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xr:revisionPtr revIDLastSave="784" documentId="8_{7C0E0A60-E2F0-47AD-B6C2-D476EDA920E4}" xr6:coauthVersionLast="47" xr6:coauthVersionMax="47" xr10:uidLastSave="{4BF865DF-2C97-4C08-BFB3-4BCCDDF3837E}"/>
  <bookViews>
    <workbookView xWindow="-120" yWindow="-120" windowWidth="25440" windowHeight="15390" tabRatio="922" firstSheet="19" activeTab="25" xr2:uid="{00000000-000D-0000-FFFF-FFFF00000000}"/>
  </bookViews>
  <sheets>
    <sheet name="Notes" sheetId="49" r:id="rId1"/>
    <sheet name="1a. Incremental Deployment-2022" sheetId="5" r:id="rId2"/>
    <sheet name="1b. Incremental Deployment-2023" sheetId="33" r:id="rId3"/>
    <sheet name="1c. Incremental Deployment-2024" sheetId="34" r:id="rId4"/>
    <sheet name="1d. Incremental Deployment-2025" sheetId="39" r:id="rId5"/>
    <sheet name="2. Feeder Deployment Cumulative" sheetId="16" r:id="rId6"/>
    <sheet name="3a. Feeder Status-2022" sheetId="2" r:id="rId7"/>
    <sheet name="3b. Feeder Status-2023" sheetId="41" r:id="rId8"/>
    <sheet name="3c. Feeder Status-2024" sheetId="42" r:id="rId9"/>
    <sheet name="3d. Feeder Status-2025" sheetId="40" r:id="rId10"/>
    <sheet name="4a. System Status-2022" sheetId="11" r:id="rId11"/>
    <sheet name="4b. System Status-2023" sheetId="44" r:id="rId12"/>
    <sheet name="4c. System Status-2024" sheetId="45" r:id="rId13"/>
    <sheet name="4d. System Status-2025" sheetId="43" r:id="rId14"/>
    <sheet name="5a. Spending- 2022 Report" sheetId="52" r:id="rId15"/>
    <sheet name="5b. Spending- 2023 Report" sheetId="22" r:id="rId16"/>
    <sheet name="5c. Spending- 2024 Report" sheetId="28" r:id="rId17"/>
    <sheet name="5d. Spending - 2025 Report" sheetId="29" r:id="rId18"/>
    <sheet name="5.e. Spending-Cumulative" sheetId="31" r:id="rId19"/>
    <sheet name="6a. Substation Information-2022" sheetId="10" r:id="rId20"/>
    <sheet name="6b. Substation Information-2023" sheetId="46" r:id="rId21"/>
    <sheet name="6c. Substation Information-2024" sheetId="47" r:id="rId22"/>
    <sheet name="6d. Substation Information-2025" sheetId="48" r:id="rId23"/>
    <sheet name="7. DMS Power Flow" sheetId="19" r:id="rId24"/>
    <sheet name="8. Unitil CMI" sheetId="17" r:id="rId25"/>
    <sheet name="9. Pre-Investment Baselines" sheetId="27" r:id="rId26"/>
  </sheets>
  <externalReferences>
    <externalReference r:id="rId27"/>
  </externalReferences>
  <definedNames>
    <definedName name="_xlnm._FilterDatabase" localSheetId="1" hidden="1">'1a. Incremental Deployment-2022'!$A$7:$AG$332</definedName>
    <definedName name="_xlnm._FilterDatabase" localSheetId="2" hidden="1">'1b. Incremental Deployment-2023'!$B$7:$AC$9</definedName>
    <definedName name="_xlnm._FilterDatabase" localSheetId="3" hidden="1">'1c. Incremental Deployment-2024'!$B$7:$AC$9</definedName>
    <definedName name="_xlnm._FilterDatabase" localSheetId="4" hidden="1">'1d. Incremental Deployment-2025'!$B$7:$AC$9</definedName>
    <definedName name="_xlnm._FilterDatabase" localSheetId="5" hidden="1">'2. Feeder Deployment Cumulative'!$B$7:$AF$9</definedName>
    <definedName name="_xlnm._FilterDatabase" localSheetId="6" hidden="1">'3a. Feeder Status-2022'!$A$14:$EI$1155</definedName>
    <definedName name="_xlnm._FilterDatabase" localSheetId="7" hidden="1">'3b. Feeder Status-2023'!$B$14:$AQ$17</definedName>
    <definedName name="_xlnm._FilterDatabase" localSheetId="8" hidden="1">'3c. Feeder Status-2024'!$B$14:$AQ$17</definedName>
    <definedName name="_xlnm._FilterDatabase" localSheetId="9" hidden="1">'3d. Feeder Status-2025'!$B$14:$AQ$17</definedName>
    <definedName name="_xlnm._FilterDatabase" localSheetId="10" hidden="1">'4a. System Status-2022'!$C$14:$I$23</definedName>
    <definedName name="_xlnm._FilterDatabase" localSheetId="11" hidden="1">'4b. System Status-2023'!$B$14:$H$23</definedName>
    <definedName name="_xlnm._FilterDatabase" localSheetId="12" hidden="1">'4c. System Status-2024'!$B$14:$H$23</definedName>
    <definedName name="_xlnm._FilterDatabase" localSheetId="13" hidden="1">'4d. System Status-2025'!$B$14:$H$23</definedName>
    <definedName name="_xlnm._FilterDatabase" localSheetId="18" hidden="1">'5.e. Spending-Cumulative'!$B$8:$G$9</definedName>
    <definedName name="_xlnm._FilterDatabase" localSheetId="14" hidden="1">'5a. Spending- 2022 Report'!$B$7:$F$32</definedName>
    <definedName name="_xlnm._FilterDatabase" localSheetId="15" hidden="1">'5b. Spending- 2023 Report'!$B$8:$L$32</definedName>
    <definedName name="_xlnm._FilterDatabase" localSheetId="16" hidden="1">'5c. Spending- 2024 Report'!$B$8:$L$9</definedName>
    <definedName name="_xlnm._FilterDatabase" localSheetId="17" hidden="1">'5d. Spending - 2025 Report'!$B$8:$L$9</definedName>
    <definedName name="_xlnm._FilterDatabase" localSheetId="19" hidden="1">'6a. Substation Information-2022'!$A$6:$I$261</definedName>
    <definedName name="_xlnm._FilterDatabase" localSheetId="20" hidden="1">'6b. Substation Information-2023'!$B$6:$I$6</definedName>
    <definedName name="_xlnm._FilterDatabase" localSheetId="21" hidden="1">'6c. Substation Information-2024'!$B$6:$I$6</definedName>
    <definedName name="_xlnm._FilterDatabase" localSheetId="22" hidden="1">'6d. Substation Information-2025'!$B$6:$I$6</definedName>
    <definedName name="_xlnm._FilterDatabase" localSheetId="23" hidden="1">'7. DMS Power Flow'!$A$6:$I$564</definedName>
    <definedName name="_xlnm._FilterDatabase" localSheetId="25" hidden="1">'9. Pre-Investment Baselines'!$A$10:$DL$1125</definedName>
    <definedName name="_ftn1" localSheetId="6">'3a. Feeder Status-2022'!#REF!</definedName>
    <definedName name="_ftn1" localSheetId="7">'3b. Feeder Status-2023'!#REF!</definedName>
    <definedName name="_ftn1" localSheetId="8">'3c. Feeder Status-2024'!#REF!</definedName>
    <definedName name="_ftn1" localSheetId="9">'3d. Feeder Status-2025'!#REF!</definedName>
    <definedName name="_ftn1" localSheetId="25">'9. Pre-Investment Baselines'!#REF!</definedName>
    <definedName name="_ftnref1" localSheetId="6">'3a. Feeder Status-2022'!#REF!</definedName>
    <definedName name="_ftnref1" localSheetId="7">'3b. Feeder Status-2023'!#REF!</definedName>
    <definedName name="_ftnref1" localSheetId="8">'3c. Feeder Status-2024'!#REF!</definedName>
    <definedName name="_ftnref1" localSheetId="9">'3d. Feeder Status-2025'!#REF!</definedName>
    <definedName name="_ftnref1" localSheetId="25">'9. Pre-Investment Baselines'!#REF!</definedName>
    <definedName name="_xlnm.Print_Area" localSheetId="6">'3a. Feeder Status-2022'!$B$1:$EH$1179</definedName>
    <definedName name="_xlnm.Print_Area" localSheetId="7">'3b. Feeder Status-2023'!$B$1:$CF$47</definedName>
    <definedName name="_xlnm.Print_Area" localSheetId="8">'3c. Feeder Status-2024'!$B$1:$CF$47</definedName>
    <definedName name="_xlnm.Print_Area" localSheetId="9">'3d. Feeder Status-2025'!$B$1:$CF$47</definedName>
    <definedName name="_xlnm.Print_Area" localSheetId="10">'4a. System Status-2022'!$B$1:$R$47</definedName>
    <definedName name="_xlnm.Print_Area" localSheetId="11">'4b. System Status-2023'!$A$1:$Q$28</definedName>
    <definedName name="_xlnm.Print_Area" localSheetId="12">'4c. System Status-2024'!$A$1:$Q$28</definedName>
    <definedName name="_xlnm.Print_Area" localSheetId="13">'4d. System Status-2025'!$A$1:$Q$28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9" i="52" l="1"/>
  <c r="L30" i="52"/>
  <c r="K30" i="52"/>
  <c r="F38" i="31"/>
  <c r="F37" i="31"/>
  <c r="F35" i="31"/>
  <c r="F34" i="31"/>
  <c r="F33" i="31"/>
  <c r="F32" i="31"/>
  <c r="F31" i="31"/>
  <c r="F28" i="31"/>
  <c r="F27" i="31"/>
  <c r="F26" i="31"/>
  <c r="F25" i="31"/>
  <c r="F24" i="31"/>
  <c r="F23" i="31"/>
  <c r="F22" i="31"/>
  <c r="F21" i="31"/>
  <c r="F20" i="31"/>
  <c r="F16" i="31"/>
  <c r="F15" i="31"/>
  <c r="F14" i="31"/>
  <c r="F13" i="31"/>
  <c r="I28" i="31"/>
  <c r="I27" i="31"/>
  <c r="I26" i="31"/>
  <c r="I25" i="31"/>
  <c r="I24" i="31"/>
  <c r="H26" i="31"/>
  <c r="H28" i="31"/>
  <c r="H27" i="31"/>
  <c r="H25" i="31"/>
  <c r="H24" i="31"/>
  <c r="I38" i="31"/>
  <c r="H38" i="31"/>
  <c r="I37" i="31"/>
  <c r="H37" i="31"/>
  <c r="I36" i="31"/>
  <c r="H36" i="31"/>
  <c r="I35" i="31"/>
  <c r="H35" i="31"/>
  <c r="I34" i="31"/>
  <c r="H34" i="31"/>
  <c r="I33" i="31"/>
  <c r="H33" i="31"/>
  <c r="I32" i="31"/>
  <c r="H32" i="31"/>
  <c r="I31" i="31"/>
  <c r="H31" i="31"/>
  <c r="I23" i="31"/>
  <c r="H23" i="31"/>
  <c r="G23" i="31"/>
  <c r="I22" i="31"/>
  <c r="H22" i="31"/>
  <c r="G22" i="31"/>
  <c r="I21" i="31"/>
  <c r="H21" i="31"/>
  <c r="G21" i="31"/>
  <c r="I20" i="31"/>
  <c r="H20" i="31"/>
  <c r="G20" i="31"/>
  <c r="I17" i="31"/>
  <c r="H17" i="31"/>
  <c r="G17" i="31"/>
  <c r="I16" i="31"/>
  <c r="H16" i="31"/>
  <c r="G16" i="31"/>
  <c r="I15" i="31"/>
  <c r="H15" i="31"/>
  <c r="G15" i="31"/>
  <c r="I14" i="31"/>
  <c r="H14" i="31"/>
  <c r="G14" i="31"/>
  <c r="I13" i="31"/>
  <c r="H13" i="31"/>
  <c r="G13" i="31"/>
  <c r="F23" i="29"/>
  <c r="F22" i="29"/>
  <c r="F21" i="29"/>
  <c r="F20" i="29"/>
  <c r="F15" i="29"/>
  <c r="F14" i="29"/>
  <c r="E23" i="29"/>
  <c r="E22" i="29"/>
  <c r="E21" i="29"/>
  <c r="E20" i="29"/>
  <c r="E15" i="29"/>
  <c r="E14" i="29"/>
  <c r="F23" i="28"/>
  <c r="F22" i="28"/>
  <c r="F21" i="28"/>
  <c r="F20" i="28"/>
  <c r="E23" i="28"/>
  <c r="E22" i="28"/>
  <c r="E21" i="28"/>
  <c r="E20" i="28"/>
  <c r="F15" i="28"/>
  <c r="F14" i="28"/>
  <c r="E15" i="28"/>
  <c r="E14" i="28"/>
  <c r="F23" i="22"/>
  <c r="F21" i="22"/>
  <c r="F20" i="22"/>
  <c r="F15" i="22"/>
  <c r="F14" i="22"/>
  <c r="E15" i="31"/>
  <c r="E23" i="31"/>
  <c r="E22" i="31"/>
  <c r="E21" i="31"/>
  <c r="E20" i="31"/>
  <c r="J9" i="31"/>
  <c r="K9" i="31"/>
  <c r="L9" i="31"/>
  <c r="J10" i="31"/>
  <c r="K10" i="31"/>
  <c r="L10" i="31"/>
  <c r="J11" i="31"/>
  <c r="K11" i="31"/>
  <c r="L11" i="31"/>
  <c r="J12" i="31"/>
  <c r="K12" i="31"/>
  <c r="L12" i="31"/>
  <c r="J13" i="31"/>
  <c r="K13" i="31"/>
  <c r="L13" i="31"/>
  <c r="J14" i="31"/>
  <c r="L14" i="31"/>
  <c r="J15" i="31"/>
  <c r="L15" i="31"/>
  <c r="J16" i="31"/>
  <c r="L16" i="31"/>
  <c r="J17" i="31"/>
  <c r="K17" i="31"/>
  <c r="L17" i="31"/>
  <c r="J18" i="31"/>
  <c r="K18" i="31"/>
  <c r="L18" i="31"/>
  <c r="J19" i="31"/>
  <c r="K19" i="31"/>
  <c r="L19" i="31"/>
  <c r="J20" i="31"/>
  <c r="L20" i="31"/>
  <c r="J21" i="31"/>
  <c r="L21" i="31"/>
  <c r="J22" i="31"/>
  <c r="L22" i="31"/>
  <c r="J23" i="31"/>
  <c r="L23" i="31"/>
  <c r="J24" i="31"/>
  <c r="K24" i="31"/>
  <c r="L24" i="31"/>
  <c r="J25" i="31"/>
  <c r="K25" i="31"/>
  <c r="L25" i="31"/>
  <c r="J26" i="31"/>
  <c r="K26" i="31"/>
  <c r="L26" i="31"/>
  <c r="J27" i="31"/>
  <c r="K27" i="31"/>
  <c r="L27" i="31"/>
  <c r="J28" i="31"/>
  <c r="K28" i="31"/>
  <c r="L28" i="31"/>
  <c r="J29" i="31"/>
  <c r="K29" i="31"/>
  <c r="L29" i="31"/>
  <c r="J30" i="31"/>
  <c r="K30" i="31"/>
  <c r="L30" i="31"/>
  <c r="J31" i="31"/>
  <c r="K31" i="31"/>
  <c r="L31" i="31"/>
  <c r="J32" i="31"/>
  <c r="K32" i="31"/>
  <c r="L32" i="31"/>
  <c r="J33" i="31"/>
  <c r="K33" i="31"/>
  <c r="L33" i="31"/>
  <c r="J34" i="31"/>
  <c r="K34" i="31"/>
  <c r="L34" i="31"/>
  <c r="J35" i="31"/>
  <c r="K35" i="31"/>
  <c r="L35" i="31"/>
  <c r="J36" i="31"/>
  <c r="K36" i="31"/>
  <c r="L36" i="31"/>
  <c r="J37" i="31"/>
  <c r="K37" i="31"/>
  <c r="L37" i="31"/>
  <c r="J38" i="31"/>
  <c r="K38" i="31"/>
  <c r="L38" i="31"/>
  <c r="J39" i="31"/>
  <c r="K39" i="31"/>
  <c r="L39" i="31"/>
  <c r="J40" i="31"/>
  <c r="K40" i="31"/>
  <c r="L40" i="31"/>
  <c r="J41" i="31"/>
  <c r="K41" i="31"/>
  <c r="L41" i="31"/>
  <c r="J42" i="31"/>
  <c r="K42" i="31"/>
  <c r="L42" i="31"/>
  <c r="J43" i="31"/>
  <c r="K43" i="31"/>
  <c r="L43" i="31"/>
  <c r="J44" i="31"/>
  <c r="K44" i="31"/>
  <c r="L44" i="31"/>
  <c r="J45" i="31"/>
  <c r="K45" i="31"/>
  <c r="L45" i="31"/>
  <c r="J46" i="31"/>
  <c r="K46" i="31"/>
  <c r="L46" i="31"/>
  <c r="D47" i="31"/>
  <c r="F47" i="31"/>
  <c r="G47" i="31"/>
  <c r="H47" i="31"/>
  <c r="I47" i="31"/>
  <c r="D154" i="31"/>
  <c r="D153" i="31"/>
  <c r="D155" i="31" s="1"/>
  <c r="D151" i="31"/>
  <c r="D150" i="31"/>
  <c r="D152" i="31" s="1"/>
  <c r="D148" i="31"/>
  <c r="D147" i="31"/>
  <c r="D149" i="31" s="1"/>
  <c r="D145" i="31"/>
  <c r="D144" i="31"/>
  <c r="D146" i="31" s="1"/>
  <c r="D142" i="31"/>
  <c r="D141" i="31"/>
  <c r="D143" i="31" s="1"/>
  <c r="D136" i="31"/>
  <c r="D135" i="31"/>
  <c r="D137" i="31" s="1"/>
  <c r="D133" i="31"/>
  <c r="D132" i="31"/>
  <c r="D134" i="31" s="1"/>
  <c r="D130" i="31"/>
  <c r="D129" i="31"/>
  <c r="D131" i="31" s="1"/>
  <c r="D127" i="31"/>
  <c r="D126" i="31"/>
  <c r="D128" i="31" s="1"/>
  <c r="D124" i="31"/>
  <c r="D123" i="31"/>
  <c r="D125" i="31" s="1"/>
  <c r="D121" i="31"/>
  <c r="D120" i="31"/>
  <c r="D122" i="31" s="1"/>
  <c r="D118" i="31"/>
  <c r="D117" i="31"/>
  <c r="D119" i="31" s="1"/>
  <c r="D115" i="31"/>
  <c r="D114" i="31"/>
  <c r="D116" i="31" s="1"/>
  <c r="D112" i="31"/>
  <c r="D111" i="31"/>
  <c r="D113" i="31" s="1"/>
  <c r="D109" i="31"/>
  <c r="D108" i="31"/>
  <c r="D99" i="31"/>
  <c r="D98" i="31"/>
  <c r="D100" i="31" s="1"/>
  <c r="D96" i="31"/>
  <c r="D95" i="31"/>
  <c r="D97" i="31" s="1"/>
  <c r="D93" i="31"/>
  <c r="D92" i="31"/>
  <c r="D94" i="31" s="1"/>
  <c r="D90" i="31"/>
  <c r="D89" i="31"/>
  <c r="D91" i="31" s="1"/>
  <c r="D87" i="31"/>
  <c r="D86" i="31"/>
  <c r="D88" i="31" s="1"/>
  <c r="D84" i="31"/>
  <c r="D83" i="31"/>
  <c r="D85" i="31" s="1"/>
  <c r="D81" i="31"/>
  <c r="D80" i="31"/>
  <c r="D82" i="31" s="1"/>
  <c r="D78" i="31"/>
  <c r="D77" i="31"/>
  <c r="D79" i="31" s="1"/>
  <c r="D75" i="31"/>
  <c r="D74" i="31"/>
  <c r="D76" i="31" s="1"/>
  <c r="D72" i="31"/>
  <c r="D71" i="31"/>
  <c r="D73" i="31" s="1"/>
  <c r="D69" i="31"/>
  <c r="D68" i="31"/>
  <c r="D70" i="31" s="1"/>
  <c r="D66" i="31"/>
  <c r="D65" i="31"/>
  <c r="D67" i="31" s="1"/>
  <c r="D63" i="31"/>
  <c r="D62" i="31"/>
  <c r="D64" i="31" s="1"/>
  <c r="D60" i="31"/>
  <c r="D59" i="31"/>
  <c r="D61" i="31" s="1"/>
  <c r="D57" i="31"/>
  <c r="D56" i="31"/>
  <c r="D58" i="31" s="1"/>
  <c r="D54" i="31"/>
  <c r="D102" i="31" s="1"/>
  <c r="D53" i="31"/>
  <c r="H53" i="31"/>
  <c r="H54" i="31"/>
  <c r="H56" i="31"/>
  <c r="H57" i="31"/>
  <c r="H58" i="31"/>
  <c r="H59" i="31"/>
  <c r="H60" i="31"/>
  <c r="H61" i="31"/>
  <c r="H62" i="31"/>
  <c r="H63" i="31"/>
  <c r="H64" i="31"/>
  <c r="H65" i="31"/>
  <c r="H66" i="31"/>
  <c r="H67" i="31"/>
  <c r="H68" i="31"/>
  <c r="H69" i="31"/>
  <c r="H70" i="31"/>
  <c r="H71" i="31"/>
  <c r="H72" i="31"/>
  <c r="H73" i="31"/>
  <c r="H74" i="31"/>
  <c r="H75" i="31"/>
  <c r="H76" i="31"/>
  <c r="H77" i="31"/>
  <c r="H78" i="31"/>
  <c r="H79" i="31"/>
  <c r="H80" i="31"/>
  <c r="H81" i="31"/>
  <c r="H82" i="31"/>
  <c r="H83" i="31"/>
  <c r="H84" i="31"/>
  <c r="H85" i="31"/>
  <c r="H86" i="31"/>
  <c r="H87" i="31"/>
  <c r="H88" i="31"/>
  <c r="H89" i="31"/>
  <c r="H90" i="31"/>
  <c r="H91" i="31"/>
  <c r="H92" i="31"/>
  <c r="H93" i="31"/>
  <c r="H94" i="31"/>
  <c r="H95" i="31"/>
  <c r="H96" i="31"/>
  <c r="H97" i="31"/>
  <c r="H98" i="31"/>
  <c r="H99" i="31"/>
  <c r="H100" i="31"/>
  <c r="E101" i="31"/>
  <c r="F101" i="31"/>
  <c r="G101" i="31"/>
  <c r="E102" i="31"/>
  <c r="F102" i="31"/>
  <c r="G102" i="31"/>
  <c r="H102" i="31"/>
  <c r="E103" i="31"/>
  <c r="F103" i="31"/>
  <c r="G103" i="31"/>
  <c r="H108" i="31"/>
  <c r="H109" i="31"/>
  <c r="H111" i="31"/>
  <c r="H112" i="31"/>
  <c r="H113" i="31"/>
  <c r="H114" i="31"/>
  <c r="H115" i="31"/>
  <c r="H116" i="31"/>
  <c r="H117" i="31"/>
  <c r="H118" i="31"/>
  <c r="H119" i="31"/>
  <c r="H120" i="31"/>
  <c r="H121" i="31"/>
  <c r="H122" i="31"/>
  <c r="H123" i="31"/>
  <c r="H124" i="31"/>
  <c r="H125" i="31"/>
  <c r="H126" i="31"/>
  <c r="H127" i="31"/>
  <c r="I47" i="29"/>
  <c r="H47" i="29"/>
  <c r="G47" i="29"/>
  <c r="F47" i="29"/>
  <c r="D47" i="29"/>
  <c r="L46" i="29"/>
  <c r="K46" i="29"/>
  <c r="J46" i="29"/>
  <c r="L45" i="29"/>
  <c r="K45" i="29"/>
  <c r="J45" i="29"/>
  <c r="L44" i="29"/>
  <c r="K44" i="29"/>
  <c r="J44" i="29"/>
  <c r="L43" i="29"/>
  <c r="K43" i="29"/>
  <c r="J43" i="29"/>
  <c r="L42" i="29"/>
  <c r="K42" i="29"/>
  <c r="J42" i="29"/>
  <c r="L41" i="29"/>
  <c r="K41" i="29"/>
  <c r="J41" i="29"/>
  <c r="L40" i="29"/>
  <c r="K40" i="29"/>
  <c r="J40" i="29"/>
  <c r="L39" i="29"/>
  <c r="K39" i="29"/>
  <c r="J39" i="29"/>
  <c r="L38" i="29"/>
  <c r="K38" i="29"/>
  <c r="J38" i="29"/>
  <c r="L37" i="29"/>
  <c r="K37" i="29"/>
  <c r="J37" i="29"/>
  <c r="L36" i="29"/>
  <c r="K36" i="29"/>
  <c r="J36" i="29"/>
  <c r="L35" i="29"/>
  <c r="K35" i="29"/>
  <c r="J35" i="29"/>
  <c r="L34" i="29"/>
  <c r="K34" i="29"/>
  <c r="J34" i="29"/>
  <c r="L33" i="29"/>
  <c r="K33" i="29"/>
  <c r="J33" i="29"/>
  <c r="L32" i="29"/>
  <c r="K32" i="29"/>
  <c r="J32" i="29"/>
  <c r="L31" i="29"/>
  <c r="K31" i="29"/>
  <c r="J31" i="29"/>
  <c r="L30" i="29"/>
  <c r="K30" i="29"/>
  <c r="J30" i="29"/>
  <c r="L29" i="29"/>
  <c r="K29" i="29"/>
  <c r="J29" i="29"/>
  <c r="L28" i="29"/>
  <c r="K28" i="29"/>
  <c r="J28" i="29"/>
  <c r="L27" i="29"/>
  <c r="K27" i="29"/>
  <c r="J27" i="29"/>
  <c r="L26" i="29"/>
  <c r="K26" i="29"/>
  <c r="J26" i="29"/>
  <c r="L25" i="29"/>
  <c r="K25" i="29"/>
  <c r="J25" i="29"/>
  <c r="L24" i="29"/>
  <c r="K24" i="29"/>
  <c r="J24" i="29"/>
  <c r="L23" i="29"/>
  <c r="J23" i="29"/>
  <c r="K23" i="29"/>
  <c r="L22" i="29"/>
  <c r="K22" i="29"/>
  <c r="J22" i="29"/>
  <c r="L21" i="29"/>
  <c r="J21" i="29"/>
  <c r="K21" i="29"/>
  <c r="L20" i="29"/>
  <c r="J20" i="29"/>
  <c r="K20" i="29"/>
  <c r="L19" i="29"/>
  <c r="K19" i="29"/>
  <c r="J19" i="29"/>
  <c r="L18" i="29"/>
  <c r="K18" i="29"/>
  <c r="J18" i="29"/>
  <c r="L17" i="29"/>
  <c r="K17" i="29"/>
  <c r="J17" i="29"/>
  <c r="L16" i="29"/>
  <c r="K16" i="29"/>
  <c r="J16" i="29"/>
  <c r="L15" i="29"/>
  <c r="J15" i="29"/>
  <c r="K15" i="29"/>
  <c r="L14" i="29"/>
  <c r="J14" i="29"/>
  <c r="L13" i="29"/>
  <c r="K13" i="29"/>
  <c r="J13" i="29"/>
  <c r="L12" i="29"/>
  <c r="K12" i="29"/>
  <c r="J12" i="29"/>
  <c r="L11" i="29"/>
  <c r="K11" i="29"/>
  <c r="J11" i="29"/>
  <c r="L10" i="29"/>
  <c r="K10" i="29"/>
  <c r="J10" i="29"/>
  <c r="L9" i="29"/>
  <c r="K9" i="29"/>
  <c r="J9" i="29"/>
  <c r="I47" i="28"/>
  <c r="H47" i="28"/>
  <c r="G47" i="28"/>
  <c r="F47" i="28"/>
  <c r="D47" i="28"/>
  <c r="L46" i="28"/>
  <c r="K46" i="28"/>
  <c r="J46" i="28"/>
  <c r="L45" i="28"/>
  <c r="K45" i="28"/>
  <c r="J45" i="28"/>
  <c r="L44" i="28"/>
  <c r="K44" i="28"/>
  <c r="J44" i="28"/>
  <c r="L43" i="28"/>
  <c r="K43" i="28"/>
  <c r="J43" i="28"/>
  <c r="L42" i="28"/>
  <c r="K42" i="28"/>
  <c r="J42" i="28"/>
  <c r="L41" i="28"/>
  <c r="K41" i="28"/>
  <c r="J41" i="28"/>
  <c r="L40" i="28"/>
  <c r="K40" i="28"/>
  <c r="J40" i="28"/>
  <c r="L39" i="28"/>
  <c r="K39" i="28"/>
  <c r="J39" i="28"/>
  <c r="L38" i="28"/>
  <c r="K38" i="28"/>
  <c r="J38" i="28"/>
  <c r="L37" i="28"/>
  <c r="K37" i="28"/>
  <c r="J37" i="28"/>
  <c r="L36" i="28"/>
  <c r="K36" i="28"/>
  <c r="J36" i="28"/>
  <c r="L35" i="28"/>
  <c r="K35" i="28"/>
  <c r="J35" i="28"/>
  <c r="L34" i="28"/>
  <c r="K34" i="28"/>
  <c r="J34" i="28"/>
  <c r="L33" i="28"/>
  <c r="K33" i="28"/>
  <c r="J33" i="28"/>
  <c r="L32" i="28"/>
  <c r="K32" i="28"/>
  <c r="J32" i="28"/>
  <c r="L31" i="28"/>
  <c r="K31" i="28"/>
  <c r="J31" i="28"/>
  <c r="L30" i="28"/>
  <c r="K30" i="28"/>
  <c r="J30" i="28"/>
  <c r="L29" i="28"/>
  <c r="K29" i="28"/>
  <c r="J29" i="28"/>
  <c r="L28" i="28"/>
  <c r="K28" i="28"/>
  <c r="J28" i="28"/>
  <c r="L27" i="28"/>
  <c r="K27" i="28"/>
  <c r="J27" i="28"/>
  <c r="L26" i="28"/>
  <c r="K26" i="28"/>
  <c r="J26" i="28"/>
  <c r="L25" i="28"/>
  <c r="K25" i="28"/>
  <c r="J25" i="28"/>
  <c r="L24" i="28"/>
  <c r="K24" i="28"/>
  <c r="J24" i="28"/>
  <c r="L23" i="28"/>
  <c r="J23" i="28"/>
  <c r="K23" i="28"/>
  <c r="L22" i="28"/>
  <c r="K22" i="28"/>
  <c r="J22" i="28"/>
  <c r="L21" i="28"/>
  <c r="J21" i="28"/>
  <c r="K21" i="28"/>
  <c r="L20" i="28"/>
  <c r="J20" i="28"/>
  <c r="K20" i="28"/>
  <c r="L19" i="28"/>
  <c r="K19" i="28"/>
  <c r="J19" i="28"/>
  <c r="L18" i="28"/>
  <c r="K18" i="28"/>
  <c r="J18" i="28"/>
  <c r="L17" i="28"/>
  <c r="K17" i="28"/>
  <c r="J17" i="28"/>
  <c r="L16" i="28"/>
  <c r="K16" i="28"/>
  <c r="J16" i="28"/>
  <c r="L15" i="28"/>
  <c r="J15" i="28"/>
  <c r="K15" i="28"/>
  <c r="L14" i="28"/>
  <c r="J14" i="28"/>
  <c r="L13" i="28"/>
  <c r="K13" i="28"/>
  <c r="J13" i="28"/>
  <c r="L12" i="28"/>
  <c r="K12" i="28"/>
  <c r="J12" i="28"/>
  <c r="L11" i="28"/>
  <c r="K11" i="28"/>
  <c r="J11" i="28"/>
  <c r="L10" i="28"/>
  <c r="K10" i="28"/>
  <c r="J10" i="28"/>
  <c r="L9" i="28"/>
  <c r="K9" i="28"/>
  <c r="J9" i="28"/>
  <c r="E23" i="22"/>
  <c r="E21" i="22"/>
  <c r="E20" i="22"/>
  <c r="E15" i="22"/>
  <c r="E14" i="22"/>
  <c r="J24" i="52"/>
  <c r="J25" i="52"/>
  <c r="K25" i="52"/>
  <c r="L25" i="52"/>
  <c r="J26" i="52"/>
  <c r="K26" i="52"/>
  <c r="L26" i="52"/>
  <c r="J27" i="52"/>
  <c r="K27" i="52"/>
  <c r="L27" i="52"/>
  <c r="J28" i="52"/>
  <c r="K28" i="52"/>
  <c r="L28" i="52"/>
  <c r="J38" i="52"/>
  <c r="K38" i="52"/>
  <c r="L38" i="52"/>
  <c r="J34" i="52"/>
  <c r="K34" i="52"/>
  <c r="L34" i="52"/>
  <c r="J35" i="52"/>
  <c r="K35" i="52"/>
  <c r="L35" i="52"/>
  <c r="DS1156" i="2"/>
  <c r="DO1156" i="2"/>
  <c r="AT1156" i="2"/>
  <c r="AU1156" i="2"/>
  <c r="AV1156" i="2"/>
  <c r="AW1156" i="2"/>
  <c r="AX1156" i="2"/>
  <c r="AY1156" i="2"/>
  <c r="AZ1156" i="2"/>
  <c r="BA1156" i="2"/>
  <c r="BB1156" i="2"/>
  <c r="BC1156" i="2"/>
  <c r="BD1156" i="2"/>
  <c r="BE1156" i="2"/>
  <c r="BF1156" i="2"/>
  <c r="BG1156" i="2"/>
  <c r="BH1156" i="2"/>
  <c r="BI1156" i="2"/>
  <c r="BJ1156" i="2"/>
  <c r="BK1156" i="2"/>
  <c r="BL1156" i="2"/>
  <c r="BM1156" i="2"/>
  <c r="BN1156" i="2"/>
  <c r="BO1156" i="2"/>
  <c r="BP1156" i="2"/>
  <c r="BQ1156" i="2"/>
  <c r="BR1156" i="2"/>
  <c r="BS1156" i="2"/>
  <c r="BT1156" i="2"/>
  <c r="BU1156" i="2"/>
  <c r="BV1156" i="2"/>
  <c r="BW1156" i="2"/>
  <c r="BX1156" i="2"/>
  <c r="BY1156" i="2"/>
  <c r="BZ1156" i="2"/>
  <c r="CA1156" i="2"/>
  <c r="CB1156" i="2"/>
  <c r="CC1156" i="2"/>
  <c r="CD1156" i="2"/>
  <c r="CE1156" i="2"/>
  <c r="CF1156" i="2"/>
  <c r="CG1156" i="2"/>
  <c r="CH1156" i="2"/>
  <c r="CI1156" i="2"/>
  <c r="CJ1156" i="2"/>
  <c r="CK1156" i="2"/>
  <c r="CL1156" i="2"/>
  <c r="CM1156" i="2"/>
  <c r="CN1156" i="2"/>
  <c r="CO1156" i="2"/>
  <c r="CP1156" i="2"/>
  <c r="CQ1156" i="2"/>
  <c r="CR1156" i="2"/>
  <c r="CS1156" i="2"/>
  <c r="CT1156" i="2"/>
  <c r="CU1156" i="2"/>
  <c r="CV1156" i="2"/>
  <c r="CW1156" i="2"/>
  <c r="CX1156" i="2"/>
  <c r="CY1156" i="2"/>
  <c r="CZ1156" i="2"/>
  <c r="AS1156" i="2"/>
  <c r="T1156" i="2"/>
  <c r="U1156" i="2"/>
  <c r="V1156" i="2"/>
  <c r="W1156" i="2"/>
  <c r="X1156" i="2"/>
  <c r="Y1156" i="2"/>
  <c r="Z1156" i="2"/>
  <c r="AA1156" i="2"/>
  <c r="AB1156" i="2"/>
  <c r="AC1156" i="2"/>
  <c r="AD1156" i="2"/>
  <c r="AE1156" i="2"/>
  <c r="AF1156" i="2"/>
  <c r="AG1156" i="2"/>
  <c r="AH1156" i="2"/>
  <c r="AI1156" i="2"/>
  <c r="AJ1156" i="2"/>
  <c r="AK1156" i="2"/>
  <c r="AL1156" i="2"/>
  <c r="AM1156" i="2"/>
  <c r="AN1156" i="2"/>
  <c r="AO1156" i="2"/>
  <c r="AP1156" i="2"/>
  <c r="AQ1156" i="2"/>
  <c r="AR1156" i="2"/>
  <c r="S1156" i="2"/>
  <c r="K23" i="31" l="1"/>
  <c r="K22" i="31"/>
  <c r="K21" i="31"/>
  <c r="K20" i="31"/>
  <c r="E14" i="31"/>
  <c r="E16" i="31"/>
  <c r="K16" i="31" s="1"/>
  <c r="K15" i="31"/>
  <c r="D101" i="31"/>
  <c r="D55" i="31"/>
  <c r="H55" i="31" s="1"/>
  <c r="D110" i="31"/>
  <c r="H110" i="31" s="1"/>
  <c r="D156" i="31"/>
  <c r="E47" i="29"/>
  <c r="K14" i="29"/>
  <c r="E47" i="28"/>
  <c r="K14" i="28"/>
  <c r="L31" i="22"/>
  <c r="L32" i="22"/>
  <c r="L33" i="22"/>
  <c r="L34" i="22"/>
  <c r="L35" i="22"/>
  <c r="L36" i="22"/>
  <c r="L37" i="22"/>
  <c r="L38" i="22"/>
  <c r="L39" i="22"/>
  <c r="L40" i="22"/>
  <c r="L41" i="22"/>
  <c r="L42" i="22"/>
  <c r="L43" i="22"/>
  <c r="L44" i="22"/>
  <c r="K31" i="22"/>
  <c r="K32" i="22"/>
  <c r="K33" i="22"/>
  <c r="K34" i="22"/>
  <c r="K35" i="22"/>
  <c r="K36" i="22"/>
  <c r="K37" i="22"/>
  <c r="K38" i="22"/>
  <c r="K39" i="22"/>
  <c r="K40" i="22"/>
  <c r="K41" i="22"/>
  <c r="K42" i="22"/>
  <c r="K43" i="22"/>
  <c r="K44" i="22"/>
  <c r="K45" i="22"/>
  <c r="K46" i="22"/>
  <c r="J32" i="22"/>
  <c r="J33" i="22"/>
  <c r="J34" i="22"/>
  <c r="J35" i="22"/>
  <c r="J36" i="22"/>
  <c r="J37" i="22"/>
  <c r="J38" i="22"/>
  <c r="J39" i="22"/>
  <c r="J40" i="22"/>
  <c r="J41" i="22"/>
  <c r="J42" i="22"/>
  <c r="J43" i="22"/>
  <c r="J44" i="22"/>
  <c r="J45" i="22"/>
  <c r="J46" i="22"/>
  <c r="L28" i="22"/>
  <c r="L27" i="22"/>
  <c r="L26" i="22"/>
  <c r="L25" i="22"/>
  <c r="K28" i="22"/>
  <c r="K27" i="22"/>
  <c r="K26" i="22"/>
  <c r="K25" i="22"/>
  <c r="J28" i="22"/>
  <c r="J27" i="22"/>
  <c r="J26" i="22"/>
  <c r="J25" i="22"/>
  <c r="J30" i="22"/>
  <c r="K30" i="22"/>
  <c r="L30" i="22"/>
  <c r="J29" i="22"/>
  <c r="K29" i="22"/>
  <c r="L29" i="22"/>
  <c r="E166" i="52"/>
  <c r="F166" i="52"/>
  <c r="G166" i="52"/>
  <c r="E167" i="52"/>
  <c r="F167" i="52"/>
  <c r="G167" i="52"/>
  <c r="E168" i="52"/>
  <c r="F168" i="52"/>
  <c r="G168" i="52"/>
  <c r="E169" i="52"/>
  <c r="F169" i="52"/>
  <c r="G169" i="52"/>
  <c r="E170" i="52"/>
  <c r="F170" i="52"/>
  <c r="G170" i="52"/>
  <c r="D171" i="52"/>
  <c r="E171" i="52"/>
  <c r="F171" i="52"/>
  <c r="G171" i="52"/>
  <c r="H171" i="52"/>
  <c r="E172" i="52"/>
  <c r="F172" i="52"/>
  <c r="G172" i="52"/>
  <c r="D173" i="52"/>
  <c r="E173" i="52"/>
  <c r="F173" i="52"/>
  <c r="G173" i="52"/>
  <c r="D174" i="52"/>
  <c r="E174" i="52"/>
  <c r="F174" i="52"/>
  <c r="G174" i="52"/>
  <c r="H174" i="52"/>
  <c r="D175" i="52"/>
  <c r="E175" i="52"/>
  <c r="F175" i="52"/>
  <c r="G175" i="52"/>
  <c r="D176" i="52"/>
  <c r="E176" i="52"/>
  <c r="F176" i="52"/>
  <c r="G176" i="52"/>
  <c r="D177" i="52"/>
  <c r="E177" i="52"/>
  <c r="F177" i="52"/>
  <c r="G177" i="52"/>
  <c r="E178" i="52"/>
  <c r="F178" i="52"/>
  <c r="G178" i="52"/>
  <c r="D179" i="52"/>
  <c r="E179" i="52"/>
  <c r="F179" i="52"/>
  <c r="G179" i="52"/>
  <c r="H179" i="52"/>
  <c r="D180" i="52"/>
  <c r="E180" i="52"/>
  <c r="F180" i="52"/>
  <c r="G180" i="52"/>
  <c r="D181" i="52"/>
  <c r="E181" i="52"/>
  <c r="F181" i="52"/>
  <c r="G181" i="52"/>
  <c r="D110" i="52"/>
  <c r="H110" i="52" s="1"/>
  <c r="H111" i="52"/>
  <c r="D113" i="52"/>
  <c r="H113" i="52"/>
  <c r="H114" i="52"/>
  <c r="D115" i="52"/>
  <c r="D116" i="52"/>
  <c r="D118" i="52" s="1"/>
  <c r="H118" i="52" s="1"/>
  <c r="H116" i="52"/>
  <c r="H117" i="52"/>
  <c r="H119" i="52"/>
  <c r="D120" i="52"/>
  <c r="D122" i="52"/>
  <c r="H122" i="52" s="1"/>
  <c r="D123" i="52"/>
  <c r="H123" i="52"/>
  <c r="D124" i="52"/>
  <c r="H124" i="52" s="1"/>
  <c r="H125" i="52"/>
  <c r="H126" i="52"/>
  <c r="H127" i="52"/>
  <c r="D128" i="52"/>
  <c r="H128" i="52"/>
  <c r="D129" i="52"/>
  <c r="D130" i="52" s="1"/>
  <c r="H130" i="52" s="1"/>
  <c r="H129" i="52"/>
  <c r="H131" i="52"/>
  <c r="H132" i="52"/>
  <c r="H133" i="52"/>
  <c r="H134" i="52"/>
  <c r="H135" i="52"/>
  <c r="H136" i="52"/>
  <c r="H137" i="52"/>
  <c r="H138" i="52"/>
  <c r="H139" i="52"/>
  <c r="H140" i="52"/>
  <c r="H141" i="52"/>
  <c r="H142" i="52"/>
  <c r="H143" i="52"/>
  <c r="H144" i="52"/>
  <c r="H145" i="52"/>
  <c r="H146" i="52"/>
  <c r="D147" i="52"/>
  <c r="D148" i="52" s="1"/>
  <c r="H147" i="52"/>
  <c r="H149" i="52"/>
  <c r="H150" i="52"/>
  <c r="H151" i="52"/>
  <c r="H152" i="52"/>
  <c r="H153" i="52"/>
  <c r="H154" i="52"/>
  <c r="H155" i="52"/>
  <c r="H156" i="52"/>
  <c r="H157" i="52"/>
  <c r="D158" i="52"/>
  <c r="E158" i="52"/>
  <c r="F158" i="52"/>
  <c r="G158" i="52"/>
  <c r="E159" i="52"/>
  <c r="F159" i="52"/>
  <c r="F160" i="52" s="1"/>
  <c r="G159" i="52"/>
  <c r="H55" i="52"/>
  <c r="H56" i="52"/>
  <c r="D57" i="52"/>
  <c r="H57" i="52" s="1"/>
  <c r="H58" i="52"/>
  <c r="H59" i="52"/>
  <c r="D60" i="52"/>
  <c r="H60" i="52"/>
  <c r="H61" i="52"/>
  <c r="H62" i="52"/>
  <c r="D63" i="52"/>
  <c r="D168" i="52" s="1"/>
  <c r="H168" i="52" s="1"/>
  <c r="H64" i="52"/>
  <c r="H65" i="52"/>
  <c r="D66" i="52"/>
  <c r="K24" i="52" s="1"/>
  <c r="H66" i="52"/>
  <c r="H68" i="52"/>
  <c r="H70" i="52"/>
  <c r="H71" i="52"/>
  <c r="H72" i="52"/>
  <c r="H73" i="52"/>
  <c r="H74" i="52"/>
  <c r="D75" i="52"/>
  <c r="H75" i="52" s="1"/>
  <c r="H76" i="52"/>
  <c r="H77" i="52"/>
  <c r="H78" i="52"/>
  <c r="H79" i="52"/>
  <c r="H80" i="52"/>
  <c r="H81" i="52"/>
  <c r="H82" i="52"/>
  <c r="H83" i="52"/>
  <c r="H84" i="52"/>
  <c r="H85" i="52"/>
  <c r="H86" i="52"/>
  <c r="H87" i="52"/>
  <c r="H88" i="52"/>
  <c r="H89" i="52"/>
  <c r="H90" i="52"/>
  <c r="H91" i="52"/>
  <c r="H92" i="52"/>
  <c r="H93" i="52"/>
  <c r="H94" i="52"/>
  <c r="H95" i="52"/>
  <c r="H96" i="52"/>
  <c r="H97" i="52"/>
  <c r="H98" i="52"/>
  <c r="H99" i="52"/>
  <c r="H100" i="52"/>
  <c r="H101" i="52"/>
  <c r="H102" i="52"/>
  <c r="D103" i="52"/>
  <c r="E103" i="52"/>
  <c r="F103" i="52"/>
  <c r="G103" i="52"/>
  <c r="D104" i="52"/>
  <c r="E104" i="52"/>
  <c r="E105" i="52" s="1"/>
  <c r="F104" i="52"/>
  <c r="G104" i="52"/>
  <c r="J9" i="52"/>
  <c r="K9" i="52"/>
  <c r="L9" i="52"/>
  <c r="J10" i="52"/>
  <c r="K10" i="52"/>
  <c r="L10" i="52"/>
  <c r="J11" i="52"/>
  <c r="K11" i="52"/>
  <c r="L11" i="52"/>
  <c r="J12" i="52"/>
  <c r="K12" i="52"/>
  <c r="L12" i="52"/>
  <c r="J13" i="52"/>
  <c r="L13" i="52"/>
  <c r="H14" i="52"/>
  <c r="K14" i="52" s="1"/>
  <c r="J14" i="52"/>
  <c r="L14" i="52"/>
  <c r="H15" i="52"/>
  <c r="K15" i="52" s="1"/>
  <c r="J15" i="52"/>
  <c r="L15" i="52"/>
  <c r="H16" i="52"/>
  <c r="K16" i="52" s="1"/>
  <c r="J16" i="52"/>
  <c r="L16" i="52"/>
  <c r="J17" i="52"/>
  <c r="K17" i="52"/>
  <c r="L17" i="52"/>
  <c r="J18" i="52"/>
  <c r="K18" i="52"/>
  <c r="L18" i="52"/>
  <c r="J19" i="52"/>
  <c r="K19" i="52"/>
  <c r="L19" i="52"/>
  <c r="J20" i="52"/>
  <c r="L20" i="52"/>
  <c r="H21" i="52"/>
  <c r="K21" i="52" s="1"/>
  <c r="J21" i="52"/>
  <c r="L21" i="52"/>
  <c r="J22" i="52"/>
  <c r="L22" i="52"/>
  <c r="H23" i="52"/>
  <c r="K23" i="52" s="1"/>
  <c r="J23" i="52"/>
  <c r="L23" i="52"/>
  <c r="L24" i="52"/>
  <c r="J29" i="52"/>
  <c r="L29" i="52"/>
  <c r="J30" i="52"/>
  <c r="E31" i="52"/>
  <c r="J31" i="52"/>
  <c r="L31" i="52"/>
  <c r="E32" i="52"/>
  <c r="J32" i="52"/>
  <c r="L32" i="52"/>
  <c r="J33" i="52"/>
  <c r="K33" i="52"/>
  <c r="L33" i="52"/>
  <c r="J36" i="52"/>
  <c r="K36" i="52"/>
  <c r="L36" i="52"/>
  <c r="J37" i="52"/>
  <c r="K37" i="52"/>
  <c r="L37" i="52"/>
  <c r="J39" i="52"/>
  <c r="K39" i="52"/>
  <c r="L39" i="52"/>
  <c r="J40" i="52"/>
  <c r="K40" i="52"/>
  <c r="L40" i="52"/>
  <c r="J41" i="52"/>
  <c r="K41" i="52"/>
  <c r="L41" i="52"/>
  <c r="J42" i="52"/>
  <c r="K42" i="52"/>
  <c r="L42" i="52"/>
  <c r="J43" i="52"/>
  <c r="K43" i="52"/>
  <c r="L43" i="52"/>
  <c r="J44" i="52"/>
  <c r="K44" i="52"/>
  <c r="L44" i="52"/>
  <c r="J45" i="52"/>
  <c r="K45" i="52"/>
  <c r="L45" i="52"/>
  <c r="J46" i="52"/>
  <c r="K46" i="52"/>
  <c r="L46" i="52"/>
  <c r="D47" i="52"/>
  <c r="F47" i="52"/>
  <c r="G47" i="52"/>
  <c r="I47" i="52"/>
  <c r="H148" i="52"/>
  <c r="D178" i="52"/>
  <c r="H178" i="52" s="1"/>
  <c r="H13" i="52"/>
  <c r="H158" i="52"/>
  <c r="D105" i="52"/>
  <c r="D112" i="52"/>
  <c r="H112" i="52" s="1"/>
  <c r="D166" i="52"/>
  <c r="H67" i="52"/>
  <c r="H63" i="52"/>
  <c r="D121" i="52"/>
  <c r="H121" i="52" s="1"/>
  <c r="D169" i="52"/>
  <c r="H169" i="52" s="1"/>
  <c r="H120" i="52"/>
  <c r="H115" i="52"/>
  <c r="D172" i="52"/>
  <c r="H172" i="52" s="1"/>
  <c r="K32" i="52"/>
  <c r="H22" i="52"/>
  <c r="K22" i="52" s="1"/>
  <c r="H20" i="52"/>
  <c r="K20" i="52" s="1"/>
  <c r="K14" i="31" l="1"/>
  <c r="E47" i="31"/>
  <c r="H101" i="31"/>
  <c r="D103" i="31"/>
  <c r="H103" i="31" s="1"/>
  <c r="E47" i="52"/>
  <c r="H104" i="52"/>
  <c r="G105" i="52"/>
  <c r="F105" i="52"/>
  <c r="H105" i="52" s="1"/>
  <c r="H103" i="52"/>
  <c r="D69" i="52"/>
  <c r="G160" i="52"/>
  <c r="E160" i="52"/>
  <c r="D159" i="52"/>
  <c r="D167" i="52"/>
  <c r="H167" i="52" s="1"/>
  <c r="H181" i="52"/>
  <c r="H180" i="52"/>
  <c r="H177" i="52"/>
  <c r="H176" i="52"/>
  <c r="H175" i="52"/>
  <c r="H173" i="52"/>
  <c r="E182" i="52"/>
  <c r="G182" i="52"/>
  <c r="F182" i="52"/>
  <c r="K13" i="52"/>
  <c r="H166" i="52"/>
  <c r="H159" i="52" l="1"/>
  <c r="D160" i="52"/>
  <c r="H160" i="52" s="1"/>
  <c r="H69" i="52"/>
  <c r="D170" i="52"/>
  <c r="N332" i="16"/>
  <c r="O332" i="16"/>
  <c r="P332" i="16"/>
  <c r="Q332" i="16"/>
  <c r="K31" i="52" l="1"/>
  <c r="H47" i="52"/>
  <c r="H170" i="52"/>
  <c r="D182" i="52"/>
  <c r="H182" i="52" s="1"/>
  <c r="Z332" i="5"/>
  <c r="Y332" i="5"/>
  <c r="N332" i="5"/>
  <c r="O332" i="5"/>
  <c r="P332" i="5"/>
  <c r="T332" i="5"/>
  <c r="U332" i="5"/>
  <c r="V332" i="5"/>
  <c r="W332" i="5"/>
  <c r="F261" i="10" l="1"/>
  <c r="CW1125" i="27" l="1"/>
  <c r="CV1125" i="27"/>
  <c r="M332" i="5"/>
  <c r="AN17" i="39"/>
  <c r="AM17" i="39"/>
  <c r="AL17" i="39"/>
  <c r="AK17" i="39"/>
  <c r="AJ17" i="39"/>
  <c r="AI17" i="39"/>
  <c r="AH17" i="39"/>
  <c r="AG17" i="39"/>
  <c r="AF17" i="39"/>
  <c r="AE17" i="39"/>
  <c r="AD17" i="39"/>
  <c r="AC17" i="39"/>
  <c r="AB17" i="39"/>
  <c r="AA17" i="39"/>
  <c r="Z17" i="39"/>
  <c r="Y17" i="39"/>
  <c r="X17" i="39"/>
  <c r="W17" i="39"/>
  <c r="V17" i="39"/>
  <c r="U17" i="39"/>
  <c r="T17" i="39"/>
  <c r="S17" i="39"/>
  <c r="R17" i="39"/>
  <c r="Q17" i="39"/>
  <c r="P17" i="39"/>
  <c r="O17" i="39"/>
  <c r="N17" i="39"/>
  <c r="M17" i="39"/>
  <c r="L17" i="39"/>
  <c r="K17" i="39"/>
  <c r="J17" i="39"/>
  <c r="I17" i="39"/>
  <c r="AN17" i="34"/>
  <c r="AM17" i="34"/>
  <c r="AL17" i="34"/>
  <c r="AK17" i="34"/>
  <c r="AJ17" i="34"/>
  <c r="AI17" i="34"/>
  <c r="AH17" i="34"/>
  <c r="AG17" i="34"/>
  <c r="AF17" i="34"/>
  <c r="AE17" i="34"/>
  <c r="AD17" i="34"/>
  <c r="AC17" i="34"/>
  <c r="AB17" i="34"/>
  <c r="AA17" i="34"/>
  <c r="Z17" i="34"/>
  <c r="Y17" i="34"/>
  <c r="X17" i="34"/>
  <c r="W17" i="34"/>
  <c r="V17" i="34"/>
  <c r="U17" i="34"/>
  <c r="T17" i="34"/>
  <c r="S17" i="34"/>
  <c r="R17" i="34"/>
  <c r="Q17" i="34"/>
  <c r="P17" i="34"/>
  <c r="O17" i="34"/>
  <c r="N17" i="34"/>
  <c r="M17" i="34"/>
  <c r="L17" i="34"/>
  <c r="K17" i="34"/>
  <c r="J17" i="34"/>
  <c r="I17" i="34"/>
  <c r="AK17" i="33"/>
  <c r="AL17" i="33"/>
  <c r="AM17" i="33"/>
  <c r="AN17" i="33"/>
  <c r="CI1125" i="27"/>
  <c r="CH1125" i="27"/>
  <c r="CG1125" i="27"/>
  <c r="CF1125" i="27"/>
  <c r="CE1125" i="27"/>
  <c r="CD1125" i="27"/>
  <c r="CC1125" i="27"/>
  <c r="CB1125" i="27"/>
  <c r="CA1125" i="27"/>
  <c r="BZ1125" i="27"/>
  <c r="BY1125" i="27"/>
  <c r="BX1125" i="27"/>
  <c r="BU1125" i="27"/>
  <c r="BT1125" i="27"/>
  <c r="BS1125" i="27"/>
  <c r="BR1125" i="27"/>
  <c r="BQ1125" i="27"/>
  <c r="BP1125" i="27"/>
  <c r="BO1125" i="27"/>
  <c r="BN1125" i="27"/>
  <c r="BJ1125" i="27"/>
  <c r="BI1125" i="27"/>
  <c r="AV1125" i="27"/>
  <c r="AU1125" i="27"/>
  <c r="AT1125" i="27"/>
  <c r="AS1125" i="27"/>
  <c r="AR1125" i="27"/>
  <c r="AQ1125" i="27"/>
  <c r="AP1125" i="27"/>
  <c r="AO1125" i="27"/>
  <c r="AN1125" i="27"/>
  <c r="AM1125" i="27"/>
  <c r="AJ1125" i="27"/>
  <c r="AI1125" i="27"/>
  <c r="AG1125" i="27"/>
  <c r="AE1125" i="27"/>
  <c r="AD1125" i="27"/>
  <c r="AC1125" i="27"/>
  <c r="AB1125" i="27"/>
  <c r="AA1125" i="27"/>
  <c r="Z1125" i="27"/>
  <c r="Y1125" i="27"/>
  <c r="X1125" i="27"/>
  <c r="W1125" i="27"/>
  <c r="V1125" i="27"/>
  <c r="U1125" i="27"/>
  <c r="T1125" i="27"/>
  <c r="S1125" i="27"/>
  <c r="R1125" i="27"/>
  <c r="Q1125" i="27"/>
  <c r="P1125" i="27"/>
  <c r="O1125" i="27"/>
  <c r="N1125" i="27"/>
  <c r="M1125" i="27"/>
  <c r="DL1124" i="27"/>
  <c r="CM1124" i="27"/>
  <c r="CL1124" i="27"/>
  <c r="BM1124" i="27"/>
  <c r="BL1124" i="27"/>
  <c r="BK1124" i="27"/>
  <c r="AK1124" i="27"/>
  <c r="AH1124" i="27"/>
  <c r="AL1124" i="27" s="1"/>
  <c r="DL1123" i="27"/>
  <c r="CM1123" i="27"/>
  <c r="CL1123" i="27"/>
  <c r="BL1123" i="27"/>
  <c r="BK1123" i="27"/>
  <c r="BM1123" i="27" s="1"/>
  <c r="AK1123" i="27"/>
  <c r="AH1123" i="27"/>
  <c r="AL1123" i="27" s="1"/>
  <c r="DL1122" i="27"/>
  <c r="CM1122" i="27"/>
  <c r="CL1122" i="27"/>
  <c r="BL1122" i="27"/>
  <c r="BK1122" i="27"/>
  <c r="BM1122" i="27" s="1"/>
  <c r="AK1122" i="27"/>
  <c r="AH1122" i="27"/>
  <c r="AL1122" i="27" s="1"/>
  <c r="DL1121" i="27"/>
  <c r="CM1121" i="27"/>
  <c r="CL1121" i="27"/>
  <c r="BL1121" i="27"/>
  <c r="BK1121" i="27"/>
  <c r="BM1121" i="27" s="1"/>
  <c r="AK1121" i="27"/>
  <c r="AH1121" i="27"/>
  <c r="AL1121" i="27" s="1"/>
  <c r="DL1120" i="27"/>
  <c r="CM1120" i="27"/>
  <c r="CL1120" i="27"/>
  <c r="BL1120" i="27"/>
  <c r="BK1120" i="27"/>
  <c r="BM1120" i="27" s="1"/>
  <c r="AK1120" i="27"/>
  <c r="AH1120" i="27"/>
  <c r="AL1120" i="27" s="1"/>
  <c r="DL1119" i="27"/>
  <c r="CM1119" i="27"/>
  <c r="CL1119" i="27"/>
  <c r="BL1119" i="27"/>
  <c r="BK1119" i="27"/>
  <c r="BM1119" i="27" s="1"/>
  <c r="AK1119" i="27"/>
  <c r="AH1119" i="27"/>
  <c r="AL1119" i="27" s="1"/>
  <c r="DL1118" i="27"/>
  <c r="CM1118" i="27"/>
  <c r="CL1118" i="27"/>
  <c r="BL1118" i="27"/>
  <c r="BK1118" i="27"/>
  <c r="BM1118" i="27" s="1"/>
  <c r="AK1118" i="27"/>
  <c r="AH1118" i="27"/>
  <c r="AL1118" i="27" s="1"/>
  <c r="DL1117" i="27"/>
  <c r="CM1117" i="27"/>
  <c r="CL1117" i="27"/>
  <c r="BL1117" i="27"/>
  <c r="BK1117" i="27"/>
  <c r="BM1117" i="27" s="1"/>
  <c r="AK1117" i="27"/>
  <c r="AH1117" i="27"/>
  <c r="AL1117" i="27" s="1"/>
  <c r="DL1116" i="27"/>
  <c r="CM1116" i="27"/>
  <c r="CL1116" i="27"/>
  <c r="BL1116" i="27"/>
  <c r="BK1116" i="27"/>
  <c r="BM1116" i="27" s="1"/>
  <c r="AK1116" i="27"/>
  <c r="AH1116" i="27"/>
  <c r="AL1116" i="27" s="1"/>
  <c r="DL1115" i="27"/>
  <c r="CM1115" i="27"/>
  <c r="CL1115" i="27"/>
  <c r="BL1115" i="27"/>
  <c r="BK1115" i="27"/>
  <c r="BM1115" i="27" s="1"/>
  <c r="AK1115" i="27"/>
  <c r="AH1115" i="27"/>
  <c r="AL1115" i="27" s="1"/>
  <c r="DL1114" i="27"/>
  <c r="CM1114" i="27"/>
  <c r="CL1114" i="27"/>
  <c r="BL1114" i="27"/>
  <c r="BK1114" i="27"/>
  <c r="BM1114" i="27" s="1"/>
  <c r="AK1114" i="27"/>
  <c r="AH1114" i="27"/>
  <c r="AL1114" i="27" s="1"/>
  <c r="DL1113" i="27"/>
  <c r="CM1113" i="27"/>
  <c r="CL1113" i="27"/>
  <c r="BL1113" i="27"/>
  <c r="BK1113" i="27"/>
  <c r="BM1113" i="27" s="1"/>
  <c r="AK1113" i="27"/>
  <c r="AH1113" i="27"/>
  <c r="AL1113" i="27" s="1"/>
  <c r="DL1112" i="27"/>
  <c r="CM1112" i="27"/>
  <c r="CL1112" i="27"/>
  <c r="BL1112" i="27"/>
  <c r="BK1112" i="27"/>
  <c r="BM1112" i="27" s="1"/>
  <c r="AK1112" i="27"/>
  <c r="AH1112" i="27"/>
  <c r="AL1112" i="27" s="1"/>
  <c r="DL1111" i="27"/>
  <c r="CM1111" i="27"/>
  <c r="CL1111" i="27"/>
  <c r="BL1111" i="27"/>
  <c r="BK1111" i="27"/>
  <c r="BM1111" i="27" s="1"/>
  <c r="AK1111" i="27"/>
  <c r="AH1111" i="27"/>
  <c r="AL1111" i="27" s="1"/>
  <c r="DL1110" i="27"/>
  <c r="CM1110" i="27"/>
  <c r="CL1110" i="27"/>
  <c r="BL1110" i="27"/>
  <c r="BK1110" i="27"/>
  <c r="BM1110" i="27" s="1"/>
  <c r="AK1110" i="27"/>
  <c r="AH1110" i="27"/>
  <c r="AL1110" i="27" s="1"/>
  <c r="DL1109" i="27"/>
  <c r="CM1109" i="27"/>
  <c r="CL1109" i="27"/>
  <c r="BL1109" i="27"/>
  <c r="BK1109" i="27"/>
  <c r="BM1109" i="27" s="1"/>
  <c r="AK1109" i="27"/>
  <c r="AH1109" i="27"/>
  <c r="AL1109" i="27" s="1"/>
  <c r="DL1108" i="27"/>
  <c r="CM1108" i="27"/>
  <c r="CL1108" i="27"/>
  <c r="BL1108" i="27"/>
  <c r="BK1108" i="27"/>
  <c r="BM1108" i="27" s="1"/>
  <c r="AK1108" i="27"/>
  <c r="AH1108" i="27"/>
  <c r="AL1108" i="27" s="1"/>
  <c r="CM1107" i="27"/>
  <c r="CL1107" i="27"/>
  <c r="BL1107" i="27"/>
  <c r="BK1107" i="27"/>
  <c r="BM1107" i="27" s="1"/>
  <c r="AK1107" i="27"/>
  <c r="AH1107" i="27"/>
  <c r="AL1107" i="27" s="1"/>
  <c r="DL1106" i="27"/>
  <c r="CM1106" i="27"/>
  <c r="CL1106" i="27"/>
  <c r="BL1106" i="27"/>
  <c r="BK1106" i="27"/>
  <c r="BM1106" i="27" s="1"/>
  <c r="AK1106" i="27"/>
  <c r="AH1106" i="27"/>
  <c r="AL1106" i="27" s="1"/>
  <c r="DL1105" i="27"/>
  <c r="CM1105" i="27"/>
  <c r="CL1105" i="27"/>
  <c r="BL1105" i="27"/>
  <c r="BK1105" i="27"/>
  <c r="BM1105" i="27" s="1"/>
  <c r="AK1105" i="27"/>
  <c r="AH1105" i="27"/>
  <c r="AL1105" i="27" s="1"/>
  <c r="DL1104" i="27"/>
  <c r="CM1104" i="27"/>
  <c r="CL1104" i="27"/>
  <c r="BL1104" i="27"/>
  <c r="BK1104" i="27"/>
  <c r="BM1104" i="27" s="1"/>
  <c r="AK1104" i="27"/>
  <c r="AH1104" i="27"/>
  <c r="AL1104" i="27" s="1"/>
  <c r="DL1103" i="27"/>
  <c r="CM1103" i="27"/>
  <c r="CL1103" i="27"/>
  <c r="BL1103" i="27"/>
  <c r="BK1103" i="27"/>
  <c r="BM1103" i="27" s="1"/>
  <c r="AK1103" i="27"/>
  <c r="AH1103" i="27"/>
  <c r="AL1103" i="27" s="1"/>
  <c r="DL1102" i="27"/>
  <c r="CM1102" i="27"/>
  <c r="CL1102" i="27"/>
  <c r="BL1102" i="27"/>
  <c r="BK1102" i="27"/>
  <c r="BM1102" i="27" s="1"/>
  <c r="AK1102" i="27"/>
  <c r="AH1102" i="27"/>
  <c r="AL1102" i="27" s="1"/>
  <c r="DL1101" i="27"/>
  <c r="CM1101" i="27"/>
  <c r="CL1101" i="27"/>
  <c r="BL1101" i="27"/>
  <c r="BK1101" i="27"/>
  <c r="BM1101" i="27" s="1"/>
  <c r="AK1101" i="27"/>
  <c r="AH1101" i="27"/>
  <c r="AL1101" i="27" s="1"/>
  <c r="DL1100" i="27"/>
  <c r="CM1100" i="27"/>
  <c r="CL1100" i="27"/>
  <c r="BL1100" i="27"/>
  <c r="BK1100" i="27"/>
  <c r="BM1100" i="27" s="1"/>
  <c r="AK1100" i="27"/>
  <c r="AH1100" i="27"/>
  <c r="AL1100" i="27" s="1"/>
  <c r="DL1099" i="27"/>
  <c r="CM1099" i="27"/>
  <c r="CL1099" i="27"/>
  <c r="BL1099" i="27"/>
  <c r="BK1099" i="27"/>
  <c r="BM1099" i="27" s="1"/>
  <c r="AK1099" i="27"/>
  <c r="AH1099" i="27"/>
  <c r="AL1099" i="27" s="1"/>
  <c r="DL1098" i="27"/>
  <c r="CM1098" i="27"/>
  <c r="CL1098" i="27"/>
  <c r="BL1098" i="27"/>
  <c r="BK1098" i="27"/>
  <c r="BM1098" i="27" s="1"/>
  <c r="AK1098" i="27"/>
  <c r="AH1098" i="27"/>
  <c r="AL1098" i="27" s="1"/>
  <c r="DL1097" i="27"/>
  <c r="CM1097" i="27"/>
  <c r="CL1097" i="27"/>
  <c r="BL1097" i="27"/>
  <c r="BK1097" i="27"/>
  <c r="BM1097" i="27" s="1"/>
  <c r="AK1097" i="27"/>
  <c r="AH1097" i="27"/>
  <c r="AL1097" i="27" s="1"/>
  <c r="DL1096" i="27"/>
  <c r="CM1096" i="27"/>
  <c r="CL1096" i="27"/>
  <c r="BL1096" i="27"/>
  <c r="BK1096" i="27"/>
  <c r="BM1096" i="27" s="1"/>
  <c r="AK1096" i="27"/>
  <c r="AH1096" i="27"/>
  <c r="AL1096" i="27" s="1"/>
  <c r="DL1095" i="27"/>
  <c r="CX1095" i="27"/>
  <c r="CM1095" i="27"/>
  <c r="CL1095" i="27"/>
  <c r="BL1095" i="27"/>
  <c r="BK1095" i="27"/>
  <c r="BM1095" i="27" s="1"/>
  <c r="AK1095" i="27"/>
  <c r="AH1095" i="27"/>
  <c r="AL1095" i="27" s="1"/>
  <c r="DL1094" i="27"/>
  <c r="CX1094" i="27"/>
  <c r="CM1094" i="27"/>
  <c r="CL1094" i="27"/>
  <c r="BL1094" i="27"/>
  <c r="BK1094" i="27"/>
  <c r="BM1094" i="27" s="1"/>
  <c r="AK1094" i="27"/>
  <c r="AH1094" i="27"/>
  <c r="AL1094" i="27" s="1"/>
  <c r="DL1093" i="27"/>
  <c r="CX1093" i="27"/>
  <c r="CM1093" i="27"/>
  <c r="CL1093" i="27"/>
  <c r="BL1093" i="27"/>
  <c r="BK1093" i="27"/>
  <c r="BM1093" i="27" s="1"/>
  <c r="AK1093" i="27"/>
  <c r="AH1093" i="27"/>
  <c r="AL1093" i="27" s="1"/>
  <c r="DL1092" i="27"/>
  <c r="CX1092" i="27"/>
  <c r="CM1092" i="27"/>
  <c r="CL1092" i="27"/>
  <c r="BL1092" i="27"/>
  <c r="BK1092" i="27"/>
  <c r="BM1092" i="27" s="1"/>
  <c r="AK1092" i="27"/>
  <c r="AH1092" i="27"/>
  <c r="AL1092" i="27" s="1"/>
  <c r="DL1091" i="27"/>
  <c r="CX1091" i="27"/>
  <c r="CM1091" i="27"/>
  <c r="CL1091" i="27"/>
  <c r="BL1091" i="27"/>
  <c r="BK1091" i="27"/>
  <c r="BM1091" i="27" s="1"/>
  <c r="AK1091" i="27"/>
  <c r="AH1091" i="27"/>
  <c r="AL1091" i="27" s="1"/>
  <c r="DL1090" i="27"/>
  <c r="CX1090" i="27"/>
  <c r="CM1090" i="27"/>
  <c r="CL1090" i="27"/>
  <c r="BL1090" i="27"/>
  <c r="BK1090" i="27"/>
  <c r="BM1090" i="27" s="1"/>
  <c r="AK1090" i="27"/>
  <c r="AH1090" i="27"/>
  <c r="AL1090" i="27" s="1"/>
  <c r="DL1089" i="27"/>
  <c r="CM1089" i="27"/>
  <c r="CL1089" i="27"/>
  <c r="BL1089" i="27"/>
  <c r="BK1089" i="27"/>
  <c r="BM1089" i="27" s="1"/>
  <c r="AK1089" i="27"/>
  <c r="AH1089" i="27"/>
  <c r="AL1089" i="27" s="1"/>
  <c r="DL1088" i="27"/>
  <c r="CM1088" i="27"/>
  <c r="CL1088" i="27"/>
  <c r="BL1088" i="27"/>
  <c r="BK1088" i="27"/>
  <c r="BM1088" i="27" s="1"/>
  <c r="AK1088" i="27"/>
  <c r="AH1088" i="27"/>
  <c r="AL1088" i="27" s="1"/>
  <c r="DL1087" i="27"/>
  <c r="CM1087" i="27"/>
  <c r="CL1087" i="27"/>
  <c r="BL1087" i="27"/>
  <c r="BK1087" i="27"/>
  <c r="BM1087" i="27" s="1"/>
  <c r="AK1087" i="27"/>
  <c r="AH1087" i="27"/>
  <c r="AL1087" i="27" s="1"/>
  <c r="DL1086" i="27"/>
  <c r="CM1086" i="27"/>
  <c r="CL1086" i="27"/>
  <c r="BL1086" i="27"/>
  <c r="BK1086" i="27"/>
  <c r="BM1086" i="27" s="1"/>
  <c r="AK1086" i="27"/>
  <c r="AH1086" i="27"/>
  <c r="AL1086" i="27" s="1"/>
  <c r="DL1085" i="27"/>
  <c r="CM1085" i="27"/>
  <c r="CL1085" i="27"/>
  <c r="BL1085" i="27"/>
  <c r="BK1085" i="27"/>
  <c r="BM1085" i="27" s="1"/>
  <c r="AK1085" i="27"/>
  <c r="AH1085" i="27"/>
  <c r="AL1085" i="27" s="1"/>
  <c r="DL1084" i="27"/>
  <c r="CM1084" i="27"/>
  <c r="CL1084" i="27"/>
  <c r="BL1084" i="27"/>
  <c r="BK1084" i="27"/>
  <c r="BM1084" i="27" s="1"/>
  <c r="AK1084" i="27"/>
  <c r="AH1084" i="27"/>
  <c r="AL1084" i="27" s="1"/>
  <c r="DL1083" i="27"/>
  <c r="CM1083" i="27"/>
  <c r="CL1083" i="27"/>
  <c r="BL1083" i="27"/>
  <c r="BK1083" i="27"/>
  <c r="BM1083" i="27" s="1"/>
  <c r="AK1083" i="27"/>
  <c r="AH1083" i="27"/>
  <c r="AL1083" i="27" s="1"/>
  <c r="DL1082" i="27"/>
  <c r="CM1082" i="27"/>
  <c r="CL1082" i="27"/>
  <c r="BL1082" i="27"/>
  <c r="BK1082" i="27"/>
  <c r="BM1082" i="27" s="1"/>
  <c r="AK1082" i="27"/>
  <c r="AH1082" i="27"/>
  <c r="AL1082" i="27" s="1"/>
  <c r="DL1081" i="27"/>
  <c r="CM1081" i="27"/>
  <c r="CL1081" i="27"/>
  <c r="BL1081" i="27"/>
  <c r="BK1081" i="27"/>
  <c r="BM1081" i="27" s="1"/>
  <c r="AK1081" i="27"/>
  <c r="AH1081" i="27"/>
  <c r="AL1081" i="27" s="1"/>
  <c r="DL1080" i="27"/>
  <c r="CM1080" i="27"/>
  <c r="CL1080" i="27"/>
  <c r="BL1080" i="27"/>
  <c r="BK1080" i="27"/>
  <c r="BM1080" i="27" s="1"/>
  <c r="AK1080" i="27"/>
  <c r="AH1080" i="27"/>
  <c r="AL1080" i="27" s="1"/>
  <c r="DL1079" i="27"/>
  <c r="CM1079" i="27"/>
  <c r="CL1079" i="27"/>
  <c r="BL1079" i="27"/>
  <c r="BK1079" i="27"/>
  <c r="BM1079" i="27" s="1"/>
  <c r="AK1079" i="27"/>
  <c r="AH1079" i="27"/>
  <c r="AL1079" i="27" s="1"/>
  <c r="DL1078" i="27"/>
  <c r="CM1078" i="27"/>
  <c r="CL1078" i="27"/>
  <c r="BL1078" i="27"/>
  <c r="BK1078" i="27"/>
  <c r="BM1078" i="27" s="1"/>
  <c r="AK1078" i="27"/>
  <c r="AH1078" i="27"/>
  <c r="AL1078" i="27" s="1"/>
  <c r="DL1077" i="27"/>
  <c r="CM1077" i="27"/>
  <c r="CL1077" i="27"/>
  <c r="BL1077" i="27"/>
  <c r="BK1077" i="27"/>
  <c r="BM1077" i="27" s="1"/>
  <c r="AK1077" i="27"/>
  <c r="AH1077" i="27"/>
  <c r="AL1077" i="27" s="1"/>
  <c r="DL1076" i="27"/>
  <c r="CM1076" i="27"/>
  <c r="CL1076" i="27"/>
  <c r="BL1076" i="27"/>
  <c r="BK1076" i="27"/>
  <c r="BM1076" i="27" s="1"/>
  <c r="AK1076" i="27"/>
  <c r="AH1076" i="27"/>
  <c r="AL1076" i="27" s="1"/>
  <c r="DL1075" i="27"/>
  <c r="CM1075" i="27"/>
  <c r="CL1075" i="27"/>
  <c r="BL1075" i="27"/>
  <c r="BK1075" i="27"/>
  <c r="BM1075" i="27" s="1"/>
  <c r="AK1075" i="27"/>
  <c r="AH1075" i="27"/>
  <c r="AL1075" i="27" s="1"/>
  <c r="DL1074" i="27"/>
  <c r="CM1074" i="27"/>
  <c r="CL1074" i="27"/>
  <c r="BL1074" i="27"/>
  <c r="BK1074" i="27"/>
  <c r="BM1074" i="27" s="1"/>
  <c r="AL1074" i="27"/>
  <c r="AK1074" i="27"/>
  <c r="AH1074" i="27"/>
  <c r="DL1073" i="27"/>
  <c r="CM1073" i="27"/>
  <c r="CL1073" i="27"/>
  <c r="BL1073" i="27"/>
  <c r="BK1073" i="27"/>
  <c r="BM1073" i="27" s="1"/>
  <c r="AL1073" i="27"/>
  <c r="AK1073" i="27"/>
  <c r="AH1073" i="27"/>
  <c r="DL1072" i="27"/>
  <c r="CM1072" i="27"/>
  <c r="CL1072" i="27"/>
  <c r="BL1072" i="27"/>
  <c r="BK1072" i="27"/>
  <c r="BM1072" i="27" s="1"/>
  <c r="AL1072" i="27"/>
  <c r="AK1072" i="27"/>
  <c r="AH1072" i="27"/>
  <c r="DL1071" i="27"/>
  <c r="CM1071" i="27"/>
  <c r="CL1071" i="27"/>
  <c r="BL1071" i="27"/>
  <c r="BK1071" i="27"/>
  <c r="BM1071" i="27" s="1"/>
  <c r="AK1071" i="27"/>
  <c r="AH1071" i="27"/>
  <c r="AL1071" i="27" s="1"/>
  <c r="DL1070" i="27"/>
  <c r="CM1070" i="27"/>
  <c r="CL1070" i="27"/>
  <c r="BL1070" i="27"/>
  <c r="BK1070" i="27"/>
  <c r="BM1070" i="27" s="1"/>
  <c r="AK1070" i="27"/>
  <c r="AH1070" i="27"/>
  <c r="AL1070" i="27" s="1"/>
  <c r="DL1069" i="27"/>
  <c r="CM1069" i="27"/>
  <c r="CL1069" i="27"/>
  <c r="BL1069" i="27"/>
  <c r="BK1069" i="27"/>
  <c r="BM1069" i="27" s="1"/>
  <c r="AK1069" i="27"/>
  <c r="AH1069" i="27"/>
  <c r="AL1069" i="27" s="1"/>
  <c r="DL1068" i="27"/>
  <c r="CM1068" i="27"/>
  <c r="CL1068" i="27"/>
  <c r="BL1068" i="27"/>
  <c r="BK1068" i="27"/>
  <c r="BM1068" i="27" s="1"/>
  <c r="AK1068" i="27"/>
  <c r="AH1068" i="27"/>
  <c r="AL1068" i="27" s="1"/>
  <c r="DL1067" i="27"/>
  <c r="CM1067" i="27"/>
  <c r="CL1067" i="27"/>
  <c r="BL1067" i="27"/>
  <c r="BK1067" i="27"/>
  <c r="BM1067" i="27" s="1"/>
  <c r="AK1067" i="27"/>
  <c r="AH1067" i="27"/>
  <c r="AL1067" i="27" s="1"/>
  <c r="DL1066" i="27"/>
  <c r="CM1066" i="27"/>
  <c r="CL1066" i="27"/>
  <c r="BL1066" i="27"/>
  <c r="BK1066" i="27"/>
  <c r="BM1066" i="27" s="1"/>
  <c r="AK1066" i="27"/>
  <c r="AH1066" i="27"/>
  <c r="AL1066" i="27" s="1"/>
  <c r="DL1065" i="27"/>
  <c r="CM1065" i="27"/>
  <c r="CL1065" i="27"/>
  <c r="BL1065" i="27"/>
  <c r="BK1065" i="27"/>
  <c r="BM1065" i="27" s="1"/>
  <c r="AK1065" i="27"/>
  <c r="AH1065" i="27"/>
  <c r="AL1065" i="27" s="1"/>
  <c r="DL1064" i="27"/>
  <c r="CM1064" i="27"/>
  <c r="CL1064" i="27"/>
  <c r="BL1064" i="27"/>
  <c r="BK1064" i="27"/>
  <c r="BM1064" i="27" s="1"/>
  <c r="AK1064" i="27"/>
  <c r="AH1064" i="27"/>
  <c r="AL1064" i="27" s="1"/>
  <c r="DL1063" i="27"/>
  <c r="CM1063" i="27"/>
  <c r="CL1063" i="27"/>
  <c r="BL1063" i="27"/>
  <c r="BK1063" i="27"/>
  <c r="BM1063" i="27" s="1"/>
  <c r="AK1063" i="27"/>
  <c r="AH1063" i="27"/>
  <c r="AL1063" i="27" s="1"/>
  <c r="DL1062" i="27"/>
  <c r="CM1062" i="27"/>
  <c r="CL1062" i="27"/>
  <c r="BL1062" i="27"/>
  <c r="BK1062" i="27"/>
  <c r="BM1062" i="27" s="1"/>
  <c r="AK1062" i="27"/>
  <c r="AH1062" i="27"/>
  <c r="AL1062" i="27" s="1"/>
  <c r="DL1061" i="27"/>
  <c r="CM1061" i="27"/>
  <c r="CL1061" i="27"/>
  <c r="BL1061" i="27"/>
  <c r="BK1061" i="27"/>
  <c r="BM1061" i="27" s="1"/>
  <c r="AK1061" i="27"/>
  <c r="AH1061" i="27"/>
  <c r="AL1061" i="27" s="1"/>
  <c r="DL1060" i="27"/>
  <c r="CM1060" i="27"/>
  <c r="CL1060" i="27"/>
  <c r="BL1060" i="27"/>
  <c r="BK1060" i="27"/>
  <c r="BM1060" i="27" s="1"/>
  <c r="AK1060" i="27"/>
  <c r="AH1060" i="27"/>
  <c r="AL1060" i="27" s="1"/>
  <c r="DL1059" i="27"/>
  <c r="CM1059" i="27"/>
  <c r="CL1059" i="27"/>
  <c r="BL1059" i="27"/>
  <c r="BK1059" i="27"/>
  <c r="BM1059" i="27" s="1"/>
  <c r="AK1059" i="27"/>
  <c r="AH1059" i="27"/>
  <c r="AL1059" i="27" s="1"/>
  <c r="DL1058" i="27"/>
  <c r="CM1058" i="27"/>
  <c r="CL1058" i="27"/>
  <c r="BL1058" i="27"/>
  <c r="BK1058" i="27"/>
  <c r="BM1058" i="27" s="1"/>
  <c r="AK1058" i="27"/>
  <c r="AH1058" i="27"/>
  <c r="AL1058" i="27" s="1"/>
  <c r="DL1057" i="27"/>
  <c r="CM1057" i="27"/>
  <c r="CL1057" i="27"/>
  <c r="BL1057" i="27"/>
  <c r="BK1057" i="27"/>
  <c r="BM1057" i="27" s="1"/>
  <c r="AK1057" i="27"/>
  <c r="AH1057" i="27"/>
  <c r="AL1057" i="27" s="1"/>
  <c r="DL1056" i="27"/>
  <c r="CM1056" i="27"/>
  <c r="CL1056" i="27"/>
  <c r="BL1056" i="27"/>
  <c r="BK1056" i="27"/>
  <c r="BM1056" i="27" s="1"/>
  <c r="AK1056" i="27"/>
  <c r="AH1056" i="27"/>
  <c r="AL1056" i="27" s="1"/>
  <c r="DL1055" i="27"/>
  <c r="CM1055" i="27"/>
  <c r="CL1055" i="27"/>
  <c r="BL1055" i="27"/>
  <c r="BK1055" i="27"/>
  <c r="BM1055" i="27" s="1"/>
  <c r="AK1055" i="27"/>
  <c r="AH1055" i="27"/>
  <c r="AL1055" i="27" s="1"/>
  <c r="DL1054" i="27"/>
  <c r="CM1054" i="27"/>
  <c r="CL1054" i="27"/>
  <c r="BL1054" i="27"/>
  <c r="BK1054" i="27"/>
  <c r="BM1054" i="27" s="1"/>
  <c r="AK1054" i="27"/>
  <c r="AH1054" i="27"/>
  <c r="AL1054" i="27" s="1"/>
  <c r="DL1053" i="27"/>
  <c r="CM1053" i="27"/>
  <c r="CL1053" i="27"/>
  <c r="BL1053" i="27"/>
  <c r="BK1053" i="27"/>
  <c r="BM1053" i="27" s="1"/>
  <c r="AK1053" i="27"/>
  <c r="AH1053" i="27"/>
  <c r="AL1053" i="27" s="1"/>
  <c r="DL1052" i="27"/>
  <c r="CM1052" i="27"/>
  <c r="CL1052" i="27"/>
  <c r="BL1052" i="27"/>
  <c r="BK1052" i="27"/>
  <c r="BM1052" i="27" s="1"/>
  <c r="AK1052" i="27"/>
  <c r="AH1052" i="27"/>
  <c r="AL1052" i="27" s="1"/>
  <c r="DL1051" i="27"/>
  <c r="CM1051" i="27"/>
  <c r="CL1051" i="27"/>
  <c r="BL1051" i="27"/>
  <c r="BK1051" i="27"/>
  <c r="BM1051" i="27" s="1"/>
  <c r="AK1051" i="27"/>
  <c r="AH1051" i="27"/>
  <c r="AL1051" i="27" s="1"/>
  <c r="DL1050" i="27"/>
  <c r="CM1050" i="27"/>
  <c r="CL1050" i="27"/>
  <c r="BL1050" i="27"/>
  <c r="BK1050" i="27"/>
  <c r="BM1050" i="27" s="1"/>
  <c r="AK1050" i="27"/>
  <c r="AH1050" i="27"/>
  <c r="AL1050" i="27" s="1"/>
  <c r="DL1049" i="27"/>
  <c r="CM1049" i="27"/>
  <c r="CL1049" i="27"/>
  <c r="BL1049" i="27"/>
  <c r="BK1049" i="27"/>
  <c r="BM1049" i="27" s="1"/>
  <c r="AK1049" i="27"/>
  <c r="AH1049" i="27"/>
  <c r="AL1049" i="27" s="1"/>
  <c r="DL1048" i="27"/>
  <c r="CM1048" i="27"/>
  <c r="CL1048" i="27"/>
  <c r="BL1048" i="27"/>
  <c r="BK1048" i="27"/>
  <c r="BM1048" i="27" s="1"/>
  <c r="AK1048" i="27"/>
  <c r="AH1048" i="27"/>
  <c r="AL1048" i="27" s="1"/>
  <c r="DL1047" i="27"/>
  <c r="CM1047" i="27"/>
  <c r="CL1047" i="27"/>
  <c r="BL1047" i="27"/>
  <c r="BK1047" i="27"/>
  <c r="BM1047" i="27" s="1"/>
  <c r="AK1047" i="27"/>
  <c r="AH1047" i="27"/>
  <c r="AL1047" i="27" s="1"/>
  <c r="DL1046" i="27"/>
  <c r="CM1046" i="27"/>
  <c r="CL1046" i="27"/>
  <c r="BL1046" i="27"/>
  <c r="BK1046" i="27"/>
  <c r="BM1046" i="27" s="1"/>
  <c r="AK1046" i="27"/>
  <c r="AH1046" i="27"/>
  <c r="AL1046" i="27" s="1"/>
  <c r="DL1045" i="27"/>
  <c r="CM1045" i="27"/>
  <c r="CL1045" i="27"/>
  <c r="BL1045" i="27"/>
  <c r="BK1045" i="27"/>
  <c r="BM1045" i="27" s="1"/>
  <c r="AK1045" i="27"/>
  <c r="AH1045" i="27"/>
  <c r="AL1045" i="27" s="1"/>
  <c r="DL1044" i="27"/>
  <c r="CM1044" i="27"/>
  <c r="CL1044" i="27"/>
  <c r="BL1044" i="27"/>
  <c r="BK1044" i="27"/>
  <c r="BM1044" i="27" s="1"/>
  <c r="AK1044" i="27"/>
  <c r="AH1044" i="27"/>
  <c r="AL1044" i="27" s="1"/>
  <c r="DL1043" i="27"/>
  <c r="CM1043" i="27"/>
  <c r="CL1043" i="27"/>
  <c r="BL1043" i="27"/>
  <c r="BK1043" i="27"/>
  <c r="BM1043" i="27" s="1"/>
  <c r="AK1043" i="27"/>
  <c r="AH1043" i="27"/>
  <c r="AL1043" i="27" s="1"/>
  <c r="DL1042" i="27"/>
  <c r="CM1042" i="27"/>
  <c r="CL1042" i="27"/>
  <c r="BL1042" i="27"/>
  <c r="BK1042" i="27"/>
  <c r="BM1042" i="27" s="1"/>
  <c r="AK1042" i="27"/>
  <c r="AH1042" i="27"/>
  <c r="AL1042" i="27" s="1"/>
  <c r="DL1041" i="27"/>
  <c r="CM1041" i="27"/>
  <c r="CL1041" i="27"/>
  <c r="BL1041" i="27"/>
  <c r="BK1041" i="27"/>
  <c r="BM1041" i="27" s="1"/>
  <c r="AK1041" i="27"/>
  <c r="AH1041" i="27"/>
  <c r="AL1041" i="27" s="1"/>
  <c r="DL1040" i="27"/>
  <c r="CM1040" i="27"/>
  <c r="CL1040" i="27"/>
  <c r="BL1040" i="27"/>
  <c r="BK1040" i="27"/>
  <c r="BM1040" i="27" s="1"/>
  <c r="AK1040" i="27"/>
  <c r="AH1040" i="27"/>
  <c r="AL1040" i="27" s="1"/>
  <c r="DL1039" i="27"/>
  <c r="CM1039" i="27"/>
  <c r="CL1039" i="27"/>
  <c r="BL1039" i="27"/>
  <c r="BK1039" i="27"/>
  <c r="BM1039" i="27" s="1"/>
  <c r="AK1039" i="27"/>
  <c r="AH1039" i="27"/>
  <c r="AL1039" i="27" s="1"/>
  <c r="DL1038" i="27"/>
  <c r="CM1038" i="27"/>
  <c r="CL1038" i="27"/>
  <c r="BL1038" i="27"/>
  <c r="BK1038" i="27"/>
  <c r="BM1038" i="27" s="1"/>
  <c r="AK1038" i="27"/>
  <c r="AH1038" i="27"/>
  <c r="AL1038" i="27" s="1"/>
  <c r="DL1037" i="27"/>
  <c r="CM1037" i="27"/>
  <c r="CL1037" i="27"/>
  <c r="BL1037" i="27"/>
  <c r="BK1037" i="27"/>
  <c r="BM1037" i="27" s="1"/>
  <c r="AK1037" i="27"/>
  <c r="AH1037" i="27"/>
  <c r="AL1037" i="27" s="1"/>
  <c r="DL1036" i="27"/>
  <c r="CM1036" i="27"/>
  <c r="CL1036" i="27"/>
  <c r="BL1036" i="27"/>
  <c r="BK1036" i="27"/>
  <c r="BM1036" i="27" s="1"/>
  <c r="AK1036" i="27"/>
  <c r="AH1036" i="27"/>
  <c r="AL1036" i="27" s="1"/>
  <c r="DL1035" i="27"/>
  <c r="CM1035" i="27"/>
  <c r="CL1035" i="27"/>
  <c r="BL1035" i="27"/>
  <c r="BK1035" i="27"/>
  <c r="BM1035" i="27" s="1"/>
  <c r="AK1035" i="27"/>
  <c r="AH1035" i="27"/>
  <c r="AL1035" i="27" s="1"/>
  <c r="DL1034" i="27"/>
  <c r="CM1034" i="27"/>
  <c r="CL1034" i="27"/>
  <c r="BL1034" i="27"/>
  <c r="BK1034" i="27"/>
  <c r="BM1034" i="27" s="1"/>
  <c r="AK1034" i="27"/>
  <c r="AH1034" i="27"/>
  <c r="AL1034" i="27" s="1"/>
  <c r="DL1033" i="27"/>
  <c r="CM1033" i="27"/>
  <c r="CL1033" i="27"/>
  <c r="BL1033" i="27"/>
  <c r="BK1033" i="27"/>
  <c r="BM1033" i="27" s="1"/>
  <c r="AK1033" i="27"/>
  <c r="AH1033" i="27"/>
  <c r="AL1033" i="27" s="1"/>
  <c r="DL1032" i="27"/>
  <c r="CM1032" i="27"/>
  <c r="CL1032" i="27"/>
  <c r="BL1032" i="27"/>
  <c r="BK1032" i="27"/>
  <c r="BM1032" i="27" s="1"/>
  <c r="AK1032" i="27"/>
  <c r="AH1032" i="27"/>
  <c r="AL1032" i="27" s="1"/>
  <c r="DL1031" i="27"/>
  <c r="CM1031" i="27"/>
  <c r="CL1031" i="27"/>
  <c r="BL1031" i="27"/>
  <c r="BK1031" i="27"/>
  <c r="BM1031" i="27" s="1"/>
  <c r="AK1031" i="27"/>
  <c r="AH1031" i="27"/>
  <c r="AL1031" i="27" s="1"/>
  <c r="DL1030" i="27"/>
  <c r="CM1030" i="27"/>
  <c r="CL1030" i="27"/>
  <c r="BL1030" i="27"/>
  <c r="BK1030" i="27"/>
  <c r="BM1030" i="27" s="1"/>
  <c r="AK1030" i="27"/>
  <c r="AH1030" i="27"/>
  <c r="AL1030" i="27" s="1"/>
  <c r="DL1029" i="27"/>
  <c r="CM1029" i="27"/>
  <c r="CL1029" i="27"/>
  <c r="BL1029" i="27"/>
  <c r="BK1029" i="27"/>
  <c r="BM1029" i="27" s="1"/>
  <c r="AK1029" i="27"/>
  <c r="AH1029" i="27"/>
  <c r="AL1029" i="27" s="1"/>
  <c r="DL1028" i="27"/>
  <c r="CM1028" i="27"/>
  <c r="CL1028" i="27"/>
  <c r="BL1028" i="27"/>
  <c r="BK1028" i="27"/>
  <c r="BM1028" i="27" s="1"/>
  <c r="AK1028" i="27"/>
  <c r="AH1028" i="27"/>
  <c r="AL1028" i="27" s="1"/>
  <c r="DL1027" i="27"/>
  <c r="CM1027" i="27"/>
  <c r="CL1027" i="27"/>
  <c r="BL1027" i="27"/>
  <c r="BK1027" i="27"/>
  <c r="BM1027" i="27" s="1"/>
  <c r="AK1027" i="27"/>
  <c r="AH1027" i="27"/>
  <c r="AL1027" i="27" s="1"/>
  <c r="DL1026" i="27"/>
  <c r="CM1026" i="27"/>
  <c r="CL1026" i="27"/>
  <c r="BL1026" i="27"/>
  <c r="BK1026" i="27"/>
  <c r="BM1026" i="27" s="1"/>
  <c r="AK1026" i="27"/>
  <c r="AH1026" i="27"/>
  <c r="AL1026" i="27" s="1"/>
  <c r="DL1025" i="27"/>
  <c r="CM1025" i="27"/>
  <c r="CL1025" i="27"/>
  <c r="BL1025" i="27"/>
  <c r="BK1025" i="27"/>
  <c r="BM1025" i="27" s="1"/>
  <c r="AK1025" i="27"/>
  <c r="AH1025" i="27"/>
  <c r="AL1025" i="27" s="1"/>
  <c r="DL1024" i="27"/>
  <c r="CM1024" i="27"/>
  <c r="CL1024" i="27"/>
  <c r="BL1024" i="27"/>
  <c r="BK1024" i="27"/>
  <c r="BM1024" i="27" s="1"/>
  <c r="AK1024" i="27"/>
  <c r="AH1024" i="27"/>
  <c r="AL1024" i="27" s="1"/>
  <c r="DL1023" i="27"/>
  <c r="CM1023" i="27"/>
  <c r="CL1023" i="27"/>
  <c r="BL1023" i="27"/>
  <c r="BK1023" i="27"/>
  <c r="BM1023" i="27" s="1"/>
  <c r="AK1023" i="27"/>
  <c r="AH1023" i="27"/>
  <c r="AL1023" i="27" s="1"/>
  <c r="DL1022" i="27"/>
  <c r="CM1022" i="27"/>
  <c r="CL1022" i="27"/>
  <c r="BL1022" i="27"/>
  <c r="BK1022" i="27"/>
  <c r="BM1022" i="27" s="1"/>
  <c r="AK1022" i="27"/>
  <c r="AH1022" i="27"/>
  <c r="AL1022" i="27" s="1"/>
  <c r="DL1021" i="27"/>
  <c r="CM1021" i="27"/>
  <c r="CL1021" i="27"/>
  <c r="BL1021" i="27"/>
  <c r="BK1021" i="27"/>
  <c r="BM1021" i="27" s="1"/>
  <c r="AK1021" i="27"/>
  <c r="AH1021" i="27"/>
  <c r="AL1021" i="27" s="1"/>
  <c r="DL1020" i="27"/>
  <c r="CM1020" i="27"/>
  <c r="CL1020" i="27"/>
  <c r="BL1020" i="27"/>
  <c r="BK1020" i="27"/>
  <c r="BM1020" i="27" s="1"/>
  <c r="AK1020" i="27"/>
  <c r="AH1020" i="27"/>
  <c r="AL1020" i="27" s="1"/>
  <c r="DL1019" i="27"/>
  <c r="CM1019" i="27"/>
  <c r="CL1019" i="27"/>
  <c r="BL1019" i="27"/>
  <c r="BK1019" i="27"/>
  <c r="BM1019" i="27" s="1"/>
  <c r="AK1019" i="27"/>
  <c r="AH1019" i="27"/>
  <c r="AL1019" i="27" s="1"/>
  <c r="DL1018" i="27"/>
  <c r="CM1018" i="27"/>
  <c r="CL1018" i="27"/>
  <c r="BL1018" i="27"/>
  <c r="BK1018" i="27"/>
  <c r="BM1018" i="27" s="1"/>
  <c r="AK1018" i="27"/>
  <c r="AH1018" i="27"/>
  <c r="AL1018" i="27" s="1"/>
  <c r="DL1017" i="27"/>
  <c r="CM1017" i="27"/>
  <c r="CL1017" i="27"/>
  <c r="BL1017" i="27"/>
  <c r="BK1017" i="27"/>
  <c r="BM1017" i="27" s="1"/>
  <c r="AK1017" i="27"/>
  <c r="AH1017" i="27"/>
  <c r="AL1017" i="27" s="1"/>
  <c r="DL1016" i="27"/>
  <c r="CM1016" i="27"/>
  <c r="CL1016" i="27"/>
  <c r="BL1016" i="27"/>
  <c r="BK1016" i="27"/>
  <c r="BM1016" i="27" s="1"/>
  <c r="AK1016" i="27"/>
  <c r="AH1016" i="27"/>
  <c r="AL1016" i="27" s="1"/>
  <c r="DL1015" i="27"/>
  <c r="CM1015" i="27"/>
  <c r="CL1015" i="27"/>
  <c r="BL1015" i="27"/>
  <c r="BK1015" i="27"/>
  <c r="BM1015" i="27" s="1"/>
  <c r="AK1015" i="27"/>
  <c r="AH1015" i="27"/>
  <c r="AL1015" i="27" s="1"/>
  <c r="DL1014" i="27"/>
  <c r="CM1014" i="27"/>
  <c r="CL1014" i="27"/>
  <c r="BL1014" i="27"/>
  <c r="BK1014" i="27"/>
  <c r="BM1014" i="27" s="1"/>
  <c r="AK1014" i="27"/>
  <c r="AH1014" i="27"/>
  <c r="AL1014" i="27" s="1"/>
  <c r="DL1013" i="27"/>
  <c r="CM1013" i="27"/>
  <c r="CL1013" i="27"/>
  <c r="BL1013" i="27"/>
  <c r="BK1013" i="27"/>
  <c r="BM1013" i="27" s="1"/>
  <c r="AK1013" i="27"/>
  <c r="AH1013" i="27"/>
  <c r="AL1013" i="27" s="1"/>
  <c r="DL1012" i="27"/>
  <c r="CM1012" i="27"/>
  <c r="CL1012" i="27"/>
  <c r="BL1012" i="27"/>
  <c r="BK1012" i="27"/>
  <c r="BM1012" i="27" s="1"/>
  <c r="AK1012" i="27"/>
  <c r="AH1012" i="27"/>
  <c r="AL1012" i="27" s="1"/>
  <c r="DL1011" i="27"/>
  <c r="CM1011" i="27"/>
  <c r="CL1011" i="27"/>
  <c r="BL1011" i="27"/>
  <c r="BK1011" i="27"/>
  <c r="BM1011" i="27" s="1"/>
  <c r="AK1011" i="27"/>
  <c r="AH1011" i="27"/>
  <c r="AL1011" i="27" s="1"/>
  <c r="DL1010" i="27"/>
  <c r="CM1010" i="27"/>
  <c r="CL1010" i="27"/>
  <c r="BL1010" i="27"/>
  <c r="BK1010" i="27"/>
  <c r="BM1010" i="27" s="1"/>
  <c r="AK1010" i="27"/>
  <c r="AH1010" i="27"/>
  <c r="AL1010" i="27" s="1"/>
  <c r="DL1009" i="27"/>
  <c r="CM1009" i="27"/>
  <c r="CL1009" i="27"/>
  <c r="BL1009" i="27"/>
  <c r="BK1009" i="27"/>
  <c r="BM1009" i="27" s="1"/>
  <c r="AK1009" i="27"/>
  <c r="AH1009" i="27"/>
  <c r="AL1009" i="27" s="1"/>
  <c r="DL1008" i="27"/>
  <c r="CM1008" i="27"/>
  <c r="CL1008" i="27"/>
  <c r="BL1008" i="27"/>
  <c r="BK1008" i="27"/>
  <c r="BM1008" i="27" s="1"/>
  <c r="AK1008" i="27"/>
  <c r="AH1008" i="27"/>
  <c r="AL1008" i="27" s="1"/>
  <c r="DL1007" i="27"/>
  <c r="CM1007" i="27"/>
  <c r="CL1007" i="27"/>
  <c r="BL1007" i="27"/>
  <c r="BK1007" i="27"/>
  <c r="BM1007" i="27" s="1"/>
  <c r="AK1007" i="27"/>
  <c r="AH1007" i="27"/>
  <c r="AL1007" i="27" s="1"/>
  <c r="DL1006" i="27"/>
  <c r="CM1006" i="27"/>
  <c r="CL1006" i="27"/>
  <c r="BL1006" i="27"/>
  <c r="BK1006" i="27"/>
  <c r="BM1006" i="27" s="1"/>
  <c r="AK1006" i="27"/>
  <c r="AH1006" i="27"/>
  <c r="AL1006" i="27" s="1"/>
  <c r="DL1005" i="27"/>
  <c r="CM1005" i="27"/>
  <c r="CL1005" i="27"/>
  <c r="BL1005" i="27"/>
  <c r="BK1005" i="27"/>
  <c r="BM1005" i="27" s="1"/>
  <c r="AK1005" i="27"/>
  <c r="AH1005" i="27"/>
  <c r="AL1005" i="27" s="1"/>
  <c r="DL1004" i="27"/>
  <c r="CM1004" i="27"/>
  <c r="CL1004" i="27"/>
  <c r="BL1004" i="27"/>
  <c r="BK1004" i="27"/>
  <c r="BM1004" i="27" s="1"/>
  <c r="AK1004" i="27"/>
  <c r="AH1004" i="27"/>
  <c r="AL1004" i="27" s="1"/>
  <c r="DL1003" i="27"/>
  <c r="CM1003" i="27"/>
  <c r="CL1003" i="27"/>
  <c r="BM1003" i="27"/>
  <c r="BL1003" i="27"/>
  <c r="BK1003" i="27"/>
  <c r="AK1003" i="27"/>
  <c r="AH1003" i="27"/>
  <c r="AL1003" i="27" s="1"/>
  <c r="DL1002" i="27"/>
  <c r="CM1002" i="27"/>
  <c r="CL1002" i="27"/>
  <c r="BL1002" i="27"/>
  <c r="BK1002" i="27"/>
  <c r="BM1002" i="27" s="1"/>
  <c r="AK1002" i="27"/>
  <c r="AH1002" i="27"/>
  <c r="AL1002" i="27" s="1"/>
  <c r="DL1001" i="27"/>
  <c r="CM1001" i="27"/>
  <c r="CL1001" i="27"/>
  <c r="BL1001" i="27"/>
  <c r="BK1001" i="27"/>
  <c r="BM1001" i="27" s="1"/>
  <c r="AK1001" i="27"/>
  <c r="AH1001" i="27"/>
  <c r="AL1001" i="27" s="1"/>
  <c r="DL1000" i="27"/>
  <c r="CM1000" i="27"/>
  <c r="CL1000" i="27"/>
  <c r="BL1000" i="27"/>
  <c r="BK1000" i="27"/>
  <c r="BM1000" i="27" s="1"/>
  <c r="AK1000" i="27"/>
  <c r="AH1000" i="27"/>
  <c r="AL1000" i="27" s="1"/>
  <c r="DL999" i="27"/>
  <c r="CM999" i="27"/>
  <c r="CL999" i="27"/>
  <c r="BL999" i="27"/>
  <c r="BK999" i="27"/>
  <c r="BM999" i="27" s="1"/>
  <c r="AK999" i="27"/>
  <c r="AH999" i="27"/>
  <c r="AL999" i="27" s="1"/>
  <c r="DL998" i="27"/>
  <c r="CM998" i="27"/>
  <c r="CL998" i="27"/>
  <c r="BL998" i="27"/>
  <c r="BK998" i="27"/>
  <c r="BM998" i="27" s="1"/>
  <c r="AK998" i="27"/>
  <c r="AH998" i="27"/>
  <c r="AL998" i="27" s="1"/>
  <c r="DL997" i="27"/>
  <c r="CM997" i="27"/>
  <c r="CL997" i="27"/>
  <c r="BL997" i="27"/>
  <c r="BK997" i="27"/>
  <c r="BM997" i="27" s="1"/>
  <c r="AK997" i="27"/>
  <c r="AH997" i="27"/>
  <c r="AL997" i="27" s="1"/>
  <c r="DL996" i="27"/>
  <c r="CM996" i="27"/>
  <c r="CL996" i="27"/>
  <c r="BL996" i="27"/>
  <c r="BK996" i="27"/>
  <c r="BM996" i="27" s="1"/>
  <c r="AK996" i="27"/>
  <c r="AH996" i="27"/>
  <c r="AL996" i="27" s="1"/>
  <c r="DL995" i="27"/>
  <c r="CM995" i="27"/>
  <c r="CL995" i="27"/>
  <c r="BL995" i="27"/>
  <c r="BK995" i="27"/>
  <c r="BM995" i="27" s="1"/>
  <c r="AK995" i="27"/>
  <c r="AH995" i="27"/>
  <c r="AL995" i="27" s="1"/>
  <c r="DL994" i="27"/>
  <c r="CM994" i="27"/>
  <c r="CL994" i="27"/>
  <c r="BL994" i="27"/>
  <c r="BK994" i="27"/>
  <c r="BM994" i="27" s="1"/>
  <c r="AK994" i="27"/>
  <c r="AH994" i="27"/>
  <c r="AL994" i="27" s="1"/>
  <c r="DL993" i="27"/>
  <c r="CM993" i="27"/>
  <c r="CL993" i="27"/>
  <c r="BL993" i="27"/>
  <c r="BK993" i="27"/>
  <c r="BM993" i="27" s="1"/>
  <c r="AK993" i="27"/>
  <c r="AH993" i="27"/>
  <c r="AL993" i="27" s="1"/>
  <c r="DL992" i="27"/>
  <c r="CM992" i="27"/>
  <c r="CL992" i="27"/>
  <c r="BL992" i="27"/>
  <c r="BK992" i="27"/>
  <c r="BM992" i="27" s="1"/>
  <c r="AK992" i="27"/>
  <c r="AH992" i="27"/>
  <c r="AL992" i="27" s="1"/>
  <c r="DL991" i="27"/>
  <c r="CM991" i="27"/>
  <c r="CL991" i="27"/>
  <c r="BL991" i="27"/>
  <c r="BK991" i="27"/>
  <c r="BM991" i="27" s="1"/>
  <c r="AK991" i="27"/>
  <c r="AH991" i="27"/>
  <c r="AL991" i="27" s="1"/>
  <c r="DL990" i="27"/>
  <c r="CM990" i="27"/>
  <c r="CL990" i="27"/>
  <c r="BL990" i="27"/>
  <c r="BK990" i="27"/>
  <c r="BM990" i="27" s="1"/>
  <c r="AK990" i="27"/>
  <c r="AH990" i="27"/>
  <c r="AL990" i="27" s="1"/>
  <c r="DL989" i="27"/>
  <c r="CM989" i="27"/>
  <c r="CL989" i="27"/>
  <c r="BL989" i="27"/>
  <c r="BK989" i="27"/>
  <c r="BM989" i="27" s="1"/>
  <c r="AK989" i="27"/>
  <c r="AH989" i="27"/>
  <c r="AL989" i="27" s="1"/>
  <c r="DL988" i="27"/>
  <c r="CM988" i="27"/>
  <c r="CL988" i="27"/>
  <c r="BL988" i="27"/>
  <c r="BK988" i="27"/>
  <c r="BM988" i="27" s="1"/>
  <c r="AK988" i="27"/>
  <c r="AH988" i="27"/>
  <c r="AL988" i="27" s="1"/>
  <c r="DL987" i="27"/>
  <c r="CM987" i="27"/>
  <c r="CL987" i="27"/>
  <c r="BL987" i="27"/>
  <c r="BK987" i="27"/>
  <c r="BM987" i="27" s="1"/>
  <c r="AK987" i="27"/>
  <c r="AH987" i="27"/>
  <c r="AL987" i="27" s="1"/>
  <c r="DL986" i="27"/>
  <c r="CM986" i="27"/>
  <c r="CL986" i="27"/>
  <c r="BL986" i="27"/>
  <c r="BK986" i="27"/>
  <c r="BM986" i="27" s="1"/>
  <c r="AK986" i="27"/>
  <c r="AH986" i="27"/>
  <c r="AL986" i="27" s="1"/>
  <c r="DL985" i="27"/>
  <c r="CM985" i="27"/>
  <c r="CL985" i="27"/>
  <c r="BL985" i="27"/>
  <c r="BK985" i="27"/>
  <c r="BM985" i="27" s="1"/>
  <c r="AK985" i="27"/>
  <c r="AH985" i="27"/>
  <c r="AL985" i="27" s="1"/>
  <c r="DL984" i="27"/>
  <c r="CM984" i="27"/>
  <c r="CL984" i="27"/>
  <c r="BL984" i="27"/>
  <c r="BK984" i="27"/>
  <c r="BM984" i="27" s="1"/>
  <c r="AK984" i="27"/>
  <c r="AH984" i="27"/>
  <c r="AL984" i="27" s="1"/>
  <c r="DL983" i="27"/>
  <c r="CM983" i="27"/>
  <c r="CL983" i="27"/>
  <c r="BL983" i="27"/>
  <c r="BK983" i="27"/>
  <c r="BM983" i="27" s="1"/>
  <c r="AK983" i="27"/>
  <c r="AH983" i="27"/>
  <c r="AL983" i="27" s="1"/>
  <c r="DL982" i="27"/>
  <c r="CM982" i="27"/>
  <c r="CL982" i="27"/>
  <c r="BL982" i="27"/>
  <c r="BK982" i="27"/>
  <c r="BM982" i="27" s="1"/>
  <c r="AK982" i="27"/>
  <c r="AH982" i="27"/>
  <c r="AL982" i="27" s="1"/>
  <c r="DL981" i="27"/>
  <c r="CM981" i="27"/>
  <c r="CL981" i="27"/>
  <c r="BL981" i="27"/>
  <c r="BK981" i="27"/>
  <c r="BM981" i="27" s="1"/>
  <c r="AK981" i="27"/>
  <c r="AH981" i="27"/>
  <c r="AL981" i="27" s="1"/>
  <c r="DL980" i="27"/>
  <c r="CM980" i="27"/>
  <c r="CL980" i="27"/>
  <c r="BL980" i="27"/>
  <c r="BK980" i="27"/>
  <c r="BM980" i="27" s="1"/>
  <c r="AK980" i="27"/>
  <c r="AH980" i="27"/>
  <c r="AL980" i="27" s="1"/>
  <c r="DL979" i="27"/>
  <c r="CM979" i="27"/>
  <c r="CL979" i="27"/>
  <c r="BL979" i="27"/>
  <c r="BK979" i="27"/>
  <c r="BM979" i="27" s="1"/>
  <c r="AK979" i="27"/>
  <c r="AH979" i="27"/>
  <c r="AL979" i="27" s="1"/>
  <c r="DL978" i="27"/>
  <c r="CM978" i="27"/>
  <c r="CL978" i="27"/>
  <c r="BL978" i="27"/>
  <c r="BK978" i="27"/>
  <c r="BM978" i="27" s="1"/>
  <c r="AK978" i="27"/>
  <c r="AH978" i="27"/>
  <c r="AL978" i="27" s="1"/>
  <c r="DL977" i="27"/>
  <c r="CM977" i="27"/>
  <c r="CL977" i="27"/>
  <c r="BL977" i="27"/>
  <c r="BK977" i="27"/>
  <c r="BM977" i="27" s="1"/>
  <c r="AK977" i="27"/>
  <c r="AH977" i="27"/>
  <c r="AL977" i="27" s="1"/>
  <c r="DL976" i="27"/>
  <c r="CM976" i="27"/>
  <c r="CL976" i="27"/>
  <c r="BL976" i="27"/>
  <c r="BK976" i="27"/>
  <c r="BM976" i="27" s="1"/>
  <c r="AK976" i="27"/>
  <c r="AH976" i="27"/>
  <c r="AL976" i="27" s="1"/>
  <c r="DL975" i="27"/>
  <c r="CM975" i="27"/>
  <c r="CL975" i="27"/>
  <c r="BL975" i="27"/>
  <c r="BK975" i="27"/>
  <c r="BM975" i="27" s="1"/>
  <c r="AK975" i="27"/>
  <c r="AH975" i="27"/>
  <c r="AL975" i="27" s="1"/>
  <c r="DL974" i="27"/>
  <c r="CM974" i="27"/>
  <c r="CL974" i="27"/>
  <c r="BL974" i="27"/>
  <c r="BK974" i="27"/>
  <c r="BM974" i="27" s="1"/>
  <c r="AK974" i="27"/>
  <c r="AH974" i="27"/>
  <c r="AL974" i="27" s="1"/>
  <c r="DL973" i="27"/>
  <c r="CM973" i="27"/>
  <c r="CL973" i="27"/>
  <c r="BL973" i="27"/>
  <c r="BK973" i="27"/>
  <c r="BM973" i="27" s="1"/>
  <c r="AK973" i="27"/>
  <c r="AH973" i="27"/>
  <c r="AL973" i="27" s="1"/>
  <c r="DL972" i="27"/>
  <c r="CM972" i="27"/>
  <c r="CL972" i="27"/>
  <c r="BL972" i="27"/>
  <c r="BK972" i="27"/>
  <c r="BM972" i="27" s="1"/>
  <c r="AK972" i="27"/>
  <c r="AH972" i="27"/>
  <c r="AL972" i="27" s="1"/>
  <c r="DL971" i="27"/>
  <c r="CM971" i="27"/>
  <c r="CL971" i="27"/>
  <c r="BL971" i="27"/>
  <c r="BK971" i="27"/>
  <c r="BM971" i="27" s="1"/>
  <c r="AK971" i="27"/>
  <c r="AH971" i="27"/>
  <c r="AL971" i="27" s="1"/>
  <c r="DL970" i="27"/>
  <c r="CM970" i="27"/>
  <c r="CL970" i="27"/>
  <c r="BL970" i="27"/>
  <c r="BK970" i="27"/>
  <c r="BM970" i="27" s="1"/>
  <c r="AK970" i="27"/>
  <c r="AH970" i="27"/>
  <c r="AL970" i="27" s="1"/>
  <c r="DL969" i="27"/>
  <c r="CM969" i="27"/>
  <c r="CL969" i="27"/>
  <c r="BL969" i="27"/>
  <c r="BK969" i="27"/>
  <c r="BM969" i="27" s="1"/>
  <c r="AK969" i="27"/>
  <c r="AH969" i="27"/>
  <c r="AL969" i="27" s="1"/>
  <c r="DL968" i="27"/>
  <c r="CM968" i="27"/>
  <c r="CL968" i="27"/>
  <c r="BL968" i="27"/>
  <c r="BK968" i="27"/>
  <c r="BM968" i="27" s="1"/>
  <c r="AK968" i="27"/>
  <c r="AH968" i="27"/>
  <c r="AL968" i="27" s="1"/>
  <c r="DL967" i="27"/>
  <c r="CM967" i="27"/>
  <c r="CL967" i="27"/>
  <c r="BL967" i="27"/>
  <c r="BK967" i="27"/>
  <c r="BM967" i="27" s="1"/>
  <c r="AK967" i="27"/>
  <c r="AH967" i="27"/>
  <c r="AL967" i="27" s="1"/>
  <c r="DL966" i="27"/>
  <c r="CM966" i="27"/>
  <c r="CL966" i="27"/>
  <c r="BL966" i="27"/>
  <c r="BK966" i="27"/>
  <c r="BM966" i="27" s="1"/>
  <c r="AK966" i="27"/>
  <c r="AH966" i="27"/>
  <c r="AL966" i="27" s="1"/>
  <c r="DL965" i="27"/>
  <c r="CM965" i="27"/>
  <c r="CL965" i="27"/>
  <c r="BL965" i="27"/>
  <c r="BK965" i="27"/>
  <c r="BM965" i="27" s="1"/>
  <c r="AK965" i="27"/>
  <c r="AH965" i="27"/>
  <c r="AL965" i="27" s="1"/>
  <c r="DL964" i="27"/>
  <c r="CM964" i="27"/>
  <c r="CL964" i="27"/>
  <c r="BL964" i="27"/>
  <c r="BK964" i="27"/>
  <c r="BM964" i="27" s="1"/>
  <c r="AK964" i="27"/>
  <c r="AH964" i="27"/>
  <c r="AL964" i="27" s="1"/>
  <c r="DL963" i="27"/>
  <c r="CM963" i="27"/>
  <c r="CL963" i="27"/>
  <c r="BL963" i="27"/>
  <c r="BK963" i="27"/>
  <c r="BM963" i="27" s="1"/>
  <c r="AK963" i="27"/>
  <c r="AH963" i="27"/>
  <c r="AL963" i="27" s="1"/>
  <c r="DL962" i="27"/>
  <c r="CM962" i="27"/>
  <c r="CL962" i="27"/>
  <c r="BL962" i="27"/>
  <c r="BK962" i="27"/>
  <c r="BM962" i="27" s="1"/>
  <c r="AK962" i="27"/>
  <c r="AH962" i="27"/>
  <c r="AL962" i="27" s="1"/>
  <c r="DL961" i="27"/>
  <c r="CM961" i="27"/>
  <c r="CL961" i="27"/>
  <c r="BL961" i="27"/>
  <c r="BK961" i="27"/>
  <c r="BM961" i="27" s="1"/>
  <c r="AK961" i="27"/>
  <c r="AH961" i="27"/>
  <c r="AL961" i="27" s="1"/>
  <c r="DL960" i="27"/>
  <c r="CM960" i="27"/>
  <c r="CL960" i="27"/>
  <c r="BL960" i="27"/>
  <c r="BK960" i="27"/>
  <c r="BM960" i="27" s="1"/>
  <c r="AK960" i="27"/>
  <c r="AH960" i="27"/>
  <c r="AL960" i="27" s="1"/>
  <c r="DL959" i="27"/>
  <c r="CM959" i="27"/>
  <c r="CL959" i="27"/>
  <c r="BL959" i="27"/>
  <c r="BK959" i="27"/>
  <c r="BM959" i="27" s="1"/>
  <c r="AK959" i="27"/>
  <c r="AH959" i="27"/>
  <c r="AL959" i="27" s="1"/>
  <c r="DL958" i="27"/>
  <c r="CM958" i="27"/>
  <c r="CL958" i="27"/>
  <c r="BL958" i="27"/>
  <c r="BK958" i="27"/>
  <c r="BM958" i="27" s="1"/>
  <c r="AK958" i="27"/>
  <c r="AH958" i="27"/>
  <c r="AL958" i="27" s="1"/>
  <c r="DL957" i="27"/>
  <c r="CM957" i="27"/>
  <c r="CL957" i="27"/>
  <c r="BL957" i="27"/>
  <c r="BK957" i="27"/>
  <c r="BM957" i="27" s="1"/>
  <c r="AK957" i="27"/>
  <c r="AH957" i="27"/>
  <c r="AL957" i="27" s="1"/>
  <c r="DL956" i="27"/>
  <c r="CM956" i="27"/>
  <c r="CL956" i="27"/>
  <c r="BL956" i="27"/>
  <c r="BK956" i="27"/>
  <c r="BM956" i="27" s="1"/>
  <c r="AK956" i="27"/>
  <c r="AH956" i="27"/>
  <c r="AL956" i="27" s="1"/>
  <c r="DL955" i="27"/>
  <c r="CM955" i="27"/>
  <c r="CL955" i="27"/>
  <c r="BL955" i="27"/>
  <c r="BK955" i="27"/>
  <c r="BM955" i="27" s="1"/>
  <c r="AK955" i="27"/>
  <c r="AH955" i="27"/>
  <c r="AL955" i="27" s="1"/>
  <c r="DL954" i="27"/>
  <c r="CM954" i="27"/>
  <c r="CL954" i="27"/>
  <c r="BM954" i="27"/>
  <c r="BL954" i="27"/>
  <c r="BK954" i="27"/>
  <c r="AK954" i="27"/>
  <c r="AH954" i="27"/>
  <c r="AL954" i="27" s="1"/>
  <c r="DL953" i="27"/>
  <c r="CM953" i="27"/>
  <c r="CL953" i="27"/>
  <c r="BL953" i="27"/>
  <c r="BK953" i="27"/>
  <c r="BM953" i="27" s="1"/>
  <c r="AK953" i="27"/>
  <c r="AH953" i="27"/>
  <c r="AL953" i="27" s="1"/>
  <c r="DL952" i="27"/>
  <c r="CM952" i="27"/>
  <c r="CL952" i="27"/>
  <c r="BM952" i="27"/>
  <c r="BL952" i="27"/>
  <c r="BK952" i="27"/>
  <c r="AK952" i="27"/>
  <c r="AH952" i="27"/>
  <c r="AL952" i="27" s="1"/>
  <c r="DL951" i="27"/>
  <c r="CM951" i="27"/>
  <c r="CL951" i="27"/>
  <c r="BL951" i="27"/>
  <c r="BK951" i="27"/>
  <c r="BM951" i="27" s="1"/>
  <c r="AK951" i="27"/>
  <c r="AH951" i="27"/>
  <c r="AL951" i="27" s="1"/>
  <c r="DL950" i="27"/>
  <c r="CM950" i="27"/>
  <c r="CL950" i="27"/>
  <c r="BM950" i="27"/>
  <c r="BL950" i="27"/>
  <c r="BK950" i="27"/>
  <c r="AK950" i="27"/>
  <c r="AH950" i="27"/>
  <c r="AL950" i="27" s="1"/>
  <c r="DL949" i="27"/>
  <c r="CM949" i="27"/>
  <c r="CL949" i="27"/>
  <c r="BL949" i="27"/>
  <c r="BK949" i="27"/>
  <c r="BM949" i="27" s="1"/>
  <c r="AK949" i="27"/>
  <c r="AH949" i="27"/>
  <c r="AL949" i="27" s="1"/>
  <c r="CM948" i="27"/>
  <c r="CL948" i="27"/>
  <c r="BM948" i="27"/>
  <c r="BL948" i="27"/>
  <c r="BK948" i="27"/>
  <c r="AK948" i="27"/>
  <c r="AH948" i="27"/>
  <c r="AL948" i="27" s="1"/>
  <c r="DL947" i="27"/>
  <c r="CM947" i="27"/>
  <c r="CL947" i="27"/>
  <c r="BL947" i="27"/>
  <c r="BK947" i="27"/>
  <c r="BM947" i="27" s="1"/>
  <c r="AK947" i="27"/>
  <c r="AH947" i="27"/>
  <c r="AL947" i="27" s="1"/>
  <c r="DL946" i="27"/>
  <c r="CM946" i="27"/>
  <c r="CL946" i="27"/>
  <c r="BL946" i="27"/>
  <c r="BK946" i="27"/>
  <c r="BM946" i="27" s="1"/>
  <c r="AK946" i="27"/>
  <c r="AH946" i="27"/>
  <c r="AL946" i="27" s="1"/>
  <c r="DL945" i="27"/>
  <c r="CM945" i="27"/>
  <c r="CL945" i="27"/>
  <c r="BL945" i="27"/>
  <c r="BK945" i="27"/>
  <c r="BM945" i="27" s="1"/>
  <c r="AK945" i="27"/>
  <c r="AH945" i="27"/>
  <c r="AL945" i="27" s="1"/>
  <c r="DL944" i="27"/>
  <c r="CM944" i="27"/>
  <c r="CL944" i="27"/>
  <c r="BL944" i="27"/>
  <c r="BK944" i="27"/>
  <c r="BM944" i="27" s="1"/>
  <c r="AK944" i="27"/>
  <c r="AH944" i="27"/>
  <c r="AL944" i="27" s="1"/>
  <c r="DL943" i="27"/>
  <c r="CM943" i="27"/>
  <c r="CL943" i="27"/>
  <c r="BL943" i="27"/>
  <c r="BK943" i="27"/>
  <c r="BM943" i="27" s="1"/>
  <c r="AK943" i="27"/>
  <c r="AH943" i="27"/>
  <c r="AL943" i="27" s="1"/>
  <c r="DL942" i="27"/>
  <c r="CM942" i="27"/>
  <c r="CL942" i="27"/>
  <c r="BL942" i="27"/>
  <c r="BK942" i="27"/>
  <c r="BM942" i="27" s="1"/>
  <c r="AK942" i="27"/>
  <c r="AH942" i="27"/>
  <c r="AL942" i="27" s="1"/>
  <c r="DL941" i="27"/>
  <c r="CM941" i="27"/>
  <c r="CL941" i="27"/>
  <c r="BL941" i="27"/>
  <c r="BK941" i="27"/>
  <c r="BM941" i="27" s="1"/>
  <c r="AK941" i="27"/>
  <c r="AH941" i="27"/>
  <c r="AL941" i="27" s="1"/>
  <c r="DL940" i="27"/>
  <c r="CM940" i="27"/>
  <c r="CL940" i="27"/>
  <c r="BL940" i="27"/>
  <c r="BK940" i="27"/>
  <c r="BM940" i="27" s="1"/>
  <c r="AK940" i="27"/>
  <c r="AH940" i="27"/>
  <c r="AL940" i="27" s="1"/>
  <c r="DL939" i="27"/>
  <c r="CM939" i="27"/>
  <c r="CL939" i="27"/>
  <c r="BL939" i="27"/>
  <c r="BK939" i="27"/>
  <c r="BM939" i="27" s="1"/>
  <c r="AK939" i="27"/>
  <c r="AH939" i="27"/>
  <c r="AL939" i="27" s="1"/>
  <c r="DL938" i="27"/>
  <c r="CM938" i="27"/>
  <c r="CL938" i="27"/>
  <c r="BL938" i="27"/>
  <c r="BK938" i="27"/>
  <c r="BM938" i="27" s="1"/>
  <c r="AK938" i="27"/>
  <c r="AH938" i="27"/>
  <c r="AL938" i="27" s="1"/>
  <c r="DL937" i="27"/>
  <c r="CM937" i="27"/>
  <c r="CL937" i="27"/>
  <c r="BM937" i="27"/>
  <c r="BL937" i="27"/>
  <c r="BK937" i="27"/>
  <c r="AK937" i="27"/>
  <c r="AH937" i="27"/>
  <c r="AL937" i="27" s="1"/>
  <c r="DL936" i="27"/>
  <c r="CM936" i="27"/>
  <c r="CL936" i="27"/>
  <c r="BM936" i="27"/>
  <c r="BL936" i="27"/>
  <c r="BK936" i="27"/>
  <c r="AK936" i="27"/>
  <c r="AH936" i="27"/>
  <c r="AL936" i="27" s="1"/>
  <c r="DL935" i="27"/>
  <c r="CM935" i="27"/>
  <c r="CL935" i="27"/>
  <c r="BL935" i="27"/>
  <c r="BK935" i="27"/>
  <c r="BM935" i="27" s="1"/>
  <c r="AK935" i="27"/>
  <c r="AH935" i="27"/>
  <c r="AL935" i="27" s="1"/>
  <c r="DL934" i="27"/>
  <c r="CM934" i="27"/>
  <c r="CL934" i="27"/>
  <c r="BL934" i="27"/>
  <c r="BK934" i="27"/>
  <c r="BM934" i="27" s="1"/>
  <c r="AK934" i="27"/>
  <c r="AH934" i="27"/>
  <c r="AL934" i="27" s="1"/>
  <c r="DL933" i="27"/>
  <c r="CM933" i="27"/>
  <c r="CL933" i="27"/>
  <c r="BL933" i="27"/>
  <c r="BK933" i="27"/>
  <c r="BM933" i="27" s="1"/>
  <c r="AK933" i="27"/>
  <c r="AH933" i="27"/>
  <c r="AL933" i="27" s="1"/>
  <c r="DL932" i="27"/>
  <c r="CM932" i="27"/>
  <c r="CL932" i="27"/>
  <c r="BL932" i="27"/>
  <c r="BK932" i="27"/>
  <c r="BM932" i="27" s="1"/>
  <c r="AK932" i="27"/>
  <c r="AH932" i="27"/>
  <c r="AL932" i="27" s="1"/>
  <c r="DL931" i="27"/>
  <c r="CM931" i="27"/>
  <c r="CL931" i="27"/>
  <c r="BL931" i="27"/>
  <c r="BK931" i="27"/>
  <c r="BM931" i="27" s="1"/>
  <c r="AK931" i="27"/>
  <c r="AH931" i="27"/>
  <c r="AL931" i="27" s="1"/>
  <c r="DL930" i="27"/>
  <c r="CM930" i="27"/>
  <c r="CL930" i="27"/>
  <c r="BL930" i="27"/>
  <c r="BK930" i="27"/>
  <c r="BM930" i="27" s="1"/>
  <c r="AK930" i="27"/>
  <c r="AH930" i="27"/>
  <c r="AL930" i="27" s="1"/>
  <c r="DL929" i="27"/>
  <c r="CM929" i="27"/>
  <c r="CL929" i="27"/>
  <c r="BL929" i="27"/>
  <c r="BK929" i="27"/>
  <c r="BM929" i="27" s="1"/>
  <c r="AK929" i="27"/>
  <c r="AH929" i="27"/>
  <c r="AL929" i="27" s="1"/>
  <c r="DL928" i="27"/>
  <c r="CM928" i="27"/>
  <c r="CL928" i="27"/>
  <c r="BL928" i="27"/>
  <c r="BK928" i="27"/>
  <c r="BM928" i="27" s="1"/>
  <c r="AK928" i="27"/>
  <c r="AH928" i="27"/>
  <c r="AL928" i="27" s="1"/>
  <c r="DL927" i="27"/>
  <c r="CM927" i="27"/>
  <c r="CL927" i="27"/>
  <c r="BL927" i="27"/>
  <c r="BK927" i="27"/>
  <c r="BM927" i="27" s="1"/>
  <c r="AK927" i="27"/>
  <c r="AH927" i="27"/>
  <c r="AL927" i="27" s="1"/>
  <c r="DL926" i="27"/>
  <c r="CM926" i="27"/>
  <c r="CL926" i="27"/>
  <c r="BL926" i="27"/>
  <c r="BK926" i="27"/>
  <c r="BM926" i="27" s="1"/>
  <c r="AK926" i="27"/>
  <c r="AH926" i="27"/>
  <c r="AL926" i="27" s="1"/>
  <c r="DL925" i="27"/>
  <c r="CM925" i="27"/>
  <c r="CL925" i="27"/>
  <c r="BL925" i="27"/>
  <c r="BK925" i="27"/>
  <c r="BM925" i="27" s="1"/>
  <c r="AK925" i="27"/>
  <c r="AH925" i="27"/>
  <c r="AL925" i="27" s="1"/>
  <c r="DL924" i="27"/>
  <c r="CM924" i="27"/>
  <c r="CL924" i="27"/>
  <c r="BL924" i="27"/>
  <c r="BK924" i="27"/>
  <c r="BM924" i="27" s="1"/>
  <c r="AK924" i="27"/>
  <c r="AH924" i="27"/>
  <c r="AL924" i="27" s="1"/>
  <c r="DL923" i="27"/>
  <c r="CM923" i="27"/>
  <c r="CL923" i="27"/>
  <c r="BL923" i="27"/>
  <c r="BK923" i="27"/>
  <c r="BM923" i="27" s="1"/>
  <c r="AK923" i="27"/>
  <c r="AH923" i="27"/>
  <c r="AL923" i="27" s="1"/>
  <c r="DL922" i="27"/>
  <c r="CM922" i="27"/>
  <c r="CL922" i="27"/>
  <c r="BL922" i="27"/>
  <c r="BK922" i="27"/>
  <c r="BM922" i="27" s="1"/>
  <c r="AK922" i="27"/>
  <c r="AH922" i="27"/>
  <c r="AL922" i="27" s="1"/>
  <c r="DL921" i="27"/>
  <c r="CM921" i="27"/>
  <c r="CL921" i="27"/>
  <c r="BL921" i="27"/>
  <c r="BK921" i="27"/>
  <c r="BM921" i="27" s="1"/>
  <c r="AK921" i="27"/>
  <c r="AH921" i="27"/>
  <c r="AL921" i="27" s="1"/>
  <c r="DL920" i="27"/>
  <c r="CM920" i="27"/>
  <c r="CL920" i="27"/>
  <c r="BL920" i="27"/>
  <c r="BK920" i="27"/>
  <c r="BM920" i="27" s="1"/>
  <c r="AK920" i="27"/>
  <c r="AH920" i="27"/>
  <c r="AL920" i="27" s="1"/>
  <c r="DL919" i="27"/>
  <c r="CM919" i="27"/>
  <c r="CL919" i="27"/>
  <c r="BL919" i="27"/>
  <c r="BK919" i="27"/>
  <c r="BM919" i="27" s="1"/>
  <c r="AK919" i="27"/>
  <c r="AH919" i="27"/>
  <c r="AL919" i="27" s="1"/>
  <c r="DL918" i="27"/>
  <c r="CM918" i="27"/>
  <c r="CL918" i="27"/>
  <c r="BL918" i="27"/>
  <c r="BK918" i="27"/>
  <c r="BM918" i="27" s="1"/>
  <c r="AK918" i="27"/>
  <c r="AH918" i="27"/>
  <c r="AL918" i="27" s="1"/>
  <c r="DL917" i="27"/>
  <c r="CM917" i="27"/>
  <c r="CL917" i="27"/>
  <c r="BL917" i="27"/>
  <c r="BK917" i="27"/>
  <c r="BM917" i="27" s="1"/>
  <c r="AK917" i="27"/>
  <c r="AH917" i="27"/>
  <c r="AL917" i="27" s="1"/>
  <c r="DL916" i="27"/>
  <c r="CM916" i="27"/>
  <c r="CL916" i="27"/>
  <c r="BL916" i="27"/>
  <c r="BK916" i="27"/>
  <c r="BM916" i="27" s="1"/>
  <c r="AK916" i="27"/>
  <c r="AH916" i="27"/>
  <c r="AL916" i="27" s="1"/>
  <c r="DL915" i="27"/>
  <c r="CM915" i="27"/>
  <c r="CL915" i="27"/>
  <c r="BL915" i="27"/>
  <c r="BK915" i="27"/>
  <c r="BM915" i="27" s="1"/>
  <c r="AK915" i="27"/>
  <c r="AH915" i="27"/>
  <c r="AL915" i="27" s="1"/>
  <c r="DL914" i="27"/>
  <c r="CM914" i="27"/>
  <c r="CL914" i="27"/>
  <c r="BL914" i="27"/>
  <c r="BK914" i="27"/>
  <c r="BM914" i="27" s="1"/>
  <c r="AK914" i="27"/>
  <c r="AH914" i="27"/>
  <c r="AL914" i="27" s="1"/>
  <c r="DL913" i="27"/>
  <c r="CM913" i="27"/>
  <c r="CL913" i="27"/>
  <c r="BL913" i="27"/>
  <c r="BK913" i="27"/>
  <c r="BM913" i="27" s="1"/>
  <c r="AK913" i="27"/>
  <c r="AH913" i="27"/>
  <c r="AL913" i="27" s="1"/>
  <c r="DL912" i="27"/>
  <c r="CM912" i="27"/>
  <c r="CL912" i="27"/>
  <c r="BL912" i="27"/>
  <c r="BK912" i="27"/>
  <c r="BM912" i="27" s="1"/>
  <c r="AK912" i="27"/>
  <c r="AH912" i="27"/>
  <c r="AL912" i="27" s="1"/>
  <c r="DL911" i="27"/>
  <c r="CM911" i="27"/>
  <c r="CL911" i="27"/>
  <c r="BL911" i="27"/>
  <c r="BK911" i="27"/>
  <c r="BM911" i="27" s="1"/>
  <c r="AK911" i="27"/>
  <c r="AH911" i="27"/>
  <c r="AL911" i="27" s="1"/>
  <c r="DL910" i="27"/>
  <c r="CM910" i="27"/>
  <c r="CL910" i="27"/>
  <c r="BL910" i="27"/>
  <c r="BK910" i="27"/>
  <c r="BM910" i="27" s="1"/>
  <c r="AK910" i="27"/>
  <c r="AH910" i="27"/>
  <c r="AL910" i="27" s="1"/>
  <c r="DL909" i="27"/>
  <c r="CM909" i="27"/>
  <c r="CL909" i="27"/>
  <c r="BL909" i="27"/>
  <c r="BK909" i="27"/>
  <c r="BM909" i="27" s="1"/>
  <c r="AK909" i="27"/>
  <c r="AH909" i="27"/>
  <c r="AL909" i="27" s="1"/>
  <c r="DL908" i="27"/>
  <c r="CM908" i="27"/>
  <c r="CL908" i="27"/>
  <c r="BL908" i="27"/>
  <c r="BK908" i="27"/>
  <c r="BM908" i="27" s="1"/>
  <c r="AK908" i="27"/>
  <c r="AH908" i="27"/>
  <c r="AL908" i="27" s="1"/>
  <c r="DL907" i="27"/>
  <c r="CM907" i="27"/>
  <c r="CL907" i="27"/>
  <c r="BL907" i="27"/>
  <c r="BK907" i="27"/>
  <c r="BM907" i="27" s="1"/>
  <c r="AK907" i="27"/>
  <c r="AH907" i="27"/>
  <c r="AL907" i="27" s="1"/>
  <c r="DL906" i="27"/>
  <c r="CM906" i="27"/>
  <c r="CL906" i="27"/>
  <c r="BL906" i="27"/>
  <c r="BK906" i="27"/>
  <c r="BM906" i="27" s="1"/>
  <c r="AK906" i="27"/>
  <c r="AH906" i="27"/>
  <c r="AL906" i="27" s="1"/>
  <c r="DL905" i="27"/>
  <c r="CM905" i="27"/>
  <c r="CL905" i="27"/>
  <c r="BL905" i="27"/>
  <c r="BK905" i="27"/>
  <c r="BM905" i="27" s="1"/>
  <c r="AK905" i="27"/>
  <c r="AH905" i="27"/>
  <c r="AL905" i="27" s="1"/>
  <c r="DL904" i="27"/>
  <c r="CM904" i="27"/>
  <c r="CL904" i="27"/>
  <c r="BL904" i="27"/>
  <c r="BK904" i="27"/>
  <c r="BM904" i="27" s="1"/>
  <c r="AK904" i="27"/>
  <c r="AH904" i="27"/>
  <c r="AL904" i="27" s="1"/>
  <c r="DL903" i="27"/>
  <c r="CM903" i="27"/>
  <c r="CL903" i="27"/>
  <c r="BL903" i="27"/>
  <c r="BK903" i="27"/>
  <c r="BM903" i="27" s="1"/>
  <c r="AK903" i="27"/>
  <c r="AH903" i="27"/>
  <c r="AL903" i="27" s="1"/>
  <c r="DL902" i="27"/>
  <c r="CM902" i="27"/>
  <c r="CL902" i="27"/>
  <c r="BL902" i="27"/>
  <c r="BK902" i="27"/>
  <c r="BM902" i="27" s="1"/>
  <c r="AK902" i="27"/>
  <c r="AH902" i="27"/>
  <c r="AL902" i="27" s="1"/>
  <c r="DL901" i="27"/>
  <c r="CM901" i="27"/>
  <c r="CL901" i="27"/>
  <c r="BL901" i="27"/>
  <c r="BK901" i="27"/>
  <c r="BM901" i="27" s="1"/>
  <c r="AK901" i="27"/>
  <c r="AH901" i="27"/>
  <c r="AL901" i="27" s="1"/>
  <c r="DL900" i="27"/>
  <c r="CM900" i="27"/>
  <c r="CL900" i="27"/>
  <c r="BL900" i="27"/>
  <c r="BK900" i="27"/>
  <c r="BM900" i="27" s="1"/>
  <c r="AK900" i="27"/>
  <c r="AH900" i="27"/>
  <c r="AL900" i="27" s="1"/>
  <c r="DL899" i="27"/>
  <c r="CM899" i="27"/>
  <c r="CL899" i="27"/>
  <c r="BL899" i="27"/>
  <c r="BK899" i="27"/>
  <c r="BM899" i="27" s="1"/>
  <c r="AK899" i="27"/>
  <c r="AH899" i="27"/>
  <c r="AL899" i="27" s="1"/>
  <c r="DL898" i="27"/>
  <c r="CM898" i="27"/>
  <c r="CL898" i="27"/>
  <c r="BL898" i="27"/>
  <c r="BK898" i="27"/>
  <c r="BM898" i="27" s="1"/>
  <c r="AK898" i="27"/>
  <c r="AH898" i="27"/>
  <c r="AL898" i="27" s="1"/>
  <c r="DL897" i="27"/>
  <c r="CM897" i="27"/>
  <c r="CL897" i="27"/>
  <c r="BL897" i="27"/>
  <c r="BK897" i="27"/>
  <c r="BM897" i="27" s="1"/>
  <c r="AK897" i="27"/>
  <c r="AH897" i="27"/>
  <c r="AL897" i="27" s="1"/>
  <c r="DL896" i="27"/>
  <c r="CM896" i="27"/>
  <c r="CL896" i="27"/>
  <c r="BL896" i="27"/>
  <c r="BK896" i="27"/>
  <c r="BM896" i="27" s="1"/>
  <c r="AK896" i="27"/>
  <c r="AH896" i="27"/>
  <c r="AL896" i="27" s="1"/>
  <c r="DL895" i="27"/>
  <c r="CM895" i="27"/>
  <c r="CL895" i="27"/>
  <c r="BL895" i="27"/>
  <c r="BK895" i="27"/>
  <c r="BM895" i="27" s="1"/>
  <c r="AK895" i="27"/>
  <c r="AH895" i="27"/>
  <c r="AL895" i="27" s="1"/>
  <c r="DL894" i="27"/>
  <c r="CM894" i="27"/>
  <c r="CL894" i="27"/>
  <c r="BL894" i="27"/>
  <c r="BK894" i="27"/>
  <c r="BM894" i="27" s="1"/>
  <c r="AK894" i="27"/>
  <c r="AH894" i="27"/>
  <c r="AL894" i="27" s="1"/>
  <c r="CM893" i="27"/>
  <c r="CL893" i="27"/>
  <c r="BM893" i="27"/>
  <c r="BL893" i="27"/>
  <c r="BK893" i="27"/>
  <c r="AK893" i="27"/>
  <c r="AH893" i="27"/>
  <c r="AL893" i="27" s="1"/>
  <c r="CM892" i="27"/>
  <c r="CL892" i="27"/>
  <c r="BM892" i="27"/>
  <c r="BL892" i="27"/>
  <c r="BK892" i="27"/>
  <c r="AK892" i="27"/>
  <c r="AH892" i="27"/>
  <c r="AL892" i="27" s="1"/>
  <c r="CM891" i="27"/>
  <c r="CL891" i="27"/>
  <c r="BM891" i="27"/>
  <c r="BL891" i="27"/>
  <c r="BK891" i="27"/>
  <c r="AK891" i="27"/>
  <c r="AH891" i="27"/>
  <c r="AL891" i="27" s="1"/>
  <c r="DL890" i="27"/>
  <c r="CM890" i="27"/>
  <c r="CL890" i="27"/>
  <c r="BL890" i="27"/>
  <c r="BK890" i="27"/>
  <c r="BM890" i="27" s="1"/>
  <c r="AK890" i="27"/>
  <c r="AH890" i="27"/>
  <c r="AL890" i="27" s="1"/>
  <c r="DL889" i="27"/>
  <c r="CM889" i="27"/>
  <c r="CL889" i="27"/>
  <c r="BL889" i="27"/>
  <c r="BK889" i="27"/>
  <c r="BM889" i="27" s="1"/>
  <c r="AK889" i="27"/>
  <c r="AH889" i="27"/>
  <c r="AL889" i="27" s="1"/>
  <c r="DL888" i="27"/>
  <c r="CM888" i="27"/>
  <c r="CL888" i="27"/>
  <c r="BL888" i="27"/>
  <c r="BK888" i="27"/>
  <c r="BM888" i="27" s="1"/>
  <c r="AK888" i="27"/>
  <c r="AH888" i="27"/>
  <c r="AL888" i="27" s="1"/>
  <c r="DL887" i="27"/>
  <c r="CM887" i="27"/>
  <c r="CL887" i="27"/>
  <c r="BL887" i="27"/>
  <c r="BK887" i="27"/>
  <c r="BM887" i="27" s="1"/>
  <c r="AK887" i="27"/>
  <c r="AH887" i="27"/>
  <c r="AL887" i="27" s="1"/>
  <c r="DL886" i="27"/>
  <c r="CM886" i="27"/>
  <c r="CL886" i="27"/>
  <c r="BL886" i="27"/>
  <c r="BK886" i="27"/>
  <c r="BM886" i="27" s="1"/>
  <c r="AK886" i="27"/>
  <c r="AH886" i="27"/>
  <c r="AL886" i="27" s="1"/>
  <c r="DL885" i="27"/>
  <c r="CM885" i="27"/>
  <c r="CL885" i="27"/>
  <c r="BL885" i="27"/>
  <c r="BK885" i="27"/>
  <c r="BM885" i="27" s="1"/>
  <c r="AK885" i="27"/>
  <c r="AH885" i="27"/>
  <c r="AL885" i="27" s="1"/>
  <c r="DL884" i="27"/>
  <c r="CM884" i="27"/>
  <c r="CL884" i="27"/>
  <c r="BL884" i="27"/>
  <c r="BK884" i="27"/>
  <c r="BM884" i="27" s="1"/>
  <c r="AK884" i="27"/>
  <c r="AH884" i="27"/>
  <c r="AL884" i="27" s="1"/>
  <c r="DL883" i="27"/>
  <c r="CM883" i="27"/>
  <c r="CL883" i="27"/>
  <c r="BL883" i="27"/>
  <c r="BK883" i="27"/>
  <c r="BM883" i="27" s="1"/>
  <c r="AK883" i="27"/>
  <c r="AH883" i="27"/>
  <c r="AL883" i="27" s="1"/>
  <c r="DL882" i="27"/>
  <c r="CM882" i="27"/>
  <c r="CL882" i="27"/>
  <c r="BL882" i="27"/>
  <c r="BK882" i="27"/>
  <c r="BM882" i="27" s="1"/>
  <c r="AK882" i="27"/>
  <c r="AH882" i="27"/>
  <c r="AL882" i="27" s="1"/>
  <c r="DL881" i="27"/>
  <c r="CM881" i="27"/>
  <c r="CL881" i="27"/>
  <c r="BL881" i="27"/>
  <c r="BK881" i="27"/>
  <c r="BM881" i="27" s="1"/>
  <c r="AK881" i="27"/>
  <c r="AH881" i="27"/>
  <c r="AL881" i="27" s="1"/>
  <c r="DL880" i="27"/>
  <c r="CM880" i="27"/>
  <c r="CL880" i="27"/>
  <c r="BL880" i="27"/>
  <c r="BK880" i="27"/>
  <c r="BM880" i="27" s="1"/>
  <c r="AK880" i="27"/>
  <c r="AH880" i="27"/>
  <c r="AL880" i="27" s="1"/>
  <c r="DL879" i="27"/>
  <c r="CM879" i="27"/>
  <c r="CL879" i="27"/>
  <c r="BL879" i="27"/>
  <c r="BK879" i="27"/>
  <c r="BM879" i="27" s="1"/>
  <c r="AK879" i="27"/>
  <c r="AH879" i="27"/>
  <c r="AL879" i="27" s="1"/>
  <c r="DL878" i="27"/>
  <c r="CM878" i="27"/>
  <c r="CL878" i="27"/>
  <c r="BL878" i="27"/>
  <c r="BK878" i="27"/>
  <c r="BM878" i="27" s="1"/>
  <c r="AK878" i="27"/>
  <c r="AH878" i="27"/>
  <c r="AL878" i="27" s="1"/>
  <c r="DL877" i="27"/>
  <c r="CM877" i="27"/>
  <c r="CL877" i="27"/>
  <c r="BL877" i="27"/>
  <c r="BK877" i="27"/>
  <c r="BM877" i="27" s="1"/>
  <c r="AK877" i="27"/>
  <c r="AH877" i="27"/>
  <c r="AL877" i="27" s="1"/>
  <c r="DL876" i="27"/>
  <c r="CM876" i="27"/>
  <c r="CL876" i="27"/>
  <c r="BL876" i="27"/>
  <c r="BK876" i="27"/>
  <c r="BM876" i="27" s="1"/>
  <c r="AK876" i="27"/>
  <c r="AH876" i="27"/>
  <c r="AL876" i="27" s="1"/>
  <c r="DL875" i="27"/>
  <c r="CM875" i="27"/>
  <c r="CL875" i="27"/>
  <c r="BL875" i="27"/>
  <c r="BK875" i="27"/>
  <c r="BM875" i="27" s="1"/>
  <c r="AK875" i="27"/>
  <c r="AH875" i="27"/>
  <c r="AL875" i="27" s="1"/>
  <c r="DL874" i="27"/>
  <c r="CM874" i="27"/>
  <c r="CL874" i="27"/>
  <c r="BL874" i="27"/>
  <c r="BK874" i="27"/>
  <c r="BM874" i="27" s="1"/>
  <c r="AK874" i="27"/>
  <c r="AH874" i="27"/>
  <c r="AL874" i="27" s="1"/>
  <c r="DL873" i="27"/>
  <c r="CM873" i="27"/>
  <c r="CL873" i="27"/>
  <c r="BL873" i="27"/>
  <c r="BK873" i="27"/>
  <c r="BM873" i="27" s="1"/>
  <c r="AK873" i="27"/>
  <c r="AH873" i="27"/>
  <c r="AL873" i="27" s="1"/>
  <c r="DL872" i="27"/>
  <c r="CM872" i="27"/>
  <c r="CL872" i="27"/>
  <c r="BL872" i="27"/>
  <c r="BK872" i="27"/>
  <c r="BM872" i="27" s="1"/>
  <c r="AK872" i="27"/>
  <c r="AH872" i="27"/>
  <c r="AL872" i="27" s="1"/>
  <c r="DL871" i="27"/>
  <c r="CM871" i="27"/>
  <c r="CL871" i="27"/>
  <c r="BM871" i="27"/>
  <c r="BL871" i="27"/>
  <c r="BK871" i="27"/>
  <c r="AK871" i="27"/>
  <c r="AH871" i="27"/>
  <c r="AL871" i="27" s="1"/>
  <c r="DL870" i="27"/>
  <c r="CM870" i="27"/>
  <c r="CL870" i="27"/>
  <c r="BL870" i="27"/>
  <c r="BK870" i="27"/>
  <c r="BM870" i="27" s="1"/>
  <c r="AK870" i="27"/>
  <c r="AH870" i="27"/>
  <c r="AL870" i="27" s="1"/>
  <c r="DL869" i="27"/>
  <c r="CM869" i="27"/>
  <c r="CL869" i="27"/>
  <c r="BL869" i="27"/>
  <c r="BK869" i="27"/>
  <c r="BM869" i="27" s="1"/>
  <c r="AK869" i="27"/>
  <c r="AH869" i="27"/>
  <c r="AL869" i="27" s="1"/>
  <c r="DL868" i="27"/>
  <c r="CM868" i="27"/>
  <c r="CL868" i="27"/>
  <c r="BL868" i="27"/>
  <c r="BK868" i="27"/>
  <c r="BM868" i="27" s="1"/>
  <c r="AK868" i="27"/>
  <c r="AH868" i="27"/>
  <c r="AL868" i="27" s="1"/>
  <c r="DL867" i="27"/>
  <c r="CM867" i="27"/>
  <c r="CL867" i="27"/>
  <c r="BL867" i="27"/>
  <c r="BK867" i="27"/>
  <c r="BM867" i="27" s="1"/>
  <c r="AK867" i="27"/>
  <c r="AH867" i="27"/>
  <c r="AL867" i="27" s="1"/>
  <c r="DL866" i="27"/>
  <c r="CM866" i="27"/>
  <c r="CL866" i="27"/>
  <c r="BM866" i="27"/>
  <c r="BL866" i="27"/>
  <c r="BK866" i="27"/>
  <c r="AK866" i="27"/>
  <c r="AH866" i="27"/>
  <c r="AL866" i="27" s="1"/>
  <c r="DL865" i="27"/>
  <c r="CM865" i="27"/>
  <c r="CL865" i="27"/>
  <c r="BL865" i="27"/>
  <c r="BK865" i="27"/>
  <c r="BM865" i="27" s="1"/>
  <c r="AK865" i="27"/>
  <c r="AH865" i="27"/>
  <c r="AL865" i="27" s="1"/>
  <c r="DL864" i="27"/>
  <c r="CM864" i="27"/>
  <c r="CL864" i="27"/>
  <c r="BL864" i="27"/>
  <c r="BK864" i="27"/>
  <c r="BM864" i="27" s="1"/>
  <c r="AK864" i="27"/>
  <c r="AH864" i="27"/>
  <c r="AL864" i="27" s="1"/>
  <c r="DL863" i="27"/>
  <c r="CM863" i="27"/>
  <c r="CL863" i="27"/>
  <c r="BL863" i="27"/>
  <c r="BK863" i="27"/>
  <c r="BM863" i="27" s="1"/>
  <c r="AK863" i="27"/>
  <c r="AH863" i="27"/>
  <c r="AL863" i="27" s="1"/>
  <c r="DL862" i="27"/>
  <c r="CM862" i="27"/>
  <c r="CL862" i="27"/>
  <c r="BL862" i="27"/>
  <c r="BK862" i="27"/>
  <c r="BM862" i="27" s="1"/>
  <c r="AK862" i="27"/>
  <c r="AH862" i="27"/>
  <c r="AL862" i="27" s="1"/>
  <c r="DL861" i="27"/>
  <c r="CM861" i="27"/>
  <c r="CL861" i="27"/>
  <c r="BL861" i="27"/>
  <c r="BK861" i="27"/>
  <c r="BM861" i="27" s="1"/>
  <c r="AK861" i="27"/>
  <c r="AH861" i="27"/>
  <c r="AL861" i="27" s="1"/>
  <c r="DL860" i="27"/>
  <c r="CM860" i="27"/>
  <c r="CL860" i="27"/>
  <c r="BL860" i="27"/>
  <c r="BK860" i="27"/>
  <c r="BM860" i="27" s="1"/>
  <c r="AK860" i="27"/>
  <c r="AH860" i="27"/>
  <c r="AL860" i="27" s="1"/>
  <c r="DL859" i="27"/>
  <c r="CM859" i="27"/>
  <c r="CL859" i="27"/>
  <c r="BL859" i="27"/>
  <c r="BK859" i="27"/>
  <c r="BM859" i="27" s="1"/>
  <c r="AK859" i="27"/>
  <c r="AH859" i="27"/>
  <c r="AL859" i="27" s="1"/>
  <c r="DL858" i="27"/>
  <c r="CM858" i="27"/>
  <c r="CL858" i="27"/>
  <c r="BL858" i="27"/>
  <c r="BK858" i="27"/>
  <c r="BM858" i="27" s="1"/>
  <c r="AK858" i="27"/>
  <c r="AH858" i="27"/>
  <c r="AL858" i="27" s="1"/>
  <c r="DL857" i="27"/>
  <c r="CM857" i="27"/>
  <c r="CL857" i="27"/>
  <c r="BL857" i="27"/>
  <c r="BK857" i="27"/>
  <c r="BM857" i="27" s="1"/>
  <c r="AK857" i="27"/>
  <c r="AH857" i="27"/>
  <c r="AL857" i="27" s="1"/>
  <c r="DL856" i="27"/>
  <c r="CM856" i="27"/>
  <c r="CL856" i="27"/>
  <c r="BL856" i="27"/>
  <c r="BK856" i="27"/>
  <c r="BM856" i="27" s="1"/>
  <c r="AK856" i="27"/>
  <c r="AH856" i="27"/>
  <c r="AL856" i="27" s="1"/>
  <c r="DL855" i="27"/>
  <c r="CM855" i="27"/>
  <c r="CL855" i="27"/>
  <c r="BL855" i="27"/>
  <c r="BK855" i="27"/>
  <c r="BM855" i="27" s="1"/>
  <c r="AK855" i="27"/>
  <c r="AH855" i="27"/>
  <c r="AL855" i="27" s="1"/>
  <c r="CM854" i="27"/>
  <c r="CL854" i="27"/>
  <c r="BM854" i="27"/>
  <c r="BL854" i="27"/>
  <c r="BK854" i="27"/>
  <c r="AK854" i="27"/>
  <c r="AH854" i="27"/>
  <c r="AL854" i="27" s="1"/>
  <c r="DL853" i="27"/>
  <c r="CM853" i="27"/>
  <c r="CL853" i="27"/>
  <c r="BL853" i="27"/>
  <c r="BK853" i="27"/>
  <c r="BM853" i="27" s="1"/>
  <c r="AK853" i="27"/>
  <c r="AH853" i="27"/>
  <c r="AL853" i="27" s="1"/>
  <c r="DL852" i="27"/>
  <c r="CM852" i="27"/>
  <c r="CL852" i="27"/>
  <c r="BL852" i="27"/>
  <c r="BK852" i="27"/>
  <c r="BM852" i="27" s="1"/>
  <c r="AK852" i="27"/>
  <c r="AH852" i="27"/>
  <c r="AL852" i="27" s="1"/>
  <c r="DL851" i="27"/>
  <c r="CM851" i="27"/>
  <c r="CL851" i="27"/>
  <c r="BL851" i="27"/>
  <c r="BK851" i="27"/>
  <c r="BM851" i="27" s="1"/>
  <c r="AK851" i="27"/>
  <c r="AH851" i="27"/>
  <c r="AL851" i="27" s="1"/>
  <c r="DL850" i="27"/>
  <c r="CM850" i="27"/>
  <c r="CL850" i="27"/>
  <c r="BL850" i="27"/>
  <c r="BK850" i="27"/>
  <c r="BM850" i="27" s="1"/>
  <c r="AK850" i="27"/>
  <c r="AH850" i="27"/>
  <c r="AL850" i="27" s="1"/>
  <c r="DL849" i="27"/>
  <c r="CM849" i="27"/>
  <c r="CL849" i="27"/>
  <c r="BL849" i="27"/>
  <c r="BK849" i="27"/>
  <c r="BM849" i="27" s="1"/>
  <c r="AK849" i="27"/>
  <c r="AH849" i="27"/>
  <c r="AL849" i="27" s="1"/>
  <c r="DL848" i="27"/>
  <c r="CM848" i="27"/>
  <c r="CL848" i="27"/>
  <c r="BL848" i="27"/>
  <c r="BK848" i="27"/>
  <c r="BM848" i="27" s="1"/>
  <c r="AK848" i="27"/>
  <c r="AH848" i="27"/>
  <c r="AL848" i="27" s="1"/>
  <c r="DL847" i="27"/>
  <c r="CM847" i="27"/>
  <c r="CL847" i="27"/>
  <c r="BL847" i="27"/>
  <c r="BK847" i="27"/>
  <c r="BM847" i="27" s="1"/>
  <c r="AK847" i="27"/>
  <c r="AH847" i="27"/>
  <c r="AL847" i="27" s="1"/>
  <c r="DL846" i="27"/>
  <c r="CM846" i="27"/>
  <c r="CL846" i="27"/>
  <c r="BL846" i="27"/>
  <c r="BK846" i="27"/>
  <c r="BM846" i="27" s="1"/>
  <c r="AK846" i="27"/>
  <c r="AH846" i="27"/>
  <c r="AL846" i="27" s="1"/>
  <c r="DL845" i="27"/>
  <c r="CM845" i="27"/>
  <c r="CL845" i="27"/>
  <c r="BL845" i="27"/>
  <c r="BK845" i="27"/>
  <c r="BM845" i="27" s="1"/>
  <c r="AK845" i="27"/>
  <c r="AH845" i="27"/>
  <c r="AL845" i="27" s="1"/>
  <c r="DL844" i="27"/>
  <c r="CM844" i="27"/>
  <c r="CL844" i="27"/>
  <c r="BL844" i="27"/>
  <c r="BK844" i="27"/>
  <c r="BM844" i="27" s="1"/>
  <c r="AK844" i="27"/>
  <c r="AH844" i="27"/>
  <c r="AL844" i="27" s="1"/>
  <c r="DL843" i="27"/>
  <c r="CM843" i="27"/>
  <c r="CL843" i="27"/>
  <c r="BL843" i="27"/>
  <c r="BK843" i="27"/>
  <c r="BM843" i="27" s="1"/>
  <c r="AK843" i="27"/>
  <c r="AH843" i="27"/>
  <c r="AL843" i="27" s="1"/>
  <c r="DL842" i="27"/>
  <c r="CM842" i="27"/>
  <c r="CL842" i="27"/>
  <c r="BL842" i="27"/>
  <c r="BK842" i="27"/>
  <c r="BM842" i="27" s="1"/>
  <c r="AK842" i="27"/>
  <c r="AH842" i="27"/>
  <c r="AL842" i="27" s="1"/>
  <c r="DL841" i="27"/>
  <c r="CM841" i="27"/>
  <c r="CL841" i="27"/>
  <c r="BL841" i="27"/>
  <c r="BK841" i="27"/>
  <c r="BM841" i="27" s="1"/>
  <c r="AK841" i="27"/>
  <c r="AH841" i="27"/>
  <c r="AL841" i="27" s="1"/>
  <c r="DL840" i="27"/>
  <c r="CM840" i="27"/>
  <c r="CL840" i="27"/>
  <c r="BL840" i="27"/>
  <c r="BK840" i="27"/>
  <c r="BM840" i="27" s="1"/>
  <c r="AK840" i="27"/>
  <c r="AH840" i="27"/>
  <c r="AL840" i="27" s="1"/>
  <c r="DL839" i="27"/>
  <c r="CM839" i="27"/>
  <c r="CL839" i="27"/>
  <c r="BL839" i="27"/>
  <c r="BK839" i="27"/>
  <c r="BM839" i="27" s="1"/>
  <c r="AK839" i="27"/>
  <c r="AH839" i="27"/>
  <c r="AL839" i="27" s="1"/>
  <c r="DL838" i="27"/>
  <c r="CM838" i="27"/>
  <c r="CL838" i="27"/>
  <c r="BL838" i="27"/>
  <c r="BK838" i="27"/>
  <c r="BM838" i="27" s="1"/>
  <c r="AK838" i="27"/>
  <c r="AH838" i="27"/>
  <c r="AL838" i="27" s="1"/>
  <c r="DL837" i="27"/>
  <c r="CM837" i="27"/>
  <c r="CL837" i="27"/>
  <c r="BL837" i="27"/>
  <c r="BK837" i="27"/>
  <c r="BM837" i="27" s="1"/>
  <c r="AK837" i="27"/>
  <c r="AH837" i="27"/>
  <c r="AL837" i="27" s="1"/>
  <c r="DL836" i="27"/>
  <c r="CM836" i="27"/>
  <c r="CL836" i="27"/>
  <c r="BL836" i="27"/>
  <c r="BK836" i="27"/>
  <c r="BM836" i="27" s="1"/>
  <c r="AK836" i="27"/>
  <c r="AH836" i="27"/>
  <c r="AL836" i="27" s="1"/>
  <c r="DL835" i="27"/>
  <c r="CM835" i="27"/>
  <c r="CL835" i="27"/>
  <c r="BL835" i="27"/>
  <c r="BK835" i="27"/>
  <c r="BM835" i="27" s="1"/>
  <c r="AK835" i="27"/>
  <c r="AH835" i="27"/>
  <c r="AL835" i="27" s="1"/>
  <c r="DL834" i="27"/>
  <c r="CM834" i="27"/>
  <c r="CL834" i="27"/>
  <c r="BL834" i="27"/>
  <c r="BK834" i="27"/>
  <c r="BM834" i="27" s="1"/>
  <c r="AK834" i="27"/>
  <c r="AH834" i="27"/>
  <c r="AL834" i="27" s="1"/>
  <c r="DL833" i="27"/>
  <c r="CM833" i="27"/>
  <c r="CL833" i="27"/>
  <c r="BL833" i="27"/>
  <c r="BK833" i="27"/>
  <c r="BM833" i="27" s="1"/>
  <c r="AK833" i="27"/>
  <c r="AH833" i="27"/>
  <c r="AL833" i="27" s="1"/>
  <c r="DL832" i="27"/>
  <c r="CM832" i="27"/>
  <c r="CL832" i="27"/>
  <c r="BL832" i="27"/>
  <c r="BK832" i="27"/>
  <c r="BM832" i="27" s="1"/>
  <c r="AK832" i="27"/>
  <c r="AH832" i="27"/>
  <c r="AL832" i="27" s="1"/>
  <c r="DL831" i="27"/>
  <c r="CM831" i="27"/>
  <c r="CL831" i="27"/>
  <c r="BL831" i="27"/>
  <c r="BK831" i="27"/>
  <c r="BM831" i="27" s="1"/>
  <c r="AK831" i="27"/>
  <c r="AH831" i="27"/>
  <c r="AL831" i="27" s="1"/>
  <c r="DL830" i="27"/>
  <c r="CM830" i="27"/>
  <c r="CL830" i="27"/>
  <c r="BL830" i="27"/>
  <c r="BK830" i="27"/>
  <c r="BM830" i="27" s="1"/>
  <c r="AK830" i="27"/>
  <c r="AH830" i="27"/>
  <c r="AL830" i="27" s="1"/>
  <c r="DL829" i="27"/>
  <c r="CM829" i="27"/>
  <c r="CL829" i="27"/>
  <c r="BL829" i="27"/>
  <c r="BK829" i="27"/>
  <c r="BM829" i="27" s="1"/>
  <c r="AK829" i="27"/>
  <c r="AH829" i="27"/>
  <c r="AL829" i="27" s="1"/>
  <c r="DL828" i="27"/>
  <c r="CM828" i="27"/>
  <c r="CL828" i="27"/>
  <c r="BL828" i="27"/>
  <c r="BK828" i="27"/>
  <c r="BM828" i="27" s="1"/>
  <c r="AK828" i="27"/>
  <c r="AH828" i="27"/>
  <c r="AL828" i="27" s="1"/>
  <c r="DL827" i="27"/>
  <c r="CM827" i="27"/>
  <c r="CL827" i="27"/>
  <c r="BL827" i="27"/>
  <c r="BK827" i="27"/>
  <c r="BM827" i="27" s="1"/>
  <c r="AK827" i="27"/>
  <c r="AH827" i="27"/>
  <c r="AL827" i="27" s="1"/>
  <c r="DL826" i="27"/>
  <c r="CM826" i="27"/>
  <c r="CL826" i="27"/>
  <c r="BL826" i="27"/>
  <c r="BK826" i="27"/>
  <c r="BM826" i="27" s="1"/>
  <c r="AK826" i="27"/>
  <c r="AH826" i="27"/>
  <c r="AL826" i="27" s="1"/>
  <c r="DL825" i="27"/>
  <c r="CM825" i="27"/>
  <c r="CL825" i="27"/>
  <c r="BL825" i="27"/>
  <c r="BK825" i="27"/>
  <c r="BM825" i="27" s="1"/>
  <c r="AK825" i="27"/>
  <c r="AH825" i="27"/>
  <c r="AL825" i="27" s="1"/>
  <c r="DL824" i="27"/>
  <c r="CM824" i="27"/>
  <c r="CL824" i="27"/>
  <c r="BL824" i="27"/>
  <c r="BK824" i="27"/>
  <c r="BM824" i="27" s="1"/>
  <c r="AK824" i="27"/>
  <c r="AH824" i="27"/>
  <c r="AL824" i="27" s="1"/>
  <c r="DL823" i="27"/>
  <c r="CM823" i="27"/>
  <c r="CL823" i="27"/>
  <c r="BL823" i="27"/>
  <c r="BK823" i="27"/>
  <c r="BM823" i="27" s="1"/>
  <c r="AK823" i="27"/>
  <c r="AH823" i="27"/>
  <c r="AL823" i="27" s="1"/>
  <c r="DL822" i="27"/>
  <c r="CM822" i="27"/>
  <c r="CL822" i="27"/>
  <c r="BL822" i="27"/>
  <c r="BK822" i="27"/>
  <c r="BM822" i="27" s="1"/>
  <c r="AK822" i="27"/>
  <c r="AH822" i="27"/>
  <c r="AL822" i="27" s="1"/>
  <c r="DL821" i="27"/>
  <c r="CM821" i="27"/>
  <c r="CL821" i="27"/>
  <c r="BL821" i="27"/>
  <c r="BK821" i="27"/>
  <c r="BM821" i="27" s="1"/>
  <c r="AK821" i="27"/>
  <c r="AH821" i="27"/>
  <c r="AL821" i="27" s="1"/>
  <c r="DL820" i="27"/>
  <c r="CM820" i="27"/>
  <c r="CL820" i="27"/>
  <c r="BL820" i="27"/>
  <c r="BK820" i="27"/>
  <c r="BM820" i="27" s="1"/>
  <c r="AK820" i="27"/>
  <c r="AH820" i="27"/>
  <c r="AL820" i="27" s="1"/>
  <c r="DL819" i="27"/>
  <c r="CM819" i="27"/>
  <c r="CL819" i="27"/>
  <c r="BL819" i="27"/>
  <c r="BK819" i="27"/>
  <c r="BM819" i="27" s="1"/>
  <c r="AK819" i="27"/>
  <c r="AH819" i="27"/>
  <c r="AL819" i="27" s="1"/>
  <c r="DL818" i="27"/>
  <c r="CM818" i="27"/>
  <c r="CL818" i="27"/>
  <c r="BL818" i="27"/>
  <c r="BK818" i="27"/>
  <c r="BM818" i="27" s="1"/>
  <c r="AK818" i="27"/>
  <c r="AH818" i="27"/>
  <c r="AL818" i="27" s="1"/>
  <c r="DL817" i="27"/>
  <c r="CM817" i="27"/>
  <c r="CL817" i="27"/>
  <c r="BL817" i="27"/>
  <c r="BK817" i="27"/>
  <c r="BM817" i="27" s="1"/>
  <c r="AK817" i="27"/>
  <c r="AH817" i="27"/>
  <c r="AL817" i="27" s="1"/>
  <c r="DL816" i="27"/>
  <c r="CM816" i="27"/>
  <c r="CL816" i="27"/>
  <c r="BL816" i="27"/>
  <c r="BK816" i="27"/>
  <c r="BM816" i="27" s="1"/>
  <c r="AK816" i="27"/>
  <c r="AH816" i="27"/>
  <c r="AL816" i="27" s="1"/>
  <c r="DL815" i="27"/>
  <c r="CM815" i="27"/>
  <c r="CL815" i="27"/>
  <c r="BL815" i="27"/>
  <c r="BK815" i="27"/>
  <c r="BM815" i="27" s="1"/>
  <c r="AK815" i="27"/>
  <c r="AH815" i="27"/>
  <c r="AL815" i="27" s="1"/>
  <c r="DL814" i="27"/>
  <c r="CM814" i="27"/>
  <c r="CL814" i="27"/>
  <c r="BL814" i="27"/>
  <c r="BK814" i="27"/>
  <c r="BM814" i="27" s="1"/>
  <c r="AK814" i="27"/>
  <c r="AH814" i="27"/>
  <c r="AL814" i="27" s="1"/>
  <c r="DL813" i="27"/>
  <c r="CM813" i="27"/>
  <c r="CL813" i="27"/>
  <c r="BL813" i="27"/>
  <c r="BK813" i="27"/>
  <c r="BM813" i="27" s="1"/>
  <c r="AK813" i="27"/>
  <c r="AH813" i="27"/>
  <c r="AL813" i="27" s="1"/>
  <c r="DL812" i="27"/>
  <c r="CM812" i="27"/>
  <c r="CL812" i="27"/>
  <c r="BL812" i="27"/>
  <c r="BK812" i="27"/>
  <c r="BM812" i="27" s="1"/>
  <c r="AK812" i="27"/>
  <c r="AH812" i="27"/>
  <c r="AL812" i="27" s="1"/>
  <c r="DL811" i="27"/>
  <c r="CM811" i="27"/>
  <c r="CL811" i="27"/>
  <c r="BL811" i="27"/>
  <c r="BK811" i="27"/>
  <c r="BM811" i="27" s="1"/>
  <c r="AK811" i="27"/>
  <c r="AH811" i="27"/>
  <c r="AL811" i="27" s="1"/>
  <c r="DL810" i="27"/>
  <c r="CM810" i="27"/>
  <c r="CL810" i="27"/>
  <c r="BL810" i="27"/>
  <c r="BK810" i="27"/>
  <c r="BM810" i="27" s="1"/>
  <c r="AK810" i="27"/>
  <c r="AH810" i="27"/>
  <c r="AL810" i="27" s="1"/>
  <c r="DL809" i="27"/>
  <c r="CM809" i="27"/>
  <c r="CL809" i="27"/>
  <c r="BL809" i="27"/>
  <c r="BK809" i="27"/>
  <c r="BM809" i="27" s="1"/>
  <c r="AK809" i="27"/>
  <c r="AH809" i="27"/>
  <c r="AL809" i="27" s="1"/>
  <c r="DL808" i="27"/>
  <c r="CM808" i="27"/>
  <c r="CL808" i="27"/>
  <c r="BL808" i="27"/>
  <c r="BK808" i="27"/>
  <c r="BM808" i="27" s="1"/>
  <c r="AK808" i="27"/>
  <c r="AH808" i="27"/>
  <c r="AL808" i="27" s="1"/>
  <c r="DL807" i="27"/>
  <c r="CM807" i="27"/>
  <c r="CL807" i="27"/>
  <c r="BL807" i="27"/>
  <c r="BK807" i="27"/>
  <c r="BM807" i="27" s="1"/>
  <c r="AK807" i="27"/>
  <c r="AH807" i="27"/>
  <c r="AL807" i="27" s="1"/>
  <c r="DL806" i="27"/>
  <c r="CM806" i="27"/>
  <c r="CL806" i="27"/>
  <c r="BL806" i="27"/>
  <c r="BK806" i="27"/>
  <c r="BM806" i="27" s="1"/>
  <c r="AK806" i="27"/>
  <c r="AH806" i="27"/>
  <c r="AL806" i="27" s="1"/>
  <c r="DL805" i="27"/>
  <c r="CM805" i="27"/>
  <c r="CL805" i="27"/>
  <c r="BL805" i="27"/>
  <c r="BK805" i="27"/>
  <c r="BM805" i="27" s="1"/>
  <c r="AK805" i="27"/>
  <c r="AH805" i="27"/>
  <c r="AL805" i="27" s="1"/>
  <c r="DL804" i="27"/>
  <c r="CM804" i="27"/>
  <c r="CL804" i="27"/>
  <c r="BL804" i="27"/>
  <c r="BK804" i="27"/>
  <c r="BM804" i="27" s="1"/>
  <c r="AK804" i="27"/>
  <c r="AH804" i="27"/>
  <c r="AL804" i="27" s="1"/>
  <c r="DL803" i="27"/>
  <c r="CM803" i="27"/>
  <c r="CL803" i="27"/>
  <c r="BL803" i="27"/>
  <c r="BK803" i="27"/>
  <c r="BM803" i="27" s="1"/>
  <c r="AK803" i="27"/>
  <c r="AH803" i="27"/>
  <c r="AL803" i="27" s="1"/>
  <c r="DL802" i="27"/>
  <c r="CM802" i="27"/>
  <c r="CL802" i="27"/>
  <c r="BL802" i="27"/>
  <c r="BK802" i="27"/>
  <c r="BM802" i="27" s="1"/>
  <c r="AK802" i="27"/>
  <c r="AH802" i="27"/>
  <c r="AL802" i="27" s="1"/>
  <c r="DL801" i="27"/>
  <c r="CM801" i="27"/>
  <c r="CL801" i="27"/>
  <c r="BL801" i="27"/>
  <c r="BK801" i="27"/>
  <c r="BM801" i="27" s="1"/>
  <c r="AK801" i="27"/>
  <c r="AH801" i="27"/>
  <c r="AL801" i="27" s="1"/>
  <c r="DL800" i="27"/>
  <c r="CM800" i="27"/>
  <c r="CL800" i="27"/>
  <c r="BL800" i="27"/>
  <c r="BK800" i="27"/>
  <c r="BM800" i="27" s="1"/>
  <c r="AK800" i="27"/>
  <c r="AH800" i="27"/>
  <c r="AL800" i="27" s="1"/>
  <c r="DL799" i="27"/>
  <c r="CM799" i="27"/>
  <c r="CL799" i="27"/>
  <c r="BL799" i="27"/>
  <c r="BK799" i="27"/>
  <c r="BM799" i="27" s="1"/>
  <c r="AK799" i="27"/>
  <c r="AH799" i="27"/>
  <c r="AL799" i="27" s="1"/>
  <c r="DL798" i="27"/>
  <c r="CM798" i="27"/>
  <c r="CL798" i="27"/>
  <c r="BL798" i="27"/>
  <c r="BK798" i="27"/>
  <c r="BM798" i="27" s="1"/>
  <c r="AK798" i="27"/>
  <c r="AH798" i="27"/>
  <c r="AL798" i="27" s="1"/>
  <c r="DL797" i="27"/>
  <c r="CM797" i="27"/>
  <c r="CL797" i="27"/>
  <c r="BL797" i="27"/>
  <c r="BK797" i="27"/>
  <c r="BM797" i="27" s="1"/>
  <c r="AK797" i="27"/>
  <c r="AH797" i="27"/>
  <c r="AL797" i="27" s="1"/>
  <c r="DL796" i="27"/>
  <c r="CM796" i="27"/>
  <c r="CL796" i="27"/>
  <c r="BL796" i="27"/>
  <c r="BK796" i="27"/>
  <c r="BM796" i="27" s="1"/>
  <c r="AK796" i="27"/>
  <c r="AH796" i="27"/>
  <c r="AL796" i="27" s="1"/>
  <c r="DL795" i="27"/>
  <c r="CM795" i="27"/>
  <c r="CL795" i="27"/>
  <c r="BL795" i="27"/>
  <c r="BK795" i="27"/>
  <c r="BM795" i="27" s="1"/>
  <c r="AK795" i="27"/>
  <c r="AH795" i="27"/>
  <c r="AL795" i="27" s="1"/>
  <c r="DL794" i="27"/>
  <c r="CM794" i="27"/>
  <c r="CL794" i="27"/>
  <c r="BL794" i="27"/>
  <c r="BK794" i="27"/>
  <c r="BM794" i="27" s="1"/>
  <c r="AK794" i="27"/>
  <c r="AH794" i="27"/>
  <c r="AL794" i="27" s="1"/>
  <c r="DL793" i="27"/>
  <c r="CM793" i="27"/>
  <c r="CL793" i="27"/>
  <c r="BL793" i="27"/>
  <c r="BK793" i="27"/>
  <c r="BM793" i="27" s="1"/>
  <c r="AK793" i="27"/>
  <c r="AH793" i="27"/>
  <c r="AL793" i="27" s="1"/>
  <c r="DL792" i="27"/>
  <c r="CM792" i="27"/>
  <c r="CL792" i="27"/>
  <c r="BL792" i="27"/>
  <c r="BK792" i="27"/>
  <c r="BM792" i="27" s="1"/>
  <c r="AK792" i="27"/>
  <c r="AH792" i="27"/>
  <c r="AL792" i="27" s="1"/>
  <c r="DL791" i="27"/>
  <c r="CM791" i="27"/>
  <c r="CL791" i="27"/>
  <c r="BL791" i="27"/>
  <c r="BK791" i="27"/>
  <c r="BM791" i="27" s="1"/>
  <c r="AK791" i="27"/>
  <c r="AH791" i="27"/>
  <c r="AL791" i="27" s="1"/>
  <c r="DL790" i="27"/>
  <c r="CM790" i="27"/>
  <c r="CL790" i="27"/>
  <c r="BL790" i="27"/>
  <c r="BK790" i="27"/>
  <c r="BM790" i="27" s="1"/>
  <c r="AK790" i="27"/>
  <c r="AH790" i="27"/>
  <c r="AL790" i="27" s="1"/>
  <c r="DL789" i="27"/>
  <c r="CM789" i="27"/>
  <c r="CL789" i="27"/>
  <c r="BL789" i="27"/>
  <c r="BK789" i="27"/>
  <c r="BM789" i="27" s="1"/>
  <c r="AK789" i="27"/>
  <c r="AH789" i="27"/>
  <c r="AL789" i="27" s="1"/>
  <c r="DL788" i="27"/>
  <c r="CM788" i="27"/>
  <c r="CL788" i="27"/>
  <c r="BL788" i="27"/>
  <c r="BK788" i="27"/>
  <c r="BM788" i="27" s="1"/>
  <c r="AK788" i="27"/>
  <c r="AH788" i="27"/>
  <c r="AL788" i="27" s="1"/>
  <c r="DL787" i="27"/>
  <c r="CM787" i="27"/>
  <c r="CL787" i="27"/>
  <c r="BL787" i="27"/>
  <c r="BK787" i="27"/>
  <c r="BM787" i="27" s="1"/>
  <c r="AK787" i="27"/>
  <c r="AH787" i="27"/>
  <c r="AL787" i="27" s="1"/>
  <c r="DL786" i="27"/>
  <c r="CM786" i="27"/>
  <c r="CL786" i="27"/>
  <c r="BL786" i="27"/>
  <c r="BK786" i="27"/>
  <c r="BM786" i="27" s="1"/>
  <c r="AK786" i="27"/>
  <c r="AH786" i="27"/>
  <c r="AL786" i="27" s="1"/>
  <c r="DL785" i="27"/>
  <c r="CM785" i="27"/>
  <c r="CL785" i="27"/>
  <c r="BL785" i="27"/>
  <c r="BK785" i="27"/>
  <c r="BM785" i="27" s="1"/>
  <c r="AK785" i="27"/>
  <c r="AH785" i="27"/>
  <c r="AL785" i="27" s="1"/>
  <c r="DL784" i="27"/>
  <c r="CM784" i="27"/>
  <c r="CL784" i="27"/>
  <c r="BL784" i="27"/>
  <c r="BK784" i="27"/>
  <c r="BM784" i="27" s="1"/>
  <c r="AK784" i="27"/>
  <c r="AH784" i="27"/>
  <c r="AL784" i="27" s="1"/>
  <c r="DL783" i="27"/>
  <c r="CM783" i="27"/>
  <c r="CL783" i="27"/>
  <c r="BL783" i="27"/>
  <c r="BK783" i="27"/>
  <c r="BM783" i="27" s="1"/>
  <c r="AK783" i="27"/>
  <c r="AH783" i="27"/>
  <c r="AL783" i="27" s="1"/>
  <c r="DL782" i="27"/>
  <c r="CM782" i="27"/>
  <c r="CL782" i="27"/>
  <c r="BL782" i="27"/>
  <c r="BK782" i="27"/>
  <c r="BM782" i="27" s="1"/>
  <c r="AK782" i="27"/>
  <c r="AH782" i="27"/>
  <c r="AL782" i="27" s="1"/>
  <c r="DL781" i="27"/>
  <c r="CM781" i="27"/>
  <c r="CL781" i="27"/>
  <c r="BL781" i="27"/>
  <c r="BK781" i="27"/>
  <c r="BM781" i="27" s="1"/>
  <c r="AK781" i="27"/>
  <c r="AH781" i="27"/>
  <c r="AL781" i="27" s="1"/>
  <c r="DL780" i="27"/>
  <c r="CM780" i="27"/>
  <c r="CL780" i="27"/>
  <c r="BL780" i="27"/>
  <c r="BK780" i="27"/>
  <c r="BM780" i="27" s="1"/>
  <c r="AK780" i="27"/>
  <c r="AH780" i="27"/>
  <c r="AL780" i="27" s="1"/>
  <c r="DL779" i="27"/>
  <c r="CM779" i="27"/>
  <c r="CL779" i="27"/>
  <c r="BL779" i="27"/>
  <c r="BK779" i="27"/>
  <c r="BM779" i="27" s="1"/>
  <c r="AK779" i="27"/>
  <c r="AH779" i="27"/>
  <c r="AL779" i="27" s="1"/>
  <c r="DL778" i="27"/>
  <c r="CM778" i="27"/>
  <c r="CL778" i="27"/>
  <c r="BL778" i="27"/>
  <c r="BK778" i="27"/>
  <c r="BM778" i="27" s="1"/>
  <c r="AK778" i="27"/>
  <c r="AH778" i="27"/>
  <c r="AL778" i="27" s="1"/>
  <c r="DL777" i="27"/>
  <c r="CM777" i="27"/>
  <c r="CL777" i="27"/>
  <c r="BL777" i="27"/>
  <c r="BK777" i="27"/>
  <c r="BM777" i="27" s="1"/>
  <c r="AK777" i="27"/>
  <c r="AH777" i="27"/>
  <c r="AL777" i="27" s="1"/>
  <c r="DL776" i="27"/>
  <c r="CM776" i="27"/>
  <c r="CL776" i="27"/>
  <c r="BL776" i="27"/>
  <c r="BK776" i="27"/>
  <c r="BM776" i="27" s="1"/>
  <c r="AK776" i="27"/>
  <c r="AH776" i="27"/>
  <c r="AL776" i="27" s="1"/>
  <c r="DL775" i="27"/>
  <c r="CM775" i="27"/>
  <c r="CL775" i="27"/>
  <c r="BL775" i="27"/>
  <c r="BK775" i="27"/>
  <c r="BM775" i="27" s="1"/>
  <c r="AK775" i="27"/>
  <c r="AH775" i="27"/>
  <c r="AL775" i="27" s="1"/>
  <c r="DL774" i="27"/>
  <c r="CM774" i="27"/>
  <c r="CL774" i="27"/>
  <c r="BL774" i="27"/>
  <c r="BK774" i="27"/>
  <c r="BM774" i="27" s="1"/>
  <c r="AK774" i="27"/>
  <c r="AH774" i="27"/>
  <c r="AL774" i="27" s="1"/>
  <c r="DL773" i="27"/>
  <c r="CM773" i="27"/>
  <c r="CL773" i="27"/>
  <c r="BL773" i="27"/>
  <c r="BK773" i="27"/>
  <c r="BM773" i="27" s="1"/>
  <c r="AK773" i="27"/>
  <c r="AH773" i="27"/>
  <c r="AL773" i="27" s="1"/>
  <c r="DL772" i="27"/>
  <c r="CM772" i="27"/>
  <c r="CL772" i="27"/>
  <c r="BL772" i="27"/>
  <c r="BK772" i="27"/>
  <c r="BM772" i="27" s="1"/>
  <c r="AK772" i="27"/>
  <c r="AH772" i="27"/>
  <c r="AL772" i="27" s="1"/>
  <c r="DL771" i="27"/>
  <c r="CM771" i="27"/>
  <c r="CL771" i="27"/>
  <c r="BL771" i="27"/>
  <c r="BK771" i="27"/>
  <c r="BM771" i="27" s="1"/>
  <c r="AK771" i="27"/>
  <c r="AH771" i="27"/>
  <c r="AL771" i="27" s="1"/>
  <c r="DL770" i="27"/>
  <c r="CM770" i="27"/>
  <c r="CL770" i="27"/>
  <c r="BL770" i="27"/>
  <c r="BK770" i="27"/>
  <c r="BM770" i="27" s="1"/>
  <c r="AK770" i="27"/>
  <c r="AH770" i="27"/>
  <c r="AL770" i="27" s="1"/>
  <c r="DL769" i="27"/>
  <c r="CM769" i="27"/>
  <c r="CL769" i="27"/>
  <c r="BL769" i="27"/>
  <c r="BK769" i="27"/>
  <c r="BM769" i="27" s="1"/>
  <c r="AK769" i="27"/>
  <c r="AH769" i="27"/>
  <c r="AL769" i="27" s="1"/>
  <c r="DL768" i="27"/>
  <c r="CM768" i="27"/>
  <c r="CL768" i="27"/>
  <c r="BL768" i="27"/>
  <c r="BK768" i="27"/>
  <c r="BM768" i="27" s="1"/>
  <c r="AK768" i="27"/>
  <c r="AH768" i="27"/>
  <c r="AL768" i="27" s="1"/>
  <c r="DL767" i="27"/>
  <c r="CM767" i="27"/>
  <c r="CL767" i="27"/>
  <c r="BL767" i="27"/>
  <c r="BK767" i="27"/>
  <c r="BM767" i="27" s="1"/>
  <c r="AK767" i="27"/>
  <c r="AH767" i="27"/>
  <c r="AL767" i="27" s="1"/>
  <c r="DL766" i="27"/>
  <c r="CM766" i="27"/>
  <c r="CL766" i="27"/>
  <c r="BL766" i="27"/>
  <c r="BK766" i="27"/>
  <c r="BM766" i="27" s="1"/>
  <c r="AK766" i="27"/>
  <c r="AH766" i="27"/>
  <c r="AL766" i="27" s="1"/>
  <c r="DL765" i="27"/>
  <c r="CM765" i="27"/>
  <c r="CL765" i="27"/>
  <c r="BL765" i="27"/>
  <c r="BK765" i="27"/>
  <c r="BM765" i="27" s="1"/>
  <c r="AK765" i="27"/>
  <c r="AH765" i="27"/>
  <c r="AL765" i="27" s="1"/>
  <c r="DL764" i="27"/>
  <c r="CM764" i="27"/>
  <c r="CL764" i="27"/>
  <c r="BL764" i="27"/>
  <c r="BK764" i="27"/>
  <c r="BM764" i="27" s="1"/>
  <c r="AK764" i="27"/>
  <c r="AH764" i="27"/>
  <c r="AL764" i="27" s="1"/>
  <c r="DL763" i="27"/>
  <c r="CM763" i="27"/>
  <c r="CL763" i="27"/>
  <c r="BM763" i="27"/>
  <c r="BL763" i="27"/>
  <c r="BK763" i="27"/>
  <c r="AK763" i="27"/>
  <c r="AH763" i="27"/>
  <c r="AL763" i="27" s="1"/>
  <c r="DL762" i="27"/>
  <c r="CM762" i="27"/>
  <c r="CL762" i="27"/>
  <c r="BM762" i="27"/>
  <c r="BL762" i="27"/>
  <c r="BK762" i="27"/>
  <c r="AK762" i="27"/>
  <c r="AH762" i="27"/>
  <c r="AL762" i="27" s="1"/>
  <c r="DL761" i="27"/>
  <c r="CX761" i="27"/>
  <c r="CM761" i="27"/>
  <c r="CL761" i="27"/>
  <c r="BL761" i="27"/>
  <c r="BK761" i="27"/>
  <c r="BM761" i="27" s="1"/>
  <c r="AK761" i="27"/>
  <c r="AH761" i="27"/>
  <c r="AL761" i="27" s="1"/>
  <c r="DL760" i="27"/>
  <c r="CX760" i="27"/>
  <c r="CM760" i="27"/>
  <c r="CL760" i="27"/>
  <c r="BL760" i="27"/>
  <c r="BK760" i="27"/>
  <c r="BM760" i="27" s="1"/>
  <c r="AK760" i="27"/>
  <c r="AH760" i="27"/>
  <c r="AL760" i="27" s="1"/>
  <c r="DL759" i="27"/>
  <c r="CX759" i="27"/>
  <c r="CM759" i="27"/>
  <c r="CL759" i="27"/>
  <c r="BL759" i="27"/>
  <c r="BK759" i="27"/>
  <c r="BM759" i="27" s="1"/>
  <c r="AK759" i="27"/>
  <c r="AH759" i="27"/>
  <c r="AL759" i="27" s="1"/>
  <c r="DL758" i="27"/>
  <c r="CX758" i="27"/>
  <c r="CM758" i="27"/>
  <c r="CL758" i="27"/>
  <c r="BL758" i="27"/>
  <c r="BK758" i="27"/>
  <c r="BM758" i="27" s="1"/>
  <c r="AK758" i="27"/>
  <c r="AH758" i="27"/>
  <c r="AL758" i="27" s="1"/>
  <c r="DL757" i="27"/>
  <c r="CX757" i="27"/>
  <c r="CM757" i="27"/>
  <c r="CL757" i="27"/>
  <c r="BL757" i="27"/>
  <c r="BK757" i="27"/>
  <c r="BM757" i="27" s="1"/>
  <c r="AK757" i="27"/>
  <c r="AH757" i="27"/>
  <c r="AL757" i="27" s="1"/>
  <c r="DL756" i="27"/>
  <c r="CX756" i="27"/>
  <c r="CX1125" i="27" s="1"/>
  <c r="CM756" i="27"/>
  <c r="CL756" i="27"/>
  <c r="BL756" i="27"/>
  <c r="BK756" i="27"/>
  <c r="BM756" i="27" s="1"/>
  <c r="AK756" i="27"/>
  <c r="AH756" i="27"/>
  <c r="AL756" i="27" s="1"/>
  <c r="DL755" i="27"/>
  <c r="CM755" i="27"/>
  <c r="CL755" i="27"/>
  <c r="BL755" i="27"/>
  <c r="BK755" i="27"/>
  <c r="BM755" i="27" s="1"/>
  <c r="AK755" i="27"/>
  <c r="AH755" i="27"/>
  <c r="AL755" i="27" s="1"/>
  <c r="DL754" i="27"/>
  <c r="CM754" i="27"/>
  <c r="CL754" i="27"/>
  <c r="BL754" i="27"/>
  <c r="BK754" i="27"/>
  <c r="BM754" i="27" s="1"/>
  <c r="AK754" i="27"/>
  <c r="AH754" i="27"/>
  <c r="AL754" i="27" s="1"/>
  <c r="DL753" i="27"/>
  <c r="CM753" i="27"/>
  <c r="CL753" i="27"/>
  <c r="BL753" i="27"/>
  <c r="BK753" i="27"/>
  <c r="BM753" i="27" s="1"/>
  <c r="AK753" i="27"/>
  <c r="AH753" i="27"/>
  <c r="AL753" i="27" s="1"/>
  <c r="DL752" i="27"/>
  <c r="CM752" i="27"/>
  <c r="CL752" i="27"/>
  <c r="BL752" i="27"/>
  <c r="BK752" i="27"/>
  <c r="BM752" i="27" s="1"/>
  <c r="AK752" i="27"/>
  <c r="AH752" i="27"/>
  <c r="AL752" i="27" s="1"/>
  <c r="DL751" i="27"/>
  <c r="CM751" i="27"/>
  <c r="CL751" i="27"/>
  <c r="BL751" i="27"/>
  <c r="BK751" i="27"/>
  <c r="BM751" i="27" s="1"/>
  <c r="AK751" i="27"/>
  <c r="AH751" i="27"/>
  <c r="AL751" i="27" s="1"/>
  <c r="DL750" i="27"/>
  <c r="CM750" i="27"/>
  <c r="CL750" i="27"/>
  <c r="BL750" i="27"/>
  <c r="BK750" i="27"/>
  <c r="BM750" i="27" s="1"/>
  <c r="AK750" i="27"/>
  <c r="AH750" i="27"/>
  <c r="AL750" i="27" s="1"/>
  <c r="DL749" i="27"/>
  <c r="CM749" i="27"/>
  <c r="CL749" i="27"/>
  <c r="BL749" i="27"/>
  <c r="BK749" i="27"/>
  <c r="BM749" i="27" s="1"/>
  <c r="AK749" i="27"/>
  <c r="AH749" i="27"/>
  <c r="AL749" i="27" s="1"/>
  <c r="DL748" i="27"/>
  <c r="CM748" i="27"/>
  <c r="CL748" i="27"/>
  <c r="BL748" i="27"/>
  <c r="BK748" i="27"/>
  <c r="BM748" i="27" s="1"/>
  <c r="AK748" i="27"/>
  <c r="AH748" i="27"/>
  <c r="AL748" i="27" s="1"/>
  <c r="DL747" i="27"/>
  <c r="CM747" i="27"/>
  <c r="CL747" i="27"/>
  <c r="BL747" i="27"/>
  <c r="BK747" i="27"/>
  <c r="BM747" i="27" s="1"/>
  <c r="AK747" i="27"/>
  <c r="AH747" i="27"/>
  <c r="AL747" i="27" s="1"/>
  <c r="DL746" i="27"/>
  <c r="CM746" i="27"/>
  <c r="CL746" i="27"/>
  <c r="BL746" i="27"/>
  <c r="BK746" i="27"/>
  <c r="BM746" i="27" s="1"/>
  <c r="AK746" i="27"/>
  <c r="AH746" i="27"/>
  <c r="AL746" i="27" s="1"/>
  <c r="DL745" i="27"/>
  <c r="CM745" i="27"/>
  <c r="CL745" i="27"/>
  <c r="BL745" i="27"/>
  <c r="BK745" i="27"/>
  <c r="BM745" i="27" s="1"/>
  <c r="AK745" i="27"/>
  <c r="AH745" i="27"/>
  <c r="AL745" i="27" s="1"/>
  <c r="DL744" i="27"/>
  <c r="CM744" i="27"/>
  <c r="CL744" i="27"/>
  <c r="BL744" i="27"/>
  <c r="BK744" i="27"/>
  <c r="BM744" i="27" s="1"/>
  <c r="AK744" i="27"/>
  <c r="AH744" i="27"/>
  <c r="AL744" i="27" s="1"/>
  <c r="DL743" i="27"/>
  <c r="CM743" i="27"/>
  <c r="CL743" i="27"/>
  <c r="BL743" i="27"/>
  <c r="BK743" i="27"/>
  <c r="BM743" i="27" s="1"/>
  <c r="AK743" i="27"/>
  <c r="AH743" i="27"/>
  <c r="AL743" i="27" s="1"/>
  <c r="DL742" i="27"/>
  <c r="CM742" i="27"/>
  <c r="CL742" i="27"/>
  <c r="BL742" i="27"/>
  <c r="BK742" i="27"/>
  <c r="BM742" i="27" s="1"/>
  <c r="AK742" i="27"/>
  <c r="AH742" i="27"/>
  <c r="AL742" i="27" s="1"/>
  <c r="DL741" i="27"/>
  <c r="CM741" i="27"/>
  <c r="CL741" i="27"/>
  <c r="BL741" i="27"/>
  <c r="BK741" i="27"/>
  <c r="BM741" i="27" s="1"/>
  <c r="AK741" i="27"/>
  <c r="AH741" i="27"/>
  <c r="AL741" i="27" s="1"/>
  <c r="DL740" i="27"/>
  <c r="CM740" i="27"/>
  <c r="CL740" i="27"/>
  <c r="BL740" i="27"/>
  <c r="BK740" i="27"/>
  <c r="BM740" i="27" s="1"/>
  <c r="AK740" i="27"/>
  <c r="AH740" i="27"/>
  <c r="AL740" i="27" s="1"/>
  <c r="DL739" i="27"/>
  <c r="CM739" i="27"/>
  <c r="CL739" i="27"/>
  <c r="BL739" i="27"/>
  <c r="BK739" i="27"/>
  <c r="BM739" i="27" s="1"/>
  <c r="AK739" i="27"/>
  <c r="AH739" i="27"/>
  <c r="AL739" i="27" s="1"/>
  <c r="DL738" i="27"/>
  <c r="CM738" i="27"/>
  <c r="CL738" i="27"/>
  <c r="BL738" i="27"/>
  <c r="BK738" i="27"/>
  <c r="BM738" i="27" s="1"/>
  <c r="AK738" i="27"/>
  <c r="AH738" i="27"/>
  <c r="AL738" i="27" s="1"/>
  <c r="DL737" i="27"/>
  <c r="CM737" i="27"/>
  <c r="CL737" i="27"/>
  <c r="BL737" i="27"/>
  <c r="BK737" i="27"/>
  <c r="BM737" i="27" s="1"/>
  <c r="AK737" i="27"/>
  <c r="AH737" i="27"/>
  <c r="AL737" i="27" s="1"/>
  <c r="DL736" i="27"/>
  <c r="CM736" i="27"/>
  <c r="CL736" i="27"/>
  <c r="BL736" i="27"/>
  <c r="BK736" i="27"/>
  <c r="BM736" i="27" s="1"/>
  <c r="AK736" i="27"/>
  <c r="AH736" i="27"/>
  <c r="AL736" i="27" s="1"/>
  <c r="DL735" i="27"/>
  <c r="CM735" i="27"/>
  <c r="CL735" i="27"/>
  <c r="BM735" i="27"/>
  <c r="BL735" i="27"/>
  <c r="BK735" i="27"/>
  <c r="AK735" i="27"/>
  <c r="AH735" i="27"/>
  <c r="AL735" i="27" s="1"/>
  <c r="DL734" i="27"/>
  <c r="CM734" i="27"/>
  <c r="CL734" i="27"/>
  <c r="BL734" i="27"/>
  <c r="BK734" i="27"/>
  <c r="BM734" i="27" s="1"/>
  <c r="AK734" i="27"/>
  <c r="AH734" i="27"/>
  <c r="AL734" i="27" s="1"/>
  <c r="DL733" i="27"/>
  <c r="CM733" i="27"/>
  <c r="CL733" i="27"/>
  <c r="BL733" i="27"/>
  <c r="BK733" i="27"/>
  <c r="BM733" i="27" s="1"/>
  <c r="AK733" i="27"/>
  <c r="AH733" i="27"/>
  <c r="AL733" i="27" s="1"/>
  <c r="DL732" i="27"/>
  <c r="CM732" i="27"/>
  <c r="CL732" i="27"/>
  <c r="BL732" i="27"/>
  <c r="BK732" i="27"/>
  <c r="BM732" i="27" s="1"/>
  <c r="AK732" i="27"/>
  <c r="AH732" i="27"/>
  <c r="AL732" i="27" s="1"/>
  <c r="DL731" i="27"/>
  <c r="CM731" i="27"/>
  <c r="CL731" i="27"/>
  <c r="BL731" i="27"/>
  <c r="BK731" i="27"/>
  <c r="BM731" i="27" s="1"/>
  <c r="AK731" i="27"/>
  <c r="AH731" i="27"/>
  <c r="AL731" i="27" s="1"/>
  <c r="DL730" i="27"/>
  <c r="CM730" i="27"/>
  <c r="CL730" i="27"/>
  <c r="BL730" i="27"/>
  <c r="BK730" i="27"/>
  <c r="BM730" i="27" s="1"/>
  <c r="AK730" i="27"/>
  <c r="AH730" i="27"/>
  <c r="AL730" i="27" s="1"/>
  <c r="DL729" i="27"/>
  <c r="CM729" i="27"/>
  <c r="CL729" i="27"/>
  <c r="BL729" i="27"/>
  <c r="BK729" i="27"/>
  <c r="BM729" i="27" s="1"/>
  <c r="AK729" i="27"/>
  <c r="AH729" i="27"/>
  <c r="AL729" i="27" s="1"/>
  <c r="DL728" i="27"/>
  <c r="CM728" i="27"/>
  <c r="CL728" i="27"/>
  <c r="BL728" i="27"/>
  <c r="BK728" i="27"/>
  <c r="BM728" i="27" s="1"/>
  <c r="AK728" i="27"/>
  <c r="AH728" i="27"/>
  <c r="AL728" i="27" s="1"/>
  <c r="DL727" i="27"/>
  <c r="CM727" i="27"/>
  <c r="CL727" i="27"/>
  <c r="BM727" i="27"/>
  <c r="BL727" i="27"/>
  <c r="BK727" i="27"/>
  <c r="AK727" i="27"/>
  <c r="AH727" i="27"/>
  <c r="AL727" i="27" s="1"/>
  <c r="DL726" i="27"/>
  <c r="CM726" i="27"/>
  <c r="CL726" i="27"/>
  <c r="BL726" i="27"/>
  <c r="BK726" i="27"/>
  <c r="BM726" i="27" s="1"/>
  <c r="AK726" i="27"/>
  <c r="AH726" i="27"/>
  <c r="AL726" i="27" s="1"/>
  <c r="DL725" i="27"/>
  <c r="CM725" i="27"/>
  <c r="CL725" i="27"/>
  <c r="BL725" i="27"/>
  <c r="BK725" i="27"/>
  <c r="BM725" i="27" s="1"/>
  <c r="AK725" i="27"/>
  <c r="AH725" i="27"/>
  <c r="AL725" i="27" s="1"/>
  <c r="DL724" i="27"/>
  <c r="CM724" i="27"/>
  <c r="CL724" i="27"/>
  <c r="BL724" i="27"/>
  <c r="BK724" i="27"/>
  <c r="BM724" i="27" s="1"/>
  <c r="AK724" i="27"/>
  <c r="AH724" i="27"/>
  <c r="AL724" i="27" s="1"/>
  <c r="DL723" i="27"/>
  <c r="CM723" i="27"/>
  <c r="CL723" i="27"/>
  <c r="BL723" i="27"/>
  <c r="BK723" i="27"/>
  <c r="BM723" i="27" s="1"/>
  <c r="AK723" i="27"/>
  <c r="AH723" i="27"/>
  <c r="AL723" i="27" s="1"/>
  <c r="DL722" i="27"/>
  <c r="CM722" i="27"/>
  <c r="CL722" i="27"/>
  <c r="BL722" i="27"/>
  <c r="BK722" i="27"/>
  <c r="BM722" i="27" s="1"/>
  <c r="AK722" i="27"/>
  <c r="AH722" i="27"/>
  <c r="AL722" i="27" s="1"/>
  <c r="DL721" i="27"/>
  <c r="CM721" i="27"/>
  <c r="CL721" i="27"/>
  <c r="BL721" i="27"/>
  <c r="BK721" i="27"/>
  <c r="BM721" i="27" s="1"/>
  <c r="AK721" i="27"/>
  <c r="AH721" i="27"/>
  <c r="AL721" i="27" s="1"/>
  <c r="DL720" i="27"/>
  <c r="CM720" i="27"/>
  <c r="CL720" i="27"/>
  <c r="BL720" i="27"/>
  <c r="BK720" i="27"/>
  <c r="BM720" i="27" s="1"/>
  <c r="AK720" i="27"/>
  <c r="AH720" i="27"/>
  <c r="AL720" i="27" s="1"/>
  <c r="DL719" i="27"/>
  <c r="CM719" i="27"/>
  <c r="CL719" i="27"/>
  <c r="BM719" i="27"/>
  <c r="BL719" i="27"/>
  <c r="BK719" i="27"/>
  <c r="AK719" i="27"/>
  <c r="AH719" i="27"/>
  <c r="AL719" i="27" s="1"/>
  <c r="DL718" i="27"/>
  <c r="CM718" i="27"/>
  <c r="CL718" i="27"/>
  <c r="BL718" i="27"/>
  <c r="BK718" i="27"/>
  <c r="BM718" i="27" s="1"/>
  <c r="AK718" i="27"/>
  <c r="AH718" i="27"/>
  <c r="AL718" i="27" s="1"/>
  <c r="DL717" i="27"/>
  <c r="CM717" i="27"/>
  <c r="CL717" i="27"/>
  <c r="BL717" i="27"/>
  <c r="BK717" i="27"/>
  <c r="BM717" i="27" s="1"/>
  <c r="AK717" i="27"/>
  <c r="AH717" i="27"/>
  <c r="AL717" i="27" s="1"/>
  <c r="DL716" i="27"/>
  <c r="CM716" i="27"/>
  <c r="CL716" i="27"/>
  <c r="BL716" i="27"/>
  <c r="BK716" i="27"/>
  <c r="BM716" i="27" s="1"/>
  <c r="AK716" i="27"/>
  <c r="AH716" i="27"/>
  <c r="AL716" i="27" s="1"/>
  <c r="DL715" i="27"/>
  <c r="CM715" i="27"/>
  <c r="CL715" i="27"/>
  <c r="BL715" i="27"/>
  <c r="BK715" i="27"/>
  <c r="BM715" i="27" s="1"/>
  <c r="AK715" i="27"/>
  <c r="AH715" i="27"/>
  <c r="AL715" i="27" s="1"/>
  <c r="DL714" i="27"/>
  <c r="CM714" i="27"/>
  <c r="CL714" i="27"/>
  <c r="BL714" i="27"/>
  <c r="BK714" i="27"/>
  <c r="BM714" i="27" s="1"/>
  <c r="AK714" i="27"/>
  <c r="AH714" i="27"/>
  <c r="AL714" i="27" s="1"/>
  <c r="DL713" i="27"/>
  <c r="CM713" i="27"/>
  <c r="CL713" i="27"/>
  <c r="BL713" i="27"/>
  <c r="BK713" i="27"/>
  <c r="BM713" i="27" s="1"/>
  <c r="AK713" i="27"/>
  <c r="AH713" i="27"/>
  <c r="AL713" i="27" s="1"/>
  <c r="DL712" i="27"/>
  <c r="CM712" i="27"/>
  <c r="CL712" i="27"/>
  <c r="BL712" i="27"/>
  <c r="BK712" i="27"/>
  <c r="BM712" i="27" s="1"/>
  <c r="AK712" i="27"/>
  <c r="AH712" i="27"/>
  <c r="AL712" i="27" s="1"/>
  <c r="DL711" i="27"/>
  <c r="CM711" i="27"/>
  <c r="CL711" i="27"/>
  <c r="BL711" i="27"/>
  <c r="BK711" i="27"/>
  <c r="BM711" i="27" s="1"/>
  <c r="AK711" i="27"/>
  <c r="AH711" i="27"/>
  <c r="AL711" i="27" s="1"/>
  <c r="DL710" i="27"/>
  <c r="CM710" i="27"/>
  <c r="CL710" i="27"/>
  <c r="BL710" i="27"/>
  <c r="BK710" i="27"/>
  <c r="BM710" i="27" s="1"/>
  <c r="AK710" i="27"/>
  <c r="AH710" i="27"/>
  <c r="AL710" i="27" s="1"/>
  <c r="DL709" i="27"/>
  <c r="CM709" i="27"/>
  <c r="CL709" i="27"/>
  <c r="BL709" i="27"/>
  <c r="BK709" i="27"/>
  <c r="BM709" i="27" s="1"/>
  <c r="AK709" i="27"/>
  <c r="AH709" i="27"/>
  <c r="AL709" i="27" s="1"/>
  <c r="DL708" i="27"/>
  <c r="CM708" i="27"/>
  <c r="CL708" i="27"/>
  <c r="BL708" i="27"/>
  <c r="BK708" i="27"/>
  <c r="BM708" i="27" s="1"/>
  <c r="AK708" i="27"/>
  <c r="AH708" i="27"/>
  <c r="AL708" i="27" s="1"/>
  <c r="DL707" i="27"/>
  <c r="CM707" i="27"/>
  <c r="CL707" i="27"/>
  <c r="BM707" i="27"/>
  <c r="BL707" i="27"/>
  <c r="BK707" i="27"/>
  <c r="AK707" i="27"/>
  <c r="AH707" i="27"/>
  <c r="AL707" i="27" s="1"/>
  <c r="DL706" i="27"/>
  <c r="CM706" i="27"/>
  <c r="CL706" i="27"/>
  <c r="BM706" i="27"/>
  <c r="BL706" i="27"/>
  <c r="BK706" i="27"/>
  <c r="AK706" i="27"/>
  <c r="AH706" i="27"/>
  <c r="AL706" i="27" s="1"/>
  <c r="DL705" i="27"/>
  <c r="CM705" i="27"/>
  <c r="CL705" i="27"/>
  <c r="BL705" i="27"/>
  <c r="BK705" i="27"/>
  <c r="BM705" i="27" s="1"/>
  <c r="AK705" i="27"/>
  <c r="AH705" i="27"/>
  <c r="AL705" i="27" s="1"/>
  <c r="DL704" i="27"/>
  <c r="CM704" i="27"/>
  <c r="CL704" i="27"/>
  <c r="BL704" i="27"/>
  <c r="BK704" i="27"/>
  <c r="BM704" i="27" s="1"/>
  <c r="AK704" i="27"/>
  <c r="AH704" i="27"/>
  <c r="AL704" i="27" s="1"/>
  <c r="DL703" i="27"/>
  <c r="CM703" i="27"/>
  <c r="CL703" i="27"/>
  <c r="BL703" i="27"/>
  <c r="BK703" i="27"/>
  <c r="BM703" i="27" s="1"/>
  <c r="AK703" i="27"/>
  <c r="AH703" i="27"/>
  <c r="AL703" i="27" s="1"/>
  <c r="DL702" i="27"/>
  <c r="CM702" i="27"/>
  <c r="CL702" i="27"/>
  <c r="BL702" i="27"/>
  <c r="BK702" i="27"/>
  <c r="BM702" i="27" s="1"/>
  <c r="AK702" i="27"/>
  <c r="AH702" i="27"/>
  <c r="AL702" i="27" s="1"/>
  <c r="DL701" i="27"/>
  <c r="CM701" i="27"/>
  <c r="CL701" i="27"/>
  <c r="BL701" i="27"/>
  <c r="BK701" i="27"/>
  <c r="BM701" i="27" s="1"/>
  <c r="AK701" i="27"/>
  <c r="AH701" i="27"/>
  <c r="AL701" i="27" s="1"/>
  <c r="DL700" i="27"/>
  <c r="CM700" i="27"/>
  <c r="CL700" i="27"/>
  <c r="BL700" i="27"/>
  <c r="BK700" i="27"/>
  <c r="BM700" i="27" s="1"/>
  <c r="AK700" i="27"/>
  <c r="AH700" i="27"/>
  <c r="AL700" i="27" s="1"/>
  <c r="DL699" i="27"/>
  <c r="CM699" i="27"/>
  <c r="CL699" i="27"/>
  <c r="BL699" i="27"/>
  <c r="BK699" i="27"/>
  <c r="BM699" i="27" s="1"/>
  <c r="AK699" i="27"/>
  <c r="AH699" i="27"/>
  <c r="AL699" i="27" s="1"/>
  <c r="DL698" i="27"/>
  <c r="CM698" i="27"/>
  <c r="CL698" i="27"/>
  <c r="BL698" i="27"/>
  <c r="BK698" i="27"/>
  <c r="BM698" i="27" s="1"/>
  <c r="AK698" i="27"/>
  <c r="AH698" i="27"/>
  <c r="AL698" i="27" s="1"/>
  <c r="DL697" i="27"/>
  <c r="CM697" i="27"/>
  <c r="CL697" i="27"/>
  <c r="BL697" i="27"/>
  <c r="BK697" i="27"/>
  <c r="BM697" i="27" s="1"/>
  <c r="AK697" i="27"/>
  <c r="AH697" i="27"/>
  <c r="AL697" i="27" s="1"/>
  <c r="DL696" i="27"/>
  <c r="CM696" i="27"/>
  <c r="CL696" i="27"/>
  <c r="BL696" i="27"/>
  <c r="BK696" i="27"/>
  <c r="BM696" i="27" s="1"/>
  <c r="AK696" i="27"/>
  <c r="AH696" i="27"/>
  <c r="AL696" i="27" s="1"/>
  <c r="DL695" i="27"/>
  <c r="CM695" i="27"/>
  <c r="CL695" i="27"/>
  <c r="BL695" i="27"/>
  <c r="BK695" i="27"/>
  <c r="BM695" i="27" s="1"/>
  <c r="AK695" i="27"/>
  <c r="AH695" i="27"/>
  <c r="AL695" i="27" s="1"/>
  <c r="DL694" i="27"/>
  <c r="CM694" i="27"/>
  <c r="CL694" i="27"/>
  <c r="BL694" i="27"/>
  <c r="BK694" i="27"/>
  <c r="BM694" i="27" s="1"/>
  <c r="AK694" i="27"/>
  <c r="AH694" i="27"/>
  <c r="AL694" i="27" s="1"/>
  <c r="DL693" i="27"/>
  <c r="CM693" i="27"/>
  <c r="CL693" i="27"/>
  <c r="BL693" i="27"/>
  <c r="BK693" i="27"/>
  <c r="BM693" i="27" s="1"/>
  <c r="AK693" i="27"/>
  <c r="AH693" i="27"/>
  <c r="AL693" i="27" s="1"/>
  <c r="DL692" i="27"/>
  <c r="CM692" i="27"/>
  <c r="CL692" i="27"/>
  <c r="BL692" i="27"/>
  <c r="BK692" i="27"/>
  <c r="BM692" i="27" s="1"/>
  <c r="AK692" i="27"/>
  <c r="AH692" i="27"/>
  <c r="AL692" i="27" s="1"/>
  <c r="DL691" i="27"/>
  <c r="CM691" i="27"/>
  <c r="CL691" i="27"/>
  <c r="BL691" i="27"/>
  <c r="BK691" i="27"/>
  <c r="BM691" i="27" s="1"/>
  <c r="AK691" i="27"/>
  <c r="AH691" i="27"/>
  <c r="AL691" i="27" s="1"/>
  <c r="DL690" i="27"/>
  <c r="CM690" i="27"/>
  <c r="CL690" i="27"/>
  <c r="BL690" i="27"/>
  <c r="BK690" i="27"/>
  <c r="BM690" i="27" s="1"/>
  <c r="AK690" i="27"/>
  <c r="AH690" i="27"/>
  <c r="AL690" i="27" s="1"/>
  <c r="DL689" i="27"/>
  <c r="CM689" i="27"/>
  <c r="CL689" i="27"/>
  <c r="BL689" i="27"/>
  <c r="BK689" i="27"/>
  <c r="BM689" i="27" s="1"/>
  <c r="AK689" i="27"/>
  <c r="AH689" i="27"/>
  <c r="AL689" i="27" s="1"/>
  <c r="DL688" i="27"/>
  <c r="CM688" i="27"/>
  <c r="CL688" i="27"/>
  <c r="BL688" i="27"/>
  <c r="BK688" i="27"/>
  <c r="BM688" i="27" s="1"/>
  <c r="AK688" i="27"/>
  <c r="AH688" i="27"/>
  <c r="AL688" i="27" s="1"/>
  <c r="DL687" i="27"/>
  <c r="CM687" i="27"/>
  <c r="CL687" i="27"/>
  <c r="BL687" i="27"/>
  <c r="BK687" i="27"/>
  <c r="BM687" i="27" s="1"/>
  <c r="AK687" i="27"/>
  <c r="AH687" i="27"/>
  <c r="AL687" i="27" s="1"/>
  <c r="DL686" i="27"/>
  <c r="CM686" i="27"/>
  <c r="CL686" i="27"/>
  <c r="BL686" i="27"/>
  <c r="BK686" i="27"/>
  <c r="BM686" i="27" s="1"/>
  <c r="AK686" i="27"/>
  <c r="AH686" i="27"/>
  <c r="AL686" i="27" s="1"/>
  <c r="DL685" i="27"/>
  <c r="CM685" i="27"/>
  <c r="CL685" i="27"/>
  <c r="BL685" i="27"/>
  <c r="BK685" i="27"/>
  <c r="BM685" i="27" s="1"/>
  <c r="AK685" i="27"/>
  <c r="AH685" i="27"/>
  <c r="AL685" i="27" s="1"/>
  <c r="DL684" i="27"/>
  <c r="CM684" i="27"/>
  <c r="CL684" i="27"/>
  <c r="BL684" i="27"/>
  <c r="BK684" i="27"/>
  <c r="BM684" i="27" s="1"/>
  <c r="AK684" i="27"/>
  <c r="AH684" i="27"/>
  <c r="AL684" i="27" s="1"/>
  <c r="DL683" i="27"/>
  <c r="CM683" i="27"/>
  <c r="CL683" i="27"/>
  <c r="BL683" i="27"/>
  <c r="BK683" i="27"/>
  <c r="BM683" i="27" s="1"/>
  <c r="AK683" i="27"/>
  <c r="AH683" i="27"/>
  <c r="AL683" i="27" s="1"/>
  <c r="DL682" i="27"/>
  <c r="CM682" i="27"/>
  <c r="CL682" i="27"/>
  <c r="BL682" i="27"/>
  <c r="BK682" i="27"/>
  <c r="BM682" i="27" s="1"/>
  <c r="AK682" i="27"/>
  <c r="AH682" i="27"/>
  <c r="AL682" i="27" s="1"/>
  <c r="DL681" i="27"/>
  <c r="CM681" i="27"/>
  <c r="CL681" i="27"/>
  <c r="BL681" i="27"/>
  <c r="BK681" i="27"/>
  <c r="BM681" i="27" s="1"/>
  <c r="AK681" i="27"/>
  <c r="AH681" i="27"/>
  <c r="AL681" i="27" s="1"/>
  <c r="DL680" i="27"/>
  <c r="CM680" i="27"/>
  <c r="CL680" i="27"/>
  <c r="BL680" i="27"/>
  <c r="BK680" i="27"/>
  <c r="BM680" i="27" s="1"/>
  <c r="AK680" i="27"/>
  <c r="AH680" i="27"/>
  <c r="AL680" i="27" s="1"/>
  <c r="DL679" i="27"/>
  <c r="CM679" i="27"/>
  <c r="CL679" i="27"/>
  <c r="BL679" i="27"/>
  <c r="BK679" i="27"/>
  <c r="BM679" i="27" s="1"/>
  <c r="AK679" i="27"/>
  <c r="AH679" i="27"/>
  <c r="AL679" i="27" s="1"/>
  <c r="DL678" i="27"/>
  <c r="CM678" i="27"/>
  <c r="CL678" i="27"/>
  <c r="BL678" i="27"/>
  <c r="BK678" i="27"/>
  <c r="BM678" i="27" s="1"/>
  <c r="AK678" i="27"/>
  <c r="AH678" i="27"/>
  <c r="AL678" i="27" s="1"/>
  <c r="DL677" i="27"/>
  <c r="CM677" i="27"/>
  <c r="CL677" i="27"/>
  <c r="BL677" i="27"/>
  <c r="BK677" i="27"/>
  <c r="BM677" i="27" s="1"/>
  <c r="AK677" i="27"/>
  <c r="AH677" i="27"/>
  <c r="AL677" i="27" s="1"/>
  <c r="DL676" i="27"/>
  <c r="CM676" i="27"/>
  <c r="CL676" i="27"/>
  <c r="BL676" i="27"/>
  <c r="BK676" i="27"/>
  <c r="BM676" i="27" s="1"/>
  <c r="AK676" i="27"/>
  <c r="AH676" i="27"/>
  <c r="AL676" i="27" s="1"/>
  <c r="DL675" i="27"/>
  <c r="CM675" i="27"/>
  <c r="CL675" i="27"/>
  <c r="BL675" i="27"/>
  <c r="BK675" i="27"/>
  <c r="BM675" i="27" s="1"/>
  <c r="AK675" i="27"/>
  <c r="AH675" i="27"/>
  <c r="AL675" i="27" s="1"/>
  <c r="DL674" i="27"/>
  <c r="CM674" i="27"/>
  <c r="CL674" i="27"/>
  <c r="BL674" i="27"/>
  <c r="BK674" i="27"/>
  <c r="BM674" i="27" s="1"/>
  <c r="AK674" i="27"/>
  <c r="AH674" i="27"/>
  <c r="AL674" i="27" s="1"/>
  <c r="DL673" i="27"/>
  <c r="CM673" i="27"/>
  <c r="CL673" i="27"/>
  <c r="BL673" i="27"/>
  <c r="BK673" i="27"/>
  <c r="BM673" i="27" s="1"/>
  <c r="AK673" i="27"/>
  <c r="AH673" i="27"/>
  <c r="AL673" i="27" s="1"/>
  <c r="DL672" i="27"/>
  <c r="CM672" i="27"/>
  <c r="CL672" i="27"/>
  <c r="BL672" i="27"/>
  <c r="BK672" i="27"/>
  <c r="BM672" i="27" s="1"/>
  <c r="AK672" i="27"/>
  <c r="AH672" i="27"/>
  <c r="AL672" i="27" s="1"/>
  <c r="DL671" i="27"/>
  <c r="CM671" i="27"/>
  <c r="CL671" i="27"/>
  <c r="BL671" i="27"/>
  <c r="BK671" i="27"/>
  <c r="BM671" i="27" s="1"/>
  <c r="AK671" i="27"/>
  <c r="AH671" i="27"/>
  <c r="AL671" i="27" s="1"/>
  <c r="DL670" i="27"/>
  <c r="CM670" i="27"/>
  <c r="CL670" i="27"/>
  <c r="BL670" i="27"/>
  <c r="BK670" i="27"/>
  <c r="BM670" i="27" s="1"/>
  <c r="AK670" i="27"/>
  <c r="AH670" i="27"/>
  <c r="AL670" i="27" s="1"/>
  <c r="DL669" i="27"/>
  <c r="CM669" i="27"/>
  <c r="CL669" i="27"/>
  <c r="BL669" i="27"/>
  <c r="BK669" i="27"/>
  <c r="BM669" i="27" s="1"/>
  <c r="AK669" i="27"/>
  <c r="AH669" i="27"/>
  <c r="AL669" i="27" s="1"/>
  <c r="DL668" i="27"/>
  <c r="CM668" i="27"/>
  <c r="CL668" i="27"/>
  <c r="BL668" i="27"/>
  <c r="BK668" i="27"/>
  <c r="BM668" i="27" s="1"/>
  <c r="AK668" i="27"/>
  <c r="AH668" i="27"/>
  <c r="AL668" i="27" s="1"/>
  <c r="DL667" i="27"/>
  <c r="CM667" i="27"/>
  <c r="CL667" i="27"/>
  <c r="BL667" i="27"/>
  <c r="BK667" i="27"/>
  <c r="BM667" i="27" s="1"/>
  <c r="AK667" i="27"/>
  <c r="AH667" i="27"/>
  <c r="AL667" i="27" s="1"/>
  <c r="DL666" i="27"/>
  <c r="CM666" i="27"/>
  <c r="CL666" i="27"/>
  <c r="BL666" i="27"/>
  <c r="BK666" i="27"/>
  <c r="BM666" i="27" s="1"/>
  <c r="AK666" i="27"/>
  <c r="AH666" i="27"/>
  <c r="AL666" i="27" s="1"/>
  <c r="DL665" i="27"/>
  <c r="CM665" i="27"/>
  <c r="CL665" i="27"/>
  <c r="BL665" i="27"/>
  <c r="BK665" i="27"/>
  <c r="BM665" i="27" s="1"/>
  <c r="AK665" i="27"/>
  <c r="AH665" i="27"/>
  <c r="AL665" i="27" s="1"/>
  <c r="DL664" i="27"/>
  <c r="CM664" i="27"/>
  <c r="CL664" i="27"/>
  <c r="BL664" i="27"/>
  <c r="BK664" i="27"/>
  <c r="BM664" i="27" s="1"/>
  <c r="AK664" i="27"/>
  <c r="AH664" i="27"/>
  <c r="AL664" i="27" s="1"/>
  <c r="DL663" i="27"/>
  <c r="CM663" i="27"/>
  <c r="CL663" i="27"/>
  <c r="BL663" i="27"/>
  <c r="BK663" i="27"/>
  <c r="BM663" i="27" s="1"/>
  <c r="AK663" i="27"/>
  <c r="AH663" i="27"/>
  <c r="AL663" i="27" s="1"/>
  <c r="DL662" i="27"/>
  <c r="CM662" i="27"/>
  <c r="CL662" i="27"/>
  <c r="BL662" i="27"/>
  <c r="BK662" i="27"/>
  <c r="BM662" i="27" s="1"/>
  <c r="AK662" i="27"/>
  <c r="AH662" i="27"/>
  <c r="AL662" i="27" s="1"/>
  <c r="DL661" i="27"/>
  <c r="CM661" i="27"/>
  <c r="CL661" i="27"/>
  <c r="BL661" i="27"/>
  <c r="BK661" i="27"/>
  <c r="BM661" i="27" s="1"/>
  <c r="AK661" i="27"/>
  <c r="AH661" i="27"/>
  <c r="AL661" i="27" s="1"/>
  <c r="DL660" i="27"/>
  <c r="CM660" i="27"/>
  <c r="CL660" i="27"/>
  <c r="BL660" i="27"/>
  <c r="BK660" i="27"/>
  <c r="BM660" i="27" s="1"/>
  <c r="AK660" i="27"/>
  <c r="AH660" i="27"/>
  <c r="AL660" i="27" s="1"/>
  <c r="DL659" i="27"/>
  <c r="CM659" i="27"/>
  <c r="CL659" i="27"/>
  <c r="BL659" i="27"/>
  <c r="BK659" i="27"/>
  <c r="BM659" i="27" s="1"/>
  <c r="AK659" i="27"/>
  <c r="AH659" i="27"/>
  <c r="AL659" i="27" s="1"/>
  <c r="DL658" i="27"/>
  <c r="CM658" i="27"/>
  <c r="CL658" i="27"/>
  <c r="BL658" i="27"/>
  <c r="BK658" i="27"/>
  <c r="BM658" i="27" s="1"/>
  <c r="AK658" i="27"/>
  <c r="AH658" i="27"/>
  <c r="AL658" i="27" s="1"/>
  <c r="DL657" i="27"/>
  <c r="CM657" i="27"/>
  <c r="CL657" i="27"/>
  <c r="BL657" i="27"/>
  <c r="BK657" i="27"/>
  <c r="BM657" i="27" s="1"/>
  <c r="AK657" i="27"/>
  <c r="AH657" i="27"/>
  <c r="AL657" i="27" s="1"/>
  <c r="DL656" i="27"/>
  <c r="CM656" i="27"/>
  <c r="CL656" i="27"/>
  <c r="BL656" i="27"/>
  <c r="BK656" i="27"/>
  <c r="BM656" i="27" s="1"/>
  <c r="AK656" i="27"/>
  <c r="AH656" i="27"/>
  <c r="AL656" i="27" s="1"/>
  <c r="DL655" i="27"/>
  <c r="CM655" i="27"/>
  <c r="CL655" i="27"/>
  <c r="BL655" i="27"/>
  <c r="BK655" i="27"/>
  <c r="BM655" i="27" s="1"/>
  <c r="AK655" i="27"/>
  <c r="AH655" i="27"/>
  <c r="AL655" i="27" s="1"/>
  <c r="DL654" i="27"/>
  <c r="CM654" i="27"/>
  <c r="CL654" i="27"/>
  <c r="BL654" i="27"/>
  <c r="BK654" i="27"/>
  <c r="BM654" i="27" s="1"/>
  <c r="AK654" i="27"/>
  <c r="AH654" i="27"/>
  <c r="AL654" i="27" s="1"/>
  <c r="DL653" i="27"/>
  <c r="CM653" i="27"/>
  <c r="CL653" i="27"/>
  <c r="BL653" i="27"/>
  <c r="BK653" i="27"/>
  <c r="BM653" i="27" s="1"/>
  <c r="AK653" i="27"/>
  <c r="AH653" i="27"/>
  <c r="AL653" i="27" s="1"/>
  <c r="DL652" i="27"/>
  <c r="CM652" i="27"/>
  <c r="CL652" i="27"/>
  <c r="BL652" i="27"/>
  <c r="BK652" i="27"/>
  <c r="BM652" i="27" s="1"/>
  <c r="AK652" i="27"/>
  <c r="AH652" i="27"/>
  <c r="AL652" i="27" s="1"/>
  <c r="DL651" i="27"/>
  <c r="CM651" i="27"/>
  <c r="CL651" i="27"/>
  <c r="BL651" i="27"/>
  <c r="BK651" i="27"/>
  <c r="BM651" i="27" s="1"/>
  <c r="AK651" i="27"/>
  <c r="AH651" i="27"/>
  <c r="AL651" i="27" s="1"/>
  <c r="DL650" i="27"/>
  <c r="CM650" i="27"/>
  <c r="CL650" i="27"/>
  <c r="BL650" i="27"/>
  <c r="BK650" i="27"/>
  <c r="BM650" i="27" s="1"/>
  <c r="AK650" i="27"/>
  <c r="AH650" i="27"/>
  <c r="AL650" i="27" s="1"/>
  <c r="DL649" i="27"/>
  <c r="CM649" i="27"/>
  <c r="CL649" i="27"/>
  <c r="BL649" i="27"/>
  <c r="BK649" i="27"/>
  <c r="BM649" i="27" s="1"/>
  <c r="AK649" i="27"/>
  <c r="AH649" i="27"/>
  <c r="AL649" i="27" s="1"/>
  <c r="DL648" i="27"/>
  <c r="CM648" i="27"/>
  <c r="CL648" i="27"/>
  <c r="BL648" i="27"/>
  <c r="BK648" i="27"/>
  <c r="BM648" i="27" s="1"/>
  <c r="AK648" i="27"/>
  <c r="AH648" i="27"/>
  <c r="AL648" i="27" s="1"/>
  <c r="DL647" i="27"/>
  <c r="CM647" i="27"/>
  <c r="CL647" i="27"/>
  <c r="BL647" i="27"/>
  <c r="BK647" i="27"/>
  <c r="BM647" i="27" s="1"/>
  <c r="AK647" i="27"/>
  <c r="AH647" i="27"/>
  <c r="AL647" i="27" s="1"/>
  <c r="DL646" i="27"/>
  <c r="CM646" i="27"/>
  <c r="CL646" i="27"/>
  <c r="BL646" i="27"/>
  <c r="BK646" i="27"/>
  <c r="BM646" i="27" s="1"/>
  <c r="AK646" i="27"/>
  <c r="AH646" i="27"/>
  <c r="AL646" i="27" s="1"/>
  <c r="DL645" i="27"/>
  <c r="CM645" i="27"/>
  <c r="CL645" i="27"/>
  <c r="BL645" i="27"/>
  <c r="BK645" i="27"/>
  <c r="BM645" i="27" s="1"/>
  <c r="AK645" i="27"/>
  <c r="AH645" i="27"/>
  <c r="AL645" i="27" s="1"/>
  <c r="DL644" i="27"/>
  <c r="CM644" i="27"/>
  <c r="CL644" i="27"/>
  <c r="BL644" i="27"/>
  <c r="BK644" i="27"/>
  <c r="BM644" i="27" s="1"/>
  <c r="AK644" i="27"/>
  <c r="AH644" i="27"/>
  <c r="AL644" i="27" s="1"/>
  <c r="DL643" i="27"/>
  <c r="CM643" i="27"/>
  <c r="CL643" i="27"/>
  <c r="BL643" i="27"/>
  <c r="BK643" i="27"/>
  <c r="BM643" i="27" s="1"/>
  <c r="AK643" i="27"/>
  <c r="AH643" i="27"/>
  <c r="AL643" i="27" s="1"/>
  <c r="DL642" i="27"/>
  <c r="CM642" i="27"/>
  <c r="CL642" i="27"/>
  <c r="BL642" i="27"/>
  <c r="BK642" i="27"/>
  <c r="BM642" i="27" s="1"/>
  <c r="AK642" i="27"/>
  <c r="AH642" i="27"/>
  <c r="AL642" i="27" s="1"/>
  <c r="DL641" i="27"/>
  <c r="CM641" i="27"/>
  <c r="CL641" i="27"/>
  <c r="BL641" i="27"/>
  <c r="BK641" i="27"/>
  <c r="BM641" i="27" s="1"/>
  <c r="AK641" i="27"/>
  <c r="AH641" i="27"/>
  <c r="AL641" i="27" s="1"/>
  <c r="DL640" i="27"/>
  <c r="CM640" i="27"/>
  <c r="CL640" i="27"/>
  <c r="BL640" i="27"/>
  <c r="BK640" i="27"/>
  <c r="BM640" i="27" s="1"/>
  <c r="AK640" i="27"/>
  <c r="AH640" i="27"/>
  <c r="AL640" i="27" s="1"/>
  <c r="DL639" i="27"/>
  <c r="CM639" i="27"/>
  <c r="CL639" i="27"/>
  <c r="BL639" i="27"/>
  <c r="BK639" i="27"/>
  <c r="BM639" i="27" s="1"/>
  <c r="AK639" i="27"/>
  <c r="AH639" i="27"/>
  <c r="AL639" i="27" s="1"/>
  <c r="DL638" i="27"/>
  <c r="CM638" i="27"/>
  <c r="CL638" i="27"/>
  <c r="BL638" i="27"/>
  <c r="BK638" i="27"/>
  <c r="BM638" i="27" s="1"/>
  <c r="AK638" i="27"/>
  <c r="AH638" i="27"/>
  <c r="AL638" i="27" s="1"/>
  <c r="DL637" i="27"/>
  <c r="CM637" i="27"/>
  <c r="CL637" i="27"/>
  <c r="BL637" i="27"/>
  <c r="BK637" i="27"/>
  <c r="BM637" i="27" s="1"/>
  <c r="AK637" i="27"/>
  <c r="AH637" i="27"/>
  <c r="AL637" i="27" s="1"/>
  <c r="DL636" i="27"/>
  <c r="CM636" i="27"/>
  <c r="CL636" i="27"/>
  <c r="BL636" i="27"/>
  <c r="BK636" i="27"/>
  <c r="BM636" i="27" s="1"/>
  <c r="AK636" i="27"/>
  <c r="AH636" i="27"/>
  <c r="AL636" i="27" s="1"/>
  <c r="DL635" i="27"/>
  <c r="CM635" i="27"/>
  <c r="CL635" i="27"/>
  <c r="BL635" i="27"/>
  <c r="BK635" i="27"/>
  <c r="BM635" i="27" s="1"/>
  <c r="AK635" i="27"/>
  <c r="AH635" i="27"/>
  <c r="AL635" i="27" s="1"/>
  <c r="DL634" i="27"/>
  <c r="CM634" i="27"/>
  <c r="CL634" i="27"/>
  <c r="BL634" i="27"/>
  <c r="BK634" i="27"/>
  <c r="BM634" i="27" s="1"/>
  <c r="AK634" i="27"/>
  <c r="AH634" i="27"/>
  <c r="AL634" i="27" s="1"/>
  <c r="DL633" i="27"/>
  <c r="CM633" i="27"/>
  <c r="CL633" i="27"/>
  <c r="BL633" i="27"/>
  <c r="BK633" i="27"/>
  <c r="BM633" i="27" s="1"/>
  <c r="AK633" i="27"/>
  <c r="AH633" i="27"/>
  <c r="AL633" i="27" s="1"/>
  <c r="DL632" i="27"/>
  <c r="CM632" i="27"/>
  <c r="CL632" i="27"/>
  <c r="BL632" i="27"/>
  <c r="BK632" i="27"/>
  <c r="BM632" i="27" s="1"/>
  <c r="AK632" i="27"/>
  <c r="AH632" i="27"/>
  <c r="AL632" i="27" s="1"/>
  <c r="DL631" i="27"/>
  <c r="CM631" i="27"/>
  <c r="CL631" i="27"/>
  <c r="BL631" i="27"/>
  <c r="BK631" i="27"/>
  <c r="BM631" i="27" s="1"/>
  <c r="AK631" i="27"/>
  <c r="AH631" i="27"/>
  <c r="AL631" i="27" s="1"/>
  <c r="DL630" i="27"/>
  <c r="CM630" i="27"/>
  <c r="CL630" i="27"/>
  <c r="BL630" i="27"/>
  <c r="BK630" i="27"/>
  <c r="BM630" i="27" s="1"/>
  <c r="AK630" i="27"/>
  <c r="AH630" i="27"/>
  <c r="AL630" i="27" s="1"/>
  <c r="DL629" i="27"/>
  <c r="CM629" i="27"/>
  <c r="CL629" i="27"/>
  <c r="BL629" i="27"/>
  <c r="BK629" i="27"/>
  <c r="BM629" i="27" s="1"/>
  <c r="AK629" i="27"/>
  <c r="AH629" i="27"/>
  <c r="AL629" i="27" s="1"/>
  <c r="DL628" i="27"/>
  <c r="CM628" i="27"/>
  <c r="CL628" i="27"/>
  <c r="BL628" i="27"/>
  <c r="BK628" i="27"/>
  <c r="BM628" i="27" s="1"/>
  <c r="AK628" i="27"/>
  <c r="AH628" i="27"/>
  <c r="AL628" i="27" s="1"/>
  <c r="DL627" i="27"/>
  <c r="CM627" i="27"/>
  <c r="CL627" i="27"/>
  <c r="BL627" i="27"/>
  <c r="BK627" i="27"/>
  <c r="BM627" i="27" s="1"/>
  <c r="AK627" i="27"/>
  <c r="AH627" i="27"/>
  <c r="AL627" i="27" s="1"/>
  <c r="DL626" i="27"/>
  <c r="CM626" i="27"/>
  <c r="CL626" i="27"/>
  <c r="BL626" i="27"/>
  <c r="BK626" i="27"/>
  <c r="BM626" i="27" s="1"/>
  <c r="AK626" i="27"/>
  <c r="AH626" i="27"/>
  <c r="AL626" i="27" s="1"/>
  <c r="DL625" i="27"/>
  <c r="CM625" i="27"/>
  <c r="CL625" i="27"/>
  <c r="BL625" i="27"/>
  <c r="BK625" i="27"/>
  <c r="BM625" i="27" s="1"/>
  <c r="AK625" i="27"/>
  <c r="AH625" i="27"/>
  <c r="AL625" i="27" s="1"/>
  <c r="DL624" i="27"/>
  <c r="CM624" i="27"/>
  <c r="CL624" i="27"/>
  <c r="BL624" i="27"/>
  <c r="BK624" i="27"/>
  <c r="BM624" i="27" s="1"/>
  <c r="AK624" i="27"/>
  <c r="AH624" i="27"/>
  <c r="AL624" i="27" s="1"/>
  <c r="DL623" i="27"/>
  <c r="CM623" i="27"/>
  <c r="CL623" i="27"/>
  <c r="BL623" i="27"/>
  <c r="BK623" i="27"/>
  <c r="BM623" i="27" s="1"/>
  <c r="AK623" i="27"/>
  <c r="AH623" i="27"/>
  <c r="AL623" i="27" s="1"/>
  <c r="DL622" i="27"/>
  <c r="CM622" i="27"/>
  <c r="CL622" i="27"/>
  <c r="BL622" i="27"/>
  <c r="BK622" i="27"/>
  <c r="BM622" i="27" s="1"/>
  <c r="AK622" i="27"/>
  <c r="AH622" i="27"/>
  <c r="AL622" i="27" s="1"/>
  <c r="DL621" i="27"/>
  <c r="CM621" i="27"/>
  <c r="CL621" i="27"/>
  <c r="BL621" i="27"/>
  <c r="BK621" i="27"/>
  <c r="BM621" i="27" s="1"/>
  <c r="AK621" i="27"/>
  <c r="AH621" i="27"/>
  <c r="AL621" i="27" s="1"/>
  <c r="DL620" i="27"/>
  <c r="CM620" i="27"/>
  <c r="CL620" i="27"/>
  <c r="BL620" i="27"/>
  <c r="BK620" i="27"/>
  <c r="BM620" i="27" s="1"/>
  <c r="AK620" i="27"/>
  <c r="AH620" i="27"/>
  <c r="AL620" i="27" s="1"/>
  <c r="DL619" i="27"/>
  <c r="CM619" i="27"/>
  <c r="CL619" i="27"/>
  <c r="BL619" i="27"/>
  <c r="BK619" i="27"/>
  <c r="BM619" i="27" s="1"/>
  <c r="AK619" i="27"/>
  <c r="AH619" i="27"/>
  <c r="AL619" i="27" s="1"/>
  <c r="DL618" i="27"/>
  <c r="CM618" i="27"/>
  <c r="CL618" i="27"/>
  <c r="BL618" i="27"/>
  <c r="BK618" i="27"/>
  <c r="BM618" i="27" s="1"/>
  <c r="AK618" i="27"/>
  <c r="AH618" i="27"/>
  <c r="AL618" i="27" s="1"/>
  <c r="DL617" i="27"/>
  <c r="CM617" i="27"/>
  <c r="CL617" i="27"/>
  <c r="BL617" i="27"/>
  <c r="BK617" i="27"/>
  <c r="BM617" i="27" s="1"/>
  <c r="AK617" i="27"/>
  <c r="AH617" i="27"/>
  <c r="AL617" i="27" s="1"/>
  <c r="DL616" i="27"/>
  <c r="CM616" i="27"/>
  <c r="CL616" i="27"/>
  <c r="BL616" i="27"/>
  <c r="BK616" i="27"/>
  <c r="BM616" i="27" s="1"/>
  <c r="AK616" i="27"/>
  <c r="AH616" i="27"/>
  <c r="AL616" i="27" s="1"/>
  <c r="DL615" i="27"/>
  <c r="CM615" i="27"/>
  <c r="CL615" i="27"/>
  <c r="BL615" i="27"/>
  <c r="BK615" i="27"/>
  <c r="BM615" i="27" s="1"/>
  <c r="AK615" i="27"/>
  <c r="AH615" i="27"/>
  <c r="AL615" i="27" s="1"/>
  <c r="DL614" i="27"/>
  <c r="CM614" i="27"/>
  <c r="CL614" i="27"/>
  <c r="BL614" i="27"/>
  <c r="BK614" i="27"/>
  <c r="BM614" i="27" s="1"/>
  <c r="AK614" i="27"/>
  <c r="AH614" i="27"/>
  <c r="AL614" i="27" s="1"/>
  <c r="DL613" i="27"/>
  <c r="CM613" i="27"/>
  <c r="CL613" i="27"/>
  <c r="BL613" i="27"/>
  <c r="BK613" i="27"/>
  <c r="BM613" i="27" s="1"/>
  <c r="AK613" i="27"/>
  <c r="AH613" i="27"/>
  <c r="AL613" i="27" s="1"/>
  <c r="DL612" i="27"/>
  <c r="CM612" i="27"/>
  <c r="CL612" i="27"/>
  <c r="BL612" i="27"/>
  <c r="BK612" i="27"/>
  <c r="BM612" i="27" s="1"/>
  <c r="AK612" i="27"/>
  <c r="AH612" i="27"/>
  <c r="AL612" i="27" s="1"/>
  <c r="DL611" i="27"/>
  <c r="CM611" i="27"/>
  <c r="CL611" i="27"/>
  <c r="BL611" i="27"/>
  <c r="BK611" i="27"/>
  <c r="BM611" i="27" s="1"/>
  <c r="AK611" i="27"/>
  <c r="AH611" i="27"/>
  <c r="AL611" i="27" s="1"/>
  <c r="DL610" i="27"/>
  <c r="CM610" i="27"/>
  <c r="CL610" i="27"/>
  <c r="BL610" i="27"/>
  <c r="BK610" i="27"/>
  <c r="BM610" i="27" s="1"/>
  <c r="AK610" i="27"/>
  <c r="AH610" i="27"/>
  <c r="AL610" i="27" s="1"/>
  <c r="DL609" i="27"/>
  <c r="CM609" i="27"/>
  <c r="CL609" i="27"/>
  <c r="BL609" i="27"/>
  <c r="BK609" i="27"/>
  <c r="BM609" i="27" s="1"/>
  <c r="AK609" i="27"/>
  <c r="AH609" i="27"/>
  <c r="AL609" i="27" s="1"/>
  <c r="DL608" i="27"/>
  <c r="CM608" i="27"/>
  <c r="CL608" i="27"/>
  <c r="BL608" i="27"/>
  <c r="BK608" i="27"/>
  <c r="BM608" i="27" s="1"/>
  <c r="AK608" i="27"/>
  <c r="AH608" i="27"/>
  <c r="AL608" i="27" s="1"/>
  <c r="DL607" i="27"/>
  <c r="CM607" i="27"/>
  <c r="CL607" i="27"/>
  <c r="BL607" i="27"/>
  <c r="BK607" i="27"/>
  <c r="BM607" i="27" s="1"/>
  <c r="AK607" i="27"/>
  <c r="AH607" i="27"/>
  <c r="AL607" i="27" s="1"/>
  <c r="DL606" i="27"/>
  <c r="CM606" i="27"/>
  <c r="CL606" i="27"/>
  <c r="BL606" i="27"/>
  <c r="BK606" i="27"/>
  <c r="BM606" i="27" s="1"/>
  <c r="AK606" i="27"/>
  <c r="AH606" i="27"/>
  <c r="AL606" i="27" s="1"/>
  <c r="DL605" i="27"/>
  <c r="CM605" i="27"/>
  <c r="CL605" i="27"/>
  <c r="BL605" i="27"/>
  <c r="BK605" i="27"/>
  <c r="BM605" i="27" s="1"/>
  <c r="AK605" i="27"/>
  <c r="AH605" i="27"/>
  <c r="AL605" i="27" s="1"/>
  <c r="DL604" i="27"/>
  <c r="CM604" i="27"/>
  <c r="CL604" i="27"/>
  <c r="BL604" i="27"/>
  <c r="BK604" i="27"/>
  <c r="BM604" i="27" s="1"/>
  <c r="AK604" i="27"/>
  <c r="AH604" i="27"/>
  <c r="AL604" i="27" s="1"/>
  <c r="DL603" i="27"/>
  <c r="CM603" i="27"/>
  <c r="CL603" i="27"/>
  <c r="BL603" i="27"/>
  <c r="BK603" i="27"/>
  <c r="BM603" i="27" s="1"/>
  <c r="AK603" i="27"/>
  <c r="AH603" i="27"/>
  <c r="AL603" i="27" s="1"/>
  <c r="DL602" i="27"/>
  <c r="CM602" i="27"/>
  <c r="CL602" i="27"/>
  <c r="BL602" i="27"/>
  <c r="BK602" i="27"/>
  <c r="BM602" i="27" s="1"/>
  <c r="AK602" i="27"/>
  <c r="AH602" i="27"/>
  <c r="AL602" i="27" s="1"/>
  <c r="DL601" i="27"/>
  <c r="CM601" i="27"/>
  <c r="CL601" i="27"/>
  <c r="BL601" i="27"/>
  <c r="BK601" i="27"/>
  <c r="BM601" i="27" s="1"/>
  <c r="AK601" i="27"/>
  <c r="AH601" i="27"/>
  <c r="AL601" i="27" s="1"/>
  <c r="DL600" i="27"/>
  <c r="CM600" i="27"/>
  <c r="CL600" i="27"/>
  <c r="BL600" i="27"/>
  <c r="BK600" i="27"/>
  <c r="BM600" i="27" s="1"/>
  <c r="AK600" i="27"/>
  <c r="AH600" i="27"/>
  <c r="AL600" i="27" s="1"/>
  <c r="DL599" i="27"/>
  <c r="CM599" i="27"/>
  <c r="CL599" i="27"/>
  <c r="BL599" i="27"/>
  <c r="BK599" i="27"/>
  <c r="BM599" i="27" s="1"/>
  <c r="AK599" i="27"/>
  <c r="AH599" i="27"/>
  <c r="AL599" i="27" s="1"/>
  <c r="DL598" i="27"/>
  <c r="CM598" i="27"/>
  <c r="CL598" i="27"/>
  <c r="BL598" i="27"/>
  <c r="BK598" i="27"/>
  <c r="BM598" i="27" s="1"/>
  <c r="AK598" i="27"/>
  <c r="AH598" i="27"/>
  <c r="AL598" i="27" s="1"/>
  <c r="DL597" i="27"/>
  <c r="CM597" i="27"/>
  <c r="CL597" i="27"/>
  <c r="BL597" i="27"/>
  <c r="BK597" i="27"/>
  <c r="BM597" i="27" s="1"/>
  <c r="AK597" i="27"/>
  <c r="AH597" i="27"/>
  <c r="AL597" i="27" s="1"/>
  <c r="DL596" i="27"/>
  <c r="CM596" i="27"/>
  <c r="CL596" i="27"/>
  <c r="BL596" i="27"/>
  <c r="BK596" i="27"/>
  <c r="BM596" i="27" s="1"/>
  <c r="AK596" i="27"/>
  <c r="AH596" i="27"/>
  <c r="AL596" i="27" s="1"/>
  <c r="DL595" i="27"/>
  <c r="CM595" i="27"/>
  <c r="CL595" i="27"/>
  <c r="BL595" i="27"/>
  <c r="BK595" i="27"/>
  <c r="BM595" i="27" s="1"/>
  <c r="AK595" i="27"/>
  <c r="AH595" i="27"/>
  <c r="AL595" i="27" s="1"/>
  <c r="DL594" i="27"/>
  <c r="CM594" i="27"/>
  <c r="CL594" i="27"/>
  <c r="BL594" i="27"/>
  <c r="BK594" i="27"/>
  <c r="BM594" i="27" s="1"/>
  <c r="AK594" i="27"/>
  <c r="AH594" i="27"/>
  <c r="AL594" i="27" s="1"/>
  <c r="DL593" i="27"/>
  <c r="CM593" i="27"/>
  <c r="CL593" i="27"/>
  <c r="BL593" i="27"/>
  <c r="BK593" i="27"/>
  <c r="BM593" i="27" s="1"/>
  <c r="AK593" i="27"/>
  <c r="AH593" i="27"/>
  <c r="AL593" i="27" s="1"/>
  <c r="DL592" i="27"/>
  <c r="CM592" i="27"/>
  <c r="CL592" i="27"/>
  <c r="BL592" i="27"/>
  <c r="BK592" i="27"/>
  <c r="BM592" i="27" s="1"/>
  <c r="AK592" i="27"/>
  <c r="AH592" i="27"/>
  <c r="AL592" i="27" s="1"/>
  <c r="DL591" i="27"/>
  <c r="CM591" i="27"/>
  <c r="CL591" i="27"/>
  <c r="BL591" i="27"/>
  <c r="BK591" i="27"/>
  <c r="BM591" i="27" s="1"/>
  <c r="AK591" i="27"/>
  <c r="AH591" i="27"/>
  <c r="AL591" i="27" s="1"/>
  <c r="DL590" i="27"/>
  <c r="CM590" i="27"/>
  <c r="CL590" i="27"/>
  <c r="BL590" i="27"/>
  <c r="BK590" i="27"/>
  <c r="BM590" i="27" s="1"/>
  <c r="AK590" i="27"/>
  <c r="AH590" i="27"/>
  <c r="AL590" i="27" s="1"/>
  <c r="DL589" i="27"/>
  <c r="CM589" i="27"/>
  <c r="CL589" i="27"/>
  <c r="BL589" i="27"/>
  <c r="BK589" i="27"/>
  <c r="BM589" i="27" s="1"/>
  <c r="AK589" i="27"/>
  <c r="AH589" i="27"/>
  <c r="AL589" i="27" s="1"/>
  <c r="DL588" i="27"/>
  <c r="CM588" i="27"/>
  <c r="CL588" i="27"/>
  <c r="BL588" i="27"/>
  <c r="BK588" i="27"/>
  <c r="BM588" i="27" s="1"/>
  <c r="AK588" i="27"/>
  <c r="AH588" i="27"/>
  <c r="AL588" i="27" s="1"/>
  <c r="DL587" i="27"/>
  <c r="CM587" i="27"/>
  <c r="CL587" i="27"/>
  <c r="BL587" i="27"/>
  <c r="BK587" i="27"/>
  <c r="BM587" i="27" s="1"/>
  <c r="AK587" i="27"/>
  <c r="AH587" i="27"/>
  <c r="AL587" i="27" s="1"/>
  <c r="DL586" i="27"/>
  <c r="CM586" i="27"/>
  <c r="CL586" i="27"/>
  <c r="BL586" i="27"/>
  <c r="BK586" i="27"/>
  <c r="BM586" i="27" s="1"/>
  <c r="AK586" i="27"/>
  <c r="AH586" i="27"/>
  <c r="AL586" i="27" s="1"/>
  <c r="DL585" i="27"/>
  <c r="CM585" i="27"/>
  <c r="CL585" i="27"/>
  <c r="BL585" i="27"/>
  <c r="BK585" i="27"/>
  <c r="BM585" i="27" s="1"/>
  <c r="AK585" i="27"/>
  <c r="AH585" i="27"/>
  <c r="AL585" i="27" s="1"/>
  <c r="DL584" i="27"/>
  <c r="CM584" i="27"/>
  <c r="CL584" i="27"/>
  <c r="BL584" i="27"/>
  <c r="BK584" i="27"/>
  <c r="BM584" i="27" s="1"/>
  <c r="AK584" i="27"/>
  <c r="AH584" i="27"/>
  <c r="AL584" i="27" s="1"/>
  <c r="DL583" i="27"/>
  <c r="CM583" i="27"/>
  <c r="CL583" i="27"/>
  <c r="BL583" i="27"/>
  <c r="BK583" i="27"/>
  <c r="BM583" i="27" s="1"/>
  <c r="AK583" i="27"/>
  <c r="AH583" i="27"/>
  <c r="AL583" i="27" s="1"/>
  <c r="DL582" i="27"/>
  <c r="CM582" i="27"/>
  <c r="CL582" i="27"/>
  <c r="BL582" i="27"/>
  <c r="BK582" i="27"/>
  <c r="BM582" i="27" s="1"/>
  <c r="AK582" i="27"/>
  <c r="AH582" i="27"/>
  <c r="AL582" i="27" s="1"/>
  <c r="DL581" i="27"/>
  <c r="CM581" i="27"/>
  <c r="CL581" i="27"/>
  <c r="BL581" i="27"/>
  <c r="BK581" i="27"/>
  <c r="BM581" i="27" s="1"/>
  <c r="AK581" i="27"/>
  <c r="AH581" i="27"/>
  <c r="AL581" i="27" s="1"/>
  <c r="DL580" i="27"/>
  <c r="CM580" i="27"/>
  <c r="CL580" i="27"/>
  <c r="BL580" i="27"/>
  <c r="BK580" i="27"/>
  <c r="BM580" i="27" s="1"/>
  <c r="AK580" i="27"/>
  <c r="AH580" i="27"/>
  <c r="AL580" i="27" s="1"/>
  <c r="DL579" i="27"/>
  <c r="CM579" i="27"/>
  <c r="CL579" i="27"/>
  <c r="BL579" i="27"/>
  <c r="BK579" i="27"/>
  <c r="BM579" i="27" s="1"/>
  <c r="AK579" i="27"/>
  <c r="AH579" i="27"/>
  <c r="AL579" i="27" s="1"/>
  <c r="DL578" i="27"/>
  <c r="CM578" i="27"/>
  <c r="CL578" i="27"/>
  <c r="BL578" i="27"/>
  <c r="BK578" i="27"/>
  <c r="BM578" i="27" s="1"/>
  <c r="AK578" i="27"/>
  <c r="AH578" i="27"/>
  <c r="AL578" i="27" s="1"/>
  <c r="DL577" i="27"/>
  <c r="CM577" i="27"/>
  <c r="CL577" i="27"/>
  <c r="BL577" i="27"/>
  <c r="BK577" i="27"/>
  <c r="BM577" i="27" s="1"/>
  <c r="AK577" i="27"/>
  <c r="AH577" i="27"/>
  <c r="AL577" i="27" s="1"/>
  <c r="DL576" i="27"/>
  <c r="CM576" i="27"/>
  <c r="CL576" i="27"/>
  <c r="BL576" i="27"/>
  <c r="BK576" i="27"/>
  <c r="BM576" i="27" s="1"/>
  <c r="AK576" i="27"/>
  <c r="AH576" i="27"/>
  <c r="AL576" i="27" s="1"/>
  <c r="DL575" i="27"/>
  <c r="CM575" i="27"/>
  <c r="CL575" i="27"/>
  <c r="BL575" i="27"/>
  <c r="BK575" i="27"/>
  <c r="BM575" i="27" s="1"/>
  <c r="AK575" i="27"/>
  <c r="AH575" i="27"/>
  <c r="AL575" i="27" s="1"/>
  <c r="DL574" i="27"/>
  <c r="CM574" i="27"/>
  <c r="CL574" i="27"/>
  <c r="BL574" i="27"/>
  <c r="BK574" i="27"/>
  <c r="BM574" i="27" s="1"/>
  <c r="AK574" i="27"/>
  <c r="AH574" i="27"/>
  <c r="AL574" i="27" s="1"/>
  <c r="DL573" i="27"/>
  <c r="CM573" i="27"/>
  <c r="CL573" i="27"/>
  <c r="BL573" i="27"/>
  <c r="BK573" i="27"/>
  <c r="BM573" i="27" s="1"/>
  <c r="AK573" i="27"/>
  <c r="AH573" i="27"/>
  <c r="AL573" i="27" s="1"/>
  <c r="DL572" i="27"/>
  <c r="CM572" i="27"/>
  <c r="CL572" i="27"/>
  <c r="BL572" i="27"/>
  <c r="BK572" i="27"/>
  <c r="BM572" i="27" s="1"/>
  <c r="AK572" i="27"/>
  <c r="AH572" i="27"/>
  <c r="AL572" i="27" s="1"/>
  <c r="DL571" i="27"/>
  <c r="CM571" i="27"/>
  <c r="CL571" i="27"/>
  <c r="BL571" i="27"/>
  <c r="BK571" i="27"/>
  <c r="BM571" i="27" s="1"/>
  <c r="AK571" i="27"/>
  <c r="AH571" i="27"/>
  <c r="AL571" i="27" s="1"/>
  <c r="DL570" i="27"/>
  <c r="CM570" i="27"/>
  <c r="CL570" i="27"/>
  <c r="BL570" i="27"/>
  <c r="BK570" i="27"/>
  <c r="BM570" i="27" s="1"/>
  <c r="AK570" i="27"/>
  <c r="AH570" i="27"/>
  <c r="AL570" i="27" s="1"/>
  <c r="DL569" i="27"/>
  <c r="CM569" i="27"/>
  <c r="CL569" i="27"/>
  <c r="BL569" i="27"/>
  <c r="BK569" i="27"/>
  <c r="BM569" i="27" s="1"/>
  <c r="AK569" i="27"/>
  <c r="AH569" i="27"/>
  <c r="AL569" i="27" s="1"/>
  <c r="DL568" i="27"/>
  <c r="CM568" i="27"/>
  <c r="CL568" i="27"/>
  <c r="BM568" i="27"/>
  <c r="BL568" i="27"/>
  <c r="BK568" i="27"/>
  <c r="AK568" i="27"/>
  <c r="AH568" i="27"/>
  <c r="AL568" i="27" s="1"/>
  <c r="DL567" i="27"/>
  <c r="CM567" i="27"/>
  <c r="CL567" i="27"/>
  <c r="BL567" i="27"/>
  <c r="BK567" i="27"/>
  <c r="BM567" i="27" s="1"/>
  <c r="AK567" i="27"/>
  <c r="AH567" i="27"/>
  <c r="AL567" i="27" s="1"/>
  <c r="DL566" i="27"/>
  <c r="CM566" i="27"/>
  <c r="CL566" i="27"/>
  <c r="BL566" i="27"/>
  <c r="BK566" i="27"/>
  <c r="BM566" i="27" s="1"/>
  <c r="AK566" i="27"/>
  <c r="AH566" i="27"/>
  <c r="AL566" i="27" s="1"/>
  <c r="DL565" i="27"/>
  <c r="CM565" i="27"/>
  <c r="CL565" i="27"/>
  <c r="BL565" i="27"/>
  <c r="BK565" i="27"/>
  <c r="BM565" i="27" s="1"/>
  <c r="AK565" i="27"/>
  <c r="AH565" i="27"/>
  <c r="AL565" i="27" s="1"/>
  <c r="DL564" i="27"/>
  <c r="CM564" i="27"/>
  <c r="CL564" i="27"/>
  <c r="BL564" i="27"/>
  <c r="BK564" i="27"/>
  <c r="BM564" i="27" s="1"/>
  <c r="AK564" i="27"/>
  <c r="AH564" i="27"/>
  <c r="AL564" i="27" s="1"/>
  <c r="DL563" i="27"/>
  <c r="CM563" i="27"/>
  <c r="CL563" i="27"/>
  <c r="BL563" i="27"/>
  <c r="BK563" i="27"/>
  <c r="BM563" i="27" s="1"/>
  <c r="AK563" i="27"/>
  <c r="AH563" i="27"/>
  <c r="AL563" i="27" s="1"/>
  <c r="DL562" i="27"/>
  <c r="CM562" i="27"/>
  <c r="CL562" i="27"/>
  <c r="BL562" i="27"/>
  <c r="BK562" i="27"/>
  <c r="BM562" i="27" s="1"/>
  <c r="AK562" i="27"/>
  <c r="AH562" i="27"/>
  <c r="AL562" i="27" s="1"/>
  <c r="DL561" i="27"/>
  <c r="CM561" i="27"/>
  <c r="CL561" i="27"/>
  <c r="BL561" i="27"/>
  <c r="BK561" i="27"/>
  <c r="BM561" i="27" s="1"/>
  <c r="AK561" i="27"/>
  <c r="AH561" i="27"/>
  <c r="AL561" i="27" s="1"/>
  <c r="CM560" i="27"/>
  <c r="CL560" i="27"/>
  <c r="BM560" i="27"/>
  <c r="BL560" i="27"/>
  <c r="BK560" i="27"/>
  <c r="AK560" i="27"/>
  <c r="AH560" i="27"/>
  <c r="AL560" i="27" s="1"/>
  <c r="DL559" i="27"/>
  <c r="CM559" i="27"/>
  <c r="CL559" i="27"/>
  <c r="BL559" i="27"/>
  <c r="BK559" i="27"/>
  <c r="BM559" i="27" s="1"/>
  <c r="AK559" i="27"/>
  <c r="AH559" i="27"/>
  <c r="AL559" i="27" s="1"/>
  <c r="DL558" i="27"/>
  <c r="CM558" i="27"/>
  <c r="CL558" i="27"/>
  <c r="BL558" i="27"/>
  <c r="BK558" i="27"/>
  <c r="BM558" i="27" s="1"/>
  <c r="AK558" i="27"/>
  <c r="AH558" i="27"/>
  <c r="AL558" i="27" s="1"/>
  <c r="DL557" i="27"/>
  <c r="CM557" i="27"/>
  <c r="CL557" i="27"/>
  <c r="BL557" i="27"/>
  <c r="BK557" i="27"/>
  <c r="BM557" i="27" s="1"/>
  <c r="AK557" i="27"/>
  <c r="AH557" i="27"/>
  <c r="AL557" i="27" s="1"/>
  <c r="DL556" i="27"/>
  <c r="CM556" i="27"/>
  <c r="CL556" i="27"/>
  <c r="BL556" i="27"/>
  <c r="BK556" i="27"/>
  <c r="BM556" i="27" s="1"/>
  <c r="AK556" i="27"/>
  <c r="AH556" i="27"/>
  <c r="AL556" i="27" s="1"/>
  <c r="DL555" i="27"/>
  <c r="CM555" i="27"/>
  <c r="CL555" i="27"/>
  <c r="BL555" i="27"/>
  <c r="BK555" i="27"/>
  <c r="BM555" i="27" s="1"/>
  <c r="AK555" i="27"/>
  <c r="AH555" i="27"/>
  <c r="AL555" i="27" s="1"/>
  <c r="DL554" i="27"/>
  <c r="CM554" i="27"/>
  <c r="CL554" i="27"/>
  <c r="BL554" i="27"/>
  <c r="BK554" i="27"/>
  <c r="BM554" i="27" s="1"/>
  <c r="AK554" i="27"/>
  <c r="AH554" i="27"/>
  <c r="AL554" i="27" s="1"/>
  <c r="DL553" i="27"/>
  <c r="CM553" i="27"/>
  <c r="CL553" i="27"/>
  <c r="BL553" i="27"/>
  <c r="BK553" i="27"/>
  <c r="BM553" i="27" s="1"/>
  <c r="AK553" i="27"/>
  <c r="AH553" i="27"/>
  <c r="AL553" i="27" s="1"/>
  <c r="DL552" i="27"/>
  <c r="CM552" i="27"/>
  <c r="CL552" i="27"/>
  <c r="BL552" i="27"/>
  <c r="BK552" i="27"/>
  <c r="BM552" i="27" s="1"/>
  <c r="AK552" i="27"/>
  <c r="AH552" i="27"/>
  <c r="AL552" i="27" s="1"/>
  <c r="DL551" i="27"/>
  <c r="CM551" i="27"/>
  <c r="CL551" i="27"/>
  <c r="BL551" i="27"/>
  <c r="BK551" i="27"/>
  <c r="BM551" i="27" s="1"/>
  <c r="AK551" i="27"/>
  <c r="AH551" i="27"/>
  <c r="AL551" i="27" s="1"/>
  <c r="DL550" i="27"/>
  <c r="CM550" i="27"/>
  <c r="CL550" i="27"/>
  <c r="BL550" i="27"/>
  <c r="BK550" i="27"/>
  <c r="BM550" i="27" s="1"/>
  <c r="AK550" i="27"/>
  <c r="AH550" i="27"/>
  <c r="AL550" i="27" s="1"/>
  <c r="DL549" i="27"/>
  <c r="CM549" i="27"/>
  <c r="CL549" i="27"/>
  <c r="BL549" i="27"/>
  <c r="BK549" i="27"/>
  <c r="BM549" i="27" s="1"/>
  <c r="AK549" i="27"/>
  <c r="AH549" i="27"/>
  <c r="AL549" i="27" s="1"/>
  <c r="DL548" i="27"/>
  <c r="CM548" i="27"/>
  <c r="CL548" i="27"/>
  <c r="BL548" i="27"/>
  <c r="BK548" i="27"/>
  <c r="BM548" i="27" s="1"/>
  <c r="AK548" i="27"/>
  <c r="AH548" i="27"/>
  <c r="AL548" i="27" s="1"/>
  <c r="DL547" i="27"/>
  <c r="CM547" i="27"/>
  <c r="CL547" i="27"/>
  <c r="BL547" i="27"/>
  <c r="BK547" i="27"/>
  <c r="BM547" i="27" s="1"/>
  <c r="AK547" i="27"/>
  <c r="AH547" i="27"/>
  <c r="AL547" i="27" s="1"/>
  <c r="CM546" i="27"/>
  <c r="CL546" i="27"/>
  <c r="BM546" i="27"/>
  <c r="BL546" i="27"/>
  <c r="BK546" i="27"/>
  <c r="AK546" i="27"/>
  <c r="AH546" i="27"/>
  <c r="AL546" i="27" s="1"/>
  <c r="DL545" i="27"/>
  <c r="CM545" i="27"/>
  <c r="CL545" i="27"/>
  <c r="BL545" i="27"/>
  <c r="BK545" i="27"/>
  <c r="BM545" i="27" s="1"/>
  <c r="AK545" i="27"/>
  <c r="AH545" i="27"/>
  <c r="AL545" i="27" s="1"/>
  <c r="DL544" i="27"/>
  <c r="CM544" i="27"/>
  <c r="CL544" i="27"/>
  <c r="BL544" i="27"/>
  <c r="BK544" i="27"/>
  <c r="BM544" i="27" s="1"/>
  <c r="AK544" i="27"/>
  <c r="AH544" i="27"/>
  <c r="AL544" i="27" s="1"/>
  <c r="DL543" i="27"/>
  <c r="CM543" i="27"/>
  <c r="CL543" i="27"/>
  <c r="BL543" i="27"/>
  <c r="BK543" i="27"/>
  <c r="BM543" i="27" s="1"/>
  <c r="AK543" i="27"/>
  <c r="AH543" i="27"/>
  <c r="AL543" i="27" s="1"/>
  <c r="DL542" i="27"/>
  <c r="CM542" i="27"/>
  <c r="CL542" i="27"/>
  <c r="BL542" i="27"/>
  <c r="BK542" i="27"/>
  <c r="BM542" i="27" s="1"/>
  <c r="AK542" i="27"/>
  <c r="AH542" i="27"/>
  <c r="AL542" i="27" s="1"/>
  <c r="DL541" i="27"/>
  <c r="CM541" i="27"/>
  <c r="CL541" i="27"/>
  <c r="BL541" i="27"/>
  <c r="BK541" i="27"/>
  <c r="BM541" i="27" s="1"/>
  <c r="AK541" i="27"/>
  <c r="AH541" i="27"/>
  <c r="AL541" i="27" s="1"/>
  <c r="DL540" i="27"/>
  <c r="CM540" i="27"/>
  <c r="CL540" i="27"/>
  <c r="BL540" i="27"/>
  <c r="BK540" i="27"/>
  <c r="BM540" i="27" s="1"/>
  <c r="AK540" i="27"/>
  <c r="AH540" i="27"/>
  <c r="AL540" i="27" s="1"/>
  <c r="DL539" i="27"/>
  <c r="CM539" i="27"/>
  <c r="CL539" i="27"/>
  <c r="BL539" i="27"/>
  <c r="BK539" i="27"/>
  <c r="BM539" i="27" s="1"/>
  <c r="AK539" i="27"/>
  <c r="AH539" i="27"/>
  <c r="AL539" i="27" s="1"/>
  <c r="DL538" i="27"/>
  <c r="CM538" i="27"/>
  <c r="CL538" i="27"/>
  <c r="BL538" i="27"/>
  <c r="BK538" i="27"/>
  <c r="BM538" i="27" s="1"/>
  <c r="AK538" i="27"/>
  <c r="AH538" i="27"/>
  <c r="AL538" i="27" s="1"/>
  <c r="DL537" i="27"/>
  <c r="CM537" i="27"/>
  <c r="CL537" i="27"/>
  <c r="BL537" i="27"/>
  <c r="BK537" i="27"/>
  <c r="BM537" i="27" s="1"/>
  <c r="AK537" i="27"/>
  <c r="AH537" i="27"/>
  <c r="AL537" i="27" s="1"/>
  <c r="DL536" i="27"/>
  <c r="CM536" i="27"/>
  <c r="CL536" i="27"/>
  <c r="BL536" i="27"/>
  <c r="BK536" i="27"/>
  <c r="BM536" i="27" s="1"/>
  <c r="AK536" i="27"/>
  <c r="AH536" i="27"/>
  <c r="AL536" i="27" s="1"/>
  <c r="DL535" i="27"/>
  <c r="CM535" i="27"/>
  <c r="CL535" i="27"/>
  <c r="BL535" i="27"/>
  <c r="BK535" i="27"/>
  <c r="BM535" i="27" s="1"/>
  <c r="AK535" i="27"/>
  <c r="AH535" i="27"/>
  <c r="AL535" i="27" s="1"/>
  <c r="DL534" i="27"/>
  <c r="CM534" i="27"/>
  <c r="CL534" i="27"/>
  <c r="BL534" i="27"/>
  <c r="BK534" i="27"/>
  <c r="BM534" i="27" s="1"/>
  <c r="AK534" i="27"/>
  <c r="AH534" i="27"/>
  <c r="AL534" i="27" s="1"/>
  <c r="DL533" i="27"/>
  <c r="CM533" i="27"/>
  <c r="CL533" i="27"/>
  <c r="BL533" i="27"/>
  <c r="BK533" i="27"/>
  <c r="BM533" i="27" s="1"/>
  <c r="AK533" i="27"/>
  <c r="AH533" i="27"/>
  <c r="AL533" i="27" s="1"/>
  <c r="DL532" i="27"/>
  <c r="CM532" i="27"/>
  <c r="CL532" i="27"/>
  <c r="BL532" i="27"/>
  <c r="BK532" i="27"/>
  <c r="BM532" i="27" s="1"/>
  <c r="AK532" i="27"/>
  <c r="AH532" i="27"/>
  <c r="AL532" i="27" s="1"/>
  <c r="DL531" i="27"/>
  <c r="CM531" i="27"/>
  <c r="CL531" i="27"/>
  <c r="BL531" i="27"/>
  <c r="BK531" i="27"/>
  <c r="BM531" i="27" s="1"/>
  <c r="AK531" i="27"/>
  <c r="AH531" i="27"/>
  <c r="AL531" i="27" s="1"/>
  <c r="DL530" i="27"/>
  <c r="CM530" i="27"/>
  <c r="CL530" i="27"/>
  <c r="BL530" i="27"/>
  <c r="BK530" i="27"/>
  <c r="BM530" i="27" s="1"/>
  <c r="AK530" i="27"/>
  <c r="AH530" i="27"/>
  <c r="AL530" i="27" s="1"/>
  <c r="DL529" i="27"/>
  <c r="CM529" i="27"/>
  <c r="CL529" i="27"/>
  <c r="BL529" i="27"/>
  <c r="BK529" i="27"/>
  <c r="BM529" i="27" s="1"/>
  <c r="AK529" i="27"/>
  <c r="AH529" i="27"/>
  <c r="AL529" i="27" s="1"/>
  <c r="DL528" i="27"/>
  <c r="CM528" i="27"/>
  <c r="CL528" i="27"/>
  <c r="BL528" i="27"/>
  <c r="BK528" i="27"/>
  <c r="BM528" i="27" s="1"/>
  <c r="AK528" i="27"/>
  <c r="AH528" i="27"/>
  <c r="AL528" i="27" s="1"/>
  <c r="DL527" i="27"/>
  <c r="CM527" i="27"/>
  <c r="CL527" i="27"/>
  <c r="BL527" i="27"/>
  <c r="BK527" i="27"/>
  <c r="BM527" i="27" s="1"/>
  <c r="AK527" i="27"/>
  <c r="AH527" i="27"/>
  <c r="AL527" i="27" s="1"/>
  <c r="DL526" i="27"/>
  <c r="CM526" i="27"/>
  <c r="CL526" i="27"/>
  <c r="BL526" i="27"/>
  <c r="BK526" i="27"/>
  <c r="BM526" i="27" s="1"/>
  <c r="AK526" i="27"/>
  <c r="AH526" i="27"/>
  <c r="AL526" i="27" s="1"/>
  <c r="DL525" i="27"/>
  <c r="CM525" i="27"/>
  <c r="CL525" i="27"/>
  <c r="BL525" i="27"/>
  <c r="BK525" i="27"/>
  <c r="BM525" i="27" s="1"/>
  <c r="AK525" i="27"/>
  <c r="AH525" i="27"/>
  <c r="AL525" i="27" s="1"/>
  <c r="DL524" i="27"/>
  <c r="CM524" i="27"/>
  <c r="CL524" i="27"/>
  <c r="BL524" i="27"/>
  <c r="BK524" i="27"/>
  <c r="BM524" i="27" s="1"/>
  <c r="AK524" i="27"/>
  <c r="AH524" i="27"/>
  <c r="AL524" i="27" s="1"/>
  <c r="DL523" i="27"/>
  <c r="CM523" i="27"/>
  <c r="CL523" i="27"/>
  <c r="BL523" i="27"/>
  <c r="BK523" i="27"/>
  <c r="BM523" i="27" s="1"/>
  <c r="AK523" i="27"/>
  <c r="AH523" i="27"/>
  <c r="AL523" i="27" s="1"/>
  <c r="DL522" i="27"/>
  <c r="CM522" i="27"/>
  <c r="CL522" i="27"/>
  <c r="BL522" i="27"/>
  <c r="BK522" i="27"/>
  <c r="BM522" i="27" s="1"/>
  <c r="AK522" i="27"/>
  <c r="AH522" i="27"/>
  <c r="AL522" i="27" s="1"/>
  <c r="DL521" i="27"/>
  <c r="CM521" i="27"/>
  <c r="CL521" i="27"/>
  <c r="BL521" i="27"/>
  <c r="BK521" i="27"/>
  <c r="BM521" i="27" s="1"/>
  <c r="AK521" i="27"/>
  <c r="AH521" i="27"/>
  <c r="AL521" i="27" s="1"/>
  <c r="DL520" i="27"/>
  <c r="CM520" i="27"/>
  <c r="CL520" i="27"/>
  <c r="BL520" i="27"/>
  <c r="BK520" i="27"/>
  <c r="BM520" i="27" s="1"/>
  <c r="AK520" i="27"/>
  <c r="AH520" i="27"/>
  <c r="AL520" i="27" s="1"/>
  <c r="DL519" i="27"/>
  <c r="CM519" i="27"/>
  <c r="CL519" i="27"/>
  <c r="BL519" i="27"/>
  <c r="BK519" i="27"/>
  <c r="BM519" i="27" s="1"/>
  <c r="AK519" i="27"/>
  <c r="AH519" i="27"/>
  <c r="AL519" i="27" s="1"/>
  <c r="DL518" i="27"/>
  <c r="CM518" i="27"/>
  <c r="CL518" i="27"/>
  <c r="BL518" i="27"/>
  <c r="BK518" i="27"/>
  <c r="BM518" i="27" s="1"/>
  <c r="AK518" i="27"/>
  <c r="AH518" i="27"/>
  <c r="AL518" i="27" s="1"/>
  <c r="DL517" i="27"/>
  <c r="CM517" i="27"/>
  <c r="CL517" i="27"/>
  <c r="BL517" i="27"/>
  <c r="BK517" i="27"/>
  <c r="BM517" i="27" s="1"/>
  <c r="AK517" i="27"/>
  <c r="AH517" i="27"/>
  <c r="AL517" i="27" s="1"/>
  <c r="DL516" i="27"/>
  <c r="CM516" i="27"/>
  <c r="CL516" i="27"/>
  <c r="BL516" i="27"/>
  <c r="BK516" i="27"/>
  <c r="BM516" i="27" s="1"/>
  <c r="AK516" i="27"/>
  <c r="AH516" i="27"/>
  <c r="AL516" i="27" s="1"/>
  <c r="DL515" i="27"/>
  <c r="CM515" i="27"/>
  <c r="CL515" i="27"/>
  <c r="BL515" i="27"/>
  <c r="BK515" i="27"/>
  <c r="BM515" i="27" s="1"/>
  <c r="AK515" i="27"/>
  <c r="AH515" i="27"/>
  <c r="AL515" i="27" s="1"/>
  <c r="DL514" i="27"/>
  <c r="CM514" i="27"/>
  <c r="CL514" i="27"/>
  <c r="BL514" i="27"/>
  <c r="BK514" i="27"/>
  <c r="BM514" i="27" s="1"/>
  <c r="AK514" i="27"/>
  <c r="AH514" i="27"/>
  <c r="AL514" i="27" s="1"/>
  <c r="DL513" i="27"/>
  <c r="CM513" i="27"/>
  <c r="CL513" i="27"/>
  <c r="BL513" i="27"/>
  <c r="BK513" i="27"/>
  <c r="BM513" i="27" s="1"/>
  <c r="AK513" i="27"/>
  <c r="AH513" i="27"/>
  <c r="AL513" i="27" s="1"/>
  <c r="DL512" i="27"/>
  <c r="CM512" i="27"/>
  <c r="CL512" i="27"/>
  <c r="BL512" i="27"/>
  <c r="BK512" i="27"/>
  <c r="BM512" i="27" s="1"/>
  <c r="AK512" i="27"/>
  <c r="AH512" i="27"/>
  <c r="AL512" i="27" s="1"/>
  <c r="DL511" i="27"/>
  <c r="CM511" i="27"/>
  <c r="CL511" i="27"/>
  <c r="BL511" i="27"/>
  <c r="BK511" i="27"/>
  <c r="BM511" i="27" s="1"/>
  <c r="AK511" i="27"/>
  <c r="AH511" i="27"/>
  <c r="AL511" i="27" s="1"/>
  <c r="DL510" i="27"/>
  <c r="CM510" i="27"/>
  <c r="CL510" i="27"/>
  <c r="BL510" i="27"/>
  <c r="BK510" i="27"/>
  <c r="BM510" i="27" s="1"/>
  <c r="AK510" i="27"/>
  <c r="AH510" i="27"/>
  <c r="AL510" i="27" s="1"/>
  <c r="DL509" i="27"/>
  <c r="CM509" i="27"/>
  <c r="CL509" i="27"/>
  <c r="BL509" i="27"/>
  <c r="BK509" i="27"/>
  <c r="BM509" i="27" s="1"/>
  <c r="AK509" i="27"/>
  <c r="AH509" i="27"/>
  <c r="AL509" i="27" s="1"/>
  <c r="DL508" i="27"/>
  <c r="CM508" i="27"/>
  <c r="CL508" i="27"/>
  <c r="BL508" i="27"/>
  <c r="BK508" i="27"/>
  <c r="BM508" i="27" s="1"/>
  <c r="AK508" i="27"/>
  <c r="AH508" i="27"/>
  <c r="AL508" i="27" s="1"/>
  <c r="DL507" i="27"/>
  <c r="CM507" i="27"/>
  <c r="CL507" i="27"/>
  <c r="BL507" i="27"/>
  <c r="BK507" i="27"/>
  <c r="BM507" i="27" s="1"/>
  <c r="AK507" i="27"/>
  <c r="AH507" i="27"/>
  <c r="AL507" i="27" s="1"/>
  <c r="DL506" i="27"/>
  <c r="CM506" i="27"/>
  <c r="CL506" i="27"/>
  <c r="BL506" i="27"/>
  <c r="BK506" i="27"/>
  <c r="BM506" i="27" s="1"/>
  <c r="AK506" i="27"/>
  <c r="AH506" i="27"/>
  <c r="AL506" i="27" s="1"/>
  <c r="DL505" i="27"/>
  <c r="CM505" i="27"/>
  <c r="CL505" i="27"/>
  <c r="BL505" i="27"/>
  <c r="BK505" i="27"/>
  <c r="BM505" i="27" s="1"/>
  <c r="AK505" i="27"/>
  <c r="AH505" i="27"/>
  <c r="AL505" i="27" s="1"/>
  <c r="DL504" i="27"/>
  <c r="CM504" i="27"/>
  <c r="CL504" i="27"/>
  <c r="BL504" i="27"/>
  <c r="BK504" i="27"/>
  <c r="BM504" i="27" s="1"/>
  <c r="AK504" i="27"/>
  <c r="AH504" i="27"/>
  <c r="AL504" i="27" s="1"/>
  <c r="DL503" i="27"/>
  <c r="CM503" i="27"/>
  <c r="CL503" i="27"/>
  <c r="BL503" i="27"/>
  <c r="BK503" i="27"/>
  <c r="BM503" i="27" s="1"/>
  <c r="AK503" i="27"/>
  <c r="AH503" i="27"/>
  <c r="AL503" i="27" s="1"/>
  <c r="DL502" i="27"/>
  <c r="CM502" i="27"/>
  <c r="CL502" i="27"/>
  <c r="BL502" i="27"/>
  <c r="BK502" i="27"/>
  <c r="BM502" i="27" s="1"/>
  <c r="AK502" i="27"/>
  <c r="AH502" i="27"/>
  <c r="AL502" i="27" s="1"/>
  <c r="DL501" i="27"/>
  <c r="CM501" i="27"/>
  <c r="CL501" i="27"/>
  <c r="BL501" i="27"/>
  <c r="BK501" i="27"/>
  <c r="BM501" i="27" s="1"/>
  <c r="AK501" i="27"/>
  <c r="AH501" i="27"/>
  <c r="AL501" i="27" s="1"/>
  <c r="DL500" i="27"/>
  <c r="CM500" i="27"/>
  <c r="CL500" i="27"/>
  <c r="BL500" i="27"/>
  <c r="BK500" i="27"/>
  <c r="BM500" i="27" s="1"/>
  <c r="AK500" i="27"/>
  <c r="AH500" i="27"/>
  <c r="AL500" i="27" s="1"/>
  <c r="DL499" i="27"/>
  <c r="CM499" i="27"/>
  <c r="CL499" i="27"/>
  <c r="BL499" i="27"/>
  <c r="BK499" i="27"/>
  <c r="BM499" i="27" s="1"/>
  <c r="AK499" i="27"/>
  <c r="AH499" i="27"/>
  <c r="AL499" i="27" s="1"/>
  <c r="DL498" i="27"/>
  <c r="CM498" i="27"/>
  <c r="CL498" i="27"/>
  <c r="BL498" i="27"/>
  <c r="BK498" i="27"/>
  <c r="BM498" i="27" s="1"/>
  <c r="AK498" i="27"/>
  <c r="AH498" i="27"/>
  <c r="AL498" i="27" s="1"/>
  <c r="DL497" i="27"/>
  <c r="CM497" i="27"/>
  <c r="CL497" i="27"/>
  <c r="BL497" i="27"/>
  <c r="BK497" i="27"/>
  <c r="BM497" i="27" s="1"/>
  <c r="AK497" i="27"/>
  <c r="AH497" i="27"/>
  <c r="AL497" i="27" s="1"/>
  <c r="DL496" i="27"/>
  <c r="CM496" i="27"/>
  <c r="CL496" i="27"/>
  <c r="BL496" i="27"/>
  <c r="BK496" i="27"/>
  <c r="BM496" i="27" s="1"/>
  <c r="AK496" i="27"/>
  <c r="AH496" i="27"/>
  <c r="AL496" i="27" s="1"/>
  <c r="DL495" i="27"/>
  <c r="CM495" i="27"/>
  <c r="CL495" i="27"/>
  <c r="BL495" i="27"/>
  <c r="BK495" i="27"/>
  <c r="BM495" i="27" s="1"/>
  <c r="AK495" i="27"/>
  <c r="AH495" i="27"/>
  <c r="AL495" i="27" s="1"/>
  <c r="DL494" i="27"/>
  <c r="CM494" i="27"/>
  <c r="CL494" i="27"/>
  <c r="BL494" i="27"/>
  <c r="BK494" i="27"/>
  <c r="BM494" i="27" s="1"/>
  <c r="AK494" i="27"/>
  <c r="AH494" i="27"/>
  <c r="AL494" i="27" s="1"/>
  <c r="DL493" i="27"/>
  <c r="CM493" i="27"/>
  <c r="CL493" i="27"/>
  <c r="BL493" i="27"/>
  <c r="BK493" i="27"/>
  <c r="BM493" i="27" s="1"/>
  <c r="AK493" i="27"/>
  <c r="AH493" i="27"/>
  <c r="AL493" i="27" s="1"/>
  <c r="DL492" i="27"/>
  <c r="CM492" i="27"/>
  <c r="CL492" i="27"/>
  <c r="BL492" i="27"/>
  <c r="BK492" i="27"/>
  <c r="BM492" i="27" s="1"/>
  <c r="AK492" i="27"/>
  <c r="AH492" i="27"/>
  <c r="AL492" i="27" s="1"/>
  <c r="DL491" i="27"/>
  <c r="CM491" i="27"/>
  <c r="CL491" i="27"/>
  <c r="BL491" i="27"/>
  <c r="BK491" i="27"/>
  <c r="BM491" i="27" s="1"/>
  <c r="AK491" i="27"/>
  <c r="AH491" i="27"/>
  <c r="AL491" i="27" s="1"/>
  <c r="DL490" i="27"/>
  <c r="CM490" i="27"/>
  <c r="CL490" i="27"/>
  <c r="BL490" i="27"/>
  <c r="BK490" i="27"/>
  <c r="BM490" i="27" s="1"/>
  <c r="AK490" i="27"/>
  <c r="AH490" i="27"/>
  <c r="AL490" i="27" s="1"/>
  <c r="DL489" i="27"/>
  <c r="CM489" i="27"/>
  <c r="CL489" i="27"/>
  <c r="BL489" i="27"/>
  <c r="BK489" i="27"/>
  <c r="BM489" i="27" s="1"/>
  <c r="AK489" i="27"/>
  <c r="AH489" i="27"/>
  <c r="AL489" i="27" s="1"/>
  <c r="DL488" i="27"/>
  <c r="CM488" i="27"/>
  <c r="CL488" i="27"/>
  <c r="BL488" i="27"/>
  <c r="BK488" i="27"/>
  <c r="BM488" i="27" s="1"/>
  <c r="AK488" i="27"/>
  <c r="AH488" i="27"/>
  <c r="AL488" i="27" s="1"/>
  <c r="DL487" i="27"/>
  <c r="CM487" i="27"/>
  <c r="CL487" i="27"/>
  <c r="BL487" i="27"/>
  <c r="BK487" i="27"/>
  <c r="BM487" i="27" s="1"/>
  <c r="AK487" i="27"/>
  <c r="AH487" i="27"/>
  <c r="AL487" i="27" s="1"/>
  <c r="DL486" i="27"/>
  <c r="CM486" i="27"/>
  <c r="CL486" i="27"/>
  <c r="BL486" i="27"/>
  <c r="BK486" i="27"/>
  <c r="BM486" i="27" s="1"/>
  <c r="AK486" i="27"/>
  <c r="AH486" i="27"/>
  <c r="AL486" i="27" s="1"/>
  <c r="DL485" i="27"/>
  <c r="CM485" i="27"/>
  <c r="CL485" i="27"/>
  <c r="BL485" i="27"/>
  <c r="BK485" i="27"/>
  <c r="BM485" i="27" s="1"/>
  <c r="AK485" i="27"/>
  <c r="AH485" i="27"/>
  <c r="AL485" i="27" s="1"/>
  <c r="DL484" i="27"/>
  <c r="CM484" i="27"/>
  <c r="CL484" i="27"/>
  <c r="BL484" i="27"/>
  <c r="BK484" i="27"/>
  <c r="BM484" i="27" s="1"/>
  <c r="AK484" i="27"/>
  <c r="AH484" i="27"/>
  <c r="AL484" i="27" s="1"/>
  <c r="DL483" i="27"/>
  <c r="CM483" i="27"/>
  <c r="CL483" i="27"/>
  <c r="BL483" i="27"/>
  <c r="BK483" i="27"/>
  <c r="BM483" i="27" s="1"/>
  <c r="AK483" i="27"/>
  <c r="AH483" i="27"/>
  <c r="AL483" i="27" s="1"/>
  <c r="DL482" i="27"/>
  <c r="CM482" i="27"/>
  <c r="CL482" i="27"/>
  <c r="BL482" i="27"/>
  <c r="BK482" i="27"/>
  <c r="BM482" i="27" s="1"/>
  <c r="AK482" i="27"/>
  <c r="AH482" i="27"/>
  <c r="AL482" i="27" s="1"/>
  <c r="DL481" i="27"/>
  <c r="CM481" i="27"/>
  <c r="CL481" i="27"/>
  <c r="BL481" i="27"/>
  <c r="BK481" i="27"/>
  <c r="BM481" i="27" s="1"/>
  <c r="AK481" i="27"/>
  <c r="AH481" i="27"/>
  <c r="AL481" i="27" s="1"/>
  <c r="DL480" i="27"/>
  <c r="CM480" i="27"/>
  <c r="CL480" i="27"/>
  <c r="BL480" i="27"/>
  <c r="BK480" i="27"/>
  <c r="BM480" i="27" s="1"/>
  <c r="AK480" i="27"/>
  <c r="AH480" i="27"/>
  <c r="AL480" i="27" s="1"/>
  <c r="DL479" i="27"/>
  <c r="CM479" i="27"/>
  <c r="CL479" i="27"/>
  <c r="BL479" i="27"/>
  <c r="BK479" i="27"/>
  <c r="BM479" i="27" s="1"/>
  <c r="AK479" i="27"/>
  <c r="AH479" i="27"/>
  <c r="AL479" i="27" s="1"/>
  <c r="DL478" i="27"/>
  <c r="CM478" i="27"/>
  <c r="CL478" i="27"/>
  <c r="BL478" i="27"/>
  <c r="BK478" i="27"/>
  <c r="BM478" i="27" s="1"/>
  <c r="AK478" i="27"/>
  <c r="AH478" i="27"/>
  <c r="AL478" i="27" s="1"/>
  <c r="DL477" i="27"/>
  <c r="CM477" i="27"/>
  <c r="CL477" i="27"/>
  <c r="BL477" i="27"/>
  <c r="BK477" i="27"/>
  <c r="BM477" i="27" s="1"/>
  <c r="AK477" i="27"/>
  <c r="AH477" i="27"/>
  <c r="AL477" i="27" s="1"/>
  <c r="DL476" i="27"/>
  <c r="CM476" i="27"/>
  <c r="CL476" i="27"/>
  <c r="BL476" i="27"/>
  <c r="BK476" i="27"/>
  <c r="BM476" i="27" s="1"/>
  <c r="AK476" i="27"/>
  <c r="AH476" i="27"/>
  <c r="AL476" i="27" s="1"/>
  <c r="DL475" i="27"/>
  <c r="CM475" i="27"/>
  <c r="CL475" i="27"/>
  <c r="BL475" i="27"/>
  <c r="BK475" i="27"/>
  <c r="BM475" i="27" s="1"/>
  <c r="AK475" i="27"/>
  <c r="AH475" i="27"/>
  <c r="AL475" i="27" s="1"/>
  <c r="DL474" i="27"/>
  <c r="CM474" i="27"/>
  <c r="CL474" i="27"/>
  <c r="BL474" i="27"/>
  <c r="BK474" i="27"/>
  <c r="BM474" i="27" s="1"/>
  <c r="AK474" i="27"/>
  <c r="AH474" i="27"/>
  <c r="AL474" i="27" s="1"/>
  <c r="DL473" i="27"/>
  <c r="CM473" i="27"/>
  <c r="CL473" i="27"/>
  <c r="BL473" i="27"/>
  <c r="BK473" i="27"/>
  <c r="BM473" i="27" s="1"/>
  <c r="AK473" i="27"/>
  <c r="AH473" i="27"/>
  <c r="AL473" i="27" s="1"/>
  <c r="DL472" i="27"/>
  <c r="CM472" i="27"/>
  <c r="CL472" i="27"/>
  <c r="BL472" i="27"/>
  <c r="BK472" i="27"/>
  <c r="BM472" i="27" s="1"/>
  <c r="AK472" i="27"/>
  <c r="AH472" i="27"/>
  <c r="AL472" i="27" s="1"/>
  <c r="DL471" i="27"/>
  <c r="CM471" i="27"/>
  <c r="CL471" i="27"/>
  <c r="BL471" i="27"/>
  <c r="BK471" i="27"/>
  <c r="BM471" i="27" s="1"/>
  <c r="AK471" i="27"/>
  <c r="AH471" i="27"/>
  <c r="AL471" i="27" s="1"/>
  <c r="DL470" i="27"/>
  <c r="CM470" i="27"/>
  <c r="CL470" i="27"/>
  <c r="BL470" i="27"/>
  <c r="BK470" i="27"/>
  <c r="BM470" i="27" s="1"/>
  <c r="AK470" i="27"/>
  <c r="AH470" i="27"/>
  <c r="AL470" i="27" s="1"/>
  <c r="DL469" i="27"/>
  <c r="CM469" i="27"/>
  <c r="CL469" i="27"/>
  <c r="BL469" i="27"/>
  <c r="BK469" i="27"/>
  <c r="BM469" i="27" s="1"/>
  <c r="AK469" i="27"/>
  <c r="AH469" i="27"/>
  <c r="AL469" i="27" s="1"/>
  <c r="DL468" i="27"/>
  <c r="CM468" i="27"/>
  <c r="CL468" i="27"/>
  <c r="BL468" i="27"/>
  <c r="BK468" i="27"/>
  <c r="BM468" i="27" s="1"/>
  <c r="AK468" i="27"/>
  <c r="AH468" i="27"/>
  <c r="AL468" i="27" s="1"/>
  <c r="CM467" i="27"/>
  <c r="CL467" i="27"/>
  <c r="BM467" i="27"/>
  <c r="BL467" i="27"/>
  <c r="BK467" i="27"/>
  <c r="AK467" i="27"/>
  <c r="AH467" i="27"/>
  <c r="AL467" i="27" s="1"/>
  <c r="DL466" i="27"/>
  <c r="CM466" i="27"/>
  <c r="CL466" i="27"/>
  <c r="BL466" i="27"/>
  <c r="BK466" i="27"/>
  <c r="BM466" i="27" s="1"/>
  <c r="AK466" i="27"/>
  <c r="AH466" i="27"/>
  <c r="AL466" i="27" s="1"/>
  <c r="DL465" i="27"/>
  <c r="CM465" i="27"/>
  <c r="CL465" i="27"/>
  <c r="BL465" i="27"/>
  <c r="BK465" i="27"/>
  <c r="BM465" i="27" s="1"/>
  <c r="AK465" i="27"/>
  <c r="AH465" i="27"/>
  <c r="AL465" i="27" s="1"/>
  <c r="DL464" i="27"/>
  <c r="CM464" i="27"/>
  <c r="CL464" i="27"/>
  <c r="BL464" i="27"/>
  <c r="BK464" i="27"/>
  <c r="BM464" i="27" s="1"/>
  <c r="AK464" i="27"/>
  <c r="AH464" i="27"/>
  <c r="AL464" i="27" s="1"/>
  <c r="DL463" i="27"/>
  <c r="CM463" i="27"/>
  <c r="CL463" i="27"/>
  <c r="BL463" i="27"/>
  <c r="BK463" i="27"/>
  <c r="BM463" i="27" s="1"/>
  <c r="AK463" i="27"/>
  <c r="AH463" i="27"/>
  <c r="AL463" i="27" s="1"/>
  <c r="DL462" i="27"/>
  <c r="CM462" i="27"/>
  <c r="CL462" i="27"/>
  <c r="BL462" i="27"/>
  <c r="BK462" i="27"/>
  <c r="BM462" i="27" s="1"/>
  <c r="AK462" i="27"/>
  <c r="AH462" i="27"/>
  <c r="AL462" i="27" s="1"/>
  <c r="DL461" i="27"/>
  <c r="CM461" i="27"/>
  <c r="CL461" i="27"/>
  <c r="BL461" i="27"/>
  <c r="BK461" i="27"/>
  <c r="BM461" i="27" s="1"/>
  <c r="AK461" i="27"/>
  <c r="AH461" i="27"/>
  <c r="AL461" i="27" s="1"/>
  <c r="DL460" i="27"/>
  <c r="CM460" i="27"/>
  <c r="CL460" i="27"/>
  <c r="BL460" i="27"/>
  <c r="BK460" i="27"/>
  <c r="BM460" i="27" s="1"/>
  <c r="AK460" i="27"/>
  <c r="AH460" i="27"/>
  <c r="AL460" i="27" s="1"/>
  <c r="DL459" i="27"/>
  <c r="CM459" i="27"/>
  <c r="CL459" i="27"/>
  <c r="BL459" i="27"/>
  <c r="BK459" i="27"/>
  <c r="BM459" i="27" s="1"/>
  <c r="AK459" i="27"/>
  <c r="AH459" i="27"/>
  <c r="AL459" i="27" s="1"/>
  <c r="DL458" i="27"/>
  <c r="CM458" i="27"/>
  <c r="CL458" i="27"/>
  <c r="BL458" i="27"/>
  <c r="BK458" i="27"/>
  <c r="BM458" i="27" s="1"/>
  <c r="AK458" i="27"/>
  <c r="AH458" i="27"/>
  <c r="AL458" i="27" s="1"/>
  <c r="DL457" i="27"/>
  <c r="CM457" i="27"/>
  <c r="CL457" i="27"/>
  <c r="BL457" i="27"/>
  <c r="BK457" i="27"/>
  <c r="BM457" i="27" s="1"/>
  <c r="AK457" i="27"/>
  <c r="AH457" i="27"/>
  <c r="AL457" i="27" s="1"/>
  <c r="DL456" i="27"/>
  <c r="CM456" i="27"/>
  <c r="CL456" i="27"/>
  <c r="BL456" i="27"/>
  <c r="BK456" i="27"/>
  <c r="BM456" i="27" s="1"/>
  <c r="AK456" i="27"/>
  <c r="AH456" i="27"/>
  <c r="AL456" i="27" s="1"/>
  <c r="DL455" i="27"/>
  <c r="CM455" i="27"/>
  <c r="CL455" i="27"/>
  <c r="BL455" i="27"/>
  <c r="BK455" i="27"/>
  <c r="BM455" i="27" s="1"/>
  <c r="AK455" i="27"/>
  <c r="AH455" i="27"/>
  <c r="AL455" i="27" s="1"/>
  <c r="DL454" i="27"/>
  <c r="CM454" i="27"/>
  <c r="CL454" i="27"/>
  <c r="BL454" i="27"/>
  <c r="BK454" i="27"/>
  <c r="BM454" i="27" s="1"/>
  <c r="AK454" i="27"/>
  <c r="AH454" i="27"/>
  <c r="AL454" i="27" s="1"/>
  <c r="DL453" i="27"/>
  <c r="CM453" i="27"/>
  <c r="CL453" i="27"/>
  <c r="BL453" i="27"/>
  <c r="BK453" i="27"/>
  <c r="BM453" i="27" s="1"/>
  <c r="AK453" i="27"/>
  <c r="AH453" i="27"/>
  <c r="AL453" i="27" s="1"/>
  <c r="DL452" i="27"/>
  <c r="CM452" i="27"/>
  <c r="CL452" i="27"/>
  <c r="BL452" i="27"/>
  <c r="BK452" i="27"/>
  <c r="BM452" i="27" s="1"/>
  <c r="AK452" i="27"/>
  <c r="AH452" i="27"/>
  <c r="AL452" i="27" s="1"/>
  <c r="DL451" i="27"/>
  <c r="CM451" i="27"/>
  <c r="CL451" i="27"/>
  <c r="BL451" i="27"/>
  <c r="BK451" i="27"/>
  <c r="BM451" i="27" s="1"/>
  <c r="AK451" i="27"/>
  <c r="AH451" i="27"/>
  <c r="AL451" i="27" s="1"/>
  <c r="DL450" i="27"/>
  <c r="CM450" i="27"/>
  <c r="CL450" i="27"/>
  <c r="BL450" i="27"/>
  <c r="BK450" i="27"/>
  <c r="BM450" i="27" s="1"/>
  <c r="AK450" i="27"/>
  <c r="AH450" i="27"/>
  <c r="AL450" i="27" s="1"/>
  <c r="DL449" i="27"/>
  <c r="CM449" i="27"/>
  <c r="CL449" i="27"/>
  <c r="BL449" i="27"/>
  <c r="BK449" i="27"/>
  <c r="BM449" i="27" s="1"/>
  <c r="AK449" i="27"/>
  <c r="AH449" i="27"/>
  <c r="AL449" i="27" s="1"/>
  <c r="DL448" i="27"/>
  <c r="CM448" i="27"/>
  <c r="CL448" i="27"/>
  <c r="BL448" i="27"/>
  <c r="BK448" i="27"/>
  <c r="BM448" i="27" s="1"/>
  <c r="AK448" i="27"/>
  <c r="AH448" i="27"/>
  <c r="AL448" i="27" s="1"/>
  <c r="DL447" i="27"/>
  <c r="CM447" i="27"/>
  <c r="CL447" i="27"/>
  <c r="BL447" i="27"/>
  <c r="BK447" i="27"/>
  <c r="BM447" i="27" s="1"/>
  <c r="AK447" i="27"/>
  <c r="AH447" i="27"/>
  <c r="AL447" i="27" s="1"/>
  <c r="DL446" i="27"/>
  <c r="CM446" i="27"/>
  <c r="CL446" i="27"/>
  <c r="BL446" i="27"/>
  <c r="BK446" i="27"/>
  <c r="BM446" i="27" s="1"/>
  <c r="AK446" i="27"/>
  <c r="AH446" i="27"/>
  <c r="AL446" i="27" s="1"/>
  <c r="DL445" i="27"/>
  <c r="CM445" i="27"/>
  <c r="CL445" i="27"/>
  <c r="BL445" i="27"/>
  <c r="BK445" i="27"/>
  <c r="BM445" i="27" s="1"/>
  <c r="AK445" i="27"/>
  <c r="AH445" i="27"/>
  <c r="AL445" i="27" s="1"/>
  <c r="DL444" i="27"/>
  <c r="CM444" i="27"/>
  <c r="CL444" i="27"/>
  <c r="BL444" i="27"/>
  <c r="BK444" i="27"/>
  <c r="BM444" i="27" s="1"/>
  <c r="AK444" i="27"/>
  <c r="AH444" i="27"/>
  <c r="AL444" i="27" s="1"/>
  <c r="DL443" i="27"/>
  <c r="CM443" i="27"/>
  <c r="CL443" i="27"/>
  <c r="BL443" i="27"/>
  <c r="BK443" i="27"/>
  <c r="BM443" i="27" s="1"/>
  <c r="AK443" i="27"/>
  <c r="AH443" i="27"/>
  <c r="AL443" i="27" s="1"/>
  <c r="DL442" i="27"/>
  <c r="CM442" i="27"/>
  <c r="CL442" i="27"/>
  <c r="BL442" i="27"/>
  <c r="BK442" i="27"/>
  <c r="BM442" i="27" s="1"/>
  <c r="AK442" i="27"/>
  <c r="AH442" i="27"/>
  <c r="AL442" i="27" s="1"/>
  <c r="DL441" i="27"/>
  <c r="CM441" i="27"/>
  <c r="CL441" i="27"/>
  <c r="BL441" i="27"/>
  <c r="BK441" i="27"/>
  <c r="BM441" i="27" s="1"/>
  <c r="AK441" i="27"/>
  <c r="AH441" i="27"/>
  <c r="AL441" i="27" s="1"/>
  <c r="DL440" i="27"/>
  <c r="CM440" i="27"/>
  <c r="CL440" i="27"/>
  <c r="BL440" i="27"/>
  <c r="BK440" i="27"/>
  <c r="BM440" i="27" s="1"/>
  <c r="AK440" i="27"/>
  <c r="AH440" i="27"/>
  <c r="AL440" i="27" s="1"/>
  <c r="DL439" i="27"/>
  <c r="CM439" i="27"/>
  <c r="CL439" i="27"/>
  <c r="BL439" i="27"/>
  <c r="BK439" i="27"/>
  <c r="BM439" i="27" s="1"/>
  <c r="AK439" i="27"/>
  <c r="AH439" i="27"/>
  <c r="AL439" i="27" s="1"/>
  <c r="DL438" i="27"/>
  <c r="CM438" i="27"/>
  <c r="CL438" i="27"/>
  <c r="BL438" i="27"/>
  <c r="BK438" i="27"/>
  <c r="BM438" i="27" s="1"/>
  <c r="AK438" i="27"/>
  <c r="AH438" i="27"/>
  <c r="AL438" i="27" s="1"/>
  <c r="DL437" i="27"/>
  <c r="CM437" i="27"/>
  <c r="CL437" i="27"/>
  <c r="BL437" i="27"/>
  <c r="BK437" i="27"/>
  <c r="BM437" i="27" s="1"/>
  <c r="AK437" i="27"/>
  <c r="AH437" i="27"/>
  <c r="AL437" i="27" s="1"/>
  <c r="DL436" i="27"/>
  <c r="CM436" i="27"/>
  <c r="CL436" i="27"/>
  <c r="BL436" i="27"/>
  <c r="BK436" i="27"/>
  <c r="BM436" i="27" s="1"/>
  <c r="AK436" i="27"/>
  <c r="AH436" i="27"/>
  <c r="AL436" i="27" s="1"/>
  <c r="DL435" i="27"/>
  <c r="CM435" i="27"/>
  <c r="CL435" i="27"/>
  <c r="BL435" i="27"/>
  <c r="BK435" i="27"/>
  <c r="BM435" i="27" s="1"/>
  <c r="AK435" i="27"/>
  <c r="AH435" i="27"/>
  <c r="AL435" i="27" s="1"/>
  <c r="DL434" i="27"/>
  <c r="CM434" i="27"/>
  <c r="CL434" i="27"/>
  <c r="BL434" i="27"/>
  <c r="BK434" i="27"/>
  <c r="BM434" i="27" s="1"/>
  <c r="AK434" i="27"/>
  <c r="AH434" i="27"/>
  <c r="AL434" i="27" s="1"/>
  <c r="DL433" i="27"/>
  <c r="CM433" i="27"/>
  <c r="CL433" i="27"/>
  <c r="BL433" i="27"/>
  <c r="BK433" i="27"/>
  <c r="BM433" i="27" s="1"/>
  <c r="AK433" i="27"/>
  <c r="AH433" i="27"/>
  <c r="AL433" i="27" s="1"/>
  <c r="DL432" i="27"/>
  <c r="CM432" i="27"/>
  <c r="CL432" i="27"/>
  <c r="BL432" i="27"/>
  <c r="BK432" i="27"/>
  <c r="BM432" i="27" s="1"/>
  <c r="AK432" i="27"/>
  <c r="AH432" i="27"/>
  <c r="AL432" i="27" s="1"/>
  <c r="DL431" i="27"/>
  <c r="CM431" i="27"/>
  <c r="CL431" i="27"/>
  <c r="BL431" i="27"/>
  <c r="BK431" i="27"/>
  <c r="BM431" i="27" s="1"/>
  <c r="AK431" i="27"/>
  <c r="AH431" i="27"/>
  <c r="AL431" i="27" s="1"/>
  <c r="DL430" i="27"/>
  <c r="CM430" i="27"/>
  <c r="CL430" i="27"/>
  <c r="BL430" i="27"/>
  <c r="BK430" i="27"/>
  <c r="BM430" i="27" s="1"/>
  <c r="AK430" i="27"/>
  <c r="AH430" i="27"/>
  <c r="AL430" i="27" s="1"/>
  <c r="DL429" i="27"/>
  <c r="CM429" i="27"/>
  <c r="CL429" i="27"/>
  <c r="BL429" i="27"/>
  <c r="BK429" i="27"/>
  <c r="BM429" i="27" s="1"/>
  <c r="AK429" i="27"/>
  <c r="AH429" i="27"/>
  <c r="AL429" i="27" s="1"/>
  <c r="DL428" i="27"/>
  <c r="CM428" i="27"/>
  <c r="CL428" i="27"/>
  <c r="BL428" i="27"/>
  <c r="BK428" i="27"/>
  <c r="BM428" i="27" s="1"/>
  <c r="AK428" i="27"/>
  <c r="AH428" i="27"/>
  <c r="AL428" i="27" s="1"/>
  <c r="DL427" i="27"/>
  <c r="CM427" i="27"/>
  <c r="CL427" i="27"/>
  <c r="BL427" i="27"/>
  <c r="BK427" i="27"/>
  <c r="BM427" i="27" s="1"/>
  <c r="AK427" i="27"/>
  <c r="AH427" i="27"/>
  <c r="AL427" i="27" s="1"/>
  <c r="DL426" i="27"/>
  <c r="CM426" i="27"/>
  <c r="CL426" i="27"/>
  <c r="BL426" i="27"/>
  <c r="BK426" i="27"/>
  <c r="BM426" i="27" s="1"/>
  <c r="AK426" i="27"/>
  <c r="AH426" i="27"/>
  <c r="AL426" i="27" s="1"/>
  <c r="DL425" i="27"/>
  <c r="CM425" i="27"/>
  <c r="CL425" i="27"/>
  <c r="BL425" i="27"/>
  <c r="BK425" i="27"/>
  <c r="BM425" i="27" s="1"/>
  <c r="AK425" i="27"/>
  <c r="AH425" i="27"/>
  <c r="AL425" i="27" s="1"/>
  <c r="DL424" i="27"/>
  <c r="CM424" i="27"/>
  <c r="CL424" i="27"/>
  <c r="BL424" i="27"/>
  <c r="BK424" i="27"/>
  <c r="BM424" i="27" s="1"/>
  <c r="AK424" i="27"/>
  <c r="AH424" i="27"/>
  <c r="AL424" i="27" s="1"/>
  <c r="DL423" i="27"/>
  <c r="CM423" i="27"/>
  <c r="CL423" i="27"/>
  <c r="BM423" i="27"/>
  <c r="BL423" i="27"/>
  <c r="BK423" i="27"/>
  <c r="AK423" i="27"/>
  <c r="AH423" i="27"/>
  <c r="AL423" i="27" s="1"/>
  <c r="DL422" i="27"/>
  <c r="CM422" i="27"/>
  <c r="CL422" i="27"/>
  <c r="BL422" i="27"/>
  <c r="BK422" i="27"/>
  <c r="BM422" i="27" s="1"/>
  <c r="AK422" i="27"/>
  <c r="AH422" i="27"/>
  <c r="AL422" i="27" s="1"/>
  <c r="DL421" i="27"/>
  <c r="CM421" i="27"/>
  <c r="CL421" i="27"/>
  <c r="BL421" i="27"/>
  <c r="BK421" i="27"/>
  <c r="BM421" i="27" s="1"/>
  <c r="AK421" i="27"/>
  <c r="AH421" i="27"/>
  <c r="AL421" i="27" s="1"/>
  <c r="DL420" i="27"/>
  <c r="CM420" i="27"/>
  <c r="CL420" i="27"/>
  <c r="BL420" i="27"/>
  <c r="BK420" i="27"/>
  <c r="BM420" i="27" s="1"/>
  <c r="AK420" i="27"/>
  <c r="AH420" i="27"/>
  <c r="AL420" i="27" s="1"/>
  <c r="DL419" i="27"/>
  <c r="CM419" i="27"/>
  <c r="CL419" i="27"/>
  <c r="BM419" i="27"/>
  <c r="BL419" i="27"/>
  <c r="BK419" i="27"/>
  <c r="AK419" i="27"/>
  <c r="AH419" i="27"/>
  <c r="AL419" i="27" s="1"/>
  <c r="DL418" i="27"/>
  <c r="CM418" i="27"/>
  <c r="CL418" i="27"/>
  <c r="BM418" i="27"/>
  <c r="BL418" i="27"/>
  <c r="BK418" i="27"/>
  <c r="AK418" i="27"/>
  <c r="AH418" i="27"/>
  <c r="AL418" i="27" s="1"/>
  <c r="CM417" i="27"/>
  <c r="CL417" i="27"/>
  <c r="BM417" i="27"/>
  <c r="BL417" i="27"/>
  <c r="BK417" i="27"/>
  <c r="AK417" i="27"/>
  <c r="AH417" i="27"/>
  <c r="AL417" i="27" s="1"/>
  <c r="DL416" i="27"/>
  <c r="CM416" i="27"/>
  <c r="CL416" i="27"/>
  <c r="BL416" i="27"/>
  <c r="BK416" i="27"/>
  <c r="BM416" i="27" s="1"/>
  <c r="AK416" i="27"/>
  <c r="AH416" i="27"/>
  <c r="AL416" i="27" s="1"/>
  <c r="DL415" i="27"/>
  <c r="CM415" i="27"/>
  <c r="CL415" i="27"/>
  <c r="BL415" i="27"/>
  <c r="BK415" i="27"/>
  <c r="BM415" i="27" s="1"/>
  <c r="AK415" i="27"/>
  <c r="AH415" i="27"/>
  <c r="AL415" i="27" s="1"/>
  <c r="DL414" i="27"/>
  <c r="CM414" i="27"/>
  <c r="CL414" i="27"/>
  <c r="BL414" i="27"/>
  <c r="BK414" i="27"/>
  <c r="BM414" i="27" s="1"/>
  <c r="AK414" i="27"/>
  <c r="AH414" i="27"/>
  <c r="AL414" i="27" s="1"/>
  <c r="DL413" i="27"/>
  <c r="CM413" i="27"/>
  <c r="CL413" i="27"/>
  <c r="BL413" i="27"/>
  <c r="BK413" i="27"/>
  <c r="BM413" i="27" s="1"/>
  <c r="AK413" i="27"/>
  <c r="AH413" i="27"/>
  <c r="AL413" i="27" s="1"/>
  <c r="DL412" i="27"/>
  <c r="CM412" i="27"/>
  <c r="CL412" i="27"/>
  <c r="BL412" i="27"/>
  <c r="BK412" i="27"/>
  <c r="BM412" i="27" s="1"/>
  <c r="AK412" i="27"/>
  <c r="AH412" i="27"/>
  <c r="AL412" i="27" s="1"/>
  <c r="DL411" i="27"/>
  <c r="CM411" i="27"/>
  <c r="CL411" i="27"/>
  <c r="BL411" i="27"/>
  <c r="BK411" i="27"/>
  <c r="BM411" i="27" s="1"/>
  <c r="AK411" i="27"/>
  <c r="AH411" i="27"/>
  <c r="AL411" i="27" s="1"/>
  <c r="CM410" i="27"/>
  <c r="CL410" i="27"/>
  <c r="BM410" i="27"/>
  <c r="BL410" i="27"/>
  <c r="BK410" i="27"/>
  <c r="AK410" i="27"/>
  <c r="AH410" i="27"/>
  <c r="AL410" i="27" s="1"/>
  <c r="DL409" i="27"/>
  <c r="CM409" i="27"/>
  <c r="CL409" i="27"/>
  <c r="BL409" i="27"/>
  <c r="BK409" i="27"/>
  <c r="BM409" i="27" s="1"/>
  <c r="AK409" i="27"/>
  <c r="AH409" i="27"/>
  <c r="AL409" i="27" s="1"/>
  <c r="DL408" i="27"/>
  <c r="CM408" i="27"/>
  <c r="CL408" i="27"/>
  <c r="BL408" i="27"/>
  <c r="BK408" i="27"/>
  <c r="BM408" i="27" s="1"/>
  <c r="AK408" i="27"/>
  <c r="AH408" i="27"/>
  <c r="AL408" i="27" s="1"/>
  <c r="DL407" i="27"/>
  <c r="CM407" i="27"/>
  <c r="CL407" i="27"/>
  <c r="BL407" i="27"/>
  <c r="BK407" i="27"/>
  <c r="BM407" i="27" s="1"/>
  <c r="AK407" i="27"/>
  <c r="AH407" i="27"/>
  <c r="AL407" i="27" s="1"/>
  <c r="DL406" i="27"/>
  <c r="CM406" i="27"/>
  <c r="CL406" i="27"/>
  <c r="BL406" i="27"/>
  <c r="BK406" i="27"/>
  <c r="BM406" i="27" s="1"/>
  <c r="AK406" i="27"/>
  <c r="AH406" i="27"/>
  <c r="AL406" i="27" s="1"/>
  <c r="DL405" i="27"/>
  <c r="CM405" i="27"/>
  <c r="CL405" i="27"/>
  <c r="BL405" i="27"/>
  <c r="BK405" i="27"/>
  <c r="BM405" i="27" s="1"/>
  <c r="AK405" i="27"/>
  <c r="AH405" i="27"/>
  <c r="AL405" i="27" s="1"/>
  <c r="DL404" i="27"/>
  <c r="CM404" i="27"/>
  <c r="CL404" i="27"/>
  <c r="BL404" i="27"/>
  <c r="BK404" i="27"/>
  <c r="BM404" i="27" s="1"/>
  <c r="AK404" i="27"/>
  <c r="AH404" i="27"/>
  <c r="AL404" i="27" s="1"/>
  <c r="DL403" i="27"/>
  <c r="CM403" i="27"/>
  <c r="CL403" i="27"/>
  <c r="BL403" i="27"/>
  <c r="BK403" i="27"/>
  <c r="BM403" i="27" s="1"/>
  <c r="AK403" i="27"/>
  <c r="AH403" i="27"/>
  <c r="AL403" i="27" s="1"/>
  <c r="DL402" i="27"/>
  <c r="CM402" i="27"/>
  <c r="CL402" i="27"/>
  <c r="BL402" i="27"/>
  <c r="BK402" i="27"/>
  <c r="BM402" i="27" s="1"/>
  <c r="AK402" i="27"/>
  <c r="AH402" i="27"/>
  <c r="AL402" i="27" s="1"/>
  <c r="CM401" i="27"/>
  <c r="CL401" i="27"/>
  <c r="BM401" i="27"/>
  <c r="BL401" i="27"/>
  <c r="BK401" i="27"/>
  <c r="AK401" i="27"/>
  <c r="AH401" i="27"/>
  <c r="AL401" i="27" s="1"/>
  <c r="CM400" i="27"/>
  <c r="CL400" i="27"/>
  <c r="BM400" i="27"/>
  <c r="BL400" i="27"/>
  <c r="BK400" i="27"/>
  <c r="AK400" i="27"/>
  <c r="AH400" i="27"/>
  <c r="AL400" i="27" s="1"/>
  <c r="DL399" i="27"/>
  <c r="CM399" i="27"/>
  <c r="CL399" i="27"/>
  <c r="BL399" i="27"/>
  <c r="BK399" i="27"/>
  <c r="BM399" i="27" s="1"/>
  <c r="AK399" i="27"/>
  <c r="AH399" i="27"/>
  <c r="AL399" i="27" s="1"/>
  <c r="DL398" i="27"/>
  <c r="CM398" i="27"/>
  <c r="CL398" i="27"/>
  <c r="BL398" i="27"/>
  <c r="BK398" i="27"/>
  <c r="BM398" i="27" s="1"/>
  <c r="AK398" i="27"/>
  <c r="AH398" i="27"/>
  <c r="AL398" i="27" s="1"/>
  <c r="DL397" i="27"/>
  <c r="CM397" i="27"/>
  <c r="CL397" i="27"/>
  <c r="BL397" i="27"/>
  <c r="BK397" i="27"/>
  <c r="BM397" i="27" s="1"/>
  <c r="AK397" i="27"/>
  <c r="AH397" i="27"/>
  <c r="AL397" i="27" s="1"/>
  <c r="DL396" i="27"/>
  <c r="CM396" i="27"/>
  <c r="CL396" i="27"/>
  <c r="BL396" i="27"/>
  <c r="BK396" i="27"/>
  <c r="BM396" i="27" s="1"/>
  <c r="AK396" i="27"/>
  <c r="AH396" i="27"/>
  <c r="AL396" i="27" s="1"/>
  <c r="DL395" i="27"/>
  <c r="CM395" i="27"/>
  <c r="CL395" i="27"/>
  <c r="BL395" i="27"/>
  <c r="BK395" i="27"/>
  <c r="BM395" i="27" s="1"/>
  <c r="AK395" i="27"/>
  <c r="AH395" i="27"/>
  <c r="AL395" i="27" s="1"/>
  <c r="DL394" i="27"/>
  <c r="CM394" i="27"/>
  <c r="CL394" i="27"/>
  <c r="BL394" i="27"/>
  <c r="BK394" i="27"/>
  <c r="BM394" i="27" s="1"/>
  <c r="AK394" i="27"/>
  <c r="AH394" i="27"/>
  <c r="AL394" i="27" s="1"/>
  <c r="DL393" i="27"/>
  <c r="CM393" i="27"/>
  <c r="CL393" i="27"/>
  <c r="BL393" i="27"/>
  <c r="BK393" i="27"/>
  <c r="BM393" i="27" s="1"/>
  <c r="AK393" i="27"/>
  <c r="AH393" i="27"/>
  <c r="AL393" i="27" s="1"/>
  <c r="DL392" i="27"/>
  <c r="CM392" i="27"/>
  <c r="CL392" i="27"/>
  <c r="BL392" i="27"/>
  <c r="BK392" i="27"/>
  <c r="BM392" i="27" s="1"/>
  <c r="AK392" i="27"/>
  <c r="AH392" i="27"/>
  <c r="AL392" i="27" s="1"/>
  <c r="DL391" i="27"/>
  <c r="CM391" i="27"/>
  <c r="CL391" i="27"/>
  <c r="BL391" i="27"/>
  <c r="BK391" i="27"/>
  <c r="BM391" i="27" s="1"/>
  <c r="AK391" i="27"/>
  <c r="AH391" i="27"/>
  <c r="AL391" i="27" s="1"/>
  <c r="DL390" i="27"/>
  <c r="CM390" i="27"/>
  <c r="CL390" i="27"/>
  <c r="BL390" i="27"/>
  <c r="BK390" i="27"/>
  <c r="BM390" i="27" s="1"/>
  <c r="AK390" i="27"/>
  <c r="AH390" i="27"/>
  <c r="AL390" i="27" s="1"/>
  <c r="DL389" i="27"/>
  <c r="CM389" i="27"/>
  <c r="CL389" i="27"/>
  <c r="BL389" i="27"/>
  <c r="BK389" i="27"/>
  <c r="BM389" i="27" s="1"/>
  <c r="AK389" i="27"/>
  <c r="AH389" i="27"/>
  <c r="AL389" i="27" s="1"/>
  <c r="DL388" i="27"/>
  <c r="CM388" i="27"/>
  <c r="CL388" i="27"/>
  <c r="BL388" i="27"/>
  <c r="BK388" i="27"/>
  <c r="BM388" i="27" s="1"/>
  <c r="AK388" i="27"/>
  <c r="AH388" i="27"/>
  <c r="AL388" i="27" s="1"/>
  <c r="DL387" i="27"/>
  <c r="CM387" i="27"/>
  <c r="CL387" i="27"/>
  <c r="BL387" i="27"/>
  <c r="BK387" i="27"/>
  <c r="BM387" i="27" s="1"/>
  <c r="AK387" i="27"/>
  <c r="AH387" i="27"/>
  <c r="AL387" i="27" s="1"/>
  <c r="DL386" i="27"/>
  <c r="CM386" i="27"/>
  <c r="CL386" i="27"/>
  <c r="BL386" i="27"/>
  <c r="BK386" i="27"/>
  <c r="BM386" i="27" s="1"/>
  <c r="AK386" i="27"/>
  <c r="AH386" i="27"/>
  <c r="AL386" i="27" s="1"/>
  <c r="DL385" i="27"/>
  <c r="CM385" i="27"/>
  <c r="CL385" i="27"/>
  <c r="BL385" i="27"/>
  <c r="BK385" i="27"/>
  <c r="BM385" i="27" s="1"/>
  <c r="AK385" i="27"/>
  <c r="AH385" i="27"/>
  <c r="AL385" i="27" s="1"/>
  <c r="DL384" i="27"/>
  <c r="CM384" i="27"/>
  <c r="CL384" i="27"/>
  <c r="BL384" i="27"/>
  <c r="BK384" i="27"/>
  <c r="BM384" i="27" s="1"/>
  <c r="AK384" i="27"/>
  <c r="AH384" i="27"/>
  <c r="AL384" i="27" s="1"/>
  <c r="DL383" i="27"/>
  <c r="CM383" i="27"/>
  <c r="CL383" i="27"/>
  <c r="BL383" i="27"/>
  <c r="BK383" i="27"/>
  <c r="BM383" i="27" s="1"/>
  <c r="AK383" i="27"/>
  <c r="AH383" i="27"/>
  <c r="AL383" i="27" s="1"/>
  <c r="DL382" i="27"/>
  <c r="CM382" i="27"/>
  <c r="CL382" i="27"/>
  <c r="BL382" i="27"/>
  <c r="BK382" i="27"/>
  <c r="BM382" i="27" s="1"/>
  <c r="AK382" i="27"/>
  <c r="AH382" i="27"/>
  <c r="AL382" i="27" s="1"/>
  <c r="DL381" i="27"/>
  <c r="CM381" i="27"/>
  <c r="CL381" i="27"/>
  <c r="BL381" i="27"/>
  <c r="BK381" i="27"/>
  <c r="BM381" i="27" s="1"/>
  <c r="AK381" i="27"/>
  <c r="AH381" i="27"/>
  <c r="AL381" i="27" s="1"/>
  <c r="DL380" i="27"/>
  <c r="CM380" i="27"/>
  <c r="CL380" i="27"/>
  <c r="BL380" i="27"/>
  <c r="BK380" i="27"/>
  <c r="BM380" i="27" s="1"/>
  <c r="AK380" i="27"/>
  <c r="AH380" i="27"/>
  <c r="AL380" i="27" s="1"/>
  <c r="DL379" i="27"/>
  <c r="CM379" i="27"/>
  <c r="CL379" i="27"/>
  <c r="BL379" i="27"/>
  <c r="BK379" i="27"/>
  <c r="BM379" i="27" s="1"/>
  <c r="AK379" i="27"/>
  <c r="AH379" i="27"/>
  <c r="AL379" i="27" s="1"/>
  <c r="DL378" i="27"/>
  <c r="CM378" i="27"/>
  <c r="CL378" i="27"/>
  <c r="BM378" i="27"/>
  <c r="BL378" i="27"/>
  <c r="BK378" i="27"/>
  <c r="AK378" i="27"/>
  <c r="AH378" i="27"/>
  <c r="AL378" i="27" s="1"/>
  <c r="DL377" i="27"/>
  <c r="CM377" i="27"/>
  <c r="CL377" i="27"/>
  <c r="BL377" i="27"/>
  <c r="BK377" i="27"/>
  <c r="BM377" i="27" s="1"/>
  <c r="AK377" i="27"/>
  <c r="AH377" i="27"/>
  <c r="AL377" i="27" s="1"/>
  <c r="DL376" i="27"/>
  <c r="CM376" i="27"/>
  <c r="CL376" i="27"/>
  <c r="BL376" i="27"/>
  <c r="BK376" i="27"/>
  <c r="BM376" i="27" s="1"/>
  <c r="AK376" i="27"/>
  <c r="AH376" i="27"/>
  <c r="AL376" i="27" s="1"/>
  <c r="DL375" i="27"/>
  <c r="CM375" i="27"/>
  <c r="CL375" i="27"/>
  <c r="BL375" i="27"/>
  <c r="BK375" i="27"/>
  <c r="BM375" i="27" s="1"/>
  <c r="AK375" i="27"/>
  <c r="AH375" i="27"/>
  <c r="AL375" i="27" s="1"/>
  <c r="DL374" i="27"/>
  <c r="CM374" i="27"/>
  <c r="CL374" i="27"/>
  <c r="BL374" i="27"/>
  <c r="BK374" i="27"/>
  <c r="BM374" i="27" s="1"/>
  <c r="AK374" i="27"/>
  <c r="AH374" i="27"/>
  <c r="AL374" i="27" s="1"/>
  <c r="DL373" i="27"/>
  <c r="CM373" i="27"/>
  <c r="CL373" i="27"/>
  <c r="BL373" i="27"/>
  <c r="BK373" i="27"/>
  <c r="BM373" i="27" s="1"/>
  <c r="AK373" i="27"/>
  <c r="AH373" i="27"/>
  <c r="AL373" i="27" s="1"/>
  <c r="DL372" i="27"/>
  <c r="CM372" i="27"/>
  <c r="CL372" i="27"/>
  <c r="BL372" i="27"/>
  <c r="BK372" i="27"/>
  <c r="BM372" i="27" s="1"/>
  <c r="AK372" i="27"/>
  <c r="AH372" i="27"/>
  <c r="AL372" i="27" s="1"/>
  <c r="DL371" i="27"/>
  <c r="CM371" i="27"/>
  <c r="CL371" i="27"/>
  <c r="BL371" i="27"/>
  <c r="BK371" i="27"/>
  <c r="BM371" i="27" s="1"/>
  <c r="AK371" i="27"/>
  <c r="AH371" i="27"/>
  <c r="AL371" i="27" s="1"/>
  <c r="DL370" i="27"/>
  <c r="CM370" i="27"/>
  <c r="CL370" i="27"/>
  <c r="BL370" i="27"/>
  <c r="BK370" i="27"/>
  <c r="BM370" i="27" s="1"/>
  <c r="AK370" i="27"/>
  <c r="AH370" i="27"/>
  <c r="AL370" i="27" s="1"/>
  <c r="DL369" i="27"/>
  <c r="CM369" i="27"/>
  <c r="CL369" i="27"/>
  <c r="BL369" i="27"/>
  <c r="BK369" i="27"/>
  <c r="BM369" i="27" s="1"/>
  <c r="AK369" i="27"/>
  <c r="AH369" i="27"/>
  <c r="AL369" i="27" s="1"/>
  <c r="CM368" i="27"/>
  <c r="CL368" i="27"/>
  <c r="BM368" i="27"/>
  <c r="BL368" i="27"/>
  <c r="BK368" i="27"/>
  <c r="AK368" i="27"/>
  <c r="AH368" i="27"/>
  <c r="AL368" i="27" s="1"/>
  <c r="DL367" i="27"/>
  <c r="CM367" i="27"/>
  <c r="CL367" i="27"/>
  <c r="BL367" i="27"/>
  <c r="BK367" i="27"/>
  <c r="BM367" i="27" s="1"/>
  <c r="AK367" i="27"/>
  <c r="AH367" i="27"/>
  <c r="AL367" i="27" s="1"/>
  <c r="DL366" i="27"/>
  <c r="CM366" i="27"/>
  <c r="CL366" i="27"/>
  <c r="BL366" i="27"/>
  <c r="BK366" i="27"/>
  <c r="BM366" i="27" s="1"/>
  <c r="AK366" i="27"/>
  <c r="AH366" i="27"/>
  <c r="AL366" i="27" s="1"/>
  <c r="DL365" i="27"/>
  <c r="CM365" i="27"/>
  <c r="CL365" i="27"/>
  <c r="BM365" i="27"/>
  <c r="BL365" i="27"/>
  <c r="BK365" i="27"/>
  <c r="AK365" i="27"/>
  <c r="AH365" i="27"/>
  <c r="AL365" i="27" s="1"/>
  <c r="DL364" i="27"/>
  <c r="CM364" i="27"/>
  <c r="CL364" i="27"/>
  <c r="BM364" i="27"/>
  <c r="BL364" i="27"/>
  <c r="BK364" i="27"/>
  <c r="AK364" i="27"/>
  <c r="AH364" i="27"/>
  <c r="AL364" i="27" s="1"/>
  <c r="DL363" i="27"/>
  <c r="CM363" i="27"/>
  <c r="CL363" i="27"/>
  <c r="BL363" i="27"/>
  <c r="BK363" i="27"/>
  <c r="BM363" i="27" s="1"/>
  <c r="AK363" i="27"/>
  <c r="AH363" i="27"/>
  <c r="AL363" i="27" s="1"/>
  <c r="DL362" i="27"/>
  <c r="CM362" i="27"/>
  <c r="CL362" i="27"/>
  <c r="BL362" i="27"/>
  <c r="BK362" i="27"/>
  <c r="BM362" i="27" s="1"/>
  <c r="AK362" i="27"/>
  <c r="AH362" i="27"/>
  <c r="AL362" i="27" s="1"/>
  <c r="DL361" i="27"/>
  <c r="CM361" i="27"/>
  <c r="CL361" i="27"/>
  <c r="BL361" i="27"/>
  <c r="BK361" i="27"/>
  <c r="BM361" i="27" s="1"/>
  <c r="AK361" i="27"/>
  <c r="AH361" i="27"/>
  <c r="AL361" i="27" s="1"/>
  <c r="DL360" i="27"/>
  <c r="CM360" i="27"/>
  <c r="CL360" i="27"/>
  <c r="BL360" i="27"/>
  <c r="BK360" i="27"/>
  <c r="BM360" i="27" s="1"/>
  <c r="AK360" i="27"/>
  <c r="AH360" i="27"/>
  <c r="AL360" i="27" s="1"/>
  <c r="DL359" i="27"/>
  <c r="CM359" i="27"/>
  <c r="CL359" i="27"/>
  <c r="BL359" i="27"/>
  <c r="BK359" i="27"/>
  <c r="BM359" i="27" s="1"/>
  <c r="AK359" i="27"/>
  <c r="AH359" i="27"/>
  <c r="AL359" i="27" s="1"/>
  <c r="DL358" i="27"/>
  <c r="CM358" i="27"/>
  <c r="CL358" i="27"/>
  <c r="BL358" i="27"/>
  <c r="BK358" i="27"/>
  <c r="BM358" i="27" s="1"/>
  <c r="AK358" i="27"/>
  <c r="AH358" i="27"/>
  <c r="AL358" i="27" s="1"/>
  <c r="DL357" i="27"/>
  <c r="CM357" i="27"/>
  <c r="CL357" i="27"/>
  <c r="BL357" i="27"/>
  <c r="BK357" i="27"/>
  <c r="BM357" i="27" s="1"/>
  <c r="AK357" i="27"/>
  <c r="AH357" i="27"/>
  <c r="AL357" i="27" s="1"/>
  <c r="DL356" i="27"/>
  <c r="CM356" i="27"/>
  <c r="CL356" i="27"/>
  <c r="BM356" i="27"/>
  <c r="BL356" i="27"/>
  <c r="BK356" i="27"/>
  <c r="AK356" i="27"/>
  <c r="AH356" i="27"/>
  <c r="AL356" i="27" s="1"/>
  <c r="CM355" i="27"/>
  <c r="CL355" i="27"/>
  <c r="BM355" i="27"/>
  <c r="BL355" i="27"/>
  <c r="BK355" i="27"/>
  <c r="AK355" i="27"/>
  <c r="AH355" i="27"/>
  <c r="AL355" i="27" s="1"/>
  <c r="CM354" i="27"/>
  <c r="CL354" i="27"/>
  <c r="BM354" i="27"/>
  <c r="BL354" i="27"/>
  <c r="BK354" i="27"/>
  <c r="AK354" i="27"/>
  <c r="AH354" i="27"/>
  <c r="AL354" i="27" s="1"/>
  <c r="DL353" i="27"/>
  <c r="CM353" i="27"/>
  <c r="CL353" i="27"/>
  <c r="BL353" i="27"/>
  <c r="BK353" i="27"/>
  <c r="BM353" i="27" s="1"/>
  <c r="AK353" i="27"/>
  <c r="AH353" i="27"/>
  <c r="AL353" i="27" s="1"/>
  <c r="DL352" i="27"/>
  <c r="CM352" i="27"/>
  <c r="CL352" i="27"/>
  <c r="BL352" i="27"/>
  <c r="BK352" i="27"/>
  <c r="BM352" i="27" s="1"/>
  <c r="AK352" i="27"/>
  <c r="AH352" i="27"/>
  <c r="AL352" i="27" s="1"/>
  <c r="DL351" i="27"/>
  <c r="CM351" i="27"/>
  <c r="CL351" i="27"/>
  <c r="BL351" i="27"/>
  <c r="BK351" i="27"/>
  <c r="BM351" i="27" s="1"/>
  <c r="AK351" i="27"/>
  <c r="AH351" i="27"/>
  <c r="AL351" i="27" s="1"/>
  <c r="CM350" i="27"/>
  <c r="CL350" i="27"/>
  <c r="BL350" i="27"/>
  <c r="BK350" i="27"/>
  <c r="BM350" i="27" s="1"/>
  <c r="AK350" i="27"/>
  <c r="AH350" i="27"/>
  <c r="AL350" i="27" s="1"/>
  <c r="DL349" i="27"/>
  <c r="CM349" i="27"/>
  <c r="CL349" i="27"/>
  <c r="BL349" i="27"/>
  <c r="BK349" i="27"/>
  <c r="BM349" i="27" s="1"/>
  <c r="AK349" i="27"/>
  <c r="AH349" i="27"/>
  <c r="AL349" i="27" s="1"/>
  <c r="DL348" i="27"/>
  <c r="CM348" i="27"/>
  <c r="CL348" i="27"/>
  <c r="BL348" i="27"/>
  <c r="BK348" i="27"/>
  <c r="BM348" i="27" s="1"/>
  <c r="AK348" i="27"/>
  <c r="AH348" i="27"/>
  <c r="AL348" i="27" s="1"/>
  <c r="DL347" i="27"/>
  <c r="CM347" i="27"/>
  <c r="CL347" i="27"/>
  <c r="BL347" i="27"/>
  <c r="BK347" i="27"/>
  <c r="BM347" i="27" s="1"/>
  <c r="AK347" i="27"/>
  <c r="AH347" i="27"/>
  <c r="AL347" i="27" s="1"/>
  <c r="DL346" i="27"/>
  <c r="CM346" i="27"/>
  <c r="CL346" i="27"/>
  <c r="BL346" i="27"/>
  <c r="BK346" i="27"/>
  <c r="BM346" i="27" s="1"/>
  <c r="AK346" i="27"/>
  <c r="AH346" i="27"/>
  <c r="AL346" i="27" s="1"/>
  <c r="DL345" i="27"/>
  <c r="CM345" i="27"/>
  <c r="CL345" i="27"/>
  <c r="BL345" i="27"/>
  <c r="BK345" i="27"/>
  <c r="BM345" i="27" s="1"/>
  <c r="AK345" i="27"/>
  <c r="AH345" i="27"/>
  <c r="AL345" i="27" s="1"/>
  <c r="DL344" i="27"/>
  <c r="CM344" i="27"/>
  <c r="CL344" i="27"/>
  <c r="BL344" i="27"/>
  <c r="BK344" i="27"/>
  <c r="BM344" i="27" s="1"/>
  <c r="AK344" i="27"/>
  <c r="AH344" i="27"/>
  <c r="AL344" i="27" s="1"/>
  <c r="DL343" i="27"/>
  <c r="CM343" i="27"/>
  <c r="CL343" i="27"/>
  <c r="BL343" i="27"/>
  <c r="BK343" i="27"/>
  <c r="BM343" i="27" s="1"/>
  <c r="AK343" i="27"/>
  <c r="AH343" i="27"/>
  <c r="AL343" i="27" s="1"/>
  <c r="DL342" i="27"/>
  <c r="CM342" i="27"/>
  <c r="CL342" i="27"/>
  <c r="BL342" i="27"/>
  <c r="BK342" i="27"/>
  <c r="BM342" i="27" s="1"/>
  <c r="AK342" i="27"/>
  <c r="AH342" i="27"/>
  <c r="AL342" i="27" s="1"/>
  <c r="DL341" i="27"/>
  <c r="CM341" i="27"/>
  <c r="CL341" i="27"/>
  <c r="BL341" i="27"/>
  <c r="BK341" i="27"/>
  <c r="BM341" i="27" s="1"/>
  <c r="AK341" i="27"/>
  <c r="AH341" i="27"/>
  <c r="AL341" i="27" s="1"/>
  <c r="DL340" i="27"/>
  <c r="CM340" i="27"/>
  <c r="CL340" i="27"/>
  <c r="BM340" i="27"/>
  <c r="BL340" i="27"/>
  <c r="BK340" i="27"/>
  <c r="AK340" i="27"/>
  <c r="AH340" i="27"/>
  <c r="AL340" i="27" s="1"/>
  <c r="DL339" i="27"/>
  <c r="CM339" i="27"/>
  <c r="CL339" i="27"/>
  <c r="BL339" i="27"/>
  <c r="BK339" i="27"/>
  <c r="BM339" i="27" s="1"/>
  <c r="AK339" i="27"/>
  <c r="AH339" i="27"/>
  <c r="AL339" i="27" s="1"/>
  <c r="DL338" i="27"/>
  <c r="CM338" i="27"/>
  <c r="CL338" i="27"/>
  <c r="BL338" i="27"/>
  <c r="BK338" i="27"/>
  <c r="BM338" i="27" s="1"/>
  <c r="AK338" i="27"/>
  <c r="AH338" i="27"/>
  <c r="AL338" i="27" s="1"/>
  <c r="DL337" i="27"/>
  <c r="CM337" i="27"/>
  <c r="CL337" i="27"/>
  <c r="BL337" i="27"/>
  <c r="BK337" i="27"/>
  <c r="BM337" i="27" s="1"/>
  <c r="AK337" i="27"/>
  <c r="AH337" i="27"/>
  <c r="AL337" i="27" s="1"/>
  <c r="DL336" i="27"/>
  <c r="CM336" i="27"/>
  <c r="CL336" i="27"/>
  <c r="BL336" i="27"/>
  <c r="BK336" i="27"/>
  <c r="BM336" i="27" s="1"/>
  <c r="AK336" i="27"/>
  <c r="AH336" i="27"/>
  <c r="AL336" i="27" s="1"/>
  <c r="DL335" i="27"/>
  <c r="CM335" i="27"/>
  <c r="CL335" i="27"/>
  <c r="BL335" i="27"/>
  <c r="BK335" i="27"/>
  <c r="BM335" i="27" s="1"/>
  <c r="AK335" i="27"/>
  <c r="AH335" i="27"/>
  <c r="AL335" i="27" s="1"/>
  <c r="DL334" i="27"/>
  <c r="CM334" i="27"/>
  <c r="CL334" i="27"/>
  <c r="BL334" i="27"/>
  <c r="BK334" i="27"/>
  <c r="BM334" i="27" s="1"/>
  <c r="AK334" i="27"/>
  <c r="AH334" i="27"/>
  <c r="AL334" i="27" s="1"/>
  <c r="DL333" i="27"/>
  <c r="CM333" i="27"/>
  <c r="CL333" i="27"/>
  <c r="BL333" i="27"/>
  <c r="BK333" i="27"/>
  <c r="BM333" i="27" s="1"/>
  <c r="AK333" i="27"/>
  <c r="AH333" i="27"/>
  <c r="AL333" i="27" s="1"/>
  <c r="DL332" i="27"/>
  <c r="CM332" i="27"/>
  <c r="CL332" i="27"/>
  <c r="BL332" i="27"/>
  <c r="BK332" i="27"/>
  <c r="BM332" i="27" s="1"/>
  <c r="AK332" i="27"/>
  <c r="AH332" i="27"/>
  <c r="AL332" i="27" s="1"/>
  <c r="DL331" i="27"/>
  <c r="CM331" i="27"/>
  <c r="CL331" i="27"/>
  <c r="BL331" i="27"/>
  <c r="BK331" i="27"/>
  <c r="BM331" i="27" s="1"/>
  <c r="AK331" i="27"/>
  <c r="AH331" i="27"/>
  <c r="AL331" i="27" s="1"/>
  <c r="DL330" i="27"/>
  <c r="CM330" i="27"/>
  <c r="CL330" i="27"/>
  <c r="BL330" i="27"/>
  <c r="BK330" i="27"/>
  <c r="BM330" i="27" s="1"/>
  <c r="AK330" i="27"/>
  <c r="AH330" i="27"/>
  <c r="AL330" i="27" s="1"/>
  <c r="DL329" i="27"/>
  <c r="CM329" i="27"/>
  <c r="CL329" i="27"/>
  <c r="BL329" i="27"/>
  <c r="BK329" i="27"/>
  <c r="BM329" i="27" s="1"/>
  <c r="AK329" i="27"/>
  <c r="AH329" i="27"/>
  <c r="AL329" i="27" s="1"/>
  <c r="DL328" i="27"/>
  <c r="CM328" i="27"/>
  <c r="CL328" i="27"/>
  <c r="BL328" i="27"/>
  <c r="BK328" i="27"/>
  <c r="BM328" i="27" s="1"/>
  <c r="AK328" i="27"/>
  <c r="AH328" i="27"/>
  <c r="AL328" i="27" s="1"/>
  <c r="DL327" i="27"/>
  <c r="CM327" i="27"/>
  <c r="CL327" i="27"/>
  <c r="BL327" i="27"/>
  <c r="BK327" i="27"/>
  <c r="BM327" i="27" s="1"/>
  <c r="AK327" i="27"/>
  <c r="AH327" i="27"/>
  <c r="AL327" i="27" s="1"/>
  <c r="DL326" i="27"/>
  <c r="CM326" i="27"/>
  <c r="CL326" i="27"/>
  <c r="BL326" i="27"/>
  <c r="BK326" i="27"/>
  <c r="BM326" i="27" s="1"/>
  <c r="AK326" i="27"/>
  <c r="AH326" i="27"/>
  <c r="AL326" i="27" s="1"/>
  <c r="DL325" i="27"/>
  <c r="CM325" i="27"/>
  <c r="CL325" i="27"/>
  <c r="BL325" i="27"/>
  <c r="BK325" i="27"/>
  <c r="BM325" i="27" s="1"/>
  <c r="AK325" i="27"/>
  <c r="AH325" i="27"/>
  <c r="AL325" i="27" s="1"/>
  <c r="DL324" i="27"/>
  <c r="CM324" i="27"/>
  <c r="CL324" i="27"/>
  <c r="BL324" i="27"/>
  <c r="BK324" i="27"/>
  <c r="BM324" i="27" s="1"/>
  <c r="AK324" i="27"/>
  <c r="AH324" i="27"/>
  <c r="AL324" i="27" s="1"/>
  <c r="DL323" i="27"/>
  <c r="CM323" i="27"/>
  <c r="CL323" i="27"/>
  <c r="BL323" i="27"/>
  <c r="BK323" i="27"/>
  <c r="BM323" i="27" s="1"/>
  <c r="AK323" i="27"/>
  <c r="AH323" i="27"/>
  <c r="AL323" i="27" s="1"/>
  <c r="DL322" i="27"/>
  <c r="CM322" i="27"/>
  <c r="CL322" i="27"/>
  <c r="BL322" i="27"/>
  <c r="BK322" i="27"/>
  <c r="BM322" i="27" s="1"/>
  <c r="AK322" i="27"/>
  <c r="AH322" i="27"/>
  <c r="AL322" i="27" s="1"/>
  <c r="DL321" i="27"/>
  <c r="CM321" i="27"/>
  <c r="CL321" i="27"/>
  <c r="BL321" i="27"/>
  <c r="BK321" i="27"/>
  <c r="BM321" i="27" s="1"/>
  <c r="AK321" i="27"/>
  <c r="AH321" i="27"/>
  <c r="AL321" i="27" s="1"/>
  <c r="DL320" i="27"/>
  <c r="CM320" i="27"/>
  <c r="CL320" i="27"/>
  <c r="BL320" i="27"/>
  <c r="BK320" i="27"/>
  <c r="BM320" i="27" s="1"/>
  <c r="AK320" i="27"/>
  <c r="AH320" i="27"/>
  <c r="AL320" i="27" s="1"/>
  <c r="DL319" i="27"/>
  <c r="CM319" i="27"/>
  <c r="CL319" i="27"/>
  <c r="BL319" i="27"/>
  <c r="BK319" i="27"/>
  <c r="BM319" i="27" s="1"/>
  <c r="AK319" i="27"/>
  <c r="AH319" i="27"/>
  <c r="AL319" i="27" s="1"/>
  <c r="DL318" i="27"/>
  <c r="CM318" i="27"/>
  <c r="CL318" i="27"/>
  <c r="BM318" i="27"/>
  <c r="BL318" i="27"/>
  <c r="BK318" i="27"/>
  <c r="AK318" i="27"/>
  <c r="AH318" i="27"/>
  <c r="AL318" i="27" s="1"/>
  <c r="DL317" i="27"/>
  <c r="CM317" i="27"/>
  <c r="CL317" i="27"/>
  <c r="BL317" i="27"/>
  <c r="BK317" i="27"/>
  <c r="BM317" i="27" s="1"/>
  <c r="AK317" i="27"/>
  <c r="AH317" i="27"/>
  <c r="AL317" i="27" s="1"/>
  <c r="DL316" i="27"/>
  <c r="CM316" i="27"/>
  <c r="CL316" i="27"/>
  <c r="BL316" i="27"/>
  <c r="BK316" i="27"/>
  <c r="BM316" i="27" s="1"/>
  <c r="AK316" i="27"/>
  <c r="AH316" i="27"/>
  <c r="AL316" i="27" s="1"/>
  <c r="DL315" i="27"/>
  <c r="CM315" i="27"/>
  <c r="CL315" i="27"/>
  <c r="BL315" i="27"/>
  <c r="BK315" i="27"/>
  <c r="BM315" i="27" s="1"/>
  <c r="AK315" i="27"/>
  <c r="AH315" i="27"/>
  <c r="AL315" i="27" s="1"/>
  <c r="DL314" i="27"/>
  <c r="CM314" i="27"/>
  <c r="CL314" i="27"/>
  <c r="BL314" i="27"/>
  <c r="BK314" i="27"/>
  <c r="BM314" i="27" s="1"/>
  <c r="AK314" i="27"/>
  <c r="AH314" i="27"/>
  <c r="AL314" i="27" s="1"/>
  <c r="DL313" i="27"/>
  <c r="CM313" i="27"/>
  <c r="CL313" i="27"/>
  <c r="BL313" i="27"/>
  <c r="BK313" i="27"/>
  <c r="BM313" i="27" s="1"/>
  <c r="AK313" i="27"/>
  <c r="AH313" i="27"/>
  <c r="AL313" i="27" s="1"/>
  <c r="DL312" i="27"/>
  <c r="CM312" i="27"/>
  <c r="CL312" i="27"/>
  <c r="BL312" i="27"/>
  <c r="BK312" i="27"/>
  <c r="BM312" i="27" s="1"/>
  <c r="AK312" i="27"/>
  <c r="AH312" i="27"/>
  <c r="AL312" i="27" s="1"/>
  <c r="DL311" i="27"/>
  <c r="CM311" i="27"/>
  <c r="CL311" i="27"/>
  <c r="BL311" i="27"/>
  <c r="BK311" i="27"/>
  <c r="BM311" i="27" s="1"/>
  <c r="AK311" i="27"/>
  <c r="AH311" i="27"/>
  <c r="AL311" i="27" s="1"/>
  <c r="DL310" i="27"/>
  <c r="CM310" i="27"/>
  <c r="CL310" i="27"/>
  <c r="BL310" i="27"/>
  <c r="BK310" i="27"/>
  <c r="BM310" i="27" s="1"/>
  <c r="AK310" i="27"/>
  <c r="AH310" i="27"/>
  <c r="AL310" i="27" s="1"/>
  <c r="DL309" i="27"/>
  <c r="CM309" i="27"/>
  <c r="CL309" i="27"/>
  <c r="BL309" i="27"/>
  <c r="BK309" i="27"/>
  <c r="BM309" i="27" s="1"/>
  <c r="AK309" i="27"/>
  <c r="AH309" i="27"/>
  <c r="AL309" i="27" s="1"/>
  <c r="DL308" i="27"/>
  <c r="CM308" i="27"/>
  <c r="CL308" i="27"/>
  <c r="BL308" i="27"/>
  <c r="BK308" i="27"/>
  <c r="BM308" i="27" s="1"/>
  <c r="AK308" i="27"/>
  <c r="AH308" i="27"/>
  <c r="AL308" i="27" s="1"/>
  <c r="DL307" i="27"/>
  <c r="CM307" i="27"/>
  <c r="CL307" i="27"/>
  <c r="BL307" i="27"/>
  <c r="BK307" i="27"/>
  <c r="BM307" i="27" s="1"/>
  <c r="AK307" i="27"/>
  <c r="AH307" i="27"/>
  <c r="AL307" i="27" s="1"/>
  <c r="DL306" i="27"/>
  <c r="CM306" i="27"/>
  <c r="CL306" i="27"/>
  <c r="BL306" i="27"/>
  <c r="BK306" i="27"/>
  <c r="BM306" i="27" s="1"/>
  <c r="AK306" i="27"/>
  <c r="AH306" i="27"/>
  <c r="AL306" i="27" s="1"/>
  <c r="DL305" i="27"/>
  <c r="CM305" i="27"/>
  <c r="CL305" i="27"/>
  <c r="BL305" i="27"/>
  <c r="BK305" i="27"/>
  <c r="BM305" i="27" s="1"/>
  <c r="AK305" i="27"/>
  <c r="AH305" i="27"/>
  <c r="AL305" i="27" s="1"/>
  <c r="DL304" i="27"/>
  <c r="CM304" i="27"/>
  <c r="CL304" i="27"/>
  <c r="BL304" i="27"/>
  <c r="BK304" i="27"/>
  <c r="BM304" i="27" s="1"/>
  <c r="AK304" i="27"/>
  <c r="AH304" i="27"/>
  <c r="AL304" i="27" s="1"/>
  <c r="DL303" i="27"/>
  <c r="CM303" i="27"/>
  <c r="CL303" i="27"/>
  <c r="BL303" i="27"/>
  <c r="BK303" i="27"/>
  <c r="BM303" i="27" s="1"/>
  <c r="AK303" i="27"/>
  <c r="AH303" i="27"/>
  <c r="AL303" i="27" s="1"/>
  <c r="DL302" i="27"/>
  <c r="CM302" i="27"/>
  <c r="CL302" i="27"/>
  <c r="BL302" i="27"/>
  <c r="BK302" i="27"/>
  <c r="BM302" i="27" s="1"/>
  <c r="AK302" i="27"/>
  <c r="AH302" i="27"/>
  <c r="AL302" i="27" s="1"/>
  <c r="DL301" i="27"/>
  <c r="CM301" i="27"/>
  <c r="CL301" i="27"/>
  <c r="BL301" i="27"/>
  <c r="BK301" i="27"/>
  <c r="BM301" i="27" s="1"/>
  <c r="AK301" i="27"/>
  <c r="AH301" i="27"/>
  <c r="AL301" i="27" s="1"/>
  <c r="DL300" i="27"/>
  <c r="CM300" i="27"/>
  <c r="CL300" i="27"/>
  <c r="BL300" i="27"/>
  <c r="BK300" i="27"/>
  <c r="BM300" i="27" s="1"/>
  <c r="AK300" i="27"/>
  <c r="AH300" i="27"/>
  <c r="AL300" i="27" s="1"/>
  <c r="DL299" i="27"/>
  <c r="CM299" i="27"/>
  <c r="CL299" i="27"/>
  <c r="BL299" i="27"/>
  <c r="BK299" i="27"/>
  <c r="BM299" i="27" s="1"/>
  <c r="AK299" i="27"/>
  <c r="AH299" i="27"/>
  <c r="AL299" i="27" s="1"/>
  <c r="DL298" i="27"/>
  <c r="CM298" i="27"/>
  <c r="CL298" i="27"/>
  <c r="BL298" i="27"/>
  <c r="BK298" i="27"/>
  <c r="BM298" i="27" s="1"/>
  <c r="AK298" i="27"/>
  <c r="AH298" i="27"/>
  <c r="AL298" i="27" s="1"/>
  <c r="DL297" i="27"/>
  <c r="CM297" i="27"/>
  <c r="CL297" i="27"/>
  <c r="BL297" i="27"/>
  <c r="BK297" i="27"/>
  <c r="BM297" i="27" s="1"/>
  <c r="AK297" i="27"/>
  <c r="AH297" i="27"/>
  <c r="AL297" i="27" s="1"/>
  <c r="DL296" i="27"/>
  <c r="CM296" i="27"/>
  <c r="CL296" i="27"/>
  <c r="BL296" i="27"/>
  <c r="BK296" i="27"/>
  <c r="BM296" i="27" s="1"/>
  <c r="AK296" i="27"/>
  <c r="AH296" i="27"/>
  <c r="AL296" i="27" s="1"/>
  <c r="DL295" i="27"/>
  <c r="CM295" i="27"/>
  <c r="CL295" i="27"/>
  <c r="BL295" i="27"/>
  <c r="BK295" i="27"/>
  <c r="BM295" i="27" s="1"/>
  <c r="AK295" i="27"/>
  <c r="AH295" i="27"/>
  <c r="AL295" i="27" s="1"/>
  <c r="DL294" i="27"/>
  <c r="CM294" i="27"/>
  <c r="CL294" i="27"/>
  <c r="BL294" i="27"/>
  <c r="BK294" i="27"/>
  <c r="BM294" i="27" s="1"/>
  <c r="AK294" i="27"/>
  <c r="AH294" i="27"/>
  <c r="AL294" i="27" s="1"/>
  <c r="DL293" i="27"/>
  <c r="CM293" i="27"/>
  <c r="CL293" i="27"/>
  <c r="BL293" i="27"/>
  <c r="BK293" i="27"/>
  <c r="BM293" i="27" s="1"/>
  <c r="AK293" i="27"/>
  <c r="AH293" i="27"/>
  <c r="AL293" i="27" s="1"/>
  <c r="DL292" i="27"/>
  <c r="CM292" i="27"/>
  <c r="CL292" i="27"/>
  <c r="BL292" i="27"/>
  <c r="BK292" i="27"/>
  <c r="BM292" i="27" s="1"/>
  <c r="AK292" i="27"/>
  <c r="AH292" i="27"/>
  <c r="AL292" i="27" s="1"/>
  <c r="DL291" i="27"/>
  <c r="CM291" i="27"/>
  <c r="CL291" i="27"/>
  <c r="BL291" i="27"/>
  <c r="BK291" i="27"/>
  <c r="BM291" i="27" s="1"/>
  <c r="AK291" i="27"/>
  <c r="AH291" i="27"/>
  <c r="AL291" i="27" s="1"/>
  <c r="DL290" i="27"/>
  <c r="CM290" i="27"/>
  <c r="CL290" i="27"/>
  <c r="BL290" i="27"/>
  <c r="BK290" i="27"/>
  <c r="BM290" i="27" s="1"/>
  <c r="AK290" i="27"/>
  <c r="AH290" i="27"/>
  <c r="AL290" i="27" s="1"/>
  <c r="DL289" i="27"/>
  <c r="CM289" i="27"/>
  <c r="CL289" i="27"/>
  <c r="BL289" i="27"/>
  <c r="BK289" i="27"/>
  <c r="BM289" i="27" s="1"/>
  <c r="AK289" i="27"/>
  <c r="AH289" i="27"/>
  <c r="AL289" i="27" s="1"/>
  <c r="DL288" i="27"/>
  <c r="CM288" i="27"/>
  <c r="CL288" i="27"/>
  <c r="BL288" i="27"/>
  <c r="BK288" i="27"/>
  <c r="BM288" i="27" s="1"/>
  <c r="AK288" i="27"/>
  <c r="AH288" i="27"/>
  <c r="AL288" i="27" s="1"/>
  <c r="DL287" i="27"/>
  <c r="CM287" i="27"/>
  <c r="CL287" i="27"/>
  <c r="BL287" i="27"/>
  <c r="BK287" i="27"/>
  <c r="BM287" i="27" s="1"/>
  <c r="AK287" i="27"/>
  <c r="AH287" i="27"/>
  <c r="AL287" i="27" s="1"/>
  <c r="DL286" i="27"/>
  <c r="CM286" i="27"/>
  <c r="CL286" i="27"/>
  <c r="BL286" i="27"/>
  <c r="BK286" i="27"/>
  <c r="BM286" i="27" s="1"/>
  <c r="AK286" i="27"/>
  <c r="AH286" i="27"/>
  <c r="AL286" i="27" s="1"/>
  <c r="DL285" i="27"/>
  <c r="CM285" i="27"/>
  <c r="CL285" i="27"/>
  <c r="BL285" i="27"/>
  <c r="BK285" i="27"/>
  <c r="BM285" i="27" s="1"/>
  <c r="AK285" i="27"/>
  <c r="AH285" i="27"/>
  <c r="AL285" i="27" s="1"/>
  <c r="DL284" i="27"/>
  <c r="CM284" i="27"/>
  <c r="CL284" i="27"/>
  <c r="BL284" i="27"/>
  <c r="BK284" i="27"/>
  <c r="BM284" i="27" s="1"/>
  <c r="AK284" i="27"/>
  <c r="AH284" i="27"/>
  <c r="AL284" i="27" s="1"/>
  <c r="DL283" i="27"/>
  <c r="CM283" i="27"/>
  <c r="CL283" i="27"/>
  <c r="BL283" i="27"/>
  <c r="BK283" i="27"/>
  <c r="BM283" i="27" s="1"/>
  <c r="AK283" i="27"/>
  <c r="AH283" i="27"/>
  <c r="AL283" i="27" s="1"/>
  <c r="DL282" i="27"/>
  <c r="CM282" i="27"/>
  <c r="CL282" i="27"/>
  <c r="BL282" i="27"/>
  <c r="BK282" i="27"/>
  <c r="BM282" i="27" s="1"/>
  <c r="AK282" i="27"/>
  <c r="AH282" i="27"/>
  <c r="AL282" i="27" s="1"/>
  <c r="DL281" i="27"/>
  <c r="CM281" i="27"/>
  <c r="CL281" i="27"/>
  <c r="BL281" i="27"/>
  <c r="BK281" i="27"/>
  <c r="BM281" i="27" s="1"/>
  <c r="AK281" i="27"/>
  <c r="AH281" i="27"/>
  <c r="AL281" i="27" s="1"/>
  <c r="DL280" i="27"/>
  <c r="CM280" i="27"/>
  <c r="CL280" i="27"/>
  <c r="BL280" i="27"/>
  <c r="BK280" i="27"/>
  <c r="BM280" i="27" s="1"/>
  <c r="AK280" i="27"/>
  <c r="AH280" i="27"/>
  <c r="AL280" i="27" s="1"/>
  <c r="DL279" i="27"/>
  <c r="CM279" i="27"/>
  <c r="CL279" i="27"/>
  <c r="BL279" i="27"/>
  <c r="BK279" i="27"/>
  <c r="BM279" i="27" s="1"/>
  <c r="AK279" i="27"/>
  <c r="AH279" i="27"/>
  <c r="AL279" i="27" s="1"/>
  <c r="DL278" i="27"/>
  <c r="CM278" i="27"/>
  <c r="CL278" i="27"/>
  <c r="BL278" i="27"/>
  <c r="BK278" i="27"/>
  <c r="BM278" i="27" s="1"/>
  <c r="AK278" i="27"/>
  <c r="AH278" i="27"/>
  <c r="AL278" i="27" s="1"/>
  <c r="DL277" i="27"/>
  <c r="CM277" i="27"/>
  <c r="CL277" i="27"/>
  <c r="BL277" i="27"/>
  <c r="BK277" i="27"/>
  <c r="BM277" i="27" s="1"/>
  <c r="AK277" i="27"/>
  <c r="AH277" i="27"/>
  <c r="AL277" i="27" s="1"/>
  <c r="DL276" i="27"/>
  <c r="CM276" i="27"/>
  <c r="CL276" i="27"/>
  <c r="BL276" i="27"/>
  <c r="BK276" i="27"/>
  <c r="BM276" i="27" s="1"/>
  <c r="AK276" i="27"/>
  <c r="AH276" i="27"/>
  <c r="AL276" i="27" s="1"/>
  <c r="DL275" i="27"/>
  <c r="CM275" i="27"/>
  <c r="CL275" i="27"/>
  <c r="BL275" i="27"/>
  <c r="BK275" i="27"/>
  <c r="BM275" i="27" s="1"/>
  <c r="AK275" i="27"/>
  <c r="AH275" i="27"/>
  <c r="AL275" i="27" s="1"/>
  <c r="DL274" i="27"/>
  <c r="CM274" i="27"/>
  <c r="CL274" i="27"/>
  <c r="BL274" i="27"/>
  <c r="BK274" i="27"/>
  <c r="BM274" i="27" s="1"/>
  <c r="AK274" i="27"/>
  <c r="AH274" i="27"/>
  <c r="AL274" i="27" s="1"/>
  <c r="DL273" i="27"/>
  <c r="CM273" i="27"/>
  <c r="CL273" i="27"/>
  <c r="BL273" i="27"/>
  <c r="BK273" i="27"/>
  <c r="BM273" i="27" s="1"/>
  <c r="AK273" i="27"/>
  <c r="AH273" i="27"/>
  <c r="AL273" i="27" s="1"/>
  <c r="DL272" i="27"/>
  <c r="CM272" i="27"/>
  <c r="CL272" i="27"/>
  <c r="BL272" i="27"/>
  <c r="BK272" i="27"/>
  <c r="BM272" i="27" s="1"/>
  <c r="AK272" i="27"/>
  <c r="AH272" i="27"/>
  <c r="AL272" i="27" s="1"/>
  <c r="DL271" i="27"/>
  <c r="CM271" i="27"/>
  <c r="CL271" i="27"/>
  <c r="BL271" i="27"/>
  <c r="BK271" i="27"/>
  <c r="BM271" i="27" s="1"/>
  <c r="AK271" i="27"/>
  <c r="AH271" i="27"/>
  <c r="AL271" i="27" s="1"/>
  <c r="DL270" i="27"/>
  <c r="CM270" i="27"/>
  <c r="CL270" i="27"/>
  <c r="BM270" i="27"/>
  <c r="BL270" i="27"/>
  <c r="BK270" i="27"/>
  <c r="AK270" i="27"/>
  <c r="AH270" i="27"/>
  <c r="AL270" i="27" s="1"/>
  <c r="DL269" i="27"/>
  <c r="CM269" i="27"/>
  <c r="CL269" i="27"/>
  <c r="BM269" i="27"/>
  <c r="BL269" i="27"/>
  <c r="BK269" i="27"/>
  <c r="AK269" i="27"/>
  <c r="AH269" i="27"/>
  <c r="AL269" i="27" s="1"/>
  <c r="DL268" i="27"/>
  <c r="CM268" i="27"/>
  <c r="CL268" i="27"/>
  <c r="BL268" i="27"/>
  <c r="BK268" i="27"/>
  <c r="BM268" i="27" s="1"/>
  <c r="AK268" i="27"/>
  <c r="AH268" i="27"/>
  <c r="AL268" i="27" s="1"/>
  <c r="DL267" i="27"/>
  <c r="CM267" i="27"/>
  <c r="CL267" i="27"/>
  <c r="BL267" i="27"/>
  <c r="BK267" i="27"/>
  <c r="BM267" i="27" s="1"/>
  <c r="AK267" i="27"/>
  <c r="AH267" i="27"/>
  <c r="AL267" i="27" s="1"/>
  <c r="DL266" i="27"/>
  <c r="CM266" i="27"/>
  <c r="CL266" i="27"/>
  <c r="BL266" i="27"/>
  <c r="BK266" i="27"/>
  <c r="BM266" i="27" s="1"/>
  <c r="AK266" i="27"/>
  <c r="AH266" i="27"/>
  <c r="AL266" i="27" s="1"/>
  <c r="DL265" i="27"/>
  <c r="CM265" i="27"/>
  <c r="CL265" i="27"/>
  <c r="BL265" i="27"/>
  <c r="BK265" i="27"/>
  <c r="BM265" i="27" s="1"/>
  <c r="AK265" i="27"/>
  <c r="AH265" i="27"/>
  <c r="AL265" i="27" s="1"/>
  <c r="DL264" i="27"/>
  <c r="CM264" i="27"/>
  <c r="CL264" i="27"/>
  <c r="BL264" i="27"/>
  <c r="BK264" i="27"/>
  <c r="BM264" i="27" s="1"/>
  <c r="AK264" i="27"/>
  <c r="AH264" i="27"/>
  <c r="AL264" i="27" s="1"/>
  <c r="DL263" i="27"/>
  <c r="CM263" i="27"/>
  <c r="CL263" i="27"/>
  <c r="BL263" i="27"/>
  <c r="BK263" i="27"/>
  <c r="BM263" i="27" s="1"/>
  <c r="AK263" i="27"/>
  <c r="AH263" i="27"/>
  <c r="AL263" i="27" s="1"/>
  <c r="DL262" i="27"/>
  <c r="CM262" i="27"/>
  <c r="CL262" i="27"/>
  <c r="BL262" i="27"/>
  <c r="BK262" i="27"/>
  <c r="BM262" i="27" s="1"/>
  <c r="AK262" i="27"/>
  <c r="AH262" i="27"/>
  <c r="AL262" i="27" s="1"/>
  <c r="DL261" i="27"/>
  <c r="CM261" i="27"/>
  <c r="CL261" i="27"/>
  <c r="BL261" i="27"/>
  <c r="BK261" i="27"/>
  <c r="BM261" i="27" s="1"/>
  <c r="AK261" i="27"/>
  <c r="AH261" i="27"/>
  <c r="AL261" i="27" s="1"/>
  <c r="DL260" i="27"/>
  <c r="CM260" i="27"/>
  <c r="CL260" i="27"/>
  <c r="BL260" i="27"/>
  <c r="BK260" i="27"/>
  <c r="BM260" i="27" s="1"/>
  <c r="AK260" i="27"/>
  <c r="AH260" i="27"/>
  <c r="AL260" i="27" s="1"/>
  <c r="DL259" i="27"/>
  <c r="CM259" i="27"/>
  <c r="CL259" i="27"/>
  <c r="BL259" i="27"/>
  <c r="BK259" i="27"/>
  <c r="BM259" i="27" s="1"/>
  <c r="AK259" i="27"/>
  <c r="AH259" i="27"/>
  <c r="AL259" i="27" s="1"/>
  <c r="DL258" i="27"/>
  <c r="CM258" i="27"/>
  <c r="CL258" i="27"/>
  <c r="BL258" i="27"/>
  <c r="BK258" i="27"/>
  <c r="BM258" i="27" s="1"/>
  <c r="AK258" i="27"/>
  <c r="AH258" i="27"/>
  <c r="AL258" i="27" s="1"/>
  <c r="DL257" i="27"/>
  <c r="CM257" i="27"/>
  <c r="CL257" i="27"/>
  <c r="BL257" i="27"/>
  <c r="BK257" i="27"/>
  <c r="BM257" i="27" s="1"/>
  <c r="AK257" i="27"/>
  <c r="AH257" i="27"/>
  <c r="AL257" i="27" s="1"/>
  <c r="DL256" i="27"/>
  <c r="CM256" i="27"/>
  <c r="CL256" i="27"/>
  <c r="BL256" i="27"/>
  <c r="BK256" i="27"/>
  <c r="BM256" i="27" s="1"/>
  <c r="AK256" i="27"/>
  <c r="AH256" i="27"/>
  <c r="AL256" i="27" s="1"/>
  <c r="DL255" i="27"/>
  <c r="CM255" i="27"/>
  <c r="CL255" i="27"/>
  <c r="BL255" i="27"/>
  <c r="BK255" i="27"/>
  <c r="BM255" i="27" s="1"/>
  <c r="AK255" i="27"/>
  <c r="AH255" i="27"/>
  <c r="AL255" i="27" s="1"/>
  <c r="DL254" i="27"/>
  <c r="CM254" i="27"/>
  <c r="CL254" i="27"/>
  <c r="BL254" i="27"/>
  <c r="BK254" i="27"/>
  <c r="BM254" i="27" s="1"/>
  <c r="AK254" i="27"/>
  <c r="AH254" i="27"/>
  <c r="AL254" i="27" s="1"/>
  <c r="DL253" i="27"/>
  <c r="CM253" i="27"/>
  <c r="CL253" i="27"/>
  <c r="BL253" i="27"/>
  <c r="BK253" i="27"/>
  <c r="BM253" i="27" s="1"/>
  <c r="AK253" i="27"/>
  <c r="AH253" i="27"/>
  <c r="AL253" i="27" s="1"/>
  <c r="DL252" i="27"/>
  <c r="CM252" i="27"/>
  <c r="CL252" i="27"/>
  <c r="BL252" i="27"/>
  <c r="BK252" i="27"/>
  <c r="BM252" i="27" s="1"/>
  <c r="AK252" i="27"/>
  <c r="AH252" i="27"/>
  <c r="AL252" i="27" s="1"/>
  <c r="DL251" i="27"/>
  <c r="CM251" i="27"/>
  <c r="CL251" i="27"/>
  <c r="BL251" i="27"/>
  <c r="BK251" i="27"/>
  <c r="BM251" i="27" s="1"/>
  <c r="AK251" i="27"/>
  <c r="AH251" i="27"/>
  <c r="AL251" i="27" s="1"/>
  <c r="DL250" i="27"/>
  <c r="CM250" i="27"/>
  <c r="CL250" i="27"/>
  <c r="BL250" i="27"/>
  <c r="BK250" i="27"/>
  <c r="BM250" i="27" s="1"/>
  <c r="AK250" i="27"/>
  <c r="AH250" i="27"/>
  <c r="AL250" i="27" s="1"/>
  <c r="DL249" i="27"/>
  <c r="CM249" i="27"/>
  <c r="CL249" i="27"/>
  <c r="BL249" i="27"/>
  <c r="BK249" i="27"/>
  <c r="BM249" i="27" s="1"/>
  <c r="AK249" i="27"/>
  <c r="AH249" i="27"/>
  <c r="AL249" i="27" s="1"/>
  <c r="DL248" i="27"/>
  <c r="CM248" i="27"/>
  <c r="CL248" i="27"/>
  <c r="BL248" i="27"/>
  <c r="BK248" i="27"/>
  <c r="BM248" i="27" s="1"/>
  <c r="AK248" i="27"/>
  <c r="AH248" i="27"/>
  <c r="AL248" i="27" s="1"/>
  <c r="DL247" i="27"/>
  <c r="CM247" i="27"/>
  <c r="CL247" i="27"/>
  <c r="BL247" i="27"/>
  <c r="BK247" i="27"/>
  <c r="BM247" i="27" s="1"/>
  <c r="AK247" i="27"/>
  <c r="AH247" i="27"/>
  <c r="AL247" i="27" s="1"/>
  <c r="DL246" i="27"/>
  <c r="CM246" i="27"/>
  <c r="CL246" i="27"/>
  <c r="BL246" i="27"/>
  <c r="BK246" i="27"/>
  <c r="BM246" i="27" s="1"/>
  <c r="AK246" i="27"/>
  <c r="AH246" i="27"/>
  <c r="AL246" i="27" s="1"/>
  <c r="DL245" i="27"/>
  <c r="CM245" i="27"/>
  <c r="CL245" i="27"/>
  <c r="BL245" i="27"/>
  <c r="BK245" i="27"/>
  <c r="BM245" i="27" s="1"/>
  <c r="AK245" i="27"/>
  <c r="AH245" i="27"/>
  <c r="AL245" i="27" s="1"/>
  <c r="DL244" i="27"/>
  <c r="CM244" i="27"/>
  <c r="CL244" i="27"/>
  <c r="BL244" i="27"/>
  <c r="BK244" i="27"/>
  <c r="BM244" i="27" s="1"/>
  <c r="AK244" i="27"/>
  <c r="AH244" i="27"/>
  <c r="AL244" i="27" s="1"/>
  <c r="DL243" i="27"/>
  <c r="CM243" i="27"/>
  <c r="CL243" i="27"/>
  <c r="BL243" i="27"/>
  <c r="BK243" i="27"/>
  <c r="BM243" i="27" s="1"/>
  <c r="AK243" i="27"/>
  <c r="AH243" i="27"/>
  <c r="AL243" i="27" s="1"/>
  <c r="DL242" i="27"/>
  <c r="CM242" i="27"/>
  <c r="CL242" i="27"/>
  <c r="BL242" i="27"/>
  <c r="BK242" i="27"/>
  <c r="BM242" i="27" s="1"/>
  <c r="AK242" i="27"/>
  <c r="AH242" i="27"/>
  <c r="AL242" i="27" s="1"/>
  <c r="DL241" i="27"/>
  <c r="CM241" i="27"/>
  <c r="CL241" i="27"/>
  <c r="BL241" i="27"/>
  <c r="BK241" i="27"/>
  <c r="BM241" i="27" s="1"/>
  <c r="AK241" i="27"/>
  <c r="AH241" i="27"/>
  <c r="AL241" i="27" s="1"/>
  <c r="DL240" i="27"/>
  <c r="CM240" i="27"/>
  <c r="CL240" i="27"/>
  <c r="BL240" i="27"/>
  <c r="BK240" i="27"/>
  <c r="BM240" i="27" s="1"/>
  <c r="AK240" i="27"/>
  <c r="AH240" i="27"/>
  <c r="AL240" i="27" s="1"/>
  <c r="DL239" i="27"/>
  <c r="CM239" i="27"/>
  <c r="CL239" i="27"/>
  <c r="BL239" i="27"/>
  <c r="BK239" i="27"/>
  <c r="BM239" i="27" s="1"/>
  <c r="AK239" i="27"/>
  <c r="AH239" i="27"/>
  <c r="AL239" i="27" s="1"/>
  <c r="DL238" i="27"/>
  <c r="CM238" i="27"/>
  <c r="CL238" i="27"/>
  <c r="BL238" i="27"/>
  <c r="BK238" i="27"/>
  <c r="BM238" i="27" s="1"/>
  <c r="AK238" i="27"/>
  <c r="AH238" i="27"/>
  <c r="AL238" i="27" s="1"/>
  <c r="DL237" i="27"/>
  <c r="CM237" i="27"/>
  <c r="CL237" i="27"/>
  <c r="BL237" i="27"/>
  <c r="BK237" i="27"/>
  <c r="BM237" i="27" s="1"/>
  <c r="AK237" i="27"/>
  <c r="AH237" i="27"/>
  <c r="AL237" i="27" s="1"/>
  <c r="DL236" i="27"/>
  <c r="CM236" i="27"/>
  <c r="CL236" i="27"/>
  <c r="BL236" i="27"/>
  <c r="BK236" i="27"/>
  <c r="BM236" i="27" s="1"/>
  <c r="AK236" i="27"/>
  <c r="AH236" i="27"/>
  <c r="AL236" i="27" s="1"/>
  <c r="DL235" i="27"/>
  <c r="CM235" i="27"/>
  <c r="CL235" i="27"/>
  <c r="BL235" i="27"/>
  <c r="BK235" i="27"/>
  <c r="BM235" i="27" s="1"/>
  <c r="AK235" i="27"/>
  <c r="AH235" i="27"/>
  <c r="AL235" i="27" s="1"/>
  <c r="DL234" i="27"/>
  <c r="CM234" i="27"/>
  <c r="CL234" i="27"/>
  <c r="BL234" i="27"/>
  <c r="BK234" i="27"/>
  <c r="BM234" i="27" s="1"/>
  <c r="AK234" i="27"/>
  <c r="AH234" i="27"/>
  <c r="AL234" i="27" s="1"/>
  <c r="DL233" i="27"/>
  <c r="CM233" i="27"/>
  <c r="CL233" i="27"/>
  <c r="BL233" i="27"/>
  <c r="BK233" i="27"/>
  <c r="BM233" i="27" s="1"/>
  <c r="AK233" i="27"/>
  <c r="AH233" i="27"/>
  <c r="AL233" i="27" s="1"/>
  <c r="DL232" i="27"/>
  <c r="CM232" i="27"/>
  <c r="CL232" i="27"/>
  <c r="BL232" i="27"/>
  <c r="BK232" i="27"/>
  <c r="BM232" i="27" s="1"/>
  <c r="AK232" i="27"/>
  <c r="AH232" i="27"/>
  <c r="AL232" i="27" s="1"/>
  <c r="DL231" i="27"/>
  <c r="CM231" i="27"/>
  <c r="CL231" i="27"/>
  <c r="BL231" i="27"/>
  <c r="BK231" i="27"/>
  <c r="BM231" i="27" s="1"/>
  <c r="AK231" i="27"/>
  <c r="AH231" i="27"/>
  <c r="AL231" i="27" s="1"/>
  <c r="DL230" i="27"/>
  <c r="CM230" i="27"/>
  <c r="CL230" i="27"/>
  <c r="BL230" i="27"/>
  <c r="BK230" i="27"/>
  <c r="BM230" i="27" s="1"/>
  <c r="AK230" i="27"/>
  <c r="AH230" i="27"/>
  <c r="AL230" i="27" s="1"/>
  <c r="DL229" i="27"/>
  <c r="CM229" i="27"/>
  <c r="CL229" i="27"/>
  <c r="BL229" i="27"/>
  <c r="BK229" i="27"/>
  <c r="BM229" i="27" s="1"/>
  <c r="AK229" i="27"/>
  <c r="AH229" i="27"/>
  <c r="AL229" i="27" s="1"/>
  <c r="DL228" i="27"/>
  <c r="CM228" i="27"/>
  <c r="CL228" i="27"/>
  <c r="BL228" i="27"/>
  <c r="BK228" i="27"/>
  <c r="BM228" i="27" s="1"/>
  <c r="AK228" i="27"/>
  <c r="AH228" i="27"/>
  <c r="AL228" i="27" s="1"/>
  <c r="DL227" i="27"/>
  <c r="CM227" i="27"/>
  <c r="CL227" i="27"/>
  <c r="BL227" i="27"/>
  <c r="BK227" i="27"/>
  <c r="BM227" i="27" s="1"/>
  <c r="AK227" i="27"/>
  <c r="AH227" i="27"/>
  <c r="AL227" i="27" s="1"/>
  <c r="DL226" i="27"/>
  <c r="CM226" i="27"/>
  <c r="CL226" i="27"/>
  <c r="BL226" i="27"/>
  <c r="BK226" i="27"/>
  <c r="BM226" i="27" s="1"/>
  <c r="AK226" i="27"/>
  <c r="AH226" i="27"/>
  <c r="AL226" i="27" s="1"/>
  <c r="DL225" i="27"/>
  <c r="CM225" i="27"/>
  <c r="CL225" i="27"/>
  <c r="BL225" i="27"/>
  <c r="BK225" i="27"/>
  <c r="BM225" i="27" s="1"/>
  <c r="AK225" i="27"/>
  <c r="AH225" i="27"/>
  <c r="AL225" i="27" s="1"/>
  <c r="DL224" i="27"/>
  <c r="CM224" i="27"/>
  <c r="CL224" i="27"/>
  <c r="BL224" i="27"/>
  <c r="BK224" i="27"/>
  <c r="BM224" i="27" s="1"/>
  <c r="AK224" i="27"/>
  <c r="AH224" i="27"/>
  <c r="AL224" i="27" s="1"/>
  <c r="DL223" i="27"/>
  <c r="CM223" i="27"/>
  <c r="CL223" i="27"/>
  <c r="BL223" i="27"/>
  <c r="BK223" i="27"/>
  <c r="BM223" i="27" s="1"/>
  <c r="AK223" i="27"/>
  <c r="AH223" i="27"/>
  <c r="AL223" i="27" s="1"/>
  <c r="DL222" i="27"/>
  <c r="CM222" i="27"/>
  <c r="CL222" i="27"/>
  <c r="BL222" i="27"/>
  <c r="BK222" i="27"/>
  <c r="BM222" i="27" s="1"/>
  <c r="AK222" i="27"/>
  <c r="AH222" i="27"/>
  <c r="AL222" i="27" s="1"/>
  <c r="DL221" i="27"/>
  <c r="CM221" i="27"/>
  <c r="CL221" i="27"/>
  <c r="BL221" i="27"/>
  <c r="BK221" i="27"/>
  <c r="BM221" i="27" s="1"/>
  <c r="AK221" i="27"/>
  <c r="AH221" i="27"/>
  <c r="AL221" i="27" s="1"/>
  <c r="DL220" i="27"/>
  <c r="CM220" i="27"/>
  <c r="CL220" i="27"/>
  <c r="BL220" i="27"/>
  <c r="BK220" i="27"/>
  <c r="BM220" i="27" s="1"/>
  <c r="AK220" i="27"/>
  <c r="AH220" i="27"/>
  <c r="AL220" i="27" s="1"/>
  <c r="DL219" i="27"/>
  <c r="CM219" i="27"/>
  <c r="CL219" i="27"/>
  <c r="BL219" i="27"/>
  <c r="BK219" i="27"/>
  <c r="BM219" i="27" s="1"/>
  <c r="AK219" i="27"/>
  <c r="AH219" i="27"/>
  <c r="AL219" i="27" s="1"/>
  <c r="DL218" i="27"/>
  <c r="CM218" i="27"/>
  <c r="CL218" i="27"/>
  <c r="BL218" i="27"/>
  <c r="BK218" i="27"/>
  <c r="BM218" i="27" s="1"/>
  <c r="AK218" i="27"/>
  <c r="AH218" i="27"/>
  <c r="AL218" i="27" s="1"/>
  <c r="DL217" i="27"/>
  <c r="CM217" i="27"/>
  <c r="CL217" i="27"/>
  <c r="BL217" i="27"/>
  <c r="BK217" i="27"/>
  <c r="BM217" i="27" s="1"/>
  <c r="AK217" i="27"/>
  <c r="AH217" i="27"/>
  <c r="AL217" i="27" s="1"/>
  <c r="DL216" i="27"/>
  <c r="CM216" i="27"/>
  <c r="CL216" i="27"/>
  <c r="BL216" i="27"/>
  <c r="BK216" i="27"/>
  <c r="BM216" i="27" s="1"/>
  <c r="AK216" i="27"/>
  <c r="AH216" i="27"/>
  <c r="AL216" i="27" s="1"/>
  <c r="DL215" i="27"/>
  <c r="CM215" i="27"/>
  <c r="CL215" i="27"/>
  <c r="BL215" i="27"/>
  <c r="BK215" i="27"/>
  <c r="BM215" i="27" s="1"/>
  <c r="AK215" i="27"/>
  <c r="AH215" i="27"/>
  <c r="AL215" i="27" s="1"/>
  <c r="DL214" i="27"/>
  <c r="CM214" i="27"/>
  <c r="CL214" i="27"/>
  <c r="BL214" i="27"/>
  <c r="BK214" i="27"/>
  <c r="BM214" i="27" s="1"/>
  <c r="AK214" i="27"/>
  <c r="AH214" i="27"/>
  <c r="AL214" i="27" s="1"/>
  <c r="DL213" i="27"/>
  <c r="CM213" i="27"/>
  <c r="CL213" i="27"/>
  <c r="BM213" i="27"/>
  <c r="BL213" i="27"/>
  <c r="BK213" i="27"/>
  <c r="AK213" i="27"/>
  <c r="AH213" i="27"/>
  <c r="AL213" i="27" s="1"/>
  <c r="DL212" i="27"/>
  <c r="CM212" i="27"/>
  <c r="CL212" i="27"/>
  <c r="BM212" i="27"/>
  <c r="BL212" i="27"/>
  <c r="BK212" i="27"/>
  <c r="AK212" i="27"/>
  <c r="AH212" i="27"/>
  <c r="AL212" i="27" s="1"/>
  <c r="DL211" i="27"/>
  <c r="CM211" i="27"/>
  <c r="CL211" i="27"/>
  <c r="BL211" i="27"/>
  <c r="BK211" i="27"/>
  <c r="BM211" i="27" s="1"/>
  <c r="AK211" i="27"/>
  <c r="AH211" i="27"/>
  <c r="AL211" i="27" s="1"/>
  <c r="DL210" i="27"/>
  <c r="CM210" i="27"/>
  <c r="CL210" i="27"/>
  <c r="BL210" i="27"/>
  <c r="BK210" i="27"/>
  <c r="BM210" i="27" s="1"/>
  <c r="AK210" i="27"/>
  <c r="AH210" i="27"/>
  <c r="AL210" i="27" s="1"/>
  <c r="DL209" i="27"/>
  <c r="CM209" i="27"/>
  <c r="CL209" i="27"/>
  <c r="BL209" i="27"/>
  <c r="BK209" i="27"/>
  <c r="BM209" i="27" s="1"/>
  <c r="AK209" i="27"/>
  <c r="AH209" i="27"/>
  <c r="AL209" i="27" s="1"/>
  <c r="DL208" i="27"/>
  <c r="CM208" i="27"/>
  <c r="CL208" i="27"/>
  <c r="BL208" i="27"/>
  <c r="BK208" i="27"/>
  <c r="BM208" i="27" s="1"/>
  <c r="AK208" i="27"/>
  <c r="AH208" i="27"/>
  <c r="AL208" i="27" s="1"/>
  <c r="DL207" i="27"/>
  <c r="CM207" i="27"/>
  <c r="CL207" i="27"/>
  <c r="BL207" i="27"/>
  <c r="BK207" i="27"/>
  <c r="BM207" i="27" s="1"/>
  <c r="AK207" i="27"/>
  <c r="AH207" i="27"/>
  <c r="AL207" i="27" s="1"/>
  <c r="DL206" i="27"/>
  <c r="CM206" i="27"/>
  <c r="CL206" i="27"/>
  <c r="BL206" i="27"/>
  <c r="BK206" i="27"/>
  <c r="BM206" i="27" s="1"/>
  <c r="AK206" i="27"/>
  <c r="AH206" i="27"/>
  <c r="AL206" i="27" s="1"/>
  <c r="DL205" i="27"/>
  <c r="CM205" i="27"/>
  <c r="CL205" i="27"/>
  <c r="BL205" i="27"/>
  <c r="BK205" i="27"/>
  <c r="BM205" i="27" s="1"/>
  <c r="AK205" i="27"/>
  <c r="AH205" i="27"/>
  <c r="AL205" i="27" s="1"/>
  <c r="DL204" i="27"/>
  <c r="CM204" i="27"/>
  <c r="CL204" i="27"/>
  <c r="BL204" i="27"/>
  <c r="BK204" i="27"/>
  <c r="BM204" i="27" s="1"/>
  <c r="AK204" i="27"/>
  <c r="AH204" i="27"/>
  <c r="AL204" i="27" s="1"/>
  <c r="DL203" i="27"/>
  <c r="CM203" i="27"/>
  <c r="CL203" i="27"/>
  <c r="BL203" i="27"/>
  <c r="BK203" i="27"/>
  <c r="BM203" i="27" s="1"/>
  <c r="AK203" i="27"/>
  <c r="AH203" i="27"/>
  <c r="AL203" i="27" s="1"/>
  <c r="DL202" i="27"/>
  <c r="CM202" i="27"/>
  <c r="CL202" i="27"/>
  <c r="BL202" i="27"/>
  <c r="BK202" i="27"/>
  <c r="BM202" i="27" s="1"/>
  <c r="AK202" i="27"/>
  <c r="AH202" i="27"/>
  <c r="AL202" i="27" s="1"/>
  <c r="DL201" i="27"/>
  <c r="CM201" i="27"/>
  <c r="CL201" i="27"/>
  <c r="BL201" i="27"/>
  <c r="BK201" i="27"/>
  <c r="BM201" i="27" s="1"/>
  <c r="AK201" i="27"/>
  <c r="AH201" i="27"/>
  <c r="AL201" i="27" s="1"/>
  <c r="DL200" i="27"/>
  <c r="CM200" i="27"/>
  <c r="CL200" i="27"/>
  <c r="BL200" i="27"/>
  <c r="BK200" i="27"/>
  <c r="BM200" i="27" s="1"/>
  <c r="AK200" i="27"/>
  <c r="AH200" i="27"/>
  <c r="AL200" i="27" s="1"/>
  <c r="DL199" i="27"/>
  <c r="CM199" i="27"/>
  <c r="CL199" i="27"/>
  <c r="BL199" i="27"/>
  <c r="BK199" i="27"/>
  <c r="BM199" i="27" s="1"/>
  <c r="AK199" i="27"/>
  <c r="AH199" i="27"/>
  <c r="AL199" i="27" s="1"/>
  <c r="DL198" i="27"/>
  <c r="CM198" i="27"/>
  <c r="CL198" i="27"/>
  <c r="BL198" i="27"/>
  <c r="BK198" i="27"/>
  <c r="BM198" i="27" s="1"/>
  <c r="AK198" i="27"/>
  <c r="AH198" i="27"/>
  <c r="AL198" i="27" s="1"/>
  <c r="DL197" i="27"/>
  <c r="CM197" i="27"/>
  <c r="CL197" i="27"/>
  <c r="BL197" i="27"/>
  <c r="BK197" i="27"/>
  <c r="BM197" i="27" s="1"/>
  <c r="AK197" i="27"/>
  <c r="AH197" i="27"/>
  <c r="AL197" i="27" s="1"/>
  <c r="DL196" i="27"/>
  <c r="CM196" i="27"/>
  <c r="CL196" i="27"/>
  <c r="BL196" i="27"/>
  <c r="BK196" i="27"/>
  <c r="BM196" i="27" s="1"/>
  <c r="AK196" i="27"/>
  <c r="AH196" i="27"/>
  <c r="AL196" i="27" s="1"/>
  <c r="DL195" i="27"/>
  <c r="CM195" i="27"/>
  <c r="CL195" i="27"/>
  <c r="BL195" i="27"/>
  <c r="BK195" i="27"/>
  <c r="BM195" i="27" s="1"/>
  <c r="AK195" i="27"/>
  <c r="AH195" i="27"/>
  <c r="AL195" i="27" s="1"/>
  <c r="DL194" i="27"/>
  <c r="CM194" i="27"/>
  <c r="CL194" i="27"/>
  <c r="BL194" i="27"/>
  <c r="BK194" i="27"/>
  <c r="BM194" i="27" s="1"/>
  <c r="AK194" i="27"/>
  <c r="AH194" i="27"/>
  <c r="AL194" i="27" s="1"/>
  <c r="DL193" i="27"/>
  <c r="CM193" i="27"/>
  <c r="CL193" i="27"/>
  <c r="BL193" i="27"/>
  <c r="BK193" i="27"/>
  <c r="BM193" i="27" s="1"/>
  <c r="AK193" i="27"/>
  <c r="AH193" i="27"/>
  <c r="AL193" i="27" s="1"/>
  <c r="DL192" i="27"/>
  <c r="CM192" i="27"/>
  <c r="CL192" i="27"/>
  <c r="BL192" i="27"/>
  <c r="BK192" i="27"/>
  <c r="BM192" i="27" s="1"/>
  <c r="AK192" i="27"/>
  <c r="AH192" i="27"/>
  <c r="AL192" i="27" s="1"/>
  <c r="DL191" i="27"/>
  <c r="CM191" i="27"/>
  <c r="CL191" i="27"/>
  <c r="BM191" i="27"/>
  <c r="BL191" i="27"/>
  <c r="BK191" i="27"/>
  <c r="AK191" i="27"/>
  <c r="AH191" i="27"/>
  <c r="AL191" i="27" s="1"/>
  <c r="DL190" i="27"/>
  <c r="CM190" i="27"/>
  <c r="CL190" i="27"/>
  <c r="BL190" i="27"/>
  <c r="BK190" i="27"/>
  <c r="BM190" i="27" s="1"/>
  <c r="AK190" i="27"/>
  <c r="AH190" i="27"/>
  <c r="AL190" i="27" s="1"/>
  <c r="DL189" i="27"/>
  <c r="CM189" i="27"/>
  <c r="CL189" i="27"/>
  <c r="BM189" i="27"/>
  <c r="BL189" i="27"/>
  <c r="BK189" i="27"/>
  <c r="AK189" i="27"/>
  <c r="AH189" i="27"/>
  <c r="AL189" i="27" s="1"/>
  <c r="DL188" i="27"/>
  <c r="CM188" i="27"/>
  <c r="CL188" i="27"/>
  <c r="BM188" i="27"/>
  <c r="BL188" i="27"/>
  <c r="BK188" i="27"/>
  <c r="AK188" i="27"/>
  <c r="AH188" i="27"/>
  <c r="AL188" i="27" s="1"/>
  <c r="DL187" i="27"/>
  <c r="CM187" i="27"/>
  <c r="CL187" i="27"/>
  <c r="BL187" i="27"/>
  <c r="BK187" i="27"/>
  <c r="BM187" i="27" s="1"/>
  <c r="AK187" i="27"/>
  <c r="AH187" i="27"/>
  <c r="AL187" i="27" s="1"/>
  <c r="DL186" i="27"/>
  <c r="CM186" i="27"/>
  <c r="CL186" i="27"/>
  <c r="BL186" i="27"/>
  <c r="BK186" i="27"/>
  <c r="BM186" i="27" s="1"/>
  <c r="AK186" i="27"/>
  <c r="AH186" i="27"/>
  <c r="AL186" i="27" s="1"/>
  <c r="DL185" i="27"/>
  <c r="CM185" i="27"/>
  <c r="CL185" i="27"/>
  <c r="BL185" i="27"/>
  <c r="BK185" i="27"/>
  <c r="BM185" i="27" s="1"/>
  <c r="AK185" i="27"/>
  <c r="AH185" i="27"/>
  <c r="AL185" i="27" s="1"/>
  <c r="DL184" i="27"/>
  <c r="CM184" i="27"/>
  <c r="CL184" i="27"/>
  <c r="BL184" i="27"/>
  <c r="BK184" i="27"/>
  <c r="BM184" i="27" s="1"/>
  <c r="AK184" i="27"/>
  <c r="AH184" i="27"/>
  <c r="AL184" i="27" s="1"/>
  <c r="DL183" i="27"/>
  <c r="CM183" i="27"/>
  <c r="CL183" i="27"/>
  <c r="BL183" i="27"/>
  <c r="BK183" i="27"/>
  <c r="BM183" i="27" s="1"/>
  <c r="AK183" i="27"/>
  <c r="AH183" i="27"/>
  <c r="AL183" i="27" s="1"/>
  <c r="DL182" i="27"/>
  <c r="CM182" i="27"/>
  <c r="CL182" i="27"/>
  <c r="BL182" i="27"/>
  <c r="BK182" i="27"/>
  <c r="BM182" i="27" s="1"/>
  <c r="AK182" i="27"/>
  <c r="AH182" i="27"/>
  <c r="AL182" i="27" s="1"/>
  <c r="DL181" i="27"/>
  <c r="CM181" i="27"/>
  <c r="CL181" i="27"/>
  <c r="BL181" i="27"/>
  <c r="BK181" i="27"/>
  <c r="BM181" i="27" s="1"/>
  <c r="AK181" i="27"/>
  <c r="AH181" i="27"/>
  <c r="AL181" i="27" s="1"/>
  <c r="DL180" i="27"/>
  <c r="CM180" i="27"/>
  <c r="CL180" i="27"/>
  <c r="BL180" i="27"/>
  <c r="BK180" i="27"/>
  <c r="BM180" i="27" s="1"/>
  <c r="AK180" i="27"/>
  <c r="AH180" i="27"/>
  <c r="AL180" i="27" s="1"/>
  <c r="DL179" i="27"/>
  <c r="CM179" i="27"/>
  <c r="CL179" i="27"/>
  <c r="BL179" i="27"/>
  <c r="BK179" i="27"/>
  <c r="BM179" i="27" s="1"/>
  <c r="AK179" i="27"/>
  <c r="AH179" i="27"/>
  <c r="AL179" i="27" s="1"/>
  <c r="DL178" i="27"/>
  <c r="CM178" i="27"/>
  <c r="CL178" i="27"/>
  <c r="BL178" i="27"/>
  <c r="BK178" i="27"/>
  <c r="BM178" i="27" s="1"/>
  <c r="AK178" i="27"/>
  <c r="AH178" i="27"/>
  <c r="AL178" i="27" s="1"/>
  <c r="DL177" i="27"/>
  <c r="CM177" i="27"/>
  <c r="CL177" i="27"/>
  <c r="BL177" i="27"/>
  <c r="BK177" i="27"/>
  <c r="BM177" i="27" s="1"/>
  <c r="AK177" i="27"/>
  <c r="AH177" i="27"/>
  <c r="AL177" i="27" s="1"/>
  <c r="DL176" i="27"/>
  <c r="CM176" i="27"/>
  <c r="CL176" i="27"/>
  <c r="BL176" i="27"/>
  <c r="BK176" i="27"/>
  <c r="BM176" i="27" s="1"/>
  <c r="AK176" i="27"/>
  <c r="AH176" i="27"/>
  <c r="AL176" i="27" s="1"/>
  <c r="DL175" i="27"/>
  <c r="CM175" i="27"/>
  <c r="CL175" i="27"/>
  <c r="BL175" i="27"/>
  <c r="BK175" i="27"/>
  <c r="BM175" i="27" s="1"/>
  <c r="AK175" i="27"/>
  <c r="AH175" i="27"/>
  <c r="AL175" i="27" s="1"/>
  <c r="DL174" i="27"/>
  <c r="CM174" i="27"/>
  <c r="CL174" i="27"/>
  <c r="BL174" i="27"/>
  <c r="BK174" i="27"/>
  <c r="BM174" i="27" s="1"/>
  <c r="AK174" i="27"/>
  <c r="AH174" i="27"/>
  <c r="AL174" i="27" s="1"/>
  <c r="DL173" i="27"/>
  <c r="CM173" i="27"/>
  <c r="CL173" i="27"/>
  <c r="BL173" i="27"/>
  <c r="BK173" i="27"/>
  <c r="BM173" i="27" s="1"/>
  <c r="AK173" i="27"/>
  <c r="AH173" i="27"/>
  <c r="AL173" i="27" s="1"/>
  <c r="DL172" i="27"/>
  <c r="CM172" i="27"/>
  <c r="CL172" i="27"/>
  <c r="BL172" i="27"/>
  <c r="BK172" i="27"/>
  <c r="BM172" i="27" s="1"/>
  <c r="AK172" i="27"/>
  <c r="AH172" i="27"/>
  <c r="AL172" i="27" s="1"/>
  <c r="DL171" i="27"/>
  <c r="CM171" i="27"/>
  <c r="CL171" i="27"/>
  <c r="BL171" i="27"/>
  <c r="BK171" i="27"/>
  <c r="BM171" i="27" s="1"/>
  <c r="AK171" i="27"/>
  <c r="AH171" i="27"/>
  <c r="AL171" i="27" s="1"/>
  <c r="DL170" i="27"/>
  <c r="CM170" i="27"/>
  <c r="CL170" i="27"/>
  <c r="BL170" i="27"/>
  <c r="BK170" i="27"/>
  <c r="BM170" i="27" s="1"/>
  <c r="AK170" i="27"/>
  <c r="AH170" i="27"/>
  <c r="AL170" i="27" s="1"/>
  <c r="DL169" i="27"/>
  <c r="CM169" i="27"/>
  <c r="CL169" i="27"/>
  <c r="BL169" i="27"/>
  <c r="BK169" i="27"/>
  <c r="BM169" i="27" s="1"/>
  <c r="AK169" i="27"/>
  <c r="AH169" i="27"/>
  <c r="AL169" i="27" s="1"/>
  <c r="DL168" i="27"/>
  <c r="CM168" i="27"/>
  <c r="CL168" i="27"/>
  <c r="BL168" i="27"/>
  <c r="BK168" i="27"/>
  <c r="BM168" i="27" s="1"/>
  <c r="AK168" i="27"/>
  <c r="AH168" i="27"/>
  <c r="AL168" i="27" s="1"/>
  <c r="DL167" i="27"/>
  <c r="CM167" i="27"/>
  <c r="CL167" i="27"/>
  <c r="BL167" i="27"/>
  <c r="BK167" i="27"/>
  <c r="BM167" i="27" s="1"/>
  <c r="AK167" i="27"/>
  <c r="AH167" i="27"/>
  <c r="AL167" i="27" s="1"/>
  <c r="DL166" i="27"/>
  <c r="CM166" i="27"/>
  <c r="CL166" i="27"/>
  <c r="BL166" i="27"/>
  <c r="BK166" i="27"/>
  <c r="BM166" i="27" s="1"/>
  <c r="AK166" i="27"/>
  <c r="AH166" i="27"/>
  <c r="AL166" i="27" s="1"/>
  <c r="DL165" i="27"/>
  <c r="CM165" i="27"/>
  <c r="CL165" i="27"/>
  <c r="BL165" i="27"/>
  <c r="BK165" i="27"/>
  <c r="BM165" i="27" s="1"/>
  <c r="AK165" i="27"/>
  <c r="AH165" i="27"/>
  <c r="AL165" i="27" s="1"/>
  <c r="DL164" i="27"/>
  <c r="CM164" i="27"/>
  <c r="CL164" i="27"/>
  <c r="BL164" i="27"/>
  <c r="BK164" i="27"/>
  <c r="BM164" i="27" s="1"/>
  <c r="AK164" i="27"/>
  <c r="AH164" i="27"/>
  <c r="AL164" i="27" s="1"/>
  <c r="DL163" i="27"/>
  <c r="CM163" i="27"/>
  <c r="CL163" i="27"/>
  <c r="BL163" i="27"/>
  <c r="BK163" i="27"/>
  <c r="BM163" i="27" s="1"/>
  <c r="AK163" i="27"/>
  <c r="AH163" i="27"/>
  <c r="AL163" i="27" s="1"/>
  <c r="DL162" i="27"/>
  <c r="CM162" i="27"/>
  <c r="CL162" i="27"/>
  <c r="BL162" i="27"/>
  <c r="BK162" i="27"/>
  <c r="BM162" i="27" s="1"/>
  <c r="AK162" i="27"/>
  <c r="AH162" i="27"/>
  <c r="AL162" i="27" s="1"/>
  <c r="DL161" i="27"/>
  <c r="CM161" i="27"/>
  <c r="CL161" i="27"/>
  <c r="BL161" i="27"/>
  <c r="BK161" i="27"/>
  <c r="BM161" i="27" s="1"/>
  <c r="AK161" i="27"/>
  <c r="AH161" i="27"/>
  <c r="AL161" i="27" s="1"/>
  <c r="DL160" i="27"/>
  <c r="CM160" i="27"/>
  <c r="CL160" i="27"/>
  <c r="BL160" i="27"/>
  <c r="BK160" i="27"/>
  <c r="BM160" i="27" s="1"/>
  <c r="AK160" i="27"/>
  <c r="AH160" i="27"/>
  <c r="AL160" i="27" s="1"/>
  <c r="DL159" i="27"/>
  <c r="CM159" i="27"/>
  <c r="CL159" i="27"/>
  <c r="BL159" i="27"/>
  <c r="BK159" i="27"/>
  <c r="BM159" i="27" s="1"/>
  <c r="AK159" i="27"/>
  <c r="AH159" i="27"/>
  <c r="AL159" i="27" s="1"/>
  <c r="DL158" i="27"/>
  <c r="CM158" i="27"/>
  <c r="CL158" i="27"/>
  <c r="BL158" i="27"/>
  <c r="BK158" i="27"/>
  <c r="BM158" i="27" s="1"/>
  <c r="AK158" i="27"/>
  <c r="AH158" i="27"/>
  <c r="AL158" i="27" s="1"/>
  <c r="DL157" i="27"/>
  <c r="CM157" i="27"/>
  <c r="CL157" i="27"/>
  <c r="BL157" i="27"/>
  <c r="BK157" i="27"/>
  <c r="BM157" i="27" s="1"/>
  <c r="AK157" i="27"/>
  <c r="AH157" i="27"/>
  <c r="AL157" i="27" s="1"/>
  <c r="DL156" i="27"/>
  <c r="CM156" i="27"/>
  <c r="CL156" i="27"/>
  <c r="BL156" i="27"/>
  <c r="BK156" i="27"/>
  <c r="BM156" i="27" s="1"/>
  <c r="AK156" i="27"/>
  <c r="AH156" i="27"/>
  <c r="AL156" i="27" s="1"/>
  <c r="DL155" i="27"/>
  <c r="CM155" i="27"/>
  <c r="CL155" i="27"/>
  <c r="BL155" i="27"/>
  <c r="BK155" i="27"/>
  <c r="BM155" i="27" s="1"/>
  <c r="AK155" i="27"/>
  <c r="AH155" i="27"/>
  <c r="AL155" i="27" s="1"/>
  <c r="DL154" i="27"/>
  <c r="CM154" i="27"/>
  <c r="CL154" i="27"/>
  <c r="BL154" i="27"/>
  <c r="BK154" i="27"/>
  <c r="BM154" i="27" s="1"/>
  <c r="AK154" i="27"/>
  <c r="AH154" i="27"/>
  <c r="AL154" i="27" s="1"/>
  <c r="DL153" i="27"/>
  <c r="CM153" i="27"/>
  <c r="CL153" i="27"/>
  <c r="BL153" i="27"/>
  <c r="BK153" i="27"/>
  <c r="BM153" i="27" s="1"/>
  <c r="AK153" i="27"/>
  <c r="AH153" i="27"/>
  <c r="AL153" i="27" s="1"/>
  <c r="DL152" i="27"/>
  <c r="CM152" i="27"/>
  <c r="CL152" i="27"/>
  <c r="BL152" i="27"/>
  <c r="BK152" i="27"/>
  <c r="BM152" i="27" s="1"/>
  <c r="AK152" i="27"/>
  <c r="AH152" i="27"/>
  <c r="AL152" i="27" s="1"/>
  <c r="DL151" i="27"/>
  <c r="CM151" i="27"/>
  <c r="CL151" i="27"/>
  <c r="BL151" i="27"/>
  <c r="BK151" i="27"/>
  <c r="BM151" i="27" s="1"/>
  <c r="AK151" i="27"/>
  <c r="AH151" i="27"/>
  <c r="AL151" i="27" s="1"/>
  <c r="DL150" i="27"/>
  <c r="CM150" i="27"/>
  <c r="CL150" i="27"/>
  <c r="BL150" i="27"/>
  <c r="BK150" i="27"/>
  <c r="BM150" i="27" s="1"/>
  <c r="AK150" i="27"/>
  <c r="AH150" i="27"/>
  <c r="AL150" i="27" s="1"/>
  <c r="DL149" i="27"/>
  <c r="CM149" i="27"/>
  <c r="CL149" i="27"/>
  <c r="BL149" i="27"/>
  <c r="BK149" i="27"/>
  <c r="BM149" i="27" s="1"/>
  <c r="AK149" i="27"/>
  <c r="AH149" i="27"/>
  <c r="AL149" i="27" s="1"/>
  <c r="DL148" i="27"/>
  <c r="CM148" i="27"/>
  <c r="CL148" i="27"/>
  <c r="BL148" i="27"/>
  <c r="BK148" i="27"/>
  <c r="BM148" i="27" s="1"/>
  <c r="AK148" i="27"/>
  <c r="AH148" i="27"/>
  <c r="AL148" i="27" s="1"/>
  <c r="DL147" i="27"/>
  <c r="CM147" i="27"/>
  <c r="CL147" i="27"/>
  <c r="BL147" i="27"/>
  <c r="BK147" i="27"/>
  <c r="BM147" i="27" s="1"/>
  <c r="AK147" i="27"/>
  <c r="AH147" i="27"/>
  <c r="AL147" i="27" s="1"/>
  <c r="DL146" i="27"/>
  <c r="CM146" i="27"/>
  <c r="CL146" i="27"/>
  <c r="BL146" i="27"/>
  <c r="BK146" i="27"/>
  <c r="BM146" i="27" s="1"/>
  <c r="AK146" i="27"/>
  <c r="AH146" i="27"/>
  <c r="AL146" i="27" s="1"/>
  <c r="DL145" i="27"/>
  <c r="CM145" i="27"/>
  <c r="CL145" i="27"/>
  <c r="BL145" i="27"/>
  <c r="BK145" i="27"/>
  <c r="BM145" i="27" s="1"/>
  <c r="AK145" i="27"/>
  <c r="AH145" i="27"/>
  <c r="AL145" i="27" s="1"/>
  <c r="DL144" i="27"/>
  <c r="CM144" i="27"/>
  <c r="CL144" i="27"/>
  <c r="BL144" i="27"/>
  <c r="BK144" i="27"/>
  <c r="BM144" i="27" s="1"/>
  <c r="AK144" i="27"/>
  <c r="AH144" i="27"/>
  <c r="AL144" i="27" s="1"/>
  <c r="DL143" i="27"/>
  <c r="CM143" i="27"/>
  <c r="CL143" i="27"/>
  <c r="BL143" i="27"/>
  <c r="BK143" i="27"/>
  <c r="BM143" i="27" s="1"/>
  <c r="AK143" i="27"/>
  <c r="AH143" i="27"/>
  <c r="AL143" i="27" s="1"/>
  <c r="DL142" i="27"/>
  <c r="CM142" i="27"/>
  <c r="CL142" i="27"/>
  <c r="BL142" i="27"/>
  <c r="BK142" i="27"/>
  <c r="BM142" i="27" s="1"/>
  <c r="AK142" i="27"/>
  <c r="AH142" i="27"/>
  <c r="AL142" i="27" s="1"/>
  <c r="DL141" i="27"/>
  <c r="CM141" i="27"/>
  <c r="CL141" i="27"/>
  <c r="BL141" i="27"/>
  <c r="BK141" i="27"/>
  <c r="BM141" i="27" s="1"/>
  <c r="AK141" i="27"/>
  <c r="AH141" i="27"/>
  <c r="AL141" i="27" s="1"/>
  <c r="DL140" i="27"/>
  <c r="CM140" i="27"/>
  <c r="CL140" i="27"/>
  <c r="BL140" i="27"/>
  <c r="BK140" i="27"/>
  <c r="BM140" i="27" s="1"/>
  <c r="AK140" i="27"/>
  <c r="AH140" i="27"/>
  <c r="AL140" i="27" s="1"/>
  <c r="DL139" i="27"/>
  <c r="CM139" i="27"/>
  <c r="CL139" i="27"/>
  <c r="BL139" i="27"/>
  <c r="BK139" i="27"/>
  <c r="BM139" i="27" s="1"/>
  <c r="AK139" i="27"/>
  <c r="AH139" i="27"/>
  <c r="AL139" i="27" s="1"/>
  <c r="DL138" i="27"/>
  <c r="CM138" i="27"/>
  <c r="CL138" i="27"/>
  <c r="BL138" i="27"/>
  <c r="BK138" i="27"/>
  <c r="BM138" i="27" s="1"/>
  <c r="AK138" i="27"/>
  <c r="AH138" i="27"/>
  <c r="AL138" i="27" s="1"/>
  <c r="DL137" i="27"/>
  <c r="CM137" i="27"/>
  <c r="CL137" i="27"/>
  <c r="BL137" i="27"/>
  <c r="BK137" i="27"/>
  <c r="BM137" i="27" s="1"/>
  <c r="AK137" i="27"/>
  <c r="AH137" i="27"/>
  <c r="AL137" i="27" s="1"/>
  <c r="DL136" i="27"/>
  <c r="CM136" i="27"/>
  <c r="CL136" i="27"/>
  <c r="BL136" i="27"/>
  <c r="BK136" i="27"/>
  <c r="BM136" i="27" s="1"/>
  <c r="AK136" i="27"/>
  <c r="AH136" i="27"/>
  <c r="AL136" i="27" s="1"/>
  <c r="DL135" i="27"/>
  <c r="CM135" i="27"/>
  <c r="CL135" i="27"/>
  <c r="BL135" i="27"/>
  <c r="BK135" i="27"/>
  <c r="BM135" i="27" s="1"/>
  <c r="AK135" i="27"/>
  <c r="AH135" i="27"/>
  <c r="AL135" i="27" s="1"/>
  <c r="DL134" i="27"/>
  <c r="CM134" i="27"/>
  <c r="CL134" i="27"/>
  <c r="BL134" i="27"/>
  <c r="BK134" i="27"/>
  <c r="BM134" i="27" s="1"/>
  <c r="AK134" i="27"/>
  <c r="AH134" i="27"/>
  <c r="AL134" i="27" s="1"/>
  <c r="DL133" i="27"/>
  <c r="CM133" i="27"/>
  <c r="CL133" i="27"/>
  <c r="BL133" i="27"/>
  <c r="BK133" i="27"/>
  <c r="BM133" i="27" s="1"/>
  <c r="AK133" i="27"/>
  <c r="AH133" i="27"/>
  <c r="AL133" i="27" s="1"/>
  <c r="DL132" i="27"/>
  <c r="CM132" i="27"/>
  <c r="CL132" i="27"/>
  <c r="BL132" i="27"/>
  <c r="BK132" i="27"/>
  <c r="BM132" i="27" s="1"/>
  <c r="AK132" i="27"/>
  <c r="AH132" i="27"/>
  <c r="AL132" i="27" s="1"/>
  <c r="DL131" i="27"/>
  <c r="CM131" i="27"/>
  <c r="CL131" i="27"/>
  <c r="BL131" i="27"/>
  <c r="BK131" i="27"/>
  <c r="BM131" i="27" s="1"/>
  <c r="AK131" i="27"/>
  <c r="AH131" i="27"/>
  <c r="AL131" i="27" s="1"/>
  <c r="DL130" i="27"/>
  <c r="CM130" i="27"/>
  <c r="CL130" i="27"/>
  <c r="BL130" i="27"/>
  <c r="BK130" i="27"/>
  <c r="BM130" i="27" s="1"/>
  <c r="AK130" i="27"/>
  <c r="AH130" i="27"/>
  <c r="AL130" i="27" s="1"/>
  <c r="DL129" i="27"/>
  <c r="CM129" i="27"/>
  <c r="CL129" i="27"/>
  <c r="BL129" i="27"/>
  <c r="BK129" i="27"/>
  <c r="BM129" i="27" s="1"/>
  <c r="AK129" i="27"/>
  <c r="AH129" i="27"/>
  <c r="AL129" i="27" s="1"/>
  <c r="DL128" i="27"/>
  <c r="CM128" i="27"/>
  <c r="CL128" i="27"/>
  <c r="BL128" i="27"/>
  <c r="BK128" i="27"/>
  <c r="BM128" i="27" s="1"/>
  <c r="AK128" i="27"/>
  <c r="AH128" i="27"/>
  <c r="AL128" i="27" s="1"/>
  <c r="DL127" i="27"/>
  <c r="CM127" i="27"/>
  <c r="CL127" i="27"/>
  <c r="BL127" i="27"/>
  <c r="BK127" i="27"/>
  <c r="BM127" i="27" s="1"/>
  <c r="AK127" i="27"/>
  <c r="AH127" i="27"/>
  <c r="AL127" i="27" s="1"/>
  <c r="DL126" i="27"/>
  <c r="CM126" i="27"/>
  <c r="CL126" i="27"/>
  <c r="BL126" i="27"/>
  <c r="BK126" i="27"/>
  <c r="BM126" i="27" s="1"/>
  <c r="AK126" i="27"/>
  <c r="AH126" i="27"/>
  <c r="AL126" i="27" s="1"/>
  <c r="DL125" i="27"/>
  <c r="CM125" i="27"/>
  <c r="CL125" i="27"/>
  <c r="BL125" i="27"/>
  <c r="BK125" i="27"/>
  <c r="BM125" i="27" s="1"/>
  <c r="AK125" i="27"/>
  <c r="AH125" i="27"/>
  <c r="AL125" i="27" s="1"/>
  <c r="DL124" i="27"/>
  <c r="CM124" i="27"/>
  <c r="CL124" i="27"/>
  <c r="BL124" i="27"/>
  <c r="BK124" i="27"/>
  <c r="BM124" i="27" s="1"/>
  <c r="AK124" i="27"/>
  <c r="AH124" i="27"/>
  <c r="AL124" i="27" s="1"/>
  <c r="DL123" i="27"/>
  <c r="CM123" i="27"/>
  <c r="CL123" i="27"/>
  <c r="BL123" i="27"/>
  <c r="BK123" i="27"/>
  <c r="BM123" i="27" s="1"/>
  <c r="AK123" i="27"/>
  <c r="AH123" i="27"/>
  <c r="AL123" i="27" s="1"/>
  <c r="DL122" i="27"/>
  <c r="CM122" i="27"/>
  <c r="CL122" i="27"/>
  <c r="BL122" i="27"/>
  <c r="BK122" i="27"/>
  <c r="BM122" i="27" s="1"/>
  <c r="AK122" i="27"/>
  <c r="AH122" i="27"/>
  <c r="AL122" i="27" s="1"/>
  <c r="DL121" i="27"/>
  <c r="CM121" i="27"/>
  <c r="CL121" i="27"/>
  <c r="BL121" i="27"/>
  <c r="BK121" i="27"/>
  <c r="BM121" i="27" s="1"/>
  <c r="AK121" i="27"/>
  <c r="AH121" i="27"/>
  <c r="AL121" i="27" s="1"/>
  <c r="DL120" i="27"/>
  <c r="CM120" i="27"/>
  <c r="CL120" i="27"/>
  <c r="BL120" i="27"/>
  <c r="BK120" i="27"/>
  <c r="BM120" i="27" s="1"/>
  <c r="AK120" i="27"/>
  <c r="AH120" i="27"/>
  <c r="AL120" i="27" s="1"/>
  <c r="DL119" i="27"/>
  <c r="CM119" i="27"/>
  <c r="CL119" i="27"/>
  <c r="BL119" i="27"/>
  <c r="BK119" i="27"/>
  <c r="BM119" i="27" s="1"/>
  <c r="AK119" i="27"/>
  <c r="AH119" i="27"/>
  <c r="AL119" i="27" s="1"/>
  <c r="DL118" i="27"/>
  <c r="CM118" i="27"/>
  <c r="CL118" i="27"/>
  <c r="BL118" i="27"/>
  <c r="BK118" i="27"/>
  <c r="BM118" i="27" s="1"/>
  <c r="AK118" i="27"/>
  <c r="AH118" i="27"/>
  <c r="AL118" i="27" s="1"/>
  <c r="DL117" i="27"/>
  <c r="CM117" i="27"/>
  <c r="CL117" i="27"/>
  <c r="BL117" i="27"/>
  <c r="BK117" i="27"/>
  <c r="BM117" i="27" s="1"/>
  <c r="AK117" i="27"/>
  <c r="AH117" i="27"/>
  <c r="AL117" i="27" s="1"/>
  <c r="DL116" i="27"/>
  <c r="CM116" i="27"/>
  <c r="CL116" i="27"/>
  <c r="BL116" i="27"/>
  <c r="BK116" i="27"/>
  <c r="BM116" i="27" s="1"/>
  <c r="AK116" i="27"/>
  <c r="AH116" i="27"/>
  <c r="AL116" i="27" s="1"/>
  <c r="DL115" i="27"/>
  <c r="CM115" i="27"/>
  <c r="CL115" i="27"/>
  <c r="BL115" i="27"/>
  <c r="BK115" i="27"/>
  <c r="BM115" i="27" s="1"/>
  <c r="AK115" i="27"/>
  <c r="AH115" i="27"/>
  <c r="AL115" i="27" s="1"/>
  <c r="DL114" i="27"/>
  <c r="CM114" i="27"/>
  <c r="CL114" i="27"/>
  <c r="BL114" i="27"/>
  <c r="BK114" i="27"/>
  <c r="BM114" i="27" s="1"/>
  <c r="AK114" i="27"/>
  <c r="AH114" i="27"/>
  <c r="AL114" i="27" s="1"/>
  <c r="DL113" i="27"/>
  <c r="CM113" i="27"/>
  <c r="CL113" i="27"/>
  <c r="BL113" i="27"/>
  <c r="BK113" i="27"/>
  <c r="BM113" i="27" s="1"/>
  <c r="AK113" i="27"/>
  <c r="AH113" i="27"/>
  <c r="AL113" i="27" s="1"/>
  <c r="DL112" i="27"/>
  <c r="CM112" i="27"/>
  <c r="CL112" i="27"/>
  <c r="BL112" i="27"/>
  <c r="BK112" i="27"/>
  <c r="BM112" i="27" s="1"/>
  <c r="AK112" i="27"/>
  <c r="AH112" i="27"/>
  <c r="AL112" i="27" s="1"/>
  <c r="DL111" i="27"/>
  <c r="CM111" i="27"/>
  <c r="CL111" i="27"/>
  <c r="BL111" i="27"/>
  <c r="BK111" i="27"/>
  <c r="BM111" i="27" s="1"/>
  <c r="AK111" i="27"/>
  <c r="AH111" i="27"/>
  <c r="AL111" i="27" s="1"/>
  <c r="DL110" i="27"/>
  <c r="CM110" i="27"/>
  <c r="CL110" i="27"/>
  <c r="BL110" i="27"/>
  <c r="BK110" i="27"/>
  <c r="BM110" i="27" s="1"/>
  <c r="AK110" i="27"/>
  <c r="AH110" i="27"/>
  <c r="AL110" i="27" s="1"/>
  <c r="DL109" i="27"/>
  <c r="CM109" i="27"/>
  <c r="CL109" i="27"/>
  <c r="BL109" i="27"/>
  <c r="BK109" i="27"/>
  <c r="BM109" i="27" s="1"/>
  <c r="AK109" i="27"/>
  <c r="AH109" i="27"/>
  <c r="AL109" i="27" s="1"/>
  <c r="DL108" i="27"/>
  <c r="CM108" i="27"/>
  <c r="CL108" i="27"/>
  <c r="BL108" i="27"/>
  <c r="BK108" i="27"/>
  <c r="BM108" i="27" s="1"/>
  <c r="AK108" i="27"/>
  <c r="AH108" i="27"/>
  <c r="AL108" i="27" s="1"/>
  <c r="DL107" i="27"/>
  <c r="CM107" i="27"/>
  <c r="CL107" i="27"/>
  <c r="BL107" i="27"/>
  <c r="BK107" i="27"/>
  <c r="BM107" i="27" s="1"/>
  <c r="AK107" i="27"/>
  <c r="AH107" i="27"/>
  <c r="AL107" i="27" s="1"/>
  <c r="DL106" i="27"/>
  <c r="CM106" i="27"/>
  <c r="CL106" i="27"/>
  <c r="BL106" i="27"/>
  <c r="BK106" i="27"/>
  <c r="BM106" i="27" s="1"/>
  <c r="AK106" i="27"/>
  <c r="AH106" i="27"/>
  <c r="AL106" i="27" s="1"/>
  <c r="DL105" i="27"/>
  <c r="CM105" i="27"/>
  <c r="CL105" i="27"/>
  <c r="BL105" i="27"/>
  <c r="BK105" i="27"/>
  <c r="BM105" i="27" s="1"/>
  <c r="AK105" i="27"/>
  <c r="AH105" i="27"/>
  <c r="AL105" i="27" s="1"/>
  <c r="DL104" i="27"/>
  <c r="CM104" i="27"/>
  <c r="CL104" i="27"/>
  <c r="BL104" i="27"/>
  <c r="BK104" i="27"/>
  <c r="BM104" i="27" s="1"/>
  <c r="AK104" i="27"/>
  <c r="AH104" i="27"/>
  <c r="AL104" i="27" s="1"/>
  <c r="DL103" i="27"/>
  <c r="CM103" i="27"/>
  <c r="CL103" i="27"/>
  <c r="BL103" i="27"/>
  <c r="BK103" i="27"/>
  <c r="BM103" i="27" s="1"/>
  <c r="AK103" i="27"/>
  <c r="AH103" i="27"/>
  <c r="AL103" i="27" s="1"/>
  <c r="DL102" i="27"/>
  <c r="CM102" i="27"/>
  <c r="CL102" i="27"/>
  <c r="BL102" i="27"/>
  <c r="BK102" i="27"/>
  <c r="BM102" i="27" s="1"/>
  <c r="AK102" i="27"/>
  <c r="AH102" i="27"/>
  <c r="AL102" i="27" s="1"/>
  <c r="DL101" i="27"/>
  <c r="CM101" i="27"/>
  <c r="CL101" i="27"/>
  <c r="BL101" i="27"/>
  <c r="BK101" i="27"/>
  <c r="BM101" i="27" s="1"/>
  <c r="AK101" i="27"/>
  <c r="AH101" i="27"/>
  <c r="AL101" i="27" s="1"/>
  <c r="DL100" i="27"/>
  <c r="CM100" i="27"/>
  <c r="CL100" i="27"/>
  <c r="BL100" i="27"/>
  <c r="BK100" i="27"/>
  <c r="BM100" i="27" s="1"/>
  <c r="AK100" i="27"/>
  <c r="AH100" i="27"/>
  <c r="AL100" i="27" s="1"/>
  <c r="DL99" i="27"/>
  <c r="CM99" i="27"/>
  <c r="CL99" i="27"/>
  <c r="BL99" i="27"/>
  <c r="BK99" i="27"/>
  <c r="BM99" i="27" s="1"/>
  <c r="AK99" i="27"/>
  <c r="AH99" i="27"/>
  <c r="AL99" i="27" s="1"/>
  <c r="DL98" i="27"/>
  <c r="CM98" i="27"/>
  <c r="CL98" i="27"/>
  <c r="BL98" i="27"/>
  <c r="BK98" i="27"/>
  <c r="BM98" i="27" s="1"/>
  <c r="AK98" i="27"/>
  <c r="AH98" i="27"/>
  <c r="AL98" i="27" s="1"/>
  <c r="DL97" i="27"/>
  <c r="CM97" i="27"/>
  <c r="CL97" i="27"/>
  <c r="BL97" i="27"/>
  <c r="BK97" i="27"/>
  <c r="BM97" i="27" s="1"/>
  <c r="AK97" i="27"/>
  <c r="AH97" i="27"/>
  <c r="AL97" i="27" s="1"/>
  <c r="DL96" i="27"/>
  <c r="CM96" i="27"/>
  <c r="CL96" i="27"/>
  <c r="BL96" i="27"/>
  <c r="BK96" i="27"/>
  <c r="BM96" i="27" s="1"/>
  <c r="AK96" i="27"/>
  <c r="AH96" i="27"/>
  <c r="AL96" i="27" s="1"/>
  <c r="DL95" i="27"/>
  <c r="CM95" i="27"/>
  <c r="CL95" i="27"/>
  <c r="BL95" i="27"/>
  <c r="BK95" i="27"/>
  <c r="BM95" i="27" s="1"/>
  <c r="AK95" i="27"/>
  <c r="AH95" i="27"/>
  <c r="AL95" i="27" s="1"/>
  <c r="DL94" i="27"/>
  <c r="CM94" i="27"/>
  <c r="CL94" i="27"/>
  <c r="BL94" i="27"/>
  <c r="BK94" i="27"/>
  <c r="BM94" i="27" s="1"/>
  <c r="AK94" i="27"/>
  <c r="AH94" i="27"/>
  <c r="AL94" i="27" s="1"/>
  <c r="DL93" i="27"/>
  <c r="CM93" i="27"/>
  <c r="CL93" i="27"/>
  <c r="BL93" i="27"/>
  <c r="BK93" i="27"/>
  <c r="BM93" i="27" s="1"/>
  <c r="AK93" i="27"/>
  <c r="AH93" i="27"/>
  <c r="AL93" i="27" s="1"/>
  <c r="DL92" i="27"/>
  <c r="CM92" i="27"/>
  <c r="CL92" i="27"/>
  <c r="BL92" i="27"/>
  <c r="BK92" i="27"/>
  <c r="BM92" i="27" s="1"/>
  <c r="AK92" i="27"/>
  <c r="AH92" i="27"/>
  <c r="AL92" i="27" s="1"/>
  <c r="DL91" i="27"/>
  <c r="CM91" i="27"/>
  <c r="CL91" i="27"/>
  <c r="BL91" i="27"/>
  <c r="BK91" i="27"/>
  <c r="BM91" i="27" s="1"/>
  <c r="AK91" i="27"/>
  <c r="AH91" i="27"/>
  <c r="AL91" i="27" s="1"/>
  <c r="DL90" i="27"/>
  <c r="CM90" i="27"/>
  <c r="CL90" i="27"/>
  <c r="BL90" i="27"/>
  <c r="BK90" i="27"/>
  <c r="BM90" i="27" s="1"/>
  <c r="AK90" i="27"/>
  <c r="AH90" i="27"/>
  <c r="AL90" i="27" s="1"/>
  <c r="DL89" i="27"/>
  <c r="CM89" i="27"/>
  <c r="CL89" i="27"/>
  <c r="BL89" i="27"/>
  <c r="BK89" i="27"/>
  <c r="BM89" i="27" s="1"/>
  <c r="AK89" i="27"/>
  <c r="AH89" i="27"/>
  <c r="AL89" i="27" s="1"/>
  <c r="DL88" i="27"/>
  <c r="CM88" i="27"/>
  <c r="CL88" i="27"/>
  <c r="BL88" i="27"/>
  <c r="BK88" i="27"/>
  <c r="BM88" i="27" s="1"/>
  <c r="AK88" i="27"/>
  <c r="AH88" i="27"/>
  <c r="AL88" i="27" s="1"/>
  <c r="DL87" i="27"/>
  <c r="CM87" i="27"/>
  <c r="CL87" i="27"/>
  <c r="BL87" i="27"/>
  <c r="BK87" i="27"/>
  <c r="BM87" i="27" s="1"/>
  <c r="AK87" i="27"/>
  <c r="AH87" i="27"/>
  <c r="AL87" i="27" s="1"/>
  <c r="DL86" i="27"/>
  <c r="CM86" i="27"/>
  <c r="CL86" i="27"/>
  <c r="BL86" i="27"/>
  <c r="BK86" i="27"/>
  <c r="BM86" i="27" s="1"/>
  <c r="AK86" i="27"/>
  <c r="AH86" i="27"/>
  <c r="AL86" i="27" s="1"/>
  <c r="DL85" i="27"/>
  <c r="CM85" i="27"/>
  <c r="CL85" i="27"/>
  <c r="BL85" i="27"/>
  <c r="BK85" i="27"/>
  <c r="BM85" i="27" s="1"/>
  <c r="AK85" i="27"/>
  <c r="AH85" i="27"/>
  <c r="AL85" i="27" s="1"/>
  <c r="DL84" i="27"/>
  <c r="CM84" i="27"/>
  <c r="CL84" i="27"/>
  <c r="BL84" i="27"/>
  <c r="BK84" i="27"/>
  <c r="BM84" i="27" s="1"/>
  <c r="AK84" i="27"/>
  <c r="AH84" i="27"/>
  <c r="AL84" i="27" s="1"/>
  <c r="DL83" i="27"/>
  <c r="CM83" i="27"/>
  <c r="CL83" i="27"/>
  <c r="BL83" i="27"/>
  <c r="BK83" i="27"/>
  <c r="BM83" i="27" s="1"/>
  <c r="AK83" i="27"/>
  <c r="AH83" i="27"/>
  <c r="AL83" i="27" s="1"/>
  <c r="DL82" i="27"/>
  <c r="CM82" i="27"/>
  <c r="CL82" i="27"/>
  <c r="BL82" i="27"/>
  <c r="BK82" i="27"/>
  <c r="BM82" i="27" s="1"/>
  <c r="AK82" i="27"/>
  <c r="AH82" i="27"/>
  <c r="AL82" i="27" s="1"/>
  <c r="DL81" i="27"/>
  <c r="CM81" i="27"/>
  <c r="CL81" i="27"/>
  <c r="BL81" i="27"/>
  <c r="BK81" i="27"/>
  <c r="BM81" i="27" s="1"/>
  <c r="AK81" i="27"/>
  <c r="AH81" i="27"/>
  <c r="AL81" i="27" s="1"/>
  <c r="DL80" i="27"/>
  <c r="CM80" i="27"/>
  <c r="CL80" i="27"/>
  <c r="BL80" i="27"/>
  <c r="BK80" i="27"/>
  <c r="BM80" i="27" s="1"/>
  <c r="AK80" i="27"/>
  <c r="AH80" i="27"/>
  <c r="AL80" i="27" s="1"/>
  <c r="DL79" i="27"/>
  <c r="CM79" i="27"/>
  <c r="CL79" i="27"/>
  <c r="BL79" i="27"/>
  <c r="BK79" i="27"/>
  <c r="BM79" i="27" s="1"/>
  <c r="AK79" i="27"/>
  <c r="AH79" i="27"/>
  <c r="AL79" i="27" s="1"/>
  <c r="DL78" i="27"/>
  <c r="CM78" i="27"/>
  <c r="CL78" i="27"/>
  <c r="BL78" i="27"/>
  <c r="BK78" i="27"/>
  <c r="BM78" i="27" s="1"/>
  <c r="AK78" i="27"/>
  <c r="AH78" i="27"/>
  <c r="AL78" i="27" s="1"/>
  <c r="DL77" i="27"/>
  <c r="CM77" i="27"/>
  <c r="CL77" i="27"/>
  <c r="BL77" i="27"/>
  <c r="BK77" i="27"/>
  <c r="BM77" i="27" s="1"/>
  <c r="AK77" i="27"/>
  <c r="AH77" i="27"/>
  <c r="AL77" i="27" s="1"/>
  <c r="DL76" i="27"/>
  <c r="CM76" i="27"/>
  <c r="CL76" i="27"/>
  <c r="BL76" i="27"/>
  <c r="BK76" i="27"/>
  <c r="BM76" i="27" s="1"/>
  <c r="AK76" i="27"/>
  <c r="AH76" i="27"/>
  <c r="AL76" i="27" s="1"/>
  <c r="DL75" i="27"/>
  <c r="CM75" i="27"/>
  <c r="CL75" i="27"/>
  <c r="BL75" i="27"/>
  <c r="BK75" i="27"/>
  <c r="BM75" i="27" s="1"/>
  <c r="AK75" i="27"/>
  <c r="AH75" i="27"/>
  <c r="AL75" i="27" s="1"/>
  <c r="DL74" i="27"/>
  <c r="CM74" i="27"/>
  <c r="CL74" i="27"/>
  <c r="BL74" i="27"/>
  <c r="BK74" i="27"/>
  <c r="BM74" i="27" s="1"/>
  <c r="AK74" i="27"/>
  <c r="AH74" i="27"/>
  <c r="AL74" i="27" s="1"/>
  <c r="DL73" i="27"/>
  <c r="CM73" i="27"/>
  <c r="CL73" i="27"/>
  <c r="BL73" i="27"/>
  <c r="BK73" i="27"/>
  <c r="BM73" i="27" s="1"/>
  <c r="AK73" i="27"/>
  <c r="AH73" i="27"/>
  <c r="AL73" i="27" s="1"/>
  <c r="DL72" i="27"/>
  <c r="CM72" i="27"/>
  <c r="CL72" i="27"/>
  <c r="BL72" i="27"/>
  <c r="BK72" i="27"/>
  <c r="BM72" i="27" s="1"/>
  <c r="AK72" i="27"/>
  <c r="AH72" i="27"/>
  <c r="AL72" i="27" s="1"/>
  <c r="DL71" i="27"/>
  <c r="CM71" i="27"/>
  <c r="CL71" i="27"/>
  <c r="BL71" i="27"/>
  <c r="BK71" i="27"/>
  <c r="BM71" i="27" s="1"/>
  <c r="AK71" i="27"/>
  <c r="AH71" i="27"/>
  <c r="AL71" i="27" s="1"/>
  <c r="DL70" i="27"/>
  <c r="CM70" i="27"/>
  <c r="CL70" i="27"/>
  <c r="BL70" i="27"/>
  <c r="BK70" i="27"/>
  <c r="BM70" i="27" s="1"/>
  <c r="AK70" i="27"/>
  <c r="AH70" i="27"/>
  <c r="AL70" i="27" s="1"/>
  <c r="DL69" i="27"/>
  <c r="CM69" i="27"/>
  <c r="CL69" i="27"/>
  <c r="BL69" i="27"/>
  <c r="BK69" i="27"/>
  <c r="BM69" i="27" s="1"/>
  <c r="AK69" i="27"/>
  <c r="AH69" i="27"/>
  <c r="AL69" i="27" s="1"/>
  <c r="DL68" i="27"/>
  <c r="CM68" i="27"/>
  <c r="CL68" i="27"/>
  <c r="BL68" i="27"/>
  <c r="BK68" i="27"/>
  <c r="BM68" i="27" s="1"/>
  <c r="AK68" i="27"/>
  <c r="AH68" i="27"/>
  <c r="AL68" i="27" s="1"/>
  <c r="DL67" i="27"/>
  <c r="CM67" i="27"/>
  <c r="CL67" i="27"/>
  <c r="BL67" i="27"/>
  <c r="BK67" i="27"/>
  <c r="BM67" i="27" s="1"/>
  <c r="AK67" i="27"/>
  <c r="AH67" i="27"/>
  <c r="AL67" i="27" s="1"/>
  <c r="DL66" i="27"/>
  <c r="CM66" i="27"/>
  <c r="CL66" i="27"/>
  <c r="BL66" i="27"/>
  <c r="BK66" i="27"/>
  <c r="BM66" i="27" s="1"/>
  <c r="AK66" i="27"/>
  <c r="AH66" i="27"/>
  <c r="AL66" i="27" s="1"/>
  <c r="DL65" i="27"/>
  <c r="CM65" i="27"/>
  <c r="CL65" i="27"/>
  <c r="BL65" i="27"/>
  <c r="BK65" i="27"/>
  <c r="BM65" i="27" s="1"/>
  <c r="AK65" i="27"/>
  <c r="AH65" i="27"/>
  <c r="AL65" i="27" s="1"/>
  <c r="DL64" i="27"/>
  <c r="CM64" i="27"/>
  <c r="CL64" i="27"/>
  <c r="BL64" i="27"/>
  <c r="BK64" i="27"/>
  <c r="BM64" i="27" s="1"/>
  <c r="AK64" i="27"/>
  <c r="AH64" i="27"/>
  <c r="AL64" i="27" s="1"/>
  <c r="DL63" i="27"/>
  <c r="CM63" i="27"/>
  <c r="CL63" i="27"/>
  <c r="BL63" i="27"/>
  <c r="BK63" i="27"/>
  <c r="BM63" i="27" s="1"/>
  <c r="AK63" i="27"/>
  <c r="AH63" i="27"/>
  <c r="AL63" i="27" s="1"/>
  <c r="DL62" i="27"/>
  <c r="CM62" i="27"/>
  <c r="CL62" i="27"/>
  <c r="BL62" i="27"/>
  <c r="BK62" i="27"/>
  <c r="BM62" i="27" s="1"/>
  <c r="AK62" i="27"/>
  <c r="AH62" i="27"/>
  <c r="AL62" i="27" s="1"/>
  <c r="DL61" i="27"/>
  <c r="CM61" i="27"/>
  <c r="CL61" i="27"/>
  <c r="BL61" i="27"/>
  <c r="BK61" i="27"/>
  <c r="BM61" i="27" s="1"/>
  <c r="AK61" i="27"/>
  <c r="AH61" i="27"/>
  <c r="AL61" i="27" s="1"/>
  <c r="DL60" i="27"/>
  <c r="CM60" i="27"/>
  <c r="CL60" i="27"/>
  <c r="BL60" i="27"/>
  <c r="BK60" i="27"/>
  <c r="BM60" i="27" s="1"/>
  <c r="AK60" i="27"/>
  <c r="AH60" i="27"/>
  <c r="AL60" i="27" s="1"/>
  <c r="DL59" i="27"/>
  <c r="CM59" i="27"/>
  <c r="CL59" i="27"/>
  <c r="BL59" i="27"/>
  <c r="BK59" i="27"/>
  <c r="BM59" i="27" s="1"/>
  <c r="AK59" i="27"/>
  <c r="AH59" i="27"/>
  <c r="AL59" i="27" s="1"/>
  <c r="DL58" i="27"/>
  <c r="CM58" i="27"/>
  <c r="CL58" i="27"/>
  <c r="BL58" i="27"/>
  <c r="BK58" i="27"/>
  <c r="BM58" i="27" s="1"/>
  <c r="AK58" i="27"/>
  <c r="AH58" i="27"/>
  <c r="AL58" i="27" s="1"/>
  <c r="DL57" i="27"/>
  <c r="CM57" i="27"/>
  <c r="CL57" i="27"/>
  <c r="BL57" i="27"/>
  <c r="BK57" i="27"/>
  <c r="BM57" i="27" s="1"/>
  <c r="AK57" i="27"/>
  <c r="AH57" i="27"/>
  <c r="AL57" i="27" s="1"/>
  <c r="DL56" i="27"/>
  <c r="CM56" i="27"/>
  <c r="CL56" i="27"/>
  <c r="BL56" i="27"/>
  <c r="BK56" i="27"/>
  <c r="BM56" i="27" s="1"/>
  <c r="AK56" i="27"/>
  <c r="AH56" i="27"/>
  <c r="AL56" i="27" s="1"/>
  <c r="DL55" i="27"/>
  <c r="CM55" i="27"/>
  <c r="CL55" i="27"/>
  <c r="BL55" i="27"/>
  <c r="BK55" i="27"/>
  <c r="BM55" i="27" s="1"/>
  <c r="AK55" i="27"/>
  <c r="AH55" i="27"/>
  <c r="AL55" i="27" s="1"/>
  <c r="DL54" i="27"/>
  <c r="CM54" i="27"/>
  <c r="CL54" i="27"/>
  <c r="BL54" i="27"/>
  <c r="BK54" i="27"/>
  <c r="BM54" i="27" s="1"/>
  <c r="AK54" i="27"/>
  <c r="AH54" i="27"/>
  <c r="AL54" i="27" s="1"/>
  <c r="DL53" i="27"/>
  <c r="CM53" i="27"/>
  <c r="CL53" i="27"/>
  <c r="BL53" i="27"/>
  <c r="BK53" i="27"/>
  <c r="BM53" i="27" s="1"/>
  <c r="AK53" i="27"/>
  <c r="AH53" i="27"/>
  <c r="AL53" i="27" s="1"/>
  <c r="DL52" i="27"/>
  <c r="CM52" i="27"/>
  <c r="CL52" i="27"/>
  <c r="BL52" i="27"/>
  <c r="BK52" i="27"/>
  <c r="BM52" i="27" s="1"/>
  <c r="AK52" i="27"/>
  <c r="AH52" i="27"/>
  <c r="AL52" i="27" s="1"/>
  <c r="DL51" i="27"/>
  <c r="CM51" i="27"/>
  <c r="CL51" i="27"/>
  <c r="BL51" i="27"/>
  <c r="BK51" i="27"/>
  <c r="BM51" i="27" s="1"/>
  <c r="AK51" i="27"/>
  <c r="AH51" i="27"/>
  <c r="AL51" i="27" s="1"/>
  <c r="DL50" i="27"/>
  <c r="CM50" i="27"/>
  <c r="CL50" i="27"/>
  <c r="BL50" i="27"/>
  <c r="BK50" i="27"/>
  <c r="BM50" i="27" s="1"/>
  <c r="AK50" i="27"/>
  <c r="AH50" i="27"/>
  <c r="AL50" i="27" s="1"/>
  <c r="DL49" i="27"/>
  <c r="CM49" i="27"/>
  <c r="CL49" i="27"/>
  <c r="BL49" i="27"/>
  <c r="BK49" i="27"/>
  <c r="BM49" i="27" s="1"/>
  <c r="AK49" i="27"/>
  <c r="AH49" i="27"/>
  <c r="AL49" i="27" s="1"/>
  <c r="DL48" i="27"/>
  <c r="CM48" i="27"/>
  <c r="CL48" i="27"/>
  <c r="BL48" i="27"/>
  <c r="BK48" i="27"/>
  <c r="BM48" i="27" s="1"/>
  <c r="AK48" i="27"/>
  <c r="AH48" i="27"/>
  <c r="AL48" i="27" s="1"/>
  <c r="DL47" i="27"/>
  <c r="CM47" i="27"/>
  <c r="CL47" i="27"/>
  <c r="BL47" i="27"/>
  <c r="BK47" i="27"/>
  <c r="BM47" i="27" s="1"/>
  <c r="AK47" i="27"/>
  <c r="AH47" i="27"/>
  <c r="AL47" i="27" s="1"/>
  <c r="DL46" i="27"/>
  <c r="CM46" i="27"/>
  <c r="CL46" i="27"/>
  <c r="BL46" i="27"/>
  <c r="BK46" i="27"/>
  <c r="BM46" i="27" s="1"/>
  <c r="AK46" i="27"/>
  <c r="AH46" i="27"/>
  <c r="AL46" i="27" s="1"/>
  <c r="DL45" i="27"/>
  <c r="CM45" i="27"/>
  <c r="CL45" i="27"/>
  <c r="BL45" i="27"/>
  <c r="BK45" i="27"/>
  <c r="BM45" i="27" s="1"/>
  <c r="AK45" i="27"/>
  <c r="AH45" i="27"/>
  <c r="AL45" i="27" s="1"/>
  <c r="DL44" i="27"/>
  <c r="CM44" i="27"/>
  <c r="CL44" i="27"/>
  <c r="BL44" i="27"/>
  <c r="BK44" i="27"/>
  <c r="BM44" i="27" s="1"/>
  <c r="AK44" i="27"/>
  <c r="AH44" i="27"/>
  <c r="AL44" i="27" s="1"/>
  <c r="DL43" i="27"/>
  <c r="CM43" i="27"/>
  <c r="CL43" i="27"/>
  <c r="BL43" i="27"/>
  <c r="BK43" i="27"/>
  <c r="BM43" i="27" s="1"/>
  <c r="AK43" i="27"/>
  <c r="AH43" i="27"/>
  <c r="AL43" i="27" s="1"/>
  <c r="DL42" i="27"/>
  <c r="CM42" i="27"/>
  <c r="CL42" i="27"/>
  <c r="BL42" i="27"/>
  <c r="BK42" i="27"/>
  <c r="BM42" i="27" s="1"/>
  <c r="AK42" i="27"/>
  <c r="AH42" i="27"/>
  <c r="AL42" i="27" s="1"/>
  <c r="DL41" i="27"/>
  <c r="CM41" i="27"/>
  <c r="CL41" i="27"/>
  <c r="BL41" i="27"/>
  <c r="BK41" i="27"/>
  <c r="BM41" i="27" s="1"/>
  <c r="AK41" i="27"/>
  <c r="AH41" i="27"/>
  <c r="AL41" i="27" s="1"/>
  <c r="DL40" i="27"/>
  <c r="CM40" i="27"/>
  <c r="CL40" i="27"/>
  <c r="BL40" i="27"/>
  <c r="BK40" i="27"/>
  <c r="BM40" i="27" s="1"/>
  <c r="AK40" i="27"/>
  <c r="AH40" i="27"/>
  <c r="AL40" i="27" s="1"/>
  <c r="DL39" i="27"/>
  <c r="CM39" i="27"/>
  <c r="CL39" i="27"/>
  <c r="BL39" i="27"/>
  <c r="BK39" i="27"/>
  <c r="BM39" i="27" s="1"/>
  <c r="AK39" i="27"/>
  <c r="AH39" i="27"/>
  <c r="AL39" i="27" s="1"/>
  <c r="DL38" i="27"/>
  <c r="CM38" i="27"/>
  <c r="CL38" i="27"/>
  <c r="BL38" i="27"/>
  <c r="BK38" i="27"/>
  <c r="BM38" i="27" s="1"/>
  <c r="AK38" i="27"/>
  <c r="AH38" i="27"/>
  <c r="AL38" i="27" s="1"/>
  <c r="DL37" i="27"/>
  <c r="CM37" i="27"/>
  <c r="CL37" i="27"/>
  <c r="BL37" i="27"/>
  <c r="BK37" i="27"/>
  <c r="BM37" i="27" s="1"/>
  <c r="AK37" i="27"/>
  <c r="AH37" i="27"/>
  <c r="AL37" i="27" s="1"/>
  <c r="DL36" i="27"/>
  <c r="CM36" i="27"/>
  <c r="CL36" i="27"/>
  <c r="BL36" i="27"/>
  <c r="BK36" i="27"/>
  <c r="BM36" i="27" s="1"/>
  <c r="AK36" i="27"/>
  <c r="AH36" i="27"/>
  <c r="AL36" i="27" s="1"/>
  <c r="DL35" i="27"/>
  <c r="CM35" i="27"/>
  <c r="CL35" i="27"/>
  <c r="BL35" i="27"/>
  <c r="BK35" i="27"/>
  <c r="BM35" i="27" s="1"/>
  <c r="AK35" i="27"/>
  <c r="AH35" i="27"/>
  <c r="AL35" i="27" s="1"/>
  <c r="DL34" i="27"/>
  <c r="CM34" i="27"/>
  <c r="CL34" i="27"/>
  <c r="BL34" i="27"/>
  <c r="BK34" i="27"/>
  <c r="BM34" i="27" s="1"/>
  <c r="AK34" i="27"/>
  <c r="AH34" i="27"/>
  <c r="AL34" i="27" s="1"/>
  <c r="DL33" i="27"/>
  <c r="CM33" i="27"/>
  <c r="CL33" i="27"/>
  <c r="BL33" i="27"/>
  <c r="BK33" i="27"/>
  <c r="BM33" i="27" s="1"/>
  <c r="AK33" i="27"/>
  <c r="AH33" i="27"/>
  <c r="AL33" i="27" s="1"/>
  <c r="DL32" i="27"/>
  <c r="CM32" i="27"/>
  <c r="CL32" i="27"/>
  <c r="BL32" i="27"/>
  <c r="BK32" i="27"/>
  <c r="BM32" i="27" s="1"/>
  <c r="AK32" i="27"/>
  <c r="AH32" i="27"/>
  <c r="AL32" i="27" s="1"/>
  <c r="DL31" i="27"/>
  <c r="CM31" i="27"/>
  <c r="CL31" i="27"/>
  <c r="BL31" i="27"/>
  <c r="BK31" i="27"/>
  <c r="BM31" i="27" s="1"/>
  <c r="AK31" i="27"/>
  <c r="AH31" i="27"/>
  <c r="AL31" i="27" s="1"/>
  <c r="DL30" i="27"/>
  <c r="CM30" i="27"/>
  <c r="CL30" i="27"/>
  <c r="BL30" i="27"/>
  <c r="BK30" i="27"/>
  <c r="BM30" i="27" s="1"/>
  <c r="AK30" i="27"/>
  <c r="AH30" i="27"/>
  <c r="AL30" i="27" s="1"/>
  <c r="DL29" i="27"/>
  <c r="CM29" i="27"/>
  <c r="CL29" i="27"/>
  <c r="BL29" i="27"/>
  <c r="BK29" i="27"/>
  <c r="BM29" i="27" s="1"/>
  <c r="AK29" i="27"/>
  <c r="AH29" i="27"/>
  <c r="AL29" i="27" s="1"/>
  <c r="DL28" i="27"/>
  <c r="CM28" i="27"/>
  <c r="CL28" i="27"/>
  <c r="BL28" i="27"/>
  <c r="BK28" i="27"/>
  <c r="BM28" i="27" s="1"/>
  <c r="AK28" i="27"/>
  <c r="AH28" i="27"/>
  <c r="AL28" i="27" s="1"/>
  <c r="DL27" i="27"/>
  <c r="CM27" i="27"/>
  <c r="CL27" i="27"/>
  <c r="BL27" i="27"/>
  <c r="BK27" i="27"/>
  <c r="BM27" i="27" s="1"/>
  <c r="AK27" i="27"/>
  <c r="AH27" i="27"/>
  <c r="AL27" i="27" s="1"/>
  <c r="DL26" i="27"/>
  <c r="CM26" i="27"/>
  <c r="CL26" i="27"/>
  <c r="BL26" i="27"/>
  <c r="BK26" i="27"/>
  <c r="BM26" i="27" s="1"/>
  <c r="AK26" i="27"/>
  <c r="AH26" i="27"/>
  <c r="AL26" i="27" s="1"/>
  <c r="DL25" i="27"/>
  <c r="CM25" i="27"/>
  <c r="CL25" i="27"/>
  <c r="BL25" i="27"/>
  <c r="BK25" i="27"/>
  <c r="BM25" i="27" s="1"/>
  <c r="AK25" i="27"/>
  <c r="AH25" i="27"/>
  <c r="AL25" i="27" s="1"/>
  <c r="DL24" i="27"/>
  <c r="CM24" i="27"/>
  <c r="CL24" i="27"/>
  <c r="BL24" i="27"/>
  <c r="BK24" i="27"/>
  <c r="BM24" i="27" s="1"/>
  <c r="AK24" i="27"/>
  <c r="AH24" i="27"/>
  <c r="AL24" i="27" s="1"/>
  <c r="DL23" i="27"/>
  <c r="CM23" i="27"/>
  <c r="CL23" i="27"/>
  <c r="BL23" i="27"/>
  <c r="BK23" i="27"/>
  <c r="BM23" i="27" s="1"/>
  <c r="AK23" i="27"/>
  <c r="AH23" i="27"/>
  <c r="AL23" i="27" s="1"/>
  <c r="DL22" i="27"/>
  <c r="CM22" i="27"/>
  <c r="CL22" i="27"/>
  <c r="BL22" i="27"/>
  <c r="BK22" i="27"/>
  <c r="BM22" i="27" s="1"/>
  <c r="AK22" i="27"/>
  <c r="AH22" i="27"/>
  <c r="AL22" i="27" s="1"/>
  <c r="DL21" i="27"/>
  <c r="CM21" i="27"/>
  <c r="CL21" i="27"/>
  <c r="BL21" i="27"/>
  <c r="BK21" i="27"/>
  <c r="BM21" i="27" s="1"/>
  <c r="AK21" i="27"/>
  <c r="AH21" i="27"/>
  <c r="AL21" i="27" s="1"/>
  <c r="DL20" i="27"/>
  <c r="CM20" i="27"/>
  <c r="CL20" i="27"/>
  <c r="BL20" i="27"/>
  <c r="BK20" i="27"/>
  <c r="BM20" i="27" s="1"/>
  <c r="AK20" i="27"/>
  <c r="AH20" i="27"/>
  <c r="AL20" i="27" s="1"/>
  <c r="DL19" i="27"/>
  <c r="CM19" i="27"/>
  <c r="CL19" i="27"/>
  <c r="BL19" i="27"/>
  <c r="BK19" i="27"/>
  <c r="BM19" i="27" s="1"/>
  <c r="AK19" i="27"/>
  <c r="AH19" i="27"/>
  <c r="AL19" i="27" s="1"/>
  <c r="DL18" i="27"/>
  <c r="CM18" i="27"/>
  <c r="CL18" i="27"/>
  <c r="BL18" i="27"/>
  <c r="BK18" i="27"/>
  <c r="BM18" i="27" s="1"/>
  <c r="AK18" i="27"/>
  <c r="AH18" i="27"/>
  <c r="AL18" i="27" s="1"/>
  <c r="DL17" i="27"/>
  <c r="CM17" i="27"/>
  <c r="CL17" i="27"/>
  <c r="BL17" i="27"/>
  <c r="BK17" i="27"/>
  <c r="BM17" i="27" s="1"/>
  <c r="AK17" i="27"/>
  <c r="AH17" i="27"/>
  <c r="AL17" i="27" s="1"/>
  <c r="DL16" i="27"/>
  <c r="CM16" i="27"/>
  <c r="CL16" i="27"/>
  <c r="BL16" i="27"/>
  <c r="BK16" i="27"/>
  <c r="BM16" i="27" s="1"/>
  <c r="AK16" i="27"/>
  <c r="AH16" i="27"/>
  <c r="AL16" i="27" s="1"/>
  <c r="DL15" i="27"/>
  <c r="CM15" i="27"/>
  <c r="CL15" i="27"/>
  <c r="BL15" i="27"/>
  <c r="BK15" i="27"/>
  <c r="BM15" i="27" s="1"/>
  <c r="AK15" i="27"/>
  <c r="AH15" i="27"/>
  <c r="AL15" i="27" s="1"/>
  <c r="DL14" i="27"/>
  <c r="CM14" i="27"/>
  <c r="CL14" i="27"/>
  <c r="BL14" i="27"/>
  <c r="BK14" i="27"/>
  <c r="BM14" i="27" s="1"/>
  <c r="AK14" i="27"/>
  <c r="AH14" i="27"/>
  <c r="AL14" i="27" s="1"/>
  <c r="DL13" i="27"/>
  <c r="CM13" i="27"/>
  <c r="CL13" i="27"/>
  <c r="BL13" i="27"/>
  <c r="BK13" i="27"/>
  <c r="BM13" i="27" s="1"/>
  <c r="AK13" i="27"/>
  <c r="AH13" i="27"/>
  <c r="AL13" i="27" s="1"/>
  <c r="DL12" i="27"/>
  <c r="CM12" i="27"/>
  <c r="CL12" i="27"/>
  <c r="BL12" i="27"/>
  <c r="BK12" i="27"/>
  <c r="BM12" i="27" s="1"/>
  <c r="AK12" i="27"/>
  <c r="AH12" i="27"/>
  <c r="AL12" i="27" s="1"/>
  <c r="DL11" i="27"/>
  <c r="CM11" i="27"/>
  <c r="CL11" i="27"/>
  <c r="BL11" i="27"/>
  <c r="BK11" i="27"/>
  <c r="BM11" i="27" s="1"/>
  <c r="AK11" i="27"/>
  <c r="AH11" i="27"/>
  <c r="AF11" i="27"/>
  <c r="AF1125" i="27" s="1"/>
  <c r="BL1125" i="27" l="1"/>
  <c r="CM1125" i="27"/>
  <c r="CL1125" i="27"/>
  <c r="BK1125" i="27"/>
  <c r="AH1125" i="27"/>
  <c r="AK1125" i="27"/>
  <c r="AL11" i="27"/>
  <c r="AL1125" i="27" s="1"/>
  <c r="AG332" i="16" l="1"/>
  <c r="AF332" i="16"/>
  <c r="AE332" i="16"/>
  <c r="AD332" i="16"/>
  <c r="AC332" i="16"/>
  <c r="AB332" i="16"/>
  <c r="AA332" i="16"/>
  <c r="Z332" i="16"/>
  <c r="Y332" i="16"/>
  <c r="X332" i="16"/>
  <c r="W332" i="16"/>
  <c r="V332" i="16"/>
  <c r="U332" i="16"/>
  <c r="S332" i="16"/>
  <c r="M332" i="16"/>
  <c r="E177" i="31"/>
  <c r="F177" i="31"/>
  <c r="G177" i="31"/>
  <c r="E178" i="31"/>
  <c r="F178" i="31"/>
  <c r="G178" i="31"/>
  <c r="E179" i="31"/>
  <c r="F179" i="31"/>
  <c r="G179" i="31"/>
  <c r="D179" i="31"/>
  <c r="D178" i="31"/>
  <c r="D177" i="31"/>
  <c r="H153" i="31"/>
  <c r="E156" i="31"/>
  <c r="F156" i="31"/>
  <c r="G156" i="31"/>
  <c r="E157" i="31"/>
  <c r="F157" i="31"/>
  <c r="G157" i="31"/>
  <c r="D157" i="31"/>
  <c r="H155" i="31"/>
  <c r="H154" i="31"/>
  <c r="H152" i="31"/>
  <c r="H151" i="31"/>
  <c r="H150" i="31"/>
  <c r="H149" i="31"/>
  <c r="H148" i="31"/>
  <c r="H147" i="31"/>
  <c r="G172" i="31"/>
  <c r="E169" i="31"/>
  <c r="F169" i="31"/>
  <c r="G169" i="31"/>
  <c r="E170" i="31"/>
  <c r="F170" i="31"/>
  <c r="G170" i="31"/>
  <c r="E171" i="31"/>
  <c r="F171" i="31"/>
  <c r="G171" i="31"/>
  <c r="E172" i="31"/>
  <c r="F172" i="31"/>
  <c r="E173" i="31"/>
  <c r="F173" i="31"/>
  <c r="G173" i="31"/>
  <c r="E174" i="31"/>
  <c r="F174" i="31"/>
  <c r="G174" i="31"/>
  <c r="E175" i="31"/>
  <c r="F175" i="31"/>
  <c r="G175" i="31"/>
  <c r="E176" i="31"/>
  <c r="F176" i="31"/>
  <c r="G176" i="31"/>
  <c r="D176" i="31"/>
  <c r="D175" i="31"/>
  <c r="D174" i="31"/>
  <c r="D173" i="31"/>
  <c r="D172" i="31"/>
  <c r="D171" i="31"/>
  <c r="D170" i="31"/>
  <c r="D169" i="31"/>
  <c r="D168" i="31"/>
  <c r="D164" i="31"/>
  <c r="H146" i="31"/>
  <c r="H145" i="31"/>
  <c r="H144" i="31"/>
  <c r="H143" i="31"/>
  <c r="H142" i="31"/>
  <c r="H141" i="31"/>
  <c r="H140" i="31"/>
  <c r="H139" i="31"/>
  <c r="H138" i="31"/>
  <c r="H137" i="31"/>
  <c r="H136" i="31"/>
  <c r="H135" i="31"/>
  <c r="H134" i="31"/>
  <c r="H133" i="31"/>
  <c r="H132" i="31"/>
  <c r="H129" i="31"/>
  <c r="H130" i="31"/>
  <c r="H131" i="31"/>
  <c r="D47" i="22"/>
  <c r="E47" i="22"/>
  <c r="F47" i="22"/>
  <c r="G47" i="22"/>
  <c r="H47" i="22"/>
  <c r="I47" i="22"/>
  <c r="L46" i="22"/>
  <c r="L45" i="22"/>
  <c r="J31" i="22"/>
  <c r="L24" i="22"/>
  <c r="K24" i="22"/>
  <c r="J24" i="22"/>
  <c r="L23" i="22"/>
  <c r="K23" i="22"/>
  <c r="J23" i="22"/>
  <c r="L22" i="22"/>
  <c r="K22" i="22"/>
  <c r="J22" i="22"/>
  <c r="L21" i="22"/>
  <c r="K21" i="22"/>
  <c r="J21" i="22"/>
  <c r="L20" i="22"/>
  <c r="K20" i="22"/>
  <c r="J20" i="22"/>
  <c r="L19" i="22"/>
  <c r="K19" i="22"/>
  <c r="J19" i="22"/>
  <c r="L18" i="22"/>
  <c r="K18" i="22"/>
  <c r="J18" i="22"/>
  <c r="L17" i="22"/>
  <c r="K17" i="22"/>
  <c r="J17" i="22"/>
  <c r="L16" i="22"/>
  <c r="K16" i="22"/>
  <c r="J16" i="22"/>
  <c r="L15" i="22"/>
  <c r="K15" i="22"/>
  <c r="J15" i="22"/>
  <c r="L14" i="22"/>
  <c r="K14" i="22"/>
  <c r="J14" i="22"/>
  <c r="L13" i="22"/>
  <c r="K13" i="22"/>
  <c r="J13" i="22"/>
  <c r="L12" i="22"/>
  <c r="K12" i="22"/>
  <c r="J12" i="22"/>
  <c r="L11" i="22"/>
  <c r="K11" i="22"/>
  <c r="J11" i="22"/>
  <c r="L10" i="22"/>
  <c r="K10" i="22"/>
  <c r="J10" i="22"/>
  <c r="L9" i="22"/>
  <c r="K9" i="22"/>
  <c r="J9" i="22"/>
  <c r="AD17" i="33"/>
  <c r="AE17" i="33"/>
  <c r="AF17" i="33"/>
  <c r="AG17" i="33"/>
  <c r="AH17" i="33"/>
  <c r="AI17" i="33"/>
  <c r="AJ17" i="33"/>
  <c r="H177" i="31" l="1"/>
  <c r="H178" i="31"/>
  <c r="H179" i="31"/>
  <c r="H176" i="31"/>
  <c r="D158" i="31"/>
  <c r="G158" i="31"/>
  <c r="H156" i="31"/>
  <c r="F158" i="31"/>
  <c r="E158" i="31"/>
  <c r="H169" i="31"/>
  <c r="H170" i="31"/>
  <c r="H174" i="31"/>
  <c r="H171" i="31"/>
  <c r="H172" i="31"/>
  <c r="H173" i="31"/>
  <c r="H175" i="31"/>
  <c r="H157" i="31"/>
  <c r="H158" i="31" l="1"/>
  <c r="E2" i="19"/>
  <c r="E168" i="31"/>
  <c r="F168" i="31"/>
  <c r="G168" i="31"/>
  <c r="G167" i="31"/>
  <c r="E167" i="31"/>
  <c r="F167" i="31"/>
  <c r="G166" i="31"/>
  <c r="E166" i="31"/>
  <c r="F166" i="31"/>
  <c r="E165" i="31"/>
  <c r="F165" i="31"/>
  <c r="G165" i="31"/>
  <c r="E164" i="31"/>
  <c r="E180" i="31" s="1"/>
  <c r="F164" i="31"/>
  <c r="F180" i="31" s="1"/>
  <c r="G164" i="31"/>
  <c r="G180" i="31" s="1"/>
  <c r="D167" i="31"/>
  <c r="D166" i="31"/>
  <c r="D165" i="31"/>
  <c r="D180" i="31" s="1"/>
  <c r="H164" i="31" l="1"/>
  <c r="H165" i="31"/>
  <c r="H168" i="31"/>
  <c r="H166" i="31"/>
  <c r="H167" i="31"/>
  <c r="H128" i="31"/>
  <c r="H180" i="31" l="1"/>
  <c r="I10" i="48"/>
  <c r="H10" i="48"/>
  <c r="G10" i="48"/>
  <c r="F10" i="48"/>
  <c r="A10" i="48"/>
  <c r="A9" i="48"/>
  <c r="A8" i="48"/>
  <c r="A7" i="48"/>
  <c r="I10" i="47"/>
  <c r="H10" i="47"/>
  <c r="G10" i="47"/>
  <c r="F10" i="47"/>
  <c r="A10" i="47"/>
  <c r="A9" i="47"/>
  <c r="A8" i="47"/>
  <c r="A7" i="47"/>
  <c r="I10" i="46"/>
  <c r="H10" i="46"/>
  <c r="G10" i="46"/>
  <c r="F10" i="46"/>
  <c r="A10" i="46"/>
  <c r="A9" i="46"/>
  <c r="A8" i="46"/>
  <c r="A7" i="46"/>
  <c r="A22" i="45"/>
  <c r="A21" i="45"/>
  <c r="A18" i="44"/>
  <c r="A16" i="44"/>
  <c r="A15" i="44"/>
  <c r="A22" i="44"/>
  <c r="A17" i="43"/>
  <c r="A22" i="43"/>
  <c r="CF24" i="42"/>
  <c r="CE24" i="42"/>
  <c r="CD24" i="42"/>
  <c r="CC24" i="42"/>
  <c r="CB24" i="42"/>
  <c r="BQ24" i="42"/>
  <c r="BP24" i="42"/>
  <c r="BK24" i="42"/>
  <c r="BJ24" i="42"/>
  <c r="BI24" i="42"/>
  <c r="BH24" i="42"/>
  <c r="BE24" i="42"/>
  <c r="BD24" i="42"/>
  <c r="BC24" i="42"/>
  <c r="BB24" i="42"/>
  <c r="BA24" i="42"/>
  <c r="AZ24" i="42"/>
  <c r="AX24" i="42"/>
  <c r="AW24" i="42"/>
  <c r="AV24" i="42"/>
  <c r="AU24" i="42"/>
  <c r="AS24" i="42"/>
  <c r="AR24" i="42"/>
  <c r="AQ24" i="42"/>
  <c r="AP24" i="42"/>
  <c r="AO24" i="42"/>
  <c r="AN24" i="42"/>
  <c r="AM24" i="42"/>
  <c r="AL24" i="42"/>
  <c r="AK24" i="42"/>
  <c r="AJ24" i="42"/>
  <c r="AH24" i="42"/>
  <c r="AG24" i="42"/>
  <c r="AF24" i="42"/>
  <c r="AE24" i="42"/>
  <c r="AD24" i="42"/>
  <c r="AC24" i="42"/>
  <c r="AB24" i="42"/>
  <c r="AA24" i="42"/>
  <c r="Z24" i="42"/>
  <c r="Y24" i="42"/>
  <c r="X24" i="42"/>
  <c r="W24" i="42"/>
  <c r="V24" i="42"/>
  <c r="U24" i="42"/>
  <c r="T24" i="42"/>
  <c r="S24" i="42"/>
  <c r="A21" i="42"/>
  <c r="CF24" i="41"/>
  <c r="CE24" i="41"/>
  <c r="CD24" i="41"/>
  <c r="CC24" i="41"/>
  <c r="CB24" i="41"/>
  <c r="BQ24" i="41"/>
  <c r="BP24" i="41"/>
  <c r="BK24" i="41"/>
  <c r="BJ24" i="41"/>
  <c r="BI24" i="41"/>
  <c r="BH24" i="41"/>
  <c r="BE24" i="41"/>
  <c r="BD24" i="41"/>
  <c r="BC24" i="41"/>
  <c r="BB24" i="41"/>
  <c r="BA24" i="41"/>
  <c r="AZ24" i="41"/>
  <c r="AX24" i="41"/>
  <c r="AW24" i="41"/>
  <c r="AV24" i="41"/>
  <c r="AU24" i="41"/>
  <c r="AS24" i="41"/>
  <c r="AR24" i="41"/>
  <c r="AQ24" i="41"/>
  <c r="AP24" i="41"/>
  <c r="AO24" i="41"/>
  <c r="AN24" i="41"/>
  <c r="AM24" i="41"/>
  <c r="AL24" i="41"/>
  <c r="AK24" i="41"/>
  <c r="AJ24" i="41"/>
  <c r="AH24" i="41"/>
  <c r="AG24" i="41"/>
  <c r="AF24" i="41"/>
  <c r="AE24" i="41"/>
  <c r="AD24" i="41"/>
  <c r="AC24" i="41"/>
  <c r="AB24" i="41"/>
  <c r="AA24" i="41"/>
  <c r="Z24" i="41"/>
  <c r="Y24" i="41"/>
  <c r="X24" i="41"/>
  <c r="W24" i="41"/>
  <c r="V24" i="41"/>
  <c r="U24" i="41"/>
  <c r="T24" i="41"/>
  <c r="S24" i="41"/>
  <c r="A22" i="41"/>
  <c r="CF24" i="40"/>
  <c r="CE24" i="40"/>
  <c r="CD24" i="40"/>
  <c r="CC24" i="40"/>
  <c r="CB24" i="40"/>
  <c r="BQ24" i="40"/>
  <c r="BP24" i="40"/>
  <c r="BK24" i="40"/>
  <c r="BJ24" i="40"/>
  <c r="BI24" i="40"/>
  <c r="BH24" i="40"/>
  <c r="BE24" i="40"/>
  <c r="BD24" i="40"/>
  <c r="BC24" i="40"/>
  <c r="BB24" i="40"/>
  <c r="BA24" i="40"/>
  <c r="AZ24" i="40"/>
  <c r="AX24" i="40"/>
  <c r="AW24" i="40"/>
  <c r="AV24" i="40"/>
  <c r="AU24" i="40"/>
  <c r="AS24" i="40"/>
  <c r="AR24" i="40"/>
  <c r="AQ24" i="40"/>
  <c r="AP24" i="40"/>
  <c r="AO24" i="40"/>
  <c r="AN24" i="40"/>
  <c r="AM24" i="40"/>
  <c r="AL24" i="40"/>
  <c r="AK24" i="40"/>
  <c r="AJ24" i="40"/>
  <c r="AH24" i="40"/>
  <c r="AG24" i="40"/>
  <c r="AF24" i="40"/>
  <c r="AE24" i="40"/>
  <c r="AD24" i="40"/>
  <c r="AC24" i="40"/>
  <c r="AB24" i="40"/>
  <c r="AA24" i="40"/>
  <c r="Z24" i="40"/>
  <c r="Y24" i="40"/>
  <c r="X24" i="40"/>
  <c r="W24" i="40"/>
  <c r="V24" i="40"/>
  <c r="U24" i="40"/>
  <c r="T24" i="40"/>
  <c r="S24" i="40"/>
  <c r="A22" i="40"/>
  <c r="A16" i="39"/>
  <c r="A15" i="39"/>
  <c r="A14" i="39"/>
  <c r="A13" i="39"/>
  <c r="A12" i="39"/>
  <c r="A11" i="39"/>
  <c r="A10" i="39"/>
  <c r="A9" i="39"/>
  <c r="A8" i="39"/>
  <c r="A18" i="43" l="1"/>
  <c r="A19" i="43"/>
  <c r="A15" i="43"/>
  <c r="A16" i="43"/>
  <c r="A15" i="45"/>
  <c r="A16" i="45"/>
  <c r="A17" i="45"/>
  <c r="A18" i="45"/>
  <c r="A19" i="45"/>
  <c r="A20" i="45"/>
  <c r="A17" i="44"/>
  <c r="A19" i="44"/>
  <c r="A20" i="44"/>
  <c r="A21" i="44"/>
  <c r="A20" i="43"/>
  <c r="A21" i="43"/>
  <c r="A15" i="42"/>
  <c r="A23" i="42"/>
  <c r="A22" i="42"/>
  <c r="A16" i="42"/>
  <c r="A17" i="42"/>
  <c r="A18" i="42"/>
  <c r="A19" i="42"/>
  <c r="A20" i="42"/>
  <c r="A17" i="41"/>
  <c r="A23" i="41"/>
  <c r="A18" i="41"/>
  <c r="A19" i="41"/>
  <c r="A21" i="41"/>
  <c r="A15" i="41"/>
  <c r="A16" i="41"/>
  <c r="A20" i="41"/>
  <c r="A21" i="40"/>
  <c r="A15" i="40"/>
  <c r="A23" i="40"/>
  <c r="A16" i="40"/>
  <c r="A18" i="40"/>
  <c r="A19" i="40"/>
  <c r="A17" i="40"/>
  <c r="A20" i="40"/>
  <c r="A16" i="34" l="1"/>
  <c r="A15" i="34"/>
  <c r="A14" i="34"/>
  <c r="A13" i="34"/>
  <c r="A12" i="34"/>
  <c r="A11" i="34"/>
  <c r="A10" i="34"/>
  <c r="A9" i="34"/>
  <c r="A8" i="34"/>
  <c r="AC17" i="33"/>
  <c r="AB17" i="33"/>
  <c r="AA17" i="33"/>
  <c r="Z17" i="33"/>
  <c r="Y17" i="33"/>
  <c r="X17" i="33"/>
  <c r="W17" i="33"/>
  <c r="V17" i="33"/>
  <c r="U17" i="33"/>
  <c r="T17" i="33"/>
  <c r="S17" i="33"/>
  <c r="R17" i="33"/>
  <c r="Q17" i="33"/>
  <c r="P17" i="33"/>
  <c r="O17" i="33"/>
  <c r="N17" i="33"/>
  <c r="M17" i="33"/>
  <c r="L17" i="33"/>
  <c r="K17" i="33"/>
  <c r="J17" i="33"/>
  <c r="I17" i="33"/>
  <c r="A16" i="33"/>
  <c r="A15" i="33"/>
  <c r="A14" i="33"/>
  <c r="A13" i="33"/>
  <c r="A12" i="33"/>
  <c r="A11" i="33"/>
  <c r="A10" i="33"/>
  <c r="A9" i="33"/>
  <c r="A8" i="33"/>
  <c r="F16" i="17" l="1"/>
  <c r="F15" i="17"/>
  <c r="F14" i="17"/>
  <c r="F10" i="17"/>
  <c r="F12" i="17"/>
  <c r="F11" i="17"/>
  <c r="F8" i="17"/>
  <c r="F7" i="17"/>
  <c r="F6" i="17"/>
  <c r="H16" i="17" l="1"/>
  <c r="H15" i="17"/>
  <c r="H14" i="17"/>
  <c r="H12" i="17"/>
  <c r="H11" i="17"/>
  <c r="H10" i="17"/>
  <c r="H8" i="17"/>
  <c r="H7" i="17"/>
  <c r="H6" i="17"/>
  <c r="H1" i="27" l="1"/>
  <c r="E2" i="17"/>
  <c r="E1" i="17"/>
  <c r="E1" i="19"/>
  <c r="E1" i="16"/>
  <c r="H17" i="17"/>
  <c r="H13" i="17"/>
  <c r="H9" i="17"/>
</calcChain>
</file>

<file path=xl/sharedStrings.xml><?xml version="1.0" encoding="utf-8"?>
<sst xmlns="http://schemas.openxmlformats.org/spreadsheetml/2006/main" count="75873" uniqueCount="2741">
  <si>
    <t xml:space="preserve">Tab 3 Feeder Status </t>
  </si>
  <si>
    <t>DER Type 12 [Energy Storage]  includes: Battery- Add On; Wind w/ Battery; Natural Gas w/Battery; Other w/Battery; and Liquid Flow Battery</t>
  </si>
  <si>
    <t xml:space="preserve">EV results are from the Decmeber 2021 DPU’s 4th Set of IRs for docket 21-91 (our Phase 3 EV program); Results only represent the progress on sites from 2019 and 2020. </t>
  </si>
  <si>
    <t xml:space="preserve">Feeder Level SAIDI w/Excludable Major Events and the Feeder Level SAIFI w/Excludable Major Events, may result in calculations lower than the Feeder Level SAIDI w/o Excludable Major Events and Feeder Level SAIFI w/o Excludable Major Events, due to updates to the w/Excluded Major Events reporting after the submission of the Plan Year Service Level </t>
  </si>
  <si>
    <t>TABLE 1.a</t>
  </si>
  <si>
    <t xml:space="preserve">Feeder Deployment Incremental </t>
  </si>
  <si>
    <t>Company Name</t>
  </si>
  <si>
    <t>National Grid</t>
  </si>
  <si>
    <t>Plan Year</t>
  </si>
  <si>
    <t>This table presents the required format for the reporting of the incremental deployment of grid modernization technologies at the feeder/substation level during the plan year.</t>
  </si>
  <si>
    <t>Feeder/Substation Identification</t>
  </si>
  <si>
    <t>Monitoring &amp; Control (SCADA, including Power Quality Monitoring)</t>
  </si>
  <si>
    <t>Distribution Automation</t>
  </si>
  <si>
    <t>Volt-Var Optimization</t>
  </si>
  <si>
    <t>Advanced Distribution Management System (ADMS)</t>
  </si>
  <si>
    <t>Communications</t>
  </si>
  <si>
    <t>Communications (Eversource, New)</t>
  </si>
  <si>
    <t>Workforce Management</t>
  </si>
  <si>
    <t>Advanced Load Flow</t>
  </si>
  <si>
    <t>DERMs (including Dynamic DER Interface)</t>
  </si>
  <si>
    <t>Demonstration</t>
  </si>
  <si>
    <t>DER Mitigation</t>
  </si>
  <si>
    <t>Division Name</t>
  </si>
  <si>
    <t>District Name</t>
  </si>
  <si>
    <t>Substation Name</t>
  </si>
  <si>
    <t>Substation Location (City/Town)</t>
  </si>
  <si>
    <t>Feeder ID</t>
  </si>
  <si>
    <t>Feeder Location (Cities/Towns) (1)</t>
  </si>
  <si>
    <t>Initial Inclusion of Feeder in Report (Y/N) (2)</t>
  </si>
  <si>
    <t>Network Protector SCADA</t>
  </si>
  <si>
    <t>Substation Automation</t>
  </si>
  <si>
    <t>PQ Monitoring</t>
  </si>
  <si>
    <t>OMS/AMI Integration</t>
  </si>
  <si>
    <t>Feeder Monitors</t>
  </si>
  <si>
    <t>OH DA w/ Ties</t>
  </si>
  <si>
    <t>OH DA w/out Ties</t>
  </si>
  <si>
    <t>Capacitor Banks</t>
  </si>
  <si>
    <t>Engo</t>
  </si>
  <si>
    <t>Inverter Demo</t>
  </si>
  <si>
    <t>VVO - Regulators</t>
  </si>
  <si>
    <t>VVO - Capacitor Banks</t>
  </si>
  <si>
    <t>VVO - LTC Controls</t>
  </si>
  <si>
    <t>VVO - Line Sensors</t>
  </si>
  <si>
    <t>Dist. Management System</t>
  </si>
  <si>
    <t>Numbers of Nodes</t>
  </si>
  <si>
    <t>Miles of Fiber</t>
  </si>
  <si>
    <t>Mobile Damage Assessment</t>
  </si>
  <si>
    <t>Interconnection Automation</t>
  </si>
  <si>
    <t>Probabilistic Power Flow</t>
  </si>
  <si>
    <t>Massachusetts Electric</t>
  </si>
  <si>
    <t>NE South</t>
  </si>
  <si>
    <t>Southeast</t>
  </si>
  <si>
    <t>Riverside Sub</t>
  </si>
  <si>
    <t>Somerset</t>
  </si>
  <si>
    <t>05-17J1</t>
  </si>
  <si>
    <t>N</t>
  </si>
  <si>
    <t>-</t>
  </si>
  <si>
    <t>No</t>
  </si>
  <si>
    <t>0</t>
  </si>
  <si>
    <t>East Main Street</t>
  </si>
  <si>
    <t>Westborough</t>
  </si>
  <si>
    <t>05-314W3</t>
  </si>
  <si>
    <t>Southborough, Westborough</t>
  </si>
  <si>
    <t>South Wrentham</t>
  </si>
  <si>
    <t>Wrentham</t>
  </si>
  <si>
    <t>05-3422W4</t>
  </si>
  <si>
    <t>Foxborough, Norfolk, Wrentham</t>
  </si>
  <si>
    <t>Crocker Pond</t>
  </si>
  <si>
    <t>05-3424W1</t>
  </si>
  <si>
    <t>Foxborough, Wrentham</t>
  </si>
  <si>
    <t>Chartley Pond</t>
  </si>
  <si>
    <t>Attleboro</t>
  </si>
  <si>
    <t>05-8L4</t>
  </si>
  <si>
    <t>Attleboro, Norton, Rehoboth</t>
  </si>
  <si>
    <t>South Shore</t>
  </si>
  <si>
    <t>E. Bridgewater</t>
  </si>
  <si>
    <t>East Bridgewater</t>
  </si>
  <si>
    <t>07-797W24</t>
  </si>
  <si>
    <t>East Bridgewater, Halifax, Hanson, Pembroke</t>
  </si>
  <si>
    <t>Dupont</t>
  </si>
  <si>
    <t>Brockton</t>
  </si>
  <si>
    <t>07-91W49</t>
  </si>
  <si>
    <t>Easton</t>
  </si>
  <si>
    <t>07-92W43</t>
  </si>
  <si>
    <t>Easton, Stoughton</t>
  </si>
  <si>
    <t>07-92W44</t>
  </si>
  <si>
    <t>Brockton, Easton, West Bridgewater</t>
  </si>
  <si>
    <t>07-92W54</t>
  </si>
  <si>
    <t>Easton, West Bridgewater</t>
  </si>
  <si>
    <t>07-92W78</t>
  </si>
  <si>
    <t>Easton, Sharon, Stoughton</t>
  </si>
  <si>
    <t>07-92W79</t>
  </si>
  <si>
    <t>Phillips Lane</t>
  </si>
  <si>
    <t>Hanover</t>
  </si>
  <si>
    <t>07-95W3</t>
  </si>
  <si>
    <t>Hanover, Hanson, Pembroke</t>
  </si>
  <si>
    <t>NE North</t>
  </si>
  <si>
    <t>Western</t>
  </si>
  <si>
    <t>Little Rest Rd</t>
  </si>
  <si>
    <t>Warren</t>
  </si>
  <si>
    <t>09-516L2</t>
  </si>
  <si>
    <t>09-516L3</t>
  </si>
  <si>
    <t>Brimfield, Palmer, Warren</t>
  </si>
  <si>
    <t>Barre</t>
  </si>
  <si>
    <t>09-604W4</t>
  </si>
  <si>
    <t>Barre, Petersham</t>
  </si>
  <si>
    <t>Chestnut Hill 702</t>
  </si>
  <si>
    <t>Athol</t>
  </si>
  <si>
    <t>09-702W2</t>
  </si>
  <si>
    <t>Athol, Orange, Royalston, Warwick</t>
  </si>
  <si>
    <t>Wendell Depot</t>
  </si>
  <si>
    <t>Wendell</t>
  </si>
  <si>
    <t>09-705W1</t>
  </si>
  <si>
    <t>Erving, Shutesbury, Wendell</t>
  </si>
  <si>
    <t>North Shore</t>
  </si>
  <si>
    <t>Maplewood</t>
  </si>
  <si>
    <t>Malden</t>
  </si>
  <si>
    <t>12-16W4</t>
  </si>
  <si>
    <t>Malden, Revere</t>
  </si>
  <si>
    <t>12-16W7</t>
  </si>
  <si>
    <t>Everett, Malden, Revere</t>
  </si>
  <si>
    <t>12-16W8</t>
  </si>
  <si>
    <t>Swampscott</t>
  </si>
  <si>
    <t>12-22W1</t>
  </si>
  <si>
    <t>Lynn, Swampscott</t>
  </si>
  <si>
    <t>Saugus</t>
  </si>
  <si>
    <t>12-23W2</t>
  </si>
  <si>
    <t>Lynn, Saugus</t>
  </si>
  <si>
    <t>Melrose</t>
  </si>
  <si>
    <t>12-25W1</t>
  </si>
  <si>
    <t>Melrose, Saugus</t>
  </si>
  <si>
    <t>12-25W2</t>
  </si>
  <si>
    <t>12-25W5</t>
  </si>
  <si>
    <t>W. Salem</t>
  </si>
  <si>
    <t>Salem</t>
  </si>
  <si>
    <t>12-29W3</t>
  </si>
  <si>
    <t>Lynn, Salem</t>
  </si>
  <si>
    <t>12-29W4</t>
  </si>
  <si>
    <t>Lynn, Salem, Swampscott</t>
  </si>
  <si>
    <t>12-29W5</t>
  </si>
  <si>
    <t>Merrimack Valley</t>
  </si>
  <si>
    <t>Water Street</t>
  </si>
  <si>
    <t>Haverhill</t>
  </si>
  <si>
    <t>14-31L1</t>
  </si>
  <si>
    <t>14-31L2</t>
  </si>
  <si>
    <t>Byfield</t>
  </si>
  <si>
    <t>Newbury</t>
  </si>
  <si>
    <t>14-34M1</t>
  </si>
  <si>
    <t>Newbury, West Newbury</t>
  </si>
  <si>
    <t>Ward Hill</t>
  </si>
  <si>
    <t>14-43L4</t>
  </si>
  <si>
    <t>Haverhill, Lawrence, Methuen</t>
  </si>
  <si>
    <t>West Newbury</t>
  </si>
  <si>
    <t>14-47L1</t>
  </si>
  <si>
    <t>Haverhill, Merrimac, West Newbury</t>
  </si>
  <si>
    <t>Dale Street</t>
  </si>
  <si>
    <t>North Andover</t>
  </si>
  <si>
    <t>14-55L1</t>
  </si>
  <si>
    <t>Boxford, North Andover</t>
  </si>
  <si>
    <t>West Methuen</t>
  </si>
  <si>
    <t>Methuen</t>
  </si>
  <si>
    <t>14-63L1</t>
  </si>
  <si>
    <t>Lawrence, Methuen</t>
  </si>
  <si>
    <t>North Andover Jct.71</t>
  </si>
  <si>
    <t>14-71L1</t>
  </si>
  <si>
    <t>Andover, Lawrence, North Andover</t>
  </si>
  <si>
    <t>East Methuen</t>
  </si>
  <si>
    <t>14-74L4</t>
  </si>
  <si>
    <t>East Dracut</t>
  </si>
  <si>
    <t>Dracut</t>
  </si>
  <si>
    <t>14-75L3</t>
  </si>
  <si>
    <t>Dracut, Methuen</t>
  </si>
  <si>
    <t>Whittier</t>
  </si>
  <si>
    <t>14-76L1</t>
  </si>
  <si>
    <t>14-76L3</t>
  </si>
  <si>
    <t>Central</t>
  </si>
  <si>
    <t>Faraday St.</t>
  </si>
  <si>
    <t>Worcester</t>
  </si>
  <si>
    <t>01-11J325</t>
  </si>
  <si>
    <t>Yes</t>
  </si>
  <si>
    <t>01-11J330</t>
  </si>
  <si>
    <t>01-11J331</t>
  </si>
  <si>
    <t>01-11J332</t>
  </si>
  <si>
    <t>01-11J333</t>
  </si>
  <si>
    <t>01-11J346</t>
  </si>
  <si>
    <t>01-11J347</t>
  </si>
  <si>
    <t>01-11J351</t>
  </si>
  <si>
    <t>Ayer</t>
  </si>
  <si>
    <t>01-201W4</t>
  </si>
  <si>
    <t>Ayer, Groton, Pepperell, Shirley</t>
  </si>
  <si>
    <t>Litchfield St</t>
  </si>
  <si>
    <t>Leominster</t>
  </si>
  <si>
    <t>01-207W3</t>
  </si>
  <si>
    <t>Lancaster, Leominster</t>
  </si>
  <si>
    <t>Dunstable</t>
  </si>
  <si>
    <t>01-210L1</t>
  </si>
  <si>
    <t>Dunstable, Groton, Pepperell</t>
  </si>
  <si>
    <t>Fitch Rd.</t>
  </si>
  <si>
    <t>Clinton</t>
  </si>
  <si>
    <t>01-216W1</t>
  </si>
  <si>
    <t>01-216W6</t>
  </si>
  <si>
    <t>Bolton, Clinton, Harvard</t>
  </si>
  <si>
    <t>Prospect St.</t>
  </si>
  <si>
    <t>01-219W2</t>
  </si>
  <si>
    <t>Leominster, Lunenburg</t>
  </si>
  <si>
    <t>01-219W5</t>
  </si>
  <si>
    <t>Lancaster, Leominster, Lunenburg</t>
  </si>
  <si>
    <t>Leicester</t>
  </si>
  <si>
    <t>01-21W1</t>
  </si>
  <si>
    <t>Leicester, Spencer</t>
  </si>
  <si>
    <t>01-21W2</t>
  </si>
  <si>
    <t>Charlton, Leicester</t>
  </si>
  <si>
    <t>Groton St.</t>
  </si>
  <si>
    <t>Pepperell</t>
  </si>
  <si>
    <t>01-226L2</t>
  </si>
  <si>
    <t>Laurel Cir.</t>
  </si>
  <si>
    <t>Shirley</t>
  </si>
  <si>
    <t>01-227W1</t>
  </si>
  <si>
    <t>Lancaster, Leominster, Lunenburg, Shirley</t>
  </si>
  <si>
    <t>01-227W3</t>
  </si>
  <si>
    <t>Ayer, Harvard, Lunenburg, Shirley</t>
  </si>
  <si>
    <t>Pondville</t>
  </si>
  <si>
    <t>Auburn</t>
  </si>
  <si>
    <t>01-26W4</t>
  </si>
  <si>
    <t>Chandler St.</t>
  </si>
  <si>
    <t>01-2J335</t>
  </si>
  <si>
    <t>01-2J345</t>
  </si>
  <si>
    <t>North Grafton</t>
  </si>
  <si>
    <t>Grafton</t>
  </si>
  <si>
    <t>01-328W3</t>
  </si>
  <si>
    <t>Bancroft St.</t>
  </si>
  <si>
    <t>01-3J341</t>
  </si>
  <si>
    <t>01-3J371</t>
  </si>
  <si>
    <t>01-3J372</t>
  </si>
  <si>
    <t>01-3J373</t>
  </si>
  <si>
    <t>01-3J374</t>
  </si>
  <si>
    <t>01-3J375</t>
  </si>
  <si>
    <t>E. Webster</t>
  </si>
  <si>
    <t>Webster</t>
  </si>
  <si>
    <t>01-412L3</t>
  </si>
  <si>
    <t>Dudley, Oxford, Webster</t>
  </si>
  <si>
    <t>01-412L5</t>
  </si>
  <si>
    <t>Dudley, Webster</t>
  </si>
  <si>
    <t>Snow St.</t>
  </si>
  <si>
    <t>Southbridge</t>
  </si>
  <si>
    <t>01-413L1</t>
  </si>
  <si>
    <t>01-413L2</t>
  </si>
  <si>
    <t>Southbridge, Sturbridge</t>
  </si>
  <si>
    <t>01-413L4</t>
  </si>
  <si>
    <t>Charlton, Southbridge</t>
  </si>
  <si>
    <t>01-413L8</t>
  </si>
  <si>
    <t>W. Charlton</t>
  </si>
  <si>
    <t>Charlton</t>
  </si>
  <si>
    <t>01-415L1</t>
  </si>
  <si>
    <t>Brookfield, Charlton, Sturbridge</t>
  </si>
  <si>
    <t>01-415L2</t>
  </si>
  <si>
    <t>Lashaway</t>
  </si>
  <si>
    <t>North Brookfield</t>
  </si>
  <si>
    <t>01-525L1</t>
  </si>
  <si>
    <t>East Brookfield, North Brookfield, West Brookfield</t>
  </si>
  <si>
    <t>01-525L2</t>
  </si>
  <si>
    <t>Brookfield, New Braintree, North Brookfield, Warren, West Brookfield</t>
  </si>
  <si>
    <t>Meadow Street 552</t>
  </si>
  <si>
    <t>Spencer</t>
  </si>
  <si>
    <t>01-552L2</t>
  </si>
  <si>
    <t>Treasure Valley</t>
  </si>
  <si>
    <t>Paxton</t>
  </si>
  <si>
    <t>01-55W1</t>
  </si>
  <si>
    <t>Oakham, Paxton, Rutland</t>
  </si>
  <si>
    <t>Westminster</t>
  </si>
  <si>
    <t>01-602W2</t>
  </si>
  <si>
    <t>Barre, Gardner, Hubbardston, Templeton, Westminster</t>
  </si>
  <si>
    <t>01-602W3</t>
  </si>
  <si>
    <t>Crystal Lake</t>
  </si>
  <si>
    <t>Gardner</t>
  </si>
  <si>
    <t>01-607W1</t>
  </si>
  <si>
    <t>Gardner, Templeton</t>
  </si>
  <si>
    <t>01-607W3</t>
  </si>
  <si>
    <t>Ashburnham, Gardner, Winchendon</t>
  </si>
  <si>
    <t>01-607W4</t>
  </si>
  <si>
    <t>E. Westminster</t>
  </si>
  <si>
    <t>01-609W1</t>
  </si>
  <si>
    <t>Fitchburg, Hubbardston, Rutland, Westminster</t>
  </si>
  <si>
    <t>E. Winchendon</t>
  </si>
  <si>
    <t>Winchendon</t>
  </si>
  <si>
    <t>01-612W1</t>
  </si>
  <si>
    <t>01-612W3</t>
  </si>
  <si>
    <t>Vernon Hill</t>
  </si>
  <si>
    <t>01-8W2</t>
  </si>
  <si>
    <t>Millbury, Worcester</t>
  </si>
  <si>
    <t>Webster St.</t>
  </si>
  <si>
    <t>01-HT41</t>
  </si>
  <si>
    <t>Swansea Sub</t>
  </si>
  <si>
    <t>Swansea</t>
  </si>
  <si>
    <t>05-11W81</t>
  </si>
  <si>
    <t>05-11W82</t>
  </si>
  <si>
    <t>Somerset, Swansea</t>
  </si>
  <si>
    <t>05-11W83</t>
  </si>
  <si>
    <t>05-11W84</t>
  </si>
  <si>
    <t>Dighton</t>
  </si>
  <si>
    <t>05-19W72</t>
  </si>
  <si>
    <t>Dighton, Somerset, Swansea</t>
  </si>
  <si>
    <t>05-19W73</t>
  </si>
  <si>
    <t>Dighton, Rehoboth, Swansea</t>
  </si>
  <si>
    <t>Marlboro</t>
  </si>
  <si>
    <t>Marlborough</t>
  </si>
  <si>
    <t>05-311W6</t>
  </si>
  <si>
    <t>Westboro</t>
  </si>
  <si>
    <t>05-312W1</t>
  </si>
  <si>
    <t>Shrewsbury, Westborough</t>
  </si>
  <si>
    <t>05-312W2</t>
  </si>
  <si>
    <t>Northborough, Westborough</t>
  </si>
  <si>
    <t>05-312W3</t>
  </si>
  <si>
    <t>05-312W4</t>
  </si>
  <si>
    <t>Grafton, Hopkinton, Upton, Westborough</t>
  </si>
  <si>
    <t>05-312W5</t>
  </si>
  <si>
    <t>Woodside</t>
  </si>
  <si>
    <t>Northborough</t>
  </si>
  <si>
    <t>05-313W1</t>
  </si>
  <si>
    <t>Boylston, Northborough</t>
  </si>
  <si>
    <t>05-313W2</t>
  </si>
  <si>
    <t>Marlborough, Northborough, Westborough</t>
  </si>
  <si>
    <t>05-313W3</t>
  </si>
  <si>
    <t>05-313W4</t>
  </si>
  <si>
    <t>Marlborough, Northborough</t>
  </si>
  <si>
    <t>05-314W2</t>
  </si>
  <si>
    <t>Northboro Road</t>
  </si>
  <si>
    <t>Southborough</t>
  </si>
  <si>
    <t>05-317W1</t>
  </si>
  <si>
    <t>Marlborough, Southborough, Westborough</t>
  </si>
  <si>
    <t>North Marlboro</t>
  </si>
  <si>
    <t>05-318W1</t>
  </si>
  <si>
    <t>05-318W3</t>
  </si>
  <si>
    <t>Hudson, Marlborough, Northborough</t>
  </si>
  <si>
    <t>05-318W5</t>
  </si>
  <si>
    <t>Whitins Pond</t>
  </si>
  <si>
    <t>Northbridge</t>
  </si>
  <si>
    <t>05-320W1</t>
  </si>
  <si>
    <t>Northbridge, Upton</t>
  </si>
  <si>
    <t>Little Depot Street</t>
  </si>
  <si>
    <t>Milford</t>
  </si>
  <si>
    <t>05-335W1</t>
  </si>
  <si>
    <t>Bellingham, Hopedale, Mendon, Milford</t>
  </si>
  <si>
    <t>Franklin</t>
  </si>
  <si>
    <t>05-341W1</t>
  </si>
  <si>
    <t>05-3422W1</t>
  </si>
  <si>
    <t>Franklin, Plainville, Wrentham</t>
  </si>
  <si>
    <t>05-3422W3</t>
  </si>
  <si>
    <t>Foxborough, Plainville, Wrentham</t>
  </si>
  <si>
    <t>Foxboro 2</t>
  </si>
  <si>
    <t>Foxborough</t>
  </si>
  <si>
    <t>05-3432W1</t>
  </si>
  <si>
    <t>Beaver Pond</t>
  </si>
  <si>
    <t>05-344W3</t>
  </si>
  <si>
    <t>05-344W4</t>
  </si>
  <si>
    <t>Bellingham, Blackstone, Franklin</t>
  </si>
  <si>
    <t>05-344W5</t>
  </si>
  <si>
    <t>Bellingham, Franklin</t>
  </si>
  <si>
    <t>05-344W6</t>
  </si>
  <si>
    <t>Plainville</t>
  </si>
  <si>
    <t>05-3451W2</t>
  </si>
  <si>
    <t>05-3451W3</t>
  </si>
  <si>
    <t>Plainville, Wrentham</t>
  </si>
  <si>
    <t>Union Street</t>
  </si>
  <si>
    <t>05-348W7</t>
  </si>
  <si>
    <t>Bellingham, Franklin, Wrentham</t>
  </si>
  <si>
    <t>05-348W8</t>
  </si>
  <si>
    <t>Norton</t>
  </si>
  <si>
    <t>05-4L1</t>
  </si>
  <si>
    <t>Norton, Taunton</t>
  </si>
  <si>
    <t>05-4L2</t>
  </si>
  <si>
    <t>Mink Street</t>
  </si>
  <si>
    <t>Seekonk</t>
  </si>
  <si>
    <t>05-7L4</t>
  </si>
  <si>
    <t>Dighton, Rehoboth, Seekonk</t>
  </si>
  <si>
    <t>Read Street</t>
  </si>
  <si>
    <t>05-9L5</t>
  </si>
  <si>
    <t>Attleboro, Rehoboth, Seekonk</t>
  </si>
  <si>
    <t>05-9L6</t>
  </si>
  <si>
    <t>North Quincy</t>
  </si>
  <si>
    <t>Quincy</t>
  </si>
  <si>
    <t>07-11W2</t>
  </si>
  <si>
    <t>07-11W3</t>
  </si>
  <si>
    <t>Field St</t>
  </si>
  <si>
    <t>07-1W1</t>
  </si>
  <si>
    <t>East Holbrook</t>
  </si>
  <si>
    <t>Holbrook</t>
  </si>
  <si>
    <t>07-2W1</t>
  </si>
  <si>
    <t>07-2W2</t>
  </si>
  <si>
    <t>Holbrook, Weymouth</t>
  </si>
  <si>
    <t>Randolph</t>
  </si>
  <si>
    <t>07-5W1</t>
  </si>
  <si>
    <t>07-5W2</t>
  </si>
  <si>
    <t>07-5W3</t>
  </si>
  <si>
    <t>07-5W4</t>
  </si>
  <si>
    <t>Pleasant St</t>
  </si>
  <si>
    <t>Weymouth</t>
  </si>
  <si>
    <t>07-8W2</t>
  </si>
  <si>
    <t>Water St</t>
  </si>
  <si>
    <t>07-910W52</t>
  </si>
  <si>
    <t>Duxbury, Hanover, Pembroke</t>
  </si>
  <si>
    <t>Ames</t>
  </si>
  <si>
    <t>07-911W57</t>
  </si>
  <si>
    <t>Mill St</t>
  </si>
  <si>
    <t>Bridgewater</t>
  </si>
  <si>
    <t>07-912W21</t>
  </si>
  <si>
    <t>Bridgewater, East Bridgewater, West Bridgewater</t>
  </si>
  <si>
    <t>Stoughton</t>
  </si>
  <si>
    <t>07-913W17</t>
  </si>
  <si>
    <t>07-913W18</t>
  </si>
  <si>
    <t>07-913W43</t>
  </si>
  <si>
    <t>Sharon, Stoughton</t>
  </si>
  <si>
    <t>07-913W47</t>
  </si>
  <si>
    <t>07-913W67</t>
  </si>
  <si>
    <t>07-913W69</t>
  </si>
  <si>
    <t>Parkview</t>
  </si>
  <si>
    <t>07-94W40</t>
  </si>
  <si>
    <t>Brockton, Stoughton</t>
  </si>
  <si>
    <t>07-94W41</t>
  </si>
  <si>
    <t>Avon, Brockton, Stoughton</t>
  </si>
  <si>
    <t>07-94W42</t>
  </si>
  <si>
    <t>Avon, Stoughton</t>
  </si>
  <si>
    <t>07-94W43</t>
  </si>
  <si>
    <t>Brockton, Easton, Stoughton</t>
  </si>
  <si>
    <t>07-94W44</t>
  </si>
  <si>
    <t>Norwell</t>
  </si>
  <si>
    <t>07-96W40</t>
  </si>
  <si>
    <t>Cohasset, Norwell, Rockland, Scituate</t>
  </si>
  <si>
    <t>07-96W42</t>
  </si>
  <si>
    <t>Norwell, Scituate</t>
  </si>
  <si>
    <t>07-96W43</t>
  </si>
  <si>
    <t>07-96W44</t>
  </si>
  <si>
    <t>Hanover, Norwell</t>
  </si>
  <si>
    <t>South Randolph</t>
  </si>
  <si>
    <t>07-97W1</t>
  </si>
  <si>
    <t>07-97W2</t>
  </si>
  <si>
    <t>Canton, Randolph</t>
  </si>
  <si>
    <t>07-97W3</t>
  </si>
  <si>
    <t>Holbrook, Randolph</t>
  </si>
  <si>
    <t>07-97W4</t>
  </si>
  <si>
    <t>07-97W5</t>
  </si>
  <si>
    <t>Avon, Randolph</t>
  </si>
  <si>
    <t>Brown St</t>
  </si>
  <si>
    <t>North Adams</t>
  </si>
  <si>
    <t>09-1001W1</t>
  </si>
  <si>
    <t>Clarksburg, North Adams, Williamstown</t>
  </si>
  <si>
    <t>Williamstown 1003</t>
  </si>
  <si>
    <t>Williamstown</t>
  </si>
  <si>
    <t>09-1003W1</t>
  </si>
  <si>
    <t>09-1003W2</t>
  </si>
  <si>
    <t>Hancock, Williamstown</t>
  </si>
  <si>
    <t>Walker St</t>
  </si>
  <si>
    <t>09-1015W1</t>
  </si>
  <si>
    <t>Clarksburg, Florida, North Adams, Rowe, Savoy</t>
  </si>
  <si>
    <t>09-1015W2</t>
  </si>
  <si>
    <t>Clarksburg, North Adams</t>
  </si>
  <si>
    <t>Adams</t>
  </si>
  <si>
    <t>09-1021W1</t>
  </si>
  <si>
    <t>Adams, Cheshire, North Adams, Savoy</t>
  </si>
  <si>
    <t>09-1021W2</t>
  </si>
  <si>
    <t>Adams, Cheshire, Lanesborough, North Adams</t>
  </si>
  <si>
    <t>Sheffield</t>
  </si>
  <si>
    <t>09-1108W1</t>
  </si>
  <si>
    <t>Egremont, Sheffield</t>
  </si>
  <si>
    <t>09-1108W2</t>
  </si>
  <si>
    <t>New Marlboro, Sheffield</t>
  </si>
  <si>
    <t>Risingdale</t>
  </si>
  <si>
    <t>Great Barrington</t>
  </si>
  <si>
    <t>09-1109W1</t>
  </si>
  <si>
    <t>Great Barrington, Monterey, New Marlboro, Sheffield</t>
  </si>
  <si>
    <t>09-1109W2</t>
  </si>
  <si>
    <t>Egremont, Great Barrington, Mount Washington, Sheffield</t>
  </si>
  <si>
    <t>09-1109W3</t>
  </si>
  <si>
    <t xml:space="preserve">Alford, Egremont, Great Barrington, Stockbridge, West Stockbridge, </t>
  </si>
  <si>
    <t>West Hampden</t>
  </si>
  <si>
    <t>Hampden</t>
  </si>
  <si>
    <t>09-139L1</t>
  </si>
  <si>
    <t>East Longmeadow, Hampden, Monson</t>
  </si>
  <si>
    <t>Ware</t>
  </si>
  <si>
    <t>09-501L1</t>
  </si>
  <si>
    <t>Ware, Warren</t>
  </si>
  <si>
    <t>Palmer 503</t>
  </si>
  <si>
    <t>Palmer</t>
  </si>
  <si>
    <t>09-503L2</t>
  </si>
  <si>
    <t>Brimfield, Monson, Palmer, Wales</t>
  </si>
  <si>
    <t>09-503L4</t>
  </si>
  <si>
    <t>Wilbraham</t>
  </si>
  <si>
    <t>09-507L2</t>
  </si>
  <si>
    <t>Hampden, Wilbraham</t>
  </si>
  <si>
    <t>09-507L3</t>
  </si>
  <si>
    <t>Thorndike</t>
  </si>
  <si>
    <t>09-523L1</t>
  </si>
  <si>
    <t>Belchertown, Monson, Palmer, Wilbraham</t>
  </si>
  <si>
    <t>09-523L2</t>
  </si>
  <si>
    <t>Belchertown, Palmer, Ware</t>
  </si>
  <si>
    <t>09-523L4</t>
  </si>
  <si>
    <t>Palmer, Ware</t>
  </si>
  <si>
    <t>Five Corners</t>
  </si>
  <si>
    <t>Granby</t>
  </si>
  <si>
    <t>09-527L1</t>
  </si>
  <si>
    <t>Belchertown, Chicopee, Granby</t>
  </si>
  <si>
    <t>09-527L2</t>
  </si>
  <si>
    <t>Belchertown, Granby</t>
  </si>
  <si>
    <t>09-705W2</t>
  </si>
  <si>
    <t>Athol, New Salem, Orange, Wendell</t>
  </si>
  <si>
    <t>09-705W3</t>
  </si>
  <si>
    <t>Athol, Erving, Northfield, Orange, Warwick, Wendell</t>
  </si>
  <si>
    <t>Florence Jct</t>
  </si>
  <si>
    <t>Northampton</t>
  </si>
  <si>
    <t>09-909W3</t>
  </si>
  <si>
    <t>Cummington, Goshen, Hatfield, Northampton, Williamsburg</t>
  </si>
  <si>
    <t>09-909W4</t>
  </si>
  <si>
    <t>Northampton, Williamsburg</t>
  </si>
  <si>
    <t>Lynnway</t>
  </si>
  <si>
    <t>Lynn</t>
  </si>
  <si>
    <t>12-1381</t>
  </si>
  <si>
    <t>12-1386</t>
  </si>
  <si>
    <t>12-1387</t>
  </si>
  <si>
    <t>12-1391</t>
  </si>
  <si>
    <t>Lynn, Nahant</t>
  </si>
  <si>
    <t>12-1392</t>
  </si>
  <si>
    <t>12-1394</t>
  </si>
  <si>
    <t>Humphrey</t>
  </si>
  <si>
    <t>12-1J901</t>
  </si>
  <si>
    <t>12-21J21</t>
  </si>
  <si>
    <t>12-21J22</t>
  </si>
  <si>
    <t>12-21J23</t>
  </si>
  <si>
    <t>12-21J24</t>
  </si>
  <si>
    <t>12-21J25</t>
  </si>
  <si>
    <t>12-21J27</t>
  </si>
  <si>
    <t>12-21J28</t>
  </si>
  <si>
    <t>12-21J29</t>
  </si>
  <si>
    <t>12-21J30</t>
  </si>
  <si>
    <t>12-21J32</t>
  </si>
  <si>
    <t>12-21J33</t>
  </si>
  <si>
    <t>12-21J34</t>
  </si>
  <si>
    <t>12-21J35</t>
  </si>
  <si>
    <t>12-21J37</t>
  </si>
  <si>
    <t>12-21J41</t>
  </si>
  <si>
    <t>12-22W2</t>
  </si>
  <si>
    <t>Quinn</t>
  </si>
  <si>
    <t>12-24W1</t>
  </si>
  <si>
    <t>12-24W2</t>
  </si>
  <si>
    <t>12-25W4</t>
  </si>
  <si>
    <t>Melrose, Stoneham, Wakefield</t>
  </si>
  <si>
    <t>12-29W1</t>
  </si>
  <si>
    <t>Lynn, Salem, Saugus</t>
  </si>
  <si>
    <t>12-29W2</t>
  </si>
  <si>
    <t>Salem Valley St.</t>
  </si>
  <si>
    <t>12-2W1</t>
  </si>
  <si>
    <t>12-2W2</t>
  </si>
  <si>
    <t>Everett</t>
  </si>
  <si>
    <t>12-37W10</t>
  </si>
  <si>
    <t>Everett, Malden</t>
  </si>
  <si>
    <t>Fayette</t>
  </si>
  <si>
    <t>12-3J901</t>
  </si>
  <si>
    <t>12-3J903</t>
  </si>
  <si>
    <t>Rockport</t>
  </si>
  <si>
    <t>12-40L1</t>
  </si>
  <si>
    <t>Railyard</t>
  </si>
  <si>
    <t>12-49W4</t>
  </si>
  <si>
    <t>Salem, Swampscott</t>
  </si>
  <si>
    <t>12-49W6</t>
  </si>
  <si>
    <t>12-4J2</t>
  </si>
  <si>
    <t>Riverdale</t>
  </si>
  <si>
    <t>Gloucester</t>
  </si>
  <si>
    <t>12-52L1</t>
  </si>
  <si>
    <t>Gloucester, Rockport</t>
  </si>
  <si>
    <t>Balch St.</t>
  </si>
  <si>
    <t>Beverly</t>
  </si>
  <si>
    <t>12-72L1</t>
  </si>
  <si>
    <t>Revere</t>
  </si>
  <si>
    <t>12-7W1</t>
  </si>
  <si>
    <t>12-7W2</t>
  </si>
  <si>
    <t>Revere, Saugus</t>
  </si>
  <si>
    <t>12-7W3</t>
  </si>
  <si>
    <t>12-7W4</t>
  </si>
  <si>
    <t>Norman Street 8</t>
  </si>
  <si>
    <t>12-8W1</t>
  </si>
  <si>
    <t>Meadowbrook</t>
  </si>
  <si>
    <t>Chelmsford</t>
  </si>
  <si>
    <t>14-16L1</t>
  </si>
  <si>
    <t>Chelmsford, Lowell</t>
  </si>
  <si>
    <t>14-16L2</t>
  </si>
  <si>
    <t>14-16L3</t>
  </si>
  <si>
    <t>14-16L4</t>
  </si>
  <si>
    <t>14-16L5</t>
  </si>
  <si>
    <t>14-16L6</t>
  </si>
  <si>
    <t>14-16L7</t>
  </si>
  <si>
    <t>South Billerica</t>
  </si>
  <si>
    <t>Billerica</t>
  </si>
  <si>
    <t>14-18L1</t>
  </si>
  <si>
    <t>14-18L2</t>
  </si>
  <si>
    <t>14-18L3</t>
  </si>
  <si>
    <t>Power Company Road</t>
  </si>
  <si>
    <t>Tewksbury</t>
  </si>
  <si>
    <t>14-20L1</t>
  </si>
  <si>
    <t>14-20L2</t>
  </si>
  <si>
    <t>Lowell, Tewksbury</t>
  </si>
  <si>
    <t>14-20L3</t>
  </si>
  <si>
    <t>14-20L4</t>
  </si>
  <si>
    <t>14-20L5</t>
  </si>
  <si>
    <t>Tyngsboro</t>
  </si>
  <si>
    <t>Tyngsborough</t>
  </si>
  <si>
    <t>14-211L1</t>
  </si>
  <si>
    <t>Tyngsborough, Westford</t>
  </si>
  <si>
    <t>Hoover Street</t>
  </si>
  <si>
    <t>14-21L1</t>
  </si>
  <si>
    <t>Dracut, Lowell, Tyngsborough</t>
  </si>
  <si>
    <t>14-21L3</t>
  </si>
  <si>
    <t>Dracut, Lowell</t>
  </si>
  <si>
    <t>North Chelmsford</t>
  </si>
  <si>
    <t>14-2L1</t>
  </si>
  <si>
    <t>Chelmsford, Tyngsborough, Westford</t>
  </si>
  <si>
    <t>14-2L2</t>
  </si>
  <si>
    <t>14-2L3</t>
  </si>
  <si>
    <t>14-2L4</t>
  </si>
  <si>
    <t>East Boxford</t>
  </si>
  <si>
    <t>Boxford</t>
  </si>
  <si>
    <t>14-33L1</t>
  </si>
  <si>
    <t>Boxford, Rowley</t>
  </si>
  <si>
    <t>14-33L2</t>
  </si>
  <si>
    <t>Newburyport</t>
  </si>
  <si>
    <t>14-36J1</t>
  </si>
  <si>
    <t>14-36J2</t>
  </si>
  <si>
    <t>14-36J3</t>
  </si>
  <si>
    <t>14-36J4</t>
  </si>
  <si>
    <t>14-36J5</t>
  </si>
  <si>
    <t>14-36J6</t>
  </si>
  <si>
    <t>14-36L1</t>
  </si>
  <si>
    <t>14-36L2</t>
  </si>
  <si>
    <t>Newbury, Newburyport</t>
  </si>
  <si>
    <t>Perry Street</t>
  </si>
  <si>
    <t>Lowell</t>
  </si>
  <si>
    <t>14-3J6</t>
  </si>
  <si>
    <t>14-3J7</t>
  </si>
  <si>
    <t>14-3L1</t>
  </si>
  <si>
    <t>14-3L2</t>
  </si>
  <si>
    <t>14-3L4</t>
  </si>
  <si>
    <t>14-3L5</t>
  </si>
  <si>
    <t>14-47L2</t>
  </si>
  <si>
    <t>Newburyport, West Newbury</t>
  </si>
  <si>
    <t>North Haverhill</t>
  </si>
  <si>
    <t>14-48L1</t>
  </si>
  <si>
    <t>14-48L2</t>
  </si>
  <si>
    <t>14-48L3</t>
  </si>
  <si>
    <t>14-48L4</t>
  </si>
  <si>
    <t>Burtt Road</t>
  </si>
  <si>
    <t>Andover</t>
  </si>
  <si>
    <t>14-54L4</t>
  </si>
  <si>
    <t>Westford</t>
  </si>
  <si>
    <t>14-57L4</t>
  </si>
  <si>
    <t>Boston Rd</t>
  </si>
  <si>
    <t>14-58L1</t>
  </si>
  <si>
    <t>Chelmsford, Westford</t>
  </si>
  <si>
    <t>14-58L2</t>
  </si>
  <si>
    <t>14-58L3</t>
  </si>
  <si>
    <t>East Tewksbury</t>
  </si>
  <si>
    <t>14-59L1</t>
  </si>
  <si>
    <t>Andover, Tewksbury</t>
  </si>
  <si>
    <t>14-59L5</t>
  </si>
  <si>
    <t>14-59L6</t>
  </si>
  <si>
    <t>Andover, North Andover, Tewksbury</t>
  </si>
  <si>
    <t>Amesbury</t>
  </si>
  <si>
    <t>14-5J11</t>
  </si>
  <si>
    <t>14-5J12</t>
  </si>
  <si>
    <t>14-5J13</t>
  </si>
  <si>
    <t>14-5J14</t>
  </si>
  <si>
    <t>14-5J15</t>
  </si>
  <si>
    <t>14-5J16</t>
  </si>
  <si>
    <t>14-60L1</t>
  </si>
  <si>
    <t>14-60L2</t>
  </si>
  <si>
    <t>14-60L3</t>
  </si>
  <si>
    <t>14-60L4</t>
  </si>
  <si>
    <t>East Bradford</t>
  </si>
  <si>
    <t>14-65L1</t>
  </si>
  <si>
    <t>14-65L3</t>
  </si>
  <si>
    <t>Boxford, Haverhill</t>
  </si>
  <si>
    <t>14-70L1</t>
  </si>
  <si>
    <t>Billerica, Lowell, Tewksbury</t>
  </si>
  <si>
    <t>14-70L2</t>
  </si>
  <si>
    <t>14-70L4</t>
  </si>
  <si>
    <t>14-70L5</t>
  </si>
  <si>
    <t>14-70L6</t>
  </si>
  <si>
    <t>14-70L8</t>
  </si>
  <si>
    <t>Billerica, Tewksbury</t>
  </si>
  <si>
    <t>West Chelmsford</t>
  </si>
  <si>
    <t>14-73L1</t>
  </si>
  <si>
    <t>14-75L1</t>
  </si>
  <si>
    <t>14-75L2</t>
  </si>
  <si>
    <t>Andover, Dracut, Lowell, Tewksbury</t>
  </si>
  <si>
    <t>14-75L4</t>
  </si>
  <si>
    <t>14-75L5</t>
  </si>
  <si>
    <t>14-75L6</t>
  </si>
  <si>
    <t>North Dracut</t>
  </si>
  <si>
    <t>14-78L1</t>
  </si>
  <si>
    <t>14-78L3</t>
  </si>
  <si>
    <t>14-78L9</t>
  </si>
  <si>
    <t>Beach Road</t>
  </si>
  <si>
    <t>Salisbury</t>
  </si>
  <si>
    <t>14-7L1</t>
  </si>
  <si>
    <t>14-7L2</t>
  </si>
  <si>
    <t>14-7L4</t>
  </si>
  <si>
    <t>Pinehurst</t>
  </si>
  <si>
    <t>14-92L1</t>
  </si>
  <si>
    <t>14-92L2</t>
  </si>
  <si>
    <t>14-92L3</t>
  </si>
  <si>
    <t>14-92L4</t>
  </si>
  <si>
    <t>14-92L6</t>
  </si>
  <si>
    <t>TOTALS</t>
  </si>
  <si>
    <t>NOTES</t>
  </si>
  <si>
    <t>Data in entry cells of template is for reference only and should be overwritten with actual Company provided data. Please add rows for each additional substation/feeder as necessary.</t>
  </si>
  <si>
    <t>(1)  For each feeder reported, identify all cities and towns (separated by commas) where customers served by the feeder are located.</t>
  </si>
  <si>
    <r>
      <t>(2)  Enter "</t>
    </r>
    <r>
      <rPr>
        <b/>
        <sz val="11"/>
        <color theme="1"/>
        <rFont val="Calibri"/>
        <family val="2"/>
        <scheme val="minor"/>
      </rPr>
      <t>Y"</t>
    </r>
    <r>
      <rPr>
        <sz val="11"/>
        <color theme="1"/>
        <rFont val="Calibri"/>
        <family val="2"/>
        <scheme val="minor"/>
      </rPr>
      <t xml:space="preserve"> for a feeder that is included in an Annual Report for the first time or</t>
    </r>
    <r>
      <rPr>
        <b/>
        <sz val="11"/>
        <color theme="1"/>
        <rFont val="Calibri"/>
        <family val="2"/>
        <scheme val="minor"/>
      </rPr>
      <t xml:space="preserve"> "N"</t>
    </r>
    <r>
      <rPr>
        <sz val="11"/>
        <color theme="1"/>
        <rFont val="Calibri"/>
        <family val="2"/>
        <scheme val="minor"/>
      </rPr>
      <t xml:space="preserve"> for a feeder that was included in a previous Annual Report.</t>
    </r>
  </si>
  <si>
    <t>(3)  For each substation reported, include a row that identifies all grid modernization technologies deployed at the substation level.</t>
  </si>
  <si>
    <t>(4)  For each cell I7 through AC7, please populate cells with:  (i) a number, (ii) Yes/No, or (iii) other (provide explanation).</t>
  </si>
  <si>
    <t>TABLE 1.b</t>
  </si>
  <si>
    <t>[Enter Company Name]</t>
  </si>
  <si>
    <t>IT/OT</t>
  </si>
  <si>
    <t>Microprocessor Relay</t>
  </si>
  <si>
    <t>4kV Circuit Breaker SCADA</t>
  </si>
  <si>
    <t>Recloser SCADA</t>
  </si>
  <si>
    <t>Padmount Switch SCADA</t>
  </si>
  <si>
    <t>4kV Oil Switch Replacement</t>
  </si>
  <si>
    <t>4kV VFI Retrofit for DA</t>
  </si>
  <si>
    <t>VVO - IT Work</t>
  </si>
  <si>
    <t>GIS Survey (Expense)</t>
  </si>
  <si>
    <t>STA 1 (3)</t>
  </si>
  <si>
    <t>STA 1</t>
  </si>
  <si>
    <t>STA1-1</t>
  </si>
  <si>
    <t>STA1-2</t>
  </si>
  <si>
    <t>STA 2 (3)</t>
  </si>
  <si>
    <t>STA 2</t>
  </si>
  <si>
    <t>STA2-1</t>
  </si>
  <si>
    <t>STA2-2</t>
  </si>
  <si>
    <t>STA 3 (3)</t>
  </si>
  <si>
    <t>STA 3</t>
  </si>
  <si>
    <t>STA3-1</t>
  </si>
  <si>
    <t>STA3-2</t>
  </si>
  <si>
    <t>TABLE 1.c</t>
  </si>
  <si>
    <t>TABLE 1.d</t>
  </si>
  <si>
    <t>TABLE 2</t>
  </si>
  <si>
    <t>Feeder Deployment Cumulative</t>
  </si>
  <si>
    <t>Plan Term</t>
  </si>
  <si>
    <t>2022-2025</t>
  </si>
  <si>
    <r>
      <t>This table presents the required format for the reporting of the cumulative</t>
    </r>
    <r>
      <rPr>
        <b/>
        <sz val="11"/>
        <color theme="1"/>
        <rFont val="Calibri"/>
        <family val="2"/>
        <scheme val="minor"/>
      </rPr>
      <t xml:space="preserve"> </t>
    </r>
    <r>
      <rPr>
        <sz val="11"/>
        <color theme="1"/>
        <rFont val="Calibri"/>
        <family val="2"/>
        <scheme val="minor"/>
      </rPr>
      <t>deployment of grid modernization technologies at the feeder/substation level at the end of the plan year.</t>
    </r>
  </si>
  <si>
    <t>TABLE 3.a</t>
  </si>
  <si>
    <t>Feeder Status</t>
  </si>
  <si>
    <t>This table presents the required format for the reporting of the following information at the feeder/substation level:</t>
  </si>
  <si>
    <t>(1)  Feeder Characteristics</t>
  </si>
  <si>
    <t>(2)  Feeder Grid Modernization Capability at End of Plan Year</t>
  </si>
  <si>
    <t>(3)  DER Interconnections</t>
  </si>
  <si>
    <t>(4)  EV Charging Infrastructure( Eversource only)</t>
  </si>
  <si>
    <t>(5)  Performance Metrics</t>
  </si>
  <si>
    <t>IF(P17=0,0,BQ17/1000/P17)</t>
  </si>
  <si>
    <t>Feeder/Substation Identification &amp; Location</t>
  </si>
  <si>
    <t>Feeder Characteristics</t>
  </si>
  <si>
    <t>Feeder Grid Modernization Capability at End of Plan Year</t>
  </si>
  <si>
    <t>DER Interconnections (7)</t>
  </si>
  <si>
    <t>EV Charging Infrastructure</t>
  </si>
  <si>
    <t xml:space="preserve">State-Wide Performance Metrics </t>
  </si>
  <si>
    <t>Company-Specific Performance Metrics</t>
  </si>
  <si>
    <t># of DER Facilities</t>
  </si>
  <si>
    <t>Nominal DER Capacity (in kW)</t>
  </si>
  <si>
    <t>Estimated Annual DER Energy Output (in kWh)</t>
  </si>
  <si>
    <t>VVO-Related</t>
  </si>
  <si>
    <t>DMS-Power Flow and Control Capabilities</t>
  </si>
  <si>
    <t>Control Functions</t>
  </si>
  <si>
    <t>Customers Benefitting from GMP Investments</t>
  </si>
  <si>
    <t>Reliability-Related - Outage Duration and Frequency</t>
  </si>
  <si>
    <t>Eversource</t>
  </si>
  <si>
    <t>Unitil</t>
  </si>
  <si>
    <t>DER Type 1 [Bio Gas]</t>
  </si>
  <si>
    <t>DER Type 2 [Diesel]</t>
  </si>
  <si>
    <t>DER Type 3 [Energy Storage]</t>
  </si>
  <si>
    <t>DER Type 4 [Fuel Oil]</t>
  </si>
  <si>
    <t>DER Type 5 [Hydro]</t>
  </si>
  <si>
    <t>DER Type 6 [Hydrogen]</t>
  </si>
  <si>
    <t>DER Type 7 [Landfill Gas]</t>
  </si>
  <si>
    <t>DER Type 8 [Natural Gas]</t>
  </si>
  <si>
    <t>DER Type 9  [Propane]</t>
  </si>
  <si>
    <t>DER Type 10  [Solar]</t>
  </si>
  <si>
    <t>DER Type 11  [Solar with Energy Storage]</t>
  </si>
  <si>
    <t>DER Type 12  [Wind]</t>
  </si>
  <si>
    <t>Total (All DER Types)</t>
  </si>
  <si>
    <t>%  DER Capacity to Peak Demand</t>
  </si>
  <si>
    <t>Outage Duration and Frequency</t>
  </si>
  <si>
    <t>Advanced Load Flow Milestone</t>
  </si>
  <si>
    <t>Average Protective Zone Size</t>
  </si>
  <si>
    <t>Main Line Customer Minutes of Interruption</t>
  </si>
  <si>
    <t>Feeder Type (Overhead/ Underground)</t>
  </si>
  <si>
    <t>System Voltage (in kV)</t>
  </si>
  <si>
    <t>Feeder Capacity Rating (in MVA)</t>
  </si>
  <si>
    <t>Feeder Length (in miles)</t>
  </si>
  <si>
    <t>Current Customers Count</t>
  </si>
  <si>
    <t>Annual Energy Delivered (in kWh)</t>
  </si>
  <si>
    <t>Annual Energy Delivered (Metered/ Estimated) (4)</t>
  </si>
  <si>
    <t>Annual Peak Load (MVA)</t>
  </si>
  <si>
    <t>Automation Capability (Full/Partial/No) (5)</t>
  </si>
  <si>
    <t>VVO Capability (Full/Partial/No) (6)</t>
  </si>
  <si>
    <r>
      <t xml:space="preserve">Total # of </t>
    </r>
    <r>
      <rPr>
        <b/>
        <sz val="11"/>
        <color theme="1"/>
        <rFont val="Calibri"/>
        <family val="2"/>
        <scheme val="minor"/>
      </rPr>
      <t>Facilities Interconnected on Feeder</t>
    </r>
  </si>
  <si>
    <r>
      <t># of Customer-Owned</t>
    </r>
    <r>
      <rPr>
        <b/>
        <sz val="11"/>
        <color theme="1"/>
        <rFont val="Calibri"/>
        <family val="2"/>
        <scheme val="minor"/>
      </rPr>
      <t xml:space="preserve"> Facilities Interconnected on Feeder</t>
    </r>
  </si>
  <si>
    <r>
      <t>Total # of</t>
    </r>
    <r>
      <rPr>
        <sz val="11"/>
        <color theme="1"/>
        <rFont val="Calibri"/>
        <family val="2"/>
        <scheme val="minor"/>
      </rPr>
      <t xml:space="preserve"> </t>
    </r>
    <r>
      <rPr>
        <b/>
        <sz val="11"/>
        <color theme="1"/>
        <rFont val="Calibri"/>
        <family val="2"/>
        <scheme val="minor"/>
      </rPr>
      <t>Facilities Interconnected on Feeder</t>
    </r>
  </si>
  <si>
    <r>
      <t xml:space="preserve"># of Customer-Owned </t>
    </r>
    <r>
      <rPr>
        <b/>
        <sz val="11"/>
        <color theme="1"/>
        <rFont val="Calibri"/>
        <family val="2"/>
        <scheme val="minor"/>
      </rPr>
      <t>Facilities Interconnected on Feeder</t>
    </r>
  </si>
  <si>
    <t>Total # of DER Facilities Interconnected on Feeder</t>
  </si>
  <si>
    <t xml:space="preserve"> # of Customer-Owned DER Facilities Interconnected on Feeder</t>
  </si>
  <si>
    <r>
      <t xml:space="preserve">Nominal Capacity of All </t>
    </r>
    <r>
      <rPr>
        <b/>
        <sz val="11"/>
        <color theme="1"/>
        <rFont val="Calibri"/>
        <family val="2"/>
        <scheme val="minor"/>
      </rPr>
      <t>Facilities Interconnected on Feeder (in kW)</t>
    </r>
  </si>
  <si>
    <t>Nominal Capacity of Customer-Owned Facilities Interconnected on Feeder (in kW)</t>
  </si>
  <si>
    <r>
      <t xml:space="preserve">Nominal Capacity of Customer-Owned </t>
    </r>
    <r>
      <rPr>
        <b/>
        <sz val="11"/>
        <color theme="1"/>
        <rFont val="Calibri"/>
        <family val="2"/>
        <scheme val="minor"/>
      </rPr>
      <t>Facilities Interconnected on Feeder (in kW)</t>
    </r>
  </si>
  <si>
    <t>Nominal Capacity of All Facilities Interconnected on Feeder (in kW)</t>
  </si>
  <si>
    <t>Nominal Capacity of Customer-Owned Facilities Interconnected on Feeder (kW)</t>
  </si>
  <si>
    <t xml:space="preserve">Total Nominal Capacity (all DER types)/Feeder Peak Demand </t>
  </si>
  <si>
    <r>
      <t>Annual Energy Output of All</t>
    </r>
    <r>
      <rPr>
        <b/>
        <sz val="11"/>
        <color theme="1"/>
        <rFont val="Calibri"/>
        <family val="2"/>
        <scheme val="minor"/>
      </rPr>
      <t xml:space="preserve"> Facilities Interconnected on Feeder (in kWh)</t>
    </r>
  </si>
  <si>
    <r>
      <t>Annual Energy Output of Customer-Owned</t>
    </r>
    <r>
      <rPr>
        <b/>
        <sz val="11"/>
        <color theme="1"/>
        <rFont val="Calibri"/>
        <family val="2"/>
        <scheme val="minor"/>
      </rPr>
      <t xml:space="preserve"> Facilities Interconnected on Feeder (in kWh)</t>
    </r>
  </si>
  <si>
    <r>
      <t xml:space="preserve">Annual Energy Output of All </t>
    </r>
    <r>
      <rPr>
        <b/>
        <sz val="11"/>
        <color theme="1"/>
        <rFont val="Calibri"/>
        <family val="2"/>
        <scheme val="minor"/>
      </rPr>
      <t>Facilities Interconnected on Feeder</t>
    </r>
  </si>
  <si>
    <r>
      <t xml:space="preserve">Annual Energy Output of Customer-Owned </t>
    </r>
    <r>
      <rPr>
        <b/>
        <sz val="11"/>
        <color theme="1"/>
        <rFont val="Calibri"/>
        <family val="2"/>
        <scheme val="minor"/>
      </rPr>
      <t>Facilities Interconnected on Feeder (in kWh)</t>
    </r>
  </si>
  <si>
    <t>Annual Energy Output of All Facilities Interconnected on Feeder (in kWh)</t>
  </si>
  <si>
    <t>Annual Energy Output of Customer-Owned Facilities Interconnected on Feeder (in kWh)</t>
  </si>
  <si>
    <t># of Charging Sites Activated</t>
  </si>
  <si>
    <t># of Charging Ports Activated</t>
  </si>
  <si>
    <t>Locations of Charging Sites (Towns/Cities)</t>
  </si>
  <si>
    <t># of Level 2 Charging Ports</t>
  </si>
  <si>
    <t>Total Capacity of Level 2 Charging Ports (kW)</t>
  </si>
  <si>
    <t># of DCFC Charging Ports</t>
  </si>
  <si>
    <t>Total Capacity of DCFC Charging Ports (kw)</t>
  </si>
  <si>
    <t>Types of Charging Sites (e.g. public site, work place, MUD, EJ community)</t>
  </si>
  <si>
    <t>Annual Energy Delivered w/o VVO (kWh)</t>
  </si>
  <si>
    <t>Annual Energy Saving w/ VVO (kWh)</t>
  </si>
  <si>
    <t>Annual Peak Load w/o VVO (MVA)</t>
  </si>
  <si>
    <t>Annual Peak Load Reduction w/ VVO (MVA)</t>
  </si>
  <si>
    <t>Distribution Losses w/o VVO (kWh)</t>
  </si>
  <si>
    <t>Reduction of Distribution Losses w/VVO (kWh)</t>
  </si>
  <si>
    <t>Power Factor w/o VVO</t>
  </si>
  <si>
    <t>Power Factor w/ VVO</t>
  </si>
  <si>
    <t>GHG Emissions w/o VVO (metric tons)</t>
  </si>
  <si>
    <t>Reduction of GHG Emissions w/ VVO (metric tons)</t>
  </si>
  <si>
    <t># of Voltage Complaints, Plan Year</t>
  </si>
  <si>
    <t>Change in # of Voltage Complaints (Baseline minus Plan Year) (8)</t>
  </si>
  <si>
    <t>DMS Power Flow Capabilities (Y/N) (9)</t>
  </si>
  <si>
    <t># of Customers Benefiting from DMS Power Flow Capability</t>
  </si>
  <si>
    <t>Control Function Implemented (Y/N) (10)</t>
  </si>
  <si>
    <t>Type of Control Function(s) Implemented</t>
  </si>
  <si>
    <t># of Customers Benefitting from  Control Function</t>
  </si>
  <si>
    <t># of Customers Benefiting from DA Devices</t>
  </si>
  <si>
    <t>Types of DA Devices Benefiting Customers</t>
  </si>
  <si>
    <t>Feeder Level SAIDI w/Excludable Major Events, Plan Year</t>
  </si>
  <si>
    <t>Change in Feeder Level SAIDI w/Excludable Major Events (Baseline minus Plan Year) (11)</t>
  </si>
  <si>
    <t>Feeder Level SAIDI w/o Excludable Major Events, Plan Year</t>
  </si>
  <si>
    <t>Change in Feeder Level SAIDI w/o Excludable Major Events (Baseline minus Plan Year) (11)</t>
  </si>
  <si>
    <t>Feeder Level SAIFI w/Excludable Major Events, Plan Year</t>
  </si>
  <si>
    <t>Change in Feeder Level SAIFI w/Excludable Major Events (Baseline minus Plan Year) (11)</t>
  </si>
  <si>
    <t xml:space="preserve">Feeder Level SAIFI, Plan Year, w/o Excludable Major Events </t>
  </si>
  <si>
    <t>Change in Feeder Level SAIFI w/o Excludable Major Events (Baseline minus Plan Year) (11)</t>
  </si>
  <si>
    <t>Advanced Load Flow (Static, Semi-Auto 1, Semi-Auto 2, Full)  (12)</t>
  </si>
  <si>
    <t>Average Protective Zone Size, Plan Year (in # customers) (13)</t>
  </si>
  <si>
    <t>Change in Average Protective  Zone Size (Baseline minus Plan Year) (14)</t>
  </si>
  <si>
    <t>Customer Minutes of Interruption, Plan Year (15)</t>
  </si>
  <si>
    <t>Change in Customer Minutes of Interruption (Baseline minus Plan Year) (16)</t>
  </si>
  <si>
    <t>Customer Minutes Saved, Plan  Year (17)</t>
  </si>
  <si>
    <t>01-0012</t>
  </si>
  <si>
    <t>OH</t>
  </si>
  <si>
    <t>Rena St.</t>
  </si>
  <si>
    <t>01-10J323</t>
  </si>
  <si>
    <t>METERED</t>
  </si>
  <si>
    <t>01-10J366</t>
  </si>
  <si>
    <t>01-10J383</t>
  </si>
  <si>
    <t>Mixed</t>
  </si>
  <si>
    <t>01-11J314</t>
  </si>
  <si>
    <t>Y</t>
  </si>
  <si>
    <t>01-11J334</t>
  </si>
  <si>
    <t>01-11J354</t>
  </si>
  <si>
    <t>01-11J357</t>
  </si>
  <si>
    <t>Millbrook St.</t>
  </si>
  <si>
    <t>01-12J376</t>
  </si>
  <si>
    <t>Estimated</t>
  </si>
  <si>
    <t>01-12J377</t>
  </si>
  <si>
    <t>01-12J378</t>
  </si>
  <si>
    <t>01-12J391</t>
  </si>
  <si>
    <t>Brooks St.</t>
  </si>
  <si>
    <t>01-13J350</t>
  </si>
  <si>
    <t>01-13J358</t>
  </si>
  <si>
    <t>Squantum St.</t>
  </si>
  <si>
    <t>01-14J367</t>
  </si>
  <si>
    <t>01-14J368</t>
  </si>
  <si>
    <t>Lincoln Plaza</t>
  </si>
  <si>
    <t>01-15J392</t>
  </si>
  <si>
    <t>01-16J1</t>
  </si>
  <si>
    <t>01-16J2</t>
  </si>
  <si>
    <t>01-16J3</t>
  </si>
  <si>
    <t>UG</t>
  </si>
  <si>
    <t>Marion Ave</t>
  </si>
  <si>
    <t>01-18J394</t>
  </si>
  <si>
    <t>Tatnuck</t>
  </si>
  <si>
    <t>01-1J362</t>
  </si>
  <si>
    <t>01-1J363</t>
  </si>
  <si>
    <t>01-1J369</t>
  </si>
  <si>
    <t>01-1J370</t>
  </si>
  <si>
    <t>01-1J390</t>
  </si>
  <si>
    <t>01-201W1</t>
  </si>
  <si>
    <t>Ayer, Groton, Shirley</t>
  </si>
  <si>
    <t>01-201W2</t>
  </si>
  <si>
    <t>Ayer, Harvard</t>
  </si>
  <si>
    <t>Full</t>
  </si>
  <si>
    <t>OH DA w/Ties, OH DA w/out Ties, Feeder Monitor </t>
  </si>
  <si>
    <t>01-201W3</t>
  </si>
  <si>
    <t>Public</t>
  </si>
  <si>
    <t>01-207W1</t>
  </si>
  <si>
    <t>01-207W2</t>
  </si>
  <si>
    <t>01-207W4</t>
  </si>
  <si>
    <t>01-207W6</t>
  </si>
  <si>
    <t>01-216W2</t>
  </si>
  <si>
    <t>Workplace</t>
  </si>
  <si>
    <t>01-216W3</t>
  </si>
  <si>
    <t>Clinton, Lancaster</t>
  </si>
  <si>
    <t>01-216W4</t>
  </si>
  <si>
    <t>Clinton, Lancaster, Sterling</t>
  </si>
  <si>
    <t>01-216W5</t>
  </si>
  <si>
    <t>Berlin, Bolton, Clinton</t>
  </si>
  <si>
    <t>OH DA w/out Ties, Feeder Monitor </t>
  </si>
  <si>
    <t>01-219W1</t>
  </si>
  <si>
    <t>01-219W3</t>
  </si>
  <si>
    <t>01-219W4</t>
  </si>
  <si>
    <t>Fitchburg, Leominster</t>
  </si>
  <si>
    <t>01-219W6</t>
  </si>
  <si>
    <t>Pratts Junc.</t>
  </si>
  <si>
    <t>Sterling</t>
  </si>
  <si>
    <t>01-225W1</t>
  </si>
  <si>
    <t>Bolton, Harvard, Lancaster, Sterling</t>
  </si>
  <si>
    <t>01-225W2</t>
  </si>
  <si>
    <t>Leominster, Sterling</t>
  </si>
  <si>
    <t>01-225W3</t>
  </si>
  <si>
    <t>Lancaster, Leominster, Sterling</t>
  </si>
  <si>
    <t>01-225W4</t>
  </si>
  <si>
    <t>01-226L1</t>
  </si>
  <si>
    <t>Pepperell, Townsend</t>
  </si>
  <si>
    <t>Cooks Pond</t>
  </si>
  <si>
    <t>01-23W1</t>
  </si>
  <si>
    <t>01-23W2</t>
  </si>
  <si>
    <t>01-23W3</t>
  </si>
  <si>
    <t>Holden, Leicester, Worcester</t>
  </si>
  <si>
    <t>01-23W4</t>
  </si>
  <si>
    <t>Greendale</t>
  </si>
  <si>
    <t>01-24W1</t>
  </si>
  <si>
    <t>01-24W2</t>
  </si>
  <si>
    <t>Holden, Worcester</t>
  </si>
  <si>
    <t>01-24W3</t>
  </si>
  <si>
    <t>MUD</t>
  </si>
  <si>
    <t>01-24W4</t>
  </si>
  <si>
    <t>01-24W5</t>
  </si>
  <si>
    <t>01-26W1</t>
  </si>
  <si>
    <t>Auburn, Leicester, Worcester</t>
  </si>
  <si>
    <t>01-26W2</t>
  </si>
  <si>
    <t>Auburn, Millbury, Worcester</t>
  </si>
  <si>
    <t>01-26W3</t>
  </si>
  <si>
    <t>Auburn, Millbury, Oxford</t>
  </si>
  <si>
    <t>Auburn, Auburn</t>
  </si>
  <si>
    <t>Public, Public</t>
  </si>
  <si>
    <t>Bloomingdale</t>
  </si>
  <si>
    <t>01-27W1</t>
  </si>
  <si>
    <t>01-27W2</t>
  </si>
  <si>
    <t>01-27W3</t>
  </si>
  <si>
    <t>01-27W4</t>
  </si>
  <si>
    <t>01-27W5</t>
  </si>
  <si>
    <t>01-2J328</t>
  </si>
  <si>
    <t>01-2J349</t>
  </si>
  <si>
    <t>01-2J353</t>
  </si>
  <si>
    <t>01-2J393</t>
  </si>
  <si>
    <t>Millbury</t>
  </si>
  <si>
    <t>01-304W1</t>
  </si>
  <si>
    <t>Grafton, Millbury</t>
  </si>
  <si>
    <t>01-304W2</t>
  </si>
  <si>
    <t>Grafton, Millbury, Sutton</t>
  </si>
  <si>
    <t>01-304W3</t>
  </si>
  <si>
    <t>01-304W4</t>
  </si>
  <si>
    <t>01-304W5</t>
  </si>
  <si>
    <t>Millbury, Sutton</t>
  </si>
  <si>
    <t>01-304W6</t>
  </si>
  <si>
    <t>01-328W1</t>
  </si>
  <si>
    <t>Grafton, Millbury, Worcester</t>
  </si>
  <si>
    <t>01-328W2</t>
  </si>
  <si>
    <t>N. Oxford</t>
  </si>
  <si>
    <t>Oxford</t>
  </si>
  <si>
    <t>01-406L1</t>
  </si>
  <si>
    <t>Auburn, Charlton, Leicester, Oxford</t>
  </si>
  <si>
    <t>01-406L2</t>
  </si>
  <si>
    <t>Auburn, Oxford</t>
  </si>
  <si>
    <t>01-406L3</t>
  </si>
  <si>
    <t>Charlton, Oxford</t>
  </si>
  <si>
    <t>01-406L4</t>
  </si>
  <si>
    <t>Auburn, Oxford, Webster</t>
  </si>
  <si>
    <t>Fiskdale</t>
  </si>
  <si>
    <t>Sturbridge</t>
  </si>
  <si>
    <t>01-408L1</t>
  </si>
  <si>
    <t>Brookfield, Sturbridge</t>
  </si>
  <si>
    <t>01-408L2</t>
  </si>
  <si>
    <t>Brimfield, Sturbridge</t>
  </si>
  <si>
    <t>01-412L1</t>
  </si>
  <si>
    <t>01-412L2</t>
  </si>
  <si>
    <t>01-412L4</t>
  </si>
  <si>
    <t>Charlton, Dudley, Oxford, Webster</t>
  </si>
  <si>
    <t>Dudley</t>
  </si>
  <si>
    <t>01-412L6</t>
  </si>
  <si>
    <t>01-413L3</t>
  </si>
  <si>
    <t>Charlton, Dudley, Southbridge</t>
  </si>
  <si>
    <t>01-413L5</t>
  </si>
  <si>
    <t>01-413L6</t>
  </si>
  <si>
    <t>01-413L7</t>
  </si>
  <si>
    <t>01-415L3</t>
  </si>
  <si>
    <t>Charlton, Sturbridge</t>
  </si>
  <si>
    <t>Cambridge St.</t>
  </si>
  <si>
    <t>01-4J324</t>
  </si>
  <si>
    <t>01-4J336</t>
  </si>
  <si>
    <t>01-4J338</t>
  </si>
  <si>
    <t>01-4J339</t>
  </si>
  <si>
    <t>01-4J340</t>
  </si>
  <si>
    <t>01-4J348</t>
  </si>
  <si>
    <t>01-552L1</t>
  </si>
  <si>
    <t>Charlton, Leicester, North Brookfield, Spencer</t>
  </si>
  <si>
    <t>01-552L3</t>
  </si>
  <si>
    <t>Brookfield, East Brookfield, North Brookfield, Spencer</t>
  </si>
  <si>
    <t>East Brookfield</t>
  </si>
  <si>
    <t>01-55W3</t>
  </si>
  <si>
    <t>Paxton, Rutland</t>
  </si>
  <si>
    <t>01-607W2</t>
  </si>
  <si>
    <t>01-607W5</t>
  </si>
  <si>
    <t>Gardner, Winchendon</t>
  </si>
  <si>
    <t>01-609W2</t>
  </si>
  <si>
    <t>Princeton, Westminster</t>
  </si>
  <si>
    <t>Dummy-Ashburnham</t>
  </si>
  <si>
    <t>01-610W3</t>
  </si>
  <si>
    <t>Ashburnham, Gardner, Westminster</t>
  </si>
  <si>
    <t>Winchendon, Winchendon, Winchendon</t>
  </si>
  <si>
    <t>Public, Workplace, Public</t>
  </si>
  <si>
    <t>01-6J304</t>
  </si>
  <si>
    <t>01-6J305</t>
  </si>
  <si>
    <t>01-6J312</t>
  </si>
  <si>
    <t>01-6J316</t>
  </si>
  <si>
    <t>Auburn, Worcester</t>
  </si>
  <si>
    <t>01-6J318</t>
  </si>
  <si>
    <t>01-6J319</t>
  </si>
  <si>
    <t>01-6J326</t>
  </si>
  <si>
    <t>01-6J342</t>
  </si>
  <si>
    <t>01-6J356</t>
  </si>
  <si>
    <t>01-6W1</t>
  </si>
  <si>
    <t>01-6W2</t>
  </si>
  <si>
    <t>Leicester, Worcester</t>
  </si>
  <si>
    <t>Stearns St.</t>
  </si>
  <si>
    <t>01-7J386</t>
  </si>
  <si>
    <t>01-7J387</t>
  </si>
  <si>
    <t>01-8J364</t>
  </si>
  <si>
    <t>01-8J365</t>
  </si>
  <si>
    <t>01-8J389</t>
  </si>
  <si>
    <t>01-8W1</t>
  </si>
  <si>
    <t>Grafton St.</t>
  </si>
  <si>
    <t>01-9J301</t>
  </si>
  <si>
    <t>01-9J302</t>
  </si>
  <si>
    <t>01-9J303</t>
  </si>
  <si>
    <t>01-9J306</t>
  </si>
  <si>
    <t>01-9J307</t>
  </si>
  <si>
    <t>01-9J310</t>
  </si>
  <si>
    <t>01-9J315</t>
  </si>
  <si>
    <t>01-9J321</t>
  </si>
  <si>
    <t>01-9J327</t>
  </si>
  <si>
    <t>01-9J329</t>
  </si>
  <si>
    <t>01-9J337</t>
  </si>
  <si>
    <t>01-9J352</t>
  </si>
  <si>
    <t>01-9J360</t>
  </si>
  <si>
    <t>01-9J382</t>
  </si>
  <si>
    <t>01-HT10</t>
  </si>
  <si>
    <t>01-HT10A</t>
  </si>
  <si>
    <t>01-HT11-11A</t>
  </si>
  <si>
    <t>01-HT13</t>
  </si>
  <si>
    <t>01-HT14</t>
  </si>
  <si>
    <t>01-HT15</t>
  </si>
  <si>
    <t>01-HT17</t>
  </si>
  <si>
    <t>01-HT19</t>
  </si>
  <si>
    <t>01-HT2</t>
  </si>
  <si>
    <t>01-HT20</t>
  </si>
  <si>
    <t>01-HT22</t>
  </si>
  <si>
    <t>01-HT24</t>
  </si>
  <si>
    <t>01-HT25</t>
  </si>
  <si>
    <t>01-HT26</t>
  </si>
  <si>
    <t>01-HT27</t>
  </si>
  <si>
    <t>01-HT28</t>
  </si>
  <si>
    <t>01-HT3</t>
  </si>
  <si>
    <t>01-HT31</t>
  </si>
  <si>
    <t>01-HT32</t>
  </si>
  <si>
    <t>01-HT36</t>
  </si>
  <si>
    <t>01-HT37</t>
  </si>
  <si>
    <t>01-HT38</t>
  </si>
  <si>
    <t>01-HT39</t>
  </si>
  <si>
    <t>01-HT40</t>
  </si>
  <si>
    <t>01-HT40X</t>
  </si>
  <si>
    <t>Nashua St.</t>
  </si>
  <si>
    <t>01-HT45</t>
  </si>
  <si>
    <t>01-HT46</t>
  </si>
  <si>
    <t>01-HT47</t>
  </si>
  <si>
    <t>01-HT48</t>
  </si>
  <si>
    <t>01-HT52</t>
  </si>
  <si>
    <t>01-HT55</t>
  </si>
  <si>
    <t>01-HT56B</t>
  </si>
  <si>
    <t>01-HT59</t>
  </si>
  <si>
    <t>01-HT60</t>
  </si>
  <si>
    <t>01-HT61</t>
  </si>
  <si>
    <t>Worcester, Worcester, Worcester</t>
  </si>
  <si>
    <t>Public, Workplace, Workplace</t>
  </si>
  <si>
    <t>Nantucket Electric</t>
  </si>
  <si>
    <t>Nantucket</t>
  </si>
  <si>
    <t>Candle St</t>
  </si>
  <si>
    <t>04-101L1</t>
  </si>
  <si>
    <t>04-101L2</t>
  </si>
  <si>
    <t>04-101L3</t>
  </si>
  <si>
    <t>04-101L4</t>
  </si>
  <si>
    <t>04-101L5</t>
  </si>
  <si>
    <t>04-101L6</t>
  </si>
  <si>
    <t>04-101L7</t>
  </si>
  <si>
    <t>Nantucket, Nantucket</t>
  </si>
  <si>
    <t>04-101L8</t>
  </si>
  <si>
    <t>Hathaway St. Sub</t>
  </si>
  <si>
    <t>Fall River</t>
  </si>
  <si>
    <t>05-106W42</t>
  </si>
  <si>
    <t>05-106W43</t>
  </si>
  <si>
    <t>05-106W44</t>
  </si>
  <si>
    <t>05-106W45</t>
  </si>
  <si>
    <t>05-106W46</t>
  </si>
  <si>
    <t>05-106W81</t>
  </si>
  <si>
    <t>05-106W82</t>
  </si>
  <si>
    <t>Bates St. Sub</t>
  </si>
  <si>
    <t>05-115W42</t>
  </si>
  <si>
    <t>05-115W43</t>
  </si>
  <si>
    <t>05-115W44</t>
  </si>
  <si>
    <t>05-115W45</t>
  </si>
  <si>
    <t>05-115W51</t>
  </si>
  <si>
    <t>05-115W52</t>
  </si>
  <si>
    <t>Fall River, Westport</t>
  </si>
  <si>
    <t>05-115W53</t>
  </si>
  <si>
    <t>Fall River, Tiverton</t>
  </si>
  <si>
    <t>05-115W54</t>
  </si>
  <si>
    <t>05-115W55</t>
  </si>
  <si>
    <t>05-11W85</t>
  </si>
  <si>
    <t>05-17J3</t>
  </si>
  <si>
    <t>Palmer Street Sub</t>
  </si>
  <si>
    <t>05-18J5</t>
  </si>
  <si>
    <t>05-18J7</t>
  </si>
  <si>
    <t>05-19W74</t>
  </si>
  <si>
    <t>Dighton, Rehoboth, Somerset</t>
  </si>
  <si>
    <t>Dighton, Dighton</t>
  </si>
  <si>
    <t>West Street</t>
  </si>
  <si>
    <t>05-1J1</t>
  </si>
  <si>
    <t>05-1J2</t>
  </si>
  <si>
    <t>05-1J3</t>
  </si>
  <si>
    <t>05-1J4</t>
  </si>
  <si>
    <t>05-2246</t>
  </si>
  <si>
    <t>05-2248</t>
  </si>
  <si>
    <t>05-2267</t>
  </si>
  <si>
    <t>05-2274</t>
  </si>
  <si>
    <t>Attleboro, North Attleborough, Plainville</t>
  </si>
  <si>
    <t>05-2284</t>
  </si>
  <si>
    <t>05-2286</t>
  </si>
  <si>
    <t>Foxboro 1</t>
  </si>
  <si>
    <t>05-2287</t>
  </si>
  <si>
    <t>05-2288</t>
  </si>
  <si>
    <t>Foxborough, Mansfield</t>
  </si>
  <si>
    <t>05-2289</t>
  </si>
  <si>
    <t>Foxborough, Mansfield, Plainville</t>
  </si>
  <si>
    <t>05-24</t>
  </si>
  <si>
    <t>Attleboro, Seekonk</t>
  </si>
  <si>
    <t>Sykes Rd. Sub</t>
  </si>
  <si>
    <t>05-28W40</t>
  </si>
  <si>
    <t>05-28W41</t>
  </si>
  <si>
    <t>05-28W50</t>
  </si>
  <si>
    <t>Fall River, Freetown</t>
  </si>
  <si>
    <t>05-28W51</t>
  </si>
  <si>
    <t>Forest Street</t>
  </si>
  <si>
    <t>05-2J1</t>
  </si>
  <si>
    <t>05-2J2</t>
  </si>
  <si>
    <t>05-2J3</t>
  </si>
  <si>
    <t>South Marlboro</t>
  </si>
  <si>
    <t>05-310W3</t>
  </si>
  <si>
    <t>Marlborough, Southborough</t>
  </si>
  <si>
    <t>05-310W4</t>
  </si>
  <si>
    <t>05-310W5</t>
  </si>
  <si>
    <t>05-310W6</t>
  </si>
  <si>
    <t>05-311W1</t>
  </si>
  <si>
    <t>Marlborough, Marlborough</t>
  </si>
  <si>
    <t>05-311W2</t>
  </si>
  <si>
    <t>05-311W3</t>
  </si>
  <si>
    <t>Hudson, Marlborough</t>
  </si>
  <si>
    <t>05-311W4</t>
  </si>
  <si>
    <t>05-311W5</t>
  </si>
  <si>
    <t>Partial</t>
  </si>
  <si>
    <t>no</t>
  </si>
  <si>
    <t>05-314W1</t>
  </si>
  <si>
    <t>05-314W4</t>
  </si>
  <si>
    <t>05-314W5</t>
  </si>
  <si>
    <t>05-317W2</t>
  </si>
  <si>
    <t>Marlborough, Northborough, Southborough</t>
  </si>
  <si>
    <t>05-317W3</t>
  </si>
  <si>
    <t>05-317W4</t>
  </si>
  <si>
    <t>05-317W5</t>
  </si>
  <si>
    <t>05-317W6</t>
  </si>
  <si>
    <t>05-317W7</t>
  </si>
  <si>
    <t>05-317W8</t>
  </si>
  <si>
    <t>Workplace, Workplace</t>
  </si>
  <si>
    <t>05-320W2</t>
  </si>
  <si>
    <t>Douglas, Northbridge, Sutton, Uxbridge</t>
  </si>
  <si>
    <t>05-320W3</t>
  </si>
  <si>
    <t>Northbridge, Sutton</t>
  </si>
  <si>
    <t>05-320W4</t>
  </si>
  <si>
    <t>Douglas, Northbridge, Uxbridge</t>
  </si>
  <si>
    <t>05-320W5</t>
  </si>
  <si>
    <t>Uxbridge</t>
  </si>
  <si>
    <t>05-321W1</t>
  </si>
  <si>
    <t>Northbridge, Uxbridge</t>
  </si>
  <si>
    <t>Uxbridge, Uxbridge</t>
  </si>
  <si>
    <t>05-321W10</t>
  </si>
  <si>
    <t>Mendon, Northbridge, Uxbridge</t>
  </si>
  <si>
    <t>05-321W2</t>
  </si>
  <si>
    <t>Douglas, Millville, Uxbridge</t>
  </si>
  <si>
    <t>05-321W4</t>
  </si>
  <si>
    <t>Douglas, Uxbridge</t>
  </si>
  <si>
    <t>05-321W5</t>
  </si>
  <si>
    <t>05-321W6</t>
  </si>
  <si>
    <t>Blackstone, Mendon, Millville, Northbridge, Uxbridge</t>
  </si>
  <si>
    <t>05-321W9</t>
  </si>
  <si>
    <t>Blackstone, Mendon, Millville, Uxbridge</t>
  </si>
  <si>
    <t>Blackstone</t>
  </si>
  <si>
    <t>Mendon</t>
  </si>
  <si>
    <t>05-332W1</t>
  </si>
  <si>
    <t>Blackstone, Hopedale, Mendon, Milford, Northbridge, Upton, Uxbridge</t>
  </si>
  <si>
    <t>Plainridge Park 3337</t>
  </si>
  <si>
    <t>05-3337W1</t>
  </si>
  <si>
    <t>Depot Street</t>
  </si>
  <si>
    <t>05-335W2</t>
  </si>
  <si>
    <t>05-335W3</t>
  </si>
  <si>
    <t>Hopedale, Milford, Upton</t>
  </si>
  <si>
    <t>05-335W4</t>
  </si>
  <si>
    <t>Hopedale, Mendon, Milford</t>
  </si>
  <si>
    <t>05-335W5</t>
  </si>
  <si>
    <t>05-335W9</t>
  </si>
  <si>
    <t>Rocky Hill</t>
  </si>
  <si>
    <t>05-336W1</t>
  </si>
  <si>
    <t>05-336W2</t>
  </si>
  <si>
    <t>05-336W3</t>
  </si>
  <si>
    <t>Milford, Upton</t>
  </si>
  <si>
    <t>05-336W4</t>
  </si>
  <si>
    <t>05-341W2</t>
  </si>
  <si>
    <t>Franklin, Norfolk</t>
  </si>
  <si>
    <t>05-3422W2</t>
  </si>
  <si>
    <t>05-3424W3</t>
  </si>
  <si>
    <t>Foxborough, Foxborough, Foxborough, Foxborough, Foxborough</t>
  </si>
  <si>
    <t>Workplace, Public, Public, Public, Public</t>
  </si>
  <si>
    <t>05-3424W5</t>
  </si>
  <si>
    <t>05-3431W1</t>
  </si>
  <si>
    <t>05-3431W2</t>
  </si>
  <si>
    <t>05-3432W2</t>
  </si>
  <si>
    <t>05-344W1</t>
  </si>
  <si>
    <t>05-344W2</t>
  </si>
  <si>
    <t>05-348W1</t>
  </si>
  <si>
    <t>05-348W2</t>
  </si>
  <si>
    <t>05-348W3</t>
  </si>
  <si>
    <t>05-348W4</t>
  </si>
  <si>
    <t>05-348W5</t>
  </si>
  <si>
    <t>Franklin, Wrentham</t>
  </si>
  <si>
    <t>05-348W6</t>
  </si>
  <si>
    <t>North Foxboro Substation</t>
  </si>
  <si>
    <t>05-349W1</t>
  </si>
  <si>
    <t>Rehoboth</t>
  </si>
  <si>
    <t>05-3J1</t>
  </si>
  <si>
    <t>05-3J2</t>
  </si>
  <si>
    <t>05-3J3</t>
  </si>
  <si>
    <t>Rehoboth, Seekonk</t>
  </si>
  <si>
    <t>05-4J1</t>
  </si>
  <si>
    <t>05-4J2</t>
  </si>
  <si>
    <t>South Attleboro</t>
  </si>
  <si>
    <t>05-5J1</t>
  </si>
  <si>
    <t>05-5J2</t>
  </si>
  <si>
    <t>Clara Street</t>
  </si>
  <si>
    <t>05-6J1</t>
  </si>
  <si>
    <t>05-6J2</t>
  </si>
  <si>
    <t>Myles Standish</t>
  </si>
  <si>
    <t>05-6L1</t>
  </si>
  <si>
    <t>05-7L1</t>
  </si>
  <si>
    <t>05-7L2</t>
  </si>
  <si>
    <t>05-7L3</t>
  </si>
  <si>
    <t>OH DA w/out Ties </t>
  </si>
  <si>
    <t>05-7L5</t>
  </si>
  <si>
    <t>Rehoboth, Seekonk, Swansea</t>
  </si>
  <si>
    <t>05-8L1</t>
  </si>
  <si>
    <t>05-8L2</t>
  </si>
  <si>
    <t>Attleboro, Norton, Taunton</t>
  </si>
  <si>
    <t>05-8L3</t>
  </si>
  <si>
    <t>Attleboro, Norton</t>
  </si>
  <si>
    <t>OH DA w/Ties, Feeder Monitor </t>
  </si>
  <si>
    <t>05-8U</t>
  </si>
  <si>
    <t>05-9L1</t>
  </si>
  <si>
    <t>Attleboro, North Attleborough</t>
  </si>
  <si>
    <t>05-9L2</t>
  </si>
  <si>
    <t>05-9L3</t>
  </si>
  <si>
    <t>05-9L4</t>
  </si>
  <si>
    <t>07-10W1</t>
  </si>
  <si>
    <t>Braintree, Holbrook, Randolph</t>
  </si>
  <si>
    <t>07-1101</t>
  </si>
  <si>
    <t>07-1102</t>
  </si>
  <si>
    <t>07-1103</t>
  </si>
  <si>
    <t>07-1104</t>
  </si>
  <si>
    <t>07-11W1</t>
  </si>
  <si>
    <t>07-11W4</t>
  </si>
  <si>
    <t>07-1202</t>
  </si>
  <si>
    <t>07-1224</t>
  </si>
  <si>
    <t>Mid-Weymouth</t>
  </si>
  <si>
    <t>07-12W1</t>
  </si>
  <si>
    <t>07-12W2</t>
  </si>
  <si>
    <t>07-12W3</t>
  </si>
  <si>
    <t>07-12W4</t>
  </si>
  <si>
    <t>07-12W5</t>
  </si>
  <si>
    <t>07-12W6</t>
  </si>
  <si>
    <t>Hingham, Weymouth</t>
  </si>
  <si>
    <t>Scituate</t>
  </si>
  <si>
    <t>07-15J1</t>
  </si>
  <si>
    <t>07-17J1</t>
  </si>
  <si>
    <t>King St Unit 18</t>
  </si>
  <si>
    <t>Cohasset</t>
  </si>
  <si>
    <t>07-18J1</t>
  </si>
  <si>
    <t>Cohasset, Scituate</t>
  </si>
  <si>
    <t>07-1J11</t>
  </si>
  <si>
    <t>07-1J2</t>
  </si>
  <si>
    <t>07-1J6</t>
  </si>
  <si>
    <t>07-1J8</t>
  </si>
  <si>
    <t>07-1W10</t>
  </si>
  <si>
    <t>07-1W2</t>
  </si>
  <si>
    <t>07-1W3</t>
  </si>
  <si>
    <t>07-1W4</t>
  </si>
  <si>
    <t>07-1W5</t>
  </si>
  <si>
    <t>07-1W6</t>
  </si>
  <si>
    <t>07-1W8</t>
  </si>
  <si>
    <t>07-1W9</t>
  </si>
  <si>
    <t>07-20W10</t>
  </si>
  <si>
    <t>07-20W13</t>
  </si>
  <si>
    <t>07-303</t>
  </si>
  <si>
    <t>07-304</t>
  </si>
  <si>
    <t>West Quincy</t>
  </si>
  <si>
    <t>07-3J3</t>
  </si>
  <si>
    <t>07-3W1</t>
  </si>
  <si>
    <t>07-3W2</t>
  </si>
  <si>
    <t>07-3W3</t>
  </si>
  <si>
    <t>07-3W4</t>
  </si>
  <si>
    <t>Atlantic</t>
  </si>
  <si>
    <t>07-4J1</t>
  </si>
  <si>
    <t>07-4J2</t>
  </si>
  <si>
    <t>07-4J3</t>
  </si>
  <si>
    <t>07-4J4</t>
  </si>
  <si>
    <t>Lincoln St</t>
  </si>
  <si>
    <t>Abington</t>
  </si>
  <si>
    <t>07-60J1</t>
  </si>
  <si>
    <t>Division St</t>
  </si>
  <si>
    <t>Rockland</t>
  </si>
  <si>
    <t>07-64J1</t>
  </si>
  <si>
    <t>Abington, Rockland</t>
  </si>
  <si>
    <t>North Scituate</t>
  </si>
  <si>
    <t>07-65J1</t>
  </si>
  <si>
    <t>Central St</t>
  </si>
  <si>
    <t>07-67J1</t>
  </si>
  <si>
    <t>Court St</t>
  </si>
  <si>
    <t>07-69J1</t>
  </si>
  <si>
    <t>North Weymouth</t>
  </si>
  <si>
    <t>07-6W1</t>
  </si>
  <si>
    <t>07-6W2</t>
  </si>
  <si>
    <t>Silver Lake</t>
  </si>
  <si>
    <t>Pembroke</t>
  </si>
  <si>
    <t>07-70J1</t>
  </si>
  <si>
    <t>Halifax, Pembroke</t>
  </si>
  <si>
    <t>Temple St</t>
  </si>
  <si>
    <t>Whitman</t>
  </si>
  <si>
    <t>07-712J1</t>
  </si>
  <si>
    <t>Abington, Brockton, East Bridgewater, Whitman</t>
  </si>
  <si>
    <t>Harrison Blvd</t>
  </si>
  <si>
    <t>Avon</t>
  </si>
  <si>
    <t>07-75W1</t>
  </si>
  <si>
    <t>07-75W3</t>
  </si>
  <si>
    <t>Avon, Brockton</t>
  </si>
  <si>
    <t>07-75W5</t>
  </si>
  <si>
    <t>07-75W7</t>
  </si>
  <si>
    <t>Avon, Randolph, Stoughton</t>
  </si>
  <si>
    <t>07-797W1</t>
  </si>
  <si>
    <t>Bridgewater, Brockton, East Bridgewater</t>
  </si>
  <si>
    <t>Bridgewater, Bridgewater</t>
  </si>
  <si>
    <t>07-797W19</t>
  </si>
  <si>
    <t>Brockton, East Bridgewater, West Bridgewater</t>
  </si>
  <si>
    <t>07-797W20</t>
  </si>
  <si>
    <t>Bridgewater, East Bridgewater, Easton, West Bridgewater</t>
  </si>
  <si>
    <t>07-797W23</t>
  </si>
  <si>
    <t>Bridgewater, East Bridgewater</t>
  </si>
  <si>
    <t>East Bridgewater, East Bridgewater</t>
  </si>
  <si>
    <t>Hanson</t>
  </si>
  <si>
    <t>07-797W29</t>
  </si>
  <si>
    <t>East Bridgewater, Hanson, Whitman</t>
  </si>
  <si>
    <t>07-797W42</t>
  </si>
  <si>
    <t>07-8W1</t>
  </si>
  <si>
    <t>07-910W25</t>
  </si>
  <si>
    <t>Hanover, Kingston, Pembroke</t>
  </si>
  <si>
    <t>07-910W51</t>
  </si>
  <si>
    <t>Hanover, Marshfield, Norwell, Pembroke</t>
  </si>
  <si>
    <t>07-911W13</t>
  </si>
  <si>
    <t>07-911W25</t>
  </si>
  <si>
    <t>07-911W56</t>
  </si>
  <si>
    <t>07-911W59</t>
  </si>
  <si>
    <t>07-911W65</t>
  </si>
  <si>
    <t>07-911W77</t>
  </si>
  <si>
    <t>Abington, Brockton, Holbrook</t>
  </si>
  <si>
    <t>07-912W22</t>
  </si>
  <si>
    <t>07-912W55</t>
  </si>
  <si>
    <t>07-912W73</t>
  </si>
  <si>
    <t>07-912W74</t>
  </si>
  <si>
    <t>Bridgewater, East Bridgewater, Halifax</t>
  </si>
  <si>
    <t>07-912W75</t>
  </si>
  <si>
    <t>Bridgewater, Halifax, Hanson, Plympton</t>
  </si>
  <si>
    <t>Stoughton, Stoughton</t>
  </si>
  <si>
    <t>MUD, MUD</t>
  </si>
  <si>
    <t>07-915W35</t>
  </si>
  <si>
    <t>07-915W36</t>
  </si>
  <si>
    <t>07-915W37</t>
  </si>
  <si>
    <t>07-915W82</t>
  </si>
  <si>
    <t>07-91W40</t>
  </si>
  <si>
    <t>07-91W41</t>
  </si>
  <si>
    <t>Brockton, East Bridgewater, Whitman</t>
  </si>
  <si>
    <t>07-91W42</t>
  </si>
  <si>
    <t>07-91W43</t>
  </si>
  <si>
    <t>07-91W46</t>
  </si>
  <si>
    <t>07-91W47</t>
  </si>
  <si>
    <t>Brockton, Whitman</t>
  </si>
  <si>
    <t>07-91W48</t>
  </si>
  <si>
    <t>Plymouth St</t>
  </si>
  <si>
    <t>07-93W40</t>
  </si>
  <si>
    <t>Abington, Hanover, Rockland</t>
  </si>
  <si>
    <t>07-93W41</t>
  </si>
  <si>
    <t>07-93W42</t>
  </si>
  <si>
    <t>Abington, Brockton, Whitman</t>
  </si>
  <si>
    <t>07-93W43</t>
  </si>
  <si>
    <t>Abington, East Bridgewater, Hanson, Rockland, Whitman</t>
  </si>
  <si>
    <t>07-95W1</t>
  </si>
  <si>
    <t>07-95W2</t>
  </si>
  <si>
    <t>07-95W4</t>
  </si>
  <si>
    <t>Hanover, Norwell, Rockland</t>
  </si>
  <si>
    <t>07-95W5</t>
  </si>
  <si>
    <t>07-96W41</t>
  </si>
  <si>
    <t>Cohasset, Hingham, Norwell, Scituate</t>
  </si>
  <si>
    <t>Cohasset, Cohasset</t>
  </si>
  <si>
    <t>Belmont</t>
  </si>
  <si>
    <t>07-98W10</t>
  </si>
  <si>
    <t>07-98W19</t>
  </si>
  <si>
    <t>Brockton, West Bridgewater</t>
  </si>
  <si>
    <t>OH DA w/Ties</t>
  </si>
  <si>
    <t>07-98W44</t>
  </si>
  <si>
    <t>07-98W46</t>
  </si>
  <si>
    <t>Brockton, Easton</t>
  </si>
  <si>
    <t>07-98W48</t>
  </si>
  <si>
    <t>07-98W49</t>
  </si>
  <si>
    <t>North Abington</t>
  </si>
  <si>
    <t>07-99W32</t>
  </si>
  <si>
    <t>Abington, Weymouth</t>
  </si>
  <si>
    <t>07-99W61</t>
  </si>
  <si>
    <t>07-99W62</t>
  </si>
  <si>
    <t>07-99W63</t>
  </si>
  <si>
    <t>Abington, Hingham, Rockland</t>
  </si>
  <si>
    <t>East Weymouth</t>
  </si>
  <si>
    <t>07-9W1</t>
  </si>
  <si>
    <t>07-9W2</t>
  </si>
  <si>
    <t>09-0504</t>
  </si>
  <si>
    <t>Monson, Palmer</t>
  </si>
  <si>
    <t>09-0507</t>
  </si>
  <si>
    <t>09-1003</t>
  </si>
  <si>
    <t>Williamstown, Williamstown</t>
  </si>
  <si>
    <t>09-1004</t>
  </si>
  <si>
    <t>Adams, North Adams</t>
  </si>
  <si>
    <t>Charlemont</t>
  </si>
  <si>
    <t>Buckland</t>
  </si>
  <si>
    <t>09-1007G1</t>
  </si>
  <si>
    <t>Buckland, Charlemont, Heath</t>
  </si>
  <si>
    <t>Bear Swamp Upper Yard</t>
  </si>
  <si>
    <t>Rowe</t>
  </si>
  <si>
    <t>09-1019W1</t>
  </si>
  <si>
    <t>Ashfield, Charlemont, Florida, Hawley, Heath, Monroe, Rowe</t>
  </si>
  <si>
    <t>Dummy-003</t>
  </si>
  <si>
    <t>Stockbridge</t>
  </si>
  <si>
    <t>09-1101</t>
  </si>
  <si>
    <t>Great Barrington, Stockbridge</t>
  </si>
  <si>
    <t>09-1102W1</t>
  </si>
  <si>
    <t>Great Barrington, Lee, Stockbridge, West Stockbridge</t>
  </si>
  <si>
    <t>Lenox Depot</t>
  </si>
  <si>
    <t>Lenox</t>
  </si>
  <si>
    <t>09-1103W1</t>
  </si>
  <si>
    <t>Lee, Lenox, Richmond, Stockbridge, West Stockbridge</t>
  </si>
  <si>
    <t>09-1103W2</t>
  </si>
  <si>
    <t>Great Barrington, Monterey, New Marlboro, Sheffield, Stockbridge, West Stockbridge</t>
  </si>
  <si>
    <t>09-139L3</t>
  </si>
  <si>
    <t>09-139L5</t>
  </si>
  <si>
    <t>East Longmeadow, Hampden, Springfield</t>
  </si>
  <si>
    <t>09-501L2</t>
  </si>
  <si>
    <t>Barre, Hardwick, Ware</t>
  </si>
  <si>
    <t>09-501L4</t>
  </si>
  <si>
    <t>09-503L1</t>
  </si>
  <si>
    <t>09-507L1</t>
  </si>
  <si>
    <t>Hampden, Monson, Wilbraham</t>
  </si>
  <si>
    <t>East Longmeadow</t>
  </si>
  <si>
    <t>09-508L1</t>
  </si>
  <si>
    <t>East Longmeadow, Springfield</t>
  </si>
  <si>
    <t>09-508L2</t>
  </si>
  <si>
    <t>09-508L4</t>
  </si>
  <si>
    <t>09-508L5</t>
  </si>
  <si>
    <t>Belchertown</t>
  </si>
  <si>
    <t>09-509L1</t>
  </si>
  <si>
    <t>09-509L2</t>
  </si>
  <si>
    <t>Amherst, Belchertown, Ware</t>
  </si>
  <si>
    <t>Shearers Corner</t>
  </si>
  <si>
    <t>Monson</t>
  </si>
  <si>
    <t>09-514L1</t>
  </si>
  <si>
    <t>09-516L1</t>
  </si>
  <si>
    <t>Brimfield, Holland, Wales, Warren</t>
  </si>
  <si>
    <t>OH DA w/Ties, OH DA w/out Ties </t>
  </si>
  <si>
    <t>Feeder Monitor </t>
  </si>
  <si>
    <t>09-516L4</t>
  </si>
  <si>
    <t>Shaker Rd</t>
  </si>
  <si>
    <t>09-522L2</t>
  </si>
  <si>
    <t>09-522L4</t>
  </si>
  <si>
    <t>09-604W1</t>
  </si>
  <si>
    <t>Athol, Barre, Petersham, Phillipston</t>
  </si>
  <si>
    <t>09-604W2</t>
  </si>
  <si>
    <t>09-604W3</t>
  </si>
  <si>
    <t>Royalston</t>
  </si>
  <si>
    <t>09-701J1</t>
  </si>
  <si>
    <t>Athol, Phillipston, Royalston, Templeton</t>
  </si>
  <si>
    <t>09-702W1</t>
  </si>
  <si>
    <t>Athol, Petersham, Phillipston, Templeton</t>
  </si>
  <si>
    <t>09-702W3</t>
  </si>
  <si>
    <t>Athol, New Salem, Orange</t>
  </si>
  <si>
    <t>Shutesbury</t>
  </si>
  <si>
    <t>09-704W1</t>
  </si>
  <si>
    <t>Amherst, Leverett, New Salem, Shutesbury</t>
  </si>
  <si>
    <t>Orange</t>
  </si>
  <si>
    <t>West St</t>
  </si>
  <si>
    <t>09-901W1</t>
  </si>
  <si>
    <t>09-901W2</t>
  </si>
  <si>
    <t>Northampton, Northampton</t>
  </si>
  <si>
    <t>09-901W3</t>
  </si>
  <si>
    <t>Easthampton, Northampton</t>
  </si>
  <si>
    <t>King St</t>
  </si>
  <si>
    <t>09-905W1</t>
  </si>
  <si>
    <t>09-909W1</t>
  </si>
  <si>
    <t>09-909W2</t>
  </si>
  <si>
    <t>09-S100</t>
  </si>
  <si>
    <t>Wellington</t>
  </si>
  <si>
    <t>Medford</t>
  </si>
  <si>
    <t>12-11J1</t>
  </si>
  <si>
    <t>12-11J13</t>
  </si>
  <si>
    <t>12-11J2</t>
  </si>
  <si>
    <t>Malden, Medford</t>
  </si>
  <si>
    <t>12-11J3</t>
  </si>
  <si>
    <t>12-11J4</t>
  </si>
  <si>
    <t>12-12J2</t>
  </si>
  <si>
    <t>12-12J3</t>
  </si>
  <si>
    <t>12-12J4</t>
  </si>
  <si>
    <t>12-12J5</t>
  </si>
  <si>
    <t>12-12J6</t>
  </si>
  <si>
    <t>12-12J7</t>
  </si>
  <si>
    <t>Beverly, Beverly</t>
  </si>
  <si>
    <t>Granite</t>
  </si>
  <si>
    <t>12-12J902</t>
  </si>
  <si>
    <t>12-12J903</t>
  </si>
  <si>
    <t>12-12J904</t>
  </si>
  <si>
    <t>12-12L2</t>
  </si>
  <si>
    <t>12-12L4</t>
  </si>
  <si>
    <t>12-12L6</t>
  </si>
  <si>
    <t>12-1382</t>
  </si>
  <si>
    <t>12-1393</t>
  </si>
  <si>
    <t>Kent</t>
  </si>
  <si>
    <t>12-13J1</t>
  </si>
  <si>
    <t>12-13J2</t>
  </si>
  <si>
    <t>12-13J3</t>
  </si>
  <si>
    <t>12-16J1</t>
  </si>
  <si>
    <t>12-16J2</t>
  </si>
  <si>
    <t>12-16J3</t>
  </si>
  <si>
    <t>12-16J4</t>
  </si>
  <si>
    <t>12-16J5</t>
  </si>
  <si>
    <t>12-16J6</t>
  </si>
  <si>
    <t>12-16W1</t>
  </si>
  <si>
    <t>Malden, Revere, Saugus</t>
  </si>
  <si>
    <t>12-16W2</t>
  </si>
  <si>
    <t>12-16W3</t>
  </si>
  <si>
    <t>Malden, Melrose, Revere, Saugus</t>
  </si>
  <si>
    <t>12-16W5</t>
  </si>
  <si>
    <t>12-16W6</t>
  </si>
  <si>
    <t>Malden, Melrose</t>
  </si>
  <si>
    <t>W. Medford</t>
  </si>
  <si>
    <t>12-17J1</t>
  </si>
  <si>
    <t>12-17J2</t>
  </si>
  <si>
    <t>12-17J3</t>
  </si>
  <si>
    <t>12-17J4</t>
  </si>
  <si>
    <t>Medford, Somerville</t>
  </si>
  <si>
    <t>12-17J5</t>
  </si>
  <si>
    <t>12-17J6</t>
  </si>
  <si>
    <t>Medford, Winchester</t>
  </si>
  <si>
    <t>N. Beverly</t>
  </si>
  <si>
    <t>12-18J1</t>
  </si>
  <si>
    <t>12-18J3</t>
  </si>
  <si>
    <t>12-18J4</t>
  </si>
  <si>
    <t>12-18L1</t>
  </si>
  <si>
    <t>Beverly, Wenham</t>
  </si>
  <si>
    <t>12-18L2</t>
  </si>
  <si>
    <t>Beverly, Hamilton, Wenham</t>
  </si>
  <si>
    <t>Turnpike</t>
  </si>
  <si>
    <t>Lynnfield</t>
  </si>
  <si>
    <t>12-19W1</t>
  </si>
  <si>
    <t>Lynn, Lynnfield, Saugus</t>
  </si>
  <si>
    <t>12-19W2</t>
  </si>
  <si>
    <t>Lynnfield, Saugus</t>
  </si>
  <si>
    <t>Salem Peabody St.</t>
  </si>
  <si>
    <t>12-1J1</t>
  </si>
  <si>
    <t>12-1J10</t>
  </si>
  <si>
    <t>12-1J12</t>
  </si>
  <si>
    <t>12-1J15</t>
  </si>
  <si>
    <t>12-1J2</t>
  </si>
  <si>
    <t>12-1J3</t>
  </si>
  <si>
    <t>12-1J4</t>
  </si>
  <si>
    <t>12-1J5</t>
  </si>
  <si>
    <t>12-1J6</t>
  </si>
  <si>
    <t>12-1J7</t>
  </si>
  <si>
    <t xml:space="preserve">Salem, </t>
  </si>
  <si>
    <t>12-1J902</t>
  </si>
  <si>
    <t>12-1J903</t>
  </si>
  <si>
    <t>12-1J904</t>
  </si>
  <si>
    <t>Winthrop</t>
  </si>
  <si>
    <t>12-22J1</t>
  </si>
  <si>
    <t>12-22J2</t>
  </si>
  <si>
    <t>12-22J3</t>
  </si>
  <si>
    <t>12-22J4</t>
  </si>
  <si>
    <t>12-22J5</t>
  </si>
  <si>
    <t>Revere, Winthrop</t>
  </si>
  <si>
    <t>12-22J6</t>
  </si>
  <si>
    <t>12-22J7</t>
  </si>
  <si>
    <t>12-22W3</t>
  </si>
  <si>
    <t>12-22W5</t>
  </si>
  <si>
    <t>12-2302E</t>
  </si>
  <si>
    <t>Lynn, Peabody, Salem</t>
  </si>
  <si>
    <t>12-2304</t>
  </si>
  <si>
    <t>12-2305</t>
  </si>
  <si>
    <t>Lynn, Revere</t>
  </si>
  <si>
    <t>12-2306</t>
  </si>
  <si>
    <t>Everett, Revere</t>
  </si>
  <si>
    <t>12-2307</t>
  </si>
  <si>
    <t>12-2308</t>
  </si>
  <si>
    <t>12-2310</t>
  </si>
  <si>
    <t>12-2314</t>
  </si>
  <si>
    <t>12-2316</t>
  </si>
  <si>
    <t>12-2318</t>
  </si>
  <si>
    <t>12-2320</t>
  </si>
  <si>
    <t>Beverly, Salem</t>
  </si>
  <si>
    <t>12-2321</t>
  </si>
  <si>
    <t>12-2327</t>
  </si>
  <si>
    <t>12-2333</t>
  </si>
  <si>
    <t>12-2335</t>
  </si>
  <si>
    <t>Thorndike St.</t>
  </si>
  <si>
    <t>12-2337</t>
  </si>
  <si>
    <t>12-2338</t>
  </si>
  <si>
    <t xml:space="preserve">Everett, </t>
  </si>
  <si>
    <t>12-2340</t>
  </si>
  <si>
    <t>12-2342</t>
  </si>
  <si>
    <t>12-2343</t>
  </si>
  <si>
    <t>12-2344</t>
  </si>
  <si>
    <t>12-2346</t>
  </si>
  <si>
    <t>12-2349</t>
  </si>
  <si>
    <t>12-2350</t>
  </si>
  <si>
    <t>12-2359</t>
  </si>
  <si>
    <t>12-2360</t>
  </si>
  <si>
    <t>12-2364</t>
  </si>
  <si>
    <t>12-2365</t>
  </si>
  <si>
    <t>Beverly, Topsfield, Wenham</t>
  </si>
  <si>
    <t>12-2370</t>
  </si>
  <si>
    <t>12-2397</t>
  </si>
  <si>
    <t>Everett, Medford</t>
  </si>
  <si>
    <t>Manchester</t>
  </si>
  <si>
    <t>12-23H1</t>
  </si>
  <si>
    <t>12-23H2</t>
  </si>
  <si>
    <t>12-23H3</t>
  </si>
  <si>
    <t>12-23H4</t>
  </si>
  <si>
    <t>12-23W1</t>
  </si>
  <si>
    <t>12-23W3</t>
  </si>
  <si>
    <t>12-2400</t>
  </si>
  <si>
    <t>12-2401</t>
  </si>
  <si>
    <t>12-2402</t>
  </si>
  <si>
    <t>12-24J1</t>
  </si>
  <si>
    <t>12-24J10</t>
  </si>
  <si>
    <t>12-24J11</t>
  </si>
  <si>
    <t>12-24J2</t>
  </si>
  <si>
    <t>12-24J4</t>
  </si>
  <si>
    <t>12-24J5</t>
  </si>
  <si>
    <t>12-24J6</t>
  </si>
  <si>
    <t>12-24J7</t>
  </si>
  <si>
    <t>12-24J8</t>
  </si>
  <si>
    <t>12-24J9</t>
  </si>
  <si>
    <t>12-25W3</t>
  </si>
  <si>
    <t>Topsfield</t>
  </si>
  <si>
    <t>12-26L1</t>
  </si>
  <si>
    <t>Ipswich, Topsfield</t>
  </si>
  <si>
    <t>Topsfield, Topsfield</t>
  </si>
  <si>
    <t>West Gloucester</t>
  </si>
  <si>
    <t>12-28L2</t>
  </si>
  <si>
    <t>Gloucester, Manchester</t>
  </si>
  <si>
    <t>12-29W6</t>
  </si>
  <si>
    <t>Revere Beach</t>
  </si>
  <si>
    <t>12-35J1</t>
  </si>
  <si>
    <t>12-35J2</t>
  </si>
  <si>
    <t>12-35J3</t>
  </si>
  <si>
    <t>12-35J4</t>
  </si>
  <si>
    <t>12-37J1</t>
  </si>
  <si>
    <t>12-37J2</t>
  </si>
  <si>
    <t>12-37J3</t>
  </si>
  <si>
    <t>12-37J4</t>
  </si>
  <si>
    <t>12-37W1</t>
  </si>
  <si>
    <t>Everett, Malden, Medford</t>
  </si>
  <si>
    <t>12-37W2</t>
  </si>
  <si>
    <t>12-37W3</t>
  </si>
  <si>
    <t>12-37W4</t>
  </si>
  <si>
    <t>12-37W5</t>
  </si>
  <si>
    <t>Malden, Medford, Somerville</t>
  </si>
  <si>
    <t>12-37W6</t>
  </si>
  <si>
    <t>12-37W7</t>
  </si>
  <si>
    <t>12-37W8</t>
  </si>
  <si>
    <t>12-37W9</t>
  </si>
  <si>
    <t>Salem Boston St.</t>
  </si>
  <si>
    <t>12-3J1</t>
  </si>
  <si>
    <t>12-3J2</t>
  </si>
  <si>
    <t>12-3J3</t>
  </si>
  <si>
    <t>12-3J4</t>
  </si>
  <si>
    <t>12-3J5</t>
  </si>
  <si>
    <t>12-3J6</t>
  </si>
  <si>
    <t>12-40J1</t>
  </si>
  <si>
    <t>12-40J2</t>
  </si>
  <si>
    <t>12-40J3</t>
  </si>
  <si>
    <t>12-40J4</t>
  </si>
  <si>
    <t>12-49W2</t>
  </si>
  <si>
    <t>Salem, Salem</t>
  </si>
  <si>
    <t>E. Beverly</t>
  </si>
  <si>
    <t>12-51L1</t>
  </si>
  <si>
    <t>12-51L2</t>
  </si>
  <si>
    <t>12-51L3</t>
  </si>
  <si>
    <t>Wenham, Wenham, Wenham</t>
  </si>
  <si>
    <t>12-51T1</t>
  </si>
  <si>
    <t>Beverly, Essex, Gloucester, Hamilton, Manchester, Wenham</t>
  </si>
  <si>
    <t>12-51T2</t>
  </si>
  <si>
    <t>Beverly, Essex, Gloucester, Hamilton, Ipswich, Wenham</t>
  </si>
  <si>
    <t>Hamilton</t>
  </si>
  <si>
    <t>12-51T3</t>
  </si>
  <si>
    <t>Beverly, Gloucester, Manchester, Rockport</t>
  </si>
  <si>
    <t>12-52J1</t>
  </si>
  <si>
    <t>12-52J2</t>
  </si>
  <si>
    <t>Hendersonville</t>
  </si>
  <si>
    <t>12-593W3</t>
  </si>
  <si>
    <t>12-593W4</t>
  </si>
  <si>
    <t>12-593W5</t>
  </si>
  <si>
    <t>12-593W6</t>
  </si>
  <si>
    <t>12-5C1</t>
  </si>
  <si>
    <t>12-5C2</t>
  </si>
  <si>
    <t>12-5C3</t>
  </si>
  <si>
    <t>12-5C5</t>
  </si>
  <si>
    <t>12-5C6</t>
  </si>
  <si>
    <t>12-5C7</t>
  </si>
  <si>
    <t>12-5C8</t>
  </si>
  <si>
    <t>12-5J10</t>
  </si>
  <si>
    <t>12-5J11</t>
  </si>
  <si>
    <t>12-5J9</t>
  </si>
  <si>
    <t>Codding Ave</t>
  </si>
  <si>
    <t>12-64J1</t>
  </si>
  <si>
    <t>12-64J2</t>
  </si>
  <si>
    <t>12-64J3</t>
  </si>
  <si>
    <t>12-64J4</t>
  </si>
  <si>
    <t>12-64J5</t>
  </si>
  <si>
    <t>Pine Banks</t>
  </si>
  <si>
    <t>12-67J1</t>
  </si>
  <si>
    <t>Malden, Medford, Melrose</t>
  </si>
  <si>
    <t>12-67J2</t>
  </si>
  <si>
    <t>12-67J3</t>
  </si>
  <si>
    <t>12-67J4</t>
  </si>
  <si>
    <t>Danvers Rd.</t>
  </si>
  <si>
    <t>12-69J1</t>
  </si>
  <si>
    <t>Bridge</t>
  </si>
  <si>
    <t>12-6J1</t>
  </si>
  <si>
    <t>12-6J2</t>
  </si>
  <si>
    <t>Nahant</t>
  </si>
  <si>
    <t>12-79J1</t>
  </si>
  <si>
    <t>12-79J2</t>
  </si>
  <si>
    <t>12-7J1</t>
  </si>
  <si>
    <t>12-7J2</t>
  </si>
  <si>
    <t>12-7J3</t>
  </si>
  <si>
    <t>12-7J4</t>
  </si>
  <si>
    <t>12-7J6</t>
  </si>
  <si>
    <t>12-7J7</t>
  </si>
  <si>
    <t>Hudson</t>
  </si>
  <si>
    <t>12-7J901</t>
  </si>
  <si>
    <t>12-7J902</t>
  </si>
  <si>
    <t>12-7J903</t>
  </si>
  <si>
    <t>Metcalf Sq.</t>
  </si>
  <si>
    <t>12-96W1</t>
  </si>
  <si>
    <t>12-9C1</t>
  </si>
  <si>
    <t>12-9C2</t>
  </si>
  <si>
    <t>12-9C3</t>
  </si>
  <si>
    <t>12-9C4</t>
  </si>
  <si>
    <t>12-9C5</t>
  </si>
  <si>
    <t>12-9C6</t>
  </si>
  <si>
    <t>12-9C7</t>
  </si>
  <si>
    <t>Tedesco</t>
  </si>
  <si>
    <t>12-9J1</t>
  </si>
  <si>
    <t>12-9J2</t>
  </si>
  <si>
    <t>14-1302</t>
  </si>
  <si>
    <t>Lawrence</t>
  </si>
  <si>
    <t>14-1311X</t>
  </si>
  <si>
    <t>14-1312A</t>
  </si>
  <si>
    <t>14-1312L</t>
  </si>
  <si>
    <t>14-1314</t>
  </si>
  <si>
    <t>14-1314A</t>
  </si>
  <si>
    <t>14-1316YZ</t>
  </si>
  <si>
    <t>14-1319</t>
  </si>
  <si>
    <t>14-1321</t>
  </si>
  <si>
    <t>14-1323</t>
  </si>
  <si>
    <t>14-1324</t>
  </si>
  <si>
    <t>14-1325</t>
  </si>
  <si>
    <t>Worthen Street</t>
  </si>
  <si>
    <t>14-13J1</t>
  </si>
  <si>
    <t>14-13J2</t>
  </si>
  <si>
    <t>14-13J3</t>
  </si>
  <si>
    <t>14-13J4</t>
  </si>
  <si>
    <t>14-13J5</t>
  </si>
  <si>
    <t>14-13J6</t>
  </si>
  <si>
    <t>14-13J7</t>
  </si>
  <si>
    <t>14-13L1</t>
  </si>
  <si>
    <t>14-1J1</t>
  </si>
  <si>
    <t>14-1J2</t>
  </si>
  <si>
    <t>14-1J4</t>
  </si>
  <si>
    <t>14-1J5</t>
  </si>
  <si>
    <t>14-1J6</t>
  </si>
  <si>
    <t>14-1J7</t>
  </si>
  <si>
    <t>14-1J8</t>
  </si>
  <si>
    <t>14-1J9</t>
  </si>
  <si>
    <t>Tewksbury, Tewksbury</t>
  </si>
  <si>
    <t>14-211L2</t>
  </si>
  <si>
    <t>Dracut, Tyngsborough</t>
  </si>
  <si>
    <t>14-21L2</t>
  </si>
  <si>
    <t>Lowell, Lowell, Lowell, Lowell</t>
  </si>
  <si>
    <t>Public, Public, Public, Public</t>
  </si>
  <si>
    <t>14-2326</t>
  </si>
  <si>
    <t>Haverhill, Lawrence, North Andover</t>
  </si>
  <si>
    <t>North  Andover</t>
  </si>
  <si>
    <t>14-2354</t>
  </si>
  <si>
    <t>South Broadway</t>
  </si>
  <si>
    <t>14-2355</t>
  </si>
  <si>
    <t>14-2356</t>
  </si>
  <si>
    <t>14-2358</t>
  </si>
  <si>
    <t>Haverhill, North Andover</t>
  </si>
  <si>
    <t>King Street</t>
  </si>
  <si>
    <t>Groveland</t>
  </si>
  <si>
    <t>14-2367</t>
  </si>
  <si>
    <t>Boxford, Georgetown, Groveland, Newbury, Newburyport</t>
  </si>
  <si>
    <t>14-2371</t>
  </si>
  <si>
    <t>14-2374</t>
  </si>
  <si>
    <t>Andover, Lawrence</t>
  </si>
  <si>
    <t>14-2375</t>
  </si>
  <si>
    <t>West Amesbury</t>
  </si>
  <si>
    <t>14-2377N</t>
  </si>
  <si>
    <t>Amesbury, Salisbury</t>
  </si>
  <si>
    <t>14-2381</t>
  </si>
  <si>
    <t>14-2382</t>
  </si>
  <si>
    <t>14-2383</t>
  </si>
  <si>
    <t>14-2384</t>
  </si>
  <si>
    <t>Billerica, Chelmsford, Westford</t>
  </si>
  <si>
    <t>Chelmsford, Chelmsford</t>
  </si>
  <si>
    <t>14-2385</t>
  </si>
  <si>
    <t>14-2386</t>
  </si>
  <si>
    <t>Chelmsford, Dracut, Lowell</t>
  </si>
  <si>
    <t>14-2387</t>
  </si>
  <si>
    <t>Dummy-2388</t>
  </si>
  <si>
    <t>14-2388</t>
  </si>
  <si>
    <t>14-2389</t>
  </si>
  <si>
    <t>14-2390</t>
  </si>
  <si>
    <t>14-2396N</t>
  </si>
  <si>
    <t>14-2399</t>
  </si>
  <si>
    <t>Chelmsford, Tyngsborough</t>
  </si>
  <si>
    <t>14-2403</t>
  </si>
  <si>
    <t>Groveland, Haverhill</t>
  </si>
  <si>
    <t>14-2405</t>
  </si>
  <si>
    <t>Georgetown, Groveland, Newbury, Newburyport</t>
  </si>
  <si>
    <t>Concord Road</t>
  </si>
  <si>
    <t>14-24L1</t>
  </si>
  <si>
    <t>Franklin, Chelmsford, Chelmsford</t>
  </si>
  <si>
    <t>Workplace, Public, Public</t>
  </si>
  <si>
    <t>14-24L2</t>
  </si>
  <si>
    <t>14-24L3</t>
  </si>
  <si>
    <t>Billerica, Chelmsford</t>
  </si>
  <si>
    <t>14-275L2</t>
  </si>
  <si>
    <t>14-275L4</t>
  </si>
  <si>
    <t>14-2J1</t>
  </si>
  <si>
    <t>14-2J2</t>
  </si>
  <si>
    <t>14-2J3</t>
  </si>
  <si>
    <t>14-2J4</t>
  </si>
  <si>
    <t>14-2J5</t>
  </si>
  <si>
    <t>14-2J6</t>
  </si>
  <si>
    <t>14-2J7</t>
  </si>
  <si>
    <t>14-2J8</t>
  </si>
  <si>
    <t>14-301</t>
  </si>
  <si>
    <t>14-304</t>
  </si>
  <si>
    <t>14-306</t>
  </si>
  <si>
    <t>14-308</t>
  </si>
  <si>
    <t>14-310</t>
  </si>
  <si>
    <t>14-312</t>
  </si>
  <si>
    <t>14-315</t>
  </si>
  <si>
    <t>Quebec Street</t>
  </si>
  <si>
    <t>14-318</t>
  </si>
  <si>
    <t>14-319</t>
  </si>
  <si>
    <t>14-31J1</t>
  </si>
  <si>
    <t>14-31J2</t>
  </si>
  <si>
    <t>14-31J3</t>
  </si>
  <si>
    <t>14-31J5</t>
  </si>
  <si>
    <t>14-31J6</t>
  </si>
  <si>
    <t>14-31J7</t>
  </si>
  <si>
    <t>Walnut St #32</t>
  </si>
  <si>
    <t>14-32J1</t>
  </si>
  <si>
    <t>14-32J3</t>
  </si>
  <si>
    <t>14-32J4</t>
  </si>
  <si>
    <t>14-32J5</t>
  </si>
  <si>
    <t>14-32J6</t>
  </si>
  <si>
    <t>14-32J7</t>
  </si>
  <si>
    <t>14-32J8</t>
  </si>
  <si>
    <t>OH DA w/Ties, OH DA w/out Ties</t>
  </si>
  <si>
    <t>14-3J1</t>
  </si>
  <si>
    <t>14-3J2</t>
  </si>
  <si>
    <t>14-3J3</t>
  </si>
  <si>
    <t>14-3J4</t>
  </si>
  <si>
    <t>14-3J40</t>
  </si>
  <si>
    <t>14-3J41</t>
  </si>
  <si>
    <t>14-3J42</t>
  </si>
  <si>
    <t>14-3J43</t>
  </si>
  <si>
    <t>14-3J44</t>
  </si>
  <si>
    <t>14-3J45</t>
  </si>
  <si>
    <t>14-3J5</t>
  </si>
  <si>
    <t>14-43L1</t>
  </si>
  <si>
    <t>14-43L2</t>
  </si>
  <si>
    <t>Haverhill, Methuen</t>
  </si>
  <si>
    <t>14-43L3</t>
  </si>
  <si>
    <t>14-43L6</t>
  </si>
  <si>
    <t>14-43L7</t>
  </si>
  <si>
    <t>Boxford, Haverhill, North Andover</t>
  </si>
  <si>
    <t>14-43L8</t>
  </si>
  <si>
    <t>Ballardvalle</t>
  </si>
  <si>
    <t>14-50L1</t>
  </si>
  <si>
    <t>14-50L2</t>
  </si>
  <si>
    <t>14-50L3</t>
  </si>
  <si>
    <t>Lawrence Street</t>
  </si>
  <si>
    <t>14-53J1</t>
  </si>
  <si>
    <t>14-53J2</t>
  </si>
  <si>
    <t>14-53J3</t>
  </si>
  <si>
    <t>14-53J4</t>
  </si>
  <si>
    <t>14-53J5</t>
  </si>
  <si>
    <t>14-54L1</t>
  </si>
  <si>
    <t>Andover, Wilmington</t>
  </si>
  <si>
    <t>14-54L2</t>
  </si>
  <si>
    <t>14-54L3</t>
  </si>
  <si>
    <t>Andover, North Andover</t>
  </si>
  <si>
    <t>14-55L2</t>
  </si>
  <si>
    <t>Woodchuck Hill</t>
  </si>
  <si>
    <t>14-56L1</t>
  </si>
  <si>
    <t>14-56L2</t>
  </si>
  <si>
    <t>14-56L3</t>
  </si>
  <si>
    <t>Boxford, Boxford</t>
  </si>
  <si>
    <t>14-57L1</t>
  </si>
  <si>
    <t>Littleton, Westford</t>
  </si>
  <si>
    <t>14-57L2</t>
  </si>
  <si>
    <t>14-57L3</t>
  </si>
  <si>
    <t>Dunstable, Littleton, Tyngsborough, Westford</t>
  </si>
  <si>
    <t>14-59L2</t>
  </si>
  <si>
    <t>14-59L3</t>
  </si>
  <si>
    <t>Andover, Tewksbury, Wilmington</t>
  </si>
  <si>
    <t>14-59L4</t>
  </si>
  <si>
    <t>Amesbury, Amesbury</t>
  </si>
  <si>
    <t>14-5J40</t>
  </si>
  <si>
    <t>14-5J41</t>
  </si>
  <si>
    <t>14-5J42</t>
  </si>
  <si>
    <t>14-5J43</t>
  </si>
  <si>
    <t>14-5J44</t>
  </si>
  <si>
    <t>14-5J45</t>
  </si>
  <si>
    <t>South Union St</t>
  </si>
  <si>
    <t>14-61L1</t>
  </si>
  <si>
    <t>14-61L2</t>
  </si>
  <si>
    <t>14-61L3</t>
  </si>
  <si>
    <t>River Road</t>
  </si>
  <si>
    <t>14-62L2</t>
  </si>
  <si>
    <t>14-63L2</t>
  </si>
  <si>
    <t>Hillside</t>
  </si>
  <si>
    <t>14-66L1</t>
  </si>
  <si>
    <t>14-66L2</t>
  </si>
  <si>
    <t>North Lawrence</t>
  </si>
  <si>
    <t>14-6J1</t>
  </si>
  <si>
    <t>14-6J2</t>
  </si>
  <si>
    <t>14-6J3</t>
  </si>
  <si>
    <t>14-6J4</t>
  </si>
  <si>
    <t>14-6J5</t>
  </si>
  <si>
    <t>14-6J6</t>
  </si>
  <si>
    <t>14-6J8</t>
  </si>
  <si>
    <t>14-70L3</t>
  </si>
  <si>
    <t>Billerica, Chelmsford, Lowell</t>
  </si>
  <si>
    <t>14-71L3</t>
  </si>
  <si>
    <t>14-73L2</t>
  </si>
  <si>
    <t>14-74L1</t>
  </si>
  <si>
    <t>14-74L2</t>
  </si>
  <si>
    <t>14-74L3</t>
  </si>
  <si>
    <t>14-74L5</t>
  </si>
  <si>
    <t>14-74L6</t>
  </si>
  <si>
    <t>Boulevard</t>
  </si>
  <si>
    <t>14-77L1</t>
  </si>
  <si>
    <t>14-77L2</t>
  </si>
  <si>
    <t>14-77L3</t>
  </si>
  <si>
    <t>Lowell, Tyngsborough</t>
  </si>
  <si>
    <t>14-7J1</t>
  </si>
  <si>
    <t>14-7J3</t>
  </si>
  <si>
    <t>14-7J4</t>
  </si>
  <si>
    <t>14-8L1</t>
  </si>
  <si>
    <t>14-8L2</t>
  </si>
  <si>
    <t>Andover, Lawrence, Methuen</t>
  </si>
  <si>
    <t>14-8L3</t>
  </si>
  <si>
    <t>West Andover</t>
  </si>
  <si>
    <t>14-8T1</t>
  </si>
  <si>
    <t>14-8T2</t>
  </si>
  <si>
    <t>Reading</t>
  </si>
  <si>
    <t>14-FD12H1</t>
  </si>
  <si>
    <t>(1)   For each feeder reported, identify all cities and towns (separated by commas) where customers served by the feeder are located.</t>
  </si>
  <si>
    <r>
      <t>(2)   Enter "</t>
    </r>
    <r>
      <rPr>
        <b/>
        <sz val="11"/>
        <color theme="1"/>
        <rFont val="Calibri"/>
        <family val="2"/>
        <scheme val="minor"/>
      </rPr>
      <t>Y"</t>
    </r>
    <r>
      <rPr>
        <sz val="11"/>
        <color theme="1"/>
        <rFont val="Calibri"/>
        <family val="2"/>
        <scheme val="minor"/>
      </rPr>
      <t xml:space="preserve"> for a feeder that is included in an Annual Report for the first time or</t>
    </r>
    <r>
      <rPr>
        <b/>
        <sz val="11"/>
        <color theme="1"/>
        <rFont val="Calibri"/>
        <family val="2"/>
        <scheme val="minor"/>
      </rPr>
      <t xml:space="preserve"> "N"</t>
    </r>
    <r>
      <rPr>
        <sz val="11"/>
        <color theme="1"/>
        <rFont val="Calibri"/>
        <family val="2"/>
        <scheme val="minor"/>
      </rPr>
      <t xml:space="preserve"> for a feeder that was included in a previous Annual Report.</t>
    </r>
  </si>
  <si>
    <t>(3)   For each substation reported, a company should include a row that allows the company to identify  DMS Power Flow capabiltiy .</t>
  </si>
  <si>
    <r>
      <t>(4)   Enter (i) "</t>
    </r>
    <r>
      <rPr>
        <b/>
        <sz val="11"/>
        <color theme="1"/>
        <rFont val="Calibri"/>
        <family val="2"/>
        <scheme val="minor"/>
      </rPr>
      <t>Metered"</t>
    </r>
    <r>
      <rPr>
        <sz val="11"/>
        <color theme="1"/>
        <rFont val="Calibri"/>
        <family val="2"/>
        <scheme val="minor"/>
      </rPr>
      <t xml:space="preserve"> for feeders where Energy Delivered value is based on metered data, or (ii) "</t>
    </r>
    <r>
      <rPr>
        <b/>
        <sz val="11"/>
        <color theme="1"/>
        <rFont val="Calibri"/>
        <family val="2"/>
        <scheme val="minor"/>
      </rPr>
      <t>Estimated"</t>
    </r>
    <r>
      <rPr>
        <sz val="11"/>
        <color theme="1"/>
        <rFont val="Calibri"/>
        <family val="2"/>
        <scheme val="minor"/>
      </rPr>
      <t xml:space="preserve"> for feeders where Energy Delivered value is based on estimated data.</t>
    </r>
  </si>
  <si>
    <t>Feeder Capability</t>
  </si>
  <si>
    <r>
      <t>(5)   Enter (i)</t>
    </r>
    <r>
      <rPr>
        <b/>
        <sz val="11"/>
        <color theme="1"/>
        <rFont val="Calibri"/>
        <family val="2"/>
        <scheme val="minor"/>
      </rPr>
      <t xml:space="preserve"> "Full"</t>
    </r>
    <r>
      <rPr>
        <sz val="11"/>
        <color theme="1"/>
        <rFont val="Calibri"/>
        <family val="2"/>
        <scheme val="minor"/>
      </rPr>
      <t xml:space="preserve"> for feeders that are fully automated; (ii) "</t>
    </r>
    <r>
      <rPr>
        <b/>
        <sz val="11"/>
        <color theme="1"/>
        <rFont val="Calibri"/>
        <family val="2"/>
        <scheme val="minor"/>
      </rPr>
      <t xml:space="preserve">Partial" </t>
    </r>
    <r>
      <rPr>
        <sz val="11"/>
        <color theme="1"/>
        <rFont val="Calibri"/>
        <family val="2"/>
        <scheme val="minor"/>
      </rPr>
      <t>for feeders that are partially automated; or (iii) "</t>
    </r>
    <r>
      <rPr>
        <b/>
        <sz val="11"/>
        <color theme="1"/>
        <rFont val="Calibri"/>
        <family val="2"/>
        <scheme val="minor"/>
      </rPr>
      <t>No"</t>
    </r>
    <r>
      <rPr>
        <sz val="11"/>
        <color theme="1"/>
        <rFont val="Calibri"/>
        <family val="2"/>
        <scheme val="minor"/>
      </rPr>
      <t xml:space="preserve"> for feeders that are not automated.</t>
    </r>
  </si>
  <si>
    <r>
      <t xml:space="preserve">(6)   Enter (i) </t>
    </r>
    <r>
      <rPr>
        <b/>
        <sz val="11"/>
        <color theme="1"/>
        <rFont val="Calibri"/>
        <family val="2"/>
        <scheme val="minor"/>
      </rPr>
      <t>"Full"</t>
    </r>
    <r>
      <rPr>
        <sz val="11"/>
        <color theme="1"/>
        <rFont val="Calibri"/>
        <family val="2"/>
        <scheme val="minor"/>
      </rPr>
      <t xml:space="preserve"> for feeders that are VVO-enabled with remote control capability; (ii) </t>
    </r>
    <r>
      <rPr>
        <b/>
        <sz val="11"/>
        <color theme="1"/>
        <rFont val="Calibri"/>
        <family val="2"/>
        <scheme val="minor"/>
      </rPr>
      <t>"Partial"</t>
    </r>
    <r>
      <rPr>
        <sz val="11"/>
        <color theme="1"/>
        <rFont val="Calibri"/>
        <family val="2"/>
        <scheme val="minor"/>
      </rPr>
      <t xml:space="preserve"> for feeders that are VVO-enabled without remote control capability; or (iii) </t>
    </r>
    <r>
      <rPr>
        <b/>
        <sz val="11"/>
        <color theme="1"/>
        <rFont val="Calibri"/>
        <family val="2"/>
        <scheme val="minor"/>
      </rPr>
      <t>"No"</t>
    </r>
    <r>
      <rPr>
        <sz val="11"/>
        <color theme="1"/>
        <rFont val="Calibri"/>
        <family val="2"/>
        <scheme val="minor"/>
      </rPr>
      <t xml:space="preserve"> for feeders that are not VVO-enabled.</t>
    </r>
  </si>
  <si>
    <t>DER Interconnections</t>
  </si>
  <si>
    <t>(7)   Insert additional columns as needed to provide the specified information for all DER types interconnected to the distribution system. DER types include various power generation fuels, storage, Level 2 EV charging stations, DC fast charging stations, and any other DER types that are interconnected to the distribution system.</t>
  </si>
  <si>
    <t>Performance Metrics -  Statewide</t>
  </si>
  <si>
    <t>(8)   For each feeder, the baseline for this metric should be the annual average of voltage complaints for the three-year period, 2015-2017, as set forth in Table 9 (Pre-Investment Baselines).</t>
  </si>
  <si>
    <r>
      <t>(9)   Enter "</t>
    </r>
    <r>
      <rPr>
        <b/>
        <sz val="11"/>
        <color theme="1"/>
        <rFont val="Calibri"/>
        <family val="2"/>
        <scheme val="minor"/>
      </rPr>
      <t xml:space="preserve">Y" </t>
    </r>
    <r>
      <rPr>
        <sz val="11"/>
        <color theme="1"/>
        <rFont val="Calibri"/>
        <family val="2"/>
        <scheme val="minor"/>
      </rPr>
      <t>for substations where all feeders are modeled daily with no unwarranted voltage or capacity violations over a consecutive 30-day period.</t>
    </r>
  </si>
  <si>
    <r>
      <t>(10) Enter "</t>
    </r>
    <r>
      <rPr>
        <b/>
        <sz val="11"/>
        <color theme="1"/>
        <rFont val="Calibri"/>
        <family val="2"/>
        <scheme val="minor"/>
      </rPr>
      <t>Y"</t>
    </r>
    <r>
      <rPr>
        <sz val="11"/>
        <color theme="1"/>
        <rFont val="Calibri"/>
        <family val="2"/>
        <scheme val="minor"/>
      </rPr>
      <t xml:space="preserve"> for feeders where the devices deployed on the feeder can be automatically controlled by DMS commands.</t>
    </r>
  </si>
  <si>
    <t>(11) For each feeder, the baseline for SAIDI/SAIFI should be the annual average of SAIDI/SAIFI for the three-year period, 2015-2017, as set forth in Table 9 (Pre-Investment Baselines).</t>
  </si>
  <si>
    <t>Performance Metrics -  Company Specific</t>
  </si>
  <si>
    <r>
      <t>(12) Eversource only:  Enter (i) "S</t>
    </r>
    <r>
      <rPr>
        <b/>
        <sz val="11"/>
        <color theme="1"/>
        <rFont val="Calibri"/>
        <family val="2"/>
        <scheme val="minor"/>
      </rPr>
      <t>tatic"</t>
    </r>
    <r>
      <rPr>
        <sz val="11"/>
        <color theme="1"/>
        <rFont val="Calibri"/>
        <family val="2"/>
        <scheme val="minor"/>
      </rPr>
      <t xml:space="preserve"> for feeders where the company has static analysis ability, (ii) "S</t>
    </r>
    <r>
      <rPr>
        <b/>
        <sz val="11"/>
        <color theme="1"/>
        <rFont val="Calibri"/>
        <family val="2"/>
        <scheme val="minor"/>
      </rPr>
      <t>emi-auto 1"</t>
    </r>
    <r>
      <rPr>
        <sz val="11"/>
        <color theme="1"/>
        <rFont val="Calibri"/>
        <family val="2"/>
        <scheme val="minor"/>
      </rPr>
      <t xml:space="preserve"> for feeders where the company has semi-automatic 1 analysis ability, (iii) "S</t>
    </r>
    <r>
      <rPr>
        <b/>
        <sz val="11"/>
        <color theme="1"/>
        <rFont val="Calibri"/>
        <family val="2"/>
        <scheme val="minor"/>
      </rPr>
      <t xml:space="preserve">emi-auto 2" </t>
    </r>
    <r>
      <rPr>
        <sz val="11"/>
        <color theme="1"/>
        <rFont val="Calibri"/>
        <family val="2"/>
        <scheme val="minor"/>
      </rPr>
      <t xml:space="preserve">for feeders where the company has semi-automatic 2 analysis ability, or (iv) </t>
    </r>
    <r>
      <rPr>
        <b/>
        <sz val="11"/>
        <color theme="1"/>
        <rFont val="Calibri"/>
        <family val="2"/>
        <scheme val="minor"/>
      </rPr>
      <t>"Full"</t>
    </r>
    <r>
      <rPr>
        <sz val="11"/>
        <color theme="1"/>
        <rFont val="Calibri"/>
        <family val="2"/>
        <scheme val="minor"/>
      </rPr>
      <t xml:space="preserve"> for feeders where the company has full automated analysis ability.</t>
    </r>
  </si>
  <si>
    <t>(13) National Grid only:  For each feeder, enter the customer minutes of interruption during the plan year that result from mainline interruptions.</t>
  </si>
  <si>
    <t>(14) Unitil only:  For each feeder, calculate the total number of customer minute saved during the plan year as the sum of the customer minutes saved per outage on the feeder, 
as provided in Table 8 (Unitil – Customer Minutes Saved).</t>
  </si>
  <si>
    <t>TABLE 3.b</t>
  </si>
  <si>
    <t>DER Type 1 [SPECIFY TYPE]</t>
  </si>
  <si>
    <t>DER Type 2 [SPECIFY TYPE]</t>
  </si>
  <si>
    <t>DER Type 3 [SPECIFY TYPE]</t>
  </si>
  <si>
    <t>TABLE 3.c</t>
  </si>
  <si>
    <t>TABLE 3.d</t>
  </si>
  <si>
    <t>TABLE 4.a</t>
  </si>
  <si>
    <t>System Status</t>
  </si>
  <si>
    <t>This table presents the required format for the system-level reporting of grid modernization capabilities and performance metrics:</t>
  </si>
  <si>
    <t>(1)  Automation Capability</t>
  </si>
  <si>
    <t>(2)  VVO Capability</t>
  </si>
  <si>
    <t>(3)  DMS Power Flow and Control Capabilities (Y/N)</t>
  </si>
  <si>
    <t>(4)  Control Function Capability</t>
  </si>
  <si>
    <t>(5)  Load Flow Modeling Capability</t>
  </si>
  <si>
    <r>
      <t xml:space="preserve">(6) </t>
    </r>
    <r>
      <rPr>
        <i/>
        <sz val="11"/>
        <color theme="1"/>
        <rFont val="Calibri"/>
        <family val="2"/>
        <scheme val="minor"/>
      </rPr>
      <t>(Eversource only)</t>
    </r>
    <r>
      <rPr>
        <sz val="11"/>
        <color theme="1"/>
        <rFont val="Calibri"/>
        <family val="2"/>
        <scheme val="minor"/>
      </rPr>
      <t xml:space="preserve"> Advanced Load Flow Capability </t>
    </r>
  </si>
  <si>
    <t>Grid Modernization Capabilities</t>
  </si>
  <si>
    <t>Performance Metrics - Statewide</t>
  </si>
  <si>
    <t>Performance Metrics - Company Specific</t>
  </si>
  <si>
    <t>Automation Capability</t>
  </si>
  <si>
    <t xml:space="preserve">VVO Capability </t>
  </si>
  <si>
    <t>Load Flow Modeling Capability</t>
  </si>
  <si>
    <t># Customers Benefitting from GMP Investments</t>
  </si>
  <si>
    <t xml:space="preserve">Eversource - Advanced Load Flow Capability </t>
  </si>
  <si>
    <t>National Grid - Main Line Interruptions</t>
  </si>
  <si>
    <t>Unitil - Customer Minutes Saved</t>
  </si>
  <si>
    <t>System Wide Status</t>
  </si>
  <si>
    <t>Fully Automated</t>
  </si>
  <si>
    <t>Partially Automated</t>
  </si>
  <si>
    <t>Not Automated</t>
  </si>
  <si>
    <t>VVO-Enabled w/Remote Control Capability</t>
  </si>
  <si>
    <t>VVO-Enabled w/o Remote Control Capability</t>
  </si>
  <si>
    <t>Not VVO-Enabled</t>
  </si>
  <si>
    <t>DMS Power Flow Modeled and Control Capabilities</t>
  </si>
  <si>
    <t>Control Function</t>
  </si>
  <si>
    <t xml:space="preserve">Automated Zone Size Reduced  </t>
  </si>
  <si>
    <t>Static</t>
  </si>
  <si>
    <t>Semi-Automatic 1</t>
  </si>
  <si>
    <t>Semi-Automatic 2</t>
  </si>
  <si>
    <t>Change in Customer Minutes of Interruption</t>
  </si>
  <si>
    <t>Customer Minutes Saved</t>
  </si>
  <si>
    <t xml:space="preserve"># of Feeders (1) </t>
  </si>
  <si>
    <t>% Total Feeders (1)</t>
  </si>
  <si>
    <t># of Customers (2)</t>
  </si>
  <si>
    <t xml:space="preserve">% of Total Customers (2) </t>
  </si>
  <si>
    <t>Feeder Load (MWh) (3)</t>
  </si>
  <si>
    <t>% of Total Load (3)</t>
  </si>
  <si>
    <t xml:space="preserve">Peak Demand (MW) (4) </t>
  </si>
  <si>
    <t>% Total Peak Demand (4)</t>
  </si>
  <si>
    <t># Minutes</t>
  </si>
  <si>
    <t>Notes</t>
  </si>
  <si>
    <t xml:space="preserve">(1)   Enter number of feeders that have attained the specified grid modernization capability and percentage of total feeders that the number represents. </t>
  </si>
  <si>
    <t>(2)   Enter number of customers served by feeders that have attained the specified grid modernization capability and percentage of total customers that the number represents.</t>
  </si>
  <si>
    <t>(3)   Enter annual energy delivered (in MWh) by feeders that have attained the specified grid modernization capability and percentage of energy delivered systemwide the MWh represent.</t>
  </si>
  <si>
    <t>(4)   Enter (coincident) peak demand (in MW) of feeders that have attained the specified grid modernization capability and percentage of system peak demand the MW represent.</t>
  </si>
  <si>
    <t>TABLE 4.b</t>
  </si>
  <si>
    <t>TABLE 4.c</t>
  </si>
  <si>
    <t>TABLE 4.d</t>
  </si>
  <si>
    <t>TABLE 5.a</t>
  </si>
  <si>
    <t>System Spending - 2022 Report</t>
  </si>
  <si>
    <t xml:space="preserve">This table presents the required format for the reporting of the system-level deployment and spending information in the 2022 Annual Report. </t>
  </si>
  <si>
    <t xml:space="preserve">All dollar amounts should be reported unrounded, to the cent. </t>
  </si>
  <si>
    <t xml:space="preserve">Reported Projection </t>
  </si>
  <si>
    <t>Actual</t>
  </si>
  <si>
    <t>% Difference</t>
  </si>
  <si>
    <t>Investment Category</t>
  </si>
  <si>
    <t>Preauthorized Device Type</t>
  </si>
  <si>
    <t>Reported Projected Deployment 
(# of Devices)</t>
  </si>
  <si>
    <t>Reported Projected Spending, Total 
($)</t>
  </si>
  <si>
    <t>Reported Projected Spending, In-Service 
($)</t>
  </si>
  <si>
    <t>Actual Deployment 
(# of Devices)</t>
  </si>
  <si>
    <t>Actual Spending, Total 
($)</t>
  </si>
  <si>
    <t>Actual Spending, In-Service 
($)</t>
  </si>
  <si>
    <t>% Difference, Actual vs. Reported Projected Deployment</t>
  </si>
  <si>
    <t>% Difference, Actual vs. Reported Projected Spending, Total</t>
  </si>
  <si>
    <t>% Difference, Actual vs. Reported Spending, In-Service</t>
  </si>
  <si>
    <t>Monitoring &amp; Control (SCADA and PQ)</t>
  </si>
  <si>
    <t>SCADA</t>
  </si>
  <si>
    <t>Monitoring &amp; Control (SCADA)</t>
  </si>
  <si>
    <t xml:space="preserve">Feeder Monitors </t>
  </si>
  <si>
    <t>OH DA w/o Ties</t>
  </si>
  <si>
    <t>Capacitors</t>
  </si>
  <si>
    <t>Core Function</t>
  </si>
  <si>
    <t>Mobile Dispatch</t>
  </si>
  <si>
    <t>RTU SCADA Separation</t>
  </si>
  <si>
    <t xml:space="preserve">Distribution Pi Historian </t>
  </si>
  <si>
    <t>GIS</t>
  </si>
  <si>
    <t>Probabilistic Power Flow Modeling</t>
  </si>
  <si>
    <t>Communications and Information/Operational Technologies (IT/OT)  </t>
  </si>
  <si>
    <t>DERMS Investigation</t>
  </si>
  <si>
    <t xml:space="preserve">DERMSImplementation </t>
  </si>
  <si>
    <t>Advanced S-T Load Forecasting</t>
  </si>
  <si>
    <t>Dynamic DER Interface</t>
  </si>
  <si>
    <t xml:space="preserve">Active Resouce Integration </t>
  </si>
  <si>
    <t xml:space="preserve">Local Export Power Control </t>
  </si>
  <si>
    <t>DER Integration</t>
  </si>
  <si>
    <t>M&amp;V and Program Management</t>
  </si>
  <si>
    <t>Third Party M&amp;V Evaluation</t>
  </si>
  <si>
    <t>Program Management</t>
  </si>
  <si>
    <t>Systems Support and Maintenance</t>
  </si>
  <si>
    <t>AMI Meter Replacement (Unitil)</t>
  </si>
  <si>
    <t>Customer Engagement (Unitil)</t>
  </si>
  <si>
    <t>Data Sharing Platform (Unitil)</t>
  </si>
  <si>
    <t>TOTAL</t>
  </si>
  <si>
    <t>Capital Spending ($)</t>
  </si>
  <si>
    <t>Cumulative</t>
  </si>
  <si>
    <t>Charge Types</t>
  </si>
  <si>
    <t>Labor</t>
  </si>
  <si>
    <t>Non Labor</t>
  </si>
  <si>
    <t>Total</t>
  </si>
  <si>
    <t xml:space="preserve"> Information/Operational Technologies (IT/OT)  </t>
  </si>
  <si>
    <t>DERMs (including Dynamice DER Interface)</t>
  </si>
  <si>
    <t>Total Grid Modernization</t>
  </si>
  <si>
    <t>O&amp;M ($)</t>
  </si>
  <si>
    <t>Internal O&amp;M (labor-related)</t>
  </si>
  <si>
    <t>External contractor expense</t>
  </si>
  <si>
    <t>Capital and O&amp;M</t>
  </si>
  <si>
    <t>Monitoring &amp; Control</t>
  </si>
  <si>
    <t>TABLE 5.b</t>
  </si>
  <si>
    <t>System Spending - 2023 Report</t>
  </si>
  <si>
    <t xml:space="preserve">This table presents the required format for the reporting of the system-level deployment and spending information in the 2023 Annual Report. </t>
  </si>
  <si>
    <t>Distribution PI Historian</t>
  </si>
  <si>
    <t>RTU Separation</t>
  </si>
  <si>
    <t>DERMS</t>
  </si>
  <si>
    <t>DERMS Implementation</t>
  </si>
  <si>
    <t>Active Resource Integration</t>
  </si>
  <si>
    <t>Local Export Power Control</t>
  </si>
  <si>
    <t>System Spending - 2024 Report</t>
  </si>
  <si>
    <t xml:space="preserve">This table presents the required format for the reporting of the system-level deployment and spending information in the 2024 Annual Report. </t>
  </si>
  <si>
    <t>System Spending - 2025 Report</t>
  </si>
  <si>
    <t xml:space="preserve">This table presents the required format for the reporting of the system-level deployment and spending information in the 2025 Annual Report. </t>
  </si>
  <si>
    <t>TABLE 5.e</t>
  </si>
  <si>
    <t>System Cumulative Spending - 2022-2025 Term Report</t>
  </si>
  <si>
    <t xml:space="preserve">This table presents the required format for the reporting of the system-level deployment and spending information for the 2022-2025 Term Report. </t>
  </si>
  <si>
    <t>2022-2025Term</t>
  </si>
  <si>
    <t>Reported Projected Spending, Total ($)</t>
  </si>
  <si>
    <t>Actual Spending: Total 
($)</t>
  </si>
  <si>
    <t>Actual Spending: In-Service 
($)</t>
  </si>
  <si>
    <t>% Difference, Revised vs. Reported Projected Deployment</t>
  </si>
  <si>
    <t>% Difference, Revised vs. Reported Projected Spending, Total</t>
  </si>
  <si>
    <t>% Difference, Revised vs. Reported Projected Spending, In-Service</t>
  </si>
  <si>
    <t>TABLE 6.a</t>
  </si>
  <si>
    <t xml:space="preserve">Substation Information </t>
  </si>
  <si>
    <t xml:space="preserve">National Grid </t>
  </si>
  <si>
    <t xml:space="preserve">This table presents the required format for the reporting of general substation level information. </t>
  </si>
  <si>
    <t>Substation Location (Division)</t>
  </si>
  <si>
    <t>Substation Location (District)</t>
  </si>
  <si>
    <t>#  of Feeders Served Off of Substation</t>
  </si>
  <si>
    <t xml:space="preserve"> # of Customers Served by Substation</t>
  </si>
  <si>
    <t>Annual Energy Delivered by Substation (in MWh)</t>
  </si>
  <si>
    <t>Substation Peak Demand (in MW)</t>
  </si>
  <si>
    <t>Wilmington</t>
  </si>
  <si>
    <r>
      <rPr>
        <b/>
        <sz val="11"/>
        <color theme="1"/>
        <rFont val="Calibri"/>
        <family val="2"/>
        <scheme val="minor"/>
      </rPr>
      <t>Note:</t>
    </r>
    <r>
      <rPr>
        <sz val="11"/>
        <color theme="1"/>
        <rFont val="Calibri"/>
        <family val="2"/>
        <scheme val="minor"/>
      </rPr>
      <t xml:space="preserve">  Data in entry cells of template is for reference only and should be overwritten with actual Company provided data. Please add rows for each additional substation as necessary.</t>
    </r>
  </si>
  <si>
    <t>TABLE 6.b</t>
  </si>
  <si>
    <t>TABLE 6.c</t>
  </si>
  <si>
    <t>TABLE 6.d</t>
  </si>
  <si>
    <t>Table 7</t>
  </si>
  <si>
    <t>DMS Power Flow and Control Capabilities</t>
  </si>
  <si>
    <t xml:space="preserve">Feeder ID </t>
  </si>
  <si>
    <t>Full or Partial (2)</t>
  </si>
  <si>
    <t># of Warranted Voltage Violations during Consecutive 30-Day Testing Period</t>
  </si>
  <si>
    <t># of Unwarranted Voltage Violations during Consecutive 30-Day Testing Period</t>
  </si>
  <si>
    <t># of Warranted Capacity Violations during Consecutive 30-Day Testing Period</t>
  </si>
  <si>
    <t># of Unwarranted Capacity Violations during Consecutive 30-Day Testing Period</t>
  </si>
  <si>
    <t>Explanation of Warranted Violations</t>
  </si>
  <si>
    <t>National Grid's ADMS model functions differently than how this metric was intended to measure completeness.  The ADMS uses telemetered data from field devices paired with the ADMS electric network model to run an operational load flow on enabled feeders (276 at calendar 2021 end). This allows users to view load flow results on the real-time electric network model, or run a load flow in simulation mode to study future switched grid reconfigurations to ensure no voltage or thermal violations and that grid configuration is optimal. We do not presently run a continuous automatic load flow. All feeders enabled for ADMS load flow are qualified and tested prior to being transitioned to operational use and are run through a series of screenings by our engineering team including the following: data check on device limits and ratings, line ratings, peak load and light load qualification, comparison of ADMS load flow outputs and solar/DER outputs to telemetered field data, verification of no abnormal voltage or thermal violations while feeders are in normal state.</t>
  </si>
  <si>
    <t>Little Rest Road 516</t>
  </si>
  <si>
    <t>Ward Hill 43</t>
  </si>
  <si>
    <t>(1)  Provide the specified information for each feeder that is connected to a substation for which a power flow model is available on a daily basis.</t>
  </si>
  <si>
    <r>
      <t>(2)  Enter (i) "</t>
    </r>
    <r>
      <rPr>
        <b/>
        <sz val="11"/>
        <color theme="1"/>
        <rFont val="Calibri"/>
        <family val="2"/>
        <scheme val="minor"/>
      </rPr>
      <t>Full"</t>
    </r>
    <r>
      <rPr>
        <sz val="11"/>
        <color theme="1"/>
        <rFont val="Calibri"/>
        <family val="2"/>
        <scheme val="minor"/>
      </rPr>
      <t xml:space="preserve"> for feeders that are modeled and successfully tested over a consecutive 30-day period or (ii) "</t>
    </r>
    <r>
      <rPr>
        <b/>
        <sz val="11"/>
        <color theme="1"/>
        <rFont val="Calibri"/>
        <family val="2"/>
        <scheme val="minor"/>
      </rPr>
      <t>Partial"</t>
    </r>
    <r>
      <rPr>
        <sz val="11"/>
        <color theme="1"/>
        <rFont val="Calibri"/>
        <family val="2"/>
        <scheme val="minor"/>
      </rPr>
      <t xml:space="preserve"> for feeders that are modeled but not successfully tested over a consecutive 30-day period.</t>
    </r>
  </si>
  <si>
    <t>Table 8</t>
  </si>
  <si>
    <t>Unitil Customer Minutes Saved</t>
  </si>
  <si>
    <t>Outage and Customer Impact Information</t>
  </si>
  <si>
    <t>Feeder ID (1)</t>
  </si>
  <si>
    <t xml:space="preserve">Outage # (2) </t>
  </si>
  <si>
    <t>Time of First Notification from AMI to OMS (Minutes)</t>
  </si>
  <si>
    <t>Time of First Notification from IVR to OMS (Minutes)</t>
  </si>
  <si>
    <t># of Minutes Saved During Outage (3)</t>
  </si>
  <si>
    <t># of Customers Affected by Outage</t>
  </si>
  <si>
    <t xml:space="preserve">Customer Minutes Saved (4) </t>
  </si>
  <si>
    <t>Feeder Total</t>
  </si>
  <si>
    <t>(1) Provide the specified information for each feeder included in Table 3 (Feeder Status).</t>
  </si>
  <si>
    <t>(2) List every outage that occurred on the applicable feeder during the plan year.</t>
  </si>
  <si>
    <t>Table 9</t>
  </si>
  <si>
    <t>Grid Modernization Performance Metrics Pre-Investment Baselines for All Feeders</t>
  </si>
  <si>
    <t>Feeder Characteristics in 2017</t>
  </si>
  <si>
    <t>DER Interconnections in 2017</t>
  </si>
  <si>
    <t>State-Wide Performance Metrics Pre-investment Baselines</t>
  </si>
  <si>
    <t>Company-Specific Performance Metrics Pre-Investment Baselines</t>
  </si>
  <si>
    <t>Reliability Related</t>
  </si>
  <si>
    <t>DER Type 1 [Biogas]</t>
  </si>
  <si>
    <t>DER Type 3 [Fuel oil]</t>
  </si>
  <si>
    <t>DER Type 4[Hydro]</t>
  </si>
  <si>
    <t>DER Type 5 [Hydrogen ]</t>
  </si>
  <si>
    <t>DER Type 6 [Landfill Gas ]</t>
  </si>
  <si>
    <t>DER Type 7 [Natural gas]</t>
  </si>
  <si>
    <t>DER Type 8 [Propane ]</t>
  </si>
  <si>
    <t>DER Type 9 [Solar]</t>
  </si>
  <si>
    <t>DER Type 10 [Solar with Battery]</t>
  </si>
  <si>
    <t>DER Type 11 [Wind]</t>
  </si>
  <si>
    <t>DER Type 12 [Energy Storage]</t>
  </si>
  <si>
    <t>DER Type 4 [Hydro]</t>
  </si>
  <si>
    <t>DER Type 5 [Hydrogen]</t>
  </si>
  <si>
    <t>DER Type 6 [Landfill Gas]</t>
  </si>
  <si>
    <t>DER Type 7 [Natural Gas ]</t>
  </si>
  <si>
    <t>DER Type 8 [Propane]</t>
  </si>
  <si>
    <t>DER Type 3 [Fuel Oil]</t>
  </si>
  <si>
    <t>DER Type 7 [Natural Gas]</t>
  </si>
  <si>
    <t>DER Type 11  [WInd]</t>
  </si>
  <si>
    <t>DER Type 12  [Energy Storage]</t>
  </si>
  <si>
    <t>VVO Energy Savings                                                                      (Performance Metric Compliance Filing, § 2.2)</t>
  </si>
  <si>
    <t>VVO Peak Load Impact                                          (Performance Metric Compliance Filing, § 2.3)</t>
  </si>
  <si>
    <t>VVO-Related Voltage Complaints (Performance Metric Compliance Filing, § 2.12)</t>
  </si>
  <si>
    <t>Outage Duration and Frequency (Performance Metrics Compliance Filing, § 2.10 &amp; § 2.11)</t>
  </si>
  <si>
    <t>Advanced Load Flow Milestone Completion (Performance Metrics Compliance Filing, §A.1.0)</t>
  </si>
  <si>
    <t xml:space="preserve"> </t>
  </si>
  <si>
    <t>Main Line Customer Minutes of Interruption (Performance Metrics Compliance Filing, §C.1.0)</t>
  </si>
  <si>
    <t>Annual Energy Delivered (kWh)</t>
  </si>
  <si>
    <t># of Voltage Complaints</t>
  </si>
  <si>
    <t>Milestone Completion in 2017</t>
  </si>
  <si>
    <t>2017*</t>
  </si>
  <si>
    <t>Metered or Estimated</t>
  </si>
  <si>
    <t>2015-2017 Average</t>
  </si>
  <si>
    <t xml:space="preserve">Circuit Level SAIDI, 2015-2017 average, w/Excludable Major Events </t>
  </si>
  <si>
    <t xml:space="preserve">Circuit Level SAIDI, 2015-2017 average, w/o Excludable Major Events </t>
  </si>
  <si>
    <t xml:space="preserve">Circuit Level SAIFI, 2015-2017 average, w/Excludable Major Events </t>
  </si>
  <si>
    <t xml:space="preserve">Circuit Level SAIFI, 2015-2017 average, w/o Excludable Major Events </t>
  </si>
  <si>
    <t>Summary of Main Causes of Outages</t>
  </si>
  <si>
    <t>Static Automation (Y/N)</t>
  </si>
  <si>
    <t>Semi-Automatic 1 (Y/N)</t>
  </si>
  <si>
    <t>Semi-Automatic 2 (Y/N)</t>
  </si>
  <si>
    <t>Fully Automated (Y/N)</t>
  </si>
  <si>
    <t>Baseline:  2017 Average Outage Zone Size, in # customers</t>
  </si>
  <si>
    <t>Baseline:  Average 2015 - 2017</t>
  </si>
  <si>
    <t>Lashaway 525</t>
  </si>
  <si>
    <t>23 kV</t>
  </si>
  <si>
    <t>Tree, Deteriorated Equipment</t>
  </si>
  <si>
    <t>Rena Street 10</t>
  </si>
  <si>
    <t>4.16 kV</t>
  </si>
  <si>
    <t>Deteriorated Equipment, Tree, Animal</t>
  </si>
  <si>
    <t>Deteriorated Equipment, Tree, Human Element/Other</t>
  </si>
  <si>
    <t>Deteriorated Equipment, Tree, Adverse Environment</t>
  </si>
  <si>
    <t>Faraday Street 11</t>
  </si>
  <si>
    <t>Deteriorated Equipment, Tree, Unknown</t>
  </si>
  <si>
    <t>Deteriorated Equipment</t>
  </si>
  <si>
    <t>Deteriorated Equipment, Tree, Human Element/Company</t>
  </si>
  <si>
    <t>Deteriorated Equipment, Human Element/Company, Intentional</t>
  </si>
  <si>
    <t>Human Element/Other, Tree, Deteriorated Equipment</t>
  </si>
  <si>
    <t>No outages</t>
  </si>
  <si>
    <t>Tree, Deteriorated Equipment, Unknown</t>
  </si>
  <si>
    <t>Deteriorated Equipment, Human Element/Other, Tree</t>
  </si>
  <si>
    <t>Tree, Deteriorated Equipment, Adverse Environment</t>
  </si>
  <si>
    <t>Deteriorated Equipment, Tree</t>
  </si>
  <si>
    <t>Millbrook Street 12</t>
  </si>
  <si>
    <t>Deteriorated Equipment, Tree, Lightning</t>
  </si>
  <si>
    <t>Tree, Unknown, Deteriorated Equipment</t>
  </si>
  <si>
    <t>Brooks Street 13</t>
  </si>
  <si>
    <t>Deteriorated Equipment, Human Element/Other</t>
  </si>
  <si>
    <t>Deteriorated Equipment, Animal, Tree</t>
  </si>
  <si>
    <t>Squantum Street 14</t>
  </si>
  <si>
    <t>Lincoln Plaza 15</t>
  </si>
  <si>
    <t>Tree, Lightning, Deteriorated Equipment</t>
  </si>
  <si>
    <t>Salisbury St 16</t>
  </si>
  <si>
    <t>Tree, Deteriorated Equipment, Human Element/Other</t>
  </si>
  <si>
    <t>Tree, Deteriorated Equipment, Animal</t>
  </si>
  <si>
    <t>Tree, Human Element/Other</t>
  </si>
  <si>
    <t>Marion Ave 18</t>
  </si>
  <si>
    <t>Tree, Human Element/Company, Deteriorated Equipment</t>
  </si>
  <si>
    <t>Tatnuck 1</t>
  </si>
  <si>
    <t>Tree, Deteriorated Equipment, Lightning</t>
  </si>
  <si>
    <t>Tree, Unknown, Human Element/Company</t>
  </si>
  <si>
    <t>Tree</t>
  </si>
  <si>
    <t>Ayer 201</t>
  </si>
  <si>
    <t>13.8 kV</t>
  </si>
  <si>
    <t>Tree, Animal, Deteriorated Equipment</t>
  </si>
  <si>
    <t>Ayer, Bolton, Harvard</t>
  </si>
  <si>
    <t>Animal, Deteriorated Equipment, Lightning</t>
  </si>
  <si>
    <t>Animal, Tree, Deteriorated Equipment</t>
  </si>
  <si>
    <t>Litchfield St 207</t>
  </si>
  <si>
    <t>Animal, Deteriorated Equipment, Human Element/Other</t>
  </si>
  <si>
    <t>Dunstable 210</t>
  </si>
  <si>
    <t>13.2 kV</t>
  </si>
  <si>
    <t>Tree, Animal, Lightning</t>
  </si>
  <si>
    <t>Fitch Road 216</t>
  </si>
  <si>
    <t>Animal, Deteriorated Equipment, Tree</t>
  </si>
  <si>
    <t>Bolton, Clinton, Lancaster, Sterling</t>
  </si>
  <si>
    <t>Animal, Tree, Human Element/Other</t>
  </si>
  <si>
    <t>Tree, Animal, Unknown</t>
  </si>
  <si>
    <t>Prospect Street 219</t>
  </si>
  <si>
    <t>Animal, Human Element/Other, Lightning</t>
  </si>
  <si>
    <t>Tree, Animal, Human Element/Other</t>
  </si>
  <si>
    <t>Leicester 21</t>
  </si>
  <si>
    <t>Pratts Junction 225</t>
  </si>
  <si>
    <t>Bolton, Lancaster, Sterling</t>
  </si>
  <si>
    <t>Groton Street 226</t>
  </si>
  <si>
    <t>Laurel Circle  227</t>
  </si>
  <si>
    <t>Cooks Pond 23</t>
  </si>
  <si>
    <t>Greendale 24</t>
  </si>
  <si>
    <t>Pondville 26</t>
  </si>
  <si>
    <t>Human Element/Company, Adverse Environment</t>
  </si>
  <si>
    <t>Bloomingdale 27</t>
  </si>
  <si>
    <t>Animal, Deteriorated Equipment</t>
  </si>
  <si>
    <t>Chandler Street 2</t>
  </si>
  <si>
    <t>Millbury 4</t>
  </si>
  <si>
    <t>Bancroft Street 3</t>
  </si>
  <si>
    <t>Deteriorated Equipment, Animal</t>
  </si>
  <si>
    <t>Deteriorated Equipment, Human Element/Company, Human Element/Other</t>
  </si>
  <si>
    <t>North Oxford 2</t>
  </si>
  <si>
    <t>Auburn, Charlton, Leicester, Oxford, Worcester</t>
  </si>
  <si>
    <t>Fiskdale 408</t>
  </si>
  <si>
    <t>East Webster 412</t>
  </si>
  <si>
    <t>Human Element/Other, Deteriorated Equipment</t>
  </si>
  <si>
    <t>Unknown, Deteriorated Equipment, Animal</t>
  </si>
  <si>
    <t>Snow Street 413</t>
  </si>
  <si>
    <t>West Charlton 415</t>
  </si>
  <si>
    <t>Cambridge Street 4</t>
  </si>
  <si>
    <t>Deteriorated Equipment, Human Element/Other, Adverse Environment</t>
  </si>
  <si>
    <t>Lightning, Deteriorated Equipment</t>
  </si>
  <si>
    <t>Brookfield, East Brookfield, New Braintree, North Brookfield, Spencer, Sturbridge, Warren, West Brookfield</t>
  </si>
  <si>
    <t>East Brookfield, North Brookfield, Spencer</t>
  </si>
  <si>
    <t>Treasure Valley 55</t>
  </si>
  <si>
    <t>Westminster 602</t>
  </si>
  <si>
    <t>Animal, Tree, Unknown</t>
  </si>
  <si>
    <t>Gardner, Templeton, Winchendon</t>
  </si>
  <si>
    <t>Human Element/Other, Unknown</t>
  </si>
  <si>
    <t>Unknown, Tree, Deteriorated Equipment</t>
  </si>
  <si>
    <t>East Westminster 609</t>
  </si>
  <si>
    <t>Ashburnham 610</t>
  </si>
  <si>
    <t>Ashburnham</t>
  </si>
  <si>
    <t>East Winchendon 612</t>
  </si>
  <si>
    <t>Webster Street 6</t>
  </si>
  <si>
    <t>Animal, Human Element/Other, Deteriorated Equipment</t>
  </si>
  <si>
    <t>Stearns Street 7</t>
  </si>
  <si>
    <t>Deteriorated Equipment, Unknown, Tree</t>
  </si>
  <si>
    <t>Vernon Hill 8</t>
  </si>
  <si>
    <t>Unknown, Deteriorated Equipment</t>
  </si>
  <si>
    <t>Human Element/Other, Deteriorated Equipment, Tree</t>
  </si>
  <si>
    <t>Deteriorated Equipment, Animal, Human Element/Other</t>
  </si>
  <si>
    <t>Grafton Street 9</t>
  </si>
  <si>
    <t>Deteriorated Equipment, Human Element/Other, Unknown</t>
  </si>
  <si>
    <t>Deteriorated Equipment, Human Element/Company</t>
  </si>
  <si>
    <t>Deteriorated Equipment, Unknown, Animal</t>
  </si>
  <si>
    <t>Human Element/Company, Deteriorated Equipment</t>
  </si>
  <si>
    <t>Human Element/Other</t>
  </si>
  <si>
    <t>01-HT42</t>
  </si>
  <si>
    <t>Nashua Street 25</t>
  </si>
  <si>
    <t>Candle Street 101</t>
  </si>
  <si>
    <t>Underground</t>
  </si>
  <si>
    <t xml:space="preserve">2 events in total. One was due to adverse environment and the other due to human element. </t>
  </si>
  <si>
    <t>Main causes of outages include deteriorated equipment, human element and adverse environment</t>
  </si>
  <si>
    <t>Main causes of outages include deteriorated equipment, trees and adverse environment</t>
  </si>
  <si>
    <t>Hathaway 106</t>
  </si>
  <si>
    <t>Deteriorated Equipment, Animal, Unknown</t>
  </si>
  <si>
    <t>Deteriorated Equipment, Animal, Human Element/Company</t>
  </si>
  <si>
    <t>Animal, Deteriorated Equipment, Intentional</t>
  </si>
  <si>
    <t>Animal, Unknown, Deteriorated Equipment</t>
  </si>
  <si>
    <t>Riverside 108</t>
  </si>
  <si>
    <t>Bellingham</t>
  </si>
  <si>
    <t>05-108W51</t>
  </si>
  <si>
    <t>Bellingham, Blackstone</t>
  </si>
  <si>
    <t>05-108W60</t>
  </si>
  <si>
    <t>Bellingham, Blackstone, Franklin, Wrentham</t>
  </si>
  <si>
    <t>Bates 115</t>
  </si>
  <si>
    <t>Animal, Deteriorated Equipment, Unknown</t>
  </si>
  <si>
    <t xml:space="preserve">Fall River, </t>
  </si>
  <si>
    <t>Swansea 11</t>
  </si>
  <si>
    <t>Tree, Unknown, Animal</t>
  </si>
  <si>
    <t>Riverside 17</t>
  </si>
  <si>
    <t>Unknown</t>
  </si>
  <si>
    <t>Tree, Lightning, Animal</t>
  </si>
  <si>
    <t>Palmer 18</t>
  </si>
  <si>
    <t>Unknown, Animal, Tree</t>
  </si>
  <si>
    <t>Dighton 19</t>
  </si>
  <si>
    <t>Dighton, Somerset</t>
  </si>
  <si>
    <t>West Street 1</t>
  </si>
  <si>
    <t>Tree, Human Element/Company</t>
  </si>
  <si>
    <t>Mink Street 7</t>
  </si>
  <si>
    <t>Animal, Lightning, Tree</t>
  </si>
  <si>
    <t>Plainville 3451</t>
  </si>
  <si>
    <t>Chartley Pond 8</t>
  </si>
  <si>
    <t>05-2276</t>
  </si>
  <si>
    <t>Franklin 341</t>
  </si>
  <si>
    <t>Crocker Pond  3424</t>
  </si>
  <si>
    <t>Sykes 28</t>
  </si>
  <si>
    <t>Deteriorated Equipment, Unknown</t>
  </si>
  <si>
    <t>Animal, Human Element/Other, Tree</t>
  </si>
  <si>
    <t>Forest Street 2</t>
  </si>
  <si>
    <t>Unknown, Deteriorated Equipment, Tree</t>
  </si>
  <si>
    <t>South Marlborough 310</t>
  </si>
  <si>
    <t>Marlborough 311</t>
  </si>
  <si>
    <t>Animal, Unknown, Tree</t>
  </si>
  <si>
    <t>Westborough 312</t>
  </si>
  <si>
    <t>Woodside 313</t>
  </si>
  <si>
    <t>East Main St 314</t>
  </si>
  <si>
    <t>Northboro Road 317</t>
  </si>
  <si>
    <t>Deteriorated Equipment, Human Element/Other, Animal</t>
  </si>
  <si>
    <t>Deteriorated Equipment, Unknown, Intentional</t>
  </si>
  <si>
    <t>Unknown, Human Element/Other</t>
  </si>
  <si>
    <t>North Marlborough 318</t>
  </si>
  <si>
    <t>Whitins Pond 320</t>
  </si>
  <si>
    <t>Animal, Tree, Lightning</t>
  </si>
  <si>
    <t>Uxbridge 321</t>
  </si>
  <si>
    <t>Tree, Intentional, Unknown</t>
  </si>
  <si>
    <t>Blackstone, Douglas, Mendon, Millville, Uxbridge</t>
  </si>
  <si>
    <t>Unknown, Animal, Human Element/Other</t>
  </si>
  <si>
    <t>Blackstone, Millville, Uxbridge</t>
  </si>
  <si>
    <t>Mendon 332</t>
  </si>
  <si>
    <t>Plainridge Park</t>
  </si>
  <si>
    <t>Deteriorated Equipment, Unknown, Human Element/Company</t>
  </si>
  <si>
    <t>Depot Street 335</t>
  </si>
  <si>
    <t>Rocky Hill  336</t>
  </si>
  <si>
    <t>South Wrentham 3422</t>
  </si>
  <si>
    <t>Human Element/Company</t>
  </si>
  <si>
    <t>Foxboro 1 3431</t>
  </si>
  <si>
    <t>Foxboro 2 3432</t>
  </si>
  <si>
    <t>Unknown, Tree, Animal</t>
  </si>
  <si>
    <t>Beaver Pond 344</t>
  </si>
  <si>
    <t>N/A</t>
  </si>
  <si>
    <t>Union Street 348</t>
  </si>
  <si>
    <t>North Foxboro 349</t>
  </si>
  <si>
    <t>Human Element/Other, Animal, Deteriorated Equipment</t>
  </si>
  <si>
    <t>Rehoboth 3</t>
  </si>
  <si>
    <t>Tree, Unknown, Lightning</t>
  </si>
  <si>
    <t>Norton 4</t>
  </si>
  <si>
    <t>South Attleboro 5</t>
  </si>
  <si>
    <t>Clara Street 6</t>
  </si>
  <si>
    <t>Myles Standish 8016</t>
  </si>
  <si>
    <t>Attleboro, Norton, Rehoboth, Taunton</t>
  </si>
  <si>
    <t>Read Street 9</t>
  </si>
  <si>
    <t>Holbrook 10</t>
  </si>
  <si>
    <t>North Quincy 11</t>
  </si>
  <si>
    <t>Field Street 1</t>
  </si>
  <si>
    <t>Mid-Weymouth 12</t>
  </si>
  <si>
    <t>Scituate Unit 15</t>
  </si>
  <si>
    <t>Scituate Unit 17</t>
  </si>
  <si>
    <t>King Street Unit 18</t>
  </si>
  <si>
    <t>Human Element/Other, Human Element/Company</t>
  </si>
  <si>
    <t>Brockton-Network</t>
  </si>
  <si>
    <t>East Holbrook 2</t>
  </si>
  <si>
    <t>Deteriorated Equipment, Unknown, Human Element/Other</t>
  </si>
  <si>
    <t>Animal</t>
  </si>
  <si>
    <t>West Quincy 3</t>
  </si>
  <si>
    <t>Atlantic 4</t>
  </si>
  <si>
    <t>Unknown, Human Element/Company</t>
  </si>
  <si>
    <t>Human Element/Company, Unknown, Human Element/Other</t>
  </si>
  <si>
    <t>Randolph 5</t>
  </si>
  <si>
    <t>Lincoln Street Unit 60</t>
  </si>
  <si>
    <t>Division Street Unit 64</t>
  </si>
  <si>
    <t>Unknown, Human Element/Other, Intentional</t>
  </si>
  <si>
    <t>North Scituate Unit 65</t>
  </si>
  <si>
    <t>Central Street Unit 67</t>
  </si>
  <si>
    <t>Tree, Human Element/Other, Deteriorated Equipment</t>
  </si>
  <si>
    <t>Court Street Unit 69</t>
  </si>
  <si>
    <t>North Weymouth 6</t>
  </si>
  <si>
    <t>Silver Lake 70</t>
  </si>
  <si>
    <t>Temple St Unit 712</t>
  </si>
  <si>
    <t>Harrison Blvd 75</t>
  </si>
  <si>
    <t>East Bridgewater 797</t>
  </si>
  <si>
    <t>Pleasant Street 8</t>
  </si>
  <si>
    <t>Human Element/Other, Unknown, Animal</t>
  </si>
  <si>
    <t>Water Street 910</t>
  </si>
  <si>
    <t>Hanover, Hanson, Kingston, Pembroke</t>
  </si>
  <si>
    <t>Ames Street 911</t>
  </si>
  <si>
    <t>Mill Street 912</t>
  </si>
  <si>
    <t>Unknown, Tree</t>
  </si>
  <si>
    <t>Stoughton 913</t>
  </si>
  <si>
    <t>Animal, Unknown, Human Element/Other</t>
  </si>
  <si>
    <t>Canton, Stoughton</t>
  </si>
  <si>
    <t>Scituate 915</t>
  </si>
  <si>
    <t>Dupont 91</t>
  </si>
  <si>
    <t>Animal, Human Element/Other, Unknown</t>
  </si>
  <si>
    <t>Easton 92</t>
  </si>
  <si>
    <t>Plymouth 93</t>
  </si>
  <si>
    <t>Parkview 94</t>
  </si>
  <si>
    <t>Phillips Lane 95</t>
  </si>
  <si>
    <t>Norwell 96</t>
  </si>
  <si>
    <t>Unknown, Animal</t>
  </si>
  <si>
    <t>South Randolph 97</t>
  </si>
  <si>
    <t>Belmont 98</t>
  </si>
  <si>
    <t>Human Element/Other, Unknown, Intentional</t>
  </si>
  <si>
    <t>Animal, Tree</t>
  </si>
  <si>
    <t>North Abington 99</t>
  </si>
  <si>
    <t>Unknown, Animal, Deteriorated Equipment</t>
  </si>
  <si>
    <t>East Weymouth 9</t>
  </si>
  <si>
    <t>Brown Street 1</t>
  </si>
  <si>
    <t>Adams 21</t>
  </si>
  <si>
    <t>Williamstown 3</t>
  </si>
  <si>
    <t>Charlemont 7</t>
  </si>
  <si>
    <t>8.32 kV</t>
  </si>
  <si>
    <t>Tree, Unknown, Human Element/Other</t>
  </si>
  <si>
    <t>Walker Street 15</t>
  </si>
  <si>
    <t>Bear Swamp 19 - Upper Yard</t>
  </si>
  <si>
    <t>Ashfield, Charlemont, Hawley, Heath, Rowe</t>
  </si>
  <si>
    <t>Risingdale 1109</t>
  </si>
  <si>
    <t>Stockbridge 2</t>
  </si>
  <si>
    <t>Lenox Depot 1103</t>
  </si>
  <si>
    <t>Sheffield 8</t>
  </si>
  <si>
    <t>Risingdale 9</t>
  </si>
  <si>
    <t>West Hampden 139</t>
  </si>
  <si>
    <t>Ware 1 501</t>
  </si>
  <si>
    <t>Brimfield, Monson, Palmer, Wales, Wilbraham</t>
  </si>
  <si>
    <t>Wilbraham 507</t>
  </si>
  <si>
    <t>East Longmeadow 508</t>
  </si>
  <si>
    <t>Belchertown 509</t>
  </si>
  <si>
    <t>Shearers Corner 514</t>
  </si>
  <si>
    <t>Shaker Road 522</t>
  </si>
  <si>
    <t>Thorndike 523</t>
  </si>
  <si>
    <t>Five Corners 527</t>
  </si>
  <si>
    <t>Barre 604</t>
  </si>
  <si>
    <t>Athol, Barre, New Salem, Petersham, Phillipston</t>
  </si>
  <si>
    <t>Royalston 701</t>
  </si>
  <si>
    <t>Shutesbury 704</t>
  </si>
  <si>
    <t>Wendell Depot 705</t>
  </si>
  <si>
    <t>West Street 901</t>
  </si>
  <si>
    <t>King Street 5</t>
  </si>
  <si>
    <t>Florence Jct 9</t>
  </si>
  <si>
    <t>Thorndike St 10</t>
  </si>
  <si>
    <t>12-10C1</t>
  </si>
  <si>
    <t>Animal, Human Element/Company, Deteriorated Equipment</t>
  </si>
  <si>
    <t>12-10C2</t>
  </si>
  <si>
    <t>Deteriorated Equipment, Human Element/Company, Animal</t>
  </si>
  <si>
    <t>12-10J5</t>
  </si>
  <si>
    <t>12-10J6</t>
  </si>
  <si>
    <t>Human Element/Company, Human Element/Other, Animal</t>
  </si>
  <si>
    <t>12-10P3</t>
  </si>
  <si>
    <t>Deteriorated Equipment, Human Element/Company, Unknown</t>
  </si>
  <si>
    <t>Wellington 11</t>
  </si>
  <si>
    <t>Human Element/Company, Animal</t>
  </si>
  <si>
    <t>Animal, Human Element/Company, Lightning</t>
  </si>
  <si>
    <t>Unknown, Human Element/Company, Adverse Environment</t>
  </si>
  <si>
    <t>Beverly 12</t>
  </si>
  <si>
    <t>Deteriorated Equipment, Human Element/Other, Human Element/Company</t>
  </si>
  <si>
    <t>Deteriorated Equipment, Intentional, Human Element/Company</t>
  </si>
  <si>
    <t>Granite 12</t>
  </si>
  <si>
    <t>Intentional</t>
  </si>
  <si>
    <t>Lynn 21</t>
  </si>
  <si>
    <t>Deteriorated Equipment, Adverse Environment</t>
  </si>
  <si>
    <t>Kent 13</t>
  </si>
  <si>
    <t>Maplewood 16</t>
  </si>
  <si>
    <t>Deteriorated Equipment, Intentional, Human Element/Other</t>
  </si>
  <si>
    <t>Human Element/Other, Deteriorated Equipment, Animal</t>
  </si>
  <si>
    <t>Tree, Human Element/Other, Unknown</t>
  </si>
  <si>
    <t>West Medford 17</t>
  </si>
  <si>
    <t>Animal, Tree, Human Element/Company</t>
  </si>
  <si>
    <t>North Beverly 18</t>
  </si>
  <si>
    <t>Turnpike 19</t>
  </si>
  <si>
    <t>Salem 1 Peabody St</t>
  </si>
  <si>
    <t>Human Element/Company, Deteriorated Equipment, Tree</t>
  </si>
  <si>
    <t>Humphrey 1</t>
  </si>
  <si>
    <t>Deteriorated Equipment, Tree, Intentional</t>
  </si>
  <si>
    <t>Winthrop 22</t>
  </si>
  <si>
    <t>Deteriorated Equipment, Adverse Environment, Unknown</t>
  </si>
  <si>
    <t>Swampscott 22</t>
  </si>
  <si>
    <t>West Salem 29</t>
  </si>
  <si>
    <t xml:space="preserve">Melrose 2 </t>
  </si>
  <si>
    <t>Revere 7</t>
  </si>
  <si>
    <t>Malden 5</t>
  </si>
  <si>
    <t>Everett 37</t>
  </si>
  <si>
    <t>Balch Street 72</t>
  </si>
  <si>
    <t>Gloucester 24</t>
  </si>
  <si>
    <t>12-2341-2132</t>
  </si>
  <si>
    <t>Animal, Deteriorated Equipment, Human Element/Company</t>
  </si>
  <si>
    <t>rf - 06/18</t>
  </si>
  <si>
    <t>Melrose 4</t>
  </si>
  <si>
    <t>Railyard 49</t>
  </si>
  <si>
    <t>Manchester 23</t>
  </si>
  <si>
    <t>2.4 kV</t>
  </si>
  <si>
    <t>Deteriorated Equipment, Unknown, Adverse Environment</t>
  </si>
  <si>
    <t>Saugus 23</t>
  </si>
  <si>
    <t>Quinn 24</t>
  </si>
  <si>
    <t>Melrose 25</t>
  </si>
  <si>
    <t>Deteriorated Equipment, Human Element/Company, Adverse Environment</t>
  </si>
  <si>
    <t>Topsfield 26</t>
  </si>
  <si>
    <t>West Gloucester 28</t>
  </si>
  <si>
    <t>Burrill 2</t>
  </si>
  <si>
    <t>12-2J1</t>
  </si>
  <si>
    <t>12-2J2</t>
  </si>
  <si>
    <t>Salem 2 Valley St</t>
  </si>
  <si>
    <t>Revere Beach 35</t>
  </si>
  <si>
    <t>Deteriorated Equipment, Lightning, Human Element/Other</t>
  </si>
  <si>
    <t>Animal, Unknown, Human Element/Company</t>
  </si>
  <si>
    <t>Salem 3 Boston St</t>
  </si>
  <si>
    <t>Fayette 3</t>
  </si>
  <si>
    <t>Animal, Intentional, Human Element/Other</t>
  </si>
  <si>
    <t>Rockport 40</t>
  </si>
  <si>
    <t>12-4C1</t>
  </si>
  <si>
    <t>12-4C3</t>
  </si>
  <si>
    <t>12-4C4</t>
  </si>
  <si>
    <t>12-4C5</t>
  </si>
  <si>
    <t>12-4C6</t>
  </si>
  <si>
    <t>Western 4</t>
  </si>
  <si>
    <t>12-4J7</t>
  </si>
  <si>
    <t>12-4J8</t>
  </si>
  <si>
    <t>East Beverly 51</t>
  </si>
  <si>
    <t>34.5 kV</t>
  </si>
  <si>
    <t>Riverdale 52</t>
  </si>
  <si>
    <t>Animal, Human Element/Company</t>
  </si>
  <si>
    <t>Codding Ave 64</t>
  </si>
  <si>
    <t>Unknown, Human Element/Company, Animal</t>
  </si>
  <si>
    <t>Human Element/Other, Unknown, Tree</t>
  </si>
  <si>
    <t>Pine Banks 67</t>
  </si>
  <si>
    <t>Tree, Deteriorated Equipment, Human Element/Company</t>
  </si>
  <si>
    <t>Bridge 6</t>
  </si>
  <si>
    <t>Adverse Environment, Tree, Human Element/Other</t>
  </si>
  <si>
    <t>Human Element/Other, Adverse Environment</t>
  </si>
  <si>
    <t>Nahant 79</t>
  </si>
  <si>
    <t>Hudson 7</t>
  </si>
  <si>
    <t>Metcalf Square 96</t>
  </si>
  <si>
    <t>Medford 9</t>
  </si>
  <si>
    <t>Tedesco 9</t>
  </si>
  <si>
    <t>Tewksbury 22</t>
  </si>
  <si>
    <t>Lawrence 1</t>
  </si>
  <si>
    <t>Andover 3</t>
  </si>
  <si>
    <t>Animal, Unknown</t>
  </si>
  <si>
    <t>Worthen Street 13</t>
  </si>
  <si>
    <t>Tewksbury 14</t>
  </si>
  <si>
    <t>14-14L1</t>
  </si>
  <si>
    <t>14-14L2</t>
  </si>
  <si>
    <t>14-14L3</t>
  </si>
  <si>
    <t>Meadowbrook 16</t>
  </si>
  <si>
    <t>South Billerica 18</t>
  </si>
  <si>
    <t>14-18J1</t>
  </si>
  <si>
    <t>Human Element/Other, Human Element/Company, Unknown</t>
  </si>
  <si>
    <t>Tyngsboro 211</t>
  </si>
  <si>
    <t>Hoover Street 21</t>
  </si>
  <si>
    <t>Methuen 5</t>
  </si>
  <si>
    <t>North Andover Jct 71</t>
  </si>
  <si>
    <t>King Street 18</t>
  </si>
  <si>
    <t>South Broadway 45</t>
  </si>
  <si>
    <t>West Amesbury 275</t>
  </si>
  <si>
    <t>Boston Road 58</t>
  </si>
  <si>
    <t>Billerica 70</t>
  </si>
  <si>
    <t>Boulevard 77</t>
  </si>
  <si>
    <t>Sandy Pond 237</t>
  </si>
  <si>
    <t>Lightning</t>
  </si>
  <si>
    <t>Concord Road 24</t>
  </si>
  <si>
    <t>Lawrence 2</t>
  </si>
  <si>
    <t>Adverse Environment, Intentional, Deteriorated Equipment</t>
  </si>
  <si>
    <t>North Chelmsford 2</t>
  </si>
  <si>
    <t>Perry Street 3</t>
  </si>
  <si>
    <t>Quebec Street 17</t>
  </si>
  <si>
    <t>Water Street 31</t>
  </si>
  <si>
    <t>13 kV</t>
  </si>
  <si>
    <t>Tree, Human Element/Other, Adverse Environment</t>
  </si>
  <si>
    <t>Walnut Street 32</t>
  </si>
  <si>
    <t>Intentional, Deteriorated Equipment</t>
  </si>
  <si>
    <t>Intentional, Human Element/Other</t>
  </si>
  <si>
    <t>14-32J9</t>
  </si>
  <si>
    <t>East Boxford 33</t>
  </si>
  <si>
    <t>Byfield 34</t>
  </si>
  <si>
    <t>4.8 kV</t>
  </si>
  <si>
    <t>Newburyport 36</t>
  </si>
  <si>
    <t>Human Element/Company, Tree, Deteriorated Equipment</t>
  </si>
  <si>
    <t>Chelmsford, Lowell, Tewksbury</t>
  </si>
  <si>
    <t>West Newbury 47</t>
  </si>
  <si>
    <t>Haverhill, Merrimack, West Newbury</t>
  </si>
  <si>
    <t>North Haverhill 48</t>
  </si>
  <si>
    <t>Ballardvale 50</t>
  </si>
  <si>
    <t>Lawrence Street 53</t>
  </si>
  <si>
    <t>Tree, Intentional</t>
  </si>
  <si>
    <t>Unknown, Human Element/Other, Animal</t>
  </si>
  <si>
    <t>Burtt Road 54</t>
  </si>
  <si>
    <t>Dale Street 55</t>
  </si>
  <si>
    <t>Woodchuck Hill 56</t>
  </si>
  <si>
    <t>Westford 57</t>
  </si>
  <si>
    <t>East Tewksbury 59</t>
  </si>
  <si>
    <t>Tree, Human Element/Other, Animal</t>
  </si>
  <si>
    <t>Amesbury 5</t>
  </si>
  <si>
    <t>Unknown, Adverse Environment, Deteriorated Equipment</t>
  </si>
  <si>
    <t>Human Element/Other, Deteriorated Equipment, Unknown</t>
  </si>
  <si>
    <t>Newbury 60</t>
  </si>
  <si>
    <t>South Union St 61</t>
  </si>
  <si>
    <t>River Road 62</t>
  </si>
  <si>
    <t>West Methuen 63</t>
  </si>
  <si>
    <t>East Bradford 65</t>
  </si>
  <si>
    <t>Hillside 66</t>
  </si>
  <si>
    <t>North Lawrence 6</t>
  </si>
  <si>
    <t>Tree, Adverse Environment</t>
  </si>
  <si>
    <t>West Chelmsford 73</t>
  </si>
  <si>
    <t>East Methuen 74</t>
  </si>
  <si>
    <t>East Dracut 75</t>
  </si>
  <si>
    <t>Whittier 76</t>
  </si>
  <si>
    <t>North Dracut 78</t>
  </si>
  <si>
    <t>North Andover 7</t>
  </si>
  <si>
    <t>14-7J2</t>
  </si>
  <si>
    <t>Beach Road 7</t>
  </si>
  <si>
    <t>West Andover 8</t>
  </si>
  <si>
    <t>Pinehurst 92</t>
  </si>
  <si>
    <t>Chelmsford 9</t>
  </si>
  <si>
    <t>14-9J1</t>
  </si>
  <si>
    <t>14-9J2</t>
  </si>
  <si>
    <t>14-9J3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</si>
</sst>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8" formatCode="&quot;$&quot;#,##0.00_);[Red]\(&quot;$&quot;#,##0.00\)"/>
    <numFmt numFmtId="44" formatCode="_(&quot;$&quot;* #,##0.00_);_(&quot;$&quot;* \(#,##0.00\);_(&quot;$&quot;* &quot;-&quot;??_);_(@_)"/>
    <numFmt numFmtId="43" formatCode="_(* #,##0.00_);_(* \(#,##0.00\);_(* &quot;-&quot;??_);_(@_)"/>
    <numFmt numFmtId="164" formatCode="_(&quot;$&quot;* #,##0_);_(&quot;$&quot;* \(#,##0\);_(&quot;$&quot;* &quot;-&quot;??_);_(@_)"/>
    <numFmt numFmtId="165" formatCode="0.000"/>
    <numFmt numFmtId="166" formatCode="_(* #,##0.0_);_(* \(#,##0.0\);_(* &quot;-&quot;??_);_(@_)"/>
    <numFmt numFmtId="167" formatCode="_(* #,##0_);_(* \(#,##0\);_(* &quot;-&quot;??_);_(@_)"/>
    <numFmt numFmtId="168" formatCode="0.0"/>
    <numFmt numFmtId="169" formatCode="0.00000"/>
    <numFmt numFmtId="170" formatCode="0.0%"/>
    <numFmt numFmtId="171" formatCode="_([$$-409]* #,##0_);_([$$-409]* \(#,##0\);_([$$-409]* &quot;-&quot;??_);_(@_)"/>
  </numFmts>
  <fonts count="35" x14ac:knownFonts="1">
    <font>
      <sz val="11"/>
      <color theme="1"/>
      <name val="Calibri"/>
      <family val="2"/>
      <scheme val="minor"/>
    </font>
    <font>
      <b/>
      <sz val="11"/>
      <color theme="1"/>
      <name val="Calibri"/>
      <family val="2"/>
      <scheme val="minor"/>
    </font>
    <font>
      <b/>
      <u/>
      <sz val="11"/>
      <color theme="1"/>
      <name val="Calibri"/>
      <family val="2"/>
      <scheme val="minor"/>
    </font>
    <font>
      <b/>
      <sz val="10"/>
      <color theme="1"/>
      <name val="Calibri"/>
      <family val="2"/>
      <scheme val="minor"/>
    </font>
    <font>
      <b/>
      <u/>
      <sz val="12"/>
      <color theme="1"/>
      <name val="Calibri"/>
      <family val="2"/>
      <scheme val="minor"/>
    </font>
    <font>
      <b/>
      <sz val="9"/>
      <color theme="1"/>
      <name val="Calibri"/>
      <family val="2"/>
      <scheme val="minor"/>
    </font>
    <font>
      <b/>
      <sz val="12"/>
      <color theme="1"/>
      <name val="Calibri"/>
      <family val="2"/>
      <scheme val="minor"/>
    </font>
    <font>
      <sz val="11"/>
      <color rgb="FFFF0000"/>
      <name val="Calibri"/>
      <family val="2"/>
      <scheme val="minor"/>
    </font>
    <font>
      <b/>
      <sz val="14"/>
      <color rgb="FF0000FF"/>
      <name val="Calibri"/>
      <family val="2"/>
      <scheme val="minor"/>
    </font>
    <font>
      <b/>
      <sz val="14"/>
      <color theme="1"/>
      <name val="Calibri"/>
      <family val="2"/>
      <scheme val="minor"/>
    </font>
    <font>
      <sz val="12"/>
      <color theme="1"/>
      <name val="Calibri"/>
      <family val="2"/>
      <scheme val="minor"/>
    </font>
    <font>
      <b/>
      <sz val="14"/>
      <color rgb="FFFF0000"/>
      <name val="Calibri"/>
      <family val="2"/>
      <scheme val="minor"/>
    </font>
    <font>
      <sz val="12"/>
      <color rgb="FF0000FF"/>
      <name val="Calibri"/>
      <family val="2"/>
      <scheme val="minor"/>
    </font>
    <font>
      <b/>
      <i/>
      <sz val="11"/>
      <color theme="1"/>
      <name val="Calibri"/>
      <family val="2"/>
      <scheme val="minor"/>
    </font>
    <font>
      <i/>
      <sz val="11"/>
      <color theme="1"/>
      <name val="Calibri"/>
      <family val="2"/>
      <scheme val="minor"/>
    </font>
    <font>
      <strike/>
      <sz val="11"/>
      <color theme="1"/>
      <name val="Calibri"/>
      <family val="2"/>
      <scheme val="minor"/>
    </font>
    <font>
      <sz val="11"/>
      <color theme="1"/>
      <name val="Calibri"/>
      <family val="2"/>
      <scheme val="minor"/>
    </font>
    <font>
      <b/>
      <sz val="10"/>
      <name val="Calibri"/>
      <family val="2"/>
      <scheme val="minor"/>
    </font>
    <font>
      <b/>
      <sz val="11"/>
      <name val="Calibri"/>
      <family val="2"/>
      <scheme val="minor"/>
    </font>
    <font>
      <sz val="11"/>
      <name val="Calibri"/>
      <family val="2"/>
      <scheme val="minor"/>
    </font>
    <font>
      <sz val="10"/>
      <name val="Arial"/>
      <family val="2"/>
    </font>
    <font>
      <sz val="12"/>
      <color theme="1"/>
      <name val="Times New Roman"/>
      <family val="1"/>
    </font>
    <font>
      <sz val="11"/>
      <color rgb="FF000000"/>
      <name val="Calibri"/>
      <family val="2"/>
    </font>
    <font>
      <sz val="11"/>
      <name val="Calibri"/>
      <family val="2"/>
    </font>
    <font>
      <sz val="12"/>
      <color rgb="FF000000"/>
      <name val="Calibri"/>
      <family val="2"/>
    </font>
    <font>
      <sz val="11"/>
      <color rgb="FF000000"/>
      <name val="Calibri"/>
      <family val="2"/>
      <scheme val="minor"/>
    </font>
    <font>
      <b/>
      <sz val="11"/>
      <color rgb="FFFF0000"/>
      <name val="Calibri"/>
      <family val="2"/>
      <scheme val="minor"/>
    </font>
    <font>
      <sz val="8"/>
      <name val="Calibri"/>
      <family val="2"/>
      <scheme val="minor"/>
    </font>
    <font>
      <sz val="11"/>
      <color rgb="FF444444"/>
      <name val="Calibri"/>
      <family val="2"/>
      <scheme val="minor"/>
    </font>
    <font>
      <sz val="11"/>
      <color rgb="FF000000"/>
      <name val="Calibri"/>
      <family val="2"/>
      <charset val="1"/>
      <scheme val="minor"/>
    </font>
    <font>
      <sz val="12"/>
      <name val="Calibri"/>
      <family val="2"/>
      <scheme val="minor"/>
    </font>
    <font>
      <sz val="12"/>
      <name val="Calibri"/>
      <family val="2"/>
    </font>
    <font>
      <sz val="12"/>
      <color rgb="FFFF0000"/>
      <name val="Calibri"/>
      <family val="2"/>
      <scheme val="minor"/>
    </font>
    <font>
      <sz val="11"/>
      <color rgb="FF000000"/>
      <name val="Calibri"/>
    </font>
    <font>
      <sz val="11"/>
      <color theme="0" tint="-4.9989318521683403E-2"/>
      <name val="Calibri"/>
      <family val="2"/>
      <scheme val="minor"/>
    </font>
  </fonts>
  <fills count="21">
    <fill>
      <patternFill patternType="none"/>
    </fill>
    <fill>
      <patternFill patternType="gray125"/>
    </fill>
    <fill>
      <patternFill patternType="solid">
        <fgColor theme="3"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5" tint="0.59999389629810485"/>
        <bgColor indexed="64"/>
      </patternFill>
    </fill>
    <fill>
      <patternFill patternType="solid">
        <fgColor rgb="FFCCFFFF"/>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2" tint="-0.249977111117893"/>
        <bgColor indexed="64"/>
      </patternFill>
    </fill>
    <fill>
      <patternFill patternType="solid">
        <fgColor rgb="FFFFFF00"/>
        <bgColor indexed="64"/>
      </patternFill>
    </fill>
    <fill>
      <patternFill patternType="solid">
        <fgColor rgb="FFFFFFFF"/>
        <bgColor indexed="64"/>
      </patternFill>
    </fill>
    <fill>
      <patternFill patternType="solid">
        <fgColor rgb="FFF2F2F2"/>
        <bgColor indexed="64"/>
      </patternFill>
    </fill>
    <fill>
      <patternFill patternType="solid">
        <fgColor theme="2"/>
        <bgColor indexed="64"/>
      </patternFill>
    </fill>
    <fill>
      <patternFill patternType="solid">
        <fgColor rgb="FFEDEDED"/>
        <bgColor indexed="64"/>
      </patternFill>
    </fill>
    <fill>
      <patternFill patternType="solid">
        <fgColor rgb="FFD9D9D9"/>
        <bgColor indexed="64"/>
      </patternFill>
    </fill>
  </fills>
  <borders count="188">
    <border>
      <left/>
      <right/>
      <top/>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top style="thin">
        <color indexed="64"/>
      </top>
      <bottom style="medium">
        <color indexed="64"/>
      </bottom>
      <diagonal/>
    </border>
    <border>
      <left/>
      <right style="thin">
        <color indexed="64"/>
      </right>
      <top/>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top style="thin">
        <color indexed="64"/>
      </top>
      <bottom style="double">
        <color indexed="64"/>
      </bottom>
      <diagonal/>
    </border>
    <border>
      <left style="thin">
        <color indexed="64"/>
      </left>
      <right style="medium">
        <color indexed="64"/>
      </right>
      <top style="double">
        <color indexed="64"/>
      </top>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medium">
        <color indexed="64"/>
      </left>
      <right style="medium">
        <color indexed="64"/>
      </right>
      <top/>
      <bottom style="double">
        <color indexed="64"/>
      </bottom>
      <diagonal/>
    </border>
    <border>
      <left/>
      <right style="thin">
        <color indexed="64"/>
      </right>
      <top/>
      <bottom style="double">
        <color indexed="64"/>
      </bottom>
      <diagonal/>
    </border>
    <border>
      <left style="medium">
        <color indexed="64"/>
      </left>
      <right style="thin">
        <color indexed="64"/>
      </right>
      <top/>
      <bottom style="double">
        <color indexed="64"/>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indexed="64"/>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right/>
      <top style="medium">
        <color indexed="64"/>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diagonal/>
    </border>
    <border>
      <left style="medium">
        <color rgb="FF000000"/>
      </left>
      <right style="medium">
        <color rgb="FF000000"/>
      </right>
      <top style="medium">
        <color rgb="FF000000"/>
      </top>
      <bottom/>
      <diagonal/>
    </border>
    <border>
      <left style="thin">
        <color rgb="FF000000"/>
      </left>
      <right style="thin">
        <color rgb="FF000000"/>
      </right>
      <top/>
      <bottom style="thin">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medium">
        <color rgb="FF000000"/>
      </left>
      <right style="medium">
        <color rgb="FF000000"/>
      </right>
      <top style="medium">
        <color rgb="FF000000"/>
      </top>
      <bottom style="thin">
        <color indexed="64"/>
      </bottom>
      <diagonal/>
    </border>
    <border>
      <left style="medium">
        <color rgb="FF000000"/>
      </left>
      <right style="medium">
        <color rgb="FF000000"/>
      </right>
      <top style="thin">
        <color indexed="64"/>
      </top>
      <bottom style="thin">
        <color indexed="64"/>
      </bottom>
      <diagonal/>
    </border>
    <border>
      <left style="medium">
        <color rgb="FF000000"/>
      </left>
      <right style="medium">
        <color rgb="FF000000"/>
      </right>
      <top style="thin">
        <color indexed="64"/>
      </top>
      <bottom style="medium">
        <color rgb="FF000000"/>
      </bottom>
      <diagonal/>
    </border>
    <border>
      <left style="thin">
        <color rgb="FF000000"/>
      </left>
      <right style="thin">
        <color rgb="FF000000"/>
      </right>
      <top style="thin">
        <color rgb="FF000000"/>
      </top>
      <bottom style="medium">
        <color indexed="64"/>
      </bottom>
      <diagonal/>
    </border>
    <border>
      <left style="thin">
        <color rgb="FF000000"/>
      </left>
      <right style="medium">
        <color rgb="FF000000"/>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style="medium">
        <color rgb="FF000000"/>
      </left>
      <right style="thin">
        <color rgb="FF000000"/>
      </right>
      <top style="thin">
        <color rgb="FF000000"/>
      </top>
      <bottom style="medium">
        <color indexed="64"/>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medium">
        <color rgb="FF000000"/>
      </bottom>
      <diagonal/>
    </border>
    <border>
      <left/>
      <right style="medium">
        <color rgb="FF000000"/>
      </right>
      <top style="medium">
        <color indexed="64"/>
      </top>
      <bottom style="medium">
        <color indexed="64"/>
      </bottom>
      <diagonal/>
    </border>
    <border>
      <left/>
      <right/>
      <top style="thin">
        <color rgb="FF000000"/>
      </top>
      <bottom style="thin">
        <color rgb="FF000000"/>
      </bottom>
      <diagonal/>
    </border>
    <border>
      <left style="thin">
        <color rgb="FF000000"/>
      </left>
      <right style="medium">
        <color indexed="64"/>
      </right>
      <top style="medium">
        <color indexed="64"/>
      </top>
      <bottom style="thin">
        <color rgb="FF000000"/>
      </bottom>
      <diagonal/>
    </border>
    <border>
      <left style="thin">
        <color rgb="FF000000"/>
      </left>
      <right style="medium">
        <color indexed="64"/>
      </right>
      <top style="thin">
        <color rgb="FF000000"/>
      </top>
      <bottom style="thin">
        <color rgb="FF000000"/>
      </bottom>
      <diagonal/>
    </border>
    <border>
      <left/>
      <right style="medium">
        <color indexed="64"/>
      </right>
      <top style="thin">
        <color rgb="FF000000"/>
      </top>
      <bottom style="thin">
        <color rgb="FF000000"/>
      </bottom>
      <diagonal/>
    </border>
    <border>
      <left style="thin">
        <color rgb="FF000000"/>
      </left>
      <right style="medium">
        <color indexed="64"/>
      </right>
      <top style="thin">
        <color rgb="FF000000"/>
      </top>
      <bottom/>
      <diagonal/>
    </border>
    <border>
      <left style="thin">
        <color rgb="FF000000"/>
      </left>
      <right/>
      <top/>
      <bottom/>
      <diagonal/>
    </border>
    <border>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rgb="FF000000"/>
      </right>
      <top style="medium">
        <color indexed="64"/>
      </top>
      <bottom style="thin">
        <color rgb="FF000000"/>
      </bottom>
      <diagonal/>
    </border>
    <border>
      <left style="thin">
        <color rgb="FF000000"/>
      </left>
      <right style="medium">
        <color indexed="64"/>
      </right>
      <top style="thin">
        <color rgb="FF000000"/>
      </top>
      <bottom style="medium">
        <color indexed="64"/>
      </bottom>
      <diagonal/>
    </border>
    <border>
      <left style="thin">
        <color rgb="FF000000"/>
      </left>
      <right/>
      <top style="medium">
        <color indexed="64"/>
      </top>
      <bottom style="thin">
        <color rgb="FF000000"/>
      </bottom>
      <diagonal/>
    </border>
    <border>
      <left style="medium">
        <color indexed="64"/>
      </left>
      <right style="thin">
        <color rgb="FF000000"/>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medium">
        <color rgb="FF000000"/>
      </left>
      <right style="thin">
        <color rgb="FF000000"/>
      </right>
      <top style="medium">
        <color indexed="64"/>
      </top>
      <bottom style="thin">
        <color rgb="FF000000"/>
      </bottom>
      <diagonal/>
    </border>
    <border>
      <left/>
      <right style="thin">
        <color rgb="FF000000"/>
      </right>
      <top/>
      <bottom/>
      <diagonal/>
    </border>
    <border>
      <left style="medium">
        <color rgb="FF000000"/>
      </left>
      <right style="thin">
        <color rgb="FF000000"/>
      </right>
      <top/>
      <bottom/>
      <diagonal/>
    </border>
    <border>
      <left/>
      <right style="thin">
        <color rgb="FF000000"/>
      </right>
      <top style="thin">
        <color rgb="FF000000"/>
      </top>
      <bottom style="medium">
        <color rgb="FF000000"/>
      </bottom>
      <diagonal/>
    </border>
    <border>
      <left/>
      <right/>
      <top/>
      <bottom style="double">
        <color indexed="64"/>
      </bottom>
      <diagonal/>
    </border>
    <border>
      <left style="medium">
        <color indexed="64"/>
      </left>
      <right style="thin">
        <color rgb="FF000000"/>
      </right>
      <top/>
      <bottom style="thin">
        <color rgb="FF000000"/>
      </bottom>
      <diagonal/>
    </border>
    <border>
      <left style="medium">
        <color indexed="64"/>
      </left>
      <right style="thin">
        <color rgb="FF000000"/>
      </right>
      <top style="thin">
        <color rgb="FF000000"/>
      </top>
      <bottom/>
      <diagonal/>
    </border>
    <border>
      <left/>
      <right style="thin">
        <color rgb="FF000000"/>
      </right>
      <top style="medium">
        <color rgb="FF000000"/>
      </top>
      <bottom style="thin">
        <color rgb="FF000000"/>
      </bottom>
      <diagonal/>
    </border>
    <border>
      <left style="medium">
        <color rgb="FF000000"/>
      </left>
      <right style="thin">
        <color indexed="64"/>
      </right>
      <top style="medium">
        <color rgb="FF000000"/>
      </top>
      <bottom/>
      <diagonal/>
    </border>
    <border>
      <left style="thin">
        <color indexed="64"/>
      </left>
      <right style="thin">
        <color indexed="64"/>
      </right>
      <top style="medium">
        <color rgb="FF000000"/>
      </top>
      <bottom/>
      <diagonal/>
    </border>
    <border>
      <left style="thin">
        <color indexed="64"/>
      </left>
      <right style="medium">
        <color rgb="FF000000"/>
      </right>
      <top style="medium">
        <color rgb="FF000000"/>
      </top>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thin">
        <color indexed="64"/>
      </left>
      <right style="medium">
        <color indexed="64"/>
      </right>
      <top/>
      <bottom style="thin">
        <color rgb="FF000000"/>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diagonal/>
    </border>
    <border>
      <left style="thin">
        <color indexed="64"/>
      </left>
      <right style="medium">
        <color rgb="FF000000"/>
      </right>
      <top style="thin">
        <color indexed="64"/>
      </top>
      <bottom/>
      <diagonal/>
    </border>
    <border>
      <left style="thin">
        <color indexed="64"/>
      </left>
      <right/>
      <top style="medium">
        <color rgb="FF000000"/>
      </top>
      <bottom style="thin">
        <color indexed="64"/>
      </bottom>
      <diagonal/>
    </border>
    <border>
      <left style="medium">
        <color indexed="64"/>
      </left>
      <right style="thin">
        <color rgb="FF000000"/>
      </right>
      <top/>
      <bottom/>
      <diagonal/>
    </border>
    <border>
      <left style="thin">
        <color rgb="FF000000"/>
      </left>
      <right style="medium">
        <color indexed="64"/>
      </right>
      <top/>
      <bottom style="thin">
        <color rgb="FF000000"/>
      </bottom>
      <diagonal/>
    </border>
    <border>
      <left style="medium">
        <color rgb="FF000000"/>
      </left>
      <right style="thin">
        <color indexed="64"/>
      </right>
      <top/>
      <bottom style="thin">
        <color indexed="64"/>
      </bottom>
      <diagonal/>
    </border>
    <border>
      <left style="thin">
        <color rgb="FF000000"/>
      </left>
      <right style="medium">
        <color rgb="FF000000"/>
      </right>
      <top/>
      <bottom/>
      <diagonal/>
    </border>
    <border>
      <left style="thin">
        <color rgb="FF000000"/>
      </left>
      <right/>
      <top style="medium">
        <color rgb="FF000000"/>
      </top>
      <bottom style="thin">
        <color rgb="FF000000"/>
      </bottom>
      <diagonal/>
    </border>
    <border>
      <left style="thin">
        <color indexed="64"/>
      </left>
      <right style="medium">
        <color rgb="FF000000"/>
      </right>
      <top/>
      <bottom style="thin">
        <color indexed="64"/>
      </bottom>
      <diagonal/>
    </border>
    <border>
      <left style="medium">
        <color rgb="FF000000"/>
      </left>
      <right style="medium">
        <color rgb="FF000000"/>
      </right>
      <top style="medium">
        <color rgb="FF000000"/>
      </top>
      <bottom style="medium">
        <color rgb="FF000000"/>
      </bottom>
      <diagonal/>
    </border>
    <border>
      <left style="medium">
        <color indexed="64"/>
      </left>
      <right style="thin">
        <color rgb="FF000000"/>
      </right>
      <top/>
      <bottom style="medium">
        <color rgb="FF000000"/>
      </bottom>
      <diagonal/>
    </border>
    <border>
      <left style="medium">
        <color indexed="64"/>
      </left>
      <right style="thin">
        <color indexed="64"/>
      </right>
      <top style="medium">
        <color indexed="64"/>
      </top>
      <bottom style="medium">
        <color rgb="FF000000"/>
      </bottom>
      <diagonal/>
    </border>
    <border>
      <left style="thin">
        <color indexed="64"/>
      </left>
      <right style="thin">
        <color indexed="64"/>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s>
  <cellStyleXfs count="6">
    <xf numFmtId="0" fontId="0" fillId="0" borderId="0"/>
    <xf numFmtId="9" fontId="16" fillId="0" borderId="0" applyFont="0" applyFill="0" applyBorder="0" applyAlignment="0" applyProtection="0"/>
    <xf numFmtId="0" fontId="20" fillId="0" borderId="0"/>
    <xf numFmtId="43" fontId="16" fillId="0" borderId="0" applyFont="0" applyFill="0" applyBorder="0" applyAlignment="0" applyProtection="0"/>
    <xf numFmtId="0" fontId="20" fillId="0" borderId="0"/>
    <xf numFmtId="44" fontId="16" fillId="0" borderId="0" applyFont="0" applyFill="0" applyBorder="0" applyAlignment="0" applyProtection="0"/>
  </cellStyleXfs>
  <cellXfs count="1599">
    <xf numFmtId="0" fontId="0" fillId="0" borderId="0" xfId="0"/>
    <xf numFmtId="0" fontId="2" fillId="0" borderId="0" xfId="0" applyFont="1"/>
    <xf numFmtId="0" fontId="1" fillId="0" borderId="0" xfId="0" applyFont="1"/>
    <xf numFmtId="0" fontId="0" fillId="0" borderId="0" xfId="0" applyAlignment="1">
      <alignment wrapText="1"/>
    </xf>
    <xf numFmtId="0" fontId="0" fillId="0" borderId="0" xfId="0" applyAlignment="1">
      <alignment horizontal="center" wrapText="1"/>
    </xf>
    <xf numFmtId="0" fontId="1" fillId="0" borderId="0" xfId="0" applyFont="1" applyAlignment="1">
      <alignment horizontal="center" wrapText="1"/>
    </xf>
    <xf numFmtId="0" fontId="0" fillId="0" borderId="0" xfId="0" applyAlignment="1">
      <alignment vertical="center" wrapText="1"/>
    </xf>
    <xf numFmtId="0" fontId="0" fillId="0" borderId="0" xfId="0" applyAlignment="1">
      <alignment horizontal="center" vertical="center" wrapText="1"/>
    </xf>
    <xf numFmtId="0" fontId="0" fillId="0" borderId="10" xfId="0" applyBorder="1" applyAlignment="1">
      <alignment horizontal="center" vertical="center" wrapText="1"/>
    </xf>
    <xf numFmtId="0" fontId="0" fillId="0" borderId="27" xfId="0" applyBorder="1"/>
    <xf numFmtId="0" fontId="0" fillId="0" borderId="19" xfId="0" applyBorder="1"/>
    <xf numFmtId="0" fontId="0" fillId="0" borderId="18" xfId="0" applyBorder="1" applyAlignment="1">
      <alignment horizontal="center" vertical="center" wrapText="1"/>
    </xf>
    <xf numFmtId="0" fontId="0" fillId="0" borderId="0" xfId="0" applyAlignment="1">
      <alignment vertical="center"/>
    </xf>
    <xf numFmtId="6" fontId="0" fillId="0" borderId="0" xfId="0" applyNumberFormat="1"/>
    <xf numFmtId="0" fontId="0" fillId="0" borderId="19" xfId="0" applyBorder="1" applyAlignment="1">
      <alignment horizontal="center" vertical="center" wrapText="1"/>
    </xf>
    <xf numFmtId="0" fontId="0" fillId="0" borderId="22" xfId="0" applyBorder="1"/>
    <xf numFmtId="0" fontId="0" fillId="0" borderId="37" xfId="0" applyBorder="1"/>
    <xf numFmtId="0" fontId="0" fillId="0" borderId="37" xfId="0" applyBorder="1" applyAlignment="1">
      <alignment horizontal="center" vertical="center" wrapText="1"/>
    </xf>
    <xf numFmtId="0" fontId="0" fillId="0" borderId="38" xfId="0" applyBorder="1" applyAlignment="1">
      <alignment horizontal="center" vertical="center" wrapText="1"/>
    </xf>
    <xf numFmtId="0" fontId="0" fillId="0" borderId="30" xfId="0" applyBorder="1"/>
    <xf numFmtId="0" fontId="0" fillId="0" borderId="0" xfId="0" applyAlignment="1">
      <alignment horizontal="left" vertical="center"/>
    </xf>
    <xf numFmtId="0" fontId="0" fillId="0" borderId="46" xfId="0" applyBorder="1" applyAlignment="1">
      <alignment horizontal="center" vertical="center" wrapText="1"/>
    </xf>
    <xf numFmtId="0" fontId="0" fillId="0" borderId="57" xfId="0" applyBorder="1" applyAlignment="1">
      <alignment horizontal="center" vertical="center" wrapText="1"/>
    </xf>
    <xf numFmtId="0" fontId="0" fillId="0" borderId="50" xfId="0" applyBorder="1" applyAlignment="1">
      <alignment horizontal="center" vertical="center" wrapText="1"/>
    </xf>
    <xf numFmtId="0" fontId="0" fillId="0" borderId="54" xfId="0" applyBorder="1" applyAlignment="1">
      <alignment horizontal="center" vertical="center" wrapText="1"/>
    </xf>
    <xf numFmtId="0" fontId="0" fillId="0" borderId="51" xfId="0" applyBorder="1" applyAlignment="1">
      <alignment horizontal="center" vertical="center" wrapText="1"/>
    </xf>
    <xf numFmtId="0" fontId="0" fillId="0" borderId="24" xfId="0" applyBorder="1"/>
    <xf numFmtId="0" fontId="0" fillId="0" borderId="28" xfId="0" applyBorder="1" applyAlignment="1">
      <alignment vertical="center" wrapText="1"/>
    </xf>
    <xf numFmtId="0" fontId="0" fillId="0" borderId="28" xfId="0" applyBorder="1" applyAlignment="1">
      <alignment horizontal="center" wrapText="1"/>
    </xf>
    <xf numFmtId="0" fontId="0" fillId="0" borderId="28" xfId="0" applyBorder="1" applyAlignment="1">
      <alignment wrapText="1"/>
    </xf>
    <xf numFmtId="0" fontId="11" fillId="0" borderId="0" xfId="0" applyFont="1" applyAlignment="1">
      <alignment horizontal="center"/>
    </xf>
    <xf numFmtId="0" fontId="9" fillId="0" borderId="0" xfId="0" applyFont="1" applyAlignment="1">
      <alignment horizontal="center"/>
    </xf>
    <xf numFmtId="0" fontId="12" fillId="0" borderId="0" xfId="0" applyFont="1" applyAlignment="1">
      <alignment wrapText="1"/>
    </xf>
    <xf numFmtId="0" fontId="7" fillId="0" borderId="0" xfId="0" applyFont="1" applyAlignment="1">
      <alignment wrapText="1"/>
    </xf>
    <xf numFmtId="0" fontId="0" fillId="0" borderId="29" xfId="0" applyBorder="1" applyAlignment="1">
      <alignment wrapText="1"/>
    </xf>
    <xf numFmtId="0" fontId="0" fillId="0" borderId="37" xfId="0" applyBorder="1" applyAlignment="1">
      <alignment horizontal="center" wrapText="1"/>
    </xf>
    <xf numFmtId="0" fontId="0" fillId="0" borderId="20" xfId="0" applyBorder="1" applyAlignment="1">
      <alignment horizontal="center" wrapText="1"/>
    </xf>
    <xf numFmtId="0" fontId="0" fillId="0" borderId="21" xfId="0" applyBorder="1" applyAlignment="1">
      <alignment horizontal="center" vertical="center" wrapText="1"/>
    </xf>
    <xf numFmtId="0" fontId="0" fillId="0" borderId="37" xfId="0" applyBorder="1" applyAlignment="1">
      <alignment vertical="center" wrapText="1"/>
    </xf>
    <xf numFmtId="0" fontId="1" fillId="2" borderId="27" xfId="0" applyFont="1" applyFill="1" applyBorder="1" applyAlignment="1">
      <alignment horizontal="center" vertical="center" wrapText="1"/>
    </xf>
    <xf numFmtId="0" fontId="0" fillId="0" borderId="20" xfId="0" applyBorder="1" applyAlignment="1">
      <alignment vertical="center" wrapText="1"/>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0" fillId="0" borderId="47" xfId="0" applyBorder="1"/>
    <xf numFmtId="0" fontId="0" fillId="0" borderId="51" xfId="0" applyBorder="1"/>
    <xf numFmtId="0" fontId="2" fillId="0" borderId="0" xfId="0" applyFont="1" applyAlignment="1">
      <alignment wrapText="1"/>
    </xf>
    <xf numFmtId="0" fontId="0" fillId="0" borderId="20" xfId="0" applyBorder="1" applyAlignment="1">
      <alignment horizontal="center" vertical="center" wrapText="1"/>
    </xf>
    <xf numFmtId="0" fontId="0" fillId="0" borderId="29" xfId="0" applyBorder="1" applyAlignment="1">
      <alignment vertical="center" wrapText="1"/>
    </xf>
    <xf numFmtId="0" fontId="10" fillId="0" borderId="0" xfId="0" applyFont="1"/>
    <xf numFmtId="0" fontId="0" fillId="0" borderId="37" xfId="0" applyBorder="1" applyAlignment="1">
      <alignment horizontal="center"/>
    </xf>
    <xf numFmtId="0" fontId="1" fillId="0" borderId="60"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61" xfId="0" applyFont="1" applyBorder="1" applyAlignment="1">
      <alignment horizontal="center" vertical="center" wrapText="1"/>
    </xf>
    <xf numFmtId="0" fontId="0" fillId="9" borderId="1" xfId="0" applyFill="1" applyBorder="1" applyAlignment="1">
      <alignment wrapText="1"/>
    </xf>
    <xf numFmtId="0" fontId="0" fillId="9" borderId="1" xfId="0" applyFill="1" applyBorder="1"/>
    <xf numFmtId="0" fontId="0" fillId="9" borderId="9" xfId="0" applyFill="1" applyBorder="1" applyAlignment="1">
      <alignment horizontal="center" wrapText="1"/>
    </xf>
    <xf numFmtId="0" fontId="0" fillId="9" borderId="25" xfId="0" applyFill="1" applyBorder="1" applyAlignment="1">
      <alignment horizontal="center" vertical="center" wrapText="1"/>
    </xf>
    <xf numFmtId="0" fontId="0" fillId="0" borderId="38" xfId="0" applyBorder="1" applyAlignment="1">
      <alignment vertical="center" wrapText="1"/>
    </xf>
    <xf numFmtId="0" fontId="0" fillId="0" borderId="30" xfId="0" applyBorder="1" applyAlignment="1">
      <alignment vertical="center" wrapText="1"/>
    </xf>
    <xf numFmtId="0" fontId="0" fillId="9" borderId="12" xfId="0" applyFill="1" applyBorder="1"/>
    <xf numFmtId="0" fontId="0" fillId="0" borderId="42" xfId="0" applyBorder="1"/>
    <xf numFmtId="0" fontId="6" fillId="10" borderId="12" xfId="0" applyFont="1" applyFill="1" applyBorder="1" applyAlignment="1">
      <alignment horizontal="center" vertical="center" wrapText="1"/>
    </xf>
    <xf numFmtId="0" fontId="6" fillId="10" borderId="11" xfId="0" applyFont="1" applyFill="1" applyBorder="1" applyAlignment="1">
      <alignment horizontal="center" vertical="center" wrapText="1"/>
    </xf>
    <xf numFmtId="0" fontId="6" fillId="10" borderId="55" xfId="0" applyFont="1" applyFill="1" applyBorder="1" applyAlignment="1">
      <alignment horizontal="center" vertical="center" wrapText="1"/>
    </xf>
    <xf numFmtId="0" fontId="0" fillId="0" borderId="28" xfId="0" applyBorder="1" applyAlignment="1">
      <alignment horizontal="center" vertical="center" wrapText="1"/>
    </xf>
    <xf numFmtId="0" fontId="0" fillId="0" borderId="19" xfId="0" applyBorder="1" applyAlignment="1">
      <alignment vertical="center" wrapText="1"/>
    </xf>
    <xf numFmtId="0" fontId="0" fillId="0" borderId="22" xfId="0" applyBorder="1" applyAlignment="1">
      <alignment vertical="center" wrapText="1"/>
    </xf>
    <xf numFmtId="0" fontId="1" fillId="0" borderId="0" xfId="0" applyFont="1" applyAlignment="1">
      <alignment horizontal="center"/>
    </xf>
    <xf numFmtId="0" fontId="1" fillId="2" borderId="17" xfId="0" applyFont="1" applyFill="1" applyBorder="1" applyAlignment="1">
      <alignment horizontal="center" vertical="center" wrapText="1"/>
    </xf>
    <xf numFmtId="0" fontId="6" fillId="7" borderId="55" xfId="0" applyFont="1" applyFill="1" applyBorder="1" applyAlignment="1">
      <alignment horizontal="center" vertical="center" wrapText="1"/>
    </xf>
    <xf numFmtId="0" fontId="5" fillId="7" borderId="58" xfId="0" applyFont="1" applyFill="1" applyBorder="1" applyAlignment="1">
      <alignment horizontal="center" vertical="center" wrapText="1"/>
    </xf>
    <xf numFmtId="0" fontId="0" fillId="0" borderId="51" xfId="0" applyBorder="1" applyAlignment="1">
      <alignment horizontal="center"/>
    </xf>
    <xf numFmtId="0" fontId="0" fillId="0" borderId="19" xfId="0" applyBorder="1" applyAlignment="1">
      <alignment wrapText="1"/>
    </xf>
    <xf numFmtId="0" fontId="0" fillId="0" borderId="22" xfId="0" applyBorder="1" applyAlignment="1">
      <alignment wrapText="1"/>
    </xf>
    <xf numFmtId="0" fontId="1" fillId="4" borderId="70" xfId="0" applyFont="1" applyFill="1" applyBorder="1" applyAlignment="1">
      <alignment horizontal="center" vertical="center" wrapText="1"/>
    </xf>
    <xf numFmtId="0" fontId="0" fillId="9" borderId="14" xfId="0" applyFill="1" applyBorder="1" applyAlignment="1">
      <alignment wrapText="1"/>
    </xf>
    <xf numFmtId="0" fontId="6" fillId="10" borderId="62" xfId="0" applyFont="1" applyFill="1" applyBorder="1" applyAlignment="1">
      <alignment horizontal="center" vertical="center" wrapText="1"/>
    </xf>
    <xf numFmtId="0" fontId="1" fillId="11" borderId="35" xfId="0" applyFont="1" applyFill="1" applyBorder="1" applyAlignment="1">
      <alignment horizontal="center" vertical="center" wrapText="1"/>
    </xf>
    <xf numFmtId="0" fontId="1" fillId="11" borderId="70" xfId="0" applyFont="1" applyFill="1" applyBorder="1" applyAlignment="1">
      <alignment horizontal="center" vertical="center" wrapText="1"/>
    </xf>
    <xf numFmtId="0" fontId="0" fillId="0" borderId="20" xfId="0" applyBorder="1" applyAlignment="1">
      <alignment horizontal="center"/>
    </xf>
    <xf numFmtId="0" fontId="0" fillId="9" borderId="11" xfId="0" applyFill="1" applyBorder="1" applyAlignment="1">
      <alignment horizontal="center"/>
    </xf>
    <xf numFmtId="0" fontId="0" fillId="9" borderId="14" xfId="0" applyFill="1" applyBorder="1"/>
    <xf numFmtId="0" fontId="0" fillId="9" borderId="11" xfId="0" applyFill="1" applyBorder="1"/>
    <xf numFmtId="0" fontId="0" fillId="0" borderId="34" xfId="0" applyBorder="1"/>
    <xf numFmtId="0" fontId="0" fillId="0" borderId="56" xfId="0" applyBorder="1"/>
    <xf numFmtId="0" fontId="0" fillId="0" borderId="50" xfId="0" applyBorder="1"/>
    <xf numFmtId="0" fontId="0" fillId="0" borderId="67" xfId="0" applyBorder="1"/>
    <xf numFmtId="0" fontId="0" fillId="0" borderId="66" xfId="0" applyBorder="1"/>
    <xf numFmtId="0" fontId="15" fillId="0" borderId="0" xfId="0" applyFont="1"/>
    <xf numFmtId="0" fontId="15" fillId="0" borderId="0" xfId="0" applyFont="1" applyAlignment="1">
      <alignment vertical="center" wrapText="1"/>
    </xf>
    <xf numFmtId="0" fontId="15" fillId="0" borderId="0" xfId="0" applyFont="1" applyAlignment="1">
      <alignment horizontal="left" vertical="center"/>
    </xf>
    <xf numFmtId="0" fontId="0" fillId="0" borderId="52" xfId="0" applyBorder="1" applyAlignment="1">
      <alignment vertical="center" wrapText="1"/>
    </xf>
    <xf numFmtId="0" fontId="0" fillId="0" borderId="34" xfId="0" applyBorder="1" applyAlignment="1">
      <alignment vertical="center" wrapText="1"/>
    </xf>
    <xf numFmtId="0" fontId="0" fillId="9" borderId="12" xfId="0" applyFill="1" applyBorder="1" applyAlignment="1">
      <alignment horizontal="center"/>
    </xf>
    <xf numFmtId="0" fontId="1" fillId="11" borderId="55" xfId="0" applyFont="1" applyFill="1" applyBorder="1" applyAlignment="1">
      <alignment horizontal="center" vertical="center" wrapText="1"/>
    </xf>
    <xf numFmtId="0" fontId="1" fillId="2" borderId="61" xfId="0" applyFont="1" applyFill="1" applyBorder="1" applyAlignment="1">
      <alignment horizontal="center" vertical="center" wrapText="1"/>
    </xf>
    <xf numFmtId="0" fontId="1" fillId="2" borderId="25" xfId="0" applyFont="1" applyFill="1" applyBorder="1" applyAlignment="1">
      <alignment horizontal="center" vertical="center" wrapText="1"/>
    </xf>
    <xf numFmtId="0" fontId="1" fillId="11" borderId="61" xfId="0" applyFont="1" applyFill="1" applyBorder="1" applyAlignment="1">
      <alignment horizontal="center" vertical="center" wrapText="1"/>
    </xf>
    <xf numFmtId="0" fontId="1" fillId="11" borderId="25" xfId="0" applyFont="1" applyFill="1" applyBorder="1" applyAlignment="1">
      <alignment horizontal="center" vertical="center" wrapText="1"/>
    </xf>
    <xf numFmtId="0" fontId="1" fillId="11" borderId="60" xfId="0" applyFont="1" applyFill="1" applyBorder="1" applyAlignment="1">
      <alignment horizontal="center" vertical="center" wrapText="1"/>
    </xf>
    <xf numFmtId="0" fontId="1" fillId="11" borderId="62" xfId="0" applyFont="1" applyFill="1" applyBorder="1" applyAlignment="1">
      <alignment horizontal="center" vertical="center" wrapText="1"/>
    </xf>
    <xf numFmtId="0" fontId="0" fillId="0" borderId="27" xfId="0" applyBorder="1" applyAlignment="1">
      <alignment horizontal="center" vertical="center" wrapText="1"/>
    </xf>
    <xf numFmtId="0" fontId="0" fillId="0" borderId="16" xfId="0" applyBorder="1" applyAlignment="1">
      <alignment horizontal="center" vertical="center" wrapText="1"/>
    </xf>
    <xf numFmtId="0" fontId="0" fillId="0" borderId="24" xfId="0" applyBorder="1" applyAlignment="1">
      <alignment horizontal="center"/>
    </xf>
    <xf numFmtId="0" fontId="0" fillId="0" borderId="42" xfId="0" applyBorder="1" applyAlignment="1">
      <alignment horizontal="center"/>
    </xf>
    <xf numFmtId="0" fontId="0" fillId="0" borderId="48" xfId="0" applyBorder="1"/>
    <xf numFmtId="0" fontId="15" fillId="0" borderId="51" xfId="0" applyFont="1" applyBorder="1" applyAlignment="1">
      <alignment horizontal="center"/>
    </xf>
    <xf numFmtId="0" fontId="15" fillId="0" borderId="66" xfId="0" applyFont="1" applyBorder="1" applyAlignment="1">
      <alignment horizontal="center"/>
    </xf>
    <xf numFmtId="0" fontId="15" fillId="0" borderId="37" xfId="0" applyFont="1" applyBorder="1" applyAlignment="1">
      <alignment horizontal="center"/>
    </xf>
    <xf numFmtId="0" fontId="15" fillId="0" borderId="20" xfId="0" applyFont="1" applyBorder="1" applyAlignment="1">
      <alignment horizontal="center"/>
    </xf>
    <xf numFmtId="0" fontId="0" fillId="9" borderId="61" xfId="0" applyFill="1" applyBorder="1"/>
    <xf numFmtId="0" fontId="0" fillId="0" borderId="50" xfId="0" applyBorder="1" applyAlignment="1">
      <alignment vertical="center" wrapText="1"/>
    </xf>
    <xf numFmtId="0" fontId="0" fillId="0" borderId="51" xfId="0" applyBorder="1" applyAlignment="1">
      <alignment vertical="center" wrapText="1"/>
    </xf>
    <xf numFmtId="0" fontId="0" fillId="0" borderId="67" xfId="0" applyBorder="1" applyAlignment="1">
      <alignment vertical="center" wrapText="1"/>
    </xf>
    <xf numFmtId="0" fontId="0" fillId="0" borderId="66" xfId="0" applyBorder="1" applyAlignment="1">
      <alignment vertical="center" wrapText="1"/>
    </xf>
    <xf numFmtId="0" fontId="15" fillId="9" borderId="14" xfId="0" applyFont="1" applyFill="1" applyBorder="1"/>
    <xf numFmtId="0" fontId="1" fillId="11" borderId="74" xfId="0" applyFont="1" applyFill="1" applyBorder="1" applyAlignment="1">
      <alignment horizontal="center" vertical="center" wrapText="1"/>
    </xf>
    <xf numFmtId="0" fontId="1" fillId="11" borderId="3" xfId="0" applyFont="1" applyFill="1" applyBorder="1" applyAlignment="1">
      <alignment horizontal="center" vertical="center" wrapText="1"/>
    </xf>
    <xf numFmtId="0" fontId="1" fillId="2" borderId="74" xfId="0" applyFont="1" applyFill="1" applyBorder="1" applyAlignment="1">
      <alignment horizontal="center" vertical="center" wrapText="1"/>
    </xf>
    <xf numFmtId="0" fontId="0" fillId="0" borderId="63" xfId="0" applyBorder="1" applyAlignment="1">
      <alignment horizontal="center" vertical="center" wrapText="1"/>
    </xf>
    <xf numFmtId="0" fontId="0" fillId="0" borderId="28" xfId="0" applyBorder="1"/>
    <xf numFmtId="0" fontId="15" fillId="0" borderId="24" xfId="0" applyFont="1" applyBorder="1" applyAlignment="1">
      <alignment horizontal="center"/>
    </xf>
    <xf numFmtId="0" fontId="15" fillId="0" borderId="42" xfId="0" applyFont="1" applyBorder="1" applyAlignment="1">
      <alignment horizontal="center"/>
    </xf>
    <xf numFmtId="0" fontId="0" fillId="9" borderId="24" xfId="0" applyFill="1" applyBorder="1"/>
    <xf numFmtId="0" fontId="0" fillId="9" borderId="37" xfId="0" applyFill="1" applyBorder="1"/>
    <xf numFmtId="0" fontId="0" fillId="9" borderId="20" xfId="0" applyFill="1" applyBorder="1"/>
    <xf numFmtId="0" fontId="1" fillId="11" borderId="32" xfId="0" applyFont="1" applyFill="1" applyBorder="1" applyAlignment="1">
      <alignment horizontal="center" vertical="center" wrapText="1"/>
    </xf>
    <xf numFmtId="0" fontId="0" fillId="0" borderId="52" xfId="0" applyBorder="1"/>
    <xf numFmtId="0" fontId="0" fillId="0" borderId="0" xfId="0" applyAlignment="1">
      <alignment horizontal="center"/>
    </xf>
    <xf numFmtId="0" fontId="0" fillId="0" borderId="0" xfId="0" applyAlignment="1">
      <alignment horizontal="left" wrapText="1"/>
    </xf>
    <xf numFmtId="0" fontId="0" fillId="0" borderId="77" xfId="0" applyBorder="1"/>
    <xf numFmtId="0" fontId="0" fillId="0" borderId="76" xfId="0" applyBorder="1"/>
    <xf numFmtId="0" fontId="0" fillId="0" borderId="79" xfId="0" applyBorder="1"/>
    <xf numFmtId="0" fontId="0" fillId="9" borderId="54" xfId="0" applyFill="1" applyBorder="1"/>
    <xf numFmtId="0" fontId="1" fillId="0" borderId="55" xfId="0" applyFont="1" applyBorder="1" applyAlignment="1">
      <alignment horizontal="center" vertical="center" wrapText="1"/>
    </xf>
    <xf numFmtId="0" fontId="1" fillId="8" borderId="55" xfId="0" applyFont="1" applyFill="1" applyBorder="1" applyAlignment="1">
      <alignment horizontal="center" vertical="center" wrapText="1"/>
    </xf>
    <xf numFmtId="0" fontId="0" fillId="9" borderId="53" xfId="0" applyFill="1" applyBorder="1"/>
    <xf numFmtId="0" fontId="3" fillId="6" borderId="11" xfId="0" applyFont="1" applyFill="1" applyBorder="1" applyAlignment="1">
      <alignment horizontal="center" vertical="center" wrapText="1"/>
    </xf>
    <xf numFmtId="0" fontId="1" fillId="0" borderId="62" xfId="0" applyFont="1" applyBorder="1" applyAlignment="1">
      <alignment horizontal="center" vertical="center" wrapText="1"/>
    </xf>
    <xf numFmtId="0" fontId="0" fillId="0" borderId="63" xfId="0" applyBorder="1"/>
    <xf numFmtId="0" fontId="0" fillId="0" borderId="38" xfId="0" applyBorder="1"/>
    <xf numFmtId="0" fontId="0" fillId="0" borderId="41" xfId="0" applyBorder="1"/>
    <xf numFmtId="0" fontId="0" fillId="0" borderId="29" xfId="0" applyBorder="1"/>
    <xf numFmtId="0" fontId="0" fillId="0" borderId="35" xfId="0" applyBorder="1"/>
    <xf numFmtId="0" fontId="0" fillId="0" borderId="35" xfId="0" applyBorder="1" applyAlignment="1">
      <alignment vertical="center"/>
    </xf>
    <xf numFmtId="0" fontId="0" fillId="9" borderId="14" xfId="0" applyFill="1" applyBorder="1" applyAlignment="1">
      <alignment horizontal="center"/>
    </xf>
    <xf numFmtId="0" fontId="0" fillId="0" borderId="21" xfId="0" applyBorder="1" applyAlignment="1">
      <alignment vertical="center" wrapText="1"/>
    </xf>
    <xf numFmtId="0" fontId="0" fillId="0" borderId="18" xfId="0" applyBorder="1" applyAlignment="1">
      <alignment vertical="center" wrapText="1"/>
    </xf>
    <xf numFmtId="0" fontId="7" fillId="0" borderId="0" xfId="0" applyFont="1"/>
    <xf numFmtId="0" fontId="13" fillId="0" borderId="0" xfId="0" applyFont="1" applyAlignment="1">
      <alignment horizontal="center"/>
    </xf>
    <xf numFmtId="0" fontId="0" fillId="9" borderId="1" xfId="0" applyFill="1" applyBorder="1" applyAlignment="1">
      <alignment horizontal="center" wrapText="1"/>
    </xf>
    <xf numFmtId="0" fontId="0" fillId="13" borderId="0" xfId="0" applyFill="1" applyAlignment="1">
      <alignment horizontal="left" vertical="center" wrapText="1"/>
    </xf>
    <xf numFmtId="0" fontId="0" fillId="13" borderId="0" xfId="0" applyFill="1" applyAlignment="1">
      <alignment vertical="center" wrapText="1"/>
    </xf>
    <xf numFmtId="0" fontId="0" fillId="13" borderId="35" xfId="0" applyFill="1" applyBorder="1" applyAlignment="1">
      <alignment vertical="center" wrapText="1"/>
    </xf>
    <xf numFmtId="0" fontId="0" fillId="13" borderId="49" xfId="0" applyFill="1" applyBorder="1" applyAlignment="1">
      <alignment vertical="center" wrapText="1"/>
    </xf>
    <xf numFmtId="0" fontId="0" fillId="13" borderId="48" xfId="0" applyFill="1" applyBorder="1" applyAlignment="1">
      <alignment vertical="center" wrapText="1"/>
    </xf>
    <xf numFmtId="0" fontId="0" fillId="13" borderId="43" xfId="0" applyFill="1" applyBorder="1" applyAlignment="1">
      <alignment wrapText="1"/>
    </xf>
    <xf numFmtId="0" fontId="0" fillId="13" borderId="47" xfId="0" applyFill="1" applyBorder="1" applyAlignment="1">
      <alignment wrapText="1"/>
    </xf>
    <xf numFmtId="0" fontId="1" fillId="5" borderId="25" xfId="0" applyFont="1" applyFill="1" applyBorder="1" applyAlignment="1">
      <alignment horizontal="center" vertical="center" wrapText="1"/>
    </xf>
    <xf numFmtId="0" fontId="2" fillId="13" borderId="59" xfId="0" applyFont="1" applyFill="1" applyBorder="1"/>
    <xf numFmtId="0" fontId="2" fillId="13" borderId="43" xfId="0" applyFont="1" applyFill="1" applyBorder="1"/>
    <xf numFmtId="0" fontId="0" fillId="13" borderId="43" xfId="0" applyFill="1" applyBorder="1"/>
    <xf numFmtId="0" fontId="0" fillId="13" borderId="47" xfId="0" applyFill="1" applyBorder="1"/>
    <xf numFmtId="0" fontId="2" fillId="13" borderId="39" xfId="0" applyFont="1" applyFill="1" applyBorder="1"/>
    <xf numFmtId="0" fontId="2" fillId="13" borderId="0" xfId="0" applyFont="1" applyFill="1"/>
    <xf numFmtId="0" fontId="0" fillId="13" borderId="35" xfId="0" applyFill="1" applyBorder="1"/>
    <xf numFmtId="0" fontId="2" fillId="13" borderId="39" xfId="0" applyFont="1" applyFill="1" applyBorder="1" applyAlignment="1">
      <alignment horizontal="left" vertical="center"/>
    </xf>
    <xf numFmtId="0" fontId="0" fillId="13" borderId="0" xfId="0" applyFill="1"/>
    <xf numFmtId="0" fontId="0" fillId="13" borderId="0" xfId="0" applyFill="1" applyAlignment="1">
      <alignment horizontal="left" vertical="center"/>
    </xf>
    <xf numFmtId="0" fontId="0" fillId="13" borderId="0" xfId="0" applyFill="1" applyAlignment="1">
      <alignment vertical="center"/>
    </xf>
    <xf numFmtId="0" fontId="0" fillId="13" borderId="0" xfId="0" applyFill="1" applyAlignment="1">
      <alignment horizontal="left" vertical="center" indent="1"/>
    </xf>
    <xf numFmtId="0" fontId="0" fillId="13" borderId="39" xfId="0" applyFill="1" applyBorder="1" applyAlignment="1">
      <alignment horizontal="left" vertical="center" indent="1"/>
    </xf>
    <xf numFmtId="0" fontId="0" fillId="13" borderId="35" xfId="0" applyFill="1" applyBorder="1" applyAlignment="1">
      <alignment horizontal="left" vertical="center"/>
    </xf>
    <xf numFmtId="0" fontId="0" fillId="13" borderId="41" xfId="0" applyFill="1" applyBorder="1" applyAlignment="1">
      <alignment horizontal="left" vertical="center" indent="1"/>
    </xf>
    <xf numFmtId="0" fontId="0" fillId="13" borderId="49" xfId="0" applyFill="1" applyBorder="1"/>
    <xf numFmtId="0" fontId="0" fillId="13" borderId="48" xfId="0" applyFill="1" applyBorder="1"/>
    <xf numFmtId="0" fontId="0" fillId="13" borderId="49" xfId="0" applyFill="1" applyBorder="1" applyAlignment="1">
      <alignment vertical="center"/>
    </xf>
    <xf numFmtId="0" fontId="0" fillId="13" borderId="59" xfId="0" applyFill="1" applyBorder="1" applyAlignment="1">
      <alignment horizontal="left" vertical="center" indent="1"/>
    </xf>
    <xf numFmtId="0" fontId="0" fillId="13" borderId="43" xfId="0" applyFill="1" applyBorder="1" applyAlignment="1">
      <alignment horizontal="left" vertical="center" indent="1"/>
    </xf>
    <xf numFmtId="0" fontId="0" fillId="13" borderId="43" xfId="0" applyFill="1" applyBorder="1" applyAlignment="1">
      <alignment horizontal="left" indent="1"/>
    </xf>
    <xf numFmtId="0" fontId="0" fillId="13" borderId="47" xfId="0" applyFill="1" applyBorder="1" applyAlignment="1">
      <alignment horizontal="left" indent="1"/>
    </xf>
    <xf numFmtId="0" fontId="0" fillId="13" borderId="0" xfId="0" applyFill="1" applyAlignment="1">
      <alignment horizontal="left" indent="1"/>
    </xf>
    <xf numFmtId="0" fontId="0" fillId="13" borderId="35" xfId="0" applyFill="1" applyBorder="1" applyAlignment="1">
      <alignment horizontal="left" indent="1"/>
    </xf>
    <xf numFmtId="0" fontId="0" fillId="13" borderId="49" xfId="0" applyFill="1" applyBorder="1" applyAlignment="1">
      <alignment horizontal="left" vertical="center" indent="1"/>
    </xf>
    <xf numFmtId="0" fontId="0" fillId="13" borderId="49" xfId="0" applyFill="1" applyBorder="1" applyAlignment="1">
      <alignment horizontal="left" indent="1"/>
    </xf>
    <xf numFmtId="0" fontId="0" fillId="13" borderId="48" xfId="0" applyFill="1" applyBorder="1" applyAlignment="1">
      <alignment horizontal="left" indent="1"/>
    </xf>
    <xf numFmtId="0" fontId="0" fillId="13" borderId="59" xfId="0" applyFill="1" applyBorder="1"/>
    <xf numFmtId="0" fontId="0" fillId="13" borderId="0" xfId="0" applyFill="1" applyAlignment="1">
      <alignment horizontal="left"/>
    </xf>
    <xf numFmtId="0" fontId="0" fillId="13" borderId="35" xfId="0" applyFill="1" applyBorder="1" applyAlignment="1">
      <alignment vertical="center"/>
    </xf>
    <xf numFmtId="0" fontId="1" fillId="13" borderId="0" xfId="0" applyFont="1" applyFill="1"/>
    <xf numFmtId="0" fontId="0" fillId="13" borderId="48" xfId="0" applyFill="1" applyBorder="1" applyAlignment="1">
      <alignment vertical="center"/>
    </xf>
    <xf numFmtId="0" fontId="3" fillId="0" borderId="0" xfId="0" applyFont="1" applyAlignment="1">
      <alignment vertical="center" wrapText="1"/>
    </xf>
    <xf numFmtId="0" fontId="1" fillId="0" borderId="22" xfId="0" applyFont="1" applyBorder="1" applyAlignment="1">
      <alignment horizontal="center" vertical="center" wrapText="1"/>
    </xf>
    <xf numFmtId="0" fontId="13" fillId="0" borderId="0" xfId="0" applyFont="1" applyAlignment="1">
      <alignment horizontal="center" vertical="center"/>
    </xf>
    <xf numFmtId="0" fontId="0" fillId="0" borderId="0" xfId="0" applyAlignment="1">
      <alignment horizontal="left" indent="1"/>
    </xf>
    <xf numFmtId="0" fontId="0" fillId="13" borderId="59" xfId="0" applyFill="1" applyBorder="1" applyAlignment="1">
      <alignment horizontal="left" indent="1"/>
    </xf>
    <xf numFmtId="0" fontId="0" fillId="0" borderId="76" xfId="0" applyBorder="1" applyAlignment="1">
      <alignment horizontal="center" vertical="center" wrapText="1"/>
    </xf>
    <xf numFmtId="0" fontId="0" fillId="0" borderId="75" xfId="0" applyBorder="1" applyAlignment="1">
      <alignment horizontal="center" vertical="center" wrapText="1"/>
    </xf>
    <xf numFmtId="0" fontId="1" fillId="2" borderId="40" xfId="0" applyFont="1" applyFill="1" applyBorder="1" applyAlignment="1">
      <alignment horizontal="center" vertical="center" wrapText="1"/>
    </xf>
    <xf numFmtId="3" fontId="0" fillId="0" borderId="60" xfId="0" applyNumberFormat="1" applyBorder="1" applyAlignment="1">
      <alignment horizontal="center" vertical="center" wrapText="1"/>
    </xf>
    <xf numFmtId="3" fontId="0" fillId="0" borderId="61" xfId="0" applyNumberFormat="1" applyBorder="1" applyAlignment="1">
      <alignment horizontal="center" vertical="center" wrapText="1"/>
    </xf>
    <xf numFmtId="3" fontId="0" fillId="0" borderId="25" xfId="0" applyNumberFormat="1" applyBorder="1" applyAlignment="1">
      <alignment horizontal="center" vertical="center" wrapText="1"/>
    </xf>
    <xf numFmtId="3" fontId="0" fillId="0" borderId="55" xfId="0" applyNumberFormat="1" applyBorder="1" applyAlignment="1">
      <alignment horizontal="center" vertical="center" wrapText="1"/>
    </xf>
    <xf numFmtId="0" fontId="0" fillId="0" borderId="37" xfId="0" applyBorder="1" applyAlignment="1">
      <alignment horizontal="center" vertical="center"/>
    </xf>
    <xf numFmtId="0" fontId="0" fillId="0" borderId="54" xfId="0" applyBorder="1" applyAlignment="1">
      <alignment horizontal="center" vertical="center"/>
    </xf>
    <xf numFmtId="0" fontId="0" fillId="0" borderId="18" xfId="0" applyBorder="1" applyAlignment="1">
      <alignment horizontal="center" vertical="center"/>
    </xf>
    <xf numFmtId="0" fontId="0" fillId="0" borderId="77" xfId="0" applyBorder="1" applyAlignment="1">
      <alignment horizontal="center" vertical="center" wrapText="1"/>
    </xf>
    <xf numFmtId="0" fontId="2" fillId="13" borderId="43" xfId="0" applyFont="1" applyFill="1" applyBorder="1" applyAlignment="1">
      <alignment wrapText="1"/>
    </xf>
    <xf numFmtId="3" fontId="0" fillId="0" borderId="31" xfId="0" applyNumberFormat="1" applyBorder="1" applyAlignment="1">
      <alignment horizontal="center" vertical="center" wrapText="1"/>
    </xf>
    <xf numFmtId="3" fontId="0" fillId="0" borderId="12" xfId="0" applyNumberFormat="1" applyBorder="1" applyAlignment="1">
      <alignment horizontal="center" vertical="center" wrapText="1"/>
    </xf>
    <xf numFmtId="0" fontId="13" fillId="5" borderId="60" xfId="0" applyFont="1" applyFill="1" applyBorder="1" applyAlignment="1">
      <alignment horizontal="center" vertical="center" wrapText="1"/>
    </xf>
    <xf numFmtId="0" fontId="13" fillId="5" borderId="12" xfId="0" applyFont="1" applyFill="1" applyBorder="1" applyAlignment="1">
      <alignment horizontal="center" vertical="center" wrapText="1"/>
    </xf>
    <xf numFmtId="0" fontId="0" fillId="0" borderId="38" xfId="0" applyBorder="1" applyAlignment="1">
      <alignment horizontal="center"/>
    </xf>
    <xf numFmtId="0" fontId="0" fillId="0" borderId="38" xfId="0" applyBorder="1" applyAlignment="1">
      <alignment horizontal="center" wrapText="1"/>
    </xf>
    <xf numFmtId="0" fontId="0" fillId="0" borderId="30" xfId="0" applyBorder="1" applyAlignment="1">
      <alignment horizontal="center" wrapText="1"/>
    </xf>
    <xf numFmtId="0" fontId="1" fillId="12" borderId="71" xfId="0" applyFont="1" applyFill="1" applyBorder="1" applyAlignment="1">
      <alignment horizontal="center" vertical="center" wrapText="1"/>
    </xf>
    <xf numFmtId="0" fontId="1" fillId="12" borderId="70" xfId="0" applyFont="1" applyFill="1" applyBorder="1" applyAlignment="1">
      <alignment horizontal="center" vertical="center" wrapText="1"/>
    </xf>
    <xf numFmtId="0" fontId="1" fillId="12" borderId="39" xfId="0" applyFont="1" applyFill="1" applyBorder="1" applyAlignment="1">
      <alignment horizontal="center" vertical="center" wrapText="1"/>
    </xf>
    <xf numFmtId="0" fontId="1" fillId="12" borderId="72" xfId="0" applyFont="1" applyFill="1" applyBorder="1" applyAlignment="1">
      <alignment horizontal="center" vertical="center" wrapText="1"/>
    </xf>
    <xf numFmtId="0" fontId="0" fillId="0" borderId="23" xfId="0" applyBorder="1" applyAlignment="1">
      <alignment vertical="center" wrapText="1"/>
    </xf>
    <xf numFmtId="0" fontId="0" fillId="0" borderId="36" xfId="0" applyBorder="1" applyAlignment="1">
      <alignment vertical="center" wrapText="1"/>
    </xf>
    <xf numFmtId="0" fontId="0" fillId="0" borderId="26" xfId="0" applyBorder="1" applyAlignment="1">
      <alignment vertical="center" wrapText="1"/>
    </xf>
    <xf numFmtId="0" fontId="0" fillId="0" borderId="78" xfId="0" applyBorder="1" applyAlignment="1">
      <alignment horizontal="center" vertical="center" wrapText="1"/>
    </xf>
    <xf numFmtId="0" fontId="0" fillId="0" borderId="59" xfId="0" applyBorder="1" applyAlignment="1">
      <alignment horizontal="center" vertical="center" wrapText="1"/>
    </xf>
    <xf numFmtId="0" fontId="6" fillId="0" borderId="0" xfId="0" applyFont="1" applyAlignment="1">
      <alignment vertical="center" wrapText="1"/>
    </xf>
    <xf numFmtId="0" fontId="0" fillId="0" borderId="77" xfId="0" applyBorder="1" applyAlignment="1">
      <alignment horizontal="center"/>
    </xf>
    <xf numFmtId="0" fontId="0" fillId="0" borderId="79" xfId="0" applyBorder="1" applyAlignment="1">
      <alignment horizontal="center"/>
    </xf>
    <xf numFmtId="0" fontId="0" fillId="0" borderId="60" xfId="0" applyBorder="1" applyAlignment="1">
      <alignment horizontal="center" vertical="center" wrapText="1"/>
    </xf>
    <xf numFmtId="0" fontId="1" fillId="11" borderId="65" xfId="0" applyFont="1" applyFill="1" applyBorder="1" applyAlignment="1">
      <alignment horizontal="center" vertical="center" wrapText="1"/>
    </xf>
    <xf numFmtId="0" fontId="1" fillId="11" borderId="2" xfId="0" applyFont="1" applyFill="1" applyBorder="1" applyAlignment="1">
      <alignment horizontal="center" vertical="center" wrapText="1"/>
    </xf>
    <xf numFmtId="0" fontId="0" fillId="0" borderId="15" xfId="0" applyBorder="1" applyAlignment="1">
      <alignment horizontal="center"/>
    </xf>
    <xf numFmtId="0" fontId="0" fillId="0" borderId="16" xfId="0" applyBorder="1" applyAlignment="1">
      <alignment horizontal="center"/>
    </xf>
    <xf numFmtId="0" fontId="0" fillId="0" borderId="18" xfId="0" applyBorder="1" applyAlignment="1">
      <alignment horizontal="center"/>
    </xf>
    <xf numFmtId="0" fontId="0" fillId="0" borderId="21" xfId="0" applyBorder="1" applyAlignment="1">
      <alignment horizontal="center"/>
    </xf>
    <xf numFmtId="0" fontId="0" fillId="0" borderId="11" xfId="0" applyBorder="1" applyAlignment="1">
      <alignment vertical="center" wrapText="1"/>
    </xf>
    <xf numFmtId="0" fontId="0" fillId="0" borderId="58" xfId="0" applyBorder="1" applyAlignment="1">
      <alignment horizontal="center"/>
    </xf>
    <xf numFmtId="0" fontId="0" fillId="0" borderId="54" xfId="0" applyBorder="1" applyAlignment="1">
      <alignment horizontal="center"/>
    </xf>
    <xf numFmtId="0" fontId="0" fillId="0" borderId="64" xfId="0" applyBorder="1" applyAlignment="1">
      <alignment horizontal="center"/>
    </xf>
    <xf numFmtId="0" fontId="0" fillId="0" borderId="59" xfId="0" applyBorder="1"/>
    <xf numFmtId="0" fontId="1" fillId="2" borderId="4" xfId="0" applyFont="1" applyFill="1" applyBorder="1" applyAlignment="1">
      <alignment vertical="center"/>
    </xf>
    <xf numFmtId="0" fontId="1" fillId="2" borderId="5" xfId="0" applyFont="1" applyFill="1" applyBorder="1" applyAlignment="1">
      <alignment vertical="center"/>
    </xf>
    <xf numFmtId="0" fontId="0" fillId="0" borderId="48" xfId="0" applyBorder="1" applyAlignment="1">
      <alignment horizontal="center" vertical="center" wrapText="1"/>
    </xf>
    <xf numFmtId="0" fontId="0" fillId="0" borderId="63" xfId="0" applyBorder="1" applyAlignment="1">
      <alignment horizontal="center" wrapText="1"/>
    </xf>
    <xf numFmtId="0" fontId="0" fillId="0" borderId="41" xfId="0" applyBorder="1" applyAlignment="1">
      <alignment horizontal="center"/>
    </xf>
    <xf numFmtId="0" fontId="1" fillId="2" borderId="62" xfId="0" applyFont="1" applyFill="1" applyBorder="1" applyAlignment="1">
      <alignment horizontal="center" vertical="center" wrapText="1"/>
    </xf>
    <xf numFmtId="0" fontId="1" fillId="4" borderId="62" xfId="0" applyFont="1" applyFill="1" applyBorder="1" applyAlignment="1">
      <alignment horizontal="center" vertical="center" wrapText="1"/>
    </xf>
    <xf numFmtId="0" fontId="1" fillId="4" borderId="61" xfId="0" applyFont="1" applyFill="1" applyBorder="1" applyAlignment="1">
      <alignment horizontal="center" vertical="center" wrapText="1"/>
    </xf>
    <xf numFmtId="0" fontId="1" fillId="3" borderId="60" xfId="0" applyFont="1" applyFill="1" applyBorder="1" applyAlignment="1">
      <alignment horizontal="center" vertical="center" wrapText="1"/>
    </xf>
    <xf numFmtId="0" fontId="1" fillId="3" borderId="25" xfId="0" applyFont="1" applyFill="1" applyBorder="1" applyAlignment="1">
      <alignment horizontal="center" vertical="center" wrapText="1"/>
    </xf>
    <xf numFmtId="0" fontId="0" fillId="0" borderId="0" xfId="0" applyAlignment="1">
      <alignment horizontal="left"/>
    </xf>
    <xf numFmtId="3" fontId="0" fillId="0" borderId="21" xfId="0" applyNumberFormat="1" applyBorder="1" applyAlignment="1">
      <alignment horizontal="center" vertical="center"/>
    </xf>
    <xf numFmtId="0" fontId="0" fillId="0" borderId="40" xfId="0" applyBorder="1" applyAlignment="1">
      <alignment horizontal="center" vertical="center" wrapText="1"/>
    </xf>
    <xf numFmtId="0" fontId="1" fillId="0" borderId="28" xfId="0" applyFont="1" applyBorder="1" applyAlignment="1">
      <alignment horizontal="center" vertical="center" wrapText="1"/>
    </xf>
    <xf numFmtId="0" fontId="1" fillId="4" borderId="71" xfId="0" applyFont="1" applyFill="1" applyBorder="1" applyAlignment="1">
      <alignment horizontal="center" vertical="center" wrapText="1"/>
    </xf>
    <xf numFmtId="0" fontId="0" fillId="0" borderId="80" xfId="0" applyBorder="1" applyAlignment="1">
      <alignment horizontal="center" vertical="center" wrapText="1"/>
    </xf>
    <xf numFmtId="0" fontId="0" fillId="9" borderId="11" xfId="0" applyFill="1" applyBorder="1" applyAlignment="1">
      <alignment wrapText="1"/>
    </xf>
    <xf numFmtId="0" fontId="0" fillId="9" borderId="12" xfId="0" applyFill="1" applyBorder="1" applyAlignment="1">
      <alignment wrapText="1"/>
    </xf>
    <xf numFmtId="0" fontId="10" fillId="0" borderId="55" xfId="0" applyFont="1" applyBorder="1" applyAlignment="1">
      <alignment horizontal="center" vertical="center" wrapText="1"/>
    </xf>
    <xf numFmtId="0" fontId="0" fillId="9" borderId="68" xfId="0" applyFill="1" applyBorder="1"/>
    <xf numFmtId="0" fontId="1" fillId="0" borderId="28" xfId="0" applyFont="1" applyBorder="1" applyAlignment="1">
      <alignment horizontal="center"/>
    </xf>
    <xf numFmtId="0" fontId="1" fillId="0" borderId="0" xfId="0" applyFont="1" applyAlignment="1">
      <alignment wrapText="1"/>
    </xf>
    <xf numFmtId="0" fontId="1" fillId="0" borderId="74"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44" fontId="0" fillId="0" borderId="27" xfId="0" applyNumberFormat="1" applyBorder="1" applyAlignment="1">
      <alignment horizontal="center" vertical="center"/>
    </xf>
    <xf numFmtId="44" fontId="0" fillId="0" borderId="16" xfId="0" applyNumberFormat="1" applyBorder="1" applyAlignment="1">
      <alignment horizontal="center" vertical="center"/>
    </xf>
    <xf numFmtId="3" fontId="0" fillId="0" borderId="15" xfId="0" applyNumberFormat="1" applyBorder="1" applyAlignment="1">
      <alignment horizontal="center" vertical="center"/>
    </xf>
    <xf numFmtId="3" fontId="0" fillId="0" borderId="37" xfId="0" applyNumberFormat="1" applyBorder="1" applyAlignment="1">
      <alignment horizontal="center" vertical="center" wrapText="1"/>
    </xf>
    <xf numFmtId="3" fontId="0" fillId="0" borderId="24" xfId="0" applyNumberFormat="1" applyBorder="1" applyAlignment="1">
      <alignment horizontal="center" vertical="center"/>
    </xf>
    <xf numFmtId="44" fontId="0" fillId="0" borderId="63" xfId="0" applyNumberFormat="1" applyBorder="1" applyAlignment="1">
      <alignment horizontal="center" vertical="center"/>
    </xf>
    <xf numFmtId="44" fontId="0" fillId="0" borderId="57" xfId="0" applyNumberFormat="1" applyBorder="1" applyAlignment="1">
      <alignment horizontal="center" vertical="center"/>
    </xf>
    <xf numFmtId="3" fontId="0" fillId="0" borderId="37" xfId="0" applyNumberFormat="1" applyBorder="1" applyAlignment="1">
      <alignment horizontal="center" vertical="center"/>
    </xf>
    <xf numFmtId="44" fontId="0" fillId="0" borderId="28" xfId="0" applyNumberFormat="1" applyBorder="1" applyAlignment="1">
      <alignment horizontal="center" vertical="center"/>
    </xf>
    <xf numFmtId="44" fontId="0" fillId="0" borderId="18" xfId="0" applyNumberFormat="1" applyBorder="1" applyAlignment="1">
      <alignment horizontal="center" vertical="center"/>
    </xf>
    <xf numFmtId="3" fontId="0" fillId="0" borderId="77" xfId="0" applyNumberFormat="1" applyBorder="1" applyAlignment="1">
      <alignment horizontal="center" vertical="center"/>
    </xf>
    <xf numFmtId="44" fontId="0" fillId="0" borderId="76" xfId="0" applyNumberFormat="1" applyBorder="1" applyAlignment="1">
      <alignment horizontal="center" vertical="center"/>
    </xf>
    <xf numFmtId="44" fontId="0" fillId="0" borderId="75" xfId="0" applyNumberFormat="1" applyBorder="1" applyAlignment="1">
      <alignment horizontal="center" vertical="center"/>
    </xf>
    <xf numFmtId="3" fontId="0" fillId="0" borderId="60" xfId="0" applyNumberFormat="1" applyBorder="1" applyAlignment="1">
      <alignment horizontal="center" vertical="center"/>
    </xf>
    <xf numFmtId="44" fontId="0" fillId="0" borderId="61" xfId="0" applyNumberFormat="1" applyBorder="1" applyAlignment="1">
      <alignment horizontal="center" vertical="center"/>
    </xf>
    <xf numFmtId="44" fontId="0" fillId="0" borderId="25" xfId="0" applyNumberFormat="1" applyBorder="1" applyAlignment="1">
      <alignment horizontal="center" vertical="center"/>
    </xf>
    <xf numFmtId="0" fontId="0" fillId="14" borderId="11" xfId="0" applyFill="1" applyBorder="1" applyAlignment="1">
      <alignment horizontal="center" vertical="center"/>
    </xf>
    <xf numFmtId="0" fontId="0" fillId="14" borderId="14" xfId="0" applyFill="1" applyBorder="1" applyAlignment="1">
      <alignment horizontal="center" vertical="center"/>
    </xf>
    <xf numFmtId="0" fontId="0" fillId="14" borderId="12" xfId="0" applyFill="1" applyBorder="1" applyAlignment="1">
      <alignment horizontal="center" vertical="center"/>
    </xf>
    <xf numFmtId="3" fontId="0" fillId="0" borderId="58" xfId="0" applyNumberFormat="1" applyBorder="1" applyAlignment="1">
      <alignment horizontal="center" vertical="center" wrapText="1"/>
    </xf>
    <xf numFmtId="3" fontId="0" fillId="0" borderId="58" xfId="0" applyNumberFormat="1" applyBorder="1" applyAlignment="1">
      <alignment vertical="center" wrapText="1"/>
    </xf>
    <xf numFmtId="3" fontId="0" fillId="0" borderId="54" xfId="0" applyNumberFormat="1" applyBorder="1" applyAlignment="1">
      <alignment horizontal="center" vertical="center" wrapText="1"/>
    </xf>
    <xf numFmtId="3" fontId="0" fillId="0" borderId="54" xfId="0" applyNumberFormat="1" applyBorder="1" applyAlignment="1">
      <alignment vertical="center" wrapText="1"/>
    </xf>
    <xf numFmtId="3" fontId="0" fillId="0" borderId="46" xfId="0" applyNumberFormat="1" applyBorder="1" applyAlignment="1">
      <alignment horizontal="center" vertical="center" wrapText="1"/>
    </xf>
    <xf numFmtId="3" fontId="0" fillId="0" borderId="46" xfId="0" applyNumberFormat="1" applyBorder="1" applyAlignment="1">
      <alignment wrapText="1"/>
    </xf>
    <xf numFmtId="0" fontId="0" fillId="0" borderId="7" xfId="0" applyBorder="1" applyAlignment="1">
      <alignment horizontal="center" vertical="center" wrapText="1"/>
    </xf>
    <xf numFmtId="0" fontId="1" fillId="0" borderId="69" xfId="0" applyFont="1" applyBorder="1" applyAlignment="1">
      <alignment horizontal="center" vertical="center" wrapText="1"/>
    </xf>
    <xf numFmtId="3" fontId="0" fillId="0" borderId="8" xfId="0" applyNumberFormat="1" applyBorder="1" applyAlignment="1">
      <alignment horizontal="center" vertical="center"/>
    </xf>
    <xf numFmtId="3" fontId="0" fillId="0" borderId="16" xfId="0" applyNumberFormat="1" applyBorder="1"/>
    <xf numFmtId="3" fontId="0" fillId="0" borderId="18" xfId="0" applyNumberFormat="1" applyBorder="1"/>
    <xf numFmtId="3" fontId="0" fillId="0" borderId="16" xfId="0" applyNumberFormat="1" applyBorder="1" applyAlignment="1">
      <alignment horizontal="center" vertical="center"/>
    </xf>
    <xf numFmtId="3" fontId="0" fillId="0" borderId="18" xfId="0" applyNumberFormat="1" applyBorder="1" applyAlignment="1">
      <alignment horizontal="center" vertical="center"/>
    </xf>
    <xf numFmtId="3" fontId="0" fillId="0" borderId="57" xfId="0" applyNumberFormat="1" applyBorder="1" applyAlignment="1">
      <alignment horizontal="center" vertical="center"/>
    </xf>
    <xf numFmtId="3" fontId="0" fillId="0" borderId="15" xfId="0" applyNumberFormat="1" applyBorder="1" applyAlignment="1">
      <alignment horizontal="center" vertical="center" wrapText="1"/>
    </xf>
    <xf numFmtId="3" fontId="0" fillId="0" borderId="27" xfId="0" applyNumberFormat="1" applyBorder="1" applyAlignment="1">
      <alignment horizontal="center" vertical="center" wrapText="1"/>
    </xf>
    <xf numFmtId="3" fontId="0" fillId="0" borderId="27" xfId="0" applyNumberFormat="1" applyBorder="1" applyAlignment="1">
      <alignment horizontal="center"/>
    </xf>
    <xf numFmtId="3" fontId="0" fillId="0" borderId="28" xfId="0" applyNumberFormat="1" applyBorder="1" applyAlignment="1">
      <alignment horizontal="center" vertical="center" wrapText="1"/>
    </xf>
    <xf numFmtId="3" fontId="0" fillId="0" borderId="28" xfId="0" applyNumberFormat="1" applyBorder="1" applyAlignment="1">
      <alignment horizontal="center"/>
    </xf>
    <xf numFmtId="3" fontId="0" fillId="0" borderId="77" xfId="0" applyNumberFormat="1" applyBorder="1" applyAlignment="1">
      <alignment horizontal="center" vertical="center" wrapText="1"/>
    </xf>
    <xf numFmtId="3" fontId="0" fillId="0" borderId="76" xfId="0" applyNumberFormat="1" applyBorder="1" applyAlignment="1">
      <alignment horizontal="center" vertical="center" wrapText="1"/>
    </xf>
    <xf numFmtId="3" fontId="0" fillId="0" borderId="76" xfId="0" applyNumberFormat="1" applyBorder="1" applyAlignment="1">
      <alignment horizontal="center"/>
    </xf>
    <xf numFmtId="3" fontId="0" fillId="0" borderId="17" xfId="0" applyNumberFormat="1" applyBorder="1" applyAlignment="1">
      <alignment horizontal="center" vertical="center" wrapText="1"/>
    </xf>
    <xf numFmtId="3" fontId="0" fillId="0" borderId="19" xfId="0" applyNumberFormat="1" applyBorder="1" applyAlignment="1">
      <alignment horizontal="center" vertical="center" wrapText="1"/>
    </xf>
    <xf numFmtId="3" fontId="0" fillId="0" borderId="47" xfId="0" applyNumberFormat="1" applyBorder="1" applyAlignment="1">
      <alignment horizontal="center" vertical="center" wrapText="1"/>
    </xf>
    <xf numFmtId="3" fontId="0" fillId="0" borderId="24" xfId="0" applyNumberFormat="1" applyBorder="1" applyAlignment="1">
      <alignment horizontal="center" vertical="center" wrapText="1"/>
    </xf>
    <xf numFmtId="3" fontId="0" fillId="0" borderId="48" xfId="0" applyNumberFormat="1" applyBorder="1" applyAlignment="1">
      <alignment horizontal="center" vertical="center" wrapText="1"/>
    </xf>
    <xf numFmtId="3" fontId="0" fillId="0" borderId="63" xfId="0" applyNumberFormat="1" applyBorder="1" applyAlignment="1">
      <alignment horizontal="center"/>
    </xf>
    <xf numFmtId="0" fontId="0" fillId="0" borderId="41" xfId="0" applyBorder="1" applyAlignment="1">
      <alignment horizontal="center" vertical="center" wrapText="1"/>
    </xf>
    <xf numFmtId="0" fontId="13" fillId="5" borderId="55" xfId="0" applyFont="1" applyFill="1" applyBorder="1" applyAlignment="1">
      <alignment horizontal="center" vertical="center" wrapText="1"/>
    </xf>
    <xf numFmtId="3" fontId="0" fillId="0" borderId="12" xfId="0" applyNumberFormat="1" applyBorder="1"/>
    <xf numFmtId="3" fontId="0" fillId="0" borderId="55" xfId="0" applyNumberFormat="1" applyBorder="1"/>
    <xf numFmtId="3" fontId="0" fillId="0" borderId="23" xfId="0" applyNumberFormat="1" applyBorder="1"/>
    <xf numFmtId="3" fontId="0" fillId="0" borderId="27" xfId="0" applyNumberFormat="1" applyBorder="1"/>
    <xf numFmtId="3" fontId="0" fillId="0" borderId="26" xfId="0" applyNumberFormat="1" applyBorder="1"/>
    <xf numFmtId="3" fontId="0" fillId="0" borderId="15" xfId="0" applyNumberFormat="1" applyBorder="1"/>
    <xf numFmtId="3" fontId="0" fillId="0" borderId="17" xfId="0" applyNumberFormat="1" applyBorder="1"/>
    <xf numFmtId="3" fontId="0" fillId="0" borderId="37" xfId="0" applyNumberFormat="1" applyBorder="1"/>
    <xf numFmtId="3" fontId="0" fillId="0" borderId="28" xfId="0" applyNumberFormat="1" applyBorder="1"/>
    <xf numFmtId="3" fontId="0" fillId="0" borderId="19" xfId="0" applyNumberFormat="1" applyBorder="1"/>
    <xf numFmtId="3" fontId="0" fillId="0" borderId="50" xfId="0" applyNumberFormat="1" applyBorder="1"/>
    <xf numFmtId="3" fontId="0" fillId="0" borderId="51" xfId="0" applyNumberFormat="1" applyBorder="1"/>
    <xf numFmtId="3" fontId="0" fillId="9" borderId="37" xfId="0" applyNumberFormat="1" applyFill="1" applyBorder="1"/>
    <xf numFmtId="3" fontId="0" fillId="9" borderId="15" xfId="0" applyNumberFormat="1" applyFill="1" applyBorder="1"/>
    <xf numFmtId="9" fontId="0" fillId="0" borderId="37" xfId="0" applyNumberFormat="1" applyBorder="1"/>
    <xf numFmtId="9" fontId="0" fillId="0" borderId="28" xfId="0" applyNumberFormat="1" applyBorder="1"/>
    <xf numFmtId="9" fontId="0" fillId="0" borderId="18" xfId="0" applyNumberFormat="1" applyBorder="1"/>
    <xf numFmtId="9" fontId="0" fillId="0" borderId="19" xfId="0" applyNumberFormat="1" applyBorder="1"/>
    <xf numFmtId="9" fontId="0" fillId="9" borderId="37" xfId="0" applyNumberFormat="1" applyFill="1" applyBorder="1"/>
    <xf numFmtId="9" fontId="0" fillId="0" borderId="50" xfId="0" applyNumberFormat="1" applyBorder="1"/>
    <xf numFmtId="9" fontId="0" fillId="0" borderId="51" xfId="0" applyNumberFormat="1" applyBorder="1"/>
    <xf numFmtId="9" fontId="0" fillId="0" borderId="20" xfId="0" applyNumberFormat="1" applyBorder="1"/>
    <xf numFmtId="9" fontId="0" fillId="0" borderId="29" xfId="0" applyNumberFormat="1" applyBorder="1"/>
    <xf numFmtId="9" fontId="0" fillId="0" borderId="21" xfId="0" applyNumberFormat="1" applyBorder="1"/>
    <xf numFmtId="9" fontId="0" fillId="0" borderId="22" xfId="0" applyNumberFormat="1" applyBorder="1"/>
    <xf numFmtId="9" fontId="0" fillId="9" borderId="20" xfId="0" applyNumberFormat="1" applyFill="1" applyBorder="1"/>
    <xf numFmtId="9" fontId="0" fillId="0" borderId="67" xfId="0" applyNumberFormat="1" applyBorder="1"/>
    <xf numFmtId="9" fontId="0" fillId="0" borderId="79" xfId="0" applyNumberFormat="1" applyBorder="1"/>
    <xf numFmtId="0" fontId="0" fillId="13" borderId="0" xfId="0" applyFill="1" applyAlignment="1">
      <alignment wrapText="1"/>
    </xf>
    <xf numFmtId="0" fontId="0" fillId="13" borderId="49" xfId="0" applyFill="1" applyBorder="1" applyAlignment="1">
      <alignment wrapText="1"/>
    </xf>
    <xf numFmtId="0" fontId="1" fillId="2" borderId="2" xfId="0" applyFont="1" applyFill="1" applyBorder="1" applyAlignment="1">
      <alignment horizontal="center" vertical="center" wrapText="1"/>
    </xf>
    <xf numFmtId="0" fontId="1" fillId="2" borderId="32" xfId="0" applyFont="1" applyFill="1" applyBorder="1" applyAlignment="1">
      <alignment horizontal="center" vertical="center" wrapText="1"/>
    </xf>
    <xf numFmtId="0" fontId="0" fillId="0" borderId="15" xfId="0" applyBorder="1" applyAlignment="1">
      <alignment vertical="center"/>
    </xf>
    <xf numFmtId="0" fontId="1" fillId="2" borderId="5" xfId="0" applyFont="1" applyFill="1" applyBorder="1" applyAlignment="1">
      <alignment horizontal="center" vertical="center" wrapText="1"/>
    </xf>
    <xf numFmtId="0" fontId="0" fillId="0" borderId="26" xfId="0" applyBorder="1" applyAlignment="1">
      <alignment horizontal="center" vertical="center" wrapText="1"/>
    </xf>
    <xf numFmtId="0" fontId="1" fillId="2" borderId="60" xfId="0" applyFont="1" applyFill="1" applyBorder="1" applyAlignment="1">
      <alignment horizontal="center" vertical="center" wrapText="1"/>
    </xf>
    <xf numFmtId="0" fontId="0" fillId="13" borderId="39" xfId="0" applyFill="1" applyBorder="1" applyAlignment="1">
      <alignment horizontal="left" indent="1"/>
    </xf>
    <xf numFmtId="0" fontId="0" fillId="0" borderId="58" xfId="0" applyBorder="1" applyAlignment="1">
      <alignment horizontal="center" vertical="center" wrapText="1"/>
    </xf>
    <xf numFmtId="0" fontId="0" fillId="0" borderId="46" xfId="0" applyBorder="1" applyAlignment="1">
      <alignment vertical="center"/>
    </xf>
    <xf numFmtId="0" fontId="6" fillId="10" borderId="45" xfId="0" applyFont="1" applyFill="1" applyBorder="1" applyAlignment="1">
      <alignment horizontal="center" vertical="center" wrapText="1"/>
    </xf>
    <xf numFmtId="0" fontId="0" fillId="0" borderId="58" xfId="0" applyBorder="1" applyAlignment="1">
      <alignment vertical="center"/>
    </xf>
    <xf numFmtId="0" fontId="0" fillId="0" borderId="54" xfId="0" applyBorder="1" applyAlignment="1">
      <alignment vertical="center"/>
    </xf>
    <xf numFmtId="0" fontId="0" fillId="0" borderId="64" xfId="0" applyBorder="1" applyAlignment="1">
      <alignment vertical="center"/>
    </xf>
    <xf numFmtId="0" fontId="0" fillId="0" borderId="24" xfId="0" applyBorder="1" applyAlignment="1">
      <alignment vertical="center"/>
    </xf>
    <xf numFmtId="0" fontId="0" fillId="0" borderId="0" xfId="0" applyAlignment="1">
      <alignment horizontal="center" vertical="center"/>
    </xf>
    <xf numFmtId="0" fontId="3" fillId="6" borderId="4" xfId="0" applyFont="1" applyFill="1" applyBorder="1" applyAlignment="1">
      <alignment horizontal="center" vertical="center" wrapText="1"/>
    </xf>
    <xf numFmtId="0" fontId="6" fillId="0" borderId="12" xfId="0" applyFont="1" applyBorder="1" applyAlignment="1">
      <alignment horizontal="center" vertical="center" wrapText="1"/>
    </xf>
    <xf numFmtId="0" fontId="10" fillId="0" borderId="36" xfId="0" applyFont="1" applyBorder="1" applyAlignment="1">
      <alignment horizontal="left" vertical="center" wrapText="1"/>
    </xf>
    <xf numFmtId="0" fontId="10" fillId="0" borderId="52" xfId="0" applyFont="1" applyBorder="1" applyAlignment="1">
      <alignment horizontal="left" vertical="center" wrapText="1"/>
    </xf>
    <xf numFmtId="0" fontId="10" fillId="0" borderId="34" xfId="0" applyFont="1" applyBorder="1" applyAlignment="1">
      <alignment horizontal="left" vertical="center" wrapText="1"/>
    </xf>
    <xf numFmtId="0" fontId="0" fillId="0" borderId="64" xfId="0" applyBorder="1" applyAlignment="1">
      <alignment horizontal="center" vertical="center"/>
    </xf>
    <xf numFmtId="0" fontId="0" fillId="0" borderId="53" xfId="0" applyBorder="1" applyAlignment="1">
      <alignment horizontal="center" vertical="center"/>
    </xf>
    <xf numFmtId="0" fontId="6" fillId="0" borderId="55" xfId="0" applyFont="1" applyBorder="1" applyAlignment="1">
      <alignment horizontal="center" vertical="center" wrapText="1"/>
    </xf>
    <xf numFmtId="0" fontId="0" fillId="13" borderId="35" xfId="0" applyFill="1" applyBorder="1" applyAlignment="1">
      <alignment horizontal="left"/>
    </xf>
    <xf numFmtId="0" fontId="8" fillId="13" borderId="35" xfId="0" applyFont="1" applyFill="1" applyBorder="1"/>
    <xf numFmtId="0" fontId="0" fillId="0" borderId="9" xfId="0" applyBorder="1" applyAlignment="1">
      <alignment vertical="center" wrapText="1"/>
    </xf>
    <xf numFmtId="0" fontId="0" fillId="0" borderId="15" xfId="0" applyBorder="1" applyAlignment="1">
      <alignment horizontal="center" vertical="center"/>
    </xf>
    <xf numFmtId="0" fontId="0" fillId="0" borderId="20" xfId="0" applyBorder="1" applyAlignment="1">
      <alignment horizontal="center" vertical="center"/>
    </xf>
    <xf numFmtId="0" fontId="0" fillId="0" borderId="46" xfId="0" applyBorder="1" applyAlignment="1">
      <alignment vertical="center" wrapText="1"/>
    </xf>
    <xf numFmtId="0" fontId="0" fillId="0" borderId="27" xfId="0" applyBorder="1" applyAlignment="1">
      <alignment vertical="center" wrapText="1"/>
    </xf>
    <xf numFmtId="0" fontId="1" fillId="0" borderId="33" xfId="0" applyFont="1" applyBorder="1" applyAlignment="1">
      <alignment horizontal="center" vertical="center" wrapText="1"/>
    </xf>
    <xf numFmtId="10" fontId="16" fillId="0" borderId="15" xfId="1" applyNumberFormat="1" applyFont="1" applyBorder="1" applyAlignment="1">
      <alignment horizontal="center" vertical="center"/>
    </xf>
    <xf numFmtId="10" fontId="16" fillId="0" borderId="27" xfId="1" applyNumberFormat="1" applyFont="1" applyBorder="1" applyAlignment="1">
      <alignment horizontal="center" vertical="center"/>
    </xf>
    <xf numFmtId="10" fontId="16" fillId="0" borderId="16" xfId="1" applyNumberFormat="1" applyFont="1" applyBorder="1" applyAlignment="1">
      <alignment horizontal="center" vertical="center"/>
    </xf>
    <xf numFmtId="10" fontId="16" fillId="0" borderId="37" xfId="1" applyNumberFormat="1" applyFont="1" applyBorder="1" applyAlignment="1">
      <alignment horizontal="center" vertical="center"/>
    </xf>
    <xf numFmtId="10" fontId="16" fillId="0" borderId="28" xfId="1" applyNumberFormat="1" applyFont="1" applyBorder="1" applyAlignment="1">
      <alignment horizontal="center" vertical="center"/>
    </xf>
    <xf numFmtId="10" fontId="16" fillId="0" borderId="18" xfId="1" applyNumberFormat="1" applyFont="1" applyBorder="1" applyAlignment="1">
      <alignment horizontal="center" vertical="center"/>
    </xf>
    <xf numFmtId="10" fontId="16" fillId="0" borderId="75" xfId="1" applyNumberFormat="1" applyFont="1" applyBorder="1" applyAlignment="1">
      <alignment horizontal="center" vertical="center"/>
    </xf>
    <xf numFmtId="0" fontId="1" fillId="0" borderId="15" xfId="0" applyFont="1" applyBorder="1" applyAlignment="1">
      <alignment horizontal="center"/>
    </xf>
    <xf numFmtId="0" fontId="1" fillId="0" borderId="27" xfId="0" applyFont="1" applyBorder="1" applyAlignment="1">
      <alignment horizontal="center"/>
    </xf>
    <xf numFmtId="0" fontId="1" fillId="0" borderId="16" xfId="0" applyFont="1" applyBorder="1" applyAlignment="1">
      <alignment horizontal="center"/>
    </xf>
    <xf numFmtId="0" fontId="1" fillId="0" borderId="20" xfId="0" applyFont="1" applyBorder="1" applyAlignment="1">
      <alignment horizontal="center"/>
    </xf>
    <xf numFmtId="0" fontId="1" fillId="0" borderId="29" xfId="0" applyFont="1" applyBorder="1" applyAlignment="1">
      <alignment horizontal="center"/>
    </xf>
    <xf numFmtId="0" fontId="1" fillId="0" borderId="21" xfId="0" applyFont="1" applyBorder="1" applyAlignment="1">
      <alignment horizontal="center"/>
    </xf>
    <xf numFmtId="0" fontId="0" fillId="0" borderId="80" xfId="0" applyBorder="1"/>
    <xf numFmtId="164" fontId="0" fillId="0" borderId="6" xfId="0" applyNumberFormat="1" applyBorder="1"/>
    <xf numFmtId="164" fontId="0" fillId="0" borderId="70" xfId="0" applyNumberFormat="1" applyBorder="1"/>
    <xf numFmtId="164" fontId="0" fillId="0" borderId="7" xfId="0" applyNumberFormat="1" applyBorder="1"/>
    <xf numFmtId="0" fontId="0" fillId="0" borderId="46" xfId="0" applyBorder="1"/>
    <xf numFmtId="0" fontId="1" fillId="0" borderId="46" xfId="0" applyFont="1" applyBorder="1"/>
    <xf numFmtId="164" fontId="1" fillId="0" borderId="81" xfId="0" applyNumberFormat="1" applyFont="1" applyBorder="1"/>
    <xf numFmtId="164" fontId="1" fillId="0" borderId="82" xfId="0" applyNumberFormat="1" applyFont="1" applyBorder="1"/>
    <xf numFmtId="164" fontId="1" fillId="0" borderId="83" xfId="0" applyNumberFormat="1" applyFont="1" applyBorder="1"/>
    <xf numFmtId="0" fontId="17" fillId="6" borderId="11" xfId="0" applyFont="1" applyFill="1" applyBorder="1" applyAlignment="1">
      <alignment horizontal="center" vertical="center" wrapText="1"/>
    </xf>
    <xf numFmtId="0" fontId="18" fillId="0" borderId="21" xfId="0" applyFont="1" applyBorder="1" applyAlignment="1">
      <alignment horizontal="center"/>
    </xf>
    <xf numFmtId="0" fontId="19" fillId="0" borderId="80" xfId="0" applyFont="1" applyBorder="1"/>
    <xf numFmtId="0" fontId="18" fillId="0" borderId="46" xfId="0" applyFont="1" applyBorder="1"/>
    <xf numFmtId="164" fontId="0" fillId="0" borderId="0" xfId="0" applyNumberFormat="1"/>
    <xf numFmtId="164" fontId="0" fillId="0" borderId="3" xfId="0" applyNumberFormat="1" applyBorder="1"/>
    <xf numFmtId="164" fontId="1" fillId="0" borderId="85" xfId="0" applyNumberFormat="1" applyFont="1" applyBorder="1"/>
    <xf numFmtId="164" fontId="1" fillId="0" borderId="84" xfId="0" applyNumberFormat="1" applyFont="1" applyBorder="1"/>
    <xf numFmtId="164" fontId="0" fillId="0" borderId="57" xfId="0" applyNumberFormat="1" applyBorder="1"/>
    <xf numFmtId="164" fontId="0" fillId="0" borderId="86" xfId="0" applyNumberFormat="1" applyBorder="1"/>
    <xf numFmtId="164" fontId="0" fillId="0" borderId="72" xfId="0" applyNumberFormat="1" applyBorder="1"/>
    <xf numFmtId="164" fontId="1" fillId="0" borderId="67" xfId="0" applyNumberFormat="1" applyFont="1" applyBorder="1"/>
    <xf numFmtId="164" fontId="1" fillId="0" borderId="29" xfId="0" applyNumberFormat="1" applyFont="1" applyBorder="1"/>
    <xf numFmtId="164" fontId="1" fillId="0" borderId="34" xfId="0" applyNumberFormat="1" applyFont="1" applyBorder="1"/>
    <xf numFmtId="164" fontId="1" fillId="0" borderId="21" xfId="0" applyNumberFormat="1" applyFont="1" applyBorder="1"/>
    <xf numFmtId="164" fontId="1" fillId="0" borderId="88" xfId="0" applyNumberFormat="1" applyFont="1" applyBorder="1"/>
    <xf numFmtId="164" fontId="0" fillId="0" borderId="74" xfId="0" applyNumberFormat="1" applyBorder="1"/>
    <xf numFmtId="164" fontId="18" fillId="0" borderId="87" xfId="0" applyNumberFormat="1" applyFont="1" applyBorder="1"/>
    <xf numFmtId="164" fontId="19" fillId="0" borderId="53" xfId="0" applyNumberFormat="1" applyFont="1" applyBorder="1"/>
    <xf numFmtId="0" fontId="19" fillId="0" borderId="0" xfId="0" applyFont="1"/>
    <xf numFmtId="0" fontId="1" fillId="0" borderId="28" xfId="0" applyFont="1" applyBorder="1" applyAlignment="1">
      <alignment horizontal="center" wrapText="1"/>
    </xf>
    <xf numFmtId="0" fontId="18" fillId="0" borderId="67" xfId="0" applyFont="1" applyBorder="1" applyAlignment="1">
      <alignment horizontal="center"/>
    </xf>
    <xf numFmtId="0" fontId="0" fillId="0" borderId="6" xfId="0" applyBorder="1"/>
    <xf numFmtId="164" fontId="1" fillId="0" borderId="89" xfId="0" applyNumberFormat="1" applyFont="1" applyBorder="1"/>
    <xf numFmtId="164" fontId="1" fillId="0" borderId="90" xfId="0" applyNumberFormat="1" applyFont="1" applyBorder="1"/>
    <xf numFmtId="164" fontId="1" fillId="0" borderId="91" xfId="0" applyNumberFormat="1" applyFont="1" applyBorder="1"/>
    <xf numFmtId="164" fontId="19" fillId="0" borderId="80" xfId="0" applyNumberFormat="1" applyFont="1" applyBorder="1"/>
    <xf numFmtId="164" fontId="1" fillId="0" borderId="64" xfId="0" applyNumberFormat="1" applyFont="1" applyBorder="1"/>
    <xf numFmtId="0" fontId="1" fillId="0" borderId="40" xfId="0" applyFont="1" applyBorder="1" applyAlignment="1">
      <alignment horizontal="center"/>
    </xf>
    <xf numFmtId="0" fontId="1" fillId="0" borderId="30" xfId="0" applyFont="1" applyBorder="1" applyAlignment="1">
      <alignment horizontal="center"/>
    </xf>
    <xf numFmtId="164" fontId="0" fillId="0" borderId="45" xfId="0" applyNumberFormat="1" applyBorder="1"/>
    <xf numFmtId="164" fontId="0" fillId="0" borderId="80" xfId="0" applyNumberFormat="1" applyBorder="1"/>
    <xf numFmtId="164" fontId="1" fillId="0" borderId="92" xfId="0" applyNumberFormat="1" applyFont="1" applyBorder="1"/>
    <xf numFmtId="164" fontId="0" fillId="0" borderId="2" xfId="0" applyNumberFormat="1" applyBorder="1"/>
    <xf numFmtId="164" fontId="0" fillId="0" borderId="71" xfId="0" applyNumberFormat="1" applyBorder="1"/>
    <xf numFmtId="164" fontId="1" fillId="0" borderId="93" xfId="0" applyNumberFormat="1" applyFont="1" applyBorder="1"/>
    <xf numFmtId="164" fontId="19" fillId="0" borderId="74" xfId="0" applyNumberFormat="1" applyFont="1" applyBorder="1"/>
    <xf numFmtId="164" fontId="19" fillId="0" borderId="70" xfId="0" applyNumberFormat="1" applyFont="1" applyBorder="1"/>
    <xf numFmtId="0" fontId="0" fillId="0" borderId="0" xfId="0" applyAlignment="1">
      <alignment horizontal="left" vertical="center" wrapText="1"/>
    </xf>
    <xf numFmtId="0" fontId="1" fillId="11" borderId="11" xfId="0" applyFont="1" applyFill="1" applyBorder="1" applyAlignment="1">
      <alignment horizontal="center" vertical="center" wrapText="1"/>
    </xf>
    <xf numFmtId="0" fontId="0" fillId="0" borderId="12" xfId="0" applyBorder="1" applyAlignment="1">
      <alignment horizontal="center" vertical="center" wrapText="1"/>
    </xf>
    <xf numFmtId="0" fontId="1" fillId="11" borderId="12" xfId="0" applyFont="1" applyFill="1" applyBorder="1" applyAlignment="1">
      <alignment horizontal="center" vertical="center" wrapText="1"/>
    </xf>
    <xf numFmtId="0" fontId="1" fillId="11" borderId="45" xfId="0" applyFont="1" applyFill="1" applyBorder="1" applyAlignment="1">
      <alignment horizontal="center" vertical="center" wrapText="1"/>
    </xf>
    <xf numFmtId="0" fontId="1" fillId="11" borderId="13" xfId="0" applyFont="1" applyFill="1" applyBorder="1" applyAlignment="1">
      <alignment horizontal="center" vertical="center" wrapText="1"/>
    </xf>
    <xf numFmtId="0" fontId="1" fillId="11" borderId="5" xfId="0" applyFont="1" applyFill="1" applyBorder="1" applyAlignment="1">
      <alignment horizontal="center" vertical="center" wrapText="1"/>
    </xf>
    <xf numFmtId="0" fontId="1" fillId="11" borderId="14" xfId="0" applyFont="1" applyFill="1" applyBorder="1" applyAlignment="1">
      <alignment horizontal="center" vertical="center" wrapText="1"/>
    </xf>
    <xf numFmtId="0" fontId="13" fillId="5" borderId="62" xfId="0" applyFont="1" applyFill="1" applyBorder="1" applyAlignment="1">
      <alignment horizontal="center" vertical="center" wrapText="1"/>
    </xf>
    <xf numFmtId="0" fontId="6" fillId="8" borderId="60" xfId="0" applyFont="1" applyFill="1" applyBorder="1" applyAlignment="1">
      <alignment horizontal="center" vertical="center" wrapText="1"/>
    </xf>
    <xf numFmtId="0" fontId="0" fillId="0" borderId="61" xfId="0" applyBorder="1" applyAlignment="1">
      <alignment horizontal="center" vertical="center" wrapText="1"/>
    </xf>
    <xf numFmtId="0" fontId="0" fillId="0" borderId="25" xfId="0" applyBorder="1" applyAlignment="1">
      <alignment horizontal="center" vertical="center" wrapText="1"/>
    </xf>
    <xf numFmtId="0" fontId="1" fillId="0" borderId="11" xfId="0" applyFont="1" applyBorder="1" applyAlignment="1">
      <alignment horizontal="center" vertical="center" wrapText="1"/>
    </xf>
    <xf numFmtId="0" fontId="1" fillId="0" borderId="14" xfId="0" applyFont="1" applyBorder="1" applyAlignment="1">
      <alignment horizontal="center" vertical="center" wrapText="1"/>
    </xf>
    <xf numFmtId="0" fontId="1" fillId="11" borderId="0" xfId="0" applyFont="1" applyFill="1" applyAlignment="1">
      <alignment horizontal="center" vertical="center" wrapText="1"/>
    </xf>
    <xf numFmtId="0" fontId="1" fillId="0" borderId="5" xfId="0" applyFont="1" applyBorder="1" applyAlignment="1">
      <alignment horizontal="center" vertical="center" wrapText="1"/>
    </xf>
    <xf numFmtId="0" fontId="1" fillId="15" borderId="60" xfId="0" applyFont="1" applyFill="1" applyBorder="1" applyAlignment="1">
      <alignment horizontal="center" vertical="center" wrapText="1"/>
    </xf>
    <xf numFmtId="0" fontId="1" fillId="15" borderId="61" xfId="0" applyFont="1" applyFill="1" applyBorder="1" applyAlignment="1">
      <alignment horizontal="center" vertical="center" wrapText="1"/>
    </xf>
    <xf numFmtId="0" fontId="1" fillId="15" borderId="25" xfId="0" applyFont="1" applyFill="1" applyBorder="1" applyAlignment="1">
      <alignment horizontal="center" vertical="center" wrapText="1"/>
    </xf>
    <xf numFmtId="0" fontId="1" fillId="15" borderId="44" xfId="0" applyFont="1" applyFill="1" applyBorder="1" applyAlignment="1">
      <alignment horizontal="center" vertical="center" wrapText="1"/>
    </xf>
    <xf numFmtId="0" fontId="1" fillId="15" borderId="69" xfId="0" applyFont="1" applyFill="1" applyBorder="1" applyAlignment="1">
      <alignment horizontal="center" vertical="center" wrapText="1"/>
    </xf>
    <xf numFmtId="0" fontId="1" fillId="15" borderId="10" xfId="0" applyFont="1" applyFill="1" applyBorder="1" applyAlignment="1">
      <alignment horizontal="center" vertical="center" wrapText="1"/>
    </xf>
    <xf numFmtId="0" fontId="1" fillId="15" borderId="1" xfId="0" applyFont="1" applyFill="1" applyBorder="1" applyAlignment="1">
      <alignment horizontal="center" vertical="center" wrapText="1"/>
    </xf>
    <xf numFmtId="0" fontId="5" fillId="6" borderId="58" xfId="0" applyFont="1" applyFill="1" applyBorder="1" applyAlignment="1">
      <alignment horizontal="center" vertical="center" wrapText="1"/>
    </xf>
    <xf numFmtId="0" fontId="3" fillId="6" borderId="78" xfId="0" applyFont="1" applyFill="1" applyBorder="1" applyAlignment="1">
      <alignment horizontal="center" vertical="center" wrapText="1"/>
    </xf>
    <xf numFmtId="0" fontId="3" fillId="6" borderId="64" xfId="0" applyFont="1" applyFill="1" applyBorder="1" applyAlignment="1">
      <alignment horizontal="center" vertical="center" wrapText="1"/>
    </xf>
    <xf numFmtId="0" fontId="3" fillId="6" borderId="66" xfId="0" applyFont="1" applyFill="1" applyBorder="1" applyAlignment="1">
      <alignment horizontal="center" vertical="center" wrapText="1"/>
    </xf>
    <xf numFmtId="3" fontId="0" fillId="0" borderId="0" xfId="0" applyNumberFormat="1" applyAlignment="1">
      <alignment horizontal="center" vertical="center"/>
    </xf>
    <xf numFmtId="44" fontId="0" fillId="0" borderId="0" xfId="0" applyNumberFormat="1" applyAlignment="1">
      <alignment horizontal="center" vertical="center"/>
    </xf>
    <xf numFmtId="0" fontId="1" fillId="0" borderId="80" xfId="0" applyFont="1" applyBorder="1"/>
    <xf numFmtId="44" fontId="0" fillId="0" borderId="70" xfId="0" applyNumberFormat="1" applyBorder="1" applyAlignment="1">
      <alignment horizontal="center" vertical="center"/>
    </xf>
    <xf numFmtId="44" fontId="0" fillId="0" borderId="72" xfId="0" applyNumberFormat="1" applyBorder="1" applyAlignment="1">
      <alignment horizontal="center" vertical="center"/>
    </xf>
    <xf numFmtId="3" fontId="0" fillId="0" borderId="71" xfId="0" applyNumberFormat="1" applyBorder="1" applyAlignment="1">
      <alignment horizontal="center" vertical="center"/>
    </xf>
    <xf numFmtId="0" fontId="1" fillId="0" borderId="68" xfId="0" applyFont="1" applyBorder="1"/>
    <xf numFmtId="0" fontId="3" fillId="6" borderId="55" xfId="0" applyFont="1" applyFill="1" applyBorder="1" applyAlignment="1">
      <alignment horizontal="center" vertical="center" wrapText="1"/>
    </xf>
    <xf numFmtId="0" fontId="0" fillId="0" borderId="80" xfId="0" applyBorder="1" applyAlignment="1">
      <alignment wrapText="1"/>
    </xf>
    <xf numFmtId="0" fontId="0" fillId="0" borderId="48" xfId="0" applyBorder="1" applyAlignment="1">
      <alignment vertical="center" wrapText="1"/>
    </xf>
    <xf numFmtId="0" fontId="19" fillId="0" borderId="28" xfId="2" applyFont="1" applyBorder="1"/>
    <xf numFmtId="0" fontId="19" fillId="0" borderId="28" xfId="2" applyFont="1" applyBorder="1" applyAlignment="1">
      <alignment horizontal="center" vertical="center"/>
    </xf>
    <xf numFmtId="0" fontId="0" fillId="0" borderId="35" xfId="0" applyBorder="1" applyAlignment="1">
      <alignment horizontal="center" vertical="center" wrapText="1"/>
    </xf>
    <xf numFmtId="0" fontId="0" fillId="0" borderId="72" xfId="0" applyBorder="1" applyAlignment="1">
      <alignment horizontal="center" vertical="center" wrapText="1"/>
    </xf>
    <xf numFmtId="0" fontId="0" fillId="0" borderId="71" xfId="0" applyBorder="1" applyAlignment="1">
      <alignment horizontal="center" vertical="center" wrapText="1"/>
    </xf>
    <xf numFmtId="0" fontId="19" fillId="0" borderId="76" xfId="2" applyFont="1" applyBorder="1"/>
    <xf numFmtId="0" fontId="19" fillId="0" borderId="76" xfId="2" applyFont="1" applyBorder="1" applyAlignment="1">
      <alignment horizontal="center" vertical="center"/>
    </xf>
    <xf numFmtId="0" fontId="1" fillId="7" borderId="6" xfId="0" applyFont="1" applyFill="1" applyBorder="1" applyAlignment="1">
      <alignment horizontal="center" vertical="center" wrapText="1"/>
    </xf>
    <xf numFmtId="0" fontId="1" fillId="7" borderId="39" xfId="0" applyFont="1" applyFill="1" applyBorder="1" applyAlignment="1">
      <alignment horizontal="center" vertical="center" wrapText="1"/>
    </xf>
    <xf numFmtId="0" fontId="1" fillId="7" borderId="70" xfId="0" applyFont="1" applyFill="1" applyBorder="1" applyAlignment="1">
      <alignment horizontal="center" vertical="center" wrapText="1"/>
    </xf>
    <xf numFmtId="0" fontId="1" fillId="7" borderId="0" xfId="0" applyFont="1" applyFill="1" applyAlignment="1">
      <alignment horizontal="center" vertical="center" wrapText="1"/>
    </xf>
    <xf numFmtId="3" fontId="0" fillId="0" borderId="62" xfId="0" applyNumberFormat="1" applyBorder="1" applyAlignment="1">
      <alignment horizontal="center" vertical="center" wrapText="1"/>
    </xf>
    <xf numFmtId="0" fontId="1" fillId="7" borderId="2" xfId="0" applyFont="1" applyFill="1" applyBorder="1" applyAlignment="1">
      <alignment horizontal="center" vertical="center" wrapText="1"/>
    </xf>
    <xf numFmtId="0" fontId="1" fillId="7" borderId="74" xfId="0" applyFont="1" applyFill="1" applyBorder="1" applyAlignment="1">
      <alignment horizontal="center" vertical="center" wrapText="1"/>
    </xf>
    <xf numFmtId="0" fontId="1" fillId="7" borderId="3" xfId="0" applyFont="1" applyFill="1" applyBorder="1" applyAlignment="1">
      <alignment horizontal="center" vertical="center" wrapText="1"/>
    </xf>
    <xf numFmtId="0" fontId="1" fillId="7" borderId="4" xfId="0" applyFont="1" applyFill="1" applyBorder="1" applyAlignment="1">
      <alignment horizontal="center" vertical="center" wrapText="1"/>
    </xf>
    <xf numFmtId="0" fontId="1" fillId="7" borderId="13" xfId="0" applyFont="1" applyFill="1" applyBorder="1" applyAlignment="1">
      <alignment horizontal="center" vertical="center" wrapText="1"/>
    </xf>
    <xf numFmtId="0" fontId="1" fillId="7" borderId="5" xfId="0" applyFont="1" applyFill="1" applyBorder="1" applyAlignment="1">
      <alignment horizontal="center" vertical="center" wrapText="1"/>
    </xf>
    <xf numFmtId="0" fontId="1" fillId="11" borderId="1" xfId="0" applyFont="1" applyFill="1" applyBorder="1" applyAlignment="1">
      <alignment horizontal="center"/>
    </xf>
    <xf numFmtId="0" fontId="0" fillId="0" borderId="52" xfId="0" applyBorder="1" applyAlignment="1">
      <alignment horizontal="center" vertical="center" wrapText="1"/>
    </xf>
    <xf numFmtId="0" fontId="0" fillId="0" borderId="52" xfId="0" applyBorder="1" applyAlignment="1">
      <alignment horizontal="center" vertical="center"/>
    </xf>
    <xf numFmtId="0" fontId="1" fillId="0" borderId="13" xfId="0" applyFont="1" applyBorder="1" applyAlignment="1">
      <alignment horizontal="center" vertical="center" wrapText="1"/>
    </xf>
    <xf numFmtId="0" fontId="0" fillId="0" borderId="17" xfId="0" applyBorder="1" applyAlignment="1">
      <alignment vertical="center" wrapText="1"/>
    </xf>
    <xf numFmtId="0" fontId="0" fillId="0" borderId="15" xfId="0" applyBorder="1" applyAlignment="1">
      <alignment horizontal="center" wrapText="1"/>
    </xf>
    <xf numFmtId="0" fontId="0" fillId="0" borderId="27" xfId="0" applyBorder="1" applyAlignment="1">
      <alignment horizontal="center" wrapText="1"/>
    </xf>
    <xf numFmtId="2" fontId="0" fillId="0" borderId="27" xfId="0" applyNumberFormat="1" applyBorder="1" applyAlignment="1">
      <alignment horizontal="center" wrapText="1"/>
    </xf>
    <xf numFmtId="2" fontId="0" fillId="0" borderId="16" xfId="3" applyNumberFormat="1" applyFont="1" applyBorder="1" applyAlignment="1">
      <alignment horizontal="center" wrapText="1"/>
    </xf>
    <xf numFmtId="2" fontId="0" fillId="0" borderId="28" xfId="0" applyNumberFormat="1" applyBorder="1" applyAlignment="1">
      <alignment horizontal="center" wrapText="1"/>
    </xf>
    <xf numFmtId="2" fontId="0" fillId="0" borderId="18" xfId="3" applyNumberFormat="1" applyFont="1" applyBorder="1" applyAlignment="1">
      <alignment horizontal="center" wrapText="1"/>
    </xf>
    <xf numFmtId="0" fontId="0" fillId="0" borderId="47" xfId="0" applyBorder="1" applyAlignment="1">
      <alignment vertical="center" wrapText="1"/>
    </xf>
    <xf numFmtId="0" fontId="0" fillId="0" borderId="29" xfId="0" applyBorder="1" applyAlignment="1">
      <alignment horizontal="center" wrapText="1"/>
    </xf>
    <xf numFmtId="2" fontId="0" fillId="0" borderId="29" xfId="0" applyNumberFormat="1" applyBorder="1" applyAlignment="1">
      <alignment horizontal="center" wrapText="1"/>
    </xf>
    <xf numFmtId="2" fontId="0" fillId="0" borderId="21" xfId="3" applyNumberFormat="1" applyFont="1" applyBorder="1" applyAlignment="1">
      <alignment horizontal="center" wrapText="1"/>
    </xf>
    <xf numFmtId="0" fontId="1" fillId="9" borderId="11" xfId="0" applyFont="1" applyFill="1" applyBorder="1" applyAlignment="1">
      <alignment horizontal="center" vertical="center" wrapText="1"/>
    </xf>
    <xf numFmtId="0" fontId="1" fillId="9" borderId="14" xfId="0" applyFont="1" applyFill="1" applyBorder="1" applyAlignment="1">
      <alignment horizontal="center" vertical="center" wrapText="1"/>
    </xf>
    <xf numFmtId="0" fontId="1" fillId="9" borderId="12" xfId="0" applyFont="1" applyFill="1" applyBorder="1" applyAlignment="1">
      <alignment horizontal="center" vertical="center" wrapText="1"/>
    </xf>
    <xf numFmtId="0" fontId="1" fillId="9" borderId="1" xfId="0" applyFont="1" applyFill="1" applyBorder="1" applyAlignment="1">
      <alignment horizontal="center" vertical="center" wrapText="1"/>
    </xf>
    <xf numFmtId="2" fontId="1" fillId="9" borderId="1" xfId="0" applyNumberFormat="1" applyFont="1" applyFill="1" applyBorder="1" applyAlignment="1">
      <alignment horizontal="center" vertical="center" wrapText="1"/>
    </xf>
    <xf numFmtId="0" fontId="13" fillId="5" borderId="2" xfId="0" applyFont="1" applyFill="1" applyBorder="1" applyAlignment="1">
      <alignment horizontal="center" vertical="center" wrapText="1"/>
    </xf>
    <xf numFmtId="0" fontId="13" fillId="5" borderId="13" xfId="0" applyFont="1" applyFill="1" applyBorder="1" applyAlignment="1">
      <alignment horizontal="center" vertical="center" wrapText="1"/>
    </xf>
    <xf numFmtId="0" fontId="13" fillId="5" borderId="5" xfId="0" applyFont="1" applyFill="1" applyBorder="1" applyAlignment="1">
      <alignment horizontal="center" vertical="center" wrapText="1"/>
    </xf>
    <xf numFmtId="0" fontId="0" fillId="0" borderId="94" xfId="0" applyBorder="1" applyAlignment="1">
      <alignment horizontal="center" vertical="center" wrapText="1"/>
    </xf>
    <xf numFmtId="0" fontId="0" fillId="0" borderId="95" xfId="0" applyBorder="1" applyAlignment="1">
      <alignment horizontal="center" vertical="center" wrapText="1"/>
    </xf>
    <xf numFmtId="0" fontId="0" fillId="0" borderId="96" xfId="0" applyBorder="1" applyAlignment="1">
      <alignment horizontal="center" vertical="center" wrapText="1"/>
    </xf>
    <xf numFmtId="0" fontId="0" fillId="0" borderId="97" xfId="0" applyBorder="1" applyAlignment="1">
      <alignment horizontal="center" vertical="center" wrapText="1"/>
    </xf>
    <xf numFmtId="3" fontId="1" fillId="0" borderId="60" xfId="0" applyNumberFormat="1" applyFont="1" applyBorder="1" applyAlignment="1">
      <alignment horizontal="center" vertical="center" wrapText="1"/>
    </xf>
    <xf numFmtId="3" fontId="1" fillId="0" borderId="61" xfId="0" applyNumberFormat="1" applyFont="1" applyBorder="1" applyAlignment="1">
      <alignment horizontal="center" vertical="center" wrapText="1"/>
    </xf>
    <xf numFmtId="2" fontId="1" fillId="4" borderId="39" xfId="0" applyNumberFormat="1" applyFont="1" applyFill="1" applyBorder="1" applyAlignment="1">
      <alignment horizontal="center" vertical="center" wrapText="1"/>
    </xf>
    <xf numFmtId="10" fontId="0" fillId="0" borderId="98" xfId="0" applyNumberFormat="1" applyBorder="1" applyAlignment="1">
      <alignment horizontal="center" vertical="center" wrapText="1"/>
    </xf>
    <xf numFmtId="1" fontId="0" fillId="0" borderId="99" xfId="0" applyNumberFormat="1" applyBorder="1" applyAlignment="1">
      <alignment horizontal="center" vertical="center" wrapText="1"/>
    </xf>
    <xf numFmtId="1" fontId="0" fillId="0" borderId="100" xfId="0" applyNumberFormat="1" applyBorder="1" applyAlignment="1">
      <alignment horizontal="center" vertical="center" wrapText="1"/>
    </xf>
    <xf numFmtId="1" fontId="0" fillId="0" borderId="48" xfId="0" applyNumberFormat="1" applyBorder="1" applyAlignment="1">
      <alignment horizontal="center"/>
    </xf>
    <xf numFmtId="0" fontId="0" fillId="0" borderId="48" xfId="0" applyBorder="1" applyAlignment="1">
      <alignment horizontal="center"/>
    </xf>
    <xf numFmtId="0" fontId="0" fillId="0" borderId="47" xfId="0" applyBorder="1" applyAlignment="1">
      <alignment horizontal="center"/>
    </xf>
    <xf numFmtId="3" fontId="0" fillId="0" borderId="48" xfId="0" applyNumberFormat="1" applyBorder="1" applyAlignment="1">
      <alignment horizontal="center" vertical="center"/>
    </xf>
    <xf numFmtId="2" fontId="0" fillId="0" borderId="24" xfId="0" applyNumberFormat="1" applyBorder="1" applyAlignment="1">
      <alignment horizontal="center" vertical="center"/>
    </xf>
    <xf numFmtId="2" fontId="0" fillId="0" borderId="76"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75" xfId="0" applyNumberFormat="1" applyBorder="1" applyAlignment="1">
      <alignment horizontal="center" vertical="center"/>
    </xf>
    <xf numFmtId="0" fontId="0" fillId="0" borderId="52" xfId="0" applyBorder="1" applyAlignment="1">
      <alignment wrapText="1"/>
    </xf>
    <xf numFmtId="0" fontId="0" fillId="0" borderId="76" xfId="0" applyBorder="1" applyAlignment="1">
      <alignment horizontal="center"/>
    </xf>
    <xf numFmtId="0" fontId="0" fillId="0" borderId="78" xfId="0" applyBorder="1" applyAlignment="1">
      <alignment horizontal="center"/>
    </xf>
    <xf numFmtId="3" fontId="19" fillId="0" borderId="63" xfId="0" applyNumberFormat="1" applyFont="1" applyBorder="1" applyAlignment="1">
      <alignment horizontal="center" vertical="center"/>
    </xf>
    <xf numFmtId="3" fontId="19" fillId="0" borderId="28" xfId="0" applyNumberFormat="1" applyFont="1" applyBorder="1" applyAlignment="1">
      <alignment horizontal="center" vertical="center"/>
    </xf>
    <xf numFmtId="0" fontId="0" fillId="0" borderId="28" xfId="0" applyBorder="1" applyAlignment="1">
      <alignment horizontal="center"/>
    </xf>
    <xf numFmtId="0" fontId="0" fillId="0" borderId="19" xfId="0" applyBorder="1" applyAlignment="1">
      <alignment horizontal="center"/>
    </xf>
    <xf numFmtId="2" fontId="0" fillId="0" borderId="63" xfId="0" applyNumberFormat="1" applyBorder="1" applyAlignment="1">
      <alignment horizontal="center" vertical="center"/>
    </xf>
    <xf numFmtId="165" fontId="0" fillId="0" borderId="57" xfId="0" applyNumberFormat="1" applyBorder="1" applyAlignment="1">
      <alignment horizontal="center" vertical="center"/>
    </xf>
    <xf numFmtId="0" fontId="0" fillId="0" borderId="49" xfId="0" applyBorder="1" applyAlignment="1">
      <alignment wrapText="1"/>
    </xf>
    <xf numFmtId="3" fontId="0" fillId="0" borderId="28" xfId="0" applyNumberFormat="1" applyBorder="1" applyAlignment="1">
      <alignment horizontal="center" vertical="center"/>
    </xf>
    <xf numFmtId="2" fontId="0" fillId="0" borderId="48" xfId="0" applyNumberFormat="1" applyBorder="1" applyAlignment="1">
      <alignment horizontal="center" vertical="center"/>
    </xf>
    <xf numFmtId="2" fontId="0" fillId="0" borderId="28" xfId="0" applyNumberFormat="1" applyBorder="1" applyAlignment="1">
      <alignment horizontal="center" vertical="center"/>
    </xf>
    <xf numFmtId="165" fontId="0" fillId="0" borderId="18" xfId="0" applyNumberFormat="1" applyBorder="1" applyAlignment="1">
      <alignment horizontal="center" vertical="center"/>
    </xf>
    <xf numFmtId="0" fontId="0" fillId="0" borderId="50" xfId="0" applyBorder="1" applyAlignment="1">
      <alignment horizontal="center"/>
    </xf>
    <xf numFmtId="3" fontId="19" fillId="0" borderId="76" xfId="0" applyNumberFormat="1" applyFont="1" applyBorder="1" applyAlignment="1">
      <alignment horizontal="center" vertical="center"/>
    </xf>
    <xf numFmtId="0" fontId="0" fillId="0" borderId="47" xfId="0" applyBorder="1" applyAlignment="1">
      <alignment horizontal="center" vertical="center"/>
    </xf>
    <xf numFmtId="3" fontId="0" fillId="0" borderId="35" xfId="0" applyNumberFormat="1" applyBorder="1" applyAlignment="1">
      <alignment horizontal="center" vertical="center"/>
    </xf>
    <xf numFmtId="0" fontId="0" fillId="0" borderId="28" xfId="0" applyBorder="1" applyAlignment="1">
      <alignment horizontal="center" vertical="center"/>
    </xf>
    <xf numFmtId="0" fontId="0" fillId="0" borderId="49" xfId="0" applyBorder="1" applyAlignment="1">
      <alignment horizontal="center"/>
    </xf>
    <xf numFmtId="0" fontId="21" fillId="0" borderId="28" xfId="0" applyFont="1" applyBorder="1" applyAlignment="1">
      <alignment horizontal="center" vertical="center" wrapText="1"/>
    </xf>
    <xf numFmtId="0" fontId="0" fillId="0" borderId="35" xfId="0" applyBorder="1" applyAlignment="1">
      <alignment horizontal="center"/>
    </xf>
    <xf numFmtId="10" fontId="0" fillId="0" borderId="101" xfId="0" applyNumberFormat="1" applyBorder="1" applyAlignment="1">
      <alignment horizontal="center" vertical="center" wrapText="1"/>
    </xf>
    <xf numFmtId="1" fontId="0" fillId="0" borderId="102" xfId="0" applyNumberFormat="1" applyBorder="1" applyAlignment="1">
      <alignment horizontal="center" vertical="center" wrapText="1"/>
    </xf>
    <xf numFmtId="1" fontId="0" fillId="0" borderId="103" xfId="0" applyNumberFormat="1" applyBorder="1" applyAlignment="1">
      <alignment horizontal="center" vertical="center" wrapText="1"/>
    </xf>
    <xf numFmtId="1" fontId="0" fillId="0" borderId="35" xfId="0" applyNumberFormat="1" applyBorder="1" applyAlignment="1">
      <alignment horizontal="center"/>
    </xf>
    <xf numFmtId="0" fontId="0" fillId="0" borderId="39" xfId="0" applyBorder="1" applyAlignment="1">
      <alignment horizontal="center"/>
    </xf>
    <xf numFmtId="4" fontId="1" fillId="0" borderId="61" xfId="0" applyNumberFormat="1" applyFont="1" applyBorder="1" applyAlignment="1">
      <alignment horizontal="center" vertical="center" wrapText="1"/>
    </xf>
    <xf numFmtId="3" fontId="1" fillId="9" borderId="61" xfId="0" applyNumberFormat="1" applyFont="1" applyFill="1" applyBorder="1" applyAlignment="1">
      <alignment horizontal="center" vertical="center" wrapText="1"/>
    </xf>
    <xf numFmtId="166" fontId="1" fillId="0" borderId="61" xfId="0" applyNumberFormat="1" applyFont="1" applyBorder="1" applyAlignment="1">
      <alignment horizontal="center" vertical="center" wrapText="1"/>
    </xf>
    <xf numFmtId="166" fontId="1" fillId="0" borderId="65" xfId="0" applyNumberFormat="1" applyFont="1" applyBorder="1" applyAlignment="1">
      <alignment horizontal="center" vertical="center" wrapText="1"/>
    </xf>
    <xf numFmtId="3" fontId="1" fillId="9" borderId="11" xfId="0" applyNumberFormat="1" applyFont="1" applyFill="1" applyBorder="1" applyAlignment="1">
      <alignment horizontal="center" vertical="center" wrapText="1"/>
    </xf>
    <xf numFmtId="3" fontId="1" fillId="9" borderId="14" xfId="0" applyNumberFormat="1" applyFont="1" applyFill="1" applyBorder="1" applyAlignment="1">
      <alignment horizontal="center" vertical="center" wrapText="1"/>
    </xf>
    <xf numFmtId="0" fontId="1" fillId="9" borderId="12" xfId="0" applyFont="1" applyFill="1" applyBorder="1" applyAlignment="1">
      <alignment horizontal="center" vertical="center"/>
    </xf>
    <xf numFmtId="0" fontId="1" fillId="9" borderId="104" xfId="0" applyFont="1" applyFill="1" applyBorder="1" applyAlignment="1">
      <alignment horizontal="center" vertical="center"/>
    </xf>
    <xf numFmtId="0" fontId="1" fillId="9" borderId="11" xfId="0" applyFont="1" applyFill="1" applyBorder="1" applyAlignment="1">
      <alignment horizontal="center" vertical="center"/>
    </xf>
    <xf numFmtId="0" fontId="1" fillId="0" borderId="61" xfId="0" applyFont="1" applyBorder="1" applyAlignment="1">
      <alignment horizontal="center" vertical="center"/>
    </xf>
    <xf numFmtId="0" fontId="1" fillId="9" borderId="14" xfId="0" applyFont="1" applyFill="1" applyBorder="1" applyAlignment="1">
      <alignment horizontal="center" vertical="center"/>
    </xf>
    <xf numFmtId="0" fontId="1" fillId="9" borderId="55" xfId="0" applyFont="1" applyFill="1" applyBorder="1" applyAlignment="1">
      <alignment horizontal="center" vertical="center"/>
    </xf>
    <xf numFmtId="167" fontId="1" fillId="9" borderId="14" xfId="0" applyNumberFormat="1" applyFont="1" applyFill="1" applyBorder="1" applyAlignment="1">
      <alignment horizontal="center" vertical="center"/>
    </xf>
    <xf numFmtId="167" fontId="18" fillId="9" borderId="12" xfId="0" applyNumberFormat="1" applyFont="1" applyFill="1" applyBorder="1" applyAlignment="1">
      <alignment horizontal="center" vertical="center"/>
    </xf>
    <xf numFmtId="0" fontId="1" fillId="0" borderId="0" xfId="0" applyFont="1" applyAlignment="1">
      <alignment horizontal="center" vertical="center"/>
    </xf>
    <xf numFmtId="2" fontId="0" fillId="0" borderId="0" xfId="0" applyNumberFormat="1" applyAlignment="1">
      <alignment horizontal="center" vertical="center" wrapText="1"/>
    </xf>
    <xf numFmtId="43" fontId="0" fillId="0" borderId="0" xfId="0" applyNumberFormat="1" applyAlignment="1">
      <alignment horizontal="center" vertical="center" wrapText="1"/>
    </xf>
    <xf numFmtId="1" fontId="0" fillId="0" borderId="0" xfId="0" applyNumberFormat="1" applyAlignment="1">
      <alignment horizontal="center"/>
    </xf>
    <xf numFmtId="3" fontId="0" fillId="0" borderId="0" xfId="0" applyNumberFormat="1"/>
    <xf numFmtId="2" fontId="0" fillId="0" borderId="0" xfId="0" applyNumberFormat="1" applyAlignment="1">
      <alignment horizontal="center" vertical="center"/>
    </xf>
    <xf numFmtId="2" fontId="0" fillId="0" borderId="0" xfId="0" applyNumberFormat="1"/>
    <xf numFmtId="0" fontId="1" fillId="15" borderId="63" xfId="0" applyFont="1" applyFill="1" applyBorder="1" applyAlignment="1">
      <alignment horizontal="center" vertical="center" wrapText="1"/>
    </xf>
    <xf numFmtId="0" fontId="1" fillId="15" borderId="41" xfId="0" applyFont="1" applyFill="1" applyBorder="1" applyAlignment="1">
      <alignment horizontal="center" vertical="center" wrapText="1"/>
    </xf>
    <xf numFmtId="0" fontId="18" fillId="15" borderId="63" xfId="0" applyFont="1" applyFill="1" applyBorder="1" applyAlignment="1">
      <alignment horizontal="center" vertical="center" wrapText="1"/>
    </xf>
    <xf numFmtId="0" fontId="1" fillId="0" borderId="0" xfId="0" applyFont="1" applyAlignment="1">
      <alignment horizontal="center" vertical="center" wrapText="1"/>
    </xf>
    <xf numFmtId="3" fontId="0" fillId="0" borderId="8" xfId="0" applyNumberFormat="1" applyBorder="1" applyAlignment="1">
      <alignment horizontal="center" vertical="center" wrapText="1"/>
    </xf>
    <xf numFmtId="3" fontId="0" fillId="0" borderId="44" xfId="0" applyNumberFormat="1" applyBorder="1" applyAlignment="1">
      <alignment horizontal="center" vertical="center" wrapText="1"/>
    </xf>
    <xf numFmtId="3" fontId="0" fillId="0" borderId="69" xfId="0" applyNumberFormat="1" applyBorder="1" applyAlignment="1">
      <alignment horizontal="center" vertical="center" wrapText="1"/>
    </xf>
    <xf numFmtId="0" fontId="0" fillId="0" borderId="15" xfId="0" applyBorder="1" applyAlignment="1">
      <alignment horizontal="center" vertical="center" wrapText="1"/>
    </xf>
    <xf numFmtId="0" fontId="0" fillId="0" borderId="29" xfId="0" applyBorder="1" applyAlignment="1">
      <alignment horizontal="center" vertical="center"/>
    </xf>
    <xf numFmtId="0" fontId="0" fillId="0" borderId="21" xfId="0" applyBorder="1" applyAlignment="1">
      <alignment horizontal="center" vertical="center"/>
    </xf>
    <xf numFmtId="0" fontId="5" fillId="7" borderId="45" xfId="0" applyFont="1" applyFill="1" applyBorder="1" applyAlignment="1">
      <alignment horizontal="center" vertical="center" wrapText="1"/>
    </xf>
    <xf numFmtId="0" fontId="0" fillId="0" borderId="58" xfId="0" applyBorder="1"/>
    <xf numFmtId="0" fontId="0" fillId="0" borderId="54" xfId="0" applyBorder="1"/>
    <xf numFmtId="0" fontId="0" fillId="0" borderId="64" xfId="0" applyBorder="1"/>
    <xf numFmtId="0" fontId="19" fillId="0" borderId="19" xfId="2" applyFont="1" applyBorder="1"/>
    <xf numFmtId="0" fontId="19" fillId="0" borderId="48" xfId="2" applyFont="1" applyBorder="1"/>
    <xf numFmtId="0" fontId="0" fillId="6" borderId="105" xfId="0" applyFill="1" applyBorder="1" applyAlignment="1">
      <alignment horizontal="center" vertical="center"/>
    </xf>
    <xf numFmtId="0" fontId="0" fillId="6" borderId="108" xfId="0" applyFill="1" applyBorder="1" applyAlignment="1">
      <alignment horizontal="center" vertical="center"/>
    </xf>
    <xf numFmtId="0" fontId="24" fillId="16" borderId="95" xfId="0" applyFont="1" applyFill="1" applyBorder="1" applyAlignment="1">
      <alignment wrapText="1"/>
    </xf>
    <xf numFmtId="0" fontId="23" fillId="16" borderId="95" xfId="0" applyFont="1" applyFill="1" applyBorder="1"/>
    <xf numFmtId="0" fontId="24" fillId="16" borderId="115" xfId="0" applyFont="1" applyFill="1" applyBorder="1" applyAlignment="1">
      <alignment wrapText="1"/>
    </xf>
    <xf numFmtId="0" fontId="24" fillId="16" borderId="106" xfId="0" applyFont="1" applyFill="1" applyBorder="1" applyAlignment="1">
      <alignment wrapText="1"/>
    </xf>
    <xf numFmtId="0" fontId="24" fillId="16" borderId="107" xfId="0" applyFont="1" applyFill="1" applyBorder="1" applyAlignment="1">
      <alignment wrapText="1"/>
    </xf>
    <xf numFmtId="0" fontId="24" fillId="16" borderId="109" xfId="0" applyFont="1" applyFill="1" applyBorder="1" applyAlignment="1">
      <alignment wrapText="1"/>
    </xf>
    <xf numFmtId="0" fontId="22" fillId="0" borderId="95" xfId="0" applyFont="1" applyBorder="1" applyAlignment="1">
      <alignment wrapText="1"/>
    </xf>
    <xf numFmtId="0" fontId="0" fillId="0" borderId="108" xfId="0" applyBorder="1" applyAlignment="1">
      <alignment horizontal="center" vertical="center"/>
    </xf>
    <xf numFmtId="0" fontId="22" fillId="0" borderId="109" xfId="0" applyFont="1" applyBorder="1" applyAlignment="1">
      <alignment wrapText="1"/>
    </xf>
    <xf numFmtId="0" fontId="0" fillId="0" borderId="119" xfId="0" applyBorder="1" applyAlignment="1">
      <alignment horizontal="center" vertical="center"/>
    </xf>
    <xf numFmtId="0" fontId="22" fillId="0" borderId="97" xfId="0" applyFont="1" applyBorder="1" applyAlignment="1">
      <alignment wrapText="1"/>
    </xf>
    <xf numFmtId="0" fontId="22" fillId="0" borderId="120" xfId="0" applyFont="1" applyBorder="1" applyAlignment="1">
      <alignment wrapText="1"/>
    </xf>
    <xf numFmtId="0" fontId="24" fillId="0" borderId="106" xfId="0" applyFont="1" applyBorder="1" applyAlignment="1">
      <alignment wrapText="1"/>
    </xf>
    <xf numFmtId="0" fontId="24" fillId="0" borderId="107" xfId="0" applyFont="1" applyBorder="1" applyAlignment="1">
      <alignment wrapText="1"/>
    </xf>
    <xf numFmtId="0" fontId="24" fillId="0" borderId="95" xfId="0" applyFont="1" applyBorder="1" applyAlignment="1">
      <alignment wrapText="1"/>
    </xf>
    <xf numFmtId="0" fontId="24" fillId="0" borderId="109" xfId="0" applyFont="1" applyBorder="1" applyAlignment="1">
      <alignment wrapText="1"/>
    </xf>
    <xf numFmtId="0" fontId="0" fillId="0" borderId="110" xfId="0" applyBorder="1" applyAlignment="1">
      <alignment horizontal="center" vertical="center"/>
    </xf>
    <xf numFmtId="0" fontId="24" fillId="0" borderId="111" xfId="0" applyFont="1" applyBorder="1" applyAlignment="1">
      <alignment wrapText="1"/>
    </xf>
    <xf numFmtId="0" fontId="24" fillId="0" borderId="112" xfId="0" applyFont="1" applyBorder="1" applyAlignment="1">
      <alignment wrapText="1"/>
    </xf>
    <xf numFmtId="0" fontId="22" fillId="0" borderId="115" xfId="0" applyFont="1" applyBorder="1" applyAlignment="1">
      <alignment wrapText="1"/>
    </xf>
    <xf numFmtId="0" fontId="0" fillId="0" borderId="121" xfId="0" applyBorder="1" applyAlignment="1">
      <alignment horizontal="center" vertical="center"/>
    </xf>
    <xf numFmtId="0" fontId="22" fillId="0" borderId="122" xfId="0" applyFont="1" applyBorder="1" applyAlignment="1">
      <alignment wrapText="1"/>
    </xf>
    <xf numFmtId="0" fontId="0" fillId="6" borderId="121" xfId="0" applyFill="1" applyBorder="1" applyAlignment="1">
      <alignment horizontal="center" vertical="center"/>
    </xf>
    <xf numFmtId="0" fontId="23" fillId="16" borderId="111" xfId="0" applyFont="1" applyFill="1" applyBorder="1"/>
    <xf numFmtId="0" fontId="23" fillId="16" borderId="112" xfId="0" applyFont="1" applyFill="1" applyBorder="1"/>
    <xf numFmtId="0" fontId="23" fillId="16" borderId="115" xfId="0" applyFont="1" applyFill="1" applyBorder="1"/>
    <xf numFmtId="0" fontId="0" fillId="0" borderId="95" xfId="0" applyBorder="1" applyAlignment="1">
      <alignment horizontal="center" vertical="center"/>
    </xf>
    <xf numFmtId="0" fontId="0" fillId="17" borderId="119" xfId="0" applyFill="1" applyBorder="1" applyAlignment="1">
      <alignment horizontal="center" vertical="center"/>
    </xf>
    <xf numFmtId="0" fontId="0" fillId="17" borderId="105" xfId="0" applyFill="1" applyBorder="1" applyAlignment="1">
      <alignment horizontal="center" vertical="center"/>
    </xf>
    <xf numFmtId="0" fontId="0" fillId="17" borderId="108" xfId="0" applyFill="1" applyBorder="1" applyAlignment="1">
      <alignment horizontal="center" vertical="center"/>
    </xf>
    <xf numFmtId="0" fontId="0" fillId="17" borderId="110" xfId="0" applyFill="1" applyBorder="1" applyAlignment="1">
      <alignment horizontal="center" vertical="center"/>
    </xf>
    <xf numFmtId="0" fontId="0" fillId="17" borderId="77" xfId="0" applyFill="1" applyBorder="1" applyAlignment="1">
      <alignment horizontal="center" vertical="center" wrapText="1"/>
    </xf>
    <xf numFmtId="3" fontId="0" fillId="17" borderId="77" xfId="0" applyNumberFormat="1" applyFill="1" applyBorder="1" applyAlignment="1">
      <alignment horizontal="center" vertical="center"/>
    </xf>
    <xf numFmtId="44" fontId="0" fillId="17" borderId="76" xfId="0" applyNumberFormat="1" applyFill="1" applyBorder="1" applyAlignment="1">
      <alignment horizontal="center" vertical="center"/>
    </xf>
    <xf numFmtId="44" fontId="0" fillId="17" borderId="75" xfId="0" applyNumberFormat="1" applyFill="1" applyBorder="1" applyAlignment="1">
      <alignment horizontal="center" vertical="center"/>
    </xf>
    <xf numFmtId="0" fontId="0" fillId="17" borderId="77" xfId="0" applyFill="1" applyBorder="1" applyAlignment="1">
      <alignment horizontal="center" vertical="center"/>
    </xf>
    <xf numFmtId="0" fontId="0" fillId="17" borderId="71" xfId="0" applyFill="1" applyBorder="1" applyAlignment="1">
      <alignment horizontal="center" vertical="center"/>
    </xf>
    <xf numFmtId="44" fontId="0" fillId="17" borderId="70" xfId="0" applyNumberFormat="1" applyFill="1" applyBorder="1" applyAlignment="1">
      <alignment horizontal="center" vertical="center"/>
    </xf>
    <xf numFmtId="44" fontId="0" fillId="17" borderId="72" xfId="0" applyNumberFormat="1" applyFill="1" applyBorder="1" applyAlignment="1">
      <alignment horizontal="center" vertical="center"/>
    </xf>
    <xf numFmtId="3" fontId="0" fillId="17" borderId="71" xfId="0" applyNumberFormat="1" applyFill="1" applyBorder="1" applyAlignment="1">
      <alignment horizontal="center" vertical="center"/>
    </xf>
    <xf numFmtId="3" fontId="0" fillId="17" borderId="37" xfId="0" applyNumberFormat="1" applyFill="1" applyBorder="1" applyAlignment="1">
      <alignment horizontal="center" vertical="center"/>
    </xf>
    <xf numFmtId="44" fontId="0" fillId="17" borderId="28" xfId="0" applyNumberFormat="1" applyFill="1" applyBorder="1" applyAlignment="1">
      <alignment horizontal="center" vertical="center"/>
    </xf>
    <xf numFmtId="44" fontId="0" fillId="17" borderId="18" xfId="0" applyNumberFormat="1" applyFill="1" applyBorder="1" applyAlignment="1">
      <alignment horizontal="center" vertical="center"/>
    </xf>
    <xf numFmtId="3" fontId="0" fillId="17" borderId="15" xfId="0" applyNumberFormat="1" applyFill="1" applyBorder="1" applyAlignment="1">
      <alignment horizontal="center" vertical="center"/>
    </xf>
    <xf numFmtId="44" fontId="0" fillId="17" borderId="27" xfId="0" applyNumberFormat="1" applyFill="1" applyBorder="1" applyAlignment="1">
      <alignment horizontal="center" vertical="center"/>
    </xf>
    <xf numFmtId="44" fontId="0" fillId="17" borderId="16" xfId="0" applyNumberFormat="1" applyFill="1" applyBorder="1" applyAlignment="1">
      <alignment horizontal="center" vertical="center"/>
    </xf>
    <xf numFmtId="3" fontId="0" fillId="17" borderId="24" xfId="0" applyNumberFormat="1" applyFill="1" applyBorder="1" applyAlignment="1">
      <alignment horizontal="center" vertical="center"/>
    </xf>
    <xf numFmtId="44" fontId="0" fillId="17" borderId="63" xfId="0" applyNumberFormat="1" applyFill="1" applyBorder="1" applyAlignment="1">
      <alignment horizontal="center" vertical="center"/>
    </xf>
    <xf numFmtId="44" fontId="0" fillId="17" borderId="57" xfId="0" applyNumberFormat="1" applyFill="1" applyBorder="1" applyAlignment="1">
      <alignment horizontal="center" vertical="center"/>
    </xf>
    <xf numFmtId="0" fontId="1" fillId="7" borderId="71" xfId="0" applyFont="1" applyFill="1" applyBorder="1" applyAlignment="1">
      <alignment horizontal="center" vertical="center" wrapText="1"/>
    </xf>
    <xf numFmtId="0" fontId="19" fillId="0" borderId="48" xfId="2" applyFont="1" applyBorder="1" applyAlignment="1">
      <alignment horizontal="center" vertical="center"/>
    </xf>
    <xf numFmtId="0" fontId="19" fillId="0" borderId="38" xfId="2" applyFont="1" applyBorder="1" applyAlignment="1">
      <alignment horizontal="left" wrapText="1"/>
    </xf>
    <xf numFmtId="0" fontId="19" fillId="0" borderId="59" xfId="2" applyFont="1" applyBorder="1" applyAlignment="1">
      <alignment horizontal="left" wrapText="1"/>
    </xf>
    <xf numFmtId="0" fontId="19" fillId="0" borderId="49" xfId="2" applyFont="1" applyBorder="1" applyAlignment="1">
      <alignment horizontal="left" wrapText="1"/>
    </xf>
    <xf numFmtId="0" fontId="1" fillId="2" borderId="33" xfId="0" applyFont="1" applyFill="1" applyBorder="1" applyAlignment="1">
      <alignment horizontal="center" vertical="center" wrapText="1"/>
    </xf>
    <xf numFmtId="0" fontId="0" fillId="0" borderId="76" xfId="0" applyBorder="1" applyAlignment="1">
      <alignment horizontal="center" vertical="center"/>
    </xf>
    <xf numFmtId="3" fontId="1" fillId="0" borderId="25" xfId="0" applyNumberFormat="1" applyFont="1" applyBorder="1" applyAlignment="1">
      <alignment horizontal="center" vertical="center"/>
    </xf>
    <xf numFmtId="0" fontId="0" fillId="0" borderId="35" xfId="0" applyBorder="1" applyAlignment="1">
      <alignment horizontal="center" vertical="center"/>
    </xf>
    <xf numFmtId="0" fontId="25" fillId="0" borderId="0" xfId="0" applyFont="1" applyAlignment="1">
      <alignment vertical="top" wrapText="1"/>
    </xf>
    <xf numFmtId="0" fontId="26" fillId="0" borderId="0" xfId="0" applyFont="1" applyAlignment="1">
      <alignment horizontal="center"/>
    </xf>
    <xf numFmtId="0" fontId="19" fillId="0" borderId="28" xfId="4" applyFont="1" applyBorder="1"/>
    <xf numFmtId="0" fontId="19" fillId="0" borderId="28" xfId="4" applyFont="1" applyBorder="1" applyAlignment="1">
      <alignment horizontal="left"/>
    </xf>
    <xf numFmtId="0" fontId="19" fillId="0" borderId="28" xfId="4" applyFont="1" applyBorder="1" applyAlignment="1">
      <alignment horizontal="center"/>
    </xf>
    <xf numFmtId="49" fontId="19" fillId="0" borderId="28" xfId="4" applyNumberFormat="1" applyFont="1" applyBorder="1" applyAlignment="1">
      <alignment horizontal="center"/>
    </xf>
    <xf numFmtId="0" fontId="19" fillId="0" borderId="28" xfId="4" applyFont="1" applyBorder="1" applyAlignment="1">
      <alignment horizontal="left" wrapText="1"/>
    </xf>
    <xf numFmtId="0" fontId="1" fillId="4" borderId="74" xfId="0" applyFont="1" applyFill="1" applyBorder="1" applyAlignment="1">
      <alignment horizontal="center" vertical="center" wrapText="1"/>
    </xf>
    <xf numFmtId="0" fontId="1" fillId="4" borderId="32" xfId="0" applyFont="1" applyFill="1" applyBorder="1" applyAlignment="1">
      <alignment horizontal="center" vertical="center" wrapText="1"/>
    </xf>
    <xf numFmtId="2" fontId="0" fillId="0" borderId="27" xfId="0" applyNumberFormat="1" applyBorder="1" applyAlignment="1">
      <alignment horizontal="center" vertical="center" wrapText="1"/>
    </xf>
    <xf numFmtId="0" fontId="2" fillId="0" borderId="0" xfId="0" applyFont="1" applyAlignment="1">
      <alignment horizontal="center"/>
    </xf>
    <xf numFmtId="2" fontId="0" fillId="0" borderId="28" xfId="0" applyNumberFormat="1" applyBorder="1" applyAlignment="1">
      <alignment horizontal="center" vertical="center" wrapText="1"/>
    </xf>
    <xf numFmtId="0" fontId="13" fillId="5" borderId="32" xfId="0" applyFont="1" applyFill="1" applyBorder="1" applyAlignment="1">
      <alignment horizontal="center" vertical="center" wrapText="1"/>
    </xf>
    <xf numFmtId="3" fontId="0" fillId="0" borderId="0" xfId="0" applyNumberFormat="1" applyAlignment="1">
      <alignment vertical="center" wrapText="1"/>
    </xf>
    <xf numFmtId="0" fontId="1" fillId="2" borderId="14" xfId="0" applyFont="1" applyFill="1" applyBorder="1" applyAlignment="1">
      <alignment vertical="center" wrapText="1"/>
    </xf>
    <xf numFmtId="0" fontId="1" fillId="7" borderId="128" xfId="0" applyFont="1" applyFill="1" applyBorder="1" applyAlignment="1">
      <alignment horizontal="center" vertical="center" wrapText="1"/>
    </xf>
    <xf numFmtId="0" fontId="1" fillId="2" borderId="11" xfId="0" applyFont="1" applyFill="1" applyBorder="1" applyAlignment="1">
      <alignment vertical="center" wrapText="1"/>
    </xf>
    <xf numFmtId="0" fontId="1" fillId="7" borderId="55" xfId="0" applyFont="1" applyFill="1" applyBorder="1" applyAlignment="1">
      <alignment horizontal="center" vertical="center" wrapText="1"/>
    </xf>
    <xf numFmtId="0" fontId="1" fillId="7" borderId="58" xfId="0" applyFont="1" applyFill="1" applyBorder="1" applyAlignment="1">
      <alignment horizontal="center" vertical="center" wrapText="1"/>
    </xf>
    <xf numFmtId="0" fontId="0" fillId="0" borderId="51" xfId="0" applyBorder="1" applyAlignment="1">
      <alignment horizontal="center" vertical="center"/>
    </xf>
    <xf numFmtId="0" fontId="19" fillId="0" borderId="28" xfId="0" applyFont="1" applyBorder="1"/>
    <xf numFmtId="0" fontId="19" fillId="0" borderId="28" xfId="0" applyFont="1" applyBorder="1" applyAlignment="1">
      <alignment horizontal="center" vertical="center"/>
    </xf>
    <xf numFmtId="0" fontId="19" fillId="0" borderId="38" xfId="0" applyFont="1" applyBorder="1" applyAlignment="1">
      <alignment wrapText="1"/>
    </xf>
    <xf numFmtId="0" fontId="19" fillId="0" borderId="47" xfId="2" applyFont="1" applyBorder="1"/>
    <xf numFmtId="0" fontId="19" fillId="0" borderId="47" xfId="2" applyFont="1" applyBorder="1" applyAlignment="1">
      <alignment horizontal="center" vertical="center"/>
    </xf>
    <xf numFmtId="0" fontId="19" fillId="0" borderId="43" xfId="2" applyFont="1" applyBorder="1" applyAlignment="1">
      <alignment horizontal="left" wrapText="1"/>
    </xf>
    <xf numFmtId="0" fontId="19" fillId="0" borderId="28" xfId="2" applyFont="1" applyBorder="1" applyAlignment="1">
      <alignment horizontal="left" wrapText="1"/>
    </xf>
    <xf numFmtId="0" fontId="0" fillId="0" borderId="129" xfId="0" applyBorder="1" applyAlignment="1">
      <alignment horizontal="center" vertical="center" wrapText="1"/>
    </xf>
    <xf numFmtId="0" fontId="0" fillId="0" borderId="47" xfId="0" applyBorder="1" applyAlignment="1">
      <alignment horizontal="center" vertical="center" wrapText="1"/>
    </xf>
    <xf numFmtId="0" fontId="25" fillId="0" borderId="129" xfId="0" applyFont="1" applyBorder="1" applyAlignment="1">
      <alignment horizontal="center" vertical="center" wrapText="1"/>
    </xf>
    <xf numFmtId="0" fontId="0" fillId="0" borderId="130" xfId="0" applyBorder="1" applyAlignment="1">
      <alignment horizontal="center" vertical="center" wrapText="1"/>
    </xf>
    <xf numFmtId="0" fontId="19" fillId="0" borderId="0" xfId="4" applyFont="1"/>
    <xf numFmtId="0" fontId="19" fillId="0" borderId="0" xfId="4" applyFont="1" applyAlignment="1">
      <alignment horizontal="left"/>
    </xf>
    <xf numFmtId="0" fontId="19" fillId="0" borderId="28" xfId="4" applyFont="1" applyBorder="1" applyAlignment="1">
      <alignment horizontal="center" vertical="center"/>
    </xf>
    <xf numFmtId="0" fontId="19" fillId="0" borderId="19" xfId="0" applyFont="1" applyBorder="1" applyAlignment="1">
      <alignment wrapText="1"/>
    </xf>
    <xf numFmtId="0" fontId="19" fillId="0" borderId="19" xfId="4" applyFont="1" applyBorder="1" applyAlignment="1">
      <alignment wrapText="1"/>
    </xf>
    <xf numFmtId="0" fontId="19" fillId="0" borderId="28" xfId="0" applyFont="1" applyBorder="1" applyAlignment="1">
      <alignment wrapText="1"/>
    </xf>
    <xf numFmtId="0" fontId="19" fillId="0" borderId="28" xfId="4" applyFont="1" applyBorder="1" applyAlignment="1">
      <alignment wrapText="1"/>
    </xf>
    <xf numFmtId="0" fontId="0" fillId="0" borderId="19" xfId="0" applyBorder="1" applyAlignment="1">
      <alignment horizontal="center" vertical="center"/>
    </xf>
    <xf numFmtId="0" fontId="19" fillId="0" borderId="19" xfId="2" applyFont="1" applyBorder="1" applyAlignment="1">
      <alignment wrapText="1"/>
    </xf>
    <xf numFmtId="0" fontId="25" fillId="0" borderId="0" xfId="0" applyFont="1" applyAlignment="1">
      <alignment horizontal="center" vertical="center" wrapText="1"/>
    </xf>
    <xf numFmtId="0" fontId="19" fillId="0" borderId="28" xfId="0" applyFont="1" applyBorder="1" applyAlignment="1">
      <alignment horizontal="center" vertical="center" wrapText="1"/>
    </xf>
    <xf numFmtId="0" fontId="2" fillId="0" borderId="0" xfId="0" applyFont="1" applyAlignment="1">
      <alignment horizontal="left"/>
    </xf>
    <xf numFmtId="0" fontId="1" fillId="2" borderId="74" xfId="0" applyFont="1" applyFill="1" applyBorder="1" applyAlignment="1">
      <alignment horizontal="left" vertical="center" wrapText="1"/>
    </xf>
    <xf numFmtId="0" fontId="0" fillId="13" borderId="43" xfId="0" applyFill="1" applyBorder="1" applyAlignment="1">
      <alignment horizontal="left"/>
    </xf>
    <xf numFmtId="0" fontId="0" fillId="13" borderId="49" xfId="0" applyFill="1" applyBorder="1" applyAlignment="1">
      <alignment horizontal="left"/>
    </xf>
    <xf numFmtId="1" fontId="0" fillId="0" borderId="37" xfId="0" applyNumberFormat="1" applyBorder="1" applyAlignment="1">
      <alignment horizontal="center" vertical="center"/>
    </xf>
    <xf numFmtId="1" fontId="0" fillId="0" borderId="0" xfId="0" applyNumberFormat="1" applyAlignment="1">
      <alignment horizontal="left" vertical="center" wrapText="1"/>
    </xf>
    <xf numFmtId="168" fontId="0" fillId="0" borderId="37" xfId="0" applyNumberFormat="1" applyBorder="1" applyAlignment="1">
      <alignment horizontal="center" vertical="center" wrapText="1"/>
    </xf>
    <xf numFmtId="168" fontId="0" fillId="0" borderId="18" xfId="0" applyNumberFormat="1" applyBorder="1" applyAlignment="1">
      <alignment vertical="center" wrapText="1"/>
    </xf>
    <xf numFmtId="168" fontId="0" fillId="0" borderId="28" xfId="0" applyNumberFormat="1" applyBorder="1" applyAlignment="1">
      <alignment vertical="center" wrapText="1"/>
    </xf>
    <xf numFmtId="0" fontId="19" fillId="0" borderId="47" xfId="0" applyFont="1" applyBorder="1" applyAlignment="1">
      <alignment wrapText="1"/>
    </xf>
    <xf numFmtId="0" fontId="19" fillId="0" borderId="19" xfId="2" applyFont="1" applyBorder="1" applyAlignment="1">
      <alignment horizontal="center" vertical="center"/>
    </xf>
    <xf numFmtId="0" fontId="19" fillId="0" borderId="52" xfId="2" applyFont="1" applyBorder="1" applyAlignment="1">
      <alignment horizontal="left" wrapText="1"/>
    </xf>
    <xf numFmtId="0" fontId="25" fillId="0" borderId="129" xfId="0" applyFont="1" applyBorder="1" applyAlignment="1">
      <alignment horizontal="center" wrapText="1"/>
    </xf>
    <xf numFmtId="0" fontId="0" fillId="0" borderId="16" xfId="0" applyBorder="1" applyAlignment="1">
      <alignment horizontal="center" vertical="center"/>
    </xf>
    <xf numFmtId="165" fontId="0" fillId="0" borderId="37" xfId="0" applyNumberFormat="1" applyBorder="1" applyAlignment="1">
      <alignment horizontal="center" vertical="center"/>
    </xf>
    <xf numFmtId="2" fontId="0" fillId="0" borderId="37" xfId="0" applyNumberFormat="1" applyBorder="1" applyAlignment="1">
      <alignment horizontal="center" vertical="center"/>
    </xf>
    <xf numFmtId="168" fontId="0" fillId="0" borderId="37" xfId="0" applyNumberFormat="1" applyBorder="1" applyAlignment="1">
      <alignment horizontal="center" vertical="center"/>
    </xf>
    <xf numFmtId="0" fontId="0" fillId="0" borderId="50" xfId="0" applyBorder="1" applyAlignment="1">
      <alignment horizontal="center" vertical="center"/>
    </xf>
    <xf numFmtId="0" fontId="25" fillId="0" borderId="0" xfId="0" applyFont="1"/>
    <xf numFmtId="0" fontId="29" fillId="0" borderId="0" xfId="0" applyFont="1"/>
    <xf numFmtId="0" fontId="0" fillId="9" borderId="50" xfId="0" applyFill="1" applyBorder="1"/>
    <xf numFmtId="0" fontId="0" fillId="9" borderId="56" xfId="0" applyFill="1" applyBorder="1"/>
    <xf numFmtId="0" fontId="0" fillId="9" borderId="78" xfId="0" applyFill="1" applyBorder="1"/>
    <xf numFmtId="0" fontId="1" fillId="0" borderId="45" xfId="0" applyFont="1" applyBorder="1" applyAlignment="1">
      <alignment horizontal="center" vertical="center" wrapText="1"/>
    </xf>
    <xf numFmtId="0" fontId="0" fillId="9" borderId="131" xfId="0" applyFill="1" applyBorder="1"/>
    <xf numFmtId="0" fontId="0" fillId="9" borderId="132" xfId="0" applyFill="1" applyBorder="1"/>
    <xf numFmtId="0" fontId="0" fillId="9" borderId="133" xfId="0" applyFill="1" applyBorder="1"/>
    <xf numFmtId="0" fontId="0" fillId="0" borderId="43" xfId="0" applyBorder="1"/>
    <xf numFmtId="0" fontId="0" fillId="0" borderId="49" xfId="0" applyBorder="1" applyAlignment="1">
      <alignment vertical="center" wrapText="1"/>
    </xf>
    <xf numFmtId="0" fontId="0" fillId="0" borderId="27" xfId="0" applyBorder="1" applyAlignment="1">
      <alignment horizontal="center" vertical="center"/>
    </xf>
    <xf numFmtId="167" fontId="0" fillId="0" borderId="28" xfId="3" applyNumberFormat="1" applyFont="1" applyBorder="1" applyAlignment="1">
      <alignment horizontal="center" vertical="center"/>
    </xf>
    <xf numFmtId="165" fontId="0" fillId="0" borderId="28" xfId="0" applyNumberFormat="1" applyBorder="1" applyAlignment="1">
      <alignment horizontal="center" vertical="center"/>
    </xf>
    <xf numFmtId="167" fontId="0" fillId="0" borderId="37" xfId="3" applyNumberFormat="1" applyFont="1" applyBorder="1" applyAlignment="1">
      <alignment horizontal="center" vertical="center"/>
    </xf>
    <xf numFmtId="9" fontId="28" fillId="0" borderId="28" xfId="1" applyFont="1" applyBorder="1" applyAlignment="1">
      <alignment horizontal="center" vertical="center"/>
    </xf>
    <xf numFmtId="0" fontId="28" fillId="0" borderId="28" xfId="0" applyFont="1" applyBorder="1" applyAlignment="1">
      <alignment horizontal="center" vertical="center"/>
    </xf>
    <xf numFmtId="2" fontId="0" fillId="0" borderId="28" xfId="3" applyNumberFormat="1" applyFont="1" applyBorder="1" applyAlignment="1">
      <alignment horizontal="center" vertical="center"/>
    </xf>
    <xf numFmtId="2" fontId="0" fillId="9" borderId="1" xfId="0" applyNumberFormat="1" applyFill="1" applyBorder="1"/>
    <xf numFmtId="0" fontId="1" fillId="0" borderId="11" xfId="0" applyFont="1" applyBorder="1"/>
    <xf numFmtId="0" fontId="1" fillId="0" borderId="14" xfId="0" applyFont="1" applyBorder="1"/>
    <xf numFmtId="0" fontId="1" fillId="0" borderId="12" xfId="0" applyFont="1" applyBorder="1"/>
    <xf numFmtId="44" fontId="0" fillId="0" borderId="6" xfId="5" applyFont="1" applyBorder="1"/>
    <xf numFmtId="164" fontId="0" fillId="18" borderId="70" xfId="0" applyNumberFormat="1" applyFill="1" applyBorder="1"/>
    <xf numFmtId="164" fontId="0" fillId="18" borderId="0" xfId="0" applyNumberFormat="1" applyFill="1"/>
    <xf numFmtId="164" fontId="0" fillId="18" borderId="3" xfId="0" applyNumberFormat="1" applyFill="1" applyBorder="1"/>
    <xf numFmtId="164" fontId="0" fillId="18" borderId="57" xfId="0" applyNumberFormat="1" applyFill="1" applyBorder="1"/>
    <xf numFmtId="44" fontId="1" fillId="0" borderId="81" xfId="5" applyFont="1" applyBorder="1"/>
    <xf numFmtId="164" fontId="1" fillId="18" borderId="82" xfId="0" applyNumberFormat="1" applyFont="1" applyFill="1" applyBorder="1"/>
    <xf numFmtId="164" fontId="1" fillId="18" borderId="85" xfId="0" applyNumberFormat="1" applyFont="1" applyFill="1" applyBorder="1"/>
    <xf numFmtId="164" fontId="1" fillId="18" borderId="84" xfId="0" applyNumberFormat="1" applyFont="1" applyFill="1" applyBorder="1"/>
    <xf numFmtId="164" fontId="0" fillId="18" borderId="86" xfId="0" applyNumberFormat="1" applyFill="1" applyBorder="1"/>
    <xf numFmtId="164" fontId="0" fillId="18" borderId="72" xfId="0" applyNumberFormat="1" applyFill="1" applyBorder="1"/>
    <xf numFmtId="44" fontId="1" fillId="0" borderId="67" xfId="5" applyFont="1" applyBorder="1"/>
    <xf numFmtId="164" fontId="1" fillId="18" borderId="29" xfId="0" applyNumberFormat="1" applyFont="1" applyFill="1" applyBorder="1"/>
    <xf numFmtId="164" fontId="1" fillId="18" borderId="34" xfId="0" applyNumberFormat="1" applyFont="1" applyFill="1" applyBorder="1"/>
    <xf numFmtId="164" fontId="1" fillId="18" borderId="21" xfId="0" applyNumberFormat="1" applyFont="1" applyFill="1" applyBorder="1"/>
    <xf numFmtId="44" fontId="0" fillId="0" borderId="7" xfId="5" applyFont="1" applyBorder="1"/>
    <xf numFmtId="44" fontId="1" fillId="0" borderId="83" xfId="5" applyFont="1" applyBorder="1"/>
    <xf numFmtId="44" fontId="1" fillId="0" borderId="64" xfId="5" applyFont="1" applyBorder="1"/>
    <xf numFmtId="44" fontId="19" fillId="0" borderId="80" xfId="5" applyFont="1" applyBorder="1"/>
    <xf numFmtId="44" fontId="19" fillId="0" borderId="53" xfId="5" applyFont="1" applyBorder="1"/>
    <xf numFmtId="44" fontId="1" fillId="0" borderId="88" xfId="5" applyFont="1" applyBorder="1"/>
    <xf numFmtId="44" fontId="0" fillId="18" borderId="0" xfId="5" applyFont="1" applyFill="1"/>
    <xf numFmtId="44" fontId="0" fillId="0" borderId="45" xfId="5" applyFont="1" applyBorder="1"/>
    <xf numFmtId="44" fontId="0" fillId="0" borderId="80" xfId="5" applyFont="1" applyBorder="1"/>
    <xf numFmtId="44" fontId="1" fillId="0" borderId="91" xfId="5" applyFont="1" applyBorder="1"/>
    <xf numFmtId="0" fontId="0" fillId="9" borderId="1" xfId="0" applyFill="1" applyBorder="1" applyAlignment="1">
      <alignment horizontal="center" vertical="center" wrapText="1"/>
    </xf>
    <xf numFmtId="0" fontId="0" fillId="9" borderId="9" xfId="0" applyFill="1" applyBorder="1" applyAlignment="1">
      <alignment horizontal="center" vertical="center" wrapText="1"/>
    </xf>
    <xf numFmtId="0" fontId="0" fillId="9" borderId="10" xfId="0" applyFill="1" applyBorder="1" applyAlignment="1">
      <alignment horizontal="center" vertical="center" wrapText="1"/>
    </xf>
    <xf numFmtId="3" fontId="0" fillId="0" borderId="0" xfId="0" applyNumberFormat="1" applyAlignment="1">
      <alignment wrapText="1"/>
    </xf>
    <xf numFmtId="0" fontId="19" fillId="0" borderId="0" xfId="2" applyFont="1" applyAlignment="1">
      <alignment horizontal="left" vertical="center"/>
    </xf>
    <xf numFmtId="0" fontId="25" fillId="0" borderId="0" xfId="0" applyFont="1" applyAlignment="1">
      <alignment horizontal="left" vertical="center" wrapText="1"/>
    </xf>
    <xf numFmtId="0" fontId="1" fillId="10" borderId="45" xfId="0" applyFont="1" applyFill="1" applyBorder="1" applyAlignment="1">
      <alignment horizontal="center" vertical="center" wrapText="1"/>
    </xf>
    <xf numFmtId="0" fontId="1" fillId="10" borderId="5" xfId="0" applyFont="1" applyFill="1" applyBorder="1" applyAlignment="1">
      <alignment horizontal="center" vertical="center" wrapText="1"/>
    </xf>
    <xf numFmtId="0" fontId="1" fillId="10" borderId="32" xfId="0" applyFont="1" applyFill="1" applyBorder="1" applyAlignment="1">
      <alignment horizontal="center" vertical="center" wrapText="1"/>
    </xf>
    <xf numFmtId="43" fontId="16" fillId="0" borderId="28" xfId="3" applyFont="1" applyFill="1" applyBorder="1" applyAlignment="1">
      <alignment horizontal="center" vertical="center" wrapText="1"/>
    </xf>
    <xf numFmtId="0" fontId="19" fillId="0" borderId="15" xfId="2" applyFont="1" applyBorder="1" applyAlignment="1">
      <alignment horizontal="left" vertical="center"/>
    </xf>
    <xf numFmtId="0" fontId="19" fillId="0" borderId="37" xfId="2" applyFont="1" applyBorder="1" applyAlignment="1">
      <alignment horizontal="left" vertical="center"/>
    </xf>
    <xf numFmtId="0" fontId="0" fillId="0" borderId="37" xfId="0" applyBorder="1" applyAlignment="1">
      <alignment horizontal="left" vertical="center" wrapText="1"/>
    </xf>
    <xf numFmtId="0" fontId="19" fillId="0" borderId="20" xfId="2" applyFont="1" applyBorder="1" applyAlignment="1">
      <alignment horizontal="left" vertical="center"/>
    </xf>
    <xf numFmtId="0" fontId="1" fillId="0" borderId="0" xfId="0" applyFont="1" applyAlignment="1">
      <alignment vertical="center"/>
    </xf>
    <xf numFmtId="0" fontId="19" fillId="0" borderId="28" xfId="4" applyFont="1" applyBorder="1" applyAlignment="1">
      <alignment vertical="center"/>
    </xf>
    <xf numFmtId="0" fontId="19" fillId="0" borderId="18" xfId="4" applyFont="1" applyBorder="1" applyAlignment="1">
      <alignment vertical="center"/>
    </xf>
    <xf numFmtId="0" fontId="0" fillId="9" borderId="9" xfId="0" applyFill="1" applyBorder="1" applyAlignment="1">
      <alignment vertical="center" wrapText="1"/>
    </xf>
    <xf numFmtId="0" fontId="0" fillId="9" borderId="1" xfId="0" applyFill="1" applyBorder="1" applyAlignment="1">
      <alignment vertical="center" wrapText="1"/>
    </xf>
    <xf numFmtId="0" fontId="0" fillId="9" borderId="10" xfId="0" applyFill="1" applyBorder="1" applyAlignment="1">
      <alignment vertical="center" wrapText="1"/>
    </xf>
    <xf numFmtId="0" fontId="13" fillId="0" borderId="0" xfId="0" applyFont="1" applyAlignment="1">
      <alignment vertical="center"/>
    </xf>
    <xf numFmtId="0" fontId="1" fillId="0" borderId="28" xfId="0" applyFont="1" applyBorder="1" applyAlignment="1">
      <alignment vertical="center" wrapText="1"/>
    </xf>
    <xf numFmtId="0" fontId="1" fillId="0" borderId="28" xfId="0" applyFont="1" applyBorder="1" applyAlignment="1">
      <alignment vertical="center"/>
    </xf>
    <xf numFmtId="0" fontId="19" fillId="0" borderId="27" xfId="2" applyFont="1" applyBorder="1" applyAlignment="1">
      <alignment vertical="center"/>
    </xf>
    <xf numFmtId="0" fontId="19" fillId="0" borderId="16" xfId="2" applyFont="1" applyBorder="1" applyAlignment="1">
      <alignment vertical="center"/>
    </xf>
    <xf numFmtId="0" fontId="19" fillId="0" borderId="28" xfId="2" applyFont="1" applyBorder="1" applyAlignment="1">
      <alignment vertical="center"/>
    </xf>
    <xf numFmtId="0" fontId="19" fillId="0" borderId="18" xfId="2" applyFont="1" applyBorder="1" applyAlignment="1">
      <alignment vertical="center"/>
    </xf>
    <xf numFmtId="0" fontId="19" fillId="0" borderId="29" xfId="2" applyFont="1" applyBorder="1" applyAlignment="1">
      <alignment vertical="center"/>
    </xf>
    <xf numFmtId="0" fontId="19" fillId="0" borderId="21" xfId="2" applyFont="1" applyBorder="1" applyAlignment="1">
      <alignment vertical="center"/>
    </xf>
    <xf numFmtId="0" fontId="1" fillId="0" borderId="9" xfId="0" applyFont="1" applyBorder="1" applyAlignment="1">
      <alignment vertical="center" wrapText="1"/>
    </xf>
    <xf numFmtId="0" fontId="12" fillId="0" borderId="0" xfId="0" applyFont="1" applyAlignment="1">
      <alignment horizontal="center" vertical="center" wrapText="1"/>
    </xf>
    <xf numFmtId="3" fontId="0" fillId="0" borderId="0" xfId="0" applyNumberFormat="1" applyAlignment="1">
      <alignment horizontal="center" vertical="center" wrapText="1"/>
    </xf>
    <xf numFmtId="0" fontId="25" fillId="0" borderId="28" xfId="0" applyFont="1" applyBorder="1" applyAlignment="1">
      <alignment vertical="center" wrapText="1"/>
    </xf>
    <xf numFmtId="0" fontId="25" fillId="0" borderId="28" xfId="0" applyFont="1" applyBorder="1" applyAlignment="1">
      <alignment horizontal="left" wrapText="1"/>
    </xf>
    <xf numFmtId="168" fontId="0" fillId="0" borderId="28" xfId="0" applyNumberFormat="1" applyBorder="1" applyAlignment="1">
      <alignment horizontal="center" vertical="center" wrapText="1"/>
    </xf>
    <xf numFmtId="167" fontId="0" fillId="0" borderId="50" xfId="3" applyNumberFormat="1" applyFont="1" applyBorder="1" applyAlignment="1">
      <alignment horizontal="center" vertical="center"/>
    </xf>
    <xf numFmtId="0" fontId="15" fillId="0" borderId="37" xfId="0" applyFont="1" applyBorder="1" applyAlignment="1">
      <alignment horizontal="center" vertical="center"/>
    </xf>
    <xf numFmtId="2" fontId="0" fillId="0" borderId="51" xfId="0" applyNumberFormat="1" applyBorder="1" applyAlignment="1">
      <alignment horizontal="center" vertical="center"/>
    </xf>
    <xf numFmtId="165" fontId="0" fillId="0" borderId="51" xfId="0" applyNumberFormat="1" applyBorder="1" applyAlignment="1">
      <alignment horizontal="center" vertical="center"/>
    </xf>
    <xf numFmtId="0" fontId="15" fillId="0" borderId="54" xfId="0" applyFont="1" applyBorder="1" applyAlignment="1">
      <alignment horizontal="center" vertical="center"/>
    </xf>
    <xf numFmtId="0" fontId="15" fillId="0" borderId="18" xfId="0" applyFont="1" applyBorder="1" applyAlignment="1">
      <alignment horizontal="center" vertical="center"/>
    </xf>
    <xf numFmtId="1" fontId="0" fillId="0" borderId="51" xfId="0" applyNumberFormat="1" applyBorder="1" applyAlignment="1">
      <alignment horizontal="center" vertical="center"/>
    </xf>
    <xf numFmtId="2" fontId="0" fillId="0" borderId="28" xfId="0" applyNumberFormat="1" applyBorder="1"/>
    <xf numFmtId="3" fontId="0" fillId="0" borderId="36" xfId="0" applyNumberFormat="1" applyBorder="1"/>
    <xf numFmtId="9" fontId="0" fillId="0" borderId="52" xfId="0" applyNumberFormat="1" applyBorder="1"/>
    <xf numFmtId="3" fontId="0" fillId="0" borderId="52" xfId="0" applyNumberFormat="1" applyBorder="1"/>
    <xf numFmtId="9" fontId="0" fillId="0" borderId="34" xfId="0" applyNumberFormat="1" applyBorder="1"/>
    <xf numFmtId="9" fontId="0" fillId="0" borderId="28" xfId="1" applyFont="1" applyBorder="1"/>
    <xf numFmtId="167" fontId="0" fillId="0" borderId="28" xfId="3" applyNumberFormat="1" applyFont="1" applyBorder="1"/>
    <xf numFmtId="44" fontId="0" fillId="0" borderId="0" xfId="0" applyNumberFormat="1"/>
    <xf numFmtId="44" fontId="0" fillId="0" borderId="0" xfId="5" applyFont="1"/>
    <xf numFmtId="0" fontId="24" fillId="0" borderId="137" xfId="0" applyFont="1" applyBorder="1" applyAlignment="1">
      <alignment wrapText="1"/>
    </xf>
    <xf numFmtId="0" fontId="24" fillId="0" borderId="129" xfId="0" applyFont="1" applyBorder="1" applyAlignment="1">
      <alignment wrapText="1"/>
    </xf>
    <xf numFmtId="0" fontId="24" fillId="0" borderId="139" xfId="0" applyFont="1" applyBorder="1" applyAlignment="1">
      <alignment wrapText="1"/>
    </xf>
    <xf numFmtId="0" fontId="23" fillId="16" borderId="129" xfId="0" applyFont="1" applyFill="1" applyBorder="1"/>
    <xf numFmtId="0" fontId="24" fillId="16" borderId="129" xfId="0" applyFont="1" applyFill="1" applyBorder="1" applyAlignment="1">
      <alignment wrapText="1"/>
    </xf>
    <xf numFmtId="0" fontId="24" fillId="16" borderId="139" xfId="0" applyFont="1" applyFill="1" applyBorder="1" applyAlignment="1">
      <alignment wrapText="1"/>
    </xf>
    <xf numFmtId="0" fontId="23" fillId="16" borderId="141" xfId="0" applyFont="1" applyFill="1" applyBorder="1"/>
    <xf numFmtId="0" fontId="23" fillId="16" borderId="130" xfId="0" applyFont="1" applyFill="1" applyBorder="1"/>
    <xf numFmtId="0" fontId="23" fillId="16" borderId="139" xfId="0" applyFont="1" applyFill="1" applyBorder="1"/>
    <xf numFmtId="170" fontId="0" fillId="0" borderId="28" xfId="0" applyNumberFormat="1" applyBorder="1"/>
    <xf numFmtId="0" fontId="1" fillId="0" borderId="0" xfId="0" applyFont="1" applyAlignment="1">
      <alignment vertical="center" wrapText="1"/>
    </xf>
    <xf numFmtId="0" fontId="1" fillId="8" borderId="60" xfId="0" applyFont="1" applyFill="1" applyBorder="1" applyAlignment="1">
      <alignment horizontal="center" vertical="center" wrapText="1"/>
    </xf>
    <xf numFmtId="0" fontId="0" fillId="0" borderId="36" xfId="0" applyBorder="1" applyAlignment="1">
      <alignment horizontal="left" vertical="center" wrapText="1"/>
    </xf>
    <xf numFmtId="0" fontId="0" fillId="0" borderId="52" xfId="0" applyBorder="1" applyAlignment="1">
      <alignment horizontal="left" vertical="center" wrapText="1"/>
    </xf>
    <xf numFmtId="0" fontId="0" fillId="0" borderId="55" xfId="0" applyBorder="1" applyAlignment="1">
      <alignment horizontal="center" vertical="center" wrapText="1"/>
    </xf>
    <xf numFmtId="0" fontId="19" fillId="0" borderId="0" xfId="0" applyFont="1" applyAlignment="1">
      <alignment wrapText="1"/>
    </xf>
    <xf numFmtId="0" fontId="0" fillId="0" borderId="40" xfId="0" applyBorder="1" applyAlignment="1">
      <alignment horizontal="center" vertical="center"/>
    </xf>
    <xf numFmtId="0" fontId="1" fillId="7" borderId="62" xfId="0" applyFont="1" applyFill="1" applyBorder="1" applyAlignment="1">
      <alignment horizontal="center" vertical="center" wrapText="1"/>
    </xf>
    <xf numFmtId="0" fontId="1" fillId="0" borderId="0" xfId="0" applyFont="1" applyAlignment="1">
      <alignment horizontal="left"/>
    </xf>
    <xf numFmtId="0" fontId="19" fillId="0" borderId="19" xfId="0" applyFont="1" applyBorder="1" applyAlignment="1">
      <alignment horizontal="left"/>
    </xf>
    <xf numFmtId="0" fontId="19" fillId="0" borderId="19" xfId="4" applyFont="1" applyBorder="1" applyAlignment="1">
      <alignment horizontal="left"/>
    </xf>
    <xf numFmtId="0" fontId="19" fillId="0" borderId="19" xfId="2" applyFont="1" applyBorder="1" applyAlignment="1">
      <alignment horizontal="left"/>
    </xf>
    <xf numFmtId="0" fontId="2" fillId="0" borderId="0" xfId="0" applyFont="1" applyAlignment="1">
      <alignment horizontal="left" wrapText="1"/>
    </xf>
    <xf numFmtId="0" fontId="1" fillId="2" borderId="17" xfId="0" applyFont="1" applyFill="1" applyBorder="1" applyAlignment="1">
      <alignment horizontal="left" wrapText="1"/>
    </xf>
    <xf numFmtId="0" fontId="0" fillId="0" borderId="28" xfId="0" applyBorder="1" applyAlignment="1">
      <alignment horizontal="left" wrapText="1"/>
    </xf>
    <xf numFmtId="0" fontId="0" fillId="0" borderId="19" xfId="0" applyBorder="1" applyAlignment="1">
      <alignment horizontal="left" wrapText="1"/>
    </xf>
    <xf numFmtId="0" fontId="0" fillId="0" borderId="48" xfId="0" applyBorder="1" applyAlignment="1">
      <alignment horizontal="left" wrapText="1"/>
    </xf>
    <xf numFmtId="0" fontId="0" fillId="0" borderId="63" xfId="0" applyBorder="1" applyAlignment="1">
      <alignment horizontal="left" wrapText="1"/>
    </xf>
    <xf numFmtId="0" fontId="0" fillId="0" borderId="76" xfId="0" applyBorder="1" applyAlignment="1">
      <alignment horizontal="left" wrapText="1"/>
    </xf>
    <xf numFmtId="0" fontId="0" fillId="0" borderId="47" xfId="0" applyBorder="1" applyAlignment="1">
      <alignment horizontal="left" wrapText="1"/>
    </xf>
    <xf numFmtId="0" fontId="19" fillId="0" borderId="52" xfId="0" applyFont="1" applyBorder="1" applyAlignment="1">
      <alignment wrapText="1"/>
    </xf>
    <xf numFmtId="0" fontId="0" fillId="0" borderId="143" xfId="0" applyBorder="1" applyAlignment="1">
      <alignment horizontal="center" vertical="center" wrapText="1"/>
    </xf>
    <xf numFmtId="0" fontId="19" fillId="0" borderId="0" xfId="2" applyFont="1" applyAlignment="1">
      <alignment horizontal="left" wrapText="1"/>
    </xf>
    <xf numFmtId="0" fontId="0" fillId="0" borderId="68" xfId="0" applyBorder="1" applyAlignment="1">
      <alignment horizontal="center" vertical="center"/>
    </xf>
    <xf numFmtId="3" fontId="0" fillId="9" borderId="61" xfId="0" applyNumberFormat="1" applyFill="1" applyBorder="1" applyAlignment="1">
      <alignment horizontal="center" vertical="center" wrapText="1"/>
    </xf>
    <xf numFmtId="3" fontId="0" fillId="9" borderId="31" xfId="0" applyNumberFormat="1" applyFill="1" applyBorder="1" applyAlignment="1">
      <alignment horizontal="center" vertical="center" wrapText="1"/>
    </xf>
    <xf numFmtId="0" fontId="1" fillId="2" borderId="142" xfId="0" applyFont="1" applyFill="1" applyBorder="1" applyAlignment="1">
      <alignment vertical="center" wrapText="1"/>
    </xf>
    <xf numFmtId="0" fontId="0" fillId="0" borderId="35" xfId="0" applyBorder="1" applyAlignment="1">
      <alignment horizontal="left" wrapText="1"/>
    </xf>
    <xf numFmtId="0" fontId="19" fillId="0" borderId="35" xfId="2" applyFont="1" applyBorder="1"/>
    <xf numFmtId="0" fontId="19" fillId="0" borderId="28" xfId="0" applyFont="1" applyBorder="1" applyAlignment="1">
      <alignment horizontal="left"/>
    </xf>
    <xf numFmtId="0" fontId="19" fillId="0" borderId="19" xfId="4" applyFont="1" applyBorder="1" applyAlignment="1">
      <alignment horizontal="left" wrapText="1"/>
    </xf>
    <xf numFmtId="3" fontId="0" fillId="9" borderId="60" xfId="0" applyNumberFormat="1" applyFill="1" applyBorder="1" applyAlignment="1">
      <alignment horizontal="center" vertical="center" wrapText="1"/>
    </xf>
    <xf numFmtId="3" fontId="0" fillId="9" borderId="25" xfId="0" applyNumberFormat="1" applyFill="1" applyBorder="1" applyAlignment="1">
      <alignment horizontal="center" vertical="center" wrapText="1"/>
    </xf>
    <xf numFmtId="3" fontId="0" fillId="9" borderId="69" xfId="0" applyNumberFormat="1" applyFill="1" applyBorder="1" applyAlignment="1">
      <alignment horizontal="center" vertical="center" wrapText="1"/>
    </xf>
    <xf numFmtId="0" fontId="0" fillId="0" borderId="79" xfId="0" applyBorder="1" applyAlignment="1">
      <alignment horizontal="center" vertical="center"/>
    </xf>
    <xf numFmtId="0" fontId="19" fillId="0" borderId="76" xfId="2" applyFont="1" applyBorder="1" applyAlignment="1">
      <alignment horizontal="left" wrapText="1"/>
    </xf>
    <xf numFmtId="0" fontId="1" fillId="7" borderId="45" xfId="0" applyFont="1" applyFill="1" applyBorder="1" applyAlignment="1">
      <alignment horizontal="center" vertical="center" wrapText="1"/>
    </xf>
    <xf numFmtId="0" fontId="0" fillId="0" borderId="58" xfId="0" applyBorder="1" applyAlignment="1">
      <alignment horizontal="center" vertical="center"/>
    </xf>
    <xf numFmtId="0" fontId="0" fillId="0" borderId="23" xfId="0" applyBorder="1" applyAlignment="1">
      <alignment horizontal="center" vertical="center"/>
    </xf>
    <xf numFmtId="0" fontId="0" fillId="0" borderId="78" xfId="0" applyBorder="1" applyAlignment="1">
      <alignment horizontal="center" vertical="center"/>
    </xf>
    <xf numFmtId="0" fontId="0" fillId="0" borderId="67" xfId="0" applyBorder="1" applyAlignment="1">
      <alignment horizontal="center" vertical="center"/>
    </xf>
    <xf numFmtId="0" fontId="0" fillId="0" borderId="43" xfId="0" applyBorder="1" applyAlignment="1">
      <alignment horizontal="center" vertical="center"/>
    </xf>
    <xf numFmtId="0" fontId="1" fillId="2" borderId="32" xfId="0" applyFont="1" applyFill="1" applyBorder="1" applyAlignment="1">
      <alignment horizontal="left" wrapText="1"/>
    </xf>
    <xf numFmtId="0" fontId="19" fillId="0" borderId="15" xfId="0" applyFont="1" applyBorder="1" applyAlignment="1">
      <alignment wrapText="1"/>
    </xf>
    <xf numFmtId="0" fontId="19" fillId="0" borderId="27" xfId="0" applyFont="1" applyBorder="1" applyAlignment="1">
      <alignment horizontal="left"/>
    </xf>
    <xf numFmtId="0" fontId="19" fillId="0" borderId="27" xfId="0" applyFont="1" applyBorder="1"/>
    <xf numFmtId="0" fontId="19" fillId="0" borderId="27" xfId="0" applyFont="1" applyBorder="1" applyAlignment="1">
      <alignment horizontal="center" vertical="center"/>
    </xf>
    <xf numFmtId="0" fontId="19" fillId="0" borderId="40" xfId="0" applyFont="1" applyBorder="1" applyAlignment="1">
      <alignment wrapText="1"/>
    </xf>
    <xf numFmtId="0" fontId="0" fillId="0" borderId="144" xfId="0" applyBorder="1" applyAlignment="1">
      <alignment horizontal="center" vertical="center" wrapText="1"/>
    </xf>
    <xf numFmtId="0" fontId="19" fillId="0" borderId="37" xfId="4" applyFont="1" applyBorder="1" applyAlignment="1">
      <alignment wrapText="1"/>
    </xf>
    <xf numFmtId="0" fontId="0" fillId="0" borderId="145" xfId="0" applyBorder="1" applyAlignment="1">
      <alignment horizontal="center" vertical="center" wrapText="1"/>
    </xf>
    <xf numFmtId="0" fontId="19" fillId="0" borderId="37" xfId="0" applyFont="1" applyBorder="1" applyAlignment="1">
      <alignment wrapText="1"/>
    </xf>
    <xf numFmtId="0" fontId="19" fillId="0" borderId="37" xfId="2" applyFont="1" applyBorder="1" applyAlignment="1">
      <alignment wrapText="1"/>
    </xf>
    <xf numFmtId="0" fontId="25" fillId="0" borderId="145" xfId="0" applyFont="1" applyBorder="1" applyAlignment="1">
      <alignment horizontal="center" vertical="center" wrapText="1"/>
    </xf>
    <xf numFmtId="0" fontId="19" fillId="0" borderId="50" xfId="0" applyFont="1" applyBorder="1" applyAlignment="1">
      <alignment wrapText="1"/>
    </xf>
    <xf numFmtId="0" fontId="0" fillId="0" borderId="146" xfId="0" applyBorder="1" applyAlignment="1">
      <alignment horizontal="center" vertical="center" wrapText="1"/>
    </xf>
    <xf numFmtId="0" fontId="19" fillId="0" borderId="77" xfId="0" applyFont="1" applyBorder="1" applyAlignment="1">
      <alignment wrapText="1"/>
    </xf>
    <xf numFmtId="0" fontId="0" fillId="0" borderId="147" xfId="0" applyBorder="1" applyAlignment="1">
      <alignment horizontal="center" vertical="center" wrapText="1"/>
    </xf>
    <xf numFmtId="0" fontId="19" fillId="0" borderId="6" xfId="0" applyFont="1" applyBorder="1" applyAlignment="1">
      <alignment wrapText="1"/>
    </xf>
    <xf numFmtId="0" fontId="19" fillId="0" borderId="20" xfId="4" applyFont="1" applyBorder="1" applyAlignment="1">
      <alignment wrapText="1"/>
    </xf>
    <xf numFmtId="0" fontId="19" fillId="0" borderId="29" xfId="4" applyFont="1" applyBorder="1" applyAlignment="1">
      <alignment horizontal="left"/>
    </xf>
    <xf numFmtId="0" fontId="19" fillId="0" borderId="29" xfId="4" applyFont="1" applyBorder="1"/>
    <xf numFmtId="0" fontId="19" fillId="0" borderId="29" xfId="4" applyFont="1" applyBorder="1" applyAlignment="1">
      <alignment horizontal="center" vertical="center"/>
    </xf>
    <xf numFmtId="0" fontId="19" fillId="0" borderId="29" xfId="2" applyFont="1" applyBorder="1" applyAlignment="1">
      <alignment horizontal="left" wrapText="1"/>
    </xf>
    <xf numFmtId="0" fontId="0" fillId="0" borderId="18" xfId="0" applyBorder="1"/>
    <xf numFmtId="0" fontId="19" fillId="0" borderId="27" xfId="0" applyFont="1" applyBorder="1" applyAlignment="1">
      <alignment horizontal="left" wrapText="1"/>
    </xf>
    <xf numFmtId="0" fontId="19" fillId="0" borderId="19" xfId="0" applyFont="1" applyBorder="1" applyAlignment="1">
      <alignment horizontal="left" wrapText="1"/>
    </xf>
    <xf numFmtId="0" fontId="19" fillId="0" borderId="19" xfId="2" applyFont="1" applyBorder="1" applyAlignment="1">
      <alignment horizontal="left" wrapText="1"/>
    </xf>
    <xf numFmtId="0" fontId="19" fillId="0" borderId="29" xfId="4" applyFont="1" applyBorder="1" applyAlignment="1">
      <alignment horizontal="left" wrapText="1"/>
    </xf>
    <xf numFmtId="167" fontId="0" fillId="0" borderId="28" xfId="3" applyNumberFormat="1" applyFont="1" applyFill="1" applyBorder="1" applyAlignment="1">
      <alignment horizontal="center" vertical="center"/>
    </xf>
    <xf numFmtId="0" fontId="0" fillId="0" borderId="31" xfId="0" applyBorder="1" applyAlignment="1">
      <alignment horizontal="center" vertical="center" wrapText="1"/>
    </xf>
    <xf numFmtId="0" fontId="15" fillId="9" borderId="1" xfId="0" applyFont="1" applyFill="1" applyBorder="1"/>
    <xf numFmtId="0" fontId="0" fillId="0" borderId="8" xfId="0" applyBorder="1" applyAlignment="1">
      <alignment horizontal="center" vertical="center" wrapText="1"/>
    </xf>
    <xf numFmtId="0" fontId="0" fillId="9" borderId="9" xfId="0" applyFill="1" applyBorder="1"/>
    <xf numFmtId="1" fontId="0" fillId="0" borderId="28" xfId="0" applyNumberFormat="1" applyBorder="1" applyAlignment="1">
      <alignment horizontal="center" vertical="center"/>
    </xf>
    <xf numFmtId="0" fontId="19" fillId="0" borderId="52" xfId="4" applyFont="1" applyBorder="1" applyAlignment="1">
      <alignment horizontal="center"/>
    </xf>
    <xf numFmtId="0" fontId="25" fillId="0" borderId="52" xfId="0" applyFont="1" applyBorder="1" applyAlignment="1">
      <alignment horizontal="center" vertical="center" wrapText="1"/>
    </xf>
    <xf numFmtId="0" fontId="19" fillId="0" borderId="19" xfId="4" applyFont="1" applyBorder="1" applyAlignment="1">
      <alignment horizontal="center"/>
    </xf>
    <xf numFmtId="0" fontId="1" fillId="2" borderId="3" xfId="0" applyFont="1" applyFill="1" applyBorder="1" applyAlignment="1">
      <alignment horizontal="center" vertical="center" wrapText="1"/>
    </xf>
    <xf numFmtId="0" fontId="19" fillId="0" borderId="18" xfId="4" applyFont="1" applyBorder="1" applyAlignment="1">
      <alignment wrapText="1"/>
    </xf>
    <xf numFmtId="0" fontId="19" fillId="0" borderId="18" xfId="4" applyFont="1" applyBorder="1" applyAlignment="1">
      <alignment horizontal="left" wrapText="1"/>
    </xf>
    <xf numFmtId="0" fontId="25" fillId="0" borderId="18" xfId="0" applyFont="1" applyBorder="1" applyAlignment="1">
      <alignment horizontal="left" vertical="center" wrapText="1"/>
    </xf>
    <xf numFmtId="0" fontId="25" fillId="0" borderId="18" xfId="0" applyFont="1" applyBorder="1" applyAlignment="1">
      <alignment horizontal="left" wrapText="1"/>
    </xf>
    <xf numFmtId="0" fontId="0" fillId="0" borderId="18" xfId="0" applyBorder="1" applyAlignment="1">
      <alignment horizontal="left" vertical="center" wrapText="1"/>
    </xf>
    <xf numFmtId="0" fontId="19" fillId="0" borderId="29" xfId="4" applyFont="1" applyBorder="1" applyAlignment="1">
      <alignment wrapText="1"/>
    </xf>
    <xf numFmtId="0" fontId="19" fillId="0" borderId="21" xfId="4" applyFont="1" applyBorder="1" applyAlignment="1">
      <alignment horizontal="left" wrapText="1"/>
    </xf>
    <xf numFmtId="0" fontId="1" fillId="4" borderId="33" xfId="0" applyFont="1" applyFill="1" applyBorder="1" applyAlignment="1">
      <alignment horizontal="center" vertical="center" wrapText="1"/>
    </xf>
    <xf numFmtId="169" fontId="0" fillId="0" borderId="38" xfId="0" applyNumberFormat="1" applyBorder="1" applyAlignment="1">
      <alignment horizontal="center" vertical="center"/>
    </xf>
    <xf numFmtId="0" fontId="0" fillId="0" borderId="62" xfId="0" applyBorder="1" applyAlignment="1">
      <alignment horizontal="center" vertical="center" wrapText="1"/>
    </xf>
    <xf numFmtId="0" fontId="1" fillId="3" borderId="37" xfId="0" applyFont="1" applyFill="1" applyBorder="1" applyAlignment="1">
      <alignment horizontal="center" vertical="center" wrapText="1"/>
    </xf>
    <xf numFmtId="0" fontId="1" fillId="3" borderId="18" xfId="0" applyFont="1" applyFill="1" applyBorder="1" applyAlignment="1">
      <alignment horizontal="center" vertical="center" wrapText="1"/>
    </xf>
    <xf numFmtId="0" fontId="0" fillId="9" borderId="20" xfId="0" applyFill="1" applyBorder="1" applyAlignment="1">
      <alignment horizontal="center" wrapText="1"/>
    </xf>
    <xf numFmtId="0" fontId="0" fillId="9" borderId="21" xfId="0" applyFill="1" applyBorder="1" applyAlignment="1">
      <alignment horizontal="center" wrapText="1"/>
    </xf>
    <xf numFmtId="168" fontId="0" fillId="0" borderId="15" xfId="0" applyNumberFormat="1" applyBorder="1" applyAlignment="1">
      <alignment horizontal="center" vertical="center"/>
    </xf>
    <xf numFmtId="0" fontId="0" fillId="0" borderId="26" xfId="0" applyBorder="1"/>
    <xf numFmtId="168" fontId="0" fillId="0" borderId="50" xfId="0" applyNumberFormat="1" applyBorder="1" applyAlignment="1">
      <alignment horizontal="center" vertical="center"/>
    </xf>
    <xf numFmtId="168" fontId="0" fillId="0" borderId="67" xfId="0" applyNumberFormat="1" applyBorder="1" applyAlignment="1">
      <alignment horizontal="center" vertical="center"/>
    </xf>
    <xf numFmtId="0" fontId="0" fillId="0" borderId="21" xfId="0" applyBorder="1"/>
    <xf numFmtId="3" fontId="0" fillId="18" borderId="12" xfId="0" applyNumberFormat="1" applyFill="1" applyBorder="1"/>
    <xf numFmtId="1" fontId="0" fillId="0" borderId="52" xfId="0" applyNumberFormat="1" applyBorder="1"/>
    <xf numFmtId="3" fontId="0" fillId="9" borderId="58" xfId="0" applyNumberFormat="1" applyFill="1" applyBorder="1"/>
    <xf numFmtId="9" fontId="0" fillId="9" borderId="54" xfId="0" applyNumberFormat="1" applyFill="1" applyBorder="1"/>
    <xf numFmtId="1" fontId="0" fillId="0" borderId="80" xfId="0" applyNumberFormat="1" applyBorder="1"/>
    <xf numFmtId="9" fontId="0" fillId="0" borderId="54" xfId="0" applyNumberFormat="1" applyBorder="1"/>
    <xf numFmtId="3" fontId="0" fillId="9" borderId="54" xfId="0" applyNumberFormat="1" applyFill="1" applyBorder="1"/>
    <xf numFmtId="9" fontId="0" fillId="9" borderId="64" xfId="0" applyNumberFormat="1" applyFill="1" applyBorder="1"/>
    <xf numFmtId="9" fontId="0" fillId="0" borderId="80" xfId="1" applyFont="1" applyBorder="1"/>
    <xf numFmtId="2" fontId="0" fillId="0" borderId="37" xfId="0" applyNumberFormat="1" applyBorder="1"/>
    <xf numFmtId="2" fontId="0" fillId="0" borderId="7" xfId="0" applyNumberFormat="1" applyBorder="1"/>
    <xf numFmtId="167" fontId="0" fillId="0" borderId="7" xfId="3" applyNumberFormat="1" applyFont="1" applyBorder="1"/>
    <xf numFmtId="3" fontId="0" fillId="0" borderId="58" xfId="0" applyNumberFormat="1" applyBorder="1"/>
    <xf numFmtId="1" fontId="0" fillId="0" borderId="54" xfId="0" applyNumberFormat="1" applyBorder="1"/>
    <xf numFmtId="167" fontId="0" fillId="0" borderId="54" xfId="3" applyNumberFormat="1" applyFont="1" applyFill="1" applyBorder="1" applyAlignment="1">
      <alignment horizontal="center" vertical="center" wrapText="1"/>
    </xf>
    <xf numFmtId="4" fontId="0" fillId="0" borderId="54" xfId="0" applyNumberFormat="1" applyBorder="1"/>
    <xf numFmtId="9" fontId="0" fillId="0" borderId="64" xfId="0" applyNumberFormat="1" applyBorder="1"/>
    <xf numFmtId="43" fontId="0" fillId="0" borderId="55" xfId="3" applyFont="1" applyBorder="1" applyAlignment="1">
      <alignment horizontal="center" vertical="center"/>
    </xf>
    <xf numFmtId="0" fontId="0" fillId="0" borderId="34" xfId="0" applyBorder="1" applyAlignment="1">
      <alignment horizontal="left" vertical="center" wrapText="1"/>
    </xf>
    <xf numFmtId="2" fontId="0" fillId="0" borderId="51" xfId="0" applyNumberFormat="1" applyBorder="1"/>
    <xf numFmtId="9" fontId="0" fillId="0" borderId="51" xfId="1" applyFont="1" applyBorder="1"/>
    <xf numFmtId="9" fontId="0" fillId="0" borderId="66" xfId="1" applyFont="1" applyBorder="1"/>
    <xf numFmtId="167" fontId="0" fillId="0" borderId="54" xfId="3" applyNumberFormat="1" applyFont="1" applyBorder="1"/>
    <xf numFmtId="3" fontId="0" fillId="0" borderId="42" xfId="0" applyNumberFormat="1" applyBorder="1"/>
    <xf numFmtId="0" fontId="1" fillId="10" borderId="55" xfId="0" applyFont="1" applyFill="1" applyBorder="1" applyAlignment="1">
      <alignment horizontal="center" vertical="center" wrapText="1"/>
    </xf>
    <xf numFmtId="43" fontId="16" fillId="0" borderId="63" xfId="3" applyFont="1" applyFill="1" applyBorder="1" applyAlignment="1">
      <alignment horizontal="center" vertical="center" wrapText="1"/>
    </xf>
    <xf numFmtId="0" fontId="2" fillId="0" borderId="0" xfId="0" applyFont="1" applyAlignment="1">
      <alignment vertical="center" wrapText="1"/>
    </xf>
    <xf numFmtId="0" fontId="1" fillId="0" borderId="11" xfId="0" applyFont="1" applyBorder="1" applyAlignment="1">
      <alignment horizontal="center"/>
    </xf>
    <xf numFmtId="0" fontId="1" fillId="0" borderId="14" xfId="0" applyFont="1" applyBorder="1" applyAlignment="1">
      <alignment horizontal="center"/>
    </xf>
    <xf numFmtId="0" fontId="1" fillId="0" borderId="12" xfId="0" applyFont="1" applyBorder="1" applyAlignment="1">
      <alignment horizontal="center"/>
    </xf>
    <xf numFmtId="0" fontId="6" fillId="0" borderId="0" xfId="0" applyFont="1" applyAlignment="1">
      <alignment horizontal="center"/>
    </xf>
    <xf numFmtId="0" fontId="30" fillId="0" borderId="0" xfId="0" applyFont="1"/>
    <xf numFmtId="0" fontId="4" fillId="0" borderId="0" xfId="0" applyFont="1"/>
    <xf numFmtId="0" fontId="6" fillId="6" borderId="113" xfId="0" applyFont="1" applyFill="1" applyBorder="1" applyAlignment="1">
      <alignment horizontal="center" vertical="center" wrapText="1"/>
    </xf>
    <xf numFmtId="0" fontId="6" fillId="6" borderId="114" xfId="0" applyFont="1" applyFill="1" applyBorder="1" applyAlignment="1">
      <alignment horizontal="center" vertical="center" wrapText="1"/>
    </xf>
    <xf numFmtId="0" fontId="6" fillId="0" borderId="32" xfId="0" applyFont="1" applyBorder="1" applyAlignment="1">
      <alignment horizontal="center" vertical="center" wrapText="1"/>
    </xf>
    <xf numFmtId="0" fontId="6" fillId="0" borderId="74" xfId="0" applyFont="1" applyBorder="1" applyAlignment="1">
      <alignment horizontal="center" vertical="center" wrapText="1"/>
    </xf>
    <xf numFmtId="0" fontId="6" fillId="0" borderId="3" xfId="0" applyFont="1" applyBorder="1" applyAlignment="1">
      <alignment horizontal="center" vertical="center" wrapText="1"/>
    </xf>
    <xf numFmtId="0" fontId="6" fillId="0" borderId="2" xfId="0" applyFont="1" applyBorder="1" applyAlignment="1">
      <alignment horizontal="center" vertical="center" wrapText="1"/>
    </xf>
    <xf numFmtId="0" fontId="6" fillId="0" borderId="5" xfId="0" applyFont="1" applyBorder="1" applyAlignment="1">
      <alignment horizontal="center" vertical="center" wrapText="1"/>
    </xf>
    <xf numFmtId="0" fontId="24" fillId="16" borderId="149" xfId="0" applyFont="1" applyFill="1" applyBorder="1" applyAlignment="1">
      <alignment wrapText="1"/>
    </xf>
    <xf numFmtId="0" fontId="24" fillId="16" borderId="144" xfId="0" applyFont="1" applyFill="1" applyBorder="1" applyAlignment="1">
      <alignment wrapText="1"/>
    </xf>
    <xf numFmtId="0" fontId="6" fillId="6" borderId="149" xfId="0" applyFont="1" applyFill="1" applyBorder="1" applyAlignment="1">
      <alignment horizontal="center" vertical="center" wrapText="1"/>
    </xf>
    <xf numFmtId="167" fontId="6" fillId="6" borderId="150" xfId="3" applyNumberFormat="1" applyFont="1" applyFill="1" applyBorder="1" applyAlignment="1">
      <alignment horizontal="center" vertical="center" wrapText="1"/>
    </xf>
    <xf numFmtId="0" fontId="6" fillId="6" borderId="151" xfId="0" applyFont="1" applyFill="1" applyBorder="1" applyAlignment="1">
      <alignment horizontal="center" vertical="center" wrapText="1"/>
    </xf>
    <xf numFmtId="0" fontId="6" fillId="6" borderId="150" xfId="0" applyFont="1" applyFill="1" applyBorder="1" applyAlignment="1">
      <alignment horizontal="center" vertical="center" wrapText="1"/>
    </xf>
    <xf numFmtId="0" fontId="6" fillId="6" borderId="144" xfId="0" applyFont="1" applyFill="1" applyBorder="1" applyAlignment="1">
      <alignment horizontal="center" vertical="center" wrapText="1"/>
    </xf>
    <xf numFmtId="10" fontId="10" fillId="0" borderId="17" xfId="1" applyNumberFormat="1" applyFont="1" applyBorder="1" applyAlignment="1">
      <alignment horizontal="center" vertical="center"/>
    </xf>
    <xf numFmtId="10" fontId="10" fillId="0" borderId="27" xfId="1" applyNumberFormat="1" applyFont="1" applyBorder="1" applyAlignment="1">
      <alignment horizontal="center" vertical="center"/>
    </xf>
    <xf numFmtId="10" fontId="10" fillId="0" borderId="16" xfId="1" applyNumberFormat="1" applyFont="1" applyBorder="1" applyAlignment="1">
      <alignment horizontal="center" vertical="center"/>
    </xf>
    <xf numFmtId="0" fontId="24" fillId="16" borderId="94" xfId="0" applyFont="1" applyFill="1" applyBorder="1" applyAlignment="1">
      <alignment wrapText="1"/>
    </xf>
    <xf numFmtId="0" fontId="24" fillId="16" borderId="145" xfId="0" applyFont="1" applyFill="1" applyBorder="1" applyAlignment="1">
      <alignment wrapText="1"/>
    </xf>
    <xf numFmtId="0" fontId="6" fillId="6" borderId="94" xfId="0" applyFont="1" applyFill="1" applyBorder="1" applyAlignment="1">
      <alignment horizontal="center" vertical="center" wrapText="1"/>
    </xf>
    <xf numFmtId="167" fontId="6" fillId="6" borderId="95" xfId="3" applyNumberFormat="1" applyFont="1" applyFill="1" applyBorder="1" applyAlignment="1">
      <alignment horizontal="center" vertical="center" wrapText="1"/>
    </xf>
    <xf numFmtId="0" fontId="6" fillId="6" borderId="109" xfId="0" applyFont="1" applyFill="1" applyBorder="1" applyAlignment="1">
      <alignment horizontal="center" vertical="center" wrapText="1"/>
    </xf>
    <xf numFmtId="0" fontId="6" fillId="6" borderId="95" xfId="0" applyFont="1" applyFill="1" applyBorder="1" applyAlignment="1">
      <alignment horizontal="center" vertical="center" wrapText="1"/>
    </xf>
    <xf numFmtId="0" fontId="6" fillId="6" borderId="145" xfId="0" applyFont="1" applyFill="1" applyBorder="1" applyAlignment="1">
      <alignment horizontal="center" vertical="center" wrapText="1"/>
    </xf>
    <xf numFmtId="10" fontId="10" fillId="0" borderId="19" xfId="1" applyNumberFormat="1" applyFont="1" applyBorder="1" applyAlignment="1">
      <alignment horizontal="center" vertical="center"/>
    </xf>
    <xf numFmtId="10" fontId="10" fillId="0" borderId="28" xfId="1" applyNumberFormat="1" applyFont="1" applyBorder="1" applyAlignment="1">
      <alignment horizontal="center" vertical="center"/>
    </xf>
    <xf numFmtId="10" fontId="10" fillId="0" borderId="18" xfId="1" applyNumberFormat="1" applyFont="1" applyBorder="1" applyAlignment="1">
      <alignment horizontal="center" vertical="center"/>
    </xf>
    <xf numFmtId="44" fontId="6" fillId="6" borderId="95" xfId="5" applyFont="1" applyFill="1" applyBorder="1" applyAlignment="1">
      <alignment horizontal="center" vertical="center" wrapText="1"/>
    </xf>
    <xf numFmtId="0" fontId="10" fillId="0" borderId="20" xfId="0" applyFont="1" applyBorder="1" applyAlignment="1">
      <alignment horizontal="center" vertical="center"/>
    </xf>
    <xf numFmtId="0" fontId="31" fillId="16" borderId="136" xfId="0" applyFont="1" applyFill="1" applyBorder="1"/>
    <xf numFmtId="0" fontId="31" fillId="16" borderId="152" xfId="0" applyFont="1" applyFill="1" applyBorder="1"/>
    <xf numFmtId="3" fontId="10" fillId="0" borderId="136" xfId="0" applyNumberFormat="1" applyFont="1" applyBorder="1" applyAlignment="1">
      <alignment horizontal="center" vertical="center"/>
    </xf>
    <xf numFmtId="44" fontId="10" fillId="0" borderId="134" xfId="5" applyFont="1" applyBorder="1" applyAlignment="1">
      <alignment horizontal="center" vertical="center"/>
    </xf>
    <xf numFmtId="44" fontId="10" fillId="0" borderId="135" xfId="0" applyNumberFormat="1" applyFont="1" applyBorder="1" applyAlignment="1">
      <alignment horizontal="center" vertical="center"/>
    </xf>
    <xf numFmtId="44" fontId="10" fillId="0" borderId="134" xfId="0" applyNumberFormat="1" applyFont="1" applyBorder="1" applyAlignment="1">
      <alignment horizontal="center" vertical="center"/>
    </xf>
    <xf numFmtId="10" fontId="10" fillId="0" borderId="22" xfId="1" applyNumberFormat="1" applyFont="1" applyBorder="1" applyAlignment="1">
      <alignment horizontal="center" vertical="center"/>
    </xf>
    <xf numFmtId="10" fontId="10" fillId="0" borderId="29" xfId="1" applyNumberFormat="1" applyFont="1" applyBorder="1" applyAlignment="1">
      <alignment horizontal="center" vertical="center"/>
    </xf>
    <xf numFmtId="10" fontId="10" fillId="0" borderId="21" xfId="1" applyNumberFormat="1" applyFont="1" applyBorder="1" applyAlignment="1">
      <alignment horizontal="center" vertical="center"/>
    </xf>
    <xf numFmtId="0" fontId="10" fillId="0" borderId="15" xfId="0" applyFont="1" applyBorder="1" applyAlignment="1">
      <alignment horizontal="center" vertical="center"/>
    </xf>
    <xf numFmtId="0" fontId="31" fillId="16" borderId="149" xfId="0" applyFont="1" applyFill="1" applyBorder="1"/>
    <xf numFmtId="0" fontId="31" fillId="16" borderId="144" xfId="0" applyFont="1" applyFill="1" applyBorder="1"/>
    <xf numFmtId="3" fontId="10" fillId="0" borderId="149" xfId="0" applyNumberFormat="1" applyFont="1" applyBorder="1" applyAlignment="1">
      <alignment horizontal="center" vertical="center"/>
    </xf>
    <xf numFmtId="44" fontId="10" fillId="0" borderId="150" xfId="5" applyFont="1" applyBorder="1" applyAlignment="1">
      <alignment horizontal="center" vertical="center"/>
    </xf>
    <xf numFmtId="44" fontId="10" fillId="0" borderId="153" xfId="0" applyNumberFormat="1" applyFont="1" applyBorder="1" applyAlignment="1">
      <alignment horizontal="center" vertical="center"/>
    </xf>
    <xf numFmtId="0" fontId="10" fillId="0" borderId="37" xfId="0" applyFont="1" applyBorder="1" applyAlignment="1">
      <alignment horizontal="center" vertical="center"/>
    </xf>
    <xf numFmtId="0" fontId="31" fillId="16" borderId="94" xfId="0" applyFont="1" applyFill="1" applyBorder="1"/>
    <xf numFmtId="0" fontId="31" fillId="16" borderId="145" xfId="0" applyFont="1" applyFill="1" applyBorder="1"/>
    <xf numFmtId="3" fontId="10" fillId="0" borderId="94" xfId="0" applyNumberFormat="1" applyFont="1" applyBorder="1" applyAlignment="1">
      <alignment horizontal="center" vertical="center"/>
    </xf>
    <xf numFmtId="44" fontId="10" fillId="0" borderId="95" xfId="5" applyFont="1" applyBorder="1" applyAlignment="1">
      <alignment horizontal="center" vertical="center"/>
    </xf>
    <xf numFmtId="44" fontId="10" fillId="0" borderId="129" xfId="0" applyNumberFormat="1" applyFont="1" applyBorder="1" applyAlignment="1">
      <alignment horizontal="center" vertical="center"/>
    </xf>
    <xf numFmtId="3" fontId="10" fillId="0" borderId="155" xfId="0" applyNumberFormat="1" applyFont="1" applyBorder="1" applyAlignment="1">
      <alignment horizontal="center" vertical="center"/>
    </xf>
    <xf numFmtId="0" fontId="31" fillId="16" borderId="147" xfId="0" applyFont="1" applyFill="1" applyBorder="1"/>
    <xf numFmtId="44" fontId="10" fillId="0" borderId="137" xfId="0" applyNumberFormat="1" applyFont="1" applyBorder="1" applyAlignment="1">
      <alignment horizontal="center" vertical="center"/>
    </xf>
    <xf numFmtId="3" fontId="10" fillId="0" borderId="156" xfId="0" applyNumberFormat="1" applyFont="1" applyBorder="1" applyAlignment="1">
      <alignment horizontal="center" vertical="center"/>
    </xf>
    <xf numFmtId="0" fontId="24" fillId="16" borderId="153" xfId="0" applyFont="1" applyFill="1" applyBorder="1" applyAlignment="1">
      <alignment wrapText="1"/>
    </xf>
    <xf numFmtId="0" fontId="6" fillId="6" borderId="157" xfId="0" applyFont="1" applyFill="1" applyBorder="1" applyAlignment="1">
      <alignment horizontal="center" vertical="center" wrapText="1"/>
    </xf>
    <xf numFmtId="44" fontId="6" fillId="6" borderId="150" xfId="5" applyFont="1" applyFill="1" applyBorder="1" applyAlignment="1">
      <alignment horizontal="center" vertical="center" wrapText="1"/>
    </xf>
    <xf numFmtId="0" fontId="6" fillId="6" borderId="153" xfId="0" applyFont="1" applyFill="1" applyBorder="1" applyAlignment="1">
      <alignment horizontal="center" vertical="center" wrapText="1"/>
    </xf>
    <xf numFmtId="0" fontId="6" fillId="6" borderId="108" xfId="0" applyFont="1" applyFill="1" applyBorder="1" applyAlignment="1">
      <alignment horizontal="center" vertical="center" wrapText="1"/>
    </xf>
    <xf numFmtId="0" fontId="6" fillId="6" borderId="129" xfId="0" applyFont="1" applyFill="1" applyBorder="1" applyAlignment="1">
      <alignment horizontal="center" vertical="center" wrapText="1"/>
    </xf>
    <xf numFmtId="0" fontId="6" fillId="6" borderId="155" xfId="0" applyFont="1" applyFill="1" applyBorder="1" applyAlignment="1">
      <alignment horizontal="center" vertical="center" wrapText="1"/>
    </xf>
    <xf numFmtId="0" fontId="10" fillId="6" borderId="95" xfId="0" applyFont="1" applyFill="1" applyBorder="1" applyAlignment="1">
      <alignment horizontal="center" vertical="center" wrapText="1"/>
    </xf>
    <xf numFmtId="0" fontId="31" fillId="16" borderId="129" xfId="0" applyFont="1" applyFill="1" applyBorder="1"/>
    <xf numFmtId="3" fontId="10" fillId="0" borderId="108" xfId="0" applyNumberFormat="1" applyFont="1" applyBorder="1" applyAlignment="1">
      <alignment horizontal="center" vertical="center"/>
    </xf>
    <xf numFmtId="44" fontId="10" fillId="0" borderId="95" xfId="0" applyNumberFormat="1" applyFont="1" applyBorder="1" applyAlignment="1">
      <alignment horizontal="center" vertical="center"/>
    </xf>
    <xf numFmtId="44" fontId="10" fillId="0" borderId="145" xfId="0" applyNumberFormat="1" applyFont="1" applyBorder="1" applyAlignment="1">
      <alignment horizontal="center" vertical="center"/>
    </xf>
    <xf numFmtId="3" fontId="10" fillId="0" borderId="138" xfId="0" applyNumberFormat="1" applyFont="1" applyBorder="1" applyAlignment="1">
      <alignment horizontal="center" vertical="center"/>
    </xf>
    <xf numFmtId="44" fontId="10" fillId="0" borderId="10" xfId="5" applyFont="1" applyBorder="1" applyAlignment="1">
      <alignment horizontal="center" vertical="center"/>
    </xf>
    <xf numFmtId="3" fontId="10" fillId="0" borderId="15" xfId="0" applyNumberFormat="1" applyFont="1" applyBorder="1" applyAlignment="1">
      <alignment horizontal="center" vertical="center"/>
    </xf>
    <xf numFmtId="44" fontId="10" fillId="0" borderId="27" xfId="5" applyFont="1" applyBorder="1" applyAlignment="1">
      <alignment horizontal="center" vertical="center"/>
    </xf>
    <xf numFmtId="44" fontId="10" fillId="0" borderId="40" xfId="0" applyNumberFormat="1" applyFont="1" applyBorder="1" applyAlignment="1">
      <alignment horizontal="center" vertical="center"/>
    </xf>
    <xf numFmtId="44" fontId="10" fillId="0" borderId="27" xfId="0" applyNumberFormat="1" applyFont="1" applyBorder="1" applyAlignment="1">
      <alignment horizontal="center" vertical="center"/>
    </xf>
    <xf numFmtId="0" fontId="10" fillId="0" borderId="77" xfId="0" applyFont="1" applyBorder="1" applyAlignment="1">
      <alignment horizontal="center" vertical="center"/>
    </xf>
    <xf numFmtId="0" fontId="6" fillId="0" borderId="37" xfId="0" applyFont="1" applyBorder="1" applyAlignment="1">
      <alignment horizontal="center" vertical="center" wrapText="1"/>
    </xf>
    <xf numFmtId="44" fontId="10" fillId="0" borderId="28" xfId="5" applyFont="1" applyBorder="1" applyAlignment="1">
      <alignment horizontal="center" vertical="center" wrapText="1"/>
    </xf>
    <xf numFmtId="0" fontId="6" fillId="0" borderId="38" xfId="0" applyFont="1" applyBorder="1" applyAlignment="1">
      <alignment horizontal="center" vertical="center" wrapText="1"/>
    </xf>
    <xf numFmtId="0" fontId="6" fillId="0" borderId="28" xfId="0" applyFont="1" applyBorder="1" applyAlignment="1">
      <alignment horizontal="center" vertical="center" wrapText="1"/>
    </xf>
    <xf numFmtId="0" fontId="24" fillId="16" borderId="129" xfId="0" applyFont="1" applyFill="1" applyBorder="1"/>
    <xf numFmtId="0" fontId="24" fillId="0" borderId="149" xfId="0" applyFont="1" applyBorder="1" applyAlignment="1">
      <alignment wrapText="1"/>
    </xf>
    <xf numFmtId="0" fontId="24" fillId="0" borderId="153" xfId="0" applyFont="1" applyBorder="1" applyAlignment="1">
      <alignment wrapText="1"/>
    </xf>
    <xf numFmtId="10" fontId="10" fillId="0" borderId="63" xfId="1" applyNumberFormat="1" applyFont="1" applyBorder="1" applyAlignment="1">
      <alignment horizontal="center" vertical="center"/>
    </xf>
    <xf numFmtId="0" fontId="24" fillId="0" borderId="94" xfId="0" applyFont="1" applyBorder="1" applyAlignment="1">
      <alignment wrapText="1"/>
    </xf>
    <xf numFmtId="0" fontId="10" fillId="0" borderId="108" xfId="0" applyFont="1" applyBorder="1" applyAlignment="1">
      <alignment horizontal="center" vertical="center"/>
    </xf>
    <xf numFmtId="0" fontId="24" fillId="0" borderId="136" xfId="0" applyFont="1" applyBorder="1" applyAlignment="1">
      <alignment wrapText="1"/>
    </xf>
    <xf numFmtId="0" fontId="24" fillId="0" borderId="158" xfId="0" applyFont="1" applyBorder="1" applyAlignment="1">
      <alignment wrapText="1"/>
    </xf>
    <xf numFmtId="0" fontId="24" fillId="0" borderId="148" xfId="0" applyFont="1" applyBorder="1" applyAlignment="1">
      <alignment wrapText="1"/>
    </xf>
    <xf numFmtId="0" fontId="10" fillId="19" borderId="159" xfId="0" applyFont="1" applyFill="1" applyBorder="1" applyAlignment="1">
      <alignment horizontal="center" vertical="center"/>
    </xf>
    <xf numFmtId="44" fontId="10" fillId="19" borderId="128" xfId="5" applyFont="1" applyFill="1" applyBorder="1" applyAlignment="1">
      <alignment horizontal="center" vertical="center"/>
    </xf>
    <xf numFmtId="44" fontId="10" fillId="19" borderId="148" xfId="0" applyNumberFormat="1" applyFont="1" applyFill="1" applyBorder="1" applyAlignment="1">
      <alignment horizontal="center" vertical="center"/>
    </xf>
    <xf numFmtId="10" fontId="10" fillId="0" borderId="47" xfId="1" applyNumberFormat="1" applyFont="1" applyBorder="1" applyAlignment="1">
      <alignment horizontal="center" vertical="center"/>
    </xf>
    <xf numFmtId="10" fontId="10" fillId="0" borderId="76" xfId="1" applyNumberFormat="1" applyFont="1" applyBorder="1" applyAlignment="1">
      <alignment horizontal="center" vertical="center"/>
    </xf>
    <xf numFmtId="10" fontId="10" fillId="0" borderId="75" xfId="1" applyNumberFormat="1" applyFont="1" applyBorder="1" applyAlignment="1">
      <alignment horizontal="center" vertical="center"/>
    </xf>
    <xf numFmtId="0" fontId="24" fillId="0" borderId="140" xfId="0" applyFont="1" applyBorder="1" applyAlignment="1">
      <alignment wrapText="1"/>
    </xf>
    <xf numFmtId="0" fontId="32" fillId="19" borderId="121" xfId="0" applyFont="1" applyFill="1" applyBorder="1" applyAlignment="1">
      <alignment horizontal="center" vertical="center"/>
    </xf>
    <xf numFmtId="44" fontId="32" fillId="19" borderId="115" xfId="5" applyFont="1" applyFill="1" applyBorder="1" applyAlignment="1">
      <alignment horizontal="center" vertical="center"/>
    </xf>
    <xf numFmtId="44" fontId="32" fillId="19" borderId="122" xfId="0" applyNumberFormat="1" applyFont="1" applyFill="1" applyBorder="1" applyAlignment="1">
      <alignment horizontal="center" vertical="center"/>
    </xf>
    <xf numFmtId="3" fontId="32" fillId="19" borderId="140" xfId="0" applyNumberFormat="1" applyFont="1" applyFill="1" applyBorder="1" applyAlignment="1">
      <alignment horizontal="center" vertical="center"/>
    </xf>
    <xf numFmtId="44" fontId="32" fillId="19" borderId="115" xfId="0" applyNumberFormat="1" applyFont="1" applyFill="1" applyBorder="1" applyAlignment="1">
      <alignment horizontal="center" vertical="center"/>
    </xf>
    <xf numFmtId="44" fontId="32" fillId="19" borderId="139" xfId="0" applyNumberFormat="1" applyFont="1" applyFill="1" applyBorder="1" applyAlignment="1">
      <alignment horizontal="center" vertical="center"/>
    </xf>
    <xf numFmtId="10" fontId="10" fillId="0" borderId="70" xfId="1" applyNumberFormat="1" applyFont="1" applyBorder="1" applyAlignment="1">
      <alignment horizontal="center" vertical="center"/>
    </xf>
    <xf numFmtId="10" fontId="10" fillId="0" borderId="72" xfId="1" applyNumberFormat="1" applyFont="1" applyBorder="1" applyAlignment="1">
      <alignment horizontal="center" vertical="center"/>
    </xf>
    <xf numFmtId="0" fontId="32" fillId="19" borderId="108" xfId="0" applyFont="1" applyFill="1" applyBorder="1" applyAlignment="1">
      <alignment horizontal="center" vertical="center"/>
    </xf>
    <xf numFmtId="44" fontId="32" fillId="19" borderId="95" xfId="5" applyFont="1" applyFill="1" applyBorder="1" applyAlignment="1">
      <alignment horizontal="center" vertical="center"/>
    </xf>
    <xf numFmtId="44" fontId="32" fillId="19" borderId="109" xfId="0" applyNumberFormat="1" applyFont="1" applyFill="1" applyBorder="1" applyAlignment="1">
      <alignment horizontal="center" vertical="center"/>
    </xf>
    <xf numFmtId="3" fontId="32" fillId="19" borderId="94" xfId="0" applyNumberFormat="1" applyFont="1" applyFill="1" applyBorder="1" applyAlignment="1">
      <alignment horizontal="center" vertical="center"/>
    </xf>
    <xf numFmtId="44" fontId="32" fillId="19" borderId="95" xfId="0" applyNumberFormat="1" applyFont="1" applyFill="1" applyBorder="1" applyAlignment="1">
      <alignment horizontal="center" vertical="center"/>
    </xf>
    <xf numFmtId="44" fontId="32" fillId="19" borderId="129" xfId="0" applyNumberFormat="1" applyFont="1" applyFill="1" applyBorder="1" applyAlignment="1">
      <alignment horizontal="center" vertical="center"/>
    </xf>
    <xf numFmtId="0" fontId="24" fillId="0" borderId="96" xfId="0" applyFont="1" applyBorder="1" applyAlignment="1">
      <alignment wrapText="1"/>
    </xf>
    <xf numFmtId="0" fontId="24" fillId="0" borderId="130" xfId="0" applyFont="1" applyBorder="1" applyAlignment="1">
      <alignment wrapText="1"/>
    </xf>
    <xf numFmtId="0" fontId="24" fillId="0" borderId="160" xfId="0" applyFont="1" applyBorder="1" applyAlignment="1">
      <alignment wrapText="1"/>
    </xf>
    <xf numFmtId="0" fontId="32" fillId="19" borderId="138" xfId="0" applyFont="1" applyFill="1" applyBorder="1" applyAlignment="1">
      <alignment horizontal="center" vertical="center" wrapText="1"/>
    </xf>
    <xf numFmtId="44" fontId="32" fillId="19" borderId="134" xfId="5" applyFont="1" applyFill="1" applyBorder="1" applyAlignment="1">
      <alignment horizontal="center" vertical="center" wrapText="1"/>
    </xf>
    <xf numFmtId="44" fontId="32" fillId="19" borderId="135" xfId="0" applyNumberFormat="1" applyFont="1" applyFill="1" applyBorder="1" applyAlignment="1">
      <alignment horizontal="center" vertical="center" wrapText="1"/>
    </xf>
    <xf numFmtId="3" fontId="32" fillId="19" borderId="136" xfId="0" applyNumberFormat="1" applyFont="1" applyFill="1" applyBorder="1" applyAlignment="1">
      <alignment horizontal="center" vertical="center"/>
    </xf>
    <xf numFmtId="44" fontId="32" fillId="19" borderId="134" xfId="0" applyNumberFormat="1" applyFont="1" applyFill="1" applyBorder="1" applyAlignment="1">
      <alignment horizontal="center" vertical="center"/>
    </xf>
    <xf numFmtId="44" fontId="32" fillId="19" borderId="137" xfId="0" applyNumberFormat="1" applyFont="1" applyFill="1" applyBorder="1" applyAlignment="1">
      <alignment horizontal="center" vertical="center"/>
    </xf>
    <xf numFmtId="0" fontId="6" fillId="6" borderId="53" xfId="0" applyFont="1" applyFill="1" applyBorder="1" applyAlignment="1">
      <alignment horizontal="center" vertical="center" wrapText="1"/>
    </xf>
    <xf numFmtId="3" fontId="10" fillId="0" borderId="44" xfId="0" applyNumberFormat="1" applyFont="1" applyBorder="1" applyAlignment="1">
      <alignment horizontal="center" vertical="center"/>
    </xf>
    <xf numFmtId="44" fontId="10" fillId="0" borderId="31" xfId="5" applyFont="1" applyBorder="1" applyAlignment="1">
      <alignment horizontal="center" vertical="center"/>
    </xf>
    <xf numFmtId="44" fontId="10" fillId="0" borderId="8" xfId="0" applyNumberFormat="1" applyFont="1" applyBorder="1" applyAlignment="1">
      <alignment horizontal="center" vertical="center"/>
    </xf>
    <xf numFmtId="44" fontId="10" fillId="0" borderId="31" xfId="0" applyNumberFormat="1" applyFont="1" applyBorder="1" applyAlignment="1">
      <alignment horizontal="center" vertical="center"/>
    </xf>
    <xf numFmtId="44" fontId="10" fillId="0" borderId="73" xfId="0" applyNumberFormat="1" applyFont="1" applyBorder="1" applyAlignment="1">
      <alignment horizontal="center" vertical="center"/>
    </xf>
    <xf numFmtId="0" fontId="10" fillId="14" borderId="73" xfId="0" applyFont="1" applyFill="1" applyBorder="1" applyAlignment="1">
      <alignment horizontal="center" vertical="center"/>
    </xf>
    <xf numFmtId="0" fontId="10" fillId="14" borderId="1" xfId="0" applyFont="1" applyFill="1" applyBorder="1" applyAlignment="1">
      <alignment horizontal="center" vertical="center"/>
    </xf>
    <xf numFmtId="0" fontId="10" fillId="14" borderId="10" xfId="0" applyFont="1" applyFill="1" applyBorder="1" applyAlignment="1">
      <alignment horizontal="center" vertical="center"/>
    </xf>
    <xf numFmtId="0" fontId="0" fillId="0" borderId="80" xfId="0" applyBorder="1" applyAlignment="1">
      <alignment horizontal="center" vertical="center"/>
    </xf>
    <xf numFmtId="0" fontId="0" fillId="0" borderId="46" xfId="0" applyBorder="1" applyAlignment="1">
      <alignment horizontal="center" vertical="center"/>
    </xf>
    <xf numFmtId="0" fontId="0" fillId="0" borderId="45" xfId="0" applyBorder="1"/>
    <xf numFmtId="164" fontId="18" fillId="0" borderId="64" xfId="0" applyNumberFormat="1" applyFont="1" applyBorder="1"/>
    <xf numFmtId="164" fontId="18" fillId="0" borderId="85" xfId="0" applyNumberFormat="1" applyFont="1" applyBorder="1"/>
    <xf numFmtId="44" fontId="0" fillId="0" borderId="45" xfId="5" applyFont="1" applyBorder="1" applyAlignment="1">
      <alignment wrapText="1"/>
    </xf>
    <xf numFmtId="44" fontId="19" fillId="18" borderId="13" xfId="5" applyFont="1" applyFill="1" applyBorder="1" applyAlignment="1">
      <alignment wrapText="1"/>
    </xf>
    <xf numFmtId="44" fontId="0" fillId="18" borderId="45" xfId="5" applyFont="1" applyFill="1" applyBorder="1" applyAlignment="1">
      <alignment wrapText="1"/>
    </xf>
    <xf numFmtId="44" fontId="0" fillId="18" borderId="0" xfId="5" applyFont="1" applyFill="1" applyAlignment="1">
      <alignment wrapText="1"/>
    </xf>
    <xf numFmtId="44" fontId="19" fillId="18" borderId="0" xfId="5" applyFont="1" applyFill="1"/>
    <xf numFmtId="44" fontId="0" fillId="18" borderId="80" xfId="5" applyFont="1" applyFill="1" applyBorder="1"/>
    <xf numFmtId="44" fontId="0" fillId="18" borderId="35" xfId="5" applyFont="1" applyFill="1" applyBorder="1"/>
    <xf numFmtId="44" fontId="1" fillId="0" borderId="46" xfId="5" applyFont="1" applyBorder="1"/>
    <xf numFmtId="44" fontId="1" fillId="18" borderId="161" xfId="5" applyFont="1" applyFill="1" applyBorder="1"/>
    <xf numFmtId="44" fontId="1" fillId="18" borderId="46" xfId="5" applyFont="1" applyFill="1" applyBorder="1"/>
    <xf numFmtId="0" fontId="0" fillId="0" borderId="154" xfId="0" applyBorder="1" applyAlignment="1">
      <alignment horizontal="center" vertical="center"/>
    </xf>
    <xf numFmtId="0" fontId="0" fillId="0" borderId="155" xfId="0" applyBorder="1" applyAlignment="1">
      <alignment horizontal="center" vertical="center"/>
    </xf>
    <xf numFmtId="0" fontId="23" fillId="16" borderId="97" xfId="0" applyFont="1" applyFill="1" applyBorder="1"/>
    <xf numFmtId="0" fontId="0" fillId="0" borderId="162" xfId="0" applyBorder="1" applyAlignment="1">
      <alignment horizontal="center" vertical="center"/>
    </xf>
    <xf numFmtId="0" fontId="22" fillId="16" borderId="28" xfId="0" applyFont="1" applyFill="1" applyBorder="1" applyAlignment="1">
      <alignment wrapText="1"/>
    </xf>
    <xf numFmtId="0" fontId="22" fillId="16" borderId="16" xfId="0" applyFont="1" applyFill="1" applyBorder="1" applyAlignment="1">
      <alignment wrapText="1"/>
    </xf>
    <xf numFmtId="0" fontId="22" fillId="16" borderId="18" xfId="0" applyFont="1" applyFill="1" applyBorder="1" applyAlignment="1">
      <alignment wrapText="1"/>
    </xf>
    <xf numFmtId="0" fontId="0" fillId="6" borderId="20" xfId="0" applyFill="1" applyBorder="1" applyAlignment="1">
      <alignment horizontal="center" vertical="center"/>
    </xf>
    <xf numFmtId="0" fontId="22" fillId="16" borderId="29" xfId="0" applyFont="1" applyFill="1" applyBorder="1" applyAlignment="1">
      <alignment wrapText="1"/>
    </xf>
    <xf numFmtId="0" fontId="22" fillId="16" borderId="21" xfId="0" applyFont="1" applyFill="1" applyBorder="1" applyAlignment="1">
      <alignment wrapText="1"/>
    </xf>
    <xf numFmtId="0" fontId="0" fillId="0" borderId="24" xfId="0" applyBorder="1" applyAlignment="1">
      <alignment horizontal="center" vertical="center"/>
    </xf>
    <xf numFmtId="0" fontId="22" fillId="16" borderId="57" xfId="0" applyFont="1" applyFill="1" applyBorder="1" applyAlignment="1">
      <alignment wrapText="1"/>
    </xf>
    <xf numFmtId="0" fontId="23" fillId="16" borderId="150" xfId="0" applyFont="1" applyFill="1" applyBorder="1"/>
    <xf numFmtId="3" fontId="0" fillId="17" borderId="20" xfId="0" applyNumberFormat="1" applyFill="1" applyBorder="1" applyAlignment="1">
      <alignment horizontal="center" vertical="center"/>
    </xf>
    <xf numFmtId="44" fontId="0" fillId="17" borderId="29" xfId="0" applyNumberFormat="1" applyFill="1" applyBorder="1" applyAlignment="1">
      <alignment horizontal="center" vertical="center"/>
    </xf>
    <xf numFmtId="44" fontId="0" fillId="17" borderId="21" xfId="0" applyNumberFormat="1" applyFill="1" applyBorder="1" applyAlignment="1">
      <alignment horizontal="center" vertical="center"/>
    </xf>
    <xf numFmtId="3" fontId="0" fillId="0" borderId="20" xfId="0" applyNumberFormat="1" applyBorder="1" applyAlignment="1">
      <alignment horizontal="center" vertical="center"/>
    </xf>
    <xf numFmtId="44" fontId="0" fillId="0" borderId="29" xfId="0" applyNumberFormat="1" applyBorder="1" applyAlignment="1">
      <alignment horizontal="center" vertical="center"/>
    </xf>
    <xf numFmtId="44" fontId="0" fillId="0" borderId="21" xfId="0" applyNumberFormat="1" applyBorder="1" applyAlignment="1">
      <alignment horizontal="center" vertical="center"/>
    </xf>
    <xf numFmtId="0" fontId="0" fillId="0" borderId="123" xfId="0" applyBorder="1" applyAlignment="1">
      <alignment horizontal="center" vertical="center"/>
    </xf>
    <xf numFmtId="0" fontId="22" fillId="0" borderId="124" xfId="0" applyFont="1" applyBorder="1" applyAlignment="1">
      <alignment wrapText="1"/>
    </xf>
    <xf numFmtId="0" fontId="22" fillId="0" borderId="125" xfId="0" applyFont="1" applyBorder="1" applyAlignment="1">
      <alignment wrapText="1"/>
    </xf>
    <xf numFmtId="0" fontId="22" fillId="0" borderId="150" xfId="0" applyFont="1" applyBorder="1" applyAlignment="1">
      <alignment wrapText="1"/>
    </xf>
    <xf numFmtId="0" fontId="22" fillId="0" borderId="151" xfId="0" applyFont="1" applyBorder="1" applyAlignment="1">
      <alignment wrapText="1"/>
    </xf>
    <xf numFmtId="0" fontId="0" fillId="0" borderId="150" xfId="0" applyBorder="1" applyAlignment="1">
      <alignment horizontal="center" vertical="center"/>
    </xf>
    <xf numFmtId="0" fontId="0" fillId="0" borderId="163" xfId="0" applyBorder="1" applyAlignment="1">
      <alignment horizontal="center" vertical="center"/>
    </xf>
    <xf numFmtId="0" fontId="0" fillId="0" borderId="156" xfId="0" applyBorder="1" applyAlignment="1">
      <alignment horizontal="center" vertical="center"/>
    </xf>
    <xf numFmtId="0" fontId="22" fillId="0" borderId="134" xfId="0" applyFont="1" applyBorder="1" applyAlignment="1">
      <alignment wrapText="1"/>
    </xf>
    <xf numFmtId="0" fontId="22" fillId="0" borderId="135" xfId="0" applyFont="1" applyBorder="1" applyAlignment="1">
      <alignment wrapText="1"/>
    </xf>
    <xf numFmtId="0" fontId="0" fillId="0" borderId="134" xfId="0" applyBorder="1" applyAlignment="1">
      <alignment horizontal="center" vertical="center" wrapText="1"/>
    </xf>
    <xf numFmtId="0" fontId="22" fillId="0" borderId="0" xfId="0" applyFont="1"/>
    <xf numFmtId="0" fontId="22" fillId="0" borderId="19" xfId="0" applyFont="1" applyBorder="1" applyAlignment="1">
      <alignment wrapText="1"/>
    </xf>
    <xf numFmtId="0" fontId="23" fillId="0" borderId="19" xfId="0" applyFont="1" applyBorder="1"/>
    <xf numFmtId="0" fontId="22" fillId="0" borderId="48" xfId="0" applyFont="1" applyBorder="1" applyAlignment="1">
      <alignment wrapText="1"/>
    </xf>
    <xf numFmtId="0" fontId="23" fillId="0" borderId="48" xfId="0" applyFont="1" applyBorder="1"/>
    <xf numFmtId="0" fontId="22" fillId="0" borderId="48" xfId="0" applyFont="1" applyBorder="1"/>
    <xf numFmtId="0" fontId="22" fillId="0" borderId="35" xfId="0" applyFont="1" applyBorder="1"/>
    <xf numFmtId="0" fontId="22" fillId="0" borderId="19" xfId="0" applyFont="1" applyBorder="1"/>
    <xf numFmtId="0" fontId="23" fillId="0" borderId="28" xfId="0" applyFont="1" applyBorder="1"/>
    <xf numFmtId="0" fontId="22" fillId="0" borderId="28" xfId="0" applyFont="1" applyBorder="1"/>
    <xf numFmtId="0" fontId="22" fillId="0" borderId="63" xfId="0" applyFont="1" applyBorder="1"/>
    <xf numFmtId="0" fontId="22" fillId="0" borderId="63" xfId="0" applyFont="1" applyBorder="1" applyAlignment="1">
      <alignment wrapText="1"/>
    </xf>
    <xf numFmtId="0" fontId="22" fillId="0" borderId="28" xfId="0" applyFont="1" applyBorder="1" applyAlignment="1">
      <alignment wrapText="1"/>
    </xf>
    <xf numFmtId="0" fontId="22" fillId="0" borderId="24" xfId="0" applyFont="1" applyBorder="1"/>
    <xf numFmtId="0" fontId="22" fillId="0" borderId="49" xfId="0" applyFont="1" applyBorder="1"/>
    <xf numFmtId="0" fontId="22" fillId="0" borderId="24" xfId="0" applyFont="1" applyBorder="1" applyAlignment="1">
      <alignment wrapText="1"/>
    </xf>
    <xf numFmtId="0" fontId="23" fillId="0" borderId="49" xfId="0" applyFont="1" applyBorder="1"/>
    <xf numFmtId="0" fontId="23" fillId="0" borderId="24" xfId="0" applyFont="1" applyBorder="1" applyAlignment="1">
      <alignment wrapText="1"/>
    </xf>
    <xf numFmtId="0" fontId="23" fillId="0" borderId="44" xfId="0" applyFont="1" applyBorder="1" applyAlignment="1">
      <alignment wrapText="1"/>
    </xf>
    <xf numFmtId="0" fontId="23" fillId="0" borderId="69" xfId="0" applyFont="1" applyBorder="1"/>
    <xf numFmtId="0" fontId="23" fillId="0" borderId="1" xfId="0" applyFont="1" applyBorder="1"/>
    <xf numFmtId="1" fontId="0" fillId="0" borderId="51" xfId="0" applyNumberFormat="1" applyBorder="1"/>
    <xf numFmtId="167" fontId="33" fillId="0" borderId="95" xfId="0" applyNumberFormat="1" applyFont="1" applyBorder="1"/>
    <xf numFmtId="0" fontId="1" fillId="0" borderId="32" xfId="0" applyFont="1" applyBorder="1" applyAlignment="1">
      <alignment horizontal="center" vertical="center" wrapText="1"/>
    </xf>
    <xf numFmtId="0" fontId="1" fillId="0" borderId="165" xfId="0" applyFont="1" applyBorder="1" applyAlignment="1">
      <alignment horizontal="center" vertical="center" wrapText="1"/>
    </xf>
    <xf numFmtId="0" fontId="1" fillId="0" borderId="166" xfId="0" applyFont="1" applyBorder="1" applyAlignment="1">
      <alignment horizontal="center" vertical="center" wrapText="1"/>
    </xf>
    <xf numFmtId="0" fontId="1" fillId="0" borderId="167" xfId="0" applyFont="1" applyBorder="1" applyAlignment="1">
      <alignment horizontal="center" vertical="center" wrapText="1"/>
    </xf>
    <xf numFmtId="9" fontId="0" fillId="0" borderId="168" xfId="0" applyNumberFormat="1" applyBorder="1"/>
    <xf numFmtId="9" fontId="0" fillId="0" borderId="169" xfId="0" applyNumberFormat="1" applyBorder="1"/>
    <xf numFmtId="167" fontId="0" fillId="0" borderId="168" xfId="3" applyNumberFormat="1" applyFont="1" applyBorder="1"/>
    <xf numFmtId="167" fontId="0" fillId="0" borderId="169" xfId="3" applyNumberFormat="1" applyFont="1" applyBorder="1"/>
    <xf numFmtId="167" fontId="33" fillId="0" borderId="108" xfId="0" applyNumberFormat="1" applyFont="1" applyBorder="1"/>
    <xf numFmtId="0" fontId="34" fillId="0" borderId="0" xfId="0" applyFont="1"/>
    <xf numFmtId="0" fontId="28" fillId="0" borderId="0" xfId="0" applyFont="1"/>
    <xf numFmtId="1" fontId="0" fillId="0" borderId="60" xfId="0" applyNumberFormat="1" applyBorder="1" applyAlignment="1">
      <alignment horizontal="center" vertical="center" wrapText="1"/>
    </xf>
    <xf numFmtId="1" fontId="0" fillId="0" borderId="28" xfId="0" applyNumberFormat="1" applyBorder="1" applyAlignment="1">
      <alignment horizontal="center"/>
    </xf>
    <xf numFmtId="0" fontId="0" fillId="9" borderId="55" xfId="0" applyFill="1" applyBorder="1"/>
    <xf numFmtId="0" fontId="15" fillId="0" borderId="51" xfId="0" applyFont="1" applyBorder="1" applyAlignment="1">
      <alignment horizontal="center" vertical="center" wrapText="1"/>
    </xf>
    <xf numFmtId="0" fontId="0" fillId="13" borderId="59" xfId="0" applyFill="1" applyBorder="1" applyAlignment="1">
      <alignment wrapText="1"/>
    </xf>
    <xf numFmtId="0" fontId="0" fillId="13" borderId="39" xfId="0" applyFill="1" applyBorder="1" applyAlignment="1">
      <alignment horizontal="left" vertical="center" wrapText="1"/>
    </xf>
    <xf numFmtId="0" fontId="0" fillId="13" borderId="41" xfId="0" applyFill="1" applyBorder="1" applyAlignment="1">
      <alignment horizontal="left" vertical="center" wrapText="1"/>
    </xf>
    <xf numFmtId="2" fontId="22" fillId="0" borderId="0" xfId="0" applyNumberFormat="1" applyFont="1"/>
    <xf numFmtId="9" fontId="0" fillId="0" borderId="0" xfId="0" applyNumberFormat="1"/>
    <xf numFmtId="9" fontId="33" fillId="0" borderId="0" xfId="0" applyNumberFormat="1" applyFont="1"/>
    <xf numFmtId="170" fontId="0" fillId="0" borderId="0" xfId="0" applyNumberFormat="1"/>
    <xf numFmtId="2" fontId="0" fillId="0" borderId="95" xfId="0" applyNumberFormat="1" applyBorder="1"/>
    <xf numFmtId="9" fontId="33" fillId="0" borderId="119" xfId="0" applyNumberFormat="1" applyFont="1" applyBorder="1"/>
    <xf numFmtId="9" fontId="33" fillId="0" borderId="97" xfId="0" applyNumberFormat="1" applyFont="1" applyBorder="1"/>
    <xf numFmtId="9" fontId="0" fillId="0" borderId="76" xfId="1" applyFont="1" applyBorder="1"/>
    <xf numFmtId="3" fontId="0" fillId="0" borderId="171" xfId="0" applyNumberFormat="1" applyBorder="1"/>
    <xf numFmtId="3" fontId="0" fillId="0" borderId="172" xfId="0" applyNumberFormat="1" applyBorder="1"/>
    <xf numFmtId="3" fontId="0" fillId="0" borderId="173" xfId="0" applyNumberFormat="1" applyBorder="1"/>
    <xf numFmtId="2" fontId="0" fillId="0" borderId="108" xfId="0" applyNumberFormat="1" applyBorder="1"/>
    <xf numFmtId="2" fontId="22" fillId="0" borderId="109" xfId="0" applyNumberFormat="1" applyFont="1" applyBorder="1"/>
    <xf numFmtId="9" fontId="0" fillId="0" borderId="110" xfId="0" applyNumberFormat="1" applyBorder="1"/>
    <xf numFmtId="9" fontId="33" fillId="0" borderId="111" xfId="0" applyNumberFormat="1" applyFont="1" applyBorder="1"/>
    <xf numFmtId="9" fontId="0" fillId="0" borderId="112" xfId="0" applyNumberFormat="1" applyBorder="1"/>
    <xf numFmtId="9" fontId="0" fillId="0" borderId="168" xfId="1" applyFont="1" applyBorder="1"/>
    <xf numFmtId="3" fontId="0" fillId="0" borderId="168" xfId="0" applyNumberFormat="1" applyBorder="1"/>
    <xf numFmtId="9" fontId="0" fillId="0" borderId="174" xfId="1" applyFont="1" applyBorder="1"/>
    <xf numFmtId="9" fontId="0" fillId="0" borderId="175" xfId="1" applyFont="1" applyBorder="1"/>
    <xf numFmtId="9" fontId="0" fillId="0" borderId="111" xfId="0" applyNumberFormat="1" applyBorder="1"/>
    <xf numFmtId="3" fontId="0" fillId="0" borderId="176" xfId="0" applyNumberFormat="1" applyBorder="1"/>
    <xf numFmtId="9" fontId="0" fillId="0" borderId="38" xfId="0" applyNumberFormat="1" applyBorder="1"/>
    <xf numFmtId="167" fontId="0" fillId="0" borderId="38" xfId="3" applyNumberFormat="1" applyFont="1" applyBorder="1"/>
    <xf numFmtId="167" fontId="33" fillId="0" borderId="129" xfId="0" applyNumberFormat="1" applyFont="1" applyBorder="1"/>
    <xf numFmtId="9" fontId="33" fillId="0" borderId="130" xfId="0" applyNumberFormat="1" applyFont="1" applyBorder="1"/>
    <xf numFmtId="2" fontId="22" fillId="0" borderId="129" xfId="0" applyNumberFormat="1" applyFont="1" applyBorder="1"/>
    <xf numFmtId="9" fontId="0" fillId="0" borderId="141" xfId="0" applyNumberFormat="1" applyBorder="1"/>
    <xf numFmtId="3" fontId="10" fillId="0" borderId="24" xfId="0" applyNumberFormat="1" applyFont="1" applyBorder="1" applyAlignment="1">
      <alignment horizontal="center" vertical="center"/>
    </xf>
    <xf numFmtId="44" fontId="10" fillId="0" borderId="63" xfId="5" applyFont="1" applyBorder="1" applyAlignment="1">
      <alignment horizontal="center" vertical="center"/>
    </xf>
    <xf numFmtId="44" fontId="10" fillId="0" borderId="41" xfId="0" applyNumberFormat="1" applyFont="1" applyBorder="1" applyAlignment="1">
      <alignment horizontal="center" vertical="center"/>
    </xf>
    <xf numFmtId="44" fontId="10" fillId="0" borderId="63" xfId="0" applyNumberFormat="1" applyFont="1" applyBorder="1" applyAlignment="1">
      <alignment horizontal="center" vertical="center"/>
    </xf>
    <xf numFmtId="0" fontId="6" fillId="6" borderId="148" xfId="0" applyFont="1" applyFill="1" applyBorder="1" applyAlignment="1">
      <alignment horizontal="center" vertical="center" wrapText="1"/>
    </xf>
    <xf numFmtId="0" fontId="6" fillId="6" borderId="177" xfId="0" applyFont="1" applyFill="1" applyBorder="1" applyAlignment="1">
      <alignment horizontal="center" vertical="center" wrapText="1"/>
    </xf>
    <xf numFmtId="0" fontId="6" fillId="6" borderId="128" xfId="0" applyFont="1" applyFill="1" applyBorder="1" applyAlignment="1">
      <alignment horizontal="center" vertical="center" wrapText="1"/>
    </xf>
    <xf numFmtId="0" fontId="6" fillId="6" borderId="158" xfId="0" applyFont="1" applyFill="1" applyBorder="1" applyAlignment="1">
      <alignment horizontal="center" vertical="center" wrapText="1"/>
    </xf>
    <xf numFmtId="0" fontId="10" fillId="0" borderId="24" xfId="0" applyFont="1" applyBorder="1" applyAlignment="1">
      <alignment horizontal="center" vertical="center"/>
    </xf>
    <xf numFmtId="0" fontId="10" fillId="0" borderId="121" xfId="0" applyFont="1" applyBorder="1" applyAlignment="1">
      <alignment horizontal="center" vertical="center"/>
    </xf>
    <xf numFmtId="0" fontId="6" fillId="20" borderId="15" xfId="0" applyFont="1" applyFill="1" applyBorder="1" applyAlignment="1">
      <alignment horizontal="center" vertical="center" wrapText="1"/>
    </xf>
    <xf numFmtId="0" fontId="6" fillId="20" borderId="37" xfId="0" applyFont="1" applyFill="1" applyBorder="1" applyAlignment="1">
      <alignment horizontal="center" vertical="center" wrapText="1"/>
    </xf>
    <xf numFmtId="0" fontId="10" fillId="20" borderId="15" xfId="0" applyFont="1" applyFill="1" applyBorder="1"/>
    <xf numFmtId="0" fontId="10" fillId="20" borderId="37" xfId="0" applyFont="1" applyFill="1" applyBorder="1"/>
    <xf numFmtId="3" fontId="10" fillId="0" borderId="17" xfId="0" applyNumberFormat="1" applyFont="1" applyBorder="1" applyAlignment="1">
      <alignment horizontal="center" vertical="center"/>
    </xf>
    <xf numFmtId="3" fontId="10" fillId="0" borderId="48" xfId="0" applyNumberFormat="1" applyFont="1" applyBorder="1" applyAlignment="1">
      <alignment horizontal="center" vertical="center"/>
    </xf>
    <xf numFmtId="0" fontId="6" fillId="0" borderId="19" xfId="0" applyFont="1" applyBorder="1" applyAlignment="1">
      <alignment horizontal="center" vertical="center" wrapText="1"/>
    </xf>
    <xf numFmtId="0" fontId="31" fillId="16" borderId="96" xfId="0" applyFont="1" applyFill="1" applyBorder="1"/>
    <xf numFmtId="0" fontId="31" fillId="16" borderId="130" xfId="0" applyFont="1" applyFill="1" applyBorder="1"/>
    <xf numFmtId="0" fontId="10" fillId="0" borderId="105" xfId="0" applyFont="1" applyBorder="1" applyAlignment="1">
      <alignment horizontal="center" vertical="center"/>
    </xf>
    <xf numFmtId="0" fontId="24" fillId="16" borderId="97" xfId="0" applyFont="1" applyFill="1" applyBorder="1" applyAlignment="1">
      <alignment wrapText="1"/>
    </xf>
    <xf numFmtId="0" fontId="24" fillId="16" borderId="120" xfId="0" applyFont="1" applyFill="1" applyBorder="1" applyAlignment="1">
      <alignment wrapText="1"/>
    </xf>
    <xf numFmtId="0" fontId="10" fillId="0" borderId="110" xfId="0" applyFont="1" applyBorder="1" applyAlignment="1">
      <alignment horizontal="center" vertical="center"/>
    </xf>
    <xf numFmtId="0" fontId="10" fillId="0" borderId="119" xfId="0" applyFont="1" applyBorder="1" applyAlignment="1">
      <alignment horizontal="center" vertical="center"/>
    </xf>
    <xf numFmtId="10" fontId="10" fillId="0" borderId="95" xfId="1" applyNumberFormat="1" applyFont="1" applyBorder="1" applyAlignment="1">
      <alignment horizontal="center" vertical="center"/>
    </xf>
    <xf numFmtId="3" fontId="10" fillId="0" borderId="96" xfId="0" applyNumberFormat="1" applyFont="1" applyBorder="1" applyAlignment="1">
      <alignment horizontal="center" vertical="center"/>
    </xf>
    <xf numFmtId="44" fontId="10" fillId="0" borderId="97" xfId="5" applyFont="1" applyBorder="1" applyAlignment="1">
      <alignment horizontal="center" vertical="center"/>
    </xf>
    <xf numFmtId="44" fontId="10" fillId="0" borderId="130" xfId="0" applyNumberFormat="1" applyFont="1" applyBorder="1" applyAlignment="1">
      <alignment horizontal="center" vertical="center"/>
    </xf>
    <xf numFmtId="44" fontId="10" fillId="0" borderId="97" xfId="0" applyNumberFormat="1" applyFont="1" applyBorder="1" applyAlignment="1">
      <alignment horizontal="center" vertical="center"/>
    </xf>
    <xf numFmtId="44" fontId="10" fillId="0" borderId="147" xfId="0" applyNumberFormat="1" applyFont="1" applyBorder="1" applyAlignment="1">
      <alignment horizontal="center" vertical="center"/>
    </xf>
    <xf numFmtId="0" fontId="10" fillId="20" borderId="119" xfId="0" applyFont="1" applyFill="1" applyBorder="1"/>
    <xf numFmtId="0" fontId="24" fillId="0" borderId="115" xfId="0" applyFont="1" applyBorder="1" applyAlignment="1">
      <alignment wrapText="1"/>
    </xf>
    <xf numFmtId="3" fontId="10" fillId="0" borderId="105" xfId="0" applyNumberFormat="1" applyFont="1" applyBorder="1" applyAlignment="1">
      <alignment horizontal="center" vertical="center"/>
    </xf>
    <xf numFmtId="44" fontId="10" fillId="0" borderId="106" xfId="5" applyFont="1" applyBorder="1" applyAlignment="1">
      <alignment horizontal="center" vertical="center"/>
    </xf>
    <xf numFmtId="44" fontId="10" fillId="0" borderId="107" xfId="0" applyNumberFormat="1" applyFont="1" applyBorder="1" applyAlignment="1">
      <alignment horizontal="center" vertical="center"/>
    </xf>
    <xf numFmtId="3" fontId="10" fillId="0" borderId="119" xfId="0" applyNumberFormat="1" applyFont="1" applyBorder="1" applyAlignment="1">
      <alignment horizontal="center" vertical="center"/>
    </xf>
    <xf numFmtId="44" fontId="10" fillId="0" borderId="120" xfId="0" applyNumberFormat="1" applyFont="1" applyBorder="1" applyAlignment="1">
      <alignment horizontal="center" vertical="center"/>
    </xf>
    <xf numFmtId="0" fontId="24" fillId="16" borderId="181" xfId="0" applyFont="1" applyFill="1" applyBorder="1"/>
    <xf numFmtId="44" fontId="10" fillId="6" borderId="128" xfId="5" applyFont="1" applyFill="1" applyBorder="1" applyAlignment="1">
      <alignment horizontal="center" vertical="center" wrapText="1"/>
    </xf>
    <xf numFmtId="44" fontId="10" fillId="0" borderId="106" xfId="0" applyNumberFormat="1" applyFont="1" applyBorder="1" applyAlignment="1">
      <alignment horizontal="center" vertical="center"/>
    </xf>
    <xf numFmtId="44" fontId="10" fillId="0" borderId="181" xfId="0" applyNumberFormat="1" applyFont="1" applyBorder="1" applyAlignment="1">
      <alignment horizontal="center" vertical="center"/>
    </xf>
    <xf numFmtId="10" fontId="10" fillId="0" borderId="174" xfId="1" applyNumberFormat="1" applyFont="1" applyBorder="1" applyAlignment="1">
      <alignment horizontal="center" vertical="center"/>
    </xf>
    <xf numFmtId="10" fontId="10" fillId="0" borderId="175" xfId="1" applyNumberFormat="1" applyFont="1" applyBorder="1" applyAlignment="1">
      <alignment horizontal="center" vertical="center"/>
    </xf>
    <xf numFmtId="44" fontId="10" fillId="0" borderId="111" xfId="5" applyFont="1" applyBorder="1" applyAlignment="1">
      <alignment horizontal="center" vertical="center"/>
    </xf>
    <xf numFmtId="44" fontId="10" fillId="0" borderId="112" xfId="0" applyNumberFormat="1" applyFont="1" applyBorder="1" applyAlignment="1">
      <alignment horizontal="center" vertical="center"/>
    </xf>
    <xf numFmtId="0" fontId="24" fillId="0" borderId="141" xfId="0" applyFont="1" applyBorder="1" applyAlignment="1">
      <alignment wrapText="1"/>
    </xf>
    <xf numFmtId="44" fontId="10" fillId="0" borderId="109" xfId="0" applyNumberFormat="1" applyFont="1" applyBorder="1" applyAlignment="1">
      <alignment horizontal="center" vertical="center"/>
    </xf>
    <xf numFmtId="3" fontId="10" fillId="0" borderId="110" xfId="0" applyNumberFormat="1" applyFont="1" applyBorder="1" applyAlignment="1">
      <alignment horizontal="center" vertical="center"/>
    </xf>
    <xf numFmtId="44" fontId="10" fillId="0" borderId="111" xfId="0" applyNumberFormat="1" applyFont="1" applyBorder="1" applyAlignment="1">
      <alignment horizontal="center" vertical="center"/>
    </xf>
    <xf numFmtId="10" fontId="10" fillId="0" borderId="105" xfId="1" applyNumberFormat="1" applyFont="1" applyBorder="1" applyAlignment="1">
      <alignment horizontal="center" vertical="center"/>
    </xf>
    <xf numFmtId="10" fontId="10" fillId="0" borderId="106" xfId="1" applyNumberFormat="1" applyFont="1" applyBorder="1" applyAlignment="1">
      <alignment horizontal="center" vertical="center"/>
    </xf>
    <xf numFmtId="10" fontId="10" fillId="0" borderId="107" xfId="1" applyNumberFormat="1" applyFont="1" applyBorder="1" applyAlignment="1">
      <alignment horizontal="center" vertical="center"/>
    </xf>
    <xf numFmtId="10" fontId="10" fillId="0" borderId="108" xfId="1" applyNumberFormat="1" applyFont="1" applyBorder="1" applyAlignment="1">
      <alignment horizontal="center" vertical="center"/>
    </xf>
    <xf numFmtId="10" fontId="10" fillId="0" borderId="109" xfId="1" applyNumberFormat="1" applyFont="1" applyBorder="1" applyAlignment="1">
      <alignment horizontal="center" vertical="center"/>
    </xf>
    <xf numFmtId="10" fontId="10" fillId="0" borderId="110" xfId="1" applyNumberFormat="1" applyFont="1" applyBorder="1" applyAlignment="1">
      <alignment horizontal="center" vertical="center"/>
    </xf>
    <xf numFmtId="10" fontId="10" fillId="0" borderId="111" xfId="1" applyNumberFormat="1" applyFont="1" applyBorder="1" applyAlignment="1">
      <alignment horizontal="center" vertical="center"/>
    </xf>
    <xf numFmtId="10" fontId="10" fillId="0" borderId="112" xfId="1" applyNumberFormat="1" applyFont="1" applyBorder="1" applyAlignment="1">
      <alignment horizontal="center" vertical="center"/>
    </xf>
    <xf numFmtId="44" fontId="10" fillId="0" borderId="141" xfId="0" applyNumberFormat="1" applyFont="1" applyBorder="1" applyAlignment="1">
      <alignment horizontal="center" vertical="center"/>
    </xf>
    <xf numFmtId="3" fontId="10" fillId="0" borderId="164" xfId="0" applyNumberFormat="1" applyFont="1" applyBorder="1" applyAlignment="1">
      <alignment horizontal="center" vertical="center"/>
    </xf>
    <xf numFmtId="10" fontId="10" fillId="0" borderId="119" xfId="1" applyNumberFormat="1" applyFont="1" applyBorder="1" applyAlignment="1">
      <alignment horizontal="center" vertical="center"/>
    </xf>
    <xf numFmtId="10" fontId="10" fillId="0" borderId="97" xfId="1" applyNumberFormat="1" applyFont="1" applyBorder="1" applyAlignment="1">
      <alignment horizontal="center" vertical="center"/>
    </xf>
    <xf numFmtId="10" fontId="10" fillId="0" borderId="120" xfId="1" applyNumberFormat="1" applyFont="1" applyBorder="1" applyAlignment="1">
      <alignment horizontal="center" vertical="center"/>
    </xf>
    <xf numFmtId="0" fontId="10" fillId="19" borderId="110" xfId="0" applyFont="1" applyFill="1" applyBorder="1" applyAlignment="1">
      <alignment horizontal="center" vertical="center"/>
    </xf>
    <xf numFmtId="44" fontId="10" fillId="19" borderId="111" xfId="5" applyFont="1" applyFill="1" applyBorder="1" applyAlignment="1">
      <alignment horizontal="center" vertical="center"/>
    </xf>
    <xf numFmtId="3" fontId="10" fillId="19" borderId="110" xfId="0" applyNumberFormat="1" applyFont="1" applyFill="1" applyBorder="1" applyAlignment="1">
      <alignment horizontal="center" vertical="center"/>
    </xf>
    <xf numFmtId="44" fontId="10" fillId="19" borderId="111" xfId="0" applyNumberFormat="1" applyFont="1" applyFill="1" applyBorder="1" applyAlignment="1">
      <alignment horizontal="center" vertical="center"/>
    </xf>
    <xf numFmtId="44" fontId="10" fillId="19" borderId="141" xfId="0" applyNumberFormat="1" applyFont="1" applyFill="1" applyBorder="1" applyAlignment="1">
      <alignment horizontal="center" vertical="center"/>
    </xf>
    <xf numFmtId="0" fontId="24" fillId="0" borderId="181" xfId="0" applyFont="1" applyBorder="1" applyAlignment="1">
      <alignment wrapText="1"/>
    </xf>
    <xf numFmtId="3" fontId="10" fillId="19" borderId="159" xfId="0" applyNumberFormat="1" applyFont="1" applyFill="1" applyBorder="1" applyAlignment="1">
      <alignment horizontal="center" vertical="center"/>
    </xf>
    <xf numFmtId="44" fontId="10" fillId="19" borderId="128" xfId="0" applyNumberFormat="1" applyFont="1" applyFill="1" applyBorder="1" applyAlignment="1">
      <alignment horizontal="center" vertical="center"/>
    </xf>
    <xf numFmtId="10" fontId="10" fillId="0" borderId="159" xfId="1" applyNumberFormat="1" applyFont="1" applyBorder="1" applyAlignment="1">
      <alignment horizontal="center" vertical="center"/>
    </xf>
    <xf numFmtId="10" fontId="10" fillId="0" borderId="128" xfId="1" applyNumberFormat="1" applyFont="1" applyBorder="1" applyAlignment="1">
      <alignment horizontal="center" vertical="center"/>
    </xf>
    <xf numFmtId="10" fontId="10" fillId="0" borderId="180" xfId="1" applyNumberFormat="1" applyFont="1" applyBorder="1" applyAlignment="1">
      <alignment horizontal="center" vertical="center"/>
    </xf>
    <xf numFmtId="10" fontId="10" fillId="0" borderId="179" xfId="1" applyNumberFormat="1" applyFont="1" applyBorder="1" applyAlignment="1">
      <alignment horizontal="center" vertical="center"/>
    </xf>
    <xf numFmtId="10" fontId="10" fillId="0" borderId="182" xfId="1" applyNumberFormat="1" applyFont="1" applyBorder="1" applyAlignment="1">
      <alignment horizontal="center" vertical="center"/>
    </xf>
    <xf numFmtId="0" fontId="10" fillId="20" borderId="131" xfId="0" applyFont="1" applyFill="1" applyBorder="1" applyAlignment="1">
      <alignment horizontal="center" vertical="center"/>
    </xf>
    <xf numFmtId="0" fontId="10" fillId="20" borderId="132" xfId="0" applyFont="1" applyFill="1" applyBorder="1" applyAlignment="1">
      <alignment horizontal="center" vertical="center"/>
    </xf>
    <xf numFmtId="0" fontId="10" fillId="20" borderId="133" xfId="0" applyFont="1" applyFill="1" applyBorder="1" applyAlignment="1">
      <alignment horizontal="center" vertical="center"/>
    </xf>
    <xf numFmtId="0" fontId="10" fillId="19" borderId="77" xfId="0" applyFont="1" applyFill="1" applyBorder="1" applyAlignment="1">
      <alignment horizontal="center" vertical="center"/>
    </xf>
    <xf numFmtId="0" fontId="10" fillId="20" borderId="183" xfId="0" applyFont="1" applyFill="1" applyBorder="1" applyAlignment="1">
      <alignment horizontal="center" vertical="center"/>
    </xf>
    <xf numFmtId="44" fontId="10" fillId="0" borderId="169" xfId="5" applyFont="1" applyBorder="1" applyAlignment="1">
      <alignment horizontal="center" vertical="center"/>
    </xf>
    <xf numFmtId="0" fontId="6" fillId="6" borderId="162" xfId="0" applyFont="1" applyFill="1" applyBorder="1" applyAlignment="1">
      <alignment horizontal="center" vertical="center" wrapText="1"/>
    </xf>
    <xf numFmtId="0" fontId="10" fillId="6" borderId="115" xfId="0" applyFont="1" applyFill="1" applyBorder="1" applyAlignment="1">
      <alignment horizontal="center" vertical="center" wrapText="1"/>
    </xf>
    <xf numFmtId="0" fontId="6" fillId="6" borderId="178" xfId="0" applyFont="1" applyFill="1" applyBorder="1" applyAlignment="1">
      <alignment horizontal="center" vertical="center" wrapText="1"/>
    </xf>
    <xf numFmtId="8" fontId="10" fillId="0" borderId="129" xfId="0" applyNumberFormat="1" applyFont="1" applyBorder="1" applyAlignment="1">
      <alignment horizontal="center" vertical="center"/>
    </xf>
    <xf numFmtId="8" fontId="10" fillId="0" borderId="137" xfId="0" applyNumberFormat="1" applyFont="1" applyBorder="1" applyAlignment="1">
      <alignment horizontal="center" vertical="center"/>
    </xf>
    <xf numFmtId="44" fontId="10" fillId="0" borderId="173" xfId="5" applyFont="1" applyBorder="1" applyAlignment="1">
      <alignment vertical="center"/>
    </xf>
    <xf numFmtId="0" fontId="0" fillId="0" borderId="184" xfId="0" applyBorder="1" applyAlignment="1">
      <alignment horizontal="center" vertical="center"/>
    </xf>
    <xf numFmtId="3" fontId="0" fillId="0" borderId="185" xfId="0" applyNumberFormat="1" applyBorder="1" applyAlignment="1">
      <alignment horizontal="center" vertical="center"/>
    </xf>
    <xf numFmtId="44" fontId="0" fillId="0" borderId="186" xfId="0" applyNumberFormat="1" applyBorder="1" applyAlignment="1">
      <alignment horizontal="center" vertical="center"/>
    </xf>
    <xf numFmtId="44" fontId="0" fillId="0" borderId="187" xfId="0" applyNumberFormat="1" applyBorder="1" applyAlignment="1">
      <alignment horizontal="center" vertical="center"/>
    </xf>
    <xf numFmtId="164" fontId="0" fillId="17" borderId="27" xfId="0" applyNumberFormat="1" applyFill="1" applyBorder="1" applyAlignment="1">
      <alignment horizontal="center" vertical="center"/>
    </xf>
    <xf numFmtId="164" fontId="0" fillId="17" borderId="16" xfId="0" applyNumberFormat="1" applyFill="1" applyBorder="1" applyAlignment="1">
      <alignment horizontal="center" vertical="center"/>
    </xf>
    <xf numFmtId="164" fontId="0" fillId="17" borderId="63" xfId="0" applyNumberFormat="1" applyFill="1" applyBorder="1" applyAlignment="1">
      <alignment horizontal="center" vertical="center"/>
    </xf>
    <xf numFmtId="164" fontId="0" fillId="17" borderId="57" xfId="0" applyNumberFormat="1" applyFill="1" applyBorder="1" applyAlignment="1">
      <alignment horizontal="center" vertical="center"/>
    </xf>
    <xf numFmtId="164" fontId="0" fillId="17" borderId="28" xfId="0" applyNumberFormat="1" applyFill="1" applyBorder="1" applyAlignment="1">
      <alignment horizontal="center" vertical="center"/>
    </xf>
    <xf numFmtId="164" fontId="0" fillId="17" borderId="18" xfId="0" applyNumberFormat="1" applyFill="1" applyBorder="1" applyAlignment="1">
      <alignment horizontal="center" vertical="center"/>
    </xf>
    <xf numFmtId="164" fontId="0" fillId="0" borderId="76" xfId="0" applyNumberFormat="1" applyBorder="1" applyAlignment="1">
      <alignment horizontal="center" vertical="center"/>
    </xf>
    <xf numFmtId="164" fontId="0" fillId="0" borderId="75" xfId="0" applyNumberFormat="1" applyBorder="1" applyAlignment="1">
      <alignment horizontal="center" vertical="center"/>
    </xf>
    <xf numFmtId="164" fontId="0" fillId="0" borderId="27" xfId="0" applyNumberFormat="1" applyBorder="1" applyAlignment="1">
      <alignment horizontal="center" vertical="center"/>
    </xf>
    <xf numFmtId="164" fontId="0" fillId="0" borderId="16" xfId="0" applyNumberFormat="1" applyBorder="1" applyAlignment="1">
      <alignment horizontal="center" vertical="center"/>
    </xf>
    <xf numFmtId="164" fontId="0" fillId="0" borderId="18" xfId="0" applyNumberFormat="1" applyBorder="1" applyAlignment="1">
      <alignment horizontal="center" vertical="center"/>
    </xf>
    <xf numFmtId="164" fontId="0" fillId="0" borderId="28" xfId="0" applyNumberFormat="1" applyBorder="1" applyAlignment="1">
      <alignment horizontal="center" vertical="center"/>
    </xf>
    <xf numFmtId="164" fontId="0" fillId="0" borderId="29" xfId="0" applyNumberFormat="1" applyBorder="1" applyAlignment="1">
      <alignment horizontal="center" vertical="center"/>
    </xf>
    <xf numFmtId="164" fontId="0" fillId="0" borderId="21" xfId="0" applyNumberFormat="1" applyBorder="1" applyAlignment="1">
      <alignment horizontal="center" vertical="center"/>
    </xf>
    <xf numFmtId="164" fontId="0" fillId="17" borderId="29" xfId="0" applyNumberFormat="1" applyFill="1" applyBorder="1" applyAlignment="1">
      <alignment horizontal="center" vertical="center"/>
    </xf>
    <xf numFmtId="164" fontId="0" fillId="17" borderId="21" xfId="0" applyNumberFormat="1" applyFill="1" applyBorder="1" applyAlignment="1">
      <alignment horizontal="center" vertical="center"/>
    </xf>
    <xf numFmtId="164" fontId="0" fillId="0" borderId="186" xfId="0" applyNumberFormat="1" applyBorder="1" applyAlignment="1">
      <alignment horizontal="center" vertical="center"/>
    </xf>
    <xf numFmtId="164" fontId="0" fillId="0" borderId="187" xfId="0" applyNumberFormat="1" applyBorder="1" applyAlignment="1">
      <alignment horizontal="center" vertical="center"/>
    </xf>
    <xf numFmtId="164" fontId="0" fillId="0" borderId="63" xfId="0" applyNumberFormat="1" applyBorder="1" applyAlignment="1">
      <alignment horizontal="center" vertical="center"/>
    </xf>
    <xf numFmtId="164" fontId="0" fillId="0" borderId="57" xfId="0" applyNumberFormat="1" applyBorder="1" applyAlignment="1">
      <alignment horizontal="center" vertical="center"/>
    </xf>
    <xf numFmtId="164" fontId="0" fillId="0" borderId="150" xfId="0" applyNumberFormat="1" applyBorder="1" applyAlignment="1">
      <alignment horizontal="center" vertical="center"/>
    </xf>
    <xf numFmtId="164" fontId="0" fillId="0" borderId="144" xfId="0" applyNumberFormat="1" applyBorder="1" applyAlignment="1">
      <alignment horizontal="center" vertical="center"/>
    </xf>
    <xf numFmtId="164" fontId="0" fillId="0" borderId="95" xfId="0" applyNumberFormat="1" applyBorder="1" applyAlignment="1">
      <alignment horizontal="center" vertical="center"/>
    </xf>
    <xf numFmtId="164" fontId="0" fillId="0" borderId="145" xfId="0" applyNumberFormat="1" applyBorder="1" applyAlignment="1">
      <alignment horizontal="center" vertical="center"/>
    </xf>
    <xf numFmtId="164" fontId="0" fillId="0" borderId="95" xfId="0" applyNumberFormat="1" applyBorder="1" applyAlignment="1">
      <alignment horizontal="center" vertical="center" wrapText="1"/>
    </xf>
    <xf numFmtId="164" fontId="0" fillId="0" borderId="145" xfId="0" applyNumberFormat="1" applyBorder="1" applyAlignment="1">
      <alignment horizontal="center" vertical="center" wrapText="1"/>
    </xf>
    <xf numFmtId="164" fontId="0" fillId="0" borderId="134" xfId="0" applyNumberFormat="1" applyBorder="1" applyAlignment="1">
      <alignment horizontal="center" vertical="center" wrapText="1"/>
    </xf>
    <xf numFmtId="164" fontId="0" fillId="0" borderId="152" xfId="0" applyNumberFormat="1" applyBorder="1" applyAlignment="1">
      <alignment horizontal="center" vertical="center" wrapText="1"/>
    </xf>
    <xf numFmtId="164" fontId="0" fillId="0" borderId="70" xfId="0" applyNumberFormat="1" applyBorder="1" applyAlignment="1">
      <alignment horizontal="center" vertical="center" wrapText="1"/>
    </xf>
    <xf numFmtId="164" fontId="0" fillId="0" borderId="72" xfId="0" applyNumberFormat="1" applyBorder="1" applyAlignment="1">
      <alignment horizontal="center" vertical="center" wrapText="1"/>
    </xf>
    <xf numFmtId="164" fontId="0" fillId="0" borderId="76" xfId="0" applyNumberFormat="1" applyBorder="1" applyAlignment="1">
      <alignment horizontal="center" vertical="center" wrapText="1"/>
    </xf>
    <xf numFmtId="164" fontId="0" fillId="0" borderId="75" xfId="0" applyNumberFormat="1" applyBorder="1" applyAlignment="1">
      <alignment horizontal="center" vertical="center" wrapText="1"/>
    </xf>
    <xf numFmtId="164" fontId="0" fillId="17" borderId="76" xfId="0" applyNumberFormat="1" applyFill="1" applyBorder="1" applyAlignment="1">
      <alignment horizontal="center" vertical="center" wrapText="1"/>
    </xf>
    <xf numFmtId="164" fontId="0" fillId="17" borderId="75" xfId="0" applyNumberFormat="1" applyFill="1" applyBorder="1" applyAlignment="1">
      <alignment horizontal="center" vertical="center" wrapText="1"/>
    </xf>
    <xf numFmtId="164" fontId="0" fillId="17" borderId="76" xfId="0" applyNumberFormat="1" applyFill="1" applyBorder="1" applyAlignment="1">
      <alignment horizontal="center" vertical="center"/>
    </xf>
    <xf numFmtId="164" fontId="0" fillId="17" borderId="75" xfId="0" applyNumberFormat="1" applyFill="1" applyBorder="1" applyAlignment="1">
      <alignment horizontal="center" vertical="center"/>
    </xf>
    <xf numFmtId="164" fontId="0" fillId="17" borderId="70" xfId="0" applyNumberFormat="1" applyFill="1" applyBorder="1" applyAlignment="1">
      <alignment horizontal="center" vertical="center"/>
    </xf>
    <xf numFmtId="164" fontId="0" fillId="17" borderId="72" xfId="0" applyNumberFormat="1" applyFill="1" applyBorder="1" applyAlignment="1">
      <alignment horizontal="center" vertical="center"/>
    </xf>
    <xf numFmtId="164" fontId="0" fillId="0" borderId="61" xfId="0" applyNumberFormat="1" applyBorder="1" applyAlignment="1">
      <alignment horizontal="center" vertical="center"/>
    </xf>
    <xf numFmtId="164" fontId="0" fillId="0" borderId="25" xfId="0" applyNumberFormat="1" applyBorder="1" applyAlignment="1">
      <alignment horizontal="center" vertical="center"/>
    </xf>
    <xf numFmtId="171" fontId="0" fillId="17" borderId="27" xfId="0" applyNumberFormat="1" applyFill="1" applyBorder="1" applyAlignment="1">
      <alignment horizontal="center" vertical="center"/>
    </xf>
    <xf numFmtId="171" fontId="0" fillId="17" borderId="16" xfId="0" applyNumberFormat="1" applyFill="1" applyBorder="1" applyAlignment="1">
      <alignment horizontal="center" vertical="center"/>
    </xf>
    <xf numFmtId="171" fontId="0" fillId="17" borderId="63" xfId="0" applyNumberFormat="1" applyFill="1" applyBorder="1" applyAlignment="1">
      <alignment horizontal="center" vertical="center"/>
    </xf>
    <xf numFmtId="171" fontId="0" fillId="17" borderId="57" xfId="0" applyNumberFormat="1" applyFill="1" applyBorder="1" applyAlignment="1">
      <alignment horizontal="center" vertical="center"/>
    </xf>
    <xf numFmtId="171" fontId="0" fillId="17" borderId="28" xfId="0" applyNumberFormat="1" applyFill="1" applyBorder="1" applyAlignment="1">
      <alignment horizontal="center" vertical="center"/>
    </xf>
    <xf numFmtId="171" fontId="0" fillId="17" borderId="18" xfId="0" applyNumberFormat="1" applyFill="1" applyBorder="1" applyAlignment="1">
      <alignment horizontal="center" vertical="center"/>
    </xf>
    <xf numFmtId="171" fontId="0" fillId="0" borderId="76" xfId="0" applyNumberFormat="1" applyBorder="1" applyAlignment="1">
      <alignment horizontal="center" vertical="center"/>
    </xf>
    <xf numFmtId="171" fontId="0" fillId="0" borderId="75" xfId="0" applyNumberFormat="1" applyBorder="1" applyAlignment="1">
      <alignment horizontal="center" vertical="center"/>
    </xf>
    <xf numFmtId="171" fontId="0" fillId="0" borderId="27" xfId="0" applyNumberFormat="1" applyBorder="1" applyAlignment="1">
      <alignment horizontal="center" vertical="center"/>
    </xf>
    <xf numFmtId="171" fontId="0" fillId="0" borderId="16" xfId="0" applyNumberFormat="1" applyBorder="1" applyAlignment="1">
      <alignment horizontal="center" vertical="center"/>
    </xf>
    <xf numFmtId="171" fontId="0" fillId="0" borderId="28" xfId="0" applyNumberFormat="1" applyBorder="1" applyAlignment="1">
      <alignment horizontal="center" vertical="center"/>
    </xf>
    <xf numFmtId="171" fontId="0" fillId="0" borderId="18" xfId="0" applyNumberFormat="1" applyBorder="1" applyAlignment="1">
      <alignment horizontal="center" vertical="center"/>
    </xf>
    <xf numFmtId="171" fontId="0" fillId="0" borderId="29" xfId="0" applyNumberFormat="1" applyBorder="1" applyAlignment="1">
      <alignment horizontal="center" vertical="center"/>
    </xf>
    <xf numFmtId="171" fontId="0" fillId="0" borderId="21" xfId="0" applyNumberFormat="1" applyBorder="1" applyAlignment="1">
      <alignment horizontal="center" vertical="center"/>
    </xf>
    <xf numFmtId="171" fontId="0" fillId="17" borderId="29" xfId="0" applyNumberFormat="1" applyFill="1" applyBorder="1" applyAlignment="1">
      <alignment horizontal="center" vertical="center"/>
    </xf>
    <xf numFmtId="171" fontId="0" fillId="17" borderId="21" xfId="0" applyNumberFormat="1" applyFill="1" applyBorder="1" applyAlignment="1">
      <alignment horizontal="center" vertical="center"/>
    </xf>
    <xf numFmtId="171" fontId="0" fillId="0" borderId="186" xfId="0" applyNumberFormat="1" applyBorder="1" applyAlignment="1">
      <alignment horizontal="center" vertical="center"/>
    </xf>
    <xf numFmtId="171" fontId="0" fillId="0" borderId="187" xfId="0" applyNumberFormat="1" applyBorder="1" applyAlignment="1">
      <alignment horizontal="center" vertical="center"/>
    </xf>
    <xf numFmtId="171" fontId="0" fillId="0" borderId="63" xfId="0" applyNumberFormat="1" applyBorder="1" applyAlignment="1">
      <alignment horizontal="center" vertical="center"/>
    </xf>
    <xf numFmtId="171" fontId="0" fillId="0" borderId="57" xfId="0" applyNumberFormat="1" applyBorder="1" applyAlignment="1">
      <alignment horizontal="center" vertical="center"/>
    </xf>
    <xf numFmtId="171" fontId="0" fillId="0" borderId="150" xfId="0" applyNumberFormat="1" applyBorder="1" applyAlignment="1">
      <alignment horizontal="center" vertical="center"/>
    </xf>
    <xf numFmtId="171" fontId="0" fillId="0" borderId="144" xfId="0" applyNumberFormat="1" applyBorder="1" applyAlignment="1">
      <alignment horizontal="center" vertical="center"/>
    </xf>
    <xf numFmtId="171" fontId="0" fillId="0" borderId="95" xfId="0" applyNumberFormat="1" applyBorder="1" applyAlignment="1">
      <alignment horizontal="center" vertical="center"/>
    </xf>
    <xf numFmtId="171" fontId="0" fillId="0" borderId="145" xfId="0" applyNumberFormat="1" applyBorder="1" applyAlignment="1">
      <alignment horizontal="center" vertical="center"/>
    </xf>
    <xf numFmtId="171" fontId="0" fillId="0" borderId="95" xfId="0" applyNumberFormat="1" applyBorder="1" applyAlignment="1">
      <alignment horizontal="center" vertical="center" wrapText="1"/>
    </xf>
    <xf numFmtId="171" fontId="0" fillId="0" borderId="145" xfId="0" applyNumberFormat="1" applyBorder="1" applyAlignment="1">
      <alignment horizontal="center" vertical="center" wrapText="1"/>
    </xf>
    <xf numFmtId="171" fontId="0" fillId="0" borderId="134" xfId="0" applyNumberFormat="1" applyBorder="1" applyAlignment="1">
      <alignment horizontal="center" vertical="center" wrapText="1"/>
    </xf>
    <xf numFmtId="171" fontId="0" fillId="0" borderId="152" xfId="0" applyNumberFormat="1" applyBorder="1" applyAlignment="1">
      <alignment horizontal="center" vertical="center" wrapText="1"/>
    </xf>
    <xf numFmtId="171" fontId="0" fillId="0" borderId="70" xfId="0" applyNumberFormat="1" applyBorder="1" applyAlignment="1">
      <alignment horizontal="center" vertical="center" wrapText="1"/>
    </xf>
    <xf numFmtId="171" fontId="0" fillId="0" borderId="72" xfId="0" applyNumberFormat="1" applyBorder="1" applyAlignment="1">
      <alignment horizontal="center" vertical="center" wrapText="1"/>
    </xf>
    <xf numFmtId="171" fontId="0" fillId="0" borderId="76" xfId="0" applyNumberFormat="1" applyBorder="1" applyAlignment="1">
      <alignment horizontal="center" vertical="center" wrapText="1"/>
    </xf>
    <xf numFmtId="171" fontId="0" fillId="0" borderId="75" xfId="0" applyNumberFormat="1" applyBorder="1" applyAlignment="1">
      <alignment horizontal="center" vertical="center" wrapText="1"/>
    </xf>
    <xf numFmtId="171" fontId="0" fillId="17" borderId="76" xfId="0" applyNumberFormat="1" applyFill="1" applyBorder="1" applyAlignment="1">
      <alignment horizontal="center" vertical="center" wrapText="1"/>
    </xf>
    <xf numFmtId="171" fontId="0" fillId="17" borderId="75" xfId="0" applyNumberFormat="1" applyFill="1" applyBorder="1" applyAlignment="1">
      <alignment horizontal="center" vertical="center" wrapText="1"/>
    </xf>
    <xf numFmtId="171" fontId="0" fillId="17" borderId="76" xfId="0" applyNumberFormat="1" applyFill="1" applyBorder="1" applyAlignment="1">
      <alignment horizontal="center" vertical="center"/>
    </xf>
    <xf numFmtId="171" fontId="0" fillId="17" borderId="75" xfId="0" applyNumberFormat="1" applyFill="1" applyBorder="1" applyAlignment="1">
      <alignment horizontal="center" vertical="center"/>
    </xf>
    <xf numFmtId="171" fontId="0" fillId="17" borderId="70" xfId="0" applyNumberFormat="1" applyFill="1" applyBorder="1" applyAlignment="1">
      <alignment horizontal="center" vertical="center"/>
    </xf>
    <xf numFmtId="171" fontId="0" fillId="17" borderId="72" xfId="0" applyNumberFormat="1" applyFill="1" applyBorder="1" applyAlignment="1">
      <alignment horizontal="center" vertical="center"/>
    </xf>
    <xf numFmtId="171" fontId="0" fillId="0" borderId="61" xfId="0" applyNumberFormat="1" applyBorder="1" applyAlignment="1">
      <alignment horizontal="center" vertical="center"/>
    </xf>
    <xf numFmtId="171" fontId="0" fillId="0" borderId="25" xfId="0" applyNumberFormat="1" applyBorder="1" applyAlignment="1">
      <alignment horizontal="center" vertical="center"/>
    </xf>
    <xf numFmtId="0" fontId="0" fillId="17" borderId="95" xfId="0" applyFill="1" applyBorder="1" applyAlignment="1">
      <alignment horizontal="center" vertical="center"/>
    </xf>
    <xf numFmtId="164" fontId="0" fillId="17" borderId="95" xfId="0" applyNumberFormat="1" applyFill="1" applyBorder="1" applyAlignment="1">
      <alignment horizontal="center" vertical="center"/>
    </xf>
    <xf numFmtId="3" fontId="0" fillId="17" borderId="95" xfId="0" applyNumberFormat="1" applyFill="1" applyBorder="1" applyAlignment="1">
      <alignment horizontal="center" vertical="center"/>
    </xf>
    <xf numFmtId="44" fontId="0" fillId="17" borderId="95" xfId="0" applyNumberFormat="1" applyFill="1" applyBorder="1" applyAlignment="1">
      <alignment horizontal="center" vertical="center"/>
    </xf>
    <xf numFmtId="0" fontId="22" fillId="0" borderId="130" xfId="0" applyFont="1" applyBorder="1" applyAlignment="1">
      <alignment wrapText="1"/>
    </xf>
    <xf numFmtId="10" fontId="16" fillId="0" borderId="19" xfId="1" applyNumberFormat="1" applyFont="1" applyBorder="1" applyAlignment="1">
      <alignment horizontal="center" vertical="center"/>
    </xf>
    <xf numFmtId="3" fontId="0" fillId="0" borderId="44" xfId="0" applyNumberFormat="1" applyBorder="1" applyAlignment="1">
      <alignment horizontal="center" vertical="center"/>
    </xf>
    <xf numFmtId="164" fontId="0" fillId="0" borderId="31" xfId="0" applyNumberFormat="1" applyBorder="1" applyAlignment="1">
      <alignment horizontal="center" vertical="center"/>
    </xf>
    <xf numFmtId="164" fontId="0" fillId="0" borderId="8" xfId="0" applyNumberFormat="1" applyBorder="1" applyAlignment="1">
      <alignment horizontal="center" vertical="center"/>
    </xf>
    <xf numFmtId="44" fontId="0" fillId="0" borderId="31" xfId="0" applyNumberFormat="1" applyBorder="1" applyAlignment="1">
      <alignment horizontal="center" vertical="center"/>
    </xf>
    <xf numFmtId="44" fontId="0" fillId="0" borderId="8" xfId="0" applyNumberFormat="1" applyBorder="1" applyAlignment="1">
      <alignment horizontal="center" vertical="center"/>
    </xf>
    <xf numFmtId="0" fontId="24" fillId="16" borderId="181" xfId="0" applyFont="1" applyFill="1" applyBorder="1" applyAlignment="1">
      <alignment horizontal="left" vertical="center"/>
    </xf>
    <xf numFmtId="0" fontId="24" fillId="16" borderId="129" xfId="0" applyFont="1" applyFill="1" applyBorder="1" applyAlignment="1">
      <alignment horizontal="left" vertical="center"/>
    </xf>
    <xf numFmtId="0" fontId="24" fillId="16" borderId="181" xfId="0" applyFont="1" applyFill="1" applyBorder="1" applyAlignment="1">
      <alignment vertical="center"/>
    </xf>
    <xf numFmtId="0" fontId="24" fillId="16" borderId="129" xfId="0" applyFont="1" applyFill="1" applyBorder="1" applyAlignment="1">
      <alignment vertical="center"/>
    </xf>
    <xf numFmtId="0" fontId="0" fillId="13" borderId="59" xfId="0" applyFill="1" applyBorder="1" applyAlignment="1">
      <alignment horizontal="left" vertical="top" wrapText="1"/>
    </xf>
    <xf numFmtId="0" fontId="0" fillId="13" borderId="43" xfId="0" applyFill="1" applyBorder="1" applyAlignment="1">
      <alignment horizontal="left" vertical="top" wrapText="1"/>
    </xf>
    <xf numFmtId="0" fontId="0" fillId="13" borderId="47" xfId="0" applyFill="1" applyBorder="1" applyAlignment="1">
      <alignment horizontal="left" vertical="top" wrapText="1"/>
    </xf>
    <xf numFmtId="0" fontId="0" fillId="13" borderId="39" xfId="0" applyFill="1" applyBorder="1" applyAlignment="1">
      <alignment horizontal="left" vertical="top" wrapText="1"/>
    </xf>
    <xf numFmtId="0" fontId="0" fillId="13" borderId="0" xfId="0" applyFill="1" applyAlignment="1">
      <alignment horizontal="left" vertical="top" wrapText="1"/>
    </xf>
    <xf numFmtId="0" fontId="0" fillId="13" borderId="35" xfId="0" applyFill="1" applyBorder="1" applyAlignment="1">
      <alignment horizontal="left" vertical="top" wrapText="1"/>
    </xf>
    <xf numFmtId="0" fontId="0" fillId="13" borderId="41" xfId="0" applyFill="1" applyBorder="1" applyAlignment="1">
      <alignment horizontal="left" vertical="top" wrapText="1"/>
    </xf>
    <xf numFmtId="0" fontId="0" fillId="13" borderId="49" xfId="0" applyFill="1" applyBorder="1" applyAlignment="1">
      <alignment horizontal="left" vertical="top" wrapText="1"/>
    </xf>
    <xf numFmtId="0" fontId="0" fillId="13" borderId="48" xfId="0" applyFill="1" applyBorder="1" applyAlignment="1">
      <alignment horizontal="left" vertical="top" wrapText="1"/>
    </xf>
    <xf numFmtId="0" fontId="1" fillId="7" borderId="11" xfId="0" applyFont="1" applyFill="1" applyBorder="1" applyAlignment="1">
      <alignment horizontal="center" vertical="center" wrapText="1"/>
    </xf>
    <xf numFmtId="0" fontId="0" fillId="0" borderId="12" xfId="0" applyBorder="1" applyAlignment="1">
      <alignment horizontal="center" vertical="center" wrapText="1"/>
    </xf>
    <xf numFmtId="0" fontId="1" fillId="7" borderId="126" xfId="0" applyFont="1" applyFill="1" applyBorder="1" applyAlignment="1">
      <alignment horizontal="center" vertical="center" wrapText="1"/>
    </xf>
    <xf numFmtId="0" fontId="1" fillId="7" borderId="127" xfId="0" applyFont="1" applyFill="1" applyBorder="1" applyAlignment="1">
      <alignment horizontal="center" vertical="center" wrapText="1"/>
    </xf>
    <xf numFmtId="0" fontId="1" fillId="7" borderId="126" xfId="0" applyFont="1" applyFill="1" applyBorder="1" applyAlignment="1">
      <alignment horizontal="center" vertical="center"/>
    </xf>
    <xf numFmtId="0" fontId="1" fillId="7" borderId="127" xfId="0" applyFont="1" applyFill="1" applyBorder="1" applyAlignment="1">
      <alignment horizontal="center" vertical="center"/>
    </xf>
    <xf numFmtId="0" fontId="1" fillId="7" borderId="116" xfId="0" applyFont="1" applyFill="1" applyBorder="1" applyAlignment="1">
      <alignment horizontal="center" vertical="center" wrapText="1"/>
    </xf>
    <xf numFmtId="0" fontId="1" fillId="7" borderId="117" xfId="0" applyFont="1" applyFill="1" applyBorder="1" applyAlignment="1">
      <alignment horizontal="center" vertical="center" wrapText="1"/>
    </xf>
    <xf numFmtId="0" fontId="1" fillId="7" borderId="118" xfId="0" applyFont="1" applyFill="1" applyBorder="1" applyAlignment="1">
      <alignment horizontal="center" vertical="center" wrapText="1"/>
    </xf>
    <xf numFmtId="0" fontId="1" fillId="7" borderId="11" xfId="0" applyFont="1" applyFill="1" applyBorder="1" applyAlignment="1">
      <alignment horizontal="center" vertical="center"/>
    </xf>
    <xf numFmtId="0" fontId="1" fillId="7" borderId="12" xfId="0" applyFont="1" applyFill="1" applyBorder="1" applyAlignment="1">
      <alignment horizontal="center" vertical="center"/>
    </xf>
    <xf numFmtId="0" fontId="6" fillId="7" borderId="11" xfId="0" applyFont="1" applyFill="1" applyBorder="1" applyAlignment="1">
      <alignment horizontal="center" vertical="center" wrapText="1"/>
    </xf>
    <xf numFmtId="0" fontId="0" fillId="9" borderId="11" xfId="0" applyFill="1" applyBorder="1" applyAlignment="1">
      <alignment horizontal="center" vertical="center" wrapText="1"/>
    </xf>
    <xf numFmtId="0" fontId="0" fillId="9" borderId="14" xfId="0" applyFill="1" applyBorder="1" applyAlignment="1">
      <alignment horizontal="center" vertical="center" wrapText="1"/>
    </xf>
    <xf numFmtId="0" fontId="6" fillId="2" borderId="11"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6" fillId="7" borderId="60" xfId="0" applyFont="1" applyFill="1" applyBorder="1" applyAlignment="1">
      <alignment horizontal="center" vertical="center"/>
    </xf>
    <xf numFmtId="0" fontId="6" fillId="7" borderId="61" xfId="0" applyFont="1" applyFill="1" applyBorder="1" applyAlignment="1">
      <alignment horizontal="center" vertical="center"/>
    </xf>
    <xf numFmtId="0" fontId="6" fillId="7" borderId="25" xfId="0" applyFont="1" applyFill="1" applyBorder="1" applyAlignment="1">
      <alignment horizontal="center" vertical="center"/>
    </xf>
    <xf numFmtId="0" fontId="6" fillId="7" borderId="62" xfId="0" applyFont="1" applyFill="1" applyBorder="1" applyAlignment="1">
      <alignment horizontal="center" vertical="center"/>
    </xf>
    <xf numFmtId="0" fontId="6" fillId="7" borderId="60" xfId="0" applyFont="1" applyFill="1" applyBorder="1" applyAlignment="1">
      <alignment horizontal="center" vertical="center" wrapText="1"/>
    </xf>
    <xf numFmtId="0" fontId="6" fillId="7" borderId="61" xfId="0" applyFont="1" applyFill="1" applyBorder="1" applyAlignment="1">
      <alignment horizontal="center" vertical="center" wrapText="1"/>
    </xf>
    <xf numFmtId="0" fontId="6" fillId="7" borderId="25" xfId="0" applyFont="1" applyFill="1" applyBorder="1" applyAlignment="1">
      <alignment horizontal="center" vertical="center" wrapText="1"/>
    </xf>
    <xf numFmtId="0" fontId="6" fillId="7" borderId="14" xfId="0" applyFont="1" applyFill="1" applyBorder="1" applyAlignment="1">
      <alignment horizontal="center" vertical="center"/>
    </xf>
    <xf numFmtId="0" fontId="0" fillId="9" borderId="12" xfId="0" applyFill="1" applyBorder="1" applyAlignment="1">
      <alignment horizontal="center" vertical="center" wrapText="1"/>
    </xf>
    <xf numFmtId="0" fontId="1" fillId="2" borderId="11" xfId="0" applyFont="1" applyFill="1" applyBorder="1" applyAlignment="1">
      <alignment horizontal="center" vertical="center" wrapText="1"/>
    </xf>
    <xf numFmtId="0" fontId="1" fillId="2" borderId="14" xfId="0" applyFont="1" applyFill="1" applyBorder="1" applyAlignment="1">
      <alignment horizontal="center" vertical="center" wrapText="1"/>
    </xf>
    <xf numFmtId="0" fontId="1" fillId="2" borderId="142" xfId="0" applyFont="1" applyFill="1" applyBorder="1" applyAlignment="1">
      <alignment horizontal="center" vertical="center" wrapText="1"/>
    </xf>
    <xf numFmtId="0" fontId="1" fillId="0" borderId="39" xfId="0" applyFont="1" applyBorder="1" applyAlignment="1">
      <alignment horizontal="center" vertical="center" wrapText="1"/>
    </xf>
    <xf numFmtId="0" fontId="1" fillId="0" borderId="0" xfId="0" applyFont="1" applyAlignment="1">
      <alignment horizontal="center" vertical="center" wrapText="1"/>
    </xf>
    <xf numFmtId="0" fontId="1" fillId="0" borderId="38" xfId="0" applyFont="1" applyBorder="1" applyAlignment="1">
      <alignment horizontal="center"/>
    </xf>
    <xf numFmtId="0" fontId="1" fillId="0" borderId="19" xfId="0" applyFont="1" applyBorder="1" applyAlignment="1">
      <alignment horizontal="center"/>
    </xf>
    <xf numFmtId="0" fontId="0" fillId="0" borderId="0" xfId="0" applyAlignment="1">
      <alignment horizontal="left" vertical="center" wrapText="1"/>
    </xf>
    <xf numFmtId="0" fontId="1" fillId="11" borderId="4" xfId="0" applyFont="1" applyFill="1" applyBorder="1" applyAlignment="1">
      <alignment horizontal="center" vertical="center"/>
    </xf>
    <xf numFmtId="0" fontId="0" fillId="0" borderId="13" xfId="0" applyBorder="1" applyAlignment="1">
      <alignment vertical="center"/>
    </xf>
    <xf numFmtId="0" fontId="0" fillId="0" borderId="5" xfId="0" applyBorder="1" applyAlignment="1">
      <alignment vertical="center"/>
    </xf>
    <xf numFmtId="0" fontId="1" fillId="11" borderId="11" xfId="0" applyFont="1" applyFill="1" applyBorder="1" applyAlignment="1">
      <alignment horizontal="center" vertical="center" wrapText="1"/>
    </xf>
    <xf numFmtId="0" fontId="1" fillId="11" borderId="12" xfId="0" applyFont="1" applyFill="1" applyBorder="1" applyAlignment="1">
      <alignment horizontal="center" vertical="center" wrapText="1"/>
    </xf>
    <xf numFmtId="0" fontId="0" fillId="0" borderId="14" xfId="0" applyBorder="1" applyAlignment="1">
      <alignment horizontal="center" vertical="center" wrapText="1"/>
    </xf>
    <xf numFmtId="0" fontId="1" fillId="11" borderId="45" xfId="0" applyFont="1" applyFill="1" applyBorder="1" applyAlignment="1">
      <alignment horizontal="center" vertical="center" wrapText="1"/>
    </xf>
    <xf numFmtId="0" fontId="1" fillId="11" borderId="46" xfId="0" applyFont="1" applyFill="1" applyBorder="1" applyAlignment="1">
      <alignment horizontal="center" vertical="center" wrapText="1"/>
    </xf>
    <xf numFmtId="0" fontId="1" fillId="11" borderId="4" xfId="0" applyFont="1" applyFill="1" applyBorder="1" applyAlignment="1">
      <alignment horizontal="center" vertical="center" wrapText="1"/>
    </xf>
    <xf numFmtId="0" fontId="1" fillId="11" borderId="13" xfId="0" applyFont="1" applyFill="1" applyBorder="1" applyAlignment="1">
      <alignment horizontal="center" vertical="center" wrapText="1"/>
    </xf>
    <xf numFmtId="0" fontId="1" fillId="11" borderId="5" xfId="0" applyFont="1" applyFill="1" applyBorder="1" applyAlignment="1">
      <alignment horizontal="center" vertical="center" wrapText="1"/>
    </xf>
    <xf numFmtId="0" fontId="1" fillId="11" borderId="9" xfId="0" applyFont="1" applyFill="1" applyBorder="1" applyAlignment="1">
      <alignment horizontal="center" vertical="center" wrapText="1"/>
    </xf>
    <xf numFmtId="0" fontId="1" fillId="11" borderId="1" xfId="0" applyFont="1" applyFill="1" applyBorder="1" applyAlignment="1">
      <alignment horizontal="center" vertical="center" wrapText="1"/>
    </xf>
    <xf numFmtId="0" fontId="1" fillId="11" borderId="10" xfId="0" applyFont="1" applyFill="1" applyBorder="1" applyAlignment="1">
      <alignment horizontal="center" vertical="center" wrapText="1"/>
    </xf>
    <xf numFmtId="0" fontId="1" fillId="11" borderId="11" xfId="0" applyFont="1" applyFill="1" applyBorder="1" applyAlignment="1">
      <alignment horizontal="center" vertical="center"/>
    </xf>
    <xf numFmtId="0" fontId="1" fillId="11" borderId="14" xfId="0" applyFont="1" applyFill="1" applyBorder="1" applyAlignment="1">
      <alignment horizontal="center" vertical="center"/>
    </xf>
    <xf numFmtId="0" fontId="1" fillId="11" borderId="12" xfId="0" applyFont="1" applyFill="1" applyBorder="1" applyAlignment="1">
      <alignment horizontal="center" vertical="center"/>
    </xf>
    <xf numFmtId="0" fontId="1" fillId="11" borderId="13" xfId="0" applyFont="1" applyFill="1" applyBorder="1" applyAlignment="1">
      <alignment horizontal="center" vertical="center"/>
    </xf>
    <xf numFmtId="0" fontId="1" fillId="11" borderId="5" xfId="0" applyFont="1" applyFill="1" applyBorder="1" applyAlignment="1">
      <alignment horizontal="center" vertical="center"/>
    </xf>
    <xf numFmtId="0" fontId="1" fillId="11" borderId="9" xfId="0" applyFont="1" applyFill="1" applyBorder="1" applyAlignment="1">
      <alignment horizontal="center" vertical="center"/>
    </xf>
    <xf numFmtId="0" fontId="1" fillId="11" borderId="1" xfId="0" applyFont="1" applyFill="1" applyBorder="1" applyAlignment="1">
      <alignment horizontal="center" vertical="center"/>
    </xf>
    <xf numFmtId="0" fontId="1" fillId="11" borderId="10" xfId="0" applyFont="1" applyFill="1" applyBorder="1" applyAlignment="1">
      <alignment horizontal="center" vertical="center"/>
    </xf>
    <xf numFmtId="0" fontId="1" fillId="11" borderId="14" xfId="0" applyFont="1" applyFill="1" applyBorder="1" applyAlignment="1">
      <alignment horizontal="center" vertical="center" wrapText="1"/>
    </xf>
    <xf numFmtId="0" fontId="0" fillId="9" borderId="9" xfId="0" applyFill="1" applyBorder="1" applyAlignment="1">
      <alignment horizontal="center" vertical="center" wrapText="1"/>
    </xf>
    <xf numFmtId="0" fontId="0" fillId="9" borderId="1" xfId="0" applyFill="1" applyBorder="1" applyAlignment="1">
      <alignment horizontal="center" vertical="center" wrapText="1"/>
    </xf>
    <xf numFmtId="0" fontId="0" fillId="9" borderId="10" xfId="0" applyFill="1" applyBorder="1" applyAlignment="1">
      <alignment horizontal="center" vertical="center" wrapText="1"/>
    </xf>
    <xf numFmtId="0" fontId="1" fillId="5" borderId="65" xfId="0" applyFont="1" applyFill="1" applyBorder="1" applyAlignment="1">
      <alignment horizontal="center" vertical="center" wrapText="1"/>
    </xf>
    <xf numFmtId="0" fontId="13" fillId="5" borderId="11" xfId="0" applyFont="1" applyFill="1" applyBorder="1" applyAlignment="1">
      <alignment horizontal="center" vertical="center" wrapText="1"/>
    </xf>
    <xf numFmtId="0" fontId="13" fillId="5" borderId="62" xfId="0" applyFont="1" applyFill="1" applyBorder="1" applyAlignment="1">
      <alignment horizontal="center" vertical="center" wrapText="1"/>
    </xf>
    <xf numFmtId="0" fontId="13" fillId="5" borderId="65" xfId="0" applyFont="1" applyFill="1" applyBorder="1" applyAlignment="1">
      <alignment horizontal="center" vertical="center" wrapText="1"/>
    </xf>
    <xf numFmtId="0" fontId="1" fillId="2" borderId="4" xfId="0" applyFont="1" applyFill="1" applyBorder="1" applyAlignment="1">
      <alignment horizontal="center" vertical="center"/>
    </xf>
    <xf numFmtId="0" fontId="1" fillId="2" borderId="13"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0" xfId="0" applyFont="1" applyFill="1" applyAlignment="1">
      <alignment horizontal="center" vertical="center"/>
    </xf>
    <xf numFmtId="0" fontId="1" fillId="2" borderId="7" xfId="0" applyFont="1" applyFill="1" applyBorder="1" applyAlignment="1">
      <alignment horizontal="center" vertical="center"/>
    </xf>
    <xf numFmtId="0" fontId="13" fillId="5" borderId="12" xfId="0" applyFont="1" applyFill="1" applyBorder="1" applyAlignment="1">
      <alignment horizontal="center" vertical="center" wrapText="1"/>
    </xf>
    <xf numFmtId="0" fontId="1" fillId="12" borderId="4" xfId="0" applyFont="1" applyFill="1" applyBorder="1" applyAlignment="1">
      <alignment horizontal="center" vertical="center"/>
    </xf>
    <xf numFmtId="0" fontId="1" fillId="12" borderId="13" xfId="0" applyFont="1" applyFill="1" applyBorder="1" applyAlignment="1">
      <alignment horizontal="center" vertical="center"/>
    </xf>
    <xf numFmtId="0" fontId="1" fillId="12" borderId="5" xfId="0" applyFont="1" applyFill="1" applyBorder="1" applyAlignment="1">
      <alignment horizontal="center" vertical="center"/>
    </xf>
    <xf numFmtId="0" fontId="1" fillId="12" borderId="6" xfId="0" applyFont="1" applyFill="1" applyBorder="1" applyAlignment="1">
      <alignment horizontal="center" vertical="center"/>
    </xf>
    <xf numFmtId="0" fontId="1" fillId="12" borderId="0" xfId="0" applyFont="1" applyFill="1" applyAlignment="1">
      <alignment horizontal="center" vertical="center"/>
    </xf>
    <xf numFmtId="0" fontId="1" fillId="12" borderId="7" xfId="0" applyFont="1" applyFill="1" applyBorder="1" applyAlignment="1">
      <alignment horizontal="center" vertical="center"/>
    </xf>
    <xf numFmtId="0" fontId="1" fillId="12" borderId="9" xfId="0" applyFont="1" applyFill="1" applyBorder="1" applyAlignment="1">
      <alignment horizontal="center" vertical="center"/>
    </xf>
    <xf numFmtId="0" fontId="1" fillId="12" borderId="1" xfId="0" applyFont="1" applyFill="1" applyBorder="1" applyAlignment="1">
      <alignment horizontal="center" vertical="center"/>
    </xf>
    <xf numFmtId="0" fontId="1" fillId="12" borderId="10" xfId="0" applyFont="1" applyFill="1" applyBorder="1" applyAlignment="1">
      <alignment horizontal="center" vertical="center"/>
    </xf>
    <xf numFmtId="0" fontId="1" fillId="3" borderId="15" xfId="0" applyFont="1" applyFill="1" applyBorder="1" applyAlignment="1">
      <alignment horizontal="center" vertical="center" wrapText="1"/>
    </xf>
    <xf numFmtId="0" fontId="1" fillId="3" borderId="16" xfId="0" applyFont="1" applyFill="1" applyBorder="1" applyAlignment="1">
      <alignment horizontal="center" vertical="center" wrapText="1"/>
    </xf>
    <xf numFmtId="0" fontId="1" fillId="3" borderId="37" xfId="0" applyFont="1" applyFill="1" applyBorder="1" applyAlignment="1">
      <alignment horizontal="center" vertical="center" wrapText="1"/>
    </xf>
    <xf numFmtId="0" fontId="1" fillId="3" borderId="18" xfId="0" applyFont="1" applyFill="1" applyBorder="1" applyAlignment="1">
      <alignment horizontal="center" vertical="center" wrapText="1"/>
    </xf>
    <xf numFmtId="0" fontId="1" fillId="5" borderId="11" xfId="0" applyFont="1" applyFill="1" applyBorder="1" applyAlignment="1">
      <alignment horizontal="center" vertical="center" wrapText="1"/>
    </xf>
    <xf numFmtId="0" fontId="1" fillId="5" borderId="14" xfId="0" applyFont="1" applyFill="1" applyBorder="1" applyAlignment="1">
      <alignment horizontal="center" vertical="center" wrapText="1"/>
    </xf>
    <xf numFmtId="0" fontId="1" fillId="5" borderId="12" xfId="0" applyFont="1" applyFill="1" applyBorder="1" applyAlignment="1">
      <alignment horizontal="center" vertical="center" wrapText="1"/>
    </xf>
    <xf numFmtId="0" fontId="13" fillId="5" borderId="14" xfId="0" applyFont="1" applyFill="1" applyBorder="1" applyAlignment="1">
      <alignment horizontal="center" vertical="center" wrapText="1"/>
    </xf>
    <xf numFmtId="0" fontId="1" fillId="5" borderId="14" xfId="0" applyFont="1" applyFill="1" applyBorder="1" applyAlignment="1">
      <alignment horizontal="center" vertical="center"/>
    </xf>
    <xf numFmtId="0" fontId="1" fillId="5" borderId="12" xfId="0" applyFont="1" applyFill="1" applyBorder="1" applyAlignment="1">
      <alignment horizontal="center" vertical="center"/>
    </xf>
    <xf numFmtId="0" fontId="1" fillId="5" borderId="44" xfId="0" applyFont="1" applyFill="1" applyBorder="1" applyAlignment="1">
      <alignment horizontal="center" vertical="center" wrapText="1"/>
    </xf>
    <xf numFmtId="0" fontId="1" fillId="5" borderId="31" xfId="0" applyFont="1" applyFill="1" applyBorder="1" applyAlignment="1">
      <alignment horizontal="center" vertical="center" wrapText="1"/>
    </xf>
    <xf numFmtId="0" fontId="1" fillId="5" borderId="73" xfId="0" applyFont="1" applyFill="1" applyBorder="1" applyAlignment="1">
      <alignment horizontal="center" vertical="center" wrapText="1"/>
    </xf>
    <xf numFmtId="0" fontId="1" fillId="4" borderId="4" xfId="0" applyFont="1" applyFill="1" applyBorder="1" applyAlignment="1">
      <alignment horizontal="center" vertical="center"/>
    </xf>
    <xf numFmtId="0" fontId="1" fillId="4" borderId="1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0" xfId="0" applyFont="1" applyFill="1" applyAlignment="1">
      <alignment horizontal="center" vertical="center"/>
    </xf>
    <xf numFmtId="0" fontId="1" fillId="4" borderId="7" xfId="0" applyFont="1" applyFill="1" applyBorder="1" applyAlignment="1">
      <alignment horizontal="center" vertical="center"/>
    </xf>
    <xf numFmtId="0" fontId="1" fillId="4" borderId="9" xfId="0" applyFont="1" applyFill="1" applyBorder="1" applyAlignment="1">
      <alignment horizontal="center" vertical="center"/>
    </xf>
    <xf numFmtId="0" fontId="1" fillId="4" borderId="1" xfId="0" applyFont="1" applyFill="1" applyBorder="1" applyAlignment="1">
      <alignment horizontal="center" vertical="center"/>
    </xf>
    <xf numFmtId="0" fontId="1" fillId="4" borderId="10" xfId="0" applyFont="1" applyFill="1" applyBorder="1" applyAlignment="1">
      <alignment horizontal="center" vertical="center"/>
    </xf>
    <xf numFmtId="0" fontId="1" fillId="5" borderId="11" xfId="0" applyFont="1" applyFill="1" applyBorder="1" applyAlignment="1">
      <alignment horizontal="center" vertical="center"/>
    </xf>
    <xf numFmtId="0" fontId="1" fillId="3" borderId="4" xfId="0" applyFont="1" applyFill="1" applyBorder="1" applyAlignment="1">
      <alignment horizontal="center" vertical="center" wrapText="1"/>
    </xf>
    <xf numFmtId="0" fontId="1" fillId="3" borderId="13"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1" fillId="3" borderId="0" xfId="0" applyFont="1" applyFill="1" applyAlignment="1">
      <alignment horizontal="center" vertical="center" wrapText="1"/>
    </xf>
    <xf numFmtId="0" fontId="1" fillId="3" borderId="9"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4" fillId="0" borderId="11" xfId="0" applyFont="1" applyBorder="1" applyAlignment="1">
      <alignment horizontal="center"/>
    </xf>
    <xf numFmtId="0" fontId="4" fillId="0" borderId="14" xfId="0" applyFont="1" applyBorder="1" applyAlignment="1">
      <alignment horizontal="center"/>
    </xf>
    <xf numFmtId="0" fontId="4" fillId="0" borderId="12" xfId="0" applyFont="1" applyBorder="1" applyAlignment="1">
      <alignment horizontal="center"/>
    </xf>
    <xf numFmtId="0" fontId="4" fillId="0" borderId="11" xfId="0" applyFont="1" applyBorder="1" applyAlignment="1">
      <alignment horizontal="center" vertical="center"/>
    </xf>
    <xf numFmtId="0" fontId="4" fillId="0" borderId="14" xfId="0" applyFont="1" applyBorder="1" applyAlignment="1">
      <alignment horizontal="center" vertical="center"/>
    </xf>
    <xf numFmtId="0" fontId="4" fillId="0" borderId="12" xfId="0" applyFont="1" applyBorder="1" applyAlignment="1">
      <alignment horizontal="center" vertical="center"/>
    </xf>
    <xf numFmtId="0" fontId="6" fillId="8" borderId="60" xfId="0" applyFont="1" applyFill="1" applyBorder="1" applyAlignment="1">
      <alignment horizontal="center" vertical="center" wrapText="1"/>
    </xf>
    <xf numFmtId="0" fontId="0" fillId="0" borderId="61" xfId="0" applyBorder="1" applyAlignment="1">
      <alignment horizontal="center" vertical="center"/>
    </xf>
    <xf numFmtId="0" fontId="0" fillId="0" borderId="25" xfId="0" applyBorder="1" applyAlignment="1">
      <alignment horizontal="center" vertical="center"/>
    </xf>
    <xf numFmtId="0" fontId="0" fillId="0" borderId="61" xfId="0" applyBorder="1" applyAlignment="1">
      <alignment horizontal="center" vertical="center" wrapText="1"/>
    </xf>
    <xf numFmtId="0" fontId="0" fillId="0" borderId="25" xfId="0" applyBorder="1" applyAlignment="1">
      <alignment horizontal="center" vertical="center" wrapText="1"/>
    </xf>
    <xf numFmtId="0" fontId="1" fillId="8" borderId="11" xfId="0" applyFont="1" applyFill="1" applyBorder="1" applyAlignment="1">
      <alignment horizontal="center" vertical="center" wrapText="1"/>
    </xf>
    <xf numFmtId="0" fontId="1" fillId="8" borderId="14" xfId="0" applyFont="1" applyFill="1" applyBorder="1" applyAlignment="1">
      <alignment horizontal="center" vertical="center" wrapText="1"/>
    </xf>
    <xf numFmtId="0" fontId="1" fillId="8" borderId="12" xfId="0" applyFont="1" applyFill="1" applyBorder="1" applyAlignment="1">
      <alignment horizontal="center" vertical="center" wrapText="1"/>
    </xf>
    <xf numFmtId="0" fontId="1" fillId="8" borderId="2" xfId="0" applyFont="1" applyFill="1" applyBorder="1" applyAlignment="1">
      <alignment horizontal="center" vertical="center" wrapText="1"/>
    </xf>
    <xf numFmtId="0" fontId="0" fillId="0" borderId="74" xfId="0" applyBorder="1" applyAlignment="1">
      <alignment horizontal="center" vertical="center"/>
    </xf>
    <xf numFmtId="0" fontId="0" fillId="0" borderId="3" xfId="0" applyBorder="1" applyAlignment="1">
      <alignment horizontal="center" vertical="center"/>
    </xf>
    <xf numFmtId="0" fontId="1" fillId="8" borderId="60" xfId="0" applyFont="1" applyFill="1" applyBorder="1" applyAlignment="1">
      <alignment horizontal="center" vertical="center" wrapText="1"/>
    </xf>
    <xf numFmtId="0" fontId="2" fillId="0" borderId="11" xfId="0" applyFont="1" applyBorder="1" applyAlignment="1">
      <alignment horizontal="center" vertical="center"/>
    </xf>
    <xf numFmtId="0" fontId="2" fillId="0" borderId="14" xfId="0" applyFont="1" applyBorder="1" applyAlignment="1">
      <alignment horizontal="center" vertical="center"/>
    </xf>
    <xf numFmtId="0" fontId="2" fillId="0" borderId="12" xfId="0" applyFont="1" applyBorder="1" applyAlignment="1">
      <alignment horizontal="center" vertical="center"/>
    </xf>
    <xf numFmtId="0" fontId="2" fillId="0" borderId="11" xfId="0" applyFont="1" applyBorder="1" applyAlignment="1">
      <alignment horizontal="center"/>
    </xf>
    <xf numFmtId="0" fontId="2" fillId="0" borderId="14" xfId="0" applyFont="1" applyBorder="1" applyAlignment="1">
      <alignment horizontal="center"/>
    </xf>
    <xf numFmtId="0" fontId="2" fillId="0" borderId="12" xfId="0" applyFont="1" applyBorder="1" applyAlignment="1">
      <alignment horizontal="center"/>
    </xf>
    <xf numFmtId="0" fontId="0" fillId="0" borderId="45" xfId="0" applyBorder="1" applyAlignment="1">
      <alignment horizontal="center" vertical="center" wrapText="1"/>
    </xf>
    <xf numFmtId="0" fontId="0" fillId="0" borderId="80" xfId="0" applyBorder="1" applyAlignment="1">
      <alignment horizontal="center" vertical="center" wrapText="1"/>
    </xf>
    <xf numFmtId="0" fontId="0" fillId="0" borderId="46" xfId="0" applyBorder="1" applyAlignment="1">
      <alignment horizontal="center" vertical="center" wrapText="1"/>
    </xf>
    <xf numFmtId="0" fontId="6" fillId="0" borderId="11" xfId="0" applyFont="1" applyBorder="1" applyAlignment="1">
      <alignment horizontal="center" vertical="center"/>
    </xf>
    <xf numFmtId="0" fontId="6" fillId="0" borderId="14" xfId="0" applyFont="1" applyBorder="1" applyAlignment="1">
      <alignment horizontal="center" vertical="center"/>
    </xf>
    <xf numFmtId="0" fontId="6" fillId="0" borderId="12" xfId="0" applyFont="1" applyBorder="1" applyAlignment="1">
      <alignment horizontal="center" vertical="center"/>
    </xf>
    <xf numFmtId="0" fontId="6" fillId="0" borderId="65"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12" xfId="0" applyFont="1" applyBorder="1" applyAlignment="1">
      <alignment horizontal="center" vertical="center" wrapText="1"/>
    </xf>
    <xf numFmtId="16" fontId="6" fillId="0" borderId="11" xfId="0" applyNumberFormat="1" applyFont="1" applyBorder="1" applyAlignment="1">
      <alignment horizontal="center" vertical="center"/>
    </xf>
    <xf numFmtId="16" fontId="6" fillId="0" borderId="14" xfId="0" applyNumberFormat="1" applyFont="1" applyBorder="1" applyAlignment="1">
      <alignment horizontal="center" vertical="center"/>
    </xf>
    <xf numFmtId="16" fontId="6" fillId="0" borderId="12" xfId="0" applyNumberFormat="1" applyFont="1" applyBorder="1" applyAlignment="1">
      <alignment horizontal="center" vertical="center"/>
    </xf>
    <xf numFmtId="0" fontId="0" fillId="0" borderId="45" xfId="0" applyBorder="1" applyAlignment="1">
      <alignment horizontal="center" vertical="center"/>
    </xf>
    <xf numFmtId="0" fontId="0" fillId="0" borderId="80" xfId="0" applyBorder="1" applyAlignment="1">
      <alignment horizontal="center" vertical="center"/>
    </xf>
    <xf numFmtId="0" fontId="0" fillId="0" borderId="46" xfId="0" applyBorder="1" applyAlignment="1">
      <alignment horizontal="center" vertical="center"/>
    </xf>
    <xf numFmtId="0" fontId="1" fillId="0" borderId="45" xfId="0" applyFont="1" applyBorder="1" applyAlignment="1">
      <alignment horizontal="center" vertical="center" wrapText="1"/>
    </xf>
    <xf numFmtId="0" fontId="1" fillId="0" borderId="80" xfId="0" applyFont="1" applyBorder="1" applyAlignment="1">
      <alignment horizontal="center" vertical="center" wrapText="1"/>
    </xf>
    <xf numFmtId="0" fontId="1" fillId="0" borderId="46" xfId="0" applyFont="1" applyBorder="1" applyAlignment="1">
      <alignment horizontal="center" vertical="center" wrapText="1"/>
    </xf>
    <xf numFmtId="0" fontId="1" fillId="0" borderId="65"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12" xfId="0" applyFont="1" applyBorder="1" applyAlignment="1">
      <alignment horizontal="center" vertical="center" wrapText="1"/>
    </xf>
    <xf numFmtId="16" fontId="1" fillId="0" borderId="11" xfId="0" applyNumberFormat="1" applyFont="1" applyBorder="1" applyAlignment="1">
      <alignment horizontal="center" vertical="center"/>
    </xf>
    <xf numFmtId="16" fontId="1" fillId="0" borderId="14" xfId="0" applyNumberFormat="1" applyFont="1" applyBorder="1" applyAlignment="1">
      <alignment horizontal="center" vertical="center"/>
    </xf>
    <xf numFmtId="16" fontId="1" fillId="0" borderId="12" xfId="0" applyNumberFormat="1" applyFont="1" applyBorder="1" applyAlignment="1">
      <alignment horizontal="center" vertical="center"/>
    </xf>
    <xf numFmtId="0" fontId="1" fillId="0" borderId="4" xfId="0" applyFont="1" applyBorder="1" applyAlignment="1">
      <alignment horizontal="center" vertical="center"/>
    </xf>
    <xf numFmtId="0" fontId="1" fillId="0" borderId="13" xfId="0" applyFont="1" applyBorder="1" applyAlignment="1">
      <alignment horizontal="center" vertical="center"/>
    </xf>
    <xf numFmtId="0" fontId="1" fillId="0" borderId="5" xfId="0" applyFont="1" applyBorder="1" applyAlignment="1">
      <alignment horizontal="center" vertical="center"/>
    </xf>
    <xf numFmtId="0" fontId="1" fillId="0" borderId="11" xfId="0" applyFont="1" applyBorder="1" applyAlignment="1">
      <alignment horizontal="center" vertical="center"/>
    </xf>
    <xf numFmtId="0" fontId="1" fillId="0" borderId="14" xfId="0" applyFont="1" applyBorder="1" applyAlignment="1">
      <alignment horizontal="center" vertical="center"/>
    </xf>
    <xf numFmtId="0" fontId="1" fillId="0" borderId="12" xfId="0" applyFont="1" applyBorder="1" applyAlignment="1">
      <alignment horizontal="center" vertical="center"/>
    </xf>
    <xf numFmtId="0" fontId="1" fillId="0" borderId="11" xfId="0" applyFont="1" applyBorder="1" applyAlignment="1">
      <alignment horizontal="center"/>
    </xf>
    <xf numFmtId="0" fontId="1" fillId="0" borderId="14" xfId="0" applyFont="1" applyBorder="1" applyAlignment="1">
      <alignment horizontal="center"/>
    </xf>
    <xf numFmtId="0" fontId="1" fillId="0" borderId="12" xfId="0" applyFont="1" applyBorder="1" applyAlignment="1">
      <alignment horizontal="center"/>
    </xf>
    <xf numFmtId="0" fontId="1" fillId="0" borderId="4"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xf>
    <xf numFmtId="0" fontId="1" fillId="0" borderId="13" xfId="0" applyFont="1" applyBorder="1" applyAlignment="1">
      <alignment horizontal="center"/>
    </xf>
    <xf numFmtId="0" fontId="1" fillId="0" borderId="5" xfId="0" applyFont="1" applyBorder="1" applyAlignment="1">
      <alignment horizontal="center"/>
    </xf>
    <xf numFmtId="0" fontId="1" fillId="0" borderId="5" xfId="0" applyFont="1" applyBorder="1" applyAlignment="1">
      <alignment horizontal="center" vertical="center" wrapText="1"/>
    </xf>
    <xf numFmtId="0" fontId="1" fillId="2" borderId="11" xfId="0" applyFont="1" applyFill="1" applyBorder="1" applyAlignment="1">
      <alignment horizontal="center" vertical="center"/>
    </xf>
    <xf numFmtId="0" fontId="1" fillId="2" borderId="14" xfId="0" applyFont="1" applyFill="1" applyBorder="1" applyAlignment="1">
      <alignment horizontal="center" vertical="center"/>
    </xf>
    <xf numFmtId="0" fontId="1" fillId="2" borderId="12" xfId="0" applyFont="1" applyFill="1" applyBorder="1" applyAlignment="1">
      <alignment horizontal="center" vertical="center"/>
    </xf>
    <xf numFmtId="0" fontId="33" fillId="0" borderId="3" xfId="0" applyFont="1" applyBorder="1" applyAlignment="1">
      <alignment horizontal="left" vertical="center" wrapText="1"/>
    </xf>
    <xf numFmtId="0" fontId="33" fillId="0" borderId="72" xfId="0" applyFont="1" applyBorder="1" applyAlignment="1">
      <alignment horizontal="left" vertical="center" wrapText="1"/>
    </xf>
    <xf numFmtId="0" fontId="33" fillId="0" borderId="170" xfId="0" applyFont="1" applyBorder="1" applyAlignment="1">
      <alignment horizontal="left" vertical="center" wrapText="1"/>
    </xf>
    <xf numFmtId="0" fontId="1" fillId="2" borderId="9" xfId="0" applyFont="1" applyFill="1" applyBorder="1" applyAlignment="1">
      <alignment horizontal="center" vertical="center"/>
    </xf>
    <xf numFmtId="0" fontId="1" fillId="2" borderId="1" xfId="0" applyFont="1" applyFill="1" applyBorder="1" applyAlignment="1">
      <alignment horizontal="center" vertical="center"/>
    </xf>
    <xf numFmtId="0" fontId="1" fillId="2" borderId="10" xfId="0" applyFont="1" applyFill="1" applyBorder="1" applyAlignment="1">
      <alignment horizontal="center" vertical="center"/>
    </xf>
    <xf numFmtId="0" fontId="1" fillId="15" borderId="4" xfId="0" applyFont="1" applyFill="1" applyBorder="1" applyAlignment="1">
      <alignment horizontal="center" vertical="center"/>
    </xf>
    <xf numFmtId="0" fontId="1" fillId="15" borderId="13" xfId="0" applyFont="1" applyFill="1" applyBorder="1" applyAlignment="1">
      <alignment horizontal="center" vertical="center"/>
    </xf>
    <xf numFmtId="0" fontId="1" fillId="15" borderId="5" xfId="0" applyFont="1" applyFill="1" applyBorder="1" applyAlignment="1">
      <alignment horizontal="center" vertical="center"/>
    </xf>
    <xf numFmtId="0" fontId="1" fillId="15" borderId="6" xfId="0" applyFont="1" applyFill="1" applyBorder="1" applyAlignment="1">
      <alignment horizontal="center" vertical="center"/>
    </xf>
    <xf numFmtId="0" fontId="1" fillId="15" borderId="0" xfId="0" applyFont="1" applyFill="1" applyAlignment="1">
      <alignment horizontal="center" vertical="center"/>
    </xf>
    <xf numFmtId="0" fontId="1" fillId="15" borderId="7" xfId="0" applyFont="1" applyFill="1" applyBorder="1" applyAlignment="1">
      <alignment horizontal="center" vertical="center"/>
    </xf>
    <xf numFmtId="0" fontId="1" fillId="15" borderId="9" xfId="0" applyFont="1" applyFill="1" applyBorder="1" applyAlignment="1">
      <alignment horizontal="center" vertical="center"/>
    </xf>
    <xf numFmtId="0" fontId="1" fillId="15" borderId="1" xfId="0" applyFont="1" applyFill="1" applyBorder="1" applyAlignment="1">
      <alignment horizontal="center" vertical="center"/>
    </xf>
    <xf numFmtId="0" fontId="1" fillId="15" borderId="11" xfId="0" applyFont="1" applyFill="1" applyBorder="1" applyAlignment="1">
      <alignment horizontal="center" vertical="center"/>
    </xf>
    <xf numFmtId="0" fontId="1" fillId="15" borderId="14" xfId="0" applyFont="1" applyFill="1" applyBorder="1" applyAlignment="1">
      <alignment horizontal="center" vertical="center"/>
    </xf>
    <xf numFmtId="0" fontId="1" fillId="15" borderId="12" xfId="0" applyFont="1" applyFill="1" applyBorder="1" applyAlignment="1">
      <alignment horizontal="center" vertical="center"/>
    </xf>
    <xf numFmtId="0" fontId="1" fillId="5" borderId="4" xfId="0" applyFont="1" applyFill="1" applyBorder="1" applyAlignment="1">
      <alignment horizontal="center" vertical="center" wrapText="1"/>
    </xf>
    <xf numFmtId="0" fontId="1" fillId="5" borderId="13" xfId="0" applyFont="1" applyFill="1" applyBorder="1" applyAlignment="1">
      <alignment horizontal="center" vertical="center" wrapText="1"/>
    </xf>
    <xf numFmtId="0" fontId="1" fillId="5" borderId="9"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1" fillId="5" borderId="5" xfId="0" applyFont="1" applyFill="1" applyBorder="1" applyAlignment="1">
      <alignment horizontal="center" vertical="center" wrapText="1"/>
    </xf>
    <xf numFmtId="0" fontId="1" fillId="5" borderId="10" xfId="0" applyFont="1" applyFill="1" applyBorder="1" applyAlignment="1">
      <alignment horizontal="center" vertical="center" wrapText="1"/>
    </xf>
    <xf numFmtId="0" fontId="1" fillId="11" borderId="11" xfId="0" applyFont="1" applyFill="1" applyBorder="1" applyAlignment="1">
      <alignment horizontal="center"/>
    </xf>
    <xf numFmtId="0" fontId="1" fillId="11" borderId="14" xfId="0" applyFont="1" applyFill="1" applyBorder="1" applyAlignment="1">
      <alignment horizontal="center"/>
    </xf>
    <xf numFmtId="0" fontId="1" fillId="11" borderId="62" xfId="0" applyFont="1" applyFill="1" applyBorder="1" applyAlignment="1">
      <alignment horizontal="center"/>
    </xf>
    <xf numFmtId="0" fontId="1" fillId="11" borderId="28" xfId="0" applyFont="1" applyFill="1" applyBorder="1" applyAlignment="1">
      <alignment horizontal="center" vertical="center"/>
    </xf>
    <xf numFmtId="0" fontId="0" fillId="0" borderId="76" xfId="0" applyBorder="1" applyAlignment="1">
      <alignment horizontal="center" vertical="center"/>
    </xf>
    <xf numFmtId="0" fontId="1" fillId="11" borderId="9" xfId="0" applyFont="1" applyFill="1" applyBorder="1" applyAlignment="1">
      <alignment horizontal="center"/>
    </xf>
    <xf numFmtId="0" fontId="1" fillId="11" borderId="1" xfId="0" applyFont="1" applyFill="1" applyBorder="1" applyAlignment="1">
      <alignment horizontal="center"/>
    </xf>
    <xf numFmtId="0" fontId="0" fillId="0" borderId="1" xfId="0" applyBorder="1" applyAlignment="1">
      <alignment horizontal="center" vertical="center" wrapText="1"/>
    </xf>
    <xf numFmtId="0" fontId="1" fillId="5" borderId="45" xfId="0" applyFont="1" applyFill="1" applyBorder="1" applyAlignment="1">
      <alignment horizontal="center" vertical="center" wrapText="1"/>
    </xf>
    <xf numFmtId="0" fontId="1" fillId="5" borderId="46" xfId="0" applyFont="1" applyFill="1" applyBorder="1" applyAlignment="1">
      <alignment horizontal="center" vertical="center" wrapText="1"/>
    </xf>
    <xf numFmtId="0" fontId="1" fillId="11" borderId="6" xfId="0" applyFont="1" applyFill="1" applyBorder="1" applyAlignment="1">
      <alignment horizontal="center" vertical="center" wrapText="1"/>
    </xf>
    <xf numFmtId="0" fontId="1" fillId="11" borderId="0" xfId="0" applyFont="1" applyFill="1" applyAlignment="1">
      <alignment horizontal="center" vertical="center" wrapText="1"/>
    </xf>
  </cellXfs>
  <cellStyles count="6">
    <cellStyle name="Comma" xfId="3" builtinId="3"/>
    <cellStyle name="Currency" xfId="5" builtinId="4"/>
    <cellStyle name="Normal" xfId="0" builtinId="0"/>
    <cellStyle name="Normal 10 2" xfId="4" xr:uid="{80E272C8-AD92-42A1-94A0-810AB72EF894}"/>
    <cellStyle name="Normal 2" xfId="2" xr:uid="{09977316-9ECF-493E-BC30-8DCEB16D3FBC}"/>
    <cellStyle name="Percent" xfId="1" builtinId="5"/>
  </cellStyles>
  <dxfs count="59">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46"/>
        </patternFill>
      </fill>
    </dxf>
    <dxf>
      <font>
        <color rgb="FF9C0006"/>
      </font>
      <fill>
        <patternFill>
          <bgColor rgb="FFFFC7CE"/>
        </patternFill>
      </fill>
    </dxf>
    <dxf>
      <font>
        <color rgb="FF9C0006"/>
      </font>
      <fill>
        <patternFill>
          <bgColor rgb="FFFFC7CE"/>
        </patternFill>
      </fill>
    </dxf>
    <dxf>
      <fill>
        <patternFill>
          <bgColor indexed="46"/>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s>
  <tableStyles count="0" defaultTableStyle="TableStyleMedium2" defaultPivotStyle="PivotStyleLight16"/>
  <colors>
    <mruColors>
      <color rgb="FF00FFFF"/>
      <color rgb="FFCCFFFF"/>
      <color rgb="FF99CC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sites/GRP-EXT-US-GridModExecution/Annual%20Reporting%20%20DPU/2021%20Term%20Report/baseline%20d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 Pre-Investment Baselines"/>
    </sheetNames>
    <sheetDataSet>
      <sheetData sheetId="0" refreshError="1">
        <row r="1">
          <cell r="B1" t="str">
            <v>Company Name</v>
          </cell>
        </row>
        <row r="2">
          <cell r="B2" t="str">
            <v>Plan Term</v>
          </cell>
        </row>
        <row r="3">
          <cell r="A3">
            <v>1</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v>21</v>
          </cell>
          <cell r="V3">
            <v>22</v>
          </cell>
          <cell r="W3">
            <v>23</v>
          </cell>
          <cell r="X3">
            <v>24</v>
          </cell>
          <cell r="Y3">
            <v>25</v>
          </cell>
          <cell r="Z3">
            <v>26</v>
          </cell>
          <cell r="AA3">
            <v>27</v>
          </cell>
          <cell r="AB3">
            <v>28</v>
          </cell>
          <cell r="AC3">
            <v>29</v>
          </cell>
          <cell r="AD3">
            <v>30</v>
          </cell>
          <cell r="AE3">
            <v>31</v>
          </cell>
          <cell r="AF3">
            <v>32</v>
          </cell>
          <cell r="AG3">
            <v>33</v>
          </cell>
          <cell r="AH3">
            <v>34</v>
          </cell>
          <cell r="AI3">
            <v>35</v>
          </cell>
          <cell r="AJ3">
            <v>36</v>
          </cell>
          <cell r="AK3">
            <v>37</v>
          </cell>
          <cell r="AL3">
            <v>38</v>
          </cell>
          <cell r="AM3">
            <v>39</v>
          </cell>
          <cell r="AN3">
            <v>40</v>
          </cell>
          <cell r="AO3">
            <v>41</v>
          </cell>
          <cell r="AP3">
            <v>42</v>
          </cell>
          <cell r="AQ3">
            <v>43</v>
          </cell>
          <cell r="AR3">
            <v>44</v>
          </cell>
        </row>
        <row r="4">
          <cell r="A4"/>
          <cell r="B4"/>
          <cell r="C4" t="str">
            <v>DER Interconnections in 2017</v>
          </cell>
          <cell r="D4"/>
          <cell r="E4"/>
          <cell r="F4"/>
          <cell r="G4"/>
          <cell r="H4"/>
          <cell r="I4"/>
          <cell r="J4"/>
          <cell r="K4"/>
          <cell r="L4"/>
          <cell r="M4"/>
          <cell r="N4"/>
          <cell r="O4"/>
          <cell r="P4"/>
          <cell r="Q4"/>
          <cell r="R4"/>
          <cell r="S4"/>
          <cell r="T4"/>
          <cell r="U4"/>
          <cell r="V4"/>
          <cell r="W4"/>
          <cell r="X4"/>
          <cell r="Y4"/>
          <cell r="Z4"/>
          <cell r="AA4"/>
          <cell r="AB4"/>
          <cell r="AC4"/>
          <cell r="AD4"/>
          <cell r="AE4"/>
          <cell r="AF4"/>
          <cell r="AG4"/>
          <cell r="AH4"/>
          <cell r="AI4"/>
          <cell r="AJ4"/>
          <cell r="AK4"/>
          <cell r="AL4"/>
          <cell r="AM4"/>
          <cell r="AN4"/>
          <cell r="AO4"/>
          <cell r="AP4"/>
          <cell r="AQ4"/>
          <cell r="AR4"/>
        </row>
        <row r="5">
          <cell r="A5"/>
          <cell r="B5"/>
          <cell r="C5" t="str">
            <v># of DER Facilities</v>
          </cell>
          <cell r="D5"/>
          <cell r="E5"/>
          <cell r="F5"/>
          <cell r="G5"/>
          <cell r="H5"/>
          <cell r="I5"/>
          <cell r="J5"/>
          <cell r="K5"/>
          <cell r="L5"/>
          <cell r="M5"/>
          <cell r="N5"/>
          <cell r="O5"/>
          <cell r="P5"/>
          <cell r="Q5"/>
          <cell r="R5"/>
          <cell r="S5"/>
          <cell r="T5"/>
          <cell r="U5"/>
          <cell r="V5"/>
          <cell r="W5"/>
          <cell r="X5"/>
          <cell r="Y5"/>
          <cell r="Z5"/>
          <cell r="AA5" t="str">
            <v>Nominal DER Capacity (in kW)</v>
          </cell>
          <cell r="AB5"/>
          <cell r="AC5"/>
          <cell r="AD5"/>
          <cell r="AE5"/>
          <cell r="AF5"/>
          <cell r="AG5"/>
          <cell r="AH5"/>
          <cell r="AI5"/>
          <cell r="AJ5"/>
          <cell r="AK5"/>
          <cell r="AL5"/>
          <cell r="AM5"/>
          <cell r="AN5"/>
          <cell r="AO5"/>
          <cell r="AP5"/>
          <cell r="AQ5"/>
          <cell r="AR5"/>
        </row>
        <row r="6">
          <cell r="A6"/>
          <cell r="B6"/>
          <cell r="C6" t="str">
            <v>DER Type 1 [Biogas]</v>
          </cell>
          <cell r="D6"/>
          <cell r="E6" t="str">
            <v>DER Type 2 [Diesel]</v>
          </cell>
          <cell r="F6"/>
          <cell r="G6" t="str">
            <v>DER Type 3 [Fuel oil]</v>
          </cell>
          <cell r="H6"/>
          <cell r="I6" t="str">
            <v>DER Type 4[Hydro]</v>
          </cell>
          <cell r="J6"/>
          <cell r="K6" t="str">
            <v>DER Type 5 [Landfill Gas ]</v>
          </cell>
          <cell r="L6"/>
          <cell r="M6" t="str">
            <v>DER Type 6 [Methane ]</v>
          </cell>
          <cell r="N6"/>
          <cell r="O6" t="str">
            <v>DER Type 7 [Natural gas]</v>
          </cell>
          <cell r="P6"/>
          <cell r="Q6" t="str">
            <v>DER Type 8 [Propane ]</v>
          </cell>
          <cell r="R6"/>
          <cell r="S6" t="str">
            <v>DER Type 9 [Solar]</v>
          </cell>
          <cell r="T6"/>
          <cell r="U6" t="str">
            <v>DER Type 10 [Solar with Battery]</v>
          </cell>
          <cell r="V6"/>
          <cell r="W6" t="str">
            <v>DER Type 11 [Wind]</v>
          </cell>
          <cell r="X6"/>
          <cell r="Y6" t="str">
            <v>Total (All DER Types)</v>
          </cell>
          <cell r="Z6"/>
          <cell r="AA6" t="str">
            <v>DER Type 1 [Biogas]</v>
          </cell>
          <cell r="AB6"/>
          <cell r="AC6" t="str">
            <v>DER Type 2 [Diesel]</v>
          </cell>
          <cell r="AD6"/>
          <cell r="AE6" t="str">
            <v>DER Type 3 [Fuel oil]</v>
          </cell>
          <cell r="AF6"/>
          <cell r="AG6" t="str">
            <v>DER Type 4 [Hydro]</v>
          </cell>
          <cell r="AH6"/>
          <cell r="AI6" t="str">
            <v>DER Type 5 [Landfill Gas]</v>
          </cell>
          <cell r="AJ6"/>
          <cell r="AK6" t="str">
            <v>DER Type 6 [Methane]</v>
          </cell>
          <cell r="AL6"/>
          <cell r="AM6" t="str">
            <v>DER Type 7 [natural Gas ]</v>
          </cell>
          <cell r="AN6"/>
          <cell r="AO6" t="str">
            <v>DER Type 8 [Propane]</v>
          </cell>
          <cell r="AP6"/>
          <cell r="AQ6" t="str">
            <v>DER Type 9 [Solar]</v>
          </cell>
          <cell r="AR6"/>
        </row>
        <row r="7">
          <cell r="A7"/>
          <cell r="B7"/>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row>
        <row r="8">
          <cell r="A8" t="str">
            <v>Feeder ID</v>
          </cell>
          <cell r="B8" t="str">
            <v>Feeder Location (Cities/Towns) (1)</v>
          </cell>
          <cell r="C8" t="str">
            <v>Total # of Facilities Interconnected on Feeder</v>
          </cell>
          <cell r="D8" t="str">
            <v># of Customer-Owned Facilities Interconnected on Feeder</v>
          </cell>
          <cell r="E8" t="str">
            <v>Total # of Facilities Interconnected on Feeder</v>
          </cell>
          <cell r="F8" t="str">
            <v># of Customer-Owned Facilities Interconnected on Feeder</v>
          </cell>
          <cell r="G8" t="str">
            <v>Total # of Facilities Interconnected on Feeder</v>
          </cell>
          <cell r="H8" t="str">
            <v># of Customer-Owned Facilities Interconnected on Feeder</v>
          </cell>
          <cell r="I8" t="str">
            <v>Total # of Facilities Interconnected on Feeder</v>
          </cell>
          <cell r="J8" t="str">
            <v># of Customer-Owned Facilities Interconnected on Feeder</v>
          </cell>
          <cell r="K8" t="str">
            <v>Total # of Facilities Interconnected on Feeder</v>
          </cell>
          <cell r="L8" t="str">
            <v># of Customer-Owned Facilities Interconnected on Feeder</v>
          </cell>
          <cell r="M8" t="str">
            <v>Total # of Facilities Interconnected on Feeder</v>
          </cell>
          <cell r="N8" t="str">
            <v># of Customer-Owned Facilities Interconnected on Feeder</v>
          </cell>
          <cell r="O8" t="str">
            <v>Total # of Facilities Interconnected on Feeder</v>
          </cell>
          <cell r="P8" t="str">
            <v># of Customer-Owned Facilities Interconnected on Feeder</v>
          </cell>
          <cell r="Q8" t="str">
            <v>Total # of Facilities Interconnected on Feeder</v>
          </cell>
          <cell r="R8" t="str">
            <v># of Customer-Owned Facilities Interconnected on Feeder</v>
          </cell>
          <cell r="S8" t="str">
            <v>Total # of Facilities Interconnected on Feeder</v>
          </cell>
          <cell r="T8" t="str">
            <v># of Customer-Owned Facilities Interconnected on Feeder</v>
          </cell>
          <cell r="U8" t="str">
            <v>Total # of Facilities Interconnected on Feeder</v>
          </cell>
          <cell r="V8" t="str">
            <v># of Customer-Owned Facilities Interconnected on Feeder</v>
          </cell>
          <cell r="W8" t="str">
            <v>Total # of Facilities Interconnected on Feeder</v>
          </cell>
          <cell r="X8" t="str">
            <v># of Customer-Owned Facilities Interconnected on Feeder</v>
          </cell>
          <cell r="Y8" t="str">
            <v>Total # of DER Facilities Interconnected on Feeder</v>
          </cell>
          <cell r="Z8" t="str">
            <v xml:space="preserve"> # of Customer-Owned DER Facilities Interconnected on Feeder</v>
          </cell>
          <cell r="AA8" t="str">
            <v>Nominal Capacity of All Facilities Interconnected on Feeder (in kW)</v>
          </cell>
          <cell r="AB8" t="str">
            <v>Nominal Capacity of Customer-Owned Facilities Interconnected on Feeder (in kW)</v>
          </cell>
          <cell r="AC8" t="str">
            <v>Nominal Capacity of All Facilities Interconnected on Feeder (in kW)</v>
          </cell>
          <cell r="AD8" t="str">
            <v>Nominal Capacity of Customer-Owned Facilities Interconnected on Feeder (in kW)</v>
          </cell>
          <cell r="AE8" t="str">
            <v>Nominal Capacity of All Facilities Interconnected on Feeder (in kW)</v>
          </cell>
          <cell r="AF8" t="str">
            <v>Nominal Capacity of Customer-Owned Facilities Interconnected on Feeder (in kW)</v>
          </cell>
          <cell r="AG8" t="str">
            <v>Nominal Capacity of All Facilities Interconnected on Feeder (in kW)</v>
          </cell>
          <cell r="AH8" t="str">
            <v>Nominal Capacity of Customer-Owned Facilities Interconnected on Feeder (in kW)</v>
          </cell>
          <cell r="AI8" t="str">
            <v>Nominal Capacity of All Facilities Interconnected on Feeder (in kW)</v>
          </cell>
          <cell r="AJ8" t="str">
            <v>Nominal Capacity of Customer-Owned Facilities Interconnected on Feeder (in kW)</v>
          </cell>
          <cell r="AK8" t="str">
            <v>Nominal Capacity of All Facilities Interconnected on Feeder (in kW)</v>
          </cell>
          <cell r="AL8" t="str">
            <v>Nominal Capacity of Customer-Owned Facilities Interconnected on Feeder (in kW)</v>
          </cell>
          <cell r="AM8" t="str">
            <v>Nominal Capacity of All Facilities Interconnected on Feeder (in kW)</v>
          </cell>
          <cell r="AN8" t="str">
            <v>Nominal Capacity of Customer-Owned Facilities Interconnected on Feeder (in kW)</v>
          </cell>
          <cell r="AO8" t="str">
            <v>Nominal Capacity of All Facilities Interconnected on Feeder (in kW)</v>
          </cell>
          <cell r="AP8" t="str">
            <v>Nominal Capacity of Customer-Owned Facilities Interconnected on Feeder (in kW)</v>
          </cell>
          <cell r="AQ8" t="str">
            <v>Nominal Capacity of All Facilities Interconnected on Feeder (in kW)</v>
          </cell>
          <cell r="AR8" t="str">
            <v>Nominal Capacity of Customer-Owned Facilities Interconnected on Feeder (in kW)</v>
          </cell>
        </row>
        <row r="9">
          <cell r="A9" t="str">
            <v>01-0012</v>
          </cell>
          <cell r="B9" t="str">
            <v>North Brookfield</v>
          </cell>
          <cell r="C9"/>
          <cell r="D9"/>
          <cell r="E9"/>
          <cell r="F9"/>
          <cell r="G9"/>
          <cell r="H9"/>
          <cell r="I9"/>
          <cell r="J9"/>
          <cell r="K9"/>
          <cell r="L9"/>
          <cell r="M9"/>
          <cell r="N9"/>
          <cell r="O9"/>
          <cell r="P9"/>
          <cell r="Q9"/>
          <cell r="R9"/>
          <cell r="S9"/>
          <cell r="T9"/>
          <cell r="U9"/>
          <cell r="V9"/>
          <cell r="W9"/>
          <cell r="X9"/>
          <cell r="Y9">
            <v>0</v>
          </cell>
          <cell r="Z9">
            <v>0</v>
          </cell>
          <cell r="AA9"/>
          <cell r="AB9"/>
          <cell r="AC9"/>
          <cell r="AD9"/>
          <cell r="AE9"/>
          <cell r="AF9"/>
          <cell r="AG9"/>
          <cell r="AH9"/>
          <cell r="AI9"/>
          <cell r="AJ9"/>
          <cell r="AK9"/>
          <cell r="AL9"/>
          <cell r="AM9"/>
          <cell r="AN9"/>
          <cell r="AO9"/>
          <cell r="AP9"/>
          <cell r="AQ9"/>
          <cell r="AR9"/>
        </row>
        <row r="10">
          <cell r="A10" t="str">
            <v>01-10J323</v>
          </cell>
          <cell r="B10" t="str">
            <v>Worcester</v>
          </cell>
          <cell r="C10"/>
          <cell r="D10"/>
          <cell r="E10"/>
          <cell r="F10"/>
          <cell r="G10"/>
          <cell r="H10"/>
          <cell r="I10"/>
          <cell r="J10"/>
          <cell r="K10"/>
          <cell r="L10"/>
          <cell r="M10"/>
          <cell r="N10"/>
          <cell r="O10"/>
          <cell r="P10"/>
          <cell r="Q10"/>
          <cell r="R10"/>
          <cell r="S10">
            <v>4</v>
          </cell>
          <cell r="T10">
            <v>4</v>
          </cell>
          <cell r="U10"/>
          <cell r="V10"/>
          <cell r="W10"/>
          <cell r="X10"/>
          <cell r="Y10">
            <v>4</v>
          </cell>
          <cell r="Z10">
            <v>4</v>
          </cell>
          <cell r="AA10"/>
          <cell r="AB10"/>
          <cell r="AC10"/>
          <cell r="AD10"/>
          <cell r="AE10"/>
          <cell r="AF10"/>
          <cell r="AG10"/>
          <cell r="AH10"/>
          <cell r="AI10"/>
          <cell r="AJ10"/>
          <cell r="AK10"/>
          <cell r="AL10"/>
          <cell r="AM10"/>
          <cell r="AN10"/>
          <cell r="AO10"/>
          <cell r="AP10"/>
          <cell r="AQ10">
            <v>164.95</v>
          </cell>
          <cell r="AR10">
            <v>164.95</v>
          </cell>
        </row>
        <row r="11">
          <cell r="A11" t="str">
            <v>01-10J366</v>
          </cell>
          <cell r="B11" t="str">
            <v>Worcester</v>
          </cell>
          <cell r="C11"/>
          <cell r="D11"/>
          <cell r="E11"/>
          <cell r="F11"/>
          <cell r="G11"/>
          <cell r="H11"/>
          <cell r="I11"/>
          <cell r="J11"/>
          <cell r="K11"/>
          <cell r="L11"/>
          <cell r="M11"/>
          <cell r="N11"/>
          <cell r="O11"/>
          <cell r="P11"/>
          <cell r="Q11"/>
          <cell r="R11"/>
          <cell r="S11">
            <v>5</v>
          </cell>
          <cell r="T11">
            <v>5</v>
          </cell>
          <cell r="U11"/>
          <cell r="V11"/>
          <cell r="W11"/>
          <cell r="X11"/>
          <cell r="Y11">
            <v>5</v>
          </cell>
          <cell r="Z11">
            <v>5</v>
          </cell>
          <cell r="AA11"/>
          <cell r="AB11"/>
          <cell r="AC11"/>
          <cell r="AD11"/>
          <cell r="AE11"/>
          <cell r="AF11"/>
          <cell r="AG11"/>
          <cell r="AH11"/>
          <cell r="AI11"/>
          <cell r="AJ11"/>
          <cell r="AK11"/>
          <cell r="AL11"/>
          <cell r="AM11"/>
          <cell r="AN11"/>
          <cell r="AO11"/>
          <cell r="AP11"/>
          <cell r="AQ11">
            <v>22.16</v>
          </cell>
          <cell r="AR11">
            <v>22.16</v>
          </cell>
        </row>
        <row r="12">
          <cell r="A12" t="str">
            <v>01-10J383</v>
          </cell>
          <cell r="B12" t="str">
            <v>Worcester</v>
          </cell>
          <cell r="C12"/>
          <cell r="D12"/>
          <cell r="E12"/>
          <cell r="F12"/>
          <cell r="G12"/>
          <cell r="H12"/>
          <cell r="I12"/>
          <cell r="J12"/>
          <cell r="K12"/>
          <cell r="L12"/>
          <cell r="M12"/>
          <cell r="N12"/>
          <cell r="O12">
            <v>1</v>
          </cell>
          <cell r="P12">
            <v>1</v>
          </cell>
          <cell r="Q12"/>
          <cell r="R12"/>
          <cell r="S12">
            <v>24</v>
          </cell>
          <cell r="T12">
            <v>24</v>
          </cell>
          <cell r="U12"/>
          <cell r="V12"/>
          <cell r="W12"/>
          <cell r="X12"/>
          <cell r="Y12">
            <v>25</v>
          </cell>
          <cell r="Z12">
            <v>25</v>
          </cell>
          <cell r="AA12"/>
          <cell r="AB12"/>
          <cell r="AC12"/>
          <cell r="AD12"/>
          <cell r="AE12"/>
          <cell r="AF12"/>
          <cell r="AG12"/>
          <cell r="AH12"/>
          <cell r="AI12"/>
          <cell r="AJ12"/>
          <cell r="AK12"/>
          <cell r="AL12"/>
          <cell r="AM12">
            <v>1200</v>
          </cell>
          <cell r="AN12">
            <v>1200</v>
          </cell>
          <cell r="AO12"/>
          <cell r="AP12"/>
          <cell r="AQ12">
            <v>210.4</v>
          </cell>
          <cell r="AR12">
            <v>210.4</v>
          </cell>
        </row>
        <row r="13">
          <cell r="A13" t="str">
            <v>01-11J314</v>
          </cell>
          <cell r="B13" t="str">
            <v>Worcester</v>
          </cell>
          <cell r="C13"/>
          <cell r="D13"/>
          <cell r="E13"/>
          <cell r="F13"/>
          <cell r="G13"/>
          <cell r="H13"/>
          <cell r="I13"/>
          <cell r="J13"/>
          <cell r="K13"/>
          <cell r="L13"/>
          <cell r="M13"/>
          <cell r="N13"/>
          <cell r="O13"/>
          <cell r="P13"/>
          <cell r="Q13"/>
          <cell r="R13"/>
          <cell r="S13">
            <v>1</v>
          </cell>
          <cell r="T13">
            <v>1</v>
          </cell>
          <cell r="U13"/>
          <cell r="V13"/>
          <cell r="W13"/>
          <cell r="X13"/>
          <cell r="Y13">
            <v>1</v>
          </cell>
          <cell r="Z13">
            <v>1</v>
          </cell>
          <cell r="AA13"/>
          <cell r="AB13"/>
          <cell r="AC13"/>
          <cell r="AD13"/>
          <cell r="AE13"/>
          <cell r="AF13"/>
          <cell r="AG13"/>
          <cell r="AH13"/>
          <cell r="AI13"/>
          <cell r="AJ13"/>
          <cell r="AK13"/>
          <cell r="AL13"/>
          <cell r="AM13"/>
          <cell r="AN13"/>
          <cell r="AO13"/>
          <cell r="AP13"/>
          <cell r="AQ13">
            <v>6.4</v>
          </cell>
          <cell r="AR13">
            <v>6.4</v>
          </cell>
        </row>
        <row r="14">
          <cell r="A14" t="str">
            <v>01-11J325</v>
          </cell>
          <cell r="B14" t="str">
            <v>Worcester</v>
          </cell>
          <cell r="C14"/>
          <cell r="D14"/>
          <cell r="E14"/>
          <cell r="F14"/>
          <cell r="G14"/>
          <cell r="H14"/>
          <cell r="I14"/>
          <cell r="J14"/>
          <cell r="K14"/>
          <cell r="L14"/>
          <cell r="M14"/>
          <cell r="N14"/>
          <cell r="O14"/>
          <cell r="P14"/>
          <cell r="Q14"/>
          <cell r="R14"/>
          <cell r="S14"/>
          <cell r="T14"/>
          <cell r="U14"/>
          <cell r="V14"/>
          <cell r="W14"/>
          <cell r="X14"/>
          <cell r="Y14">
            <v>0</v>
          </cell>
          <cell r="Z14">
            <v>0</v>
          </cell>
          <cell r="AA14"/>
          <cell r="AB14"/>
          <cell r="AC14"/>
          <cell r="AD14"/>
          <cell r="AE14"/>
          <cell r="AF14"/>
          <cell r="AG14"/>
          <cell r="AH14"/>
          <cell r="AI14"/>
          <cell r="AJ14"/>
          <cell r="AK14"/>
          <cell r="AL14"/>
          <cell r="AM14"/>
          <cell r="AN14"/>
          <cell r="AO14"/>
          <cell r="AP14"/>
          <cell r="AQ14"/>
          <cell r="AR14"/>
        </row>
        <row r="15">
          <cell r="A15" t="str">
            <v>01-11J330</v>
          </cell>
          <cell r="B15" t="str">
            <v>Worcester</v>
          </cell>
          <cell r="C15"/>
          <cell r="D15"/>
          <cell r="E15"/>
          <cell r="F15"/>
          <cell r="G15"/>
          <cell r="H15"/>
          <cell r="I15"/>
          <cell r="J15"/>
          <cell r="K15"/>
          <cell r="L15"/>
          <cell r="M15"/>
          <cell r="N15"/>
          <cell r="O15"/>
          <cell r="P15"/>
          <cell r="Q15"/>
          <cell r="R15"/>
          <cell r="S15"/>
          <cell r="T15"/>
          <cell r="U15"/>
          <cell r="V15"/>
          <cell r="W15"/>
          <cell r="X15"/>
          <cell r="Y15">
            <v>0</v>
          </cell>
          <cell r="Z15">
            <v>0</v>
          </cell>
          <cell r="AA15"/>
          <cell r="AB15"/>
          <cell r="AC15"/>
          <cell r="AD15"/>
          <cell r="AE15"/>
          <cell r="AF15"/>
          <cell r="AG15"/>
          <cell r="AH15"/>
          <cell r="AI15"/>
          <cell r="AJ15"/>
          <cell r="AK15"/>
          <cell r="AL15"/>
          <cell r="AM15"/>
          <cell r="AN15"/>
          <cell r="AO15"/>
          <cell r="AP15"/>
          <cell r="AQ15"/>
          <cell r="AR15"/>
        </row>
        <row r="16">
          <cell r="A16" t="str">
            <v>01-11J331</v>
          </cell>
          <cell r="B16" t="str">
            <v>Worcester</v>
          </cell>
          <cell r="C16"/>
          <cell r="D16"/>
          <cell r="E16"/>
          <cell r="F16"/>
          <cell r="G16"/>
          <cell r="H16"/>
          <cell r="I16"/>
          <cell r="J16"/>
          <cell r="K16"/>
          <cell r="L16"/>
          <cell r="M16"/>
          <cell r="N16"/>
          <cell r="O16"/>
          <cell r="P16"/>
          <cell r="Q16"/>
          <cell r="R16"/>
          <cell r="S16"/>
          <cell r="T16"/>
          <cell r="U16"/>
          <cell r="V16"/>
          <cell r="W16"/>
          <cell r="X16"/>
          <cell r="Y16">
            <v>0</v>
          </cell>
          <cell r="Z16">
            <v>0</v>
          </cell>
          <cell r="AA16"/>
          <cell r="AB16"/>
          <cell r="AC16"/>
          <cell r="AD16"/>
          <cell r="AE16"/>
          <cell r="AF16"/>
          <cell r="AG16"/>
          <cell r="AH16"/>
          <cell r="AI16"/>
          <cell r="AJ16"/>
          <cell r="AK16"/>
          <cell r="AL16"/>
          <cell r="AM16"/>
          <cell r="AN16"/>
          <cell r="AO16"/>
          <cell r="AP16"/>
          <cell r="AQ16"/>
          <cell r="AR16"/>
        </row>
        <row r="17">
          <cell r="A17" t="str">
            <v>01-11J332</v>
          </cell>
          <cell r="B17" t="str">
            <v>Worcester</v>
          </cell>
          <cell r="C17"/>
          <cell r="D17"/>
          <cell r="E17"/>
          <cell r="F17"/>
          <cell r="G17"/>
          <cell r="H17"/>
          <cell r="I17"/>
          <cell r="J17"/>
          <cell r="K17"/>
          <cell r="L17"/>
          <cell r="M17"/>
          <cell r="N17"/>
          <cell r="O17"/>
          <cell r="P17"/>
          <cell r="Q17"/>
          <cell r="R17"/>
          <cell r="S17"/>
          <cell r="T17"/>
          <cell r="U17"/>
          <cell r="V17"/>
          <cell r="W17"/>
          <cell r="X17"/>
          <cell r="Y17">
            <v>0</v>
          </cell>
          <cell r="Z17">
            <v>0</v>
          </cell>
          <cell r="AA17"/>
          <cell r="AB17"/>
          <cell r="AC17"/>
          <cell r="AD17"/>
          <cell r="AE17"/>
          <cell r="AF17"/>
          <cell r="AG17"/>
          <cell r="AH17"/>
          <cell r="AI17"/>
          <cell r="AJ17"/>
          <cell r="AK17"/>
          <cell r="AL17"/>
          <cell r="AM17"/>
          <cell r="AN17"/>
          <cell r="AO17"/>
          <cell r="AP17"/>
          <cell r="AQ17"/>
          <cell r="AR17"/>
        </row>
        <row r="18">
          <cell r="A18" t="str">
            <v>01-11J333</v>
          </cell>
          <cell r="B18" t="str">
            <v>Worcester</v>
          </cell>
          <cell r="C18"/>
          <cell r="D18"/>
          <cell r="E18"/>
          <cell r="F18"/>
          <cell r="G18"/>
          <cell r="H18"/>
          <cell r="I18"/>
          <cell r="J18"/>
          <cell r="K18"/>
          <cell r="L18"/>
          <cell r="M18"/>
          <cell r="N18"/>
          <cell r="O18"/>
          <cell r="P18"/>
          <cell r="Q18"/>
          <cell r="R18"/>
          <cell r="S18"/>
          <cell r="T18"/>
          <cell r="U18"/>
          <cell r="V18"/>
          <cell r="W18"/>
          <cell r="X18"/>
          <cell r="Y18">
            <v>0</v>
          </cell>
          <cell r="Z18">
            <v>0</v>
          </cell>
          <cell r="AA18"/>
          <cell r="AB18"/>
          <cell r="AC18"/>
          <cell r="AD18"/>
          <cell r="AE18"/>
          <cell r="AF18"/>
          <cell r="AG18"/>
          <cell r="AH18"/>
          <cell r="AI18"/>
          <cell r="AJ18"/>
          <cell r="AK18"/>
          <cell r="AL18"/>
          <cell r="AM18"/>
          <cell r="AN18"/>
          <cell r="AO18"/>
          <cell r="AP18"/>
          <cell r="AQ18"/>
          <cell r="AR18"/>
        </row>
        <row r="19">
          <cell r="A19" t="str">
            <v>01-11J334</v>
          </cell>
          <cell r="B19" t="str">
            <v>Worcester</v>
          </cell>
          <cell r="C19"/>
          <cell r="D19"/>
          <cell r="E19"/>
          <cell r="F19"/>
          <cell r="G19"/>
          <cell r="H19"/>
          <cell r="I19"/>
          <cell r="J19"/>
          <cell r="K19"/>
          <cell r="L19"/>
          <cell r="M19"/>
          <cell r="N19"/>
          <cell r="O19"/>
          <cell r="P19"/>
          <cell r="Q19"/>
          <cell r="R19"/>
          <cell r="S19">
            <v>3</v>
          </cell>
          <cell r="T19">
            <v>3</v>
          </cell>
          <cell r="U19"/>
          <cell r="V19"/>
          <cell r="W19"/>
          <cell r="X19"/>
          <cell r="Y19">
            <v>3</v>
          </cell>
          <cell r="Z19">
            <v>3</v>
          </cell>
          <cell r="AA19"/>
          <cell r="AB19"/>
          <cell r="AC19"/>
          <cell r="AD19"/>
          <cell r="AE19"/>
          <cell r="AF19"/>
          <cell r="AG19"/>
          <cell r="AH19"/>
          <cell r="AI19"/>
          <cell r="AJ19"/>
          <cell r="AK19"/>
          <cell r="AL19"/>
          <cell r="AM19"/>
          <cell r="AN19"/>
          <cell r="AO19"/>
          <cell r="AP19"/>
          <cell r="AQ19">
            <v>16.8</v>
          </cell>
          <cell r="AR19">
            <v>16.8</v>
          </cell>
        </row>
        <row r="20">
          <cell r="A20" t="str">
            <v>01-11J346</v>
          </cell>
          <cell r="B20" t="str">
            <v>Worcester</v>
          </cell>
          <cell r="C20"/>
          <cell r="D20"/>
          <cell r="E20"/>
          <cell r="F20"/>
          <cell r="G20"/>
          <cell r="H20"/>
          <cell r="I20"/>
          <cell r="J20"/>
          <cell r="K20"/>
          <cell r="L20"/>
          <cell r="M20"/>
          <cell r="N20"/>
          <cell r="O20"/>
          <cell r="P20"/>
          <cell r="Q20"/>
          <cell r="R20"/>
          <cell r="S20">
            <v>2</v>
          </cell>
          <cell r="T20">
            <v>2</v>
          </cell>
          <cell r="U20"/>
          <cell r="V20"/>
          <cell r="W20"/>
          <cell r="X20"/>
          <cell r="Y20">
            <v>2</v>
          </cell>
          <cell r="Z20">
            <v>2</v>
          </cell>
          <cell r="AA20"/>
          <cell r="AB20"/>
          <cell r="AC20"/>
          <cell r="AD20"/>
          <cell r="AE20"/>
          <cell r="AF20"/>
          <cell r="AG20"/>
          <cell r="AH20"/>
          <cell r="AI20"/>
          <cell r="AJ20"/>
          <cell r="AK20"/>
          <cell r="AL20"/>
          <cell r="AM20"/>
          <cell r="AN20"/>
          <cell r="AO20"/>
          <cell r="AP20"/>
          <cell r="AQ20">
            <v>12.6</v>
          </cell>
          <cell r="AR20">
            <v>12.6</v>
          </cell>
        </row>
        <row r="21">
          <cell r="A21" t="str">
            <v>01-11J347</v>
          </cell>
          <cell r="B21" t="str">
            <v>Worcester</v>
          </cell>
          <cell r="C21"/>
          <cell r="D21"/>
          <cell r="E21"/>
          <cell r="F21"/>
          <cell r="G21"/>
          <cell r="H21"/>
          <cell r="I21"/>
          <cell r="J21"/>
          <cell r="K21"/>
          <cell r="L21"/>
          <cell r="M21"/>
          <cell r="N21"/>
          <cell r="O21"/>
          <cell r="P21"/>
          <cell r="Q21"/>
          <cell r="R21"/>
          <cell r="S21">
            <v>4</v>
          </cell>
          <cell r="T21">
            <v>4</v>
          </cell>
          <cell r="U21"/>
          <cell r="V21"/>
          <cell r="W21"/>
          <cell r="X21"/>
          <cell r="Y21">
            <v>4</v>
          </cell>
          <cell r="Z21">
            <v>4</v>
          </cell>
          <cell r="AA21"/>
          <cell r="AB21"/>
          <cell r="AC21"/>
          <cell r="AD21"/>
          <cell r="AE21"/>
          <cell r="AF21"/>
          <cell r="AG21"/>
          <cell r="AH21"/>
          <cell r="AI21"/>
          <cell r="AJ21"/>
          <cell r="AK21"/>
          <cell r="AL21"/>
          <cell r="AM21"/>
          <cell r="AN21"/>
          <cell r="AO21"/>
          <cell r="AP21"/>
          <cell r="AQ21">
            <v>22.24</v>
          </cell>
          <cell r="AR21">
            <v>22.24</v>
          </cell>
        </row>
        <row r="22">
          <cell r="A22" t="str">
            <v>01-11J351</v>
          </cell>
          <cell r="B22" t="str">
            <v>Worcester</v>
          </cell>
          <cell r="C22"/>
          <cell r="D22"/>
          <cell r="E22"/>
          <cell r="F22"/>
          <cell r="G22"/>
          <cell r="H22"/>
          <cell r="I22"/>
          <cell r="J22"/>
          <cell r="K22"/>
          <cell r="L22"/>
          <cell r="M22"/>
          <cell r="N22"/>
          <cell r="O22"/>
          <cell r="P22"/>
          <cell r="Q22"/>
          <cell r="R22"/>
          <cell r="S22">
            <v>7</v>
          </cell>
          <cell r="T22">
            <v>7</v>
          </cell>
          <cell r="U22"/>
          <cell r="V22"/>
          <cell r="W22"/>
          <cell r="X22"/>
          <cell r="Y22">
            <v>7</v>
          </cell>
          <cell r="Z22">
            <v>7</v>
          </cell>
          <cell r="AA22"/>
          <cell r="AB22"/>
          <cell r="AC22"/>
          <cell r="AD22"/>
          <cell r="AE22"/>
          <cell r="AF22"/>
          <cell r="AG22"/>
          <cell r="AH22"/>
          <cell r="AI22"/>
          <cell r="AJ22"/>
          <cell r="AK22"/>
          <cell r="AL22"/>
          <cell r="AM22"/>
          <cell r="AN22"/>
          <cell r="AO22"/>
          <cell r="AP22"/>
          <cell r="AQ22">
            <v>43.6</v>
          </cell>
          <cell r="AR22">
            <v>43.6</v>
          </cell>
        </row>
        <row r="23">
          <cell r="A23" t="str">
            <v>01-11J354</v>
          </cell>
          <cell r="B23" t="str">
            <v>Worcester</v>
          </cell>
          <cell r="C23"/>
          <cell r="D23"/>
          <cell r="E23"/>
          <cell r="F23"/>
          <cell r="G23"/>
          <cell r="H23"/>
          <cell r="I23"/>
          <cell r="J23"/>
          <cell r="K23"/>
          <cell r="L23"/>
          <cell r="M23"/>
          <cell r="N23"/>
          <cell r="O23"/>
          <cell r="P23"/>
          <cell r="Q23"/>
          <cell r="R23"/>
          <cell r="S23">
            <v>22</v>
          </cell>
          <cell r="T23">
            <v>22</v>
          </cell>
          <cell r="U23"/>
          <cell r="V23"/>
          <cell r="W23"/>
          <cell r="X23"/>
          <cell r="Y23">
            <v>22</v>
          </cell>
          <cell r="Z23">
            <v>22</v>
          </cell>
          <cell r="AA23"/>
          <cell r="AB23"/>
          <cell r="AC23"/>
          <cell r="AD23"/>
          <cell r="AE23"/>
          <cell r="AF23"/>
          <cell r="AG23"/>
          <cell r="AH23"/>
          <cell r="AI23"/>
          <cell r="AJ23"/>
          <cell r="AK23"/>
          <cell r="AL23"/>
          <cell r="AM23"/>
          <cell r="AN23"/>
          <cell r="AO23"/>
          <cell r="AP23"/>
          <cell r="AQ23">
            <v>121.01</v>
          </cell>
          <cell r="AR23">
            <v>121.01</v>
          </cell>
        </row>
        <row r="24">
          <cell r="A24" t="str">
            <v>01-11J357</v>
          </cell>
          <cell r="B24" t="str">
            <v>Worcester</v>
          </cell>
          <cell r="C24"/>
          <cell r="D24"/>
          <cell r="E24"/>
          <cell r="F24"/>
          <cell r="G24"/>
          <cell r="H24"/>
          <cell r="I24"/>
          <cell r="J24"/>
          <cell r="K24"/>
          <cell r="L24"/>
          <cell r="M24"/>
          <cell r="N24"/>
          <cell r="O24"/>
          <cell r="P24"/>
          <cell r="Q24"/>
          <cell r="R24"/>
          <cell r="S24"/>
          <cell r="T24"/>
          <cell r="U24"/>
          <cell r="V24"/>
          <cell r="W24"/>
          <cell r="X24"/>
          <cell r="Y24">
            <v>0</v>
          </cell>
          <cell r="Z24">
            <v>0</v>
          </cell>
          <cell r="AA24"/>
          <cell r="AB24"/>
          <cell r="AC24"/>
          <cell r="AD24"/>
          <cell r="AE24"/>
          <cell r="AF24"/>
          <cell r="AG24"/>
          <cell r="AH24"/>
          <cell r="AI24"/>
          <cell r="AJ24"/>
          <cell r="AK24"/>
          <cell r="AL24"/>
          <cell r="AM24"/>
          <cell r="AN24"/>
          <cell r="AO24"/>
          <cell r="AP24"/>
          <cell r="AQ24"/>
          <cell r="AR24"/>
        </row>
        <row r="25">
          <cell r="A25" t="str">
            <v>01-12J376</v>
          </cell>
          <cell r="B25" t="str">
            <v>Worcester</v>
          </cell>
          <cell r="C25"/>
          <cell r="D25"/>
          <cell r="E25"/>
          <cell r="F25"/>
          <cell r="G25"/>
          <cell r="H25"/>
          <cell r="I25"/>
          <cell r="J25"/>
          <cell r="K25"/>
          <cell r="L25"/>
          <cell r="M25"/>
          <cell r="N25"/>
          <cell r="O25"/>
          <cell r="P25"/>
          <cell r="Q25"/>
          <cell r="R25"/>
          <cell r="S25">
            <v>5</v>
          </cell>
          <cell r="T25">
            <v>5</v>
          </cell>
          <cell r="U25"/>
          <cell r="V25"/>
          <cell r="W25"/>
          <cell r="X25"/>
          <cell r="Y25">
            <v>5</v>
          </cell>
          <cell r="Z25">
            <v>5</v>
          </cell>
          <cell r="AA25"/>
          <cell r="AB25"/>
          <cell r="AC25"/>
          <cell r="AD25"/>
          <cell r="AE25"/>
          <cell r="AF25"/>
          <cell r="AG25"/>
          <cell r="AH25"/>
          <cell r="AI25"/>
          <cell r="AJ25"/>
          <cell r="AK25"/>
          <cell r="AL25"/>
          <cell r="AM25"/>
          <cell r="AN25"/>
          <cell r="AO25"/>
          <cell r="AP25"/>
          <cell r="AQ25">
            <v>63.02</v>
          </cell>
          <cell r="AR25">
            <v>63.02</v>
          </cell>
        </row>
        <row r="26">
          <cell r="A26" t="str">
            <v>01-12J377</v>
          </cell>
          <cell r="B26" t="str">
            <v>Worcester</v>
          </cell>
          <cell r="C26"/>
          <cell r="D26"/>
          <cell r="E26"/>
          <cell r="F26"/>
          <cell r="G26"/>
          <cell r="H26"/>
          <cell r="I26"/>
          <cell r="J26"/>
          <cell r="K26"/>
          <cell r="L26"/>
          <cell r="M26"/>
          <cell r="N26"/>
          <cell r="O26"/>
          <cell r="P26"/>
          <cell r="Q26"/>
          <cell r="R26"/>
          <cell r="S26">
            <v>5</v>
          </cell>
          <cell r="T26">
            <v>5</v>
          </cell>
          <cell r="U26"/>
          <cell r="V26"/>
          <cell r="W26"/>
          <cell r="X26"/>
          <cell r="Y26">
            <v>5</v>
          </cell>
          <cell r="Z26">
            <v>5</v>
          </cell>
          <cell r="AA26"/>
          <cell r="AB26"/>
          <cell r="AC26"/>
          <cell r="AD26"/>
          <cell r="AE26"/>
          <cell r="AF26"/>
          <cell r="AG26"/>
          <cell r="AH26"/>
          <cell r="AI26"/>
          <cell r="AJ26"/>
          <cell r="AK26"/>
          <cell r="AL26"/>
          <cell r="AM26"/>
          <cell r="AN26"/>
          <cell r="AO26"/>
          <cell r="AP26"/>
          <cell r="AQ26">
            <v>27.48</v>
          </cell>
          <cell r="AR26">
            <v>27.48</v>
          </cell>
        </row>
        <row r="27">
          <cell r="A27" t="str">
            <v>01-12J378</v>
          </cell>
          <cell r="B27" t="str">
            <v>Worcester</v>
          </cell>
          <cell r="C27"/>
          <cell r="D27"/>
          <cell r="E27"/>
          <cell r="F27"/>
          <cell r="G27"/>
          <cell r="H27"/>
          <cell r="I27"/>
          <cell r="J27"/>
          <cell r="K27"/>
          <cell r="L27"/>
          <cell r="M27"/>
          <cell r="N27"/>
          <cell r="O27"/>
          <cell r="P27"/>
          <cell r="Q27"/>
          <cell r="R27"/>
          <cell r="S27">
            <v>7</v>
          </cell>
          <cell r="T27">
            <v>7</v>
          </cell>
          <cell r="U27"/>
          <cell r="V27"/>
          <cell r="W27"/>
          <cell r="X27"/>
          <cell r="Y27">
            <v>7</v>
          </cell>
          <cell r="Z27">
            <v>7</v>
          </cell>
          <cell r="AA27"/>
          <cell r="AB27"/>
          <cell r="AC27"/>
          <cell r="AD27"/>
          <cell r="AE27"/>
          <cell r="AF27"/>
          <cell r="AG27"/>
          <cell r="AH27"/>
          <cell r="AI27"/>
          <cell r="AJ27"/>
          <cell r="AK27"/>
          <cell r="AL27"/>
          <cell r="AM27"/>
          <cell r="AN27"/>
          <cell r="AO27"/>
          <cell r="AP27"/>
          <cell r="AQ27">
            <v>44.35</v>
          </cell>
          <cell r="AR27">
            <v>44.35</v>
          </cell>
        </row>
        <row r="28">
          <cell r="A28" t="str">
            <v>01-12J391</v>
          </cell>
          <cell r="B28" t="str">
            <v>Worcester</v>
          </cell>
          <cell r="C28"/>
          <cell r="D28"/>
          <cell r="E28"/>
          <cell r="F28"/>
          <cell r="G28"/>
          <cell r="H28"/>
          <cell r="I28"/>
          <cell r="J28"/>
          <cell r="K28"/>
          <cell r="L28"/>
          <cell r="M28"/>
          <cell r="N28"/>
          <cell r="O28"/>
          <cell r="P28"/>
          <cell r="Q28"/>
          <cell r="R28"/>
          <cell r="S28">
            <v>1</v>
          </cell>
          <cell r="T28">
            <v>1</v>
          </cell>
          <cell r="U28"/>
          <cell r="V28"/>
          <cell r="W28"/>
          <cell r="X28"/>
          <cell r="Y28">
            <v>1</v>
          </cell>
          <cell r="Z28">
            <v>1</v>
          </cell>
          <cell r="AA28"/>
          <cell r="AB28"/>
          <cell r="AC28"/>
          <cell r="AD28"/>
          <cell r="AE28"/>
          <cell r="AF28"/>
          <cell r="AG28"/>
          <cell r="AH28"/>
          <cell r="AI28"/>
          <cell r="AJ28"/>
          <cell r="AK28"/>
          <cell r="AL28"/>
          <cell r="AM28"/>
          <cell r="AN28"/>
          <cell r="AO28"/>
          <cell r="AP28"/>
          <cell r="AQ28">
            <v>120</v>
          </cell>
          <cell r="AR28">
            <v>120</v>
          </cell>
        </row>
        <row r="29">
          <cell r="A29" t="str">
            <v>01-13J350</v>
          </cell>
          <cell r="B29" t="str">
            <v>Worcester</v>
          </cell>
          <cell r="C29"/>
          <cell r="D29"/>
          <cell r="E29"/>
          <cell r="F29"/>
          <cell r="G29"/>
          <cell r="H29"/>
          <cell r="I29"/>
          <cell r="J29"/>
          <cell r="K29"/>
          <cell r="L29"/>
          <cell r="M29"/>
          <cell r="N29"/>
          <cell r="O29"/>
          <cell r="P29"/>
          <cell r="Q29"/>
          <cell r="R29"/>
          <cell r="S29">
            <v>4</v>
          </cell>
          <cell r="T29">
            <v>4</v>
          </cell>
          <cell r="U29"/>
          <cell r="V29"/>
          <cell r="W29"/>
          <cell r="X29"/>
          <cell r="Y29">
            <v>4</v>
          </cell>
          <cell r="Z29">
            <v>4</v>
          </cell>
          <cell r="AA29"/>
          <cell r="AB29"/>
          <cell r="AC29"/>
          <cell r="AD29"/>
          <cell r="AE29"/>
          <cell r="AF29"/>
          <cell r="AG29"/>
          <cell r="AH29"/>
          <cell r="AI29"/>
          <cell r="AJ29"/>
          <cell r="AK29"/>
          <cell r="AL29"/>
          <cell r="AM29"/>
          <cell r="AN29"/>
          <cell r="AO29"/>
          <cell r="AP29"/>
          <cell r="AQ29">
            <v>20.100000000000001</v>
          </cell>
          <cell r="AR29">
            <v>20.100000000000001</v>
          </cell>
        </row>
        <row r="30">
          <cell r="A30" t="str">
            <v>01-13J358</v>
          </cell>
          <cell r="B30" t="str">
            <v>Worcester</v>
          </cell>
          <cell r="C30"/>
          <cell r="D30"/>
          <cell r="E30"/>
          <cell r="F30"/>
          <cell r="G30"/>
          <cell r="H30"/>
          <cell r="I30"/>
          <cell r="J30"/>
          <cell r="K30"/>
          <cell r="L30"/>
          <cell r="M30"/>
          <cell r="N30"/>
          <cell r="O30"/>
          <cell r="P30"/>
          <cell r="Q30"/>
          <cell r="R30"/>
          <cell r="S30">
            <v>18</v>
          </cell>
          <cell r="T30">
            <v>18</v>
          </cell>
          <cell r="U30"/>
          <cell r="V30"/>
          <cell r="W30"/>
          <cell r="X30"/>
          <cell r="Y30">
            <v>18</v>
          </cell>
          <cell r="Z30">
            <v>18</v>
          </cell>
          <cell r="AA30"/>
          <cell r="AB30"/>
          <cell r="AC30"/>
          <cell r="AD30"/>
          <cell r="AE30"/>
          <cell r="AF30"/>
          <cell r="AG30"/>
          <cell r="AH30"/>
          <cell r="AI30"/>
          <cell r="AJ30"/>
          <cell r="AK30"/>
          <cell r="AL30"/>
          <cell r="AM30"/>
          <cell r="AN30"/>
          <cell r="AO30"/>
          <cell r="AP30"/>
          <cell r="AQ30">
            <v>121.1</v>
          </cell>
          <cell r="AR30">
            <v>121.1</v>
          </cell>
        </row>
        <row r="31">
          <cell r="A31" t="str">
            <v>01-14J367</v>
          </cell>
          <cell r="B31" t="str">
            <v>Worcester</v>
          </cell>
          <cell r="C31"/>
          <cell r="D31"/>
          <cell r="E31"/>
          <cell r="F31"/>
          <cell r="G31"/>
          <cell r="H31"/>
          <cell r="I31"/>
          <cell r="J31"/>
          <cell r="K31"/>
          <cell r="L31"/>
          <cell r="M31"/>
          <cell r="N31"/>
          <cell r="O31"/>
          <cell r="P31"/>
          <cell r="Q31"/>
          <cell r="R31"/>
          <cell r="S31">
            <v>19</v>
          </cell>
          <cell r="T31">
            <v>19</v>
          </cell>
          <cell r="U31"/>
          <cell r="V31"/>
          <cell r="W31"/>
          <cell r="X31"/>
          <cell r="Y31">
            <v>19</v>
          </cell>
          <cell r="Z31">
            <v>19</v>
          </cell>
          <cell r="AA31"/>
          <cell r="AB31"/>
          <cell r="AC31"/>
          <cell r="AD31"/>
          <cell r="AE31"/>
          <cell r="AF31"/>
          <cell r="AG31"/>
          <cell r="AH31"/>
          <cell r="AI31"/>
          <cell r="AJ31"/>
          <cell r="AK31"/>
          <cell r="AL31"/>
          <cell r="AM31"/>
          <cell r="AN31"/>
          <cell r="AO31"/>
          <cell r="AP31"/>
          <cell r="AQ31">
            <v>98.68</v>
          </cell>
          <cell r="AR31">
            <v>98.68</v>
          </cell>
        </row>
        <row r="32">
          <cell r="A32" t="str">
            <v>01-14J368</v>
          </cell>
          <cell r="B32" t="str">
            <v>Worcester</v>
          </cell>
          <cell r="C32"/>
          <cell r="D32"/>
          <cell r="E32"/>
          <cell r="F32"/>
          <cell r="G32"/>
          <cell r="H32"/>
          <cell r="I32"/>
          <cell r="J32"/>
          <cell r="K32"/>
          <cell r="L32"/>
          <cell r="M32"/>
          <cell r="N32"/>
          <cell r="O32"/>
          <cell r="P32"/>
          <cell r="Q32"/>
          <cell r="R32"/>
          <cell r="S32">
            <v>16</v>
          </cell>
          <cell r="T32">
            <v>16</v>
          </cell>
          <cell r="U32"/>
          <cell r="V32"/>
          <cell r="W32"/>
          <cell r="X32"/>
          <cell r="Y32">
            <v>16</v>
          </cell>
          <cell r="Z32">
            <v>16</v>
          </cell>
          <cell r="AA32"/>
          <cell r="AB32"/>
          <cell r="AC32"/>
          <cell r="AD32"/>
          <cell r="AE32"/>
          <cell r="AF32"/>
          <cell r="AG32"/>
          <cell r="AH32"/>
          <cell r="AI32"/>
          <cell r="AJ32"/>
          <cell r="AK32"/>
          <cell r="AL32"/>
          <cell r="AM32"/>
          <cell r="AN32"/>
          <cell r="AO32"/>
          <cell r="AP32"/>
          <cell r="AQ32">
            <v>337.45</v>
          </cell>
          <cell r="AR32">
            <v>337.45</v>
          </cell>
        </row>
        <row r="33">
          <cell r="A33" t="str">
            <v>01-15J392</v>
          </cell>
          <cell r="B33" t="str">
            <v>Worcester</v>
          </cell>
          <cell r="C33"/>
          <cell r="D33"/>
          <cell r="E33"/>
          <cell r="F33"/>
          <cell r="G33"/>
          <cell r="H33"/>
          <cell r="I33"/>
          <cell r="J33"/>
          <cell r="K33"/>
          <cell r="L33"/>
          <cell r="M33"/>
          <cell r="N33"/>
          <cell r="O33"/>
          <cell r="P33"/>
          <cell r="Q33"/>
          <cell r="R33"/>
          <cell r="S33">
            <v>15</v>
          </cell>
          <cell r="T33">
            <v>15</v>
          </cell>
          <cell r="U33"/>
          <cell r="V33"/>
          <cell r="W33"/>
          <cell r="X33"/>
          <cell r="Y33">
            <v>15</v>
          </cell>
          <cell r="Z33">
            <v>15</v>
          </cell>
          <cell r="AA33"/>
          <cell r="AB33"/>
          <cell r="AC33"/>
          <cell r="AD33"/>
          <cell r="AE33"/>
          <cell r="AF33"/>
          <cell r="AG33"/>
          <cell r="AH33"/>
          <cell r="AI33"/>
          <cell r="AJ33"/>
          <cell r="AK33"/>
          <cell r="AL33"/>
          <cell r="AM33"/>
          <cell r="AN33"/>
          <cell r="AO33"/>
          <cell r="AP33"/>
          <cell r="AQ33">
            <v>123.81</v>
          </cell>
          <cell r="AR33">
            <v>123.81</v>
          </cell>
        </row>
        <row r="34">
          <cell r="A34" t="str">
            <v>01-16J1</v>
          </cell>
          <cell r="B34" t="str">
            <v>Worcester</v>
          </cell>
          <cell r="C34"/>
          <cell r="D34"/>
          <cell r="E34"/>
          <cell r="F34"/>
          <cell r="G34"/>
          <cell r="H34"/>
          <cell r="I34"/>
          <cell r="J34"/>
          <cell r="K34"/>
          <cell r="L34"/>
          <cell r="M34"/>
          <cell r="N34"/>
          <cell r="O34"/>
          <cell r="P34"/>
          <cell r="Q34"/>
          <cell r="R34"/>
          <cell r="S34">
            <v>4</v>
          </cell>
          <cell r="T34">
            <v>4</v>
          </cell>
          <cell r="U34"/>
          <cell r="V34"/>
          <cell r="W34"/>
          <cell r="X34"/>
          <cell r="Y34">
            <v>4</v>
          </cell>
          <cell r="Z34">
            <v>4</v>
          </cell>
          <cell r="AA34"/>
          <cell r="AB34"/>
          <cell r="AC34"/>
          <cell r="AD34"/>
          <cell r="AE34"/>
          <cell r="AF34"/>
          <cell r="AG34"/>
          <cell r="AH34"/>
          <cell r="AI34"/>
          <cell r="AJ34"/>
          <cell r="AK34"/>
          <cell r="AL34"/>
          <cell r="AM34"/>
          <cell r="AN34"/>
          <cell r="AO34"/>
          <cell r="AP34"/>
          <cell r="AQ34">
            <v>20.8</v>
          </cell>
          <cell r="AR34">
            <v>20.8</v>
          </cell>
        </row>
        <row r="35">
          <cell r="A35" t="str">
            <v>01-16J2</v>
          </cell>
          <cell r="B35" t="str">
            <v>Worcester</v>
          </cell>
          <cell r="C35"/>
          <cell r="D35"/>
          <cell r="E35"/>
          <cell r="F35"/>
          <cell r="G35"/>
          <cell r="H35"/>
          <cell r="I35"/>
          <cell r="J35"/>
          <cell r="K35"/>
          <cell r="L35"/>
          <cell r="M35"/>
          <cell r="N35"/>
          <cell r="O35"/>
          <cell r="P35"/>
          <cell r="Q35"/>
          <cell r="R35"/>
          <cell r="S35">
            <v>3</v>
          </cell>
          <cell r="T35">
            <v>3</v>
          </cell>
          <cell r="U35"/>
          <cell r="V35"/>
          <cell r="W35"/>
          <cell r="X35"/>
          <cell r="Y35">
            <v>3</v>
          </cell>
          <cell r="Z35">
            <v>3</v>
          </cell>
          <cell r="AA35"/>
          <cell r="AB35"/>
          <cell r="AC35"/>
          <cell r="AD35"/>
          <cell r="AE35"/>
          <cell r="AF35"/>
          <cell r="AG35"/>
          <cell r="AH35"/>
          <cell r="AI35"/>
          <cell r="AJ35"/>
          <cell r="AK35"/>
          <cell r="AL35"/>
          <cell r="AM35"/>
          <cell r="AN35"/>
          <cell r="AO35"/>
          <cell r="AP35"/>
          <cell r="AQ35">
            <v>39.6</v>
          </cell>
          <cell r="AR35">
            <v>39.6</v>
          </cell>
        </row>
        <row r="36">
          <cell r="A36" t="str">
            <v>01-16J3</v>
          </cell>
          <cell r="B36" t="str">
            <v>Worcester</v>
          </cell>
          <cell r="C36"/>
          <cell r="D36"/>
          <cell r="E36"/>
          <cell r="F36"/>
          <cell r="G36"/>
          <cell r="H36"/>
          <cell r="I36"/>
          <cell r="J36"/>
          <cell r="K36"/>
          <cell r="L36"/>
          <cell r="M36"/>
          <cell r="N36"/>
          <cell r="O36">
            <v>1</v>
          </cell>
          <cell r="P36">
            <v>1</v>
          </cell>
          <cell r="Q36"/>
          <cell r="R36"/>
          <cell r="S36"/>
          <cell r="T36"/>
          <cell r="U36"/>
          <cell r="V36"/>
          <cell r="W36"/>
          <cell r="X36"/>
          <cell r="Y36">
            <v>1</v>
          </cell>
          <cell r="Z36">
            <v>1</v>
          </cell>
          <cell r="AA36"/>
          <cell r="AB36"/>
          <cell r="AC36"/>
          <cell r="AD36"/>
          <cell r="AE36"/>
          <cell r="AF36"/>
          <cell r="AG36"/>
          <cell r="AH36"/>
          <cell r="AI36"/>
          <cell r="AJ36"/>
          <cell r="AK36"/>
          <cell r="AL36"/>
          <cell r="AM36">
            <v>170</v>
          </cell>
          <cell r="AN36">
            <v>170</v>
          </cell>
          <cell r="AO36"/>
          <cell r="AP36"/>
          <cell r="AQ36"/>
          <cell r="AR36"/>
        </row>
        <row r="37">
          <cell r="A37" t="str">
            <v>01-18J394</v>
          </cell>
          <cell r="B37" t="str">
            <v>Worcester</v>
          </cell>
          <cell r="C37"/>
          <cell r="D37"/>
          <cell r="E37"/>
          <cell r="F37"/>
          <cell r="G37"/>
          <cell r="H37"/>
          <cell r="I37"/>
          <cell r="J37"/>
          <cell r="K37"/>
          <cell r="L37"/>
          <cell r="M37"/>
          <cell r="N37"/>
          <cell r="O37"/>
          <cell r="P37"/>
          <cell r="Q37"/>
          <cell r="R37"/>
          <cell r="S37">
            <v>13</v>
          </cell>
          <cell r="T37">
            <v>13</v>
          </cell>
          <cell r="U37"/>
          <cell r="V37"/>
          <cell r="W37"/>
          <cell r="X37"/>
          <cell r="Y37">
            <v>13</v>
          </cell>
          <cell r="Z37">
            <v>13</v>
          </cell>
          <cell r="AA37"/>
          <cell r="AB37"/>
          <cell r="AC37"/>
          <cell r="AD37"/>
          <cell r="AE37"/>
          <cell r="AF37"/>
          <cell r="AG37"/>
          <cell r="AH37"/>
          <cell r="AI37"/>
          <cell r="AJ37"/>
          <cell r="AK37"/>
          <cell r="AL37"/>
          <cell r="AM37"/>
          <cell r="AN37"/>
          <cell r="AO37"/>
          <cell r="AP37"/>
          <cell r="AQ37">
            <v>92.62</v>
          </cell>
          <cell r="AR37">
            <v>92.62</v>
          </cell>
        </row>
        <row r="38">
          <cell r="A38" t="str">
            <v>01-1J362</v>
          </cell>
          <cell r="B38" t="str">
            <v>Worcester</v>
          </cell>
          <cell r="C38"/>
          <cell r="D38"/>
          <cell r="E38"/>
          <cell r="F38"/>
          <cell r="G38"/>
          <cell r="H38"/>
          <cell r="I38"/>
          <cell r="J38"/>
          <cell r="K38"/>
          <cell r="L38"/>
          <cell r="M38"/>
          <cell r="N38"/>
          <cell r="O38"/>
          <cell r="P38"/>
          <cell r="Q38"/>
          <cell r="R38"/>
          <cell r="S38"/>
          <cell r="T38"/>
          <cell r="U38"/>
          <cell r="V38"/>
          <cell r="W38"/>
          <cell r="X38"/>
          <cell r="Y38">
            <v>0</v>
          </cell>
          <cell r="Z38">
            <v>0</v>
          </cell>
          <cell r="AA38"/>
          <cell r="AB38"/>
          <cell r="AC38"/>
          <cell r="AD38"/>
          <cell r="AE38"/>
          <cell r="AF38"/>
          <cell r="AG38"/>
          <cell r="AH38"/>
          <cell r="AI38"/>
          <cell r="AJ38"/>
          <cell r="AK38"/>
          <cell r="AL38"/>
          <cell r="AM38"/>
          <cell r="AN38"/>
          <cell r="AO38"/>
          <cell r="AP38"/>
          <cell r="AQ38"/>
          <cell r="AR38"/>
        </row>
        <row r="39">
          <cell r="A39" t="str">
            <v>01-1J363</v>
          </cell>
          <cell r="B39" t="str">
            <v>Worcester</v>
          </cell>
          <cell r="C39"/>
          <cell r="D39"/>
          <cell r="E39"/>
          <cell r="F39"/>
          <cell r="G39"/>
          <cell r="H39"/>
          <cell r="I39"/>
          <cell r="J39"/>
          <cell r="K39"/>
          <cell r="L39"/>
          <cell r="M39"/>
          <cell r="N39"/>
          <cell r="O39"/>
          <cell r="P39"/>
          <cell r="Q39"/>
          <cell r="R39"/>
          <cell r="S39">
            <v>15</v>
          </cell>
          <cell r="T39">
            <v>15</v>
          </cell>
          <cell r="U39"/>
          <cell r="V39"/>
          <cell r="W39"/>
          <cell r="X39"/>
          <cell r="Y39">
            <v>15</v>
          </cell>
          <cell r="Z39">
            <v>15</v>
          </cell>
          <cell r="AA39"/>
          <cell r="AB39"/>
          <cell r="AC39"/>
          <cell r="AD39"/>
          <cell r="AE39"/>
          <cell r="AF39"/>
          <cell r="AG39"/>
          <cell r="AH39"/>
          <cell r="AI39"/>
          <cell r="AJ39"/>
          <cell r="AK39"/>
          <cell r="AL39"/>
          <cell r="AM39"/>
          <cell r="AN39"/>
          <cell r="AO39"/>
          <cell r="AP39"/>
          <cell r="AQ39">
            <v>170.87</v>
          </cell>
          <cell r="AR39">
            <v>170.87</v>
          </cell>
        </row>
        <row r="40">
          <cell r="A40" t="str">
            <v>01-1J369</v>
          </cell>
          <cell r="B40" t="str">
            <v>Worcester</v>
          </cell>
          <cell r="C40"/>
          <cell r="D40"/>
          <cell r="E40"/>
          <cell r="F40"/>
          <cell r="G40"/>
          <cell r="H40"/>
          <cell r="I40"/>
          <cell r="J40"/>
          <cell r="K40"/>
          <cell r="L40"/>
          <cell r="M40"/>
          <cell r="N40"/>
          <cell r="O40"/>
          <cell r="P40"/>
          <cell r="Q40"/>
          <cell r="R40"/>
          <cell r="S40">
            <v>14</v>
          </cell>
          <cell r="T40">
            <v>14</v>
          </cell>
          <cell r="U40"/>
          <cell r="V40"/>
          <cell r="W40"/>
          <cell r="X40"/>
          <cell r="Y40">
            <v>14</v>
          </cell>
          <cell r="Z40">
            <v>14</v>
          </cell>
          <cell r="AA40"/>
          <cell r="AB40"/>
          <cell r="AC40"/>
          <cell r="AD40"/>
          <cell r="AE40"/>
          <cell r="AF40"/>
          <cell r="AG40"/>
          <cell r="AH40"/>
          <cell r="AI40"/>
          <cell r="AJ40"/>
          <cell r="AK40"/>
          <cell r="AL40"/>
          <cell r="AM40"/>
          <cell r="AN40"/>
          <cell r="AO40"/>
          <cell r="AP40"/>
          <cell r="AQ40">
            <v>73.17</v>
          </cell>
          <cell r="AR40">
            <v>73.17</v>
          </cell>
        </row>
        <row r="41">
          <cell r="A41" t="str">
            <v>01-1J370</v>
          </cell>
          <cell r="B41" t="str">
            <v>Worcester</v>
          </cell>
          <cell r="C41"/>
          <cell r="D41"/>
          <cell r="E41"/>
          <cell r="F41"/>
          <cell r="G41"/>
          <cell r="H41"/>
          <cell r="I41"/>
          <cell r="J41"/>
          <cell r="K41"/>
          <cell r="L41"/>
          <cell r="M41"/>
          <cell r="N41"/>
          <cell r="O41"/>
          <cell r="P41"/>
          <cell r="Q41"/>
          <cell r="R41"/>
          <cell r="S41">
            <v>6</v>
          </cell>
          <cell r="T41">
            <v>6</v>
          </cell>
          <cell r="U41"/>
          <cell r="V41"/>
          <cell r="W41"/>
          <cell r="X41"/>
          <cell r="Y41">
            <v>6</v>
          </cell>
          <cell r="Z41">
            <v>6</v>
          </cell>
          <cell r="AA41"/>
          <cell r="AB41"/>
          <cell r="AC41"/>
          <cell r="AD41"/>
          <cell r="AE41"/>
          <cell r="AF41"/>
          <cell r="AG41"/>
          <cell r="AH41"/>
          <cell r="AI41"/>
          <cell r="AJ41"/>
          <cell r="AK41"/>
          <cell r="AL41"/>
          <cell r="AM41"/>
          <cell r="AN41"/>
          <cell r="AO41"/>
          <cell r="AP41"/>
          <cell r="AQ41">
            <v>31.74</v>
          </cell>
          <cell r="AR41">
            <v>31.74</v>
          </cell>
        </row>
        <row r="42">
          <cell r="A42" t="str">
            <v>01-1J390</v>
          </cell>
          <cell r="B42" t="str">
            <v>Worcester</v>
          </cell>
          <cell r="C42"/>
          <cell r="D42"/>
          <cell r="E42"/>
          <cell r="F42"/>
          <cell r="G42"/>
          <cell r="H42"/>
          <cell r="I42"/>
          <cell r="J42"/>
          <cell r="K42"/>
          <cell r="L42"/>
          <cell r="M42"/>
          <cell r="N42"/>
          <cell r="O42"/>
          <cell r="P42"/>
          <cell r="Q42"/>
          <cell r="R42"/>
          <cell r="S42">
            <v>4</v>
          </cell>
          <cell r="T42">
            <v>4</v>
          </cell>
          <cell r="U42"/>
          <cell r="V42"/>
          <cell r="W42"/>
          <cell r="X42"/>
          <cell r="Y42">
            <v>4</v>
          </cell>
          <cell r="Z42">
            <v>4</v>
          </cell>
          <cell r="AA42"/>
          <cell r="AB42"/>
          <cell r="AC42"/>
          <cell r="AD42"/>
          <cell r="AE42"/>
          <cell r="AF42"/>
          <cell r="AG42"/>
          <cell r="AH42"/>
          <cell r="AI42"/>
          <cell r="AJ42"/>
          <cell r="AK42"/>
          <cell r="AL42"/>
          <cell r="AM42"/>
          <cell r="AN42"/>
          <cell r="AO42"/>
          <cell r="AP42"/>
          <cell r="AQ42">
            <v>25.45</v>
          </cell>
          <cell r="AR42">
            <v>25.45</v>
          </cell>
        </row>
        <row r="43">
          <cell r="A43" t="str">
            <v>01-201W1</v>
          </cell>
          <cell r="B43" t="str">
            <v>Ayer, Groton, Shirley</v>
          </cell>
          <cell r="C43"/>
          <cell r="D43"/>
          <cell r="E43"/>
          <cell r="F43"/>
          <cell r="G43"/>
          <cell r="H43"/>
          <cell r="I43"/>
          <cell r="J43"/>
          <cell r="K43"/>
          <cell r="L43"/>
          <cell r="M43"/>
          <cell r="N43"/>
          <cell r="O43"/>
          <cell r="P43"/>
          <cell r="Q43"/>
          <cell r="R43"/>
          <cell r="S43">
            <v>53</v>
          </cell>
          <cell r="T43">
            <v>52</v>
          </cell>
          <cell r="U43"/>
          <cell r="V43"/>
          <cell r="W43"/>
          <cell r="X43"/>
          <cell r="Y43">
            <v>53</v>
          </cell>
          <cell r="Z43">
            <v>52</v>
          </cell>
          <cell r="AA43"/>
          <cell r="AB43"/>
          <cell r="AC43"/>
          <cell r="AD43"/>
          <cell r="AE43"/>
          <cell r="AF43"/>
          <cell r="AG43"/>
          <cell r="AH43"/>
          <cell r="AI43"/>
          <cell r="AJ43"/>
          <cell r="AK43"/>
          <cell r="AL43"/>
          <cell r="AM43"/>
          <cell r="AN43"/>
          <cell r="AO43"/>
          <cell r="AP43"/>
          <cell r="AQ43">
            <v>5186.47</v>
          </cell>
          <cell r="AR43">
            <v>4194.7</v>
          </cell>
        </row>
        <row r="44">
          <cell r="A44" t="str">
            <v>01-201W2</v>
          </cell>
          <cell r="B44" t="str">
            <v>Ayer, Bolton, Harvard</v>
          </cell>
          <cell r="C44"/>
          <cell r="D44"/>
          <cell r="E44"/>
          <cell r="F44"/>
          <cell r="G44"/>
          <cell r="H44"/>
          <cell r="I44"/>
          <cell r="J44"/>
          <cell r="K44"/>
          <cell r="L44"/>
          <cell r="M44"/>
          <cell r="N44"/>
          <cell r="O44"/>
          <cell r="P44"/>
          <cell r="Q44"/>
          <cell r="R44"/>
          <cell r="S44">
            <v>191</v>
          </cell>
          <cell r="T44">
            <v>191</v>
          </cell>
          <cell r="U44"/>
          <cell r="V44"/>
          <cell r="W44"/>
          <cell r="X44"/>
          <cell r="Y44">
            <v>191</v>
          </cell>
          <cell r="Z44">
            <v>191</v>
          </cell>
          <cell r="AA44"/>
          <cell r="AB44"/>
          <cell r="AC44"/>
          <cell r="AD44"/>
          <cell r="AE44"/>
          <cell r="AF44"/>
          <cell r="AG44"/>
          <cell r="AH44"/>
          <cell r="AI44"/>
          <cell r="AJ44"/>
          <cell r="AK44"/>
          <cell r="AL44"/>
          <cell r="AM44"/>
          <cell r="AN44"/>
          <cell r="AO44"/>
          <cell r="AP44"/>
          <cell r="AQ44">
            <v>2477.2130000000002</v>
          </cell>
          <cell r="AR44">
            <v>2477.2130000000002</v>
          </cell>
        </row>
        <row r="45">
          <cell r="A45" t="str">
            <v>01-201W3</v>
          </cell>
          <cell r="B45" t="str">
            <v>Ayer</v>
          </cell>
          <cell r="C45"/>
          <cell r="D45"/>
          <cell r="E45"/>
          <cell r="F45"/>
          <cell r="G45"/>
          <cell r="H45"/>
          <cell r="I45"/>
          <cell r="J45"/>
          <cell r="K45"/>
          <cell r="L45"/>
          <cell r="M45"/>
          <cell r="N45"/>
          <cell r="O45"/>
          <cell r="P45"/>
          <cell r="Q45"/>
          <cell r="R45"/>
          <cell r="S45">
            <v>64</v>
          </cell>
          <cell r="T45">
            <v>64</v>
          </cell>
          <cell r="U45"/>
          <cell r="V45"/>
          <cell r="W45"/>
          <cell r="X45"/>
          <cell r="Y45">
            <v>64</v>
          </cell>
          <cell r="Z45">
            <v>64</v>
          </cell>
          <cell r="AA45"/>
          <cell r="AB45"/>
          <cell r="AC45"/>
          <cell r="AD45"/>
          <cell r="AE45"/>
          <cell r="AF45"/>
          <cell r="AG45"/>
          <cell r="AH45"/>
          <cell r="AI45"/>
          <cell r="AJ45"/>
          <cell r="AK45"/>
          <cell r="AL45"/>
          <cell r="AM45"/>
          <cell r="AN45"/>
          <cell r="AO45"/>
          <cell r="AP45"/>
          <cell r="AQ45">
            <v>424.34500000000003</v>
          </cell>
          <cell r="AR45">
            <v>424.34500000000003</v>
          </cell>
        </row>
        <row r="46">
          <cell r="A46" t="str">
            <v>01-201W4</v>
          </cell>
          <cell r="B46" t="str">
            <v>Ayer, Groton, Pepperell, Shirley</v>
          </cell>
          <cell r="C46"/>
          <cell r="D46"/>
          <cell r="E46"/>
          <cell r="F46"/>
          <cell r="G46"/>
          <cell r="H46"/>
          <cell r="I46"/>
          <cell r="J46"/>
          <cell r="K46"/>
          <cell r="L46"/>
          <cell r="M46"/>
          <cell r="N46"/>
          <cell r="O46">
            <v>1</v>
          </cell>
          <cell r="P46">
            <v>1</v>
          </cell>
          <cell r="Q46"/>
          <cell r="R46"/>
          <cell r="S46">
            <v>32</v>
          </cell>
          <cell r="T46">
            <v>31</v>
          </cell>
          <cell r="U46"/>
          <cell r="V46"/>
          <cell r="W46"/>
          <cell r="X46"/>
          <cell r="Y46">
            <v>33</v>
          </cell>
          <cell r="Z46">
            <v>32</v>
          </cell>
          <cell r="AA46"/>
          <cell r="AB46"/>
          <cell r="AC46"/>
          <cell r="AD46"/>
          <cell r="AE46"/>
          <cell r="AF46"/>
          <cell r="AG46"/>
          <cell r="AH46"/>
          <cell r="AI46"/>
          <cell r="AJ46"/>
          <cell r="AK46"/>
          <cell r="AL46"/>
          <cell r="AM46">
            <v>5600</v>
          </cell>
          <cell r="AN46">
            <v>5600</v>
          </cell>
          <cell r="AO46"/>
          <cell r="AP46"/>
          <cell r="AQ46">
            <v>210.63</v>
          </cell>
          <cell r="AR46">
            <v>210.63</v>
          </cell>
        </row>
        <row r="47">
          <cell r="A47" t="str">
            <v>01-207W1</v>
          </cell>
          <cell r="B47" t="str">
            <v>Leominster</v>
          </cell>
          <cell r="C47"/>
          <cell r="D47"/>
          <cell r="E47"/>
          <cell r="F47"/>
          <cell r="G47"/>
          <cell r="H47"/>
          <cell r="I47"/>
          <cell r="J47"/>
          <cell r="K47"/>
          <cell r="L47"/>
          <cell r="M47"/>
          <cell r="N47"/>
          <cell r="O47"/>
          <cell r="P47"/>
          <cell r="Q47"/>
          <cell r="R47"/>
          <cell r="S47">
            <v>27</v>
          </cell>
          <cell r="T47">
            <v>27</v>
          </cell>
          <cell r="U47"/>
          <cell r="V47"/>
          <cell r="W47"/>
          <cell r="X47"/>
          <cell r="Y47">
            <v>27</v>
          </cell>
          <cell r="Z47">
            <v>27</v>
          </cell>
          <cell r="AA47"/>
          <cell r="AB47"/>
          <cell r="AC47"/>
          <cell r="AD47"/>
          <cell r="AE47"/>
          <cell r="AF47"/>
          <cell r="AG47"/>
          <cell r="AH47"/>
          <cell r="AI47"/>
          <cell r="AJ47"/>
          <cell r="AK47"/>
          <cell r="AL47"/>
          <cell r="AM47"/>
          <cell r="AN47"/>
          <cell r="AO47"/>
          <cell r="AP47"/>
          <cell r="AQ47">
            <v>166.96</v>
          </cell>
          <cell r="AR47">
            <v>166.96</v>
          </cell>
        </row>
        <row r="48">
          <cell r="A48" t="str">
            <v>01-207W2</v>
          </cell>
          <cell r="B48" t="str">
            <v>Leominster</v>
          </cell>
          <cell r="C48"/>
          <cell r="D48"/>
          <cell r="E48"/>
          <cell r="F48"/>
          <cell r="G48"/>
          <cell r="H48"/>
          <cell r="I48"/>
          <cell r="J48"/>
          <cell r="K48"/>
          <cell r="L48"/>
          <cell r="M48"/>
          <cell r="N48"/>
          <cell r="O48"/>
          <cell r="P48"/>
          <cell r="Q48"/>
          <cell r="R48"/>
          <cell r="S48">
            <v>111</v>
          </cell>
          <cell r="T48">
            <v>111</v>
          </cell>
          <cell r="U48"/>
          <cell r="V48"/>
          <cell r="W48"/>
          <cell r="X48"/>
          <cell r="Y48">
            <v>111</v>
          </cell>
          <cell r="Z48">
            <v>111</v>
          </cell>
          <cell r="AA48"/>
          <cell r="AB48"/>
          <cell r="AC48"/>
          <cell r="AD48"/>
          <cell r="AE48"/>
          <cell r="AF48"/>
          <cell r="AG48"/>
          <cell r="AH48"/>
          <cell r="AI48"/>
          <cell r="AJ48"/>
          <cell r="AK48"/>
          <cell r="AL48"/>
          <cell r="AM48"/>
          <cell r="AN48"/>
          <cell r="AO48"/>
          <cell r="AP48"/>
          <cell r="AQ48">
            <v>761.39</v>
          </cell>
          <cell r="AR48">
            <v>761.39</v>
          </cell>
        </row>
        <row r="49">
          <cell r="A49" t="str">
            <v>01-207W3</v>
          </cell>
          <cell r="B49" t="str">
            <v>Lancaster, Leominster</v>
          </cell>
          <cell r="C49"/>
          <cell r="D49"/>
          <cell r="E49"/>
          <cell r="F49"/>
          <cell r="G49"/>
          <cell r="H49"/>
          <cell r="I49"/>
          <cell r="J49"/>
          <cell r="K49"/>
          <cell r="L49"/>
          <cell r="M49"/>
          <cell r="N49"/>
          <cell r="O49"/>
          <cell r="P49"/>
          <cell r="Q49"/>
          <cell r="R49"/>
          <cell r="S49">
            <v>38</v>
          </cell>
          <cell r="T49">
            <v>38</v>
          </cell>
          <cell r="U49"/>
          <cell r="V49"/>
          <cell r="W49"/>
          <cell r="X49"/>
          <cell r="Y49">
            <v>38</v>
          </cell>
          <cell r="Z49">
            <v>38</v>
          </cell>
          <cell r="AA49"/>
          <cell r="AB49"/>
          <cell r="AC49"/>
          <cell r="AD49"/>
          <cell r="AE49"/>
          <cell r="AF49"/>
          <cell r="AG49"/>
          <cell r="AH49"/>
          <cell r="AI49"/>
          <cell r="AJ49"/>
          <cell r="AK49"/>
          <cell r="AL49"/>
          <cell r="AM49"/>
          <cell r="AN49"/>
          <cell r="AO49"/>
          <cell r="AP49"/>
          <cell r="AQ49">
            <v>1689.89</v>
          </cell>
          <cell r="AR49">
            <v>1689.89</v>
          </cell>
        </row>
        <row r="50">
          <cell r="A50" t="str">
            <v>01-207W4</v>
          </cell>
          <cell r="B50" t="str">
            <v>Leominster</v>
          </cell>
          <cell r="C50"/>
          <cell r="D50"/>
          <cell r="E50"/>
          <cell r="F50"/>
          <cell r="G50"/>
          <cell r="H50"/>
          <cell r="I50"/>
          <cell r="J50"/>
          <cell r="K50"/>
          <cell r="L50"/>
          <cell r="M50"/>
          <cell r="N50"/>
          <cell r="O50"/>
          <cell r="P50"/>
          <cell r="Q50"/>
          <cell r="R50"/>
          <cell r="S50">
            <v>10</v>
          </cell>
          <cell r="T50">
            <v>10</v>
          </cell>
          <cell r="U50"/>
          <cell r="V50"/>
          <cell r="W50"/>
          <cell r="X50"/>
          <cell r="Y50">
            <v>10</v>
          </cell>
          <cell r="Z50">
            <v>10</v>
          </cell>
          <cell r="AA50"/>
          <cell r="AB50"/>
          <cell r="AC50"/>
          <cell r="AD50"/>
          <cell r="AE50"/>
          <cell r="AF50"/>
          <cell r="AG50"/>
          <cell r="AH50"/>
          <cell r="AI50"/>
          <cell r="AJ50"/>
          <cell r="AK50"/>
          <cell r="AL50"/>
          <cell r="AM50"/>
          <cell r="AN50"/>
          <cell r="AO50"/>
          <cell r="AP50"/>
          <cell r="AQ50">
            <v>76.650000000000006</v>
          </cell>
          <cell r="AR50">
            <v>76.650000000000006</v>
          </cell>
        </row>
        <row r="51">
          <cell r="A51" t="str">
            <v>01-207W6</v>
          </cell>
          <cell r="B51" t="str">
            <v>Leominster</v>
          </cell>
          <cell r="C51"/>
          <cell r="D51"/>
          <cell r="E51"/>
          <cell r="F51"/>
          <cell r="G51"/>
          <cell r="H51"/>
          <cell r="I51"/>
          <cell r="J51"/>
          <cell r="K51"/>
          <cell r="L51"/>
          <cell r="M51"/>
          <cell r="N51"/>
          <cell r="O51">
            <v>1</v>
          </cell>
          <cell r="P51">
            <v>1</v>
          </cell>
          <cell r="Q51"/>
          <cell r="R51"/>
          <cell r="S51">
            <v>153</v>
          </cell>
          <cell r="T51">
            <v>153</v>
          </cell>
          <cell r="U51"/>
          <cell r="V51"/>
          <cell r="W51"/>
          <cell r="X51"/>
          <cell r="Y51">
            <v>154</v>
          </cell>
          <cell r="Z51">
            <v>154</v>
          </cell>
          <cell r="AA51"/>
          <cell r="AB51"/>
          <cell r="AC51"/>
          <cell r="AD51"/>
          <cell r="AE51"/>
          <cell r="AF51"/>
          <cell r="AG51"/>
          <cell r="AH51"/>
          <cell r="AI51"/>
          <cell r="AJ51"/>
          <cell r="AK51"/>
          <cell r="AL51"/>
          <cell r="AM51">
            <v>1.2</v>
          </cell>
          <cell r="AN51">
            <v>1.2</v>
          </cell>
          <cell r="AO51"/>
          <cell r="AP51"/>
          <cell r="AQ51">
            <v>1070.26</v>
          </cell>
          <cell r="AR51">
            <v>1070.26</v>
          </cell>
        </row>
        <row r="52">
          <cell r="A52" t="str">
            <v>01-210L1</v>
          </cell>
          <cell r="B52" t="str">
            <v>Dunstable, Groton, Pepperell</v>
          </cell>
          <cell r="C52"/>
          <cell r="D52"/>
          <cell r="E52"/>
          <cell r="F52"/>
          <cell r="G52"/>
          <cell r="H52"/>
          <cell r="I52"/>
          <cell r="J52"/>
          <cell r="K52"/>
          <cell r="L52"/>
          <cell r="M52"/>
          <cell r="N52"/>
          <cell r="O52"/>
          <cell r="P52"/>
          <cell r="Q52"/>
          <cell r="R52"/>
          <cell r="S52">
            <v>127</v>
          </cell>
          <cell r="T52">
            <v>127</v>
          </cell>
          <cell r="U52"/>
          <cell r="V52"/>
          <cell r="W52"/>
          <cell r="X52"/>
          <cell r="Y52">
            <v>127</v>
          </cell>
          <cell r="Z52">
            <v>127</v>
          </cell>
          <cell r="AA52"/>
          <cell r="AB52"/>
          <cell r="AC52"/>
          <cell r="AD52"/>
          <cell r="AE52"/>
          <cell r="AF52"/>
          <cell r="AG52"/>
          <cell r="AH52"/>
          <cell r="AI52"/>
          <cell r="AJ52"/>
          <cell r="AK52"/>
          <cell r="AL52"/>
          <cell r="AM52"/>
          <cell r="AN52"/>
          <cell r="AO52"/>
          <cell r="AP52"/>
          <cell r="AQ52">
            <v>4052.98</v>
          </cell>
          <cell r="AR52">
            <v>4052.98</v>
          </cell>
        </row>
        <row r="53">
          <cell r="A53" t="str">
            <v>01-216W1</v>
          </cell>
          <cell r="B53" t="str">
            <v>Clinton</v>
          </cell>
          <cell r="C53"/>
          <cell r="D53"/>
          <cell r="E53"/>
          <cell r="F53"/>
          <cell r="G53"/>
          <cell r="H53"/>
          <cell r="I53">
            <v>1</v>
          </cell>
          <cell r="J53">
            <v>1</v>
          </cell>
          <cell r="K53"/>
          <cell r="L53"/>
          <cell r="M53"/>
          <cell r="N53"/>
          <cell r="O53"/>
          <cell r="P53"/>
          <cell r="Q53"/>
          <cell r="R53"/>
          <cell r="S53">
            <v>25</v>
          </cell>
          <cell r="T53">
            <v>25</v>
          </cell>
          <cell r="U53"/>
          <cell r="V53"/>
          <cell r="W53"/>
          <cell r="X53"/>
          <cell r="Y53">
            <v>26</v>
          </cell>
          <cell r="Z53">
            <v>26</v>
          </cell>
          <cell r="AA53"/>
          <cell r="AB53"/>
          <cell r="AC53"/>
          <cell r="AD53"/>
          <cell r="AE53"/>
          <cell r="AF53"/>
          <cell r="AG53">
            <v>690</v>
          </cell>
          <cell r="AH53">
            <v>690</v>
          </cell>
          <cell r="AI53"/>
          <cell r="AJ53"/>
          <cell r="AK53"/>
          <cell r="AL53"/>
          <cell r="AM53"/>
          <cell r="AN53"/>
          <cell r="AO53"/>
          <cell r="AP53"/>
          <cell r="AQ53">
            <v>148.99</v>
          </cell>
          <cell r="AR53">
            <v>148.99</v>
          </cell>
        </row>
        <row r="54">
          <cell r="A54" t="str">
            <v>01-216W2</v>
          </cell>
          <cell r="B54" t="str">
            <v>Clinton</v>
          </cell>
          <cell r="C54"/>
          <cell r="D54"/>
          <cell r="E54"/>
          <cell r="F54"/>
          <cell r="G54"/>
          <cell r="H54"/>
          <cell r="I54"/>
          <cell r="J54"/>
          <cell r="K54"/>
          <cell r="L54"/>
          <cell r="M54"/>
          <cell r="N54"/>
          <cell r="O54"/>
          <cell r="P54"/>
          <cell r="Q54"/>
          <cell r="R54"/>
          <cell r="S54">
            <v>17</v>
          </cell>
          <cell r="T54">
            <v>17</v>
          </cell>
          <cell r="U54"/>
          <cell r="V54"/>
          <cell r="W54"/>
          <cell r="X54"/>
          <cell r="Y54">
            <v>17</v>
          </cell>
          <cell r="Z54">
            <v>17</v>
          </cell>
          <cell r="AA54"/>
          <cell r="AB54"/>
          <cell r="AC54"/>
          <cell r="AD54"/>
          <cell r="AE54"/>
          <cell r="AF54"/>
          <cell r="AG54"/>
          <cell r="AH54"/>
          <cell r="AI54"/>
          <cell r="AJ54"/>
          <cell r="AK54"/>
          <cell r="AL54"/>
          <cell r="AM54"/>
          <cell r="AN54"/>
          <cell r="AO54"/>
          <cell r="AP54"/>
          <cell r="AQ54">
            <v>288.48</v>
          </cell>
          <cell r="AR54">
            <v>288.48</v>
          </cell>
        </row>
        <row r="55">
          <cell r="A55" t="str">
            <v>01-216W3</v>
          </cell>
          <cell r="B55" t="str">
            <v>Clinton, Lancaster</v>
          </cell>
          <cell r="C55"/>
          <cell r="D55"/>
          <cell r="E55"/>
          <cell r="F55"/>
          <cell r="G55"/>
          <cell r="H55"/>
          <cell r="I55"/>
          <cell r="J55"/>
          <cell r="K55"/>
          <cell r="L55"/>
          <cell r="M55"/>
          <cell r="N55"/>
          <cell r="O55"/>
          <cell r="P55"/>
          <cell r="Q55"/>
          <cell r="R55"/>
          <cell r="S55">
            <v>93</v>
          </cell>
          <cell r="T55">
            <v>93</v>
          </cell>
          <cell r="U55"/>
          <cell r="V55"/>
          <cell r="W55"/>
          <cell r="X55"/>
          <cell r="Y55">
            <v>93</v>
          </cell>
          <cell r="Z55">
            <v>93</v>
          </cell>
          <cell r="AA55"/>
          <cell r="AB55"/>
          <cell r="AC55"/>
          <cell r="AD55"/>
          <cell r="AE55"/>
          <cell r="AF55"/>
          <cell r="AG55"/>
          <cell r="AH55"/>
          <cell r="AI55"/>
          <cell r="AJ55"/>
          <cell r="AK55"/>
          <cell r="AL55"/>
          <cell r="AM55"/>
          <cell r="AN55"/>
          <cell r="AO55"/>
          <cell r="AP55"/>
          <cell r="AQ55">
            <v>2565.8200000000002</v>
          </cell>
          <cell r="AR55">
            <v>2565.8200000000002</v>
          </cell>
        </row>
        <row r="56">
          <cell r="A56" t="str">
            <v>01-216W4</v>
          </cell>
          <cell r="B56" t="str">
            <v>Bolton, Clinton, Lancaster, Sterling</v>
          </cell>
          <cell r="C56"/>
          <cell r="D56"/>
          <cell r="E56"/>
          <cell r="F56"/>
          <cell r="G56"/>
          <cell r="H56"/>
          <cell r="I56"/>
          <cell r="J56"/>
          <cell r="K56"/>
          <cell r="L56"/>
          <cell r="M56"/>
          <cell r="N56"/>
          <cell r="O56"/>
          <cell r="P56"/>
          <cell r="Q56"/>
          <cell r="R56"/>
          <cell r="S56">
            <v>71</v>
          </cell>
          <cell r="T56">
            <v>71</v>
          </cell>
          <cell r="U56"/>
          <cell r="V56"/>
          <cell r="W56"/>
          <cell r="X56"/>
          <cell r="Y56">
            <v>71</v>
          </cell>
          <cell r="Z56">
            <v>71</v>
          </cell>
          <cell r="AA56"/>
          <cell r="AB56"/>
          <cell r="AC56"/>
          <cell r="AD56"/>
          <cell r="AE56"/>
          <cell r="AF56"/>
          <cell r="AG56"/>
          <cell r="AH56"/>
          <cell r="AI56"/>
          <cell r="AJ56"/>
          <cell r="AK56"/>
          <cell r="AL56"/>
          <cell r="AM56"/>
          <cell r="AN56"/>
          <cell r="AO56"/>
          <cell r="AP56"/>
          <cell r="AQ56">
            <v>516.77</v>
          </cell>
          <cell r="AR56">
            <v>516.77</v>
          </cell>
        </row>
        <row r="57">
          <cell r="A57" t="str">
            <v>01-216W5</v>
          </cell>
          <cell r="B57" t="str">
            <v>Berlin, Bolton, Clinton</v>
          </cell>
          <cell r="C57"/>
          <cell r="D57"/>
          <cell r="E57"/>
          <cell r="F57"/>
          <cell r="G57"/>
          <cell r="H57"/>
          <cell r="I57"/>
          <cell r="J57"/>
          <cell r="K57"/>
          <cell r="L57"/>
          <cell r="M57"/>
          <cell r="N57"/>
          <cell r="O57"/>
          <cell r="P57"/>
          <cell r="Q57"/>
          <cell r="R57"/>
          <cell r="S57">
            <v>69</v>
          </cell>
          <cell r="T57">
            <v>69</v>
          </cell>
          <cell r="U57"/>
          <cell r="V57"/>
          <cell r="W57"/>
          <cell r="X57"/>
          <cell r="Y57">
            <v>69</v>
          </cell>
          <cell r="Z57">
            <v>69</v>
          </cell>
          <cell r="AA57"/>
          <cell r="AB57"/>
          <cell r="AC57"/>
          <cell r="AD57"/>
          <cell r="AE57"/>
          <cell r="AF57"/>
          <cell r="AG57"/>
          <cell r="AH57"/>
          <cell r="AI57"/>
          <cell r="AJ57"/>
          <cell r="AK57"/>
          <cell r="AL57"/>
          <cell r="AM57"/>
          <cell r="AN57"/>
          <cell r="AO57"/>
          <cell r="AP57"/>
          <cell r="AQ57">
            <v>502.22</v>
          </cell>
          <cell r="AR57">
            <v>502.22</v>
          </cell>
        </row>
        <row r="58">
          <cell r="A58" t="str">
            <v>01-216W6</v>
          </cell>
          <cell r="B58" t="str">
            <v>Bolton, Clinton, Harvard</v>
          </cell>
          <cell r="C58"/>
          <cell r="D58"/>
          <cell r="E58"/>
          <cell r="F58"/>
          <cell r="G58"/>
          <cell r="H58"/>
          <cell r="I58"/>
          <cell r="J58"/>
          <cell r="K58"/>
          <cell r="L58"/>
          <cell r="M58"/>
          <cell r="N58"/>
          <cell r="O58"/>
          <cell r="P58"/>
          <cell r="Q58">
            <v>1</v>
          </cell>
          <cell r="R58">
            <v>1</v>
          </cell>
          <cell r="S58">
            <v>85</v>
          </cell>
          <cell r="T58">
            <v>85</v>
          </cell>
          <cell r="U58"/>
          <cell r="V58"/>
          <cell r="W58"/>
          <cell r="X58"/>
          <cell r="Y58">
            <v>86</v>
          </cell>
          <cell r="Z58">
            <v>86</v>
          </cell>
          <cell r="AA58"/>
          <cell r="AB58"/>
          <cell r="AC58"/>
          <cell r="AD58"/>
          <cell r="AE58"/>
          <cell r="AF58"/>
          <cell r="AG58"/>
          <cell r="AH58"/>
          <cell r="AI58"/>
          <cell r="AJ58"/>
          <cell r="AK58"/>
          <cell r="AL58"/>
          <cell r="AM58"/>
          <cell r="AN58"/>
          <cell r="AO58">
            <v>5</v>
          </cell>
          <cell r="AP58">
            <v>5</v>
          </cell>
          <cell r="AQ58">
            <v>1561.2550000000001</v>
          </cell>
          <cell r="AR58">
            <v>1561.2550000000001</v>
          </cell>
        </row>
        <row r="59">
          <cell r="A59" t="str">
            <v>01-219W1</v>
          </cell>
          <cell r="B59" t="str">
            <v>Leominster</v>
          </cell>
          <cell r="C59"/>
          <cell r="D59"/>
          <cell r="E59"/>
          <cell r="F59"/>
          <cell r="G59"/>
          <cell r="H59"/>
          <cell r="I59"/>
          <cell r="J59"/>
          <cell r="K59"/>
          <cell r="L59"/>
          <cell r="M59"/>
          <cell r="N59"/>
          <cell r="O59"/>
          <cell r="P59"/>
          <cell r="Q59"/>
          <cell r="R59"/>
          <cell r="S59">
            <v>1</v>
          </cell>
          <cell r="T59">
            <v>1</v>
          </cell>
          <cell r="U59"/>
          <cell r="V59"/>
          <cell r="W59"/>
          <cell r="X59"/>
          <cell r="Y59">
            <v>1</v>
          </cell>
          <cell r="Z59">
            <v>1</v>
          </cell>
          <cell r="AA59"/>
          <cell r="AB59"/>
          <cell r="AC59"/>
          <cell r="AD59"/>
          <cell r="AE59"/>
          <cell r="AF59"/>
          <cell r="AG59"/>
          <cell r="AH59"/>
          <cell r="AI59"/>
          <cell r="AJ59"/>
          <cell r="AK59"/>
          <cell r="AL59"/>
          <cell r="AM59"/>
          <cell r="AN59"/>
          <cell r="AO59"/>
          <cell r="AP59"/>
          <cell r="AQ59">
            <v>7.53</v>
          </cell>
          <cell r="AR59">
            <v>7.53</v>
          </cell>
        </row>
        <row r="60">
          <cell r="A60" t="str">
            <v>01-219W2</v>
          </cell>
          <cell r="B60" t="str">
            <v>Leominster, Lunenburg</v>
          </cell>
          <cell r="C60"/>
          <cell r="D60"/>
          <cell r="E60"/>
          <cell r="F60"/>
          <cell r="G60"/>
          <cell r="H60"/>
          <cell r="I60"/>
          <cell r="J60"/>
          <cell r="K60"/>
          <cell r="L60"/>
          <cell r="M60"/>
          <cell r="N60"/>
          <cell r="O60">
            <v>1</v>
          </cell>
          <cell r="P60">
            <v>1</v>
          </cell>
          <cell r="Q60"/>
          <cell r="R60"/>
          <cell r="S60">
            <v>122</v>
          </cell>
          <cell r="T60">
            <v>122</v>
          </cell>
          <cell r="U60"/>
          <cell r="V60"/>
          <cell r="W60"/>
          <cell r="X60"/>
          <cell r="Y60">
            <v>123</v>
          </cell>
          <cell r="Z60">
            <v>123</v>
          </cell>
          <cell r="AA60"/>
          <cell r="AB60"/>
          <cell r="AC60"/>
          <cell r="AD60"/>
          <cell r="AE60"/>
          <cell r="AF60"/>
          <cell r="AG60"/>
          <cell r="AH60"/>
          <cell r="AI60"/>
          <cell r="AJ60"/>
          <cell r="AK60"/>
          <cell r="AL60"/>
          <cell r="AM60">
            <v>1.2</v>
          </cell>
          <cell r="AN60">
            <v>1.2</v>
          </cell>
          <cell r="AO60"/>
          <cell r="AP60"/>
          <cell r="AQ60">
            <v>3029.86</v>
          </cell>
          <cell r="AR60">
            <v>3029.86</v>
          </cell>
        </row>
        <row r="61">
          <cell r="A61" t="str">
            <v>01-219W3</v>
          </cell>
          <cell r="B61" t="str">
            <v>Leominster</v>
          </cell>
          <cell r="C61"/>
          <cell r="D61"/>
          <cell r="E61"/>
          <cell r="F61"/>
          <cell r="G61"/>
          <cell r="H61"/>
          <cell r="I61"/>
          <cell r="J61"/>
          <cell r="K61"/>
          <cell r="L61"/>
          <cell r="M61"/>
          <cell r="N61"/>
          <cell r="O61"/>
          <cell r="P61"/>
          <cell r="Q61"/>
          <cell r="R61"/>
          <cell r="S61">
            <v>10</v>
          </cell>
          <cell r="T61">
            <v>10</v>
          </cell>
          <cell r="U61"/>
          <cell r="V61"/>
          <cell r="W61"/>
          <cell r="X61"/>
          <cell r="Y61">
            <v>10</v>
          </cell>
          <cell r="Z61">
            <v>10</v>
          </cell>
          <cell r="AA61"/>
          <cell r="AB61"/>
          <cell r="AC61"/>
          <cell r="AD61"/>
          <cell r="AE61"/>
          <cell r="AF61"/>
          <cell r="AG61"/>
          <cell r="AH61"/>
          <cell r="AI61"/>
          <cell r="AJ61"/>
          <cell r="AK61"/>
          <cell r="AL61"/>
          <cell r="AM61"/>
          <cell r="AN61"/>
          <cell r="AO61"/>
          <cell r="AP61"/>
          <cell r="AQ61">
            <v>324.20999999999998</v>
          </cell>
          <cell r="AR61">
            <v>324.20999999999998</v>
          </cell>
        </row>
        <row r="62">
          <cell r="A62" t="str">
            <v>01-219W4</v>
          </cell>
          <cell r="B62" t="str">
            <v>Fitchburg, Leominster</v>
          </cell>
          <cell r="C62"/>
          <cell r="D62"/>
          <cell r="E62"/>
          <cell r="F62"/>
          <cell r="G62"/>
          <cell r="H62"/>
          <cell r="I62"/>
          <cell r="J62"/>
          <cell r="K62"/>
          <cell r="L62"/>
          <cell r="M62"/>
          <cell r="N62"/>
          <cell r="O62"/>
          <cell r="P62"/>
          <cell r="Q62"/>
          <cell r="R62"/>
          <cell r="S62">
            <v>37</v>
          </cell>
          <cell r="T62">
            <v>37</v>
          </cell>
          <cell r="U62"/>
          <cell r="V62"/>
          <cell r="W62"/>
          <cell r="X62"/>
          <cell r="Y62">
            <v>37</v>
          </cell>
          <cell r="Z62">
            <v>37</v>
          </cell>
          <cell r="AA62"/>
          <cell r="AB62"/>
          <cell r="AC62"/>
          <cell r="AD62"/>
          <cell r="AE62"/>
          <cell r="AF62"/>
          <cell r="AG62"/>
          <cell r="AH62"/>
          <cell r="AI62"/>
          <cell r="AJ62"/>
          <cell r="AK62"/>
          <cell r="AL62"/>
          <cell r="AM62"/>
          <cell r="AN62"/>
          <cell r="AO62"/>
          <cell r="AP62"/>
          <cell r="AQ62">
            <v>737.14</v>
          </cell>
          <cell r="AR62">
            <v>737.14</v>
          </cell>
        </row>
        <row r="63">
          <cell r="A63" t="str">
            <v>01-219W5</v>
          </cell>
          <cell r="B63" t="str">
            <v>Leominster, Lunenburg</v>
          </cell>
          <cell r="C63"/>
          <cell r="D63"/>
          <cell r="E63"/>
          <cell r="F63"/>
          <cell r="G63"/>
          <cell r="H63"/>
          <cell r="I63"/>
          <cell r="J63"/>
          <cell r="K63"/>
          <cell r="L63"/>
          <cell r="M63"/>
          <cell r="N63"/>
          <cell r="O63"/>
          <cell r="P63"/>
          <cell r="Q63"/>
          <cell r="R63"/>
          <cell r="S63">
            <v>58</v>
          </cell>
          <cell r="T63">
            <v>58</v>
          </cell>
          <cell r="U63"/>
          <cell r="V63"/>
          <cell r="W63"/>
          <cell r="X63"/>
          <cell r="Y63">
            <v>58</v>
          </cell>
          <cell r="Z63">
            <v>58</v>
          </cell>
          <cell r="AA63"/>
          <cell r="AB63"/>
          <cell r="AC63"/>
          <cell r="AD63"/>
          <cell r="AE63"/>
          <cell r="AF63"/>
          <cell r="AG63"/>
          <cell r="AH63"/>
          <cell r="AI63"/>
          <cell r="AJ63"/>
          <cell r="AK63"/>
          <cell r="AL63"/>
          <cell r="AM63"/>
          <cell r="AN63"/>
          <cell r="AO63"/>
          <cell r="AP63"/>
          <cell r="AQ63">
            <v>385.05</v>
          </cell>
          <cell r="AR63">
            <v>385.05</v>
          </cell>
        </row>
        <row r="64">
          <cell r="A64" t="str">
            <v>01-219W6</v>
          </cell>
          <cell r="B64" t="str">
            <v>Leominster</v>
          </cell>
          <cell r="C64"/>
          <cell r="D64"/>
          <cell r="E64"/>
          <cell r="F64"/>
          <cell r="G64"/>
          <cell r="H64"/>
          <cell r="I64"/>
          <cell r="J64"/>
          <cell r="K64"/>
          <cell r="L64"/>
          <cell r="M64"/>
          <cell r="N64"/>
          <cell r="O64"/>
          <cell r="P64"/>
          <cell r="Q64"/>
          <cell r="R64"/>
          <cell r="S64">
            <v>22</v>
          </cell>
          <cell r="T64">
            <v>22</v>
          </cell>
          <cell r="U64"/>
          <cell r="V64"/>
          <cell r="W64"/>
          <cell r="X64"/>
          <cell r="Y64">
            <v>22</v>
          </cell>
          <cell r="Z64">
            <v>22</v>
          </cell>
          <cell r="AA64"/>
          <cell r="AB64"/>
          <cell r="AC64"/>
          <cell r="AD64"/>
          <cell r="AE64"/>
          <cell r="AF64"/>
          <cell r="AG64"/>
          <cell r="AH64"/>
          <cell r="AI64"/>
          <cell r="AJ64"/>
          <cell r="AK64"/>
          <cell r="AL64"/>
          <cell r="AM64"/>
          <cell r="AN64"/>
          <cell r="AO64"/>
          <cell r="AP64"/>
          <cell r="AQ64">
            <v>135.05000000000001</v>
          </cell>
          <cell r="AR64">
            <v>135.05000000000001</v>
          </cell>
        </row>
        <row r="65">
          <cell r="A65" t="str">
            <v>01-21W1</v>
          </cell>
          <cell r="B65" t="str">
            <v>Leicester, Spencer</v>
          </cell>
          <cell r="C65"/>
          <cell r="D65"/>
          <cell r="E65"/>
          <cell r="F65"/>
          <cell r="G65"/>
          <cell r="H65"/>
          <cell r="I65"/>
          <cell r="J65"/>
          <cell r="K65"/>
          <cell r="L65"/>
          <cell r="M65"/>
          <cell r="N65"/>
          <cell r="O65"/>
          <cell r="P65"/>
          <cell r="Q65"/>
          <cell r="R65"/>
          <cell r="S65">
            <v>85</v>
          </cell>
          <cell r="T65">
            <v>84</v>
          </cell>
          <cell r="U65"/>
          <cell r="V65"/>
          <cell r="W65"/>
          <cell r="X65"/>
          <cell r="Y65">
            <v>85</v>
          </cell>
          <cell r="Z65">
            <v>84</v>
          </cell>
          <cell r="AA65"/>
          <cell r="AB65"/>
          <cell r="AC65"/>
          <cell r="AD65"/>
          <cell r="AE65"/>
          <cell r="AF65"/>
          <cell r="AG65"/>
          <cell r="AH65"/>
          <cell r="AI65"/>
          <cell r="AJ65"/>
          <cell r="AK65"/>
          <cell r="AL65"/>
          <cell r="AM65"/>
          <cell r="AN65"/>
          <cell r="AO65"/>
          <cell r="AP65"/>
          <cell r="AQ65">
            <v>2844.18</v>
          </cell>
          <cell r="AR65">
            <v>2194.4</v>
          </cell>
        </row>
        <row r="66">
          <cell r="A66" t="str">
            <v>01-21W2</v>
          </cell>
          <cell r="B66" t="str">
            <v>Charlton, Leicester</v>
          </cell>
          <cell r="C66"/>
          <cell r="D66"/>
          <cell r="E66"/>
          <cell r="F66"/>
          <cell r="G66"/>
          <cell r="H66"/>
          <cell r="I66"/>
          <cell r="J66"/>
          <cell r="K66"/>
          <cell r="L66"/>
          <cell r="M66"/>
          <cell r="N66"/>
          <cell r="O66"/>
          <cell r="P66"/>
          <cell r="Q66"/>
          <cell r="R66"/>
          <cell r="S66"/>
          <cell r="T66"/>
          <cell r="U66"/>
          <cell r="V66"/>
          <cell r="W66"/>
          <cell r="X66"/>
          <cell r="Y66">
            <v>0</v>
          </cell>
          <cell r="Z66">
            <v>0</v>
          </cell>
          <cell r="AA66"/>
          <cell r="AB66"/>
          <cell r="AC66"/>
          <cell r="AD66"/>
          <cell r="AE66"/>
          <cell r="AF66"/>
          <cell r="AG66"/>
          <cell r="AH66"/>
          <cell r="AI66"/>
          <cell r="AJ66"/>
          <cell r="AK66"/>
          <cell r="AL66"/>
          <cell r="AM66"/>
          <cell r="AN66"/>
          <cell r="AO66"/>
          <cell r="AP66"/>
          <cell r="AQ66"/>
          <cell r="AR66"/>
        </row>
        <row r="67">
          <cell r="A67" t="str">
            <v>01-225W1</v>
          </cell>
          <cell r="B67" t="str">
            <v>Bolton, Lancaster, Sterling</v>
          </cell>
          <cell r="C67"/>
          <cell r="D67"/>
          <cell r="E67"/>
          <cell r="F67"/>
          <cell r="G67"/>
          <cell r="H67"/>
          <cell r="I67"/>
          <cell r="J67"/>
          <cell r="K67"/>
          <cell r="L67"/>
          <cell r="M67"/>
          <cell r="N67"/>
          <cell r="O67"/>
          <cell r="P67"/>
          <cell r="Q67"/>
          <cell r="R67"/>
          <cell r="S67">
            <v>102</v>
          </cell>
          <cell r="T67">
            <v>102</v>
          </cell>
          <cell r="U67"/>
          <cell r="V67"/>
          <cell r="W67"/>
          <cell r="X67"/>
          <cell r="Y67">
            <v>102</v>
          </cell>
          <cell r="Z67">
            <v>102</v>
          </cell>
          <cell r="AA67"/>
          <cell r="AB67"/>
          <cell r="AC67"/>
          <cell r="AD67"/>
          <cell r="AE67"/>
          <cell r="AF67"/>
          <cell r="AG67"/>
          <cell r="AH67"/>
          <cell r="AI67"/>
          <cell r="AJ67"/>
          <cell r="AK67"/>
          <cell r="AL67"/>
          <cell r="AM67"/>
          <cell r="AN67"/>
          <cell r="AO67"/>
          <cell r="AP67"/>
          <cell r="AQ67">
            <v>7800.2</v>
          </cell>
          <cell r="AR67">
            <v>7800.2</v>
          </cell>
        </row>
        <row r="68">
          <cell r="A68" t="str">
            <v>01-225W3</v>
          </cell>
          <cell r="B68" t="str">
            <v>Lancaster, Leominster, Sterling</v>
          </cell>
          <cell r="C68"/>
          <cell r="D68"/>
          <cell r="E68"/>
          <cell r="F68"/>
          <cell r="G68"/>
          <cell r="H68"/>
          <cell r="I68"/>
          <cell r="J68"/>
          <cell r="K68"/>
          <cell r="L68"/>
          <cell r="M68"/>
          <cell r="N68"/>
          <cell r="O68"/>
          <cell r="P68"/>
          <cell r="Q68"/>
          <cell r="R68"/>
          <cell r="S68">
            <v>78</v>
          </cell>
          <cell r="T68">
            <v>78</v>
          </cell>
          <cell r="U68"/>
          <cell r="V68"/>
          <cell r="W68"/>
          <cell r="X68"/>
          <cell r="Y68">
            <v>78</v>
          </cell>
          <cell r="Z68">
            <v>78</v>
          </cell>
          <cell r="AA68"/>
          <cell r="AB68"/>
          <cell r="AC68"/>
          <cell r="AD68"/>
          <cell r="AE68"/>
          <cell r="AF68"/>
          <cell r="AG68"/>
          <cell r="AH68"/>
          <cell r="AI68"/>
          <cell r="AJ68"/>
          <cell r="AK68"/>
          <cell r="AL68"/>
          <cell r="AM68"/>
          <cell r="AN68"/>
          <cell r="AO68"/>
          <cell r="AP68"/>
          <cell r="AQ68">
            <v>3865.72</v>
          </cell>
          <cell r="AR68">
            <v>3865.72</v>
          </cell>
        </row>
        <row r="69">
          <cell r="A69" t="str">
            <v>01-225W4</v>
          </cell>
          <cell r="B69" t="str">
            <v>Leominster, Sterling</v>
          </cell>
          <cell r="C69"/>
          <cell r="D69"/>
          <cell r="E69"/>
          <cell r="F69"/>
          <cell r="G69"/>
          <cell r="H69"/>
          <cell r="I69"/>
          <cell r="J69"/>
          <cell r="K69"/>
          <cell r="L69"/>
          <cell r="M69"/>
          <cell r="N69"/>
          <cell r="O69"/>
          <cell r="P69"/>
          <cell r="Q69"/>
          <cell r="R69"/>
          <cell r="S69">
            <v>61</v>
          </cell>
          <cell r="T69">
            <v>61</v>
          </cell>
          <cell r="U69"/>
          <cell r="V69"/>
          <cell r="W69"/>
          <cell r="X69"/>
          <cell r="Y69">
            <v>61</v>
          </cell>
          <cell r="Z69">
            <v>61</v>
          </cell>
          <cell r="AA69"/>
          <cell r="AB69"/>
          <cell r="AC69"/>
          <cell r="AD69"/>
          <cell r="AE69"/>
          <cell r="AF69"/>
          <cell r="AG69"/>
          <cell r="AH69"/>
          <cell r="AI69"/>
          <cell r="AJ69"/>
          <cell r="AK69"/>
          <cell r="AL69"/>
          <cell r="AM69"/>
          <cell r="AN69"/>
          <cell r="AO69"/>
          <cell r="AP69"/>
          <cell r="AQ69">
            <v>454.02</v>
          </cell>
          <cell r="AR69">
            <v>454.02</v>
          </cell>
        </row>
        <row r="70">
          <cell r="A70" t="str">
            <v>01-226L1</v>
          </cell>
          <cell r="B70" t="str">
            <v>Pepperell, Townsend</v>
          </cell>
          <cell r="C70"/>
          <cell r="D70"/>
          <cell r="E70"/>
          <cell r="F70"/>
          <cell r="G70"/>
          <cell r="H70"/>
          <cell r="I70"/>
          <cell r="J70"/>
          <cell r="K70"/>
          <cell r="L70"/>
          <cell r="M70"/>
          <cell r="N70"/>
          <cell r="O70"/>
          <cell r="P70"/>
          <cell r="Q70"/>
          <cell r="R70"/>
          <cell r="S70">
            <v>97</v>
          </cell>
          <cell r="T70">
            <v>97</v>
          </cell>
          <cell r="U70"/>
          <cell r="V70"/>
          <cell r="W70"/>
          <cell r="X70"/>
          <cell r="Y70">
            <v>97</v>
          </cell>
          <cell r="Z70">
            <v>97</v>
          </cell>
          <cell r="AA70"/>
          <cell r="AB70"/>
          <cell r="AC70"/>
          <cell r="AD70"/>
          <cell r="AE70"/>
          <cell r="AF70"/>
          <cell r="AG70"/>
          <cell r="AH70"/>
          <cell r="AI70"/>
          <cell r="AJ70"/>
          <cell r="AK70"/>
          <cell r="AL70"/>
          <cell r="AM70"/>
          <cell r="AN70"/>
          <cell r="AO70"/>
          <cell r="AP70"/>
          <cell r="AQ70">
            <v>1671.15</v>
          </cell>
          <cell r="AR70">
            <v>1671.15</v>
          </cell>
        </row>
        <row r="71">
          <cell r="A71" t="str">
            <v>01-226L2</v>
          </cell>
          <cell r="B71" t="str">
            <v>Pepperell</v>
          </cell>
          <cell r="C71"/>
          <cell r="D71"/>
          <cell r="E71"/>
          <cell r="F71"/>
          <cell r="G71"/>
          <cell r="H71"/>
          <cell r="I71">
            <v>1</v>
          </cell>
          <cell r="J71">
            <v>1</v>
          </cell>
          <cell r="K71"/>
          <cell r="L71"/>
          <cell r="M71"/>
          <cell r="N71"/>
          <cell r="O71"/>
          <cell r="P71"/>
          <cell r="Q71"/>
          <cell r="R71"/>
          <cell r="S71">
            <v>139</v>
          </cell>
          <cell r="T71">
            <v>139</v>
          </cell>
          <cell r="U71"/>
          <cell r="V71"/>
          <cell r="W71"/>
          <cell r="X71"/>
          <cell r="Y71">
            <v>140</v>
          </cell>
          <cell r="Z71">
            <v>140</v>
          </cell>
          <cell r="AA71"/>
          <cell r="AB71"/>
          <cell r="AC71"/>
          <cell r="AD71"/>
          <cell r="AE71"/>
          <cell r="AF71"/>
          <cell r="AG71">
            <v>1920</v>
          </cell>
          <cell r="AH71">
            <v>1920</v>
          </cell>
          <cell r="AI71"/>
          <cell r="AJ71"/>
          <cell r="AK71"/>
          <cell r="AL71"/>
          <cell r="AM71"/>
          <cell r="AN71"/>
          <cell r="AO71"/>
          <cell r="AP71"/>
          <cell r="AQ71">
            <v>972.49</v>
          </cell>
          <cell r="AR71">
            <v>972.49</v>
          </cell>
        </row>
        <row r="72">
          <cell r="A72" t="str">
            <v>01-227W1</v>
          </cell>
          <cell r="B72" t="str">
            <v>Lancaster, Leominster, Lunenburg, Shirley</v>
          </cell>
          <cell r="C72"/>
          <cell r="D72"/>
          <cell r="E72"/>
          <cell r="F72"/>
          <cell r="G72"/>
          <cell r="H72"/>
          <cell r="I72"/>
          <cell r="J72"/>
          <cell r="K72"/>
          <cell r="L72"/>
          <cell r="M72"/>
          <cell r="N72"/>
          <cell r="O72"/>
          <cell r="P72"/>
          <cell r="Q72"/>
          <cell r="R72"/>
          <cell r="S72">
            <v>54</v>
          </cell>
          <cell r="T72">
            <v>54</v>
          </cell>
          <cell r="U72"/>
          <cell r="V72"/>
          <cell r="W72"/>
          <cell r="X72"/>
          <cell r="Y72">
            <v>54</v>
          </cell>
          <cell r="Z72">
            <v>54</v>
          </cell>
          <cell r="AA72"/>
          <cell r="AB72"/>
          <cell r="AC72"/>
          <cell r="AD72"/>
          <cell r="AE72"/>
          <cell r="AF72"/>
          <cell r="AG72"/>
          <cell r="AH72"/>
          <cell r="AI72"/>
          <cell r="AJ72"/>
          <cell r="AK72"/>
          <cell r="AL72"/>
          <cell r="AM72"/>
          <cell r="AN72"/>
          <cell r="AO72"/>
          <cell r="AP72"/>
          <cell r="AQ72">
            <v>7246.61</v>
          </cell>
          <cell r="AR72">
            <v>7246.61</v>
          </cell>
        </row>
        <row r="73">
          <cell r="A73" t="str">
            <v>01-227W3</v>
          </cell>
          <cell r="B73" t="str">
            <v>Ayer, Harvard, Lunenburg, Shirley</v>
          </cell>
          <cell r="C73"/>
          <cell r="D73"/>
          <cell r="E73"/>
          <cell r="F73"/>
          <cell r="G73"/>
          <cell r="H73"/>
          <cell r="I73"/>
          <cell r="J73"/>
          <cell r="K73"/>
          <cell r="L73"/>
          <cell r="M73"/>
          <cell r="N73"/>
          <cell r="O73"/>
          <cell r="P73"/>
          <cell r="Q73"/>
          <cell r="R73"/>
          <cell r="S73">
            <v>104</v>
          </cell>
          <cell r="T73">
            <v>102</v>
          </cell>
          <cell r="U73"/>
          <cell r="V73"/>
          <cell r="W73"/>
          <cell r="X73"/>
          <cell r="Y73">
            <v>104</v>
          </cell>
          <cell r="Z73">
            <v>102</v>
          </cell>
          <cell r="AA73"/>
          <cell r="AB73"/>
          <cell r="AC73"/>
          <cell r="AD73"/>
          <cell r="AE73"/>
          <cell r="AF73"/>
          <cell r="AG73"/>
          <cell r="AH73"/>
          <cell r="AI73"/>
          <cell r="AJ73"/>
          <cell r="AK73"/>
          <cell r="AL73"/>
          <cell r="AM73"/>
          <cell r="AN73"/>
          <cell r="AO73"/>
          <cell r="AP73"/>
          <cell r="AQ73">
            <v>3568.68</v>
          </cell>
          <cell r="AR73">
            <v>1077.0999999999999</v>
          </cell>
        </row>
        <row r="74">
          <cell r="A74" t="str">
            <v>01-23W1</v>
          </cell>
          <cell r="B74" t="str">
            <v>Worcester</v>
          </cell>
          <cell r="C74"/>
          <cell r="D74"/>
          <cell r="E74"/>
          <cell r="F74"/>
          <cell r="G74"/>
          <cell r="H74"/>
          <cell r="I74"/>
          <cell r="J74"/>
          <cell r="K74"/>
          <cell r="L74"/>
          <cell r="M74"/>
          <cell r="N74"/>
          <cell r="O74"/>
          <cell r="P74"/>
          <cell r="Q74"/>
          <cell r="R74"/>
          <cell r="S74">
            <v>23</v>
          </cell>
          <cell r="T74">
            <v>23</v>
          </cell>
          <cell r="U74"/>
          <cell r="V74"/>
          <cell r="W74"/>
          <cell r="X74"/>
          <cell r="Y74">
            <v>23</v>
          </cell>
          <cell r="Z74">
            <v>23</v>
          </cell>
          <cell r="AA74"/>
          <cell r="AB74"/>
          <cell r="AC74"/>
          <cell r="AD74"/>
          <cell r="AE74"/>
          <cell r="AF74"/>
          <cell r="AG74"/>
          <cell r="AH74"/>
          <cell r="AI74"/>
          <cell r="AJ74"/>
          <cell r="AK74"/>
          <cell r="AL74"/>
          <cell r="AM74"/>
          <cell r="AN74"/>
          <cell r="AO74"/>
          <cell r="AP74"/>
          <cell r="AQ74">
            <v>132.51</v>
          </cell>
          <cell r="AR74">
            <v>132.51</v>
          </cell>
        </row>
        <row r="75">
          <cell r="A75" t="str">
            <v>01-23W2</v>
          </cell>
          <cell r="B75" t="str">
            <v>Worcester</v>
          </cell>
          <cell r="C75"/>
          <cell r="D75"/>
          <cell r="E75"/>
          <cell r="F75"/>
          <cell r="G75"/>
          <cell r="H75"/>
          <cell r="I75"/>
          <cell r="J75"/>
          <cell r="K75"/>
          <cell r="L75"/>
          <cell r="M75"/>
          <cell r="N75"/>
          <cell r="O75"/>
          <cell r="P75"/>
          <cell r="Q75"/>
          <cell r="R75"/>
          <cell r="S75">
            <v>31</v>
          </cell>
          <cell r="T75">
            <v>31</v>
          </cell>
          <cell r="U75"/>
          <cell r="V75"/>
          <cell r="W75"/>
          <cell r="X75"/>
          <cell r="Y75">
            <v>31</v>
          </cell>
          <cell r="Z75">
            <v>31</v>
          </cell>
          <cell r="AA75"/>
          <cell r="AB75"/>
          <cell r="AC75"/>
          <cell r="AD75"/>
          <cell r="AE75"/>
          <cell r="AF75"/>
          <cell r="AG75"/>
          <cell r="AH75"/>
          <cell r="AI75"/>
          <cell r="AJ75"/>
          <cell r="AK75"/>
          <cell r="AL75"/>
          <cell r="AM75"/>
          <cell r="AN75"/>
          <cell r="AO75"/>
          <cell r="AP75"/>
          <cell r="AQ75">
            <v>286.31</v>
          </cell>
          <cell r="AR75">
            <v>286.31</v>
          </cell>
        </row>
        <row r="76">
          <cell r="A76" t="str">
            <v>01-23W3</v>
          </cell>
          <cell r="B76" t="str">
            <v>Holden, Leicester, Worcester</v>
          </cell>
          <cell r="C76"/>
          <cell r="D76"/>
          <cell r="E76"/>
          <cell r="F76"/>
          <cell r="G76"/>
          <cell r="H76"/>
          <cell r="I76"/>
          <cell r="J76"/>
          <cell r="K76"/>
          <cell r="L76"/>
          <cell r="M76"/>
          <cell r="N76"/>
          <cell r="O76"/>
          <cell r="P76"/>
          <cell r="Q76"/>
          <cell r="R76"/>
          <cell r="S76">
            <v>36</v>
          </cell>
          <cell r="T76">
            <v>36</v>
          </cell>
          <cell r="U76"/>
          <cell r="V76"/>
          <cell r="W76"/>
          <cell r="X76"/>
          <cell r="Y76">
            <v>36</v>
          </cell>
          <cell r="Z76">
            <v>36</v>
          </cell>
          <cell r="AA76"/>
          <cell r="AB76"/>
          <cell r="AC76"/>
          <cell r="AD76"/>
          <cell r="AE76"/>
          <cell r="AF76"/>
          <cell r="AG76"/>
          <cell r="AH76"/>
          <cell r="AI76"/>
          <cell r="AJ76"/>
          <cell r="AK76"/>
          <cell r="AL76"/>
          <cell r="AM76"/>
          <cell r="AN76"/>
          <cell r="AO76"/>
          <cell r="AP76"/>
          <cell r="AQ76">
            <v>206.53</v>
          </cell>
          <cell r="AR76">
            <v>206.53</v>
          </cell>
        </row>
        <row r="77">
          <cell r="A77" t="str">
            <v>01-23W4</v>
          </cell>
          <cell r="B77" t="str">
            <v>Worcester</v>
          </cell>
          <cell r="C77"/>
          <cell r="D77"/>
          <cell r="E77"/>
          <cell r="F77"/>
          <cell r="G77"/>
          <cell r="H77"/>
          <cell r="I77"/>
          <cell r="J77"/>
          <cell r="K77"/>
          <cell r="L77"/>
          <cell r="M77"/>
          <cell r="N77"/>
          <cell r="O77"/>
          <cell r="P77"/>
          <cell r="Q77"/>
          <cell r="R77"/>
          <cell r="S77">
            <v>16</v>
          </cell>
          <cell r="T77">
            <v>16</v>
          </cell>
          <cell r="U77"/>
          <cell r="V77"/>
          <cell r="W77"/>
          <cell r="X77"/>
          <cell r="Y77">
            <v>16</v>
          </cell>
          <cell r="Z77">
            <v>16</v>
          </cell>
          <cell r="AA77"/>
          <cell r="AB77"/>
          <cell r="AC77"/>
          <cell r="AD77"/>
          <cell r="AE77"/>
          <cell r="AF77"/>
          <cell r="AG77"/>
          <cell r="AH77"/>
          <cell r="AI77"/>
          <cell r="AJ77"/>
          <cell r="AK77"/>
          <cell r="AL77"/>
          <cell r="AM77"/>
          <cell r="AN77"/>
          <cell r="AO77"/>
          <cell r="AP77"/>
          <cell r="AQ77">
            <v>79.86</v>
          </cell>
          <cell r="AR77">
            <v>79.86</v>
          </cell>
        </row>
        <row r="78">
          <cell r="A78" t="str">
            <v>01-24W1</v>
          </cell>
          <cell r="B78" t="str">
            <v>Worcester</v>
          </cell>
          <cell r="C78"/>
          <cell r="D78"/>
          <cell r="E78"/>
          <cell r="F78"/>
          <cell r="G78"/>
          <cell r="H78"/>
          <cell r="I78"/>
          <cell r="J78"/>
          <cell r="K78"/>
          <cell r="L78"/>
          <cell r="M78"/>
          <cell r="N78"/>
          <cell r="O78"/>
          <cell r="P78"/>
          <cell r="Q78"/>
          <cell r="R78"/>
          <cell r="S78">
            <v>31</v>
          </cell>
          <cell r="T78">
            <v>31</v>
          </cell>
          <cell r="U78"/>
          <cell r="V78"/>
          <cell r="W78"/>
          <cell r="X78"/>
          <cell r="Y78">
            <v>31</v>
          </cell>
          <cell r="Z78">
            <v>31</v>
          </cell>
          <cell r="AA78"/>
          <cell r="AB78"/>
          <cell r="AC78"/>
          <cell r="AD78"/>
          <cell r="AE78"/>
          <cell r="AF78"/>
          <cell r="AG78"/>
          <cell r="AH78"/>
          <cell r="AI78"/>
          <cell r="AJ78"/>
          <cell r="AK78"/>
          <cell r="AL78"/>
          <cell r="AM78"/>
          <cell r="AN78"/>
          <cell r="AO78"/>
          <cell r="AP78"/>
          <cell r="AQ78">
            <v>176.46</v>
          </cell>
          <cell r="AR78">
            <v>176.46</v>
          </cell>
        </row>
        <row r="79">
          <cell r="A79" t="str">
            <v>01-24W2</v>
          </cell>
          <cell r="B79" t="str">
            <v>Holden, Worcester</v>
          </cell>
          <cell r="C79"/>
          <cell r="D79"/>
          <cell r="E79"/>
          <cell r="F79"/>
          <cell r="G79"/>
          <cell r="H79"/>
          <cell r="I79"/>
          <cell r="J79"/>
          <cell r="K79"/>
          <cell r="L79"/>
          <cell r="M79"/>
          <cell r="N79"/>
          <cell r="O79">
            <v>1</v>
          </cell>
          <cell r="P79">
            <v>1</v>
          </cell>
          <cell r="Q79"/>
          <cell r="R79"/>
          <cell r="S79">
            <v>153</v>
          </cell>
          <cell r="T79">
            <v>153</v>
          </cell>
          <cell r="U79"/>
          <cell r="V79"/>
          <cell r="W79"/>
          <cell r="X79"/>
          <cell r="Y79">
            <v>154</v>
          </cell>
          <cell r="Z79">
            <v>154</v>
          </cell>
          <cell r="AA79"/>
          <cell r="AB79"/>
          <cell r="AC79"/>
          <cell r="AD79"/>
          <cell r="AE79"/>
          <cell r="AF79"/>
          <cell r="AG79"/>
          <cell r="AH79"/>
          <cell r="AI79"/>
          <cell r="AJ79"/>
          <cell r="AK79"/>
          <cell r="AL79"/>
          <cell r="AM79">
            <v>1.2</v>
          </cell>
          <cell r="AN79">
            <v>1.2</v>
          </cell>
          <cell r="AO79"/>
          <cell r="AP79"/>
          <cell r="AQ79">
            <v>1501.09</v>
          </cell>
          <cell r="AR79">
            <v>1501.09</v>
          </cell>
        </row>
        <row r="80">
          <cell r="A80" t="str">
            <v>01-24W3</v>
          </cell>
          <cell r="B80" t="str">
            <v>Worcester</v>
          </cell>
          <cell r="C80"/>
          <cell r="D80"/>
          <cell r="E80"/>
          <cell r="F80"/>
          <cell r="G80"/>
          <cell r="H80"/>
          <cell r="I80"/>
          <cell r="J80"/>
          <cell r="K80"/>
          <cell r="L80"/>
          <cell r="M80"/>
          <cell r="N80"/>
          <cell r="O80"/>
          <cell r="P80"/>
          <cell r="Q80"/>
          <cell r="R80"/>
          <cell r="S80">
            <v>100</v>
          </cell>
          <cell r="T80">
            <v>100</v>
          </cell>
          <cell r="U80"/>
          <cell r="V80"/>
          <cell r="W80"/>
          <cell r="X80"/>
          <cell r="Y80">
            <v>100</v>
          </cell>
          <cell r="Z80">
            <v>100</v>
          </cell>
          <cell r="AA80"/>
          <cell r="AB80"/>
          <cell r="AC80"/>
          <cell r="AD80"/>
          <cell r="AE80"/>
          <cell r="AF80"/>
          <cell r="AG80"/>
          <cell r="AH80"/>
          <cell r="AI80"/>
          <cell r="AJ80"/>
          <cell r="AK80"/>
          <cell r="AL80"/>
          <cell r="AM80"/>
          <cell r="AN80"/>
          <cell r="AO80"/>
          <cell r="AP80"/>
          <cell r="AQ80">
            <v>671.58</v>
          </cell>
          <cell r="AR80">
            <v>671.58</v>
          </cell>
        </row>
        <row r="81">
          <cell r="A81" t="str">
            <v>01-24W4</v>
          </cell>
          <cell r="B81" t="str">
            <v>Worcester</v>
          </cell>
          <cell r="C81"/>
          <cell r="D81"/>
          <cell r="E81"/>
          <cell r="F81"/>
          <cell r="G81"/>
          <cell r="H81"/>
          <cell r="I81"/>
          <cell r="J81"/>
          <cell r="K81"/>
          <cell r="L81"/>
          <cell r="M81"/>
          <cell r="N81"/>
          <cell r="O81"/>
          <cell r="P81"/>
          <cell r="Q81"/>
          <cell r="R81"/>
          <cell r="S81">
            <v>5</v>
          </cell>
          <cell r="T81">
            <v>5</v>
          </cell>
          <cell r="U81"/>
          <cell r="V81"/>
          <cell r="W81"/>
          <cell r="X81"/>
          <cell r="Y81">
            <v>5</v>
          </cell>
          <cell r="Z81">
            <v>5</v>
          </cell>
          <cell r="AA81"/>
          <cell r="AB81"/>
          <cell r="AC81"/>
          <cell r="AD81"/>
          <cell r="AE81"/>
          <cell r="AF81"/>
          <cell r="AG81"/>
          <cell r="AH81"/>
          <cell r="AI81"/>
          <cell r="AJ81"/>
          <cell r="AK81"/>
          <cell r="AL81"/>
          <cell r="AM81"/>
          <cell r="AN81"/>
          <cell r="AO81"/>
          <cell r="AP81"/>
          <cell r="AQ81">
            <v>374.52</v>
          </cell>
          <cell r="AR81">
            <v>374.52</v>
          </cell>
        </row>
        <row r="82">
          <cell r="A82" t="str">
            <v>01-24W5</v>
          </cell>
          <cell r="B82" t="str">
            <v>Worcester</v>
          </cell>
          <cell r="C82"/>
          <cell r="D82"/>
          <cell r="E82"/>
          <cell r="F82"/>
          <cell r="G82"/>
          <cell r="H82"/>
          <cell r="I82"/>
          <cell r="J82"/>
          <cell r="K82"/>
          <cell r="L82"/>
          <cell r="M82"/>
          <cell r="N82"/>
          <cell r="O82"/>
          <cell r="P82"/>
          <cell r="Q82"/>
          <cell r="R82"/>
          <cell r="S82">
            <v>69</v>
          </cell>
          <cell r="T82">
            <v>69</v>
          </cell>
          <cell r="U82"/>
          <cell r="V82"/>
          <cell r="W82"/>
          <cell r="X82"/>
          <cell r="Y82">
            <v>69</v>
          </cell>
          <cell r="Z82">
            <v>69</v>
          </cell>
          <cell r="AA82"/>
          <cell r="AB82"/>
          <cell r="AC82"/>
          <cell r="AD82"/>
          <cell r="AE82"/>
          <cell r="AF82"/>
          <cell r="AG82"/>
          <cell r="AH82"/>
          <cell r="AI82"/>
          <cell r="AJ82"/>
          <cell r="AK82"/>
          <cell r="AL82"/>
          <cell r="AM82"/>
          <cell r="AN82"/>
          <cell r="AO82"/>
          <cell r="AP82"/>
          <cell r="AQ82">
            <v>336.54</v>
          </cell>
          <cell r="AR82">
            <v>336.54</v>
          </cell>
        </row>
        <row r="83">
          <cell r="A83" t="str">
            <v>01-26W1</v>
          </cell>
          <cell r="B83" t="str">
            <v>Auburn</v>
          </cell>
          <cell r="C83"/>
          <cell r="D83"/>
          <cell r="E83"/>
          <cell r="F83"/>
          <cell r="G83"/>
          <cell r="H83"/>
          <cell r="I83"/>
          <cell r="J83"/>
          <cell r="K83"/>
          <cell r="L83"/>
          <cell r="M83"/>
          <cell r="N83"/>
          <cell r="O83"/>
          <cell r="P83"/>
          <cell r="Q83"/>
          <cell r="R83"/>
          <cell r="S83">
            <v>100</v>
          </cell>
          <cell r="T83">
            <v>100</v>
          </cell>
          <cell r="U83"/>
          <cell r="V83"/>
          <cell r="W83"/>
          <cell r="X83"/>
          <cell r="Y83">
            <v>100</v>
          </cell>
          <cell r="Z83">
            <v>100</v>
          </cell>
          <cell r="AA83"/>
          <cell r="AB83"/>
          <cell r="AC83"/>
          <cell r="AD83"/>
          <cell r="AE83"/>
          <cell r="AF83"/>
          <cell r="AG83"/>
          <cell r="AH83"/>
          <cell r="AI83"/>
          <cell r="AJ83"/>
          <cell r="AK83"/>
          <cell r="AL83"/>
          <cell r="AM83"/>
          <cell r="AN83"/>
          <cell r="AO83"/>
          <cell r="AP83"/>
          <cell r="AQ83">
            <v>903.79</v>
          </cell>
          <cell r="AR83">
            <v>903.79</v>
          </cell>
        </row>
        <row r="84">
          <cell r="A84" t="str">
            <v>01-26W2</v>
          </cell>
          <cell r="B84" t="str">
            <v>Auburn, Millbury, Worcester</v>
          </cell>
          <cell r="C84"/>
          <cell r="D84"/>
          <cell r="E84"/>
          <cell r="F84"/>
          <cell r="G84"/>
          <cell r="H84"/>
          <cell r="I84"/>
          <cell r="J84"/>
          <cell r="K84"/>
          <cell r="L84"/>
          <cell r="M84"/>
          <cell r="N84"/>
          <cell r="O84">
            <v>1</v>
          </cell>
          <cell r="P84">
            <v>1</v>
          </cell>
          <cell r="Q84"/>
          <cell r="R84"/>
          <cell r="S84">
            <v>57</v>
          </cell>
          <cell r="T84">
            <v>56</v>
          </cell>
          <cell r="U84"/>
          <cell r="V84"/>
          <cell r="W84"/>
          <cell r="X84"/>
          <cell r="Y84">
            <v>58</v>
          </cell>
          <cell r="Z84">
            <v>57</v>
          </cell>
          <cell r="AA84"/>
          <cell r="AB84"/>
          <cell r="AC84"/>
          <cell r="AD84"/>
          <cell r="AE84"/>
          <cell r="AF84"/>
          <cell r="AG84"/>
          <cell r="AH84"/>
          <cell r="AI84"/>
          <cell r="AJ84"/>
          <cell r="AK84"/>
          <cell r="AL84"/>
          <cell r="AM84">
            <v>1.2</v>
          </cell>
          <cell r="AN84">
            <v>1.2</v>
          </cell>
          <cell r="AO84"/>
          <cell r="AP84"/>
          <cell r="AQ84">
            <v>400.19499999999999</v>
          </cell>
          <cell r="AR84">
            <v>400.19499999999999</v>
          </cell>
        </row>
        <row r="85">
          <cell r="A85" t="str">
            <v>01-26W3</v>
          </cell>
          <cell r="B85" t="str">
            <v>Auburn, Millbury, Oxford</v>
          </cell>
          <cell r="C85"/>
          <cell r="D85"/>
          <cell r="E85"/>
          <cell r="F85"/>
          <cell r="G85"/>
          <cell r="H85"/>
          <cell r="I85"/>
          <cell r="J85"/>
          <cell r="K85"/>
          <cell r="L85"/>
          <cell r="M85"/>
          <cell r="N85"/>
          <cell r="O85"/>
          <cell r="P85"/>
          <cell r="Q85"/>
          <cell r="R85"/>
          <cell r="S85">
            <v>71</v>
          </cell>
          <cell r="T85">
            <v>71</v>
          </cell>
          <cell r="U85"/>
          <cell r="V85"/>
          <cell r="W85"/>
          <cell r="X85"/>
          <cell r="Y85">
            <v>71</v>
          </cell>
          <cell r="Z85">
            <v>71</v>
          </cell>
          <cell r="AA85"/>
          <cell r="AB85"/>
          <cell r="AC85"/>
          <cell r="AD85"/>
          <cell r="AE85"/>
          <cell r="AF85"/>
          <cell r="AG85"/>
          <cell r="AH85"/>
          <cell r="AI85"/>
          <cell r="AJ85"/>
          <cell r="AK85"/>
          <cell r="AL85"/>
          <cell r="AM85"/>
          <cell r="AN85"/>
          <cell r="AO85"/>
          <cell r="AP85"/>
          <cell r="AQ85">
            <v>497.06</v>
          </cell>
          <cell r="AR85">
            <v>497.06</v>
          </cell>
        </row>
        <row r="86">
          <cell r="A86" t="str">
            <v>01-26W4</v>
          </cell>
          <cell r="B86" t="str">
            <v>Auburn</v>
          </cell>
          <cell r="C86"/>
          <cell r="D86"/>
          <cell r="E86"/>
          <cell r="F86"/>
          <cell r="G86"/>
          <cell r="H86"/>
          <cell r="I86"/>
          <cell r="J86"/>
          <cell r="K86"/>
          <cell r="L86"/>
          <cell r="M86"/>
          <cell r="N86"/>
          <cell r="O86"/>
          <cell r="P86"/>
          <cell r="Q86"/>
          <cell r="R86"/>
          <cell r="S86">
            <v>3</v>
          </cell>
          <cell r="T86">
            <v>3</v>
          </cell>
          <cell r="U86"/>
          <cell r="V86"/>
          <cell r="W86"/>
          <cell r="X86"/>
          <cell r="Y86">
            <v>3</v>
          </cell>
          <cell r="Z86">
            <v>3</v>
          </cell>
          <cell r="AA86"/>
          <cell r="AB86"/>
          <cell r="AC86"/>
          <cell r="AD86"/>
          <cell r="AE86"/>
          <cell r="AF86"/>
          <cell r="AG86"/>
          <cell r="AH86"/>
          <cell r="AI86"/>
          <cell r="AJ86"/>
          <cell r="AK86"/>
          <cell r="AL86"/>
          <cell r="AM86"/>
          <cell r="AN86"/>
          <cell r="AO86"/>
          <cell r="AP86"/>
          <cell r="AQ86">
            <v>21.2</v>
          </cell>
          <cell r="AR86">
            <v>21.2</v>
          </cell>
        </row>
        <row r="87">
          <cell r="A87" t="str">
            <v>01-27W1</v>
          </cell>
          <cell r="B87" t="str">
            <v>Worcester</v>
          </cell>
          <cell r="C87"/>
          <cell r="D87"/>
          <cell r="E87"/>
          <cell r="F87"/>
          <cell r="G87"/>
          <cell r="H87"/>
          <cell r="I87"/>
          <cell r="J87"/>
          <cell r="K87"/>
          <cell r="L87"/>
          <cell r="M87"/>
          <cell r="N87"/>
          <cell r="O87"/>
          <cell r="P87"/>
          <cell r="Q87"/>
          <cell r="R87"/>
          <cell r="S87">
            <v>59</v>
          </cell>
          <cell r="T87">
            <v>59</v>
          </cell>
          <cell r="U87"/>
          <cell r="V87"/>
          <cell r="W87"/>
          <cell r="X87"/>
          <cell r="Y87">
            <v>59</v>
          </cell>
          <cell r="Z87">
            <v>59</v>
          </cell>
          <cell r="AA87"/>
          <cell r="AB87"/>
          <cell r="AC87"/>
          <cell r="AD87"/>
          <cell r="AE87"/>
          <cell r="AF87"/>
          <cell r="AG87"/>
          <cell r="AH87"/>
          <cell r="AI87"/>
          <cell r="AJ87"/>
          <cell r="AK87"/>
          <cell r="AL87"/>
          <cell r="AM87"/>
          <cell r="AN87"/>
          <cell r="AO87"/>
          <cell r="AP87"/>
          <cell r="AQ87">
            <v>617.99</v>
          </cell>
          <cell r="AR87">
            <v>617.99</v>
          </cell>
        </row>
        <row r="88">
          <cell r="A88" t="str">
            <v>01-27W2</v>
          </cell>
          <cell r="B88" t="str">
            <v>Worcester</v>
          </cell>
          <cell r="C88"/>
          <cell r="D88"/>
          <cell r="E88"/>
          <cell r="F88"/>
          <cell r="G88"/>
          <cell r="H88"/>
          <cell r="I88"/>
          <cell r="J88"/>
          <cell r="K88"/>
          <cell r="L88"/>
          <cell r="M88"/>
          <cell r="N88"/>
          <cell r="O88">
            <v>2</v>
          </cell>
          <cell r="P88">
            <v>2</v>
          </cell>
          <cell r="Q88"/>
          <cell r="R88"/>
          <cell r="S88">
            <v>16</v>
          </cell>
          <cell r="T88">
            <v>16</v>
          </cell>
          <cell r="U88"/>
          <cell r="V88"/>
          <cell r="W88"/>
          <cell r="X88"/>
          <cell r="Y88">
            <v>18</v>
          </cell>
          <cell r="Z88">
            <v>18</v>
          </cell>
          <cell r="AA88"/>
          <cell r="AB88"/>
          <cell r="AC88"/>
          <cell r="AD88"/>
          <cell r="AE88"/>
          <cell r="AF88"/>
          <cell r="AG88"/>
          <cell r="AH88"/>
          <cell r="AI88"/>
          <cell r="AJ88"/>
          <cell r="AK88"/>
          <cell r="AL88"/>
          <cell r="AM88">
            <v>150</v>
          </cell>
          <cell r="AN88">
            <v>150</v>
          </cell>
          <cell r="AO88"/>
          <cell r="AP88"/>
          <cell r="AQ88">
            <v>96.56</v>
          </cell>
          <cell r="AR88">
            <v>96.56</v>
          </cell>
        </row>
        <row r="89">
          <cell r="A89" t="str">
            <v>01-27W3</v>
          </cell>
          <cell r="B89" t="str">
            <v>Worcester</v>
          </cell>
          <cell r="C89"/>
          <cell r="D89"/>
          <cell r="E89"/>
          <cell r="F89"/>
          <cell r="G89"/>
          <cell r="H89"/>
          <cell r="I89"/>
          <cell r="J89"/>
          <cell r="K89"/>
          <cell r="L89"/>
          <cell r="M89"/>
          <cell r="N89"/>
          <cell r="O89"/>
          <cell r="P89"/>
          <cell r="Q89"/>
          <cell r="R89"/>
          <cell r="S89"/>
          <cell r="T89"/>
          <cell r="U89"/>
          <cell r="V89"/>
          <cell r="W89"/>
          <cell r="X89"/>
          <cell r="Y89">
            <v>0</v>
          </cell>
          <cell r="Z89">
            <v>0</v>
          </cell>
          <cell r="AA89"/>
          <cell r="AB89"/>
          <cell r="AC89"/>
          <cell r="AD89"/>
          <cell r="AE89"/>
          <cell r="AF89"/>
          <cell r="AG89"/>
          <cell r="AH89"/>
          <cell r="AI89"/>
          <cell r="AJ89"/>
          <cell r="AK89"/>
          <cell r="AL89"/>
          <cell r="AM89"/>
          <cell r="AN89"/>
          <cell r="AO89"/>
          <cell r="AP89"/>
          <cell r="AQ89"/>
          <cell r="AR89"/>
        </row>
        <row r="90">
          <cell r="A90" t="str">
            <v>01-27W4</v>
          </cell>
          <cell r="B90" t="str">
            <v>Worcester</v>
          </cell>
          <cell r="C90"/>
          <cell r="D90"/>
          <cell r="E90"/>
          <cell r="F90"/>
          <cell r="G90"/>
          <cell r="H90"/>
          <cell r="I90"/>
          <cell r="J90"/>
          <cell r="K90"/>
          <cell r="L90"/>
          <cell r="M90"/>
          <cell r="N90"/>
          <cell r="O90">
            <v>1</v>
          </cell>
          <cell r="P90">
            <v>1</v>
          </cell>
          <cell r="Q90"/>
          <cell r="R90"/>
          <cell r="S90">
            <v>16</v>
          </cell>
          <cell r="T90">
            <v>16</v>
          </cell>
          <cell r="U90"/>
          <cell r="V90"/>
          <cell r="W90"/>
          <cell r="X90"/>
          <cell r="Y90">
            <v>17</v>
          </cell>
          <cell r="Z90">
            <v>17</v>
          </cell>
          <cell r="AA90"/>
          <cell r="AB90"/>
          <cell r="AC90"/>
          <cell r="AD90"/>
          <cell r="AE90"/>
          <cell r="AF90"/>
          <cell r="AG90"/>
          <cell r="AH90"/>
          <cell r="AI90"/>
          <cell r="AJ90"/>
          <cell r="AK90"/>
          <cell r="AL90"/>
          <cell r="AM90">
            <v>300</v>
          </cell>
          <cell r="AN90">
            <v>300</v>
          </cell>
          <cell r="AO90"/>
          <cell r="AP90"/>
          <cell r="AQ90">
            <v>245.65</v>
          </cell>
          <cell r="AR90">
            <v>245.65</v>
          </cell>
        </row>
        <row r="91">
          <cell r="A91" t="str">
            <v>01-27W5</v>
          </cell>
          <cell r="B91" t="str">
            <v>Grafton, Millbury, Worcester</v>
          </cell>
          <cell r="C91"/>
          <cell r="D91"/>
          <cell r="E91"/>
          <cell r="F91"/>
          <cell r="G91"/>
          <cell r="H91"/>
          <cell r="I91"/>
          <cell r="J91"/>
          <cell r="K91"/>
          <cell r="L91"/>
          <cell r="M91"/>
          <cell r="N91"/>
          <cell r="O91"/>
          <cell r="P91"/>
          <cell r="Q91"/>
          <cell r="R91"/>
          <cell r="S91">
            <v>58</v>
          </cell>
          <cell r="T91">
            <v>58</v>
          </cell>
          <cell r="U91"/>
          <cell r="V91"/>
          <cell r="W91"/>
          <cell r="X91"/>
          <cell r="Y91">
            <v>58</v>
          </cell>
          <cell r="Z91">
            <v>58</v>
          </cell>
          <cell r="AA91"/>
          <cell r="AB91"/>
          <cell r="AC91"/>
          <cell r="AD91"/>
          <cell r="AE91"/>
          <cell r="AF91"/>
          <cell r="AG91"/>
          <cell r="AH91"/>
          <cell r="AI91"/>
          <cell r="AJ91"/>
          <cell r="AK91"/>
          <cell r="AL91"/>
          <cell r="AM91"/>
          <cell r="AN91"/>
          <cell r="AO91"/>
          <cell r="AP91"/>
          <cell r="AQ91">
            <v>1919.845</v>
          </cell>
          <cell r="AR91">
            <v>1919.845</v>
          </cell>
        </row>
        <row r="92">
          <cell r="A92" t="str">
            <v>01-2J328</v>
          </cell>
          <cell r="B92" t="str">
            <v>Worcester</v>
          </cell>
          <cell r="C92"/>
          <cell r="D92"/>
          <cell r="E92"/>
          <cell r="F92"/>
          <cell r="G92"/>
          <cell r="H92"/>
          <cell r="I92"/>
          <cell r="J92"/>
          <cell r="K92"/>
          <cell r="L92"/>
          <cell r="M92"/>
          <cell r="N92"/>
          <cell r="O92"/>
          <cell r="P92"/>
          <cell r="Q92"/>
          <cell r="R92"/>
          <cell r="S92">
            <v>3</v>
          </cell>
          <cell r="T92">
            <v>3</v>
          </cell>
          <cell r="U92"/>
          <cell r="V92"/>
          <cell r="W92"/>
          <cell r="X92"/>
          <cell r="Y92">
            <v>3</v>
          </cell>
          <cell r="Z92">
            <v>3</v>
          </cell>
          <cell r="AA92"/>
          <cell r="AB92"/>
          <cell r="AC92"/>
          <cell r="AD92"/>
          <cell r="AE92"/>
          <cell r="AF92"/>
          <cell r="AG92"/>
          <cell r="AH92"/>
          <cell r="AI92"/>
          <cell r="AJ92"/>
          <cell r="AK92"/>
          <cell r="AL92"/>
          <cell r="AM92"/>
          <cell r="AN92"/>
          <cell r="AO92"/>
          <cell r="AP92"/>
          <cell r="AQ92">
            <v>36.25</v>
          </cell>
          <cell r="AR92">
            <v>36.25</v>
          </cell>
        </row>
        <row r="93">
          <cell r="A93" t="str">
            <v>01-2J335</v>
          </cell>
          <cell r="B93" t="str">
            <v>Worcester</v>
          </cell>
          <cell r="C93"/>
          <cell r="D93"/>
          <cell r="E93"/>
          <cell r="F93"/>
          <cell r="G93"/>
          <cell r="H93"/>
          <cell r="I93"/>
          <cell r="J93"/>
          <cell r="K93"/>
          <cell r="L93"/>
          <cell r="M93"/>
          <cell r="N93"/>
          <cell r="O93"/>
          <cell r="P93"/>
          <cell r="Q93"/>
          <cell r="R93"/>
          <cell r="S93">
            <v>20</v>
          </cell>
          <cell r="T93">
            <v>20</v>
          </cell>
          <cell r="U93"/>
          <cell r="V93"/>
          <cell r="W93"/>
          <cell r="X93"/>
          <cell r="Y93">
            <v>20</v>
          </cell>
          <cell r="Z93">
            <v>20</v>
          </cell>
          <cell r="AA93"/>
          <cell r="AB93"/>
          <cell r="AC93"/>
          <cell r="AD93"/>
          <cell r="AE93"/>
          <cell r="AF93"/>
          <cell r="AG93"/>
          <cell r="AH93"/>
          <cell r="AI93"/>
          <cell r="AJ93"/>
          <cell r="AK93"/>
          <cell r="AL93"/>
          <cell r="AM93"/>
          <cell r="AN93"/>
          <cell r="AO93"/>
          <cell r="AP93"/>
          <cell r="AQ93">
            <v>122.61</v>
          </cell>
          <cell r="AR93">
            <v>122.61</v>
          </cell>
        </row>
        <row r="94">
          <cell r="A94" t="str">
            <v>01-2J345</v>
          </cell>
          <cell r="B94" t="str">
            <v>Worcester</v>
          </cell>
          <cell r="C94"/>
          <cell r="D94"/>
          <cell r="E94"/>
          <cell r="F94"/>
          <cell r="G94"/>
          <cell r="H94"/>
          <cell r="I94"/>
          <cell r="J94"/>
          <cell r="K94"/>
          <cell r="L94"/>
          <cell r="M94"/>
          <cell r="N94"/>
          <cell r="O94"/>
          <cell r="P94"/>
          <cell r="Q94"/>
          <cell r="R94"/>
          <cell r="S94">
            <v>18</v>
          </cell>
          <cell r="T94">
            <v>18</v>
          </cell>
          <cell r="U94"/>
          <cell r="V94"/>
          <cell r="W94"/>
          <cell r="X94"/>
          <cell r="Y94">
            <v>18</v>
          </cell>
          <cell r="Z94">
            <v>18</v>
          </cell>
          <cell r="AA94"/>
          <cell r="AB94"/>
          <cell r="AC94"/>
          <cell r="AD94"/>
          <cell r="AE94"/>
          <cell r="AF94"/>
          <cell r="AG94"/>
          <cell r="AH94"/>
          <cell r="AI94"/>
          <cell r="AJ94"/>
          <cell r="AK94"/>
          <cell r="AL94"/>
          <cell r="AM94"/>
          <cell r="AN94"/>
          <cell r="AO94"/>
          <cell r="AP94"/>
          <cell r="AQ94">
            <v>82.34</v>
          </cell>
          <cell r="AR94">
            <v>82.34</v>
          </cell>
        </row>
        <row r="95">
          <cell r="A95" t="str">
            <v>01-2J349</v>
          </cell>
          <cell r="B95" t="str">
            <v>Worcester</v>
          </cell>
          <cell r="C95"/>
          <cell r="D95"/>
          <cell r="E95"/>
          <cell r="F95"/>
          <cell r="G95"/>
          <cell r="H95"/>
          <cell r="I95"/>
          <cell r="J95"/>
          <cell r="K95"/>
          <cell r="L95"/>
          <cell r="M95"/>
          <cell r="N95"/>
          <cell r="O95"/>
          <cell r="P95"/>
          <cell r="Q95"/>
          <cell r="R95"/>
          <cell r="S95">
            <v>9</v>
          </cell>
          <cell r="T95">
            <v>9</v>
          </cell>
          <cell r="U95"/>
          <cell r="V95"/>
          <cell r="W95"/>
          <cell r="X95"/>
          <cell r="Y95">
            <v>9</v>
          </cell>
          <cell r="Z95">
            <v>9</v>
          </cell>
          <cell r="AA95"/>
          <cell r="AB95"/>
          <cell r="AC95"/>
          <cell r="AD95"/>
          <cell r="AE95"/>
          <cell r="AF95"/>
          <cell r="AG95"/>
          <cell r="AH95"/>
          <cell r="AI95"/>
          <cell r="AJ95"/>
          <cell r="AK95"/>
          <cell r="AL95"/>
          <cell r="AM95"/>
          <cell r="AN95"/>
          <cell r="AO95"/>
          <cell r="AP95"/>
          <cell r="AQ95">
            <v>45.58</v>
          </cell>
          <cell r="AR95">
            <v>45.58</v>
          </cell>
        </row>
        <row r="96">
          <cell r="A96" t="str">
            <v>01-2J353</v>
          </cell>
          <cell r="B96" t="str">
            <v>Worcester</v>
          </cell>
          <cell r="C96"/>
          <cell r="D96"/>
          <cell r="E96"/>
          <cell r="F96"/>
          <cell r="G96"/>
          <cell r="H96"/>
          <cell r="I96"/>
          <cell r="J96"/>
          <cell r="K96"/>
          <cell r="L96"/>
          <cell r="M96"/>
          <cell r="N96"/>
          <cell r="O96"/>
          <cell r="P96"/>
          <cell r="Q96"/>
          <cell r="R96"/>
          <cell r="S96">
            <v>2</v>
          </cell>
          <cell r="T96">
            <v>2</v>
          </cell>
          <cell r="U96"/>
          <cell r="V96"/>
          <cell r="W96"/>
          <cell r="X96"/>
          <cell r="Y96">
            <v>2</v>
          </cell>
          <cell r="Z96">
            <v>2</v>
          </cell>
          <cell r="AA96"/>
          <cell r="AB96"/>
          <cell r="AC96"/>
          <cell r="AD96"/>
          <cell r="AE96"/>
          <cell r="AF96"/>
          <cell r="AG96"/>
          <cell r="AH96"/>
          <cell r="AI96"/>
          <cell r="AJ96"/>
          <cell r="AK96"/>
          <cell r="AL96"/>
          <cell r="AM96"/>
          <cell r="AN96"/>
          <cell r="AO96"/>
          <cell r="AP96"/>
          <cell r="AQ96">
            <v>9.67</v>
          </cell>
          <cell r="AR96">
            <v>9.67</v>
          </cell>
        </row>
        <row r="97">
          <cell r="A97" t="str">
            <v>01-2J393</v>
          </cell>
          <cell r="B97" t="str">
            <v>Worcester</v>
          </cell>
          <cell r="C97"/>
          <cell r="D97"/>
          <cell r="E97"/>
          <cell r="F97"/>
          <cell r="G97"/>
          <cell r="H97"/>
          <cell r="I97"/>
          <cell r="J97"/>
          <cell r="K97"/>
          <cell r="L97"/>
          <cell r="M97"/>
          <cell r="N97"/>
          <cell r="O97"/>
          <cell r="P97"/>
          <cell r="Q97"/>
          <cell r="R97"/>
          <cell r="S97">
            <v>4</v>
          </cell>
          <cell r="T97">
            <v>4</v>
          </cell>
          <cell r="U97"/>
          <cell r="V97"/>
          <cell r="W97"/>
          <cell r="X97"/>
          <cell r="Y97">
            <v>4</v>
          </cell>
          <cell r="Z97">
            <v>4</v>
          </cell>
          <cell r="AA97"/>
          <cell r="AB97"/>
          <cell r="AC97"/>
          <cell r="AD97"/>
          <cell r="AE97"/>
          <cell r="AF97"/>
          <cell r="AG97"/>
          <cell r="AH97"/>
          <cell r="AI97"/>
          <cell r="AJ97"/>
          <cell r="AK97"/>
          <cell r="AL97"/>
          <cell r="AM97"/>
          <cell r="AN97"/>
          <cell r="AO97"/>
          <cell r="AP97"/>
          <cell r="AQ97">
            <v>17.05</v>
          </cell>
          <cell r="AR97">
            <v>17.05</v>
          </cell>
        </row>
        <row r="98">
          <cell r="A98" t="str">
            <v>01-304W1</v>
          </cell>
          <cell r="B98" t="str">
            <v>Grafton, Millbury</v>
          </cell>
          <cell r="C98"/>
          <cell r="D98"/>
          <cell r="E98"/>
          <cell r="F98"/>
          <cell r="G98"/>
          <cell r="H98"/>
          <cell r="I98"/>
          <cell r="J98"/>
          <cell r="K98"/>
          <cell r="L98"/>
          <cell r="M98"/>
          <cell r="N98"/>
          <cell r="O98"/>
          <cell r="P98"/>
          <cell r="Q98"/>
          <cell r="R98"/>
          <cell r="S98">
            <v>140</v>
          </cell>
          <cell r="T98">
            <v>140</v>
          </cell>
          <cell r="U98"/>
          <cell r="V98"/>
          <cell r="W98"/>
          <cell r="X98"/>
          <cell r="Y98">
            <v>140</v>
          </cell>
          <cell r="Z98">
            <v>140</v>
          </cell>
          <cell r="AA98"/>
          <cell r="AB98"/>
          <cell r="AC98"/>
          <cell r="AD98"/>
          <cell r="AE98"/>
          <cell r="AF98"/>
          <cell r="AG98"/>
          <cell r="AH98"/>
          <cell r="AI98"/>
          <cell r="AJ98"/>
          <cell r="AK98"/>
          <cell r="AL98"/>
          <cell r="AM98"/>
          <cell r="AN98"/>
          <cell r="AO98"/>
          <cell r="AP98"/>
          <cell r="AQ98">
            <v>5046.5200000000004</v>
          </cell>
          <cell r="AR98">
            <v>5046.5200000000004</v>
          </cell>
        </row>
        <row r="99">
          <cell r="A99" t="str">
            <v>01-304W2</v>
          </cell>
          <cell r="B99" t="str">
            <v>Grafton, Millbury, Sutton</v>
          </cell>
          <cell r="C99"/>
          <cell r="D99"/>
          <cell r="E99"/>
          <cell r="F99"/>
          <cell r="G99"/>
          <cell r="H99"/>
          <cell r="I99"/>
          <cell r="J99"/>
          <cell r="K99"/>
          <cell r="L99"/>
          <cell r="M99"/>
          <cell r="N99"/>
          <cell r="O99"/>
          <cell r="P99"/>
          <cell r="Q99"/>
          <cell r="R99"/>
          <cell r="S99">
            <v>240</v>
          </cell>
          <cell r="T99">
            <v>239</v>
          </cell>
          <cell r="U99"/>
          <cell r="V99"/>
          <cell r="W99"/>
          <cell r="X99"/>
          <cell r="Y99">
            <v>240</v>
          </cell>
          <cell r="Z99">
            <v>239</v>
          </cell>
          <cell r="AA99"/>
          <cell r="AB99"/>
          <cell r="AC99"/>
          <cell r="AD99"/>
          <cell r="AE99"/>
          <cell r="AF99"/>
          <cell r="AG99"/>
          <cell r="AH99"/>
          <cell r="AI99"/>
          <cell r="AJ99"/>
          <cell r="AK99"/>
          <cell r="AL99"/>
          <cell r="AM99"/>
          <cell r="AN99"/>
          <cell r="AO99"/>
          <cell r="AP99"/>
          <cell r="AQ99">
            <v>5077.643</v>
          </cell>
          <cell r="AR99">
            <v>4427.8</v>
          </cell>
        </row>
        <row r="100">
          <cell r="A100" t="str">
            <v>01-304W3</v>
          </cell>
          <cell r="B100" t="str">
            <v>Millbury, Worcester</v>
          </cell>
          <cell r="C100"/>
          <cell r="D100"/>
          <cell r="E100"/>
          <cell r="F100"/>
          <cell r="G100"/>
          <cell r="H100"/>
          <cell r="I100"/>
          <cell r="J100"/>
          <cell r="K100"/>
          <cell r="L100"/>
          <cell r="M100"/>
          <cell r="N100"/>
          <cell r="O100"/>
          <cell r="P100"/>
          <cell r="Q100"/>
          <cell r="R100"/>
          <cell r="S100">
            <v>178</v>
          </cell>
          <cell r="T100">
            <v>178</v>
          </cell>
          <cell r="U100"/>
          <cell r="V100"/>
          <cell r="W100"/>
          <cell r="X100"/>
          <cell r="Y100">
            <v>178</v>
          </cell>
          <cell r="Z100">
            <v>178</v>
          </cell>
          <cell r="AA100"/>
          <cell r="AB100"/>
          <cell r="AC100"/>
          <cell r="AD100"/>
          <cell r="AE100"/>
          <cell r="AF100"/>
          <cell r="AG100"/>
          <cell r="AH100"/>
          <cell r="AI100"/>
          <cell r="AJ100"/>
          <cell r="AK100"/>
          <cell r="AL100"/>
          <cell r="AM100"/>
          <cell r="AN100"/>
          <cell r="AO100"/>
          <cell r="AP100"/>
          <cell r="AQ100">
            <v>1188.5250000000001</v>
          </cell>
          <cell r="AR100">
            <v>1188.5250000000001</v>
          </cell>
        </row>
        <row r="101">
          <cell r="A101" t="str">
            <v>01-304W4</v>
          </cell>
          <cell r="B101" t="str">
            <v>Grafton, Millbury</v>
          </cell>
          <cell r="C101"/>
          <cell r="D101"/>
          <cell r="E101"/>
          <cell r="F101"/>
          <cell r="G101"/>
          <cell r="H101"/>
          <cell r="I101"/>
          <cell r="J101"/>
          <cell r="K101"/>
          <cell r="L101"/>
          <cell r="M101"/>
          <cell r="N101"/>
          <cell r="O101"/>
          <cell r="P101"/>
          <cell r="Q101"/>
          <cell r="R101"/>
          <cell r="S101">
            <v>130</v>
          </cell>
          <cell r="T101">
            <v>130</v>
          </cell>
          <cell r="U101"/>
          <cell r="V101"/>
          <cell r="W101"/>
          <cell r="X101"/>
          <cell r="Y101">
            <v>130</v>
          </cell>
          <cell r="Z101">
            <v>130</v>
          </cell>
          <cell r="AA101"/>
          <cell r="AB101"/>
          <cell r="AC101"/>
          <cell r="AD101"/>
          <cell r="AE101"/>
          <cell r="AF101"/>
          <cell r="AG101"/>
          <cell r="AH101"/>
          <cell r="AI101"/>
          <cell r="AJ101"/>
          <cell r="AK101"/>
          <cell r="AL101"/>
          <cell r="AM101"/>
          <cell r="AN101"/>
          <cell r="AO101"/>
          <cell r="AP101"/>
          <cell r="AQ101">
            <v>1271.8800000000001</v>
          </cell>
          <cell r="AR101">
            <v>1271.8800000000001</v>
          </cell>
        </row>
        <row r="102">
          <cell r="A102" t="str">
            <v>01-304W5</v>
          </cell>
          <cell r="B102" t="str">
            <v>Millbury, Sutton</v>
          </cell>
          <cell r="C102"/>
          <cell r="D102"/>
          <cell r="E102"/>
          <cell r="F102"/>
          <cell r="G102"/>
          <cell r="H102"/>
          <cell r="I102"/>
          <cell r="J102"/>
          <cell r="K102"/>
          <cell r="L102"/>
          <cell r="M102"/>
          <cell r="N102"/>
          <cell r="O102"/>
          <cell r="P102"/>
          <cell r="Q102"/>
          <cell r="R102"/>
          <cell r="S102">
            <v>159</v>
          </cell>
          <cell r="T102">
            <v>159</v>
          </cell>
          <cell r="U102"/>
          <cell r="V102"/>
          <cell r="W102"/>
          <cell r="X102"/>
          <cell r="Y102">
            <v>159</v>
          </cell>
          <cell r="Z102">
            <v>159</v>
          </cell>
          <cell r="AA102"/>
          <cell r="AB102"/>
          <cell r="AC102"/>
          <cell r="AD102"/>
          <cell r="AE102"/>
          <cell r="AF102"/>
          <cell r="AG102"/>
          <cell r="AH102"/>
          <cell r="AI102"/>
          <cell r="AJ102"/>
          <cell r="AK102"/>
          <cell r="AL102"/>
          <cell r="AM102"/>
          <cell r="AN102"/>
          <cell r="AO102"/>
          <cell r="AP102"/>
          <cell r="AQ102">
            <v>4900.8649999999998</v>
          </cell>
          <cell r="AR102">
            <v>4900.8649999999998</v>
          </cell>
        </row>
        <row r="103">
          <cell r="A103" t="str">
            <v>01-304W6</v>
          </cell>
          <cell r="B103" t="str">
            <v>Grafton, Millbury, Sutton</v>
          </cell>
          <cell r="C103"/>
          <cell r="D103"/>
          <cell r="E103"/>
          <cell r="F103"/>
          <cell r="G103"/>
          <cell r="H103"/>
          <cell r="I103"/>
          <cell r="J103"/>
          <cell r="K103"/>
          <cell r="L103"/>
          <cell r="M103"/>
          <cell r="N103"/>
          <cell r="O103">
            <v>1</v>
          </cell>
          <cell r="P103">
            <v>1</v>
          </cell>
          <cell r="Q103"/>
          <cell r="R103"/>
          <cell r="S103">
            <v>125</v>
          </cell>
          <cell r="T103">
            <v>125</v>
          </cell>
          <cell r="U103"/>
          <cell r="V103"/>
          <cell r="W103">
            <v>1</v>
          </cell>
          <cell r="X103">
            <v>1</v>
          </cell>
          <cell r="Y103">
            <v>127</v>
          </cell>
          <cell r="Z103">
            <v>127</v>
          </cell>
          <cell r="AA103"/>
          <cell r="AB103"/>
          <cell r="AC103"/>
          <cell r="AD103"/>
          <cell r="AE103"/>
          <cell r="AF103"/>
          <cell r="AG103"/>
          <cell r="AH103"/>
          <cell r="AI103"/>
          <cell r="AJ103"/>
          <cell r="AK103"/>
          <cell r="AL103"/>
          <cell r="AM103">
            <v>143</v>
          </cell>
          <cell r="AN103">
            <v>143</v>
          </cell>
          <cell r="AO103"/>
          <cell r="AP103"/>
          <cell r="AQ103">
            <v>3887.7</v>
          </cell>
          <cell r="AR103">
            <v>3887.7</v>
          </cell>
        </row>
        <row r="104">
          <cell r="A104" t="str">
            <v>01-3J341</v>
          </cell>
          <cell r="B104" t="str">
            <v>Worcester</v>
          </cell>
          <cell r="C104"/>
          <cell r="D104"/>
          <cell r="E104"/>
          <cell r="F104"/>
          <cell r="G104"/>
          <cell r="H104"/>
          <cell r="I104"/>
          <cell r="J104"/>
          <cell r="K104"/>
          <cell r="L104"/>
          <cell r="M104"/>
          <cell r="N104"/>
          <cell r="O104"/>
          <cell r="P104"/>
          <cell r="Q104"/>
          <cell r="R104"/>
          <cell r="S104"/>
          <cell r="T104"/>
          <cell r="U104"/>
          <cell r="V104"/>
          <cell r="W104"/>
          <cell r="X104"/>
          <cell r="Y104">
            <v>0</v>
          </cell>
          <cell r="Z104">
            <v>0</v>
          </cell>
          <cell r="AA104"/>
          <cell r="AB104"/>
          <cell r="AC104"/>
          <cell r="AD104"/>
          <cell r="AE104"/>
          <cell r="AF104"/>
          <cell r="AG104"/>
          <cell r="AH104"/>
          <cell r="AI104"/>
          <cell r="AJ104"/>
          <cell r="AK104"/>
          <cell r="AL104"/>
          <cell r="AM104"/>
          <cell r="AN104"/>
          <cell r="AO104"/>
          <cell r="AP104"/>
          <cell r="AQ104"/>
          <cell r="AR104"/>
        </row>
        <row r="105">
          <cell r="A105" t="str">
            <v>01-3J371</v>
          </cell>
          <cell r="B105" t="str">
            <v>Worcester</v>
          </cell>
          <cell r="C105"/>
          <cell r="D105"/>
          <cell r="E105"/>
          <cell r="F105"/>
          <cell r="G105"/>
          <cell r="H105"/>
          <cell r="I105"/>
          <cell r="J105"/>
          <cell r="K105"/>
          <cell r="L105"/>
          <cell r="M105"/>
          <cell r="N105"/>
          <cell r="O105"/>
          <cell r="P105"/>
          <cell r="Q105"/>
          <cell r="R105"/>
          <cell r="S105">
            <v>3</v>
          </cell>
          <cell r="T105">
            <v>3</v>
          </cell>
          <cell r="U105"/>
          <cell r="V105"/>
          <cell r="W105"/>
          <cell r="X105"/>
          <cell r="Y105">
            <v>3</v>
          </cell>
          <cell r="Z105">
            <v>3</v>
          </cell>
          <cell r="AA105"/>
          <cell r="AB105"/>
          <cell r="AC105"/>
          <cell r="AD105"/>
          <cell r="AE105"/>
          <cell r="AF105"/>
          <cell r="AG105"/>
          <cell r="AH105"/>
          <cell r="AI105"/>
          <cell r="AJ105"/>
          <cell r="AK105"/>
          <cell r="AL105"/>
          <cell r="AM105"/>
          <cell r="AN105"/>
          <cell r="AO105"/>
          <cell r="AP105"/>
          <cell r="AQ105">
            <v>18.98</v>
          </cell>
          <cell r="AR105">
            <v>18.98</v>
          </cell>
        </row>
        <row r="106">
          <cell r="A106" t="str">
            <v>01-3J372</v>
          </cell>
          <cell r="B106" t="str">
            <v>Worcester</v>
          </cell>
          <cell r="C106"/>
          <cell r="D106"/>
          <cell r="E106"/>
          <cell r="F106"/>
          <cell r="G106"/>
          <cell r="H106"/>
          <cell r="I106"/>
          <cell r="J106"/>
          <cell r="K106"/>
          <cell r="L106"/>
          <cell r="M106"/>
          <cell r="N106"/>
          <cell r="O106"/>
          <cell r="P106"/>
          <cell r="Q106"/>
          <cell r="R106"/>
          <cell r="S106">
            <v>2</v>
          </cell>
          <cell r="T106">
            <v>2</v>
          </cell>
          <cell r="U106"/>
          <cell r="V106"/>
          <cell r="W106"/>
          <cell r="X106"/>
          <cell r="Y106">
            <v>2</v>
          </cell>
          <cell r="Z106">
            <v>2</v>
          </cell>
          <cell r="AA106"/>
          <cell r="AB106"/>
          <cell r="AC106"/>
          <cell r="AD106"/>
          <cell r="AE106"/>
          <cell r="AF106"/>
          <cell r="AG106"/>
          <cell r="AH106"/>
          <cell r="AI106"/>
          <cell r="AJ106"/>
          <cell r="AK106"/>
          <cell r="AL106"/>
          <cell r="AM106"/>
          <cell r="AN106"/>
          <cell r="AO106"/>
          <cell r="AP106"/>
          <cell r="AQ106">
            <v>14.85</v>
          </cell>
          <cell r="AR106">
            <v>14.85</v>
          </cell>
        </row>
        <row r="107">
          <cell r="A107" t="str">
            <v>01-3J373</v>
          </cell>
          <cell r="B107" t="str">
            <v>Worcester</v>
          </cell>
          <cell r="C107"/>
          <cell r="D107"/>
          <cell r="E107"/>
          <cell r="F107"/>
          <cell r="G107"/>
          <cell r="H107"/>
          <cell r="I107"/>
          <cell r="J107"/>
          <cell r="K107"/>
          <cell r="L107"/>
          <cell r="M107"/>
          <cell r="N107"/>
          <cell r="O107">
            <v>2</v>
          </cell>
          <cell r="P107">
            <v>2</v>
          </cell>
          <cell r="Q107"/>
          <cell r="R107"/>
          <cell r="S107">
            <v>3</v>
          </cell>
          <cell r="T107">
            <v>3</v>
          </cell>
          <cell r="U107"/>
          <cell r="V107"/>
          <cell r="W107"/>
          <cell r="X107"/>
          <cell r="Y107">
            <v>5</v>
          </cell>
          <cell r="Z107">
            <v>5</v>
          </cell>
          <cell r="AA107"/>
          <cell r="AB107"/>
          <cell r="AC107"/>
          <cell r="AD107"/>
          <cell r="AE107"/>
          <cell r="AF107"/>
          <cell r="AG107"/>
          <cell r="AH107"/>
          <cell r="AI107"/>
          <cell r="AJ107"/>
          <cell r="AK107"/>
          <cell r="AL107"/>
          <cell r="AM107">
            <v>61.2</v>
          </cell>
          <cell r="AN107">
            <v>61.2</v>
          </cell>
          <cell r="AO107"/>
          <cell r="AP107"/>
          <cell r="AQ107">
            <v>18.559999999999999</v>
          </cell>
          <cell r="AR107">
            <v>18.559999999999999</v>
          </cell>
        </row>
        <row r="108">
          <cell r="A108" t="str">
            <v>01-3J374</v>
          </cell>
          <cell r="B108" t="str">
            <v>Worcester</v>
          </cell>
          <cell r="C108"/>
          <cell r="D108"/>
          <cell r="E108"/>
          <cell r="F108"/>
          <cell r="G108"/>
          <cell r="H108"/>
          <cell r="I108"/>
          <cell r="J108"/>
          <cell r="K108"/>
          <cell r="L108"/>
          <cell r="M108"/>
          <cell r="N108"/>
          <cell r="O108"/>
          <cell r="P108"/>
          <cell r="Q108"/>
          <cell r="R108"/>
          <cell r="S108">
            <v>1</v>
          </cell>
          <cell r="T108">
            <v>1</v>
          </cell>
          <cell r="U108"/>
          <cell r="V108"/>
          <cell r="W108"/>
          <cell r="X108"/>
          <cell r="Y108">
            <v>1</v>
          </cell>
          <cell r="Z108">
            <v>1</v>
          </cell>
          <cell r="AA108"/>
          <cell r="AB108"/>
          <cell r="AC108"/>
          <cell r="AD108"/>
          <cell r="AE108"/>
          <cell r="AF108"/>
          <cell r="AG108"/>
          <cell r="AH108"/>
          <cell r="AI108"/>
          <cell r="AJ108"/>
          <cell r="AK108"/>
          <cell r="AL108"/>
          <cell r="AM108"/>
          <cell r="AN108"/>
          <cell r="AO108"/>
          <cell r="AP108"/>
          <cell r="AQ108">
            <v>9</v>
          </cell>
          <cell r="AR108">
            <v>9</v>
          </cell>
        </row>
        <row r="109">
          <cell r="A109" t="str">
            <v>01-3J375</v>
          </cell>
          <cell r="B109" t="str">
            <v>Worcester</v>
          </cell>
          <cell r="C109"/>
          <cell r="D109"/>
          <cell r="E109"/>
          <cell r="F109"/>
          <cell r="G109"/>
          <cell r="H109"/>
          <cell r="I109"/>
          <cell r="J109"/>
          <cell r="K109"/>
          <cell r="L109"/>
          <cell r="M109"/>
          <cell r="N109"/>
          <cell r="O109"/>
          <cell r="P109"/>
          <cell r="Q109"/>
          <cell r="R109"/>
          <cell r="S109">
            <v>3</v>
          </cell>
          <cell r="T109">
            <v>3</v>
          </cell>
          <cell r="U109"/>
          <cell r="V109"/>
          <cell r="W109"/>
          <cell r="X109"/>
          <cell r="Y109">
            <v>3</v>
          </cell>
          <cell r="Z109">
            <v>3</v>
          </cell>
          <cell r="AA109"/>
          <cell r="AB109"/>
          <cell r="AC109"/>
          <cell r="AD109"/>
          <cell r="AE109"/>
          <cell r="AF109"/>
          <cell r="AG109"/>
          <cell r="AH109"/>
          <cell r="AI109"/>
          <cell r="AJ109"/>
          <cell r="AK109"/>
          <cell r="AL109"/>
          <cell r="AM109"/>
          <cell r="AN109"/>
          <cell r="AO109"/>
          <cell r="AP109"/>
          <cell r="AQ109">
            <v>17.805</v>
          </cell>
          <cell r="AR109">
            <v>17.805</v>
          </cell>
        </row>
        <row r="110">
          <cell r="A110" t="str">
            <v>01-406L1</v>
          </cell>
          <cell r="B110" t="str">
            <v>Auburn, Charlton, Leicester, Oxford, Worcester</v>
          </cell>
          <cell r="C110"/>
          <cell r="D110"/>
          <cell r="E110"/>
          <cell r="F110"/>
          <cell r="G110"/>
          <cell r="H110"/>
          <cell r="I110"/>
          <cell r="J110"/>
          <cell r="K110"/>
          <cell r="L110"/>
          <cell r="M110"/>
          <cell r="N110"/>
          <cell r="O110"/>
          <cell r="P110"/>
          <cell r="Q110"/>
          <cell r="R110"/>
          <cell r="S110">
            <v>147</v>
          </cell>
          <cell r="T110">
            <v>147</v>
          </cell>
          <cell r="U110"/>
          <cell r="V110"/>
          <cell r="W110"/>
          <cell r="X110"/>
          <cell r="Y110">
            <v>147</v>
          </cell>
          <cell r="Z110">
            <v>147</v>
          </cell>
          <cell r="AA110"/>
          <cell r="AB110"/>
          <cell r="AC110"/>
          <cell r="AD110"/>
          <cell r="AE110"/>
          <cell r="AF110"/>
          <cell r="AG110"/>
          <cell r="AH110"/>
          <cell r="AI110"/>
          <cell r="AJ110"/>
          <cell r="AK110"/>
          <cell r="AL110"/>
          <cell r="AM110"/>
          <cell r="AN110"/>
          <cell r="AO110"/>
          <cell r="AP110"/>
          <cell r="AQ110">
            <v>10934.88</v>
          </cell>
          <cell r="AR110">
            <v>10934.88</v>
          </cell>
        </row>
        <row r="111">
          <cell r="A111" t="str">
            <v>01-406L2</v>
          </cell>
          <cell r="B111" t="str">
            <v>Auburn, Oxford</v>
          </cell>
          <cell r="C111"/>
          <cell r="D111"/>
          <cell r="E111"/>
          <cell r="F111"/>
          <cell r="G111"/>
          <cell r="H111"/>
          <cell r="I111"/>
          <cell r="J111"/>
          <cell r="K111"/>
          <cell r="L111"/>
          <cell r="M111"/>
          <cell r="N111"/>
          <cell r="O111"/>
          <cell r="P111"/>
          <cell r="Q111"/>
          <cell r="R111"/>
          <cell r="S111">
            <v>65</v>
          </cell>
          <cell r="T111">
            <v>65</v>
          </cell>
          <cell r="U111"/>
          <cell r="V111"/>
          <cell r="W111"/>
          <cell r="X111"/>
          <cell r="Y111">
            <v>65</v>
          </cell>
          <cell r="Z111">
            <v>65</v>
          </cell>
          <cell r="AA111"/>
          <cell r="AB111"/>
          <cell r="AC111"/>
          <cell r="AD111"/>
          <cell r="AE111"/>
          <cell r="AF111"/>
          <cell r="AG111"/>
          <cell r="AH111"/>
          <cell r="AI111"/>
          <cell r="AJ111"/>
          <cell r="AK111"/>
          <cell r="AL111"/>
          <cell r="AM111"/>
          <cell r="AN111"/>
          <cell r="AO111"/>
          <cell r="AP111"/>
          <cell r="AQ111">
            <v>11279.55</v>
          </cell>
          <cell r="AR111">
            <v>11279.55</v>
          </cell>
        </row>
        <row r="112">
          <cell r="A112" t="str">
            <v>01-406L3</v>
          </cell>
          <cell r="B112" t="str">
            <v>Charlton, Oxford</v>
          </cell>
          <cell r="C112"/>
          <cell r="D112"/>
          <cell r="E112"/>
          <cell r="F112"/>
          <cell r="G112"/>
          <cell r="H112"/>
          <cell r="I112"/>
          <cell r="J112"/>
          <cell r="K112"/>
          <cell r="L112"/>
          <cell r="M112"/>
          <cell r="N112"/>
          <cell r="O112"/>
          <cell r="P112"/>
          <cell r="Q112"/>
          <cell r="R112"/>
          <cell r="S112">
            <v>159</v>
          </cell>
          <cell r="T112">
            <v>158</v>
          </cell>
          <cell r="U112"/>
          <cell r="V112"/>
          <cell r="W112"/>
          <cell r="X112"/>
          <cell r="Y112">
            <v>159</v>
          </cell>
          <cell r="Z112">
            <v>158</v>
          </cell>
          <cell r="AA112"/>
          <cell r="AB112"/>
          <cell r="AC112"/>
          <cell r="AD112"/>
          <cell r="AE112"/>
          <cell r="AF112"/>
          <cell r="AG112"/>
          <cell r="AH112"/>
          <cell r="AI112"/>
          <cell r="AJ112"/>
          <cell r="AK112"/>
          <cell r="AL112"/>
          <cell r="AM112"/>
          <cell r="AN112"/>
          <cell r="AO112"/>
          <cell r="AP112"/>
          <cell r="AQ112">
            <v>2712.6849999999999</v>
          </cell>
          <cell r="AR112">
            <v>2063.6999999999998</v>
          </cell>
        </row>
        <row r="113">
          <cell r="A113" t="str">
            <v>01-406L4</v>
          </cell>
          <cell r="B113" t="str">
            <v>Auburn, Oxford, Webster</v>
          </cell>
          <cell r="C113"/>
          <cell r="D113"/>
          <cell r="E113"/>
          <cell r="F113"/>
          <cell r="G113"/>
          <cell r="H113"/>
          <cell r="I113"/>
          <cell r="J113"/>
          <cell r="K113"/>
          <cell r="L113"/>
          <cell r="M113"/>
          <cell r="N113"/>
          <cell r="O113"/>
          <cell r="P113"/>
          <cell r="Q113"/>
          <cell r="R113"/>
          <cell r="S113">
            <v>164</v>
          </cell>
          <cell r="T113">
            <v>164</v>
          </cell>
          <cell r="U113"/>
          <cell r="V113"/>
          <cell r="W113"/>
          <cell r="X113"/>
          <cell r="Y113">
            <v>164</v>
          </cell>
          <cell r="Z113">
            <v>164</v>
          </cell>
          <cell r="AA113"/>
          <cell r="AB113"/>
          <cell r="AC113"/>
          <cell r="AD113"/>
          <cell r="AE113"/>
          <cell r="AF113"/>
          <cell r="AG113"/>
          <cell r="AH113"/>
          <cell r="AI113"/>
          <cell r="AJ113"/>
          <cell r="AK113"/>
          <cell r="AL113"/>
          <cell r="AM113"/>
          <cell r="AN113"/>
          <cell r="AO113"/>
          <cell r="AP113"/>
          <cell r="AQ113">
            <v>4215.5050000000001</v>
          </cell>
          <cell r="AR113">
            <v>4215.5050000000001</v>
          </cell>
        </row>
        <row r="114">
          <cell r="A114" t="str">
            <v>01-408L1</v>
          </cell>
          <cell r="B114" t="str">
            <v>Brookfield, Sturbridge</v>
          </cell>
          <cell r="C114"/>
          <cell r="D114"/>
          <cell r="E114"/>
          <cell r="F114"/>
          <cell r="G114"/>
          <cell r="H114"/>
          <cell r="I114"/>
          <cell r="J114"/>
          <cell r="K114"/>
          <cell r="L114"/>
          <cell r="M114"/>
          <cell r="N114"/>
          <cell r="O114"/>
          <cell r="P114"/>
          <cell r="Q114"/>
          <cell r="R114"/>
          <cell r="S114">
            <v>31</v>
          </cell>
          <cell r="T114">
            <v>31</v>
          </cell>
          <cell r="U114"/>
          <cell r="V114"/>
          <cell r="W114"/>
          <cell r="X114"/>
          <cell r="Y114">
            <v>31</v>
          </cell>
          <cell r="Z114">
            <v>31</v>
          </cell>
          <cell r="AA114"/>
          <cell r="AB114"/>
          <cell r="AC114"/>
          <cell r="AD114"/>
          <cell r="AE114"/>
          <cell r="AF114"/>
          <cell r="AG114"/>
          <cell r="AH114"/>
          <cell r="AI114"/>
          <cell r="AJ114"/>
          <cell r="AK114"/>
          <cell r="AL114"/>
          <cell r="AM114"/>
          <cell r="AN114"/>
          <cell r="AO114"/>
          <cell r="AP114"/>
          <cell r="AQ114">
            <v>1699.91</v>
          </cell>
          <cell r="AR114">
            <v>1699.91</v>
          </cell>
        </row>
        <row r="115">
          <cell r="A115" t="str">
            <v>01-408L2</v>
          </cell>
          <cell r="B115" t="str">
            <v>Brimfield, Sturbridge</v>
          </cell>
          <cell r="C115"/>
          <cell r="D115"/>
          <cell r="E115"/>
          <cell r="F115"/>
          <cell r="G115"/>
          <cell r="H115"/>
          <cell r="I115"/>
          <cell r="J115"/>
          <cell r="K115"/>
          <cell r="L115"/>
          <cell r="M115"/>
          <cell r="N115"/>
          <cell r="O115"/>
          <cell r="P115"/>
          <cell r="Q115"/>
          <cell r="R115"/>
          <cell r="S115">
            <v>27</v>
          </cell>
          <cell r="T115">
            <v>27</v>
          </cell>
          <cell r="U115"/>
          <cell r="V115"/>
          <cell r="W115"/>
          <cell r="X115"/>
          <cell r="Y115">
            <v>27</v>
          </cell>
          <cell r="Z115">
            <v>27</v>
          </cell>
          <cell r="AA115"/>
          <cell r="AB115"/>
          <cell r="AC115"/>
          <cell r="AD115"/>
          <cell r="AE115"/>
          <cell r="AF115"/>
          <cell r="AG115"/>
          <cell r="AH115"/>
          <cell r="AI115"/>
          <cell r="AJ115"/>
          <cell r="AK115"/>
          <cell r="AL115"/>
          <cell r="AM115"/>
          <cell r="AN115"/>
          <cell r="AO115"/>
          <cell r="AP115"/>
          <cell r="AQ115">
            <v>1087.99</v>
          </cell>
          <cell r="AR115">
            <v>1087.99</v>
          </cell>
        </row>
        <row r="116">
          <cell r="A116" t="str">
            <v>01-412L1</v>
          </cell>
          <cell r="B116" t="str">
            <v>Webster</v>
          </cell>
          <cell r="C116"/>
          <cell r="D116"/>
          <cell r="E116"/>
          <cell r="F116"/>
          <cell r="G116"/>
          <cell r="H116"/>
          <cell r="I116"/>
          <cell r="J116"/>
          <cell r="K116"/>
          <cell r="L116"/>
          <cell r="M116"/>
          <cell r="N116"/>
          <cell r="O116"/>
          <cell r="P116"/>
          <cell r="Q116"/>
          <cell r="R116"/>
          <cell r="S116">
            <v>103</v>
          </cell>
          <cell r="T116">
            <v>103</v>
          </cell>
          <cell r="U116"/>
          <cell r="V116"/>
          <cell r="W116"/>
          <cell r="X116"/>
          <cell r="Y116">
            <v>103</v>
          </cell>
          <cell r="Z116">
            <v>103</v>
          </cell>
          <cell r="AA116"/>
          <cell r="AB116"/>
          <cell r="AC116"/>
          <cell r="AD116"/>
          <cell r="AE116"/>
          <cell r="AF116"/>
          <cell r="AG116"/>
          <cell r="AH116"/>
          <cell r="AI116"/>
          <cell r="AJ116"/>
          <cell r="AK116"/>
          <cell r="AL116"/>
          <cell r="AM116"/>
          <cell r="AN116"/>
          <cell r="AO116"/>
          <cell r="AP116"/>
          <cell r="AQ116">
            <v>938.89</v>
          </cell>
          <cell r="AR116">
            <v>938.89</v>
          </cell>
        </row>
        <row r="117">
          <cell r="A117" t="str">
            <v>01-412L2</v>
          </cell>
          <cell r="B117" t="str">
            <v>Dudley, Webster</v>
          </cell>
          <cell r="C117"/>
          <cell r="D117"/>
          <cell r="E117"/>
          <cell r="F117"/>
          <cell r="G117"/>
          <cell r="H117"/>
          <cell r="I117"/>
          <cell r="J117"/>
          <cell r="K117"/>
          <cell r="L117"/>
          <cell r="M117"/>
          <cell r="N117"/>
          <cell r="O117"/>
          <cell r="P117"/>
          <cell r="Q117"/>
          <cell r="R117"/>
          <cell r="S117">
            <v>108</v>
          </cell>
          <cell r="T117">
            <v>108</v>
          </cell>
          <cell r="U117"/>
          <cell r="V117"/>
          <cell r="W117"/>
          <cell r="X117"/>
          <cell r="Y117">
            <v>108</v>
          </cell>
          <cell r="Z117">
            <v>108</v>
          </cell>
          <cell r="AA117"/>
          <cell r="AB117"/>
          <cell r="AC117"/>
          <cell r="AD117"/>
          <cell r="AE117"/>
          <cell r="AF117"/>
          <cell r="AG117"/>
          <cell r="AH117"/>
          <cell r="AI117"/>
          <cell r="AJ117"/>
          <cell r="AK117"/>
          <cell r="AL117"/>
          <cell r="AM117"/>
          <cell r="AN117"/>
          <cell r="AO117"/>
          <cell r="AP117"/>
          <cell r="AQ117">
            <v>1521.41</v>
          </cell>
          <cell r="AR117">
            <v>1521.41</v>
          </cell>
        </row>
        <row r="118">
          <cell r="A118" t="str">
            <v>01-412L3</v>
          </cell>
          <cell r="B118" t="str">
            <v>Dudley, Oxford, Webster</v>
          </cell>
          <cell r="C118"/>
          <cell r="D118"/>
          <cell r="E118"/>
          <cell r="F118"/>
          <cell r="G118"/>
          <cell r="H118"/>
          <cell r="I118"/>
          <cell r="J118"/>
          <cell r="K118"/>
          <cell r="L118"/>
          <cell r="M118"/>
          <cell r="N118"/>
          <cell r="O118">
            <v>2</v>
          </cell>
          <cell r="P118">
            <v>2</v>
          </cell>
          <cell r="Q118"/>
          <cell r="R118"/>
          <cell r="S118">
            <v>23</v>
          </cell>
          <cell r="T118">
            <v>23</v>
          </cell>
          <cell r="U118"/>
          <cell r="V118"/>
          <cell r="W118"/>
          <cell r="X118"/>
          <cell r="Y118">
            <v>25</v>
          </cell>
          <cell r="Z118">
            <v>25</v>
          </cell>
          <cell r="AA118"/>
          <cell r="AB118"/>
          <cell r="AC118"/>
          <cell r="AD118"/>
          <cell r="AE118"/>
          <cell r="AF118"/>
          <cell r="AG118"/>
          <cell r="AH118"/>
          <cell r="AI118"/>
          <cell r="AJ118"/>
          <cell r="AK118"/>
          <cell r="AL118"/>
          <cell r="AM118">
            <v>1300</v>
          </cell>
          <cell r="AN118">
            <v>1300</v>
          </cell>
          <cell r="AO118"/>
          <cell r="AP118"/>
          <cell r="AQ118">
            <v>1547.78</v>
          </cell>
          <cell r="AR118">
            <v>1547.78</v>
          </cell>
        </row>
        <row r="119">
          <cell r="A119" t="str">
            <v>01-412L4</v>
          </cell>
          <cell r="B119" t="str">
            <v>Charlton, Dudley, Oxford, Webster</v>
          </cell>
          <cell r="C119"/>
          <cell r="D119"/>
          <cell r="E119"/>
          <cell r="F119"/>
          <cell r="G119"/>
          <cell r="H119"/>
          <cell r="I119"/>
          <cell r="J119"/>
          <cell r="K119"/>
          <cell r="L119"/>
          <cell r="M119"/>
          <cell r="N119"/>
          <cell r="O119"/>
          <cell r="P119"/>
          <cell r="Q119"/>
          <cell r="R119"/>
          <cell r="S119">
            <v>163</v>
          </cell>
          <cell r="T119">
            <v>163</v>
          </cell>
          <cell r="U119"/>
          <cell r="V119"/>
          <cell r="W119"/>
          <cell r="X119"/>
          <cell r="Y119">
            <v>163</v>
          </cell>
          <cell r="Z119">
            <v>163</v>
          </cell>
          <cell r="AA119"/>
          <cell r="AB119"/>
          <cell r="AC119"/>
          <cell r="AD119"/>
          <cell r="AE119"/>
          <cell r="AF119"/>
          <cell r="AG119"/>
          <cell r="AH119"/>
          <cell r="AI119"/>
          <cell r="AJ119"/>
          <cell r="AK119"/>
          <cell r="AL119"/>
          <cell r="AM119"/>
          <cell r="AN119"/>
          <cell r="AO119"/>
          <cell r="AP119"/>
          <cell r="AQ119">
            <v>2326.3000000000002</v>
          </cell>
          <cell r="AR119">
            <v>2326.3000000000002</v>
          </cell>
        </row>
        <row r="120">
          <cell r="A120" t="str">
            <v>01-412L5</v>
          </cell>
          <cell r="B120" t="str">
            <v>Dudley, Webster</v>
          </cell>
          <cell r="C120"/>
          <cell r="D120"/>
          <cell r="E120"/>
          <cell r="F120"/>
          <cell r="G120"/>
          <cell r="H120"/>
          <cell r="I120"/>
          <cell r="J120"/>
          <cell r="K120"/>
          <cell r="L120"/>
          <cell r="M120"/>
          <cell r="N120"/>
          <cell r="O120"/>
          <cell r="P120"/>
          <cell r="Q120"/>
          <cell r="R120"/>
          <cell r="S120">
            <v>65</v>
          </cell>
          <cell r="T120">
            <v>65</v>
          </cell>
          <cell r="U120"/>
          <cell r="V120"/>
          <cell r="W120"/>
          <cell r="X120"/>
          <cell r="Y120">
            <v>65</v>
          </cell>
          <cell r="Z120">
            <v>65</v>
          </cell>
          <cell r="AA120"/>
          <cell r="AB120"/>
          <cell r="AC120"/>
          <cell r="AD120"/>
          <cell r="AE120"/>
          <cell r="AF120"/>
          <cell r="AG120"/>
          <cell r="AH120"/>
          <cell r="AI120"/>
          <cell r="AJ120"/>
          <cell r="AK120"/>
          <cell r="AL120"/>
          <cell r="AM120"/>
          <cell r="AN120"/>
          <cell r="AO120"/>
          <cell r="AP120"/>
          <cell r="AQ120">
            <v>477.11</v>
          </cell>
          <cell r="AR120">
            <v>477.11</v>
          </cell>
        </row>
        <row r="121">
          <cell r="A121" t="str">
            <v>01-412L6</v>
          </cell>
          <cell r="B121" t="str">
            <v>Dudley, Oxford, Webster</v>
          </cell>
          <cell r="C121"/>
          <cell r="D121"/>
          <cell r="E121"/>
          <cell r="F121"/>
          <cell r="G121"/>
          <cell r="H121"/>
          <cell r="I121"/>
          <cell r="J121"/>
          <cell r="K121"/>
          <cell r="L121"/>
          <cell r="M121"/>
          <cell r="N121"/>
          <cell r="O121"/>
          <cell r="P121"/>
          <cell r="Q121"/>
          <cell r="R121"/>
          <cell r="S121">
            <v>28</v>
          </cell>
          <cell r="T121">
            <v>28</v>
          </cell>
          <cell r="U121"/>
          <cell r="V121"/>
          <cell r="W121"/>
          <cell r="X121"/>
          <cell r="Y121">
            <v>28</v>
          </cell>
          <cell r="Z121">
            <v>28</v>
          </cell>
          <cell r="AA121"/>
          <cell r="AB121"/>
          <cell r="AC121"/>
          <cell r="AD121"/>
          <cell r="AE121"/>
          <cell r="AF121"/>
          <cell r="AG121"/>
          <cell r="AH121"/>
          <cell r="AI121"/>
          <cell r="AJ121"/>
          <cell r="AK121"/>
          <cell r="AL121"/>
          <cell r="AM121"/>
          <cell r="AN121"/>
          <cell r="AO121"/>
          <cell r="AP121"/>
          <cell r="AQ121">
            <v>472.09</v>
          </cell>
          <cell r="AR121">
            <v>472.09</v>
          </cell>
        </row>
        <row r="122">
          <cell r="A122" t="str">
            <v>01-413L1</v>
          </cell>
          <cell r="B122" t="str">
            <v>Southbridge</v>
          </cell>
          <cell r="C122"/>
          <cell r="D122"/>
          <cell r="E122"/>
          <cell r="F122"/>
          <cell r="G122"/>
          <cell r="H122"/>
          <cell r="I122"/>
          <cell r="J122"/>
          <cell r="K122"/>
          <cell r="L122"/>
          <cell r="M122"/>
          <cell r="N122"/>
          <cell r="O122"/>
          <cell r="P122"/>
          <cell r="Q122"/>
          <cell r="R122"/>
          <cell r="S122">
            <v>32</v>
          </cell>
          <cell r="T122">
            <v>32</v>
          </cell>
          <cell r="U122"/>
          <cell r="V122"/>
          <cell r="W122"/>
          <cell r="X122"/>
          <cell r="Y122">
            <v>32</v>
          </cell>
          <cell r="Z122">
            <v>32</v>
          </cell>
          <cell r="AA122"/>
          <cell r="AB122"/>
          <cell r="AC122"/>
          <cell r="AD122"/>
          <cell r="AE122"/>
          <cell r="AF122"/>
          <cell r="AG122"/>
          <cell r="AH122"/>
          <cell r="AI122"/>
          <cell r="AJ122"/>
          <cell r="AK122"/>
          <cell r="AL122"/>
          <cell r="AM122"/>
          <cell r="AN122"/>
          <cell r="AO122"/>
          <cell r="AP122"/>
          <cell r="AQ122">
            <v>1456.27</v>
          </cell>
          <cell r="AR122">
            <v>1456.27</v>
          </cell>
        </row>
        <row r="123">
          <cell r="A123" t="str">
            <v>01-413L2</v>
          </cell>
          <cell r="B123" t="str">
            <v>Southbridge, Sturbridge</v>
          </cell>
          <cell r="C123"/>
          <cell r="D123"/>
          <cell r="E123"/>
          <cell r="F123"/>
          <cell r="G123"/>
          <cell r="H123"/>
          <cell r="I123"/>
          <cell r="J123"/>
          <cell r="K123"/>
          <cell r="L123"/>
          <cell r="M123"/>
          <cell r="N123"/>
          <cell r="O123"/>
          <cell r="P123"/>
          <cell r="Q123"/>
          <cell r="R123"/>
          <cell r="S123">
            <v>111</v>
          </cell>
          <cell r="T123">
            <v>109</v>
          </cell>
          <cell r="U123"/>
          <cell r="V123"/>
          <cell r="W123"/>
          <cell r="X123"/>
          <cell r="Y123">
            <v>111</v>
          </cell>
          <cell r="Z123">
            <v>109</v>
          </cell>
          <cell r="AA123"/>
          <cell r="AB123"/>
          <cell r="AC123"/>
          <cell r="AD123"/>
          <cell r="AE123"/>
          <cell r="AF123"/>
          <cell r="AG123"/>
          <cell r="AH123"/>
          <cell r="AI123"/>
          <cell r="AJ123"/>
          <cell r="AK123"/>
          <cell r="AL123"/>
          <cell r="AM123"/>
          <cell r="AN123"/>
          <cell r="AO123"/>
          <cell r="AP123"/>
          <cell r="AQ123">
            <v>3025.22</v>
          </cell>
          <cell r="AR123">
            <v>1041.5999999999999</v>
          </cell>
        </row>
        <row r="124">
          <cell r="A124" t="str">
            <v>01-413L3</v>
          </cell>
          <cell r="B124" t="str">
            <v>Charlton, Dudley, Southbridge</v>
          </cell>
          <cell r="C124"/>
          <cell r="D124"/>
          <cell r="E124"/>
          <cell r="F124"/>
          <cell r="G124"/>
          <cell r="H124"/>
          <cell r="I124">
            <v>1</v>
          </cell>
          <cell r="J124">
            <v>1</v>
          </cell>
          <cell r="K124"/>
          <cell r="L124"/>
          <cell r="M124"/>
          <cell r="N124"/>
          <cell r="O124"/>
          <cell r="P124"/>
          <cell r="Q124"/>
          <cell r="R124"/>
          <cell r="S124">
            <v>93</v>
          </cell>
          <cell r="T124">
            <v>93</v>
          </cell>
          <cell r="U124"/>
          <cell r="V124"/>
          <cell r="W124"/>
          <cell r="X124"/>
          <cell r="Y124">
            <v>94</v>
          </cell>
          <cell r="Z124">
            <v>94</v>
          </cell>
          <cell r="AA124"/>
          <cell r="AB124"/>
          <cell r="AC124"/>
          <cell r="AD124"/>
          <cell r="AE124"/>
          <cell r="AF124"/>
          <cell r="AG124">
            <v>324</v>
          </cell>
          <cell r="AH124">
            <v>324</v>
          </cell>
          <cell r="AI124"/>
          <cell r="AJ124"/>
          <cell r="AK124"/>
          <cell r="AL124"/>
          <cell r="AM124"/>
          <cell r="AN124"/>
          <cell r="AO124"/>
          <cell r="AP124"/>
          <cell r="AQ124">
            <v>7533.35</v>
          </cell>
          <cell r="AR124">
            <v>7533.35</v>
          </cell>
        </row>
        <row r="125">
          <cell r="A125" t="str">
            <v>01-413L4</v>
          </cell>
          <cell r="B125" t="str">
            <v>Charlton, Southbridge</v>
          </cell>
          <cell r="C125"/>
          <cell r="D125"/>
          <cell r="E125"/>
          <cell r="F125"/>
          <cell r="G125"/>
          <cell r="H125"/>
          <cell r="I125"/>
          <cell r="J125"/>
          <cell r="K125">
            <v>1</v>
          </cell>
          <cell r="L125">
            <v>1</v>
          </cell>
          <cell r="M125"/>
          <cell r="N125"/>
          <cell r="O125"/>
          <cell r="P125"/>
          <cell r="Q125"/>
          <cell r="R125"/>
          <cell r="S125">
            <v>51</v>
          </cell>
          <cell r="T125">
            <v>50</v>
          </cell>
          <cell r="U125"/>
          <cell r="V125"/>
          <cell r="W125">
            <v>1</v>
          </cell>
          <cell r="X125">
            <v>1</v>
          </cell>
          <cell r="Y125">
            <v>53</v>
          </cell>
          <cell r="Z125">
            <v>52</v>
          </cell>
          <cell r="AA125"/>
          <cell r="AB125"/>
          <cell r="AC125"/>
          <cell r="AD125"/>
          <cell r="AE125"/>
          <cell r="AF125"/>
          <cell r="AG125"/>
          <cell r="AH125"/>
          <cell r="AI125">
            <v>1600</v>
          </cell>
          <cell r="AJ125">
            <v>1600</v>
          </cell>
          <cell r="AK125"/>
          <cell r="AL125"/>
          <cell r="AM125"/>
          <cell r="AN125"/>
          <cell r="AO125"/>
          <cell r="AP125"/>
          <cell r="AQ125">
            <v>6302.62</v>
          </cell>
          <cell r="AR125">
            <v>5502.6</v>
          </cell>
        </row>
        <row r="126">
          <cell r="A126" t="str">
            <v>01-413L6</v>
          </cell>
          <cell r="B126" t="str">
            <v>Southbridge, Sturbridge</v>
          </cell>
          <cell r="C126"/>
          <cell r="D126"/>
          <cell r="E126"/>
          <cell r="F126"/>
          <cell r="G126"/>
          <cell r="H126"/>
          <cell r="I126"/>
          <cell r="J126"/>
          <cell r="K126"/>
          <cell r="L126"/>
          <cell r="M126"/>
          <cell r="N126"/>
          <cell r="O126"/>
          <cell r="P126"/>
          <cell r="Q126"/>
          <cell r="R126"/>
          <cell r="S126"/>
          <cell r="T126"/>
          <cell r="U126"/>
          <cell r="V126"/>
          <cell r="W126"/>
          <cell r="X126"/>
          <cell r="Y126">
            <v>0</v>
          </cell>
          <cell r="Z126">
            <v>0</v>
          </cell>
          <cell r="AA126"/>
          <cell r="AB126"/>
          <cell r="AC126"/>
          <cell r="AD126"/>
          <cell r="AE126"/>
          <cell r="AF126"/>
          <cell r="AG126"/>
          <cell r="AH126"/>
          <cell r="AI126"/>
          <cell r="AJ126"/>
          <cell r="AK126"/>
          <cell r="AL126"/>
          <cell r="AM126"/>
          <cell r="AN126"/>
          <cell r="AO126"/>
          <cell r="AP126"/>
          <cell r="AQ126"/>
          <cell r="AR126"/>
        </row>
        <row r="127">
          <cell r="A127" t="str">
            <v>01-413L7</v>
          </cell>
          <cell r="B127" t="str">
            <v>Southbridge, Sturbridge</v>
          </cell>
          <cell r="C127"/>
          <cell r="D127"/>
          <cell r="E127"/>
          <cell r="F127"/>
          <cell r="G127"/>
          <cell r="H127"/>
          <cell r="I127"/>
          <cell r="J127"/>
          <cell r="K127"/>
          <cell r="L127"/>
          <cell r="M127"/>
          <cell r="N127"/>
          <cell r="O127"/>
          <cell r="P127"/>
          <cell r="Q127"/>
          <cell r="R127"/>
          <cell r="S127">
            <v>25</v>
          </cell>
          <cell r="T127">
            <v>25</v>
          </cell>
          <cell r="U127"/>
          <cell r="V127"/>
          <cell r="W127"/>
          <cell r="X127"/>
          <cell r="Y127">
            <v>25</v>
          </cell>
          <cell r="Z127">
            <v>25</v>
          </cell>
          <cell r="AA127"/>
          <cell r="AB127"/>
          <cell r="AC127"/>
          <cell r="AD127"/>
          <cell r="AE127"/>
          <cell r="AF127"/>
          <cell r="AG127"/>
          <cell r="AH127"/>
          <cell r="AI127"/>
          <cell r="AJ127"/>
          <cell r="AK127"/>
          <cell r="AL127"/>
          <cell r="AM127"/>
          <cell r="AN127"/>
          <cell r="AO127"/>
          <cell r="AP127"/>
          <cell r="AQ127">
            <v>168.35</v>
          </cell>
          <cell r="AR127">
            <v>168.35</v>
          </cell>
        </row>
        <row r="128">
          <cell r="A128" t="str">
            <v>01-415L1</v>
          </cell>
          <cell r="B128" t="str">
            <v>Brookfield, Charlton, Sturbridge</v>
          </cell>
          <cell r="C128"/>
          <cell r="D128"/>
          <cell r="E128"/>
          <cell r="F128"/>
          <cell r="G128"/>
          <cell r="H128"/>
          <cell r="I128"/>
          <cell r="J128"/>
          <cell r="K128"/>
          <cell r="L128"/>
          <cell r="M128"/>
          <cell r="N128"/>
          <cell r="O128"/>
          <cell r="P128"/>
          <cell r="Q128"/>
          <cell r="R128"/>
          <cell r="S128">
            <v>110</v>
          </cell>
          <cell r="T128">
            <v>110</v>
          </cell>
          <cell r="U128"/>
          <cell r="V128"/>
          <cell r="W128"/>
          <cell r="X128"/>
          <cell r="Y128">
            <v>110</v>
          </cell>
          <cell r="Z128">
            <v>110</v>
          </cell>
          <cell r="AA128"/>
          <cell r="AB128"/>
          <cell r="AC128"/>
          <cell r="AD128"/>
          <cell r="AE128"/>
          <cell r="AF128"/>
          <cell r="AG128"/>
          <cell r="AH128"/>
          <cell r="AI128"/>
          <cell r="AJ128"/>
          <cell r="AK128"/>
          <cell r="AL128"/>
          <cell r="AM128"/>
          <cell r="AN128"/>
          <cell r="AO128"/>
          <cell r="AP128"/>
          <cell r="AQ128">
            <v>4821.38</v>
          </cell>
          <cell r="AR128">
            <v>4821.38</v>
          </cell>
        </row>
        <row r="129">
          <cell r="A129" t="str">
            <v>01-415L2</v>
          </cell>
          <cell r="B129" t="str">
            <v>Charlton, Southbridge</v>
          </cell>
          <cell r="C129"/>
          <cell r="D129"/>
          <cell r="E129"/>
          <cell r="F129"/>
          <cell r="G129"/>
          <cell r="H129"/>
          <cell r="I129"/>
          <cell r="J129"/>
          <cell r="K129"/>
          <cell r="L129"/>
          <cell r="M129"/>
          <cell r="N129"/>
          <cell r="O129"/>
          <cell r="P129"/>
          <cell r="Q129"/>
          <cell r="R129"/>
          <cell r="S129">
            <v>110</v>
          </cell>
          <cell r="T129">
            <v>110</v>
          </cell>
          <cell r="U129"/>
          <cell r="V129"/>
          <cell r="W129">
            <v>1</v>
          </cell>
          <cell r="X129">
            <v>1</v>
          </cell>
          <cell r="Y129">
            <v>111</v>
          </cell>
          <cell r="Z129">
            <v>111</v>
          </cell>
          <cell r="AA129"/>
          <cell r="AB129"/>
          <cell r="AC129"/>
          <cell r="AD129"/>
          <cell r="AE129"/>
          <cell r="AF129"/>
          <cell r="AG129"/>
          <cell r="AH129"/>
          <cell r="AI129"/>
          <cell r="AJ129"/>
          <cell r="AK129"/>
          <cell r="AL129"/>
          <cell r="AM129"/>
          <cell r="AN129"/>
          <cell r="AO129"/>
          <cell r="AP129"/>
          <cell r="AQ129">
            <v>5829.5450000000001</v>
          </cell>
          <cell r="AR129">
            <v>5829.5450000000001</v>
          </cell>
        </row>
        <row r="130">
          <cell r="A130" t="str">
            <v>01-415L3</v>
          </cell>
          <cell r="B130" t="str">
            <v>Charlton, Sturbridge</v>
          </cell>
          <cell r="C130"/>
          <cell r="D130"/>
          <cell r="E130"/>
          <cell r="F130"/>
          <cell r="G130"/>
          <cell r="H130"/>
          <cell r="I130"/>
          <cell r="J130"/>
          <cell r="K130"/>
          <cell r="L130"/>
          <cell r="M130"/>
          <cell r="N130"/>
          <cell r="O130"/>
          <cell r="P130"/>
          <cell r="Q130"/>
          <cell r="R130"/>
          <cell r="S130">
            <v>17</v>
          </cell>
          <cell r="T130">
            <v>17</v>
          </cell>
          <cell r="U130"/>
          <cell r="V130"/>
          <cell r="W130"/>
          <cell r="X130"/>
          <cell r="Y130">
            <v>17</v>
          </cell>
          <cell r="Z130">
            <v>17</v>
          </cell>
          <cell r="AA130"/>
          <cell r="AB130"/>
          <cell r="AC130"/>
          <cell r="AD130"/>
          <cell r="AE130"/>
          <cell r="AF130"/>
          <cell r="AG130"/>
          <cell r="AH130"/>
          <cell r="AI130"/>
          <cell r="AJ130"/>
          <cell r="AK130"/>
          <cell r="AL130"/>
          <cell r="AM130"/>
          <cell r="AN130"/>
          <cell r="AO130"/>
          <cell r="AP130"/>
          <cell r="AQ130">
            <v>2267.23</v>
          </cell>
          <cell r="AR130">
            <v>2267.23</v>
          </cell>
        </row>
        <row r="131">
          <cell r="A131" t="str">
            <v>01-4J324</v>
          </cell>
          <cell r="B131" t="str">
            <v>Worcester</v>
          </cell>
          <cell r="C131"/>
          <cell r="D131"/>
          <cell r="E131"/>
          <cell r="F131"/>
          <cell r="G131"/>
          <cell r="H131"/>
          <cell r="I131"/>
          <cell r="J131"/>
          <cell r="K131"/>
          <cell r="L131"/>
          <cell r="M131"/>
          <cell r="N131"/>
          <cell r="O131">
            <v>1</v>
          </cell>
          <cell r="P131">
            <v>1</v>
          </cell>
          <cell r="Q131"/>
          <cell r="R131"/>
          <cell r="S131">
            <v>4</v>
          </cell>
          <cell r="T131">
            <v>4</v>
          </cell>
          <cell r="U131"/>
          <cell r="V131"/>
          <cell r="W131"/>
          <cell r="X131"/>
          <cell r="Y131">
            <v>5</v>
          </cell>
          <cell r="Z131">
            <v>5</v>
          </cell>
          <cell r="AA131"/>
          <cell r="AB131"/>
          <cell r="AC131"/>
          <cell r="AD131"/>
          <cell r="AE131"/>
          <cell r="AF131"/>
          <cell r="AG131"/>
          <cell r="AH131"/>
          <cell r="AI131"/>
          <cell r="AJ131"/>
          <cell r="AK131"/>
          <cell r="AL131"/>
          <cell r="AM131">
            <v>75</v>
          </cell>
          <cell r="AN131">
            <v>75</v>
          </cell>
          <cell r="AO131"/>
          <cell r="AP131"/>
          <cell r="AQ131">
            <v>160.9</v>
          </cell>
          <cell r="AR131">
            <v>160.9</v>
          </cell>
        </row>
        <row r="132">
          <cell r="A132" t="str">
            <v>01-4J336</v>
          </cell>
          <cell r="B132" t="str">
            <v>Worcester</v>
          </cell>
          <cell r="C132"/>
          <cell r="D132"/>
          <cell r="E132"/>
          <cell r="F132"/>
          <cell r="G132"/>
          <cell r="H132"/>
          <cell r="I132"/>
          <cell r="J132"/>
          <cell r="K132"/>
          <cell r="L132"/>
          <cell r="M132"/>
          <cell r="N132"/>
          <cell r="O132"/>
          <cell r="P132"/>
          <cell r="Q132"/>
          <cell r="R132"/>
          <cell r="S132">
            <v>1</v>
          </cell>
          <cell r="T132">
            <v>1</v>
          </cell>
          <cell r="U132"/>
          <cell r="V132"/>
          <cell r="W132"/>
          <cell r="X132"/>
          <cell r="Y132">
            <v>1</v>
          </cell>
          <cell r="Z132">
            <v>1</v>
          </cell>
          <cell r="AA132"/>
          <cell r="AB132"/>
          <cell r="AC132"/>
          <cell r="AD132"/>
          <cell r="AE132"/>
          <cell r="AF132"/>
          <cell r="AG132"/>
          <cell r="AH132"/>
          <cell r="AI132"/>
          <cell r="AJ132"/>
          <cell r="AK132"/>
          <cell r="AL132"/>
          <cell r="AM132"/>
          <cell r="AN132"/>
          <cell r="AO132"/>
          <cell r="AP132"/>
          <cell r="AQ132">
            <v>60</v>
          </cell>
          <cell r="AR132">
            <v>60</v>
          </cell>
        </row>
        <row r="133">
          <cell r="A133" t="str">
            <v>01-4J338</v>
          </cell>
          <cell r="B133" t="str">
            <v>Worcester</v>
          </cell>
          <cell r="C133"/>
          <cell r="D133"/>
          <cell r="E133"/>
          <cell r="F133"/>
          <cell r="G133"/>
          <cell r="H133"/>
          <cell r="I133"/>
          <cell r="J133"/>
          <cell r="K133"/>
          <cell r="L133"/>
          <cell r="M133"/>
          <cell r="N133"/>
          <cell r="O133"/>
          <cell r="P133"/>
          <cell r="Q133"/>
          <cell r="R133"/>
          <cell r="S133">
            <v>1</v>
          </cell>
          <cell r="T133">
            <v>1</v>
          </cell>
          <cell r="U133"/>
          <cell r="V133"/>
          <cell r="W133"/>
          <cell r="X133"/>
          <cell r="Y133">
            <v>1</v>
          </cell>
          <cell r="Z133">
            <v>1</v>
          </cell>
          <cell r="AA133"/>
          <cell r="AB133"/>
          <cell r="AC133"/>
          <cell r="AD133"/>
          <cell r="AE133"/>
          <cell r="AF133"/>
          <cell r="AG133"/>
          <cell r="AH133"/>
          <cell r="AI133"/>
          <cell r="AJ133"/>
          <cell r="AK133"/>
          <cell r="AL133"/>
          <cell r="AM133"/>
          <cell r="AN133"/>
          <cell r="AO133"/>
          <cell r="AP133"/>
          <cell r="AQ133">
            <v>6.5</v>
          </cell>
          <cell r="AR133">
            <v>6.5</v>
          </cell>
        </row>
        <row r="134">
          <cell r="A134" t="str">
            <v>01-4J339</v>
          </cell>
          <cell r="B134" t="str">
            <v>Worcester</v>
          </cell>
          <cell r="C134"/>
          <cell r="D134"/>
          <cell r="E134"/>
          <cell r="F134"/>
          <cell r="G134"/>
          <cell r="H134"/>
          <cell r="I134"/>
          <cell r="J134"/>
          <cell r="K134"/>
          <cell r="L134"/>
          <cell r="M134"/>
          <cell r="N134"/>
          <cell r="O134"/>
          <cell r="P134"/>
          <cell r="Q134"/>
          <cell r="R134"/>
          <cell r="S134">
            <v>3</v>
          </cell>
          <cell r="T134">
            <v>3</v>
          </cell>
          <cell r="U134"/>
          <cell r="V134"/>
          <cell r="W134"/>
          <cell r="X134"/>
          <cell r="Y134">
            <v>3</v>
          </cell>
          <cell r="Z134">
            <v>3</v>
          </cell>
          <cell r="AA134"/>
          <cell r="AB134"/>
          <cell r="AC134"/>
          <cell r="AD134"/>
          <cell r="AE134"/>
          <cell r="AF134"/>
          <cell r="AG134"/>
          <cell r="AH134"/>
          <cell r="AI134"/>
          <cell r="AJ134"/>
          <cell r="AK134"/>
          <cell r="AL134"/>
          <cell r="AM134"/>
          <cell r="AN134"/>
          <cell r="AO134"/>
          <cell r="AP134"/>
          <cell r="AQ134">
            <v>23.6</v>
          </cell>
          <cell r="AR134">
            <v>23.6</v>
          </cell>
        </row>
        <row r="135">
          <cell r="A135" t="str">
            <v>01-4J340</v>
          </cell>
          <cell r="B135" t="str">
            <v>Worcester</v>
          </cell>
          <cell r="C135"/>
          <cell r="D135"/>
          <cell r="E135"/>
          <cell r="F135"/>
          <cell r="G135"/>
          <cell r="H135"/>
          <cell r="I135"/>
          <cell r="J135"/>
          <cell r="K135"/>
          <cell r="L135"/>
          <cell r="M135"/>
          <cell r="N135"/>
          <cell r="O135"/>
          <cell r="P135"/>
          <cell r="Q135"/>
          <cell r="R135"/>
          <cell r="S135"/>
          <cell r="T135"/>
          <cell r="U135"/>
          <cell r="V135"/>
          <cell r="W135"/>
          <cell r="X135"/>
          <cell r="Y135">
            <v>0</v>
          </cell>
          <cell r="Z135">
            <v>0</v>
          </cell>
          <cell r="AA135"/>
          <cell r="AB135"/>
          <cell r="AC135"/>
          <cell r="AD135"/>
          <cell r="AE135"/>
          <cell r="AF135"/>
          <cell r="AG135"/>
          <cell r="AH135"/>
          <cell r="AI135"/>
          <cell r="AJ135"/>
          <cell r="AK135"/>
          <cell r="AL135"/>
          <cell r="AM135"/>
          <cell r="AN135"/>
          <cell r="AO135"/>
          <cell r="AP135"/>
          <cell r="AQ135"/>
          <cell r="AR135"/>
        </row>
        <row r="136">
          <cell r="A136" t="str">
            <v>01-4J348</v>
          </cell>
          <cell r="B136" t="str">
            <v>Worcester</v>
          </cell>
          <cell r="C136"/>
          <cell r="D136"/>
          <cell r="E136"/>
          <cell r="F136"/>
          <cell r="G136"/>
          <cell r="H136"/>
          <cell r="I136"/>
          <cell r="J136"/>
          <cell r="K136"/>
          <cell r="L136"/>
          <cell r="M136"/>
          <cell r="N136"/>
          <cell r="O136"/>
          <cell r="P136"/>
          <cell r="Q136"/>
          <cell r="R136"/>
          <cell r="S136"/>
          <cell r="T136"/>
          <cell r="U136"/>
          <cell r="V136"/>
          <cell r="W136"/>
          <cell r="X136"/>
          <cell r="Y136">
            <v>0</v>
          </cell>
          <cell r="Z136">
            <v>0</v>
          </cell>
          <cell r="AA136"/>
          <cell r="AB136"/>
          <cell r="AC136"/>
          <cell r="AD136"/>
          <cell r="AE136"/>
          <cell r="AF136"/>
          <cell r="AG136"/>
          <cell r="AH136"/>
          <cell r="AI136"/>
          <cell r="AJ136"/>
          <cell r="AK136"/>
          <cell r="AL136"/>
          <cell r="AM136"/>
          <cell r="AN136"/>
          <cell r="AO136"/>
          <cell r="AP136"/>
          <cell r="AQ136"/>
          <cell r="AR136"/>
        </row>
        <row r="137">
          <cell r="A137" t="str">
            <v>01-525L1</v>
          </cell>
          <cell r="B137" t="str">
            <v>East Brookfield, North Brookfield, West Brookfield</v>
          </cell>
          <cell r="C137"/>
          <cell r="D137"/>
          <cell r="E137"/>
          <cell r="F137"/>
          <cell r="G137"/>
          <cell r="H137"/>
          <cell r="I137"/>
          <cell r="J137"/>
          <cell r="K137"/>
          <cell r="L137"/>
          <cell r="M137"/>
          <cell r="N137"/>
          <cell r="O137"/>
          <cell r="P137"/>
          <cell r="Q137"/>
          <cell r="R137"/>
          <cell r="S137">
            <v>61</v>
          </cell>
          <cell r="T137">
            <v>61</v>
          </cell>
          <cell r="U137"/>
          <cell r="V137"/>
          <cell r="W137">
            <v>2</v>
          </cell>
          <cell r="X137">
            <v>2</v>
          </cell>
          <cell r="Y137">
            <v>63</v>
          </cell>
          <cell r="Z137">
            <v>63</v>
          </cell>
          <cell r="AA137"/>
          <cell r="AB137"/>
          <cell r="AC137"/>
          <cell r="AD137"/>
          <cell r="AE137"/>
          <cell r="AF137"/>
          <cell r="AG137"/>
          <cell r="AH137"/>
          <cell r="AI137"/>
          <cell r="AJ137"/>
          <cell r="AK137"/>
          <cell r="AL137"/>
          <cell r="AM137"/>
          <cell r="AN137"/>
          <cell r="AO137"/>
          <cell r="AP137"/>
          <cell r="AQ137">
            <v>5524.18</v>
          </cell>
          <cell r="AR137">
            <v>5524.18</v>
          </cell>
        </row>
        <row r="138">
          <cell r="A138" t="str">
            <v>01-525L2</v>
          </cell>
          <cell r="B138" t="str">
            <v>Brookfield, East Brookfield, New Braintree, North Brookfield, Spencer, Sturbridge, Warren, West Brookfield</v>
          </cell>
          <cell r="C138"/>
          <cell r="D138"/>
          <cell r="E138"/>
          <cell r="F138"/>
          <cell r="G138"/>
          <cell r="H138"/>
          <cell r="I138"/>
          <cell r="J138"/>
          <cell r="K138"/>
          <cell r="L138"/>
          <cell r="M138"/>
          <cell r="N138"/>
          <cell r="O138"/>
          <cell r="P138"/>
          <cell r="Q138"/>
          <cell r="R138"/>
          <cell r="S138">
            <v>180</v>
          </cell>
          <cell r="T138">
            <v>180</v>
          </cell>
          <cell r="U138"/>
          <cell r="V138"/>
          <cell r="W138">
            <v>1</v>
          </cell>
          <cell r="X138">
            <v>1</v>
          </cell>
          <cell r="Y138">
            <v>181</v>
          </cell>
          <cell r="Z138">
            <v>181</v>
          </cell>
          <cell r="AA138"/>
          <cell r="AB138"/>
          <cell r="AC138"/>
          <cell r="AD138"/>
          <cell r="AE138"/>
          <cell r="AF138"/>
          <cell r="AG138"/>
          <cell r="AH138"/>
          <cell r="AI138"/>
          <cell r="AJ138"/>
          <cell r="AK138"/>
          <cell r="AL138"/>
          <cell r="AM138"/>
          <cell r="AN138"/>
          <cell r="AO138"/>
          <cell r="AP138"/>
          <cell r="AQ138">
            <v>8127.16</v>
          </cell>
          <cell r="AR138">
            <v>8127.16</v>
          </cell>
        </row>
        <row r="139">
          <cell r="A139" t="str">
            <v>01-552L1</v>
          </cell>
          <cell r="B139" t="str">
            <v>Charlton, Leicester, North Brookfield, Spencer</v>
          </cell>
          <cell r="C139"/>
          <cell r="D139"/>
          <cell r="E139"/>
          <cell r="F139"/>
          <cell r="G139"/>
          <cell r="H139"/>
          <cell r="I139"/>
          <cell r="J139"/>
          <cell r="K139"/>
          <cell r="L139"/>
          <cell r="M139"/>
          <cell r="N139"/>
          <cell r="O139"/>
          <cell r="P139"/>
          <cell r="Q139"/>
          <cell r="R139"/>
          <cell r="S139">
            <v>153</v>
          </cell>
          <cell r="T139">
            <v>153</v>
          </cell>
          <cell r="U139"/>
          <cell r="V139"/>
          <cell r="W139"/>
          <cell r="X139"/>
          <cell r="Y139">
            <v>153</v>
          </cell>
          <cell r="Z139">
            <v>153</v>
          </cell>
          <cell r="AA139"/>
          <cell r="AB139"/>
          <cell r="AC139"/>
          <cell r="AD139"/>
          <cell r="AE139"/>
          <cell r="AF139"/>
          <cell r="AG139"/>
          <cell r="AH139"/>
          <cell r="AI139"/>
          <cell r="AJ139"/>
          <cell r="AK139"/>
          <cell r="AL139"/>
          <cell r="AM139"/>
          <cell r="AN139"/>
          <cell r="AO139"/>
          <cell r="AP139"/>
          <cell r="AQ139">
            <v>12572.465</v>
          </cell>
          <cell r="AR139">
            <v>12572.465</v>
          </cell>
        </row>
        <row r="140">
          <cell r="A140" t="str">
            <v>01-552L3</v>
          </cell>
          <cell r="B140" t="str">
            <v>East Brookfield, North Brookfield, Spencer</v>
          </cell>
          <cell r="C140"/>
          <cell r="D140"/>
          <cell r="E140"/>
          <cell r="F140"/>
          <cell r="G140"/>
          <cell r="H140"/>
          <cell r="I140"/>
          <cell r="J140"/>
          <cell r="K140"/>
          <cell r="L140"/>
          <cell r="M140"/>
          <cell r="N140"/>
          <cell r="O140"/>
          <cell r="P140"/>
          <cell r="Q140"/>
          <cell r="R140"/>
          <cell r="S140">
            <v>41</v>
          </cell>
          <cell r="T140">
            <v>41</v>
          </cell>
          <cell r="U140"/>
          <cell r="V140"/>
          <cell r="W140"/>
          <cell r="X140"/>
          <cell r="Y140">
            <v>41</v>
          </cell>
          <cell r="Z140">
            <v>41</v>
          </cell>
          <cell r="AA140"/>
          <cell r="AB140"/>
          <cell r="AC140"/>
          <cell r="AD140"/>
          <cell r="AE140"/>
          <cell r="AF140"/>
          <cell r="AG140"/>
          <cell r="AH140"/>
          <cell r="AI140"/>
          <cell r="AJ140"/>
          <cell r="AK140"/>
          <cell r="AL140"/>
          <cell r="AM140"/>
          <cell r="AN140"/>
          <cell r="AO140"/>
          <cell r="AP140"/>
          <cell r="AQ140">
            <v>9503.6</v>
          </cell>
          <cell r="AR140">
            <v>9503.6</v>
          </cell>
        </row>
        <row r="141">
          <cell r="A141" t="str">
            <v>01-55W1</v>
          </cell>
          <cell r="B141" t="str">
            <v>Oakham, Paxton, Rutland</v>
          </cell>
          <cell r="C141">
            <v>2</v>
          </cell>
          <cell r="D141">
            <v>2</v>
          </cell>
          <cell r="E141"/>
          <cell r="F141"/>
          <cell r="G141"/>
          <cell r="H141"/>
          <cell r="I141"/>
          <cell r="J141"/>
          <cell r="K141"/>
          <cell r="L141"/>
          <cell r="M141"/>
          <cell r="N141"/>
          <cell r="O141"/>
          <cell r="P141"/>
          <cell r="Q141"/>
          <cell r="R141"/>
          <cell r="S141">
            <v>333</v>
          </cell>
          <cell r="T141">
            <v>333</v>
          </cell>
          <cell r="U141"/>
          <cell r="V141"/>
          <cell r="W141"/>
          <cell r="X141"/>
          <cell r="Y141">
            <v>335</v>
          </cell>
          <cell r="Z141">
            <v>335</v>
          </cell>
          <cell r="AA141">
            <v>600</v>
          </cell>
          <cell r="AB141">
            <v>600</v>
          </cell>
          <cell r="AC141"/>
          <cell r="AD141"/>
          <cell r="AE141"/>
          <cell r="AF141"/>
          <cell r="AG141"/>
          <cell r="AH141"/>
          <cell r="AI141"/>
          <cell r="AJ141"/>
          <cell r="AK141"/>
          <cell r="AL141"/>
          <cell r="AM141"/>
          <cell r="AN141"/>
          <cell r="AO141"/>
          <cell r="AP141"/>
          <cell r="AQ141">
            <v>16166.355</v>
          </cell>
          <cell r="AR141">
            <v>16166.355</v>
          </cell>
        </row>
        <row r="142">
          <cell r="A142" t="str">
            <v>01-602W2</v>
          </cell>
          <cell r="B142" t="str">
            <v>Barre, Gardner, Hubbardston, Templeton, Westminster</v>
          </cell>
          <cell r="C142"/>
          <cell r="D142"/>
          <cell r="E142"/>
          <cell r="F142"/>
          <cell r="G142"/>
          <cell r="H142"/>
          <cell r="I142"/>
          <cell r="J142"/>
          <cell r="K142"/>
          <cell r="L142"/>
          <cell r="M142"/>
          <cell r="N142"/>
          <cell r="O142"/>
          <cell r="P142"/>
          <cell r="Q142"/>
          <cell r="R142"/>
          <cell r="S142">
            <v>147</v>
          </cell>
          <cell r="T142">
            <v>147</v>
          </cell>
          <cell r="U142"/>
          <cell r="V142"/>
          <cell r="W142"/>
          <cell r="X142"/>
          <cell r="Y142">
            <v>147</v>
          </cell>
          <cell r="Z142">
            <v>147</v>
          </cell>
          <cell r="AA142"/>
          <cell r="AB142"/>
          <cell r="AC142"/>
          <cell r="AD142"/>
          <cell r="AE142"/>
          <cell r="AF142"/>
          <cell r="AG142"/>
          <cell r="AH142"/>
          <cell r="AI142"/>
          <cell r="AJ142"/>
          <cell r="AK142"/>
          <cell r="AL142"/>
          <cell r="AM142"/>
          <cell r="AN142"/>
          <cell r="AO142"/>
          <cell r="AP142"/>
          <cell r="AQ142">
            <v>6806.35</v>
          </cell>
          <cell r="AR142">
            <v>6806.35</v>
          </cell>
        </row>
        <row r="143">
          <cell r="A143" t="str">
            <v>01-602W3</v>
          </cell>
          <cell r="B143" t="str">
            <v>Westminster</v>
          </cell>
          <cell r="C143"/>
          <cell r="D143"/>
          <cell r="E143"/>
          <cell r="F143"/>
          <cell r="G143"/>
          <cell r="H143"/>
          <cell r="I143"/>
          <cell r="J143"/>
          <cell r="K143"/>
          <cell r="L143"/>
          <cell r="M143"/>
          <cell r="N143"/>
          <cell r="O143"/>
          <cell r="P143"/>
          <cell r="Q143"/>
          <cell r="R143"/>
          <cell r="S143">
            <v>22</v>
          </cell>
          <cell r="T143">
            <v>22</v>
          </cell>
          <cell r="U143"/>
          <cell r="V143"/>
          <cell r="W143"/>
          <cell r="X143"/>
          <cell r="Y143">
            <v>22</v>
          </cell>
          <cell r="Z143">
            <v>22</v>
          </cell>
          <cell r="AA143"/>
          <cell r="AB143"/>
          <cell r="AC143"/>
          <cell r="AD143"/>
          <cell r="AE143"/>
          <cell r="AF143"/>
          <cell r="AG143"/>
          <cell r="AH143"/>
          <cell r="AI143"/>
          <cell r="AJ143"/>
          <cell r="AK143"/>
          <cell r="AL143"/>
          <cell r="AM143"/>
          <cell r="AN143"/>
          <cell r="AO143"/>
          <cell r="AP143"/>
          <cell r="AQ143">
            <v>1114.93</v>
          </cell>
          <cell r="AR143">
            <v>1114.93</v>
          </cell>
        </row>
        <row r="144">
          <cell r="A144" t="str">
            <v>01-607W1</v>
          </cell>
          <cell r="B144" t="str">
            <v>Gardner, Templeton, Winchendon</v>
          </cell>
          <cell r="C144"/>
          <cell r="D144"/>
          <cell r="E144"/>
          <cell r="F144"/>
          <cell r="G144"/>
          <cell r="H144"/>
          <cell r="I144"/>
          <cell r="J144"/>
          <cell r="K144">
            <v>1</v>
          </cell>
          <cell r="L144">
            <v>1</v>
          </cell>
          <cell r="M144"/>
          <cell r="N144"/>
          <cell r="O144"/>
          <cell r="P144"/>
          <cell r="Q144"/>
          <cell r="R144"/>
          <cell r="S144">
            <v>180</v>
          </cell>
          <cell r="T144">
            <v>180</v>
          </cell>
          <cell r="U144"/>
          <cell r="V144"/>
          <cell r="W144"/>
          <cell r="X144"/>
          <cell r="Y144">
            <v>181</v>
          </cell>
          <cell r="Z144">
            <v>181</v>
          </cell>
          <cell r="AA144"/>
          <cell r="AB144"/>
          <cell r="AC144"/>
          <cell r="AD144"/>
          <cell r="AE144"/>
          <cell r="AF144"/>
          <cell r="AG144"/>
          <cell r="AH144"/>
          <cell r="AI144">
            <v>1620</v>
          </cell>
          <cell r="AJ144">
            <v>1620</v>
          </cell>
          <cell r="AK144"/>
          <cell r="AL144"/>
          <cell r="AM144"/>
          <cell r="AN144"/>
          <cell r="AO144"/>
          <cell r="AP144"/>
          <cell r="AQ144">
            <v>3050.0450000000001</v>
          </cell>
          <cell r="AR144">
            <v>3050.0450000000001</v>
          </cell>
        </row>
        <row r="145">
          <cell r="A145" t="str">
            <v>01-607W2</v>
          </cell>
          <cell r="B145" t="str">
            <v>Gardner</v>
          </cell>
          <cell r="C145"/>
          <cell r="D145"/>
          <cell r="E145"/>
          <cell r="F145"/>
          <cell r="G145"/>
          <cell r="H145"/>
          <cell r="I145"/>
          <cell r="J145"/>
          <cell r="K145"/>
          <cell r="L145"/>
          <cell r="M145"/>
          <cell r="N145"/>
          <cell r="O145"/>
          <cell r="P145"/>
          <cell r="Q145"/>
          <cell r="R145"/>
          <cell r="S145">
            <v>5</v>
          </cell>
          <cell r="T145">
            <v>5</v>
          </cell>
          <cell r="U145"/>
          <cell r="V145"/>
          <cell r="W145"/>
          <cell r="X145"/>
          <cell r="Y145">
            <v>5</v>
          </cell>
          <cell r="Z145">
            <v>5</v>
          </cell>
          <cell r="AA145"/>
          <cell r="AB145"/>
          <cell r="AC145"/>
          <cell r="AD145"/>
          <cell r="AE145"/>
          <cell r="AF145"/>
          <cell r="AG145"/>
          <cell r="AH145"/>
          <cell r="AI145"/>
          <cell r="AJ145"/>
          <cell r="AK145"/>
          <cell r="AL145"/>
          <cell r="AM145"/>
          <cell r="AN145"/>
          <cell r="AO145"/>
          <cell r="AP145"/>
          <cell r="AQ145">
            <v>45.65</v>
          </cell>
          <cell r="AR145">
            <v>45.65</v>
          </cell>
        </row>
        <row r="146">
          <cell r="A146" t="str">
            <v>01-607W3</v>
          </cell>
          <cell r="B146" t="str">
            <v>Ashburnham, Gardner, Winchendon</v>
          </cell>
          <cell r="C146"/>
          <cell r="D146"/>
          <cell r="E146"/>
          <cell r="F146"/>
          <cell r="G146"/>
          <cell r="H146"/>
          <cell r="I146"/>
          <cell r="J146"/>
          <cell r="K146"/>
          <cell r="L146"/>
          <cell r="M146"/>
          <cell r="N146"/>
          <cell r="O146"/>
          <cell r="P146"/>
          <cell r="Q146"/>
          <cell r="R146"/>
          <cell r="S146">
            <v>28</v>
          </cell>
          <cell r="T146">
            <v>28</v>
          </cell>
          <cell r="U146"/>
          <cell r="V146"/>
          <cell r="W146">
            <v>1</v>
          </cell>
          <cell r="X146">
            <v>1</v>
          </cell>
          <cell r="Y146">
            <v>29</v>
          </cell>
          <cell r="Z146">
            <v>29</v>
          </cell>
          <cell r="AA146"/>
          <cell r="AB146"/>
          <cell r="AC146"/>
          <cell r="AD146"/>
          <cell r="AE146"/>
          <cell r="AF146"/>
          <cell r="AG146"/>
          <cell r="AH146"/>
          <cell r="AI146"/>
          <cell r="AJ146"/>
          <cell r="AK146"/>
          <cell r="AL146"/>
          <cell r="AM146"/>
          <cell r="AN146"/>
          <cell r="AO146"/>
          <cell r="AP146"/>
          <cell r="AQ146">
            <v>353.87099999999998</v>
          </cell>
          <cell r="AR146">
            <v>353.87099999999998</v>
          </cell>
        </row>
        <row r="147">
          <cell r="A147" t="str">
            <v>01-607W4</v>
          </cell>
          <cell r="B147" t="str">
            <v>Gardner</v>
          </cell>
          <cell r="C147"/>
          <cell r="D147"/>
          <cell r="E147"/>
          <cell r="F147"/>
          <cell r="G147"/>
          <cell r="H147"/>
          <cell r="I147"/>
          <cell r="J147"/>
          <cell r="K147"/>
          <cell r="L147"/>
          <cell r="M147"/>
          <cell r="N147"/>
          <cell r="O147"/>
          <cell r="P147"/>
          <cell r="Q147"/>
          <cell r="R147"/>
          <cell r="S147">
            <v>64</v>
          </cell>
          <cell r="T147">
            <v>64</v>
          </cell>
          <cell r="U147"/>
          <cell r="V147"/>
          <cell r="W147">
            <v>1</v>
          </cell>
          <cell r="X147">
            <v>1</v>
          </cell>
          <cell r="Y147">
            <v>65</v>
          </cell>
          <cell r="Z147">
            <v>65</v>
          </cell>
          <cell r="AA147"/>
          <cell r="AB147"/>
          <cell r="AC147"/>
          <cell r="AD147"/>
          <cell r="AE147"/>
          <cell r="AF147"/>
          <cell r="AG147"/>
          <cell r="AH147"/>
          <cell r="AI147"/>
          <cell r="AJ147"/>
          <cell r="AK147"/>
          <cell r="AL147"/>
          <cell r="AM147"/>
          <cell r="AN147"/>
          <cell r="AO147"/>
          <cell r="AP147"/>
          <cell r="AQ147">
            <v>417.66</v>
          </cell>
          <cell r="AR147">
            <v>417.66</v>
          </cell>
        </row>
        <row r="148">
          <cell r="A148" t="str">
            <v>01-609W1</v>
          </cell>
          <cell r="B148" t="str">
            <v>Fitchburg, Hubbardston, Rutland, Westminster</v>
          </cell>
          <cell r="C148"/>
          <cell r="D148"/>
          <cell r="E148"/>
          <cell r="F148"/>
          <cell r="G148"/>
          <cell r="H148"/>
          <cell r="I148"/>
          <cell r="J148"/>
          <cell r="K148"/>
          <cell r="L148"/>
          <cell r="M148"/>
          <cell r="N148"/>
          <cell r="O148"/>
          <cell r="P148"/>
          <cell r="Q148"/>
          <cell r="R148"/>
          <cell r="S148">
            <v>123</v>
          </cell>
          <cell r="T148">
            <v>123</v>
          </cell>
          <cell r="U148"/>
          <cell r="V148"/>
          <cell r="W148"/>
          <cell r="X148"/>
          <cell r="Y148">
            <v>123</v>
          </cell>
          <cell r="Z148">
            <v>123</v>
          </cell>
          <cell r="AA148"/>
          <cell r="AB148"/>
          <cell r="AC148"/>
          <cell r="AD148"/>
          <cell r="AE148"/>
          <cell r="AF148"/>
          <cell r="AG148"/>
          <cell r="AH148"/>
          <cell r="AI148"/>
          <cell r="AJ148"/>
          <cell r="AK148"/>
          <cell r="AL148"/>
          <cell r="AM148"/>
          <cell r="AN148"/>
          <cell r="AO148"/>
          <cell r="AP148"/>
          <cell r="AQ148">
            <v>904.76499999999999</v>
          </cell>
          <cell r="AR148">
            <v>904.76499999999999</v>
          </cell>
        </row>
        <row r="149">
          <cell r="A149" t="str">
            <v>01-609W2</v>
          </cell>
          <cell r="B149" t="str">
            <v>Princeton, Westminster</v>
          </cell>
          <cell r="C149"/>
          <cell r="D149"/>
          <cell r="E149"/>
          <cell r="F149"/>
          <cell r="G149"/>
          <cell r="H149"/>
          <cell r="I149"/>
          <cell r="J149"/>
          <cell r="K149"/>
          <cell r="L149"/>
          <cell r="M149"/>
          <cell r="N149"/>
          <cell r="O149"/>
          <cell r="P149"/>
          <cell r="Q149"/>
          <cell r="R149"/>
          <cell r="S149">
            <v>35</v>
          </cell>
          <cell r="T149">
            <v>35</v>
          </cell>
          <cell r="U149"/>
          <cell r="V149"/>
          <cell r="W149"/>
          <cell r="X149"/>
          <cell r="Y149">
            <v>35</v>
          </cell>
          <cell r="Z149">
            <v>35</v>
          </cell>
          <cell r="AA149"/>
          <cell r="AB149"/>
          <cell r="AC149"/>
          <cell r="AD149"/>
          <cell r="AE149"/>
          <cell r="AF149"/>
          <cell r="AG149"/>
          <cell r="AH149"/>
          <cell r="AI149"/>
          <cell r="AJ149"/>
          <cell r="AK149"/>
          <cell r="AL149"/>
          <cell r="AM149"/>
          <cell r="AN149"/>
          <cell r="AO149"/>
          <cell r="AP149"/>
          <cell r="AQ149">
            <v>243.39</v>
          </cell>
          <cell r="AR149">
            <v>243.39</v>
          </cell>
        </row>
        <row r="150">
          <cell r="A150" t="str">
            <v>01-610W3</v>
          </cell>
          <cell r="B150" t="str">
            <v>Ashburnham, Gardner, Westminster</v>
          </cell>
          <cell r="C150"/>
          <cell r="D150"/>
          <cell r="E150"/>
          <cell r="F150"/>
          <cell r="G150"/>
          <cell r="H150"/>
          <cell r="I150"/>
          <cell r="J150"/>
          <cell r="K150"/>
          <cell r="L150"/>
          <cell r="M150"/>
          <cell r="N150"/>
          <cell r="O150"/>
          <cell r="P150"/>
          <cell r="Q150"/>
          <cell r="R150"/>
          <cell r="S150">
            <v>45</v>
          </cell>
          <cell r="T150">
            <v>45</v>
          </cell>
          <cell r="U150"/>
          <cell r="V150"/>
          <cell r="W150"/>
          <cell r="X150"/>
          <cell r="Y150">
            <v>45</v>
          </cell>
          <cell r="Z150">
            <v>45</v>
          </cell>
          <cell r="AA150"/>
          <cell r="AB150"/>
          <cell r="AC150"/>
          <cell r="AD150"/>
          <cell r="AE150"/>
          <cell r="AF150"/>
          <cell r="AG150"/>
          <cell r="AH150"/>
          <cell r="AI150"/>
          <cell r="AJ150"/>
          <cell r="AK150"/>
          <cell r="AL150"/>
          <cell r="AM150"/>
          <cell r="AN150"/>
          <cell r="AO150"/>
          <cell r="AP150"/>
          <cell r="AQ150">
            <v>1351.97</v>
          </cell>
          <cell r="AR150">
            <v>1351.97</v>
          </cell>
        </row>
        <row r="151">
          <cell r="A151" t="str">
            <v>01-612W1</v>
          </cell>
          <cell r="B151" t="str">
            <v>Winchendon</v>
          </cell>
          <cell r="C151"/>
          <cell r="D151"/>
          <cell r="E151"/>
          <cell r="F151"/>
          <cell r="G151"/>
          <cell r="H151"/>
          <cell r="I151">
            <v>1</v>
          </cell>
          <cell r="J151">
            <v>1</v>
          </cell>
          <cell r="K151"/>
          <cell r="L151"/>
          <cell r="M151"/>
          <cell r="N151"/>
          <cell r="O151"/>
          <cell r="P151"/>
          <cell r="Q151"/>
          <cell r="R151"/>
          <cell r="S151">
            <v>102</v>
          </cell>
          <cell r="T151">
            <v>102</v>
          </cell>
          <cell r="U151"/>
          <cell r="V151"/>
          <cell r="W151"/>
          <cell r="X151"/>
          <cell r="Y151">
            <v>103</v>
          </cell>
          <cell r="Z151">
            <v>103</v>
          </cell>
          <cell r="AA151"/>
          <cell r="AB151"/>
          <cell r="AC151"/>
          <cell r="AD151"/>
          <cell r="AE151"/>
          <cell r="AF151"/>
          <cell r="AG151">
            <v>200</v>
          </cell>
          <cell r="AH151">
            <v>200</v>
          </cell>
          <cell r="AI151"/>
          <cell r="AJ151"/>
          <cell r="AK151"/>
          <cell r="AL151"/>
          <cell r="AM151"/>
          <cell r="AN151"/>
          <cell r="AO151"/>
          <cell r="AP151"/>
          <cell r="AQ151">
            <v>888.21</v>
          </cell>
          <cell r="AR151">
            <v>888.21</v>
          </cell>
        </row>
        <row r="152">
          <cell r="A152" t="str">
            <v>01-612W3</v>
          </cell>
          <cell r="B152" t="str">
            <v>Winchendon</v>
          </cell>
          <cell r="C152"/>
          <cell r="D152"/>
          <cell r="E152"/>
          <cell r="F152"/>
          <cell r="G152"/>
          <cell r="H152"/>
          <cell r="I152"/>
          <cell r="J152"/>
          <cell r="K152"/>
          <cell r="L152"/>
          <cell r="M152"/>
          <cell r="N152"/>
          <cell r="O152"/>
          <cell r="P152"/>
          <cell r="Q152"/>
          <cell r="R152"/>
          <cell r="S152">
            <v>75</v>
          </cell>
          <cell r="T152">
            <v>75</v>
          </cell>
          <cell r="U152"/>
          <cell r="V152"/>
          <cell r="W152"/>
          <cell r="X152"/>
          <cell r="Y152">
            <v>75</v>
          </cell>
          <cell r="Z152">
            <v>75</v>
          </cell>
          <cell r="AA152"/>
          <cell r="AB152"/>
          <cell r="AC152"/>
          <cell r="AD152"/>
          <cell r="AE152"/>
          <cell r="AF152"/>
          <cell r="AG152"/>
          <cell r="AH152"/>
          <cell r="AI152"/>
          <cell r="AJ152"/>
          <cell r="AK152"/>
          <cell r="AL152"/>
          <cell r="AM152"/>
          <cell r="AN152"/>
          <cell r="AO152"/>
          <cell r="AP152"/>
          <cell r="AQ152">
            <v>2410.1999999999998</v>
          </cell>
          <cell r="AR152">
            <v>2410.1999999999998</v>
          </cell>
        </row>
        <row r="153">
          <cell r="A153" t="str">
            <v>01-6J304</v>
          </cell>
          <cell r="B153" t="str">
            <v>Worcester</v>
          </cell>
          <cell r="C153"/>
          <cell r="D153"/>
          <cell r="E153"/>
          <cell r="F153"/>
          <cell r="G153"/>
          <cell r="H153"/>
          <cell r="I153"/>
          <cell r="J153"/>
          <cell r="K153"/>
          <cell r="L153"/>
          <cell r="M153"/>
          <cell r="N153"/>
          <cell r="O153"/>
          <cell r="P153"/>
          <cell r="Q153"/>
          <cell r="R153"/>
          <cell r="S153">
            <v>2</v>
          </cell>
          <cell r="T153">
            <v>2</v>
          </cell>
          <cell r="U153"/>
          <cell r="V153"/>
          <cell r="W153"/>
          <cell r="X153"/>
          <cell r="Y153">
            <v>2</v>
          </cell>
          <cell r="Z153">
            <v>2</v>
          </cell>
          <cell r="AA153"/>
          <cell r="AB153"/>
          <cell r="AC153"/>
          <cell r="AD153"/>
          <cell r="AE153"/>
          <cell r="AF153"/>
          <cell r="AG153"/>
          <cell r="AH153"/>
          <cell r="AI153"/>
          <cell r="AJ153"/>
          <cell r="AK153"/>
          <cell r="AL153"/>
          <cell r="AM153"/>
          <cell r="AN153"/>
          <cell r="AO153"/>
          <cell r="AP153"/>
          <cell r="AQ153">
            <v>13.1</v>
          </cell>
          <cell r="AR153">
            <v>13.1</v>
          </cell>
        </row>
        <row r="154">
          <cell r="A154" t="str">
            <v>01-6J305</v>
          </cell>
          <cell r="B154" t="str">
            <v>Worcester</v>
          </cell>
          <cell r="C154"/>
          <cell r="D154"/>
          <cell r="E154"/>
          <cell r="F154"/>
          <cell r="G154"/>
          <cell r="H154"/>
          <cell r="I154"/>
          <cell r="J154"/>
          <cell r="K154"/>
          <cell r="L154"/>
          <cell r="M154"/>
          <cell r="N154"/>
          <cell r="O154"/>
          <cell r="P154"/>
          <cell r="Q154"/>
          <cell r="R154"/>
          <cell r="S154">
            <v>1</v>
          </cell>
          <cell r="T154">
            <v>1</v>
          </cell>
          <cell r="U154"/>
          <cell r="V154"/>
          <cell r="W154"/>
          <cell r="X154"/>
          <cell r="Y154">
            <v>1</v>
          </cell>
          <cell r="Z154">
            <v>1</v>
          </cell>
          <cell r="AA154"/>
          <cell r="AB154"/>
          <cell r="AC154"/>
          <cell r="AD154"/>
          <cell r="AE154"/>
          <cell r="AF154"/>
          <cell r="AG154"/>
          <cell r="AH154"/>
          <cell r="AI154"/>
          <cell r="AJ154"/>
          <cell r="AK154"/>
          <cell r="AL154"/>
          <cell r="AM154"/>
          <cell r="AN154"/>
          <cell r="AO154"/>
          <cell r="AP154"/>
          <cell r="AQ154">
            <v>4.2</v>
          </cell>
          <cell r="AR154">
            <v>4.2</v>
          </cell>
        </row>
        <row r="155">
          <cell r="A155" t="str">
            <v>01-6J312</v>
          </cell>
          <cell r="B155" t="str">
            <v>Worcester</v>
          </cell>
          <cell r="C155"/>
          <cell r="D155"/>
          <cell r="E155"/>
          <cell r="F155"/>
          <cell r="G155"/>
          <cell r="H155"/>
          <cell r="I155"/>
          <cell r="J155"/>
          <cell r="K155"/>
          <cell r="L155"/>
          <cell r="M155"/>
          <cell r="N155"/>
          <cell r="O155"/>
          <cell r="P155"/>
          <cell r="Q155"/>
          <cell r="R155"/>
          <cell r="S155">
            <v>7</v>
          </cell>
          <cell r="T155">
            <v>7</v>
          </cell>
          <cell r="U155"/>
          <cell r="V155"/>
          <cell r="W155"/>
          <cell r="X155"/>
          <cell r="Y155">
            <v>7</v>
          </cell>
          <cell r="Z155">
            <v>7</v>
          </cell>
          <cell r="AA155"/>
          <cell r="AB155"/>
          <cell r="AC155"/>
          <cell r="AD155"/>
          <cell r="AE155"/>
          <cell r="AF155"/>
          <cell r="AG155"/>
          <cell r="AH155"/>
          <cell r="AI155"/>
          <cell r="AJ155"/>
          <cell r="AK155"/>
          <cell r="AL155"/>
          <cell r="AM155"/>
          <cell r="AN155"/>
          <cell r="AO155"/>
          <cell r="AP155"/>
          <cell r="AQ155">
            <v>22.87</v>
          </cell>
          <cell r="AR155">
            <v>22.87</v>
          </cell>
        </row>
        <row r="156">
          <cell r="A156" t="str">
            <v>01-6J316</v>
          </cell>
          <cell r="B156" t="str">
            <v>Auburn, Worcester</v>
          </cell>
          <cell r="C156"/>
          <cell r="D156"/>
          <cell r="E156"/>
          <cell r="F156"/>
          <cell r="G156"/>
          <cell r="H156"/>
          <cell r="I156"/>
          <cell r="J156"/>
          <cell r="K156"/>
          <cell r="L156"/>
          <cell r="M156"/>
          <cell r="N156"/>
          <cell r="O156"/>
          <cell r="P156"/>
          <cell r="Q156"/>
          <cell r="R156"/>
          <cell r="S156">
            <v>3</v>
          </cell>
          <cell r="T156">
            <v>3</v>
          </cell>
          <cell r="U156"/>
          <cell r="V156"/>
          <cell r="W156"/>
          <cell r="X156"/>
          <cell r="Y156">
            <v>3</v>
          </cell>
          <cell r="Z156">
            <v>3</v>
          </cell>
          <cell r="AA156"/>
          <cell r="AB156"/>
          <cell r="AC156"/>
          <cell r="AD156"/>
          <cell r="AE156"/>
          <cell r="AF156"/>
          <cell r="AG156"/>
          <cell r="AH156"/>
          <cell r="AI156"/>
          <cell r="AJ156"/>
          <cell r="AK156"/>
          <cell r="AL156"/>
          <cell r="AM156"/>
          <cell r="AN156"/>
          <cell r="AO156"/>
          <cell r="AP156"/>
          <cell r="AQ156">
            <v>12.66</v>
          </cell>
          <cell r="AR156">
            <v>12.66</v>
          </cell>
        </row>
        <row r="157">
          <cell r="A157" t="str">
            <v>01-6J318</v>
          </cell>
          <cell r="B157" t="str">
            <v>Worcester</v>
          </cell>
          <cell r="C157"/>
          <cell r="D157"/>
          <cell r="E157"/>
          <cell r="F157"/>
          <cell r="G157"/>
          <cell r="H157"/>
          <cell r="I157"/>
          <cell r="J157"/>
          <cell r="K157"/>
          <cell r="L157"/>
          <cell r="M157"/>
          <cell r="N157"/>
          <cell r="O157"/>
          <cell r="P157"/>
          <cell r="Q157"/>
          <cell r="R157"/>
          <cell r="S157">
            <v>2</v>
          </cell>
          <cell r="T157">
            <v>2</v>
          </cell>
          <cell r="U157"/>
          <cell r="V157"/>
          <cell r="W157"/>
          <cell r="X157"/>
          <cell r="Y157">
            <v>2</v>
          </cell>
          <cell r="Z157">
            <v>2</v>
          </cell>
          <cell r="AA157"/>
          <cell r="AB157"/>
          <cell r="AC157"/>
          <cell r="AD157"/>
          <cell r="AE157"/>
          <cell r="AF157"/>
          <cell r="AG157"/>
          <cell r="AH157"/>
          <cell r="AI157"/>
          <cell r="AJ157"/>
          <cell r="AK157"/>
          <cell r="AL157"/>
          <cell r="AM157"/>
          <cell r="AN157"/>
          <cell r="AO157"/>
          <cell r="AP157"/>
          <cell r="AQ157">
            <v>15.2</v>
          </cell>
          <cell r="AR157">
            <v>15.2</v>
          </cell>
        </row>
        <row r="158">
          <cell r="A158" t="str">
            <v>01-6J319</v>
          </cell>
          <cell r="B158" t="str">
            <v>Worcester</v>
          </cell>
          <cell r="C158"/>
          <cell r="D158"/>
          <cell r="E158"/>
          <cell r="F158"/>
          <cell r="G158"/>
          <cell r="H158"/>
          <cell r="I158"/>
          <cell r="J158"/>
          <cell r="K158"/>
          <cell r="L158"/>
          <cell r="M158"/>
          <cell r="N158"/>
          <cell r="O158">
            <v>1</v>
          </cell>
          <cell r="P158">
            <v>1</v>
          </cell>
          <cell r="Q158"/>
          <cell r="R158"/>
          <cell r="S158">
            <v>6</v>
          </cell>
          <cell r="T158">
            <v>6</v>
          </cell>
          <cell r="U158"/>
          <cell r="V158"/>
          <cell r="W158"/>
          <cell r="X158"/>
          <cell r="Y158">
            <v>7</v>
          </cell>
          <cell r="Z158">
            <v>7</v>
          </cell>
          <cell r="AA158"/>
          <cell r="AB158"/>
          <cell r="AC158"/>
          <cell r="AD158"/>
          <cell r="AE158"/>
          <cell r="AF158"/>
          <cell r="AG158"/>
          <cell r="AH158"/>
          <cell r="AI158"/>
          <cell r="AJ158"/>
          <cell r="AK158"/>
          <cell r="AL158"/>
          <cell r="AM158">
            <v>1.2</v>
          </cell>
          <cell r="AN158">
            <v>1.2</v>
          </cell>
          <cell r="AO158"/>
          <cell r="AP158"/>
          <cell r="AQ158">
            <v>28.08</v>
          </cell>
          <cell r="AR158">
            <v>28.08</v>
          </cell>
        </row>
        <row r="159">
          <cell r="A159" t="str">
            <v>01-6J326</v>
          </cell>
          <cell r="B159" t="str">
            <v>Worcester</v>
          </cell>
          <cell r="C159"/>
          <cell r="D159"/>
          <cell r="E159"/>
          <cell r="F159"/>
          <cell r="G159"/>
          <cell r="H159"/>
          <cell r="I159"/>
          <cell r="J159"/>
          <cell r="K159"/>
          <cell r="L159"/>
          <cell r="M159"/>
          <cell r="N159"/>
          <cell r="O159">
            <v>2</v>
          </cell>
          <cell r="P159">
            <v>2</v>
          </cell>
          <cell r="Q159"/>
          <cell r="R159"/>
          <cell r="S159">
            <v>7</v>
          </cell>
          <cell r="T159">
            <v>7</v>
          </cell>
          <cell r="U159"/>
          <cell r="V159"/>
          <cell r="W159"/>
          <cell r="X159"/>
          <cell r="Y159">
            <v>9</v>
          </cell>
          <cell r="Z159">
            <v>9</v>
          </cell>
          <cell r="AA159"/>
          <cell r="AB159"/>
          <cell r="AC159"/>
          <cell r="AD159"/>
          <cell r="AE159"/>
          <cell r="AF159"/>
          <cell r="AG159"/>
          <cell r="AH159"/>
          <cell r="AI159"/>
          <cell r="AJ159"/>
          <cell r="AK159"/>
          <cell r="AL159"/>
          <cell r="AM159">
            <v>2.4</v>
          </cell>
          <cell r="AN159">
            <v>2.4</v>
          </cell>
          <cell r="AO159"/>
          <cell r="AP159"/>
          <cell r="AQ159">
            <v>24.12</v>
          </cell>
          <cell r="AR159">
            <v>24.12</v>
          </cell>
        </row>
        <row r="160">
          <cell r="A160" t="str">
            <v>01-6J342</v>
          </cell>
          <cell r="B160" t="str">
            <v>Worcester</v>
          </cell>
          <cell r="C160"/>
          <cell r="D160"/>
          <cell r="E160"/>
          <cell r="F160"/>
          <cell r="G160"/>
          <cell r="H160"/>
          <cell r="I160"/>
          <cell r="J160"/>
          <cell r="K160"/>
          <cell r="L160"/>
          <cell r="M160"/>
          <cell r="N160"/>
          <cell r="O160">
            <v>2</v>
          </cell>
          <cell r="P160">
            <v>2</v>
          </cell>
          <cell r="Q160"/>
          <cell r="R160"/>
          <cell r="S160">
            <v>3</v>
          </cell>
          <cell r="T160">
            <v>3</v>
          </cell>
          <cell r="U160"/>
          <cell r="V160"/>
          <cell r="W160"/>
          <cell r="X160"/>
          <cell r="Y160">
            <v>5</v>
          </cell>
          <cell r="Z160">
            <v>5</v>
          </cell>
          <cell r="AA160"/>
          <cell r="AB160"/>
          <cell r="AC160"/>
          <cell r="AD160"/>
          <cell r="AE160"/>
          <cell r="AF160"/>
          <cell r="AG160"/>
          <cell r="AH160"/>
          <cell r="AI160"/>
          <cell r="AJ160"/>
          <cell r="AK160"/>
          <cell r="AL160"/>
          <cell r="AM160">
            <v>76.2</v>
          </cell>
          <cell r="AN160">
            <v>76.2</v>
          </cell>
          <cell r="AO160"/>
          <cell r="AP160"/>
          <cell r="AQ160">
            <v>14.86</v>
          </cell>
          <cell r="AR160">
            <v>14.86</v>
          </cell>
        </row>
        <row r="161">
          <cell r="A161" t="str">
            <v>01-6J356</v>
          </cell>
          <cell r="B161" t="str">
            <v>Worcester</v>
          </cell>
          <cell r="C161"/>
          <cell r="D161"/>
          <cell r="E161"/>
          <cell r="F161"/>
          <cell r="G161"/>
          <cell r="H161"/>
          <cell r="I161"/>
          <cell r="J161"/>
          <cell r="K161"/>
          <cell r="L161"/>
          <cell r="M161"/>
          <cell r="N161"/>
          <cell r="O161"/>
          <cell r="P161"/>
          <cell r="Q161"/>
          <cell r="R161"/>
          <cell r="S161">
            <v>1</v>
          </cell>
          <cell r="T161">
            <v>1</v>
          </cell>
          <cell r="U161"/>
          <cell r="V161"/>
          <cell r="W161"/>
          <cell r="X161"/>
          <cell r="Y161">
            <v>1</v>
          </cell>
          <cell r="Z161">
            <v>1</v>
          </cell>
          <cell r="AA161"/>
          <cell r="AB161"/>
          <cell r="AC161"/>
          <cell r="AD161"/>
          <cell r="AE161"/>
          <cell r="AF161"/>
          <cell r="AG161"/>
          <cell r="AH161"/>
          <cell r="AI161"/>
          <cell r="AJ161"/>
          <cell r="AK161"/>
          <cell r="AL161"/>
          <cell r="AM161"/>
          <cell r="AN161"/>
          <cell r="AO161"/>
          <cell r="AP161"/>
          <cell r="AQ161">
            <v>7.6</v>
          </cell>
          <cell r="AR161">
            <v>7.6</v>
          </cell>
        </row>
        <row r="162">
          <cell r="A162" t="str">
            <v>01-6W1</v>
          </cell>
          <cell r="B162" t="str">
            <v>Auburn, Worcester</v>
          </cell>
          <cell r="C162"/>
          <cell r="D162"/>
          <cell r="E162"/>
          <cell r="F162"/>
          <cell r="G162"/>
          <cell r="H162"/>
          <cell r="I162"/>
          <cell r="J162"/>
          <cell r="K162"/>
          <cell r="L162"/>
          <cell r="M162"/>
          <cell r="N162"/>
          <cell r="O162">
            <v>1</v>
          </cell>
          <cell r="P162">
            <v>1</v>
          </cell>
          <cell r="Q162"/>
          <cell r="R162"/>
          <cell r="S162">
            <v>40</v>
          </cell>
          <cell r="T162">
            <v>40</v>
          </cell>
          <cell r="U162"/>
          <cell r="V162"/>
          <cell r="W162"/>
          <cell r="X162"/>
          <cell r="Y162">
            <v>41</v>
          </cell>
          <cell r="Z162">
            <v>41</v>
          </cell>
          <cell r="AA162"/>
          <cell r="AB162"/>
          <cell r="AC162"/>
          <cell r="AD162"/>
          <cell r="AE162"/>
          <cell r="AF162"/>
          <cell r="AG162"/>
          <cell r="AH162"/>
          <cell r="AI162"/>
          <cell r="AJ162"/>
          <cell r="AK162"/>
          <cell r="AL162"/>
          <cell r="AM162">
            <v>1.2</v>
          </cell>
          <cell r="AN162">
            <v>1.2</v>
          </cell>
          <cell r="AO162"/>
          <cell r="AP162"/>
          <cell r="AQ162">
            <v>226.04</v>
          </cell>
          <cell r="AR162">
            <v>226.04</v>
          </cell>
        </row>
        <row r="163">
          <cell r="A163" t="str">
            <v>01-6W2</v>
          </cell>
          <cell r="B163" t="str">
            <v>Worcester</v>
          </cell>
          <cell r="C163"/>
          <cell r="D163"/>
          <cell r="E163"/>
          <cell r="F163"/>
          <cell r="G163"/>
          <cell r="H163"/>
          <cell r="I163"/>
          <cell r="J163"/>
          <cell r="K163"/>
          <cell r="L163"/>
          <cell r="M163"/>
          <cell r="N163"/>
          <cell r="O163"/>
          <cell r="P163"/>
          <cell r="Q163"/>
          <cell r="R163"/>
          <cell r="S163">
            <v>81</v>
          </cell>
          <cell r="T163">
            <v>81</v>
          </cell>
          <cell r="U163"/>
          <cell r="V163"/>
          <cell r="W163"/>
          <cell r="X163"/>
          <cell r="Y163">
            <v>81</v>
          </cell>
          <cell r="Z163">
            <v>81</v>
          </cell>
          <cell r="AA163"/>
          <cell r="AB163"/>
          <cell r="AC163"/>
          <cell r="AD163"/>
          <cell r="AE163"/>
          <cell r="AF163"/>
          <cell r="AG163"/>
          <cell r="AH163"/>
          <cell r="AI163"/>
          <cell r="AJ163"/>
          <cell r="AK163"/>
          <cell r="AL163"/>
          <cell r="AM163"/>
          <cell r="AN163"/>
          <cell r="AO163"/>
          <cell r="AP163"/>
          <cell r="AQ163">
            <v>496.17</v>
          </cell>
          <cell r="AR163">
            <v>496.17</v>
          </cell>
        </row>
        <row r="164">
          <cell r="A164" t="str">
            <v>01-7J386</v>
          </cell>
          <cell r="B164" t="str">
            <v>Auburn, Leicester, Worcester</v>
          </cell>
          <cell r="C164"/>
          <cell r="D164"/>
          <cell r="E164"/>
          <cell r="F164"/>
          <cell r="G164"/>
          <cell r="H164"/>
          <cell r="I164"/>
          <cell r="J164"/>
          <cell r="K164"/>
          <cell r="L164"/>
          <cell r="M164"/>
          <cell r="N164"/>
          <cell r="O164"/>
          <cell r="P164"/>
          <cell r="Q164"/>
          <cell r="R164"/>
          <cell r="S164">
            <v>23</v>
          </cell>
          <cell r="T164">
            <v>23</v>
          </cell>
          <cell r="U164"/>
          <cell r="V164"/>
          <cell r="W164"/>
          <cell r="X164"/>
          <cell r="Y164">
            <v>23</v>
          </cell>
          <cell r="Z164">
            <v>23</v>
          </cell>
          <cell r="AA164"/>
          <cell r="AB164"/>
          <cell r="AC164"/>
          <cell r="AD164"/>
          <cell r="AE164"/>
          <cell r="AF164"/>
          <cell r="AG164"/>
          <cell r="AH164"/>
          <cell r="AI164"/>
          <cell r="AJ164"/>
          <cell r="AK164"/>
          <cell r="AL164"/>
          <cell r="AM164"/>
          <cell r="AN164"/>
          <cell r="AO164"/>
          <cell r="AP164"/>
          <cell r="AQ164">
            <v>146.58000000000001</v>
          </cell>
          <cell r="AR164">
            <v>146.58000000000001</v>
          </cell>
        </row>
        <row r="165">
          <cell r="A165" t="str">
            <v>01-7J387</v>
          </cell>
          <cell r="B165" t="str">
            <v>Worcester</v>
          </cell>
          <cell r="C165"/>
          <cell r="D165"/>
          <cell r="E165"/>
          <cell r="F165"/>
          <cell r="G165"/>
          <cell r="H165"/>
          <cell r="I165"/>
          <cell r="J165"/>
          <cell r="K165"/>
          <cell r="L165"/>
          <cell r="M165"/>
          <cell r="N165"/>
          <cell r="O165"/>
          <cell r="P165"/>
          <cell r="Q165"/>
          <cell r="R165"/>
          <cell r="S165">
            <v>16</v>
          </cell>
          <cell r="T165">
            <v>16</v>
          </cell>
          <cell r="U165"/>
          <cell r="V165"/>
          <cell r="W165"/>
          <cell r="X165"/>
          <cell r="Y165">
            <v>16</v>
          </cell>
          <cell r="Z165">
            <v>16</v>
          </cell>
          <cell r="AA165"/>
          <cell r="AB165"/>
          <cell r="AC165"/>
          <cell r="AD165"/>
          <cell r="AE165"/>
          <cell r="AF165"/>
          <cell r="AG165"/>
          <cell r="AH165"/>
          <cell r="AI165"/>
          <cell r="AJ165"/>
          <cell r="AK165"/>
          <cell r="AL165"/>
          <cell r="AM165"/>
          <cell r="AN165"/>
          <cell r="AO165"/>
          <cell r="AP165"/>
          <cell r="AQ165">
            <v>100.75</v>
          </cell>
          <cell r="AR165">
            <v>100.75</v>
          </cell>
        </row>
        <row r="166">
          <cell r="A166" t="str">
            <v>01-8J364</v>
          </cell>
          <cell r="B166" t="str">
            <v>Worcester</v>
          </cell>
          <cell r="C166"/>
          <cell r="D166"/>
          <cell r="E166"/>
          <cell r="F166"/>
          <cell r="G166"/>
          <cell r="H166"/>
          <cell r="I166"/>
          <cell r="J166"/>
          <cell r="K166"/>
          <cell r="L166"/>
          <cell r="M166"/>
          <cell r="N166"/>
          <cell r="O166"/>
          <cell r="P166"/>
          <cell r="Q166"/>
          <cell r="R166"/>
          <cell r="S166">
            <v>2</v>
          </cell>
          <cell r="T166">
            <v>2</v>
          </cell>
          <cell r="U166"/>
          <cell r="V166"/>
          <cell r="W166"/>
          <cell r="X166"/>
          <cell r="Y166">
            <v>2</v>
          </cell>
          <cell r="Z166">
            <v>2</v>
          </cell>
          <cell r="AA166"/>
          <cell r="AB166"/>
          <cell r="AC166"/>
          <cell r="AD166"/>
          <cell r="AE166"/>
          <cell r="AF166"/>
          <cell r="AG166"/>
          <cell r="AH166"/>
          <cell r="AI166"/>
          <cell r="AJ166"/>
          <cell r="AK166"/>
          <cell r="AL166"/>
          <cell r="AM166"/>
          <cell r="AN166"/>
          <cell r="AO166"/>
          <cell r="AP166"/>
          <cell r="AQ166">
            <v>315</v>
          </cell>
          <cell r="AR166">
            <v>315</v>
          </cell>
        </row>
        <row r="167">
          <cell r="A167" t="str">
            <v>01-8J365</v>
          </cell>
          <cell r="B167" t="str">
            <v>Worcester</v>
          </cell>
          <cell r="C167"/>
          <cell r="D167"/>
          <cell r="E167"/>
          <cell r="F167"/>
          <cell r="G167"/>
          <cell r="H167"/>
          <cell r="I167"/>
          <cell r="J167"/>
          <cell r="K167"/>
          <cell r="L167"/>
          <cell r="M167"/>
          <cell r="N167"/>
          <cell r="O167"/>
          <cell r="P167"/>
          <cell r="Q167"/>
          <cell r="R167"/>
          <cell r="S167">
            <v>6</v>
          </cell>
          <cell r="T167">
            <v>6</v>
          </cell>
          <cell r="U167"/>
          <cell r="V167"/>
          <cell r="W167"/>
          <cell r="X167"/>
          <cell r="Y167">
            <v>6</v>
          </cell>
          <cell r="Z167">
            <v>6</v>
          </cell>
          <cell r="AA167"/>
          <cell r="AB167"/>
          <cell r="AC167"/>
          <cell r="AD167"/>
          <cell r="AE167"/>
          <cell r="AF167"/>
          <cell r="AG167"/>
          <cell r="AH167"/>
          <cell r="AI167"/>
          <cell r="AJ167"/>
          <cell r="AK167"/>
          <cell r="AL167"/>
          <cell r="AM167"/>
          <cell r="AN167"/>
          <cell r="AO167"/>
          <cell r="AP167"/>
          <cell r="AQ167">
            <v>37.840000000000003</v>
          </cell>
          <cell r="AR167">
            <v>37.840000000000003</v>
          </cell>
        </row>
        <row r="168">
          <cell r="A168" t="str">
            <v>01-8J389</v>
          </cell>
          <cell r="B168" t="str">
            <v>Worcester</v>
          </cell>
          <cell r="C168"/>
          <cell r="D168"/>
          <cell r="E168"/>
          <cell r="F168"/>
          <cell r="G168"/>
          <cell r="H168"/>
          <cell r="I168"/>
          <cell r="J168"/>
          <cell r="K168"/>
          <cell r="L168"/>
          <cell r="M168"/>
          <cell r="N168"/>
          <cell r="O168"/>
          <cell r="P168"/>
          <cell r="Q168"/>
          <cell r="R168"/>
          <cell r="S168">
            <v>5</v>
          </cell>
          <cell r="T168">
            <v>5</v>
          </cell>
          <cell r="U168"/>
          <cell r="V168"/>
          <cell r="W168"/>
          <cell r="X168"/>
          <cell r="Y168">
            <v>5</v>
          </cell>
          <cell r="Z168">
            <v>5</v>
          </cell>
          <cell r="AA168"/>
          <cell r="AB168"/>
          <cell r="AC168"/>
          <cell r="AD168"/>
          <cell r="AE168"/>
          <cell r="AF168"/>
          <cell r="AG168"/>
          <cell r="AH168"/>
          <cell r="AI168"/>
          <cell r="AJ168"/>
          <cell r="AK168"/>
          <cell r="AL168"/>
          <cell r="AM168"/>
          <cell r="AN168"/>
          <cell r="AO168"/>
          <cell r="AP168"/>
          <cell r="AQ168">
            <v>171.2</v>
          </cell>
          <cell r="AR168">
            <v>171.2</v>
          </cell>
        </row>
        <row r="169">
          <cell r="A169" t="str">
            <v>01-8W1</v>
          </cell>
          <cell r="B169" t="str">
            <v>Auburn, Millbury, Worcester</v>
          </cell>
          <cell r="C169"/>
          <cell r="D169"/>
          <cell r="E169"/>
          <cell r="F169"/>
          <cell r="G169"/>
          <cell r="H169"/>
          <cell r="I169"/>
          <cell r="J169"/>
          <cell r="K169"/>
          <cell r="L169"/>
          <cell r="M169"/>
          <cell r="N169"/>
          <cell r="O169"/>
          <cell r="P169"/>
          <cell r="Q169"/>
          <cell r="R169"/>
          <cell r="S169">
            <v>73</v>
          </cell>
          <cell r="T169">
            <v>73</v>
          </cell>
          <cell r="U169"/>
          <cell r="V169"/>
          <cell r="W169">
            <v>1</v>
          </cell>
          <cell r="X169">
            <v>1</v>
          </cell>
          <cell r="Y169">
            <v>74</v>
          </cell>
          <cell r="Z169">
            <v>74</v>
          </cell>
          <cell r="AA169"/>
          <cell r="AB169"/>
          <cell r="AC169"/>
          <cell r="AD169"/>
          <cell r="AE169"/>
          <cell r="AF169"/>
          <cell r="AG169"/>
          <cell r="AH169"/>
          <cell r="AI169"/>
          <cell r="AJ169"/>
          <cell r="AK169"/>
          <cell r="AL169"/>
          <cell r="AM169"/>
          <cell r="AN169"/>
          <cell r="AO169"/>
          <cell r="AP169"/>
          <cell r="AQ169">
            <v>620.21</v>
          </cell>
          <cell r="AR169">
            <v>620.21</v>
          </cell>
        </row>
        <row r="170">
          <cell r="A170" t="str">
            <v>01-8W2</v>
          </cell>
          <cell r="B170" t="str">
            <v>Millbury, Worcester</v>
          </cell>
          <cell r="C170"/>
          <cell r="D170"/>
          <cell r="E170"/>
          <cell r="F170"/>
          <cell r="G170"/>
          <cell r="H170"/>
          <cell r="I170"/>
          <cell r="J170"/>
          <cell r="K170"/>
          <cell r="L170"/>
          <cell r="M170"/>
          <cell r="N170"/>
          <cell r="O170"/>
          <cell r="P170"/>
          <cell r="Q170"/>
          <cell r="R170"/>
          <cell r="S170">
            <v>20</v>
          </cell>
          <cell r="T170">
            <v>20</v>
          </cell>
          <cell r="U170"/>
          <cell r="V170"/>
          <cell r="W170">
            <v>1</v>
          </cell>
          <cell r="X170">
            <v>1</v>
          </cell>
          <cell r="Y170">
            <v>21</v>
          </cell>
          <cell r="Z170">
            <v>21</v>
          </cell>
          <cell r="AA170"/>
          <cell r="AB170"/>
          <cell r="AC170"/>
          <cell r="AD170"/>
          <cell r="AE170"/>
          <cell r="AF170"/>
          <cell r="AG170"/>
          <cell r="AH170"/>
          <cell r="AI170"/>
          <cell r="AJ170"/>
          <cell r="AK170"/>
          <cell r="AL170"/>
          <cell r="AM170"/>
          <cell r="AN170"/>
          <cell r="AO170"/>
          <cell r="AP170"/>
          <cell r="AQ170">
            <v>7411.13</v>
          </cell>
          <cell r="AR170">
            <v>7411.13</v>
          </cell>
        </row>
        <row r="171">
          <cell r="A171" t="str">
            <v>01-9J301</v>
          </cell>
          <cell r="B171" t="str">
            <v>Worcester</v>
          </cell>
          <cell r="C171"/>
          <cell r="D171"/>
          <cell r="E171"/>
          <cell r="F171"/>
          <cell r="G171"/>
          <cell r="H171"/>
          <cell r="I171"/>
          <cell r="J171"/>
          <cell r="K171"/>
          <cell r="L171"/>
          <cell r="M171"/>
          <cell r="N171"/>
          <cell r="O171"/>
          <cell r="P171"/>
          <cell r="Q171"/>
          <cell r="R171"/>
          <cell r="S171"/>
          <cell r="T171"/>
          <cell r="U171"/>
          <cell r="V171"/>
          <cell r="W171"/>
          <cell r="X171"/>
          <cell r="Y171">
            <v>0</v>
          </cell>
          <cell r="Z171">
            <v>0</v>
          </cell>
          <cell r="AA171"/>
          <cell r="AB171"/>
          <cell r="AC171"/>
          <cell r="AD171"/>
          <cell r="AE171"/>
          <cell r="AF171"/>
          <cell r="AG171"/>
          <cell r="AH171"/>
          <cell r="AI171"/>
          <cell r="AJ171"/>
          <cell r="AK171"/>
          <cell r="AL171"/>
          <cell r="AM171"/>
          <cell r="AN171"/>
          <cell r="AO171"/>
          <cell r="AP171"/>
          <cell r="AQ171"/>
          <cell r="AR171"/>
        </row>
        <row r="172">
          <cell r="A172" t="str">
            <v>01-9J302</v>
          </cell>
          <cell r="B172" t="str">
            <v>Worcester</v>
          </cell>
          <cell r="C172"/>
          <cell r="D172"/>
          <cell r="E172"/>
          <cell r="F172"/>
          <cell r="G172"/>
          <cell r="H172"/>
          <cell r="I172"/>
          <cell r="J172"/>
          <cell r="K172"/>
          <cell r="L172"/>
          <cell r="M172"/>
          <cell r="N172"/>
          <cell r="O172"/>
          <cell r="P172"/>
          <cell r="Q172"/>
          <cell r="R172"/>
          <cell r="S172">
            <v>2</v>
          </cell>
          <cell r="T172">
            <v>2</v>
          </cell>
          <cell r="U172"/>
          <cell r="V172"/>
          <cell r="W172"/>
          <cell r="X172"/>
          <cell r="Y172">
            <v>2</v>
          </cell>
          <cell r="Z172">
            <v>2</v>
          </cell>
          <cell r="AA172"/>
          <cell r="AB172"/>
          <cell r="AC172"/>
          <cell r="AD172"/>
          <cell r="AE172"/>
          <cell r="AF172"/>
          <cell r="AG172"/>
          <cell r="AH172"/>
          <cell r="AI172"/>
          <cell r="AJ172"/>
          <cell r="AK172"/>
          <cell r="AL172"/>
          <cell r="AM172"/>
          <cell r="AN172"/>
          <cell r="AO172"/>
          <cell r="AP172"/>
          <cell r="AQ172">
            <v>8.6</v>
          </cell>
          <cell r="AR172">
            <v>8.6</v>
          </cell>
        </row>
        <row r="173">
          <cell r="A173" t="str">
            <v>01-9J303</v>
          </cell>
          <cell r="B173" t="str">
            <v>Worcester</v>
          </cell>
          <cell r="C173"/>
          <cell r="D173"/>
          <cell r="E173"/>
          <cell r="F173"/>
          <cell r="G173"/>
          <cell r="H173"/>
          <cell r="I173"/>
          <cell r="J173"/>
          <cell r="K173"/>
          <cell r="L173"/>
          <cell r="M173"/>
          <cell r="N173"/>
          <cell r="O173"/>
          <cell r="P173"/>
          <cell r="Q173"/>
          <cell r="R173"/>
          <cell r="S173">
            <v>4</v>
          </cell>
          <cell r="T173">
            <v>4</v>
          </cell>
          <cell r="U173"/>
          <cell r="V173"/>
          <cell r="W173"/>
          <cell r="X173"/>
          <cell r="Y173">
            <v>4</v>
          </cell>
          <cell r="Z173">
            <v>4</v>
          </cell>
          <cell r="AA173"/>
          <cell r="AB173"/>
          <cell r="AC173"/>
          <cell r="AD173"/>
          <cell r="AE173"/>
          <cell r="AF173"/>
          <cell r="AG173"/>
          <cell r="AH173"/>
          <cell r="AI173"/>
          <cell r="AJ173"/>
          <cell r="AK173"/>
          <cell r="AL173"/>
          <cell r="AM173"/>
          <cell r="AN173"/>
          <cell r="AO173"/>
          <cell r="AP173"/>
          <cell r="AQ173">
            <v>31.25</v>
          </cell>
          <cell r="AR173">
            <v>31.25</v>
          </cell>
        </row>
        <row r="174">
          <cell r="A174" t="str">
            <v>01-9J306</v>
          </cell>
          <cell r="B174" t="str">
            <v>Worcester</v>
          </cell>
          <cell r="C174"/>
          <cell r="D174"/>
          <cell r="E174"/>
          <cell r="F174"/>
          <cell r="G174"/>
          <cell r="H174"/>
          <cell r="I174"/>
          <cell r="J174"/>
          <cell r="K174"/>
          <cell r="L174"/>
          <cell r="M174"/>
          <cell r="N174"/>
          <cell r="O174"/>
          <cell r="P174"/>
          <cell r="Q174"/>
          <cell r="R174"/>
          <cell r="S174">
            <v>3</v>
          </cell>
          <cell r="T174">
            <v>3</v>
          </cell>
          <cell r="U174"/>
          <cell r="V174"/>
          <cell r="W174"/>
          <cell r="X174"/>
          <cell r="Y174">
            <v>3</v>
          </cell>
          <cell r="Z174">
            <v>3</v>
          </cell>
          <cell r="AA174"/>
          <cell r="AB174"/>
          <cell r="AC174"/>
          <cell r="AD174"/>
          <cell r="AE174"/>
          <cell r="AF174"/>
          <cell r="AG174"/>
          <cell r="AH174"/>
          <cell r="AI174"/>
          <cell r="AJ174"/>
          <cell r="AK174"/>
          <cell r="AL174"/>
          <cell r="AM174"/>
          <cell r="AN174"/>
          <cell r="AO174"/>
          <cell r="AP174"/>
          <cell r="AQ174">
            <v>35.049999999999997</v>
          </cell>
          <cell r="AR174">
            <v>35.049999999999997</v>
          </cell>
        </row>
        <row r="175">
          <cell r="A175" t="str">
            <v>01-9J307</v>
          </cell>
          <cell r="B175" t="str">
            <v>Worcester</v>
          </cell>
          <cell r="C175"/>
          <cell r="D175"/>
          <cell r="E175"/>
          <cell r="F175"/>
          <cell r="G175"/>
          <cell r="H175"/>
          <cell r="I175"/>
          <cell r="J175"/>
          <cell r="K175"/>
          <cell r="L175"/>
          <cell r="M175"/>
          <cell r="N175"/>
          <cell r="O175"/>
          <cell r="P175"/>
          <cell r="Q175"/>
          <cell r="R175"/>
          <cell r="S175">
            <v>1</v>
          </cell>
          <cell r="T175">
            <v>1</v>
          </cell>
          <cell r="U175"/>
          <cell r="V175"/>
          <cell r="W175"/>
          <cell r="X175"/>
          <cell r="Y175">
            <v>1</v>
          </cell>
          <cell r="Z175">
            <v>1</v>
          </cell>
          <cell r="AA175"/>
          <cell r="AB175"/>
          <cell r="AC175"/>
          <cell r="AD175"/>
          <cell r="AE175"/>
          <cell r="AF175"/>
          <cell r="AG175"/>
          <cell r="AH175"/>
          <cell r="AI175"/>
          <cell r="AJ175"/>
          <cell r="AK175"/>
          <cell r="AL175"/>
          <cell r="AM175"/>
          <cell r="AN175"/>
          <cell r="AO175"/>
          <cell r="AP175"/>
          <cell r="AQ175">
            <v>8.25</v>
          </cell>
          <cell r="AR175">
            <v>8.25</v>
          </cell>
        </row>
        <row r="176">
          <cell r="A176" t="str">
            <v>01-9J310</v>
          </cell>
          <cell r="B176" t="str">
            <v>Worcester</v>
          </cell>
          <cell r="C176"/>
          <cell r="D176"/>
          <cell r="E176"/>
          <cell r="F176"/>
          <cell r="G176"/>
          <cell r="H176"/>
          <cell r="I176"/>
          <cell r="J176"/>
          <cell r="K176"/>
          <cell r="L176"/>
          <cell r="M176"/>
          <cell r="N176"/>
          <cell r="O176"/>
          <cell r="P176"/>
          <cell r="Q176"/>
          <cell r="R176"/>
          <cell r="S176">
            <v>2</v>
          </cell>
          <cell r="T176">
            <v>2</v>
          </cell>
          <cell r="U176"/>
          <cell r="V176"/>
          <cell r="W176"/>
          <cell r="X176"/>
          <cell r="Y176">
            <v>2</v>
          </cell>
          <cell r="Z176">
            <v>2</v>
          </cell>
          <cell r="AA176"/>
          <cell r="AB176"/>
          <cell r="AC176"/>
          <cell r="AD176"/>
          <cell r="AE176"/>
          <cell r="AF176"/>
          <cell r="AG176"/>
          <cell r="AH176"/>
          <cell r="AI176"/>
          <cell r="AJ176"/>
          <cell r="AK176"/>
          <cell r="AL176"/>
          <cell r="AM176"/>
          <cell r="AN176"/>
          <cell r="AO176"/>
          <cell r="AP176"/>
          <cell r="AQ176">
            <v>93.44</v>
          </cell>
          <cell r="AR176">
            <v>93.44</v>
          </cell>
        </row>
        <row r="177">
          <cell r="A177" t="str">
            <v>01-9J315</v>
          </cell>
          <cell r="B177" t="str">
            <v>Worcester</v>
          </cell>
          <cell r="C177"/>
          <cell r="D177"/>
          <cell r="E177"/>
          <cell r="F177"/>
          <cell r="G177"/>
          <cell r="H177"/>
          <cell r="I177"/>
          <cell r="J177"/>
          <cell r="K177"/>
          <cell r="L177"/>
          <cell r="M177"/>
          <cell r="N177"/>
          <cell r="O177"/>
          <cell r="P177"/>
          <cell r="Q177"/>
          <cell r="R177"/>
          <cell r="S177">
            <v>1</v>
          </cell>
          <cell r="T177">
            <v>1</v>
          </cell>
          <cell r="U177"/>
          <cell r="V177"/>
          <cell r="W177"/>
          <cell r="X177"/>
          <cell r="Y177">
            <v>1</v>
          </cell>
          <cell r="Z177">
            <v>1</v>
          </cell>
          <cell r="AA177"/>
          <cell r="AB177"/>
          <cell r="AC177"/>
          <cell r="AD177"/>
          <cell r="AE177"/>
          <cell r="AF177"/>
          <cell r="AG177"/>
          <cell r="AH177"/>
          <cell r="AI177"/>
          <cell r="AJ177"/>
          <cell r="AK177"/>
          <cell r="AL177"/>
          <cell r="AM177"/>
          <cell r="AN177"/>
          <cell r="AO177"/>
          <cell r="AP177"/>
          <cell r="AQ177">
            <v>42</v>
          </cell>
          <cell r="AR177">
            <v>42</v>
          </cell>
        </row>
        <row r="178">
          <cell r="A178" t="str">
            <v>01-9J321</v>
          </cell>
          <cell r="B178" t="str">
            <v>Worcester</v>
          </cell>
          <cell r="C178"/>
          <cell r="D178"/>
          <cell r="E178"/>
          <cell r="F178"/>
          <cell r="G178"/>
          <cell r="H178"/>
          <cell r="I178"/>
          <cell r="J178"/>
          <cell r="K178"/>
          <cell r="L178"/>
          <cell r="M178"/>
          <cell r="N178"/>
          <cell r="O178"/>
          <cell r="P178"/>
          <cell r="Q178"/>
          <cell r="R178"/>
          <cell r="S178">
            <v>5</v>
          </cell>
          <cell r="T178">
            <v>5</v>
          </cell>
          <cell r="U178"/>
          <cell r="V178"/>
          <cell r="W178"/>
          <cell r="X178"/>
          <cell r="Y178">
            <v>5</v>
          </cell>
          <cell r="Z178">
            <v>5</v>
          </cell>
          <cell r="AA178"/>
          <cell r="AB178"/>
          <cell r="AC178"/>
          <cell r="AD178"/>
          <cell r="AE178"/>
          <cell r="AF178"/>
          <cell r="AG178"/>
          <cell r="AH178"/>
          <cell r="AI178"/>
          <cell r="AJ178"/>
          <cell r="AK178"/>
          <cell r="AL178"/>
          <cell r="AM178"/>
          <cell r="AN178"/>
          <cell r="AO178"/>
          <cell r="AP178"/>
          <cell r="AQ178">
            <v>26.1</v>
          </cell>
          <cell r="AR178">
            <v>26.1</v>
          </cell>
        </row>
        <row r="179">
          <cell r="A179" t="str">
            <v>01-9J327</v>
          </cell>
          <cell r="B179" t="str">
            <v>Worcester</v>
          </cell>
          <cell r="C179"/>
          <cell r="D179"/>
          <cell r="E179"/>
          <cell r="F179"/>
          <cell r="G179"/>
          <cell r="H179"/>
          <cell r="I179"/>
          <cell r="J179"/>
          <cell r="K179"/>
          <cell r="L179"/>
          <cell r="M179"/>
          <cell r="N179"/>
          <cell r="O179"/>
          <cell r="P179"/>
          <cell r="Q179"/>
          <cell r="R179"/>
          <cell r="S179">
            <v>1</v>
          </cell>
          <cell r="T179">
            <v>1</v>
          </cell>
          <cell r="U179"/>
          <cell r="V179"/>
          <cell r="W179"/>
          <cell r="X179"/>
          <cell r="Y179">
            <v>1</v>
          </cell>
          <cell r="Z179">
            <v>1</v>
          </cell>
          <cell r="AA179"/>
          <cell r="AB179"/>
          <cell r="AC179"/>
          <cell r="AD179"/>
          <cell r="AE179"/>
          <cell r="AF179"/>
          <cell r="AG179"/>
          <cell r="AH179"/>
          <cell r="AI179"/>
          <cell r="AJ179"/>
          <cell r="AK179"/>
          <cell r="AL179"/>
          <cell r="AM179"/>
          <cell r="AN179"/>
          <cell r="AO179"/>
          <cell r="AP179"/>
          <cell r="AQ179">
            <v>75</v>
          </cell>
          <cell r="AR179">
            <v>75</v>
          </cell>
        </row>
        <row r="180">
          <cell r="A180" t="str">
            <v>01-9J329</v>
          </cell>
          <cell r="B180" t="str">
            <v>Worcester</v>
          </cell>
          <cell r="C180"/>
          <cell r="D180"/>
          <cell r="E180"/>
          <cell r="F180"/>
          <cell r="G180"/>
          <cell r="H180"/>
          <cell r="I180"/>
          <cell r="J180"/>
          <cell r="K180"/>
          <cell r="L180"/>
          <cell r="M180"/>
          <cell r="N180"/>
          <cell r="O180"/>
          <cell r="P180"/>
          <cell r="Q180"/>
          <cell r="R180"/>
          <cell r="S180">
            <v>1</v>
          </cell>
          <cell r="T180">
            <v>1</v>
          </cell>
          <cell r="U180"/>
          <cell r="V180"/>
          <cell r="W180"/>
          <cell r="X180"/>
          <cell r="Y180">
            <v>1</v>
          </cell>
          <cell r="Z180">
            <v>1</v>
          </cell>
          <cell r="AA180"/>
          <cell r="AB180"/>
          <cell r="AC180"/>
          <cell r="AD180"/>
          <cell r="AE180"/>
          <cell r="AF180"/>
          <cell r="AG180"/>
          <cell r="AH180"/>
          <cell r="AI180"/>
          <cell r="AJ180"/>
          <cell r="AK180"/>
          <cell r="AL180"/>
          <cell r="AM180"/>
          <cell r="AN180"/>
          <cell r="AO180"/>
          <cell r="AP180"/>
          <cell r="AQ180">
            <v>3.8</v>
          </cell>
          <cell r="AR180">
            <v>3.8</v>
          </cell>
        </row>
        <row r="181">
          <cell r="A181" t="str">
            <v>01-9J337</v>
          </cell>
          <cell r="B181" t="str">
            <v>Worcester</v>
          </cell>
          <cell r="C181"/>
          <cell r="D181"/>
          <cell r="E181"/>
          <cell r="F181"/>
          <cell r="G181"/>
          <cell r="H181"/>
          <cell r="I181"/>
          <cell r="J181"/>
          <cell r="K181"/>
          <cell r="L181"/>
          <cell r="M181"/>
          <cell r="N181"/>
          <cell r="O181"/>
          <cell r="P181"/>
          <cell r="Q181"/>
          <cell r="R181"/>
          <cell r="S181">
            <v>4</v>
          </cell>
          <cell r="T181">
            <v>4</v>
          </cell>
          <cell r="U181"/>
          <cell r="V181"/>
          <cell r="W181"/>
          <cell r="X181"/>
          <cell r="Y181">
            <v>4</v>
          </cell>
          <cell r="Z181">
            <v>4</v>
          </cell>
          <cell r="AA181"/>
          <cell r="AB181"/>
          <cell r="AC181"/>
          <cell r="AD181"/>
          <cell r="AE181"/>
          <cell r="AF181"/>
          <cell r="AG181"/>
          <cell r="AH181"/>
          <cell r="AI181"/>
          <cell r="AJ181"/>
          <cell r="AK181"/>
          <cell r="AL181"/>
          <cell r="AM181"/>
          <cell r="AN181"/>
          <cell r="AO181"/>
          <cell r="AP181"/>
          <cell r="AQ181">
            <v>63.17</v>
          </cell>
          <cell r="AR181">
            <v>63.17</v>
          </cell>
        </row>
        <row r="182">
          <cell r="A182" t="str">
            <v>01-9J352</v>
          </cell>
          <cell r="B182" t="str">
            <v>Worcester</v>
          </cell>
          <cell r="C182"/>
          <cell r="D182"/>
          <cell r="E182"/>
          <cell r="F182"/>
          <cell r="G182"/>
          <cell r="H182"/>
          <cell r="I182"/>
          <cell r="J182"/>
          <cell r="K182"/>
          <cell r="L182"/>
          <cell r="M182"/>
          <cell r="N182"/>
          <cell r="O182"/>
          <cell r="P182"/>
          <cell r="Q182"/>
          <cell r="R182"/>
          <cell r="S182">
            <v>12</v>
          </cell>
          <cell r="T182">
            <v>12</v>
          </cell>
          <cell r="U182"/>
          <cell r="V182"/>
          <cell r="W182"/>
          <cell r="X182"/>
          <cell r="Y182">
            <v>12</v>
          </cell>
          <cell r="Z182">
            <v>12</v>
          </cell>
          <cell r="AA182"/>
          <cell r="AB182"/>
          <cell r="AC182"/>
          <cell r="AD182"/>
          <cell r="AE182"/>
          <cell r="AF182"/>
          <cell r="AG182"/>
          <cell r="AH182"/>
          <cell r="AI182"/>
          <cell r="AJ182"/>
          <cell r="AK182"/>
          <cell r="AL182"/>
          <cell r="AM182"/>
          <cell r="AN182"/>
          <cell r="AO182"/>
          <cell r="AP182"/>
          <cell r="AQ182">
            <v>79.27</v>
          </cell>
          <cell r="AR182">
            <v>79.27</v>
          </cell>
        </row>
        <row r="183">
          <cell r="A183" t="str">
            <v>01-9J360</v>
          </cell>
          <cell r="B183" t="str">
            <v>Worcester</v>
          </cell>
          <cell r="C183"/>
          <cell r="D183"/>
          <cell r="E183"/>
          <cell r="F183"/>
          <cell r="G183"/>
          <cell r="H183"/>
          <cell r="I183"/>
          <cell r="J183"/>
          <cell r="K183"/>
          <cell r="L183"/>
          <cell r="M183"/>
          <cell r="N183"/>
          <cell r="O183"/>
          <cell r="P183"/>
          <cell r="Q183"/>
          <cell r="R183"/>
          <cell r="S183">
            <v>16</v>
          </cell>
          <cell r="T183">
            <v>16</v>
          </cell>
          <cell r="U183"/>
          <cell r="V183"/>
          <cell r="W183"/>
          <cell r="X183"/>
          <cell r="Y183">
            <v>16</v>
          </cell>
          <cell r="Z183">
            <v>16</v>
          </cell>
          <cell r="AA183"/>
          <cell r="AB183"/>
          <cell r="AC183"/>
          <cell r="AD183"/>
          <cell r="AE183"/>
          <cell r="AF183"/>
          <cell r="AG183"/>
          <cell r="AH183"/>
          <cell r="AI183"/>
          <cell r="AJ183"/>
          <cell r="AK183"/>
          <cell r="AL183"/>
          <cell r="AM183"/>
          <cell r="AN183"/>
          <cell r="AO183"/>
          <cell r="AP183"/>
          <cell r="AQ183">
            <v>104.6</v>
          </cell>
          <cell r="AR183">
            <v>104.6</v>
          </cell>
        </row>
        <row r="184">
          <cell r="A184" t="str">
            <v>01-9J382</v>
          </cell>
          <cell r="B184" t="str">
            <v>Worcester</v>
          </cell>
          <cell r="C184"/>
          <cell r="D184"/>
          <cell r="E184"/>
          <cell r="F184"/>
          <cell r="G184"/>
          <cell r="H184"/>
          <cell r="I184"/>
          <cell r="J184"/>
          <cell r="K184"/>
          <cell r="L184"/>
          <cell r="M184"/>
          <cell r="N184"/>
          <cell r="O184"/>
          <cell r="P184"/>
          <cell r="Q184"/>
          <cell r="R184"/>
          <cell r="S184"/>
          <cell r="T184"/>
          <cell r="U184"/>
          <cell r="V184"/>
          <cell r="W184"/>
          <cell r="X184"/>
          <cell r="Y184">
            <v>0</v>
          </cell>
          <cell r="Z184">
            <v>0</v>
          </cell>
          <cell r="AA184"/>
          <cell r="AB184"/>
          <cell r="AC184"/>
          <cell r="AD184"/>
          <cell r="AE184"/>
          <cell r="AF184"/>
          <cell r="AG184"/>
          <cell r="AH184"/>
          <cell r="AI184"/>
          <cell r="AJ184"/>
          <cell r="AK184"/>
          <cell r="AL184"/>
          <cell r="AM184"/>
          <cell r="AN184"/>
          <cell r="AO184"/>
          <cell r="AP184"/>
          <cell r="AQ184"/>
          <cell r="AR184"/>
        </row>
        <row r="185">
          <cell r="A185" t="str">
            <v>01-HT11-11A</v>
          </cell>
          <cell r="B185" t="str">
            <v>Worcester</v>
          </cell>
          <cell r="C185"/>
          <cell r="D185"/>
          <cell r="E185"/>
          <cell r="F185"/>
          <cell r="G185"/>
          <cell r="H185"/>
          <cell r="I185"/>
          <cell r="J185"/>
          <cell r="K185"/>
          <cell r="L185"/>
          <cell r="M185"/>
          <cell r="N185"/>
          <cell r="O185"/>
          <cell r="P185"/>
          <cell r="Q185"/>
          <cell r="R185"/>
          <cell r="S185"/>
          <cell r="T185"/>
          <cell r="U185"/>
          <cell r="V185"/>
          <cell r="W185"/>
          <cell r="X185"/>
          <cell r="Y185">
            <v>0</v>
          </cell>
          <cell r="Z185">
            <v>0</v>
          </cell>
          <cell r="AA185"/>
          <cell r="AB185"/>
          <cell r="AC185"/>
          <cell r="AD185"/>
          <cell r="AE185"/>
          <cell r="AF185"/>
          <cell r="AG185"/>
          <cell r="AH185"/>
          <cell r="AI185"/>
          <cell r="AJ185"/>
          <cell r="AK185"/>
          <cell r="AL185"/>
          <cell r="AM185"/>
          <cell r="AN185"/>
          <cell r="AO185"/>
          <cell r="AP185"/>
          <cell r="AQ185"/>
          <cell r="AR185"/>
        </row>
        <row r="186">
          <cell r="A186" t="str">
            <v>01-HT13</v>
          </cell>
          <cell r="B186" t="str">
            <v>Worcester</v>
          </cell>
          <cell r="C186"/>
          <cell r="D186"/>
          <cell r="E186"/>
          <cell r="F186"/>
          <cell r="G186"/>
          <cell r="H186"/>
          <cell r="I186"/>
          <cell r="J186"/>
          <cell r="K186"/>
          <cell r="L186"/>
          <cell r="M186"/>
          <cell r="N186"/>
          <cell r="O186"/>
          <cell r="P186"/>
          <cell r="Q186"/>
          <cell r="R186"/>
          <cell r="S186"/>
          <cell r="T186"/>
          <cell r="U186"/>
          <cell r="V186"/>
          <cell r="W186"/>
          <cell r="X186"/>
          <cell r="Y186">
            <v>0</v>
          </cell>
          <cell r="Z186">
            <v>0</v>
          </cell>
          <cell r="AA186"/>
          <cell r="AB186"/>
          <cell r="AC186"/>
          <cell r="AD186"/>
          <cell r="AE186"/>
          <cell r="AF186"/>
          <cell r="AG186"/>
          <cell r="AH186"/>
          <cell r="AI186"/>
          <cell r="AJ186"/>
          <cell r="AK186"/>
          <cell r="AL186"/>
          <cell r="AM186"/>
          <cell r="AN186"/>
          <cell r="AO186"/>
          <cell r="AP186"/>
          <cell r="AQ186"/>
          <cell r="AR186"/>
        </row>
        <row r="187">
          <cell r="A187" t="str">
            <v>01-HT14</v>
          </cell>
          <cell r="B187" t="str">
            <v>Worcester</v>
          </cell>
          <cell r="C187"/>
          <cell r="D187"/>
          <cell r="E187"/>
          <cell r="F187"/>
          <cell r="G187"/>
          <cell r="H187"/>
          <cell r="I187"/>
          <cell r="J187"/>
          <cell r="K187"/>
          <cell r="L187"/>
          <cell r="M187"/>
          <cell r="N187"/>
          <cell r="O187"/>
          <cell r="P187"/>
          <cell r="Q187"/>
          <cell r="R187"/>
          <cell r="S187"/>
          <cell r="T187"/>
          <cell r="U187"/>
          <cell r="V187"/>
          <cell r="W187"/>
          <cell r="X187"/>
          <cell r="Y187">
            <v>0</v>
          </cell>
          <cell r="Z187">
            <v>0</v>
          </cell>
          <cell r="AA187"/>
          <cell r="AB187"/>
          <cell r="AC187"/>
          <cell r="AD187"/>
          <cell r="AE187"/>
          <cell r="AF187"/>
          <cell r="AG187"/>
          <cell r="AH187"/>
          <cell r="AI187"/>
          <cell r="AJ187"/>
          <cell r="AK187"/>
          <cell r="AL187"/>
          <cell r="AM187"/>
          <cell r="AN187"/>
          <cell r="AO187"/>
          <cell r="AP187"/>
          <cell r="AQ187"/>
          <cell r="AR187"/>
        </row>
        <row r="188">
          <cell r="A188" t="str">
            <v>01-HT15</v>
          </cell>
          <cell r="B188" t="str">
            <v>Worcester</v>
          </cell>
          <cell r="C188"/>
          <cell r="D188"/>
          <cell r="E188"/>
          <cell r="F188"/>
          <cell r="G188"/>
          <cell r="H188"/>
          <cell r="I188"/>
          <cell r="J188"/>
          <cell r="K188"/>
          <cell r="L188"/>
          <cell r="M188"/>
          <cell r="N188"/>
          <cell r="O188"/>
          <cell r="P188"/>
          <cell r="Q188"/>
          <cell r="R188"/>
          <cell r="S188">
            <v>1</v>
          </cell>
          <cell r="T188">
            <v>1</v>
          </cell>
          <cell r="U188"/>
          <cell r="V188"/>
          <cell r="W188"/>
          <cell r="X188"/>
          <cell r="Y188">
            <v>1</v>
          </cell>
          <cell r="Z188">
            <v>1</v>
          </cell>
          <cell r="AA188"/>
          <cell r="AB188"/>
          <cell r="AC188"/>
          <cell r="AD188"/>
          <cell r="AE188"/>
          <cell r="AF188"/>
          <cell r="AG188"/>
          <cell r="AH188"/>
          <cell r="AI188"/>
          <cell r="AJ188"/>
          <cell r="AK188"/>
          <cell r="AL188"/>
          <cell r="AM188"/>
          <cell r="AN188"/>
          <cell r="AO188"/>
          <cell r="AP188"/>
          <cell r="AQ188">
            <v>140</v>
          </cell>
          <cell r="AR188">
            <v>140</v>
          </cell>
        </row>
        <row r="189">
          <cell r="A189" t="str">
            <v>01-HT17</v>
          </cell>
          <cell r="B189" t="str">
            <v>Worcester</v>
          </cell>
          <cell r="C189"/>
          <cell r="D189"/>
          <cell r="E189"/>
          <cell r="F189"/>
          <cell r="G189"/>
          <cell r="H189"/>
          <cell r="I189"/>
          <cell r="J189"/>
          <cell r="K189"/>
          <cell r="L189"/>
          <cell r="M189"/>
          <cell r="N189"/>
          <cell r="O189"/>
          <cell r="P189"/>
          <cell r="Q189"/>
          <cell r="R189"/>
          <cell r="S189"/>
          <cell r="T189"/>
          <cell r="U189"/>
          <cell r="V189"/>
          <cell r="W189"/>
          <cell r="X189"/>
          <cell r="Y189">
            <v>0</v>
          </cell>
          <cell r="Z189">
            <v>0</v>
          </cell>
          <cell r="AA189"/>
          <cell r="AB189"/>
          <cell r="AC189"/>
          <cell r="AD189"/>
          <cell r="AE189"/>
          <cell r="AF189"/>
          <cell r="AG189"/>
          <cell r="AH189"/>
          <cell r="AI189"/>
          <cell r="AJ189"/>
          <cell r="AK189"/>
          <cell r="AL189"/>
          <cell r="AM189"/>
          <cell r="AN189"/>
          <cell r="AO189"/>
          <cell r="AP189"/>
          <cell r="AQ189"/>
          <cell r="AR189"/>
        </row>
        <row r="190">
          <cell r="A190" t="str">
            <v>01-HT19</v>
          </cell>
          <cell r="B190" t="str">
            <v>Worcester</v>
          </cell>
          <cell r="C190"/>
          <cell r="D190"/>
          <cell r="E190"/>
          <cell r="F190"/>
          <cell r="G190"/>
          <cell r="H190"/>
          <cell r="I190"/>
          <cell r="J190"/>
          <cell r="K190"/>
          <cell r="L190"/>
          <cell r="M190"/>
          <cell r="N190"/>
          <cell r="O190"/>
          <cell r="P190"/>
          <cell r="Q190"/>
          <cell r="R190"/>
          <cell r="S190">
            <v>1</v>
          </cell>
          <cell r="T190">
            <v>1</v>
          </cell>
          <cell r="U190"/>
          <cell r="V190"/>
          <cell r="W190"/>
          <cell r="X190"/>
          <cell r="Y190">
            <v>1</v>
          </cell>
          <cell r="Z190">
            <v>1</v>
          </cell>
          <cell r="AA190"/>
          <cell r="AB190"/>
          <cell r="AC190"/>
          <cell r="AD190"/>
          <cell r="AE190"/>
          <cell r="AF190"/>
          <cell r="AG190"/>
          <cell r="AH190"/>
          <cell r="AI190"/>
          <cell r="AJ190"/>
          <cell r="AK190"/>
          <cell r="AL190"/>
          <cell r="AM190"/>
          <cell r="AN190"/>
          <cell r="AO190"/>
          <cell r="AP190"/>
          <cell r="AQ190">
            <v>0.96</v>
          </cell>
          <cell r="AR190">
            <v>0.96</v>
          </cell>
        </row>
        <row r="191">
          <cell r="A191" t="str">
            <v>01-HT2</v>
          </cell>
          <cell r="B191" t="str">
            <v>Worcester</v>
          </cell>
          <cell r="C191"/>
          <cell r="D191"/>
          <cell r="E191"/>
          <cell r="F191"/>
          <cell r="G191"/>
          <cell r="H191"/>
          <cell r="I191"/>
          <cell r="J191"/>
          <cell r="K191"/>
          <cell r="L191"/>
          <cell r="M191"/>
          <cell r="N191"/>
          <cell r="O191"/>
          <cell r="P191"/>
          <cell r="Q191"/>
          <cell r="R191"/>
          <cell r="S191"/>
          <cell r="T191"/>
          <cell r="U191"/>
          <cell r="V191"/>
          <cell r="W191"/>
          <cell r="X191"/>
          <cell r="Y191">
            <v>0</v>
          </cell>
          <cell r="Z191">
            <v>0</v>
          </cell>
          <cell r="AA191"/>
          <cell r="AB191"/>
          <cell r="AC191"/>
          <cell r="AD191"/>
          <cell r="AE191"/>
          <cell r="AF191"/>
          <cell r="AG191"/>
          <cell r="AH191"/>
          <cell r="AI191"/>
          <cell r="AJ191"/>
          <cell r="AK191"/>
          <cell r="AL191"/>
          <cell r="AM191"/>
          <cell r="AN191"/>
          <cell r="AO191"/>
          <cell r="AP191"/>
          <cell r="AQ191"/>
          <cell r="AR191"/>
        </row>
        <row r="192">
          <cell r="A192" t="str">
            <v>01-HT20</v>
          </cell>
          <cell r="B192" t="str">
            <v>Worcester</v>
          </cell>
          <cell r="C192"/>
          <cell r="D192"/>
          <cell r="E192"/>
          <cell r="F192"/>
          <cell r="G192"/>
          <cell r="H192"/>
          <cell r="I192"/>
          <cell r="J192"/>
          <cell r="K192"/>
          <cell r="L192"/>
          <cell r="M192"/>
          <cell r="N192"/>
          <cell r="O192">
            <v>1</v>
          </cell>
          <cell r="P192">
            <v>1</v>
          </cell>
          <cell r="Q192"/>
          <cell r="R192"/>
          <cell r="S192"/>
          <cell r="T192"/>
          <cell r="U192"/>
          <cell r="V192"/>
          <cell r="W192"/>
          <cell r="X192"/>
          <cell r="Y192">
            <v>1</v>
          </cell>
          <cell r="Z192">
            <v>1</v>
          </cell>
          <cell r="AA192"/>
          <cell r="AB192"/>
          <cell r="AC192"/>
          <cell r="AD192"/>
          <cell r="AE192"/>
          <cell r="AF192"/>
          <cell r="AG192"/>
          <cell r="AH192"/>
          <cell r="AI192"/>
          <cell r="AJ192"/>
          <cell r="AK192"/>
          <cell r="AL192"/>
          <cell r="AM192">
            <v>75</v>
          </cell>
          <cell r="AN192">
            <v>75</v>
          </cell>
          <cell r="AO192"/>
          <cell r="AP192"/>
          <cell r="AQ192"/>
          <cell r="AR192"/>
        </row>
        <row r="193">
          <cell r="A193" t="str">
            <v>01-HT22</v>
          </cell>
          <cell r="B193" t="str">
            <v>Auburn, Worcester</v>
          </cell>
          <cell r="C193"/>
          <cell r="D193"/>
          <cell r="E193"/>
          <cell r="F193"/>
          <cell r="G193"/>
          <cell r="H193"/>
          <cell r="I193"/>
          <cell r="J193"/>
          <cell r="K193"/>
          <cell r="L193"/>
          <cell r="M193"/>
          <cell r="N193"/>
          <cell r="O193"/>
          <cell r="P193"/>
          <cell r="Q193"/>
          <cell r="R193"/>
          <cell r="S193">
            <v>2</v>
          </cell>
          <cell r="T193">
            <v>2</v>
          </cell>
          <cell r="U193"/>
          <cell r="V193"/>
          <cell r="W193"/>
          <cell r="X193"/>
          <cell r="Y193">
            <v>2</v>
          </cell>
          <cell r="Z193">
            <v>2</v>
          </cell>
          <cell r="AA193"/>
          <cell r="AB193"/>
          <cell r="AC193"/>
          <cell r="AD193"/>
          <cell r="AE193"/>
          <cell r="AF193"/>
          <cell r="AG193"/>
          <cell r="AH193"/>
          <cell r="AI193"/>
          <cell r="AJ193"/>
          <cell r="AK193"/>
          <cell r="AL193"/>
          <cell r="AM193"/>
          <cell r="AN193"/>
          <cell r="AO193"/>
          <cell r="AP193"/>
          <cell r="AQ193">
            <v>10.73</v>
          </cell>
          <cell r="AR193">
            <v>10.73</v>
          </cell>
        </row>
        <row r="194">
          <cell r="A194" t="str">
            <v>01-HT25</v>
          </cell>
          <cell r="B194" t="str">
            <v>Worcester</v>
          </cell>
          <cell r="C194"/>
          <cell r="D194"/>
          <cell r="E194"/>
          <cell r="F194"/>
          <cell r="G194"/>
          <cell r="H194"/>
          <cell r="I194"/>
          <cell r="J194"/>
          <cell r="K194"/>
          <cell r="L194"/>
          <cell r="M194"/>
          <cell r="N194"/>
          <cell r="O194">
            <v>1</v>
          </cell>
          <cell r="P194">
            <v>1</v>
          </cell>
          <cell r="Q194"/>
          <cell r="R194"/>
          <cell r="S194"/>
          <cell r="T194"/>
          <cell r="U194"/>
          <cell r="V194"/>
          <cell r="W194"/>
          <cell r="X194"/>
          <cell r="Y194">
            <v>1</v>
          </cell>
          <cell r="Z194">
            <v>1</v>
          </cell>
          <cell r="AA194"/>
          <cell r="AB194"/>
          <cell r="AC194"/>
          <cell r="AD194"/>
          <cell r="AE194"/>
          <cell r="AF194"/>
          <cell r="AG194"/>
          <cell r="AH194"/>
          <cell r="AI194"/>
          <cell r="AJ194"/>
          <cell r="AK194"/>
          <cell r="AL194"/>
          <cell r="AM194">
            <v>7500</v>
          </cell>
          <cell r="AN194">
            <v>7500</v>
          </cell>
          <cell r="AO194"/>
          <cell r="AP194"/>
          <cell r="AQ194"/>
          <cell r="AR194"/>
        </row>
        <row r="195">
          <cell r="A195" t="str">
            <v>01-HT26</v>
          </cell>
          <cell r="B195" t="str">
            <v>Worcester</v>
          </cell>
          <cell r="C195"/>
          <cell r="D195"/>
          <cell r="E195"/>
          <cell r="F195"/>
          <cell r="G195"/>
          <cell r="H195"/>
          <cell r="I195"/>
          <cell r="J195"/>
          <cell r="K195"/>
          <cell r="L195"/>
          <cell r="M195"/>
          <cell r="N195"/>
          <cell r="O195"/>
          <cell r="P195"/>
          <cell r="Q195"/>
          <cell r="R195"/>
          <cell r="S195">
            <v>1</v>
          </cell>
          <cell r="T195">
            <v>1</v>
          </cell>
          <cell r="U195"/>
          <cell r="V195"/>
          <cell r="W195"/>
          <cell r="X195"/>
          <cell r="Y195">
            <v>1</v>
          </cell>
          <cell r="Z195">
            <v>1</v>
          </cell>
          <cell r="AA195"/>
          <cell r="AB195"/>
          <cell r="AC195"/>
          <cell r="AD195"/>
          <cell r="AE195"/>
          <cell r="AF195"/>
          <cell r="AG195"/>
          <cell r="AH195"/>
          <cell r="AI195"/>
          <cell r="AJ195"/>
          <cell r="AK195"/>
          <cell r="AL195"/>
          <cell r="AM195"/>
          <cell r="AN195"/>
          <cell r="AO195"/>
          <cell r="AP195"/>
          <cell r="AQ195">
            <v>75.599999999999994</v>
          </cell>
          <cell r="AR195">
            <v>75.599999999999994</v>
          </cell>
        </row>
        <row r="196">
          <cell r="A196" t="str">
            <v>01-HT27</v>
          </cell>
          <cell r="B196" t="str">
            <v>Worcester</v>
          </cell>
          <cell r="C196"/>
          <cell r="D196"/>
          <cell r="E196"/>
          <cell r="F196"/>
          <cell r="G196"/>
          <cell r="H196"/>
          <cell r="I196"/>
          <cell r="J196"/>
          <cell r="K196"/>
          <cell r="L196"/>
          <cell r="M196"/>
          <cell r="N196"/>
          <cell r="O196"/>
          <cell r="P196"/>
          <cell r="Q196"/>
          <cell r="R196"/>
          <cell r="S196"/>
          <cell r="T196"/>
          <cell r="U196"/>
          <cell r="V196"/>
          <cell r="W196"/>
          <cell r="X196"/>
          <cell r="Y196">
            <v>0</v>
          </cell>
          <cell r="Z196">
            <v>0</v>
          </cell>
          <cell r="AA196"/>
          <cell r="AB196"/>
          <cell r="AC196"/>
          <cell r="AD196"/>
          <cell r="AE196"/>
          <cell r="AF196"/>
          <cell r="AG196"/>
          <cell r="AH196"/>
          <cell r="AI196"/>
          <cell r="AJ196"/>
          <cell r="AK196"/>
          <cell r="AL196"/>
          <cell r="AM196"/>
          <cell r="AN196"/>
          <cell r="AO196"/>
          <cell r="AP196"/>
          <cell r="AQ196"/>
          <cell r="AR196"/>
        </row>
        <row r="197">
          <cell r="A197" t="str">
            <v>01-HT28</v>
          </cell>
          <cell r="B197" t="str">
            <v>Worcester</v>
          </cell>
          <cell r="C197"/>
          <cell r="D197"/>
          <cell r="E197"/>
          <cell r="F197"/>
          <cell r="G197"/>
          <cell r="H197"/>
          <cell r="I197"/>
          <cell r="J197"/>
          <cell r="K197"/>
          <cell r="L197"/>
          <cell r="M197"/>
          <cell r="N197"/>
          <cell r="O197"/>
          <cell r="P197"/>
          <cell r="Q197"/>
          <cell r="R197"/>
          <cell r="S197"/>
          <cell r="T197"/>
          <cell r="U197"/>
          <cell r="V197"/>
          <cell r="W197"/>
          <cell r="X197"/>
          <cell r="Y197">
            <v>0</v>
          </cell>
          <cell r="Z197">
            <v>0</v>
          </cell>
          <cell r="AA197"/>
          <cell r="AB197"/>
          <cell r="AC197"/>
          <cell r="AD197"/>
          <cell r="AE197"/>
          <cell r="AF197"/>
          <cell r="AG197"/>
          <cell r="AH197"/>
          <cell r="AI197"/>
          <cell r="AJ197"/>
          <cell r="AK197"/>
          <cell r="AL197"/>
          <cell r="AM197"/>
          <cell r="AN197"/>
          <cell r="AO197"/>
          <cell r="AP197"/>
          <cell r="AQ197"/>
          <cell r="AR197"/>
        </row>
        <row r="198">
          <cell r="A198" t="str">
            <v>01-HT3</v>
          </cell>
          <cell r="B198" t="str">
            <v>Worcester</v>
          </cell>
          <cell r="C198"/>
          <cell r="D198"/>
          <cell r="E198"/>
          <cell r="F198"/>
          <cell r="G198"/>
          <cell r="H198"/>
          <cell r="I198"/>
          <cell r="J198"/>
          <cell r="K198"/>
          <cell r="L198"/>
          <cell r="M198"/>
          <cell r="N198"/>
          <cell r="O198"/>
          <cell r="P198"/>
          <cell r="Q198"/>
          <cell r="R198"/>
          <cell r="S198"/>
          <cell r="T198"/>
          <cell r="U198"/>
          <cell r="V198"/>
          <cell r="W198"/>
          <cell r="X198"/>
          <cell r="Y198">
            <v>0</v>
          </cell>
          <cell r="Z198">
            <v>0</v>
          </cell>
          <cell r="AA198"/>
          <cell r="AB198"/>
          <cell r="AC198"/>
          <cell r="AD198"/>
          <cell r="AE198"/>
          <cell r="AF198"/>
          <cell r="AG198"/>
          <cell r="AH198"/>
          <cell r="AI198"/>
          <cell r="AJ198"/>
          <cell r="AK198"/>
          <cell r="AL198"/>
          <cell r="AM198"/>
          <cell r="AN198"/>
          <cell r="AO198"/>
          <cell r="AP198"/>
          <cell r="AQ198"/>
          <cell r="AR198"/>
        </row>
        <row r="199">
          <cell r="A199" t="str">
            <v>01-HT32</v>
          </cell>
          <cell r="B199" t="str">
            <v>Worcester</v>
          </cell>
          <cell r="C199"/>
          <cell r="D199"/>
          <cell r="E199"/>
          <cell r="F199"/>
          <cell r="G199"/>
          <cell r="H199"/>
          <cell r="I199"/>
          <cell r="J199"/>
          <cell r="K199"/>
          <cell r="L199"/>
          <cell r="M199"/>
          <cell r="N199"/>
          <cell r="O199"/>
          <cell r="P199"/>
          <cell r="Q199"/>
          <cell r="R199"/>
          <cell r="S199"/>
          <cell r="T199"/>
          <cell r="U199"/>
          <cell r="V199"/>
          <cell r="W199"/>
          <cell r="X199"/>
          <cell r="Y199">
            <v>0</v>
          </cell>
          <cell r="Z199">
            <v>0</v>
          </cell>
          <cell r="AA199"/>
          <cell r="AB199"/>
          <cell r="AC199"/>
          <cell r="AD199"/>
          <cell r="AE199"/>
          <cell r="AF199"/>
          <cell r="AG199"/>
          <cell r="AH199"/>
          <cell r="AI199"/>
          <cell r="AJ199"/>
          <cell r="AK199"/>
          <cell r="AL199"/>
          <cell r="AM199"/>
          <cell r="AN199"/>
          <cell r="AO199"/>
          <cell r="AP199"/>
          <cell r="AQ199"/>
          <cell r="AR199"/>
        </row>
        <row r="200">
          <cell r="A200" t="str">
            <v>01-HT36</v>
          </cell>
          <cell r="B200" t="str">
            <v>Worcester</v>
          </cell>
          <cell r="C200"/>
          <cell r="D200"/>
          <cell r="E200"/>
          <cell r="F200"/>
          <cell r="G200"/>
          <cell r="H200"/>
          <cell r="I200"/>
          <cell r="J200"/>
          <cell r="K200"/>
          <cell r="L200"/>
          <cell r="M200"/>
          <cell r="N200"/>
          <cell r="O200"/>
          <cell r="P200"/>
          <cell r="Q200"/>
          <cell r="R200"/>
          <cell r="S200"/>
          <cell r="T200"/>
          <cell r="U200"/>
          <cell r="V200"/>
          <cell r="W200"/>
          <cell r="X200"/>
          <cell r="Y200">
            <v>0</v>
          </cell>
          <cell r="Z200">
            <v>0</v>
          </cell>
          <cell r="AA200"/>
          <cell r="AB200"/>
          <cell r="AC200"/>
          <cell r="AD200"/>
          <cell r="AE200"/>
          <cell r="AF200"/>
          <cell r="AG200"/>
          <cell r="AH200"/>
          <cell r="AI200"/>
          <cell r="AJ200"/>
          <cell r="AK200"/>
          <cell r="AL200"/>
          <cell r="AM200"/>
          <cell r="AN200"/>
          <cell r="AO200"/>
          <cell r="AP200"/>
          <cell r="AQ200"/>
          <cell r="AR200"/>
        </row>
        <row r="201">
          <cell r="A201" t="str">
            <v>01-HT37</v>
          </cell>
          <cell r="B201" t="str">
            <v>Worcester</v>
          </cell>
          <cell r="C201"/>
          <cell r="D201"/>
          <cell r="E201"/>
          <cell r="F201"/>
          <cell r="G201"/>
          <cell r="H201"/>
          <cell r="I201"/>
          <cell r="J201"/>
          <cell r="K201"/>
          <cell r="L201"/>
          <cell r="M201"/>
          <cell r="N201"/>
          <cell r="O201"/>
          <cell r="P201"/>
          <cell r="Q201"/>
          <cell r="R201"/>
          <cell r="S201"/>
          <cell r="T201"/>
          <cell r="U201"/>
          <cell r="V201"/>
          <cell r="W201"/>
          <cell r="X201"/>
          <cell r="Y201">
            <v>0</v>
          </cell>
          <cell r="Z201">
            <v>0</v>
          </cell>
          <cell r="AA201"/>
          <cell r="AB201"/>
          <cell r="AC201"/>
          <cell r="AD201"/>
          <cell r="AE201"/>
          <cell r="AF201"/>
          <cell r="AG201"/>
          <cell r="AH201"/>
          <cell r="AI201"/>
          <cell r="AJ201"/>
          <cell r="AK201"/>
          <cell r="AL201"/>
          <cell r="AM201"/>
          <cell r="AN201"/>
          <cell r="AO201"/>
          <cell r="AP201"/>
          <cell r="AQ201"/>
          <cell r="AR201"/>
        </row>
        <row r="202">
          <cell r="A202" t="str">
            <v>01-HT39</v>
          </cell>
          <cell r="B202" t="str">
            <v>Worcester</v>
          </cell>
          <cell r="C202"/>
          <cell r="D202"/>
          <cell r="E202"/>
          <cell r="F202"/>
          <cell r="G202"/>
          <cell r="H202"/>
          <cell r="I202"/>
          <cell r="J202"/>
          <cell r="K202"/>
          <cell r="L202"/>
          <cell r="M202"/>
          <cell r="N202"/>
          <cell r="O202">
            <v>1</v>
          </cell>
          <cell r="P202">
            <v>1</v>
          </cell>
          <cell r="Q202"/>
          <cell r="R202"/>
          <cell r="S202"/>
          <cell r="T202"/>
          <cell r="U202"/>
          <cell r="V202"/>
          <cell r="W202"/>
          <cell r="X202"/>
          <cell r="Y202">
            <v>1</v>
          </cell>
          <cell r="Z202">
            <v>1</v>
          </cell>
          <cell r="AA202"/>
          <cell r="AB202"/>
          <cell r="AC202"/>
          <cell r="AD202"/>
          <cell r="AE202"/>
          <cell r="AF202"/>
          <cell r="AG202"/>
          <cell r="AH202"/>
          <cell r="AI202"/>
          <cell r="AJ202"/>
          <cell r="AK202"/>
          <cell r="AL202"/>
          <cell r="AM202">
            <v>150</v>
          </cell>
          <cell r="AN202">
            <v>150</v>
          </cell>
          <cell r="AO202"/>
          <cell r="AP202"/>
          <cell r="AQ202"/>
          <cell r="AR202"/>
        </row>
        <row r="203">
          <cell r="A203" t="str">
            <v>01-HT40</v>
          </cell>
          <cell r="B203" t="str">
            <v>Worcester</v>
          </cell>
          <cell r="C203"/>
          <cell r="D203"/>
          <cell r="E203"/>
          <cell r="F203"/>
          <cell r="G203"/>
          <cell r="H203"/>
          <cell r="I203"/>
          <cell r="J203"/>
          <cell r="K203"/>
          <cell r="L203"/>
          <cell r="M203"/>
          <cell r="N203"/>
          <cell r="O203">
            <v>2</v>
          </cell>
          <cell r="P203">
            <v>2</v>
          </cell>
          <cell r="Q203"/>
          <cell r="R203"/>
          <cell r="S203">
            <v>2</v>
          </cell>
          <cell r="T203">
            <v>2</v>
          </cell>
          <cell r="U203"/>
          <cell r="V203"/>
          <cell r="W203"/>
          <cell r="X203"/>
          <cell r="Y203">
            <v>4</v>
          </cell>
          <cell r="Z203">
            <v>4</v>
          </cell>
          <cell r="AA203"/>
          <cell r="AB203"/>
          <cell r="AC203"/>
          <cell r="AD203"/>
          <cell r="AE203"/>
          <cell r="AF203"/>
          <cell r="AG203"/>
          <cell r="AH203"/>
          <cell r="AI203"/>
          <cell r="AJ203"/>
          <cell r="AK203"/>
          <cell r="AL203"/>
          <cell r="AM203">
            <v>120</v>
          </cell>
          <cell r="AN203">
            <v>120</v>
          </cell>
          <cell r="AO203"/>
          <cell r="AP203"/>
          <cell r="AQ203">
            <v>135</v>
          </cell>
          <cell r="AR203">
            <v>135</v>
          </cell>
        </row>
        <row r="204">
          <cell r="A204" t="str">
            <v>01-HT41</v>
          </cell>
          <cell r="B204" t="str">
            <v>Worcester</v>
          </cell>
          <cell r="C204"/>
          <cell r="D204"/>
          <cell r="E204"/>
          <cell r="F204"/>
          <cell r="G204"/>
          <cell r="H204"/>
          <cell r="I204"/>
          <cell r="J204"/>
          <cell r="K204"/>
          <cell r="L204"/>
          <cell r="M204"/>
          <cell r="N204"/>
          <cell r="O204">
            <v>2</v>
          </cell>
          <cell r="P204">
            <v>2</v>
          </cell>
          <cell r="Q204"/>
          <cell r="R204"/>
          <cell r="S204"/>
          <cell r="T204"/>
          <cell r="U204"/>
          <cell r="V204"/>
          <cell r="W204"/>
          <cell r="X204"/>
          <cell r="Y204">
            <v>2</v>
          </cell>
          <cell r="Z204">
            <v>2</v>
          </cell>
          <cell r="AA204"/>
          <cell r="AB204"/>
          <cell r="AC204"/>
          <cell r="AD204"/>
          <cell r="AE204"/>
          <cell r="AF204"/>
          <cell r="AG204"/>
          <cell r="AH204"/>
          <cell r="AI204"/>
          <cell r="AJ204"/>
          <cell r="AK204"/>
          <cell r="AL204"/>
          <cell r="AM204">
            <v>3616</v>
          </cell>
          <cell r="AN204">
            <v>3616</v>
          </cell>
          <cell r="AO204"/>
          <cell r="AP204"/>
          <cell r="AQ204"/>
          <cell r="AR204"/>
        </row>
        <row r="205">
          <cell r="A205" t="str">
            <v>01-HT42</v>
          </cell>
          <cell r="B205" t="str">
            <v>Leicester, Worcester</v>
          </cell>
          <cell r="C205"/>
          <cell r="D205"/>
          <cell r="E205"/>
          <cell r="F205"/>
          <cell r="G205"/>
          <cell r="H205"/>
          <cell r="I205"/>
          <cell r="J205"/>
          <cell r="K205"/>
          <cell r="L205"/>
          <cell r="M205"/>
          <cell r="N205"/>
          <cell r="O205"/>
          <cell r="P205"/>
          <cell r="Q205"/>
          <cell r="R205"/>
          <cell r="S205">
            <v>158</v>
          </cell>
          <cell r="T205">
            <v>158</v>
          </cell>
          <cell r="U205"/>
          <cell r="V205"/>
          <cell r="W205"/>
          <cell r="X205"/>
          <cell r="Y205">
            <v>158</v>
          </cell>
          <cell r="Z205">
            <v>158</v>
          </cell>
          <cell r="AA205"/>
          <cell r="AB205"/>
          <cell r="AC205"/>
          <cell r="AD205"/>
          <cell r="AE205"/>
          <cell r="AF205"/>
          <cell r="AG205"/>
          <cell r="AH205"/>
          <cell r="AI205"/>
          <cell r="AJ205"/>
          <cell r="AK205"/>
          <cell r="AL205"/>
          <cell r="AM205"/>
          <cell r="AN205"/>
          <cell r="AO205"/>
          <cell r="AP205"/>
          <cell r="AQ205">
            <v>8738.73</v>
          </cell>
          <cell r="AR205">
            <v>8738.73</v>
          </cell>
        </row>
        <row r="206">
          <cell r="A206" t="str">
            <v>01-HT45</v>
          </cell>
          <cell r="B206" t="str">
            <v>Worcester</v>
          </cell>
          <cell r="C206"/>
          <cell r="D206"/>
          <cell r="E206"/>
          <cell r="F206"/>
          <cell r="G206"/>
          <cell r="H206"/>
          <cell r="I206"/>
          <cell r="J206"/>
          <cell r="K206"/>
          <cell r="L206"/>
          <cell r="M206"/>
          <cell r="N206"/>
          <cell r="O206"/>
          <cell r="P206"/>
          <cell r="Q206"/>
          <cell r="R206"/>
          <cell r="S206"/>
          <cell r="T206"/>
          <cell r="U206"/>
          <cell r="V206"/>
          <cell r="W206"/>
          <cell r="X206"/>
          <cell r="Y206">
            <v>0</v>
          </cell>
          <cell r="Z206">
            <v>0</v>
          </cell>
          <cell r="AA206"/>
          <cell r="AB206"/>
          <cell r="AC206"/>
          <cell r="AD206"/>
          <cell r="AE206"/>
          <cell r="AF206"/>
          <cell r="AG206"/>
          <cell r="AH206"/>
          <cell r="AI206"/>
          <cell r="AJ206"/>
          <cell r="AK206"/>
          <cell r="AL206"/>
          <cell r="AM206"/>
          <cell r="AN206"/>
          <cell r="AO206"/>
          <cell r="AP206"/>
          <cell r="AQ206"/>
          <cell r="AR206"/>
        </row>
        <row r="207">
          <cell r="A207" t="str">
            <v>01-HT47</v>
          </cell>
          <cell r="B207" t="str">
            <v>Worcester</v>
          </cell>
          <cell r="C207"/>
          <cell r="D207"/>
          <cell r="E207"/>
          <cell r="F207"/>
          <cell r="G207"/>
          <cell r="H207"/>
          <cell r="I207"/>
          <cell r="J207"/>
          <cell r="K207"/>
          <cell r="L207"/>
          <cell r="M207"/>
          <cell r="N207"/>
          <cell r="O207"/>
          <cell r="P207"/>
          <cell r="Q207"/>
          <cell r="R207"/>
          <cell r="S207"/>
          <cell r="T207"/>
          <cell r="U207"/>
          <cell r="V207"/>
          <cell r="W207"/>
          <cell r="X207"/>
          <cell r="Y207">
            <v>0</v>
          </cell>
          <cell r="Z207">
            <v>0</v>
          </cell>
          <cell r="AA207"/>
          <cell r="AB207"/>
          <cell r="AC207"/>
          <cell r="AD207"/>
          <cell r="AE207"/>
          <cell r="AF207"/>
          <cell r="AG207"/>
          <cell r="AH207"/>
          <cell r="AI207"/>
          <cell r="AJ207"/>
          <cell r="AK207"/>
          <cell r="AL207"/>
          <cell r="AM207"/>
          <cell r="AN207"/>
          <cell r="AO207"/>
          <cell r="AP207"/>
          <cell r="AQ207"/>
          <cell r="AR207"/>
        </row>
        <row r="208">
          <cell r="A208" t="str">
            <v>01-HT48</v>
          </cell>
          <cell r="B208" t="str">
            <v>Worcester</v>
          </cell>
          <cell r="C208"/>
          <cell r="D208"/>
          <cell r="E208"/>
          <cell r="F208"/>
          <cell r="G208"/>
          <cell r="H208"/>
          <cell r="I208"/>
          <cell r="J208"/>
          <cell r="K208"/>
          <cell r="L208"/>
          <cell r="M208"/>
          <cell r="N208"/>
          <cell r="O208"/>
          <cell r="P208"/>
          <cell r="Q208"/>
          <cell r="R208"/>
          <cell r="S208">
            <v>1</v>
          </cell>
          <cell r="T208">
            <v>1</v>
          </cell>
          <cell r="U208"/>
          <cell r="V208"/>
          <cell r="W208"/>
          <cell r="X208"/>
          <cell r="Y208">
            <v>1</v>
          </cell>
          <cell r="Z208">
            <v>1</v>
          </cell>
          <cell r="AA208"/>
          <cell r="AB208"/>
          <cell r="AC208"/>
          <cell r="AD208"/>
          <cell r="AE208"/>
          <cell r="AF208"/>
          <cell r="AG208"/>
          <cell r="AH208"/>
          <cell r="AI208"/>
          <cell r="AJ208"/>
          <cell r="AK208"/>
          <cell r="AL208"/>
          <cell r="AM208"/>
          <cell r="AN208"/>
          <cell r="AO208"/>
          <cell r="AP208"/>
          <cell r="AQ208">
            <v>82</v>
          </cell>
          <cell r="AR208">
            <v>82</v>
          </cell>
        </row>
        <row r="209">
          <cell r="A209" t="str">
            <v>01-HT52</v>
          </cell>
          <cell r="B209" t="str">
            <v>Worcester</v>
          </cell>
          <cell r="C209"/>
          <cell r="D209"/>
          <cell r="E209"/>
          <cell r="F209"/>
          <cell r="G209"/>
          <cell r="H209"/>
          <cell r="I209"/>
          <cell r="J209"/>
          <cell r="K209"/>
          <cell r="L209"/>
          <cell r="M209"/>
          <cell r="N209"/>
          <cell r="O209"/>
          <cell r="P209"/>
          <cell r="Q209"/>
          <cell r="R209"/>
          <cell r="S209"/>
          <cell r="T209"/>
          <cell r="U209"/>
          <cell r="V209"/>
          <cell r="W209"/>
          <cell r="X209"/>
          <cell r="Y209">
            <v>0</v>
          </cell>
          <cell r="Z209">
            <v>0</v>
          </cell>
          <cell r="AA209"/>
          <cell r="AB209"/>
          <cell r="AC209"/>
          <cell r="AD209"/>
          <cell r="AE209"/>
          <cell r="AF209"/>
          <cell r="AG209"/>
          <cell r="AH209"/>
          <cell r="AI209"/>
          <cell r="AJ209"/>
          <cell r="AK209"/>
          <cell r="AL209"/>
          <cell r="AM209"/>
          <cell r="AN209"/>
          <cell r="AO209"/>
          <cell r="AP209"/>
          <cell r="AQ209"/>
          <cell r="AR209"/>
        </row>
        <row r="210">
          <cell r="A210" t="str">
            <v>01-HT55</v>
          </cell>
          <cell r="B210" t="str">
            <v>Worcester</v>
          </cell>
          <cell r="C210"/>
          <cell r="D210"/>
          <cell r="E210"/>
          <cell r="F210"/>
          <cell r="G210"/>
          <cell r="H210"/>
          <cell r="I210"/>
          <cell r="J210"/>
          <cell r="K210"/>
          <cell r="L210"/>
          <cell r="M210"/>
          <cell r="N210"/>
          <cell r="O210"/>
          <cell r="P210"/>
          <cell r="Q210"/>
          <cell r="R210"/>
          <cell r="S210">
            <v>1</v>
          </cell>
          <cell r="T210">
            <v>1</v>
          </cell>
          <cell r="U210"/>
          <cell r="V210"/>
          <cell r="W210"/>
          <cell r="X210"/>
          <cell r="Y210">
            <v>1</v>
          </cell>
          <cell r="Z210">
            <v>1</v>
          </cell>
          <cell r="AA210"/>
          <cell r="AB210"/>
          <cell r="AC210"/>
          <cell r="AD210"/>
          <cell r="AE210"/>
          <cell r="AF210"/>
          <cell r="AG210"/>
          <cell r="AH210"/>
          <cell r="AI210"/>
          <cell r="AJ210"/>
          <cell r="AK210"/>
          <cell r="AL210"/>
          <cell r="AM210"/>
          <cell r="AN210"/>
          <cell r="AO210"/>
          <cell r="AP210"/>
          <cell r="AQ210">
            <v>200</v>
          </cell>
          <cell r="AR210">
            <v>200</v>
          </cell>
        </row>
        <row r="211">
          <cell r="A211" t="str">
            <v>01-HT56B</v>
          </cell>
          <cell r="B211" t="str">
            <v>Worcester</v>
          </cell>
          <cell r="C211"/>
          <cell r="D211"/>
          <cell r="E211"/>
          <cell r="F211"/>
          <cell r="G211"/>
          <cell r="H211"/>
          <cell r="I211"/>
          <cell r="J211"/>
          <cell r="K211"/>
          <cell r="L211"/>
          <cell r="M211"/>
          <cell r="N211"/>
          <cell r="O211"/>
          <cell r="P211"/>
          <cell r="Q211"/>
          <cell r="R211"/>
          <cell r="S211"/>
          <cell r="T211"/>
          <cell r="U211"/>
          <cell r="V211"/>
          <cell r="W211"/>
          <cell r="X211"/>
          <cell r="Y211">
            <v>0</v>
          </cell>
          <cell r="Z211">
            <v>0</v>
          </cell>
          <cell r="AA211"/>
          <cell r="AB211"/>
          <cell r="AC211"/>
          <cell r="AD211"/>
          <cell r="AE211"/>
          <cell r="AF211"/>
          <cell r="AG211"/>
          <cell r="AH211"/>
          <cell r="AI211"/>
          <cell r="AJ211"/>
          <cell r="AK211"/>
          <cell r="AL211"/>
          <cell r="AM211"/>
          <cell r="AN211"/>
          <cell r="AO211"/>
          <cell r="AP211"/>
          <cell r="AQ211"/>
          <cell r="AR211"/>
        </row>
        <row r="212">
          <cell r="A212" t="str">
            <v>01-HT59</v>
          </cell>
          <cell r="B212" t="str">
            <v>Worcester</v>
          </cell>
          <cell r="C212"/>
          <cell r="D212"/>
          <cell r="E212"/>
          <cell r="F212"/>
          <cell r="G212"/>
          <cell r="H212"/>
          <cell r="I212"/>
          <cell r="J212"/>
          <cell r="K212"/>
          <cell r="L212"/>
          <cell r="M212"/>
          <cell r="N212"/>
          <cell r="O212"/>
          <cell r="P212"/>
          <cell r="Q212"/>
          <cell r="R212"/>
          <cell r="S212">
            <v>2</v>
          </cell>
          <cell r="T212">
            <v>2</v>
          </cell>
          <cell r="U212"/>
          <cell r="V212"/>
          <cell r="W212">
            <v>1</v>
          </cell>
          <cell r="X212">
            <v>1</v>
          </cell>
          <cell r="Y212">
            <v>3</v>
          </cell>
          <cell r="Z212">
            <v>3</v>
          </cell>
          <cell r="AA212"/>
          <cell r="AB212"/>
          <cell r="AC212"/>
          <cell r="AD212"/>
          <cell r="AE212"/>
          <cell r="AF212"/>
          <cell r="AG212"/>
          <cell r="AH212"/>
          <cell r="AI212"/>
          <cell r="AJ212"/>
          <cell r="AK212"/>
          <cell r="AL212"/>
          <cell r="AM212"/>
          <cell r="AN212"/>
          <cell r="AO212"/>
          <cell r="AP212"/>
          <cell r="AQ212">
            <v>210</v>
          </cell>
          <cell r="AR212">
            <v>210</v>
          </cell>
        </row>
        <row r="213">
          <cell r="A213" t="str">
            <v>01-HT60</v>
          </cell>
          <cell r="B213" t="str">
            <v>Worcester</v>
          </cell>
          <cell r="C213"/>
          <cell r="D213"/>
          <cell r="E213"/>
          <cell r="F213"/>
          <cell r="G213"/>
          <cell r="H213"/>
          <cell r="I213"/>
          <cell r="J213"/>
          <cell r="K213"/>
          <cell r="L213"/>
          <cell r="M213"/>
          <cell r="N213"/>
          <cell r="O213"/>
          <cell r="P213"/>
          <cell r="Q213"/>
          <cell r="R213"/>
          <cell r="S213"/>
          <cell r="T213"/>
          <cell r="U213"/>
          <cell r="V213"/>
          <cell r="W213"/>
          <cell r="X213"/>
          <cell r="Y213">
            <v>0</v>
          </cell>
          <cell r="Z213">
            <v>0</v>
          </cell>
          <cell r="AA213"/>
          <cell r="AB213"/>
          <cell r="AC213"/>
          <cell r="AD213"/>
          <cell r="AE213"/>
          <cell r="AF213"/>
          <cell r="AG213"/>
          <cell r="AH213"/>
          <cell r="AI213"/>
          <cell r="AJ213"/>
          <cell r="AK213"/>
          <cell r="AL213"/>
          <cell r="AM213"/>
          <cell r="AN213"/>
          <cell r="AO213"/>
          <cell r="AP213"/>
          <cell r="AQ213"/>
          <cell r="AR213"/>
        </row>
        <row r="214">
          <cell r="A214" t="str">
            <v>01-HT61</v>
          </cell>
          <cell r="B214" t="str">
            <v>Worcester</v>
          </cell>
          <cell r="C214"/>
          <cell r="D214"/>
          <cell r="E214"/>
          <cell r="F214"/>
          <cell r="G214"/>
          <cell r="H214"/>
          <cell r="I214"/>
          <cell r="J214"/>
          <cell r="K214"/>
          <cell r="L214"/>
          <cell r="M214"/>
          <cell r="N214"/>
          <cell r="O214">
            <v>1</v>
          </cell>
          <cell r="P214">
            <v>1</v>
          </cell>
          <cell r="Q214"/>
          <cell r="R214"/>
          <cell r="S214"/>
          <cell r="T214"/>
          <cell r="U214"/>
          <cell r="V214"/>
          <cell r="W214"/>
          <cell r="X214"/>
          <cell r="Y214">
            <v>1</v>
          </cell>
          <cell r="Z214">
            <v>1</v>
          </cell>
          <cell r="AA214"/>
          <cell r="AB214"/>
          <cell r="AC214"/>
          <cell r="AD214"/>
          <cell r="AE214"/>
          <cell r="AF214"/>
          <cell r="AG214"/>
          <cell r="AH214"/>
          <cell r="AI214"/>
          <cell r="AJ214"/>
          <cell r="AK214"/>
          <cell r="AL214"/>
          <cell r="AM214">
            <v>150</v>
          </cell>
          <cell r="AN214">
            <v>150</v>
          </cell>
          <cell r="AO214"/>
          <cell r="AP214"/>
          <cell r="AQ214"/>
          <cell r="AR214"/>
        </row>
        <row r="215">
          <cell r="A215" t="str">
            <v>04-101L1</v>
          </cell>
          <cell r="B215" t="str">
            <v>Nantucket</v>
          </cell>
          <cell r="C215"/>
          <cell r="D215"/>
          <cell r="E215"/>
          <cell r="F215"/>
          <cell r="G215"/>
          <cell r="H215"/>
          <cell r="I215"/>
          <cell r="J215"/>
          <cell r="K215"/>
          <cell r="L215"/>
          <cell r="M215"/>
          <cell r="N215"/>
          <cell r="O215"/>
          <cell r="P215"/>
          <cell r="Q215"/>
          <cell r="R215"/>
          <cell r="S215"/>
          <cell r="T215"/>
          <cell r="U215"/>
          <cell r="V215"/>
          <cell r="W215"/>
          <cell r="X215"/>
          <cell r="Y215">
            <v>0</v>
          </cell>
          <cell r="Z215">
            <v>0</v>
          </cell>
          <cell r="AA215"/>
          <cell r="AB215"/>
          <cell r="AC215"/>
          <cell r="AD215"/>
          <cell r="AE215"/>
          <cell r="AF215"/>
          <cell r="AG215"/>
          <cell r="AH215"/>
          <cell r="AI215"/>
          <cell r="AJ215"/>
          <cell r="AK215"/>
          <cell r="AL215"/>
          <cell r="AM215"/>
          <cell r="AN215"/>
          <cell r="AO215"/>
          <cell r="AP215"/>
          <cell r="AQ215"/>
          <cell r="AR215"/>
        </row>
        <row r="216">
          <cell r="A216" t="str">
            <v>04-101L2</v>
          </cell>
          <cell r="B216" t="str">
            <v>Nantucket</v>
          </cell>
          <cell r="C216"/>
          <cell r="D216"/>
          <cell r="E216"/>
          <cell r="F216"/>
          <cell r="G216"/>
          <cell r="H216"/>
          <cell r="I216"/>
          <cell r="J216"/>
          <cell r="K216"/>
          <cell r="L216"/>
          <cell r="M216"/>
          <cell r="N216"/>
          <cell r="O216"/>
          <cell r="P216"/>
          <cell r="Q216"/>
          <cell r="R216"/>
          <cell r="S216">
            <v>12</v>
          </cell>
          <cell r="T216">
            <v>12</v>
          </cell>
          <cell r="U216"/>
          <cell r="V216"/>
          <cell r="W216"/>
          <cell r="X216"/>
          <cell r="Y216">
            <v>12</v>
          </cell>
          <cell r="Z216">
            <v>12</v>
          </cell>
          <cell r="AA216"/>
          <cell r="AB216"/>
          <cell r="AC216"/>
          <cell r="AD216"/>
          <cell r="AE216"/>
          <cell r="AF216"/>
          <cell r="AG216"/>
          <cell r="AH216"/>
          <cell r="AI216"/>
          <cell r="AJ216"/>
          <cell r="AK216"/>
          <cell r="AL216"/>
          <cell r="AM216"/>
          <cell r="AN216"/>
          <cell r="AO216"/>
          <cell r="AP216"/>
          <cell r="AQ216">
            <v>97.41</v>
          </cell>
          <cell r="AR216">
            <v>97.41</v>
          </cell>
        </row>
        <row r="217">
          <cell r="A217" t="str">
            <v>04-101L3</v>
          </cell>
          <cell r="B217" t="str">
            <v>Nantucket</v>
          </cell>
          <cell r="C217"/>
          <cell r="D217"/>
          <cell r="E217"/>
          <cell r="F217"/>
          <cell r="G217"/>
          <cell r="H217"/>
          <cell r="I217"/>
          <cell r="J217"/>
          <cell r="K217"/>
          <cell r="L217"/>
          <cell r="M217"/>
          <cell r="N217"/>
          <cell r="O217"/>
          <cell r="P217"/>
          <cell r="Q217"/>
          <cell r="R217"/>
          <cell r="S217">
            <v>3</v>
          </cell>
          <cell r="T217">
            <v>3</v>
          </cell>
          <cell r="U217"/>
          <cell r="V217"/>
          <cell r="W217"/>
          <cell r="X217"/>
          <cell r="Y217">
            <v>3</v>
          </cell>
          <cell r="Z217">
            <v>3</v>
          </cell>
          <cell r="AA217"/>
          <cell r="AB217"/>
          <cell r="AC217"/>
          <cell r="AD217"/>
          <cell r="AE217"/>
          <cell r="AF217"/>
          <cell r="AG217"/>
          <cell r="AH217"/>
          <cell r="AI217"/>
          <cell r="AJ217"/>
          <cell r="AK217"/>
          <cell r="AL217"/>
          <cell r="AM217"/>
          <cell r="AN217"/>
          <cell r="AO217"/>
          <cell r="AP217"/>
          <cell r="AQ217">
            <v>17.38</v>
          </cell>
          <cell r="AR217">
            <v>17.38</v>
          </cell>
        </row>
        <row r="218">
          <cell r="A218" t="str">
            <v>04-101L4</v>
          </cell>
          <cell r="B218" t="str">
            <v>Nantucket</v>
          </cell>
          <cell r="C218"/>
          <cell r="D218"/>
          <cell r="E218"/>
          <cell r="F218"/>
          <cell r="G218"/>
          <cell r="H218"/>
          <cell r="I218"/>
          <cell r="J218"/>
          <cell r="K218"/>
          <cell r="L218"/>
          <cell r="M218"/>
          <cell r="N218"/>
          <cell r="O218"/>
          <cell r="P218"/>
          <cell r="Q218"/>
          <cell r="R218"/>
          <cell r="S218">
            <v>5</v>
          </cell>
          <cell r="T218">
            <v>5</v>
          </cell>
          <cell r="U218"/>
          <cell r="V218"/>
          <cell r="W218">
            <v>1</v>
          </cell>
          <cell r="X218">
            <v>1</v>
          </cell>
          <cell r="Y218">
            <v>6</v>
          </cell>
          <cell r="Z218">
            <v>6</v>
          </cell>
          <cell r="AA218"/>
          <cell r="AB218"/>
          <cell r="AC218"/>
          <cell r="AD218"/>
          <cell r="AE218"/>
          <cell r="AF218"/>
          <cell r="AG218"/>
          <cell r="AH218"/>
          <cell r="AI218"/>
          <cell r="AJ218"/>
          <cell r="AK218"/>
          <cell r="AL218"/>
          <cell r="AM218"/>
          <cell r="AN218"/>
          <cell r="AO218"/>
          <cell r="AP218"/>
          <cell r="AQ218">
            <v>330.38</v>
          </cell>
          <cell r="AR218">
            <v>330.38</v>
          </cell>
        </row>
        <row r="219">
          <cell r="A219" t="str">
            <v>04-101L5</v>
          </cell>
          <cell r="B219" t="str">
            <v>Nantucket</v>
          </cell>
          <cell r="C219"/>
          <cell r="D219"/>
          <cell r="E219"/>
          <cell r="F219"/>
          <cell r="G219"/>
          <cell r="H219"/>
          <cell r="I219"/>
          <cell r="J219"/>
          <cell r="K219"/>
          <cell r="L219"/>
          <cell r="M219"/>
          <cell r="N219"/>
          <cell r="O219"/>
          <cell r="P219"/>
          <cell r="Q219"/>
          <cell r="R219"/>
          <cell r="S219">
            <v>3</v>
          </cell>
          <cell r="T219">
            <v>3</v>
          </cell>
          <cell r="U219"/>
          <cell r="V219"/>
          <cell r="W219">
            <v>2</v>
          </cell>
          <cell r="X219">
            <v>2</v>
          </cell>
          <cell r="Y219">
            <v>5</v>
          </cell>
          <cell r="Z219">
            <v>5</v>
          </cell>
          <cell r="AA219"/>
          <cell r="AB219"/>
          <cell r="AC219"/>
          <cell r="AD219"/>
          <cell r="AE219"/>
          <cell r="AF219"/>
          <cell r="AG219"/>
          <cell r="AH219"/>
          <cell r="AI219"/>
          <cell r="AJ219"/>
          <cell r="AK219"/>
          <cell r="AL219"/>
          <cell r="AM219"/>
          <cell r="AN219"/>
          <cell r="AO219"/>
          <cell r="AP219"/>
          <cell r="AQ219">
            <v>405.24</v>
          </cell>
          <cell r="AR219">
            <v>405.24</v>
          </cell>
        </row>
        <row r="220">
          <cell r="A220" t="str">
            <v>04-101L6</v>
          </cell>
          <cell r="B220" t="str">
            <v>Nantucket</v>
          </cell>
          <cell r="C220"/>
          <cell r="D220"/>
          <cell r="E220"/>
          <cell r="F220"/>
          <cell r="G220"/>
          <cell r="H220"/>
          <cell r="I220"/>
          <cell r="J220"/>
          <cell r="K220"/>
          <cell r="L220"/>
          <cell r="M220"/>
          <cell r="N220"/>
          <cell r="O220"/>
          <cell r="P220"/>
          <cell r="Q220"/>
          <cell r="R220"/>
          <cell r="S220">
            <v>7</v>
          </cell>
          <cell r="T220">
            <v>7</v>
          </cell>
          <cell r="U220"/>
          <cell r="V220"/>
          <cell r="W220"/>
          <cell r="X220"/>
          <cell r="Y220">
            <v>7</v>
          </cell>
          <cell r="Z220">
            <v>7</v>
          </cell>
          <cell r="AA220"/>
          <cell r="AB220"/>
          <cell r="AC220"/>
          <cell r="AD220"/>
          <cell r="AE220"/>
          <cell r="AF220"/>
          <cell r="AG220"/>
          <cell r="AH220"/>
          <cell r="AI220"/>
          <cell r="AJ220"/>
          <cell r="AK220"/>
          <cell r="AL220"/>
          <cell r="AM220"/>
          <cell r="AN220"/>
          <cell r="AO220"/>
          <cell r="AP220"/>
          <cell r="AQ220">
            <v>56.3</v>
          </cell>
          <cell r="AR220">
            <v>56.3</v>
          </cell>
        </row>
        <row r="221">
          <cell r="A221" t="str">
            <v>04-101L7</v>
          </cell>
          <cell r="B221" t="str">
            <v>Nantucket</v>
          </cell>
          <cell r="C221"/>
          <cell r="D221"/>
          <cell r="E221"/>
          <cell r="F221"/>
          <cell r="G221"/>
          <cell r="H221"/>
          <cell r="I221"/>
          <cell r="J221"/>
          <cell r="K221"/>
          <cell r="L221"/>
          <cell r="M221"/>
          <cell r="N221"/>
          <cell r="O221"/>
          <cell r="P221"/>
          <cell r="Q221"/>
          <cell r="R221"/>
          <cell r="S221">
            <v>13</v>
          </cell>
          <cell r="T221">
            <v>13</v>
          </cell>
          <cell r="U221"/>
          <cell r="V221"/>
          <cell r="W221"/>
          <cell r="X221"/>
          <cell r="Y221">
            <v>13</v>
          </cell>
          <cell r="Z221">
            <v>13</v>
          </cell>
          <cell r="AA221"/>
          <cell r="AB221"/>
          <cell r="AC221"/>
          <cell r="AD221"/>
          <cell r="AE221"/>
          <cell r="AF221"/>
          <cell r="AG221"/>
          <cell r="AH221"/>
          <cell r="AI221"/>
          <cell r="AJ221"/>
          <cell r="AK221"/>
          <cell r="AL221"/>
          <cell r="AM221"/>
          <cell r="AN221"/>
          <cell r="AO221"/>
          <cell r="AP221"/>
          <cell r="AQ221">
            <v>189.59</v>
          </cell>
          <cell r="AR221">
            <v>189.59</v>
          </cell>
        </row>
        <row r="222">
          <cell r="A222" t="str">
            <v>05-106W42</v>
          </cell>
          <cell r="B222" t="str">
            <v>Fall River</v>
          </cell>
          <cell r="C222"/>
          <cell r="D222"/>
          <cell r="E222"/>
          <cell r="F222"/>
          <cell r="G222"/>
          <cell r="H222"/>
          <cell r="I222"/>
          <cell r="J222"/>
          <cell r="K222"/>
          <cell r="L222"/>
          <cell r="M222"/>
          <cell r="N222"/>
          <cell r="O222"/>
          <cell r="P222"/>
          <cell r="Q222"/>
          <cell r="R222"/>
          <cell r="S222">
            <v>10</v>
          </cell>
          <cell r="T222">
            <v>10</v>
          </cell>
          <cell r="U222"/>
          <cell r="V222"/>
          <cell r="W222"/>
          <cell r="X222"/>
          <cell r="Y222">
            <v>10</v>
          </cell>
          <cell r="Z222">
            <v>10</v>
          </cell>
          <cell r="AA222"/>
          <cell r="AB222"/>
          <cell r="AC222"/>
          <cell r="AD222"/>
          <cell r="AE222"/>
          <cell r="AF222"/>
          <cell r="AG222"/>
          <cell r="AH222"/>
          <cell r="AI222"/>
          <cell r="AJ222"/>
          <cell r="AK222"/>
          <cell r="AL222"/>
          <cell r="AM222"/>
          <cell r="AN222"/>
          <cell r="AO222"/>
          <cell r="AP222"/>
          <cell r="AQ222">
            <v>80.5</v>
          </cell>
          <cell r="AR222">
            <v>80.5</v>
          </cell>
        </row>
        <row r="223">
          <cell r="A223" t="str">
            <v>05-106W43</v>
          </cell>
          <cell r="B223" t="str">
            <v>Fall River</v>
          </cell>
          <cell r="C223"/>
          <cell r="D223"/>
          <cell r="E223"/>
          <cell r="F223"/>
          <cell r="G223"/>
          <cell r="H223"/>
          <cell r="I223"/>
          <cell r="J223"/>
          <cell r="K223"/>
          <cell r="L223"/>
          <cell r="M223"/>
          <cell r="N223"/>
          <cell r="O223"/>
          <cell r="P223"/>
          <cell r="Q223"/>
          <cell r="R223"/>
          <cell r="S223">
            <v>6</v>
          </cell>
          <cell r="T223">
            <v>6</v>
          </cell>
          <cell r="U223"/>
          <cell r="V223"/>
          <cell r="W223"/>
          <cell r="X223"/>
          <cell r="Y223">
            <v>6</v>
          </cell>
          <cell r="Z223">
            <v>6</v>
          </cell>
          <cell r="AA223"/>
          <cell r="AB223"/>
          <cell r="AC223"/>
          <cell r="AD223"/>
          <cell r="AE223"/>
          <cell r="AF223"/>
          <cell r="AG223"/>
          <cell r="AH223"/>
          <cell r="AI223"/>
          <cell r="AJ223"/>
          <cell r="AK223"/>
          <cell r="AL223"/>
          <cell r="AM223"/>
          <cell r="AN223"/>
          <cell r="AO223"/>
          <cell r="AP223"/>
          <cell r="AQ223">
            <v>143.38</v>
          </cell>
          <cell r="AR223">
            <v>143.38</v>
          </cell>
        </row>
        <row r="224">
          <cell r="A224" t="str">
            <v>05-106W44</v>
          </cell>
          <cell r="B224" t="str">
            <v>Fall River</v>
          </cell>
          <cell r="C224"/>
          <cell r="D224"/>
          <cell r="E224"/>
          <cell r="F224"/>
          <cell r="G224"/>
          <cell r="H224"/>
          <cell r="I224"/>
          <cell r="J224"/>
          <cell r="K224"/>
          <cell r="L224"/>
          <cell r="M224"/>
          <cell r="N224"/>
          <cell r="O224"/>
          <cell r="P224"/>
          <cell r="Q224"/>
          <cell r="R224"/>
          <cell r="S224">
            <v>22</v>
          </cell>
          <cell r="T224">
            <v>22</v>
          </cell>
          <cell r="U224"/>
          <cell r="V224"/>
          <cell r="W224"/>
          <cell r="X224"/>
          <cell r="Y224">
            <v>22</v>
          </cell>
          <cell r="Z224">
            <v>22</v>
          </cell>
          <cell r="AA224"/>
          <cell r="AB224"/>
          <cell r="AC224"/>
          <cell r="AD224"/>
          <cell r="AE224"/>
          <cell r="AF224"/>
          <cell r="AG224"/>
          <cell r="AH224"/>
          <cell r="AI224"/>
          <cell r="AJ224"/>
          <cell r="AK224"/>
          <cell r="AL224"/>
          <cell r="AM224"/>
          <cell r="AN224"/>
          <cell r="AO224"/>
          <cell r="AP224"/>
          <cell r="AQ224">
            <v>211.84</v>
          </cell>
          <cell r="AR224">
            <v>211.84</v>
          </cell>
        </row>
        <row r="225">
          <cell r="A225" t="str">
            <v>05-106W45</v>
          </cell>
          <cell r="B225" t="str">
            <v>Fall River</v>
          </cell>
          <cell r="C225"/>
          <cell r="D225"/>
          <cell r="E225"/>
          <cell r="F225"/>
          <cell r="G225"/>
          <cell r="H225"/>
          <cell r="I225"/>
          <cell r="J225"/>
          <cell r="K225"/>
          <cell r="L225"/>
          <cell r="M225"/>
          <cell r="N225"/>
          <cell r="O225"/>
          <cell r="P225"/>
          <cell r="Q225"/>
          <cell r="R225"/>
          <cell r="S225">
            <v>12</v>
          </cell>
          <cell r="T225">
            <v>12</v>
          </cell>
          <cell r="U225"/>
          <cell r="V225"/>
          <cell r="W225"/>
          <cell r="X225"/>
          <cell r="Y225">
            <v>12</v>
          </cell>
          <cell r="Z225">
            <v>12</v>
          </cell>
          <cell r="AA225"/>
          <cell r="AB225"/>
          <cell r="AC225"/>
          <cell r="AD225"/>
          <cell r="AE225"/>
          <cell r="AF225"/>
          <cell r="AG225"/>
          <cell r="AH225"/>
          <cell r="AI225"/>
          <cell r="AJ225"/>
          <cell r="AK225"/>
          <cell r="AL225"/>
          <cell r="AM225"/>
          <cell r="AN225"/>
          <cell r="AO225"/>
          <cell r="AP225"/>
          <cell r="AQ225">
            <v>229.92</v>
          </cell>
          <cell r="AR225">
            <v>229.92</v>
          </cell>
        </row>
        <row r="226">
          <cell r="A226" t="str">
            <v>05-106W46</v>
          </cell>
          <cell r="B226" t="str">
            <v>Fall River</v>
          </cell>
          <cell r="C226"/>
          <cell r="D226"/>
          <cell r="E226"/>
          <cell r="F226"/>
          <cell r="G226"/>
          <cell r="H226"/>
          <cell r="I226"/>
          <cell r="J226"/>
          <cell r="K226"/>
          <cell r="L226"/>
          <cell r="M226"/>
          <cell r="N226"/>
          <cell r="O226"/>
          <cell r="P226"/>
          <cell r="Q226"/>
          <cell r="R226"/>
          <cell r="S226">
            <v>19</v>
          </cell>
          <cell r="T226">
            <v>19</v>
          </cell>
          <cell r="U226"/>
          <cell r="V226"/>
          <cell r="W226"/>
          <cell r="X226"/>
          <cell r="Y226">
            <v>19</v>
          </cell>
          <cell r="Z226">
            <v>19</v>
          </cell>
          <cell r="AA226"/>
          <cell r="AB226"/>
          <cell r="AC226"/>
          <cell r="AD226"/>
          <cell r="AE226"/>
          <cell r="AF226"/>
          <cell r="AG226"/>
          <cell r="AH226"/>
          <cell r="AI226"/>
          <cell r="AJ226"/>
          <cell r="AK226"/>
          <cell r="AL226"/>
          <cell r="AM226"/>
          <cell r="AN226"/>
          <cell r="AO226"/>
          <cell r="AP226"/>
          <cell r="AQ226">
            <v>215.86</v>
          </cell>
          <cell r="AR226">
            <v>215.86</v>
          </cell>
        </row>
        <row r="227">
          <cell r="A227" t="str">
            <v>05-106W81</v>
          </cell>
          <cell r="B227" t="str">
            <v>Fall River</v>
          </cell>
          <cell r="C227"/>
          <cell r="D227"/>
          <cell r="E227"/>
          <cell r="F227"/>
          <cell r="G227"/>
          <cell r="H227"/>
          <cell r="I227"/>
          <cell r="J227"/>
          <cell r="K227"/>
          <cell r="L227"/>
          <cell r="M227"/>
          <cell r="N227"/>
          <cell r="O227">
            <v>1</v>
          </cell>
          <cell r="P227">
            <v>1</v>
          </cell>
          <cell r="Q227"/>
          <cell r="R227"/>
          <cell r="S227">
            <v>24</v>
          </cell>
          <cell r="T227">
            <v>24</v>
          </cell>
          <cell r="U227"/>
          <cell r="V227"/>
          <cell r="W227"/>
          <cell r="X227"/>
          <cell r="Y227">
            <v>25</v>
          </cell>
          <cell r="Z227">
            <v>25</v>
          </cell>
          <cell r="AA227"/>
          <cell r="AB227"/>
          <cell r="AC227"/>
          <cell r="AD227"/>
          <cell r="AE227"/>
          <cell r="AF227"/>
          <cell r="AG227"/>
          <cell r="AH227"/>
          <cell r="AI227"/>
          <cell r="AJ227"/>
          <cell r="AK227"/>
          <cell r="AL227"/>
          <cell r="AM227">
            <v>60</v>
          </cell>
          <cell r="AN227">
            <v>60</v>
          </cell>
          <cell r="AO227"/>
          <cell r="AP227"/>
          <cell r="AQ227">
            <v>314.23</v>
          </cell>
          <cell r="AR227">
            <v>314.23</v>
          </cell>
        </row>
        <row r="228">
          <cell r="A228" t="str">
            <v>05-106W82</v>
          </cell>
          <cell r="B228" t="str">
            <v>Fall River</v>
          </cell>
          <cell r="C228"/>
          <cell r="D228"/>
          <cell r="E228"/>
          <cell r="F228"/>
          <cell r="G228"/>
          <cell r="H228"/>
          <cell r="I228"/>
          <cell r="J228"/>
          <cell r="K228"/>
          <cell r="L228"/>
          <cell r="M228"/>
          <cell r="N228"/>
          <cell r="O228"/>
          <cell r="P228"/>
          <cell r="Q228"/>
          <cell r="R228"/>
          <cell r="S228">
            <v>89</v>
          </cell>
          <cell r="T228">
            <v>89</v>
          </cell>
          <cell r="U228"/>
          <cell r="V228"/>
          <cell r="W228"/>
          <cell r="X228"/>
          <cell r="Y228">
            <v>89</v>
          </cell>
          <cell r="Z228">
            <v>89</v>
          </cell>
          <cell r="AA228"/>
          <cell r="AB228"/>
          <cell r="AC228"/>
          <cell r="AD228"/>
          <cell r="AE228"/>
          <cell r="AF228"/>
          <cell r="AG228"/>
          <cell r="AH228"/>
          <cell r="AI228"/>
          <cell r="AJ228"/>
          <cell r="AK228"/>
          <cell r="AL228"/>
          <cell r="AM228"/>
          <cell r="AN228"/>
          <cell r="AO228"/>
          <cell r="AP228"/>
          <cell r="AQ228">
            <v>823.06</v>
          </cell>
          <cell r="AR228">
            <v>823.06</v>
          </cell>
        </row>
        <row r="229">
          <cell r="A229" t="str">
            <v>05-108W51</v>
          </cell>
          <cell r="B229" t="str">
            <v>Bellingham, Blackstone</v>
          </cell>
          <cell r="C229"/>
          <cell r="D229"/>
          <cell r="E229"/>
          <cell r="F229"/>
          <cell r="G229"/>
          <cell r="H229"/>
          <cell r="I229"/>
          <cell r="J229"/>
          <cell r="K229"/>
          <cell r="L229"/>
          <cell r="M229"/>
          <cell r="N229"/>
          <cell r="O229"/>
          <cell r="P229"/>
          <cell r="Q229"/>
          <cell r="R229"/>
          <cell r="S229">
            <v>40</v>
          </cell>
          <cell r="T229">
            <v>40</v>
          </cell>
          <cell r="U229"/>
          <cell r="V229"/>
          <cell r="W229"/>
          <cell r="X229"/>
          <cell r="Y229">
            <v>40</v>
          </cell>
          <cell r="Z229">
            <v>40</v>
          </cell>
          <cell r="AA229"/>
          <cell r="AB229"/>
          <cell r="AC229"/>
          <cell r="AD229"/>
          <cell r="AE229"/>
          <cell r="AF229"/>
          <cell r="AG229"/>
          <cell r="AH229"/>
          <cell r="AI229"/>
          <cell r="AJ229"/>
          <cell r="AK229"/>
          <cell r="AL229"/>
          <cell r="AM229"/>
          <cell r="AN229"/>
          <cell r="AO229"/>
          <cell r="AP229"/>
          <cell r="AQ229">
            <v>266.10000000000002</v>
          </cell>
          <cell r="AR229">
            <v>266.10000000000002</v>
          </cell>
        </row>
        <row r="230">
          <cell r="A230" t="str">
            <v>05-108W60</v>
          </cell>
          <cell r="B230" t="str">
            <v>Bellingham, Blackstone, Franklin, Wrentham</v>
          </cell>
          <cell r="C230"/>
          <cell r="D230"/>
          <cell r="E230"/>
          <cell r="F230"/>
          <cell r="G230"/>
          <cell r="H230"/>
          <cell r="I230"/>
          <cell r="J230"/>
          <cell r="K230"/>
          <cell r="L230"/>
          <cell r="M230"/>
          <cell r="N230"/>
          <cell r="O230">
            <v>1</v>
          </cell>
          <cell r="P230">
            <v>1</v>
          </cell>
          <cell r="Q230"/>
          <cell r="R230"/>
          <cell r="S230">
            <v>200</v>
          </cell>
          <cell r="T230">
            <v>200</v>
          </cell>
          <cell r="U230"/>
          <cell r="V230"/>
          <cell r="W230"/>
          <cell r="X230"/>
          <cell r="Y230">
            <v>201</v>
          </cell>
          <cell r="Z230">
            <v>201</v>
          </cell>
          <cell r="AA230"/>
          <cell r="AB230"/>
          <cell r="AC230"/>
          <cell r="AD230"/>
          <cell r="AE230"/>
          <cell r="AF230"/>
          <cell r="AG230"/>
          <cell r="AH230"/>
          <cell r="AI230"/>
          <cell r="AJ230"/>
          <cell r="AK230"/>
          <cell r="AL230"/>
          <cell r="AM230">
            <v>1.2</v>
          </cell>
          <cell r="AN230">
            <v>1.2</v>
          </cell>
          <cell r="AO230"/>
          <cell r="AP230"/>
          <cell r="AQ230">
            <v>1491.86</v>
          </cell>
          <cell r="AR230">
            <v>1491.86</v>
          </cell>
        </row>
        <row r="231">
          <cell r="A231" t="str">
            <v>05-115W42</v>
          </cell>
          <cell r="B231" t="str">
            <v>Fall River</v>
          </cell>
          <cell r="C231"/>
          <cell r="D231"/>
          <cell r="E231"/>
          <cell r="F231"/>
          <cell r="G231"/>
          <cell r="H231"/>
          <cell r="I231"/>
          <cell r="J231"/>
          <cell r="K231"/>
          <cell r="L231"/>
          <cell r="M231"/>
          <cell r="N231"/>
          <cell r="O231"/>
          <cell r="P231"/>
          <cell r="Q231"/>
          <cell r="R231"/>
          <cell r="S231">
            <v>64</v>
          </cell>
          <cell r="T231">
            <v>64</v>
          </cell>
          <cell r="U231"/>
          <cell r="V231"/>
          <cell r="W231"/>
          <cell r="X231"/>
          <cell r="Y231">
            <v>64</v>
          </cell>
          <cell r="Z231">
            <v>64</v>
          </cell>
          <cell r="AA231"/>
          <cell r="AB231"/>
          <cell r="AC231"/>
          <cell r="AD231"/>
          <cell r="AE231"/>
          <cell r="AF231"/>
          <cell r="AG231"/>
          <cell r="AH231"/>
          <cell r="AI231"/>
          <cell r="AJ231"/>
          <cell r="AK231"/>
          <cell r="AL231"/>
          <cell r="AM231"/>
          <cell r="AN231"/>
          <cell r="AO231"/>
          <cell r="AP231"/>
          <cell r="AQ231">
            <v>683.41</v>
          </cell>
          <cell r="AR231">
            <v>683.41</v>
          </cell>
        </row>
        <row r="232">
          <cell r="A232" t="str">
            <v>05-115W43</v>
          </cell>
          <cell r="B232" t="str">
            <v>Fall River</v>
          </cell>
          <cell r="C232"/>
          <cell r="D232"/>
          <cell r="E232"/>
          <cell r="F232"/>
          <cell r="G232"/>
          <cell r="H232"/>
          <cell r="I232"/>
          <cell r="J232"/>
          <cell r="K232"/>
          <cell r="L232"/>
          <cell r="M232"/>
          <cell r="N232"/>
          <cell r="O232"/>
          <cell r="P232"/>
          <cell r="Q232"/>
          <cell r="R232"/>
          <cell r="S232">
            <v>23</v>
          </cell>
          <cell r="T232">
            <v>23</v>
          </cell>
          <cell r="U232"/>
          <cell r="V232"/>
          <cell r="W232"/>
          <cell r="X232"/>
          <cell r="Y232">
            <v>23</v>
          </cell>
          <cell r="Z232">
            <v>23</v>
          </cell>
          <cell r="AA232"/>
          <cell r="AB232"/>
          <cell r="AC232"/>
          <cell r="AD232"/>
          <cell r="AE232"/>
          <cell r="AF232"/>
          <cell r="AG232"/>
          <cell r="AH232"/>
          <cell r="AI232"/>
          <cell r="AJ232"/>
          <cell r="AK232"/>
          <cell r="AL232"/>
          <cell r="AM232"/>
          <cell r="AN232"/>
          <cell r="AO232"/>
          <cell r="AP232"/>
          <cell r="AQ232">
            <v>343.72</v>
          </cell>
          <cell r="AR232">
            <v>343.72</v>
          </cell>
        </row>
        <row r="233">
          <cell r="A233" t="str">
            <v>05-115W44</v>
          </cell>
          <cell r="B233" t="str">
            <v>Fall River</v>
          </cell>
          <cell r="C233"/>
          <cell r="D233"/>
          <cell r="E233"/>
          <cell r="F233"/>
          <cell r="G233"/>
          <cell r="H233"/>
          <cell r="I233"/>
          <cell r="J233"/>
          <cell r="K233"/>
          <cell r="L233"/>
          <cell r="M233"/>
          <cell r="N233"/>
          <cell r="O233"/>
          <cell r="P233"/>
          <cell r="Q233"/>
          <cell r="R233"/>
          <cell r="S233">
            <v>23</v>
          </cell>
          <cell r="T233">
            <v>23</v>
          </cell>
          <cell r="U233"/>
          <cell r="V233"/>
          <cell r="W233"/>
          <cell r="X233"/>
          <cell r="Y233">
            <v>23</v>
          </cell>
          <cell r="Z233">
            <v>23</v>
          </cell>
          <cell r="AA233"/>
          <cell r="AB233"/>
          <cell r="AC233"/>
          <cell r="AD233"/>
          <cell r="AE233"/>
          <cell r="AF233"/>
          <cell r="AG233"/>
          <cell r="AH233"/>
          <cell r="AI233"/>
          <cell r="AJ233"/>
          <cell r="AK233"/>
          <cell r="AL233"/>
          <cell r="AM233"/>
          <cell r="AN233"/>
          <cell r="AO233"/>
          <cell r="AP233"/>
          <cell r="AQ233">
            <v>899.35</v>
          </cell>
          <cell r="AR233">
            <v>899.35</v>
          </cell>
        </row>
        <row r="234">
          <cell r="A234" t="str">
            <v>05-115W45</v>
          </cell>
          <cell r="B234" t="str">
            <v>Fall River</v>
          </cell>
          <cell r="C234"/>
          <cell r="D234"/>
          <cell r="E234"/>
          <cell r="F234"/>
          <cell r="G234"/>
          <cell r="H234"/>
          <cell r="I234"/>
          <cell r="J234"/>
          <cell r="K234"/>
          <cell r="L234"/>
          <cell r="M234"/>
          <cell r="N234"/>
          <cell r="O234"/>
          <cell r="P234"/>
          <cell r="Q234"/>
          <cell r="R234"/>
          <cell r="S234">
            <v>41</v>
          </cell>
          <cell r="T234">
            <v>41</v>
          </cell>
          <cell r="U234"/>
          <cell r="V234"/>
          <cell r="W234"/>
          <cell r="X234"/>
          <cell r="Y234">
            <v>41</v>
          </cell>
          <cell r="Z234">
            <v>41</v>
          </cell>
          <cell r="AA234"/>
          <cell r="AB234"/>
          <cell r="AC234"/>
          <cell r="AD234"/>
          <cell r="AE234"/>
          <cell r="AF234"/>
          <cell r="AG234"/>
          <cell r="AH234"/>
          <cell r="AI234"/>
          <cell r="AJ234"/>
          <cell r="AK234"/>
          <cell r="AL234"/>
          <cell r="AM234"/>
          <cell r="AN234"/>
          <cell r="AO234"/>
          <cell r="AP234"/>
          <cell r="AQ234">
            <v>576.16999999999996</v>
          </cell>
          <cell r="AR234">
            <v>576.16999999999996</v>
          </cell>
        </row>
        <row r="235">
          <cell r="A235" t="str">
            <v>05-115W52</v>
          </cell>
          <cell r="B235" t="str">
            <v>Fall River, Westport</v>
          </cell>
          <cell r="C235"/>
          <cell r="D235"/>
          <cell r="E235"/>
          <cell r="F235"/>
          <cell r="G235"/>
          <cell r="H235"/>
          <cell r="I235"/>
          <cell r="J235"/>
          <cell r="K235"/>
          <cell r="L235"/>
          <cell r="M235"/>
          <cell r="N235"/>
          <cell r="O235"/>
          <cell r="P235"/>
          <cell r="Q235"/>
          <cell r="R235"/>
          <cell r="S235">
            <v>242</v>
          </cell>
          <cell r="T235">
            <v>240</v>
          </cell>
          <cell r="U235"/>
          <cell r="V235"/>
          <cell r="W235"/>
          <cell r="X235"/>
          <cell r="Y235">
            <v>242</v>
          </cell>
          <cell r="Z235">
            <v>240</v>
          </cell>
          <cell r="AA235"/>
          <cell r="AB235"/>
          <cell r="AC235"/>
          <cell r="AD235"/>
          <cell r="AE235"/>
          <cell r="AF235"/>
          <cell r="AG235"/>
          <cell r="AH235"/>
          <cell r="AI235"/>
          <cell r="AJ235"/>
          <cell r="AK235"/>
          <cell r="AL235"/>
          <cell r="AM235"/>
          <cell r="AN235"/>
          <cell r="AO235"/>
          <cell r="AP235"/>
          <cell r="AQ235">
            <v>5683.19</v>
          </cell>
          <cell r="AR235">
            <v>3691.4</v>
          </cell>
        </row>
        <row r="236">
          <cell r="A236" t="str">
            <v>05-115W53</v>
          </cell>
          <cell r="B236" t="str">
            <v xml:space="preserve">Fall River, </v>
          </cell>
          <cell r="C236"/>
          <cell r="D236"/>
          <cell r="E236"/>
          <cell r="F236"/>
          <cell r="G236"/>
          <cell r="H236"/>
          <cell r="I236"/>
          <cell r="J236"/>
          <cell r="K236"/>
          <cell r="L236"/>
          <cell r="M236"/>
          <cell r="N236"/>
          <cell r="O236"/>
          <cell r="P236"/>
          <cell r="Q236"/>
          <cell r="R236"/>
          <cell r="S236">
            <v>140</v>
          </cell>
          <cell r="T236">
            <v>140</v>
          </cell>
          <cell r="U236"/>
          <cell r="V236"/>
          <cell r="W236"/>
          <cell r="X236"/>
          <cell r="Y236">
            <v>140</v>
          </cell>
          <cell r="Z236">
            <v>140</v>
          </cell>
          <cell r="AA236"/>
          <cell r="AB236"/>
          <cell r="AC236"/>
          <cell r="AD236"/>
          <cell r="AE236"/>
          <cell r="AF236"/>
          <cell r="AG236"/>
          <cell r="AH236"/>
          <cell r="AI236"/>
          <cell r="AJ236"/>
          <cell r="AK236"/>
          <cell r="AL236"/>
          <cell r="AM236"/>
          <cell r="AN236"/>
          <cell r="AO236"/>
          <cell r="AP236"/>
          <cell r="AQ236">
            <v>862.6</v>
          </cell>
          <cell r="AR236">
            <v>862.6</v>
          </cell>
        </row>
        <row r="237">
          <cell r="A237" t="str">
            <v>05-115W54</v>
          </cell>
          <cell r="B237" t="str">
            <v>Fall River</v>
          </cell>
          <cell r="C237"/>
          <cell r="D237"/>
          <cell r="E237"/>
          <cell r="F237"/>
          <cell r="G237"/>
          <cell r="H237"/>
          <cell r="I237"/>
          <cell r="J237"/>
          <cell r="K237"/>
          <cell r="L237"/>
          <cell r="M237"/>
          <cell r="N237"/>
          <cell r="O237"/>
          <cell r="P237"/>
          <cell r="Q237"/>
          <cell r="R237"/>
          <cell r="S237">
            <v>19</v>
          </cell>
          <cell r="T237">
            <v>19</v>
          </cell>
          <cell r="U237"/>
          <cell r="V237"/>
          <cell r="W237"/>
          <cell r="X237"/>
          <cell r="Y237">
            <v>19</v>
          </cell>
          <cell r="Z237">
            <v>19</v>
          </cell>
          <cell r="AA237"/>
          <cell r="AB237"/>
          <cell r="AC237"/>
          <cell r="AD237"/>
          <cell r="AE237"/>
          <cell r="AF237"/>
          <cell r="AG237"/>
          <cell r="AH237"/>
          <cell r="AI237"/>
          <cell r="AJ237"/>
          <cell r="AK237"/>
          <cell r="AL237"/>
          <cell r="AM237"/>
          <cell r="AN237"/>
          <cell r="AO237"/>
          <cell r="AP237"/>
          <cell r="AQ237">
            <v>221.51</v>
          </cell>
          <cell r="AR237">
            <v>221.51</v>
          </cell>
        </row>
        <row r="238">
          <cell r="A238" t="str">
            <v>05-115W55</v>
          </cell>
          <cell r="B238" t="str">
            <v>Fall River</v>
          </cell>
          <cell r="C238"/>
          <cell r="D238"/>
          <cell r="E238"/>
          <cell r="F238"/>
          <cell r="G238"/>
          <cell r="H238"/>
          <cell r="I238"/>
          <cell r="J238"/>
          <cell r="K238"/>
          <cell r="L238"/>
          <cell r="M238"/>
          <cell r="N238"/>
          <cell r="O238"/>
          <cell r="P238"/>
          <cell r="Q238"/>
          <cell r="R238"/>
          <cell r="S238">
            <v>30</v>
          </cell>
          <cell r="T238">
            <v>30</v>
          </cell>
          <cell r="U238"/>
          <cell r="V238"/>
          <cell r="W238">
            <v>1</v>
          </cell>
          <cell r="X238">
            <v>1</v>
          </cell>
          <cell r="Y238">
            <v>31</v>
          </cell>
          <cell r="Z238">
            <v>31</v>
          </cell>
          <cell r="AA238"/>
          <cell r="AB238"/>
          <cell r="AC238"/>
          <cell r="AD238"/>
          <cell r="AE238"/>
          <cell r="AF238"/>
          <cell r="AG238"/>
          <cell r="AH238"/>
          <cell r="AI238"/>
          <cell r="AJ238"/>
          <cell r="AK238"/>
          <cell r="AL238"/>
          <cell r="AM238"/>
          <cell r="AN238"/>
          <cell r="AO238"/>
          <cell r="AP238"/>
          <cell r="AQ238">
            <v>222.95</v>
          </cell>
          <cell r="AR238">
            <v>222.95</v>
          </cell>
        </row>
        <row r="239">
          <cell r="A239" t="str">
            <v>05-11W81</v>
          </cell>
          <cell r="B239" t="str">
            <v>Swansea</v>
          </cell>
          <cell r="C239"/>
          <cell r="D239"/>
          <cell r="E239"/>
          <cell r="F239"/>
          <cell r="G239"/>
          <cell r="H239"/>
          <cell r="I239"/>
          <cell r="J239"/>
          <cell r="K239"/>
          <cell r="L239"/>
          <cell r="M239"/>
          <cell r="N239"/>
          <cell r="O239"/>
          <cell r="P239"/>
          <cell r="Q239"/>
          <cell r="R239"/>
          <cell r="S239">
            <v>127</v>
          </cell>
          <cell r="T239">
            <v>127</v>
          </cell>
          <cell r="U239"/>
          <cell r="V239"/>
          <cell r="W239"/>
          <cell r="X239"/>
          <cell r="Y239">
            <v>127</v>
          </cell>
          <cell r="Z239">
            <v>127</v>
          </cell>
          <cell r="AA239"/>
          <cell r="AB239"/>
          <cell r="AC239"/>
          <cell r="AD239"/>
          <cell r="AE239"/>
          <cell r="AF239"/>
          <cell r="AG239"/>
          <cell r="AH239"/>
          <cell r="AI239"/>
          <cell r="AJ239"/>
          <cell r="AK239"/>
          <cell r="AL239"/>
          <cell r="AM239"/>
          <cell r="AN239"/>
          <cell r="AO239"/>
          <cell r="AP239"/>
          <cell r="AQ239">
            <v>1461.17</v>
          </cell>
          <cell r="AR239">
            <v>1461.17</v>
          </cell>
        </row>
        <row r="240">
          <cell r="A240" t="str">
            <v>05-11W82</v>
          </cell>
          <cell r="B240" t="str">
            <v>Somerset, Swansea</v>
          </cell>
          <cell r="C240"/>
          <cell r="D240"/>
          <cell r="E240"/>
          <cell r="F240"/>
          <cell r="G240"/>
          <cell r="H240"/>
          <cell r="I240"/>
          <cell r="J240"/>
          <cell r="K240"/>
          <cell r="L240"/>
          <cell r="M240"/>
          <cell r="N240"/>
          <cell r="O240"/>
          <cell r="P240"/>
          <cell r="Q240"/>
          <cell r="R240"/>
          <cell r="S240">
            <v>98</v>
          </cell>
          <cell r="T240">
            <v>98</v>
          </cell>
          <cell r="U240"/>
          <cell r="V240"/>
          <cell r="W240"/>
          <cell r="X240"/>
          <cell r="Y240">
            <v>98</v>
          </cell>
          <cell r="Z240">
            <v>98</v>
          </cell>
          <cell r="AA240"/>
          <cell r="AB240"/>
          <cell r="AC240"/>
          <cell r="AD240"/>
          <cell r="AE240"/>
          <cell r="AF240"/>
          <cell r="AG240"/>
          <cell r="AH240"/>
          <cell r="AI240"/>
          <cell r="AJ240"/>
          <cell r="AK240"/>
          <cell r="AL240"/>
          <cell r="AM240"/>
          <cell r="AN240"/>
          <cell r="AO240"/>
          <cell r="AP240"/>
          <cell r="AQ240">
            <v>2274.8200000000002</v>
          </cell>
          <cell r="AR240">
            <v>2274.8200000000002</v>
          </cell>
        </row>
        <row r="241">
          <cell r="A241" t="str">
            <v>05-11W83</v>
          </cell>
          <cell r="B241" t="str">
            <v>Swansea</v>
          </cell>
          <cell r="C241"/>
          <cell r="D241"/>
          <cell r="E241"/>
          <cell r="F241"/>
          <cell r="G241"/>
          <cell r="H241"/>
          <cell r="I241"/>
          <cell r="J241"/>
          <cell r="K241"/>
          <cell r="L241"/>
          <cell r="M241"/>
          <cell r="N241"/>
          <cell r="O241"/>
          <cell r="P241"/>
          <cell r="Q241"/>
          <cell r="R241"/>
          <cell r="S241">
            <v>153</v>
          </cell>
          <cell r="T241">
            <v>153</v>
          </cell>
          <cell r="U241"/>
          <cell r="V241"/>
          <cell r="W241"/>
          <cell r="X241"/>
          <cell r="Y241">
            <v>153</v>
          </cell>
          <cell r="Z241">
            <v>153</v>
          </cell>
          <cell r="AA241"/>
          <cell r="AB241"/>
          <cell r="AC241"/>
          <cell r="AD241"/>
          <cell r="AE241"/>
          <cell r="AF241"/>
          <cell r="AG241"/>
          <cell r="AH241"/>
          <cell r="AI241"/>
          <cell r="AJ241"/>
          <cell r="AK241"/>
          <cell r="AL241"/>
          <cell r="AM241"/>
          <cell r="AN241"/>
          <cell r="AO241"/>
          <cell r="AP241"/>
          <cell r="AQ241">
            <v>987.44</v>
          </cell>
          <cell r="AR241">
            <v>987.44</v>
          </cell>
        </row>
        <row r="242">
          <cell r="A242" t="str">
            <v>05-11W84</v>
          </cell>
          <cell r="B242" t="str">
            <v>Somerset, Swansea</v>
          </cell>
          <cell r="C242"/>
          <cell r="D242"/>
          <cell r="E242"/>
          <cell r="F242"/>
          <cell r="G242"/>
          <cell r="H242"/>
          <cell r="I242"/>
          <cell r="J242"/>
          <cell r="K242"/>
          <cell r="L242"/>
          <cell r="M242"/>
          <cell r="N242"/>
          <cell r="O242"/>
          <cell r="P242"/>
          <cell r="Q242"/>
          <cell r="R242"/>
          <cell r="S242">
            <v>177</v>
          </cell>
          <cell r="T242">
            <v>177</v>
          </cell>
          <cell r="U242">
            <v>1</v>
          </cell>
          <cell r="V242">
            <v>1</v>
          </cell>
          <cell r="W242"/>
          <cell r="X242"/>
          <cell r="Y242">
            <v>178</v>
          </cell>
          <cell r="Z242">
            <v>178</v>
          </cell>
          <cell r="AA242"/>
          <cell r="AB242"/>
          <cell r="AC242"/>
          <cell r="AD242"/>
          <cell r="AE242"/>
          <cell r="AF242"/>
          <cell r="AG242"/>
          <cell r="AH242"/>
          <cell r="AI242"/>
          <cell r="AJ242"/>
          <cell r="AK242"/>
          <cell r="AL242"/>
          <cell r="AM242"/>
          <cell r="AN242"/>
          <cell r="AO242"/>
          <cell r="AP242"/>
          <cell r="AQ242">
            <v>4874.82</v>
          </cell>
          <cell r="AR242">
            <v>4874.82</v>
          </cell>
        </row>
        <row r="243">
          <cell r="A243" t="str">
            <v>05-11W85</v>
          </cell>
          <cell r="B243" t="str">
            <v>Swansea</v>
          </cell>
          <cell r="C243"/>
          <cell r="D243"/>
          <cell r="E243"/>
          <cell r="F243"/>
          <cell r="G243"/>
          <cell r="H243"/>
          <cell r="I243"/>
          <cell r="J243"/>
          <cell r="K243"/>
          <cell r="L243"/>
          <cell r="M243"/>
          <cell r="N243"/>
          <cell r="O243"/>
          <cell r="P243"/>
          <cell r="Q243"/>
          <cell r="R243"/>
          <cell r="S243">
            <v>4</v>
          </cell>
          <cell r="T243">
            <v>4</v>
          </cell>
          <cell r="U243"/>
          <cell r="V243"/>
          <cell r="W243"/>
          <cell r="X243"/>
          <cell r="Y243">
            <v>4</v>
          </cell>
          <cell r="Z243">
            <v>4</v>
          </cell>
          <cell r="AA243"/>
          <cell r="AB243"/>
          <cell r="AC243"/>
          <cell r="AD243"/>
          <cell r="AE243"/>
          <cell r="AF243"/>
          <cell r="AG243"/>
          <cell r="AH243"/>
          <cell r="AI243"/>
          <cell r="AJ243"/>
          <cell r="AK243"/>
          <cell r="AL243"/>
          <cell r="AM243"/>
          <cell r="AN243"/>
          <cell r="AO243"/>
          <cell r="AP243"/>
          <cell r="AQ243">
            <v>1074.5999999999999</v>
          </cell>
          <cell r="AR243">
            <v>1074.5999999999999</v>
          </cell>
        </row>
        <row r="244">
          <cell r="A244" t="str">
            <v>05-17J1</v>
          </cell>
          <cell r="B244" t="str">
            <v>Somerset</v>
          </cell>
          <cell r="C244"/>
          <cell r="D244"/>
          <cell r="E244"/>
          <cell r="F244"/>
          <cell r="G244"/>
          <cell r="H244"/>
          <cell r="I244"/>
          <cell r="J244"/>
          <cell r="K244"/>
          <cell r="L244"/>
          <cell r="M244"/>
          <cell r="N244"/>
          <cell r="O244"/>
          <cell r="P244"/>
          <cell r="Q244"/>
          <cell r="R244"/>
          <cell r="S244">
            <v>33</v>
          </cell>
          <cell r="T244">
            <v>33</v>
          </cell>
          <cell r="U244"/>
          <cell r="V244"/>
          <cell r="W244"/>
          <cell r="X244"/>
          <cell r="Y244">
            <v>33</v>
          </cell>
          <cell r="Z244">
            <v>33</v>
          </cell>
          <cell r="AA244"/>
          <cell r="AB244"/>
          <cell r="AC244"/>
          <cell r="AD244"/>
          <cell r="AE244"/>
          <cell r="AF244"/>
          <cell r="AG244"/>
          <cell r="AH244"/>
          <cell r="AI244"/>
          <cell r="AJ244"/>
          <cell r="AK244"/>
          <cell r="AL244"/>
          <cell r="AM244"/>
          <cell r="AN244"/>
          <cell r="AO244"/>
          <cell r="AP244"/>
          <cell r="AQ244">
            <v>198.85</v>
          </cell>
          <cell r="AR244">
            <v>198.85</v>
          </cell>
        </row>
        <row r="245">
          <cell r="A245" t="str">
            <v>05-17J3</v>
          </cell>
          <cell r="B245" t="str">
            <v>Somerset</v>
          </cell>
          <cell r="C245"/>
          <cell r="D245"/>
          <cell r="E245"/>
          <cell r="F245"/>
          <cell r="G245"/>
          <cell r="H245"/>
          <cell r="I245"/>
          <cell r="J245"/>
          <cell r="K245"/>
          <cell r="L245"/>
          <cell r="M245"/>
          <cell r="N245"/>
          <cell r="O245"/>
          <cell r="P245"/>
          <cell r="Q245"/>
          <cell r="R245"/>
          <cell r="S245">
            <v>45</v>
          </cell>
          <cell r="T245">
            <v>45</v>
          </cell>
          <cell r="U245"/>
          <cell r="V245"/>
          <cell r="W245"/>
          <cell r="X245"/>
          <cell r="Y245">
            <v>45</v>
          </cell>
          <cell r="Z245">
            <v>45</v>
          </cell>
          <cell r="AA245"/>
          <cell r="AB245"/>
          <cell r="AC245"/>
          <cell r="AD245"/>
          <cell r="AE245"/>
          <cell r="AF245"/>
          <cell r="AG245"/>
          <cell r="AH245"/>
          <cell r="AI245"/>
          <cell r="AJ245"/>
          <cell r="AK245"/>
          <cell r="AL245"/>
          <cell r="AM245"/>
          <cell r="AN245"/>
          <cell r="AO245"/>
          <cell r="AP245"/>
          <cell r="AQ245">
            <v>248.75</v>
          </cell>
          <cell r="AR245">
            <v>248.75</v>
          </cell>
        </row>
        <row r="246">
          <cell r="A246" t="str">
            <v>05-18J5</v>
          </cell>
          <cell r="B246" t="str">
            <v>Somerset, Swansea</v>
          </cell>
          <cell r="C246"/>
          <cell r="D246"/>
          <cell r="E246"/>
          <cell r="F246"/>
          <cell r="G246"/>
          <cell r="H246"/>
          <cell r="I246"/>
          <cell r="J246"/>
          <cell r="K246"/>
          <cell r="L246"/>
          <cell r="M246"/>
          <cell r="N246"/>
          <cell r="O246"/>
          <cell r="P246"/>
          <cell r="Q246"/>
          <cell r="R246"/>
          <cell r="S246">
            <v>70</v>
          </cell>
          <cell r="T246">
            <v>70</v>
          </cell>
          <cell r="U246"/>
          <cell r="V246"/>
          <cell r="W246"/>
          <cell r="X246"/>
          <cell r="Y246">
            <v>70</v>
          </cell>
          <cell r="Z246">
            <v>70</v>
          </cell>
          <cell r="AA246"/>
          <cell r="AB246"/>
          <cell r="AC246"/>
          <cell r="AD246"/>
          <cell r="AE246"/>
          <cell r="AF246"/>
          <cell r="AG246"/>
          <cell r="AH246"/>
          <cell r="AI246"/>
          <cell r="AJ246"/>
          <cell r="AK246"/>
          <cell r="AL246"/>
          <cell r="AM246"/>
          <cell r="AN246"/>
          <cell r="AO246"/>
          <cell r="AP246"/>
          <cell r="AQ246">
            <v>455.27499999999998</v>
          </cell>
          <cell r="AR246">
            <v>455.27499999999998</v>
          </cell>
        </row>
        <row r="247">
          <cell r="A247" t="str">
            <v>05-18J7</v>
          </cell>
          <cell r="B247" t="str">
            <v>Somerset</v>
          </cell>
          <cell r="C247"/>
          <cell r="D247"/>
          <cell r="E247"/>
          <cell r="F247"/>
          <cell r="G247"/>
          <cell r="H247"/>
          <cell r="I247"/>
          <cell r="J247"/>
          <cell r="K247"/>
          <cell r="L247"/>
          <cell r="M247"/>
          <cell r="N247"/>
          <cell r="O247"/>
          <cell r="P247"/>
          <cell r="Q247"/>
          <cell r="R247"/>
          <cell r="S247">
            <v>49</v>
          </cell>
          <cell r="T247">
            <v>49</v>
          </cell>
          <cell r="U247"/>
          <cell r="V247"/>
          <cell r="W247"/>
          <cell r="X247"/>
          <cell r="Y247">
            <v>49</v>
          </cell>
          <cell r="Z247">
            <v>49</v>
          </cell>
          <cell r="AA247"/>
          <cell r="AB247"/>
          <cell r="AC247"/>
          <cell r="AD247"/>
          <cell r="AE247"/>
          <cell r="AF247"/>
          <cell r="AG247"/>
          <cell r="AH247"/>
          <cell r="AI247"/>
          <cell r="AJ247"/>
          <cell r="AK247"/>
          <cell r="AL247"/>
          <cell r="AM247"/>
          <cell r="AN247"/>
          <cell r="AO247"/>
          <cell r="AP247"/>
          <cell r="AQ247">
            <v>328.62</v>
          </cell>
          <cell r="AR247">
            <v>328.62</v>
          </cell>
        </row>
        <row r="248">
          <cell r="A248" t="str">
            <v>05-19W72</v>
          </cell>
          <cell r="B248" t="str">
            <v>Dighton, Somerset, Swansea</v>
          </cell>
          <cell r="C248"/>
          <cell r="D248"/>
          <cell r="E248"/>
          <cell r="F248"/>
          <cell r="G248"/>
          <cell r="H248"/>
          <cell r="I248"/>
          <cell r="J248"/>
          <cell r="K248"/>
          <cell r="L248"/>
          <cell r="M248"/>
          <cell r="N248"/>
          <cell r="O248"/>
          <cell r="P248"/>
          <cell r="Q248"/>
          <cell r="R248"/>
          <cell r="S248">
            <v>193</v>
          </cell>
          <cell r="T248">
            <v>193</v>
          </cell>
          <cell r="U248"/>
          <cell r="V248"/>
          <cell r="W248"/>
          <cell r="X248"/>
          <cell r="Y248">
            <v>193</v>
          </cell>
          <cell r="Z248">
            <v>193</v>
          </cell>
          <cell r="AA248"/>
          <cell r="AB248"/>
          <cell r="AC248"/>
          <cell r="AD248"/>
          <cell r="AE248"/>
          <cell r="AF248"/>
          <cell r="AG248"/>
          <cell r="AH248"/>
          <cell r="AI248"/>
          <cell r="AJ248"/>
          <cell r="AK248"/>
          <cell r="AL248"/>
          <cell r="AM248"/>
          <cell r="AN248"/>
          <cell r="AO248"/>
          <cell r="AP248"/>
          <cell r="AQ248">
            <v>4936.72</v>
          </cell>
          <cell r="AR248">
            <v>4936.72</v>
          </cell>
        </row>
        <row r="249">
          <cell r="A249" t="str">
            <v>05-19W73</v>
          </cell>
          <cell r="B249" t="str">
            <v>Dighton, Rehoboth, Swansea</v>
          </cell>
          <cell r="C249"/>
          <cell r="D249"/>
          <cell r="E249"/>
          <cell r="F249"/>
          <cell r="G249"/>
          <cell r="H249"/>
          <cell r="I249"/>
          <cell r="J249"/>
          <cell r="K249"/>
          <cell r="L249"/>
          <cell r="M249"/>
          <cell r="N249"/>
          <cell r="O249"/>
          <cell r="P249"/>
          <cell r="Q249"/>
          <cell r="R249"/>
          <cell r="S249">
            <v>168</v>
          </cell>
          <cell r="T249">
            <v>167</v>
          </cell>
          <cell r="U249"/>
          <cell r="V249"/>
          <cell r="W249"/>
          <cell r="X249"/>
          <cell r="Y249">
            <v>168</v>
          </cell>
          <cell r="Z249">
            <v>167</v>
          </cell>
          <cell r="AA249"/>
          <cell r="AB249"/>
          <cell r="AC249"/>
          <cell r="AD249"/>
          <cell r="AE249"/>
          <cell r="AF249"/>
          <cell r="AG249"/>
          <cell r="AH249"/>
          <cell r="AI249"/>
          <cell r="AJ249"/>
          <cell r="AK249"/>
          <cell r="AL249"/>
          <cell r="AM249"/>
          <cell r="AN249"/>
          <cell r="AO249"/>
          <cell r="AP249"/>
          <cell r="AQ249">
            <v>7208.51</v>
          </cell>
          <cell r="AR249">
            <v>6216.7</v>
          </cell>
        </row>
        <row r="250">
          <cell r="A250" t="str">
            <v>05-19W74</v>
          </cell>
          <cell r="B250" t="str">
            <v>Dighton, Somerset</v>
          </cell>
          <cell r="C250"/>
          <cell r="D250"/>
          <cell r="E250"/>
          <cell r="F250"/>
          <cell r="G250"/>
          <cell r="H250"/>
          <cell r="I250"/>
          <cell r="J250"/>
          <cell r="K250"/>
          <cell r="L250"/>
          <cell r="M250"/>
          <cell r="N250"/>
          <cell r="O250"/>
          <cell r="P250"/>
          <cell r="Q250"/>
          <cell r="R250"/>
          <cell r="S250">
            <v>161</v>
          </cell>
          <cell r="T250">
            <v>161</v>
          </cell>
          <cell r="U250"/>
          <cell r="V250"/>
          <cell r="W250"/>
          <cell r="X250"/>
          <cell r="Y250">
            <v>161</v>
          </cell>
          <cell r="Z250">
            <v>161</v>
          </cell>
          <cell r="AA250"/>
          <cell r="AB250"/>
          <cell r="AC250"/>
          <cell r="AD250"/>
          <cell r="AE250"/>
          <cell r="AF250"/>
          <cell r="AG250"/>
          <cell r="AH250"/>
          <cell r="AI250"/>
          <cell r="AJ250"/>
          <cell r="AK250"/>
          <cell r="AL250"/>
          <cell r="AM250"/>
          <cell r="AN250"/>
          <cell r="AO250"/>
          <cell r="AP250"/>
          <cell r="AQ250">
            <v>1653.22</v>
          </cell>
          <cell r="AR250">
            <v>1653.22</v>
          </cell>
        </row>
        <row r="251">
          <cell r="A251" t="str">
            <v>05-1J1</v>
          </cell>
          <cell r="B251" t="str">
            <v>Attleboro</v>
          </cell>
          <cell r="C251"/>
          <cell r="D251"/>
          <cell r="E251"/>
          <cell r="F251"/>
          <cell r="G251"/>
          <cell r="H251"/>
          <cell r="I251"/>
          <cell r="J251"/>
          <cell r="K251"/>
          <cell r="L251"/>
          <cell r="M251"/>
          <cell r="N251"/>
          <cell r="O251"/>
          <cell r="P251"/>
          <cell r="Q251"/>
          <cell r="R251"/>
          <cell r="S251">
            <v>12</v>
          </cell>
          <cell r="T251">
            <v>12</v>
          </cell>
          <cell r="U251"/>
          <cell r="V251"/>
          <cell r="W251"/>
          <cell r="X251"/>
          <cell r="Y251">
            <v>12</v>
          </cell>
          <cell r="Z251">
            <v>12</v>
          </cell>
          <cell r="AA251"/>
          <cell r="AB251"/>
          <cell r="AC251"/>
          <cell r="AD251"/>
          <cell r="AE251"/>
          <cell r="AF251"/>
          <cell r="AG251"/>
          <cell r="AH251"/>
          <cell r="AI251"/>
          <cell r="AJ251"/>
          <cell r="AK251"/>
          <cell r="AL251"/>
          <cell r="AM251"/>
          <cell r="AN251"/>
          <cell r="AO251"/>
          <cell r="AP251"/>
          <cell r="AQ251">
            <v>55.14</v>
          </cell>
          <cell r="AR251">
            <v>55.14</v>
          </cell>
        </row>
        <row r="252">
          <cell r="A252" t="str">
            <v>05-1J2</v>
          </cell>
          <cell r="B252" t="str">
            <v>Attleboro</v>
          </cell>
          <cell r="C252"/>
          <cell r="D252"/>
          <cell r="E252"/>
          <cell r="F252"/>
          <cell r="G252"/>
          <cell r="H252"/>
          <cell r="I252"/>
          <cell r="J252"/>
          <cell r="K252"/>
          <cell r="L252"/>
          <cell r="M252"/>
          <cell r="N252"/>
          <cell r="O252"/>
          <cell r="P252"/>
          <cell r="Q252"/>
          <cell r="R252"/>
          <cell r="S252">
            <v>1</v>
          </cell>
          <cell r="T252">
            <v>1</v>
          </cell>
          <cell r="U252"/>
          <cell r="V252"/>
          <cell r="W252"/>
          <cell r="X252"/>
          <cell r="Y252">
            <v>1</v>
          </cell>
          <cell r="Z252">
            <v>1</v>
          </cell>
          <cell r="AA252"/>
          <cell r="AB252"/>
          <cell r="AC252"/>
          <cell r="AD252"/>
          <cell r="AE252"/>
          <cell r="AF252"/>
          <cell r="AG252"/>
          <cell r="AH252"/>
          <cell r="AI252"/>
          <cell r="AJ252"/>
          <cell r="AK252"/>
          <cell r="AL252"/>
          <cell r="AM252"/>
          <cell r="AN252"/>
          <cell r="AO252"/>
          <cell r="AP252"/>
          <cell r="AQ252">
            <v>18</v>
          </cell>
          <cell r="AR252">
            <v>18</v>
          </cell>
        </row>
        <row r="253">
          <cell r="A253" t="str">
            <v>05-1J3</v>
          </cell>
          <cell r="B253" t="str">
            <v>Attleboro</v>
          </cell>
          <cell r="C253"/>
          <cell r="D253"/>
          <cell r="E253"/>
          <cell r="F253"/>
          <cell r="G253"/>
          <cell r="H253"/>
          <cell r="I253"/>
          <cell r="J253"/>
          <cell r="K253"/>
          <cell r="L253"/>
          <cell r="M253"/>
          <cell r="N253"/>
          <cell r="O253"/>
          <cell r="P253"/>
          <cell r="Q253"/>
          <cell r="R253"/>
          <cell r="S253">
            <v>3</v>
          </cell>
          <cell r="T253">
            <v>3</v>
          </cell>
          <cell r="U253"/>
          <cell r="V253"/>
          <cell r="W253"/>
          <cell r="X253"/>
          <cell r="Y253">
            <v>3</v>
          </cell>
          <cell r="Z253">
            <v>3</v>
          </cell>
          <cell r="AA253"/>
          <cell r="AB253"/>
          <cell r="AC253"/>
          <cell r="AD253"/>
          <cell r="AE253"/>
          <cell r="AF253"/>
          <cell r="AG253"/>
          <cell r="AH253"/>
          <cell r="AI253"/>
          <cell r="AJ253"/>
          <cell r="AK253"/>
          <cell r="AL253"/>
          <cell r="AM253"/>
          <cell r="AN253"/>
          <cell r="AO253"/>
          <cell r="AP253"/>
          <cell r="AQ253">
            <v>18.239999999999998</v>
          </cell>
          <cell r="AR253">
            <v>18.239999999999998</v>
          </cell>
        </row>
        <row r="254">
          <cell r="A254" t="str">
            <v>05-1J4</v>
          </cell>
          <cell r="B254" t="str">
            <v>Attleboro</v>
          </cell>
          <cell r="C254"/>
          <cell r="D254"/>
          <cell r="E254"/>
          <cell r="F254"/>
          <cell r="G254"/>
          <cell r="H254"/>
          <cell r="I254"/>
          <cell r="J254"/>
          <cell r="K254"/>
          <cell r="L254"/>
          <cell r="M254"/>
          <cell r="N254"/>
          <cell r="O254"/>
          <cell r="P254"/>
          <cell r="Q254"/>
          <cell r="R254"/>
          <cell r="S254">
            <v>4</v>
          </cell>
          <cell r="T254">
            <v>4</v>
          </cell>
          <cell r="U254"/>
          <cell r="V254"/>
          <cell r="W254"/>
          <cell r="X254"/>
          <cell r="Y254">
            <v>4</v>
          </cell>
          <cell r="Z254">
            <v>4</v>
          </cell>
          <cell r="AA254"/>
          <cell r="AB254"/>
          <cell r="AC254"/>
          <cell r="AD254"/>
          <cell r="AE254"/>
          <cell r="AF254"/>
          <cell r="AG254"/>
          <cell r="AH254"/>
          <cell r="AI254"/>
          <cell r="AJ254"/>
          <cell r="AK254"/>
          <cell r="AL254"/>
          <cell r="AM254"/>
          <cell r="AN254"/>
          <cell r="AO254"/>
          <cell r="AP254"/>
          <cell r="AQ254">
            <v>15.8</v>
          </cell>
          <cell r="AR254">
            <v>15.8</v>
          </cell>
        </row>
        <row r="255">
          <cell r="A255" t="str">
            <v>05-2248</v>
          </cell>
          <cell r="B255" t="str">
            <v>Attleboro, Rehoboth, Seekonk</v>
          </cell>
          <cell r="C255"/>
          <cell r="D255"/>
          <cell r="E255"/>
          <cell r="F255"/>
          <cell r="G255"/>
          <cell r="H255"/>
          <cell r="I255"/>
          <cell r="J255"/>
          <cell r="K255"/>
          <cell r="L255"/>
          <cell r="M255"/>
          <cell r="N255"/>
          <cell r="O255"/>
          <cell r="P255"/>
          <cell r="Q255"/>
          <cell r="R255"/>
          <cell r="S255">
            <v>1</v>
          </cell>
          <cell r="T255">
            <v>1</v>
          </cell>
          <cell r="U255"/>
          <cell r="V255"/>
          <cell r="W255"/>
          <cell r="X255"/>
          <cell r="Y255">
            <v>1</v>
          </cell>
          <cell r="Z255">
            <v>1</v>
          </cell>
          <cell r="AA255"/>
          <cell r="AB255"/>
          <cell r="AC255"/>
          <cell r="AD255"/>
          <cell r="AE255"/>
          <cell r="AF255"/>
          <cell r="AG255"/>
          <cell r="AH255"/>
          <cell r="AI255"/>
          <cell r="AJ255"/>
          <cell r="AK255"/>
          <cell r="AL255"/>
          <cell r="AM255"/>
          <cell r="AN255"/>
          <cell r="AO255"/>
          <cell r="AP255"/>
          <cell r="AQ255">
            <v>75</v>
          </cell>
          <cell r="AR255">
            <v>75</v>
          </cell>
        </row>
        <row r="256">
          <cell r="A256" t="str">
            <v>05-2267</v>
          </cell>
          <cell r="B256" t="str">
            <v>Seekonk</v>
          </cell>
          <cell r="C256"/>
          <cell r="D256"/>
          <cell r="E256"/>
          <cell r="F256"/>
          <cell r="G256"/>
          <cell r="H256"/>
          <cell r="I256"/>
          <cell r="J256"/>
          <cell r="K256"/>
          <cell r="L256"/>
          <cell r="M256"/>
          <cell r="N256"/>
          <cell r="O256"/>
          <cell r="P256"/>
          <cell r="Q256"/>
          <cell r="R256"/>
          <cell r="S256"/>
          <cell r="T256"/>
          <cell r="U256"/>
          <cell r="V256"/>
          <cell r="W256"/>
          <cell r="X256"/>
          <cell r="Y256">
            <v>0</v>
          </cell>
          <cell r="Z256">
            <v>0</v>
          </cell>
          <cell r="AA256"/>
          <cell r="AB256"/>
          <cell r="AC256"/>
          <cell r="AD256"/>
          <cell r="AE256"/>
          <cell r="AF256"/>
          <cell r="AG256"/>
          <cell r="AH256"/>
          <cell r="AI256"/>
          <cell r="AJ256"/>
          <cell r="AK256"/>
          <cell r="AL256"/>
          <cell r="AM256"/>
          <cell r="AN256"/>
          <cell r="AO256"/>
          <cell r="AP256"/>
          <cell r="AQ256"/>
          <cell r="AR256"/>
        </row>
        <row r="257">
          <cell r="A257" t="str">
            <v>05-2274</v>
          </cell>
          <cell r="B257" t="str">
            <v>Attleboro, North Attleborough, Plainville</v>
          </cell>
          <cell r="C257"/>
          <cell r="D257"/>
          <cell r="E257"/>
          <cell r="F257"/>
          <cell r="G257"/>
          <cell r="H257"/>
          <cell r="I257"/>
          <cell r="J257"/>
          <cell r="K257"/>
          <cell r="L257"/>
          <cell r="M257"/>
          <cell r="N257"/>
          <cell r="O257"/>
          <cell r="P257"/>
          <cell r="Q257"/>
          <cell r="R257"/>
          <cell r="S257"/>
          <cell r="T257"/>
          <cell r="U257"/>
          <cell r="V257"/>
          <cell r="W257"/>
          <cell r="X257"/>
          <cell r="Y257">
            <v>0</v>
          </cell>
          <cell r="Z257">
            <v>0</v>
          </cell>
          <cell r="AA257"/>
          <cell r="AB257"/>
          <cell r="AC257"/>
          <cell r="AD257"/>
          <cell r="AE257"/>
          <cell r="AF257"/>
          <cell r="AG257"/>
          <cell r="AH257"/>
          <cell r="AI257"/>
          <cell r="AJ257"/>
          <cell r="AK257"/>
          <cell r="AL257"/>
          <cell r="AM257"/>
          <cell r="AN257"/>
          <cell r="AO257"/>
          <cell r="AP257"/>
          <cell r="AQ257"/>
          <cell r="AR257"/>
        </row>
        <row r="258">
          <cell r="A258" t="str">
            <v>05-2276</v>
          </cell>
          <cell r="B258" t="str">
            <v>Attleboro, Norton</v>
          </cell>
          <cell r="C258"/>
          <cell r="D258"/>
          <cell r="E258"/>
          <cell r="F258"/>
          <cell r="G258">
            <v>1</v>
          </cell>
          <cell r="H258">
            <v>1</v>
          </cell>
          <cell r="I258"/>
          <cell r="J258"/>
          <cell r="K258"/>
          <cell r="L258"/>
          <cell r="M258"/>
          <cell r="N258"/>
          <cell r="O258"/>
          <cell r="P258"/>
          <cell r="Q258"/>
          <cell r="R258"/>
          <cell r="S258">
            <v>1</v>
          </cell>
          <cell r="T258">
            <v>1</v>
          </cell>
          <cell r="U258"/>
          <cell r="V258"/>
          <cell r="W258"/>
          <cell r="X258"/>
          <cell r="Y258">
            <v>2</v>
          </cell>
          <cell r="Z258">
            <v>2</v>
          </cell>
          <cell r="AA258"/>
          <cell r="AB258"/>
          <cell r="AC258"/>
          <cell r="AD258"/>
          <cell r="AE258">
            <v>350</v>
          </cell>
          <cell r="AF258">
            <v>350</v>
          </cell>
          <cell r="AG258"/>
          <cell r="AH258"/>
          <cell r="AI258"/>
          <cell r="AJ258"/>
          <cell r="AK258"/>
          <cell r="AL258"/>
          <cell r="AM258"/>
          <cell r="AN258"/>
          <cell r="AO258"/>
          <cell r="AP258"/>
          <cell r="AQ258">
            <v>95</v>
          </cell>
          <cell r="AR258">
            <v>95</v>
          </cell>
        </row>
        <row r="259">
          <cell r="A259" t="str">
            <v>05-2284</v>
          </cell>
          <cell r="B259" t="str">
            <v>Franklin, Plainville, Wrentham</v>
          </cell>
          <cell r="C259"/>
          <cell r="D259"/>
          <cell r="E259"/>
          <cell r="F259"/>
          <cell r="G259"/>
          <cell r="H259"/>
          <cell r="I259"/>
          <cell r="J259"/>
          <cell r="K259"/>
          <cell r="L259"/>
          <cell r="M259"/>
          <cell r="N259"/>
          <cell r="O259"/>
          <cell r="P259"/>
          <cell r="Q259"/>
          <cell r="R259"/>
          <cell r="S259"/>
          <cell r="T259"/>
          <cell r="U259"/>
          <cell r="V259"/>
          <cell r="W259"/>
          <cell r="X259"/>
          <cell r="Y259">
            <v>0</v>
          </cell>
          <cell r="Z259">
            <v>0</v>
          </cell>
          <cell r="AA259"/>
          <cell r="AB259"/>
          <cell r="AC259"/>
          <cell r="AD259"/>
          <cell r="AE259"/>
          <cell r="AF259"/>
          <cell r="AG259"/>
          <cell r="AH259"/>
          <cell r="AI259"/>
          <cell r="AJ259"/>
          <cell r="AK259"/>
          <cell r="AL259"/>
          <cell r="AM259"/>
          <cell r="AN259"/>
          <cell r="AO259"/>
          <cell r="AP259"/>
          <cell r="AQ259"/>
          <cell r="AR259"/>
        </row>
        <row r="260">
          <cell r="A260" t="str">
            <v>05-2287</v>
          </cell>
          <cell r="B260" t="str">
            <v>Foxborough, Wrentham</v>
          </cell>
          <cell r="C260"/>
          <cell r="D260"/>
          <cell r="E260"/>
          <cell r="F260"/>
          <cell r="G260"/>
          <cell r="H260"/>
          <cell r="I260"/>
          <cell r="J260"/>
          <cell r="K260"/>
          <cell r="L260"/>
          <cell r="M260"/>
          <cell r="N260"/>
          <cell r="O260"/>
          <cell r="P260"/>
          <cell r="Q260"/>
          <cell r="R260"/>
          <cell r="S260"/>
          <cell r="T260"/>
          <cell r="U260"/>
          <cell r="V260"/>
          <cell r="W260"/>
          <cell r="X260"/>
          <cell r="Y260">
            <v>0</v>
          </cell>
          <cell r="Z260">
            <v>0</v>
          </cell>
          <cell r="AA260"/>
          <cell r="AB260"/>
          <cell r="AC260"/>
          <cell r="AD260"/>
          <cell r="AE260"/>
          <cell r="AF260"/>
          <cell r="AG260"/>
          <cell r="AH260"/>
          <cell r="AI260"/>
          <cell r="AJ260"/>
          <cell r="AK260"/>
          <cell r="AL260"/>
          <cell r="AM260"/>
          <cell r="AN260"/>
          <cell r="AO260"/>
          <cell r="AP260"/>
          <cell r="AQ260"/>
          <cell r="AR260"/>
        </row>
        <row r="261">
          <cell r="A261" t="str">
            <v>05-2289</v>
          </cell>
          <cell r="B261" t="str">
            <v>Foxborough, Mansfield, Plainville</v>
          </cell>
          <cell r="C261"/>
          <cell r="D261"/>
          <cell r="E261"/>
          <cell r="F261"/>
          <cell r="G261"/>
          <cell r="H261"/>
          <cell r="I261"/>
          <cell r="J261"/>
          <cell r="K261"/>
          <cell r="L261"/>
          <cell r="M261"/>
          <cell r="N261"/>
          <cell r="O261"/>
          <cell r="P261"/>
          <cell r="Q261"/>
          <cell r="R261"/>
          <cell r="S261"/>
          <cell r="T261"/>
          <cell r="U261"/>
          <cell r="V261"/>
          <cell r="W261"/>
          <cell r="X261"/>
          <cell r="Y261">
            <v>0</v>
          </cell>
          <cell r="Z261">
            <v>0</v>
          </cell>
          <cell r="AA261"/>
          <cell r="AB261"/>
          <cell r="AC261"/>
          <cell r="AD261"/>
          <cell r="AE261"/>
          <cell r="AF261"/>
          <cell r="AG261"/>
          <cell r="AH261"/>
          <cell r="AI261"/>
          <cell r="AJ261"/>
          <cell r="AK261"/>
          <cell r="AL261"/>
          <cell r="AM261"/>
          <cell r="AN261"/>
          <cell r="AO261"/>
          <cell r="AP261"/>
          <cell r="AQ261"/>
          <cell r="AR261"/>
        </row>
        <row r="262">
          <cell r="A262" t="str">
            <v>05-24</v>
          </cell>
          <cell r="B262" t="str">
            <v>Attleboro, Seekonk</v>
          </cell>
          <cell r="C262"/>
          <cell r="D262"/>
          <cell r="E262"/>
          <cell r="F262"/>
          <cell r="G262"/>
          <cell r="H262"/>
          <cell r="I262"/>
          <cell r="J262"/>
          <cell r="K262"/>
          <cell r="L262"/>
          <cell r="M262"/>
          <cell r="N262"/>
          <cell r="O262"/>
          <cell r="P262"/>
          <cell r="Q262"/>
          <cell r="R262"/>
          <cell r="S262"/>
          <cell r="T262"/>
          <cell r="U262"/>
          <cell r="V262"/>
          <cell r="W262"/>
          <cell r="X262"/>
          <cell r="Y262">
            <v>0</v>
          </cell>
          <cell r="Z262">
            <v>0</v>
          </cell>
          <cell r="AA262"/>
          <cell r="AB262"/>
          <cell r="AC262"/>
          <cell r="AD262"/>
          <cell r="AE262"/>
          <cell r="AF262"/>
          <cell r="AG262"/>
          <cell r="AH262"/>
          <cell r="AI262"/>
          <cell r="AJ262"/>
          <cell r="AK262"/>
          <cell r="AL262"/>
          <cell r="AM262"/>
          <cell r="AN262"/>
          <cell r="AO262"/>
          <cell r="AP262"/>
          <cell r="AQ262"/>
          <cell r="AR262"/>
        </row>
        <row r="263">
          <cell r="A263" t="str">
            <v>05-28W40</v>
          </cell>
          <cell r="B263" t="str">
            <v>Fall River</v>
          </cell>
          <cell r="C263"/>
          <cell r="D263"/>
          <cell r="E263"/>
          <cell r="F263"/>
          <cell r="G263"/>
          <cell r="H263"/>
          <cell r="I263"/>
          <cell r="J263"/>
          <cell r="K263"/>
          <cell r="L263"/>
          <cell r="M263"/>
          <cell r="N263"/>
          <cell r="O263"/>
          <cell r="P263"/>
          <cell r="Q263"/>
          <cell r="R263"/>
          <cell r="S263">
            <v>73</v>
          </cell>
          <cell r="T263">
            <v>73</v>
          </cell>
          <cell r="U263"/>
          <cell r="V263"/>
          <cell r="W263"/>
          <cell r="X263"/>
          <cell r="Y263">
            <v>73</v>
          </cell>
          <cell r="Z263">
            <v>73</v>
          </cell>
          <cell r="AA263"/>
          <cell r="AB263"/>
          <cell r="AC263"/>
          <cell r="AD263"/>
          <cell r="AE263"/>
          <cell r="AF263"/>
          <cell r="AG263"/>
          <cell r="AH263"/>
          <cell r="AI263"/>
          <cell r="AJ263"/>
          <cell r="AK263"/>
          <cell r="AL263"/>
          <cell r="AM263"/>
          <cell r="AN263"/>
          <cell r="AO263"/>
          <cell r="AP263"/>
          <cell r="AQ263">
            <v>2480.3649999999998</v>
          </cell>
          <cell r="AR263">
            <v>2480.3649999999998</v>
          </cell>
        </row>
        <row r="264">
          <cell r="A264" t="str">
            <v>05-28W41</v>
          </cell>
          <cell r="B264" t="str">
            <v>Fall River</v>
          </cell>
          <cell r="C264"/>
          <cell r="D264"/>
          <cell r="E264"/>
          <cell r="F264"/>
          <cell r="G264"/>
          <cell r="H264"/>
          <cell r="I264"/>
          <cell r="J264"/>
          <cell r="K264"/>
          <cell r="L264"/>
          <cell r="M264"/>
          <cell r="N264"/>
          <cell r="O264"/>
          <cell r="P264"/>
          <cell r="Q264"/>
          <cell r="R264"/>
          <cell r="S264">
            <v>4</v>
          </cell>
          <cell r="T264">
            <v>4</v>
          </cell>
          <cell r="U264"/>
          <cell r="V264"/>
          <cell r="W264">
            <v>1</v>
          </cell>
          <cell r="X264">
            <v>1</v>
          </cell>
          <cell r="Y264">
            <v>5</v>
          </cell>
          <cell r="Z264">
            <v>5</v>
          </cell>
          <cell r="AA264"/>
          <cell r="AB264"/>
          <cell r="AC264"/>
          <cell r="AD264"/>
          <cell r="AE264"/>
          <cell r="AF264"/>
          <cell r="AG264"/>
          <cell r="AH264"/>
          <cell r="AI264"/>
          <cell r="AJ264"/>
          <cell r="AK264"/>
          <cell r="AL264"/>
          <cell r="AM264"/>
          <cell r="AN264"/>
          <cell r="AO264"/>
          <cell r="AP264"/>
          <cell r="AQ264">
            <v>1309</v>
          </cell>
          <cell r="AR264">
            <v>1309</v>
          </cell>
        </row>
        <row r="265">
          <cell r="A265" t="str">
            <v>05-28W50</v>
          </cell>
          <cell r="B265" t="str">
            <v>Fall River, Freetown</v>
          </cell>
          <cell r="C265"/>
          <cell r="D265"/>
          <cell r="E265"/>
          <cell r="F265"/>
          <cell r="G265"/>
          <cell r="H265"/>
          <cell r="I265"/>
          <cell r="J265"/>
          <cell r="K265"/>
          <cell r="L265"/>
          <cell r="M265"/>
          <cell r="N265"/>
          <cell r="O265"/>
          <cell r="P265"/>
          <cell r="Q265"/>
          <cell r="R265"/>
          <cell r="S265">
            <v>71</v>
          </cell>
          <cell r="T265">
            <v>71</v>
          </cell>
          <cell r="U265"/>
          <cell r="V265"/>
          <cell r="W265"/>
          <cell r="X265"/>
          <cell r="Y265">
            <v>71</v>
          </cell>
          <cell r="Z265">
            <v>71</v>
          </cell>
          <cell r="AA265"/>
          <cell r="AB265"/>
          <cell r="AC265"/>
          <cell r="AD265"/>
          <cell r="AE265"/>
          <cell r="AF265"/>
          <cell r="AG265"/>
          <cell r="AH265"/>
          <cell r="AI265"/>
          <cell r="AJ265"/>
          <cell r="AK265"/>
          <cell r="AL265"/>
          <cell r="AM265"/>
          <cell r="AN265"/>
          <cell r="AO265"/>
          <cell r="AP265"/>
          <cell r="AQ265">
            <v>3721.5</v>
          </cell>
          <cell r="AR265">
            <v>3721.5</v>
          </cell>
        </row>
        <row r="266">
          <cell r="A266" t="str">
            <v>05-28W51</v>
          </cell>
          <cell r="B266" t="str">
            <v>Fall River</v>
          </cell>
          <cell r="C266"/>
          <cell r="D266"/>
          <cell r="E266"/>
          <cell r="F266"/>
          <cell r="G266"/>
          <cell r="H266"/>
          <cell r="I266"/>
          <cell r="J266"/>
          <cell r="K266"/>
          <cell r="L266"/>
          <cell r="M266"/>
          <cell r="N266"/>
          <cell r="O266"/>
          <cell r="P266"/>
          <cell r="Q266"/>
          <cell r="R266"/>
          <cell r="S266">
            <v>35</v>
          </cell>
          <cell r="T266">
            <v>35</v>
          </cell>
          <cell r="U266"/>
          <cell r="V266"/>
          <cell r="W266"/>
          <cell r="X266"/>
          <cell r="Y266">
            <v>35</v>
          </cell>
          <cell r="Z266">
            <v>35</v>
          </cell>
          <cell r="AA266"/>
          <cell r="AB266"/>
          <cell r="AC266"/>
          <cell r="AD266"/>
          <cell r="AE266"/>
          <cell r="AF266"/>
          <cell r="AG266"/>
          <cell r="AH266"/>
          <cell r="AI266"/>
          <cell r="AJ266"/>
          <cell r="AK266"/>
          <cell r="AL266"/>
          <cell r="AM266"/>
          <cell r="AN266"/>
          <cell r="AO266"/>
          <cell r="AP266"/>
          <cell r="AQ266">
            <v>4600.5200000000004</v>
          </cell>
          <cell r="AR266">
            <v>4600.5200000000004</v>
          </cell>
        </row>
        <row r="267">
          <cell r="A267" t="str">
            <v>05-2J1</v>
          </cell>
          <cell r="B267" t="str">
            <v>Attleboro</v>
          </cell>
          <cell r="C267"/>
          <cell r="D267"/>
          <cell r="E267"/>
          <cell r="F267"/>
          <cell r="G267"/>
          <cell r="H267"/>
          <cell r="I267"/>
          <cell r="J267"/>
          <cell r="K267"/>
          <cell r="L267"/>
          <cell r="M267"/>
          <cell r="N267"/>
          <cell r="O267"/>
          <cell r="P267"/>
          <cell r="Q267"/>
          <cell r="R267"/>
          <cell r="S267">
            <v>8</v>
          </cell>
          <cell r="T267">
            <v>8</v>
          </cell>
          <cell r="U267"/>
          <cell r="V267"/>
          <cell r="W267"/>
          <cell r="X267"/>
          <cell r="Y267">
            <v>8</v>
          </cell>
          <cell r="Z267">
            <v>8</v>
          </cell>
          <cell r="AA267"/>
          <cell r="AB267"/>
          <cell r="AC267"/>
          <cell r="AD267"/>
          <cell r="AE267"/>
          <cell r="AF267"/>
          <cell r="AG267"/>
          <cell r="AH267"/>
          <cell r="AI267"/>
          <cell r="AJ267"/>
          <cell r="AK267"/>
          <cell r="AL267"/>
          <cell r="AM267"/>
          <cell r="AN267"/>
          <cell r="AO267"/>
          <cell r="AP267"/>
          <cell r="AQ267">
            <v>45.6</v>
          </cell>
          <cell r="AR267">
            <v>45.6</v>
          </cell>
        </row>
        <row r="268">
          <cell r="A268" t="str">
            <v>05-2J2</v>
          </cell>
          <cell r="B268" t="str">
            <v>Attleboro</v>
          </cell>
          <cell r="C268"/>
          <cell r="D268"/>
          <cell r="E268"/>
          <cell r="F268"/>
          <cell r="G268"/>
          <cell r="H268"/>
          <cell r="I268"/>
          <cell r="J268"/>
          <cell r="K268"/>
          <cell r="L268"/>
          <cell r="M268"/>
          <cell r="N268"/>
          <cell r="O268"/>
          <cell r="P268"/>
          <cell r="Q268"/>
          <cell r="R268"/>
          <cell r="S268">
            <v>2</v>
          </cell>
          <cell r="T268">
            <v>2</v>
          </cell>
          <cell r="U268"/>
          <cell r="V268"/>
          <cell r="W268"/>
          <cell r="X268"/>
          <cell r="Y268">
            <v>2</v>
          </cell>
          <cell r="Z268">
            <v>2</v>
          </cell>
          <cell r="AA268"/>
          <cell r="AB268"/>
          <cell r="AC268"/>
          <cell r="AD268"/>
          <cell r="AE268"/>
          <cell r="AF268"/>
          <cell r="AG268"/>
          <cell r="AH268"/>
          <cell r="AI268"/>
          <cell r="AJ268"/>
          <cell r="AK268"/>
          <cell r="AL268"/>
          <cell r="AM268"/>
          <cell r="AN268"/>
          <cell r="AO268"/>
          <cell r="AP268"/>
          <cell r="AQ268">
            <v>40.299999999999997</v>
          </cell>
          <cell r="AR268">
            <v>40.299999999999997</v>
          </cell>
        </row>
        <row r="269">
          <cell r="A269" t="str">
            <v>05-2J3</v>
          </cell>
          <cell r="B269" t="str">
            <v>Attleboro</v>
          </cell>
          <cell r="C269"/>
          <cell r="D269"/>
          <cell r="E269"/>
          <cell r="F269"/>
          <cell r="G269"/>
          <cell r="H269"/>
          <cell r="I269"/>
          <cell r="J269"/>
          <cell r="K269"/>
          <cell r="L269"/>
          <cell r="M269"/>
          <cell r="N269"/>
          <cell r="O269"/>
          <cell r="P269"/>
          <cell r="Q269"/>
          <cell r="R269"/>
          <cell r="S269">
            <v>3</v>
          </cell>
          <cell r="T269">
            <v>3</v>
          </cell>
          <cell r="U269"/>
          <cell r="V269"/>
          <cell r="W269"/>
          <cell r="X269"/>
          <cell r="Y269">
            <v>3</v>
          </cell>
          <cell r="Z269">
            <v>3</v>
          </cell>
          <cell r="AA269"/>
          <cell r="AB269"/>
          <cell r="AC269"/>
          <cell r="AD269"/>
          <cell r="AE269"/>
          <cell r="AF269"/>
          <cell r="AG269"/>
          <cell r="AH269"/>
          <cell r="AI269"/>
          <cell r="AJ269"/>
          <cell r="AK269"/>
          <cell r="AL269"/>
          <cell r="AM269"/>
          <cell r="AN269"/>
          <cell r="AO269"/>
          <cell r="AP269"/>
          <cell r="AQ269">
            <v>103</v>
          </cell>
          <cell r="AR269">
            <v>103</v>
          </cell>
        </row>
        <row r="270">
          <cell r="A270" t="str">
            <v>05-310W3</v>
          </cell>
          <cell r="B270" t="str">
            <v>Marlborough, Southborough</v>
          </cell>
          <cell r="C270"/>
          <cell r="D270"/>
          <cell r="E270"/>
          <cell r="F270"/>
          <cell r="G270"/>
          <cell r="H270"/>
          <cell r="I270"/>
          <cell r="J270"/>
          <cell r="K270"/>
          <cell r="L270"/>
          <cell r="M270"/>
          <cell r="N270"/>
          <cell r="O270"/>
          <cell r="P270"/>
          <cell r="Q270"/>
          <cell r="R270"/>
          <cell r="S270">
            <v>14</v>
          </cell>
          <cell r="T270">
            <v>14</v>
          </cell>
          <cell r="U270"/>
          <cell r="V270"/>
          <cell r="W270"/>
          <cell r="X270"/>
          <cell r="Y270">
            <v>14</v>
          </cell>
          <cell r="Z270">
            <v>14</v>
          </cell>
          <cell r="AA270"/>
          <cell r="AB270"/>
          <cell r="AC270"/>
          <cell r="AD270"/>
          <cell r="AE270"/>
          <cell r="AF270"/>
          <cell r="AG270"/>
          <cell r="AH270"/>
          <cell r="AI270"/>
          <cell r="AJ270"/>
          <cell r="AK270"/>
          <cell r="AL270"/>
          <cell r="AM270"/>
          <cell r="AN270"/>
          <cell r="AO270"/>
          <cell r="AP270"/>
          <cell r="AQ270">
            <v>602.84</v>
          </cell>
          <cell r="AR270">
            <v>602.84</v>
          </cell>
        </row>
        <row r="271">
          <cell r="A271" t="str">
            <v>05-310W4</v>
          </cell>
          <cell r="B271" t="str">
            <v>Marlborough</v>
          </cell>
          <cell r="C271"/>
          <cell r="D271"/>
          <cell r="E271"/>
          <cell r="F271"/>
          <cell r="G271"/>
          <cell r="H271"/>
          <cell r="I271"/>
          <cell r="J271"/>
          <cell r="K271"/>
          <cell r="L271"/>
          <cell r="M271"/>
          <cell r="N271"/>
          <cell r="O271"/>
          <cell r="P271"/>
          <cell r="Q271"/>
          <cell r="R271"/>
          <cell r="S271">
            <v>48</v>
          </cell>
          <cell r="T271">
            <v>48</v>
          </cell>
          <cell r="U271"/>
          <cell r="V271"/>
          <cell r="W271"/>
          <cell r="X271"/>
          <cell r="Y271">
            <v>48</v>
          </cell>
          <cell r="Z271">
            <v>48</v>
          </cell>
          <cell r="AA271"/>
          <cell r="AB271"/>
          <cell r="AC271"/>
          <cell r="AD271"/>
          <cell r="AE271"/>
          <cell r="AF271"/>
          <cell r="AG271"/>
          <cell r="AH271"/>
          <cell r="AI271"/>
          <cell r="AJ271"/>
          <cell r="AK271"/>
          <cell r="AL271"/>
          <cell r="AM271"/>
          <cell r="AN271"/>
          <cell r="AO271"/>
          <cell r="AP271"/>
          <cell r="AQ271">
            <v>1056.8</v>
          </cell>
          <cell r="AR271">
            <v>1056.8</v>
          </cell>
        </row>
        <row r="272">
          <cell r="A272" t="str">
            <v>05-310W5</v>
          </cell>
          <cell r="B272" t="str">
            <v>Marlborough, Southborough</v>
          </cell>
          <cell r="C272"/>
          <cell r="D272"/>
          <cell r="E272"/>
          <cell r="F272"/>
          <cell r="G272"/>
          <cell r="H272"/>
          <cell r="I272"/>
          <cell r="J272"/>
          <cell r="K272"/>
          <cell r="L272"/>
          <cell r="M272"/>
          <cell r="N272"/>
          <cell r="O272">
            <v>1</v>
          </cell>
          <cell r="P272">
            <v>1</v>
          </cell>
          <cell r="Q272"/>
          <cell r="R272"/>
          <cell r="S272">
            <v>63</v>
          </cell>
          <cell r="T272">
            <v>63</v>
          </cell>
          <cell r="U272"/>
          <cell r="V272"/>
          <cell r="W272"/>
          <cell r="X272"/>
          <cell r="Y272">
            <v>64</v>
          </cell>
          <cell r="Z272">
            <v>64</v>
          </cell>
          <cell r="AA272"/>
          <cell r="AB272"/>
          <cell r="AC272"/>
          <cell r="AD272"/>
          <cell r="AE272"/>
          <cell r="AF272"/>
          <cell r="AG272"/>
          <cell r="AH272"/>
          <cell r="AI272"/>
          <cell r="AJ272"/>
          <cell r="AK272"/>
          <cell r="AL272"/>
          <cell r="AM272">
            <v>250</v>
          </cell>
          <cell r="AN272">
            <v>250</v>
          </cell>
          <cell r="AO272"/>
          <cell r="AP272"/>
          <cell r="AQ272">
            <v>512.36</v>
          </cell>
          <cell r="AR272">
            <v>512.36</v>
          </cell>
        </row>
        <row r="273">
          <cell r="A273" t="str">
            <v>05-310W6</v>
          </cell>
          <cell r="B273" t="str">
            <v>Marlborough, Southborough</v>
          </cell>
          <cell r="C273"/>
          <cell r="D273"/>
          <cell r="E273"/>
          <cell r="F273"/>
          <cell r="G273"/>
          <cell r="H273"/>
          <cell r="I273"/>
          <cell r="J273"/>
          <cell r="K273"/>
          <cell r="L273"/>
          <cell r="M273"/>
          <cell r="N273"/>
          <cell r="O273"/>
          <cell r="P273"/>
          <cell r="Q273"/>
          <cell r="R273"/>
          <cell r="S273">
            <v>40</v>
          </cell>
          <cell r="T273">
            <v>40</v>
          </cell>
          <cell r="U273"/>
          <cell r="V273"/>
          <cell r="W273"/>
          <cell r="X273"/>
          <cell r="Y273">
            <v>40</v>
          </cell>
          <cell r="Z273">
            <v>40</v>
          </cell>
          <cell r="AA273"/>
          <cell r="AB273"/>
          <cell r="AC273"/>
          <cell r="AD273"/>
          <cell r="AE273"/>
          <cell r="AF273"/>
          <cell r="AG273"/>
          <cell r="AH273"/>
          <cell r="AI273"/>
          <cell r="AJ273"/>
          <cell r="AK273"/>
          <cell r="AL273"/>
          <cell r="AM273"/>
          <cell r="AN273"/>
          <cell r="AO273"/>
          <cell r="AP273"/>
          <cell r="AQ273">
            <v>1003.53</v>
          </cell>
          <cell r="AR273">
            <v>1003.53</v>
          </cell>
        </row>
        <row r="274">
          <cell r="A274" t="str">
            <v>05-311W1</v>
          </cell>
          <cell r="B274" t="str">
            <v>Marlborough</v>
          </cell>
          <cell r="C274"/>
          <cell r="D274"/>
          <cell r="E274"/>
          <cell r="F274"/>
          <cell r="G274"/>
          <cell r="H274"/>
          <cell r="I274"/>
          <cell r="J274"/>
          <cell r="K274"/>
          <cell r="L274"/>
          <cell r="M274"/>
          <cell r="N274"/>
          <cell r="O274">
            <v>1</v>
          </cell>
          <cell r="P274">
            <v>1</v>
          </cell>
          <cell r="Q274"/>
          <cell r="R274"/>
          <cell r="S274">
            <v>17</v>
          </cell>
          <cell r="T274">
            <v>17</v>
          </cell>
          <cell r="U274"/>
          <cell r="V274"/>
          <cell r="W274"/>
          <cell r="X274"/>
          <cell r="Y274">
            <v>18</v>
          </cell>
          <cell r="Z274">
            <v>18</v>
          </cell>
          <cell r="AA274"/>
          <cell r="AB274"/>
          <cell r="AC274"/>
          <cell r="AD274"/>
          <cell r="AE274"/>
          <cell r="AF274"/>
          <cell r="AG274"/>
          <cell r="AH274"/>
          <cell r="AI274"/>
          <cell r="AJ274"/>
          <cell r="AK274"/>
          <cell r="AL274"/>
          <cell r="AM274">
            <v>75</v>
          </cell>
          <cell r="AN274">
            <v>75</v>
          </cell>
          <cell r="AO274"/>
          <cell r="AP274"/>
          <cell r="AQ274">
            <v>168.41</v>
          </cell>
          <cell r="AR274">
            <v>168.41</v>
          </cell>
        </row>
        <row r="275">
          <cell r="A275" t="str">
            <v>05-311W2</v>
          </cell>
          <cell r="B275" t="str">
            <v>Marlborough</v>
          </cell>
          <cell r="C275"/>
          <cell r="D275"/>
          <cell r="E275"/>
          <cell r="F275"/>
          <cell r="G275"/>
          <cell r="H275"/>
          <cell r="I275"/>
          <cell r="J275"/>
          <cell r="K275"/>
          <cell r="L275"/>
          <cell r="M275"/>
          <cell r="N275"/>
          <cell r="O275"/>
          <cell r="P275"/>
          <cell r="Q275"/>
          <cell r="R275"/>
          <cell r="S275">
            <v>74</v>
          </cell>
          <cell r="T275">
            <v>74</v>
          </cell>
          <cell r="U275"/>
          <cell r="V275"/>
          <cell r="W275"/>
          <cell r="X275"/>
          <cell r="Y275">
            <v>74</v>
          </cell>
          <cell r="Z275">
            <v>74</v>
          </cell>
          <cell r="AA275"/>
          <cell r="AB275"/>
          <cell r="AC275"/>
          <cell r="AD275"/>
          <cell r="AE275"/>
          <cell r="AF275"/>
          <cell r="AG275"/>
          <cell r="AH275"/>
          <cell r="AI275"/>
          <cell r="AJ275"/>
          <cell r="AK275"/>
          <cell r="AL275"/>
          <cell r="AM275"/>
          <cell r="AN275"/>
          <cell r="AO275"/>
          <cell r="AP275"/>
          <cell r="AQ275">
            <v>522.54</v>
          </cell>
          <cell r="AR275">
            <v>522.54</v>
          </cell>
        </row>
        <row r="276">
          <cell r="A276" t="str">
            <v>05-311W3</v>
          </cell>
          <cell r="B276" t="str">
            <v>Hudson, Marlborough</v>
          </cell>
          <cell r="C276"/>
          <cell r="D276"/>
          <cell r="E276"/>
          <cell r="F276"/>
          <cell r="G276"/>
          <cell r="H276"/>
          <cell r="I276"/>
          <cell r="J276"/>
          <cell r="K276"/>
          <cell r="L276"/>
          <cell r="M276"/>
          <cell r="N276"/>
          <cell r="O276"/>
          <cell r="P276"/>
          <cell r="Q276"/>
          <cell r="R276"/>
          <cell r="S276">
            <v>128</v>
          </cell>
          <cell r="T276">
            <v>128</v>
          </cell>
          <cell r="U276"/>
          <cell r="V276"/>
          <cell r="W276"/>
          <cell r="X276"/>
          <cell r="Y276">
            <v>128</v>
          </cell>
          <cell r="Z276">
            <v>128</v>
          </cell>
          <cell r="AA276"/>
          <cell r="AB276"/>
          <cell r="AC276"/>
          <cell r="AD276"/>
          <cell r="AE276"/>
          <cell r="AF276"/>
          <cell r="AG276"/>
          <cell r="AH276"/>
          <cell r="AI276"/>
          <cell r="AJ276"/>
          <cell r="AK276"/>
          <cell r="AL276"/>
          <cell r="AM276"/>
          <cell r="AN276"/>
          <cell r="AO276"/>
          <cell r="AP276"/>
          <cell r="AQ276">
            <v>792.41</v>
          </cell>
          <cell r="AR276">
            <v>792.41</v>
          </cell>
        </row>
        <row r="277">
          <cell r="A277" t="str">
            <v>05-311W4</v>
          </cell>
          <cell r="B277" t="str">
            <v>Marlborough</v>
          </cell>
          <cell r="C277"/>
          <cell r="D277"/>
          <cell r="E277"/>
          <cell r="F277"/>
          <cell r="G277"/>
          <cell r="H277"/>
          <cell r="I277"/>
          <cell r="J277"/>
          <cell r="K277"/>
          <cell r="L277"/>
          <cell r="M277"/>
          <cell r="N277"/>
          <cell r="O277">
            <v>2</v>
          </cell>
          <cell r="P277">
            <v>2</v>
          </cell>
          <cell r="Q277"/>
          <cell r="R277"/>
          <cell r="S277">
            <v>67</v>
          </cell>
          <cell r="T277">
            <v>67</v>
          </cell>
          <cell r="U277"/>
          <cell r="V277"/>
          <cell r="W277"/>
          <cell r="X277"/>
          <cell r="Y277">
            <v>69</v>
          </cell>
          <cell r="Z277">
            <v>69</v>
          </cell>
          <cell r="AA277"/>
          <cell r="AB277"/>
          <cell r="AC277"/>
          <cell r="AD277"/>
          <cell r="AE277"/>
          <cell r="AF277"/>
          <cell r="AG277"/>
          <cell r="AH277"/>
          <cell r="AI277"/>
          <cell r="AJ277"/>
          <cell r="AK277"/>
          <cell r="AL277"/>
          <cell r="AM277">
            <v>76.2</v>
          </cell>
          <cell r="AN277">
            <v>76.2</v>
          </cell>
          <cell r="AO277"/>
          <cell r="AP277"/>
          <cell r="AQ277">
            <v>1078.43</v>
          </cell>
          <cell r="AR277">
            <v>1078.43</v>
          </cell>
        </row>
        <row r="278">
          <cell r="A278" t="str">
            <v>05-311W5</v>
          </cell>
          <cell r="B278" t="str">
            <v>Marlborough</v>
          </cell>
          <cell r="C278"/>
          <cell r="D278"/>
          <cell r="E278"/>
          <cell r="F278"/>
          <cell r="G278"/>
          <cell r="H278"/>
          <cell r="I278"/>
          <cell r="J278"/>
          <cell r="K278"/>
          <cell r="L278"/>
          <cell r="M278"/>
          <cell r="N278"/>
          <cell r="O278"/>
          <cell r="P278"/>
          <cell r="Q278"/>
          <cell r="R278"/>
          <cell r="S278">
            <v>43</v>
          </cell>
          <cell r="T278">
            <v>43</v>
          </cell>
          <cell r="U278"/>
          <cell r="V278"/>
          <cell r="W278"/>
          <cell r="X278"/>
          <cell r="Y278">
            <v>43</v>
          </cell>
          <cell r="Z278">
            <v>43</v>
          </cell>
          <cell r="AA278"/>
          <cell r="AB278"/>
          <cell r="AC278"/>
          <cell r="AD278"/>
          <cell r="AE278"/>
          <cell r="AF278"/>
          <cell r="AG278"/>
          <cell r="AH278"/>
          <cell r="AI278"/>
          <cell r="AJ278"/>
          <cell r="AK278"/>
          <cell r="AL278"/>
          <cell r="AM278"/>
          <cell r="AN278"/>
          <cell r="AO278"/>
          <cell r="AP278"/>
          <cell r="AQ278">
            <v>711.03</v>
          </cell>
          <cell r="AR278">
            <v>711.03</v>
          </cell>
        </row>
        <row r="279">
          <cell r="A279" t="str">
            <v>05-311W6</v>
          </cell>
          <cell r="B279" t="str">
            <v>Marlborough</v>
          </cell>
          <cell r="C279"/>
          <cell r="D279"/>
          <cell r="E279"/>
          <cell r="F279"/>
          <cell r="G279"/>
          <cell r="H279"/>
          <cell r="I279"/>
          <cell r="J279"/>
          <cell r="K279"/>
          <cell r="L279"/>
          <cell r="M279"/>
          <cell r="N279"/>
          <cell r="O279">
            <v>1</v>
          </cell>
          <cell r="P279">
            <v>1</v>
          </cell>
          <cell r="Q279"/>
          <cell r="R279"/>
          <cell r="S279">
            <v>62</v>
          </cell>
          <cell r="T279">
            <v>62</v>
          </cell>
          <cell r="U279"/>
          <cell r="V279"/>
          <cell r="W279"/>
          <cell r="X279"/>
          <cell r="Y279">
            <v>63</v>
          </cell>
          <cell r="Z279">
            <v>63</v>
          </cell>
          <cell r="AA279"/>
          <cell r="AB279"/>
          <cell r="AC279"/>
          <cell r="AD279"/>
          <cell r="AE279"/>
          <cell r="AF279"/>
          <cell r="AG279"/>
          <cell r="AH279"/>
          <cell r="AI279"/>
          <cell r="AJ279"/>
          <cell r="AK279"/>
          <cell r="AL279"/>
          <cell r="AM279">
            <v>555</v>
          </cell>
          <cell r="AN279">
            <v>555</v>
          </cell>
          <cell r="AO279"/>
          <cell r="AP279"/>
          <cell r="AQ279">
            <v>1450.75</v>
          </cell>
          <cell r="AR279">
            <v>1450.75</v>
          </cell>
        </row>
        <row r="280">
          <cell r="A280" t="str">
            <v>05-312W1</v>
          </cell>
          <cell r="B280" t="str">
            <v>Shrewsbury, Westborough</v>
          </cell>
          <cell r="C280"/>
          <cell r="D280"/>
          <cell r="E280"/>
          <cell r="F280"/>
          <cell r="G280"/>
          <cell r="H280"/>
          <cell r="I280"/>
          <cell r="J280"/>
          <cell r="K280"/>
          <cell r="L280"/>
          <cell r="M280"/>
          <cell r="N280"/>
          <cell r="O280"/>
          <cell r="P280"/>
          <cell r="Q280"/>
          <cell r="R280"/>
          <cell r="S280">
            <v>60</v>
          </cell>
          <cell r="T280">
            <v>60</v>
          </cell>
          <cell r="U280"/>
          <cell r="V280"/>
          <cell r="W280"/>
          <cell r="X280"/>
          <cell r="Y280">
            <v>60</v>
          </cell>
          <cell r="Z280">
            <v>60</v>
          </cell>
          <cell r="AA280"/>
          <cell r="AB280"/>
          <cell r="AC280"/>
          <cell r="AD280"/>
          <cell r="AE280"/>
          <cell r="AF280"/>
          <cell r="AG280"/>
          <cell r="AH280"/>
          <cell r="AI280"/>
          <cell r="AJ280"/>
          <cell r="AK280"/>
          <cell r="AL280"/>
          <cell r="AM280"/>
          <cell r="AN280"/>
          <cell r="AO280"/>
          <cell r="AP280"/>
          <cell r="AQ280">
            <v>1401.36</v>
          </cell>
          <cell r="AR280">
            <v>1401.36</v>
          </cell>
        </row>
        <row r="281">
          <cell r="A281" t="str">
            <v>05-312W2</v>
          </cell>
          <cell r="B281" t="str">
            <v>Northborough, Westborough</v>
          </cell>
          <cell r="C281"/>
          <cell r="D281"/>
          <cell r="E281"/>
          <cell r="F281"/>
          <cell r="G281"/>
          <cell r="H281"/>
          <cell r="I281"/>
          <cell r="J281"/>
          <cell r="K281"/>
          <cell r="L281"/>
          <cell r="M281"/>
          <cell r="N281"/>
          <cell r="O281"/>
          <cell r="P281"/>
          <cell r="Q281"/>
          <cell r="R281"/>
          <cell r="S281">
            <v>5</v>
          </cell>
          <cell r="T281">
            <v>5</v>
          </cell>
          <cell r="U281"/>
          <cell r="V281"/>
          <cell r="W281"/>
          <cell r="X281"/>
          <cell r="Y281">
            <v>5</v>
          </cell>
          <cell r="Z281">
            <v>5</v>
          </cell>
          <cell r="AA281"/>
          <cell r="AB281"/>
          <cell r="AC281"/>
          <cell r="AD281"/>
          <cell r="AE281"/>
          <cell r="AF281"/>
          <cell r="AG281"/>
          <cell r="AH281"/>
          <cell r="AI281"/>
          <cell r="AJ281"/>
          <cell r="AK281"/>
          <cell r="AL281"/>
          <cell r="AM281"/>
          <cell r="AN281"/>
          <cell r="AO281"/>
          <cell r="AP281"/>
          <cell r="AQ281">
            <v>2052</v>
          </cell>
          <cell r="AR281">
            <v>2052</v>
          </cell>
        </row>
        <row r="282">
          <cell r="A282" t="str">
            <v>05-312W3</v>
          </cell>
          <cell r="B282" t="str">
            <v>Northborough, Westborough</v>
          </cell>
          <cell r="C282"/>
          <cell r="D282"/>
          <cell r="E282"/>
          <cell r="F282"/>
          <cell r="G282"/>
          <cell r="H282"/>
          <cell r="I282"/>
          <cell r="J282"/>
          <cell r="K282"/>
          <cell r="L282"/>
          <cell r="M282"/>
          <cell r="N282"/>
          <cell r="O282"/>
          <cell r="P282"/>
          <cell r="Q282"/>
          <cell r="R282"/>
          <cell r="S282">
            <v>16</v>
          </cell>
          <cell r="T282">
            <v>16</v>
          </cell>
          <cell r="U282"/>
          <cell r="V282"/>
          <cell r="W282"/>
          <cell r="X282"/>
          <cell r="Y282">
            <v>16</v>
          </cell>
          <cell r="Z282">
            <v>16</v>
          </cell>
          <cell r="AA282"/>
          <cell r="AB282"/>
          <cell r="AC282"/>
          <cell r="AD282"/>
          <cell r="AE282"/>
          <cell r="AF282"/>
          <cell r="AG282"/>
          <cell r="AH282"/>
          <cell r="AI282"/>
          <cell r="AJ282"/>
          <cell r="AK282"/>
          <cell r="AL282"/>
          <cell r="AM282"/>
          <cell r="AN282"/>
          <cell r="AO282"/>
          <cell r="AP282"/>
          <cell r="AQ282">
            <v>811.99</v>
          </cell>
          <cell r="AR282">
            <v>811.99</v>
          </cell>
        </row>
        <row r="283">
          <cell r="A283" t="str">
            <v>05-312W4</v>
          </cell>
          <cell r="B283" t="str">
            <v>Grafton, Hopkinton, Upton, Westborough</v>
          </cell>
          <cell r="C283"/>
          <cell r="D283"/>
          <cell r="E283"/>
          <cell r="F283"/>
          <cell r="G283"/>
          <cell r="H283"/>
          <cell r="I283"/>
          <cell r="J283"/>
          <cell r="K283"/>
          <cell r="L283"/>
          <cell r="M283"/>
          <cell r="N283"/>
          <cell r="O283"/>
          <cell r="P283"/>
          <cell r="Q283"/>
          <cell r="R283"/>
          <cell r="S283">
            <v>103</v>
          </cell>
          <cell r="T283">
            <v>103</v>
          </cell>
          <cell r="U283"/>
          <cell r="V283"/>
          <cell r="W283">
            <v>1</v>
          </cell>
          <cell r="X283">
            <v>1</v>
          </cell>
          <cell r="Y283">
            <v>104</v>
          </cell>
          <cell r="Z283">
            <v>104</v>
          </cell>
          <cell r="AA283"/>
          <cell r="AB283"/>
          <cell r="AC283"/>
          <cell r="AD283"/>
          <cell r="AE283"/>
          <cell r="AF283"/>
          <cell r="AG283"/>
          <cell r="AH283"/>
          <cell r="AI283"/>
          <cell r="AJ283"/>
          <cell r="AK283"/>
          <cell r="AL283"/>
          <cell r="AM283"/>
          <cell r="AN283"/>
          <cell r="AO283"/>
          <cell r="AP283"/>
          <cell r="AQ283">
            <v>4327.0649999999996</v>
          </cell>
          <cell r="AR283">
            <v>4327.0649999999996</v>
          </cell>
        </row>
        <row r="284">
          <cell r="A284" t="str">
            <v>05-312W5</v>
          </cell>
          <cell r="B284" t="str">
            <v>Westborough</v>
          </cell>
          <cell r="C284"/>
          <cell r="D284"/>
          <cell r="E284"/>
          <cell r="F284"/>
          <cell r="G284"/>
          <cell r="H284"/>
          <cell r="I284"/>
          <cell r="J284"/>
          <cell r="K284"/>
          <cell r="L284"/>
          <cell r="M284"/>
          <cell r="N284"/>
          <cell r="O284"/>
          <cell r="P284"/>
          <cell r="Q284"/>
          <cell r="R284"/>
          <cell r="S284">
            <v>7</v>
          </cell>
          <cell r="T284">
            <v>7</v>
          </cell>
          <cell r="U284"/>
          <cell r="V284"/>
          <cell r="W284"/>
          <cell r="X284"/>
          <cell r="Y284">
            <v>7</v>
          </cell>
          <cell r="Z284">
            <v>7</v>
          </cell>
          <cell r="AA284"/>
          <cell r="AB284"/>
          <cell r="AC284"/>
          <cell r="AD284"/>
          <cell r="AE284"/>
          <cell r="AF284"/>
          <cell r="AG284"/>
          <cell r="AH284"/>
          <cell r="AI284"/>
          <cell r="AJ284"/>
          <cell r="AK284"/>
          <cell r="AL284"/>
          <cell r="AM284"/>
          <cell r="AN284"/>
          <cell r="AO284"/>
          <cell r="AP284"/>
          <cell r="AQ284">
            <v>827.96</v>
          </cell>
          <cell r="AR284">
            <v>827.96</v>
          </cell>
        </row>
        <row r="285">
          <cell r="A285" t="str">
            <v>05-313W1</v>
          </cell>
          <cell r="B285" t="str">
            <v>Boylston, Northborough</v>
          </cell>
          <cell r="C285"/>
          <cell r="D285"/>
          <cell r="E285"/>
          <cell r="F285"/>
          <cell r="G285"/>
          <cell r="H285"/>
          <cell r="I285"/>
          <cell r="J285"/>
          <cell r="K285"/>
          <cell r="L285"/>
          <cell r="M285"/>
          <cell r="N285"/>
          <cell r="O285"/>
          <cell r="P285"/>
          <cell r="Q285"/>
          <cell r="R285"/>
          <cell r="S285">
            <v>94</v>
          </cell>
          <cell r="T285">
            <v>94</v>
          </cell>
          <cell r="U285"/>
          <cell r="V285"/>
          <cell r="W285"/>
          <cell r="X285"/>
          <cell r="Y285">
            <v>94</v>
          </cell>
          <cell r="Z285">
            <v>94</v>
          </cell>
          <cell r="AA285"/>
          <cell r="AB285"/>
          <cell r="AC285"/>
          <cell r="AD285"/>
          <cell r="AE285"/>
          <cell r="AF285"/>
          <cell r="AG285"/>
          <cell r="AH285"/>
          <cell r="AI285"/>
          <cell r="AJ285"/>
          <cell r="AK285"/>
          <cell r="AL285"/>
          <cell r="AM285"/>
          <cell r="AN285"/>
          <cell r="AO285"/>
          <cell r="AP285"/>
          <cell r="AQ285">
            <v>1049.905</v>
          </cell>
          <cell r="AR285">
            <v>1049.905</v>
          </cell>
        </row>
        <row r="286">
          <cell r="A286" t="str">
            <v>05-313W2</v>
          </cell>
          <cell r="B286" t="str">
            <v>Marlborough, Northborough, Westborough</v>
          </cell>
          <cell r="C286"/>
          <cell r="D286"/>
          <cell r="E286"/>
          <cell r="F286"/>
          <cell r="G286"/>
          <cell r="H286"/>
          <cell r="I286"/>
          <cell r="J286"/>
          <cell r="K286"/>
          <cell r="L286"/>
          <cell r="M286"/>
          <cell r="N286"/>
          <cell r="O286"/>
          <cell r="P286"/>
          <cell r="Q286"/>
          <cell r="R286"/>
          <cell r="S286">
            <v>38</v>
          </cell>
          <cell r="T286">
            <v>38</v>
          </cell>
          <cell r="U286"/>
          <cell r="V286"/>
          <cell r="W286"/>
          <cell r="X286"/>
          <cell r="Y286">
            <v>38</v>
          </cell>
          <cell r="Z286">
            <v>38</v>
          </cell>
          <cell r="AA286"/>
          <cell r="AB286"/>
          <cell r="AC286"/>
          <cell r="AD286"/>
          <cell r="AE286"/>
          <cell r="AF286"/>
          <cell r="AG286"/>
          <cell r="AH286"/>
          <cell r="AI286"/>
          <cell r="AJ286"/>
          <cell r="AK286"/>
          <cell r="AL286"/>
          <cell r="AM286"/>
          <cell r="AN286"/>
          <cell r="AO286"/>
          <cell r="AP286"/>
          <cell r="AQ286">
            <v>1230.76</v>
          </cell>
          <cell r="AR286">
            <v>1230.76</v>
          </cell>
        </row>
        <row r="287">
          <cell r="A287" t="str">
            <v>05-313W3</v>
          </cell>
          <cell r="B287" t="str">
            <v>Northborough</v>
          </cell>
          <cell r="C287"/>
          <cell r="D287"/>
          <cell r="E287"/>
          <cell r="F287"/>
          <cell r="G287"/>
          <cell r="H287"/>
          <cell r="I287"/>
          <cell r="J287"/>
          <cell r="K287"/>
          <cell r="L287"/>
          <cell r="M287"/>
          <cell r="N287"/>
          <cell r="O287"/>
          <cell r="P287"/>
          <cell r="Q287"/>
          <cell r="R287"/>
          <cell r="S287">
            <v>45</v>
          </cell>
          <cell r="T287">
            <v>45</v>
          </cell>
          <cell r="U287"/>
          <cell r="V287"/>
          <cell r="W287"/>
          <cell r="X287"/>
          <cell r="Y287">
            <v>45</v>
          </cell>
          <cell r="Z287">
            <v>45</v>
          </cell>
          <cell r="AA287"/>
          <cell r="AB287"/>
          <cell r="AC287"/>
          <cell r="AD287"/>
          <cell r="AE287"/>
          <cell r="AF287"/>
          <cell r="AG287"/>
          <cell r="AH287"/>
          <cell r="AI287"/>
          <cell r="AJ287"/>
          <cell r="AK287"/>
          <cell r="AL287"/>
          <cell r="AM287"/>
          <cell r="AN287"/>
          <cell r="AO287"/>
          <cell r="AP287"/>
          <cell r="AQ287">
            <v>1155.56</v>
          </cell>
          <cell r="AR287">
            <v>1155.56</v>
          </cell>
        </row>
        <row r="288">
          <cell r="A288" t="str">
            <v>05-313W4</v>
          </cell>
          <cell r="B288" t="str">
            <v>Marlborough, Northborough</v>
          </cell>
          <cell r="C288"/>
          <cell r="D288"/>
          <cell r="E288"/>
          <cell r="F288"/>
          <cell r="G288"/>
          <cell r="H288"/>
          <cell r="I288"/>
          <cell r="J288"/>
          <cell r="K288"/>
          <cell r="L288"/>
          <cell r="M288"/>
          <cell r="N288"/>
          <cell r="O288"/>
          <cell r="P288"/>
          <cell r="Q288"/>
          <cell r="R288"/>
          <cell r="S288">
            <v>34</v>
          </cell>
          <cell r="T288">
            <v>34</v>
          </cell>
          <cell r="U288"/>
          <cell r="V288"/>
          <cell r="W288"/>
          <cell r="X288"/>
          <cell r="Y288">
            <v>34</v>
          </cell>
          <cell r="Z288">
            <v>34</v>
          </cell>
          <cell r="AA288"/>
          <cell r="AB288"/>
          <cell r="AC288"/>
          <cell r="AD288"/>
          <cell r="AE288"/>
          <cell r="AF288"/>
          <cell r="AG288"/>
          <cell r="AH288"/>
          <cell r="AI288"/>
          <cell r="AJ288"/>
          <cell r="AK288"/>
          <cell r="AL288"/>
          <cell r="AM288"/>
          <cell r="AN288"/>
          <cell r="AO288"/>
          <cell r="AP288"/>
          <cell r="AQ288">
            <v>933.55</v>
          </cell>
          <cell r="AR288">
            <v>933.55</v>
          </cell>
        </row>
        <row r="289">
          <cell r="A289" t="str">
            <v>05-314W1</v>
          </cell>
          <cell r="B289" t="str">
            <v>Westborough</v>
          </cell>
          <cell r="C289"/>
          <cell r="D289"/>
          <cell r="E289"/>
          <cell r="F289"/>
          <cell r="G289"/>
          <cell r="H289"/>
          <cell r="I289"/>
          <cell r="J289"/>
          <cell r="K289"/>
          <cell r="L289"/>
          <cell r="M289"/>
          <cell r="N289"/>
          <cell r="O289"/>
          <cell r="P289"/>
          <cell r="Q289"/>
          <cell r="R289"/>
          <cell r="S289">
            <v>2</v>
          </cell>
          <cell r="T289">
            <v>2</v>
          </cell>
          <cell r="U289"/>
          <cell r="V289"/>
          <cell r="W289"/>
          <cell r="X289"/>
          <cell r="Y289">
            <v>2</v>
          </cell>
          <cell r="Z289">
            <v>2</v>
          </cell>
          <cell r="AA289"/>
          <cell r="AB289"/>
          <cell r="AC289"/>
          <cell r="AD289"/>
          <cell r="AE289"/>
          <cell r="AF289"/>
          <cell r="AG289"/>
          <cell r="AH289"/>
          <cell r="AI289"/>
          <cell r="AJ289"/>
          <cell r="AK289"/>
          <cell r="AL289"/>
          <cell r="AM289"/>
          <cell r="AN289"/>
          <cell r="AO289"/>
          <cell r="AP289"/>
          <cell r="AQ289">
            <v>84</v>
          </cell>
          <cell r="AR289">
            <v>84</v>
          </cell>
        </row>
        <row r="290">
          <cell r="A290" t="str">
            <v>05-314W2</v>
          </cell>
          <cell r="B290" t="str">
            <v>Southborough, Westborough</v>
          </cell>
          <cell r="C290"/>
          <cell r="D290"/>
          <cell r="E290"/>
          <cell r="F290"/>
          <cell r="G290"/>
          <cell r="H290"/>
          <cell r="I290"/>
          <cell r="J290"/>
          <cell r="K290"/>
          <cell r="L290"/>
          <cell r="M290"/>
          <cell r="N290"/>
          <cell r="O290"/>
          <cell r="P290"/>
          <cell r="Q290"/>
          <cell r="R290"/>
          <cell r="S290">
            <v>55</v>
          </cell>
          <cell r="T290">
            <v>55</v>
          </cell>
          <cell r="U290"/>
          <cell r="V290"/>
          <cell r="W290"/>
          <cell r="X290"/>
          <cell r="Y290">
            <v>55</v>
          </cell>
          <cell r="Z290">
            <v>55</v>
          </cell>
          <cell r="AA290"/>
          <cell r="AB290"/>
          <cell r="AC290"/>
          <cell r="AD290"/>
          <cell r="AE290"/>
          <cell r="AF290"/>
          <cell r="AG290"/>
          <cell r="AH290"/>
          <cell r="AI290"/>
          <cell r="AJ290"/>
          <cell r="AK290"/>
          <cell r="AL290"/>
          <cell r="AM290"/>
          <cell r="AN290"/>
          <cell r="AO290"/>
          <cell r="AP290"/>
          <cell r="AQ290">
            <v>1396.49</v>
          </cell>
          <cell r="AR290">
            <v>1396.49</v>
          </cell>
        </row>
        <row r="291">
          <cell r="A291" t="str">
            <v>05-314W3</v>
          </cell>
          <cell r="B291" t="str">
            <v>Southborough, Westborough</v>
          </cell>
          <cell r="C291"/>
          <cell r="D291"/>
          <cell r="E291"/>
          <cell r="F291"/>
          <cell r="G291"/>
          <cell r="H291"/>
          <cell r="I291"/>
          <cell r="J291"/>
          <cell r="K291"/>
          <cell r="L291"/>
          <cell r="M291"/>
          <cell r="N291"/>
          <cell r="O291"/>
          <cell r="P291"/>
          <cell r="Q291"/>
          <cell r="R291"/>
          <cell r="S291">
            <v>19</v>
          </cell>
          <cell r="T291">
            <v>19</v>
          </cell>
          <cell r="U291"/>
          <cell r="V291"/>
          <cell r="W291"/>
          <cell r="X291"/>
          <cell r="Y291">
            <v>19</v>
          </cell>
          <cell r="Z291">
            <v>19</v>
          </cell>
          <cell r="AA291"/>
          <cell r="AB291"/>
          <cell r="AC291"/>
          <cell r="AD291"/>
          <cell r="AE291"/>
          <cell r="AF291"/>
          <cell r="AG291"/>
          <cell r="AH291"/>
          <cell r="AI291"/>
          <cell r="AJ291"/>
          <cell r="AK291"/>
          <cell r="AL291"/>
          <cell r="AM291"/>
          <cell r="AN291"/>
          <cell r="AO291"/>
          <cell r="AP291"/>
          <cell r="AQ291">
            <v>207.4</v>
          </cell>
          <cell r="AR291">
            <v>207.4</v>
          </cell>
        </row>
        <row r="292">
          <cell r="A292" t="str">
            <v>05-314W4</v>
          </cell>
          <cell r="B292" t="str">
            <v>Northborough, Westborough</v>
          </cell>
          <cell r="C292"/>
          <cell r="D292"/>
          <cell r="E292"/>
          <cell r="F292"/>
          <cell r="G292"/>
          <cell r="H292"/>
          <cell r="I292"/>
          <cell r="J292"/>
          <cell r="K292"/>
          <cell r="L292"/>
          <cell r="M292"/>
          <cell r="N292"/>
          <cell r="O292">
            <v>1</v>
          </cell>
          <cell r="P292">
            <v>1</v>
          </cell>
          <cell r="Q292"/>
          <cell r="R292"/>
          <cell r="S292">
            <v>96</v>
          </cell>
          <cell r="T292">
            <v>96</v>
          </cell>
          <cell r="U292"/>
          <cell r="V292"/>
          <cell r="W292"/>
          <cell r="X292"/>
          <cell r="Y292">
            <v>97</v>
          </cell>
          <cell r="Z292">
            <v>97</v>
          </cell>
          <cell r="AA292"/>
          <cell r="AB292"/>
          <cell r="AC292"/>
          <cell r="AD292"/>
          <cell r="AE292"/>
          <cell r="AF292"/>
          <cell r="AG292"/>
          <cell r="AH292"/>
          <cell r="AI292"/>
          <cell r="AJ292"/>
          <cell r="AK292"/>
          <cell r="AL292"/>
          <cell r="AM292">
            <v>1.2</v>
          </cell>
          <cell r="AN292">
            <v>1.2</v>
          </cell>
          <cell r="AO292"/>
          <cell r="AP292"/>
          <cell r="AQ292">
            <v>1332.72</v>
          </cell>
          <cell r="AR292">
            <v>1332.72</v>
          </cell>
        </row>
        <row r="293">
          <cell r="A293" t="str">
            <v>05-314W5</v>
          </cell>
          <cell r="B293" t="str">
            <v>Westborough</v>
          </cell>
          <cell r="C293"/>
          <cell r="D293"/>
          <cell r="E293"/>
          <cell r="F293"/>
          <cell r="G293"/>
          <cell r="H293"/>
          <cell r="I293"/>
          <cell r="J293"/>
          <cell r="K293"/>
          <cell r="L293"/>
          <cell r="M293"/>
          <cell r="N293"/>
          <cell r="O293"/>
          <cell r="P293"/>
          <cell r="Q293"/>
          <cell r="R293"/>
          <cell r="S293">
            <v>10</v>
          </cell>
          <cell r="T293">
            <v>10</v>
          </cell>
          <cell r="U293"/>
          <cell r="V293"/>
          <cell r="W293"/>
          <cell r="X293"/>
          <cell r="Y293">
            <v>10</v>
          </cell>
          <cell r="Z293">
            <v>10</v>
          </cell>
          <cell r="AA293"/>
          <cell r="AB293"/>
          <cell r="AC293"/>
          <cell r="AD293"/>
          <cell r="AE293"/>
          <cell r="AF293"/>
          <cell r="AG293"/>
          <cell r="AH293"/>
          <cell r="AI293"/>
          <cell r="AJ293"/>
          <cell r="AK293"/>
          <cell r="AL293"/>
          <cell r="AM293"/>
          <cell r="AN293"/>
          <cell r="AO293"/>
          <cell r="AP293"/>
          <cell r="AQ293">
            <v>86.15</v>
          </cell>
          <cell r="AR293">
            <v>86.15</v>
          </cell>
        </row>
        <row r="294">
          <cell r="A294" t="str">
            <v>05-317W1</v>
          </cell>
          <cell r="B294" t="str">
            <v>Marlborough, Southborough, Westborough</v>
          </cell>
          <cell r="C294">
            <v>1</v>
          </cell>
          <cell r="D294">
            <v>1</v>
          </cell>
          <cell r="E294"/>
          <cell r="F294"/>
          <cell r="G294"/>
          <cell r="H294"/>
          <cell r="I294"/>
          <cell r="J294"/>
          <cell r="K294"/>
          <cell r="L294"/>
          <cell r="M294"/>
          <cell r="N294"/>
          <cell r="O294"/>
          <cell r="P294"/>
          <cell r="Q294"/>
          <cell r="R294"/>
          <cell r="S294">
            <v>27</v>
          </cell>
          <cell r="T294">
            <v>27</v>
          </cell>
          <cell r="U294"/>
          <cell r="V294"/>
          <cell r="W294"/>
          <cell r="X294"/>
          <cell r="Y294">
            <v>28</v>
          </cell>
          <cell r="Z294">
            <v>28</v>
          </cell>
          <cell r="AA294">
            <v>1200</v>
          </cell>
          <cell r="AB294">
            <v>1200</v>
          </cell>
          <cell r="AC294"/>
          <cell r="AD294"/>
          <cell r="AE294"/>
          <cell r="AF294"/>
          <cell r="AG294"/>
          <cell r="AH294"/>
          <cell r="AI294"/>
          <cell r="AJ294"/>
          <cell r="AK294"/>
          <cell r="AL294"/>
          <cell r="AM294"/>
          <cell r="AN294"/>
          <cell r="AO294"/>
          <cell r="AP294"/>
          <cell r="AQ294">
            <v>695.59</v>
          </cell>
          <cell r="AR294">
            <v>695.59</v>
          </cell>
        </row>
        <row r="295">
          <cell r="A295" t="str">
            <v>05-317W2</v>
          </cell>
          <cell r="B295" t="str">
            <v>Marlborough, Northborough, Southborough</v>
          </cell>
          <cell r="C295"/>
          <cell r="D295"/>
          <cell r="E295"/>
          <cell r="F295"/>
          <cell r="G295"/>
          <cell r="H295"/>
          <cell r="I295"/>
          <cell r="J295"/>
          <cell r="K295"/>
          <cell r="L295"/>
          <cell r="M295"/>
          <cell r="N295"/>
          <cell r="O295"/>
          <cell r="P295"/>
          <cell r="Q295"/>
          <cell r="R295"/>
          <cell r="S295">
            <v>2</v>
          </cell>
          <cell r="T295">
            <v>2</v>
          </cell>
          <cell r="U295"/>
          <cell r="V295"/>
          <cell r="W295"/>
          <cell r="X295"/>
          <cell r="Y295">
            <v>2</v>
          </cell>
          <cell r="Z295">
            <v>2</v>
          </cell>
          <cell r="AA295"/>
          <cell r="AB295"/>
          <cell r="AC295"/>
          <cell r="AD295"/>
          <cell r="AE295"/>
          <cell r="AF295"/>
          <cell r="AG295"/>
          <cell r="AH295"/>
          <cell r="AI295"/>
          <cell r="AJ295"/>
          <cell r="AK295"/>
          <cell r="AL295"/>
          <cell r="AM295"/>
          <cell r="AN295"/>
          <cell r="AO295"/>
          <cell r="AP295"/>
          <cell r="AQ295">
            <v>433</v>
          </cell>
          <cell r="AR295">
            <v>433</v>
          </cell>
        </row>
        <row r="296">
          <cell r="A296" t="str">
            <v>05-317W3</v>
          </cell>
          <cell r="B296" t="str">
            <v>Southborough</v>
          </cell>
          <cell r="C296"/>
          <cell r="D296"/>
          <cell r="E296"/>
          <cell r="F296"/>
          <cell r="G296"/>
          <cell r="H296"/>
          <cell r="I296"/>
          <cell r="J296"/>
          <cell r="K296"/>
          <cell r="L296"/>
          <cell r="M296"/>
          <cell r="N296"/>
          <cell r="O296"/>
          <cell r="P296"/>
          <cell r="Q296"/>
          <cell r="R296"/>
          <cell r="S296">
            <v>32</v>
          </cell>
          <cell r="T296">
            <v>32</v>
          </cell>
          <cell r="U296"/>
          <cell r="V296"/>
          <cell r="W296"/>
          <cell r="X296"/>
          <cell r="Y296">
            <v>32</v>
          </cell>
          <cell r="Z296">
            <v>32</v>
          </cell>
          <cell r="AA296"/>
          <cell r="AB296"/>
          <cell r="AC296"/>
          <cell r="AD296"/>
          <cell r="AE296"/>
          <cell r="AF296"/>
          <cell r="AG296"/>
          <cell r="AH296"/>
          <cell r="AI296"/>
          <cell r="AJ296"/>
          <cell r="AK296"/>
          <cell r="AL296"/>
          <cell r="AM296"/>
          <cell r="AN296"/>
          <cell r="AO296"/>
          <cell r="AP296"/>
          <cell r="AQ296">
            <v>224.32</v>
          </cell>
          <cell r="AR296">
            <v>224.32</v>
          </cell>
        </row>
        <row r="297">
          <cell r="A297" t="str">
            <v>05-317W4</v>
          </cell>
          <cell r="B297" t="str">
            <v>Southborough, Westborough</v>
          </cell>
          <cell r="C297"/>
          <cell r="D297"/>
          <cell r="E297"/>
          <cell r="F297"/>
          <cell r="G297"/>
          <cell r="H297"/>
          <cell r="I297"/>
          <cell r="J297"/>
          <cell r="K297"/>
          <cell r="L297"/>
          <cell r="M297"/>
          <cell r="N297"/>
          <cell r="O297"/>
          <cell r="P297"/>
          <cell r="Q297"/>
          <cell r="R297"/>
          <cell r="S297">
            <v>13</v>
          </cell>
          <cell r="T297">
            <v>13</v>
          </cell>
          <cell r="U297"/>
          <cell r="V297"/>
          <cell r="W297"/>
          <cell r="X297"/>
          <cell r="Y297">
            <v>13</v>
          </cell>
          <cell r="Z297">
            <v>13</v>
          </cell>
          <cell r="AA297"/>
          <cell r="AB297"/>
          <cell r="AC297"/>
          <cell r="AD297"/>
          <cell r="AE297"/>
          <cell r="AF297"/>
          <cell r="AG297"/>
          <cell r="AH297"/>
          <cell r="AI297"/>
          <cell r="AJ297"/>
          <cell r="AK297"/>
          <cell r="AL297"/>
          <cell r="AM297"/>
          <cell r="AN297"/>
          <cell r="AO297"/>
          <cell r="AP297"/>
          <cell r="AQ297">
            <v>112.74</v>
          </cell>
          <cell r="AR297">
            <v>112.74</v>
          </cell>
        </row>
        <row r="298">
          <cell r="A298" t="str">
            <v>05-317W5</v>
          </cell>
          <cell r="B298" t="str">
            <v>Marlborough, Southborough, Westborough</v>
          </cell>
          <cell r="C298"/>
          <cell r="D298"/>
          <cell r="E298"/>
          <cell r="F298"/>
          <cell r="G298"/>
          <cell r="H298"/>
          <cell r="I298"/>
          <cell r="J298"/>
          <cell r="K298"/>
          <cell r="L298"/>
          <cell r="M298"/>
          <cell r="N298"/>
          <cell r="O298"/>
          <cell r="P298"/>
          <cell r="Q298"/>
          <cell r="R298"/>
          <cell r="S298">
            <v>3</v>
          </cell>
          <cell r="T298">
            <v>3</v>
          </cell>
          <cell r="U298"/>
          <cell r="V298"/>
          <cell r="W298"/>
          <cell r="X298"/>
          <cell r="Y298">
            <v>3</v>
          </cell>
          <cell r="Z298">
            <v>3</v>
          </cell>
          <cell r="AA298"/>
          <cell r="AB298"/>
          <cell r="AC298"/>
          <cell r="AD298"/>
          <cell r="AE298"/>
          <cell r="AF298"/>
          <cell r="AG298"/>
          <cell r="AH298"/>
          <cell r="AI298"/>
          <cell r="AJ298"/>
          <cell r="AK298"/>
          <cell r="AL298"/>
          <cell r="AM298"/>
          <cell r="AN298"/>
          <cell r="AO298"/>
          <cell r="AP298"/>
          <cell r="AQ298">
            <v>29</v>
          </cell>
          <cell r="AR298">
            <v>29</v>
          </cell>
        </row>
        <row r="299">
          <cell r="A299" t="str">
            <v>05-317W6</v>
          </cell>
          <cell r="B299" t="str">
            <v>Marlborough, Southborough</v>
          </cell>
          <cell r="C299"/>
          <cell r="D299"/>
          <cell r="E299"/>
          <cell r="F299"/>
          <cell r="G299"/>
          <cell r="H299"/>
          <cell r="I299"/>
          <cell r="J299"/>
          <cell r="K299"/>
          <cell r="L299"/>
          <cell r="M299"/>
          <cell r="N299"/>
          <cell r="O299"/>
          <cell r="P299"/>
          <cell r="Q299"/>
          <cell r="R299"/>
          <cell r="S299"/>
          <cell r="T299"/>
          <cell r="U299"/>
          <cell r="V299"/>
          <cell r="W299"/>
          <cell r="X299"/>
          <cell r="Y299">
            <v>0</v>
          </cell>
          <cell r="Z299">
            <v>0</v>
          </cell>
          <cell r="AA299"/>
          <cell r="AB299"/>
          <cell r="AC299"/>
          <cell r="AD299"/>
          <cell r="AE299"/>
          <cell r="AF299"/>
          <cell r="AG299"/>
          <cell r="AH299"/>
          <cell r="AI299"/>
          <cell r="AJ299"/>
          <cell r="AK299"/>
          <cell r="AL299"/>
          <cell r="AM299"/>
          <cell r="AN299"/>
          <cell r="AO299"/>
          <cell r="AP299"/>
          <cell r="AQ299"/>
          <cell r="AR299"/>
        </row>
        <row r="300">
          <cell r="A300" t="str">
            <v>05-317W7</v>
          </cell>
          <cell r="B300" t="str">
            <v>Marlborough, Southborough</v>
          </cell>
          <cell r="C300"/>
          <cell r="D300"/>
          <cell r="E300"/>
          <cell r="F300"/>
          <cell r="G300"/>
          <cell r="H300"/>
          <cell r="I300"/>
          <cell r="J300"/>
          <cell r="K300"/>
          <cell r="L300"/>
          <cell r="M300"/>
          <cell r="N300"/>
          <cell r="O300"/>
          <cell r="P300"/>
          <cell r="Q300"/>
          <cell r="R300"/>
          <cell r="S300">
            <v>1</v>
          </cell>
          <cell r="T300">
            <v>1</v>
          </cell>
          <cell r="U300"/>
          <cell r="V300"/>
          <cell r="W300"/>
          <cell r="X300"/>
          <cell r="Y300">
            <v>1</v>
          </cell>
          <cell r="Z300">
            <v>1</v>
          </cell>
          <cell r="AA300"/>
          <cell r="AB300"/>
          <cell r="AC300"/>
          <cell r="AD300"/>
          <cell r="AE300"/>
          <cell r="AF300"/>
          <cell r="AG300"/>
          <cell r="AH300"/>
          <cell r="AI300"/>
          <cell r="AJ300"/>
          <cell r="AK300"/>
          <cell r="AL300"/>
          <cell r="AM300"/>
          <cell r="AN300"/>
          <cell r="AO300"/>
          <cell r="AP300"/>
          <cell r="AQ300">
            <v>16.8</v>
          </cell>
          <cell r="AR300">
            <v>16.8</v>
          </cell>
        </row>
        <row r="301">
          <cell r="A301" t="str">
            <v>05-317W8</v>
          </cell>
          <cell r="B301" t="str">
            <v>Marlborough, Southborough</v>
          </cell>
          <cell r="C301"/>
          <cell r="D301"/>
          <cell r="E301"/>
          <cell r="F301"/>
          <cell r="G301"/>
          <cell r="H301"/>
          <cell r="I301"/>
          <cell r="J301"/>
          <cell r="K301"/>
          <cell r="L301"/>
          <cell r="M301"/>
          <cell r="N301"/>
          <cell r="O301"/>
          <cell r="P301"/>
          <cell r="Q301"/>
          <cell r="R301"/>
          <cell r="S301">
            <v>18</v>
          </cell>
          <cell r="T301">
            <v>18</v>
          </cell>
          <cell r="U301"/>
          <cell r="V301"/>
          <cell r="W301"/>
          <cell r="X301"/>
          <cell r="Y301">
            <v>18</v>
          </cell>
          <cell r="Z301">
            <v>18</v>
          </cell>
          <cell r="AA301"/>
          <cell r="AB301"/>
          <cell r="AC301"/>
          <cell r="AD301"/>
          <cell r="AE301"/>
          <cell r="AF301"/>
          <cell r="AG301"/>
          <cell r="AH301"/>
          <cell r="AI301"/>
          <cell r="AJ301"/>
          <cell r="AK301"/>
          <cell r="AL301"/>
          <cell r="AM301"/>
          <cell r="AN301"/>
          <cell r="AO301"/>
          <cell r="AP301"/>
          <cell r="AQ301">
            <v>152.19</v>
          </cell>
          <cell r="AR301">
            <v>152.19</v>
          </cell>
        </row>
        <row r="302">
          <cell r="A302" t="str">
            <v>05-318W1</v>
          </cell>
          <cell r="B302" t="str">
            <v>Marlborough, Northborough</v>
          </cell>
          <cell r="C302"/>
          <cell r="D302"/>
          <cell r="E302"/>
          <cell r="F302"/>
          <cell r="G302"/>
          <cell r="H302"/>
          <cell r="I302"/>
          <cell r="J302"/>
          <cell r="K302"/>
          <cell r="L302"/>
          <cell r="M302"/>
          <cell r="N302"/>
          <cell r="O302"/>
          <cell r="P302"/>
          <cell r="Q302"/>
          <cell r="R302"/>
          <cell r="S302">
            <v>2</v>
          </cell>
          <cell r="T302">
            <v>2</v>
          </cell>
          <cell r="U302"/>
          <cell r="V302"/>
          <cell r="W302"/>
          <cell r="X302"/>
          <cell r="Y302">
            <v>2</v>
          </cell>
          <cell r="Z302">
            <v>2</v>
          </cell>
          <cell r="AA302"/>
          <cell r="AB302"/>
          <cell r="AC302"/>
          <cell r="AD302"/>
          <cell r="AE302"/>
          <cell r="AF302"/>
          <cell r="AG302"/>
          <cell r="AH302"/>
          <cell r="AI302"/>
          <cell r="AJ302"/>
          <cell r="AK302"/>
          <cell r="AL302"/>
          <cell r="AM302"/>
          <cell r="AN302"/>
          <cell r="AO302"/>
          <cell r="AP302"/>
          <cell r="AQ302">
            <v>737.5</v>
          </cell>
          <cell r="AR302">
            <v>737.5</v>
          </cell>
        </row>
        <row r="303">
          <cell r="A303" t="str">
            <v>05-318W3</v>
          </cell>
          <cell r="B303" t="str">
            <v>Hudson, Marlborough, Northborough</v>
          </cell>
          <cell r="C303"/>
          <cell r="D303"/>
          <cell r="E303"/>
          <cell r="F303"/>
          <cell r="G303"/>
          <cell r="H303"/>
          <cell r="I303"/>
          <cell r="J303"/>
          <cell r="K303"/>
          <cell r="L303"/>
          <cell r="M303"/>
          <cell r="N303"/>
          <cell r="O303"/>
          <cell r="P303"/>
          <cell r="Q303"/>
          <cell r="R303"/>
          <cell r="S303">
            <v>76</v>
          </cell>
          <cell r="T303">
            <v>76</v>
          </cell>
          <cell r="U303"/>
          <cell r="V303"/>
          <cell r="W303">
            <v>1</v>
          </cell>
          <cell r="X303">
            <v>1</v>
          </cell>
          <cell r="Y303">
            <v>77</v>
          </cell>
          <cell r="Z303">
            <v>77</v>
          </cell>
          <cell r="AA303"/>
          <cell r="AB303"/>
          <cell r="AC303"/>
          <cell r="AD303"/>
          <cell r="AE303"/>
          <cell r="AF303"/>
          <cell r="AG303"/>
          <cell r="AH303"/>
          <cell r="AI303"/>
          <cell r="AJ303"/>
          <cell r="AK303"/>
          <cell r="AL303"/>
          <cell r="AM303"/>
          <cell r="AN303"/>
          <cell r="AO303"/>
          <cell r="AP303"/>
          <cell r="AQ303">
            <v>3514.58</v>
          </cell>
          <cell r="AR303">
            <v>3514.58</v>
          </cell>
        </row>
        <row r="304">
          <cell r="A304" t="str">
            <v>05-318W5</v>
          </cell>
          <cell r="B304" t="str">
            <v>Marlborough, Northborough</v>
          </cell>
          <cell r="C304"/>
          <cell r="D304"/>
          <cell r="E304"/>
          <cell r="F304"/>
          <cell r="G304"/>
          <cell r="H304"/>
          <cell r="I304"/>
          <cell r="J304"/>
          <cell r="K304"/>
          <cell r="L304"/>
          <cell r="M304"/>
          <cell r="N304"/>
          <cell r="O304">
            <v>1</v>
          </cell>
          <cell r="P304">
            <v>1</v>
          </cell>
          <cell r="Q304"/>
          <cell r="R304"/>
          <cell r="S304">
            <v>23</v>
          </cell>
          <cell r="T304">
            <v>23</v>
          </cell>
          <cell r="U304"/>
          <cell r="V304"/>
          <cell r="W304"/>
          <cell r="X304"/>
          <cell r="Y304">
            <v>24</v>
          </cell>
          <cell r="Z304">
            <v>24</v>
          </cell>
          <cell r="AA304"/>
          <cell r="AB304"/>
          <cell r="AC304"/>
          <cell r="AD304"/>
          <cell r="AE304"/>
          <cell r="AF304"/>
          <cell r="AG304"/>
          <cell r="AH304"/>
          <cell r="AI304"/>
          <cell r="AJ304"/>
          <cell r="AK304"/>
          <cell r="AL304"/>
          <cell r="AM304">
            <v>150</v>
          </cell>
          <cell r="AN304">
            <v>150</v>
          </cell>
          <cell r="AO304"/>
          <cell r="AP304"/>
          <cell r="AQ304">
            <v>278.99</v>
          </cell>
          <cell r="AR304">
            <v>278.99</v>
          </cell>
        </row>
        <row r="305">
          <cell r="A305" t="str">
            <v>05-320W1</v>
          </cell>
          <cell r="B305" t="str">
            <v>Northbridge, Upton</v>
          </cell>
          <cell r="C305"/>
          <cell r="D305"/>
          <cell r="E305"/>
          <cell r="F305"/>
          <cell r="G305"/>
          <cell r="H305"/>
          <cell r="I305">
            <v>1</v>
          </cell>
          <cell r="J305">
            <v>1</v>
          </cell>
          <cell r="K305"/>
          <cell r="L305"/>
          <cell r="M305"/>
          <cell r="N305"/>
          <cell r="O305"/>
          <cell r="P305"/>
          <cell r="Q305"/>
          <cell r="R305"/>
          <cell r="S305">
            <v>139</v>
          </cell>
          <cell r="T305">
            <v>139</v>
          </cell>
          <cell r="U305"/>
          <cell r="V305"/>
          <cell r="W305"/>
          <cell r="X305"/>
          <cell r="Y305">
            <v>140</v>
          </cell>
          <cell r="Z305">
            <v>140</v>
          </cell>
          <cell r="AA305"/>
          <cell r="AB305"/>
          <cell r="AC305"/>
          <cell r="AD305"/>
          <cell r="AE305"/>
          <cell r="AF305"/>
          <cell r="AG305">
            <v>49</v>
          </cell>
          <cell r="AH305">
            <v>49</v>
          </cell>
          <cell r="AI305"/>
          <cell r="AJ305"/>
          <cell r="AK305"/>
          <cell r="AL305"/>
          <cell r="AM305"/>
          <cell r="AN305"/>
          <cell r="AO305"/>
          <cell r="AP305"/>
          <cell r="AQ305">
            <v>2868.99</v>
          </cell>
          <cell r="AR305">
            <v>2868.99</v>
          </cell>
        </row>
        <row r="306">
          <cell r="A306" t="str">
            <v>05-320W2</v>
          </cell>
          <cell r="B306" t="str">
            <v>Douglas, Northbridge, Sutton, Uxbridge</v>
          </cell>
          <cell r="C306"/>
          <cell r="D306"/>
          <cell r="E306"/>
          <cell r="F306"/>
          <cell r="G306"/>
          <cell r="H306"/>
          <cell r="I306"/>
          <cell r="J306"/>
          <cell r="K306"/>
          <cell r="L306"/>
          <cell r="M306"/>
          <cell r="N306"/>
          <cell r="O306"/>
          <cell r="P306"/>
          <cell r="Q306"/>
          <cell r="R306"/>
          <cell r="S306">
            <v>132</v>
          </cell>
          <cell r="T306">
            <v>132</v>
          </cell>
          <cell r="U306"/>
          <cell r="V306"/>
          <cell r="W306"/>
          <cell r="X306"/>
          <cell r="Y306">
            <v>132</v>
          </cell>
          <cell r="Z306">
            <v>132</v>
          </cell>
          <cell r="AA306"/>
          <cell r="AB306"/>
          <cell r="AC306"/>
          <cell r="AD306"/>
          <cell r="AE306"/>
          <cell r="AF306"/>
          <cell r="AG306"/>
          <cell r="AH306"/>
          <cell r="AI306"/>
          <cell r="AJ306"/>
          <cell r="AK306"/>
          <cell r="AL306"/>
          <cell r="AM306"/>
          <cell r="AN306"/>
          <cell r="AO306"/>
          <cell r="AP306"/>
          <cell r="AQ306">
            <v>2976.2950000000001</v>
          </cell>
          <cell r="AR306">
            <v>2976.2950000000001</v>
          </cell>
        </row>
        <row r="307">
          <cell r="A307" t="str">
            <v>05-320W3</v>
          </cell>
          <cell r="B307" t="str">
            <v>Northbridge, Sutton</v>
          </cell>
          <cell r="C307"/>
          <cell r="D307"/>
          <cell r="E307"/>
          <cell r="F307"/>
          <cell r="G307"/>
          <cell r="H307"/>
          <cell r="I307"/>
          <cell r="J307"/>
          <cell r="K307"/>
          <cell r="L307"/>
          <cell r="M307"/>
          <cell r="N307"/>
          <cell r="O307"/>
          <cell r="P307"/>
          <cell r="Q307"/>
          <cell r="R307"/>
          <cell r="S307">
            <v>146</v>
          </cell>
          <cell r="T307">
            <v>146</v>
          </cell>
          <cell r="U307"/>
          <cell r="V307"/>
          <cell r="W307"/>
          <cell r="X307"/>
          <cell r="Y307">
            <v>146</v>
          </cell>
          <cell r="Z307">
            <v>146</v>
          </cell>
          <cell r="AA307"/>
          <cell r="AB307"/>
          <cell r="AC307"/>
          <cell r="AD307"/>
          <cell r="AE307"/>
          <cell r="AF307"/>
          <cell r="AG307"/>
          <cell r="AH307"/>
          <cell r="AI307"/>
          <cell r="AJ307"/>
          <cell r="AK307"/>
          <cell r="AL307"/>
          <cell r="AM307"/>
          <cell r="AN307"/>
          <cell r="AO307"/>
          <cell r="AP307"/>
          <cell r="AQ307">
            <v>2977.26</v>
          </cell>
          <cell r="AR307">
            <v>2977.26</v>
          </cell>
        </row>
        <row r="308">
          <cell r="A308" t="str">
            <v>05-320W5</v>
          </cell>
          <cell r="B308" t="str">
            <v>Douglas, Northbridge, Sutton, Uxbridge</v>
          </cell>
          <cell r="C308"/>
          <cell r="D308"/>
          <cell r="E308"/>
          <cell r="F308"/>
          <cell r="G308"/>
          <cell r="H308"/>
          <cell r="I308"/>
          <cell r="J308"/>
          <cell r="K308"/>
          <cell r="L308"/>
          <cell r="M308"/>
          <cell r="N308"/>
          <cell r="O308"/>
          <cell r="P308"/>
          <cell r="Q308"/>
          <cell r="R308"/>
          <cell r="S308">
            <v>102</v>
          </cell>
          <cell r="T308">
            <v>102</v>
          </cell>
          <cell r="U308"/>
          <cell r="V308"/>
          <cell r="W308"/>
          <cell r="X308"/>
          <cell r="Y308">
            <v>102</v>
          </cell>
          <cell r="Z308">
            <v>102</v>
          </cell>
          <cell r="AA308"/>
          <cell r="AB308"/>
          <cell r="AC308"/>
          <cell r="AD308"/>
          <cell r="AE308"/>
          <cell r="AF308"/>
          <cell r="AG308"/>
          <cell r="AH308"/>
          <cell r="AI308"/>
          <cell r="AJ308"/>
          <cell r="AK308"/>
          <cell r="AL308"/>
          <cell r="AM308"/>
          <cell r="AN308"/>
          <cell r="AO308"/>
          <cell r="AP308"/>
          <cell r="AQ308">
            <v>8106.18</v>
          </cell>
          <cell r="AR308">
            <v>8106.18</v>
          </cell>
        </row>
        <row r="309">
          <cell r="A309" t="str">
            <v>05-321W1</v>
          </cell>
          <cell r="B309" t="str">
            <v>Douglas, Northbridge, Uxbridge</v>
          </cell>
          <cell r="C309"/>
          <cell r="D309"/>
          <cell r="E309"/>
          <cell r="F309"/>
          <cell r="G309"/>
          <cell r="H309"/>
          <cell r="I309"/>
          <cell r="J309"/>
          <cell r="K309"/>
          <cell r="L309"/>
          <cell r="M309"/>
          <cell r="N309"/>
          <cell r="O309"/>
          <cell r="P309"/>
          <cell r="Q309"/>
          <cell r="R309"/>
          <cell r="S309">
            <v>79</v>
          </cell>
          <cell r="T309">
            <v>79</v>
          </cell>
          <cell r="U309"/>
          <cell r="V309"/>
          <cell r="W309"/>
          <cell r="X309"/>
          <cell r="Y309">
            <v>79</v>
          </cell>
          <cell r="Z309">
            <v>79</v>
          </cell>
          <cell r="AA309"/>
          <cell r="AB309"/>
          <cell r="AC309"/>
          <cell r="AD309"/>
          <cell r="AE309"/>
          <cell r="AF309"/>
          <cell r="AG309"/>
          <cell r="AH309"/>
          <cell r="AI309"/>
          <cell r="AJ309"/>
          <cell r="AK309"/>
          <cell r="AL309"/>
          <cell r="AM309"/>
          <cell r="AN309"/>
          <cell r="AO309"/>
          <cell r="AP309"/>
          <cell r="AQ309">
            <v>3665.78</v>
          </cell>
          <cell r="AR309">
            <v>3665.78</v>
          </cell>
        </row>
        <row r="310">
          <cell r="A310" t="str">
            <v>05-321W10</v>
          </cell>
          <cell r="B310" t="str">
            <v>Mendon, Northbridge, Uxbridge</v>
          </cell>
          <cell r="C310"/>
          <cell r="D310"/>
          <cell r="E310"/>
          <cell r="F310"/>
          <cell r="G310"/>
          <cell r="H310"/>
          <cell r="I310"/>
          <cell r="J310"/>
          <cell r="K310"/>
          <cell r="L310"/>
          <cell r="M310"/>
          <cell r="N310"/>
          <cell r="O310"/>
          <cell r="P310"/>
          <cell r="Q310"/>
          <cell r="R310"/>
          <cell r="S310"/>
          <cell r="T310"/>
          <cell r="U310"/>
          <cell r="V310"/>
          <cell r="W310"/>
          <cell r="X310"/>
          <cell r="Y310">
            <v>0</v>
          </cell>
          <cell r="Z310">
            <v>0</v>
          </cell>
          <cell r="AA310"/>
          <cell r="AB310"/>
          <cell r="AC310"/>
          <cell r="AD310"/>
          <cell r="AE310"/>
          <cell r="AF310"/>
          <cell r="AG310"/>
          <cell r="AH310"/>
          <cell r="AI310"/>
          <cell r="AJ310"/>
          <cell r="AK310"/>
          <cell r="AL310"/>
          <cell r="AM310"/>
          <cell r="AN310"/>
          <cell r="AO310"/>
          <cell r="AP310"/>
          <cell r="AQ310"/>
          <cell r="AR310"/>
        </row>
        <row r="311">
          <cell r="A311" t="str">
            <v>05-321W2</v>
          </cell>
          <cell r="B311" t="str">
            <v>Blackstone, Douglas, Mendon, Millville, Uxbridge</v>
          </cell>
          <cell r="C311"/>
          <cell r="D311"/>
          <cell r="E311"/>
          <cell r="F311"/>
          <cell r="G311"/>
          <cell r="H311"/>
          <cell r="I311"/>
          <cell r="J311"/>
          <cell r="K311"/>
          <cell r="L311"/>
          <cell r="M311"/>
          <cell r="N311"/>
          <cell r="O311"/>
          <cell r="P311"/>
          <cell r="Q311"/>
          <cell r="R311"/>
          <cell r="S311">
            <v>193</v>
          </cell>
          <cell r="T311">
            <v>193</v>
          </cell>
          <cell r="U311"/>
          <cell r="V311"/>
          <cell r="W311"/>
          <cell r="X311"/>
          <cell r="Y311">
            <v>193</v>
          </cell>
          <cell r="Z311">
            <v>193</v>
          </cell>
          <cell r="AA311"/>
          <cell r="AB311"/>
          <cell r="AC311"/>
          <cell r="AD311"/>
          <cell r="AE311"/>
          <cell r="AF311"/>
          <cell r="AG311"/>
          <cell r="AH311"/>
          <cell r="AI311"/>
          <cell r="AJ311"/>
          <cell r="AK311"/>
          <cell r="AL311"/>
          <cell r="AM311"/>
          <cell r="AN311"/>
          <cell r="AO311"/>
          <cell r="AP311"/>
          <cell r="AQ311">
            <v>13454.405000000001</v>
          </cell>
          <cell r="AR311">
            <v>13454.405000000001</v>
          </cell>
        </row>
        <row r="312">
          <cell r="A312" t="str">
            <v>05-321W4</v>
          </cell>
          <cell r="B312" t="str">
            <v>Douglas, Uxbridge</v>
          </cell>
          <cell r="C312"/>
          <cell r="D312"/>
          <cell r="E312"/>
          <cell r="F312"/>
          <cell r="G312"/>
          <cell r="H312"/>
          <cell r="I312"/>
          <cell r="J312"/>
          <cell r="K312"/>
          <cell r="L312"/>
          <cell r="M312"/>
          <cell r="N312"/>
          <cell r="O312"/>
          <cell r="P312"/>
          <cell r="Q312"/>
          <cell r="R312"/>
          <cell r="S312">
            <v>21</v>
          </cell>
          <cell r="T312">
            <v>21</v>
          </cell>
          <cell r="U312"/>
          <cell r="V312"/>
          <cell r="W312"/>
          <cell r="X312"/>
          <cell r="Y312">
            <v>21</v>
          </cell>
          <cell r="Z312">
            <v>21</v>
          </cell>
          <cell r="AA312"/>
          <cell r="AB312"/>
          <cell r="AC312"/>
          <cell r="AD312"/>
          <cell r="AE312"/>
          <cell r="AF312"/>
          <cell r="AG312"/>
          <cell r="AH312"/>
          <cell r="AI312"/>
          <cell r="AJ312"/>
          <cell r="AK312"/>
          <cell r="AL312"/>
          <cell r="AM312"/>
          <cell r="AN312"/>
          <cell r="AO312"/>
          <cell r="AP312"/>
          <cell r="AQ312">
            <v>3167.58</v>
          </cell>
          <cell r="AR312">
            <v>3167.58</v>
          </cell>
        </row>
        <row r="313">
          <cell r="A313" t="str">
            <v>05-321W5</v>
          </cell>
          <cell r="B313" t="str">
            <v>Northbridge, Uxbridge</v>
          </cell>
          <cell r="C313"/>
          <cell r="D313"/>
          <cell r="E313"/>
          <cell r="F313"/>
          <cell r="G313"/>
          <cell r="H313"/>
          <cell r="I313"/>
          <cell r="J313"/>
          <cell r="K313"/>
          <cell r="L313"/>
          <cell r="M313"/>
          <cell r="N313"/>
          <cell r="O313"/>
          <cell r="P313"/>
          <cell r="Q313"/>
          <cell r="R313"/>
          <cell r="S313">
            <v>43</v>
          </cell>
          <cell r="T313">
            <v>43</v>
          </cell>
          <cell r="U313"/>
          <cell r="V313"/>
          <cell r="W313"/>
          <cell r="X313"/>
          <cell r="Y313">
            <v>43</v>
          </cell>
          <cell r="Z313">
            <v>43</v>
          </cell>
          <cell r="AA313"/>
          <cell r="AB313"/>
          <cell r="AC313"/>
          <cell r="AD313"/>
          <cell r="AE313"/>
          <cell r="AF313"/>
          <cell r="AG313"/>
          <cell r="AH313"/>
          <cell r="AI313"/>
          <cell r="AJ313"/>
          <cell r="AK313"/>
          <cell r="AL313"/>
          <cell r="AM313"/>
          <cell r="AN313"/>
          <cell r="AO313"/>
          <cell r="AP313"/>
          <cell r="AQ313">
            <v>265.39</v>
          </cell>
          <cell r="AR313">
            <v>265.39</v>
          </cell>
        </row>
        <row r="314">
          <cell r="A314" t="str">
            <v>05-321W6</v>
          </cell>
          <cell r="B314" t="str">
            <v>Blackstone, Mendon, Millville, Northbridge, Uxbridge</v>
          </cell>
          <cell r="C314"/>
          <cell r="D314"/>
          <cell r="E314"/>
          <cell r="F314"/>
          <cell r="G314"/>
          <cell r="H314"/>
          <cell r="I314"/>
          <cell r="J314"/>
          <cell r="K314"/>
          <cell r="L314"/>
          <cell r="M314"/>
          <cell r="N314"/>
          <cell r="O314"/>
          <cell r="P314"/>
          <cell r="Q314"/>
          <cell r="R314"/>
          <cell r="S314">
            <v>156</v>
          </cell>
          <cell r="T314">
            <v>156</v>
          </cell>
          <cell r="U314"/>
          <cell r="V314"/>
          <cell r="W314"/>
          <cell r="X314"/>
          <cell r="Y314">
            <v>156</v>
          </cell>
          <cell r="Z314">
            <v>156</v>
          </cell>
          <cell r="AA314"/>
          <cell r="AB314"/>
          <cell r="AC314"/>
          <cell r="AD314"/>
          <cell r="AE314"/>
          <cell r="AF314"/>
          <cell r="AG314"/>
          <cell r="AH314"/>
          <cell r="AI314"/>
          <cell r="AJ314"/>
          <cell r="AK314"/>
          <cell r="AL314"/>
          <cell r="AM314"/>
          <cell r="AN314"/>
          <cell r="AO314"/>
          <cell r="AP314"/>
          <cell r="AQ314">
            <v>2271.92</v>
          </cell>
          <cell r="AR314">
            <v>2271.92</v>
          </cell>
        </row>
        <row r="315">
          <cell r="A315" t="str">
            <v>05-321W9</v>
          </cell>
          <cell r="B315" t="str">
            <v>Blackstone, Millville, Uxbridge</v>
          </cell>
          <cell r="C315"/>
          <cell r="D315"/>
          <cell r="E315"/>
          <cell r="F315"/>
          <cell r="G315"/>
          <cell r="H315"/>
          <cell r="I315"/>
          <cell r="J315"/>
          <cell r="K315"/>
          <cell r="L315"/>
          <cell r="M315"/>
          <cell r="N315"/>
          <cell r="O315"/>
          <cell r="P315"/>
          <cell r="Q315"/>
          <cell r="R315"/>
          <cell r="S315">
            <v>89</v>
          </cell>
          <cell r="T315">
            <v>89</v>
          </cell>
          <cell r="U315"/>
          <cell r="V315"/>
          <cell r="W315"/>
          <cell r="X315"/>
          <cell r="Y315">
            <v>89</v>
          </cell>
          <cell r="Z315">
            <v>89</v>
          </cell>
          <cell r="AA315"/>
          <cell r="AB315"/>
          <cell r="AC315"/>
          <cell r="AD315"/>
          <cell r="AE315"/>
          <cell r="AF315"/>
          <cell r="AG315"/>
          <cell r="AH315"/>
          <cell r="AI315"/>
          <cell r="AJ315"/>
          <cell r="AK315"/>
          <cell r="AL315"/>
          <cell r="AM315"/>
          <cell r="AN315"/>
          <cell r="AO315"/>
          <cell r="AP315"/>
          <cell r="AQ315">
            <v>611.29</v>
          </cell>
          <cell r="AR315">
            <v>611.29</v>
          </cell>
        </row>
        <row r="316">
          <cell r="A316" t="str">
            <v>05-332W1</v>
          </cell>
          <cell r="B316" t="str">
            <v>Blackstone, Hopedale, Mendon, Milford, Northbridge, Upton, Uxbridge</v>
          </cell>
          <cell r="C316"/>
          <cell r="D316"/>
          <cell r="E316"/>
          <cell r="F316"/>
          <cell r="G316"/>
          <cell r="H316"/>
          <cell r="I316"/>
          <cell r="J316"/>
          <cell r="K316"/>
          <cell r="L316"/>
          <cell r="M316"/>
          <cell r="N316"/>
          <cell r="O316"/>
          <cell r="P316"/>
          <cell r="Q316"/>
          <cell r="R316"/>
          <cell r="S316">
            <v>151</v>
          </cell>
          <cell r="T316">
            <v>151</v>
          </cell>
          <cell r="U316"/>
          <cell r="V316"/>
          <cell r="W316"/>
          <cell r="X316"/>
          <cell r="Y316">
            <v>151</v>
          </cell>
          <cell r="Z316">
            <v>151</v>
          </cell>
          <cell r="AA316"/>
          <cell r="AB316"/>
          <cell r="AC316"/>
          <cell r="AD316"/>
          <cell r="AE316"/>
          <cell r="AF316"/>
          <cell r="AG316"/>
          <cell r="AH316"/>
          <cell r="AI316"/>
          <cell r="AJ316"/>
          <cell r="AK316"/>
          <cell r="AL316"/>
          <cell r="AM316"/>
          <cell r="AN316"/>
          <cell r="AO316"/>
          <cell r="AP316"/>
          <cell r="AQ316">
            <v>3508.73</v>
          </cell>
          <cell r="AR316">
            <v>3508.73</v>
          </cell>
        </row>
        <row r="317">
          <cell r="A317" t="str">
            <v>05-3337W1</v>
          </cell>
          <cell r="B317" t="str">
            <v>Plainville, Wrentham</v>
          </cell>
          <cell r="C317"/>
          <cell r="D317"/>
          <cell r="E317"/>
          <cell r="F317"/>
          <cell r="G317"/>
          <cell r="H317"/>
          <cell r="I317"/>
          <cell r="J317"/>
          <cell r="K317">
            <v>1</v>
          </cell>
          <cell r="L317">
            <v>1</v>
          </cell>
          <cell r="M317"/>
          <cell r="N317"/>
          <cell r="O317"/>
          <cell r="P317"/>
          <cell r="Q317"/>
          <cell r="R317"/>
          <cell r="S317">
            <v>2</v>
          </cell>
          <cell r="T317">
            <v>2</v>
          </cell>
          <cell r="U317"/>
          <cell r="V317"/>
          <cell r="W317"/>
          <cell r="X317"/>
          <cell r="Y317">
            <v>3</v>
          </cell>
          <cell r="Z317">
            <v>3</v>
          </cell>
          <cell r="AA317"/>
          <cell r="AB317"/>
          <cell r="AC317"/>
          <cell r="AD317"/>
          <cell r="AE317"/>
          <cell r="AF317"/>
          <cell r="AG317"/>
          <cell r="AH317"/>
          <cell r="AI317">
            <v>5600</v>
          </cell>
          <cell r="AJ317">
            <v>5600</v>
          </cell>
          <cell r="AK317"/>
          <cell r="AL317"/>
          <cell r="AM317"/>
          <cell r="AN317"/>
          <cell r="AO317"/>
          <cell r="AP317"/>
          <cell r="AQ317">
            <v>1029</v>
          </cell>
          <cell r="AR317">
            <v>1029</v>
          </cell>
        </row>
        <row r="318">
          <cell r="A318" t="str">
            <v>05-335W1</v>
          </cell>
          <cell r="B318" t="str">
            <v>Bellingham, Hopedale, Mendon, Milford</v>
          </cell>
          <cell r="C318"/>
          <cell r="D318"/>
          <cell r="E318"/>
          <cell r="F318"/>
          <cell r="G318"/>
          <cell r="H318"/>
          <cell r="I318"/>
          <cell r="J318"/>
          <cell r="K318"/>
          <cell r="L318"/>
          <cell r="M318"/>
          <cell r="N318"/>
          <cell r="O318"/>
          <cell r="P318"/>
          <cell r="Q318"/>
          <cell r="R318"/>
          <cell r="S318">
            <v>87</v>
          </cell>
          <cell r="T318">
            <v>87</v>
          </cell>
          <cell r="U318"/>
          <cell r="V318"/>
          <cell r="W318"/>
          <cell r="X318"/>
          <cell r="Y318">
            <v>87</v>
          </cell>
          <cell r="Z318">
            <v>87</v>
          </cell>
          <cell r="AA318"/>
          <cell r="AB318"/>
          <cell r="AC318"/>
          <cell r="AD318"/>
          <cell r="AE318"/>
          <cell r="AF318"/>
          <cell r="AG318"/>
          <cell r="AH318"/>
          <cell r="AI318"/>
          <cell r="AJ318"/>
          <cell r="AK318"/>
          <cell r="AL318"/>
          <cell r="AM318"/>
          <cell r="AN318"/>
          <cell r="AO318"/>
          <cell r="AP318"/>
          <cell r="AQ318">
            <v>6719.22</v>
          </cell>
          <cell r="AR318">
            <v>6719.22</v>
          </cell>
        </row>
        <row r="319">
          <cell r="A319" t="str">
            <v>05-335W2</v>
          </cell>
          <cell r="B319" t="str">
            <v>Milford</v>
          </cell>
          <cell r="C319"/>
          <cell r="D319"/>
          <cell r="E319"/>
          <cell r="F319"/>
          <cell r="G319"/>
          <cell r="H319"/>
          <cell r="I319"/>
          <cell r="J319"/>
          <cell r="K319"/>
          <cell r="L319"/>
          <cell r="M319"/>
          <cell r="N319"/>
          <cell r="O319"/>
          <cell r="P319"/>
          <cell r="Q319"/>
          <cell r="R319"/>
          <cell r="S319">
            <v>52</v>
          </cell>
          <cell r="T319">
            <v>52</v>
          </cell>
          <cell r="U319"/>
          <cell r="V319"/>
          <cell r="W319"/>
          <cell r="X319"/>
          <cell r="Y319">
            <v>52</v>
          </cell>
          <cell r="Z319">
            <v>52</v>
          </cell>
          <cell r="AA319"/>
          <cell r="AB319"/>
          <cell r="AC319"/>
          <cell r="AD319"/>
          <cell r="AE319"/>
          <cell r="AF319"/>
          <cell r="AG319"/>
          <cell r="AH319"/>
          <cell r="AI319"/>
          <cell r="AJ319"/>
          <cell r="AK319"/>
          <cell r="AL319"/>
          <cell r="AM319"/>
          <cell r="AN319"/>
          <cell r="AO319"/>
          <cell r="AP319"/>
          <cell r="AQ319">
            <v>315.75</v>
          </cell>
          <cell r="AR319">
            <v>315.75</v>
          </cell>
        </row>
        <row r="320">
          <cell r="A320" t="str">
            <v>05-335W3</v>
          </cell>
          <cell r="B320" t="str">
            <v>Hopedale, Milford, Upton</v>
          </cell>
          <cell r="C320"/>
          <cell r="D320"/>
          <cell r="E320"/>
          <cell r="F320"/>
          <cell r="G320"/>
          <cell r="H320"/>
          <cell r="I320"/>
          <cell r="J320"/>
          <cell r="K320"/>
          <cell r="L320"/>
          <cell r="M320"/>
          <cell r="N320"/>
          <cell r="O320"/>
          <cell r="P320"/>
          <cell r="Q320"/>
          <cell r="R320"/>
          <cell r="S320">
            <v>133</v>
          </cell>
          <cell r="T320">
            <v>133</v>
          </cell>
          <cell r="U320"/>
          <cell r="V320"/>
          <cell r="W320"/>
          <cell r="X320"/>
          <cell r="Y320">
            <v>133</v>
          </cell>
          <cell r="Z320">
            <v>133</v>
          </cell>
          <cell r="AA320"/>
          <cell r="AB320"/>
          <cell r="AC320"/>
          <cell r="AD320"/>
          <cell r="AE320"/>
          <cell r="AF320"/>
          <cell r="AG320"/>
          <cell r="AH320"/>
          <cell r="AI320"/>
          <cell r="AJ320"/>
          <cell r="AK320"/>
          <cell r="AL320"/>
          <cell r="AM320"/>
          <cell r="AN320"/>
          <cell r="AO320"/>
          <cell r="AP320"/>
          <cell r="AQ320">
            <v>4021.84</v>
          </cell>
          <cell r="AR320">
            <v>4021.84</v>
          </cell>
        </row>
        <row r="321">
          <cell r="A321" t="str">
            <v>05-335W4</v>
          </cell>
          <cell r="B321" t="str">
            <v>Hopedale, Mendon, Milford</v>
          </cell>
          <cell r="C321"/>
          <cell r="D321"/>
          <cell r="E321"/>
          <cell r="F321"/>
          <cell r="G321"/>
          <cell r="H321"/>
          <cell r="I321"/>
          <cell r="J321"/>
          <cell r="K321"/>
          <cell r="L321"/>
          <cell r="M321"/>
          <cell r="N321"/>
          <cell r="O321">
            <v>2</v>
          </cell>
          <cell r="P321">
            <v>2</v>
          </cell>
          <cell r="Q321"/>
          <cell r="R321"/>
          <cell r="S321">
            <v>76</v>
          </cell>
          <cell r="T321">
            <v>76</v>
          </cell>
          <cell r="U321"/>
          <cell r="V321"/>
          <cell r="W321"/>
          <cell r="X321"/>
          <cell r="Y321">
            <v>78</v>
          </cell>
          <cell r="Z321">
            <v>78</v>
          </cell>
          <cell r="AA321"/>
          <cell r="AB321"/>
          <cell r="AC321"/>
          <cell r="AD321"/>
          <cell r="AE321"/>
          <cell r="AF321"/>
          <cell r="AG321"/>
          <cell r="AH321"/>
          <cell r="AI321"/>
          <cell r="AJ321"/>
          <cell r="AK321"/>
          <cell r="AL321"/>
          <cell r="AM321">
            <v>1640</v>
          </cell>
          <cell r="AN321">
            <v>1640</v>
          </cell>
          <cell r="AO321"/>
          <cell r="AP321"/>
          <cell r="AQ321">
            <v>491.25</v>
          </cell>
          <cell r="AR321">
            <v>491.25</v>
          </cell>
        </row>
        <row r="322">
          <cell r="A322" t="str">
            <v>05-335W5</v>
          </cell>
          <cell r="B322" t="str">
            <v>Milford</v>
          </cell>
          <cell r="C322"/>
          <cell r="D322"/>
          <cell r="E322"/>
          <cell r="F322"/>
          <cell r="G322"/>
          <cell r="H322"/>
          <cell r="I322"/>
          <cell r="J322"/>
          <cell r="K322"/>
          <cell r="L322"/>
          <cell r="M322"/>
          <cell r="N322"/>
          <cell r="O322"/>
          <cell r="P322"/>
          <cell r="Q322"/>
          <cell r="R322"/>
          <cell r="S322">
            <v>135</v>
          </cell>
          <cell r="T322">
            <v>135</v>
          </cell>
          <cell r="U322"/>
          <cell r="V322"/>
          <cell r="W322"/>
          <cell r="X322"/>
          <cell r="Y322">
            <v>135</v>
          </cell>
          <cell r="Z322">
            <v>135</v>
          </cell>
          <cell r="AA322"/>
          <cell r="AB322"/>
          <cell r="AC322"/>
          <cell r="AD322"/>
          <cell r="AE322"/>
          <cell r="AF322"/>
          <cell r="AG322"/>
          <cell r="AH322"/>
          <cell r="AI322"/>
          <cell r="AJ322"/>
          <cell r="AK322"/>
          <cell r="AL322"/>
          <cell r="AM322"/>
          <cell r="AN322"/>
          <cell r="AO322"/>
          <cell r="AP322"/>
          <cell r="AQ322">
            <v>1276.9000000000001</v>
          </cell>
          <cell r="AR322">
            <v>1276.9000000000001</v>
          </cell>
        </row>
        <row r="323">
          <cell r="A323" t="str">
            <v>05-335W9</v>
          </cell>
          <cell r="B323" t="str">
            <v>Hopedale, Mendon, Milford</v>
          </cell>
          <cell r="C323"/>
          <cell r="D323"/>
          <cell r="E323"/>
          <cell r="F323"/>
          <cell r="G323"/>
          <cell r="H323"/>
          <cell r="I323"/>
          <cell r="J323"/>
          <cell r="K323"/>
          <cell r="L323"/>
          <cell r="M323"/>
          <cell r="N323"/>
          <cell r="O323"/>
          <cell r="P323"/>
          <cell r="Q323"/>
          <cell r="R323"/>
          <cell r="S323">
            <v>53</v>
          </cell>
          <cell r="T323">
            <v>53</v>
          </cell>
          <cell r="U323"/>
          <cell r="V323"/>
          <cell r="W323"/>
          <cell r="X323"/>
          <cell r="Y323">
            <v>53</v>
          </cell>
          <cell r="Z323">
            <v>53</v>
          </cell>
          <cell r="AA323"/>
          <cell r="AB323"/>
          <cell r="AC323"/>
          <cell r="AD323"/>
          <cell r="AE323"/>
          <cell r="AF323"/>
          <cell r="AG323"/>
          <cell r="AH323"/>
          <cell r="AI323"/>
          <cell r="AJ323"/>
          <cell r="AK323"/>
          <cell r="AL323"/>
          <cell r="AM323"/>
          <cell r="AN323"/>
          <cell r="AO323"/>
          <cell r="AP323"/>
          <cell r="AQ323">
            <v>757.42</v>
          </cell>
          <cell r="AR323">
            <v>757.42</v>
          </cell>
        </row>
        <row r="324">
          <cell r="A324" t="str">
            <v>05-336W1</v>
          </cell>
          <cell r="B324" t="str">
            <v>Milford</v>
          </cell>
          <cell r="C324"/>
          <cell r="D324"/>
          <cell r="E324"/>
          <cell r="F324"/>
          <cell r="G324"/>
          <cell r="H324"/>
          <cell r="I324"/>
          <cell r="J324"/>
          <cell r="K324"/>
          <cell r="L324"/>
          <cell r="M324"/>
          <cell r="N324"/>
          <cell r="O324">
            <v>1</v>
          </cell>
          <cell r="P324">
            <v>1</v>
          </cell>
          <cell r="Q324"/>
          <cell r="R324"/>
          <cell r="S324">
            <v>25</v>
          </cell>
          <cell r="T324">
            <v>25</v>
          </cell>
          <cell r="U324"/>
          <cell r="V324"/>
          <cell r="W324"/>
          <cell r="X324"/>
          <cell r="Y324">
            <v>26</v>
          </cell>
          <cell r="Z324">
            <v>26</v>
          </cell>
          <cell r="AA324"/>
          <cell r="AB324"/>
          <cell r="AC324"/>
          <cell r="AD324"/>
          <cell r="AE324"/>
          <cell r="AF324"/>
          <cell r="AG324"/>
          <cell r="AH324"/>
          <cell r="AI324"/>
          <cell r="AJ324"/>
          <cell r="AK324"/>
          <cell r="AL324"/>
          <cell r="AM324">
            <v>1.2</v>
          </cell>
          <cell r="AN324">
            <v>1.2</v>
          </cell>
          <cell r="AO324"/>
          <cell r="AP324"/>
          <cell r="AQ324">
            <v>925.26</v>
          </cell>
          <cell r="AR324">
            <v>925.26</v>
          </cell>
        </row>
        <row r="325">
          <cell r="A325" t="str">
            <v>05-336W2</v>
          </cell>
          <cell r="B325" t="str">
            <v>Milford</v>
          </cell>
          <cell r="C325"/>
          <cell r="D325"/>
          <cell r="E325"/>
          <cell r="F325"/>
          <cell r="G325"/>
          <cell r="H325"/>
          <cell r="I325"/>
          <cell r="J325"/>
          <cell r="K325"/>
          <cell r="L325"/>
          <cell r="M325"/>
          <cell r="N325"/>
          <cell r="O325"/>
          <cell r="P325"/>
          <cell r="Q325"/>
          <cell r="R325"/>
          <cell r="S325">
            <v>19</v>
          </cell>
          <cell r="T325">
            <v>19</v>
          </cell>
          <cell r="U325"/>
          <cell r="V325"/>
          <cell r="W325"/>
          <cell r="X325"/>
          <cell r="Y325">
            <v>19</v>
          </cell>
          <cell r="Z325">
            <v>19</v>
          </cell>
          <cell r="AA325"/>
          <cell r="AB325"/>
          <cell r="AC325"/>
          <cell r="AD325"/>
          <cell r="AE325"/>
          <cell r="AF325"/>
          <cell r="AG325"/>
          <cell r="AH325"/>
          <cell r="AI325"/>
          <cell r="AJ325"/>
          <cell r="AK325"/>
          <cell r="AL325"/>
          <cell r="AM325"/>
          <cell r="AN325"/>
          <cell r="AO325"/>
          <cell r="AP325"/>
          <cell r="AQ325">
            <v>168.62</v>
          </cell>
          <cell r="AR325">
            <v>168.62</v>
          </cell>
        </row>
        <row r="326">
          <cell r="A326" t="str">
            <v>05-336W3</v>
          </cell>
          <cell r="B326" t="str">
            <v>Milford, Upton</v>
          </cell>
          <cell r="C326"/>
          <cell r="D326"/>
          <cell r="E326"/>
          <cell r="F326"/>
          <cell r="G326"/>
          <cell r="H326"/>
          <cell r="I326"/>
          <cell r="J326"/>
          <cell r="K326"/>
          <cell r="L326"/>
          <cell r="M326"/>
          <cell r="N326"/>
          <cell r="O326"/>
          <cell r="P326"/>
          <cell r="Q326"/>
          <cell r="R326"/>
          <cell r="S326">
            <v>148</v>
          </cell>
          <cell r="T326">
            <v>148</v>
          </cell>
          <cell r="U326"/>
          <cell r="V326"/>
          <cell r="W326"/>
          <cell r="X326"/>
          <cell r="Y326">
            <v>148</v>
          </cell>
          <cell r="Z326">
            <v>148</v>
          </cell>
          <cell r="AA326"/>
          <cell r="AB326"/>
          <cell r="AC326"/>
          <cell r="AD326"/>
          <cell r="AE326"/>
          <cell r="AF326"/>
          <cell r="AG326"/>
          <cell r="AH326"/>
          <cell r="AI326"/>
          <cell r="AJ326"/>
          <cell r="AK326"/>
          <cell r="AL326"/>
          <cell r="AM326"/>
          <cell r="AN326"/>
          <cell r="AO326"/>
          <cell r="AP326"/>
          <cell r="AQ326">
            <v>982.41</v>
          </cell>
          <cell r="AR326">
            <v>982.41</v>
          </cell>
        </row>
        <row r="327">
          <cell r="A327" t="str">
            <v>05-336W4</v>
          </cell>
          <cell r="B327" t="str">
            <v>Milford</v>
          </cell>
          <cell r="C327"/>
          <cell r="D327"/>
          <cell r="E327"/>
          <cell r="F327"/>
          <cell r="G327"/>
          <cell r="H327"/>
          <cell r="I327"/>
          <cell r="J327"/>
          <cell r="K327"/>
          <cell r="L327"/>
          <cell r="M327"/>
          <cell r="N327"/>
          <cell r="O327"/>
          <cell r="P327"/>
          <cell r="Q327"/>
          <cell r="R327"/>
          <cell r="S327">
            <v>8</v>
          </cell>
          <cell r="T327">
            <v>8</v>
          </cell>
          <cell r="U327"/>
          <cell r="V327"/>
          <cell r="W327"/>
          <cell r="X327"/>
          <cell r="Y327">
            <v>8</v>
          </cell>
          <cell r="Z327">
            <v>8</v>
          </cell>
          <cell r="AA327"/>
          <cell r="AB327"/>
          <cell r="AC327"/>
          <cell r="AD327"/>
          <cell r="AE327"/>
          <cell r="AF327"/>
          <cell r="AG327"/>
          <cell r="AH327"/>
          <cell r="AI327"/>
          <cell r="AJ327"/>
          <cell r="AK327"/>
          <cell r="AL327"/>
          <cell r="AM327"/>
          <cell r="AN327"/>
          <cell r="AO327"/>
          <cell r="AP327"/>
          <cell r="AQ327">
            <v>951.85</v>
          </cell>
          <cell r="AR327">
            <v>951.85</v>
          </cell>
        </row>
        <row r="328">
          <cell r="A328" t="str">
            <v>05-341W1</v>
          </cell>
          <cell r="B328" t="str">
            <v>Franklin</v>
          </cell>
          <cell r="C328"/>
          <cell r="D328"/>
          <cell r="E328"/>
          <cell r="F328"/>
          <cell r="G328"/>
          <cell r="H328"/>
          <cell r="I328"/>
          <cell r="J328"/>
          <cell r="K328"/>
          <cell r="L328"/>
          <cell r="M328"/>
          <cell r="N328"/>
          <cell r="O328"/>
          <cell r="P328"/>
          <cell r="Q328"/>
          <cell r="R328"/>
          <cell r="S328">
            <v>47</v>
          </cell>
          <cell r="T328">
            <v>47</v>
          </cell>
          <cell r="U328"/>
          <cell r="V328"/>
          <cell r="W328"/>
          <cell r="X328"/>
          <cell r="Y328">
            <v>47</v>
          </cell>
          <cell r="Z328">
            <v>47</v>
          </cell>
          <cell r="AA328"/>
          <cell r="AB328"/>
          <cell r="AC328"/>
          <cell r="AD328"/>
          <cell r="AE328"/>
          <cell r="AF328"/>
          <cell r="AG328"/>
          <cell r="AH328"/>
          <cell r="AI328"/>
          <cell r="AJ328"/>
          <cell r="AK328"/>
          <cell r="AL328"/>
          <cell r="AM328"/>
          <cell r="AN328"/>
          <cell r="AO328"/>
          <cell r="AP328"/>
          <cell r="AQ328">
            <v>299.92</v>
          </cell>
          <cell r="AR328">
            <v>299.92</v>
          </cell>
        </row>
        <row r="329">
          <cell r="A329" t="str">
            <v>05-341W2</v>
          </cell>
          <cell r="B329" t="str">
            <v>Franklin, Norfolk</v>
          </cell>
          <cell r="C329"/>
          <cell r="D329"/>
          <cell r="E329"/>
          <cell r="F329"/>
          <cell r="G329"/>
          <cell r="H329"/>
          <cell r="I329"/>
          <cell r="J329"/>
          <cell r="K329"/>
          <cell r="L329"/>
          <cell r="M329"/>
          <cell r="N329"/>
          <cell r="O329"/>
          <cell r="P329"/>
          <cell r="Q329"/>
          <cell r="R329"/>
          <cell r="S329">
            <v>27</v>
          </cell>
          <cell r="T329">
            <v>27</v>
          </cell>
          <cell r="U329"/>
          <cell r="V329"/>
          <cell r="W329"/>
          <cell r="X329"/>
          <cell r="Y329">
            <v>27</v>
          </cell>
          <cell r="Z329">
            <v>27</v>
          </cell>
          <cell r="AA329"/>
          <cell r="AB329"/>
          <cell r="AC329"/>
          <cell r="AD329"/>
          <cell r="AE329"/>
          <cell r="AF329"/>
          <cell r="AG329"/>
          <cell r="AH329"/>
          <cell r="AI329"/>
          <cell r="AJ329"/>
          <cell r="AK329"/>
          <cell r="AL329"/>
          <cell r="AM329"/>
          <cell r="AN329"/>
          <cell r="AO329"/>
          <cell r="AP329"/>
          <cell r="AQ329">
            <v>328.27</v>
          </cell>
          <cell r="AR329">
            <v>328.27</v>
          </cell>
        </row>
        <row r="330">
          <cell r="A330" t="str">
            <v>05-3422W1</v>
          </cell>
          <cell r="B330" t="str">
            <v>Franklin, Plainville, Wrentham</v>
          </cell>
          <cell r="C330"/>
          <cell r="D330"/>
          <cell r="E330"/>
          <cell r="F330"/>
          <cell r="G330"/>
          <cell r="H330"/>
          <cell r="I330"/>
          <cell r="J330"/>
          <cell r="K330"/>
          <cell r="L330"/>
          <cell r="M330"/>
          <cell r="N330"/>
          <cell r="O330"/>
          <cell r="P330"/>
          <cell r="Q330"/>
          <cell r="R330"/>
          <cell r="S330">
            <v>47</v>
          </cell>
          <cell r="T330">
            <v>47</v>
          </cell>
          <cell r="U330"/>
          <cell r="V330"/>
          <cell r="W330">
            <v>1</v>
          </cell>
          <cell r="X330">
            <v>1</v>
          </cell>
          <cell r="Y330">
            <v>48</v>
          </cell>
          <cell r="Z330">
            <v>48</v>
          </cell>
          <cell r="AA330"/>
          <cell r="AB330"/>
          <cell r="AC330"/>
          <cell r="AD330"/>
          <cell r="AE330"/>
          <cell r="AF330"/>
          <cell r="AG330"/>
          <cell r="AH330"/>
          <cell r="AI330"/>
          <cell r="AJ330"/>
          <cell r="AK330"/>
          <cell r="AL330"/>
          <cell r="AM330"/>
          <cell r="AN330"/>
          <cell r="AO330"/>
          <cell r="AP330"/>
          <cell r="AQ330">
            <v>2491.61</v>
          </cell>
          <cell r="AR330">
            <v>2491.61</v>
          </cell>
        </row>
        <row r="331">
          <cell r="A331" t="str">
            <v>05-3422W2</v>
          </cell>
          <cell r="B331" t="str">
            <v>Wrentham</v>
          </cell>
          <cell r="C331"/>
          <cell r="D331"/>
          <cell r="E331"/>
          <cell r="F331"/>
          <cell r="G331"/>
          <cell r="H331"/>
          <cell r="I331"/>
          <cell r="J331"/>
          <cell r="K331"/>
          <cell r="L331"/>
          <cell r="M331"/>
          <cell r="N331"/>
          <cell r="O331"/>
          <cell r="P331"/>
          <cell r="Q331"/>
          <cell r="R331"/>
          <cell r="S331">
            <v>29</v>
          </cell>
          <cell r="T331">
            <v>29</v>
          </cell>
          <cell r="U331"/>
          <cell r="V331"/>
          <cell r="W331"/>
          <cell r="X331"/>
          <cell r="Y331">
            <v>29</v>
          </cell>
          <cell r="Z331">
            <v>29</v>
          </cell>
          <cell r="AA331"/>
          <cell r="AB331"/>
          <cell r="AC331"/>
          <cell r="AD331"/>
          <cell r="AE331"/>
          <cell r="AF331"/>
          <cell r="AG331"/>
          <cell r="AH331"/>
          <cell r="AI331"/>
          <cell r="AJ331"/>
          <cell r="AK331"/>
          <cell r="AL331"/>
          <cell r="AM331"/>
          <cell r="AN331"/>
          <cell r="AO331"/>
          <cell r="AP331"/>
          <cell r="AQ331">
            <v>189.37</v>
          </cell>
          <cell r="AR331">
            <v>189.37</v>
          </cell>
        </row>
        <row r="332">
          <cell r="A332" t="str">
            <v>05-3422W3</v>
          </cell>
          <cell r="B332" t="str">
            <v>Foxborough, Plainville, Wrentham</v>
          </cell>
          <cell r="C332"/>
          <cell r="D332"/>
          <cell r="E332"/>
          <cell r="F332"/>
          <cell r="G332"/>
          <cell r="H332"/>
          <cell r="I332"/>
          <cell r="J332"/>
          <cell r="K332"/>
          <cell r="L332"/>
          <cell r="M332"/>
          <cell r="N332"/>
          <cell r="O332"/>
          <cell r="P332"/>
          <cell r="Q332"/>
          <cell r="R332"/>
          <cell r="S332">
            <v>41</v>
          </cell>
          <cell r="T332">
            <v>41</v>
          </cell>
          <cell r="U332"/>
          <cell r="V332"/>
          <cell r="W332"/>
          <cell r="X332"/>
          <cell r="Y332">
            <v>41</v>
          </cell>
          <cell r="Z332">
            <v>41</v>
          </cell>
          <cell r="AA332"/>
          <cell r="AB332"/>
          <cell r="AC332"/>
          <cell r="AD332"/>
          <cell r="AE332"/>
          <cell r="AF332"/>
          <cell r="AG332"/>
          <cell r="AH332"/>
          <cell r="AI332"/>
          <cell r="AJ332"/>
          <cell r="AK332"/>
          <cell r="AL332"/>
          <cell r="AM332"/>
          <cell r="AN332"/>
          <cell r="AO332"/>
          <cell r="AP332"/>
          <cell r="AQ332">
            <v>813.04</v>
          </cell>
          <cell r="AR332">
            <v>813.04</v>
          </cell>
        </row>
        <row r="333">
          <cell r="A333" t="str">
            <v>05-3422W4</v>
          </cell>
          <cell r="B333" t="str">
            <v>Foxborough, Norfolk, Wrentham</v>
          </cell>
          <cell r="C333"/>
          <cell r="D333"/>
          <cell r="E333"/>
          <cell r="F333"/>
          <cell r="G333"/>
          <cell r="H333"/>
          <cell r="I333"/>
          <cell r="J333"/>
          <cell r="K333"/>
          <cell r="L333"/>
          <cell r="M333"/>
          <cell r="N333"/>
          <cell r="O333">
            <v>1</v>
          </cell>
          <cell r="P333">
            <v>1</v>
          </cell>
          <cell r="Q333"/>
          <cell r="R333"/>
          <cell r="S333">
            <v>51</v>
          </cell>
          <cell r="T333">
            <v>51</v>
          </cell>
          <cell r="U333"/>
          <cell r="V333"/>
          <cell r="W333"/>
          <cell r="X333"/>
          <cell r="Y333">
            <v>52</v>
          </cell>
          <cell r="Z333">
            <v>52</v>
          </cell>
          <cell r="AA333"/>
          <cell r="AB333"/>
          <cell r="AC333"/>
          <cell r="AD333"/>
          <cell r="AE333"/>
          <cell r="AF333"/>
          <cell r="AG333"/>
          <cell r="AH333"/>
          <cell r="AI333"/>
          <cell r="AJ333"/>
          <cell r="AK333"/>
          <cell r="AL333"/>
          <cell r="AM333">
            <v>625</v>
          </cell>
          <cell r="AN333">
            <v>625</v>
          </cell>
          <cell r="AO333"/>
          <cell r="AP333"/>
          <cell r="AQ333">
            <v>852.63</v>
          </cell>
          <cell r="AR333">
            <v>852.63</v>
          </cell>
        </row>
        <row r="334">
          <cell r="A334" t="str">
            <v>05-3424W1</v>
          </cell>
          <cell r="B334" t="str">
            <v>Foxborough, Wrentham</v>
          </cell>
          <cell r="C334"/>
          <cell r="D334"/>
          <cell r="E334"/>
          <cell r="F334"/>
          <cell r="G334"/>
          <cell r="H334"/>
          <cell r="I334"/>
          <cell r="J334"/>
          <cell r="K334"/>
          <cell r="L334"/>
          <cell r="M334"/>
          <cell r="N334"/>
          <cell r="O334"/>
          <cell r="P334"/>
          <cell r="Q334"/>
          <cell r="R334"/>
          <cell r="S334">
            <v>2</v>
          </cell>
          <cell r="T334">
            <v>2</v>
          </cell>
          <cell r="U334"/>
          <cell r="V334"/>
          <cell r="W334"/>
          <cell r="X334"/>
          <cell r="Y334">
            <v>2</v>
          </cell>
          <cell r="Z334">
            <v>2</v>
          </cell>
          <cell r="AA334"/>
          <cell r="AB334"/>
          <cell r="AC334"/>
          <cell r="AD334"/>
          <cell r="AE334"/>
          <cell r="AF334"/>
          <cell r="AG334"/>
          <cell r="AH334"/>
          <cell r="AI334"/>
          <cell r="AJ334"/>
          <cell r="AK334"/>
          <cell r="AL334"/>
          <cell r="AM334"/>
          <cell r="AN334"/>
          <cell r="AO334"/>
          <cell r="AP334"/>
          <cell r="AQ334">
            <v>425</v>
          </cell>
          <cell r="AR334">
            <v>425</v>
          </cell>
        </row>
        <row r="335">
          <cell r="A335" t="str">
            <v>05-3424W3</v>
          </cell>
          <cell r="B335" t="str">
            <v>Foxborough, Wrentham</v>
          </cell>
          <cell r="C335"/>
          <cell r="D335"/>
          <cell r="E335"/>
          <cell r="F335"/>
          <cell r="G335"/>
          <cell r="H335"/>
          <cell r="I335"/>
          <cell r="J335"/>
          <cell r="K335"/>
          <cell r="L335"/>
          <cell r="M335"/>
          <cell r="N335"/>
          <cell r="O335"/>
          <cell r="P335"/>
          <cell r="Q335"/>
          <cell r="R335"/>
          <cell r="S335">
            <v>3</v>
          </cell>
          <cell r="T335">
            <v>3</v>
          </cell>
          <cell r="U335"/>
          <cell r="V335"/>
          <cell r="W335"/>
          <cell r="X335"/>
          <cell r="Y335">
            <v>3</v>
          </cell>
          <cell r="Z335">
            <v>3</v>
          </cell>
          <cell r="AA335"/>
          <cell r="AB335"/>
          <cell r="AC335"/>
          <cell r="AD335"/>
          <cell r="AE335"/>
          <cell r="AF335"/>
          <cell r="AG335"/>
          <cell r="AH335"/>
          <cell r="AI335"/>
          <cell r="AJ335"/>
          <cell r="AK335"/>
          <cell r="AL335"/>
          <cell r="AM335"/>
          <cell r="AN335"/>
          <cell r="AO335"/>
          <cell r="AP335"/>
          <cell r="AQ335">
            <v>695</v>
          </cell>
          <cell r="AR335">
            <v>695</v>
          </cell>
        </row>
        <row r="336">
          <cell r="A336" t="str">
            <v>05-3424W5</v>
          </cell>
          <cell r="B336" t="str">
            <v>Foxborough, Wrentham</v>
          </cell>
          <cell r="C336"/>
          <cell r="D336"/>
          <cell r="E336"/>
          <cell r="F336"/>
          <cell r="G336"/>
          <cell r="H336"/>
          <cell r="I336"/>
          <cell r="J336"/>
          <cell r="K336"/>
          <cell r="L336"/>
          <cell r="M336"/>
          <cell r="N336"/>
          <cell r="O336"/>
          <cell r="P336"/>
          <cell r="Q336"/>
          <cell r="R336"/>
          <cell r="S336">
            <v>29</v>
          </cell>
          <cell r="T336">
            <v>29</v>
          </cell>
          <cell r="U336"/>
          <cell r="V336"/>
          <cell r="W336"/>
          <cell r="X336"/>
          <cell r="Y336">
            <v>29</v>
          </cell>
          <cell r="Z336">
            <v>29</v>
          </cell>
          <cell r="AA336"/>
          <cell r="AB336"/>
          <cell r="AC336"/>
          <cell r="AD336"/>
          <cell r="AE336"/>
          <cell r="AF336"/>
          <cell r="AG336"/>
          <cell r="AH336"/>
          <cell r="AI336"/>
          <cell r="AJ336"/>
          <cell r="AK336"/>
          <cell r="AL336"/>
          <cell r="AM336"/>
          <cell r="AN336"/>
          <cell r="AO336"/>
          <cell r="AP336"/>
          <cell r="AQ336">
            <v>209.55500000000001</v>
          </cell>
          <cell r="AR336">
            <v>209.55500000000001</v>
          </cell>
        </row>
        <row r="337">
          <cell r="A337" t="str">
            <v>05-3431W1</v>
          </cell>
          <cell r="B337" t="str">
            <v>Foxborough</v>
          </cell>
          <cell r="C337"/>
          <cell r="D337"/>
          <cell r="E337"/>
          <cell r="F337"/>
          <cell r="G337"/>
          <cell r="H337"/>
          <cell r="I337"/>
          <cell r="J337"/>
          <cell r="K337"/>
          <cell r="L337"/>
          <cell r="M337"/>
          <cell r="N337"/>
          <cell r="O337"/>
          <cell r="P337"/>
          <cell r="Q337"/>
          <cell r="R337"/>
          <cell r="S337">
            <v>26</v>
          </cell>
          <cell r="T337">
            <v>26</v>
          </cell>
          <cell r="U337"/>
          <cell r="V337"/>
          <cell r="W337"/>
          <cell r="X337"/>
          <cell r="Y337">
            <v>26</v>
          </cell>
          <cell r="Z337">
            <v>26</v>
          </cell>
          <cell r="AA337"/>
          <cell r="AB337"/>
          <cell r="AC337"/>
          <cell r="AD337"/>
          <cell r="AE337"/>
          <cell r="AF337"/>
          <cell r="AG337"/>
          <cell r="AH337"/>
          <cell r="AI337"/>
          <cell r="AJ337"/>
          <cell r="AK337"/>
          <cell r="AL337"/>
          <cell r="AM337"/>
          <cell r="AN337"/>
          <cell r="AO337"/>
          <cell r="AP337"/>
          <cell r="AQ337">
            <v>220.51</v>
          </cell>
          <cell r="AR337">
            <v>220.51</v>
          </cell>
        </row>
        <row r="338">
          <cell r="A338" t="str">
            <v>05-3431W2</v>
          </cell>
          <cell r="B338" t="str">
            <v>Foxborough</v>
          </cell>
          <cell r="C338"/>
          <cell r="D338"/>
          <cell r="E338"/>
          <cell r="F338"/>
          <cell r="G338"/>
          <cell r="H338"/>
          <cell r="I338"/>
          <cell r="J338"/>
          <cell r="K338"/>
          <cell r="L338"/>
          <cell r="M338"/>
          <cell r="N338"/>
          <cell r="O338"/>
          <cell r="P338"/>
          <cell r="Q338"/>
          <cell r="R338"/>
          <cell r="S338">
            <v>23</v>
          </cell>
          <cell r="T338">
            <v>23</v>
          </cell>
          <cell r="U338"/>
          <cell r="V338"/>
          <cell r="W338"/>
          <cell r="X338"/>
          <cell r="Y338">
            <v>23</v>
          </cell>
          <cell r="Z338">
            <v>23</v>
          </cell>
          <cell r="AA338"/>
          <cell r="AB338"/>
          <cell r="AC338"/>
          <cell r="AD338"/>
          <cell r="AE338"/>
          <cell r="AF338"/>
          <cell r="AG338"/>
          <cell r="AH338"/>
          <cell r="AI338"/>
          <cell r="AJ338"/>
          <cell r="AK338"/>
          <cell r="AL338"/>
          <cell r="AM338"/>
          <cell r="AN338"/>
          <cell r="AO338"/>
          <cell r="AP338"/>
          <cell r="AQ338">
            <v>146.22499999999999</v>
          </cell>
          <cell r="AR338">
            <v>146.22499999999999</v>
          </cell>
        </row>
        <row r="339">
          <cell r="A339" t="str">
            <v>05-3432W1</v>
          </cell>
          <cell r="B339" t="str">
            <v>Foxborough</v>
          </cell>
          <cell r="C339"/>
          <cell r="D339"/>
          <cell r="E339"/>
          <cell r="F339"/>
          <cell r="G339"/>
          <cell r="H339"/>
          <cell r="I339"/>
          <cell r="J339"/>
          <cell r="K339"/>
          <cell r="L339"/>
          <cell r="M339"/>
          <cell r="N339"/>
          <cell r="O339"/>
          <cell r="P339"/>
          <cell r="Q339"/>
          <cell r="R339"/>
          <cell r="S339">
            <v>36</v>
          </cell>
          <cell r="T339">
            <v>36</v>
          </cell>
          <cell r="U339"/>
          <cell r="V339"/>
          <cell r="W339"/>
          <cell r="X339"/>
          <cell r="Y339">
            <v>36</v>
          </cell>
          <cell r="Z339">
            <v>36</v>
          </cell>
          <cell r="AA339"/>
          <cell r="AB339"/>
          <cell r="AC339"/>
          <cell r="AD339"/>
          <cell r="AE339"/>
          <cell r="AF339"/>
          <cell r="AG339"/>
          <cell r="AH339"/>
          <cell r="AI339"/>
          <cell r="AJ339"/>
          <cell r="AK339"/>
          <cell r="AL339"/>
          <cell r="AM339"/>
          <cell r="AN339"/>
          <cell r="AO339"/>
          <cell r="AP339"/>
          <cell r="AQ339">
            <v>278.77</v>
          </cell>
          <cell r="AR339">
            <v>278.77</v>
          </cell>
        </row>
        <row r="340">
          <cell r="A340" t="str">
            <v>05-3432W2</v>
          </cell>
          <cell r="B340" t="str">
            <v>Foxborough</v>
          </cell>
          <cell r="C340"/>
          <cell r="D340"/>
          <cell r="E340"/>
          <cell r="F340"/>
          <cell r="G340"/>
          <cell r="H340"/>
          <cell r="I340"/>
          <cell r="J340"/>
          <cell r="K340"/>
          <cell r="L340"/>
          <cell r="M340"/>
          <cell r="N340"/>
          <cell r="O340"/>
          <cell r="P340"/>
          <cell r="Q340"/>
          <cell r="R340"/>
          <cell r="S340">
            <v>6</v>
          </cell>
          <cell r="T340">
            <v>6</v>
          </cell>
          <cell r="U340"/>
          <cell r="V340"/>
          <cell r="W340"/>
          <cell r="X340"/>
          <cell r="Y340">
            <v>6</v>
          </cell>
          <cell r="Z340">
            <v>6</v>
          </cell>
          <cell r="AA340"/>
          <cell r="AB340"/>
          <cell r="AC340"/>
          <cell r="AD340"/>
          <cell r="AE340"/>
          <cell r="AF340"/>
          <cell r="AG340"/>
          <cell r="AH340"/>
          <cell r="AI340"/>
          <cell r="AJ340"/>
          <cell r="AK340"/>
          <cell r="AL340"/>
          <cell r="AM340"/>
          <cell r="AN340"/>
          <cell r="AO340"/>
          <cell r="AP340"/>
          <cell r="AQ340">
            <v>3241.59</v>
          </cell>
          <cell r="AR340">
            <v>3241.59</v>
          </cell>
        </row>
        <row r="341">
          <cell r="A341" t="str">
            <v>05-344W1</v>
          </cell>
          <cell r="B341" t="str">
            <v>Bellingham, Franklin</v>
          </cell>
          <cell r="C341"/>
          <cell r="D341"/>
          <cell r="E341"/>
          <cell r="F341"/>
          <cell r="G341"/>
          <cell r="H341"/>
          <cell r="I341"/>
          <cell r="J341"/>
          <cell r="K341"/>
          <cell r="L341"/>
          <cell r="M341"/>
          <cell r="N341"/>
          <cell r="O341"/>
          <cell r="P341"/>
          <cell r="Q341"/>
          <cell r="R341"/>
          <cell r="S341">
            <v>44</v>
          </cell>
          <cell r="T341">
            <v>44</v>
          </cell>
          <cell r="U341"/>
          <cell r="V341"/>
          <cell r="W341"/>
          <cell r="X341"/>
          <cell r="Y341">
            <v>44</v>
          </cell>
          <cell r="Z341">
            <v>44</v>
          </cell>
          <cell r="AA341"/>
          <cell r="AB341"/>
          <cell r="AC341"/>
          <cell r="AD341"/>
          <cell r="AE341"/>
          <cell r="AF341"/>
          <cell r="AG341"/>
          <cell r="AH341"/>
          <cell r="AI341"/>
          <cell r="AJ341"/>
          <cell r="AK341"/>
          <cell r="AL341"/>
          <cell r="AM341"/>
          <cell r="AN341"/>
          <cell r="AO341"/>
          <cell r="AP341"/>
          <cell r="AQ341">
            <v>308.83</v>
          </cell>
          <cell r="AR341">
            <v>308.83</v>
          </cell>
        </row>
        <row r="342">
          <cell r="A342" t="str">
            <v>05-344W2</v>
          </cell>
          <cell r="B342" t="str">
            <v>Franklin</v>
          </cell>
          <cell r="C342">
            <v>1</v>
          </cell>
          <cell r="D342">
            <v>1</v>
          </cell>
          <cell r="E342"/>
          <cell r="F342"/>
          <cell r="G342"/>
          <cell r="H342"/>
          <cell r="I342"/>
          <cell r="J342"/>
          <cell r="K342"/>
          <cell r="L342"/>
          <cell r="M342"/>
          <cell r="N342"/>
          <cell r="O342"/>
          <cell r="P342"/>
          <cell r="Q342"/>
          <cell r="R342"/>
          <cell r="S342">
            <v>1</v>
          </cell>
          <cell r="T342">
            <v>1</v>
          </cell>
          <cell r="U342"/>
          <cell r="V342"/>
          <cell r="W342"/>
          <cell r="X342"/>
          <cell r="Y342">
            <v>2</v>
          </cell>
          <cell r="Z342">
            <v>2</v>
          </cell>
          <cell r="AA342">
            <v>325</v>
          </cell>
          <cell r="AB342">
            <v>325</v>
          </cell>
          <cell r="AC342"/>
          <cell r="AD342"/>
          <cell r="AE342"/>
          <cell r="AF342"/>
          <cell r="AG342"/>
          <cell r="AH342"/>
          <cell r="AI342"/>
          <cell r="AJ342"/>
          <cell r="AK342"/>
          <cell r="AL342"/>
          <cell r="AM342"/>
          <cell r="AN342"/>
          <cell r="AO342"/>
          <cell r="AP342"/>
          <cell r="AQ342">
            <v>215</v>
          </cell>
          <cell r="AR342">
            <v>215</v>
          </cell>
        </row>
        <row r="343">
          <cell r="A343" t="str">
            <v>05-344W3</v>
          </cell>
          <cell r="B343" t="str">
            <v>Franklin</v>
          </cell>
          <cell r="C343"/>
          <cell r="D343"/>
          <cell r="E343"/>
          <cell r="F343"/>
          <cell r="G343"/>
          <cell r="H343"/>
          <cell r="I343"/>
          <cell r="J343"/>
          <cell r="K343"/>
          <cell r="L343"/>
          <cell r="M343"/>
          <cell r="N343"/>
          <cell r="O343"/>
          <cell r="P343"/>
          <cell r="Q343"/>
          <cell r="R343"/>
          <cell r="S343">
            <v>10</v>
          </cell>
          <cell r="T343">
            <v>10</v>
          </cell>
          <cell r="U343"/>
          <cell r="V343"/>
          <cell r="W343"/>
          <cell r="X343"/>
          <cell r="Y343">
            <v>10</v>
          </cell>
          <cell r="Z343">
            <v>10</v>
          </cell>
          <cell r="AA343"/>
          <cell r="AB343"/>
          <cell r="AC343"/>
          <cell r="AD343"/>
          <cell r="AE343"/>
          <cell r="AF343"/>
          <cell r="AG343"/>
          <cell r="AH343"/>
          <cell r="AI343"/>
          <cell r="AJ343"/>
          <cell r="AK343"/>
          <cell r="AL343"/>
          <cell r="AM343"/>
          <cell r="AN343"/>
          <cell r="AO343"/>
          <cell r="AP343"/>
          <cell r="AQ343">
            <v>3055</v>
          </cell>
          <cell r="AR343">
            <v>3055</v>
          </cell>
        </row>
        <row r="344">
          <cell r="A344" t="str">
            <v>05-344W4</v>
          </cell>
          <cell r="B344" t="str">
            <v>Bellingham, Blackstone, Franklin</v>
          </cell>
          <cell r="C344"/>
          <cell r="D344"/>
          <cell r="E344"/>
          <cell r="F344"/>
          <cell r="G344"/>
          <cell r="H344"/>
          <cell r="I344"/>
          <cell r="J344"/>
          <cell r="K344"/>
          <cell r="L344"/>
          <cell r="M344"/>
          <cell r="N344"/>
          <cell r="O344"/>
          <cell r="P344"/>
          <cell r="Q344"/>
          <cell r="R344"/>
          <cell r="S344">
            <v>152</v>
          </cell>
          <cell r="T344">
            <v>152</v>
          </cell>
          <cell r="U344"/>
          <cell r="V344"/>
          <cell r="W344"/>
          <cell r="X344"/>
          <cell r="Y344">
            <v>152</v>
          </cell>
          <cell r="Z344">
            <v>152</v>
          </cell>
          <cell r="AA344"/>
          <cell r="AB344"/>
          <cell r="AC344"/>
          <cell r="AD344"/>
          <cell r="AE344"/>
          <cell r="AF344"/>
          <cell r="AG344"/>
          <cell r="AH344"/>
          <cell r="AI344"/>
          <cell r="AJ344"/>
          <cell r="AK344"/>
          <cell r="AL344"/>
          <cell r="AM344"/>
          <cell r="AN344"/>
          <cell r="AO344"/>
          <cell r="AP344"/>
          <cell r="AQ344">
            <v>4248.43</v>
          </cell>
          <cell r="AR344">
            <v>4248.43</v>
          </cell>
        </row>
        <row r="345">
          <cell r="A345" t="str">
            <v>05-344W5</v>
          </cell>
          <cell r="B345" t="str">
            <v>Franklin, Wrentham</v>
          </cell>
          <cell r="C345"/>
          <cell r="D345"/>
          <cell r="E345"/>
          <cell r="F345"/>
          <cell r="G345"/>
          <cell r="H345"/>
          <cell r="I345"/>
          <cell r="J345"/>
          <cell r="K345"/>
          <cell r="L345"/>
          <cell r="M345"/>
          <cell r="N345"/>
          <cell r="O345">
            <v>1</v>
          </cell>
          <cell r="P345">
            <v>1</v>
          </cell>
          <cell r="Q345"/>
          <cell r="R345"/>
          <cell r="S345">
            <v>131</v>
          </cell>
          <cell r="T345">
            <v>131</v>
          </cell>
          <cell r="U345"/>
          <cell r="V345"/>
          <cell r="W345"/>
          <cell r="X345"/>
          <cell r="Y345">
            <v>132</v>
          </cell>
          <cell r="Z345">
            <v>132</v>
          </cell>
          <cell r="AA345"/>
          <cell r="AB345"/>
          <cell r="AC345"/>
          <cell r="AD345"/>
          <cell r="AE345"/>
          <cell r="AF345"/>
          <cell r="AG345"/>
          <cell r="AH345"/>
          <cell r="AI345"/>
          <cell r="AJ345"/>
          <cell r="AK345"/>
          <cell r="AL345"/>
          <cell r="AM345">
            <v>1.2</v>
          </cell>
          <cell r="AN345">
            <v>1.2</v>
          </cell>
          <cell r="AO345"/>
          <cell r="AP345"/>
          <cell r="AQ345">
            <v>2185.87</v>
          </cell>
          <cell r="AR345">
            <v>2185.87</v>
          </cell>
        </row>
        <row r="346">
          <cell r="A346" t="str">
            <v>05-344W6</v>
          </cell>
          <cell r="B346" t="str">
            <v>Franklin</v>
          </cell>
          <cell r="C346"/>
          <cell r="D346"/>
          <cell r="E346"/>
          <cell r="F346"/>
          <cell r="G346"/>
          <cell r="H346"/>
          <cell r="I346"/>
          <cell r="J346"/>
          <cell r="K346"/>
          <cell r="L346"/>
          <cell r="M346"/>
          <cell r="N346"/>
          <cell r="O346">
            <v>1</v>
          </cell>
          <cell r="P346">
            <v>1</v>
          </cell>
          <cell r="Q346"/>
          <cell r="R346"/>
          <cell r="S346">
            <v>7</v>
          </cell>
          <cell r="T346">
            <v>7</v>
          </cell>
          <cell r="U346"/>
          <cell r="V346"/>
          <cell r="W346"/>
          <cell r="X346"/>
          <cell r="Y346">
            <v>8</v>
          </cell>
          <cell r="Z346">
            <v>8</v>
          </cell>
          <cell r="AA346"/>
          <cell r="AB346"/>
          <cell r="AC346"/>
          <cell r="AD346"/>
          <cell r="AE346"/>
          <cell r="AF346"/>
          <cell r="AG346"/>
          <cell r="AH346"/>
          <cell r="AI346"/>
          <cell r="AJ346"/>
          <cell r="AK346"/>
          <cell r="AL346"/>
          <cell r="AM346">
            <v>2060</v>
          </cell>
          <cell r="AN346">
            <v>2060</v>
          </cell>
          <cell r="AO346"/>
          <cell r="AP346"/>
          <cell r="AQ346">
            <v>122.65</v>
          </cell>
          <cell r="AR346">
            <v>122.65</v>
          </cell>
        </row>
        <row r="347">
          <cell r="A347" t="str">
            <v>05-3451W2</v>
          </cell>
          <cell r="B347" t="str">
            <v>Plainville, Wrentham</v>
          </cell>
          <cell r="C347"/>
          <cell r="D347"/>
          <cell r="E347"/>
          <cell r="F347"/>
          <cell r="G347"/>
          <cell r="H347"/>
          <cell r="I347"/>
          <cell r="J347"/>
          <cell r="K347"/>
          <cell r="L347"/>
          <cell r="M347"/>
          <cell r="N347"/>
          <cell r="O347"/>
          <cell r="P347"/>
          <cell r="Q347"/>
          <cell r="R347"/>
          <cell r="S347">
            <v>20</v>
          </cell>
          <cell r="T347">
            <v>20</v>
          </cell>
          <cell r="U347"/>
          <cell r="V347"/>
          <cell r="W347"/>
          <cell r="X347"/>
          <cell r="Y347">
            <v>20</v>
          </cell>
          <cell r="Z347">
            <v>20</v>
          </cell>
          <cell r="AA347"/>
          <cell r="AB347"/>
          <cell r="AC347"/>
          <cell r="AD347"/>
          <cell r="AE347"/>
          <cell r="AF347"/>
          <cell r="AG347"/>
          <cell r="AH347"/>
          <cell r="AI347"/>
          <cell r="AJ347"/>
          <cell r="AK347"/>
          <cell r="AL347"/>
          <cell r="AM347"/>
          <cell r="AN347"/>
          <cell r="AO347"/>
          <cell r="AP347"/>
          <cell r="AQ347">
            <v>119.8</v>
          </cell>
          <cell r="AR347">
            <v>119.8</v>
          </cell>
        </row>
        <row r="348">
          <cell r="A348" t="str">
            <v>05-3451W3</v>
          </cell>
          <cell r="B348" t="str">
            <v>Plainville, Wrentham</v>
          </cell>
          <cell r="C348"/>
          <cell r="D348"/>
          <cell r="E348"/>
          <cell r="F348"/>
          <cell r="G348"/>
          <cell r="H348"/>
          <cell r="I348"/>
          <cell r="J348"/>
          <cell r="K348"/>
          <cell r="L348"/>
          <cell r="M348"/>
          <cell r="N348"/>
          <cell r="O348"/>
          <cell r="P348"/>
          <cell r="Q348"/>
          <cell r="R348"/>
          <cell r="S348">
            <v>66</v>
          </cell>
          <cell r="T348">
            <v>66</v>
          </cell>
          <cell r="U348"/>
          <cell r="V348"/>
          <cell r="W348"/>
          <cell r="X348"/>
          <cell r="Y348">
            <v>66</v>
          </cell>
          <cell r="Z348">
            <v>66</v>
          </cell>
          <cell r="AA348"/>
          <cell r="AB348"/>
          <cell r="AC348"/>
          <cell r="AD348"/>
          <cell r="AE348"/>
          <cell r="AF348"/>
          <cell r="AG348"/>
          <cell r="AH348"/>
          <cell r="AI348"/>
          <cell r="AJ348"/>
          <cell r="AK348"/>
          <cell r="AL348"/>
          <cell r="AM348"/>
          <cell r="AN348"/>
          <cell r="AO348"/>
          <cell r="AP348"/>
          <cell r="AQ348">
            <v>726.05499999999995</v>
          </cell>
          <cell r="AR348">
            <v>726.05499999999995</v>
          </cell>
        </row>
        <row r="349">
          <cell r="A349" t="str">
            <v>05-348W1</v>
          </cell>
          <cell r="B349" t="str">
            <v>Franklin</v>
          </cell>
          <cell r="C349"/>
          <cell r="D349"/>
          <cell r="E349"/>
          <cell r="F349"/>
          <cell r="G349"/>
          <cell r="H349"/>
          <cell r="I349"/>
          <cell r="J349"/>
          <cell r="K349"/>
          <cell r="L349"/>
          <cell r="M349"/>
          <cell r="N349"/>
          <cell r="O349"/>
          <cell r="P349"/>
          <cell r="Q349"/>
          <cell r="R349"/>
          <cell r="S349"/>
          <cell r="T349"/>
          <cell r="U349"/>
          <cell r="V349"/>
          <cell r="W349"/>
          <cell r="X349"/>
          <cell r="Y349">
            <v>0</v>
          </cell>
          <cell r="Z349">
            <v>0</v>
          </cell>
          <cell r="AA349"/>
          <cell r="AB349"/>
          <cell r="AC349"/>
          <cell r="AD349"/>
          <cell r="AE349"/>
          <cell r="AF349"/>
          <cell r="AG349"/>
          <cell r="AH349"/>
          <cell r="AI349"/>
          <cell r="AJ349"/>
          <cell r="AK349"/>
          <cell r="AL349"/>
          <cell r="AM349"/>
          <cell r="AN349"/>
          <cell r="AO349"/>
          <cell r="AP349"/>
          <cell r="AQ349"/>
          <cell r="AR349"/>
        </row>
        <row r="350">
          <cell r="A350" t="str">
            <v>05-348W5</v>
          </cell>
          <cell r="B350" t="str">
            <v>Franklin, Wrentham</v>
          </cell>
          <cell r="C350"/>
          <cell r="D350"/>
          <cell r="E350"/>
          <cell r="F350"/>
          <cell r="G350"/>
          <cell r="H350"/>
          <cell r="I350"/>
          <cell r="J350"/>
          <cell r="K350"/>
          <cell r="L350"/>
          <cell r="M350"/>
          <cell r="N350"/>
          <cell r="O350">
            <v>1</v>
          </cell>
          <cell r="P350">
            <v>1</v>
          </cell>
          <cell r="Q350"/>
          <cell r="R350"/>
          <cell r="S350">
            <v>87</v>
          </cell>
          <cell r="T350">
            <v>87</v>
          </cell>
          <cell r="U350"/>
          <cell r="V350"/>
          <cell r="W350"/>
          <cell r="X350"/>
          <cell r="Y350">
            <v>88</v>
          </cell>
          <cell r="Z350">
            <v>88</v>
          </cell>
          <cell r="AA350"/>
          <cell r="AB350"/>
          <cell r="AC350"/>
          <cell r="AD350"/>
          <cell r="AE350"/>
          <cell r="AF350"/>
          <cell r="AG350"/>
          <cell r="AH350"/>
          <cell r="AI350"/>
          <cell r="AJ350"/>
          <cell r="AK350"/>
          <cell r="AL350"/>
          <cell r="AM350">
            <v>1.2</v>
          </cell>
          <cell r="AN350">
            <v>1.2</v>
          </cell>
          <cell r="AO350"/>
          <cell r="AP350"/>
          <cell r="AQ350">
            <v>1005.32</v>
          </cell>
          <cell r="AR350">
            <v>1005.32</v>
          </cell>
        </row>
        <row r="351">
          <cell r="A351" t="str">
            <v>05-348W6</v>
          </cell>
          <cell r="B351" t="str">
            <v>Franklin</v>
          </cell>
          <cell r="C351"/>
          <cell r="D351"/>
          <cell r="E351"/>
          <cell r="F351"/>
          <cell r="G351"/>
          <cell r="H351"/>
          <cell r="I351"/>
          <cell r="J351"/>
          <cell r="K351"/>
          <cell r="L351"/>
          <cell r="M351"/>
          <cell r="N351"/>
          <cell r="O351"/>
          <cell r="P351"/>
          <cell r="Q351"/>
          <cell r="R351"/>
          <cell r="S351">
            <v>22</v>
          </cell>
          <cell r="T351">
            <v>22</v>
          </cell>
          <cell r="U351"/>
          <cell r="V351"/>
          <cell r="W351"/>
          <cell r="X351"/>
          <cell r="Y351">
            <v>22</v>
          </cell>
          <cell r="Z351">
            <v>22</v>
          </cell>
          <cell r="AA351"/>
          <cell r="AB351"/>
          <cell r="AC351"/>
          <cell r="AD351"/>
          <cell r="AE351"/>
          <cell r="AF351"/>
          <cell r="AG351"/>
          <cell r="AH351"/>
          <cell r="AI351"/>
          <cell r="AJ351"/>
          <cell r="AK351"/>
          <cell r="AL351"/>
          <cell r="AM351"/>
          <cell r="AN351"/>
          <cell r="AO351"/>
          <cell r="AP351"/>
          <cell r="AQ351">
            <v>4282.0200000000004</v>
          </cell>
          <cell r="AR351">
            <v>4282.0200000000004</v>
          </cell>
        </row>
        <row r="352">
          <cell r="A352" t="str">
            <v>05-348W7</v>
          </cell>
          <cell r="B352" t="str">
            <v>Bellingham, Franklin, Wrentham</v>
          </cell>
          <cell r="C352"/>
          <cell r="D352"/>
          <cell r="E352"/>
          <cell r="F352"/>
          <cell r="G352"/>
          <cell r="H352"/>
          <cell r="I352"/>
          <cell r="J352"/>
          <cell r="K352"/>
          <cell r="L352"/>
          <cell r="M352"/>
          <cell r="N352"/>
          <cell r="O352"/>
          <cell r="P352"/>
          <cell r="Q352"/>
          <cell r="R352"/>
          <cell r="S352"/>
          <cell r="T352"/>
          <cell r="U352"/>
          <cell r="V352"/>
          <cell r="W352"/>
          <cell r="X352"/>
          <cell r="Y352">
            <v>0</v>
          </cell>
          <cell r="Z352">
            <v>0</v>
          </cell>
          <cell r="AA352"/>
          <cell r="AB352"/>
          <cell r="AC352"/>
          <cell r="AD352"/>
          <cell r="AE352"/>
          <cell r="AF352"/>
          <cell r="AG352"/>
          <cell r="AH352"/>
          <cell r="AI352"/>
          <cell r="AJ352"/>
          <cell r="AK352"/>
          <cell r="AL352"/>
          <cell r="AM352"/>
          <cell r="AN352"/>
          <cell r="AO352"/>
          <cell r="AP352"/>
          <cell r="AQ352"/>
          <cell r="AR352"/>
        </row>
        <row r="353">
          <cell r="A353" t="str">
            <v>05-348W8</v>
          </cell>
          <cell r="B353" t="str">
            <v>Bellingham, Franklin, Wrentham</v>
          </cell>
          <cell r="C353"/>
          <cell r="D353"/>
          <cell r="E353"/>
          <cell r="F353"/>
          <cell r="G353"/>
          <cell r="H353"/>
          <cell r="I353"/>
          <cell r="J353"/>
          <cell r="K353"/>
          <cell r="L353"/>
          <cell r="M353"/>
          <cell r="N353"/>
          <cell r="O353"/>
          <cell r="P353"/>
          <cell r="Q353"/>
          <cell r="R353"/>
          <cell r="S353"/>
          <cell r="T353"/>
          <cell r="U353"/>
          <cell r="V353"/>
          <cell r="W353"/>
          <cell r="X353"/>
          <cell r="Y353">
            <v>0</v>
          </cell>
          <cell r="Z353">
            <v>0</v>
          </cell>
          <cell r="AA353"/>
          <cell r="AB353"/>
          <cell r="AC353"/>
          <cell r="AD353"/>
          <cell r="AE353"/>
          <cell r="AF353"/>
          <cell r="AG353"/>
          <cell r="AH353"/>
          <cell r="AI353"/>
          <cell r="AJ353"/>
          <cell r="AK353"/>
          <cell r="AL353"/>
          <cell r="AM353"/>
          <cell r="AN353"/>
          <cell r="AO353"/>
          <cell r="AP353"/>
          <cell r="AQ353"/>
          <cell r="AR353"/>
        </row>
        <row r="354">
          <cell r="A354" t="str">
            <v>05-349W1</v>
          </cell>
          <cell r="B354" t="str">
            <v>Foxborough</v>
          </cell>
          <cell r="C354"/>
          <cell r="D354"/>
          <cell r="E354"/>
          <cell r="F354"/>
          <cell r="G354"/>
          <cell r="H354"/>
          <cell r="I354"/>
          <cell r="J354"/>
          <cell r="K354"/>
          <cell r="L354"/>
          <cell r="M354"/>
          <cell r="N354"/>
          <cell r="O354"/>
          <cell r="P354"/>
          <cell r="Q354"/>
          <cell r="R354"/>
          <cell r="S354">
            <v>7</v>
          </cell>
          <cell r="T354">
            <v>7</v>
          </cell>
          <cell r="U354"/>
          <cell r="V354"/>
          <cell r="W354"/>
          <cell r="X354"/>
          <cell r="Y354">
            <v>7</v>
          </cell>
          <cell r="Z354">
            <v>7</v>
          </cell>
          <cell r="AA354"/>
          <cell r="AB354"/>
          <cell r="AC354"/>
          <cell r="AD354"/>
          <cell r="AE354"/>
          <cell r="AF354"/>
          <cell r="AG354"/>
          <cell r="AH354"/>
          <cell r="AI354"/>
          <cell r="AJ354"/>
          <cell r="AK354"/>
          <cell r="AL354"/>
          <cell r="AM354"/>
          <cell r="AN354"/>
          <cell r="AO354"/>
          <cell r="AP354"/>
          <cell r="AQ354">
            <v>502</v>
          </cell>
          <cell r="AR354">
            <v>502</v>
          </cell>
        </row>
        <row r="355">
          <cell r="A355" t="str">
            <v>05-3J1</v>
          </cell>
          <cell r="B355" t="str">
            <v>Rehoboth</v>
          </cell>
          <cell r="C355"/>
          <cell r="D355"/>
          <cell r="E355"/>
          <cell r="F355"/>
          <cell r="G355"/>
          <cell r="H355"/>
          <cell r="I355"/>
          <cell r="J355"/>
          <cell r="K355"/>
          <cell r="L355"/>
          <cell r="M355"/>
          <cell r="N355"/>
          <cell r="O355"/>
          <cell r="P355"/>
          <cell r="Q355"/>
          <cell r="R355"/>
          <cell r="S355">
            <v>8</v>
          </cell>
          <cell r="T355">
            <v>8</v>
          </cell>
          <cell r="U355"/>
          <cell r="V355"/>
          <cell r="W355"/>
          <cell r="X355"/>
          <cell r="Y355">
            <v>8</v>
          </cell>
          <cell r="Z355">
            <v>8</v>
          </cell>
          <cell r="AA355"/>
          <cell r="AB355"/>
          <cell r="AC355"/>
          <cell r="AD355"/>
          <cell r="AE355"/>
          <cell r="AF355"/>
          <cell r="AG355"/>
          <cell r="AH355"/>
          <cell r="AI355"/>
          <cell r="AJ355"/>
          <cell r="AK355"/>
          <cell r="AL355"/>
          <cell r="AM355"/>
          <cell r="AN355"/>
          <cell r="AO355"/>
          <cell r="AP355"/>
          <cell r="AQ355">
            <v>48.99</v>
          </cell>
          <cell r="AR355">
            <v>48.99</v>
          </cell>
        </row>
        <row r="356">
          <cell r="A356" t="str">
            <v>05-3J2</v>
          </cell>
          <cell r="B356" t="str">
            <v>Rehoboth</v>
          </cell>
          <cell r="C356"/>
          <cell r="D356"/>
          <cell r="E356"/>
          <cell r="F356"/>
          <cell r="G356"/>
          <cell r="H356"/>
          <cell r="I356"/>
          <cell r="J356"/>
          <cell r="K356"/>
          <cell r="L356"/>
          <cell r="M356"/>
          <cell r="N356"/>
          <cell r="O356"/>
          <cell r="P356"/>
          <cell r="Q356"/>
          <cell r="R356"/>
          <cell r="S356">
            <v>8</v>
          </cell>
          <cell r="T356">
            <v>8</v>
          </cell>
          <cell r="U356"/>
          <cell r="V356"/>
          <cell r="W356"/>
          <cell r="X356"/>
          <cell r="Y356">
            <v>8</v>
          </cell>
          <cell r="Z356">
            <v>8</v>
          </cell>
          <cell r="AA356"/>
          <cell r="AB356"/>
          <cell r="AC356"/>
          <cell r="AD356"/>
          <cell r="AE356"/>
          <cell r="AF356"/>
          <cell r="AG356"/>
          <cell r="AH356"/>
          <cell r="AI356"/>
          <cell r="AJ356"/>
          <cell r="AK356"/>
          <cell r="AL356"/>
          <cell r="AM356"/>
          <cell r="AN356"/>
          <cell r="AO356"/>
          <cell r="AP356"/>
          <cell r="AQ356">
            <v>71.7</v>
          </cell>
          <cell r="AR356">
            <v>71.7</v>
          </cell>
        </row>
        <row r="357">
          <cell r="A357" t="str">
            <v>05-3J3</v>
          </cell>
          <cell r="B357" t="str">
            <v>Rehoboth, Seekonk</v>
          </cell>
          <cell r="C357"/>
          <cell r="D357"/>
          <cell r="E357"/>
          <cell r="F357"/>
          <cell r="G357"/>
          <cell r="H357"/>
          <cell r="I357"/>
          <cell r="J357"/>
          <cell r="K357"/>
          <cell r="L357"/>
          <cell r="M357"/>
          <cell r="N357"/>
          <cell r="O357"/>
          <cell r="P357"/>
          <cell r="Q357"/>
          <cell r="R357"/>
          <cell r="S357">
            <v>21</v>
          </cell>
          <cell r="T357">
            <v>21</v>
          </cell>
          <cell r="U357"/>
          <cell r="V357"/>
          <cell r="W357"/>
          <cell r="X357"/>
          <cell r="Y357">
            <v>21</v>
          </cell>
          <cell r="Z357">
            <v>21</v>
          </cell>
          <cell r="AA357"/>
          <cell r="AB357"/>
          <cell r="AC357"/>
          <cell r="AD357"/>
          <cell r="AE357"/>
          <cell r="AF357"/>
          <cell r="AG357"/>
          <cell r="AH357"/>
          <cell r="AI357"/>
          <cell r="AJ357"/>
          <cell r="AK357"/>
          <cell r="AL357"/>
          <cell r="AM357"/>
          <cell r="AN357"/>
          <cell r="AO357"/>
          <cell r="AP357"/>
          <cell r="AQ357">
            <v>149.58000000000001</v>
          </cell>
          <cell r="AR357">
            <v>149.58000000000001</v>
          </cell>
        </row>
        <row r="358">
          <cell r="A358" t="str">
            <v>05-4J1</v>
          </cell>
          <cell r="B358" t="str">
            <v>Norton</v>
          </cell>
          <cell r="C358"/>
          <cell r="D358"/>
          <cell r="E358"/>
          <cell r="F358"/>
          <cell r="G358"/>
          <cell r="H358"/>
          <cell r="I358"/>
          <cell r="J358"/>
          <cell r="K358"/>
          <cell r="L358"/>
          <cell r="M358"/>
          <cell r="N358"/>
          <cell r="O358"/>
          <cell r="P358"/>
          <cell r="Q358"/>
          <cell r="R358"/>
          <cell r="S358">
            <v>1</v>
          </cell>
          <cell r="T358">
            <v>1</v>
          </cell>
          <cell r="U358"/>
          <cell r="V358"/>
          <cell r="W358"/>
          <cell r="X358"/>
          <cell r="Y358">
            <v>1</v>
          </cell>
          <cell r="Z358">
            <v>1</v>
          </cell>
          <cell r="AA358"/>
          <cell r="AB358"/>
          <cell r="AC358"/>
          <cell r="AD358"/>
          <cell r="AE358"/>
          <cell r="AF358"/>
          <cell r="AG358"/>
          <cell r="AH358"/>
          <cell r="AI358"/>
          <cell r="AJ358"/>
          <cell r="AK358"/>
          <cell r="AL358"/>
          <cell r="AM358"/>
          <cell r="AN358"/>
          <cell r="AO358"/>
          <cell r="AP358"/>
          <cell r="AQ358">
            <v>7.6</v>
          </cell>
          <cell r="AR358">
            <v>7.6</v>
          </cell>
        </row>
        <row r="359">
          <cell r="A359" t="str">
            <v>05-4J2</v>
          </cell>
          <cell r="B359" t="str">
            <v>Norton</v>
          </cell>
          <cell r="C359"/>
          <cell r="D359"/>
          <cell r="E359"/>
          <cell r="F359"/>
          <cell r="G359"/>
          <cell r="H359"/>
          <cell r="I359"/>
          <cell r="J359"/>
          <cell r="K359"/>
          <cell r="L359"/>
          <cell r="M359"/>
          <cell r="N359"/>
          <cell r="O359"/>
          <cell r="P359"/>
          <cell r="Q359"/>
          <cell r="R359"/>
          <cell r="S359">
            <v>2</v>
          </cell>
          <cell r="T359">
            <v>2</v>
          </cell>
          <cell r="U359"/>
          <cell r="V359"/>
          <cell r="W359"/>
          <cell r="X359"/>
          <cell r="Y359">
            <v>2</v>
          </cell>
          <cell r="Z359">
            <v>2</v>
          </cell>
          <cell r="AA359"/>
          <cell r="AB359"/>
          <cell r="AC359"/>
          <cell r="AD359"/>
          <cell r="AE359"/>
          <cell r="AF359"/>
          <cell r="AG359"/>
          <cell r="AH359"/>
          <cell r="AI359"/>
          <cell r="AJ359"/>
          <cell r="AK359"/>
          <cell r="AL359"/>
          <cell r="AM359"/>
          <cell r="AN359"/>
          <cell r="AO359"/>
          <cell r="AP359"/>
          <cell r="AQ359">
            <v>293.88</v>
          </cell>
          <cell r="AR359">
            <v>293.88</v>
          </cell>
        </row>
        <row r="360">
          <cell r="A360" t="str">
            <v>05-4L1</v>
          </cell>
          <cell r="B360" t="str">
            <v>Norton, Taunton</v>
          </cell>
          <cell r="C360"/>
          <cell r="D360"/>
          <cell r="E360"/>
          <cell r="F360"/>
          <cell r="G360"/>
          <cell r="H360"/>
          <cell r="I360"/>
          <cell r="J360"/>
          <cell r="K360"/>
          <cell r="L360"/>
          <cell r="M360"/>
          <cell r="N360"/>
          <cell r="O360"/>
          <cell r="P360"/>
          <cell r="Q360"/>
          <cell r="R360"/>
          <cell r="S360">
            <v>48</v>
          </cell>
          <cell r="T360">
            <v>48</v>
          </cell>
          <cell r="U360"/>
          <cell r="V360"/>
          <cell r="W360"/>
          <cell r="X360"/>
          <cell r="Y360">
            <v>48</v>
          </cell>
          <cell r="Z360">
            <v>48</v>
          </cell>
          <cell r="AA360"/>
          <cell r="AB360"/>
          <cell r="AC360"/>
          <cell r="AD360"/>
          <cell r="AE360"/>
          <cell r="AF360"/>
          <cell r="AG360"/>
          <cell r="AH360"/>
          <cell r="AI360"/>
          <cell r="AJ360"/>
          <cell r="AK360"/>
          <cell r="AL360"/>
          <cell r="AM360"/>
          <cell r="AN360"/>
          <cell r="AO360"/>
          <cell r="AP360"/>
          <cell r="AQ360">
            <v>3845.36</v>
          </cell>
          <cell r="AR360">
            <v>3845.36</v>
          </cell>
        </row>
        <row r="361">
          <cell r="A361" t="str">
            <v>05-4L2</v>
          </cell>
          <cell r="B361" t="str">
            <v>Norton</v>
          </cell>
          <cell r="C361"/>
          <cell r="D361"/>
          <cell r="E361"/>
          <cell r="F361"/>
          <cell r="G361"/>
          <cell r="H361"/>
          <cell r="I361"/>
          <cell r="J361"/>
          <cell r="K361"/>
          <cell r="L361"/>
          <cell r="M361"/>
          <cell r="N361"/>
          <cell r="O361">
            <v>1</v>
          </cell>
          <cell r="P361">
            <v>1</v>
          </cell>
          <cell r="Q361"/>
          <cell r="R361"/>
          <cell r="S361">
            <v>88</v>
          </cell>
          <cell r="T361">
            <v>88</v>
          </cell>
          <cell r="U361"/>
          <cell r="V361"/>
          <cell r="W361"/>
          <cell r="X361"/>
          <cell r="Y361">
            <v>89</v>
          </cell>
          <cell r="Z361">
            <v>89</v>
          </cell>
          <cell r="AA361"/>
          <cell r="AB361"/>
          <cell r="AC361"/>
          <cell r="AD361"/>
          <cell r="AE361"/>
          <cell r="AF361"/>
          <cell r="AG361"/>
          <cell r="AH361"/>
          <cell r="AI361"/>
          <cell r="AJ361"/>
          <cell r="AK361"/>
          <cell r="AL361"/>
          <cell r="AM361">
            <v>1.2</v>
          </cell>
          <cell r="AN361">
            <v>1.2</v>
          </cell>
          <cell r="AO361"/>
          <cell r="AP361"/>
          <cell r="AQ361">
            <v>600.28</v>
          </cell>
          <cell r="AR361">
            <v>600.28</v>
          </cell>
        </row>
        <row r="362">
          <cell r="A362" t="str">
            <v>05-5J1</v>
          </cell>
          <cell r="B362" t="str">
            <v>Attleboro</v>
          </cell>
          <cell r="C362"/>
          <cell r="D362"/>
          <cell r="E362"/>
          <cell r="F362"/>
          <cell r="G362"/>
          <cell r="H362"/>
          <cell r="I362"/>
          <cell r="J362"/>
          <cell r="K362"/>
          <cell r="L362"/>
          <cell r="M362"/>
          <cell r="N362"/>
          <cell r="O362"/>
          <cell r="P362"/>
          <cell r="Q362"/>
          <cell r="R362"/>
          <cell r="S362">
            <v>3</v>
          </cell>
          <cell r="T362">
            <v>3</v>
          </cell>
          <cell r="U362"/>
          <cell r="V362"/>
          <cell r="W362"/>
          <cell r="X362"/>
          <cell r="Y362">
            <v>3</v>
          </cell>
          <cell r="Z362">
            <v>3</v>
          </cell>
          <cell r="AA362"/>
          <cell r="AB362"/>
          <cell r="AC362"/>
          <cell r="AD362"/>
          <cell r="AE362"/>
          <cell r="AF362"/>
          <cell r="AG362"/>
          <cell r="AH362"/>
          <cell r="AI362"/>
          <cell r="AJ362"/>
          <cell r="AK362"/>
          <cell r="AL362"/>
          <cell r="AM362"/>
          <cell r="AN362"/>
          <cell r="AO362"/>
          <cell r="AP362"/>
          <cell r="AQ362">
            <v>20.8</v>
          </cell>
          <cell r="AR362">
            <v>20.8</v>
          </cell>
        </row>
        <row r="363">
          <cell r="A363" t="str">
            <v>05-5J2</v>
          </cell>
          <cell r="B363" t="str">
            <v>Attleboro</v>
          </cell>
          <cell r="C363"/>
          <cell r="D363"/>
          <cell r="E363"/>
          <cell r="F363"/>
          <cell r="G363"/>
          <cell r="H363"/>
          <cell r="I363"/>
          <cell r="J363"/>
          <cell r="K363"/>
          <cell r="L363"/>
          <cell r="M363"/>
          <cell r="N363"/>
          <cell r="O363"/>
          <cell r="P363"/>
          <cell r="Q363"/>
          <cell r="R363"/>
          <cell r="S363">
            <v>21</v>
          </cell>
          <cell r="T363">
            <v>21</v>
          </cell>
          <cell r="U363"/>
          <cell r="V363"/>
          <cell r="W363"/>
          <cell r="X363"/>
          <cell r="Y363">
            <v>21</v>
          </cell>
          <cell r="Z363">
            <v>21</v>
          </cell>
          <cell r="AA363"/>
          <cell r="AB363"/>
          <cell r="AC363"/>
          <cell r="AD363"/>
          <cell r="AE363"/>
          <cell r="AF363"/>
          <cell r="AG363"/>
          <cell r="AH363"/>
          <cell r="AI363"/>
          <cell r="AJ363"/>
          <cell r="AK363"/>
          <cell r="AL363"/>
          <cell r="AM363"/>
          <cell r="AN363"/>
          <cell r="AO363"/>
          <cell r="AP363"/>
          <cell r="AQ363">
            <v>128.91999999999999</v>
          </cell>
          <cell r="AR363">
            <v>128.91999999999999</v>
          </cell>
        </row>
        <row r="364">
          <cell r="A364" t="str">
            <v>05-6J1</v>
          </cell>
          <cell r="B364" t="str">
            <v>Attleboro, Seekonk</v>
          </cell>
          <cell r="C364"/>
          <cell r="D364"/>
          <cell r="E364"/>
          <cell r="F364"/>
          <cell r="G364"/>
          <cell r="H364"/>
          <cell r="I364"/>
          <cell r="J364"/>
          <cell r="K364"/>
          <cell r="L364"/>
          <cell r="M364"/>
          <cell r="N364"/>
          <cell r="O364"/>
          <cell r="P364"/>
          <cell r="Q364"/>
          <cell r="R364"/>
          <cell r="S364">
            <v>16</v>
          </cell>
          <cell r="T364">
            <v>16</v>
          </cell>
          <cell r="U364"/>
          <cell r="V364"/>
          <cell r="W364"/>
          <cell r="X364"/>
          <cell r="Y364">
            <v>16</v>
          </cell>
          <cell r="Z364">
            <v>16</v>
          </cell>
          <cell r="AA364"/>
          <cell r="AB364"/>
          <cell r="AC364"/>
          <cell r="AD364"/>
          <cell r="AE364"/>
          <cell r="AF364"/>
          <cell r="AG364"/>
          <cell r="AH364"/>
          <cell r="AI364"/>
          <cell r="AJ364"/>
          <cell r="AK364"/>
          <cell r="AL364"/>
          <cell r="AM364"/>
          <cell r="AN364"/>
          <cell r="AO364"/>
          <cell r="AP364"/>
          <cell r="AQ364">
            <v>114.32</v>
          </cell>
          <cell r="AR364">
            <v>114.32</v>
          </cell>
        </row>
        <row r="365">
          <cell r="A365" t="str">
            <v>05-6J2</v>
          </cell>
          <cell r="B365" t="str">
            <v>Attleboro, Seekonk</v>
          </cell>
          <cell r="C365"/>
          <cell r="D365"/>
          <cell r="E365"/>
          <cell r="F365"/>
          <cell r="G365"/>
          <cell r="H365"/>
          <cell r="I365"/>
          <cell r="J365"/>
          <cell r="K365"/>
          <cell r="L365"/>
          <cell r="M365"/>
          <cell r="N365"/>
          <cell r="O365"/>
          <cell r="P365"/>
          <cell r="Q365"/>
          <cell r="R365"/>
          <cell r="S365">
            <v>34</v>
          </cell>
          <cell r="T365">
            <v>34</v>
          </cell>
          <cell r="U365"/>
          <cell r="V365"/>
          <cell r="W365"/>
          <cell r="X365"/>
          <cell r="Y365">
            <v>34</v>
          </cell>
          <cell r="Z365">
            <v>34</v>
          </cell>
          <cell r="AA365"/>
          <cell r="AB365"/>
          <cell r="AC365"/>
          <cell r="AD365"/>
          <cell r="AE365"/>
          <cell r="AF365"/>
          <cell r="AG365"/>
          <cell r="AH365"/>
          <cell r="AI365"/>
          <cell r="AJ365"/>
          <cell r="AK365"/>
          <cell r="AL365"/>
          <cell r="AM365"/>
          <cell r="AN365"/>
          <cell r="AO365"/>
          <cell r="AP365"/>
          <cell r="AQ365">
            <v>246.08</v>
          </cell>
          <cell r="AR365">
            <v>246.08</v>
          </cell>
        </row>
        <row r="366">
          <cell r="A366" t="str">
            <v>05-6L1</v>
          </cell>
          <cell r="B366" t="str">
            <v>Norton</v>
          </cell>
          <cell r="C366"/>
          <cell r="D366"/>
          <cell r="E366"/>
          <cell r="F366"/>
          <cell r="G366"/>
          <cell r="H366"/>
          <cell r="I366"/>
          <cell r="J366"/>
          <cell r="K366"/>
          <cell r="L366"/>
          <cell r="M366"/>
          <cell r="N366"/>
          <cell r="O366"/>
          <cell r="P366"/>
          <cell r="Q366"/>
          <cell r="R366"/>
          <cell r="S366"/>
          <cell r="T366"/>
          <cell r="U366"/>
          <cell r="V366"/>
          <cell r="W366"/>
          <cell r="X366"/>
          <cell r="Y366">
            <v>0</v>
          </cell>
          <cell r="Z366">
            <v>0</v>
          </cell>
          <cell r="AA366"/>
          <cell r="AB366"/>
          <cell r="AC366"/>
          <cell r="AD366"/>
          <cell r="AE366"/>
          <cell r="AF366"/>
          <cell r="AG366"/>
          <cell r="AH366"/>
          <cell r="AI366"/>
          <cell r="AJ366"/>
          <cell r="AK366"/>
          <cell r="AL366"/>
          <cell r="AM366"/>
          <cell r="AN366"/>
          <cell r="AO366"/>
          <cell r="AP366"/>
          <cell r="AQ366"/>
          <cell r="AR366"/>
        </row>
        <row r="367">
          <cell r="A367" t="str">
            <v>05-7L1</v>
          </cell>
          <cell r="B367" t="str">
            <v>Seekonk</v>
          </cell>
          <cell r="C367"/>
          <cell r="D367"/>
          <cell r="E367"/>
          <cell r="F367"/>
          <cell r="G367"/>
          <cell r="H367"/>
          <cell r="I367"/>
          <cell r="J367"/>
          <cell r="K367"/>
          <cell r="L367"/>
          <cell r="M367"/>
          <cell r="N367"/>
          <cell r="O367"/>
          <cell r="P367"/>
          <cell r="Q367"/>
          <cell r="R367"/>
          <cell r="S367">
            <v>163</v>
          </cell>
          <cell r="T367">
            <v>163</v>
          </cell>
          <cell r="U367"/>
          <cell r="V367"/>
          <cell r="W367"/>
          <cell r="X367"/>
          <cell r="Y367">
            <v>163</v>
          </cell>
          <cell r="Z367">
            <v>163</v>
          </cell>
          <cell r="AA367"/>
          <cell r="AB367"/>
          <cell r="AC367"/>
          <cell r="AD367"/>
          <cell r="AE367"/>
          <cell r="AF367"/>
          <cell r="AG367"/>
          <cell r="AH367"/>
          <cell r="AI367"/>
          <cell r="AJ367"/>
          <cell r="AK367"/>
          <cell r="AL367"/>
          <cell r="AM367"/>
          <cell r="AN367"/>
          <cell r="AO367"/>
          <cell r="AP367"/>
          <cell r="AQ367">
            <v>1196.3</v>
          </cell>
          <cell r="AR367">
            <v>1196.3</v>
          </cell>
        </row>
        <row r="368">
          <cell r="A368" t="str">
            <v>05-7L2</v>
          </cell>
          <cell r="B368" t="str">
            <v>Seekonk</v>
          </cell>
          <cell r="C368"/>
          <cell r="D368"/>
          <cell r="E368"/>
          <cell r="F368"/>
          <cell r="G368"/>
          <cell r="H368"/>
          <cell r="I368"/>
          <cell r="J368"/>
          <cell r="K368"/>
          <cell r="L368"/>
          <cell r="M368"/>
          <cell r="N368"/>
          <cell r="O368">
            <v>1</v>
          </cell>
          <cell r="P368">
            <v>1</v>
          </cell>
          <cell r="Q368"/>
          <cell r="R368"/>
          <cell r="S368">
            <v>1</v>
          </cell>
          <cell r="T368">
            <v>1</v>
          </cell>
          <cell r="U368"/>
          <cell r="V368"/>
          <cell r="W368"/>
          <cell r="X368"/>
          <cell r="Y368">
            <v>2</v>
          </cell>
          <cell r="Z368">
            <v>2</v>
          </cell>
          <cell r="AA368"/>
          <cell r="AB368"/>
          <cell r="AC368"/>
          <cell r="AD368"/>
          <cell r="AE368"/>
          <cell r="AF368"/>
          <cell r="AG368"/>
          <cell r="AH368"/>
          <cell r="AI368"/>
          <cell r="AJ368"/>
          <cell r="AK368"/>
          <cell r="AL368"/>
          <cell r="AM368">
            <v>300</v>
          </cell>
          <cell r="AN368">
            <v>300</v>
          </cell>
          <cell r="AO368"/>
          <cell r="AP368"/>
          <cell r="AQ368">
            <v>19.920000000000002</v>
          </cell>
          <cell r="AR368">
            <v>19.920000000000002</v>
          </cell>
        </row>
        <row r="369">
          <cell r="A369" t="str">
            <v>05-7L3</v>
          </cell>
          <cell r="B369" t="str">
            <v>Seekonk</v>
          </cell>
          <cell r="C369"/>
          <cell r="D369"/>
          <cell r="E369"/>
          <cell r="F369"/>
          <cell r="G369"/>
          <cell r="H369"/>
          <cell r="I369"/>
          <cell r="J369"/>
          <cell r="K369"/>
          <cell r="L369"/>
          <cell r="M369"/>
          <cell r="N369"/>
          <cell r="O369"/>
          <cell r="P369"/>
          <cell r="Q369"/>
          <cell r="R369"/>
          <cell r="S369">
            <v>29</v>
          </cell>
          <cell r="T369">
            <v>29</v>
          </cell>
          <cell r="U369"/>
          <cell r="V369"/>
          <cell r="W369"/>
          <cell r="X369"/>
          <cell r="Y369">
            <v>29</v>
          </cell>
          <cell r="Z369">
            <v>29</v>
          </cell>
          <cell r="AA369"/>
          <cell r="AB369"/>
          <cell r="AC369"/>
          <cell r="AD369"/>
          <cell r="AE369"/>
          <cell r="AF369"/>
          <cell r="AG369"/>
          <cell r="AH369"/>
          <cell r="AI369"/>
          <cell r="AJ369"/>
          <cell r="AK369"/>
          <cell r="AL369"/>
          <cell r="AM369"/>
          <cell r="AN369"/>
          <cell r="AO369"/>
          <cell r="AP369"/>
          <cell r="AQ369">
            <v>537.41999999999996</v>
          </cell>
          <cell r="AR369">
            <v>537.41999999999996</v>
          </cell>
        </row>
        <row r="370">
          <cell r="A370" t="str">
            <v>05-7L4</v>
          </cell>
          <cell r="B370" t="str">
            <v>Dighton, Rehoboth, Seekonk</v>
          </cell>
          <cell r="C370"/>
          <cell r="D370"/>
          <cell r="E370"/>
          <cell r="F370"/>
          <cell r="G370"/>
          <cell r="H370"/>
          <cell r="I370"/>
          <cell r="J370"/>
          <cell r="K370"/>
          <cell r="L370"/>
          <cell r="M370"/>
          <cell r="N370"/>
          <cell r="O370"/>
          <cell r="P370"/>
          <cell r="Q370"/>
          <cell r="R370"/>
          <cell r="S370">
            <v>181</v>
          </cell>
          <cell r="T370">
            <v>181</v>
          </cell>
          <cell r="U370"/>
          <cell r="V370"/>
          <cell r="W370"/>
          <cell r="X370"/>
          <cell r="Y370">
            <v>181</v>
          </cell>
          <cell r="Z370">
            <v>181</v>
          </cell>
          <cell r="AA370"/>
          <cell r="AB370"/>
          <cell r="AC370"/>
          <cell r="AD370"/>
          <cell r="AE370"/>
          <cell r="AF370"/>
          <cell r="AG370"/>
          <cell r="AH370"/>
          <cell r="AI370"/>
          <cell r="AJ370"/>
          <cell r="AK370"/>
          <cell r="AL370"/>
          <cell r="AM370"/>
          <cell r="AN370"/>
          <cell r="AO370"/>
          <cell r="AP370"/>
          <cell r="AQ370">
            <v>5540.71</v>
          </cell>
          <cell r="AR370">
            <v>5540.71</v>
          </cell>
        </row>
        <row r="371">
          <cell r="A371" t="str">
            <v>05-7L5</v>
          </cell>
          <cell r="B371" t="str">
            <v>Rehoboth, Seekonk, Swansea</v>
          </cell>
          <cell r="C371"/>
          <cell r="D371"/>
          <cell r="E371"/>
          <cell r="F371"/>
          <cell r="G371"/>
          <cell r="H371"/>
          <cell r="I371"/>
          <cell r="J371"/>
          <cell r="K371"/>
          <cell r="L371"/>
          <cell r="M371"/>
          <cell r="N371"/>
          <cell r="O371"/>
          <cell r="P371"/>
          <cell r="Q371"/>
          <cell r="R371"/>
          <cell r="S371">
            <v>159</v>
          </cell>
          <cell r="T371">
            <v>159</v>
          </cell>
          <cell r="U371"/>
          <cell r="V371"/>
          <cell r="W371"/>
          <cell r="X371"/>
          <cell r="Y371">
            <v>159</v>
          </cell>
          <cell r="Z371">
            <v>159</v>
          </cell>
          <cell r="AA371"/>
          <cell r="AB371"/>
          <cell r="AC371"/>
          <cell r="AD371"/>
          <cell r="AE371"/>
          <cell r="AF371"/>
          <cell r="AG371"/>
          <cell r="AH371"/>
          <cell r="AI371"/>
          <cell r="AJ371"/>
          <cell r="AK371"/>
          <cell r="AL371"/>
          <cell r="AM371"/>
          <cell r="AN371"/>
          <cell r="AO371"/>
          <cell r="AP371"/>
          <cell r="AQ371">
            <v>4209.78</v>
          </cell>
          <cell r="AR371">
            <v>4209.78</v>
          </cell>
        </row>
        <row r="372">
          <cell r="A372" t="str">
            <v>05-8L1</v>
          </cell>
          <cell r="B372" t="str">
            <v>Attleboro</v>
          </cell>
          <cell r="C372"/>
          <cell r="D372"/>
          <cell r="E372"/>
          <cell r="F372"/>
          <cell r="G372"/>
          <cell r="H372"/>
          <cell r="I372"/>
          <cell r="J372"/>
          <cell r="K372"/>
          <cell r="L372"/>
          <cell r="M372"/>
          <cell r="N372"/>
          <cell r="O372"/>
          <cell r="P372"/>
          <cell r="Q372"/>
          <cell r="R372"/>
          <cell r="S372">
            <v>45</v>
          </cell>
          <cell r="T372">
            <v>45</v>
          </cell>
          <cell r="U372">
            <v>1</v>
          </cell>
          <cell r="V372">
            <v>1</v>
          </cell>
          <cell r="W372"/>
          <cell r="X372"/>
          <cell r="Y372">
            <v>46</v>
          </cell>
          <cell r="Z372">
            <v>46</v>
          </cell>
          <cell r="AA372"/>
          <cell r="AB372"/>
          <cell r="AC372"/>
          <cell r="AD372"/>
          <cell r="AE372"/>
          <cell r="AF372"/>
          <cell r="AG372"/>
          <cell r="AH372"/>
          <cell r="AI372"/>
          <cell r="AJ372"/>
          <cell r="AK372"/>
          <cell r="AL372"/>
          <cell r="AM372"/>
          <cell r="AN372"/>
          <cell r="AO372"/>
          <cell r="AP372"/>
          <cell r="AQ372">
            <v>303.81</v>
          </cell>
          <cell r="AR372">
            <v>303.81</v>
          </cell>
        </row>
        <row r="373">
          <cell r="A373" t="str">
            <v>05-8L2</v>
          </cell>
          <cell r="B373" t="str">
            <v>Attleboro, Norton, Rehoboth, Taunton</v>
          </cell>
          <cell r="C373"/>
          <cell r="D373"/>
          <cell r="E373"/>
          <cell r="F373"/>
          <cell r="G373"/>
          <cell r="H373"/>
          <cell r="I373"/>
          <cell r="J373"/>
          <cell r="K373"/>
          <cell r="L373"/>
          <cell r="M373"/>
          <cell r="N373"/>
          <cell r="O373"/>
          <cell r="P373"/>
          <cell r="Q373"/>
          <cell r="R373"/>
          <cell r="S373">
            <v>103</v>
          </cell>
          <cell r="T373">
            <v>103</v>
          </cell>
          <cell r="U373"/>
          <cell r="V373"/>
          <cell r="W373"/>
          <cell r="X373"/>
          <cell r="Y373">
            <v>103</v>
          </cell>
          <cell r="Z373">
            <v>103</v>
          </cell>
          <cell r="AA373"/>
          <cell r="AB373"/>
          <cell r="AC373"/>
          <cell r="AD373"/>
          <cell r="AE373"/>
          <cell r="AF373"/>
          <cell r="AG373"/>
          <cell r="AH373"/>
          <cell r="AI373"/>
          <cell r="AJ373"/>
          <cell r="AK373"/>
          <cell r="AL373"/>
          <cell r="AM373"/>
          <cell r="AN373"/>
          <cell r="AO373"/>
          <cell r="AP373"/>
          <cell r="AQ373">
            <v>2323.85</v>
          </cell>
          <cell r="AR373">
            <v>2323.85</v>
          </cell>
        </row>
        <row r="374">
          <cell r="A374" t="str">
            <v>05-8L3</v>
          </cell>
          <cell r="B374" t="str">
            <v>Attleboro, Norton</v>
          </cell>
          <cell r="C374"/>
          <cell r="D374"/>
          <cell r="E374"/>
          <cell r="F374"/>
          <cell r="G374"/>
          <cell r="H374"/>
          <cell r="I374"/>
          <cell r="J374"/>
          <cell r="K374"/>
          <cell r="L374"/>
          <cell r="M374"/>
          <cell r="N374"/>
          <cell r="O374"/>
          <cell r="P374"/>
          <cell r="Q374"/>
          <cell r="R374"/>
          <cell r="S374">
            <v>75</v>
          </cell>
          <cell r="T374">
            <v>74</v>
          </cell>
          <cell r="U374"/>
          <cell r="V374"/>
          <cell r="W374"/>
          <cell r="X374"/>
          <cell r="Y374">
            <v>75</v>
          </cell>
          <cell r="Z374">
            <v>74</v>
          </cell>
          <cell r="AA374"/>
          <cell r="AB374"/>
          <cell r="AC374"/>
          <cell r="AD374"/>
          <cell r="AE374"/>
          <cell r="AF374"/>
          <cell r="AG374"/>
          <cell r="AH374"/>
          <cell r="AI374"/>
          <cell r="AJ374"/>
          <cell r="AK374"/>
          <cell r="AL374"/>
          <cell r="AM374"/>
          <cell r="AN374"/>
          <cell r="AO374"/>
          <cell r="AP374"/>
          <cell r="AQ374">
            <v>1513.73</v>
          </cell>
          <cell r="AR374">
            <v>514.6</v>
          </cell>
        </row>
        <row r="375">
          <cell r="A375" t="str">
            <v>05-8L4</v>
          </cell>
          <cell r="B375" t="str">
            <v>Attleboro, Norton, Rehoboth</v>
          </cell>
          <cell r="C375"/>
          <cell r="D375"/>
          <cell r="E375"/>
          <cell r="F375"/>
          <cell r="G375"/>
          <cell r="H375"/>
          <cell r="I375"/>
          <cell r="J375"/>
          <cell r="K375"/>
          <cell r="L375"/>
          <cell r="M375"/>
          <cell r="N375"/>
          <cell r="O375"/>
          <cell r="P375"/>
          <cell r="Q375"/>
          <cell r="R375"/>
          <cell r="S375">
            <v>158</v>
          </cell>
          <cell r="T375">
            <v>158</v>
          </cell>
          <cell r="U375"/>
          <cell r="V375"/>
          <cell r="W375"/>
          <cell r="X375"/>
          <cell r="Y375">
            <v>158</v>
          </cell>
          <cell r="Z375">
            <v>158</v>
          </cell>
          <cell r="AA375"/>
          <cell r="AB375"/>
          <cell r="AC375"/>
          <cell r="AD375"/>
          <cell r="AE375"/>
          <cell r="AF375"/>
          <cell r="AG375"/>
          <cell r="AH375"/>
          <cell r="AI375"/>
          <cell r="AJ375"/>
          <cell r="AK375"/>
          <cell r="AL375"/>
          <cell r="AM375"/>
          <cell r="AN375"/>
          <cell r="AO375"/>
          <cell r="AP375"/>
          <cell r="AQ375">
            <v>3176.66</v>
          </cell>
          <cell r="AR375">
            <v>3176.66</v>
          </cell>
        </row>
        <row r="376">
          <cell r="A376" t="str">
            <v>05-8U</v>
          </cell>
          <cell r="B376" t="str">
            <v>Hopedale, Mendon, Milford</v>
          </cell>
          <cell r="C376"/>
          <cell r="D376"/>
          <cell r="E376"/>
          <cell r="F376"/>
          <cell r="G376"/>
          <cell r="H376"/>
          <cell r="I376"/>
          <cell r="J376"/>
          <cell r="K376"/>
          <cell r="L376"/>
          <cell r="M376"/>
          <cell r="N376"/>
          <cell r="O376"/>
          <cell r="P376"/>
          <cell r="Q376"/>
          <cell r="R376"/>
          <cell r="S376"/>
          <cell r="T376"/>
          <cell r="U376"/>
          <cell r="V376"/>
          <cell r="W376"/>
          <cell r="X376"/>
          <cell r="Y376">
            <v>0</v>
          </cell>
          <cell r="Z376">
            <v>0</v>
          </cell>
          <cell r="AA376"/>
          <cell r="AB376"/>
          <cell r="AC376"/>
          <cell r="AD376"/>
          <cell r="AE376"/>
          <cell r="AF376"/>
          <cell r="AG376"/>
          <cell r="AH376"/>
          <cell r="AI376"/>
          <cell r="AJ376"/>
          <cell r="AK376"/>
          <cell r="AL376"/>
          <cell r="AM376"/>
          <cell r="AN376"/>
          <cell r="AO376"/>
          <cell r="AP376"/>
          <cell r="AQ376"/>
          <cell r="AR376"/>
        </row>
        <row r="377">
          <cell r="A377" t="str">
            <v>05-9L1</v>
          </cell>
          <cell r="B377" t="str">
            <v>Attleboro, North Attleborough</v>
          </cell>
          <cell r="C377"/>
          <cell r="D377"/>
          <cell r="E377"/>
          <cell r="F377"/>
          <cell r="G377"/>
          <cell r="H377"/>
          <cell r="I377"/>
          <cell r="J377"/>
          <cell r="K377"/>
          <cell r="L377"/>
          <cell r="M377"/>
          <cell r="N377"/>
          <cell r="O377"/>
          <cell r="P377"/>
          <cell r="Q377"/>
          <cell r="R377"/>
          <cell r="S377">
            <v>84</v>
          </cell>
          <cell r="T377">
            <v>84</v>
          </cell>
          <cell r="U377"/>
          <cell r="V377"/>
          <cell r="W377"/>
          <cell r="X377"/>
          <cell r="Y377">
            <v>84</v>
          </cell>
          <cell r="Z377">
            <v>84</v>
          </cell>
          <cell r="AA377"/>
          <cell r="AB377"/>
          <cell r="AC377"/>
          <cell r="AD377"/>
          <cell r="AE377"/>
          <cell r="AF377"/>
          <cell r="AG377"/>
          <cell r="AH377"/>
          <cell r="AI377"/>
          <cell r="AJ377"/>
          <cell r="AK377"/>
          <cell r="AL377"/>
          <cell r="AM377"/>
          <cell r="AN377"/>
          <cell r="AO377"/>
          <cell r="AP377"/>
          <cell r="AQ377">
            <v>826.43</v>
          </cell>
          <cell r="AR377">
            <v>826.43</v>
          </cell>
        </row>
        <row r="378">
          <cell r="A378" t="str">
            <v>05-9L2</v>
          </cell>
          <cell r="B378" t="str">
            <v>Attleboro</v>
          </cell>
          <cell r="C378"/>
          <cell r="D378"/>
          <cell r="E378"/>
          <cell r="F378"/>
          <cell r="G378"/>
          <cell r="H378"/>
          <cell r="I378"/>
          <cell r="J378"/>
          <cell r="K378"/>
          <cell r="L378"/>
          <cell r="M378"/>
          <cell r="N378"/>
          <cell r="O378"/>
          <cell r="P378"/>
          <cell r="Q378"/>
          <cell r="R378"/>
          <cell r="S378">
            <v>53</v>
          </cell>
          <cell r="T378">
            <v>52</v>
          </cell>
          <cell r="U378"/>
          <cell r="V378"/>
          <cell r="W378"/>
          <cell r="X378"/>
          <cell r="Y378">
            <v>53</v>
          </cell>
          <cell r="Z378">
            <v>52</v>
          </cell>
          <cell r="AA378"/>
          <cell r="AB378"/>
          <cell r="AC378"/>
          <cell r="AD378"/>
          <cell r="AE378"/>
          <cell r="AF378"/>
          <cell r="AG378"/>
          <cell r="AH378"/>
          <cell r="AI378"/>
          <cell r="AJ378"/>
          <cell r="AK378"/>
          <cell r="AL378"/>
          <cell r="AM378"/>
          <cell r="AN378"/>
          <cell r="AO378"/>
          <cell r="AP378"/>
          <cell r="AQ378">
            <v>1253.02</v>
          </cell>
          <cell r="AR378">
            <v>605.20000000000005</v>
          </cell>
        </row>
        <row r="379">
          <cell r="A379" t="str">
            <v>05-9L3</v>
          </cell>
          <cell r="B379" t="str">
            <v>Attleboro, North Attleborough</v>
          </cell>
          <cell r="C379"/>
          <cell r="D379"/>
          <cell r="E379"/>
          <cell r="F379"/>
          <cell r="G379"/>
          <cell r="H379"/>
          <cell r="I379"/>
          <cell r="J379"/>
          <cell r="K379"/>
          <cell r="L379"/>
          <cell r="M379"/>
          <cell r="N379"/>
          <cell r="O379"/>
          <cell r="P379"/>
          <cell r="Q379"/>
          <cell r="R379"/>
          <cell r="S379">
            <v>44</v>
          </cell>
          <cell r="T379">
            <v>44</v>
          </cell>
          <cell r="U379"/>
          <cell r="V379"/>
          <cell r="W379"/>
          <cell r="X379"/>
          <cell r="Y379">
            <v>44</v>
          </cell>
          <cell r="Z379">
            <v>44</v>
          </cell>
          <cell r="AA379"/>
          <cell r="AB379"/>
          <cell r="AC379"/>
          <cell r="AD379"/>
          <cell r="AE379"/>
          <cell r="AF379"/>
          <cell r="AG379"/>
          <cell r="AH379"/>
          <cell r="AI379"/>
          <cell r="AJ379"/>
          <cell r="AK379"/>
          <cell r="AL379"/>
          <cell r="AM379"/>
          <cell r="AN379"/>
          <cell r="AO379"/>
          <cell r="AP379"/>
          <cell r="AQ379">
            <v>602.49</v>
          </cell>
          <cell r="AR379">
            <v>602.49</v>
          </cell>
        </row>
        <row r="380">
          <cell r="A380" t="str">
            <v>05-9L4</v>
          </cell>
          <cell r="B380" t="str">
            <v>Attleboro, Seekonk</v>
          </cell>
          <cell r="C380"/>
          <cell r="D380"/>
          <cell r="E380"/>
          <cell r="F380"/>
          <cell r="G380"/>
          <cell r="H380"/>
          <cell r="I380"/>
          <cell r="J380"/>
          <cell r="K380"/>
          <cell r="L380"/>
          <cell r="M380"/>
          <cell r="N380"/>
          <cell r="O380">
            <v>1</v>
          </cell>
          <cell r="P380">
            <v>1</v>
          </cell>
          <cell r="Q380"/>
          <cell r="R380"/>
          <cell r="S380">
            <v>135</v>
          </cell>
          <cell r="T380">
            <v>135</v>
          </cell>
          <cell r="U380"/>
          <cell r="V380"/>
          <cell r="W380"/>
          <cell r="X380"/>
          <cell r="Y380">
            <v>136</v>
          </cell>
          <cell r="Z380">
            <v>136</v>
          </cell>
          <cell r="AA380"/>
          <cell r="AB380"/>
          <cell r="AC380"/>
          <cell r="AD380"/>
          <cell r="AE380"/>
          <cell r="AF380"/>
          <cell r="AG380"/>
          <cell r="AH380"/>
          <cell r="AI380"/>
          <cell r="AJ380"/>
          <cell r="AK380"/>
          <cell r="AL380"/>
          <cell r="AM380">
            <v>1.2</v>
          </cell>
          <cell r="AN380">
            <v>1.2</v>
          </cell>
          <cell r="AO380"/>
          <cell r="AP380"/>
          <cell r="AQ380">
            <v>984.38499999999999</v>
          </cell>
          <cell r="AR380">
            <v>984.38499999999999</v>
          </cell>
        </row>
        <row r="381">
          <cell r="A381" t="str">
            <v>05-9L5</v>
          </cell>
          <cell r="B381" t="str">
            <v>Attleboro, Rehoboth, Seekonk</v>
          </cell>
          <cell r="C381"/>
          <cell r="D381"/>
          <cell r="E381"/>
          <cell r="F381"/>
          <cell r="G381"/>
          <cell r="H381"/>
          <cell r="I381"/>
          <cell r="J381"/>
          <cell r="K381"/>
          <cell r="L381"/>
          <cell r="M381"/>
          <cell r="N381"/>
          <cell r="O381"/>
          <cell r="P381"/>
          <cell r="Q381"/>
          <cell r="R381"/>
          <cell r="S381">
            <v>84</v>
          </cell>
          <cell r="T381">
            <v>84</v>
          </cell>
          <cell r="U381"/>
          <cell r="V381"/>
          <cell r="W381"/>
          <cell r="X381"/>
          <cell r="Y381">
            <v>84</v>
          </cell>
          <cell r="Z381">
            <v>84</v>
          </cell>
          <cell r="AA381"/>
          <cell r="AB381"/>
          <cell r="AC381"/>
          <cell r="AD381"/>
          <cell r="AE381"/>
          <cell r="AF381"/>
          <cell r="AG381"/>
          <cell r="AH381"/>
          <cell r="AI381"/>
          <cell r="AJ381"/>
          <cell r="AK381"/>
          <cell r="AL381"/>
          <cell r="AM381"/>
          <cell r="AN381"/>
          <cell r="AO381"/>
          <cell r="AP381"/>
          <cell r="AQ381">
            <v>1811.95</v>
          </cell>
          <cell r="AR381">
            <v>1811.95</v>
          </cell>
        </row>
        <row r="382">
          <cell r="A382" t="str">
            <v>05-9L6</v>
          </cell>
          <cell r="B382" t="str">
            <v>Attleboro</v>
          </cell>
          <cell r="C382"/>
          <cell r="D382"/>
          <cell r="E382"/>
          <cell r="F382"/>
          <cell r="G382"/>
          <cell r="H382"/>
          <cell r="I382"/>
          <cell r="J382"/>
          <cell r="K382"/>
          <cell r="L382"/>
          <cell r="M382"/>
          <cell r="N382"/>
          <cell r="O382"/>
          <cell r="P382"/>
          <cell r="Q382"/>
          <cell r="R382"/>
          <cell r="S382">
            <v>55</v>
          </cell>
          <cell r="T382">
            <v>55</v>
          </cell>
          <cell r="U382"/>
          <cell r="V382"/>
          <cell r="W382"/>
          <cell r="X382"/>
          <cell r="Y382">
            <v>55</v>
          </cell>
          <cell r="Z382">
            <v>55</v>
          </cell>
          <cell r="AA382"/>
          <cell r="AB382"/>
          <cell r="AC382"/>
          <cell r="AD382"/>
          <cell r="AE382"/>
          <cell r="AF382"/>
          <cell r="AG382"/>
          <cell r="AH382"/>
          <cell r="AI382"/>
          <cell r="AJ382"/>
          <cell r="AK382"/>
          <cell r="AL382"/>
          <cell r="AM382"/>
          <cell r="AN382"/>
          <cell r="AO382"/>
          <cell r="AP382"/>
          <cell r="AQ382">
            <v>364.2</v>
          </cell>
          <cell r="AR382">
            <v>364.2</v>
          </cell>
        </row>
        <row r="383">
          <cell r="A383" t="str">
            <v>07-10W1</v>
          </cell>
          <cell r="B383" t="str">
            <v>Braintree, Holbrook, Randolph</v>
          </cell>
          <cell r="C383"/>
          <cell r="D383"/>
          <cell r="E383"/>
          <cell r="F383"/>
          <cell r="G383"/>
          <cell r="H383"/>
          <cell r="I383"/>
          <cell r="J383"/>
          <cell r="K383"/>
          <cell r="L383"/>
          <cell r="M383"/>
          <cell r="N383"/>
          <cell r="O383"/>
          <cell r="P383"/>
          <cell r="Q383"/>
          <cell r="R383"/>
          <cell r="S383">
            <v>26</v>
          </cell>
          <cell r="T383">
            <v>26</v>
          </cell>
          <cell r="U383"/>
          <cell r="V383"/>
          <cell r="W383"/>
          <cell r="X383"/>
          <cell r="Y383">
            <v>26</v>
          </cell>
          <cell r="Z383">
            <v>26</v>
          </cell>
          <cell r="AA383"/>
          <cell r="AB383"/>
          <cell r="AC383"/>
          <cell r="AD383"/>
          <cell r="AE383"/>
          <cell r="AF383"/>
          <cell r="AG383"/>
          <cell r="AH383"/>
          <cell r="AI383"/>
          <cell r="AJ383"/>
          <cell r="AK383"/>
          <cell r="AL383"/>
          <cell r="AM383"/>
          <cell r="AN383"/>
          <cell r="AO383"/>
          <cell r="AP383"/>
          <cell r="AQ383">
            <v>349.45</v>
          </cell>
          <cell r="AR383">
            <v>349.45</v>
          </cell>
        </row>
        <row r="384">
          <cell r="A384" t="str">
            <v>07-1101</v>
          </cell>
          <cell r="B384" t="str">
            <v>Quincy</v>
          </cell>
          <cell r="C384"/>
          <cell r="D384"/>
          <cell r="E384"/>
          <cell r="F384"/>
          <cell r="G384"/>
          <cell r="H384"/>
          <cell r="I384"/>
          <cell r="J384"/>
          <cell r="K384"/>
          <cell r="L384"/>
          <cell r="M384"/>
          <cell r="N384"/>
          <cell r="O384"/>
          <cell r="P384"/>
          <cell r="Q384"/>
          <cell r="R384"/>
          <cell r="S384"/>
          <cell r="T384"/>
          <cell r="U384"/>
          <cell r="V384"/>
          <cell r="W384"/>
          <cell r="X384"/>
          <cell r="Y384">
            <v>0</v>
          </cell>
          <cell r="Z384">
            <v>0</v>
          </cell>
          <cell r="AA384"/>
          <cell r="AB384"/>
          <cell r="AC384"/>
          <cell r="AD384"/>
          <cell r="AE384"/>
          <cell r="AF384"/>
          <cell r="AG384"/>
          <cell r="AH384"/>
          <cell r="AI384"/>
          <cell r="AJ384"/>
          <cell r="AK384"/>
          <cell r="AL384"/>
          <cell r="AM384"/>
          <cell r="AN384"/>
          <cell r="AO384"/>
          <cell r="AP384"/>
          <cell r="AQ384"/>
          <cell r="AR384"/>
        </row>
        <row r="385">
          <cell r="A385" t="str">
            <v>07-1102</v>
          </cell>
          <cell r="B385" t="str">
            <v>Quincy</v>
          </cell>
          <cell r="C385"/>
          <cell r="D385"/>
          <cell r="E385"/>
          <cell r="F385"/>
          <cell r="G385"/>
          <cell r="H385"/>
          <cell r="I385"/>
          <cell r="J385"/>
          <cell r="K385"/>
          <cell r="L385"/>
          <cell r="M385"/>
          <cell r="N385"/>
          <cell r="O385"/>
          <cell r="P385"/>
          <cell r="Q385"/>
          <cell r="R385"/>
          <cell r="S385"/>
          <cell r="T385"/>
          <cell r="U385"/>
          <cell r="V385"/>
          <cell r="W385"/>
          <cell r="X385"/>
          <cell r="Y385">
            <v>0</v>
          </cell>
          <cell r="Z385">
            <v>0</v>
          </cell>
          <cell r="AA385"/>
          <cell r="AB385"/>
          <cell r="AC385"/>
          <cell r="AD385"/>
          <cell r="AE385"/>
          <cell r="AF385"/>
          <cell r="AG385"/>
          <cell r="AH385"/>
          <cell r="AI385"/>
          <cell r="AJ385"/>
          <cell r="AK385"/>
          <cell r="AL385"/>
          <cell r="AM385"/>
          <cell r="AN385"/>
          <cell r="AO385"/>
          <cell r="AP385"/>
          <cell r="AQ385"/>
          <cell r="AR385"/>
        </row>
        <row r="386">
          <cell r="A386" t="str">
            <v>07-1103</v>
          </cell>
          <cell r="B386" t="str">
            <v>Quincy</v>
          </cell>
          <cell r="C386"/>
          <cell r="D386"/>
          <cell r="E386"/>
          <cell r="F386"/>
          <cell r="G386"/>
          <cell r="H386"/>
          <cell r="I386"/>
          <cell r="J386"/>
          <cell r="K386"/>
          <cell r="L386"/>
          <cell r="M386"/>
          <cell r="N386"/>
          <cell r="O386"/>
          <cell r="P386"/>
          <cell r="Q386"/>
          <cell r="R386"/>
          <cell r="S386"/>
          <cell r="T386"/>
          <cell r="U386"/>
          <cell r="V386"/>
          <cell r="W386"/>
          <cell r="X386"/>
          <cell r="Y386">
            <v>0</v>
          </cell>
          <cell r="Z386">
            <v>0</v>
          </cell>
          <cell r="AA386"/>
          <cell r="AB386"/>
          <cell r="AC386"/>
          <cell r="AD386"/>
          <cell r="AE386"/>
          <cell r="AF386"/>
          <cell r="AG386"/>
          <cell r="AH386"/>
          <cell r="AI386"/>
          <cell r="AJ386"/>
          <cell r="AK386"/>
          <cell r="AL386"/>
          <cell r="AM386"/>
          <cell r="AN386"/>
          <cell r="AO386"/>
          <cell r="AP386"/>
          <cell r="AQ386"/>
          <cell r="AR386"/>
        </row>
        <row r="387">
          <cell r="A387" t="str">
            <v>07-1104</v>
          </cell>
          <cell r="B387" t="str">
            <v>Quincy</v>
          </cell>
          <cell r="C387"/>
          <cell r="D387"/>
          <cell r="E387"/>
          <cell r="F387"/>
          <cell r="G387"/>
          <cell r="H387"/>
          <cell r="I387"/>
          <cell r="J387"/>
          <cell r="K387"/>
          <cell r="L387"/>
          <cell r="M387"/>
          <cell r="N387"/>
          <cell r="O387"/>
          <cell r="P387"/>
          <cell r="Q387"/>
          <cell r="R387"/>
          <cell r="S387"/>
          <cell r="T387"/>
          <cell r="U387"/>
          <cell r="V387"/>
          <cell r="W387"/>
          <cell r="X387"/>
          <cell r="Y387">
            <v>0</v>
          </cell>
          <cell r="Z387">
            <v>0</v>
          </cell>
          <cell r="AA387"/>
          <cell r="AB387"/>
          <cell r="AC387"/>
          <cell r="AD387"/>
          <cell r="AE387"/>
          <cell r="AF387"/>
          <cell r="AG387"/>
          <cell r="AH387"/>
          <cell r="AI387"/>
          <cell r="AJ387"/>
          <cell r="AK387"/>
          <cell r="AL387"/>
          <cell r="AM387"/>
          <cell r="AN387"/>
          <cell r="AO387"/>
          <cell r="AP387"/>
          <cell r="AQ387"/>
          <cell r="AR387"/>
        </row>
        <row r="388">
          <cell r="A388" t="str">
            <v>07-11W1</v>
          </cell>
          <cell r="B388" t="str">
            <v>Quincy</v>
          </cell>
          <cell r="C388"/>
          <cell r="D388"/>
          <cell r="E388"/>
          <cell r="F388"/>
          <cell r="G388"/>
          <cell r="H388"/>
          <cell r="I388"/>
          <cell r="J388"/>
          <cell r="K388"/>
          <cell r="L388"/>
          <cell r="M388"/>
          <cell r="N388"/>
          <cell r="O388">
            <v>1</v>
          </cell>
          <cell r="P388">
            <v>1</v>
          </cell>
          <cell r="Q388"/>
          <cell r="R388"/>
          <cell r="S388">
            <v>35</v>
          </cell>
          <cell r="T388">
            <v>35</v>
          </cell>
          <cell r="U388"/>
          <cell r="V388"/>
          <cell r="W388"/>
          <cell r="X388"/>
          <cell r="Y388">
            <v>36</v>
          </cell>
          <cell r="Z388">
            <v>36</v>
          </cell>
          <cell r="AA388"/>
          <cell r="AB388"/>
          <cell r="AC388"/>
          <cell r="AD388"/>
          <cell r="AE388"/>
          <cell r="AF388"/>
          <cell r="AG388"/>
          <cell r="AH388"/>
          <cell r="AI388"/>
          <cell r="AJ388"/>
          <cell r="AK388"/>
          <cell r="AL388"/>
          <cell r="AM388">
            <v>75</v>
          </cell>
          <cell r="AN388">
            <v>75</v>
          </cell>
          <cell r="AO388"/>
          <cell r="AP388"/>
          <cell r="AQ388">
            <v>221.875</v>
          </cell>
          <cell r="AR388">
            <v>221.875</v>
          </cell>
        </row>
        <row r="389">
          <cell r="A389" t="str">
            <v>07-11W2</v>
          </cell>
          <cell r="B389" t="str">
            <v>Quincy</v>
          </cell>
          <cell r="C389"/>
          <cell r="D389"/>
          <cell r="E389"/>
          <cell r="F389"/>
          <cell r="G389"/>
          <cell r="H389"/>
          <cell r="I389"/>
          <cell r="J389"/>
          <cell r="K389"/>
          <cell r="L389"/>
          <cell r="M389"/>
          <cell r="N389"/>
          <cell r="O389"/>
          <cell r="P389"/>
          <cell r="Q389"/>
          <cell r="R389"/>
          <cell r="S389">
            <v>24</v>
          </cell>
          <cell r="T389">
            <v>24</v>
          </cell>
          <cell r="U389"/>
          <cell r="V389"/>
          <cell r="W389"/>
          <cell r="X389"/>
          <cell r="Y389">
            <v>24</v>
          </cell>
          <cell r="Z389">
            <v>24</v>
          </cell>
          <cell r="AA389"/>
          <cell r="AB389"/>
          <cell r="AC389"/>
          <cell r="AD389"/>
          <cell r="AE389"/>
          <cell r="AF389"/>
          <cell r="AG389"/>
          <cell r="AH389"/>
          <cell r="AI389"/>
          <cell r="AJ389"/>
          <cell r="AK389"/>
          <cell r="AL389"/>
          <cell r="AM389"/>
          <cell r="AN389"/>
          <cell r="AO389"/>
          <cell r="AP389"/>
          <cell r="AQ389">
            <v>115.19</v>
          </cell>
          <cell r="AR389">
            <v>115.19</v>
          </cell>
        </row>
        <row r="390">
          <cell r="A390" t="str">
            <v>07-11W3</v>
          </cell>
          <cell r="B390" t="str">
            <v>Quincy</v>
          </cell>
          <cell r="C390"/>
          <cell r="D390"/>
          <cell r="E390"/>
          <cell r="F390"/>
          <cell r="G390"/>
          <cell r="H390"/>
          <cell r="I390"/>
          <cell r="J390"/>
          <cell r="K390"/>
          <cell r="L390"/>
          <cell r="M390"/>
          <cell r="N390"/>
          <cell r="O390">
            <v>1</v>
          </cell>
          <cell r="P390">
            <v>1</v>
          </cell>
          <cell r="Q390"/>
          <cell r="R390"/>
          <cell r="S390">
            <v>2</v>
          </cell>
          <cell r="T390">
            <v>2</v>
          </cell>
          <cell r="U390"/>
          <cell r="V390"/>
          <cell r="W390"/>
          <cell r="X390"/>
          <cell r="Y390">
            <v>3</v>
          </cell>
          <cell r="Z390">
            <v>3</v>
          </cell>
          <cell r="AA390"/>
          <cell r="AB390"/>
          <cell r="AC390"/>
          <cell r="AD390"/>
          <cell r="AE390"/>
          <cell r="AF390"/>
          <cell r="AG390"/>
          <cell r="AH390"/>
          <cell r="AI390"/>
          <cell r="AJ390"/>
          <cell r="AK390"/>
          <cell r="AL390"/>
          <cell r="AM390">
            <v>75</v>
          </cell>
          <cell r="AN390">
            <v>75</v>
          </cell>
          <cell r="AO390"/>
          <cell r="AP390"/>
          <cell r="AQ390">
            <v>1225</v>
          </cell>
          <cell r="AR390">
            <v>1225</v>
          </cell>
        </row>
        <row r="391">
          <cell r="A391" t="str">
            <v>07-11W4</v>
          </cell>
          <cell r="B391" t="str">
            <v>Quincy</v>
          </cell>
          <cell r="C391"/>
          <cell r="D391"/>
          <cell r="E391"/>
          <cell r="F391"/>
          <cell r="G391"/>
          <cell r="H391"/>
          <cell r="I391"/>
          <cell r="J391"/>
          <cell r="K391"/>
          <cell r="L391"/>
          <cell r="M391"/>
          <cell r="N391"/>
          <cell r="O391"/>
          <cell r="P391"/>
          <cell r="Q391"/>
          <cell r="R391"/>
          <cell r="S391">
            <v>46</v>
          </cell>
          <cell r="T391">
            <v>46</v>
          </cell>
          <cell r="U391"/>
          <cell r="V391"/>
          <cell r="W391"/>
          <cell r="X391"/>
          <cell r="Y391">
            <v>46</v>
          </cell>
          <cell r="Z391">
            <v>46</v>
          </cell>
          <cell r="AA391"/>
          <cell r="AB391"/>
          <cell r="AC391"/>
          <cell r="AD391"/>
          <cell r="AE391"/>
          <cell r="AF391"/>
          <cell r="AG391"/>
          <cell r="AH391"/>
          <cell r="AI391"/>
          <cell r="AJ391"/>
          <cell r="AK391"/>
          <cell r="AL391"/>
          <cell r="AM391"/>
          <cell r="AN391"/>
          <cell r="AO391"/>
          <cell r="AP391"/>
          <cell r="AQ391">
            <v>240.16</v>
          </cell>
          <cell r="AR391">
            <v>240.16</v>
          </cell>
        </row>
        <row r="392">
          <cell r="A392" t="str">
            <v>07-1202</v>
          </cell>
          <cell r="B392" t="str">
            <v>Quincy</v>
          </cell>
          <cell r="C392"/>
          <cell r="D392"/>
          <cell r="E392"/>
          <cell r="F392"/>
          <cell r="G392"/>
          <cell r="H392"/>
          <cell r="I392"/>
          <cell r="J392"/>
          <cell r="K392"/>
          <cell r="L392"/>
          <cell r="M392"/>
          <cell r="N392"/>
          <cell r="O392">
            <v>1</v>
          </cell>
          <cell r="P392">
            <v>1</v>
          </cell>
          <cell r="Q392"/>
          <cell r="R392"/>
          <cell r="S392"/>
          <cell r="T392"/>
          <cell r="U392"/>
          <cell r="V392"/>
          <cell r="W392"/>
          <cell r="X392"/>
          <cell r="Y392">
            <v>1</v>
          </cell>
          <cell r="Z392">
            <v>1</v>
          </cell>
          <cell r="AA392"/>
          <cell r="AB392"/>
          <cell r="AC392"/>
          <cell r="AD392"/>
          <cell r="AE392"/>
          <cell r="AF392"/>
          <cell r="AG392"/>
          <cell r="AH392"/>
          <cell r="AI392"/>
          <cell r="AJ392"/>
          <cell r="AK392"/>
          <cell r="AL392"/>
          <cell r="AM392">
            <v>1850</v>
          </cell>
          <cell r="AN392">
            <v>1850</v>
          </cell>
          <cell r="AO392"/>
          <cell r="AP392"/>
          <cell r="AQ392"/>
          <cell r="AR392"/>
        </row>
        <row r="393">
          <cell r="A393" t="str">
            <v>07-1224</v>
          </cell>
          <cell r="B393" t="str">
            <v>Quincy</v>
          </cell>
          <cell r="C393"/>
          <cell r="D393"/>
          <cell r="E393"/>
          <cell r="F393"/>
          <cell r="G393"/>
          <cell r="H393"/>
          <cell r="I393"/>
          <cell r="J393"/>
          <cell r="K393"/>
          <cell r="L393"/>
          <cell r="M393"/>
          <cell r="N393"/>
          <cell r="O393"/>
          <cell r="P393"/>
          <cell r="Q393"/>
          <cell r="R393"/>
          <cell r="S393">
            <v>2</v>
          </cell>
          <cell r="T393">
            <v>2</v>
          </cell>
          <cell r="U393"/>
          <cell r="V393"/>
          <cell r="W393"/>
          <cell r="X393"/>
          <cell r="Y393">
            <v>2</v>
          </cell>
          <cell r="Z393">
            <v>2</v>
          </cell>
          <cell r="AA393"/>
          <cell r="AB393"/>
          <cell r="AC393"/>
          <cell r="AD393"/>
          <cell r="AE393"/>
          <cell r="AF393"/>
          <cell r="AG393"/>
          <cell r="AH393"/>
          <cell r="AI393"/>
          <cell r="AJ393"/>
          <cell r="AK393"/>
          <cell r="AL393"/>
          <cell r="AM393"/>
          <cell r="AN393"/>
          <cell r="AO393"/>
          <cell r="AP393"/>
          <cell r="AQ393">
            <v>181</v>
          </cell>
          <cell r="AR393">
            <v>181</v>
          </cell>
        </row>
        <row r="394">
          <cell r="A394" t="str">
            <v>07-12W1</v>
          </cell>
          <cell r="B394" t="str">
            <v>Weymouth</v>
          </cell>
          <cell r="C394"/>
          <cell r="D394"/>
          <cell r="E394"/>
          <cell r="F394"/>
          <cell r="G394"/>
          <cell r="H394"/>
          <cell r="I394"/>
          <cell r="J394"/>
          <cell r="K394"/>
          <cell r="L394"/>
          <cell r="M394"/>
          <cell r="N394"/>
          <cell r="O394">
            <v>1</v>
          </cell>
          <cell r="P394">
            <v>1</v>
          </cell>
          <cell r="Q394"/>
          <cell r="R394"/>
          <cell r="S394">
            <v>38</v>
          </cell>
          <cell r="T394">
            <v>38</v>
          </cell>
          <cell r="U394"/>
          <cell r="V394"/>
          <cell r="W394"/>
          <cell r="X394"/>
          <cell r="Y394">
            <v>39</v>
          </cell>
          <cell r="Z394">
            <v>39</v>
          </cell>
          <cell r="AA394"/>
          <cell r="AB394"/>
          <cell r="AC394"/>
          <cell r="AD394"/>
          <cell r="AE394"/>
          <cell r="AF394"/>
          <cell r="AG394"/>
          <cell r="AH394"/>
          <cell r="AI394"/>
          <cell r="AJ394"/>
          <cell r="AK394"/>
          <cell r="AL394"/>
          <cell r="AM394">
            <v>135</v>
          </cell>
          <cell r="AN394">
            <v>135</v>
          </cell>
          <cell r="AO394"/>
          <cell r="AP394"/>
          <cell r="AQ394">
            <v>266.37</v>
          </cell>
          <cell r="AR394">
            <v>266.37</v>
          </cell>
        </row>
        <row r="395">
          <cell r="A395" t="str">
            <v>07-12W2</v>
          </cell>
          <cell r="B395" t="str">
            <v>Hingham, Weymouth</v>
          </cell>
          <cell r="C395"/>
          <cell r="D395"/>
          <cell r="E395"/>
          <cell r="F395"/>
          <cell r="G395"/>
          <cell r="H395"/>
          <cell r="I395"/>
          <cell r="J395"/>
          <cell r="K395"/>
          <cell r="L395"/>
          <cell r="M395"/>
          <cell r="N395"/>
          <cell r="O395"/>
          <cell r="P395"/>
          <cell r="Q395"/>
          <cell r="R395"/>
          <cell r="S395">
            <v>67</v>
          </cell>
          <cell r="T395">
            <v>67</v>
          </cell>
          <cell r="U395"/>
          <cell r="V395"/>
          <cell r="W395"/>
          <cell r="X395"/>
          <cell r="Y395">
            <v>67</v>
          </cell>
          <cell r="Z395">
            <v>67</v>
          </cell>
          <cell r="AA395"/>
          <cell r="AB395"/>
          <cell r="AC395"/>
          <cell r="AD395"/>
          <cell r="AE395"/>
          <cell r="AF395"/>
          <cell r="AG395"/>
          <cell r="AH395"/>
          <cell r="AI395"/>
          <cell r="AJ395"/>
          <cell r="AK395"/>
          <cell r="AL395"/>
          <cell r="AM395"/>
          <cell r="AN395"/>
          <cell r="AO395"/>
          <cell r="AP395"/>
          <cell r="AQ395">
            <v>546.26</v>
          </cell>
          <cell r="AR395">
            <v>546.26</v>
          </cell>
        </row>
        <row r="396">
          <cell r="A396" t="str">
            <v>07-12W3</v>
          </cell>
          <cell r="B396" t="str">
            <v>Weymouth</v>
          </cell>
          <cell r="C396"/>
          <cell r="D396"/>
          <cell r="E396"/>
          <cell r="F396"/>
          <cell r="G396"/>
          <cell r="H396"/>
          <cell r="I396"/>
          <cell r="J396"/>
          <cell r="K396"/>
          <cell r="L396"/>
          <cell r="M396"/>
          <cell r="N396"/>
          <cell r="O396"/>
          <cell r="P396"/>
          <cell r="Q396"/>
          <cell r="R396"/>
          <cell r="S396">
            <v>28</v>
          </cell>
          <cell r="T396">
            <v>28</v>
          </cell>
          <cell r="U396"/>
          <cell r="V396"/>
          <cell r="W396"/>
          <cell r="X396"/>
          <cell r="Y396">
            <v>28</v>
          </cell>
          <cell r="Z396">
            <v>28</v>
          </cell>
          <cell r="AA396"/>
          <cell r="AB396"/>
          <cell r="AC396"/>
          <cell r="AD396"/>
          <cell r="AE396"/>
          <cell r="AF396"/>
          <cell r="AG396"/>
          <cell r="AH396"/>
          <cell r="AI396"/>
          <cell r="AJ396"/>
          <cell r="AK396"/>
          <cell r="AL396"/>
          <cell r="AM396"/>
          <cell r="AN396"/>
          <cell r="AO396"/>
          <cell r="AP396"/>
          <cell r="AQ396">
            <v>720.4</v>
          </cell>
          <cell r="AR396">
            <v>720.4</v>
          </cell>
        </row>
        <row r="397">
          <cell r="A397" t="str">
            <v>07-12W4</v>
          </cell>
          <cell r="B397" t="str">
            <v>Weymouth</v>
          </cell>
          <cell r="C397"/>
          <cell r="D397"/>
          <cell r="E397"/>
          <cell r="F397"/>
          <cell r="G397"/>
          <cell r="H397"/>
          <cell r="I397"/>
          <cell r="J397"/>
          <cell r="K397"/>
          <cell r="L397"/>
          <cell r="M397"/>
          <cell r="N397"/>
          <cell r="O397">
            <v>1</v>
          </cell>
          <cell r="P397">
            <v>1</v>
          </cell>
          <cell r="Q397"/>
          <cell r="R397"/>
          <cell r="S397">
            <v>60</v>
          </cell>
          <cell r="T397">
            <v>60</v>
          </cell>
          <cell r="U397"/>
          <cell r="V397"/>
          <cell r="W397"/>
          <cell r="X397"/>
          <cell r="Y397">
            <v>61</v>
          </cell>
          <cell r="Z397">
            <v>61</v>
          </cell>
          <cell r="AA397"/>
          <cell r="AB397"/>
          <cell r="AC397"/>
          <cell r="AD397"/>
          <cell r="AE397"/>
          <cell r="AF397"/>
          <cell r="AG397"/>
          <cell r="AH397"/>
          <cell r="AI397"/>
          <cell r="AJ397"/>
          <cell r="AK397"/>
          <cell r="AL397"/>
          <cell r="AM397">
            <v>1.2</v>
          </cell>
          <cell r="AN397">
            <v>1.2</v>
          </cell>
          <cell r="AO397"/>
          <cell r="AP397"/>
          <cell r="AQ397">
            <v>402.5</v>
          </cell>
          <cell r="AR397">
            <v>402.5</v>
          </cell>
        </row>
        <row r="398">
          <cell r="A398" t="str">
            <v>07-12W5</v>
          </cell>
          <cell r="B398" t="str">
            <v>Weymouth</v>
          </cell>
          <cell r="C398"/>
          <cell r="D398"/>
          <cell r="E398"/>
          <cell r="F398"/>
          <cell r="G398"/>
          <cell r="H398"/>
          <cell r="I398"/>
          <cell r="J398"/>
          <cell r="K398"/>
          <cell r="L398"/>
          <cell r="M398"/>
          <cell r="N398"/>
          <cell r="O398"/>
          <cell r="P398"/>
          <cell r="Q398"/>
          <cell r="R398"/>
          <cell r="S398"/>
          <cell r="T398"/>
          <cell r="U398"/>
          <cell r="V398"/>
          <cell r="W398"/>
          <cell r="X398"/>
          <cell r="Y398">
            <v>0</v>
          </cell>
          <cell r="Z398">
            <v>0</v>
          </cell>
          <cell r="AA398"/>
          <cell r="AB398"/>
          <cell r="AC398"/>
          <cell r="AD398"/>
          <cell r="AE398"/>
          <cell r="AF398"/>
          <cell r="AG398"/>
          <cell r="AH398"/>
          <cell r="AI398"/>
          <cell r="AJ398"/>
          <cell r="AK398"/>
          <cell r="AL398"/>
          <cell r="AM398"/>
          <cell r="AN398"/>
          <cell r="AO398"/>
          <cell r="AP398"/>
          <cell r="AQ398"/>
          <cell r="AR398"/>
        </row>
        <row r="399">
          <cell r="A399" t="str">
            <v>07-12W6</v>
          </cell>
          <cell r="B399" t="str">
            <v>Hingham, Weymouth</v>
          </cell>
          <cell r="C399"/>
          <cell r="D399"/>
          <cell r="E399"/>
          <cell r="F399"/>
          <cell r="G399"/>
          <cell r="H399"/>
          <cell r="I399"/>
          <cell r="J399"/>
          <cell r="K399"/>
          <cell r="L399"/>
          <cell r="M399"/>
          <cell r="N399"/>
          <cell r="O399"/>
          <cell r="P399"/>
          <cell r="Q399"/>
          <cell r="R399"/>
          <cell r="S399"/>
          <cell r="T399"/>
          <cell r="U399"/>
          <cell r="V399"/>
          <cell r="W399"/>
          <cell r="X399"/>
          <cell r="Y399">
            <v>0</v>
          </cell>
          <cell r="Z399">
            <v>0</v>
          </cell>
          <cell r="AA399"/>
          <cell r="AB399"/>
          <cell r="AC399"/>
          <cell r="AD399"/>
          <cell r="AE399"/>
          <cell r="AF399"/>
          <cell r="AG399"/>
          <cell r="AH399"/>
          <cell r="AI399"/>
          <cell r="AJ399"/>
          <cell r="AK399"/>
          <cell r="AL399"/>
          <cell r="AM399"/>
          <cell r="AN399"/>
          <cell r="AO399"/>
          <cell r="AP399"/>
          <cell r="AQ399"/>
          <cell r="AR399"/>
        </row>
        <row r="400">
          <cell r="A400" t="str">
            <v>07-15J1</v>
          </cell>
          <cell r="B400" t="str">
            <v>Scituate</v>
          </cell>
          <cell r="C400"/>
          <cell r="D400"/>
          <cell r="E400"/>
          <cell r="F400"/>
          <cell r="G400"/>
          <cell r="H400"/>
          <cell r="I400"/>
          <cell r="J400"/>
          <cell r="K400"/>
          <cell r="L400"/>
          <cell r="M400"/>
          <cell r="N400"/>
          <cell r="O400">
            <v>1</v>
          </cell>
          <cell r="P400">
            <v>1</v>
          </cell>
          <cell r="Q400"/>
          <cell r="R400"/>
          <cell r="S400">
            <v>13</v>
          </cell>
          <cell r="T400">
            <v>13</v>
          </cell>
          <cell r="U400"/>
          <cell r="V400"/>
          <cell r="W400"/>
          <cell r="X400"/>
          <cell r="Y400">
            <v>14</v>
          </cell>
          <cell r="Z400">
            <v>14</v>
          </cell>
          <cell r="AA400"/>
          <cell r="AB400"/>
          <cell r="AC400"/>
          <cell r="AD400"/>
          <cell r="AE400"/>
          <cell r="AF400"/>
          <cell r="AG400"/>
          <cell r="AH400"/>
          <cell r="AI400"/>
          <cell r="AJ400"/>
          <cell r="AK400"/>
          <cell r="AL400"/>
          <cell r="AM400">
            <v>1.2</v>
          </cell>
          <cell r="AN400">
            <v>1.2</v>
          </cell>
          <cell r="AO400"/>
          <cell r="AP400"/>
          <cell r="AQ400">
            <v>91.9</v>
          </cell>
          <cell r="AR400">
            <v>91.9</v>
          </cell>
        </row>
        <row r="401">
          <cell r="A401" t="str">
            <v>07-17J1</v>
          </cell>
          <cell r="B401" t="str">
            <v>Scituate</v>
          </cell>
          <cell r="C401"/>
          <cell r="D401"/>
          <cell r="E401"/>
          <cell r="F401"/>
          <cell r="G401"/>
          <cell r="H401"/>
          <cell r="I401"/>
          <cell r="J401"/>
          <cell r="K401"/>
          <cell r="L401"/>
          <cell r="M401"/>
          <cell r="N401"/>
          <cell r="O401"/>
          <cell r="P401"/>
          <cell r="Q401"/>
          <cell r="R401"/>
          <cell r="S401">
            <v>21</v>
          </cell>
          <cell r="T401">
            <v>21</v>
          </cell>
          <cell r="U401"/>
          <cell r="V401"/>
          <cell r="W401"/>
          <cell r="X401"/>
          <cell r="Y401">
            <v>21</v>
          </cell>
          <cell r="Z401">
            <v>21</v>
          </cell>
          <cell r="AA401"/>
          <cell r="AB401"/>
          <cell r="AC401"/>
          <cell r="AD401"/>
          <cell r="AE401"/>
          <cell r="AF401"/>
          <cell r="AG401"/>
          <cell r="AH401"/>
          <cell r="AI401"/>
          <cell r="AJ401"/>
          <cell r="AK401"/>
          <cell r="AL401"/>
          <cell r="AM401"/>
          <cell r="AN401"/>
          <cell r="AO401"/>
          <cell r="AP401"/>
          <cell r="AQ401">
            <v>112.45</v>
          </cell>
          <cell r="AR401">
            <v>112.45</v>
          </cell>
        </row>
        <row r="402">
          <cell r="A402" t="str">
            <v>07-18J1</v>
          </cell>
          <cell r="B402" t="str">
            <v>Cohasset, Scituate</v>
          </cell>
          <cell r="C402"/>
          <cell r="D402"/>
          <cell r="E402"/>
          <cell r="F402"/>
          <cell r="G402"/>
          <cell r="H402"/>
          <cell r="I402"/>
          <cell r="J402"/>
          <cell r="K402"/>
          <cell r="L402"/>
          <cell r="M402"/>
          <cell r="N402"/>
          <cell r="O402">
            <v>1</v>
          </cell>
          <cell r="P402">
            <v>1</v>
          </cell>
          <cell r="Q402"/>
          <cell r="R402"/>
          <cell r="S402">
            <v>10</v>
          </cell>
          <cell r="T402">
            <v>10</v>
          </cell>
          <cell r="U402"/>
          <cell r="V402"/>
          <cell r="W402"/>
          <cell r="X402"/>
          <cell r="Y402">
            <v>11</v>
          </cell>
          <cell r="Z402">
            <v>11</v>
          </cell>
          <cell r="AA402"/>
          <cell r="AB402"/>
          <cell r="AC402"/>
          <cell r="AD402"/>
          <cell r="AE402"/>
          <cell r="AF402"/>
          <cell r="AG402"/>
          <cell r="AH402"/>
          <cell r="AI402"/>
          <cell r="AJ402"/>
          <cell r="AK402"/>
          <cell r="AL402"/>
          <cell r="AM402">
            <v>1.2</v>
          </cell>
          <cell r="AN402">
            <v>1.2</v>
          </cell>
          <cell r="AO402"/>
          <cell r="AP402"/>
          <cell r="AQ402">
            <v>111.68</v>
          </cell>
          <cell r="AR402">
            <v>111.68</v>
          </cell>
        </row>
        <row r="403">
          <cell r="A403" t="str">
            <v>07-1J11</v>
          </cell>
          <cell r="B403" t="str">
            <v>Quincy</v>
          </cell>
          <cell r="C403"/>
          <cell r="D403"/>
          <cell r="E403"/>
          <cell r="F403"/>
          <cell r="G403"/>
          <cell r="H403"/>
          <cell r="I403"/>
          <cell r="J403"/>
          <cell r="K403"/>
          <cell r="L403"/>
          <cell r="M403"/>
          <cell r="N403"/>
          <cell r="O403"/>
          <cell r="P403"/>
          <cell r="Q403"/>
          <cell r="R403"/>
          <cell r="S403"/>
          <cell r="T403"/>
          <cell r="U403"/>
          <cell r="V403"/>
          <cell r="W403"/>
          <cell r="X403"/>
          <cell r="Y403">
            <v>0</v>
          </cell>
          <cell r="Z403">
            <v>0</v>
          </cell>
          <cell r="AA403"/>
          <cell r="AB403"/>
          <cell r="AC403"/>
          <cell r="AD403"/>
          <cell r="AE403"/>
          <cell r="AF403"/>
          <cell r="AG403"/>
          <cell r="AH403"/>
          <cell r="AI403"/>
          <cell r="AJ403"/>
          <cell r="AK403"/>
          <cell r="AL403"/>
          <cell r="AM403"/>
          <cell r="AN403"/>
          <cell r="AO403"/>
          <cell r="AP403"/>
          <cell r="AQ403"/>
          <cell r="AR403"/>
        </row>
        <row r="404">
          <cell r="A404" t="str">
            <v>07-1J2</v>
          </cell>
          <cell r="B404" t="str">
            <v>Quincy</v>
          </cell>
          <cell r="C404"/>
          <cell r="D404"/>
          <cell r="E404"/>
          <cell r="F404"/>
          <cell r="G404"/>
          <cell r="H404"/>
          <cell r="I404"/>
          <cell r="J404"/>
          <cell r="K404"/>
          <cell r="L404"/>
          <cell r="M404"/>
          <cell r="N404"/>
          <cell r="O404"/>
          <cell r="P404"/>
          <cell r="Q404"/>
          <cell r="R404"/>
          <cell r="S404"/>
          <cell r="T404"/>
          <cell r="U404"/>
          <cell r="V404"/>
          <cell r="W404"/>
          <cell r="X404"/>
          <cell r="Y404">
            <v>0</v>
          </cell>
          <cell r="Z404">
            <v>0</v>
          </cell>
          <cell r="AA404"/>
          <cell r="AB404"/>
          <cell r="AC404"/>
          <cell r="AD404"/>
          <cell r="AE404"/>
          <cell r="AF404"/>
          <cell r="AG404"/>
          <cell r="AH404"/>
          <cell r="AI404"/>
          <cell r="AJ404"/>
          <cell r="AK404"/>
          <cell r="AL404"/>
          <cell r="AM404"/>
          <cell r="AN404"/>
          <cell r="AO404"/>
          <cell r="AP404"/>
          <cell r="AQ404"/>
          <cell r="AR404"/>
        </row>
        <row r="405">
          <cell r="A405" t="str">
            <v>07-1J6</v>
          </cell>
          <cell r="B405" t="str">
            <v>Quincy</v>
          </cell>
          <cell r="C405"/>
          <cell r="D405"/>
          <cell r="E405"/>
          <cell r="F405"/>
          <cell r="G405"/>
          <cell r="H405"/>
          <cell r="I405"/>
          <cell r="J405"/>
          <cell r="K405"/>
          <cell r="L405"/>
          <cell r="M405"/>
          <cell r="N405"/>
          <cell r="O405"/>
          <cell r="P405"/>
          <cell r="Q405"/>
          <cell r="R405"/>
          <cell r="S405"/>
          <cell r="T405"/>
          <cell r="U405"/>
          <cell r="V405"/>
          <cell r="W405"/>
          <cell r="X405"/>
          <cell r="Y405">
            <v>0</v>
          </cell>
          <cell r="Z405">
            <v>0</v>
          </cell>
          <cell r="AA405"/>
          <cell r="AB405"/>
          <cell r="AC405"/>
          <cell r="AD405"/>
          <cell r="AE405"/>
          <cell r="AF405"/>
          <cell r="AG405"/>
          <cell r="AH405"/>
          <cell r="AI405"/>
          <cell r="AJ405"/>
          <cell r="AK405"/>
          <cell r="AL405"/>
          <cell r="AM405"/>
          <cell r="AN405"/>
          <cell r="AO405"/>
          <cell r="AP405"/>
          <cell r="AQ405"/>
          <cell r="AR405"/>
        </row>
        <row r="406">
          <cell r="A406" t="str">
            <v>07-1J8</v>
          </cell>
          <cell r="B406" t="str">
            <v>Quincy</v>
          </cell>
          <cell r="C406"/>
          <cell r="D406"/>
          <cell r="E406"/>
          <cell r="F406"/>
          <cell r="G406"/>
          <cell r="H406"/>
          <cell r="I406"/>
          <cell r="J406"/>
          <cell r="K406"/>
          <cell r="L406"/>
          <cell r="M406"/>
          <cell r="N406"/>
          <cell r="O406"/>
          <cell r="P406"/>
          <cell r="Q406"/>
          <cell r="R406"/>
          <cell r="S406"/>
          <cell r="T406"/>
          <cell r="U406"/>
          <cell r="V406"/>
          <cell r="W406"/>
          <cell r="X406"/>
          <cell r="Y406">
            <v>0</v>
          </cell>
          <cell r="Z406">
            <v>0</v>
          </cell>
          <cell r="AA406"/>
          <cell r="AB406"/>
          <cell r="AC406"/>
          <cell r="AD406"/>
          <cell r="AE406"/>
          <cell r="AF406"/>
          <cell r="AG406"/>
          <cell r="AH406"/>
          <cell r="AI406"/>
          <cell r="AJ406"/>
          <cell r="AK406"/>
          <cell r="AL406"/>
          <cell r="AM406"/>
          <cell r="AN406"/>
          <cell r="AO406"/>
          <cell r="AP406"/>
          <cell r="AQ406"/>
          <cell r="AR406"/>
        </row>
        <row r="407">
          <cell r="A407" t="str">
            <v>07-1W1</v>
          </cell>
          <cell r="B407" t="str">
            <v>Quincy</v>
          </cell>
          <cell r="C407"/>
          <cell r="D407"/>
          <cell r="E407"/>
          <cell r="F407"/>
          <cell r="G407"/>
          <cell r="H407"/>
          <cell r="I407"/>
          <cell r="J407"/>
          <cell r="K407"/>
          <cell r="L407"/>
          <cell r="M407"/>
          <cell r="N407"/>
          <cell r="O407"/>
          <cell r="P407"/>
          <cell r="Q407"/>
          <cell r="R407"/>
          <cell r="S407">
            <v>16</v>
          </cell>
          <cell r="T407">
            <v>16</v>
          </cell>
          <cell r="U407"/>
          <cell r="V407"/>
          <cell r="W407"/>
          <cell r="X407"/>
          <cell r="Y407">
            <v>16</v>
          </cell>
          <cell r="Z407">
            <v>16</v>
          </cell>
          <cell r="AA407"/>
          <cell r="AB407"/>
          <cell r="AC407"/>
          <cell r="AD407"/>
          <cell r="AE407"/>
          <cell r="AF407"/>
          <cell r="AG407"/>
          <cell r="AH407"/>
          <cell r="AI407"/>
          <cell r="AJ407"/>
          <cell r="AK407"/>
          <cell r="AL407"/>
          <cell r="AM407"/>
          <cell r="AN407"/>
          <cell r="AO407"/>
          <cell r="AP407"/>
          <cell r="AQ407">
            <v>136.87</v>
          </cell>
          <cell r="AR407">
            <v>136.87</v>
          </cell>
        </row>
        <row r="408">
          <cell r="A408" t="str">
            <v>07-1W10</v>
          </cell>
          <cell r="B408" t="str">
            <v>Quincy</v>
          </cell>
          <cell r="C408"/>
          <cell r="D408"/>
          <cell r="E408"/>
          <cell r="F408"/>
          <cell r="G408"/>
          <cell r="H408"/>
          <cell r="I408"/>
          <cell r="J408"/>
          <cell r="K408"/>
          <cell r="L408"/>
          <cell r="M408"/>
          <cell r="N408"/>
          <cell r="O408"/>
          <cell r="P408"/>
          <cell r="Q408"/>
          <cell r="R408"/>
          <cell r="S408">
            <v>4</v>
          </cell>
          <cell r="T408">
            <v>4</v>
          </cell>
          <cell r="U408"/>
          <cell r="V408"/>
          <cell r="W408"/>
          <cell r="X408"/>
          <cell r="Y408">
            <v>4</v>
          </cell>
          <cell r="Z408">
            <v>4</v>
          </cell>
          <cell r="AA408"/>
          <cell r="AB408"/>
          <cell r="AC408"/>
          <cell r="AD408"/>
          <cell r="AE408"/>
          <cell r="AF408"/>
          <cell r="AG408"/>
          <cell r="AH408"/>
          <cell r="AI408"/>
          <cell r="AJ408"/>
          <cell r="AK408"/>
          <cell r="AL408"/>
          <cell r="AM408"/>
          <cell r="AN408"/>
          <cell r="AO408"/>
          <cell r="AP408"/>
          <cell r="AQ408">
            <v>19.75</v>
          </cell>
          <cell r="AR408">
            <v>19.75</v>
          </cell>
        </row>
        <row r="409">
          <cell r="A409" t="str">
            <v>07-1W2</v>
          </cell>
          <cell r="B409" t="str">
            <v>Quincy</v>
          </cell>
          <cell r="C409"/>
          <cell r="D409"/>
          <cell r="E409"/>
          <cell r="F409"/>
          <cell r="G409"/>
          <cell r="H409"/>
          <cell r="I409"/>
          <cell r="J409"/>
          <cell r="K409"/>
          <cell r="L409"/>
          <cell r="M409"/>
          <cell r="N409"/>
          <cell r="O409"/>
          <cell r="P409"/>
          <cell r="Q409"/>
          <cell r="R409"/>
          <cell r="S409">
            <v>219</v>
          </cell>
          <cell r="T409">
            <v>219</v>
          </cell>
          <cell r="U409"/>
          <cell r="V409"/>
          <cell r="W409"/>
          <cell r="X409"/>
          <cell r="Y409">
            <v>219</v>
          </cell>
          <cell r="Z409">
            <v>219</v>
          </cell>
          <cell r="AA409"/>
          <cell r="AB409"/>
          <cell r="AC409"/>
          <cell r="AD409"/>
          <cell r="AE409"/>
          <cell r="AF409"/>
          <cell r="AG409"/>
          <cell r="AH409"/>
          <cell r="AI409"/>
          <cell r="AJ409"/>
          <cell r="AK409"/>
          <cell r="AL409"/>
          <cell r="AM409"/>
          <cell r="AN409"/>
          <cell r="AO409"/>
          <cell r="AP409"/>
          <cell r="AQ409">
            <v>1232.1420000000001</v>
          </cell>
          <cell r="AR409">
            <v>1232.1420000000001</v>
          </cell>
        </row>
        <row r="410">
          <cell r="A410" t="str">
            <v>07-1W3</v>
          </cell>
          <cell r="B410" t="str">
            <v>Quincy</v>
          </cell>
          <cell r="C410"/>
          <cell r="D410"/>
          <cell r="E410"/>
          <cell r="F410"/>
          <cell r="G410"/>
          <cell r="H410"/>
          <cell r="I410"/>
          <cell r="J410"/>
          <cell r="K410"/>
          <cell r="L410"/>
          <cell r="M410"/>
          <cell r="N410"/>
          <cell r="O410"/>
          <cell r="P410"/>
          <cell r="Q410"/>
          <cell r="R410"/>
          <cell r="S410">
            <v>13</v>
          </cell>
          <cell r="T410">
            <v>13</v>
          </cell>
          <cell r="U410"/>
          <cell r="V410"/>
          <cell r="W410"/>
          <cell r="X410"/>
          <cell r="Y410">
            <v>13</v>
          </cell>
          <cell r="Z410">
            <v>13</v>
          </cell>
          <cell r="AA410"/>
          <cell r="AB410"/>
          <cell r="AC410"/>
          <cell r="AD410"/>
          <cell r="AE410"/>
          <cell r="AF410"/>
          <cell r="AG410"/>
          <cell r="AH410"/>
          <cell r="AI410"/>
          <cell r="AJ410"/>
          <cell r="AK410"/>
          <cell r="AL410"/>
          <cell r="AM410"/>
          <cell r="AN410"/>
          <cell r="AO410"/>
          <cell r="AP410"/>
          <cell r="AQ410">
            <v>189.25</v>
          </cell>
          <cell r="AR410">
            <v>189.25</v>
          </cell>
        </row>
        <row r="411">
          <cell r="A411" t="str">
            <v>07-1W4</v>
          </cell>
          <cell r="B411" t="str">
            <v>Quincy</v>
          </cell>
          <cell r="C411"/>
          <cell r="D411"/>
          <cell r="E411"/>
          <cell r="F411"/>
          <cell r="G411"/>
          <cell r="H411"/>
          <cell r="I411"/>
          <cell r="J411"/>
          <cell r="K411"/>
          <cell r="L411"/>
          <cell r="M411"/>
          <cell r="N411"/>
          <cell r="O411"/>
          <cell r="P411"/>
          <cell r="Q411"/>
          <cell r="R411"/>
          <cell r="S411">
            <v>16</v>
          </cell>
          <cell r="T411">
            <v>16</v>
          </cell>
          <cell r="U411"/>
          <cell r="V411"/>
          <cell r="W411"/>
          <cell r="X411"/>
          <cell r="Y411">
            <v>16</v>
          </cell>
          <cell r="Z411">
            <v>16</v>
          </cell>
          <cell r="AA411"/>
          <cell r="AB411"/>
          <cell r="AC411"/>
          <cell r="AD411"/>
          <cell r="AE411"/>
          <cell r="AF411"/>
          <cell r="AG411"/>
          <cell r="AH411"/>
          <cell r="AI411"/>
          <cell r="AJ411"/>
          <cell r="AK411"/>
          <cell r="AL411"/>
          <cell r="AM411"/>
          <cell r="AN411"/>
          <cell r="AO411"/>
          <cell r="AP411"/>
          <cell r="AQ411">
            <v>547.46</v>
          </cell>
          <cell r="AR411">
            <v>547.46</v>
          </cell>
        </row>
        <row r="412">
          <cell r="A412" t="str">
            <v>07-1W5</v>
          </cell>
          <cell r="B412" t="str">
            <v>Quincy</v>
          </cell>
          <cell r="C412"/>
          <cell r="D412"/>
          <cell r="E412"/>
          <cell r="F412"/>
          <cell r="G412"/>
          <cell r="H412"/>
          <cell r="I412"/>
          <cell r="J412"/>
          <cell r="K412"/>
          <cell r="L412"/>
          <cell r="M412"/>
          <cell r="N412"/>
          <cell r="O412"/>
          <cell r="P412"/>
          <cell r="Q412"/>
          <cell r="R412"/>
          <cell r="S412">
            <v>57</v>
          </cell>
          <cell r="T412">
            <v>57</v>
          </cell>
          <cell r="U412"/>
          <cell r="V412"/>
          <cell r="W412"/>
          <cell r="X412"/>
          <cell r="Y412">
            <v>57</v>
          </cell>
          <cell r="Z412">
            <v>57</v>
          </cell>
          <cell r="AA412"/>
          <cell r="AB412"/>
          <cell r="AC412"/>
          <cell r="AD412"/>
          <cell r="AE412"/>
          <cell r="AF412"/>
          <cell r="AG412"/>
          <cell r="AH412"/>
          <cell r="AI412"/>
          <cell r="AJ412"/>
          <cell r="AK412"/>
          <cell r="AL412"/>
          <cell r="AM412"/>
          <cell r="AN412"/>
          <cell r="AO412"/>
          <cell r="AP412"/>
          <cell r="AQ412">
            <v>354.08</v>
          </cell>
          <cell r="AR412">
            <v>354.08</v>
          </cell>
        </row>
        <row r="413">
          <cell r="A413" t="str">
            <v>07-1W6</v>
          </cell>
          <cell r="B413" t="str">
            <v>Quincy</v>
          </cell>
          <cell r="C413"/>
          <cell r="D413"/>
          <cell r="E413"/>
          <cell r="F413"/>
          <cell r="G413"/>
          <cell r="H413"/>
          <cell r="I413"/>
          <cell r="J413"/>
          <cell r="K413"/>
          <cell r="L413"/>
          <cell r="M413"/>
          <cell r="N413"/>
          <cell r="O413"/>
          <cell r="P413"/>
          <cell r="Q413"/>
          <cell r="R413"/>
          <cell r="S413">
            <v>38</v>
          </cell>
          <cell r="T413">
            <v>38</v>
          </cell>
          <cell r="U413"/>
          <cell r="V413"/>
          <cell r="W413"/>
          <cell r="X413"/>
          <cell r="Y413">
            <v>38</v>
          </cell>
          <cell r="Z413">
            <v>38</v>
          </cell>
          <cell r="AA413"/>
          <cell r="AB413"/>
          <cell r="AC413"/>
          <cell r="AD413"/>
          <cell r="AE413"/>
          <cell r="AF413"/>
          <cell r="AG413"/>
          <cell r="AH413"/>
          <cell r="AI413"/>
          <cell r="AJ413"/>
          <cell r="AK413"/>
          <cell r="AL413"/>
          <cell r="AM413"/>
          <cell r="AN413"/>
          <cell r="AO413"/>
          <cell r="AP413"/>
          <cell r="AQ413">
            <v>677.32</v>
          </cell>
          <cell r="AR413">
            <v>677.32</v>
          </cell>
        </row>
        <row r="414">
          <cell r="A414" t="str">
            <v>07-1W8</v>
          </cell>
          <cell r="B414" t="str">
            <v>Quincy</v>
          </cell>
          <cell r="C414"/>
          <cell r="D414"/>
          <cell r="E414"/>
          <cell r="F414"/>
          <cell r="G414"/>
          <cell r="H414"/>
          <cell r="I414"/>
          <cell r="J414"/>
          <cell r="K414"/>
          <cell r="L414"/>
          <cell r="M414"/>
          <cell r="N414"/>
          <cell r="O414">
            <v>1</v>
          </cell>
          <cell r="P414">
            <v>1</v>
          </cell>
          <cell r="Q414"/>
          <cell r="R414"/>
          <cell r="S414">
            <v>43</v>
          </cell>
          <cell r="T414">
            <v>43</v>
          </cell>
          <cell r="U414"/>
          <cell r="V414"/>
          <cell r="W414"/>
          <cell r="X414"/>
          <cell r="Y414">
            <v>44</v>
          </cell>
          <cell r="Z414">
            <v>44</v>
          </cell>
          <cell r="AA414"/>
          <cell r="AB414"/>
          <cell r="AC414"/>
          <cell r="AD414"/>
          <cell r="AE414"/>
          <cell r="AF414"/>
          <cell r="AG414"/>
          <cell r="AH414"/>
          <cell r="AI414"/>
          <cell r="AJ414"/>
          <cell r="AK414"/>
          <cell r="AL414"/>
          <cell r="AM414">
            <v>1.2</v>
          </cell>
          <cell r="AN414">
            <v>1.2</v>
          </cell>
          <cell r="AO414"/>
          <cell r="AP414"/>
          <cell r="AQ414">
            <v>415.63</v>
          </cell>
          <cell r="AR414">
            <v>415.63</v>
          </cell>
        </row>
        <row r="415">
          <cell r="A415" t="str">
            <v>07-1W9</v>
          </cell>
          <cell r="B415" t="str">
            <v>Quincy</v>
          </cell>
          <cell r="C415"/>
          <cell r="D415"/>
          <cell r="E415"/>
          <cell r="F415"/>
          <cell r="G415"/>
          <cell r="H415"/>
          <cell r="I415"/>
          <cell r="J415"/>
          <cell r="K415"/>
          <cell r="L415"/>
          <cell r="M415"/>
          <cell r="N415"/>
          <cell r="O415"/>
          <cell r="P415"/>
          <cell r="Q415"/>
          <cell r="R415"/>
          <cell r="S415">
            <v>7</v>
          </cell>
          <cell r="T415">
            <v>7</v>
          </cell>
          <cell r="U415"/>
          <cell r="V415"/>
          <cell r="W415"/>
          <cell r="X415"/>
          <cell r="Y415">
            <v>7</v>
          </cell>
          <cell r="Z415">
            <v>7</v>
          </cell>
          <cell r="AA415"/>
          <cell r="AB415"/>
          <cell r="AC415"/>
          <cell r="AD415"/>
          <cell r="AE415"/>
          <cell r="AF415"/>
          <cell r="AG415"/>
          <cell r="AH415"/>
          <cell r="AI415"/>
          <cell r="AJ415"/>
          <cell r="AK415"/>
          <cell r="AL415"/>
          <cell r="AM415"/>
          <cell r="AN415"/>
          <cell r="AO415"/>
          <cell r="AP415"/>
          <cell r="AQ415">
            <v>33.31</v>
          </cell>
          <cell r="AR415">
            <v>33.31</v>
          </cell>
        </row>
        <row r="416">
          <cell r="A416" t="str">
            <v>07-20W10</v>
          </cell>
          <cell r="B416" t="str">
            <v>Brockton</v>
          </cell>
          <cell r="C416"/>
          <cell r="D416"/>
          <cell r="E416"/>
          <cell r="F416"/>
          <cell r="G416"/>
          <cell r="H416"/>
          <cell r="I416"/>
          <cell r="J416"/>
          <cell r="K416"/>
          <cell r="L416"/>
          <cell r="M416"/>
          <cell r="N416"/>
          <cell r="O416"/>
          <cell r="P416"/>
          <cell r="Q416"/>
          <cell r="R416"/>
          <cell r="S416"/>
          <cell r="T416"/>
          <cell r="U416"/>
          <cell r="V416"/>
          <cell r="W416"/>
          <cell r="X416"/>
          <cell r="Y416">
            <v>0</v>
          </cell>
          <cell r="Z416">
            <v>0</v>
          </cell>
          <cell r="AA416"/>
          <cell r="AB416"/>
          <cell r="AC416"/>
          <cell r="AD416"/>
          <cell r="AE416"/>
          <cell r="AF416"/>
          <cell r="AG416"/>
          <cell r="AH416"/>
          <cell r="AI416"/>
          <cell r="AJ416"/>
          <cell r="AK416"/>
          <cell r="AL416"/>
          <cell r="AM416"/>
          <cell r="AN416"/>
          <cell r="AO416"/>
          <cell r="AP416"/>
          <cell r="AQ416"/>
          <cell r="AR416"/>
        </row>
        <row r="417">
          <cell r="A417" t="str">
            <v>07-20W13</v>
          </cell>
          <cell r="B417" t="str">
            <v>Brockton</v>
          </cell>
          <cell r="C417"/>
          <cell r="D417"/>
          <cell r="E417"/>
          <cell r="F417"/>
          <cell r="G417"/>
          <cell r="H417"/>
          <cell r="I417"/>
          <cell r="J417"/>
          <cell r="K417"/>
          <cell r="L417"/>
          <cell r="M417"/>
          <cell r="N417"/>
          <cell r="O417"/>
          <cell r="P417"/>
          <cell r="Q417"/>
          <cell r="R417"/>
          <cell r="S417">
            <v>4</v>
          </cell>
          <cell r="T417">
            <v>4</v>
          </cell>
          <cell r="U417"/>
          <cell r="V417"/>
          <cell r="W417"/>
          <cell r="X417"/>
          <cell r="Y417">
            <v>4</v>
          </cell>
          <cell r="Z417">
            <v>4</v>
          </cell>
          <cell r="AA417"/>
          <cell r="AB417"/>
          <cell r="AC417"/>
          <cell r="AD417"/>
          <cell r="AE417"/>
          <cell r="AF417"/>
          <cell r="AG417"/>
          <cell r="AH417"/>
          <cell r="AI417"/>
          <cell r="AJ417"/>
          <cell r="AK417"/>
          <cell r="AL417"/>
          <cell r="AM417"/>
          <cell r="AN417"/>
          <cell r="AO417"/>
          <cell r="AP417"/>
          <cell r="AQ417">
            <v>21.4</v>
          </cell>
          <cell r="AR417">
            <v>21.4</v>
          </cell>
        </row>
        <row r="418">
          <cell r="A418" t="str">
            <v>07-2W1</v>
          </cell>
          <cell r="B418" t="str">
            <v>Holbrook</v>
          </cell>
          <cell r="C418"/>
          <cell r="D418"/>
          <cell r="E418"/>
          <cell r="F418"/>
          <cell r="G418"/>
          <cell r="H418"/>
          <cell r="I418"/>
          <cell r="J418"/>
          <cell r="K418"/>
          <cell r="L418"/>
          <cell r="M418"/>
          <cell r="N418"/>
          <cell r="O418"/>
          <cell r="P418"/>
          <cell r="Q418"/>
          <cell r="R418"/>
          <cell r="S418">
            <v>101</v>
          </cell>
          <cell r="T418">
            <v>101</v>
          </cell>
          <cell r="U418"/>
          <cell r="V418"/>
          <cell r="W418"/>
          <cell r="X418"/>
          <cell r="Y418">
            <v>101</v>
          </cell>
          <cell r="Z418">
            <v>101</v>
          </cell>
          <cell r="AA418"/>
          <cell r="AB418"/>
          <cell r="AC418"/>
          <cell r="AD418"/>
          <cell r="AE418"/>
          <cell r="AF418"/>
          <cell r="AG418"/>
          <cell r="AH418"/>
          <cell r="AI418"/>
          <cell r="AJ418"/>
          <cell r="AK418"/>
          <cell r="AL418"/>
          <cell r="AM418"/>
          <cell r="AN418"/>
          <cell r="AO418"/>
          <cell r="AP418"/>
          <cell r="AQ418">
            <v>681.82500000000005</v>
          </cell>
          <cell r="AR418">
            <v>681.82500000000005</v>
          </cell>
        </row>
        <row r="419">
          <cell r="A419" t="str">
            <v>07-2W2</v>
          </cell>
          <cell r="B419" t="str">
            <v>Holbrook, Weymouth</v>
          </cell>
          <cell r="C419"/>
          <cell r="D419"/>
          <cell r="E419"/>
          <cell r="F419"/>
          <cell r="G419"/>
          <cell r="H419"/>
          <cell r="I419"/>
          <cell r="J419"/>
          <cell r="K419"/>
          <cell r="L419"/>
          <cell r="M419"/>
          <cell r="N419"/>
          <cell r="O419">
            <v>1</v>
          </cell>
          <cell r="P419">
            <v>1</v>
          </cell>
          <cell r="Q419"/>
          <cell r="R419"/>
          <cell r="S419">
            <v>25</v>
          </cell>
          <cell r="T419">
            <v>25</v>
          </cell>
          <cell r="U419"/>
          <cell r="V419"/>
          <cell r="W419"/>
          <cell r="X419"/>
          <cell r="Y419">
            <v>26</v>
          </cell>
          <cell r="Z419">
            <v>26</v>
          </cell>
          <cell r="AA419"/>
          <cell r="AB419"/>
          <cell r="AC419"/>
          <cell r="AD419"/>
          <cell r="AE419"/>
          <cell r="AF419"/>
          <cell r="AG419"/>
          <cell r="AH419"/>
          <cell r="AI419"/>
          <cell r="AJ419"/>
          <cell r="AK419"/>
          <cell r="AL419"/>
          <cell r="AM419">
            <v>1000</v>
          </cell>
          <cell r="AN419">
            <v>1000</v>
          </cell>
          <cell r="AO419"/>
          <cell r="AP419"/>
          <cell r="AQ419">
            <v>199.45</v>
          </cell>
          <cell r="AR419">
            <v>199.45</v>
          </cell>
        </row>
        <row r="420">
          <cell r="A420" t="str">
            <v>07-303</v>
          </cell>
          <cell r="B420" t="str">
            <v>Quincy</v>
          </cell>
          <cell r="C420"/>
          <cell r="D420"/>
          <cell r="E420"/>
          <cell r="F420"/>
          <cell r="G420"/>
          <cell r="H420"/>
          <cell r="I420"/>
          <cell r="J420"/>
          <cell r="K420"/>
          <cell r="L420"/>
          <cell r="M420"/>
          <cell r="N420"/>
          <cell r="O420"/>
          <cell r="P420"/>
          <cell r="Q420"/>
          <cell r="R420"/>
          <cell r="S420"/>
          <cell r="T420"/>
          <cell r="U420"/>
          <cell r="V420"/>
          <cell r="W420"/>
          <cell r="X420"/>
          <cell r="Y420">
            <v>0</v>
          </cell>
          <cell r="Z420">
            <v>0</v>
          </cell>
          <cell r="AA420"/>
          <cell r="AB420"/>
          <cell r="AC420"/>
          <cell r="AD420"/>
          <cell r="AE420"/>
          <cell r="AF420"/>
          <cell r="AG420"/>
          <cell r="AH420"/>
          <cell r="AI420"/>
          <cell r="AJ420"/>
          <cell r="AK420"/>
          <cell r="AL420"/>
          <cell r="AM420"/>
          <cell r="AN420"/>
          <cell r="AO420"/>
          <cell r="AP420"/>
          <cell r="AQ420"/>
          <cell r="AR420"/>
        </row>
        <row r="421">
          <cell r="A421" t="str">
            <v>07-304</v>
          </cell>
          <cell r="B421" t="str">
            <v>Quincy</v>
          </cell>
          <cell r="C421"/>
          <cell r="D421"/>
          <cell r="E421"/>
          <cell r="F421"/>
          <cell r="G421"/>
          <cell r="H421"/>
          <cell r="I421"/>
          <cell r="J421"/>
          <cell r="K421"/>
          <cell r="L421"/>
          <cell r="M421"/>
          <cell r="N421"/>
          <cell r="O421"/>
          <cell r="P421"/>
          <cell r="Q421"/>
          <cell r="R421"/>
          <cell r="S421"/>
          <cell r="T421"/>
          <cell r="U421"/>
          <cell r="V421"/>
          <cell r="W421"/>
          <cell r="X421"/>
          <cell r="Y421">
            <v>0</v>
          </cell>
          <cell r="Z421">
            <v>0</v>
          </cell>
          <cell r="AA421"/>
          <cell r="AB421"/>
          <cell r="AC421"/>
          <cell r="AD421"/>
          <cell r="AE421"/>
          <cell r="AF421"/>
          <cell r="AG421"/>
          <cell r="AH421"/>
          <cell r="AI421"/>
          <cell r="AJ421"/>
          <cell r="AK421"/>
          <cell r="AL421"/>
          <cell r="AM421"/>
          <cell r="AN421"/>
          <cell r="AO421"/>
          <cell r="AP421"/>
          <cell r="AQ421"/>
          <cell r="AR421"/>
        </row>
        <row r="422">
          <cell r="A422" t="str">
            <v>07-3J3</v>
          </cell>
          <cell r="B422" t="str">
            <v>Quincy</v>
          </cell>
          <cell r="C422"/>
          <cell r="D422"/>
          <cell r="E422"/>
          <cell r="F422"/>
          <cell r="G422"/>
          <cell r="H422"/>
          <cell r="I422"/>
          <cell r="J422"/>
          <cell r="K422"/>
          <cell r="L422"/>
          <cell r="M422"/>
          <cell r="N422"/>
          <cell r="O422"/>
          <cell r="P422"/>
          <cell r="Q422"/>
          <cell r="R422"/>
          <cell r="S422">
            <v>6</v>
          </cell>
          <cell r="T422">
            <v>6</v>
          </cell>
          <cell r="U422"/>
          <cell r="V422"/>
          <cell r="W422"/>
          <cell r="X422"/>
          <cell r="Y422">
            <v>6</v>
          </cell>
          <cell r="Z422">
            <v>6</v>
          </cell>
          <cell r="AA422"/>
          <cell r="AB422"/>
          <cell r="AC422"/>
          <cell r="AD422"/>
          <cell r="AE422"/>
          <cell r="AF422"/>
          <cell r="AG422"/>
          <cell r="AH422"/>
          <cell r="AI422"/>
          <cell r="AJ422"/>
          <cell r="AK422"/>
          <cell r="AL422"/>
          <cell r="AM422"/>
          <cell r="AN422"/>
          <cell r="AO422"/>
          <cell r="AP422"/>
          <cell r="AQ422">
            <v>38.1</v>
          </cell>
          <cell r="AR422">
            <v>38.1</v>
          </cell>
        </row>
        <row r="423">
          <cell r="A423" t="str">
            <v>07-3W1</v>
          </cell>
          <cell r="B423" t="str">
            <v>Quincy</v>
          </cell>
          <cell r="C423"/>
          <cell r="D423"/>
          <cell r="E423"/>
          <cell r="F423"/>
          <cell r="G423"/>
          <cell r="H423"/>
          <cell r="I423"/>
          <cell r="J423"/>
          <cell r="K423"/>
          <cell r="L423"/>
          <cell r="M423"/>
          <cell r="N423"/>
          <cell r="O423"/>
          <cell r="P423"/>
          <cell r="Q423"/>
          <cell r="R423"/>
          <cell r="S423">
            <v>8</v>
          </cell>
          <cell r="T423">
            <v>8</v>
          </cell>
          <cell r="U423"/>
          <cell r="V423"/>
          <cell r="W423"/>
          <cell r="X423"/>
          <cell r="Y423">
            <v>8</v>
          </cell>
          <cell r="Z423">
            <v>8</v>
          </cell>
          <cell r="AA423"/>
          <cell r="AB423"/>
          <cell r="AC423"/>
          <cell r="AD423"/>
          <cell r="AE423"/>
          <cell r="AF423"/>
          <cell r="AG423"/>
          <cell r="AH423"/>
          <cell r="AI423"/>
          <cell r="AJ423"/>
          <cell r="AK423"/>
          <cell r="AL423"/>
          <cell r="AM423"/>
          <cell r="AN423"/>
          <cell r="AO423"/>
          <cell r="AP423"/>
          <cell r="AQ423">
            <v>106.69</v>
          </cell>
          <cell r="AR423">
            <v>106.69</v>
          </cell>
        </row>
        <row r="424">
          <cell r="A424" t="str">
            <v>07-3W2</v>
          </cell>
          <cell r="B424" t="str">
            <v>Quincy</v>
          </cell>
          <cell r="C424"/>
          <cell r="D424"/>
          <cell r="E424"/>
          <cell r="F424"/>
          <cell r="G424"/>
          <cell r="H424"/>
          <cell r="I424"/>
          <cell r="J424"/>
          <cell r="K424">
            <v>1</v>
          </cell>
          <cell r="L424">
            <v>1</v>
          </cell>
          <cell r="M424"/>
          <cell r="N424"/>
          <cell r="O424"/>
          <cell r="P424"/>
          <cell r="Q424"/>
          <cell r="R424"/>
          <cell r="S424">
            <v>39</v>
          </cell>
          <cell r="T424">
            <v>39</v>
          </cell>
          <cell r="U424"/>
          <cell r="V424"/>
          <cell r="W424"/>
          <cell r="X424"/>
          <cell r="Y424">
            <v>40</v>
          </cell>
          <cell r="Z424">
            <v>40</v>
          </cell>
          <cell r="AA424"/>
          <cell r="AB424"/>
          <cell r="AC424"/>
          <cell r="AD424"/>
          <cell r="AE424"/>
          <cell r="AF424"/>
          <cell r="AG424"/>
          <cell r="AH424"/>
          <cell r="AI424">
            <v>600</v>
          </cell>
          <cell r="AJ424">
            <v>600</v>
          </cell>
          <cell r="AK424"/>
          <cell r="AL424"/>
          <cell r="AM424"/>
          <cell r="AN424"/>
          <cell r="AO424"/>
          <cell r="AP424"/>
          <cell r="AQ424">
            <v>240.08</v>
          </cell>
          <cell r="AR424">
            <v>240.08</v>
          </cell>
        </row>
        <row r="425">
          <cell r="A425" t="str">
            <v>07-3W3</v>
          </cell>
          <cell r="B425" t="str">
            <v>Quincy</v>
          </cell>
          <cell r="C425"/>
          <cell r="D425"/>
          <cell r="E425"/>
          <cell r="F425"/>
          <cell r="G425"/>
          <cell r="H425"/>
          <cell r="I425"/>
          <cell r="J425"/>
          <cell r="K425"/>
          <cell r="L425"/>
          <cell r="M425"/>
          <cell r="N425"/>
          <cell r="O425">
            <v>1</v>
          </cell>
          <cell r="P425">
            <v>1</v>
          </cell>
          <cell r="Q425"/>
          <cell r="R425"/>
          <cell r="S425">
            <v>28</v>
          </cell>
          <cell r="T425">
            <v>28</v>
          </cell>
          <cell r="U425"/>
          <cell r="V425"/>
          <cell r="W425"/>
          <cell r="X425"/>
          <cell r="Y425">
            <v>29</v>
          </cell>
          <cell r="Z425">
            <v>29</v>
          </cell>
          <cell r="AA425"/>
          <cell r="AB425"/>
          <cell r="AC425"/>
          <cell r="AD425"/>
          <cell r="AE425"/>
          <cell r="AF425"/>
          <cell r="AG425"/>
          <cell r="AH425"/>
          <cell r="AI425"/>
          <cell r="AJ425"/>
          <cell r="AK425"/>
          <cell r="AL425"/>
          <cell r="AM425">
            <v>1</v>
          </cell>
          <cell r="AN425">
            <v>1</v>
          </cell>
          <cell r="AO425"/>
          <cell r="AP425"/>
          <cell r="AQ425">
            <v>716.04</v>
          </cell>
          <cell r="AR425">
            <v>716.04</v>
          </cell>
        </row>
        <row r="426">
          <cell r="A426" t="str">
            <v>07-3W4</v>
          </cell>
          <cell r="B426" t="str">
            <v>Quincy</v>
          </cell>
          <cell r="C426"/>
          <cell r="D426"/>
          <cell r="E426"/>
          <cell r="F426"/>
          <cell r="G426"/>
          <cell r="H426"/>
          <cell r="I426"/>
          <cell r="J426"/>
          <cell r="K426"/>
          <cell r="L426"/>
          <cell r="M426"/>
          <cell r="N426"/>
          <cell r="O426">
            <v>1</v>
          </cell>
          <cell r="P426">
            <v>1</v>
          </cell>
          <cell r="Q426"/>
          <cell r="R426"/>
          <cell r="S426"/>
          <cell r="T426"/>
          <cell r="U426"/>
          <cell r="V426"/>
          <cell r="W426"/>
          <cell r="X426"/>
          <cell r="Y426">
            <v>1</v>
          </cell>
          <cell r="Z426">
            <v>1</v>
          </cell>
          <cell r="AA426"/>
          <cell r="AB426"/>
          <cell r="AC426"/>
          <cell r="AD426"/>
          <cell r="AE426"/>
          <cell r="AF426"/>
          <cell r="AG426"/>
          <cell r="AH426"/>
          <cell r="AI426"/>
          <cell r="AJ426"/>
          <cell r="AK426"/>
          <cell r="AL426"/>
          <cell r="AM426">
            <v>225</v>
          </cell>
          <cell r="AN426">
            <v>225</v>
          </cell>
          <cell r="AO426"/>
          <cell r="AP426"/>
          <cell r="AQ426"/>
          <cell r="AR426"/>
        </row>
        <row r="427">
          <cell r="A427" t="str">
            <v>07-4J1</v>
          </cell>
          <cell r="B427" t="str">
            <v>Quincy</v>
          </cell>
          <cell r="C427"/>
          <cell r="D427"/>
          <cell r="E427"/>
          <cell r="F427"/>
          <cell r="G427"/>
          <cell r="H427"/>
          <cell r="I427"/>
          <cell r="J427"/>
          <cell r="K427"/>
          <cell r="L427"/>
          <cell r="M427"/>
          <cell r="N427"/>
          <cell r="O427"/>
          <cell r="P427"/>
          <cell r="Q427"/>
          <cell r="R427"/>
          <cell r="S427">
            <v>23</v>
          </cell>
          <cell r="T427">
            <v>23</v>
          </cell>
          <cell r="U427"/>
          <cell r="V427"/>
          <cell r="W427"/>
          <cell r="X427"/>
          <cell r="Y427">
            <v>23</v>
          </cell>
          <cell r="Z427">
            <v>23</v>
          </cell>
          <cell r="AA427"/>
          <cell r="AB427"/>
          <cell r="AC427"/>
          <cell r="AD427"/>
          <cell r="AE427"/>
          <cell r="AF427"/>
          <cell r="AG427"/>
          <cell r="AH427"/>
          <cell r="AI427"/>
          <cell r="AJ427"/>
          <cell r="AK427"/>
          <cell r="AL427"/>
          <cell r="AM427"/>
          <cell r="AN427"/>
          <cell r="AO427"/>
          <cell r="AP427"/>
          <cell r="AQ427">
            <v>115.73</v>
          </cell>
          <cell r="AR427">
            <v>115.73</v>
          </cell>
        </row>
        <row r="428">
          <cell r="A428" t="str">
            <v>07-4J2</v>
          </cell>
          <cell r="B428" t="str">
            <v>Quincy</v>
          </cell>
          <cell r="C428"/>
          <cell r="D428"/>
          <cell r="E428"/>
          <cell r="F428"/>
          <cell r="G428"/>
          <cell r="H428"/>
          <cell r="I428"/>
          <cell r="J428"/>
          <cell r="K428"/>
          <cell r="L428"/>
          <cell r="M428"/>
          <cell r="N428"/>
          <cell r="O428"/>
          <cell r="P428"/>
          <cell r="Q428"/>
          <cell r="R428"/>
          <cell r="S428">
            <v>11</v>
          </cell>
          <cell r="T428">
            <v>11</v>
          </cell>
          <cell r="U428"/>
          <cell r="V428"/>
          <cell r="W428"/>
          <cell r="X428"/>
          <cell r="Y428">
            <v>11</v>
          </cell>
          <cell r="Z428">
            <v>11</v>
          </cell>
          <cell r="AA428"/>
          <cell r="AB428"/>
          <cell r="AC428"/>
          <cell r="AD428"/>
          <cell r="AE428"/>
          <cell r="AF428"/>
          <cell r="AG428"/>
          <cell r="AH428"/>
          <cell r="AI428"/>
          <cell r="AJ428"/>
          <cell r="AK428"/>
          <cell r="AL428"/>
          <cell r="AM428"/>
          <cell r="AN428"/>
          <cell r="AO428"/>
          <cell r="AP428"/>
          <cell r="AQ428">
            <v>177.905</v>
          </cell>
          <cell r="AR428">
            <v>177.905</v>
          </cell>
        </row>
        <row r="429">
          <cell r="A429" t="str">
            <v>07-4J3</v>
          </cell>
          <cell r="B429" t="str">
            <v>Quincy</v>
          </cell>
          <cell r="C429"/>
          <cell r="D429"/>
          <cell r="E429"/>
          <cell r="F429"/>
          <cell r="G429"/>
          <cell r="H429"/>
          <cell r="I429"/>
          <cell r="J429"/>
          <cell r="K429"/>
          <cell r="L429"/>
          <cell r="M429"/>
          <cell r="N429"/>
          <cell r="O429"/>
          <cell r="P429"/>
          <cell r="Q429"/>
          <cell r="R429"/>
          <cell r="S429">
            <v>1</v>
          </cell>
          <cell r="T429">
            <v>1</v>
          </cell>
          <cell r="U429"/>
          <cell r="V429"/>
          <cell r="W429"/>
          <cell r="X429"/>
          <cell r="Y429">
            <v>1</v>
          </cell>
          <cell r="Z429">
            <v>1</v>
          </cell>
          <cell r="AA429"/>
          <cell r="AB429"/>
          <cell r="AC429"/>
          <cell r="AD429"/>
          <cell r="AE429"/>
          <cell r="AF429"/>
          <cell r="AG429"/>
          <cell r="AH429"/>
          <cell r="AI429"/>
          <cell r="AJ429"/>
          <cell r="AK429"/>
          <cell r="AL429"/>
          <cell r="AM429"/>
          <cell r="AN429"/>
          <cell r="AO429"/>
          <cell r="AP429"/>
          <cell r="AQ429">
            <v>5.75</v>
          </cell>
          <cell r="AR429">
            <v>5.75</v>
          </cell>
        </row>
        <row r="430">
          <cell r="A430" t="str">
            <v>07-4J4</v>
          </cell>
          <cell r="B430" t="str">
            <v>Quincy</v>
          </cell>
          <cell r="C430"/>
          <cell r="D430"/>
          <cell r="E430"/>
          <cell r="F430"/>
          <cell r="G430"/>
          <cell r="H430"/>
          <cell r="I430"/>
          <cell r="J430"/>
          <cell r="K430"/>
          <cell r="L430"/>
          <cell r="M430"/>
          <cell r="N430"/>
          <cell r="O430"/>
          <cell r="P430"/>
          <cell r="Q430"/>
          <cell r="R430"/>
          <cell r="S430">
            <v>2</v>
          </cell>
          <cell r="T430">
            <v>2</v>
          </cell>
          <cell r="U430"/>
          <cell r="V430"/>
          <cell r="W430"/>
          <cell r="X430"/>
          <cell r="Y430">
            <v>2</v>
          </cell>
          <cell r="Z430">
            <v>2</v>
          </cell>
          <cell r="AA430"/>
          <cell r="AB430"/>
          <cell r="AC430"/>
          <cell r="AD430"/>
          <cell r="AE430"/>
          <cell r="AF430"/>
          <cell r="AG430"/>
          <cell r="AH430"/>
          <cell r="AI430"/>
          <cell r="AJ430"/>
          <cell r="AK430"/>
          <cell r="AL430"/>
          <cell r="AM430"/>
          <cell r="AN430"/>
          <cell r="AO430"/>
          <cell r="AP430"/>
          <cell r="AQ430">
            <v>19.91</v>
          </cell>
          <cell r="AR430">
            <v>19.91</v>
          </cell>
        </row>
        <row r="431">
          <cell r="A431" t="str">
            <v>07-5W1</v>
          </cell>
          <cell r="B431" t="str">
            <v>Randolph</v>
          </cell>
          <cell r="C431"/>
          <cell r="D431"/>
          <cell r="E431"/>
          <cell r="F431"/>
          <cell r="G431"/>
          <cell r="H431"/>
          <cell r="I431"/>
          <cell r="J431"/>
          <cell r="K431"/>
          <cell r="L431"/>
          <cell r="M431"/>
          <cell r="N431"/>
          <cell r="O431"/>
          <cell r="P431"/>
          <cell r="Q431"/>
          <cell r="R431"/>
          <cell r="S431">
            <v>21</v>
          </cell>
          <cell r="T431">
            <v>21</v>
          </cell>
          <cell r="U431"/>
          <cell r="V431"/>
          <cell r="W431"/>
          <cell r="X431"/>
          <cell r="Y431">
            <v>21</v>
          </cell>
          <cell r="Z431">
            <v>21</v>
          </cell>
          <cell r="AA431"/>
          <cell r="AB431"/>
          <cell r="AC431"/>
          <cell r="AD431"/>
          <cell r="AE431"/>
          <cell r="AF431"/>
          <cell r="AG431"/>
          <cell r="AH431"/>
          <cell r="AI431"/>
          <cell r="AJ431"/>
          <cell r="AK431"/>
          <cell r="AL431"/>
          <cell r="AM431"/>
          <cell r="AN431"/>
          <cell r="AO431"/>
          <cell r="AP431"/>
          <cell r="AQ431">
            <v>143.59</v>
          </cell>
          <cell r="AR431">
            <v>143.59</v>
          </cell>
        </row>
        <row r="432">
          <cell r="A432" t="str">
            <v>07-5W2</v>
          </cell>
          <cell r="B432" t="str">
            <v>Randolph</v>
          </cell>
          <cell r="C432"/>
          <cell r="D432"/>
          <cell r="E432"/>
          <cell r="F432"/>
          <cell r="G432"/>
          <cell r="H432"/>
          <cell r="I432"/>
          <cell r="J432"/>
          <cell r="K432"/>
          <cell r="L432"/>
          <cell r="M432"/>
          <cell r="N432"/>
          <cell r="O432"/>
          <cell r="P432"/>
          <cell r="Q432"/>
          <cell r="R432"/>
          <cell r="S432">
            <v>43</v>
          </cell>
          <cell r="T432">
            <v>43</v>
          </cell>
          <cell r="U432"/>
          <cell r="V432"/>
          <cell r="W432"/>
          <cell r="X432"/>
          <cell r="Y432">
            <v>43</v>
          </cell>
          <cell r="Z432">
            <v>43</v>
          </cell>
          <cell r="AA432"/>
          <cell r="AB432"/>
          <cell r="AC432"/>
          <cell r="AD432"/>
          <cell r="AE432"/>
          <cell r="AF432"/>
          <cell r="AG432"/>
          <cell r="AH432"/>
          <cell r="AI432"/>
          <cell r="AJ432"/>
          <cell r="AK432"/>
          <cell r="AL432"/>
          <cell r="AM432"/>
          <cell r="AN432"/>
          <cell r="AO432"/>
          <cell r="AP432"/>
          <cell r="AQ432">
            <v>220.96</v>
          </cell>
          <cell r="AR432">
            <v>220.96</v>
          </cell>
        </row>
        <row r="433">
          <cell r="A433" t="str">
            <v>07-5W3</v>
          </cell>
          <cell r="B433" t="str">
            <v>Randolph</v>
          </cell>
          <cell r="C433"/>
          <cell r="D433"/>
          <cell r="E433"/>
          <cell r="F433"/>
          <cell r="G433"/>
          <cell r="H433"/>
          <cell r="I433"/>
          <cell r="J433"/>
          <cell r="K433"/>
          <cell r="L433"/>
          <cell r="M433"/>
          <cell r="N433"/>
          <cell r="O433">
            <v>1</v>
          </cell>
          <cell r="P433">
            <v>1</v>
          </cell>
          <cell r="Q433"/>
          <cell r="R433"/>
          <cell r="S433">
            <v>106</v>
          </cell>
          <cell r="T433">
            <v>106</v>
          </cell>
          <cell r="U433"/>
          <cell r="V433"/>
          <cell r="W433"/>
          <cell r="X433"/>
          <cell r="Y433">
            <v>107</v>
          </cell>
          <cell r="Z433">
            <v>107</v>
          </cell>
          <cell r="AA433"/>
          <cell r="AB433"/>
          <cell r="AC433"/>
          <cell r="AD433"/>
          <cell r="AE433"/>
          <cell r="AF433"/>
          <cell r="AG433"/>
          <cell r="AH433"/>
          <cell r="AI433"/>
          <cell r="AJ433"/>
          <cell r="AK433"/>
          <cell r="AL433"/>
          <cell r="AM433">
            <v>1.2</v>
          </cell>
          <cell r="AN433">
            <v>1.2</v>
          </cell>
          <cell r="AO433"/>
          <cell r="AP433"/>
          <cell r="AQ433">
            <v>754.71</v>
          </cell>
          <cell r="AR433">
            <v>754.71</v>
          </cell>
        </row>
        <row r="434">
          <cell r="A434" t="str">
            <v>07-5W4</v>
          </cell>
          <cell r="B434" t="str">
            <v>Randolph</v>
          </cell>
          <cell r="C434"/>
          <cell r="D434"/>
          <cell r="E434"/>
          <cell r="F434"/>
          <cell r="G434"/>
          <cell r="H434"/>
          <cell r="I434"/>
          <cell r="J434"/>
          <cell r="K434"/>
          <cell r="L434"/>
          <cell r="M434"/>
          <cell r="N434"/>
          <cell r="O434"/>
          <cell r="P434"/>
          <cell r="Q434"/>
          <cell r="R434"/>
          <cell r="S434">
            <v>45</v>
          </cell>
          <cell r="T434">
            <v>45</v>
          </cell>
          <cell r="U434"/>
          <cell r="V434"/>
          <cell r="W434"/>
          <cell r="X434"/>
          <cell r="Y434">
            <v>45</v>
          </cell>
          <cell r="Z434">
            <v>45</v>
          </cell>
          <cell r="AA434"/>
          <cell r="AB434"/>
          <cell r="AC434"/>
          <cell r="AD434"/>
          <cell r="AE434"/>
          <cell r="AF434"/>
          <cell r="AG434"/>
          <cell r="AH434"/>
          <cell r="AI434"/>
          <cell r="AJ434"/>
          <cell r="AK434"/>
          <cell r="AL434"/>
          <cell r="AM434"/>
          <cell r="AN434"/>
          <cell r="AO434"/>
          <cell r="AP434"/>
          <cell r="AQ434">
            <v>253.17</v>
          </cell>
          <cell r="AR434">
            <v>253.17</v>
          </cell>
        </row>
        <row r="435">
          <cell r="A435" t="str">
            <v>07-60J1</v>
          </cell>
          <cell r="B435" t="str">
            <v>Abington</v>
          </cell>
          <cell r="C435"/>
          <cell r="D435"/>
          <cell r="E435"/>
          <cell r="F435"/>
          <cell r="G435"/>
          <cell r="H435"/>
          <cell r="I435"/>
          <cell r="J435"/>
          <cell r="K435"/>
          <cell r="L435"/>
          <cell r="M435"/>
          <cell r="N435"/>
          <cell r="O435"/>
          <cell r="P435"/>
          <cell r="Q435"/>
          <cell r="R435"/>
          <cell r="S435">
            <v>30</v>
          </cell>
          <cell r="T435">
            <v>30</v>
          </cell>
          <cell r="U435"/>
          <cell r="V435"/>
          <cell r="W435"/>
          <cell r="X435"/>
          <cell r="Y435">
            <v>30</v>
          </cell>
          <cell r="Z435">
            <v>30</v>
          </cell>
          <cell r="AA435"/>
          <cell r="AB435"/>
          <cell r="AC435"/>
          <cell r="AD435"/>
          <cell r="AE435"/>
          <cell r="AF435"/>
          <cell r="AG435"/>
          <cell r="AH435"/>
          <cell r="AI435"/>
          <cell r="AJ435"/>
          <cell r="AK435"/>
          <cell r="AL435"/>
          <cell r="AM435"/>
          <cell r="AN435"/>
          <cell r="AO435"/>
          <cell r="AP435"/>
          <cell r="AQ435">
            <v>182.59</v>
          </cell>
          <cell r="AR435">
            <v>182.59</v>
          </cell>
        </row>
        <row r="436">
          <cell r="A436" t="str">
            <v>07-64J1</v>
          </cell>
          <cell r="B436" t="str">
            <v>Abington, Rockland</v>
          </cell>
          <cell r="C436"/>
          <cell r="D436"/>
          <cell r="E436"/>
          <cell r="F436"/>
          <cell r="G436"/>
          <cell r="H436"/>
          <cell r="I436"/>
          <cell r="J436"/>
          <cell r="K436"/>
          <cell r="L436"/>
          <cell r="M436"/>
          <cell r="N436"/>
          <cell r="O436"/>
          <cell r="P436"/>
          <cell r="Q436"/>
          <cell r="R436"/>
          <cell r="S436">
            <v>27</v>
          </cell>
          <cell r="T436">
            <v>27</v>
          </cell>
          <cell r="U436"/>
          <cell r="V436"/>
          <cell r="W436"/>
          <cell r="X436"/>
          <cell r="Y436">
            <v>27</v>
          </cell>
          <cell r="Z436">
            <v>27</v>
          </cell>
          <cell r="AA436"/>
          <cell r="AB436"/>
          <cell r="AC436"/>
          <cell r="AD436"/>
          <cell r="AE436"/>
          <cell r="AF436"/>
          <cell r="AG436"/>
          <cell r="AH436"/>
          <cell r="AI436"/>
          <cell r="AJ436"/>
          <cell r="AK436"/>
          <cell r="AL436"/>
          <cell r="AM436"/>
          <cell r="AN436"/>
          <cell r="AO436"/>
          <cell r="AP436"/>
          <cell r="AQ436">
            <v>231.39400000000001</v>
          </cell>
          <cell r="AR436">
            <v>231.39400000000001</v>
          </cell>
        </row>
        <row r="437">
          <cell r="A437" t="str">
            <v>07-65J1</v>
          </cell>
          <cell r="B437" t="str">
            <v>Cohasset, Scituate</v>
          </cell>
          <cell r="C437"/>
          <cell r="D437"/>
          <cell r="E437"/>
          <cell r="F437"/>
          <cell r="G437"/>
          <cell r="H437"/>
          <cell r="I437"/>
          <cell r="J437"/>
          <cell r="K437"/>
          <cell r="L437"/>
          <cell r="M437"/>
          <cell r="N437"/>
          <cell r="O437"/>
          <cell r="P437"/>
          <cell r="Q437"/>
          <cell r="R437"/>
          <cell r="S437">
            <v>10</v>
          </cell>
          <cell r="T437">
            <v>10</v>
          </cell>
          <cell r="U437"/>
          <cell r="V437"/>
          <cell r="W437"/>
          <cell r="X437"/>
          <cell r="Y437">
            <v>10</v>
          </cell>
          <cell r="Z437">
            <v>10</v>
          </cell>
          <cell r="AA437"/>
          <cell r="AB437"/>
          <cell r="AC437"/>
          <cell r="AD437"/>
          <cell r="AE437"/>
          <cell r="AF437"/>
          <cell r="AG437"/>
          <cell r="AH437"/>
          <cell r="AI437"/>
          <cell r="AJ437"/>
          <cell r="AK437"/>
          <cell r="AL437"/>
          <cell r="AM437"/>
          <cell r="AN437"/>
          <cell r="AO437"/>
          <cell r="AP437"/>
          <cell r="AQ437">
            <v>62.94</v>
          </cell>
          <cell r="AR437">
            <v>62.94</v>
          </cell>
        </row>
        <row r="438">
          <cell r="A438" t="str">
            <v>07-67J1</v>
          </cell>
          <cell r="B438" t="str">
            <v>Abington, Rockland</v>
          </cell>
          <cell r="C438"/>
          <cell r="D438"/>
          <cell r="E438"/>
          <cell r="F438"/>
          <cell r="G438"/>
          <cell r="H438"/>
          <cell r="I438"/>
          <cell r="J438"/>
          <cell r="K438"/>
          <cell r="L438"/>
          <cell r="M438"/>
          <cell r="N438"/>
          <cell r="O438"/>
          <cell r="P438"/>
          <cell r="Q438"/>
          <cell r="R438"/>
          <cell r="S438">
            <v>25</v>
          </cell>
          <cell r="T438">
            <v>25</v>
          </cell>
          <cell r="U438"/>
          <cell r="V438"/>
          <cell r="W438"/>
          <cell r="X438"/>
          <cell r="Y438">
            <v>25</v>
          </cell>
          <cell r="Z438">
            <v>25</v>
          </cell>
          <cell r="AA438"/>
          <cell r="AB438"/>
          <cell r="AC438"/>
          <cell r="AD438"/>
          <cell r="AE438"/>
          <cell r="AF438"/>
          <cell r="AG438"/>
          <cell r="AH438"/>
          <cell r="AI438"/>
          <cell r="AJ438"/>
          <cell r="AK438"/>
          <cell r="AL438"/>
          <cell r="AM438"/>
          <cell r="AN438"/>
          <cell r="AO438"/>
          <cell r="AP438"/>
          <cell r="AQ438">
            <v>157.88</v>
          </cell>
          <cell r="AR438">
            <v>157.88</v>
          </cell>
        </row>
        <row r="439">
          <cell r="A439" t="str">
            <v>07-69J1</v>
          </cell>
          <cell r="B439" t="str">
            <v>Brockton</v>
          </cell>
          <cell r="C439"/>
          <cell r="D439"/>
          <cell r="E439"/>
          <cell r="F439"/>
          <cell r="G439"/>
          <cell r="H439"/>
          <cell r="I439"/>
          <cell r="J439"/>
          <cell r="K439"/>
          <cell r="L439"/>
          <cell r="M439"/>
          <cell r="N439"/>
          <cell r="O439"/>
          <cell r="P439"/>
          <cell r="Q439"/>
          <cell r="R439"/>
          <cell r="S439">
            <v>33</v>
          </cell>
          <cell r="T439">
            <v>33</v>
          </cell>
          <cell r="U439"/>
          <cell r="V439"/>
          <cell r="W439"/>
          <cell r="X439"/>
          <cell r="Y439">
            <v>33</v>
          </cell>
          <cell r="Z439">
            <v>33</v>
          </cell>
          <cell r="AA439"/>
          <cell r="AB439"/>
          <cell r="AC439"/>
          <cell r="AD439"/>
          <cell r="AE439"/>
          <cell r="AF439"/>
          <cell r="AG439"/>
          <cell r="AH439"/>
          <cell r="AI439"/>
          <cell r="AJ439"/>
          <cell r="AK439"/>
          <cell r="AL439"/>
          <cell r="AM439"/>
          <cell r="AN439"/>
          <cell r="AO439"/>
          <cell r="AP439"/>
          <cell r="AQ439">
            <v>195.93</v>
          </cell>
          <cell r="AR439">
            <v>195.93</v>
          </cell>
        </row>
        <row r="440">
          <cell r="A440" t="str">
            <v>07-6W1</v>
          </cell>
          <cell r="B440" t="str">
            <v>Weymouth</v>
          </cell>
          <cell r="C440"/>
          <cell r="D440"/>
          <cell r="E440"/>
          <cell r="F440"/>
          <cell r="G440"/>
          <cell r="H440"/>
          <cell r="I440"/>
          <cell r="J440"/>
          <cell r="K440"/>
          <cell r="L440"/>
          <cell r="M440"/>
          <cell r="N440"/>
          <cell r="O440"/>
          <cell r="P440"/>
          <cell r="Q440"/>
          <cell r="R440"/>
          <cell r="S440">
            <v>110</v>
          </cell>
          <cell r="T440">
            <v>110</v>
          </cell>
          <cell r="U440"/>
          <cell r="V440"/>
          <cell r="W440"/>
          <cell r="X440"/>
          <cell r="Y440">
            <v>110</v>
          </cell>
          <cell r="Z440">
            <v>110</v>
          </cell>
          <cell r="AA440"/>
          <cell r="AB440"/>
          <cell r="AC440"/>
          <cell r="AD440"/>
          <cell r="AE440"/>
          <cell r="AF440"/>
          <cell r="AG440"/>
          <cell r="AH440"/>
          <cell r="AI440"/>
          <cell r="AJ440"/>
          <cell r="AK440"/>
          <cell r="AL440"/>
          <cell r="AM440"/>
          <cell r="AN440"/>
          <cell r="AO440"/>
          <cell r="AP440"/>
          <cell r="AQ440">
            <v>558</v>
          </cell>
          <cell r="AR440">
            <v>558</v>
          </cell>
        </row>
        <row r="441">
          <cell r="A441" t="str">
            <v>07-6W2</v>
          </cell>
          <cell r="B441" t="str">
            <v>Weymouth</v>
          </cell>
          <cell r="C441"/>
          <cell r="D441"/>
          <cell r="E441"/>
          <cell r="F441"/>
          <cell r="G441"/>
          <cell r="H441"/>
          <cell r="I441"/>
          <cell r="J441"/>
          <cell r="K441"/>
          <cell r="L441"/>
          <cell r="M441"/>
          <cell r="N441"/>
          <cell r="O441">
            <v>1</v>
          </cell>
          <cell r="P441">
            <v>1</v>
          </cell>
          <cell r="Q441"/>
          <cell r="R441"/>
          <cell r="S441">
            <v>67</v>
          </cell>
          <cell r="T441">
            <v>67</v>
          </cell>
          <cell r="U441"/>
          <cell r="V441"/>
          <cell r="W441"/>
          <cell r="X441"/>
          <cell r="Y441">
            <v>68</v>
          </cell>
          <cell r="Z441">
            <v>68</v>
          </cell>
          <cell r="AA441"/>
          <cell r="AB441"/>
          <cell r="AC441"/>
          <cell r="AD441"/>
          <cell r="AE441"/>
          <cell r="AF441"/>
          <cell r="AG441"/>
          <cell r="AH441"/>
          <cell r="AI441"/>
          <cell r="AJ441"/>
          <cell r="AK441"/>
          <cell r="AL441"/>
          <cell r="AM441">
            <v>1.2</v>
          </cell>
          <cell r="AN441">
            <v>1.2</v>
          </cell>
          <cell r="AO441"/>
          <cell r="AP441"/>
          <cell r="AQ441">
            <v>345.42</v>
          </cell>
          <cell r="AR441">
            <v>345.42</v>
          </cell>
        </row>
        <row r="442">
          <cell r="A442" t="str">
            <v>07-70J1</v>
          </cell>
          <cell r="B442" t="str">
            <v>Halifax, Pembroke</v>
          </cell>
          <cell r="C442"/>
          <cell r="D442"/>
          <cell r="E442"/>
          <cell r="F442"/>
          <cell r="G442"/>
          <cell r="H442"/>
          <cell r="I442"/>
          <cell r="J442"/>
          <cell r="K442"/>
          <cell r="L442"/>
          <cell r="M442"/>
          <cell r="N442"/>
          <cell r="O442"/>
          <cell r="P442"/>
          <cell r="Q442"/>
          <cell r="R442"/>
          <cell r="S442">
            <v>1</v>
          </cell>
          <cell r="T442">
            <v>1</v>
          </cell>
          <cell r="U442"/>
          <cell r="V442"/>
          <cell r="W442"/>
          <cell r="X442"/>
          <cell r="Y442">
            <v>1</v>
          </cell>
          <cell r="Z442">
            <v>1</v>
          </cell>
          <cell r="AA442"/>
          <cell r="AB442"/>
          <cell r="AC442"/>
          <cell r="AD442"/>
          <cell r="AE442"/>
          <cell r="AF442"/>
          <cell r="AG442"/>
          <cell r="AH442"/>
          <cell r="AI442"/>
          <cell r="AJ442"/>
          <cell r="AK442"/>
          <cell r="AL442"/>
          <cell r="AM442"/>
          <cell r="AN442"/>
          <cell r="AO442"/>
          <cell r="AP442"/>
          <cell r="AQ442">
            <v>95</v>
          </cell>
          <cell r="AR442">
            <v>95</v>
          </cell>
        </row>
        <row r="443">
          <cell r="A443" t="str">
            <v>07-712J1</v>
          </cell>
          <cell r="B443" t="str">
            <v>Abington, Brockton, East Bridgewater, Whitman</v>
          </cell>
          <cell r="C443"/>
          <cell r="D443"/>
          <cell r="E443"/>
          <cell r="F443"/>
          <cell r="G443"/>
          <cell r="H443"/>
          <cell r="I443"/>
          <cell r="J443"/>
          <cell r="K443"/>
          <cell r="L443"/>
          <cell r="M443"/>
          <cell r="N443"/>
          <cell r="O443"/>
          <cell r="P443"/>
          <cell r="Q443"/>
          <cell r="R443"/>
          <cell r="S443">
            <v>62</v>
          </cell>
          <cell r="T443">
            <v>62</v>
          </cell>
          <cell r="U443"/>
          <cell r="V443"/>
          <cell r="W443"/>
          <cell r="X443"/>
          <cell r="Y443">
            <v>62</v>
          </cell>
          <cell r="Z443">
            <v>62</v>
          </cell>
          <cell r="AA443"/>
          <cell r="AB443"/>
          <cell r="AC443"/>
          <cell r="AD443"/>
          <cell r="AE443"/>
          <cell r="AF443"/>
          <cell r="AG443"/>
          <cell r="AH443"/>
          <cell r="AI443"/>
          <cell r="AJ443"/>
          <cell r="AK443"/>
          <cell r="AL443"/>
          <cell r="AM443"/>
          <cell r="AN443"/>
          <cell r="AO443"/>
          <cell r="AP443"/>
          <cell r="AQ443">
            <v>428.28</v>
          </cell>
          <cell r="AR443">
            <v>428.28</v>
          </cell>
        </row>
        <row r="444">
          <cell r="A444" t="str">
            <v>07-75W1</v>
          </cell>
          <cell r="B444" t="str">
            <v>Avon, Stoughton</v>
          </cell>
          <cell r="C444"/>
          <cell r="D444"/>
          <cell r="E444"/>
          <cell r="F444"/>
          <cell r="G444"/>
          <cell r="H444"/>
          <cell r="I444"/>
          <cell r="J444"/>
          <cell r="K444"/>
          <cell r="L444"/>
          <cell r="M444"/>
          <cell r="N444"/>
          <cell r="O444"/>
          <cell r="P444"/>
          <cell r="Q444"/>
          <cell r="R444"/>
          <cell r="S444">
            <v>8</v>
          </cell>
          <cell r="T444">
            <v>8</v>
          </cell>
          <cell r="U444"/>
          <cell r="V444"/>
          <cell r="W444"/>
          <cell r="X444"/>
          <cell r="Y444">
            <v>8</v>
          </cell>
          <cell r="Z444">
            <v>8</v>
          </cell>
          <cell r="AA444"/>
          <cell r="AB444"/>
          <cell r="AC444"/>
          <cell r="AD444"/>
          <cell r="AE444"/>
          <cell r="AF444"/>
          <cell r="AG444"/>
          <cell r="AH444"/>
          <cell r="AI444"/>
          <cell r="AJ444"/>
          <cell r="AK444"/>
          <cell r="AL444"/>
          <cell r="AM444"/>
          <cell r="AN444"/>
          <cell r="AO444"/>
          <cell r="AP444"/>
          <cell r="AQ444">
            <v>806.25</v>
          </cell>
          <cell r="AR444">
            <v>806.25</v>
          </cell>
        </row>
        <row r="445">
          <cell r="A445" t="str">
            <v>07-75W3</v>
          </cell>
          <cell r="B445" t="str">
            <v>Avon, Brockton</v>
          </cell>
          <cell r="C445"/>
          <cell r="D445"/>
          <cell r="E445"/>
          <cell r="F445"/>
          <cell r="G445"/>
          <cell r="H445"/>
          <cell r="I445"/>
          <cell r="J445"/>
          <cell r="K445"/>
          <cell r="L445"/>
          <cell r="M445"/>
          <cell r="N445"/>
          <cell r="O445"/>
          <cell r="P445"/>
          <cell r="Q445"/>
          <cell r="R445"/>
          <cell r="S445">
            <v>15</v>
          </cell>
          <cell r="T445">
            <v>15</v>
          </cell>
          <cell r="U445"/>
          <cell r="V445"/>
          <cell r="W445"/>
          <cell r="X445"/>
          <cell r="Y445">
            <v>15</v>
          </cell>
          <cell r="Z445">
            <v>15</v>
          </cell>
          <cell r="AA445"/>
          <cell r="AB445"/>
          <cell r="AC445"/>
          <cell r="AD445"/>
          <cell r="AE445"/>
          <cell r="AF445"/>
          <cell r="AG445"/>
          <cell r="AH445"/>
          <cell r="AI445"/>
          <cell r="AJ445"/>
          <cell r="AK445"/>
          <cell r="AL445"/>
          <cell r="AM445"/>
          <cell r="AN445"/>
          <cell r="AO445"/>
          <cell r="AP445"/>
          <cell r="AQ445">
            <v>1078.98</v>
          </cell>
          <cell r="AR445">
            <v>1078.98</v>
          </cell>
        </row>
        <row r="446">
          <cell r="A446" t="str">
            <v>07-75W5</v>
          </cell>
          <cell r="B446" t="str">
            <v>Avon</v>
          </cell>
          <cell r="C446"/>
          <cell r="D446"/>
          <cell r="E446"/>
          <cell r="F446"/>
          <cell r="G446"/>
          <cell r="H446"/>
          <cell r="I446"/>
          <cell r="J446"/>
          <cell r="K446"/>
          <cell r="L446"/>
          <cell r="M446"/>
          <cell r="N446"/>
          <cell r="O446"/>
          <cell r="P446"/>
          <cell r="Q446"/>
          <cell r="R446"/>
          <cell r="S446">
            <v>19</v>
          </cell>
          <cell r="T446">
            <v>19</v>
          </cell>
          <cell r="U446"/>
          <cell r="V446"/>
          <cell r="W446"/>
          <cell r="X446"/>
          <cell r="Y446">
            <v>19</v>
          </cell>
          <cell r="Z446">
            <v>19</v>
          </cell>
          <cell r="AA446"/>
          <cell r="AB446"/>
          <cell r="AC446"/>
          <cell r="AD446"/>
          <cell r="AE446"/>
          <cell r="AF446"/>
          <cell r="AG446"/>
          <cell r="AH446"/>
          <cell r="AI446"/>
          <cell r="AJ446"/>
          <cell r="AK446"/>
          <cell r="AL446"/>
          <cell r="AM446"/>
          <cell r="AN446"/>
          <cell r="AO446"/>
          <cell r="AP446"/>
          <cell r="AQ446">
            <v>1046.28</v>
          </cell>
          <cell r="AR446">
            <v>1046.28</v>
          </cell>
        </row>
        <row r="447">
          <cell r="A447" t="str">
            <v>07-75W7</v>
          </cell>
          <cell r="B447" t="str">
            <v>Avon, Randolph, Stoughton</v>
          </cell>
          <cell r="C447"/>
          <cell r="D447"/>
          <cell r="E447"/>
          <cell r="F447"/>
          <cell r="G447"/>
          <cell r="H447"/>
          <cell r="I447"/>
          <cell r="J447"/>
          <cell r="K447"/>
          <cell r="L447"/>
          <cell r="M447"/>
          <cell r="N447"/>
          <cell r="O447"/>
          <cell r="P447"/>
          <cell r="Q447"/>
          <cell r="R447"/>
          <cell r="S447">
            <v>4</v>
          </cell>
          <cell r="T447">
            <v>4</v>
          </cell>
          <cell r="U447"/>
          <cell r="V447"/>
          <cell r="W447"/>
          <cell r="X447"/>
          <cell r="Y447">
            <v>4</v>
          </cell>
          <cell r="Z447">
            <v>4</v>
          </cell>
          <cell r="AA447"/>
          <cell r="AB447"/>
          <cell r="AC447"/>
          <cell r="AD447"/>
          <cell r="AE447"/>
          <cell r="AF447"/>
          <cell r="AG447"/>
          <cell r="AH447"/>
          <cell r="AI447"/>
          <cell r="AJ447"/>
          <cell r="AK447"/>
          <cell r="AL447"/>
          <cell r="AM447"/>
          <cell r="AN447"/>
          <cell r="AO447"/>
          <cell r="AP447"/>
          <cell r="AQ447">
            <v>154.76</v>
          </cell>
          <cell r="AR447">
            <v>154.76</v>
          </cell>
        </row>
        <row r="448">
          <cell r="A448" t="str">
            <v>07-797W1</v>
          </cell>
          <cell r="B448" t="str">
            <v>Bridgewater, Brockton, East Bridgewater</v>
          </cell>
          <cell r="C448"/>
          <cell r="D448"/>
          <cell r="E448"/>
          <cell r="F448"/>
          <cell r="G448"/>
          <cell r="H448"/>
          <cell r="I448"/>
          <cell r="J448"/>
          <cell r="K448"/>
          <cell r="L448"/>
          <cell r="M448"/>
          <cell r="N448"/>
          <cell r="O448"/>
          <cell r="P448"/>
          <cell r="Q448"/>
          <cell r="R448"/>
          <cell r="S448">
            <v>64</v>
          </cell>
          <cell r="T448">
            <v>64</v>
          </cell>
          <cell r="U448"/>
          <cell r="V448"/>
          <cell r="W448"/>
          <cell r="X448"/>
          <cell r="Y448">
            <v>64</v>
          </cell>
          <cell r="Z448">
            <v>64</v>
          </cell>
          <cell r="AA448"/>
          <cell r="AB448"/>
          <cell r="AC448"/>
          <cell r="AD448"/>
          <cell r="AE448"/>
          <cell r="AF448"/>
          <cell r="AG448"/>
          <cell r="AH448"/>
          <cell r="AI448"/>
          <cell r="AJ448"/>
          <cell r="AK448"/>
          <cell r="AL448"/>
          <cell r="AM448"/>
          <cell r="AN448"/>
          <cell r="AO448"/>
          <cell r="AP448"/>
          <cell r="AQ448">
            <v>911.12</v>
          </cell>
          <cell r="AR448">
            <v>911.12</v>
          </cell>
        </row>
        <row r="449">
          <cell r="A449" t="str">
            <v>07-797W19</v>
          </cell>
          <cell r="B449" t="str">
            <v>Brockton, East Bridgewater, West Bridgewater</v>
          </cell>
          <cell r="C449"/>
          <cell r="D449"/>
          <cell r="E449"/>
          <cell r="F449"/>
          <cell r="G449"/>
          <cell r="H449"/>
          <cell r="I449"/>
          <cell r="J449"/>
          <cell r="K449"/>
          <cell r="L449"/>
          <cell r="M449"/>
          <cell r="N449"/>
          <cell r="O449"/>
          <cell r="P449"/>
          <cell r="Q449"/>
          <cell r="R449"/>
          <cell r="S449">
            <v>69</v>
          </cell>
          <cell r="T449">
            <v>69</v>
          </cell>
          <cell r="U449"/>
          <cell r="V449"/>
          <cell r="W449"/>
          <cell r="X449"/>
          <cell r="Y449">
            <v>69</v>
          </cell>
          <cell r="Z449">
            <v>69</v>
          </cell>
          <cell r="AA449"/>
          <cell r="AB449"/>
          <cell r="AC449"/>
          <cell r="AD449"/>
          <cell r="AE449"/>
          <cell r="AF449"/>
          <cell r="AG449"/>
          <cell r="AH449"/>
          <cell r="AI449"/>
          <cell r="AJ449"/>
          <cell r="AK449"/>
          <cell r="AL449"/>
          <cell r="AM449"/>
          <cell r="AN449"/>
          <cell r="AO449"/>
          <cell r="AP449"/>
          <cell r="AQ449">
            <v>1951.94</v>
          </cell>
          <cell r="AR449">
            <v>1951.94</v>
          </cell>
        </row>
        <row r="450">
          <cell r="A450" t="str">
            <v>07-797W20</v>
          </cell>
          <cell r="B450" t="str">
            <v>Bridgewater, East Bridgewater, Easton, West Bridgewater</v>
          </cell>
          <cell r="C450"/>
          <cell r="D450"/>
          <cell r="E450"/>
          <cell r="F450"/>
          <cell r="G450"/>
          <cell r="H450"/>
          <cell r="I450"/>
          <cell r="J450"/>
          <cell r="K450"/>
          <cell r="L450"/>
          <cell r="M450"/>
          <cell r="N450"/>
          <cell r="O450"/>
          <cell r="P450"/>
          <cell r="Q450"/>
          <cell r="R450"/>
          <cell r="S450">
            <v>46</v>
          </cell>
          <cell r="T450">
            <v>46</v>
          </cell>
          <cell r="U450"/>
          <cell r="V450"/>
          <cell r="W450"/>
          <cell r="X450"/>
          <cell r="Y450">
            <v>46</v>
          </cell>
          <cell r="Z450">
            <v>46</v>
          </cell>
          <cell r="AA450"/>
          <cell r="AB450"/>
          <cell r="AC450"/>
          <cell r="AD450"/>
          <cell r="AE450"/>
          <cell r="AF450"/>
          <cell r="AG450"/>
          <cell r="AH450"/>
          <cell r="AI450"/>
          <cell r="AJ450"/>
          <cell r="AK450"/>
          <cell r="AL450"/>
          <cell r="AM450"/>
          <cell r="AN450"/>
          <cell r="AO450"/>
          <cell r="AP450"/>
          <cell r="AQ450">
            <v>314.82</v>
          </cell>
          <cell r="AR450">
            <v>314.82</v>
          </cell>
        </row>
        <row r="451">
          <cell r="A451" t="str">
            <v>07-797W23</v>
          </cell>
          <cell r="B451" t="str">
            <v>Bridgewater, East Bridgewater</v>
          </cell>
          <cell r="C451"/>
          <cell r="D451"/>
          <cell r="E451"/>
          <cell r="F451"/>
          <cell r="G451"/>
          <cell r="H451"/>
          <cell r="I451"/>
          <cell r="J451"/>
          <cell r="K451"/>
          <cell r="L451"/>
          <cell r="M451"/>
          <cell r="N451"/>
          <cell r="O451"/>
          <cell r="P451"/>
          <cell r="Q451"/>
          <cell r="R451"/>
          <cell r="S451">
            <v>134</v>
          </cell>
          <cell r="T451">
            <v>134</v>
          </cell>
          <cell r="U451"/>
          <cell r="V451"/>
          <cell r="W451">
            <v>1</v>
          </cell>
          <cell r="X451">
            <v>1</v>
          </cell>
          <cell r="Y451">
            <v>135</v>
          </cell>
          <cell r="Z451">
            <v>135</v>
          </cell>
          <cell r="AA451"/>
          <cell r="AB451"/>
          <cell r="AC451"/>
          <cell r="AD451"/>
          <cell r="AE451"/>
          <cell r="AF451"/>
          <cell r="AG451"/>
          <cell r="AH451"/>
          <cell r="AI451"/>
          <cell r="AJ451"/>
          <cell r="AK451"/>
          <cell r="AL451"/>
          <cell r="AM451"/>
          <cell r="AN451"/>
          <cell r="AO451"/>
          <cell r="AP451"/>
          <cell r="AQ451">
            <v>1074.9000000000001</v>
          </cell>
          <cell r="AR451">
            <v>1074.9000000000001</v>
          </cell>
        </row>
        <row r="452">
          <cell r="A452" t="str">
            <v>07-797W24</v>
          </cell>
          <cell r="B452" t="str">
            <v>East Bridgewater, Halifax, Hanson, Pembroke</v>
          </cell>
          <cell r="C452"/>
          <cell r="D452"/>
          <cell r="E452"/>
          <cell r="F452"/>
          <cell r="G452"/>
          <cell r="H452"/>
          <cell r="I452"/>
          <cell r="J452"/>
          <cell r="K452"/>
          <cell r="L452"/>
          <cell r="M452"/>
          <cell r="N452"/>
          <cell r="O452">
            <v>1</v>
          </cell>
          <cell r="P452">
            <v>1</v>
          </cell>
          <cell r="Q452"/>
          <cell r="R452"/>
          <cell r="S452">
            <v>125</v>
          </cell>
          <cell r="T452">
            <v>125</v>
          </cell>
          <cell r="U452"/>
          <cell r="V452"/>
          <cell r="W452"/>
          <cell r="X452"/>
          <cell r="Y452">
            <v>126</v>
          </cell>
          <cell r="Z452">
            <v>126</v>
          </cell>
          <cell r="AA452"/>
          <cell r="AB452"/>
          <cell r="AC452"/>
          <cell r="AD452"/>
          <cell r="AE452"/>
          <cell r="AF452"/>
          <cell r="AG452"/>
          <cell r="AH452"/>
          <cell r="AI452"/>
          <cell r="AJ452"/>
          <cell r="AK452"/>
          <cell r="AL452"/>
          <cell r="AM452">
            <v>1.2</v>
          </cell>
          <cell r="AN452">
            <v>1.2</v>
          </cell>
          <cell r="AO452"/>
          <cell r="AP452"/>
          <cell r="AQ452">
            <v>874.42</v>
          </cell>
          <cell r="AR452">
            <v>874.42</v>
          </cell>
        </row>
        <row r="453">
          <cell r="A453" t="str">
            <v>07-797W29</v>
          </cell>
          <cell r="B453" t="str">
            <v>East Bridgewater, Hanson, Whitman</v>
          </cell>
          <cell r="C453"/>
          <cell r="D453"/>
          <cell r="E453"/>
          <cell r="F453"/>
          <cell r="G453"/>
          <cell r="H453"/>
          <cell r="I453"/>
          <cell r="J453"/>
          <cell r="K453"/>
          <cell r="L453"/>
          <cell r="M453"/>
          <cell r="N453"/>
          <cell r="O453">
            <v>1</v>
          </cell>
          <cell r="P453">
            <v>1</v>
          </cell>
          <cell r="Q453"/>
          <cell r="R453"/>
          <cell r="S453">
            <v>88</v>
          </cell>
          <cell r="T453">
            <v>88</v>
          </cell>
          <cell r="U453"/>
          <cell r="V453"/>
          <cell r="W453"/>
          <cell r="X453"/>
          <cell r="Y453">
            <v>89</v>
          </cell>
          <cell r="Z453">
            <v>89</v>
          </cell>
          <cell r="AA453"/>
          <cell r="AB453"/>
          <cell r="AC453"/>
          <cell r="AD453"/>
          <cell r="AE453"/>
          <cell r="AF453"/>
          <cell r="AG453"/>
          <cell r="AH453"/>
          <cell r="AI453"/>
          <cell r="AJ453"/>
          <cell r="AK453"/>
          <cell r="AL453"/>
          <cell r="AM453">
            <v>1.2</v>
          </cell>
          <cell r="AN453">
            <v>1.2</v>
          </cell>
          <cell r="AO453"/>
          <cell r="AP453"/>
          <cell r="AQ453">
            <v>773.42</v>
          </cell>
          <cell r="AR453">
            <v>773.42</v>
          </cell>
        </row>
        <row r="454">
          <cell r="A454" t="str">
            <v>07-797W42</v>
          </cell>
          <cell r="B454" t="str">
            <v>Brockton, East Bridgewater, West Bridgewater</v>
          </cell>
          <cell r="C454"/>
          <cell r="D454"/>
          <cell r="E454"/>
          <cell r="F454"/>
          <cell r="G454"/>
          <cell r="H454"/>
          <cell r="I454"/>
          <cell r="J454"/>
          <cell r="K454"/>
          <cell r="L454"/>
          <cell r="M454"/>
          <cell r="N454"/>
          <cell r="O454"/>
          <cell r="P454"/>
          <cell r="Q454"/>
          <cell r="R454"/>
          <cell r="S454">
            <v>65</v>
          </cell>
          <cell r="T454">
            <v>65</v>
          </cell>
          <cell r="U454"/>
          <cell r="V454"/>
          <cell r="W454"/>
          <cell r="X454"/>
          <cell r="Y454">
            <v>65</v>
          </cell>
          <cell r="Z454">
            <v>65</v>
          </cell>
          <cell r="AA454"/>
          <cell r="AB454"/>
          <cell r="AC454"/>
          <cell r="AD454"/>
          <cell r="AE454"/>
          <cell r="AF454"/>
          <cell r="AG454"/>
          <cell r="AH454"/>
          <cell r="AI454"/>
          <cell r="AJ454"/>
          <cell r="AK454"/>
          <cell r="AL454"/>
          <cell r="AM454"/>
          <cell r="AN454"/>
          <cell r="AO454"/>
          <cell r="AP454"/>
          <cell r="AQ454">
            <v>2449.96</v>
          </cell>
          <cell r="AR454">
            <v>2449.96</v>
          </cell>
        </row>
        <row r="455">
          <cell r="A455" t="str">
            <v>07-8W1</v>
          </cell>
          <cell r="B455" t="str">
            <v>Hingham, Weymouth</v>
          </cell>
          <cell r="C455"/>
          <cell r="D455"/>
          <cell r="E455"/>
          <cell r="F455"/>
          <cell r="G455"/>
          <cell r="H455"/>
          <cell r="I455"/>
          <cell r="J455"/>
          <cell r="K455"/>
          <cell r="L455"/>
          <cell r="M455"/>
          <cell r="N455"/>
          <cell r="O455"/>
          <cell r="P455"/>
          <cell r="Q455"/>
          <cell r="R455"/>
          <cell r="S455">
            <v>42</v>
          </cell>
          <cell r="T455">
            <v>42</v>
          </cell>
          <cell r="U455"/>
          <cell r="V455"/>
          <cell r="W455"/>
          <cell r="X455"/>
          <cell r="Y455">
            <v>42</v>
          </cell>
          <cell r="Z455">
            <v>42</v>
          </cell>
          <cell r="AA455"/>
          <cell r="AB455"/>
          <cell r="AC455"/>
          <cell r="AD455"/>
          <cell r="AE455"/>
          <cell r="AF455"/>
          <cell r="AG455"/>
          <cell r="AH455"/>
          <cell r="AI455"/>
          <cell r="AJ455"/>
          <cell r="AK455"/>
          <cell r="AL455"/>
          <cell r="AM455"/>
          <cell r="AN455"/>
          <cell r="AO455"/>
          <cell r="AP455"/>
          <cell r="AQ455">
            <v>238.8</v>
          </cell>
          <cell r="AR455">
            <v>238.8</v>
          </cell>
        </row>
        <row r="456">
          <cell r="A456" t="str">
            <v>07-8W2</v>
          </cell>
          <cell r="B456" t="str">
            <v>Weymouth</v>
          </cell>
          <cell r="C456"/>
          <cell r="D456"/>
          <cell r="E456"/>
          <cell r="F456"/>
          <cell r="G456"/>
          <cell r="H456"/>
          <cell r="I456"/>
          <cell r="J456"/>
          <cell r="K456"/>
          <cell r="L456"/>
          <cell r="M456"/>
          <cell r="N456"/>
          <cell r="O456"/>
          <cell r="P456"/>
          <cell r="Q456"/>
          <cell r="R456"/>
          <cell r="S456">
            <v>6</v>
          </cell>
          <cell r="T456">
            <v>6</v>
          </cell>
          <cell r="U456"/>
          <cell r="V456"/>
          <cell r="W456"/>
          <cell r="X456"/>
          <cell r="Y456">
            <v>6</v>
          </cell>
          <cell r="Z456">
            <v>6</v>
          </cell>
          <cell r="AA456"/>
          <cell r="AB456"/>
          <cell r="AC456"/>
          <cell r="AD456"/>
          <cell r="AE456"/>
          <cell r="AF456"/>
          <cell r="AG456"/>
          <cell r="AH456"/>
          <cell r="AI456"/>
          <cell r="AJ456"/>
          <cell r="AK456"/>
          <cell r="AL456"/>
          <cell r="AM456"/>
          <cell r="AN456"/>
          <cell r="AO456"/>
          <cell r="AP456"/>
          <cell r="AQ456">
            <v>39.950000000000003</v>
          </cell>
          <cell r="AR456">
            <v>39.950000000000003</v>
          </cell>
        </row>
        <row r="457">
          <cell r="A457" t="str">
            <v>07-910W25</v>
          </cell>
          <cell r="B457" t="str">
            <v>Hanover, Hanson, Kingston, Pembroke</v>
          </cell>
          <cell r="C457"/>
          <cell r="D457"/>
          <cell r="E457"/>
          <cell r="F457"/>
          <cell r="G457"/>
          <cell r="H457"/>
          <cell r="I457"/>
          <cell r="J457"/>
          <cell r="K457"/>
          <cell r="L457"/>
          <cell r="M457"/>
          <cell r="N457"/>
          <cell r="O457"/>
          <cell r="P457"/>
          <cell r="Q457"/>
          <cell r="R457"/>
          <cell r="S457">
            <v>97</v>
          </cell>
          <cell r="T457">
            <v>97</v>
          </cell>
          <cell r="U457"/>
          <cell r="V457"/>
          <cell r="W457">
            <v>1</v>
          </cell>
          <cell r="X457">
            <v>1</v>
          </cell>
          <cell r="Y457">
            <v>98</v>
          </cell>
          <cell r="Z457">
            <v>98</v>
          </cell>
          <cell r="AA457"/>
          <cell r="AB457"/>
          <cell r="AC457"/>
          <cell r="AD457"/>
          <cell r="AE457"/>
          <cell r="AF457"/>
          <cell r="AG457"/>
          <cell r="AH457"/>
          <cell r="AI457"/>
          <cell r="AJ457"/>
          <cell r="AK457"/>
          <cell r="AL457"/>
          <cell r="AM457"/>
          <cell r="AN457"/>
          <cell r="AO457"/>
          <cell r="AP457"/>
          <cell r="AQ457">
            <v>3092.81</v>
          </cell>
          <cell r="AR457">
            <v>3092.81</v>
          </cell>
        </row>
        <row r="458">
          <cell r="A458" t="str">
            <v>07-910W51</v>
          </cell>
          <cell r="B458" t="str">
            <v>Hanover, Marshfield, Norwell, Pembroke</v>
          </cell>
          <cell r="C458"/>
          <cell r="D458"/>
          <cell r="E458"/>
          <cell r="F458"/>
          <cell r="G458"/>
          <cell r="H458"/>
          <cell r="I458"/>
          <cell r="J458"/>
          <cell r="K458"/>
          <cell r="L458"/>
          <cell r="M458"/>
          <cell r="N458"/>
          <cell r="O458"/>
          <cell r="P458"/>
          <cell r="Q458"/>
          <cell r="R458"/>
          <cell r="S458">
            <v>47</v>
          </cell>
          <cell r="T458">
            <v>47</v>
          </cell>
          <cell r="U458"/>
          <cell r="V458"/>
          <cell r="W458"/>
          <cell r="X458"/>
          <cell r="Y458">
            <v>47</v>
          </cell>
          <cell r="Z458">
            <v>47</v>
          </cell>
          <cell r="AA458"/>
          <cell r="AB458"/>
          <cell r="AC458"/>
          <cell r="AD458"/>
          <cell r="AE458"/>
          <cell r="AF458"/>
          <cell r="AG458"/>
          <cell r="AH458"/>
          <cell r="AI458"/>
          <cell r="AJ458"/>
          <cell r="AK458"/>
          <cell r="AL458"/>
          <cell r="AM458"/>
          <cell r="AN458"/>
          <cell r="AO458"/>
          <cell r="AP458"/>
          <cell r="AQ458">
            <v>467.52</v>
          </cell>
          <cell r="AR458">
            <v>467.52</v>
          </cell>
        </row>
        <row r="459">
          <cell r="A459" t="str">
            <v>07-910W52</v>
          </cell>
          <cell r="B459" t="str">
            <v>Duxbury, Hanover, Pembroke</v>
          </cell>
          <cell r="C459"/>
          <cell r="D459"/>
          <cell r="E459"/>
          <cell r="F459"/>
          <cell r="G459"/>
          <cell r="H459"/>
          <cell r="I459"/>
          <cell r="J459"/>
          <cell r="K459"/>
          <cell r="L459"/>
          <cell r="M459"/>
          <cell r="N459"/>
          <cell r="O459"/>
          <cell r="P459"/>
          <cell r="Q459"/>
          <cell r="R459"/>
          <cell r="S459">
            <v>51</v>
          </cell>
          <cell r="T459">
            <v>51</v>
          </cell>
          <cell r="U459"/>
          <cell r="V459"/>
          <cell r="W459"/>
          <cell r="X459"/>
          <cell r="Y459">
            <v>51</v>
          </cell>
          <cell r="Z459">
            <v>51</v>
          </cell>
          <cell r="AA459"/>
          <cell r="AB459"/>
          <cell r="AC459"/>
          <cell r="AD459"/>
          <cell r="AE459"/>
          <cell r="AF459"/>
          <cell r="AG459"/>
          <cell r="AH459"/>
          <cell r="AI459"/>
          <cell r="AJ459"/>
          <cell r="AK459"/>
          <cell r="AL459"/>
          <cell r="AM459"/>
          <cell r="AN459"/>
          <cell r="AO459"/>
          <cell r="AP459"/>
          <cell r="AQ459">
            <v>364.51</v>
          </cell>
          <cell r="AR459">
            <v>364.51</v>
          </cell>
        </row>
        <row r="460">
          <cell r="A460" t="str">
            <v>07-911W13</v>
          </cell>
          <cell r="B460" t="str">
            <v>Brockton</v>
          </cell>
          <cell r="C460"/>
          <cell r="D460"/>
          <cell r="E460"/>
          <cell r="F460"/>
          <cell r="G460"/>
          <cell r="H460"/>
          <cell r="I460"/>
          <cell r="J460"/>
          <cell r="K460"/>
          <cell r="L460"/>
          <cell r="M460"/>
          <cell r="N460"/>
          <cell r="O460"/>
          <cell r="P460"/>
          <cell r="Q460"/>
          <cell r="R460"/>
          <cell r="S460">
            <v>109</v>
          </cell>
          <cell r="T460">
            <v>109</v>
          </cell>
          <cell r="U460"/>
          <cell r="V460"/>
          <cell r="W460"/>
          <cell r="X460"/>
          <cell r="Y460">
            <v>109</v>
          </cell>
          <cell r="Z460">
            <v>109</v>
          </cell>
          <cell r="AA460"/>
          <cell r="AB460"/>
          <cell r="AC460"/>
          <cell r="AD460"/>
          <cell r="AE460"/>
          <cell r="AF460"/>
          <cell r="AG460"/>
          <cell r="AH460"/>
          <cell r="AI460"/>
          <cell r="AJ460"/>
          <cell r="AK460"/>
          <cell r="AL460"/>
          <cell r="AM460"/>
          <cell r="AN460"/>
          <cell r="AO460"/>
          <cell r="AP460"/>
          <cell r="AQ460">
            <v>649.25</v>
          </cell>
          <cell r="AR460">
            <v>649.25</v>
          </cell>
        </row>
        <row r="461">
          <cell r="A461" t="str">
            <v>07-911W25</v>
          </cell>
          <cell r="B461" t="str">
            <v>Brockton</v>
          </cell>
          <cell r="C461"/>
          <cell r="D461"/>
          <cell r="E461"/>
          <cell r="F461"/>
          <cell r="G461"/>
          <cell r="H461"/>
          <cell r="I461"/>
          <cell r="J461"/>
          <cell r="K461"/>
          <cell r="L461"/>
          <cell r="M461"/>
          <cell r="N461"/>
          <cell r="O461"/>
          <cell r="P461"/>
          <cell r="Q461"/>
          <cell r="R461"/>
          <cell r="S461">
            <v>32</v>
          </cell>
          <cell r="T461">
            <v>32</v>
          </cell>
          <cell r="U461"/>
          <cell r="V461"/>
          <cell r="W461"/>
          <cell r="X461"/>
          <cell r="Y461">
            <v>32</v>
          </cell>
          <cell r="Z461">
            <v>32</v>
          </cell>
          <cell r="AA461"/>
          <cell r="AB461"/>
          <cell r="AC461"/>
          <cell r="AD461"/>
          <cell r="AE461"/>
          <cell r="AF461"/>
          <cell r="AG461"/>
          <cell r="AH461"/>
          <cell r="AI461"/>
          <cell r="AJ461"/>
          <cell r="AK461"/>
          <cell r="AL461"/>
          <cell r="AM461"/>
          <cell r="AN461"/>
          <cell r="AO461"/>
          <cell r="AP461"/>
          <cell r="AQ461">
            <v>769.18</v>
          </cell>
          <cell r="AR461">
            <v>769.18</v>
          </cell>
        </row>
        <row r="462">
          <cell r="A462" t="str">
            <v>07-911W56</v>
          </cell>
          <cell r="B462" t="str">
            <v>Brockton</v>
          </cell>
          <cell r="C462"/>
          <cell r="D462"/>
          <cell r="E462"/>
          <cell r="F462"/>
          <cell r="G462"/>
          <cell r="H462"/>
          <cell r="I462"/>
          <cell r="J462"/>
          <cell r="K462"/>
          <cell r="L462"/>
          <cell r="M462"/>
          <cell r="N462"/>
          <cell r="O462"/>
          <cell r="P462"/>
          <cell r="Q462"/>
          <cell r="R462"/>
          <cell r="S462">
            <v>163</v>
          </cell>
          <cell r="T462">
            <v>163</v>
          </cell>
          <cell r="U462"/>
          <cell r="V462"/>
          <cell r="W462"/>
          <cell r="X462"/>
          <cell r="Y462">
            <v>163</v>
          </cell>
          <cell r="Z462">
            <v>163</v>
          </cell>
          <cell r="AA462"/>
          <cell r="AB462"/>
          <cell r="AC462"/>
          <cell r="AD462"/>
          <cell r="AE462"/>
          <cell r="AF462"/>
          <cell r="AG462"/>
          <cell r="AH462"/>
          <cell r="AI462"/>
          <cell r="AJ462"/>
          <cell r="AK462"/>
          <cell r="AL462"/>
          <cell r="AM462"/>
          <cell r="AN462"/>
          <cell r="AO462"/>
          <cell r="AP462"/>
          <cell r="AQ462">
            <v>1310.75</v>
          </cell>
          <cell r="AR462">
            <v>1310.75</v>
          </cell>
        </row>
        <row r="463">
          <cell r="A463" t="str">
            <v>07-911W57</v>
          </cell>
          <cell r="B463" t="str">
            <v>Brockton</v>
          </cell>
          <cell r="C463"/>
          <cell r="D463"/>
          <cell r="E463"/>
          <cell r="F463"/>
          <cell r="G463"/>
          <cell r="H463"/>
          <cell r="I463"/>
          <cell r="J463"/>
          <cell r="K463"/>
          <cell r="L463"/>
          <cell r="M463"/>
          <cell r="N463"/>
          <cell r="O463"/>
          <cell r="P463"/>
          <cell r="Q463"/>
          <cell r="R463"/>
          <cell r="S463">
            <v>13</v>
          </cell>
          <cell r="T463">
            <v>13</v>
          </cell>
          <cell r="U463"/>
          <cell r="V463"/>
          <cell r="W463"/>
          <cell r="X463"/>
          <cell r="Y463">
            <v>13</v>
          </cell>
          <cell r="Z463">
            <v>13</v>
          </cell>
          <cell r="AA463"/>
          <cell r="AB463"/>
          <cell r="AC463"/>
          <cell r="AD463"/>
          <cell r="AE463"/>
          <cell r="AF463"/>
          <cell r="AG463"/>
          <cell r="AH463"/>
          <cell r="AI463"/>
          <cell r="AJ463"/>
          <cell r="AK463"/>
          <cell r="AL463"/>
          <cell r="AM463"/>
          <cell r="AN463"/>
          <cell r="AO463"/>
          <cell r="AP463"/>
          <cell r="AQ463">
            <v>82.43</v>
          </cell>
          <cell r="AR463">
            <v>82.43</v>
          </cell>
        </row>
        <row r="464">
          <cell r="A464" t="str">
            <v>07-911W59</v>
          </cell>
          <cell r="B464" t="str">
            <v>Avon, Brockton</v>
          </cell>
          <cell r="C464"/>
          <cell r="D464"/>
          <cell r="E464"/>
          <cell r="F464"/>
          <cell r="G464"/>
          <cell r="H464"/>
          <cell r="I464"/>
          <cell r="J464"/>
          <cell r="K464"/>
          <cell r="L464"/>
          <cell r="M464"/>
          <cell r="N464"/>
          <cell r="O464"/>
          <cell r="P464"/>
          <cell r="Q464"/>
          <cell r="R464"/>
          <cell r="S464">
            <v>11</v>
          </cell>
          <cell r="T464">
            <v>11</v>
          </cell>
          <cell r="U464"/>
          <cell r="V464"/>
          <cell r="W464"/>
          <cell r="X464"/>
          <cell r="Y464">
            <v>11</v>
          </cell>
          <cell r="Z464">
            <v>11</v>
          </cell>
          <cell r="AA464"/>
          <cell r="AB464"/>
          <cell r="AC464"/>
          <cell r="AD464"/>
          <cell r="AE464"/>
          <cell r="AF464"/>
          <cell r="AG464"/>
          <cell r="AH464"/>
          <cell r="AI464"/>
          <cell r="AJ464"/>
          <cell r="AK464"/>
          <cell r="AL464"/>
          <cell r="AM464"/>
          <cell r="AN464"/>
          <cell r="AO464"/>
          <cell r="AP464"/>
          <cell r="AQ464">
            <v>58</v>
          </cell>
          <cell r="AR464">
            <v>58</v>
          </cell>
        </row>
        <row r="465">
          <cell r="A465" t="str">
            <v>07-911W65</v>
          </cell>
          <cell r="B465" t="str">
            <v>Avon, Brockton</v>
          </cell>
          <cell r="C465"/>
          <cell r="D465"/>
          <cell r="E465"/>
          <cell r="F465"/>
          <cell r="G465"/>
          <cell r="H465"/>
          <cell r="I465"/>
          <cell r="J465"/>
          <cell r="K465"/>
          <cell r="L465"/>
          <cell r="M465"/>
          <cell r="N465"/>
          <cell r="O465"/>
          <cell r="P465"/>
          <cell r="Q465"/>
          <cell r="R465"/>
          <cell r="S465">
            <v>3</v>
          </cell>
          <cell r="T465">
            <v>3</v>
          </cell>
          <cell r="U465"/>
          <cell r="V465"/>
          <cell r="W465"/>
          <cell r="X465"/>
          <cell r="Y465">
            <v>3</v>
          </cell>
          <cell r="Z465">
            <v>3</v>
          </cell>
          <cell r="AA465"/>
          <cell r="AB465"/>
          <cell r="AC465"/>
          <cell r="AD465"/>
          <cell r="AE465"/>
          <cell r="AF465"/>
          <cell r="AG465"/>
          <cell r="AH465"/>
          <cell r="AI465"/>
          <cell r="AJ465"/>
          <cell r="AK465"/>
          <cell r="AL465"/>
          <cell r="AM465"/>
          <cell r="AN465"/>
          <cell r="AO465"/>
          <cell r="AP465"/>
          <cell r="AQ465">
            <v>26.2</v>
          </cell>
          <cell r="AR465">
            <v>26.2</v>
          </cell>
        </row>
        <row r="466">
          <cell r="A466" t="str">
            <v>07-911W77</v>
          </cell>
          <cell r="B466" t="str">
            <v>Abington, Brockton, Holbrook</v>
          </cell>
          <cell r="C466"/>
          <cell r="D466"/>
          <cell r="E466"/>
          <cell r="F466"/>
          <cell r="G466"/>
          <cell r="H466"/>
          <cell r="I466"/>
          <cell r="J466"/>
          <cell r="K466"/>
          <cell r="L466"/>
          <cell r="M466"/>
          <cell r="N466"/>
          <cell r="O466"/>
          <cell r="P466"/>
          <cell r="Q466"/>
          <cell r="R466"/>
          <cell r="S466">
            <v>134</v>
          </cell>
          <cell r="T466">
            <v>134</v>
          </cell>
          <cell r="U466"/>
          <cell r="V466"/>
          <cell r="W466"/>
          <cell r="X466"/>
          <cell r="Y466">
            <v>134</v>
          </cell>
          <cell r="Z466">
            <v>134</v>
          </cell>
          <cell r="AA466"/>
          <cell r="AB466"/>
          <cell r="AC466"/>
          <cell r="AD466"/>
          <cell r="AE466"/>
          <cell r="AF466"/>
          <cell r="AG466"/>
          <cell r="AH466"/>
          <cell r="AI466"/>
          <cell r="AJ466"/>
          <cell r="AK466"/>
          <cell r="AL466"/>
          <cell r="AM466"/>
          <cell r="AN466"/>
          <cell r="AO466"/>
          <cell r="AP466"/>
          <cell r="AQ466">
            <v>931.09</v>
          </cell>
          <cell r="AR466">
            <v>931.09</v>
          </cell>
        </row>
        <row r="467">
          <cell r="A467" t="str">
            <v>07-912W21</v>
          </cell>
          <cell r="B467" t="str">
            <v>Bridgewater, East Bridgewater, West Bridgewater</v>
          </cell>
          <cell r="C467"/>
          <cell r="D467"/>
          <cell r="E467"/>
          <cell r="F467"/>
          <cell r="G467"/>
          <cell r="H467"/>
          <cell r="I467"/>
          <cell r="J467"/>
          <cell r="K467"/>
          <cell r="L467"/>
          <cell r="M467"/>
          <cell r="N467"/>
          <cell r="O467"/>
          <cell r="P467"/>
          <cell r="Q467"/>
          <cell r="R467"/>
          <cell r="S467">
            <v>111</v>
          </cell>
          <cell r="T467">
            <v>111</v>
          </cell>
          <cell r="U467"/>
          <cell r="V467"/>
          <cell r="W467"/>
          <cell r="X467"/>
          <cell r="Y467">
            <v>111</v>
          </cell>
          <cell r="Z467">
            <v>111</v>
          </cell>
          <cell r="AA467"/>
          <cell r="AB467"/>
          <cell r="AC467"/>
          <cell r="AD467"/>
          <cell r="AE467"/>
          <cell r="AF467"/>
          <cell r="AG467"/>
          <cell r="AH467"/>
          <cell r="AI467"/>
          <cell r="AJ467"/>
          <cell r="AK467"/>
          <cell r="AL467"/>
          <cell r="AM467"/>
          <cell r="AN467"/>
          <cell r="AO467"/>
          <cell r="AP467"/>
          <cell r="AQ467">
            <v>1132.77</v>
          </cell>
          <cell r="AR467">
            <v>1132.77</v>
          </cell>
        </row>
        <row r="468">
          <cell r="A468" t="str">
            <v>07-912W22</v>
          </cell>
          <cell r="B468" t="str">
            <v>Bridgewater, East Bridgewater</v>
          </cell>
          <cell r="C468"/>
          <cell r="D468"/>
          <cell r="E468"/>
          <cell r="F468"/>
          <cell r="G468"/>
          <cell r="H468"/>
          <cell r="I468"/>
          <cell r="J468"/>
          <cell r="K468"/>
          <cell r="L468"/>
          <cell r="M468"/>
          <cell r="N468"/>
          <cell r="O468"/>
          <cell r="P468"/>
          <cell r="Q468"/>
          <cell r="R468"/>
          <cell r="S468"/>
          <cell r="T468"/>
          <cell r="U468"/>
          <cell r="V468"/>
          <cell r="W468"/>
          <cell r="X468"/>
          <cell r="Y468">
            <v>0</v>
          </cell>
          <cell r="Z468">
            <v>0</v>
          </cell>
          <cell r="AA468"/>
          <cell r="AB468"/>
          <cell r="AC468"/>
          <cell r="AD468"/>
          <cell r="AE468"/>
          <cell r="AF468"/>
          <cell r="AG468"/>
          <cell r="AH468"/>
          <cell r="AI468"/>
          <cell r="AJ468"/>
          <cell r="AK468"/>
          <cell r="AL468"/>
          <cell r="AM468"/>
          <cell r="AN468"/>
          <cell r="AO468"/>
          <cell r="AP468"/>
          <cell r="AQ468"/>
          <cell r="AR468"/>
        </row>
        <row r="469">
          <cell r="A469" t="str">
            <v>07-912W55</v>
          </cell>
          <cell r="B469" t="str">
            <v>Bridgewater</v>
          </cell>
          <cell r="C469"/>
          <cell r="D469"/>
          <cell r="E469"/>
          <cell r="F469"/>
          <cell r="G469"/>
          <cell r="H469"/>
          <cell r="I469"/>
          <cell r="J469"/>
          <cell r="K469"/>
          <cell r="L469"/>
          <cell r="M469"/>
          <cell r="N469"/>
          <cell r="O469">
            <v>1</v>
          </cell>
          <cell r="P469">
            <v>1</v>
          </cell>
          <cell r="Q469"/>
          <cell r="R469"/>
          <cell r="S469">
            <v>101</v>
          </cell>
          <cell r="T469">
            <v>101</v>
          </cell>
          <cell r="U469"/>
          <cell r="V469"/>
          <cell r="W469"/>
          <cell r="X469"/>
          <cell r="Y469">
            <v>102</v>
          </cell>
          <cell r="Z469">
            <v>102</v>
          </cell>
          <cell r="AA469"/>
          <cell r="AB469"/>
          <cell r="AC469"/>
          <cell r="AD469"/>
          <cell r="AE469"/>
          <cell r="AF469"/>
          <cell r="AG469"/>
          <cell r="AH469"/>
          <cell r="AI469"/>
          <cell r="AJ469"/>
          <cell r="AK469"/>
          <cell r="AL469"/>
          <cell r="AM469">
            <v>1690</v>
          </cell>
          <cell r="AN469">
            <v>1690</v>
          </cell>
          <cell r="AO469"/>
          <cell r="AP469"/>
          <cell r="AQ469">
            <v>6838.67</v>
          </cell>
          <cell r="AR469">
            <v>6838.67</v>
          </cell>
        </row>
        <row r="470">
          <cell r="A470" t="str">
            <v>07-912W73</v>
          </cell>
          <cell r="B470" t="str">
            <v>Bridgewater</v>
          </cell>
          <cell r="C470"/>
          <cell r="D470"/>
          <cell r="E470"/>
          <cell r="F470"/>
          <cell r="G470"/>
          <cell r="H470"/>
          <cell r="I470"/>
          <cell r="J470"/>
          <cell r="K470"/>
          <cell r="L470"/>
          <cell r="M470"/>
          <cell r="N470"/>
          <cell r="O470">
            <v>1</v>
          </cell>
          <cell r="P470">
            <v>1</v>
          </cell>
          <cell r="Q470"/>
          <cell r="R470"/>
          <cell r="S470">
            <v>46</v>
          </cell>
          <cell r="T470">
            <v>46</v>
          </cell>
          <cell r="U470">
            <v>1</v>
          </cell>
          <cell r="V470">
            <v>1</v>
          </cell>
          <cell r="W470"/>
          <cell r="X470"/>
          <cell r="Y470">
            <v>48</v>
          </cell>
          <cell r="Z470">
            <v>48</v>
          </cell>
          <cell r="AA470"/>
          <cell r="AB470"/>
          <cell r="AC470"/>
          <cell r="AD470"/>
          <cell r="AE470"/>
          <cell r="AF470"/>
          <cell r="AG470"/>
          <cell r="AH470"/>
          <cell r="AI470"/>
          <cell r="AJ470"/>
          <cell r="AK470"/>
          <cell r="AL470"/>
          <cell r="AM470">
            <v>75</v>
          </cell>
          <cell r="AN470">
            <v>75</v>
          </cell>
          <cell r="AO470"/>
          <cell r="AP470"/>
          <cell r="AQ470">
            <v>525.07000000000005</v>
          </cell>
          <cell r="AR470">
            <v>525.07000000000005</v>
          </cell>
        </row>
        <row r="471">
          <cell r="A471" t="str">
            <v>07-912W74</v>
          </cell>
          <cell r="B471" t="str">
            <v>Bridgewater, East Bridgewater, Halifax</v>
          </cell>
          <cell r="C471"/>
          <cell r="D471"/>
          <cell r="E471"/>
          <cell r="F471"/>
          <cell r="G471"/>
          <cell r="H471"/>
          <cell r="I471"/>
          <cell r="J471"/>
          <cell r="K471"/>
          <cell r="L471"/>
          <cell r="M471"/>
          <cell r="N471"/>
          <cell r="O471"/>
          <cell r="P471"/>
          <cell r="Q471"/>
          <cell r="R471"/>
          <cell r="S471">
            <v>50</v>
          </cell>
          <cell r="T471">
            <v>50</v>
          </cell>
          <cell r="U471"/>
          <cell r="V471"/>
          <cell r="W471"/>
          <cell r="X471"/>
          <cell r="Y471">
            <v>50</v>
          </cell>
          <cell r="Z471">
            <v>50</v>
          </cell>
          <cell r="AA471"/>
          <cell r="AB471"/>
          <cell r="AC471"/>
          <cell r="AD471"/>
          <cell r="AE471"/>
          <cell r="AF471"/>
          <cell r="AG471"/>
          <cell r="AH471"/>
          <cell r="AI471"/>
          <cell r="AJ471"/>
          <cell r="AK471"/>
          <cell r="AL471"/>
          <cell r="AM471"/>
          <cell r="AN471"/>
          <cell r="AO471"/>
          <cell r="AP471"/>
          <cell r="AQ471">
            <v>386.29399999999998</v>
          </cell>
          <cell r="AR471">
            <v>386.29399999999998</v>
          </cell>
        </row>
        <row r="472">
          <cell r="A472" t="str">
            <v>07-912W75</v>
          </cell>
          <cell r="B472" t="str">
            <v>Bridgewater, Halifax, Hanson, Plympton</v>
          </cell>
          <cell r="C472"/>
          <cell r="D472"/>
          <cell r="E472"/>
          <cell r="F472"/>
          <cell r="G472"/>
          <cell r="H472"/>
          <cell r="I472"/>
          <cell r="J472"/>
          <cell r="K472"/>
          <cell r="L472"/>
          <cell r="M472"/>
          <cell r="N472"/>
          <cell r="O472"/>
          <cell r="P472"/>
          <cell r="Q472"/>
          <cell r="R472"/>
          <cell r="S472">
            <v>107</v>
          </cell>
          <cell r="T472">
            <v>107</v>
          </cell>
          <cell r="U472"/>
          <cell r="V472"/>
          <cell r="W472"/>
          <cell r="X472"/>
          <cell r="Y472">
            <v>107</v>
          </cell>
          <cell r="Z472">
            <v>107</v>
          </cell>
          <cell r="AA472"/>
          <cell r="AB472"/>
          <cell r="AC472"/>
          <cell r="AD472"/>
          <cell r="AE472"/>
          <cell r="AF472"/>
          <cell r="AG472"/>
          <cell r="AH472"/>
          <cell r="AI472"/>
          <cell r="AJ472"/>
          <cell r="AK472"/>
          <cell r="AL472"/>
          <cell r="AM472"/>
          <cell r="AN472"/>
          <cell r="AO472"/>
          <cell r="AP472"/>
          <cell r="AQ472">
            <v>3364.06</v>
          </cell>
          <cell r="AR472">
            <v>3364.06</v>
          </cell>
        </row>
        <row r="473">
          <cell r="A473" t="str">
            <v>07-913W17</v>
          </cell>
          <cell r="B473" t="str">
            <v>Stoughton</v>
          </cell>
          <cell r="C473"/>
          <cell r="D473"/>
          <cell r="E473"/>
          <cell r="F473"/>
          <cell r="G473"/>
          <cell r="H473"/>
          <cell r="I473"/>
          <cell r="J473"/>
          <cell r="K473"/>
          <cell r="L473"/>
          <cell r="M473"/>
          <cell r="N473"/>
          <cell r="O473"/>
          <cell r="P473"/>
          <cell r="Q473"/>
          <cell r="R473"/>
          <cell r="S473">
            <v>36</v>
          </cell>
          <cell r="T473">
            <v>36</v>
          </cell>
          <cell r="U473"/>
          <cell r="V473"/>
          <cell r="W473"/>
          <cell r="X473"/>
          <cell r="Y473">
            <v>36</v>
          </cell>
          <cell r="Z473">
            <v>36</v>
          </cell>
          <cell r="AA473"/>
          <cell r="AB473"/>
          <cell r="AC473"/>
          <cell r="AD473"/>
          <cell r="AE473"/>
          <cell r="AF473"/>
          <cell r="AG473"/>
          <cell r="AH473"/>
          <cell r="AI473"/>
          <cell r="AJ473"/>
          <cell r="AK473"/>
          <cell r="AL473"/>
          <cell r="AM473"/>
          <cell r="AN473"/>
          <cell r="AO473"/>
          <cell r="AP473"/>
          <cell r="AQ473">
            <v>709.34</v>
          </cell>
          <cell r="AR473">
            <v>709.34</v>
          </cell>
        </row>
        <row r="474">
          <cell r="A474" t="str">
            <v>07-913W18</v>
          </cell>
          <cell r="B474" t="str">
            <v>Stoughton</v>
          </cell>
          <cell r="C474"/>
          <cell r="D474"/>
          <cell r="E474"/>
          <cell r="F474"/>
          <cell r="G474"/>
          <cell r="H474"/>
          <cell r="I474"/>
          <cell r="J474"/>
          <cell r="K474"/>
          <cell r="L474"/>
          <cell r="M474"/>
          <cell r="N474"/>
          <cell r="O474"/>
          <cell r="P474"/>
          <cell r="Q474"/>
          <cell r="R474"/>
          <cell r="S474">
            <v>40</v>
          </cell>
          <cell r="T474">
            <v>40</v>
          </cell>
          <cell r="U474"/>
          <cell r="V474"/>
          <cell r="W474"/>
          <cell r="X474"/>
          <cell r="Y474">
            <v>40</v>
          </cell>
          <cell r="Z474">
            <v>40</v>
          </cell>
          <cell r="AA474"/>
          <cell r="AB474"/>
          <cell r="AC474"/>
          <cell r="AD474"/>
          <cell r="AE474"/>
          <cell r="AF474"/>
          <cell r="AG474"/>
          <cell r="AH474"/>
          <cell r="AI474"/>
          <cell r="AJ474"/>
          <cell r="AK474"/>
          <cell r="AL474"/>
          <cell r="AM474"/>
          <cell r="AN474"/>
          <cell r="AO474"/>
          <cell r="AP474"/>
          <cell r="AQ474">
            <v>235.96</v>
          </cell>
          <cell r="AR474">
            <v>235.96</v>
          </cell>
        </row>
        <row r="475">
          <cell r="A475" t="str">
            <v>07-913W43</v>
          </cell>
          <cell r="B475" t="str">
            <v>Sharon, Stoughton</v>
          </cell>
          <cell r="C475"/>
          <cell r="D475"/>
          <cell r="E475"/>
          <cell r="F475"/>
          <cell r="G475"/>
          <cell r="H475"/>
          <cell r="I475"/>
          <cell r="J475"/>
          <cell r="K475"/>
          <cell r="L475"/>
          <cell r="M475"/>
          <cell r="N475"/>
          <cell r="O475"/>
          <cell r="P475"/>
          <cell r="Q475"/>
          <cell r="R475"/>
          <cell r="S475">
            <v>106</v>
          </cell>
          <cell r="T475">
            <v>106</v>
          </cell>
          <cell r="U475"/>
          <cell r="V475"/>
          <cell r="W475"/>
          <cell r="X475"/>
          <cell r="Y475">
            <v>106</v>
          </cell>
          <cell r="Z475">
            <v>106</v>
          </cell>
          <cell r="AA475"/>
          <cell r="AB475"/>
          <cell r="AC475"/>
          <cell r="AD475"/>
          <cell r="AE475"/>
          <cell r="AF475"/>
          <cell r="AG475"/>
          <cell r="AH475"/>
          <cell r="AI475"/>
          <cell r="AJ475"/>
          <cell r="AK475"/>
          <cell r="AL475"/>
          <cell r="AM475"/>
          <cell r="AN475"/>
          <cell r="AO475"/>
          <cell r="AP475"/>
          <cell r="AQ475">
            <v>716.72500000000002</v>
          </cell>
          <cell r="AR475">
            <v>716.72500000000002</v>
          </cell>
        </row>
        <row r="476">
          <cell r="A476" t="str">
            <v>07-913W47</v>
          </cell>
          <cell r="B476" t="str">
            <v>Stoughton</v>
          </cell>
          <cell r="C476"/>
          <cell r="D476"/>
          <cell r="E476"/>
          <cell r="F476"/>
          <cell r="G476"/>
          <cell r="H476"/>
          <cell r="I476"/>
          <cell r="J476"/>
          <cell r="K476"/>
          <cell r="L476"/>
          <cell r="M476"/>
          <cell r="N476"/>
          <cell r="O476"/>
          <cell r="P476"/>
          <cell r="Q476"/>
          <cell r="R476"/>
          <cell r="S476">
            <v>51</v>
          </cell>
          <cell r="T476">
            <v>51</v>
          </cell>
          <cell r="U476"/>
          <cell r="V476"/>
          <cell r="W476"/>
          <cell r="X476"/>
          <cell r="Y476">
            <v>51</v>
          </cell>
          <cell r="Z476">
            <v>51</v>
          </cell>
          <cell r="AA476"/>
          <cell r="AB476"/>
          <cell r="AC476"/>
          <cell r="AD476"/>
          <cell r="AE476"/>
          <cell r="AF476"/>
          <cell r="AG476"/>
          <cell r="AH476"/>
          <cell r="AI476"/>
          <cell r="AJ476"/>
          <cell r="AK476"/>
          <cell r="AL476"/>
          <cell r="AM476"/>
          <cell r="AN476"/>
          <cell r="AO476"/>
          <cell r="AP476"/>
          <cell r="AQ476">
            <v>328.24</v>
          </cell>
          <cell r="AR476">
            <v>328.24</v>
          </cell>
        </row>
        <row r="477">
          <cell r="A477" t="str">
            <v>07-913W67</v>
          </cell>
          <cell r="B477" t="str">
            <v>Stoughton</v>
          </cell>
          <cell r="C477"/>
          <cell r="D477"/>
          <cell r="E477"/>
          <cell r="F477"/>
          <cell r="G477"/>
          <cell r="H477"/>
          <cell r="I477"/>
          <cell r="J477"/>
          <cell r="K477"/>
          <cell r="L477"/>
          <cell r="M477"/>
          <cell r="N477"/>
          <cell r="O477"/>
          <cell r="P477"/>
          <cell r="Q477"/>
          <cell r="R477"/>
          <cell r="S477">
            <v>63</v>
          </cell>
          <cell r="T477">
            <v>63</v>
          </cell>
          <cell r="U477"/>
          <cell r="V477"/>
          <cell r="W477"/>
          <cell r="X477"/>
          <cell r="Y477">
            <v>63</v>
          </cell>
          <cell r="Z477">
            <v>63</v>
          </cell>
          <cell r="AA477"/>
          <cell r="AB477"/>
          <cell r="AC477"/>
          <cell r="AD477"/>
          <cell r="AE477"/>
          <cell r="AF477"/>
          <cell r="AG477"/>
          <cell r="AH477"/>
          <cell r="AI477"/>
          <cell r="AJ477"/>
          <cell r="AK477"/>
          <cell r="AL477"/>
          <cell r="AM477"/>
          <cell r="AN477"/>
          <cell r="AO477"/>
          <cell r="AP477"/>
          <cell r="AQ477">
            <v>440.25</v>
          </cell>
          <cell r="AR477">
            <v>440.25</v>
          </cell>
        </row>
        <row r="478">
          <cell r="A478" t="str">
            <v>07-913W69</v>
          </cell>
          <cell r="B478" t="str">
            <v>Canton, Stoughton</v>
          </cell>
          <cell r="C478"/>
          <cell r="D478"/>
          <cell r="E478"/>
          <cell r="F478"/>
          <cell r="G478"/>
          <cell r="H478"/>
          <cell r="I478"/>
          <cell r="J478"/>
          <cell r="K478"/>
          <cell r="L478"/>
          <cell r="M478"/>
          <cell r="N478"/>
          <cell r="O478">
            <v>1</v>
          </cell>
          <cell r="P478">
            <v>1</v>
          </cell>
          <cell r="Q478"/>
          <cell r="R478"/>
          <cell r="S478">
            <v>67</v>
          </cell>
          <cell r="T478">
            <v>67</v>
          </cell>
          <cell r="U478"/>
          <cell r="V478"/>
          <cell r="W478"/>
          <cell r="X478"/>
          <cell r="Y478">
            <v>68</v>
          </cell>
          <cell r="Z478">
            <v>68</v>
          </cell>
          <cell r="AA478"/>
          <cell r="AB478"/>
          <cell r="AC478"/>
          <cell r="AD478"/>
          <cell r="AE478"/>
          <cell r="AF478"/>
          <cell r="AG478"/>
          <cell r="AH478"/>
          <cell r="AI478"/>
          <cell r="AJ478"/>
          <cell r="AK478"/>
          <cell r="AL478"/>
          <cell r="AM478">
            <v>1.2</v>
          </cell>
          <cell r="AN478">
            <v>1.2</v>
          </cell>
          <cell r="AO478"/>
          <cell r="AP478"/>
          <cell r="AQ478">
            <v>862.29</v>
          </cell>
          <cell r="AR478">
            <v>862.29</v>
          </cell>
        </row>
        <row r="479">
          <cell r="A479" t="str">
            <v>07-915W35</v>
          </cell>
          <cell r="B479" t="str">
            <v>Norwell, Scituate</v>
          </cell>
          <cell r="C479"/>
          <cell r="D479"/>
          <cell r="E479"/>
          <cell r="F479"/>
          <cell r="G479"/>
          <cell r="H479"/>
          <cell r="I479"/>
          <cell r="J479"/>
          <cell r="K479"/>
          <cell r="L479"/>
          <cell r="M479"/>
          <cell r="N479"/>
          <cell r="O479"/>
          <cell r="P479"/>
          <cell r="Q479"/>
          <cell r="R479"/>
          <cell r="S479">
            <v>13</v>
          </cell>
          <cell r="T479">
            <v>13</v>
          </cell>
          <cell r="U479"/>
          <cell r="V479"/>
          <cell r="W479"/>
          <cell r="X479"/>
          <cell r="Y479">
            <v>13</v>
          </cell>
          <cell r="Z479">
            <v>13</v>
          </cell>
          <cell r="AA479"/>
          <cell r="AB479"/>
          <cell r="AC479"/>
          <cell r="AD479"/>
          <cell r="AE479"/>
          <cell r="AF479"/>
          <cell r="AG479"/>
          <cell r="AH479"/>
          <cell r="AI479"/>
          <cell r="AJ479"/>
          <cell r="AK479"/>
          <cell r="AL479"/>
          <cell r="AM479"/>
          <cell r="AN479"/>
          <cell r="AO479"/>
          <cell r="AP479"/>
          <cell r="AQ479">
            <v>101.21</v>
          </cell>
          <cell r="AR479">
            <v>101.21</v>
          </cell>
        </row>
        <row r="480">
          <cell r="A480" t="str">
            <v>07-915W36</v>
          </cell>
          <cell r="B480" t="str">
            <v>Norwell, Scituate</v>
          </cell>
          <cell r="C480"/>
          <cell r="D480"/>
          <cell r="E480"/>
          <cell r="F480"/>
          <cell r="G480"/>
          <cell r="H480"/>
          <cell r="I480"/>
          <cell r="J480"/>
          <cell r="K480"/>
          <cell r="L480"/>
          <cell r="M480"/>
          <cell r="N480"/>
          <cell r="O480"/>
          <cell r="P480"/>
          <cell r="Q480"/>
          <cell r="R480"/>
          <cell r="S480">
            <v>64</v>
          </cell>
          <cell r="T480">
            <v>64</v>
          </cell>
          <cell r="U480"/>
          <cell r="V480"/>
          <cell r="W480">
            <v>2</v>
          </cell>
          <cell r="X480">
            <v>2</v>
          </cell>
          <cell r="Y480">
            <v>66</v>
          </cell>
          <cell r="Z480">
            <v>66</v>
          </cell>
          <cell r="AA480"/>
          <cell r="AB480"/>
          <cell r="AC480"/>
          <cell r="AD480"/>
          <cell r="AE480"/>
          <cell r="AF480"/>
          <cell r="AG480"/>
          <cell r="AH480"/>
          <cell r="AI480"/>
          <cell r="AJ480"/>
          <cell r="AK480"/>
          <cell r="AL480"/>
          <cell r="AM480"/>
          <cell r="AN480"/>
          <cell r="AO480"/>
          <cell r="AP480"/>
          <cell r="AQ480">
            <v>3333.38</v>
          </cell>
          <cell r="AR480">
            <v>3333.38</v>
          </cell>
        </row>
        <row r="481">
          <cell r="A481" t="str">
            <v>07-915W37</v>
          </cell>
          <cell r="B481" t="str">
            <v>Cohasset, Scituate</v>
          </cell>
          <cell r="C481"/>
          <cell r="D481"/>
          <cell r="E481"/>
          <cell r="F481"/>
          <cell r="G481"/>
          <cell r="H481"/>
          <cell r="I481"/>
          <cell r="J481"/>
          <cell r="K481"/>
          <cell r="L481"/>
          <cell r="M481"/>
          <cell r="N481"/>
          <cell r="O481"/>
          <cell r="P481"/>
          <cell r="Q481"/>
          <cell r="R481"/>
          <cell r="S481">
            <v>16</v>
          </cell>
          <cell r="T481">
            <v>16</v>
          </cell>
          <cell r="U481"/>
          <cell r="V481"/>
          <cell r="W481"/>
          <cell r="X481"/>
          <cell r="Y481">
            <v>16</v>
          </cell>
          <cell r="Z481">
            <v>16</v>
          </cell>
          <cell r="AA481"/>
          <cell r="AB481"/>
          <cell r="AC481"/>
          <cell r="AD481"/>
          <cell r="AE481"/>
          <cell r="AF481"/>
          <cell r="AG481"/>
          <cell r="AH481"/>
          <cell r="AI481"/>
          <cell r="AJ481"/>
          <cell r="AK481"/>
          <cell r="AL481"/>
          <cell r="AM481"/>
          <cell r="AN481"/>
          <cell r="AO481"/>
          <cell r="AP481"/>
          <cell r="AQ481">
            <v>365.39</v>
          </cell>
          <cell r="AR481">
            <v>365.39</v>
          </cell>
        </row>
        <row r="482">
          <cell r="A482" t="str">
            <v>07-915W82</v>
          </cell>
          <cell r="B482" t="str">
            <v>Scituate</v>
          </cell>
          <cell r="C482"/>
          <cell r="D482"/>
          <cell r="E482"/>
          <cell r="F482"/>
          <cell r="G482"/>
          <cell r="H482"/>
          <cell r="I482"/>
          <cell r="J482"/>
          <cell r="K482"/>
          <cell r="L482"/>
          <cell r="M482"/>
          <cell r="N482"/>
          <cell r="O482"/>
          <cell r="P482"/>
          <cell r="Q482"/>
          <cell r="R482"/>
          <cell r="S482">
            <v>52</v>
          </cell>
          <cell r="T482">
            <v>52</v>
          </cell>
          <cell r="U482"/>
          <cell r="V482"/>
          <cell r="W482"/>
          <cell r="X482"/>
          <cell r="Y482">
            <v>52</v>
          </cell>
          <cell r="Z482">
            <v>52</v>
          </cell>
          <cell r="AA482"/>
          <cell r="AB482"/>
          <cell r="AC482"/>
          <cell r="AD482"/>
          <cell r="AE482"/>
          <cell r="AF482"/>
          <cell r="AG482"/>
          <cell r="AH482"/>
          <cell r="AI482"/>
          <cell r="AJ482"/>
          <cell r="AK482"/>
          <cell r="AL482"/>
          <cell r="AM482"/>
          <cell r="AN482"/>
          <cell r="AO482"/>
          <cell r="AP482"/>
          <cell r="AQ482">
            <v>307.47000000000003</v>
          </cell>
          <cell r="AR482">
            <v>307.47000000000003</v>
          </cell>
        </row>
        <row r="483">
          <cell r="A483" t="str">
            <v>07-91W40</v>
          </cell>
          <cell r="B483" t="str">
            <v>Brockton</v>
          </cell>
          <cell r="C483"/>
          <cell r="D483"/>
          <cell r="E483"/>
          <cell r="F483"/>
          <cell r="G483"/>
          <cell r="H483"/>
          <cell r="I483"/>
          <cell r="J483"/>
          <cell r="K483"/>
          <cell r="L483"/>
          <cell r="M483"/>
          <cell r="N483"/>
          <cell r="O483"/>
          <cell r="P483"/>
          <cell r="Q483"/>
          <cell r="R483"/>
          <cell r="S483">
            <v>28</v>
          </cell>
          <cell r="T483">
            <v>28</v>
          </cell>
          <cell r="U483"/>
          <cell r="V483"/>
          <cell r="W483"/>
          <cell r="X483"/>
          <cell r="Y483">
            <v>28</v>
          </cell>
          <cell r="Z483">
            <v>28</v>
          </cell>
          <cell r="AA483"/>
          <cell r="AB483"/>
          <cell r="AC483"/>
          <cell r="AD483"/>
          <cell r="AE483"/>
          <cell r="AF483"/>
          <cell r="AG483"/>
          <cell r="AH483"/>
          <cell r="AI483"/>
          <cell r="AJ483"/>
          <cell r="AK483"/>
          <cell r="AL483"/>
          <cell r="AM483"/>
          <cell r="AN483"/>
          <cell r="AO483"/>
          <cell r="AP483"/>
          <cell r="AQ483">
            <v>671.44</v>
          </cell>
          <cell r="AR483">
            <v>671.44</v>
          </cell>
        </row>
        <row r="484">
          <cell r="A484" t="str">
            <v>07-91W41</v>
          </cell>
          <cell r="B484" t="str">
            <v>Brockton, East Bridgewater, Whitman</v>
          </cell>
          <cell r="C484"/>
          <cell r="D484"/>
          <cell r="E484"/>
          <cell r="F484"/>
          <cell r="G484"/>
          <cell r="H484"/>
          <cell r="I484"/>
          <cell r="J484"/>
          <cell r="K484"/>
          <cell r="L484"/>
          <cell r="M484"/>
          <cell r="N484"/>
          <cell r="O484">
            <v>1</v>
          </cell>
          <cell r="P484">
            <v>1</v>
          </cell>
          <cell r="Q484"/>
          <cell r="R484"/>
          <cell r="S484">
            <v>31</v>
          </cell>
          <cell r="T484">
            <v>31</v>
          </cell>
          <cell r="U484"/>
          <cell r="V484"/>
          <cell r="W484"/>
          <cell r="X484"/>
          <cell r="Y484">
            <v>32</v>
          </cell>
          <cell r="Z484">
            <v>32</v>
          </cell>
          <cell r="AA484"/>
          <cell r="AB484"/>
          <cell r="AC484"/>
          <cell r="AD484"/>
          <cell r="AE484"/>
          <cell r="AF484"/>
          <cell r="AG484"/>
          <cell r="AH484"/>
          <cell r="AI484"/>
          <cell r="AJ484"/>
          <cell r="AK484"/>
          <cell r="AL484"/>
          <cell r="AM484">
            <v>60</v>
          </cell>
          <cell r="AN484">
            <v>60</v>
          </cell>
          <cell r="AO484"/>
          <cell r="AP484"/>
          <cell r="AQ484">
            <v>6855.29</v>
          </cell>
          <cell r="AR484">
            <v>6855.29</v>
          </cell>
        </row>
        <row r="485">
          <cell r="A485" t="str">
            <v>07-91W42</v>
          </cell>
          <cell r="B485" t="str">
            <v>Brockton</v>
          </cell>
          <cell r="C485"/>
          <cell r="D485"/>
          <cell r="E485"/>
          <cell r="F485"/>
          <cell r="G485"/>
          <cell r="H485"/>
          <cell r="I485"/>
          <cell r="J485"/>
          <cell r="K485"/>
          <cell r="L485"/>
          <cell r="M485"/>
          <cell r="N485"/>
          <cell r="O485"/>
          <cell r="P485"/>
          <cell r="Q485"/>
          <cell r="R485"/>
          <cell r="S485">
            <v>21</v>
          </cell>
          <cell r="T485">
            <v>21</v>
          </cell>
          <cell r="U485"/>
          <cell r="V485"/>
          <cell r="W485"/>
          <cell r="X485"/>
          <cell r="Y485">
            <v>21</v>
          </cell>
          <cell r="Z485">
            <v>21</v>
          </cell>
          <cell r="AA485"/>
          <cell r="AB485"/>
          <cell r="AC485"/>
          <cell r="AD485"/>
          <cell r="AE485"/>
          <cell r="AF485"/>
          <cell r="AG485"/>
          <cell r="AH485"/>
          <cell r="AI485"/>
          <cell r="AJ485"/>
          <cell r="AK485"/>
          <cell r="AL485"/>
          <cell r="AM485"/>
          <cell r="AN485"/>
          <cell r="AO485"/>
          <cell r="AP485"/>
          <cell r="AQ485">
            <v>129.69999999999999</v>
          </cell>
          <cell r="AR485">
            <v>129.69999999999999</v>
          </cell>
        </row>
        <row r="486">
          <cell r="A486" t="str">
            <v>07-91W43</v>
          </cell>
          <cell r="B486" t="str">
            <v>Brockton</v>
          </cell>
          <cell r="C486"/>
          <cell r="D486"/>
          <cell r="E486"/>
          <cell r="F486"/>
          <cell r="G486"/>
          <cell r="H486"/>
          <cell r="I486"/>
          <cell r="J486"/>
          <cell r="K486"/>
          <cell r="L486"/>
          <cell r="M486"/>
          <cell r="N486"/>
          <cell r="O486"/>
          <cell r="P486"/>
          <cell r="Q486"/>
          <cell r="R486"/>
          <cell r="S486">
            <v>57</v>
          </cell>
          <cell r="T486">
            <v>57</v>
          </cell>
          <cell r="U486"/>
          <cell r="V486"/>
          <cell r="W486"/>
          <cell r="X486"/>
          <cell r="Y486">
            <v>57</v>
          </cell>
          <cell r="Z486">
            <v>57</v>
          </cell>
          <cell r="AA486"/>
          <cell r="AB486"/>
          <cell r="AC486"/>
          <cell r="AD486"/>
          <cell r="AE486"/>
          <cell r="AF486"/>
          <cell r="AG486"/>
          <cell r="AH486"/>
          <cell r="AI486"/>
          <cell r="AJ486"/>
          <cell r="AK486"/>
          <cell r="AL486"/>
          <cell r="AM486"/>
          <cell r="AN486"/>
          <cell r="AO486"/>
          <cell r="AP486"/>
          <cell r="AQ486">
            <v>340.21</v>
          </cell>
          <cell r="AR486">
            <v>340.21</v>
          </cell>
        </row>
        <row r="487">
          <cell r="A487" t="str">
            <v>07-91W46</v>
          </cell>
          <cell r="B487" t="str">
            <v>Brockton</v>
          </cell>
          <cell r="C487"/>
          <cell r="D487"/>
          <cell r="E487"/>
          <cell r="F487"/>
          <cell r="G487"/>
          <cell r="H487"/>
          <cell r="I487"/>
          <cell r="J487"/>
          <cell r="K487"/>
          <cell r="L487"/>
          <cell r="M487"/>
          <cell r="N487"/>
          <cell r="O487"/>
          <cell r="P487"/>
          <cell r="Q487"/>
          <cell r="R487"/>
          <cell r="S487">
            <v>5</v>
          </cell>
          <cell r="T487">
            <v>5</v>
          </cell>
          <cell r="U487"/>
          <cell r="V487"/>
          <cell r="W487"/>
          <cell r="X487"/>
          <cell r="Y487">
            <v>5</v>
          </cell>
          <cell r="Z487">
            <v>5</v>
          </cell>
          <cell r="AA487"/>
          <cell r="AB487"/>
          <cell r="AC487"/>
          <cell r="AD487"/>
          <cell r="AE487"/>
          <cell r="AF487"/>
          <cell r="AG487"/>
          <cell r="AH487"/>
          <cell r="AI487"/>
          <cell r="AJ487"/>
          <cell r="AK487"/>
          <cell r="AL487"/>
          <cell r="AM487"/>
          <cell r="AN487"/>
          <cell r="AO487"/>
          <cell r="AP487"/>
          <cell r="AQ487">
            <v>509.2</v>
          </cell>
          <cell r="AR487">
            <v>509.2</v>
          </cell>
        </row>
        <row r="488">
          <cell r="A488" t="str">
            <v>07-91W47</v>
          </cell>
          <cell r="B488" t="str">
            <v>Brockton, Whitman</v>
          </cell>
          <cell r="C488"/>
          <cell r="D488"/>
          <cell r="E488"/>
          <cell r="F488"/>
          <cell r="G488"/>
          <cell r="H488"/>
          <cell r="I488"/>
          <cell r="J488"/>
          <cell r="K488"/>
          <cell r="L488"/>
          <cell r="M488"/>
          <cell r="N488"/>
          <cell r="O488"/>
          <cell r="P488"/>
          <cell r="Q488"/>
          <cell r="R488"/>
          <cell r="S488">
            <v>36</v>
          </cell>
          <cell r="T488">
            <v>36</v>
          </cell>
          <cell r="U488"/>
          <cell r="V488"/>
          <cell r="W488"/>
          <cell r="X488"/>
          <cell r="Y488">
            <v>36</v>
          </cell>
          <cell r="Z488">
            <v>36</v>
          </cell>
          <cell r="AA488"/>
          <cell r="AB488"/>
          <cell r="AC488"/>
          <cell r="AD488"/>
          <cell r="AE488"/>
          <cell r="AF488"/>
          <cell r="AG488"/>
          <cell r="AH488"/>
          <cell r="AI488"/>
          <cell r="AJ488"/>
          <cell r="AK488"/>
          <cell r="AL488"/>
          <cell r="AM488"/>
          <cell r="AN488"/>
          <cell r="AO488"/>
          <cell r="AP488"/>
          <cell r="AQ488">
            <v>295.33</v>
          </cell>
          <cell r="AR488">
            <v>295.33</v>
          </cell>
        </row>
        <row r="489">
          <cell r="A489" t="str">
            <v>07-91W48</v>
          </cell>
          <cell r="B489" t="str">
            <v>Brockton</v>
          </cell>
          <cell r="C489"/>
          <cell r="D489"/>
          <cell r="E489"/>
          <cell r="F489"/>
          <cell r="G489"/>
          <cell r="H489"/>
          <cell r="I489"/>
          <cell r="J489"/>
          <cell r="K489"/>
          <cell r="L489"/>
          <cell r="M489"/>
          <cell r="N489"/>
          <cell r="O489"/>
          <cell r="P489"/>
          <cell r="Q489"/>
          <cell r="R489"/>
          <cell r="S489">
            <v>53</v>
          </cell>
          <cell r="T489">
            <v>53</v>
          </cell>
          <cell r="U489"/>
          <cell r="V489"/>
          <cell r="W489"/>
          <cell r="X489"/>
          <cell r="Y489">
            <v>53</v>
          </cell>
          <cell r="Z489">
            <v>53</v>
          </cell>
          <cell r="AA489"/>
          <cell r="AB489"/>
          <cell r="AC489"/>
          <cell r="AD489"/>
          <cell r="AE489"/>
          <cell r="AF489"/>
          <cell r="AG489"/>
          <cell r="AH489"/>
          <cell r="AI489"/>
          <cell r="AJ489"/>
          <cell r="AK489"/>
          <cell r="AL489"/>
          <cell r="AM489"/>
          <cell r="AN489"/>
          <cell r="AO489"/>
          <cell r="AP489"/>
          <cell r="AQ489">
            <v>503.45</v>
          </cell>
          <cell r="AR489">
            <v>503.45</v>
          </cell>
        </row>
        <row r="490">
          <cell r="A490" t="str">
            <v>07-91W49</v>
          </cell>
          <cell r="B490" t="str">
            <v>Brockton, West Bridgewater</v>
          </cell>
          <cell r="C490"/>
          <cell r="D490"/>
          <cell r="E490"/>
          <cell r="F490"/>
          <cell r="G490"/>
          <cell r="H490"/>
          <cell r="I490"/>
          <cell r="J490"/>
          <cell r="K490"/>
          <cell r="L490"/>
          <cell r="M490"/>
          <cell r="N490"/>
          <cell r="O490"/>
          <cell r="P490"/>
          <cell r="Q490"/>
          <cell r="R490"/>
          <cell r="S490">
            <v>136</v>
          </cell>
          <cell r="T490">
            <v>136</v>
          </cell>
          <cell r="U490"/>
          <cell r="V490"/>
          <cell r="W490"/>
          <cell r="X490"/>
          <cell r="Y490">
            <v>136</v>
          </cell>
          <cell r="Z490">
            <v>136</v>
          </cell>
          <cell r="AA490"/>
          <cell r="AB490"/>
          <cell r="AC490"/>
          <cell r="AD490"/>
          <cell r="AE490"/>
          <cell r="AF490"/>
          <cell r="AG490"/>
          <cell r="AH490"/>
          <cell r="AI490"/>
          <cell r="AJ490"/>
          <cell r="AK490"/>
          <cell r="AL490"/>
          <cell r="AM490"/>
          <cell r="AN490"/>
          <cell r="AO490"/>
          <cell r="AP490"/>
          <cell r="AQ490">
            <v>707.72</v>
          </cell>
          <cell r="AR490">
            <v>707.72</v>
          </cell>
        </row>
        <row r="491">
          <cell r="A491" t="str">
            <v>07-92W43</v>
          </cell>
          <cell r="B491" t="str">
            <v>Easton, Stoughton</v>
          </cell>
          <cell r="C491"/>
          <cell r="D491"/>
          <cell r="E491"/>
          <cell r="F491"/>
          <cell r="G491"/>
          <cell r="H491"/>
          <cell r="I491"/>
          <cell r="J491"/>
          <cell r="K491"/>
          <cell r="L491"/>
          <cell r="M491"/>
          <cell r="N491"/>
          <cell r="O491"/>
          <cell r="P491"/>
          <cell r="Q491"/>
          <cell r="R491"/>
          <cell r="S491">
            <v>40</v>
          </cell>
          <cell r="T491">
            <v>40</v>
          </cell>
          <cell r="U491"/>
          <cell r="V491"/>
          <cell r="W491"/>
          <cell r="X491"/>
          <cell r="Y491">
            <v>40</v>
          </cell>
          <cell r="Z491">
            <v>40</v>
          </cell>
          <cell r="AA491"/>
          <cell r="AB491"/>
          <cell r="AC491"/>
          <cell r="AD491"/>
          <cell r="AE491"/>
          <cell r="AF491"/>
          <cell r="AG491"/>
          <cell r="AH491"/>
          <cell r="AI491"/>
          <cell r="AJ491"/>
          <cell r="AK491"/>
          <cell r="AL491"/>
          <cell r="AM491"/>
          <cell r="AN491"/>
          <cell r="AO491"/>
          <cell r="AP491"/>
          <cell r="AQ491">
            <v>811.44</v>
          </cell>
          <cell r="AR491">
            <v>811.44</v>
          </cell>
        </row>
        <row r="492">
          <cell r="A492" t="str">
            <v>07-92W44</v>
          </cell>
          <cell r="B492" t="str">
            <v>Brockton, Easton, West Bridgewater</v>
          </cell>
          <cell r="C492"/>
          <cell r="D492"/>
          <cell r="E492"/>
          <cell r="F492"/>
          <cell r="G492"/>
          <cell r="H492"/>
          <cell r="I492"/>
          <cell r="J492"/>
          <cell r="K492"/>
          <cell r="L492"/>
          <cell r="M492"/>
          <cell r="N492"/>
          <cell r="O492"/>
          <cell r="P492"/>
          <cell r="Q492"/>
          <cell r="R492"/>
          <cell r="S492">
            <v>28</v>
          </cell>
          <cell r="T492">
            <v>28</v>
          </cell>
          <cell r="U492"/>
          <cell r="V492"/>
          <cell r="W492"/>
          <cell r="X492"/>
          <cell r="Y492">
            <v>28</v>
          </cell>
          <cell r="Z492">
            <v>28</v>
          </cell>
          <cell r="AA492"/>
          <cell r="AB492"/>
          <cell r="AC492"/>
          <cell r="AD492"/>
          <cell r="AE492"/>
          <cell r="AF492"/>
          <cell r="AG492"/>
          <cell r="AH492"/>
          <cell r="AI492"/>
          <cell r="AJ492"/>
          <cell r="AK492"/>
          <cell r="AL492"/>
          <cell r="AM492"/>
          <cell r="AN492"/>
          <cell r="AO492"/>
          <cell r="AP492"/>
          <cell r="AQ492">
            <v>687.3</v>
          </cell>
          <cell r="AR492">
            <v>687.3</v>
          </cell>
        </row>
        <row r="493">
          <cell r="A493" t="str">
            <v>07-92W54</v>
          </cell>
          <cell r="B493" t="str">
            <v>Easton, West Bridgewater</v>
          </cell>
          <cell r="C493"/>
          <cell r="D493"/>
          <cell r="E493"/>
          <cell r="F493"/>
          <cell r="G493"/>
          <cell r="H493"/>
          <cell r="I493"/>
          <cell r="J493"/>
          <cell r="K493"/>
          <cell r="L493"/>
          <cell r="M493"/>
          <cell r="N493"/>
          <cell r="O493">
            <v>2</v>
          </cell>
          <cell r="P493">
            <v>2</v>
          </cell>
          <cell r="Q493"/>
          <cell r="R493"/>
          <cell r="S493">
            <v>46</v>
          </cell>
          <cell r="T493">
            <v>46</v>
          </cell>
          <cell r="U493"/>
          <cell r="V493"/>
          <cell r="W493"/>
          <cell r="X493"/>
          <cell r="Y493">
            <v>48</v>
          </cell>
          <cell r="Z493">
            <v>48</v>
          </cell>
          <cell r="AA493"/>
          <cell r="AB493"/>
          <cell r="AC493"/>
          <cell r="AD493"/>
          <cell r="AE493"/>
          <cell r="AF493"/>
          <cell r="AG493"/>
          <cell r="AH493"/>
          <cell r="AI493"/>
          <cell r="AJ493"/>
          <cell r="AK493"/>
          <cell r="AL493"/>
          <cell r="AM493">
            <v>251.2</v>
          </cell>
          <cell r="AN493">
            <v>251.2</v>
          </cell>
          <cell r="AO493"/>
          <cell r="AP493"/>
          <cell r="AQ493">
            <v>4892.59</v>
          </cell>
          <cell r="AR493">
            <v>4892.59</v>
          </cell>
        </row>
        <row r="494">
          <cell r="A494" t="str">
            <v>07-92W78</v>
          </cell>
          <cell r="B494" t="str">
            <v>Easton, Sharon, Stoughton</v>
          </cell>
          <cell r="C494"/>
          <cell r="D494"/>
          <cell r="E494"/>
          <cell r="F494"/>
          <cell r="G494"/>
          <cell r="H494"/>
          <cell r="I494"/>
          <cell r="J494"/>
          <cell r="K494"/>
          <cell r="L494"/>
          <cell r="M494"/>
          <cell r="N494"/>
          <cell r="O494"/>
          <cell r="P494"/>
          <cell r="Q494"/>
          <cell r="R494"/>
          <cell r="S494">
            <v>75</v>
          </cell>
          <cell r="T494">
            <v>75</v>
          </cell>
          <cell r="U494"/>
          <cell r="V494"/>
          <cell r="W494"/>
          <cell r="X494"/>
          <cell r="Y494">
            <v>75</v>
          </cell>
          <cell r="Z494">
            <v>75</v>
          </cell>
          <cell r="AA494"/>
          <cell r="AB494"/>
          <cell r="AC494"/>
          <cell r="AD494"/>
          <cell r="AE494"/>
          <cell r="AF494"/>
          <cell r="AG494"/>
          <cell r="AH494"/>
          <cell r="AI494"/>
          <cell r="AJ494"/>
          <cell r="AK494"/>
          <cell r="AL494"/>
          <cell r="AM494"/>
          <cell r="AN494"/>
          <cell r="AO494"/>
          <cell r="AP494"/>
          <cell r="AQ494">
            <v>512.71</v>
          </cell>
          <cell r="AR494">
            <v>512.71</v>
          </cell>
        </row>
        <row r="495">
          <cell r="A495" t="str">
            <v>07-92W79</v>
          </cell>
          <cell r="B495" t="str">
            <v>Easton</v>
          </cell>
          <cell r="C495"/>
          <cell r="D495"/>
          <cell r="E495"/>
          <cell r="F495"/>
          <cell r="G495"/>
          <cell r="H495"/>
          <cell r="I495"/>
          <cell r="J495"/>
          <cell r="K495"/>
          <cell r="L495"/>
          <cell r="M495"/>
          <cell r="N495"/>
          <cell r="O495"/>
          <cell r="P495"/>
          <cell r="Q495"/>
          <cell r="R495"/>
          <cell r="S495">
            <v>23</v>
          </cell>
          <cell r="T495">
            <v>23</v>
          </cell>
          <cell r="U495"/>
          <cell r="V495"/>
          <cell r="W495"/>
          <cell r="X495"/>
          <cell r="Y495">
            <v>23</v>
          </cell>
          <cell r="Z495">
            <v>23</v>
          </cell>
          <cell r="AA495"/>
          <cell r="AB495"/>
          <cell r="AC495"/>
          <cell r="AD495"/>
          <cell r="AE495"/>
          <cell r="AF495"/>
          <cell r="AG495"/>
          <cell r="AH495"/>
          <cell r="AI495"/>
          <cell r="AJ495"/>
          <cell r="AK495"/>
          <cell r="AL495"/>
          <cell r="AM495"/>
          <cell r="AN495"/>
          <cell r="AO495"/>
          <cell r="AP495"/>
          <cell r="AQ495">
            <v>2156.11</v>
          </cell>
          <cell r="AR495">
            <v>2156.11</v>
          </cell>
        </row>
        <row r="496">
          <cell r="A496" t="str">
            <v>07-93W40</v>
          </cell>
          <cell r="B496" t="str">
            <v>Abington, Hanover, Rockland</v>
          </cell>
          <cell r="C496"/>
          <cell r="D496"/>
          <cell r="E496"/>
          <cell r="F496"/>
          <cell r="G496"/>
          <cell r="H496"/>
          <cell r="I496"/>
          <cell r="J496"/>
          <cell r="K496"/>
          <cell r="L496"/>
          <cell r="M496"/>
          <cell r="N496"/>
          <cell r="O496"/>
          <cell r="P496"/>
          <cell r="Q496"/>
          <cell r="R496"/>
          <cell r="S496">
            <v>78</v>
          </cell>
          <cell r="T496">
            <v>78</v>
          </cell>
          <cell r="U496"/>
          <cell r="V496"/>
          <cell r="W496"/>
          <cell r="X496"/>
          <cell r="Y496">
            <v>78</v>
          </cell>
          <cell r="Z496">
            <v>78</v>
          </cell>
          <cell r="AA496"/>
          <cell r="AB496"/>
          <cell r="AC496"/>
          <cell r="AD496"/>
          <cell r="AE496"/>
          <cell r="AF496"/>
          <cell r="AG496"/>
          <cell r="AH496"/>
          <cell r="AI496"/>
          <cell r="AJ496"/>
          <cell r="AK496"/>
          <cell r="AL496"/>
          <cell r="AM496"/>
          <cell r="AN496"/>
          <cell r="AO496"/>
          <cell r="AP496"/>
          <cell r="AQ496">
            <v>2482.8200000000002</v>
          </cell>
          <cell r="AR496">
            <v>2482.8200000000002</v>
          </cell>
        </row>
        <row r="497">
          <cell r="A497" t="str">
            <v>07-93W41</v>
          </cell>
          <cell r="B497" t="str">
            <v>Abington, Rockland</v>
          </cell>
          <cell r="C497"/>
          <cell r="D497"/>
          <cell r="E497"/>
          <cell r="F497"/>
          <cell r="G497"/>
          <cell r="H497"/>
          <cell r="I497"/>
          <cell r="J497"/>
          <cell r="K497"/>
          <cell r="L497"/>
          <cell r="M497"/>
          <cell r="N497"/>
          <cell r="O497"/>
          <cell r="P497"/>
          <cell r="Q497"/>
          <cell r="R497"/>
          <cell r="S497">
            <v>26</v>
          </cell>
          <cell r="T497">
            <v>26</v>
          </cell>
          <cell r="U497"/>
          <cell r="V497"/>
          <cell r="W497"/>
          <cell r="X497"/>
          <cell r="Y497">
            <v>26</v>
          </cell>
          <cell r="Z497">
            <v>26</v>
          </cell>
          <cell r="AA497"/>
          <cell r="AB497"/>
          <cell r="AC497"/>
          <cell r="AD497"/>
          <cell r="AE497"/>
          <cell r="AF497"/>
          <cell r="AG497"/>
          <cell r="AH497"/>
          <cell r="AI497"/>
          <cell r="AJ497"/>
          <cell r="AK497"/>
          <cell r="AL497"/>
          <cell r="AM497"/>
          <cell r="AN497"/>
          <cell r="AO497"/>
          <cell r="AP497"/>
          <cell r="AQ497">
            <v>585.23</v>
          </cell>
          <cell r="AR497">
            <v>585.23</v>
          </cell>
        </row>
        <row r="498">
          <cell r="A498" t="str">
            <v>07-93W42</v>
          </cell>
          <cell r="B498" t="str">
            <v>Abington, Brockton, Whitman</v>
          </cell>
          <cell r="C498"/>
          <cell r="D498"/>
          <cell r="E498"/>
          <cell r="F498"/>
          <cell r="G498"/>
          <cell r="H498"/>
          <cell r="I498"/>
          <cell r="J498"/>
          <cell r="K498"/>
          <cell r="L498"/>
          <cell r="M498"/>
          <cell r="N498"/>
          <cell r="O498"/>
          <cell r="P498"/>
          <cell r="Q498"/>
          <cell r="R498"/>
          <cell r="S498">
            <v>88</v>
          </cell>
          <cell r="T498">
            <v>87</v>
          </cell>
          <cell r="U498"/>
          <cell r="V498"/>
          <cell r="W498"/>
          <cell r="X498"/>
          <cell r="Y498">
            <v>88</v>
          </cell>
          <cell r="Z498">
            <v>87</v>
          </cell>
          <cell r="AA498"/>
          <cell r="AB498"/>
          <cell r="AC498"/>
          <cell r="AD498"/>
          <cell r="AE498"/>
          <cell r="AF498"/>
          <cell r="AG498"/>
          <cell r="AH498"/>
          <cell r="AI498"/>
          <cell r="AJ498"/>
          <cell r="AK498"/>
          <cell r="AL498"/>
          <cell r="AM498"/>
          <cell r="AN498"/>
          <cell r="AO498"/>
          <cell r="AP498"/>
          <cell r="AQ498">
            <v>1951.2</v>
          </cell>
          <cell r="AR498">
            <v>951.2</v>
          </cell>
        </row>
        <row r="499">
          <cell r="A499" t="str">
            <v>07-93W43</v>
          </cell>
          <cell r="B499" t="str">
            <v>Abington, East Bridgewater, Hanson, Rockland, Whitman</v>
          </cell>
          <cell r="C499"/>
          <cell r="D499"/>
          <cell r="E499"/>
          <cell r="F499"/>
          <cell r="G499"/>
          <cell r="H499"/>
          <cell r="I499"/>
          <cell r="J499"/>
          <cell r="K499"/>
          <cell r="L499"/>
          <cell r="M499"/>
          <cell r="N499"/>
          <cell r="O499"/>
          <cell r="P499"/>
          <cell r="Q499"/>
          <cell r="R499"/>
          <cell r="S499">
            <v>104</v>
          </cell>
          <cell r="T499">
            <v>104</v>
          </cell>
          <cell r="U499"/>
          <cell r="V499"/>
          <cell r="W499"/>
          <cell r="X499"/>
          <cell r="Y499">
            <v>104</v>
          </cell>
          <cell r="Z499">
            <v>104</v>
          </cell>
          <cell r="AA499"/>
          <cell r="AB499"/>
          <cell r="AC499"/>
          <cell r="AD499"/>
          <cell r="AE499"/>
          <cell r="AF499"/>
          <cell r="AG499"/>
          <cell r="AH499"/>
          <cell r="AI499"/>
          <cell r="AJ499"/>
          <cell r="AK499"/>
          <cell r="AL499"/>
          <cell r="AM499"/>
          <cell r="AN499"/>
          <cell r="AO499"/>
          <cell r="AP499"/>
          <cell r="AQ499">
            <v>714.98</v>
          </cell>
          <cell r="AR499">
            <v>714.98</v>
          </cell>
        </row>
        <row r="500">
          <cell r="A500" t="str">
            <v>07-94W40</v>
          </cell>
          <cell r="B500" t="str">
            <v>Brockton, Stoughton</v>
          </cell>
          <cell r="C500"/>
          <cell r="D500"/>
          <cell r="E500"/>
          <cell r="F500"/>
          <cell r="G500"/>
          <cell r="H500"/>
          <cell r="I500"/>
          <cell r="J500"/>
          <cell r="K500"/>
          <cell r="L500"/>
          <cell r="M500"/>
          <cell r="N500"/>
          <cell r="O500"/>
          <cell r="P500"/>
          <cell r="Q500"/>
          <cell r="R500"/>
          <cell r="S500">
            <v>38</v>
          </cell>
          <cell r="T500">
            <v>38</v>
          </cell>
          <cell r="U500"/>
          <cell r="V500"/>
          <cell r="W500"/>
          <cell r="X500"/>
          <cell r="Y500">
            <v>38</v>
          </cell>
          <cell r="Z500">
            <v>38</v>
          </cell>
          <cell r="AA500"/>
          <cell r="AB500"/>
          <cell r="AC500"/>
          <cell r="AD500"/>
          <cell r="AE500"/>
          <cell r="AF500"/>
          <cell r="AG500"/>
          <cell r="AH500"/>
          <cell r="AI500"/>
          <cell r="AJ500"/>
          <cell r="AK500"/>
          <cell r="AL500"/>
          <cell r="AM500"/>
          <cell r="AN500"/>
          <cell r="AO500"/>
          <cell r="AP500"/>
          <cell r="AQ500">
            <v>240.39</v>
          </cell>
          <cell r="AR500">
            <v>240.39</v>
          </cell>
        </row>
        <row r="501">
          <cell r="A501" t="str">
            <v>07-94W41</v>
          </cell>
          <cell r="B501" t="str">
            <v>Avon, Brockton, Stoughton</v>
          </cell>
          <cell r="C501"/>
          <cell r="D501"/>
          <cell r="E501"/>
          <cell r="F501"/>
          <cell r="G501"/>
          <cell r="H501"/>
          <cell r="I501"/>
          <cell r="J501"/>
          <cell r="K501"/>
          <cell r="L501"/>
          <cell r="M501"/>
          <cell r="N501"/>
          <cell r="O501"/>
          <cell r="P501"/>
          <cell r="Q501"/>
          <cell r="R501"/>
          <cell r="S501">
            <v>3</v>
          </cell>
          <cell r="T501">
            <v>3</v>
          </cell>
          <cell r="U501"/>
          <cell r="V501"/>
          <cell r="W501"/>
          <cell r="X501"/>
          <cell r="Y501">
            <v>3</v>
          </cell>
          <cell r="Z501">
            <v>3</v>
          </cell>
          <cell r="AA501"/>
          <cell r="AB501"/>
          <cell r="AC501"/>
          <cell r="AD501"/>
          <cell r="AE501"/>
          <cell r="AF501"/>
          <cell r="AG501"/>
          <cell r="AH501"/>
          <cell r="AI501"/>
          <cell r="AJ501"/>
          <cell r="AK501"/>
          <cell r="AL501"/>
          <cell r="AM501"/>
          <cell r="AN501"/>
          <cell r="AO501"/>
          <cell r="AP501"/>
          <cell r="AQ501">
            <v>1257.5999999999999</v>
          </cell>
          <cell r="AR501">
            <v>1257.5999999999999</v>
          </cell>
        </row>
        <row r="502">
          <cell r="A502" t="str">
            <v>07-94W42</v>
          </cell>
          <cell r="B502" t="str">
            <v>Avon, Stoughton</v>
          </cell>
          <cell r="C502"/>
          <cell r="D502"/>
          <cell r="E502"/>
          <cell r="F502"/>
          <cell r="G502"/>
          <cell r="H502"/>
          <cell r="I502"/>
          <cell r="J502"/>
          <cell r="K502"/>
          <cell r="L502"/>
          <cell r="M502"/>
          <cell r="N502"/>
          <cell r="O502"/>
          <cell r="P502"/>
          <cell r="Q502"/>
          <cell r="R502"/>
          <cell r="S502">
            <v>2</v>
          </cell>
          <cell r="T502">
            <v>2</v>
          </cell>
          <cell r="U502"/>
          <cell r="V502"/>
          <cell r="W502"/>
          <cell r="X502"/>
          <cell r="Y502">
            <v>2</v>
          </cell>
          <cell r="Z502">
            <v>2</v>
          </cell>
          <cell r="AA502"/>
          <cell r="AB502"/>
          <cell r="AC502"/>
          <cell r="AD502"/>
          <cell r="AE502"/>
          <cell r="AF502"/>
          <cell r="AG502"/>
          <cell r="AH502"/>
          <cell r="AI502"/>
          <cell r="AJ502"/>
          <cell r="AK502"/>
          <cell r="AL502"/>
          <cell r="AM502"/>
          <cell r="AN502"/>
          <cell r="AO502"/>
          <cell r="AP502"/>
          <cell r="AQ502">
            <v>2057</v>
          </cell>
          <cell r="AR502">
            <v>2057</v>
          </cell>
        </row>
        <row r="503">
          <cell r="A503" t="str">
            <v>07-94W43</v>
          </cell>
          <cell r="B503" t="str">
            <v>Brockton, Easton, Stoughton</v>
          </cell>
          <cell r="C503"/>
          <cell r="D503"/>
          <cell r="E503"/>
          <cell r="F503"/>
          <cell r="G503"/>
          <cell r="H503"/>
          <cell r="I503"/>
          <cell r="J503"/>
          <cell r="K503"/>
          <cell r="L503"/>
          <cell r="M503"/>
          <cell r="N503"/>
          <cell r="O503"/>
          <cell r="P503"/>
          <cell r="Q503"/>
          <cell r="R503"/>
          <cell r="S503">
            <v>36</v>
          </cell>
          <cell r="T503">
            <v>36</v>
          </cell>
          <cell r="U503"/>
          <cell r="V503"/>
          <cell r="W503"/>
          <cell r="X503"/>
          <cell r="Y503">
            <v>36</v>
          </cell>
          <cell r="Z503">
            <v>36</v>
          </cell>
          <cell r="AA503"/>
          <cell r="AB503"/>
          <cell r="AC503"/>
          <cell r="AD503"/>
          <cell r="AE503"/>
          <cell r="AF503"/>
          <cell r="AG503"/>
          <cell r="AH503"/>
          <cell r="AI503"/>
          <cell r="AJ503"/>
          <cell r="AK503"/>
          <cell r="AL503"/>
          <cell r="AM503"/>
          <cell r="AN503"/>
          <cell r="AO503"/>
          <cell r="AP503"/>
          <cell r="AQ503">
            <v>227.34</v>
          </cell>
          <cell r="AR503">
            <v>227.34</v>
          </cell>
        </row>
        <row r="504">
          <cell r="A504" t="str">
            <v>07-94W44</v>
          </cell>
          <cell r="B504" t="str">
            <v>Stoughton</v>
          </cell>
          <cell r="C504"/>
          <cell r="D504"/>
          <cell r="E504"/>
          <cell r="F504"/>
          <cell r="G504"/>
          <cell r="H504"/>
          <cell r="I504"/>
          <cell r="J504"/>
          <cell r="K504"/>
          <cell r="L504"/>
          <cell r="M504"/>
          <cell r="N504"/>
          <cell r="O504"/>
          <cell r="P504"/>
          <cell r="Q504"/>
          <cell r="R504"/>
          <cell r="S504">
            <v>53</v>
          </cell>
          <cell r="T504">
            <v>53</v>
          </cell>
          <cell r="U504"/>
          <cell r="V504"/>
          <cell r="W504"/>
          <cell r="X504"/>
          <cell r="Y504">
            <v>53</v>
          </cell>
          <cell r="Z504">
            <v>53</v>
          </cell>
          <cell r="AA504"/>
          <cell r="AB504"/>
          <cell r="AC504"/>
          <cell r="AD504"/>
          <cell r="AE504"/>
          <cell r="AF504"/>
          <cell r="AG504"/>
          <cell r="AH504"/>
          <cell r="AI504"/>
          <cell r="AJ504"/>
          <cell r="AK504"/>
          <cell r="AL504"/>
          <cell r="AM504"/>
          <cell r="AN504"/>
          <cell r="AO504"/>
          <cell r="AP504"/>
          <cell r="AQ504">
            <v>522.87</v>
          </cell>
          <cell r="AR504">
            <v>522.87</v>
          </cell>
        </row>
        <row r="505">
          <cell r="A505" t="str">
            <v>07-95W1</v>
          </cell>
          <cell r="B505" t="str">
            <v>Hanover, Norwell</v>
          </cell>
          <cell r="C505"/>
          <cell r="D505"/>
          <cell r="E505"/>
          <cell r="F505"/>
          <cell r="G505"/>
          <cell r="H505"/>
          <cell r="I505"/>
          <cell r="J505"/>
          <cell r="K505"/>
          <cell r="L505"/>
          <cell r="M505"/>
          <cell r="N505"/>
          <cell r="O505"/>
          <cell r="P505"/>
          <cell r="Q505"/>
          <cell r="R505"/>
          <cell r="S505">
            <v>21</v>
          </cell>
          <cell r="T505">
            <v>21</v>
          </cell>
          <cell r="U505"/>
          <cell r="V505"/>
          <cell r="W505"/>
          <cell r="X505"/>
          <cell r="Y505">
            <v>21</v>
          </cell>
          <cell r="Z505">
            <v>21</v>
          </cell>
          <cell r="AA505"/>
          <cell r="AB505"/>
          <cell r="AC505"/>
          <cell r="AD505"/>
          <cell r="AE505"/>
          <cell r="AF505"/>
          <cell r="AG505"/>
          <cell r="AH505"/>
          <cell r="AI505"/>
          <cell r="AJ505"/>
          <cell r="AK505"/>
          <cell r="AL505"/>
          <cell r="AM505"/>
          <cell r="AN505"/>
          <cell r="AO505"/>
          <cell r="AP505"/>
          <cell r="AQ505">
            <v>874.04</v>
          </cell>
          <cell r="AR505">
            <v>874.04</v>
          </cell>
        </row>
        <row r="506">
          <cell r="A506" t="str">
            <v>07-95W2</v>
          </cell>
          <cell r="B506" t="str">
            <v>Hanover, Hanson, Pembroke</v>
          </cell>
          <cell r="C506"/>
          <cell r="D506"/>
          <cell r="E506"/>
          <cell r="F506"/>
          <cell r="G506"/>
          <cell r="H506"/>
          <cell r="I506"/>
          <cell r="J506"/>
          <cell r="K506"/>
          <cell r="L506"/>
          <cell r="M506"/>
          <cell r="N506"/>
          <cell r="O506"/>
          <cell r="P506"/>
          <cell r="Q506"/>
          <cell r="R506"/>
          <cell r="S506">
            <v>71</v>
          </cell>
          <cell r="T506">
            <v>71</v>
          </cell>
          <cell r="U506"/>
          <cell r="V506"/>
          <cell r="W506"/>
          <cell r="X506"/>
          <cell r="Y506">
            <v>71</v>
          </cell>
          <cell r="Z506">
            <v>71</v>
          </cell>
          <cell r="AA506"/>
          <cell r="AB506"/>
          <cell r="AC506"/>
          <cell r="AD506"/>
          <cell r="AE506"/>
          <cell r="AF506"/>
          <cell r="AG506"/>
          <cell r="AH506"/>
          <cell r="AI506"/>
          <cell r="AJ506"/>
          <cell r="AK506"/>
          <cell r="AL506"/>
          <cell r="AM506"/>
          <cell r="AN506"/>
          <cell r="AO506"/>
          <cell r="AP506"/>
          <cell r="AQ506">
            <v>495.85</v>
          </cell>
          <cell r="AR506">
            <v>495.85</v>
          </cell>
        </row>
        <row r="507">
          <cell r="A507" t="str">
            <v>07-95W3</v>
          </cell>
          <cell r="B507" t="str">
            <v>Hanover, Hanson, Pembroke</v>
          </cell>
          <cell r="C507"/>
          <cell r="D507"/>
          <cell r="E507"/>
          <cell r="F507"/>
          <cell r="G507"/>
          <cell r="H507"/>
          <cell r="I507"/>
          <cell r="J507"/>
          <cell r="K507"/>
          <cell r="L507"/>
          <cell r="M507"/>
          <cell r="N507"/>
          <cell r="O507"/>
          <cell r="P507"/>
          <cell r="Q507"/>
          <cell r="R507"/>
          <cell r="S507">
            <v>67</v>
          </cell>
          <cell r="T507">
            <v>67</v>
          </cell>
          <cell r="U507"/>
          <cell r="V507"/>
          <cell r="W507"/>
          <cell r="X507"/>
          <cell r="Y507">
            <v>67</v>
          </cell>
          <cell r="Z507">
            <v>67</v>
          </cell>
          <cell r="AA507"/>
          <cell r="AB507"/>
          <cell r="AC507"/>
          <cell r="AD507"/>
          <cell r="AE507"/>
          <cell r="AF507"/>
          <cell r="AG507"/>
          <cell r="AH507"/>
          <cell r="AI507"/>
          <cell r="AJ507"/>
          <cell r="AK507"/>
          <cell r="AL507"/>
          <cell r="AM507"/>
          <cell r="AN507"/>
          <cell r="AO507"/>
          <cell r="AP507"/>
          <cell r="AQ507">
            <v>417.69</v>
          </cell>
          <cell r="AR507">
            <v>417.69</v>
          </cell>
        </row>
        <row r="508">
          <cell r="A508" t="str">
            <v>07-95W4</v>
          </cell>
          <cell r="B508" t="str">
            <v>Hanover, Norwell, Rockland</v>
          </cell>
          <cell r="C508"/>
          <cell r="D508"/>
          <cell r="E508"/>
          <cell r="F508"/>
          <cell r="G508"/>
          <cell r="H508"/>
          <cell r="I508"/>
          <cell r="J508"/>
          <cell r="K508"/>
          <cell r="L508"/>
          <cell r="M508"/>
          <cell r="N508"/>
          <cell r="O508"/>
          <cell r="P508"/>
          <cell r="Q508"/>
          <cell r="R508"/>
          <cell r="S508">
            <v>45</v>
          </cell>
          <cell r="T508">
            <v>45</v>
          </cell>
          <cell r="U508"/>
          <cell r="V508"/>
          <cell r="W508"/>
          <cell r="X508"/>
          <cell r="Y508">
            <v>45</v>
          </cell>
          <cell r="Z508">
            <v>45</v>
          </cell>
          <cell r="AA508"/>
          <cell r="AB508"/>
          <cell r="AC508"/>
          <cell r="AD508"/>
          <cell r="AE508"/>
          <cell r="AF508"/>
          <cell r="AG508"/>
          <cell r="AH508"/>
          <cell r="AI508"/>
          <cell r="AJ508"/>
          <cell r="AK508"/>
          <cell r="AL508"/>
          <cell r="AM508"/>
          <cell r="AN508"/>
          <cell r="AO508"/>
          <cell r="AP508"/>
          <cell r="AQ508">
            <v>576.47</v>
          </cell>
          <cell r="AR508">
            <v>576.47</v>
          </cell>
        </row>
        <row r="509">
          <cell r="A509" t="str">
            <v>07-95W5</v>
          </cell>
          <cell r="B509" t="str">
            <v>Hanover, Norwell</v>
          </cell>
          <cell r="C509"/>
          <cell r="D509"/>
          <cell r="E509"/>
          <cell r="F509"/>
          <cell r="G509"/>
          <cell r="H509"/>
          <cell r="I509"/>
          <cell r="J509"/>
          <cell r="K509"/>
          <cell r="L509"/>
          <cell r="M509"/>
          <cell r="N509"/>
          <cell r="O509"/>
          <cell r="P509"/>
          <cell r="Q509"/>
          <cell r="R509"/>
          <cell r="S509">
            <v>36</v>
          </cell>
          <cell r="T509">
            <v>36</v>
          </cell>
          <cell r="U509"/>
          <cell r="V509"/>
          <cell r="W509"/>
          <cell r="X509"/>
          <cell r="Y509">
            <v>36</v>
          </cell>
          <cell r="Z509">
            <v>36</v>
          </cell>
          <cell r="AA509"/>
          <cell r="AB509"/>
          <cell r="AC509"/>
          <cell r="AD509"/>
          <cell r="AE509"/>
          <cell r="AF509"/>
          <cell r="AG509"/>
          <cell r="AH509"/>
          <cell r="AI509"/>
          <cell r="AJ509"/>
          <cell r="AK509"/>
          <cell r="AL509"/>
          <cell r="AM509"/>
          <cell r="AN509"/>
          <cell r="AO509"/>
          <cell r="AP509"/>
          <cell r="AQ509">
            <v>669.44</v>
          </cell>
          <cell r="AR509">
            <v>669.44</v>
          </cell>
        </row>
        <row r="510">
          <cell r="A510" t="str">
            <v>07-96W40</v>
          </cell>
          <cell r="B510" t="str">
            <v>Cohasset, Norwell, Rockland, Scituate</v>
          </cell>
          <cell r="C510"/>
          <cell r="D510"/>
          <cell r="E510"/>
          <cell r="F510"/>
          <cell r="G510"/>
          <cell r="H510"/>
          <cell r="I510"/>
          <cell r="J510"/>
          <cell r="K510"/>
          <cell r="L510"/>
          <cell r="M510"/>
          <cell r="N510"/>
          <cell r="O510"/>
          <cell r="P510"/>
          <cell r="Q510"/>
          <cell r="R510"/>
          <cell r="S510">
            <v>24</v>
          </cell>
          <cell r="T510">
            <v>24</v>
          </cell>
          <cell r="U510"/>
          <cell r="V510"/>
          <cell r="W510"/>
          <cell r="X510"/>
          <cell r="Y510">
            <v>24</v>
          </cell>
          <cell r="Z510">
            <v>24</v>
          </cell>
          <cell r="AA510"/>
          <cell r="AB510"/>
          <cell r="AC510"/>
          <cell r="AD510"/>
          <cell r="AE510"/>
          <cell r="AF510"/>
          <cell r="AG510"/>
          <cell r="AH510"/>
          <cell r="AI510"/>
          <cell r="AJ510"/>
          <cell r="AK510"/>
          <cell r="AL510"/>
          <cell r="AM510"/>
          <cell r="AN510"/>
          <cell r="AO510"/>
          <cell r="AP510"/>
          <cell r="AQ510">
            <v>814.28</v>
          </cell>
          <cell r="AR510">
            <v>814.28</v>
          </cell>
        </row>
        <row r="511">
          <cell r="A511" t="str">
            <v>07-96W41</v>
          </cell>
          <cell r="B511" t="str">
            <v>Cohasset, Hingham, Norwell, Scituate</v>
          </cell>
          <cell r="C511"/>
          <cell r="D511"/>
          <cell r="E511"/>
          <cell r="F511"/>
          <cell r="G511"/>
          <cell r="H511"/>
          <cell r="I511"/>
          <cell r="J511"/>
          <cell r="K511"/>
          <cell r="L511"/>
          <cell r="M511"/>
          <cell r="N511"/>
          <cell r="O511"/>
          <cell r="P511"/>
          <cell r="Q511"/>
          <cell r="R511"/>
          <cell r="S511">
            <v>18</v>
          </cell>
          <cell r="T511">
            <v>18</v>
          </cell>
          <cell r="U511"/>
          <cell r="V511"/>
          <cell r="W511"/>
          <cell r="X511"/>
          <cell r="Y511">
            <v>18</v>
          </cell>
          <cell r="Z511">
            <v>18</v>
          </cell>
          <cell r="AA511"/>
          <cell r="AB511"/>
          <cell r="AC511"/>
          <cell r="AD511"/>
          <cell r="AE511"/>
          <cell r="AF511"/>
          <cell r="AG511"/>
          <cell r="AH511"/>
          <cell r="AI511"/>
          <cell r="AJ511"/>
          <cell r="AK511"/>
          <cell r="AL511"/>
          <cell r="AM511"/>
          <cell r="AN511"/>
          <cell r="AO511"/>
          <cell r="AP511"/>
          <cell r="AQ511">
            <v>548.63</v>
          </cell>
          <cell r="AR511">
            <v>548.63</v>
          </cell>
        </row>
        <row r="512">
          <cell r="A512" t="str">
            <v>07-96W42</v>
          </cell>
          <cell r="B512" t="str">
            <v>Norwell, Scituate</v>
          </cell>
          <cell r="C512"/>
          <cell r="D512"/>
          <cell r="E512"/>
          <cell r="F512"/>
          <cell r="G512"/>
          <cell r="H512"/>
          <cell r="I512"/>
          <cell r="J512"/>
          <cell r="K512"/>
          <cell r="L512"/>
          <cell r="M512"/>
          <cell r="N512"/>
          <cell r="O512"/>
          <cell r="P512"/>
          <cell r="Q512"/>
          <cell r="R512"/>
          <cell r="S512"/>
          <cell r="T512"/>
          <cell r="U512"/>
          <cell r="V512"/>
          <cell r="W512"/>
          <cell r="X512"/>
          <cell r="Y512">
            <v>0</v>
          </cell>
          <cell r="Z512">
            <v>0</v>
          </cell>
          <cell r="AA512"/>
          <cell r="AB512"/>
          <cell r="AC512"/>
          <cell r="AD512"/>
          <cell r="AE512"/>
          <cell r="AF512"/>
          <cell r="AG512"/>
          <cell r="AH512"/>
          <cell r="AI512"/>
          <cell r="AJ512"/>
          <cell r="AK512"/>
          <cell r="AL512"/>
          <cell r="AM512"/>
          <cell r="AN512"/>
          <cell r="AO512"/>
          <cell r="AP512"/>
          <cell r="AQ512"/>
          <cell r="AR512"/>
        </row>
        <row r="513">
          <cell r="A513" t="str">
            <v>07-96W43</v>
          </cell>
          <cell r="B513" t="str">
            <v>Norwell, Scituate</v>
          </cell>
          <cell r="C513"/>
          <cell r="D513"/>
          <cell r="E513"/>
          <cell r="F513"/>
          <cell r="G513"/>
          <cell r="H513"/>
          <cell r="I513"/>
          <cell r="J513"/>
          <cell r="K513"/>
          <cell r="L513"/>
          <cell r="M513"/>
          <cell r="N513"/>
          <cell r="O513"/>
          <cell r="P513"/>
          <cell r="Q513"/>
          <cell r="R513"/>
          <cell r="S513">
            <v>37</v>
          </cell>
          <cell r="T513">
            <v>37</v>
          </cell>
          <cell r="U513">
            <v>1</v>
          </cell>
          <cell r="V513">
            <v>1</v>
          </cell>
          <cell r="W513"/>
          <cell r="X513"/>
          <cell r="Y513">
            <v>38</v>
          </cell>
          <cell r="Z513">
            <v>38</v>
          </cell>
          <cell r="AA513"/>
          <cell r="AB513"/>
          <cell r="AC513"/>
          <cell r="AD513"/>
          <cell r="AE513"/>
          <cell r="AF513"/>
          <cell r="AG513"/>
          <cell r="AH513"/>
          <cell r="AI513"/>
          <cell r="AJ513"/>
          <cell r="AK513"/>
          <cell r="AL513"/>
          <cell r="AM513"/>
          <cell r="AN513"/>
          <cell r="AO513"/>
          <cell r="AP513"/>
          <cell r="AQ513">
            <v>345.06</v>
          </cell>
          <cell r="AR513">
            <v>345.06</v>
          </cell>
        </row>
        <row r="514">
          <cell r="A514" t="str">
            <v>07-96W44</v>
          </cell>
          <cell r="B514" t="str">
            <v>Hanover, Norwell</v>
          </cell>
          <cell r="C514"/>
          <cell r="D514"/>
          <cell r="E514"/>
          <cell r="F514"/>
          <cell r="G514"/>
          <cell r="H514"/>
          <cell r="I514"/>
          <cell r="J514"/>
          <cell r="K514"/>
          <cell r="L514"/>
          <cell r="M514"/>
          <cell r="N514"/>
          <cell r="O514"/>
          <cell r="P514"/>
          <cell r="Q514"/>
          <cell r="R514"/>
          <cell r="S514">
            <v>21</v>
          </cell>
          <cell r="T514">
            <v>21</v>
          </cell>
          <cell r="U514"/>
          <cell r="V514"/>
          <cell r="W514"/>
          <cell r="X514"/>
          <cell r="Y514">
            <v>21</v>
          </cell>
          <cell r="Z514">
            <v>21</v>
          </cell>
          <cell r="AA514"/>
          <cell r="AB514"/>
          <cell r="AC514"/>
          <cell r="AD514"/>
          <cell r="AE514"/>
          <cell r="AF514"/>
          <cell r="AG514"/>
          <cell r="AH514"/>
          <cell r="AI514"/>
          <cell r="AJ514"/>
          <cell r="AK514"/>
          <cell r="AL514"/>
          <cell r="AM514"/>
          <cell r="AN514"/>
          <cell r="AO514"/>
          <cell r="AP514"/>
          <cell r="AQ514">
            <v>168.19</v>
          </cell>
          <cell r="AR514">
            <v>168.19</v>
          </cell>
        </row>
        <row r="515">
          <cell r="A515" t="str">
            <v>07-97W1</v>
          </cell>
          <cell r="B515" t="str">
            <v>Randolph</v>
          </cell>
          <cell r="C515"/>
          <cell r="D515"/>
          <cell r="E515"/>
          <cell r="F515"/>
          <cell r="G515"/>
          <cell r="H515"/>
          <cell r="I515"/>
          <cell r="J515"/>
          <cell r="K515"/>
          <cell r="L515"/>
          <cell r="M515"/>
          <cell r="N515"/>
          <cell r="O515">
            <v>1</v>
          </cell>
          <cell r="P515">
            <v>1</v>
          </cell>
          <cell r="Q515"/>
          <cell r="R515"/>
          <cell r="S515">
            <v>97</v>
          </cell>
          <cell r="T515">
            <v>97</v>
          </cell>
          <cell r="U515"/>
          <cell r="V515"/>
          <cell r="W515"/>
          <cell r="X515"/>
          <cell r="Y515">
            <v>98</v>
          </cell>
          <cell r="Z515">
            <v>98</v>
          </cell>
          <cell r="AA515"/>
          <cell r="AB515"/>
          <cell r="AC515"/>
          <cell r="AD515"/>
          <cell r="AE515"/>
          <cell r="AF515"/>
          <cell r="AG515"/>
          <cell r="AH515"/>
          <cell r="AI515"/>
          <cell r="AJ515"/>
          <cell r="AK515"/>
          <cell r="AL515"/>
          <cell r="AM515">
            <v>1.2</v>
          </cell>
          <cell r="AN515">
            <v>1.2</v>
          </cell>
          <cell r="AO515"/>
          <cell r="AP515"/>
          <cell r="AQ515">
            <v>690.14</v>
          </cell>
          <cell r="AR515">
            <v>690.14</v>
          </cell>
        </row>
        <row r="516">
          <cell r="A516" t="str">
            <v>07-97W2</v>
          </cell>
          <cell r="B516" t="str">
            <v>Canton, Randolph</v>
          </cell>
          <cell r="C516"/>
          <cell r="D516"/>
          <cell r="E516"/>
          <cell r="F516"/>
          <cell r="G516"/>
          <cell r="H516"/>
          <cell r="I516"/>
          <cell r="J516"/>
          <cell r="K516"/>
          <cell r="L516"/>
          <cell r="M516"/>
          <cell r="N516"/>
          <cell r="O516"/>
          <cell r="P516"/>
          <cell r="Q516"/>
          <cell r="R516"/>
          <cell r="S516">
            <v>147</v>
          </cell>
          <cell r="T516">
            <v>147</v>
          </cell>
          <cell r="U516">
            <v>1</v>
          </cell>
          <cell r="V516">
            <v>1</v>
          </cell>
          <cell r="W516"/>
          <cell r="X516"/>
          <cell r="Y516">
            <v>148</v>
          </cell>
          <cell r="Z516">
            <v>148</v>
          </cell>
          <cell r="AA516"/>
          <cell r="AB516"/>
          <cell r="AC516"/>
          <cell r="AD516"/>
          <cell r="AE516"/>
          <cell r="AF516"/>
          <cell r="AG516"/>
          <cell r="AH516"/>
          <cell r="AI516"/>
          <cell r="AJ516"/>
          <cell r="AK516"/>
          <cell r="AL516"/>
          <cell r="AM516"/>
          <cell r="AN516"/>
          <cell r="AO516"/>
          <cell r="AP516"/>
          <cell r="AQ516">
            <v>4753.51</v>
          </cell>
          <cell r="AR516">
            <v>4753.51</v>
          </cell>
        </row>
        <row r="517">
          <cell r="A517" t="str">
            <v>07-97W3</v>
          </cell>
          <cell r="B517" t="str">
            <v>Holbrook, Randolph</v>
          </cell>
          <cell r="C517"/>
          <cell r="D517"/>
          <cell r="E517"/>
          <cell r="F517"/>
          <cell r="G517"/>
          <cell r="H517"/>
          <cell r="I517"/>
          <cell r="J517"/>
          <cell r="K517"/>
          <cell r="L517"/>
          <cell r="M517"/>
          <cell r="N517"/>
          <cell r="O517"/>
          <cell r="P517"/>
          <cell r="Q517"/>
          <cell r="R517"/>
          <cell r="S517">
            <v>104</v>
          </cell>
          <cell r="T517">
            <v>104</v>
          </cell>
          <cell r="U517"/>
          <cell r="V517"/>
          <cell r="W517"/>
          <cell r="X517"/>
          <cell r="Y517">
            <v>104</v>
          </cell>
          <cell r="Z517">
            <v>104</v>
          </cell>
          <cell r="AA517"/>
          <cell r="AB517"/>
          <cell r="AC517"/>
          <cell r="AD517"/>
          <cell r="AE517"/>
          <cell r="AF517"/>
          <cell r="AG517"/>
          <cell r="AH517"/>
          <cell r="AI517"/>
          <cell r="AJ517"/>
          <cell r="AK517"/>
          <cell r="AL517"/>
          <cell r="AM517"/>
          <cell r="AN517"/>
          <cell r="AO517"/>
          <cell r="AP517"/>
          <cell r="AQ517">
            <v>643.72</v>
          </cell>
          <cell r="AR517">
            <v>643.72</v>
          </cell>
        </row>
        <row r="518">
          <cell r="A518" t="str">
            <v>07-97W4</v>
          </cell>
          <cell r="B518" t="str">
            <v>Randolph</v>
          </cell>
          <cell r="C518"/>
          <cell r="D518"/>
          <cell r="E518"/>
          <cell r="F518"/>
          <cell r="G518"/>
          <cell r="H518"/>
          <cell r="I518"/>
          <cell r="J518"/>
          <cell r="K518"/>
          <cell r="L518"/>
          <cell r="M518"/>
          <cell r="N518"/>
          <cell r="O518"/>
          <cell r="P518"/>
          <cell r="Q518"/>
          <cell r="R518"/>
          <cell r="S518">
            <v>32</v>
          </cell>
          <cell r="T518">
            <v>32</v>
          </cell>
          <cell r="U518"/>
          <cell r="V518"/>
          <cell r="W518"/>
          <cell r="X518"/>
          <cell r="Y518">
            <v>32</v>
          </cell>
          <cell r="Z518">
            <v>32</v>
          </cell>
          <cell r="AA518"/>
          <cell r="AB518"/>
          <cell r="AC518"/>
          <cell r="AD518"/>
          <cell r="AE518"/>
          <cell r="AF518"/>
          <cell r="AG518"/>
          <cell r="AH518"/>
          <cell r="AI518"/>
          <cell r="AJ518"/>
          <cell r="AK518"/>
          <cell r="AL518"/>
          <cell r="AM518"/>
          <cell r="AN518"/>
          <cell r="AO518"/>
          <cell r="AP518"/>
          <cell r="AQ518">
            <v>219.935</v>
          </cell>
          <cell r="AR518">
            <v>219.935</v>
          </cell>
        </row>
        <row r="519">
          <cell r="A519" t="str">
            <v>07-97W5</v>
          </cell>
          <cell r="B519" t="str">
            <v>Avon, Randolph</v>
          </cell>
          <cell r="C519"/>
          <cell r="D519"/>
          <cell r="E519"/>
          <cell r="F519"/>
          <cell r="G519"/>
          <cell r="H519"/>
          <cell r="I519"/>
          <cell r="J519"/>
          <cell r="K519"/>
          <cell r="L519"/>
          <cell r="M519"/>
          <cell r="N519"/>
          <cell r="O519"/>
          <cell r="P519"/>
          <cell r="Q519"/>
          <cell r="R519"/>
          <cell r="S519">
            <v>53</v>
          </cell>
          <cell r="T519">
            <v>53</v>
          </cell>
          <cell r="U519"/>
          <cell r="V519"/>
          <cell r="W519"/>
          <cell r="X519"/>
          <cell r="Y519">
            <v>53</v>
          </cell>
          <cell r="Z519">
            <v>53</v>
          </cell>
          <cell r="AA519"/>
          <cell r="AB519"/>
          <cell r="AC519"/>
          <cell r="AD519"/>
          <cell r="AE519"/>
          <cell r="AF519"/>
          <cell r="AG519"/>
          <cell r="AH519"/>
          <cell r="AI519"/>
          <cell r="AJ519"/>
          <cell r="AK519"/>
          <cell r="AL519"/>
          <cell r="AM519"/>
          <cell r="AN519"/>
          <cell r="AO519"/>
          <cell r="AP519"/>
          <cell r="AQ519">
            <v>290.10500000000002</v>
          </cell>
          <cell r="AR519">
            <v>290.10500000000002</v>
          </cell>
        </row>
        <row r="520">
          <cell r="A520" t="str">
            <v>07-98W10</v>
          </cell>
          <cell r="B520" t="str">
            <v>Brockton</v>
          </cell>
          <cell r="C520"/>
          <cell r="D520"/>
          <cell r="E520"/>
          <cell r="F520"/>
          <cell r="G520"/>
          <cell r="H520"/>
          <cell r="I520"/>
          <cell r="J520"/>
          <cell r="K520"/>
          <cell r="L520"/>
          <cell r="M520"/>
          <cell r="N520"/>
          <cell r="O520"/>
          <cell r="P520"/>
          <cell r="Q520"/>
          <cell r="R520"/>
          <cell r="S520">
            <v>31</v>
          </cell>
          <cell r="T520">
            <v>31</v>
          </cell>
          <cell r="U520"/>
          <cell r="V520"/>
          <cell r="W520"/>
          <cell r="X520"/>
          <cell r="Y520">
            <v>31</v>
          </cell>
          <cell r="Z520">
            <v>31</v>
          </cell>
          <cell r="AA520"/>
          <cell r="AB520"/>
          <cell r="AC520"/>
          <cell r="AD520"/>
          <cell r="AE520"/>
          <cell r="AF520"/>
          <cell r="AG520"/>
          <cell r="AH520"/>
          <cell r="AI520"/>
          <cell r="AJ520"/>
          <cell r="AK520"/>
          <cell r="AL520"/>
          <cell r="AM520"/>
          <cell r="AN520"/>
          <cell r="AO520"/>
          <cell r="AP520"/>
          <cell r="AQ520">
            <v>204.63</v>
          </cell>
          <cell r="AR520">
            <v>204.63</v>
          </cell>
        </row>
        <row r="521">
          <cell r="A521" t="str">
            <v>07-98W19</v>
          </cell>
          <cell r="B521" t="str">
            <v>Brockton, West Bridgewater</v>
          </cell>
          <cell r="C521"/>
          <cell r="D521"/>
          <cell r="E521"/>
          <cell r="F521"/>
          <cell r="G521"/>
          <cell r="H521"/>
          <cell r="I521"/>
          <cell r="J521"/>
          <cell r="K521"/>
          <cell r="L521"/>
          <cell r="M521"/>
          <cell r="N521"/>
          <cell r="O521"/>
          <cell r="P521"/>
          <cell r="Q521"/>
          <cell r="R521"/>
          <cell r="S521">
            <v>1</v>
          </cell>
          <cell r="T521">
            <v>1</v>
          </cell>
          <cell r="U521"/>
          <cell r="V521"/>
          <cell r="W521"/>
          <cell r="X521"/>
          <cell r="Y521">
            <v>1</v>
          </cell>
          <cell r="Z521">
            <v>1</v>
          </cell>
          <cell r="AA521"/>
          <cell r="AB521"/>
          <cell r="AC521"/>
          <cell r="AD521"/>
          <cell r="AE521"/>
          <cell r="AF521"/>
          <cell r="AG521"/>
          <cell r="AH521"/>
          <cell r="AI521"/>
          <cell r="AJ521"/>
          <cell r="AK521"/>
          <cell r="AL521"/>
          <cell r="AM521"/>
          <cell r="AN521"/>
          <cell r="AO521"/>
          <cell r="AP521"/>
          <cell r="AQ521">
            <v>112</v>
          </cell>
          <cell r="AR521">
            <v>112</v>
          </cell>
        </row>
        <row r="522">
          <cell r="A522" t="str">
            <v>07-98W44</v>
          </cell>
          <cell r="B522" t="str">
            <v>Brockton, West Bridgewater</v>
          </cell>
          <cell r="C522"/>
          <cell r="D522"/>
          <cell r="E522"/>
          <cell r="F522"/>
          <cell r="G522"/>
          <cell r="H522"/>
          <cell r="I522"/>
          <cell r="J522"/>
          <cell r="K522"/>
          <cell r="L522"/>
          <cell r="M522"/>
          <cell r="N522"/>
          <cell r="O522"/>
          <cell r="P522"/>
          <cell r="Q522"/>
          <cell r="R522"/>
          <cell r="S522">
            <v>13</v>
          </cell>
          <cell r="T522">
            <v>13</v>
          </cell>
          <cell r="U522"/>
          <cell r="V522"/>
          <cell r="W522"/>
          <cell r="X522"/>
          <cell r="Y522">
            <v>13</v>
          </cell>
          <cell r="Z522">
            <v>13</v>
          </cell>
          <cell r="AA522"/>
          <cell r="AB522"/>
          <cell r="AC522"/>
          <cell r="AD522"/>
          <cell r="AE522"/>
          <cell r="AF522"/>
          <cell r="AG522"/>
          <cell r="AH522"/>
          <cell r="AI522"/>
          <cell r="AJ522"/>
          <cell r="AK522"/>
          <cell r="AL522"/>
          <cell r="AM522"/>
          <cell r="AN522"/>
          <cell r="AO522"/>
          <cell r="AP522"/>
          <cell r="AQ522">
            <v>3820.14</v>
          </cell>
          <cell r="AR522">
            <v>3820.14</v>
          </cell>
        </row>
        <row r="523">
          <cell r="A523" t="str">
            <v>07-98W46</v>
          </cell>
          <cell r="B523" t="str">
            <v>Brockton, Easton, Stoughton</v>
          </cell>
          <cell r="C523"/>
          <cell r="D523"/>
          <cell r="E523"/>
          <cell r="F523"/>
          <cell r="G523"/>
          <cell r="H523"/>
          <cell r="I523"/>
          <cell r="J523"/>
          <cell r="K523"/>
          <cell r="L523"/>
          <cell r="M523"/>
          <cell r="N523"/>
          <cell r="O523"/>
          <cell r="P523"/>
          <cell r="Q523"/>
          <cell r="R523"/>
          <cell r="S523">
            <v>54</v>
          </cell>
          <cell r="T523">
            <v>54</v>
          </cell>
          <cell r="U523"/>
          <cell r="V523"/>
          <cell r="W523"/>
          <cell r="X523"/>
          <cell r="Y523">
            <v>54</v>
          </cell>
          <cell r="Z523">
            <v>54</v>
          </cell>
          <cell r="AA523"/>
          <cell r="AB523"/>
          <cell r="AC523"/>
          <cell r="AD523"/>
          <cell r="AE523"/>
          <cell r="AF523"/>
          <cell r="AG523"/>
          <cell r="AH523"/>
          <cell r="AI523"/>
          <cell r="AJ523"/>
          <cell r="AK523"/>
          <cell r="AL523"/>
          <cell r="AM523"/>
          <cell r="AN523"/>
          <cell r="AO523"/>
          <cell r="AP523"/>
          <cell r="AQ523">
            <v>4775.9799999999996</v>
          </cell>
          <cell r="AR523">
            <v>4775.9799999999996</v>
          </cell>
        </row>
        <row r="524">
          <cell r="A524" t="str">
            <v>07-98W48</v>
          </cell>
          <cell r="B524" t="str">
            <v>Brockton, Easton</v>
          </cell>
          <cell r="C524"/>
          <cell r="D524"/>
          <cell r="E524"/>
          <cell r="F524"/>
          <cell r="G524"/>
          <cell r="H524"/>
          <cell r="I524"/>
          <cell r="J524"/>
          <cell r="K524"/>
          <cell r="L524"/>
          <cell r="M524"/>
          <cell r="N524"/>
          <cell r="O524"/>
          <cell r="P524"/>
          <cell r="Q524"/>
          <cell r="R524"/>
          <cell r="S524">
            <v>2</v>
          </cell>
          <cell r="T524">
            <v>2</v>
          </cell>
          <cell r="U524"/>
          <cell r="V524"/>
          <cell r="W524"/>
          <cell r="X524"/>
          <cell r="Y524">
            <v>2</v>
          </cell>
          <cell r="Z524">
            <v>2</v>
          </cell>
          <cell r="AA524"/>
          <cell r="AB524"/>
          <cell r="AC524"/>
          <cell r="AD524"/>
          <cell r="AE524"/>
          <cell r="AF524"/>
          <cell r="AG524"/>
          <cell r="AH524"/>
          <cell r="AI524"/>
          <cell r="AJ524"/>
          <cell r="AK524"/>
          <cell r="AL524"/>
          <cell r="AM524"/>
          <cell r="AN524"/>
          <cell r="AO524"/>
          <cell r="AP524"/>
          <cell r="AQ524">
            <v>252</v>
          </cell>
          <cell r="AR524">
            <v>252</v>
          </cell>
        </row>
        <row r="525">
          <cell r="A525" t="str">
            <v>07-98W49</v>
          </cell>
          <cell r="B525" t="str">
            <v>Brockton</v>
          </cell>
          <cell r="C525"/>
          <cell r="D525"/>
          <cell r="E525"/>
          <cell r="F525"/>
          <cell r="G525"/>
          <cell r="H525"/>
          <cell r="I525"/>
          <cell r="J525"/>
          <cell r="K525"/>
          <cell r="L525"/>
          <cell r="M525"/>
          <cell r="N525"/>
          <cell r="O525"/>
          <cell r="P525"/>
          <cell r="Q525"/>
          <cell r="R525"/>
          <cell r="S525">
            <v>13</v>
          </cell>
          <cell r="T525">
            <v>13</v>
          </cell>
          <cell r="U525"/>
          <cell r="V525"/>
          <cell r="W525"/>
          <cell r="X525"/>
          <cell r="Y525">
            <v>13</v>
          </cell>
          <cell r="Z525">
            <v>13</v>
          </cell>
          <cell r="AA525"/>
          <cell r="AB525"/>
          <cell r="AC525"/>
          <cell r="AD525"/>
          <cell r="AE525"/>
          <cell r="AF525"/>
          <cell r="AG525"/>
          <cell r="AH525"/>
          <cell r="AI525"/>
          <cell r="AJ525"/>
          <cell r="AK525"/>
          <cell r="AL525"/>
          <cell r="AM525"/>
          <cell r="AN525"/>
          <cell r="AO525"/>
          <cell r="AP525"/>
          <cell r="AQ525">
            <v>86.46</v>
          </cell>
          <cell r="AR525">
            <v>86.46</v>
          </cell>
        </row>
        <row r="526">
          <cell r="A526" t="str">
            <v>07-99W32</v>
          </cell>
          <cell r="B526" t="str">
            <v>Abington, Weymouth</v>
          </cell>
          <cell r="C526"/>
          <cell r="D526"/>
          <cell r="E526"/>
          <cell r="F526"/>
          <cell r="G526"/>
          <cell r="H526"/>
          <cell r="I526"/>
          <cell r="J526"/>
          <cell r="K526"/>
          <cell r="L526"/>
          <cell r="M526"/>
          <cell r="N526"/>
          <cell r="O526"/>
          <cell r="P526"/>
          <cell r="Q526"/>
          <cell r="R526"/>
          <cell r="S526">
            <v>51</v>
          </cell>
          <cell r="T526">
            <v>51</v>
          </cell>
          <cell r="U526"/>
          <cell r="V526"/>
          <cell r="W526"/>
          <cell r="X526"/>
          <cell r="Y526">
            <v>51</v>
          </cell>
          <cell r="Z526">
            <v>51</v>
          </cell>
          <cell r="AA526"/>
          <cell r="AB526"/>
          <cell r="AC526"/>
          <cell r="AD526"/>
          <cell r="AE526"/>
          <cell r="AF526"/>
          <cell r="AG526"/>
          <cell r="AH526"/>
          <cell r="AI526"/>
          <cell r="AJ526"/>
          <cell r="AK526"/>
          <cell r="AL526"/>
          <cell r="AM526"/>
          <cell r="AN526"/>
          <cell r="AO526"/>
          <cell r="AP526"/>
          <cell r="AQ526">
            <v>381.42</v>
          </cell>
          <cell r="AR526">
            <v>381.42</v>
          </cell>
        </row>
        <row r="527">
          <cell r="A527" t="str">
            <v>07-99W61</v>
          </cell>
          <cell r="B527" t="str">
            <v>Abington, Hanover, Rockland</v>
          </cell>
          <cell r="C527"/>
          <cell r="D527"/>
          <cell r="E527"/>
          <cell r="F527"/>
          <cell r="G527"/>
          <cell r="H527"/>
          <cell r="I527"/>
          <cell r="J527"/>
          <cell r="K527"/>
          <cell r="L527"/>
          <cell r="M527"/>
          <cell r="N527"/>
          <cell r="O527"/>
          <cell r="P527"/>
          <cell r="Q527"/>
          <cell r="R527"/>
          <cell r="S527">
            <v>54</v>
          </cell>
          <cell r="T527">
            <v>54</v>
          </cell>
          <cell r="U527"/>
          <cell r="V527"/>
          <cell r="W527"/>
          <cell r="X527"/>
          <cell r="Y527">
            <v>54</v>
          </cell>
          <cell r="Z527">
            <v>54</v>
          </cell>
          <cell r="AA527"/>
          <cell r="AB527"/>
          <cell r="AC527"/>
          <cell r="AD527"/>
          <cell r="AE527"/>
          <cell r="AF527"/>
          <cell r="AG527"/>
          <cell r="AH527"/>
          <cell r="AI527"/>
          <cell r="AJ527"/>
          <cell r="AK527"/>
          <cell r="AL527"/>
          <cell r="AM527"/>
          <cell r="AN527"/>
          <cell r="AO527"/>
          <cell r="AP527"/>
          <cell r="AQ527">
            <v>346.44</v>
          </cell>
          <cell r="AR527">
            <v>346.44</v>
          </cell>
        </row>
        <row r="528">
          <cell r="A528" t="str">
            <v>07-99W62</v>
          </cell>
          <cell r="B528" t="str">
            <v>Abington</v>
          </cell>
          <cell r="C528"/>
          <cell r="D528"/>
          <cell r="E528"/>
          <cell r="F528"/>
          <cell r="G528"/>
          <cell r="H528"/>
          <cell r="I528"/>
          <cell r="J528"/>
          <cell r="K528"/>
          <cell r="L528"/>
          <cell r="M528"/>
          <cell r="N528"/>
          <cell r="O528"/>
          <cell r="P528"/>
          <cell r="Q528"/>
          <cell r="R528"/>
          <cell r="S528">
            <v>49</v>
          </cell>
          <cell r="T528">
            <v>49</v>
          </cell>
          <cell r="U528"/>
          <cell r="V528"/>
          <cell r="W528"/>
          <cell r="X528"/>
          <cell r="Y528">
            <v>49</v>
          </cell>
          <cell r="Z528">
            <v>49</v>
          </cell>
          <cell r="AA528"/>
          <cell r="AB528"/>
          <cell r="AC528"/>
          <cell r="AD528"/>
          <cell r="AE528"/>
          <cell r="AF528"/>
          <cell r="AG528"/>
          <cell r="AH528"/>
          <cell r="AI528"/>
          <cell r="AJ528"/>
          <cell r="AK528"/>
          <cell r="AL528"/>
          <cell r="AM528"/>
          <cell r="AN528"/>
          <cell r="AO528"/>
          <cell r="AP528"/>
          <cell r="AQ528">
            <v>323.37</v>
          </cell>
          <cell r="AR528">
            <v>323.37</v>
          </cell>
        </row>
        <row r="529">
          <cell r="A529" t="str">
            <v>07-99W63</v>
          </cell>
          <cell r="B529" t="str">
            <v>Abington, Hingham, Rockland</v>
          </cell>
          <cell r="C529"/>
          <cell r="D529"/>
          <cell r="E529"/>
          <cell r="F529"/>
          <cell r="G529"/>
          <cell r="H529"/>
          <cell r="I529"/>
          <cell r="J529"/>
          <cell r="K529"/>
          <cell r="L529"/>
          <cell r="M529"/>
          <cell r="N529"/>
          <cell r="O529"/>
          <cell r="P529"/>
          <cell r="Q529"/>
          <cell r="R529"/>
          <cell r="S529">
            <v>26</v>
          </cell>
          <cell r="T529">
            <v>26</v>
          </cell>
          <cell r="U529"/>
          <cell r="V529"/>
          <cell r="W529"/>
          <cell r="X529"/>
          <cell r="Y529">
            <v>26</v>
          </cell>
          <cell r="Z529">
            <v>26</v>
          </cell>
          <cell r="AA529"/>
          <cell r="AB529"/>
          <cell r="AC529"/>
          <cell r="AD529"/>
          <cell r="AE529"/>
          <cell r="AF529"/>
          <cell r="AG529"/>
          <cell r="AH529"/>
          <cell r="AI529"/>
          <cell r="AJ529"/>
          <cell r="AK529"/>
          <cell r="AL529"/>
          <cell r="AM529"/>
          <cell r="AN529"/>
          <cell r="AO529"/>
          <cell r="AP529"/>
          <cell r="AQ529">
            <v>306.45</v>
          </cell>
          <cell r="AR529">
            <v>306.45</v>
          </cell>
        </row>
        <row r="530">
          <cell r="A530" t="str">
            <v>07-9W1</v>
          </cell>
          <cell r="B530" t="str">
            <v>Weymouth</v>
          </cell>
          <cell r="C530"/>
          <cell r="D530"/>
          <cell r="E530"/>
          <cell r="F530"/>
          <cell r="G530"/>
          <cell r="H530"/>
          <cell r="I530"/>
          <cell r="J530"/>
          <cell r="K530"/>
          <cell r="L530"/>
          <cell r="M530"/>
          <cell r="N530"/>
          <cell r="O530"/>
          <cell r="P530"/>
          <cell r="Q530"/>
          <cell r="R530"/>
          <cell r="S530">
            <v>37</v>
          </cell>
          <cell r="T530">
            <v>37</v>
          </cell>
          <cell r="U530"/>
          <cell r="V530"/>
          <cell r="W530"/>
          <cell r="X530"/>
          <cell r="Y530">
            <v>37</v>
          </cell>
          <cell r="Z530">
            <v>37</v>
          </cell>
          <cell r="AA530"/>
          <cell r="AB530"/>
          <cell r="AC530"/>
          <cell r="AD530"/>
          <cell r="AE530"/>
          <cell r="AF530"/>
          <cell r="AG530"/>
          <cell r="AH530"/>
          <cell r="AI530"/>
          <cell r="AJ530"/>
          <cell r="AK530"/>
          <cell r="AL530"/>
          <cell r="AM530"/>
          <cell r="AN530"/>
          <cell r="AO530"/>
          <cell r="AP530"/>
          <cell r="AQ530">
            <v>219.22</v>
          </cell>
          <cell r="AR530">
            <v>219.22</v>
          </cell>
        </row>
        <row r="531">
          <cell r="A531" t="str">
            <v>07-9W2</v>
          </cell>
          <cell r="B531" t="str">
            <v>Hingham, Weymouth</v>
          </cell>
          <cell r="C531"/>
          <cell r="D531"/>
          <cell r="E531"/>
          <cell r="F531"/>
          <cell r="G531"/>
          <cell r="H531"/>
          <cell r="I531"/>
          <cell r="J531"/>
          <cell r="K531"/>
          <cell r="L531"/>
          <cell r="M531"/>
          <cell r="N531"/>
          <cell r="O531"/>
          <cell r="P531"/>
          <cell r="Q531"/>
          <cell r="R531"/>
          <cell r="S531">
            <v>42</v>
          </cell>
          <cell r="T531">
            <v>42</v>
          </cell>
          <cell r="U531"/>
          <cell r="V531"/>
          <cell r="W531"/>
          <cell r="X531"/>
          <cell r="Y531">
            <v>42</v>
          </cell>
          <cell r="Z531">
            <v>42</v>
          </cell>
          <cell r="AA531"/>
          <cell r="AB531"/>
          <cell r="AC531"/>
          <cell r="AD531"/>
          <cell r="AE531"/>
          <cell r="AF531"/>
          <cell r="AG531"/>
          <cell r="AH531"/>
          <cell r="AI531"/>
          <cell r="AJ531"/>
          <cell r="AK531"/>
          <cell r="AL531"/>
          <cell r="AM531"/>
          <cell r="AN531"/>
          <cell r="AO531"/>
          <cell r="AP531"/>
          <cell r="AQ531">
            <v>223.62</v>
          </cell>
          <cell r="AR531">
            <v>223.62</v>
          </cell>
        </row>
        <row r="532">
          <cell r="A532" t="str">
            <v>09-0504</v>
          </cell>
          <cell r="B532" t="str">
            <v>Monson, Palmer</v>
          </cell>
          <cell r="C532"/>
          <cell r="D532"/>
          <cell r="E532"/>
          <cell r="F532"/>
          <cell r="G532"/>
          <cell r="H532"/>
          <cell r="I532">
            <v>1</v>
          </cell>
          <cell r="J532">
            <v>1</v>
          </cell>
          <cell r="K532"/>
          <cell r="L532"/>
          <cell r="M532"/>
          <cell r="N532"/>
          <cell r="O532"/>
          <cell r="P532"/>
          <cell r="Q532"/>
          <cell r="R532"/>
          <cell r="S532">
            <v>1</v>
          </cell>
          <cell r="T532">
            <v>1</v>
          </cell>
          <cell r="U532"/>
          <cell r="V532"/>
          <cell r="W532"/>
          <cell r="X532"/>
          <cell r="Y532">
            <v>2</v>
          </cell>
          <cell r="Z532">
            <v>2</v>
          </cell>
          <cell r="AA532"/>
          <cell r="AB532"/>
          <cell r="AC532"/>
          <cell r="AD532"/>
          <cell r="AE532"/>
          <cell r="AF532"/>
          <cell r="AG532">
            <v>1597</v>
          </cell>
          <cell r="AH532">
            <v>1597</v>
          </cell>
          <cell r="AI532"/>
          <cell r="AJ532"/>
          <cell r="AK532"/>
          <cell r="AL532"/>
          <cell r="AM532"/>
          <cell r="AN532"/>
          <cell r="AO532"/>
          <cell r="AP532"/>
          <cell r="AQ532">
            <v>3800</v>
          </cell>
          <cell r="AR532">
            <v>3800</v>
          </cell>
        </row>
        <row r="533">
          <cell r="A533" t="str">
            <v>09-1001W1</v>
          </cell>
          <cell r="B533" t="str">
            <v>Clarksburg, North Adams, Williamstown</v>
          </cell>
          <cell r="C533"/>
          <cell r="D533"/>
          <cell r="E533"/>
          <cell r="F533"/>
          <cell r="G533"/>
          <cell r="H533"/>
          <cell r="I533"/>
          <cell r="J533"/>
          <cell r="K533"/>
          <cell r="L533"/>
          <cell r="M533"/>
          <cell r="N533"/>
          <cell r="O533">
            <v>1</v>
          </cell>
          <cell r="P533">
            <v>1</v>
          </cell>
          <cell r="Q533"/>
          <cell r="R533"/>
          <cell r="S533">
            <v>85</v>
          </cell>
          <cell r="T533">
            <v>85</v>
          </cell>
          <cell r="U533"/>
          <cell r="V533"/>
          <cell r="W533">
            <v>1</v>
          </cell>
          <cell r="X533">
            <v>1</v>
          </cell>
          <cell r="Y533">
            <v>87</v>
          </cell>
          <cell r="Z533">
            <v>87</v>
          </cell>
          <cell r="AA533"/>
          <cell r="AB533"/>
          <cell r="AC533"/>
          <cell r="AD533"/>
          <cell r="AE533"/>
          <cell r="AF533"/>
          <cell r="AG533"/>
          <cell r="AH533"/>
          <cell r="AI533"/>
          <cell r="AJ533"/>
          <cell r="AK533"/>
          <cell r="AL533"/>
          <cell r="AM533">
            <v>3500</v>
          </cell>
          <cell r="AN533">
            <v>3500</v>
          </cell>
          <cell r="AO533"/>
          <cell r="AP533"/>
          <cell r="AQ533">
            <v>1016.47</v>
          </cell>
          <cell r="AR533">
            <v>1016.47</v>
          </cell>
        </row>
        <row r="534">
          <cell r="A534" t="str">
            <v>09-1003</v>
          </cell>
          <cell r="B534" t="str">
            <v>Adams</v>
          </cell>
          <cell r="C534"/>
          <cell r="D534"/>
          <cell r="E534"/>
          <cell r="F534"/>
          <cell r="G534"/>
          <cell r="H534"/>
          <cell r="I534"/>
          <cell r="J534"/>
          <cell r="K534"/>
          <cell r="L534"/>
          <cell r="M534"/>
          <cell r="N534"/>
          <cell r="O534"/>
          <cell r="P534"/>
          <cell r="Q534"/>
          <cell r="R534"/>
          <cell r="S534">
            <v>1</v>
          </cell>
          <cell r="T534">
            <v>1</v>
          </cell>
          <cell r="U534"/>
          <cell r="V534"/>
          <cell r="W534"/>
          <cell r="X534"/>
          <cell r="Y534">
            <v>1</v>
          </cell>
          <cell r="Z534">
            <v>1</v>
          </cell>
          <cell r="AA534"/>
          <cell r="AB534"/>
          <cell r="AC534"/>
          <cell r="AD534"/>
          <cell r="AE534"/>
          <cell r="AF534"/>
          <cell r="AG534"/>
          <cell r="AH534"/>
          <cell r="AI534"/>
          <cell r="AJ534"/>
          <cell r="AK534"/>
          <cell r="AL534"/>
          <cell r="AM534"/>
          <cell r="AN534"/>
          <cell r="AO534"/>
          <cell r="AP534"/>
          <cell r="AQ534">
            <v>9</v>
          </cell>
          <cell r="AR534">
            <v>9</v>
          </cell>
        </row>
        <row r="535">
          <cell r="A535" t="str">
            <v>09-1003W1</v>
          </cell>
          <cell r="B535" t="str">
            <v>Williamstown</v>
          </cell>
          <cell r="C535"/>
          <cell r="D535"/>
          <cell r="E535"/>
          <cell r="F535"/>
          <cell r="G535"/>
          <cell r="H535"/>
          <cell r="I535"/>
          <cell r="J535"/>
          <cell r="K535"/>
          <cell r="L535"/>
          <cell r="M535"/>
          <cell r="N535"/>
          <cell r="O535">
            <v>1</v>
          </cell>
          <cell r="P535">
            <v>1</v>
          </cell>
          <cell r="Q535"/>
          <cell r="R535"/>
          <cell r="S535">
            <v>72</v>
          </cell>
          <cell r="T535">
            <v>72</v>
          </cell>
          <cell r="U535"/>
          <cell r="V535"/>
          <cell r="W535"/>
          <cell r="X535"/>
          <cell r="Y535">
            <v>73</v>
          </cell>
          <cell r="Z535">
            <v>73</v>
          </cell>
          <cell r="AA535"/>
          <cell r="AB535"/>
          <cell r="AC535"/>
          <cell r="AD535"/>
          <cell r="AE535"/>
          <cell r="AF535"/>
          <cell r="AG535"/>
          <cell r="AH535"/>
          <cell r="AI535"/>
          <cell r="AJ535"/>
          <cell r="AK535"/>
          <cell r="AL535"/>
          <cell r="AM535">
            <v>3000</v>
          </cell>
          <cell r="AN535">
            <v>3000</v>
          </cell>
          <cell r="AO535"/>
          <cell r="AP535"/>
          <cell r="AQ535">
            <v>2712.74</v>
          </cell>
          <cell r="AR535">
            <v>2712.74</v>
          </cell>
        </row>
        <row r="536">
          <cell r="A536" t="str">
            <v>09-1003W2</v>
          </cell>
          <cell r="B536" t="str">
            <v>Hancock, Williamstown</v>
          </cell>
          <cell r="C536"/>
          <cell r="D536"/>
          <cell r="E536"/>
          <cell r="F536"/>
          <cell r="G536"/>
          <cell r="H536"/>
          <cell r="I536">
            <v>1</v>
          </cell>
          <cell r="J536">
            <v>1</v>
          </cell>
          <cell r="K536"/>
          <cell r="L536"/>
          <cell r="M536"/>
          <cell r="N536"/>
          <cell r="O536"/>
          <cell r="P536"/>
          <cell r="Q536"/>
          <cell r="R536"/>
          <cell r="S536">
            <v>78</v>
          </cell>
          <cell r="T536">
            <v>78</v>
          </cell>
          <cell r="U536"/>
          <cell r="V536"/>
          <cell r="W536"/>
          <cell r="X536"/>
          <cell r="Y536">
            <v>79</v>
          </cell>
          <cell r="Z536">
            <v>79</v>
          </cell>
          <cell r="AA536"/>
          <cell r="AB536"/>
          <cell r="AC536"/>
          <cell r="AD536"/>
          <cell r="AE536"/>
          <cell r="AF536"/>
          <cell r="AG536">
            <v>7</v>
          </cell>
          <cell r="AH536">
            <v>7</v>
          </cell>
          <cell r="AI536"/>
          <cell r="AJ536"/>
          <cell r="AK536"/>
          <cell r="AL536"/>
          <cell r="AM536"/>
          <cell r="AN536"/>
          <cell r="AO536"/>
          <cell r="AP536"/>
          <cell r="AQ536">
            <v>570.09500000000003</v>
          </cell>
          <cell r="AR536">
            <v>570.09500000000003</v>
          </cell>
        </row>
        <row r="537">
          <cell r="A537" t="str">
            <v>09-1004</v>
          </cell>
          <cell r="B537" t="str">
            <v>Adams, North Adams</v>
          </cell>
          <cell r="C537"/>
          <cell r="D537"/>
          <cell r="E537"/>
          <cell r="F537"/>
          <cell r="G537"/>
          <cell r="H537"/>
          <cell r="I537"/>
          <cell r="J537"/>
          <cell r="K537"/>
          <cell r="L537"/>
          <cell r="M537"/>
          <cell r="N537"/>
          <cell r="O537"/>
          <cell r="P537"/>
          <cell r="Q537"/>
          <cell r="R537"/>
          <cell r="S537"/>
          <cell r="T537"/>
          <cell r="U537"/>
          <cell r="V537"/>
          <cell r="W537"/>
          <cell r="X537"/>
          <cell r="Y537">
            <v>0</v>
          </cell>
          <cell r="Z537">
            <v>0</v>
          </cell>
          <cell r="AA537"/>
          <cell r="AB537"/>
          <cell r="AC537"/>
          <cell r="AD537"/>
          <cell r="AE537"/>
          <cell r="AF537"/>
          <cell r="AG537"/>
          <cell r="AH537"/>
          <cell r="AI537"/>
          <cell r="AJ537"/>
          <cell r="AK537"/>
          <cell r="AL537"/>
          <cell r="AM537"/>
          <cell r="AN537"/>
          <cell r="AO537"/>
          <cell r="AP537"/>
          <cell r="AQ537"/>
          <cell r="AR537"/>
        </row>
        <row r="538">
          <cell r="A538" t="str">
            <v>09-1007G1</v>
          </cell>
          <cell r="B538" t="str">
            <v>Buckland, Charlemont, Heath</v>
          </cell>
          <cell r="C538"/>
          <cell r="D538"/>
          <cell r="E538"/>
          <cell r="F538"/>
          <cell r="G538"/>
          <cell r="H538"/>
          <cell r="I538"/>
          <cell r="J538"/>
          <cell r="K538"/>
          <cell r="L538"/>
          <cell r="M538"/>
          <cell r="N538"/>
          <cell r="O538"/>
          <cell r="P538"/>
          <cell r="Q538"/>
          <cell r="R538"/>
          <cell r="S538">
            <v>21</v>
          </cell>
          <cell r="T538">
            <v>21</v>
          </cell>
          <cell r="U538"/>
          <cell r="V538"/>
          <cell r="W538"/>
          <cell r="X538"/>
          <cell r="Y538">
            <v>21</v>
          </cell>
          <cell r="Z538">
            <v>21</v>
          </cell>
          <cell r="AA538"/>
          <cell r="AB538"/>
          <cell r="AC538"/>
          <cell r="AD538"/>
          <cell r="AE538"/>
          <cell r="AF538"/>
          <cell r="AG538"/>
          <cell r="AH538"/>
          <cell r="AI538"/>
          <cell r="AJ538"/>
          <cell r="AK538"/>
          <cell r="AL538"/>
          <cell r="AM538"/>
          <cell r="AN538"/>
          <cell r="AO538"/>
          <cell r="AP538"/>
          <cell r="AQ538">
            <v>134.56</v>
          </cell>
          <cell r="AR538">
            <v>134.56</v>
          </cell>
        </row>
        <row r="539">
          <cell r="A539" t="str">
            <v>09-1015W1</v>
          </cell>
          <cell r="B539" t="str">
            <v>Clarksburg, Florida, North Adams, Rowe, Savoy</v>
          </cell>
          <cell r="C539"/>
          <cell r="D539"/>
          <cell r="E539"/>
          <cell r="F539"/>
          <cell r="G539"/>
          <cell r="H539"/>
          <cell r="I539"/>
          <cell r="J539"/>
          <cell r="K539"/>
          <cell r="L539"/>
          <cell r="M539"/>
          <cell r="N539"/>
          <cell r="O539"/>
          <cell r="P539"/>
          <cell r="Q539"/>
          <cell r="R539"/>
          <cell r="S539">
            <v>43</v>
          </cell>
          <cell r="T539">
            <v>43</v>
          </cell>
          <cell r="U539"/>
          <cell r="V539"/>
          <cell r="W539"/>
          <cell r="X539"/>
          <cell r="Y539">
            <v>43</v>
          </cell>
          <cell r="Z539">
            <v>43</v>
          </cell>
          <cell r="AA539"/>
          <cell r="AB539"/>
          <cell r="AC539"/>
          <cell r="AD539"/>
          <cell r="AE539"/>
          <cell r="AF539"/>
          <cell r="AG539"/>
          <cell r="AH539"/>
          <cell r="AI539"/>
          <cell r="AJ539"/>
          <cell r="AK539"/>
          <cell r="AL539"/>
          <cell r="AM539"/>
          <cell r="AN539"/>
          <cell r="AO539"/>
          <cell r="AP539"/>
          <cell r="AQ539">
            <v>3537.33</v>
          </cell>
          <cell r="AR539">
            <v>3537.33</v>
          </cell>
        </row>
        <row r="540">
          <cell r="A540" t="str">
            <v>09-1015W2</v>
          </cell>
          <cell r="B540" t="str">
            <v>Clarksburg, North Adams</v>
          </cell>
          <cell r="C540"/>
          <cell r="D540"/>
          <cell r="E540"/>
          <cell r="F540"/>
          <cell r="G540"/>
          <cell r="H540"/>
          <cell r="I540"/>
          <cell r="J540"/>
          <cell r="K540"/>
          <cell r="L540"/>
          <cell r="M540"/>
          <cell r="N540"/>
          <cell r="O540"/>
          <cell r="P540"/>
          <cell r="Q540"/>
          <cell r="R540"/>
          <cell r="S540">
            <v>40</v>
          </cell>
          <cell r="T540">
            <v>40</v>
          </cell>
          <cell r="U540"/>
          <cell r="V540"/>
          <cell r="W540"/>
          <cell r="X540"/>
          <cell r="Y540">
            <v>40</v>
          </cell>
          <cell r="Z540">
            <v>40</v>
          </cell>
          <cell r="AA540"/>
          <cell r="AB540"/>
          <cell r="AC540"/>
          <cell r="AD540"/>
          <cell r="AE540"/>
          <cell r="AF540"/>
          <cell r="AG540"/>
          <cell r="AH540"/>
          <cell r="AI540"/>
          <cell r="AJ540"/>
          <cell r="AK540"/>
          <cell r="AL540"/>
          <cell r="AM540"/>
          <cell r="AN540"/>
          <cell r="AO540"/>
          <cell r="AP540"/>
          <cell r="AQ540">
            <v>1736.01</v>
          </cell>
          <cell r="AR540">
            <v>1736.01</v>
          </cell>
        </row>
        <row r="541">
          <cell r="A541" t="str">
            <v>09-1019W1</v>
          </cell>
          <cell r="B541" t="str">
            <v>Ashfield, Charlemont, Hawley, Heath, Rowe</v>
          </cell>
          <cell r="C541"/>
          <cell r="D541"/>
          <cell r="E541"/>
          <cell r="F541"/>
          <cell r="G541"/>
          <cell r="H541"/>
          <cell r="I541"/>
          <cell r="J541"/>
          <cell r="K541"/>
          <cell r="L541"/>
          <cell r="M541"/>
          <cell r="N541"/>
          <cell r="O541"/>
          <cell r="P541"/>
          <cell r="Q541"/>
          <cell r="R541"/>
          <cell r="S541">
            <v>93</v>
          </cell>
          <cell r="T541">
            <v>93</v>
          </cell>
          <cell r="U541"/>
          <cell r="V541"/>
          <cell r="W541">
            <v>2</v>
          </cell>
          <cell r="X541">
            <v>2</v>
          </cell>
          <cell r="Y541">
            <v>95</v>
          </cell>
          <cell r="Z541">
            <v>95</v>
          </cell>
          <cell r="AA541"/>
          <cell r="AB541"/>
          <cell r="AC541"/>
          <cell r="AD541"/>
          <cell r="AE541"/>
          <cell r="AF541"/>
          <cell r="AG541"/>
          <cell r="AH541"/>
          <cell r="AI541"/>
          <cell r="AJ541"/>
          <cell r="AK541"/>
          <cell r="AL541"/>
          <cell r="AM541"/>
          <cell r="AN541"/>
          <cell r="AO541"/>
          <cell r="AP541"/>
          <cell r="AQ541">
            <v>1210.07</v>
          </cell>
          <cell r="AR541">
            <v>1210.07</v>
          </cell>
        </row>
        <row r="542">
          <cell r="A542" t="str">
            <v>09-1021W1</v>
          </cell>
          <cell r="B542" t="str">
            <v>Adams, Cheshire, North Adams, Savoy</v>
          </cell>
          <cell r="C542"/>
          <cell r="D542"/>
          <cell r="E542"/>
          <cell r="F542"/>
          <cell r="G542"/>
          <cell r="H542"/>
          <cell r="I542"/>
          <cell r="J542"/>
          <cell r="K542"/>
          <cell r="L542"/>
          <cell r="M542"/>
          <cell r="N542"/>
          <cell r="O542"/>
          <cell r="P542"/>
          <cell r="Q542"/>
          <cell r="R542"/>
          <cell r="S542">
            <v>84</v>
          </cell>
          <cell r="T542">
            <v>84</v>
          </cell>
          <cell r="U542"/>
          <cell r="V542"/>
          <cell r="W542"/>
          <cell r="X542"/>
          <cell r="Y542">
            <v>84</v>
          </cell>
          <cell r="Z542">
            <v>84</v>
          </cell>
          <cell r="AA542"/>
          <cell r="AB542"/>
          <cell r="AC542"/>
          <cell r="AD542"/>
          <cell r="AE542"/>
          <cell r="AF542"/>
          <cell r="AG542"/>
          <cell r="AH542"/>
          <cell r="AI542"/>
          <cell r="AJ542"/>
          <cell r="AK542"/>
          <cell r="AL542"/>
          <cell r="AM542"/>
          <cell r="AN542"/>
          <cell r="AO542"/>
          <cell r="AP542"/>
          <cell r="AQ542">
            <v>3181.64</v>
          </cell>
          <cell r="AR542">
            <v>3181.64</v>
          </cell>
        </row>
        <row r="543">
          <cell r="A543" t="str">
            <v>09-1021W2</v>
          </cell>
          <cell r="B543" t="str">
            <v>Adams, Cheshire, Lanesborough, North Adams</v>
          </cell>
          <cell r="C543"/>
          <cell r="D543"/>
          <cell r="E543"/>
          <cell r="F543"/>
          <cell r="G543"/>
          <cell r="H543"/>
          <cell r="I543"/>
          <cell r="J543"/>
          <cell r="K543"/>
          <cell r="L543"/>
          <cell r="M543"/>
          <cell r="N543"/>
          <cell r="O543"/>
          <cell r="P543"/>
          <cell r="Q543"/>
          <cell r="R543"/>
          <cell r="S543">
            <v>115</v>
          </cell>
          <cell r="T543">
            <v>115</v>
          </cell>
          <cell r="U543"/>
          <cell r="V543"/>
          <cell r="W543"/>
          <cell r="X543"/>
          <cell r="Y543">
            <v>115</v>
          </cell>
          <cell r="Z543">
            <v>115</v>
          </cell>
          <cell r="AA543"/>
          <cell r="AB543"/>
          <cell r="AC543"/>
          <cell r="AD543"/>
          <cell r="AE543"/>
          <cell r="AF543"/>
          <cell r="AG543"/>
          <cell r="AH543"/>
          <cell r="AI543"/>
          <cell r="AJ543"/>
          <cell r="AK543"/>
          <cell r="AL543"/>
          <cell r="AM543"/>
          <cell r="AN543"/>
          <cell r="AO543"/>
          <cell r="AP543"/>
          <cell r="AQ543">
            <v>3825.14</v>
          </cell>
          <cell r="AR543">
            <v>3825.14</v>
          </cell>
        </row>
        <row r="544">
          <cell r="A544" t="str">
            <v>09-1101</v>
          </cell>
          <cell r="B544" t="str">
            <v>Great Barrington, Stockbridge</v>
          </cell>
          <cell r="C544"/>
          <cell r="D544"/>
          <cell r="E544"/>
          <cell r="F544"/>
          <cell r="G544"/>
          <cell r="H544"/>
          <cell r="I544"/>
          <cell r="J544"/>
          <cell r="K544"/>
          <cell r="L544"/>
          <cell r="M544"/>
          <cell r="N544"/>
          <cell r="O544"/>
          <cell r="P544"/>
          <cell r="Q544"/>
          <cell r="R544"/>
          <cell r="S544"/>
          <cell r="T544"/>
          <cell r="U544"/>
          <cell r="V544"/>
          <cell r="W544"/>
          <cell r="X544"/>
          <cell r="Y544">
            <v>0</v>
          </cell>
          <cell r="Z544">
            <v>0</v>
          </cell>
          <cell r="AA544"/>
          <cell r="AB544"/>
          <cell r="AC544"/>
          <cell r="AD544"/>
          <cell r="AE544"/>
          <cell r="AF544"/>
          <cell r="AG544"/>
          <cell r="AH544"/>
          <cell r="AI544"/>
          <cell r="AJ544"/>
          <cell r="AK544"/>
          <cell r="AL544"/>
          <cell r="AM544"/>
          <cell r="AN544"/>
          <cell r="AO544"/>
          <cell r="AP544"/>
          <cell r="AQ544"/>
          <cell r="AR544"/>
        </row>
        <row r="545">
          <cell r="A545" t="str">
            <v>09-1102W1</v>
          </cell>
          <cell r="B545" t="str">
            <v>Great Barrington, Lee, Stockbridge, West Stockbridge</v>
          </cell>
          <cell r="C545"/>
          <cell r="D545"/>
          <cell r="E545"/>
          <cell r="F545"/>
          <cell r="G545"/>
          <cell r="H545"/>
          <cell r="I545"/>
          <cell r="J545"/>
          <cell r="K545"/>
          <cell r="L545"/>
          <cell r="M545"/>
          <cell r="N545"/>
          <cell r="O545"/>
          <cell r="P545"/>
          <cell r="Q545"/>
          <cell r="R545"/>
          <cell r="S545">
            <v>28</v>
          </cell>
          <cell r="T545">
            <v>28</v>
          </cell>
          <cell r="U545"/>
          <cell r="V545"/>
          <cell r="W545"/>
          <cell r="X545"/>
          <cell r="Y545">
            <v>28</v>
          </cell>
          <cell r="Z545">
            <v>28</v>
          </cell>
          <cell r="AA545"/>
          <cell r="AB545"/>
          <cell r="AC545"/>
          <cell r="AD545"/>
          <cell r="AE545"/>
          <cell r="AF545"/>
          <cell r="AG545"/>
          <cell r="AH545"/>
          <cell r="AI545"/>
          <cell r="AJ545"/>
          <cell r="AK545"/>
          <cell r="AL545"/>
          <cell r="AM545"/>
          <cell r="AN545"/>
          <cell r="AO545"/>
          <cell r="AP545"/>
          <cell r="AQ545">
            <v>727.82</v>
          </cell>
          <cell r="AR545">
            <v>727.82</v>
          </cell>
        </row>
        <row r="546">
          <cell r="A546" t="str">
            <v>09-1103W1</v>
          </cell>
          <cell r="B546" t="str">
            <v>Lee, Lenox, Richmond, Stockbridge, West Stockbridge</v>
          </cell>
          <cell r="C546"/>
          <cell r="D546"/>
          <cell r="E546"/>
          <cell r="F546"/>
          <cell r="G546"/>
          <cell r="H546"/>
          <cell r="I546"/>
          <cell r="J546"/>
          <cell r="K546"/>
          <cell r="L546"/>
          <cell r="M546"/>
          <cell r="N546"/>
          <cell r="O546">
            <v>1</v>
          </cell>
          <cell r="P546">
            <v>1</v>
          </cell>
          <cell r="Q546"/>
          <cell r="R546"/>
          <cell r="S546">
            <v>41</v>
          </cell>
          <cell r="T546">
            <v>41</v>
          </cell>
          <cell r="U546"/>
          <cell r="V546"/>
          <cell r="W546"/>
          <cell r="X546"/>
          <cell r="Y546">
            <v>42</v>
          </cell>
          <cell r="Z546">
            <v>42</v>
          </cell>
          <cell r="AA546"/>
          <cell r="AB546"/>
          <cell r="AC546"/>
          <cell r="AD546"/>
          <cell r="AE546"/>
          <cell r="AF546"/>
          <cell r="AG546"/>
          <cell r="AH546"/>
          <cell r="AI546"/>
          <cell r="AJ546"/>
          <cell r="AK546"/>
          <cell r="AL546"/>
          <cell r="AM546">
            <v>75</v>
          </cell>
          <cell r="AN546">
            <v>75</v>
          </cell>
          <cell r="AO546"/>
          <cell r="AP546"/>
          <cell r="AQ546">
            <v>387.8</v>
          </cell>
          <cell r="AR546">
            <v>387.8</v>
          </cell>
        </row>
        <row r="547">
          <cell r="A547" t="str">
            <v>09-1103W2</v>
          </cell>
          <cell r="B547" t="str">
            <v>Lenox</v>
          </cell>
          <cell r="C547"/>
          <cell r="D547"/>
          <cell r="E547"/>
          <cell r="F547"/>
          <cell r="G547"/>
          <cell r="H547"/>
          <cell r="I547"/>
          <cell r="J547"/>
          <cell r="K547"/>
          <cell r="L547"/>
          <cell r="M547"/>
          <cell r="N547"/>
          <cell r="O547"/>
          <cell r="P547"/>
          <cell r="Q547"/>
          <cell r="R547"/>
          <cell r="S547">
            <v>31</v>
          </cell>
          <cell r="T547">
            <v>31</v>
          </cell>
          <cell r="U547"/>
          <cell r="V547"/>
          <cell r="W547"/>
          <cell r="X547"/>
          <cell r="Y547">
            <v>31</v>
          </cell>
          <cell r="Z547">
            <v>31</v>
          </cell>
          <cell r="AA547"/>
          <cell r="AB547"/>
          <cell r="AC547"/>
          <cell r="AD547"/>
          <cell r="AE547"/>
          <cell r="AF547"/>
          <cell r="AG547"/>
          <cell r="AH547"/>
          <cell r="AI547"/>
          <cell r="AJ547"/>
          <cell r="AK547"/>
          <cell r="AL547"/>
          <cell r="AM547"/>
          <cell r="AN547"/>
          <cell r="AO547"/>
          <cell r="AP547"/>
          <cell r="AQ547">
            <v>867.07</v>
          </cell>
          <cell r="AR547">
            <v>867.07</v>
          </cell>
        </row>
        <row r="548">
          <cell r="A548" t="str">
            <v>09-1108W1</v>
          </cell>
          <cell r="B548" t="str">
            <v>Egremont, Sheffield</v>
          </cell>
          <cell r="C548"/>
          <cell r="D548"/>
          <cell r="E548"/>
          <cell r="F548"/>
          <cell r="G548"/>
          <cell r="H548"/>
          <cell r="I548"/>
          <cell r="J548"/>
          <cell r="K548"/>
          <cell r="L548"/>
          <cell r="M548"/>
          <cell r="N548"/>
          <cell r="O548"/>
          <cell r="P548"/>
          <cell r="Q548"/>
          <cell r="R548"/>
          <cell r="S548">
            <v>30</v>
          </cell>
          <cell r="T548">
            <v>30</v>
          </cell>
          <cell r="U548"/>
          <cell r="V548"/>
          <cell r="W548"/>
          <cell r="X548"/>
          <cell r="Y548">
            <v>30</v>
          </cell>
          <cell r="Z548">
            <v>30</v>
          </cell>
          <cell r="AA548"/>
          <cell r="AB548"/>
          <cell r="AC548"/>
          <cell r="AD548"/>
          <cell r="AE548"/>
          <cell r="AF548"/>
          <cell r="AG548"/>
          <cell r="AH548"/>
          <cell r="AI548"/>
          <cell r="AJ548"/>
          <cell r="AK548"/>
          <cell r="AL548"/>
          <cell r="AM548"/>
          <cell r="AN548"/>
          <cell r="AO548"/>
          <cell r="AP548"/>
          <cell r="AQ548">
            <v>1939.31</v>
          </cell>
          <cell r="AR548">
            <v>1939.31</v>
          </cell>
        </row>
        <row r="549">
          <cell r="A549" t="str">
            <v>09-1108W2</v>
          </cell>
          <cell r="B549" t="str">
            <v>New Marlboro, Sheffield</v>
          </cell>
          <cell r="C549"/>
          <cell r="D549"/>
          <cell r="E549"/>
          <cell r="F549"/>
          <cell r="G549"/>
          <cell r="H549"/>
          <cell r="I549"/>
          <cell r="J549"/>
          <cell r="K549"/>
          <cell r="L549"/>
          <cell r="M549">
            <v>1</v>
          </cell>
          <cell r="N549">
            <v>1</v>
          </cell>
          <cell r="O549"/>
          <cell r="P549"/>
          <cell r="Q549"/>
          <cell r="R549"/>
          <cell r="S549">
            <v>44</v>
          </cell>
          <cell r="T549">
            <v>44</v>
          </cell>
          <cell r="U549"/>
          <cell r="V549"/>
          <cell r="W549"/>
          <cell r="X549"/>
          <cell r="Y549">
            <v>45</v>
          </cell>
          <cell r="Z549">
            <v>45</v>
          </cell>
          <cell r="AA549"/>
          <cell r="AB549"/>
          <cell r="AC549"/>
          <cell r="AD549"/>
          <cell r="AE549"/>
          <cell r="AF549"/>
          <cell r="AG549"/>
          <cell r="AH549"/>
          <cell r="AI549"/>
          <cell r="AJ549"/>
          <cell r="AK549">
            <v>280</v>
          </cell>
          <cell r="AL549">
            <v>280</v>
          </cell>
          <cell r="AM549"/>
          <cell r="AN549"/>
          <cell r="AO549"/>
          <cell r="AP549"/>
          <cell r="AQ549">
            <v>1275.8399999999999</v>
          </cell>
          <cell r="AR549">
            <v>1275.8399999999999</v>
          </cell>
        </row>
        <row r="550">
          <cell r="A550" t="str">
            <v>09-1109W1</v>
          </cell>
          <cell r="B550" t="str">
            <v>Great Barrington, Monterey, New Marlboro, Sheffield</v>
          </cell>
          <cell r="C550"/>
          <cell r="D550"/>
          <cell r="E550"/>
          <cell r="F550"/>
          <cell r="G550"/>
          <cell r="H550"/>
          <cell r="I550"/>
          <cell r="J550"/>
          <cell r="K550"/>
          <cell r="L550"/>
          <cell r="M550"/>
          <cell r="N550"/>
          <cell r="O550"/>
          <cell r="P550"/>
          <cell r="Q550"/>
          <cell r="R550"/>
          <cell r="S550">
            <v>79</v>
          </cell>
          <cell r="T550">
            <v>79</v>
          </cell>
          <cell r="U550"/>
          <cell r="V550"/>
          <cell r="W550"/>
          <cell r="X550"/>
          <cell r="Y550">
            <v>79</v>
          </cell>
          <cell r="Z550">
            <v>79</v>
          </cell>
          <cell r="AA550"/>
          <cell r="AB550"/>
          <cell r="AC550"/>
          <cell r="AD550"/>
          <cell r="AE550"/>
          <cell r="AF550"/>
          <cell r="AG550"/>
          <cell r="AH550"/>
          <cell r="AI550"/>
          <cell r="AJ550"/>
          <cell r="AK550"/>
          <cell r="AL550"/>
          <cell r="AM550"/>
          <cell r="AN550"/>
          <cell r="AO550"/>
          <cell r="AP550"/>
          <cell r="AQ550">
            <v>3154.4549999999999</v>
          </cell>
          <cell r="AR550">
            <v>3154.4549999999999</v>
          </cell>
        </row>
        <row r="551">
          <cell r="A551" t="str">
            <v>09-1109W2</v>
          </cell>
          <cell r="B551" t="str">
            <v>Egremont, Great Barrington, Mount Washington, Sheffield</v>
          </cell>
          <cell r="C551"/>
          <cell r="D551"/>
          <cell r="E551"/>
          <cell r="F551"/>
          <cell r="G551"/>
          <cell r="H551"/>
          <cell r="I551"/>
          <cell r="J551"/>
          <cell r="K551"/>
          <cell r="L551"/>
          <cell r="M551"/>
          <cell r="N551"/>
          <cell r="O551"/>
          <cell r="P551"/>
          <cell r="Q551"/>
          <cell r="R551"/>
          <cell r="S551">
            <v>74</v>
          </cell>
          <cell r="T551">
            <v>74</v>
          </cell>
          <cell r="U551"/>
          <cell r="V551"/>
          <cell r="W551"/>
          <cell r="X551"/>
          <cell r="Y551">
            <v>74</v>
          </cell>
          <cell r="Z551">
            <v>74</v>
          </cell>
          <cell r="AA551"/>
          <cell r="AB551"/>
          <cell r="AC551"/>
          <cell r="AD551"/>
          <cell r="AE551"/>
          <cell r="AF551"/>
          <cell r="AG551"/>
          <cell r="AH551"/>
          <cell r="AI551"/>
          <cell r="AJ551"/>
          <cell r="AK551"/>
          <cell r="AL551"/>
          <cell r="AM551"/>
          <cell r="AN551"/>
          <cell r="AO551"/>
          <cell r="AP551"/>
          <cell r="AQ551">
            <v>1981.98</v>
          </cell>
          <cell r="AR551">
            <v>1981.98</v>
          </cell>
        </row>
        <row r="552">
          <cell r="A552" t="str">
            <v>09-1109W3</v>
          </cell>
          <cell r="B552" t="str">
            <v xml:space="preserve">Alford, Egremont, Great Barrington, Stockbridge, West Stockbridge, </v>
          </cell>
          <cell r="C552"/>
          <cell r="D552"/>
          <cell r="E552"/>
          <cell r="F552"/>
          <cell r="G552"/>
          <cell r="H552"/>
          <cell r="I552"/>
          <cell r="J552"/>
          <cell r="K552"/>
          <cell r="L552"/>
          <cell r="M552"/>
          <cell r="N552"/>
          <cell r="O552">
            <v>1</v>
          </cell>
          <cell r="P552">
            <v>1</v>
          </cell>
          <cell r="Q552"/>
          <cell r="R552"/>
          <cell r="S552">
            <v>151</v>
          </cell>
          <cell r="T552">
            <v>151</v>
          </cell>
          <cell r="U552"/>
          <cell r="V552"/>
          <cell r="W552"/>
          <cell r="X552"/>
          <cell r="Y552">
            <v>152</v>
          </cell>
          <cell r="Z552">
            <v>152</v>
          </cell>
          <cell r="AA552"/>
          <cell r="AB552"/>
          <cell r="AC552"/>
          <cell r="AD552"/>
          <cell r="AE552"/>
          <cell r="AF552"/>
          <cell r="AG552"/>
          <cell r="AH552"/>
          <cell r="AI552"/>
          <cell r="AJ552"/>
          <cell r="AK552"/>
          <cell r="AL552"/>
          <cell r="AM552">
            <v>75</v>
          </cell>
          <cell r="AN552">
            <v>75</v>
          </cell>
          <cell r="AO552"/>
          <cell r="AP552"/>
          <cell r="AQ552">
            <v>6126.89</v>
          </cell>
          <cell r="AR552">
            <v>6126.89</v>
          </cell>
        </row>
        <row r="553">
          <cell r="A553" t="str">
            <v>09-139L1</v>
          </cell>
          <cell r="B553" t="str">
            <v>East Longmeadow, Hampden, Monson</v>
          </cell>
          <cell r="C553"/>
          <cell r="D553"/>
          <cell r="E553"/>
          <cell r="F553"/>
          <cell r="G553"/>
          <cell r="H553"/>
          <cell r="I553"/>
          <cell r="J553"/>
          <cell r="K553"/>
          <cell r="L553"/>
          <cell r="M553"/>
          <cell r="N553"/>
          <cell r="O553"/>
          <cell r="P553"/>
          <cell r="Q553"/>
          <cell r="R553"/>
          <cell r="S553">
            <v>112</v>
          </cell>
          <cell r="T553">
            <v>112</v>
          </cell>
          <cell r="U553"/>
          <cell r="V553"/>
          <cell r="W553"/>
          <cell r="X553"/>
          <cell r="Y553">
            <v>112</v>
          </cell>
          <cell r="Z553">
            <v>112</v>
          </cell>
          <cell r="AA553"/>
          <cell r="AB553"/>
          <cell r="AC553"/>
          <cell r="AD553"/>
          <cell r="AE553"/>
          <cell r="AF553"/>
          <cell r="AG553"/>
          <cell r="AH553"/>
          <cell r="AI553"/>
          <cell r="AJ553"/>
          <cell r="AK553"/>
          <cell r="AL553"/>
          <cell r="AM553"/>
          <cell r="AN553"/>
          <cell r="AO553"/>
          <cell r="AP553"/>
          <cell r="AQ553">
            <v>4321.88</v>
          </cell>
          <cell r="AR553">
            <v>4321.88</v>
          </cell>
        </row>
        <row r="554">
          <cell r="A554" t="str">
            <v>09-139L3</v>
          </cell>
          <cell r="B554" t="str">
            <v>Hampden, Wilbraham</v>
          </cell>
          <cell r="C554"/>
          <cell r="D554"/>
          <cell r="E554"/>
          <cell r="F554"/>
          <cell r="G554"/>
          <cell r="H554"/>
          <cell r="I554"/>
          <cell r="J554"/>
          <cell r="K554"/>
          <cell r="L554"/>
          <cell r="M554"/>
          <cell r="N554"/>
          <cell r="O554"/>
          <cell r="P554"/>
          <cell r="Q554"/>
          <cell r="R554"/>
          <cell r="S554">
            <v>22</v>
          </cell>
          <cell r="T554">
            <v>22</v>
          </cell>
          <cell r="U554"/>
          <cell r="V554"/>
          <cell r="W554"/>
          <cell r="X554"/>
          <cell r="Y554">
            <v>22</v>
          </cell>
          <cell r="Z554">
            <v>22</v>
          </cell>
          <cell r="AA554"/>
          <cell r="AB554"/>
          <cell r="AC554"/>
          <cell r="AD554"/>
          <cell r="AE554"/>
          <cell r="AF554"/>
          <cell r="AG554"/>
          <cell r="AH554"/>
          <cell r="AI554"/>
          <cell r="AJ554"/>
          <cell r="AK554"/>
          <cell r="AL554"/>
          <cell r="AM554"/>
          <cell r="AN554"/>
          <cell r="AO554"/>
          <cell r="AP554"/>
          <cell r="AQ554">
            <v>1129.25</v>
          </cell>
          <cell r="AR554">
            <v>1129.25</v>
          </cell>
        </row>
        <row r="555">
          <cell r="A555" t="str">
            <v>09-139L5</v>
          </cell>
          <cell r="B555" t="str">
            <v>East Longmeadow, Hampden, Springfield</v>
          </cell>
          <cell r="C555"/>
          <cell r="D555"/>
          <cell r="E555"/>
          <cell r="F555"/>
          <cell r="G555"/>
          <cell r="H555"/>
          <cell r="I555"/>
          <cell r="J555"/>
          <cell r="K555"/>
          <cell r="L555"/>
          <cell r="M555"/>
          <cell r="N555"/>
          <cell r="O555"/>
          <cell r="P555"/>
          <cell r="Q555"/>
          <cell r="R555"/>
          <cell r="S555">
            <v>127</v>
          </cell>
          <cell r="T555">
            <v>127</v>
          </cell>
          <cell r="U555"/>
          <cell r="V555"/>
          <cell r="W555"/>
          <cell r="X555"/>
          <cell r="Y555">
            <v>127</v>
          </cell>
          <cell r="Z555">
            <v>127</v>
          </cell>
          <cell r="AA555"/>
          <cell r="AB555"/>
          <cell r="AC555"/>
          <cell r="AD555"/>
          <cell r="AE555"/>
          <cell r="AF555"/>
          <cell r="AG555"/>
          <cell r="AH555"/>
          <cell r="AI555"/>
          <cell r="AJ555"/>
          <cell r="AK555"/>
          <cell r="AL555"/>
          <cell r="AM555"/>
          <cell r="AN555"/>
          <cell r="AO555"/>
          <cell r="AP555"/>
          <cell r="AQ555">
            <v>873.4</v>
          </cell>
          <cell r="AR555">
            <v>873.4</v>
          </cell>
        </row>
        <row r="556">
          <cell r="A556" t="str">
            <v>09-501L1</v>
          </cell>
          <cell r="B556" t="str">
            <v>Ware, Warren</v>
          </cell>
          <cell r="C556"/>
          <cell r="D556"/>
          <cell r="E556"/>
          <cell r="F556"/>
          <cell r="G556"/>
          <cell r="H556"/>
          <cell r="I556"/>
          <cell r="J556"/>
          <cell r="K556"/>
          <cell r="L556"/>
          <cell r="M556"/>
          <cell r="N556"/>
          <cell r="O556"/>
          <cell r="P556"/>
          <cell r="Q556"/>
          <cell r="R556"/>
          <cell r="S556">
            <v>21</v>
          </cell>
          <cell r="T556">
            <v>21</v>
          </cell>
          <cell r="U556"/>
          <cell r="V556"/>
          <cell r="W556"/>
          <cell r="X556"/>
          <cell r="Y556">
            <v>21</v>
          </cell>
          <cell r="Z556">
            <v>21</v>
          </cell>
          <cell r="AA556"/>
          <cell r="AB556"/>
          <cell r="AC556"/>
          <cell r="AD556"/>
          <cell r="AE556"/>
          <cell r="AF556"/>
          <cell r="AG556"/>
          <cell r="AH556"/>
          <cell r="AI556"/>
          <cell r="AJ556"/>
          <cell r="AK556"/>
          <cell r="AL556"/>
          <cell r="AM556"/>
          <cell r="AN556"/>
          <cell r="AO556"/>
          <cell r="AP556"/>
          <cell r="AQ556">
            <v>474.3</v>
          </cell>
          <cell r="AR556">
            <v>474.3</v>
          </cell>
        </row>
        <row r="557">
          <cell r="A557" t="str">
            <v>09-501L2</v>
          </cell>
          <cell r="B557" t="str">
            <v>Barre, Hardwick, Ware</v>
          </cell>
          <cell r="C557"/>
          <cell r="D557"/>
          <cell r="E557"/>
          <cell r="F557"/>
          <cell r="G557"/>
          <cell r="H557"/>
          <cell r="I557"/>
          <cell r="J557"/>
          <cell r="K557"/>
          <cell r="L557"/>
          <cell r="M557"/>
          <cell r="N557"/>
          <cell r="O557"/>
          <cell r="P557"/>
          <cell r="Q557"/>
          <cell r="R557"/>
          <cell r="S557">
            <v>158</v>
          </cell>
          <cell r="T557">
            <v>158</v>
          </cell>
          <cell r="U557"/>
          <cell r="V557"/>
          <cell r="W557"/>
          <cell r="X557"/>
          <cell r="Y557">
            <v>158</v>
          </cell>
          <cell r="Z557">
            <v>158</v>
          </cell>
          <cell r="AA557"/>
          <cell r="AB557"/>
          <cell r="AC557"/>
          <cell r="AD557"/>
          <cell r="AE557"/>
          <cell r="AF557"/>
          <cell r="AG557"/>
          <cell r="AH557"/>
          <cell r="AI557"/>
          <cell r="AJ557"/>
          <cell r="AK557"/>
          <cell r="AL557"/>
          <cell r="AM557"/>
          <cell r="AN557"/>
          <cell r="AO557"/>
          <cell r="AP557"/>
          <cell r="AQ557">
            <v>5078.9070000000002</v>
          </cell>
          <cell r="AR557">
            <v>5078.9070000000002</v>
          </cell>
        </row>
        <row r="558">
          <cell r="A558" t="str">
            <v>09-501L4</v>
          </cell>
          <cell r="B558" t="str">
            <v>Ware</v>
          </cell>
          <cell r="C558"/>
          <cell r="D558"/>
          <cell r="E558"/>
          <cell r="F558"/>
          <cell r="G558"/>
          <cell r="H558"/>
          <cell r="I558"/>
          <cell r="J558"/>
          <cell r="K558"/>
          <cell r="L558"/>
          <cell r="M558"/>
          <cell r="N558"/>
          <cell r="O558"/>
          <cell r="P558"/>
          <cell r="Q558"/>
          <cell r="R558"/>
          <cell r="S558">
            <v>2</v>
          </cell>
          <cell r="T558">
            <v>2</v>
          </cell>
          <cell r="U558"/>
          <cell r="V558"/>
          <cell r="W558"/>
          <cell r="X558"/>
          <cell r="Y558">
            <v>2</v>
          </cell>
          <cell r="Z558">
            <v>2</v>
          </cell>
          <cell r="AA558"/>
          <cell r="AB558"/>
          <cell r="AC558"/>
          <cell r="AD558"/>
          <cell r="AE558"/>
          <cell r="AF558"/>
          <cell r="AG558"/>
          <cell r="AH558"/>
          <cell r="AI558"/>
          <cell r="AJ558"/>
          <cell r="AK558"/>
          <cell r="AL558"/>
          <cell r="AM558"/>
          <cell r="AN558"/>
          <cell r="AO558"/>
          <cell r="AP558"/>
          <cell r="AQ558">
            <v>4952</v>
          </cell>
          <cell r="AR558">
            <v>4952</v>
          </cell>
        </row>
        <row r="559">
          <cell r="A559" t="str">
            <v>09-503L1</v>
          </cell>
          <cell r="B559" t="str">
            <v>Monson, Palmer</v>
          </cell>
          <cell r="C559"/>
          <cell r="D559"/>
          <cell r="E559"/>
          <cell r="F559"/>
          <cell r="G559"/>
          <cell r="H559"/>
          <cell r="I559"/>
          <cell r="J559"/>
          <cell r="K559"/>
          <cell r="L559"/>
          <cell r="M559"/>
          <cell r="N559"/>
          <cell r="O559"/>
          <cell r="P559"/>
          <cell r="Q559"/>
          <cell r="R559"/>
          <cell r="S559">
            <v>57</v>
          </cell>
          <cell r="T559">
            <v>57</v>
          </cell>
          <cell r="U559"/>
          <cell r="V559"/>
          <cell r="W559"/>
          <cell r="X559"/>
          <cell r="Y559">
            <v>57</v>
          </cell>
          <cell r="Z559">
            <v>57</v>
          </cell>
          <cell r="AA559"/>
          <cell r="AB559"/>
          <cell r="AC559"/>
          <cell r="AD559"/>
          <cell r="AE559"/>
          <cell r="AF559"/>
          <cell r="AG559"/>
          <cell r="AH559"/>
          <cell r="AI559"/>
          <cell r="AJ559"/>
          <cell r="AK559"/>
          <cell r="AL559"/>
          <cell r="AM559"/>
          <cell r="AN559"/>
          <cell r="AO559"/>
          <cell r="AP559"/>
          <cell r="AQ559">
            <v>3624.5250000000001</v>
          </cell>
          <cell r="AR559">
            <v>3624.5250000000001</v>
          </cell>
        </row>
        <row r="560">
          <cell r="A560" t="str">
            <v>09-503L2</v>
          </cell>
          <cell r="B560" t="str">
            <v>Brimfield, Monson, Palmer, Wales, Wilbraham</v>
          </cell>
          <cell r="C560"/>
          <cell r="D560"/>
          <cell r="E560"/>
          <cell r="F560"/>
          <cell r="G560"/>
          <cell r="H560"/>
          <cell r="I560"/>
          <cell r="J560"/>
          <cell r="K560"/>
          <cell r="L560"/>
          <cell r="M560"/>
          <cell r="N560"/>
          <cell r="O560">
            <v>1</v>
          </cell>
          <cell r="P560">
            <v>1</v>
          </cell>
          <cell r="Q560"/>
          <cell r="R560"/>
          <cell r="S560">
            <v>143</v>
          </cell>
          <cell r="T560">
            <v>143</v>
          </cell>
          <cell r="U560"/>
          <cell r="V560"/>
          <cell r="W560"/>
          <cell r="X560"/>
          <cell r="Y560">
            <v>144</v>
          </cell>
          <cell r="Z560">
            <v>144</v>
          </cell>
          <cell r="AA560"/>
          <cell r="AB560"/>
          <cell r="AC560"/>
          <cell r="AD560"/>
          <cell r="AE560"/>
          <cell r="AF560"/>
          <cell r="AG560"/>
          <cell r="AH560"/>
          <cell r="AI560"/>
          <cell r="AJ560"/>
          <cell r="AK560"/>
          <cell r="AL560"/>
          <cell r="AM560">
            <v>1.2</v>
          </cell>
          <cell r="AN560">
            <v>1.2</v>
          </cell>
          <cell r="AO560"/>
          <cell r="AP560"/>
          <cell r="AQ560">
            <v>5838.28</v>
          </cell>
          <cell r="AR560">
            <v>5838.28</v>
          </cell>
        </row>
        <row r="561">
          <cell r="A561" t="str">
            <v>09-503L4</v>
          </cell>
          <cell r="B561" t="str">
            <v>Brimfield, Monson, Palmer, Wales</v>
          </cell>
          <cell r="C561"/>
          <cell r="D561"/>
          <cell r="E561"/>
          <cell r="F561"/>
          <cell r="G561"/>
          <cell r="H561"/>
          <cell r="I561"/>
          <cell r="J561"/>
          <cell r="K561"/>
          <cell r="L561"/>
          <cell r="M561"/>
          <cell r="N561"/>
          <cell r="O561"/>
          <cell r="P561"/>
          <cell r="Q561"/>
          <cell r="R561"/>
          <cell r="S561">
            <v>53</v>
          </cell>
          <cell r="T561">
            <v>53</v>
          </cell>
          <cell r="U561"/>
          <cell r="V561"/>
          <cell r="W561"/>
          <cell r="X561"/>
          <cell r="Y561">
            <v>53</v>
          </cell>
          <cell r="Z561">
            <v>53</v>
          </cell>
          <cell r="AA561"/>
          <cell r="AB561"/>
          <cell r="AC561"/>
          <cell r="AD561"/>
          <cell r="AE561"/>
          <cell r="AF561"/>
          <cell r="AG561"/>
          <cell r="AH561"/>
          <cell r="AI561"/>
          <cell r="AJ561"/>
          <cell r="AK561"/>
          <cell r="AL561"/>
          <cell r="AM561"/>
          <cell r="AN561"/>
          <cell r="AO561"/>
          <cell r="AP561"/>
          <cell r="AQ561">
            <v>2439.46</v>
          </cell>
          <cell r="AR561">
            <v>2439.46</v>
          </cell>
        </row>
        <row r="562">
          <cell r="A562" t="str">
            <v>09-507L1</v>
          </cell>
          <cell r="B562" t="str">
            <v>Hampden, Monson, Wilbraham</v>
          </cell>
          <cell r="C562"/>
          <cell r="D562"/>
          <cell r="E562"/>
          <cell r="F562"/>
          <cell r="G562"/>
          <cell r="H562"/>
          <cell r="I562"/>
          <cell r="J562"/>
          <cell r="K562"/>
          <cell r="L562"/>
          <cell r="M562"/>
          <cell r="N562"/>
          <cell r="O562"/>
          <cell r="P562"/>
          <cell r="Q562"/>
          <cell r="R562"/>
          <cell r="S562">
            <v>76</v>
          </cell>
          <cell r="T562">
            <v>76</v>
          </cell>
          <cell r="U562"/>
          <cell r="V562"/>
          <cell r="W562"/>
          <cell r="X562"/>
          <cell r="Y562">
            <v>76</v>
          </cell>
          <cell r="Z562">
            <v>76</v>
          </cell>
          <cell r="AA562"/>
          <cell r="AB562"/>
          <cell r="AC562"/>
          <cell r="AD562"/>
          <cell r="AE562"/>
          <cell r="AF562"/>
          <cell r="AG562"/>
          <cell r="AH562"/>
          <cell r="AI562"/>
          <cell r="AJ562"/>
          <cell r="AK562"/>
          <cell r="AL562"/>
          <cell r="AM562"/>
          <cell r="AN562"/>
          <cell r="AO562"/>
          <cell r="AP562"/>
          <cell r="AQ562">
            <v>567.41</v>
          </cell>
          <cell r="AR562">
            <v>567.41</v>
          </cell>
        </row>
        <row r="563">
          <cell r="A563" t="str">
            <v>09-507L2</v>
          </cell>
          <cell r="B563" t="str">
            <v>Hampden, Wilbraham</v>
          </cell>
          <cell r="C563"/>
          <cell r="D563"/>
          <cell r="E563"/>
          <cell r="F563"/>
          <cell r="G563"/>
          <cell r="H563"/>
          <cell r="I563"/>
          <cell r="J563"/>
          <cell r="K563"/>
          <cell r="L563"/>
          <cell r="M563"/>
          <cell r="N563"/>
          <cell r="O563"/>
          <cell r="P563"/>
          <cell r="Q563"/>
          <cell r="R563"/>
          <cell r="S563">
            <v>69</v>
          </cell>
          <cell r="T563">
            <v>69</v>
          </cell>
          <cell r="U563"/>
          <cell r="V563"/>
          <cell r="W563"/>
          <cell r="X563"/>
          <cell r="Y563">
            <v>69</v>
          </cell>
          <cell r="Z563">
            <v>69</v>
          </cell>
          <cell r="AA563"/>
          <cell r="AB563"/>
          <cell r="AC563"/>
          <cell r="AD563"/>
          <cell r="AE563"/>
          <cell r="AF563"/>
          <cell r="AG563"/>
          <cell r="AH563"/>
          <cell r="AI563"/>
          <cell r="AJ563"/>
          <cell r="AK563"/>
          <cell r="AL563"/>
          <cell r="AM563"/>
          <cell r="AN563"/>
          <cell r="AO563"/>
          <cell r="AP563"/>
          <cell r="AQ563">
            <v>1003.515</v>
          </cell>
          <cell r="AR563">
            <v>1003.515</v>
          </cell>
        </row>
        <row r="564">
          <cell r="A564" t="str">
            <v>09-507L3</v>
          </cell>
          <cell r="B564" t="str">
            <v>Wilbraham</v>
          </cell>
          <cell r="C564"/>
          <cell r="D564"/>
          <cell r="E564"/>
          <cell r="F564"/>
          <cell r="G564"/>
          <cell r="H564"/>
          <cell r="I564"/>
          <cell r="J564"/>
          <cell r="K564"/>
          <cell r="L564"/>
          <cell r="M564"/>
          <cell r="N564"/>
          <cell r="O564"/>
          <cell r="P564"/>
          <cell r="Q564"/>
          <cell r="R564"/>
          <cell r="S564">
            <v>78</v>
          </cell>
          <cell r="T564">
            <v>78</v>
          </cell>
          <cell r="U564"/>
          <cell r="V564"/>
          <cell r="W564"/>
          <cell r="X564"/>
          <cell r="Y564">
            <v>78</v>
          </cell>
          <cell r="Z564">
            <v>78</v>
          </cell>
          <cell r="AA564"/>
          <cell r="AB564"/>
          <cell r="AC564"/>
          <cell r="AD564"/>
          <cell r="AE564"/>
          <cell r="AF564"/>
          <cell r="AG564"/>
          <cell r="AH564"/>
          <cell r="AI564"/>
          <cell r="AJ564"/>
          <cell r="AK564"/>
          <cell r="AL564"/>
          <cell r="AM564"/>
          <cell r="AN564"/>
          <cell r="AO564"/>
          <cell r="AP564"/>
          <cell r="AQ564">
            <v>524.6</v>
          </cell>
          <cell r="AR564">
            <v>524.6</v>
          </cell>
        </row>
        <row r="565">
          <cell r="A565" t="str">
            <v>09-508L1</v>
          </cell>
          <cell r="B565" t="str">
            <v>East Longmeadow, Springfield</v>
          </cell>
          <cell r="C565"/>
          <cell r="D565"/>
          <cell r="E565"/>
          <cell r="F565"/>
          <cell r="G565"/>
          <cell r="H565"/>
          <cell r="I565"/>
          <cell r="J565"/>
          <cell r="K565"/>
          <cell r="L565"/>
          <cell r="M565"/>
          <cell r="N565"/>
          <cell r="O565"/>
          <cell r="P565"/>
          <cell r="Q565"/>
          <cell r="R565"/>
          <cell r="S565">
            <v>65</v>
          </cell>
          <cell r="T565">
            <v>65</v>
          </cell>
          <cell r="U565"/>
          <cell r="V565"/>
          <cell r="W565"/>
          <cell r="X565"/>
          <cell r="Y565">
            <v>65</v>
          </cell>
          <cell r="Z565">
            <v>65</v>
          </cell>
          <cell r="AA565"/>
          <cell r="AB565"/>
          <cell r="AC565"/>
          <cell r="AD565"/>
          <cell r="AE565"/>
          <cell r="AF565"/>
          <cell r="AG565"/>
          <cell r="AH565"/>
          <cell r="AI565"/>
          <cell r="AJ565"/>
          <cell r="AK565"/>
          <cell r="AL565"/>
          <cell r="AM565"/>
          <cell r="AN565"/>
          <cell r="AO565"/>
          <cell r="AP565"/>
          <cell r="AQ565">
            <v>468.1</v>
          </cell>
          <cell r="AR565">
            <v>468.1</v>
          </cell>
        </row>
        <row r="566">
          <cell r="A566" t="str">
            <v>09-508L2</v>
          </cell>
          <cell r="B566" t="str">
            <v>East Longmeadow</v>
          </cell>
          <cell r="C566"/>
          <cell r="D566"/>
          <cell r="E566"/>
          <cell r="F566"/>
          <cell r="G566"/>
          <cell r="H566"/>
          <cell r="I566"/>
          <cell r="J566"/>
          <cell r="K566"/>
          <cell r="L566"/>
          <cell r="M566"/>
          <cell r="N566"/>
          <cell r="O566"/>
          <cell r="P566"/>
          <cell r="Q566"/>
          <cell r="R566"/>
          <cell r="S566">
            <v>4</v>
          </cell>
          <cell r="T566">
            <v>4</v>
          </cell>
          <cell r="U566"/>
          <cell r="V566"/>
          <cell r="W566"/>
          <cell r="X566"/>
          <cell r="Y566">
            <v>4</v>
          </cell>
          <cell r="Z566">
            <v>4</v>
          </cell>
          <cell r="AA566"/>
          <cell r="AB566"/>
          <cell r="AC566"/>
          <cell r="AD566"/>
          <cell r="AE566"/>
          <cell r="AF566"/>
          <cell r="AG566"/>
          <cell r="AH566"/>
          <cell r="AI566"/>
          <cell r="AJ566"/>
          <cell r="AK566"/>
          <cell r="AL566"/>
          <cell r="AM566"/>
          <cell r="AN566"/>
          <cell r="AO566"/>
          <cell r="AP566"/>
          <cell r="AQ566">
            <v>2017.24</v>
          </cell>
          <cell r="AR566">
            <v>2017.24</v>
          </cell>
        </row>
        <row r="567">
          <cell r="A567" t="str">
            <v>09-508L4</v>
          </cell>
          <cell r="B567" t="str">
            <v>East Longmeadow</v>
          </cell>
          <cell r="C567"/>
          <cell r="D567"/>
          <cell r="E567"/>
          <cell r="F567"/>
          <cell r="G567"/>
          <cell r="H567"/>
          <cell r="I567"/>
          <cell r="J567"/>
          <cell r="K567"/>
          <cell r="L567"/>
          <cell r="M567"/>
          <cell r="N567"/>
          <cell r="O567"/>
          <cell r="P567"/>
          <cell r="Q567"/>
          <cell r="R567"/>
          <cell r="S567">
            <v>31</v>
          </cell>
          <cell r="T567">
            <v>31</v>
          </cell>
          <cell r="U567"/>
          <cell r="V567"/>
          <cell r="W567"/>
          <cell r="X567"/>
          <cell r="Y567">
            <v>31</v>
          </cell>
          <cell r="Z567">
            <v>31</v>
          </cell>
          <cell r="AA567"/>
          <cell r="AB567"/>
          <cell r="AC567"/>
          <cell r="AD567"/>
          <cell r="AE567"/>
          <cell r="AF567"/>
          <cell r="AG567"/>
          <cell r="AH567"/>
          <cell r="AI567"/>
          <cell r="AJ567"/>
          <cell r="AK567"/>
          <cell r="AL567"/>
          <cell r="AM567"/>
          <cell r="AN567"/>
          <cell r="AO567"/>
          <cell r="AP567"/>
          <cell r="AQ567">
            <v>1032.8599999999999</v>
          </cell>
          <cell r="AR567">
            <v>1032.8599999999999</v>
          </cell>
        </row>
        <row r="568">
          <cell r="A568" t="str">
            <v>09-508L5</v>
          </cell>
          <cell r="B568" t="str">
            <v>East Longmeadow</v>
          </cell>
          <cell r="C568"/>
          <cell r="D568"/>
          <cell r="E568"/>
          <cell r="F568"/>
          <cell r="G568"/>
          <cell r="H568"/>
          <cell r="I568"/>
          <cell r="J568"/>
          <cell r="K568"/>
          <cell r="L568"/>
          <cell r="M568"/>
          <cell r="N568"/>
          <cell r="O568"/>
          <cell r="P568"/>
          <cell r="Q568"/>
          <cell r="R568"/>
          <cell r="S568">
            <v>38</v>
          </cell>
          <cell r="T568">
            <v>38</v>
          </cell>
          <cell r="U568"/>
          <cell r="V568"/>
          <cell r="W568"/>
          <cell r="X568"/>
          <cell r="Y568">
            <v>38</v>
          </cell>
          <cell r="Z568">
            <v>38</v>
          </cell>
          <cell r="AA568"/>
          <cell r="AB568"/>
          <cell r="AC568"/>
          <cell r="AD568"/>
          <cell r="AE568"/>
          <cell r="AF568"/>
          <cell r="AG568"/>
          <cell r="AH568"/>
          <cell r="AI568"/>
          <cell r="AJ568"/>
          <cell r="AK568"/>
          <cell r="AL568"/>
          <cell r="AM568"/>
          <cell r="AN568"/>
          <cell r="AO568"/>
          <cell r="AP568"/>
          <cell r="AQ568">
            <v>458.9</v>
          </cell>
          <cell r="AR568">
            <v>458.9</v>
          </cell>
        </row>
        <row r="569">
          <cell r="A569" t="str">
            <v>09-509L1</v>
          </cell>
          <cell r="B569" t="str">
            <v>Belchertown, Granby</v>
          </cell>
          <cell r="C569"/>
          <cell r="D569"/>
          <cell r="E569"/>
          <cell r="F569"/>
          <cell r="G569"/>
          <cell r="H569"/>
          <cell r="I569"/>
          <cell r="J569"/>
          <cell r="K569"/>
          <cell r="L569"/>
          <cell r="M569"/>
          <cell r="N569"/>
          <cell r="O569"/>
          <cell r="P569"/>
          <cell r="Q569"/>
          <cell r="R569"/>
          <cell r="S569">
            <v>153</v>
          </cell>
          <cell r="T569">
            <v>153</v>
          </cell>
          <cell r="U569"/>
          <cell r="V569"/>
          <cell r="W569"/>
          <cell r="X569"/>
          <cell r="Y569">
            <v>153</v>
          </cell>
          <cell r="Z569">
            <v>153</v>
          </cell>
          <cell r="AA569"/>
          <cell r="AB569"/>
          <cell r="AC569"/>
          <cell r="AD569"/>
          <cell r="AE569"/>
          <cell r="AF569"/>
          <cell r="AG569"/>
          <cell r="AH569"/>
          <cell r="AI569"/>
          <cell r="AJ569"/>
          <cell r="AK569"/>
          <cell r="AL569"/>
          <cell r="AM569"/>
          <cell r="AN569"/>
          <cell r="AO569"/>
          <cell r="AP569"/>
          <cell r="AQ569">
            <v>2317.37</v>
          </cell>
          <cell r="AR569">
            <v>2317.37</v>
          </cell>
        </row>
        <row r="570">
          <cell r="A570" t="str">
            <v>09-509L2</v>
          </cell>
          <cell r="B570" t="str">
            <v>Amherst, Belchertown, Ware</v>
          </cell>
          <cell r="C570"/>
          <cell r="D570"/>
          <cell r="E570"/>
          <cell r="F570"/>
          <cell r="G570"/>
          <cell r="H570"/>
          <cell r="I570">
            <v>1</v>
          </cell>
          <cell r="J570">
            <v>1</v>
          </cell>
          <cell r="K570"/>
          <cell r="L570"/>
          <cell r="M570"/>
          <cell r="N570"/>
          <cell r="O570"/>
          <cell r="P570"/>
          <cell r="Q570"/>
          <cell r="R570"/>
          <cell r="S570">
            <v>215</v>
          </cell>
          <cell r="T570">
            <v>215</v>
          </cell>
          <cell r="U570"/>
          <cell r="V570"/>
          <cell r="W570"/>
          <cell r="X570"/>
          <cell r="Y570">
            <v>216</v>
          </cell>
          <cell r="Z570">
            <v>216</v>
          </cell>
          <cell r="AA570"/>
          <cell r="AB570"/>
          <cell r="AC570"/>
          <cell r="AD570"/>
          <cell r="AE570"/>
          <cell r="AF570"/>
          <cell r="AG570">
            <v>65</v>
          </cell>
          <cell r="AH570">
            <v>65</v>
          </cell>
          <cell r="AI570"/>
          <cell r="AJ570"/>
          <cell r="AK570"/>
          <cell r="AL570"/>
          <cell r="AM570"/>
          <cell r="AN570"/>
          <cell r="AO570"/>
          <cell r="AP570"/>
          <cell r="AQ570">
            <v>2882.761</v>
          </cell>
          <cell r="AR570">
            <v>2882.761</v>
          </cell>
        </row>
        <row r="571">
          <cell r="A571" t="str">
            <v>09-514L1</v>
          </cell>
          <cell r="B571" t="str">
            <v>Monson, Palmer</v>
          </cell>
          <cell r="C571"/>
          <cell r="D571"/>
          <cell r="E571"/>
          <cell r="F571"/>
          <cell r="G571"/>
          <cell r="H571"/>
          <cell r="I571"/>
          <cell r="J571"/>
          <cell r="K571"/>
          <cell r="L571"/>
          <cell r="M571"/>
          <cell r="N571"/>
          <cell r="O571"/>
          <cell r="P571"/>
          <cell r="Q571"/>
          <cell r="R571"/>
          <cell r="S571">
            <v>38</v>
          </cell>
          <cell r="T571">
            <v>38</v>
          </cell>
          <cell r="U571"/>
          <cell r="V571"/>
          <cell r="W571"/>
          <cell r="X571"/>
          <cell r="Y571">
            <v>38</v>
          </cell>
          <cell r="Z571">
            <v>38</v>
          </cell>
          <cell r="AA571"/>
          <cell r="AB571"/>
          <cell r="AC571"/>
          <cell r="AD571"/>
          <cell r="AE571"/>
          <cell r="AF571"/>
          <cell r="AG571"/>
          <cell r="AH571"/>
          <cell r="AI571"/>
          <cell r="AJ571"/>
          <cell r="AK571"/>
          <cell r="AL571"/>
          <cell r="AM571"/>
          <cell r="AN571"/>
          <cell r="AO571"/>
          <cell r="AP571"/>
          <cell r="AQ571">
            <v>2216.1</v>
          </cell>
          <cell r="AR571">
            <v>2216.1</v>
          </cell>
        </row>
        <row r="572">
          <cell r="A572" t="str">
            <v>09-516L1</v>
          </cell>
          <cell r="B572" t="str">
            <v>Brimfield, Holland, Wales, Warren</v>
          </cell>
          <cell r="C572"/>
          <cell r="D572"/>
          <cell r="E572"/>
          <cell r="F572"/>
          <cell r="G572"/>
          <cell r="H572"/>
          <cell r="I572"/>
          <cell r="J572"/>
          <cell r="K572"/>
          <cell r="L572"/>
          <cell r="M572"/>
          <cell r="N572"/>
          <cell r="O572"/>
          <cell r="P572"/>
          <cell r="Q572"/>
          <cell r="R572"/>
          <cell r="S572">
            <v>114</v>
          </cell>
          <cell r="T572">
            <v>114</v>
          </cell>
          <cell r="U572"/>
          <cell r="V572"/>
          <cell r="W572">
            <v>2</v>
          </cell>
          <cell r="X572">
            <v>2</v>
          </cell>
          <cell r="Y572">
            <v>116</v>
          </cell>
          <cell r="Z572">
            <v>116</v>
          </cell>
          <cell r="AA572"/>
          <cell r="AB572"/>
          <cell r="AC572"/>
          <cell r="AD572"/>
          <cell r="AE572"/>
          <cell r="AF572"/>
          <cell r="AG572"/>
          <cell r="AH572"/>
          <cell r="AI572"/>
          <cell r="AJ572"/>
          <cell r="AK572"/>
          <cell r="AL572"/>
          <cell r="AM572"/>
          <cell r="AN572"/>
          <cell r="AO572"/>
          <cell r="AP572"/>
          <cell r="AQ572">
            <v>5820.95</v>
          </cell>
          <cell r="AR572">
            <v>5820.95</v>
          </cell>
        </row>
        <row r="573">
          <cell r="A573" t="str">
            <v>09-516L2</v>
          </cell>
          <cell r="B573" t="str">
            <v>Warren</v>
          </cell>
          <cell r="C573"/>
          <cell r="D573"/>
          <cell r="E573"/>
          <cell r="F573"/>
          <cell r="G573"/>
          <cell r="H573"/>
          <cell r="I573"/>
          <cell r="J573"/>
          <cell r="K573"/>
          <cell r="L573"/>
          <cell r="M573"/>
          <cell r="N573"/>
          <cell r="O573"/>
          <cell r="P573"/>
          <cell r="Q573"/>
          <cell r="R573"/>
          <cell r="S573">
            <v>26</v>
          </cell>
          <cell r="T573">
            <v>26</v>
          </cell>
          <cell r="U573"/>
          <cell r="V573"/>
          <cell r="W573"/>
          <cell r="X573"/>
          <cell r="Y573">
            <v>26</v>
          </cell>
          <cell r="Z573">
            <v>26</v>
          </cell>
          <cell r="AA573"/>
          <cell r="AB573"/>
          <cell r="AC573"/>
          <cell r="AD573"/>
          <cell r="AE573"/>
          <cell r="AF573"/>
          <cell r="AG573"/>
          <cell r="AH573"/>
          <cell r="AI573"/>
          <cell r="AJ573"/>
          <cell r="AK573"/>
          <cell r="AL573"/>
          <cell r="AM573"/>
          <cell r="AN573"/>
          <cell r="AO573"/>
          <cell r="AP573"/>
          <cell r="AQ573">
            <v>1185.1099999999999</v>
          </cell>
          <cell r="AR573">
            <v>1185.1099999999999</v>
          </cell>
        </row>
        <row r="574">
          <cell r="A574" t="str">
            <v>09-516L3</v>
          </cell>
          <cell r="B574" t="str">
            <v>Brimfield, Palmer, Warren</v>
          </cell>
          <cell r="C574"/>
          <cell r="D574"/>
          <cell r="E574"/>
          <cell r="F574"/>
          <cell r="G574"/>
          <cell r="H574"/>
          <cell r="I574"/>
          <cell r="J574"/>
          <cell r="K574"/>
          <cell r="L574"/>
          <cell r="M574"/>
          <cell r="N574"/>
          <cell r="O574"/>
          <cell r="P574"/>
          <cell r="Q574"/>
          <cell r="R574"/>
          <cell r="S574">
            <v>57</v>
          </cell>
          <cell r="T574">
            <v>57</v>
          </cell>
          <cell r="U574"/>
          <cell r="V574"/>
          <cell r="W574"/>
          <cell r="X574"/>
          <cell r="Y574">
            <v>57</v>
          </cell>
          <cell r="Z574">
            <v>57</v>
          </cell>
          <cell r="AA574"/>
          <cell r="AB574"/>
          <cell r="AC574"/>
          <cell r="AD574"/>
          <cell r="AE574"/>
          <cell r="AF574"/>
          <cell r="AG574"/>
          <cell r="AH574"/>
          <cell r="AI574"/>
          <cell r="AJ574"/>
          <cell r="AK574"/>
          <cell r="AL574"/>
          <cell r="AM574"/>
          <cell r="AN574"/>
          <cell r="AO574"/>
          <cell r="AP574"/>
          <cell r="AQ574">
            <v>6455.13</v>
          </cell>
          <cell r="AR574">
            <v>6455.13</v>
          </cell>
        </row>
        <row r="575">
          <cell r="A575" t="str">
            <v>09-522L2</v>
          </cell>
          <cell r="B575" t="str">
            <v>East Longmeadow</v>
          </cell>
          <cell r="C575"/>
          <cell r="D575"/>
          <cell r="E575"/>
          <cell r="F575"/>
          <cell r="G575"/>
          <cell r="H575"/>
          <cell r="I575"/>
          <cell r="J575"/>
          <cell r="K575"/>
          <cell r="L575"/>
          <cell r="M575"/>
          <cell r="N575"/>
          <cell r="O575"/>
          <cell r="P575"/>
          <cell r="Q575"/>
          <cell r="R575"/>
          <cell r="S575">
            <v>1</v>
          </cell>
          <cell r="T575">
            <v>1</v>
          </cell>
          <cell r="U575"/>
          <cell r="V575"/>
          <cell r="W575"/>
          <cell r="X575"/>
          <cell r="Y575">
            <v>1</v>
          </cell>
          <cell r="Z575">
            <v>1</v>
          </cell>
          <cell r="AA575"/>
          <cell r="AB575"/>
          <cell r="AC575"/>
          <cell r="AD575"/>
          <cell r="AE575"/>
          <cell r="AF575"/>
          <cell r="AG575"/>
          <cell r="AH575"/>
          <cell r="AI575"/>
          <cell r="AJ575"/>
          <cell r="AK575"/>
          <cell r="AL575"/>
          <cell r="AM575"/>
          <cell r="AN575"/>
          <cell r="AO575"/>
          <cell r="AP575"/>
          <cell r="AQ575">
            <v>468</v>
          </cell>
          <cell r="AR575">
            <v>468</v>
          </cell>
        </row>
        <row r="576">
          <cell r="A576" t="str">
            <v>09-522L4</v>
          </cell>
          <cell r="B576" t="str">
            <v>East Longmeadow</v>
          </cell>
          <cell r="C576"/>
          <cell r="D576"/>
          <cell r="E576"/>
          <cell r="F576"/>
          <cell r="G576"/>
          <cell r="H576"/>
          <cell r="I576"/>
          <cell r="J576"/>
          <cell r="K576"/>
          <cell r="L576"/>
          <cell r="M576"/>
          <cell r="N576"/>
          <cell r="O576"/>
          <cell r="P576"/>
          <cell r="Q576"/>
          <cell r="R576"/>
          <cell r="S576">
            <v>11</v>
          </cell>
          <cell r="T576">
            <v>11</v>
          </cell>
          <cell r="U576"/>
          <cell r="V576"/>
          <cell r="W576"/>
          <cell r="X576"/>
          <cell r="Y576">
            <v>11</v>
          </cell>
          <cell r="Z576">
            <v>11</v>
          </cell>
          <cell r="AA576"/>
          <cell r="AB576"/>
          <cell r="AC576"/>
          <cell r="AD576"/>
          <cell r="AE576"/>
          <cell r="AF576"/>
          <cell r="AG576"/>
          <cell r="AH576"/>
          <cell r="AI576"/>
          <cell r="AJ576"/>
          <cell r="AK576"/>
          <cell r="AL576"/>
          <cell r="AM576"/>
          <cell r="AN576"/>
          <cell r="AO576"/>
          <cell r="AP576"/>
          <cell r="AQ576">
            <v>86.02</v>
          </cell>
          <cell r="AR576">
            <v>86.02</v>
          </cell>
        </row>
        <row r="577">
          <cell r="A577" t="str">
            <v>09-523L1</v>
          </cell>
          <cell r="B577" t="str">
            <v>Belchertown, Monson, Palmer, Wilbraham</v>
          </cell>
          <cell r="C577"/>
          <cell r="D577"/>
          <cell r="E577"/>
          <cell r="F577"/>
          <cell r="G577"/>
          <cell r="H577"/>
          <cell r="I577"/>
          <cell r="J577"/>
          <cell r="K577"/>
          <cell r="L577"/>
          <cell r="M577"/>
          <cell r="N577"/>
          <cell r="O577"/>
          <cell r="P577"/>
          <cell r="Q577"/>
          <cell r="R577"/>
          <cell r="S577">
            <v>68</v>
          </cell>
          <cell r="T577">
            <v>68</v>
          </cell>
          <cell r="U577"/>
          <cell r="V577"/>
          <cell r="W577"/>
          <cell r="X577"/>
          <cell r="Y577">
            <v>68</v>
          </cell>
          <cell r="Z577">
            <v>68</v>
          </cell>
          <cell r="AA577"/>
          <cell r="AB577"/>
          <cell r="AC577"/>
          <cell r="AD577"/>
          <cell r="AE577"/>
          <cell r="AF577"/>
          <cell r="AG577"/>
          <cell r="AH577"/>
          <cell r="AI577"/>
          <cell r="AJ577"/>
          <cell r="AK577"/>
          <cell r="AL577"/>
          <cell r="AM577"/>
          <cell r="AN577"/>
          <cell r="AO577"/>
          <cell r="AP577"/>
          <cell r="AQ577">
            <v>1787.836</v>
          </cell>
          <cell r="AR577">
            <v>1787.836</v>
          </cell>
        </row>
        <row r="578">
          <cell r="A578" t="str">
            <v>09-523L2</v>
          </cell>
          <cell r="B578" t="str">
            <v>Belchertown, Palmer, Ware</v>
          </cell>
          <cell r="C578"/>
          <cell r="D578"/>
          <cell r="E578"/>
          <cell r="F578"/>
          <cell r="G578"/>
          <cell r="H578"/>
          <cell r="I578"/>
          <cell r="J578"/>
          <cell r="K578"/>
          <cell r="L578"/>
          <cell r="M578"/>
          <cell r="N578"/>
          <cell r="O578"/>
          <cell r="P578"/>
          <cell r="Q578"/>
          <cell r="R578"/>
          <cell r="S578">
            <v>120</v>
          </cell>
          <cell r="T578">
            <v>120</v>
          </cell>
          <cell r="U578"/>
          <cell r="V578"/>
          <cell r="W578"/>
          <cell r="X578"/>
          <cell r="Y578">
            <v>120</v>
          </cell>
          <cell r="Z578">
            <v>120</v>
          </cell>
          <cell r="AA578"/>
          <cell r="AB578"/>
          <cell r="AC578"/>
          <cell r="AD578"/>
          <cell r="AE578"/>
          <cell r="AF578"/>
          <cell r="AG578"/>
          <cell r="AH578"/>
          <cell r="AI578"/>
          <cell r="AJ578"/>
          <cell r="AK578"/>
          <cell r="AL578"/>
          <cell r="AM578"/>
          <cell r="AN578"/>
          <cell r="AO578"/>
          <cell r="AP578"/>
          <cell r="AQ578">
            <v>3839.0949999999998</v>
          </cell>
          <cell r="AR578">
            <v>3839.0949999999998</v>
          </cell>
        </row>
        <row r="579">
          <cell r="A579" t="str">
            <v>09-523L4</v>
          </cell>
          <cell r="B579" t="str">
            <v>Palmer, Ware</v>
          </cell>
          <cell r="C579"/>
          <cell r="D579"/>
          <cell r="E579"/>
          <cell r="F579"/>
          <cell r="G579"/>
          <cell r="H579"/>
          <cell r="I579"/>
          <cell r="J579"/>
          <cell r="K579"/>
          <cell r="L579"/>
          <cell r="M579"/>
          <cell r="N579"/>
          <cell r="O579"/>
          <cell r="P579"/>
          <cell r="Q579"/>
          <cell r="R579"/>
          <cell r="S579">
            <v>100</v>
          </cell>
          <cell r="T579">
            <v>100</v>
          </cell>
          <cell r="U579"/>
          <cell r="V579"/>
          <cell r="W579"/>
          <cell r="X579"/>
          <cell r="Y579">
            <v>100</v>
          </cell>
          <cell r="Z579">
            <v>100</v>
          </cell>
          <cell r="AA579"/>
          <cell r="AB579"/>
          <cell r="AC579"/>
          <cell r="AD579"/>
          <cell r="AE579"/>
          <cell r="AF579"/>
          <cell r="AG579"/>
          <cell r="AH579"/>
          <cell r="AI579"/>
          <cell r="AJ579"/>
          <cell r="AK579"/>
          <cell r="AL579"/>
          <cell r="AM579"/>
          <cell r="AN579"/>
          <cell r="AO579"/>
          <cell r="AP579"/>
          <cell r="AQ579">
            <v>10185.51</v>
          </cell>
          <cell r="AR579">
            <v>10185.51</v>
          </cell>
        </row>
        <row r="580">
          <cell r="A580" t="str">
            <v>09-527L1</v>
          </cell>
          <cell r="B580" t="str">
            <v>Belchertown, Chicopee, Granby</v>
          </cell>
          <cell r="C580"/>
          <cell r="D580"/>
          <cell r="E580"/>
          <cell r="F580"/>
          <cell r="G580"/>
          <cell r="H580"/>
          <cell r="I580"/>
          <cell r="J580"/>
          <cell r="K580">
            <v>2</v>
          </cell>
          <cell r="L580">
            <v>2</v>
          </cell>
          <cell r="M580"/>
          <cell r="N580"/>
          <cell r="O580"/>
          <cell r="P580"/>
          <cell r="Q580"/>
          <cell r="R580"/>
          <cell r="S580">
            <v>206</v>
          </cell>
          <cell r="T580">
            <v>206</v>
          </cell>
          <cell r="U580"/>
          <cell r="V580"/>
          <cell r="W580"/>
          <cell r="X580"/>
          <cell r="Y580">
            <v>208</v>
          </cell>
          <cell r="Z580">
            <v>208</v>
          </cell>
          <cell r="AA580"/>
          <cell r="AB580"/>
          <cell r="AC580"/>
          <cell r="AD580"/>
          <cell r="AE580"/>
          <cell r="AF580"/>
          <cell r="AG580"/>
          <cell r="AH580"/>
          <cell r="AI580">
            <v>7350</v>
          </cell>
          <cell r="AJ580">
            <v>7350</v>
          </cell>
          <cell r="AK580"/>
          <cell r="AL580"/>
          <cell r="AM580"/>
          <cell r="AN580"/>
          <cell r="AO580"/>
          <cell r="AP580"/>
          <cell r="AQ580">
            <v>3994.904</v>
          </cell>
          <cell r="AR580">
            <v>3994.904</v>
          </cell>
        </row>
        <row r="581">
          <cell r="A581" t="str">
            <v>09-527L2</v>
          </cell>
          <cell r="B581" t="str">
            <v>Belchertown, Granby</v>
          </cell>
          <cell r="C581"/>
          <cell r="D581"/>
          <cell r="E581"/>
          <cell r="F581"/>
          <cell r="G581"/>
          <cell r="H581"/>
          <cell r="I581"/>
          <cell r="J581"/>
          <cell r="K581"/>
          <cell r="L581"/>
          <cell r="M581"/>
          <cell r="N581"/>
          <cell r="O581"/>
          <cell r="P581"/>
          <cell r="Q581"/>
          <cell r="R581"/>
          <cell r="S581">
            <v>104</v>
          </cell>
          <cell r="T581">
            <v>104</v>
          </cell>
          <cell r="U581"/>
          <cell r="V581"/>
          <cell r="W581"/>
          <cell r="X581"/>
          <cell r="Y581">
            <v>104</v>
          </cell>
          <cell r="Z581">
            <v>104</v>
          </cell>
          <cell r="AA581"/>
          <cell r="AB581"/>
          <cell r="AC581"/>
          <cell r="AD581"/>
          <cell r="AE581"/>
          <cell r="AF581"/>
          <cell r="AG581"/>
          <cell r="AH581"/>
          <cell r="AI581"/>
          <cell r="AJ581"/>
          <cell r="AK581"/>
          <cell r="AL581"/>
          <cell r="AM581"/>
          <cell r="AN581"/>
          <cell r="AO581"/>
          <cell r="AP581"/>
          <cell r="AQ581">
            <v>681.346</v>
          </cell>
          <cell r="AR581">
            <v>681.346</v>
          </cell>
        </row>
        <row r="582">
          <cell r="A582" t="str">
            <v>09-604W1</v>
          </cell>
          <cell r="B582" t="str">
            <v>Athol, Barre, New Salem, Petersham, Phillipston</v>
          </cell>
          <cell r="C582"/>
          <cell r="D582"/>
          <cell r="E582"/>
          <cell r="F582"/>
          <cell r="G582"/>
          <cell r="H582"/>
          <cell r="I582"/>
          <cell r="J582"/>
          <cell r="K582"/>
          <cell r="L582"/>
          <cell r="M582"/>
          <cell r="N582"/>
          <cell r="O582"/>
          <cell r="P582"/>
          <cell r="Q582"/>
          <cell r="R582"/>
          <cell r="S582">
            <v>66</v>
          </cell>
          <cell r="T582">
            <v>66</v>
          </cell>
          <cell r="U582"/>
          <cell r="V582"/>
          <cell r="W582"/>
          <cell r="X582"/>
          <cell r="Y582">
            <v>66</v>
          </cell>
          <cell r="Z582">
            <v>66</v>
          </cell>
          <cell r="AA582"/>
          <cell r="AB582"/>
          <cell r="AC582"/>
          <cell r="AD582"/>
          <cell r="AE582"/>
          <cell r="AF582"/>
          <cell r="AG582"/>
          <cell r="AH582"/>
          <cell r="AI582"/>
          <cell r="AJ582"/>
          <cell r="AK582"/>
          <cell r="AL582"/>
          <cell r="AM582"/>
          <cell r="AN582"/>
          <cell r="AO582"/>
          <cell r="AP582"/>
          <cell r="AQ582">
            <v>4460.49</v>
          </cell>
          <cell r="AR582">
            <v>4460.49</v>
          </cell>
        </row>
        <row r="583">
          <cell r="A583" t="str">
            <v>09-604W2</v>
          </cell>
          <cell r="B583" t="str">
            <v>Barre</v>
          </cell>
          <cell r="C583"/>
          <cell r="D583"/>
          <cell r="E583"/>
          <cell r="F583"/>
          <cell r="G583"/>
          <cell r="H583"/>
          <cell r="I583"/>
          <cell r="J583"/>
          <cell r="K583"/>
          <cell r="L583"/>
          <cell r="M583"/>
          <cell r="N583"/>
          <cell r="O583"/>
          <cell r="P583"/>
          <cell r="Q583"/>
          <cell r="R583"/>
          <cell r="S583">
            <v>64</v>
          </cell>
          <cell r="T583">
            <v>64</v>
          </cell>
          <cell r="U583"/>
          <cell r="V583"/>
          <cell r="W583">
            <v>1</v>
          </cell>
          <cell r="X583">
            <v>1</v>
          </cell>
          <cell r="Y583">
            <v>65</v>
          </cell>
          <cell r="Z583">
            <v>65</v>
          </cell>
          <cell r="AA583"/>
          <cell r="AB583"/>
          <cell r="AC583"/>
          <cell r="AD583"/>
          <cell r="AE583"/>
          <cell r="AF583"/>
          <cell r="AG583"/>
          <cell r="AH583"/>
          <cell r="AI583"/>
          <cell r="AJ583"/>
          <cell r="AK583"/>
          <cell r="AL583"/>
          <cell r="AM583"/>
          <cell r="AN583"/>
          <cell r="AO583"/>
          <cell r="AP583"/>
          <cell r="AQ583">
            <v>1498.86</v>
          </cell>
          <cell r="AR583">
            <v>1498.86</v>
          </cell>
        </row>
        <row r="584">
          <cell r="A584" t="str">
            <v>09-604W3</v>
          </cell>
          <cell r="B584" t="str">
            <v>Barre</v>
          </cell>
          <cell r="C584"/>
          <cell r="D584"/>
          <cell r="E584"/>
          <cell r="F584"/>
          <cell r="G584"/>
          <cell r="H584"/>
          <cell r="I584"/>
          <cell r="J584"/>
          <cell r="K584"/>
          <cell r="L584"/>
          <cell r="M584"/>
          <cell r="N584"/>
          <cell r="O584"/>
          <cell r="P584"/>
          <cell r="Q584"/>
          <cell r="R584"/>
          <cell r="S584">
            <v>76</v>
          </cell>
          <cell r="T584">
            <v>76</v>
          </cell>
          <cell r="U584"/>
          <cell r="V584"/>
          <cell r="W584">
            <v>1</v>
          </cell>
          <cell r="X584">
            <v>1</v>
          </cell>
          <cell r="Y584">
            <v>77</v>
          </cell>
          <cell r="Z584">
            <v>77</v>
          </cell>
          <cell r="AA584"/>
          <cell r="AB584"/>
          <cell r="AC584"/>
          <cell r="AD584"/>
          <cell r="AE584"/>
          <cell r="AF584"/>
          <cell r="AG584"/>
          <cell r="AH584"/>
          <cell r="AI584"/>
          <cell r="AJ584"/>
          <cell r="AK584"/>
          <cell r="AL584"/>
          <cell r="AM584"/>
          <cell r="AN584"/>
          <cell r="AO584"/>
          <cell r="AP584"/>
          <cell r="AQ584">
            <v>3570.15</v>
          </cell>
          <cell r="AR584">
            <v>3570.15</v>
          </cell>
        </row>
        <row r="585">
          <cell r="A585" t="str">
            <v>09-604W4</v>
          </cell>
          <cell r="B585" t="str">
            <v>Barre, Petersham</v>
          </cell>
          <cell r="C585"/>
          <cell r="D585"/>
          <cell r="E585"/>
          <cell r="F585"/>
          <cell r="G585"/>
          <cell r="H585"/>
          <cell r="I585"/>
          <cell r="J585"/>
          <cell r="K585"/>
          <cell r="L585"/>
          <cell r="M585"/>
          <cell r="N585"/>
          <cell r="O585"/>
          <cell r="P585"/>
          <cell r="Q585"/>
          <cell r="R585"/>
          <cell r="S585">
            <v>94</v>
          </cell>
          <cell r="T585">
            <v>94</v>
          </cell>
          <cell r="U585">
            <v>1</v>
          </cell>
          <cell r="V585">
            <v>1</v>
          </cell>
          <cell r="W585">
            <v>1</v>
          </cell>
          <cell r="X585">
            <v>1</v>
          </cell>
          <cell r="Y585">
            <v>96</v>
          </cell>
          <cell r="Z585">
            <v>96</v>
          </cell>
          <cell r="AA585"/>
          <cell r="AB585"/>
          <cell r="AC585"/>
          <cell r="AD585"/>
          <cell r="AE585"/>
          <cell r="AF585"/>
          <cell r="AG585"/>
          <cell r="AH585"/>
          <cell r="AI585"/>
          <cell r="AJ585"/>
          <cell r="AK585"/>
          <cell r="AL585"/>
          <cell r="AM585"/>
          <cell r="AN585"/>
          <cell r="AO585"/>
          <cell r="AP585"/>
          <cell r="AQ585">
            <v>6158.3190000000004</v>
          </cell>
          <cell r="AR585">
            <v>6158.3190000000004</v>
          </cell>
        </row>
        <row r="586">
          <cell r="A586" t="str">
            <v>09-701J1</v>
          </cell>
          <cell r="B586" t="str">
            <v>Athol, Phillipston, Royalston, Templeton</v>
          </cell>
          <cell r="C586"/>
          <cell r="D586"/>
          <cell r="E586"/>
          <cell r="F586"/>
          <cell r="G586"/>
          <cell r="H586"/>
          <cell r="I586"/>
          <cell r="J586"/>
          <cell r="K586"/>
          <cell r="L586"/>
          <cell r="M586"/>
          <cell r="N586"/>
          <cell r="O586"/>
          <cell r="P586"/>
          <cell r="Q586"/>
          <cell r="R586"/>
          <cell r="S586">
            <v>36</v>
          </cell>
          <cell r="T586">
            <v>36</v>
          </cell>
          <cell r="U586"/>
          <cell r="V586"/>
          <cell r="W586"/>
          <cell r="X586"/>
          <cell r="Y586">
            <v>36</v>
          </cell>
          <cell r="Z586">
            <v>36</v>
          </cell>
          <cell r="AA586"/>
          <cell r="AB586"/>
          <cell r="AC586"/>
          <cell r="AD586"/>
          <cell r="AE586"/>
          <cell r="AF586"/>
          <cell r="AG586"/>
          <cell r="AH586"/>
          <cell r="AI586"/>
          <cell r="AJ586"/>
          <cell r="AK586"/>
          <cell r="AL586"/>
          <cell r="AM586"/>
          <cell r="AN586"/>
          <cell r="AO586"/>
          <cell r="AP586"/>
          <cell r="AQ586">
            <v>245.71</v>
          </cell>
          <cell r="AR586">
            <v>245.71</v>
          </cell>
        </row>
        <row r="587">
          <cell r="A587" t="str">
            <v>09-702W1</v>
          </cell>
          <cell r="B587" t="str">
            <v>Athol, Petersham, Phillipston, Templeton</v>
          </cell>
          <cell r="C587"/>
          <cell r="D587"/>
          <cell r="E587"/>
          <cell r="F587"/>
          <cell r="G587"/>
          <cell r="H587"/>
          <cell r="I587"/>
          <cell r="J587"/>
          <cell r="K587"/>
          <cell r="L587"/>
          <cell r="M587"/>
          <cell r="N587"/>
          <cell r="O587"/>
          <cell r="P587"/>
          <cell r="Q587"/>
          <cell r="R587"/>
          <cell r="S587">
            <v>143</v>
          </cell>
          <cell r="T587">
            <v>143</v>
          </cell>
          <cell r="U587"/>
          <cell r="V587"/>
          <cell r="W587">
            <v>1</v>
          </cell>
          <cell r="X587">
            <v>1</v>
          </cell>
          <cell r="Y587">
            <v>144</v>
          </cell>
          <cell r="Z587">
            <v>144</v>
          </cell>
          <cell r="AA587"/>
          <cell r="AB587"/>
          <cell r="AC587"/>
          <cell r="AD587"/>
          <cell r="AE587"/>
          <cell r="AF587"/>
          <cell r="AG587"/>
          <cell r="AH587"/>
          <cell r="AI587"/>
          <cell r="AJ587"/>
          <cell r="AK587"/>
          <cell r="AL587"/>
          <cell r="AM587"/>
          <cell r="AN587"/>
          <cell r="AO587"/>
          <cell r="AP587"/>
          <cell r="AQ587">
            <v>6219.39</v>
          </cell>
          <cell r="AR587">
            <v>6219.39</v>
          </cell>
        </row>
        <row r="588">
          <cell r="A588" t="str">
            <v>09-702W2</v>
          </cell>
          <cell r="B588" t="str">
            <v>Athol, Orange, Royalston, Warwick</v>
          </cell>
          <cell r="C588"/>
          <cell r="D588"/>
          <cell r="E588"/>
          <cell r="F588"/>
          <cell r="G588"/>
          <cell r="H588"/>
          <cell r="I588"/>
          <cell r="J588"/>
          <cell r="K588"/>
          <cell r="L588"/>
          <cell r="M588"/>
          <cell r="N588"/>
          <cell r="O588"/>
          <cell r="P588"/>
          <cell r="Q588"/>
          <cell r="R588"/>
          <cell r="S588">
            <v>109</v>
          </cell>
          <cell r="T588">
            <v>109</v>
          </cell>
          <cell r="U588"/>
          <cell r="V588"/>
          <cell r="W588">
            <v>1</v>
          </cell>
          <cell r="X588">
            <v>1</v>
          </cell>
          <cell r="Y588">
            <v>110</v>
          </cell>
          <cell r="Z588">
            <v>110</v>
          </cell>
          <cell r="AA588"/>
          <cell r="AB588"/>
          <cell r="AC588"/>
          <cell r="AD588"/>
          <cell r="AE588"/>
          <cell r="AF588"/>
          <cell r="AG588"/>
          <cell r="AH588"/>
          <cell r="AI588"/>
          <cell r="AJ588"/>
          <cell r="AK588"/>
          <cell r="AL588"/>
          <cell r="AM588"/>
          <cell r="AN588"/>
          <cell r="AO588"/>
          <cell r="AP588"/>
          <cell r="AQ588">
            <v>3404.9540000000002</v>
          </cell>
          <cell r="AR588">
            <v>3404.9540000000002</v>
          </cell>
        </row>
        <row r="589">
          <cell r="A589" t="str">
            <v>09-702W3</v>
          </cell>
          <cell r="B589" t="str">
            <v>Athol, New Salem, Orange</v>
          </cell>
          <cell r="C589"/>
          <cell r="D589"/>
          <cell r="E589"/>
          <cell r="F589"/>
          <cell r="G589"/>
          <cell r="H589"/>
          <cell r="I589">
            <v>1</v>
          </cell>
          <cell r="J589">
            <v>1</v>
          </cell>
          <cell r="K589"/>
          <cell r="L589"/>
          <cell r="M589"/>
          <cell r="N589"/>
          <cell r="O589"/>
          <cell r="P589"/>
          <cell r="Q589"/>
          <cell r="R589"/>
          <cell r="S589">
            <v>62</v>
          </cell>
          <cell r="T589">
            <v>62</v>
          </cell>
          <cell r="U589"/>
          <cell r="V589"/>
          <cell r="W589"/>
          <cell r="X589"/>
          <cell r="Y589">
            <v>63</v>
          </cell>
          <cell r="Z589">
            <v>63</v>
          </cell>
          <cell r="AA589"/>
          <cell r="AB589"/>
          <cell r="AC589"/>
          <cell r="AD589"/>
          <cell r="AE589"/>
          <cell r="AF589"/>
          <cell r="AG589">
            <v>230</v>
          </cell>
          <cell r="AH589">
            <v>230</v>
          </cell>
          <cell r="AI589"/>
          <cell r="AJ589"/>
          <cell r="AK589"/>
          <cell r="AL589"/>
          <cell r="AM589"/>
          <cell r="AN589"/>
          <cell r="AO589"/>
          <cell r="AP589"/>
          <cell r="AQ589">
            <v>4399.1000000000004</v>
          </cell>
          <cell r="AR589">
            <v>4399.1000000000004</v>
          </cell>
        </row>
        <row r="590">
          <cell r="A590" t="str">
            <v>09-704W1</v>
          </cell>
          <cell r="B590" t="str">
            <v>Amherst, Leverett, New Salem, Shutesbury</v>
          </cell>
          <cell r="C590"/>
          <cell r="D590"/>
          <cell r="E590"/>
          <cell r="F590"/>
          <cell r="G590"/>
          <cell r="H590"/>
          <cell r="I590"/>
          <cell r="J590"/>
          <cell r="K590"/>
          <cell r="L590"/>
          <cell r="M590"/>
          <cell r="N590"/>
          <cell r="O590"/>
          <cell r="P590"/>
          <cell r="Q590"/>
          <cell r="R590"/>
          <cell r="S590">
            <v>75</v>
          </cell>
          <cell r="T590">
            <v>75</v>
          </cell>
          <cell r="U590"/>
          <cell r="V590"/>
          <cell r="W590">
            <v>1</v>
          </cell>
          <cell r="X590">
            <v>1</v>
          </cell>
          <cell r="Y590">
            <v>76</v>
          </cell>
          <cell r="Z590">
            <v>76</v>
          </cell>
          <cell r="AA590"/>
          <cell r="AB590"/>
          <cell r="AC590"/>
          <cell r="AD590"/>
          <cell r="AE590"/>
          <cell r="AF590"/>
          <cell r="AG590"/>
          <cell r="AH590"/>
          <cell r="AI590"/>
          <cell r="AJ590"/>
          <cell r="AK590"/>
          <cell r="AL590"/>
          <cell r="AM590"/>
          <cell r="AN590"/>
          <cell r="AO590"/>
          <cell r="AP590"/>
          <cell r="AQ590">
            <v>472.6</v>
          </cell>
          <cell r="AR590">
            <v>472.6</v>
          </cell>
        </row>
        <row r="591">
          <cell r="A591" t="str">
            <v>09-705W1</v>
          </cell>
          <cell r="B591" t="str">
            <v>Erving, Shutesbury, Wendell</v>
          </cell>
          <cell r="C591"/>
          <cell r="D591"/>
          <cell r="E591"/>
          <cell r="F591"/>
          <cell r="G591"/>
          <cell r="H591"/>
          <cell r="I591"/>
          <cell r="J591"/>
          <cell r="K591"/>
          <cell r="L591"/>
          <cell r="M591"/>
          <cell r="N591"/>
          <cell r="O591">
            <v>1</v>
          </cell>
          <cell r="P591">
            <v>1</v>
          </cell>
          <cell r="Q591"/>
          <cell r="R591"/>
          <cell r="S591">
            <v>50</v>
          </cell>
          <cell r="T591">
            <v>50</v>
          </cell>
          <cell r="U591"/>
          <cell r="V591"/>
          <cell r="W591"/>
          <cell r="X591"/>
          <cell r="Y591">
            <v>51</v>
          </cell>
          <cell r="Z591">
            <v>51</v>
          </cell>
          <cell r="AA591"/>
          <cell r="AB591"/>
          <cell r="AC591"/>
          <cell r="AD591"/>
          <cell r="AE591"/>
          <cell r="AF591"/>
          <cell r="AG591"/>
          <cell r="AH591"/>
          <cell r="AI591"/>
          <cell r="AJ591"/>
          <cell r="AK591"/>
          <cell r="AL591"/>
          <cell r="AM591">
            <v>5600</v>
          </cell>
          <cell r="AN591">
            <v>5600</v>
          </cell>
          <cell r="AO591"/>
          <cell r="AP591"/>
          <cell r="AQ591">
            <v>252.608</v>
          </cell>
          <cell r="AR591">
            <v>252.608</v>
          </cell>
        </row>
        <row r="592">
          <cell r="A592" t="str">
            <v>09-705W2</v>
          </cell>
          <cell r="B592" t="str">
            <v>Athol, New Salem, Orange, Wendell</v>
          </cell>
          <cell r="C592"/>
          <cell r="D592"/>
          <cell r="E592"/>
          <cell r="F592"/>
          <cell r="G592"/>
          <cell r="H592"/>
          <cell r="I592"/>
          <cell r="J592"/>
          <cell r="K592"/>
          <cell r="L592"/>
          <cell r="M592"/>
          <cell r="N592"/>
          <cell r="O592"/>
          <cell r="P592"/>
          <cell r="Q592"/>
          <cell r="R592"/>
          <cell r="S592">
            <v>92</v>
          </cell>
          <cell r="T592">
            <v>92</v>
          </cell>
          <cell r="U592"/>
          <cell r="V592"/>
          <cell r="W592"/>
          <cell r="X592"/>
          <cell r="Y592">
            <v>92</v>
          </cell>
          <cell r="Z592">
            <v>92</v>
          </cell>
          <cell r="AA592"/>
          <cell r="AB592"/>
          <cell r="AC592"/>
          <cell r="AD592"/>
          <cell r="AE592"/>
          <cell r="AF592"/>
          <cell r="AG592"/>
          <cell r="AH592"/>
          <cell r="AI592"/>
          <cell r="AJ592"/>
          <cell r="AK592"/>
          <cell r="AL592"/>
          <cell r="AM592"/>
          <cell r="AN592"/>
          <cell r="AO592"/>
          <cell r="AP592"/>
          <cell r="AQ592">
            <v>2662.0450000000001</v>
          </cell>
          <cell r="AR592">
            <v>2662.0450000000001</v>
          </cell>
        </row>
        <row r="593">
          <cell r="A593" t="str">
            <v>09-705W3</v>
          </cell>
          <cell r="B593" t="str">
            <v>Athol, Erving, Northfield, Orange, Warwick, Wendell</v>
          </cell>
          <cell r="C593"/>
          <cell r="D593"/>
          <cell r="E593"/>
          <cell r="F593"/>
          <cell r="G593"/>
          <cell r="H593"/>
          <cell r="I593"/>
          <cell r="J593"/>
          <cell r="K593"/>
          <cell r="L593"/>
          <cell r="M593"/>
          <cell r="N593"/>
          <cell r="O593"/>
          <cell r="P593"/>
          <cell r="Q593"/>
          <cell r="R593"/>
          <cell r="S593">
            <v>103</v>
          </cell>
          <cell r="T593">
            <v>103</v>
          </cell>
          <cell r="U593"/>
          <cell r="V593"/>
          <cell r="W593">
            <v>1</v>
          </cell>
          <cell r="X593">
            <v>1</v>
          </cell>
          <cell r="Y593">
            <v>104</v>
          </cell>
          <cell r="Z593">
            <v>104</v>
          </cell>
          <cell r="AA593"/>
          <cell r="AB593"/>
          <cell r="AC593"/>
          <cell r="AD593"/>
          <cell r="AE593"/>
          <cell r="AF593"/>
          <cell r="AG593"/>
          <cell r="AH593"/>
          <cell r="AI593"/>
          <cell r="AJ593"/>
          <cell r="AK593"/>
          <cell r="AL593"/>
          <cell r="AM593"/>
          <cell r="AN593"/>
          <cell r="AO593"/>
          <cell r="AP593"/>
          <cell r="AQ593">
            <v>1842.47</v>
          </cell>
          <cell r="AR593">
            <v>1842.47</v>
          </cell>
        </row>
        <row r="594">
          <cell r="A594" t="str">
            <v>09-901W1</v>
          </cell>
          <cell r="B594" t="str">
            <v>Northampton</v>
          </cell>
          <cell r="C594"/>
          <cell r="D594"/>
          <cell r="E594"/>
          <cell r="F594"/>
          <cell r="G594"/>
          <cell r="H594"/>
          <cell r="I594"/>
          <cell r="J594"/>
          <cell r="K594"/>
          <cell r="L594"/>
          <cell r="M594"/>
          <cell r="N594"/>
          <cell r="O594"/>
          <cell r="P594"/>
          <cell r="Q594"/>
          <cell r="R594"/>
          <cell r="S594">
            <v>67</v>
          </cell>
          <cell r="T594">
            <v>67</v>
          </cell>
          <cell r="U594"/>
          <cell r="V594"/>
          <cell r="W594"/>
          <cell r="X594"/>
          <cell r="Y594">
            <v>67</v>
          </cell>
          <cell r="Z594">
            <v>67</v>
          </cell>
          <cell r="AA594"/>
          <cell r="AB594"/>
          <cell r="AC594"/>
          <cell r="AD594"/>
          <cell r="AE594"/>
          <cell r="AF594"/>
          <cell r="AG594"/>
          <cell r="AH594"/>
          <cell r="AI594"/>
          <cell r="AJ594"/>
          <cell r="AK594"/>
          <cell r="AL594"/>
          <cell r="AM594"/>
          <cell r="AN594"/>
          <cell r="AO594"/>
          <cell r="AP594"/>
          <cell r="AQ594">
            <v>881.03200000000004</v>
          </cell>
          <cell r="AR594">
            <v>881.03200000000004</v>
          </cell>
        </row>
        <row r="595">
          <cell r="A595" t="str">
            <v>09-901W2</v>
          </cell>
          <cell r="B595" t="str">
            <v>Northampton</v>
          </cell>
          <cell r="C595"/>
          <cell r="D595"/>
          <cell r="E595"/>
          <cell r="F595"/>
          <cell r="G595"/>
          <cell r="H595"/>
          <cell r="I595"/>
          <cell r="J595"/>
          <cell r="K595"/>
          <cell r="L595"/>
          <cell r="M595"/>
          <cell r="N595"/>
          <cell r="O595"/>
          <cell r="P595"/>
          <cell r="Q595"/>
          <cell r="R595"/>
          <cell r="S595">
            <v>11</v>
          </cell>
          <cell r="T595">
            <v>11</v>
          </cell>
          <cell r="U595"/>
          <cell r="V595"/>
          <cell r="W595"/>
          <cell r="X595"/>
          <cell r="Y595">
            <v>11</v>
          </cell>
          <cell r="Z595">
            <v>11</v>
          </cell>
          <cell r="AA595"/>
          <cell r="AB595"/>
          <cell r="AC595"/>
          <cell r="AD595"/>
          <cell r="AE595"/>
          <cell r="AF595"/>
          <cell r="AG595"/>
          <cell r="AH595"/>
          <cell r="AI595"/>
          <cell r="AJ595"/>
          <cell r="AK595"/>
          <cell r="AL595"/>
          <cell r="AM595"/>
          <cell r="AN595"/>
          <cell r="AO595"/>
          <cell r="AP595"/>
          <cell r="AQ595">
            <v>130.685</v>
          </cell>
          <cell r="AR595">
            <v>130.685</v>
          </cell>
        </row>
        <row r="596">
          <cell r="A596" t="str">
            <v>09-901W3</v>
          </cell>
          <cell r="B596" t="str">
            <v>Easthampton, Northampton</v>
          </cell>
          <cell r="C596"/>
          <cell r="D596"/>
          <cell r="E596"/>
          <cell r="F596"/>
          <cell r="G596"/>
          <cell r="H596"/>
          <cell r="I596"/>
          <cell r="J596"/>
          <cell r="K596"/>
          <cell r="L596"/>
          <cell r="M596"/>
          <cell r="N596"/>
          <cell r="O596"/>
          <cell r="P596"/>
          <cell r="Q596"/>
          <cell r="R596"/>
          <cell r="S596">
            <v>156</v>
          </cell>
          <cell r="T596">
            <v>156</v>
          </cell>
          <cell r="U596"/>
          <cell r="V596"/>
          <cell r="W596"/>
          <cell r="X596"/>
          <cell r="Y596">
            <v>156</v>
          </cell>
          <cell r="Z596">
            <v>156</v>
          </cell>
          <cell r="AA596"/>
          <cell r="AB596"/>
          <cell r="AC596"/>
          <cell r="AD596"/>
          <cell r="AE596"/>
          <cell r="AF596"/>
          <cell r="AG596"/>
          <cell r="AH596"/>
          <cell r="AI596"/>
          <cell r="AJ596"/>
          <cell r="AK596"/>
          <cell r="AL596"/>
          <cell r="AM596"/>
          <cell r="AN596"/>
          <cell r="AO596"/>
          <cell r="AP596"/>
          <cell r="AQ596">
            <v>1156.46</v>
          </cell>
          <cell r="AR596">
            <v>1156.46</v>
          </cell>
        </row>
        <row r="597">
          <cell r="A597" t="str">
            <v>09-905W1</v>
          </cell>
          <cell r="B597" t="str">
            <v>Northampton</v>
          </cell>
          <cell r="C597"/>
          <cell r="D597"/>
          <cell r="E597"/>
          <cell r="F597"/>
          <cell r="G597"/>
          <cell r="H597"/>
          <cell r="I597"/>
          <cell r="J597"/>
          <cell r="K597"/>
          <cell r="L597"/>
          <cell r="M597"/>
          <cell r="N597"/>
          <cell r="O597">
            <v>1</v>
          </cell>
          <cell r="P597">
            <v>1</v>
          </cell>
          <cell r="Q597"/>
          <cell r="R597"/>
          <cell r="S597">
            <v>47</v>
          </cell>
          <cell r="T597">
            <v>47</v>
          </cell>
          <cell r="U597"/>
          <cell r="V597"/>
          <cell r="W597"/>
          <cell r="X597"/>
          <cell r="Y597">
            <v>48</v>
          </cell>
          <cell r="Z597">
            <v>48</v>
          </cell>
          <cell r="AA597"/>
          <cell r="AB597"/>
          <cell r="AC597"/>
          <cell r="AD597"/>
          <cell r="AE597"/>
          <cell r="AF597"/>
          <cell r="AG597"/>
          <cell r="AH597"/>
          <cell r="AI597"/>
          <cell r="AJ597"/>
          <cell r="AK597"/>
          <cell r="AL597"/>
          <cell r="AM597">
            <v>3500</v>
          </cell>
          <cell r="AN597">
            <v>3500</v>
          </cell>
          <cell r="AO597"/>
          <cell r="AP597"/>
          <cell r="AQ597">
            <v>350.19</v>
          </cell>
          <cell r="AR597">
            <v>350.19</v>
          </cell>
        </row>
        <row r="598">
          <cell r="A598" t="str">
            <v>09-909W1</v>
          </cell>
          <cell r="B598" t="str">
            <v>Northampton</v>
          </cell>
          <cell r="C598"/>
          <cell r="D598"/>
          <cell r="E598"/>
          <cell r="F598"/>
          <cell r="G598"/>
          <cell r="H598"/>
          <cell r="I598"/>
          <cell r="J598"/>
          <cell r="K598"/>
          <cell r="L598"/>
          <cell r="M598"/>
          <cell r="N598"/>
          <cell r="O598"/>
          <cell r="P598"/>
          <cell r="Q598"/>
          <cell r="R598"/>
          <cell r="S598">
            <v>58</v>
          </cell>
          <cell r="T598">
            <v>58</v>
          </cell>
          <cell r="U598"/>
          <cell r="V598"/>
          <cell r="W598"/>
          <cell r="X598"/>
          <cell r="Y598">
            <v>58</v>
          </cell>
          <cell r="Z598">
            <v>58</v>
          </cell>
          <cell r="AA598"/>
          <cell r="AB598"/>
          <cell r="AC598"/>
          <cell r="AD598"/>
          <cell r="AE598"/>
          <cell r="AF598"/>
          <cell r="AG598"/>
          <cell r="AH598"/>
          <cell r="AI598"/>
          <cell r="AJ598"/>
          <cell r="AK598"/>
          <cell r="AL598"/>
          <cell r="AM598"/>
          <cell r="AN598"/>
          <cell r="AO598"/>
          <cell r="AP598"/>
          <cell r="AQ598">
            <v>348.66</v>
          </cell>
          <cell r="AR598">
            <v>348.66</v>
          </cell>
        </row>
        <row r="599">
          <cell r="A599" t="str">
            <v>09-909W2</v>
          </cell>
          <cell r="B599" t="str">
            <v>Northampton</v>
          </cell>
          <cell r="C599"/>
          <cell r="D599"/>
          <cell r="E599"/>
          <cell r="F599"/>
          <cell r="G599"/>
          <cell r="H599"/>
          <cell r="I599"/>
          <cell r="J599"/>
          <cell r="K599"/>
          <cell r="L599"/>
          <cell r="M599"/>
          <cell r="N599"/>
          <cell r="O599">
            <v>1</v>
          </cell>
          <cell r="P599">
            <v>1</v>
          </cell>
          <cell r="Q599"/>
          <cell r="R599"/>
          <cell r="S599">
            <v>88</v>
          </cell>
          <cell r="T599">
            <v>88</v>
          </cell>
          <cell r="U599"/>
          <cell r="V599"/>
          <cell r="W599"/>
          <cell r="X599"/>
          <cell r="Y599">
            <v>89</v>
          </cell>
          <cell r="Z599">
            <v>89</v>
          </cell>
          <cell r="AA599"/>
          <cell r="AB599"/>
          <cell r="AC599"/>
          <cell r="AD599"/>
          <cell r="AE599"/>
          <cell r="AF599"/>
          <cell r="AG599"/>
          <cell r="AH599"/>
          <cell r="AI599"/>
          <cell r="AJ599"/>
          <cell r="AK599"/>
          <cell r="AL599"/>
          <cell r="AM599">
            <v>425</v>
          </cell>
          <cell r="AN599">
            <v>425</v>
          </cell>
          <cell r="AO599"/>
          <cell r="AP599"/>
          <cell r="AQ599">
            <v>592.64</v>
          </cell>
          <cell r="AR599">
            <v>592.64</v>
          </cell>
        </row>
        <row r="600">
          <cell r="A600" t="str">
            <v>09-909W3</v>
          </cell>
          <cell r="B600" t="str">
            <v>Cummington, Goshen, Hatfield, Northampton, Williamsburg</v>
          </cell>
          <cell r="C600"/>
          <cell r="D600"/>
          <cell r="E600"/>
          <cell r="F600"/>
          <cell r="G600"/>
          <cell r="H600"/>
          <cell r="I600"/>
          <cell r="J600"/>
          <cell r="K600"/>
          <cell r="L600"/>
          <cell r="M600"/>
          <cell r="N600"/>
          <cell r="O600"/>
          <cell r="P600"/>
          <cell r="Q600"/>
          <cell r="R600"/>
          <cell r="S600">
            <v>195</v>
          </cell>
          <cell r="T600">
            <v>195</v>
          </cell>
          <cell r="U600"/>
          <cell r="V600"/>
          <cell r="W600"/>
          <cell r="X600"/>
          <cell r="Y600">
            <v>195</v>
          </cell>
          <cell r="Z600">
            <v>195</v>
          </cell>
          <cell r="AA600"/>
          <cell r="AB600"/>
          <cell r="AC600"/>
          <cell r="AD600"/>
          <cell r="AE600"/>
          <cell r="AF600"/>
          <cell r="AG600"/>
          <cell r="AH600"/>
          <cell r="AI600"/>
          <cell r="AJ600"/>
          <cell r="AK600"/>
          <cell r="AL600"/>
          <cell r="AM600"/>
          <cell r="AN600"/>
          <cell r="AO600"/>
          <cell r="AP600"/>
          <cell r="AQ600">
            <v>5343.4570000000003</v>
          </cell>
          <cell r="AR600">
            <v>5343.4570000000003</v>
          </cell>
        </row>
        <row r="601">
          <cell r="A601" t="str">
            <v>09-909W4</v>
          </cell>
          <cell r="B601" t="str">
            <v>Northampton, Williamsburg</v>
          </cell>
          <cell r="C601"/>
          <cell r="D601"/>
          <cell r="E601"/>
          <cell r="F601"/>
          <cell r="G601"/>
          <cell r="H601"/>
          <cell r="I601"/>
          <cell r="J601"/>
          <cell r="K601"/>
          <cell r="L601"/>
          <cell r="M601"/>
          <cell r="N601"/>
          <cell r="O601">
            <v>1</v>
          </cell>
          <cell r="P601">
            <v>1</v>
          </cell>
          <cell r="Q601"/>
          <cell r="R601"/>
          <cell r="S601">
            <v>202</v>
          </cell>
          <cell r="T601">
            <v>202</v>
          </cell>
          <cell r="U601"/>
          <cell r="V601"/>
          <cell r="W601"/>
          <cell r="X601"/>
          <cell r="Y601">
            <v>203</v>
          </cell>
          <cell r="Z601">
            <v>203</v>
          </cell>
          <cell r="AA601"/>
          <cell r="AB601"/>
          <cell r="AC601"/>
          <cell r="AD601"/>
          <cell r="AE601"/>
          <cell r="AF601"/>
          <cell r="AG601"/>
          <cell r="AH601"/>
          <cell r="AI601"/>
          <cell r="AJ601"/>
          <cell r="AK601"/>
          <cell r="AL601"/>
          <cell r="AM601">
            <v>200</v>
          </cell>
          <cell r="AN601">
            <v>200</v>
          </cell>
          <cell r="AO601"/>
          <cell r="AP601"/>
          <cell r="AQ601">
            <v>3622.24</v>
          </cell>
          <cell r="AR601">
            <v>3622.24</v>
          </cell>
        </row>
        <row r="602">
          <cell r="A602" t="str">
            <v>09-S100</v>
          </cell>
          <cell r="B602" t="str">
            <v>Northampton</v>
          </cell>
          <cell r="C602"/>
          <cell r="D602"/>
          <cell r="E602"/>
          <cell r="F602"/>
          <cell r="G602"/>
          <cell r="H602"/>
          <cell r="I602"/>
          <cell r="J602"/>
          <cell r="K602"/>
          <cell r="L602"/>
          <cell r="M602"/>
          <cell r="N602"/>
          <cell r="O602">
            <v>2</v>
          </cell>
          <cell r="P602">
            <v>2</v>
          </cell>
          <cell r="Q602"/>
          <cell r="R602"/>
          <cell r="S602">
            <v>2</v>
          </cell>
          <cell r="T602">
            <v>2</v>
          </cell>
          <cell r="U602"/>
          <cell r="V602"/>
          <cell r="W602"/>
          <cell r="X602"/>
          <cell r="Y602">
            <v>4</v>
          </cell>
          <cell r="Z602">
            <v>4</v>
          </cell>
          <cell r="AA602"/>
          <cell r="AB602"/>
          <cell r="AC602"/>
          <cell r="AD602"/>
          <cell r="AE602"/>
          <cell r="AF602"/>
          <cell r="AG602"/>
          <cell r="AH602"/>
          <cell r="AI602"/>
          <cell r="AJ602"/>
          <cell r="AK602"/>
          <cell r="AL602"/>
          <cell r="AM602">
            <v>7000</v>
          </cell>
          <cell r="AN602">
            <v>7000</v>
          </cell>
          <cell r="AO602"/>
          <cell r="AP602"/>
          <cell r="AQ602">
            <v>578</v>
          </cell>
          <cell r="AR602">
            <v>578</v>
          </cell>
        </row>
        <row r="603">
          <cell r="A603" t="str">
            <v>12-10C1</v>
          </cell>
          <cell r="B603" t="str">
            <v>Everett</v>
          </cell>
          <cell r="C603"/>
          <cell r="D603"/>
          <cell r="E603"/>
          <cell r="F603"/>
          <cell r="G603"/>
          <cell r="H603"/>
          <cell r="I603"/>
          <cell r="J603"/>
          <cell r="K603"/>
          <cell r="L603"/>
          <cell r="M603"/>
          <cell r="N603"/>
          <cell r="O603"/>
          <cell r="P603"/>
          <cell r="Q603"/>
          <cell r="R603"/>
          <cell r="S603"/>
          <cell r="T603"/>
          <cell r="U603"/>
          <cell r="V603"/>
          <cell r="W603"/>
          <cell r="X603"/>
          <cell r="Y603">
            <v>0</v>
          </cell>
          <cell r="Z603">
            <v>0</v>
          </cell>
          <cell r="AA603"/>
          <cell r="AB603"/>
          <cell r="AC603"/>
          <cell r="AD603"/>
          <cell r="AE603"/>
          <cell r="AF603"/>
          <cell r="AG603"/>
          <cell r="AH603"/>
          <cell r="AI603"/>
          <cell r="AJ603"/>
          <cell r="AK603"/>
          <cell r="AL603"/>
          <cell r="AM603"/>
          <cell r="AN603"/>
          <cell r="AO603"/>
          <cell r="AP603"/>
          <cell r="AQ603"/>
          <cell r="AR603"/>
        </row>
        <row r="604">
          <cell r="A604" t="str">
            <v>12-10C2</v>
          </cell>
          <cell r="B604" t="str">
            <v>Everett</v>
          </cell>
          <cell r="C604"/>
          <cell r="D604"/>
          <cell r="E604"/>
          <cell r="F604"/>
          <cell r="G604"/>
          <cell r="H604"/>
          <cell r="I604"/>
          <cell r="J604"/>
          <cell r="K604"/>
          <cell r="L604"/>
          <cell r="M604"/>
          <cell r="N604"/>
          <cell r="O604"/>
          <cell r="P604"/>
          <cell r="Q604"/>
          <cell r="R604"/>
          <cell r="S604"/>
          <cell r="T604"/>
          <cell r="U604"/>
          <cell r="V604"/>
          <cell r="W604"/>
          <cell r="X604"/>
          <cell r="Y604">
            <v>0</v>
          </cell>
          <cell r="Z604">
            <v>0</v>
          </cell>
          <cell r="AA604"/>
          <cell r="AB604"/>
          <cell r="AC604"/>
          <cell r="AD604"/>
          <cell r="AE604"/>
          <cell r="AF604"/>
          <cell r="AG604"/>
          <cell r="AH604"/>
          <cell r="AI604"/>
          <cell r="AJ604"/>
          <cell r="AK604"/>
          <cell r="AL604"/>
          <cell r="AM604"/>
          <cell r="AN604"/>
          <cell r="AO604"/>
          <cell r="AP604"/>
          <cell r="AQ604"/>
          <cell r="AR604"/>
        </row>
        <row r="605">
          <cell r="A605" t="str">
            <v>12-10J5</v>
          </cell>
          <cell r="B605" t="str">
            <v>Everett</v>
          </cell>
          <cell r="C605"/>
          <cell r="D605"/>
          <cell r="E605"/>
          <cell r="F605"/>
          <cell r="G605"/>
          <cell r="H605"/>
          <cell r="I605"/>
          <cell r="J605"/>
          <cell r="K605"/>
          <cell r="L605"/>
          <cell r="M605"/>
          <cell r="N605"/>
          <cell r="O605"/>
          <cell r="P605"/>
          <cell r="Q605"/>
          <cell r="R605"/>
          <cell r="S605"/>
          <cell r="T605"/>
          <cell r="U605"/>
          <cell r="V605"/>
          <cell r="W605"/>
          <cell r="X605"/>
          <cell r="Y605">
            <v>0</v>
          </cell>
          <cell r="Z605">
            <v>0</v>
          </cell>
          <cell r="AA605"/>
          <cell r="AB605"/>
          <cell r="AC605"/>
          <cell r="AD605"/>
          <cell r="AE605"/>
          <cell r="AF605"/>
          <cell r="AG605"/>
          <cell r="AH605"/>
          <cell r="AI605"/>
          <cell r="AJ605"/>
          <cell r="AK605"/>
          <cell r="AL605"/>
          <cell r="AM605"/>
          <cell r="AN605"/>
          <cell r="AO605"/>
          <cell r="AP605"/>
          <cell r="AQ605"/>
          <cell r="AR605"/>
        </row>
        <row r="606">
          <cell r="A606" t="str">
            <v>12-10J6</v>
          </cell>
          <cell r="B606" t="str">
            <v>Everett</v>
          </cell>
          <cell r="C606"/>
          <cell r="D606"/>
          <cell r="E606"/>
          <cell r="F606"/>
          <cell r="G606"/>
          <cell r="H606"/>
          <cell r="I606"/>
          <cell r="J606"/>
          <cell r="K606"/>
          <cell r="L606"/>
          <cell r="M606"/>
          <cell r="N606"/>
          <cell r="O606"/>
          <cell r="P606"/>
          <cell r="Q606"/>
          <cell r="R606"/>
          <cell r="S606">
            <v>2</v>
          </cell>
          <cell r="T606">
            <v>2</v>
          </cell>
          <cell r="U606"/>
          <cell r="V606"/>
          <cell r="W606"/>
          <cell r="X606"/>
          <cell r="Y606">
            <v>2</v>
          </cell>
          <cell r="Z606">
            <v>2</v>
          </cell>
          <cell r="AA606"/>
          <cell r="AB606"/>
          <cell r="AC606"/>
          <cell r="AD606"/>
          <cell r="AE606"/>
          <cell r="AF606"/>
          <cell r="AG606"/>
          <cell r="AH606"/>
          <cell r="AI606"/>
          <cell r="AJ606"/>
          <cell r="AK606"/>
          <cell r="AL606"/>
          <cell r="AM606"/>
          <cell r="AN606"/>
          <cell r="AO606"/>
          <cell r="AP606"/>
          <cell r="AQ606">
            <v>507.6</v>
          </cell>
          <cell r="AR606">
            <v>507.6</v>
          </cell>
        </row>
        <row r="607">
          <cell r="A607" t="str">
            <v>12-10P3</v>
          </cell>
          <cell r="B607" t="str">
            <v>Everett</v>
          </cell>
          <cell r="C607"/>
          <cell r="D607"/>
          <cell r="E607"/>
          <cell r="F607"/>
          <cell r="G607"/>
          <cell r="H607"/>
          <cell r="I607"/>
          <cell r="J607"/>
          <cell r="K607"/>
          <cell r="L607"/>
          <cell r="M607"/>
          <cell r="N607"/>
          <cell r="O607">
            <v>1</v>
          </cell>
          <cell r="P607">
            <v>1</v>
          </cell>
          <cell r="Q607"/>
          <cell r="R607"/>
          <cell r="S607">
            <v>2</v>
          </cell>
          <cell r="T607">
            <v>2</v>
          </cell>
          <cell r="U607"/>
          <cell r="V607"/>
          <cell r="W607"/>
          <cell r="X607"/>
          <cell r="Y607">
            <v>3</v>
          </cell>
          <cell r="Z607">
            <v>3</v>
          </cell>
          <cell r="AA607"/>
          <cell r="AB607"/>
          <cell r="AC607"/>
          <cell r="AD607"/>
          <cell r="AE607"/>
          <cell r="AF607"/>
          <cell r="AG607"/>
          <cell r="AH607"/>
          <cell r="AI607"/>
          <cell r="AJ607"/>
          <cell r="AK607"/>
          <cell r="AL607"/>
          <cell r="AM607">
            <v>1.2</v>
          </cell>
          <cell r="AN607">
            <v>1.2</v>
          </cell>
          <cell r="AO607"/>
          <cell r="AP607"/>
          <cell r="AQ607">
            <v>8.8000000000000007</v>
          </cell>
          <cell r="AR607">
            <v>8.8000000000000007</v>
          </cell>
        </row>
        <row r="608">
          <cell r="A608" t="str">
            <v>12-11J1</v>
          </cell>
          <cell r="B608" t="str">
            <v>Medford</v>
          </cell>
          <cell r="C608"/>
          <cell r="D608"/>
          <cell r="E608"/>
          <cell r="F608"/>
          <cell r="G608"/>
          <cell r="H608"/>
          <cell r="I608"/>
          <cell r="J608"/>
          <cell r="K608"/>
          <cell r="L608"/>
          <cell r="M608"/>
          <cell r="N608"/>
          <cell r="O608"/>
          <cell r="P608"/>
          <cell r="Q608"/>
          <cell r="R608"/>
          <cell r="S608">
            <v>5</v>
          </cell>
          <cell r="T608">
            <v>5</v>
          </cell>
          <cell r="U608"/>
          <cell r="V608"/>
          <cell r="W608"/>
          <cell r="X608"/>
          <cell r="Y608">
            <v>5</v>
          </cell>
          <cell r="Z608">
            <v>5</v>
          </cell>
          <cell r="AA608"/>
          <cell r="AB608"/>
          <cell r="AC608"/>
          <cell r="AD608"/>
          <cell r="AE608"/>
          <cell r="AF608"/>
          <cell r="AG608"/>
          <cell r="AH608"/>
          <cell r="AI608"/>
          <cell r="AJ608"/>
          <cell r="AK608"/>
          <cell r="AL608"/>
          <cell r="AM608"/>
          <cell r="AN608"/>
          <cell r="AO608"/>
          <cell r="AP608"/>
          <cell r="AQ608">
            <v>28.73</v>
          </cell>
          <cell r="AR608">
            <v>28.73</v>
          </cell>
        </row>
        <row r="609">
          <cell r="A609" t="str">
            <v>12-11J13</v>
          </cell>
          <cell r="B609" t="str">
            <v>Medford</v>
          </cell>
          <cell r="C609"/>
          <cell r="D609"/>
          <cell r="E609"/>
          <cell r="F609"/>
          <cell r="G609"/>
          <cell r="H609"/>
          <cell r="I609"/>
          <cell r="J609"/>
          <cell r="K609"/>
          <cell r="L609"/>
          <cell r="M609"/>
          <cell r="N609"/>
          <cell r="O609"/>
          <cell r="P609"/>
          <cell r="Q609"/>
          <cell r="R609"/>
          <cell r="S609">
            <v>15</v>
          </cell>
          <cell r="T609">
            <v>15</v>
          </cell>
          <cell r="U609"/>
          <cell r="V609"/>
          <cell r="W609"/>
          <cell r="X609"/>
          <cell r="Y609">
            <v>15</v>
          </cell>
          <cell r="Z609">
            <v>15</v>
          </cell>
          <cell r="AA609"/>
          <cell r="AB609"/>
          <cell r="AC609"/>
          <cell r="AD609"/>
          <cell r="AE609"/>
          <cell r="AF609"/>
          <cell r="AG609"/>
          <cell r="AH609"/>
          <cell r="AI609"/>
          <cell r="AJ609"/>
          <cell r="AK609"/>
          <cell r="AL609"/>
          <cell r="AM609"/>
          <cell r="AN609"/>
          <cell r="AO609"/>
          <cell r="AP609"/>
          <cell r="AQ609">
            <v>100.92</v>
          </cell>
          <cell r="AR609">
            <v>100.92</v>
          </cell>
        </row>
        <row r="610">
          <cell r="A610" t="str">
            <v>12-11J2</v>
          </cell>
          <cell r="B610" t="str">
            <v>Malden, Medford</v>
          </cell>
          <cell r="C610"/>
          <cell r="D610"/>
          <cell r="E610"/>
          <cell r="F610"/>
          <cell r="G610"/>
          <cell r="H610"/>
          <cell r="I610"/>
          <cell r="J610"/>
          <cell r="K610"/>
          <cell r="L610"/>
          <cell r="M610"/>
          <cell r="N610"/>
          <cell r="O610"/>
          <cell r="P610"/>
          <cell r="Q610"/>
          <cell r="R610"/>
          <cell r="S610">
            <v>22</v>
          </cell>
          <cell r="T610">
            <v>22</v>
          </cell>
          <cell r="U610"/>
          <cell r="V610"/>
          <cell r="W610"/>
          <cell r="X610"/>
          <cell r="Y610">
            <v>22</v>
          </cell>
          <cell r="Z610">
            <v>22</v>
          </cell>
          <cell r="AA610"/>
          <cell r="AB610"/>
          <cell r="AC610"/>
          <cell r="AD610"/>
          <cell r="AE610"/>
          <cell r="AF610"/>
          <cell r="AG610"/>
          <cell r="AH610"/>
          <cell r="AI610"/>
          <cell r="AJ610"/>
          <cell r="AK610"/>
          <cell r="AL610"/>
          <cell r="AM610"/>
          <cell r="AN610"/>
          <cell r="AO610"/>
          <cell r="AP610"/>
          <cell r="AQ610">
            <v>116.95</v>
          </cell>
          <cell r="AR610">
            <v>116.95</v>
          </cell>
        </row>
        <row r="611">
          <cell r="A611" t="str">
            <v>12-11J3</v>
          </cell>
          <cell r="B611" t="str">
            <v>Medford</v>
          </cell>
          <cell r="C611"/>
          <cell r="D611"/>
          <cell r="E611"/>
          <cell r="F611"/>
          <cell r="G611"/>
          <cell r="H611"/>
          <cell r="I611"/>
          <cell r="J611"/>
          <cell r="K611"/>
          <cell r="L611"/>
          <cell r="M611"/>
          <cell r="N611"/>
          <cell r="O611"/>
          <cell r="P611"/>
          <cell r="Q611"/>
          <cell r="R611"/>
          <cell r="S611">
            <v>13</v>
          </cell>
          <cell r="T611">
            <v>13</v>
          </cell>
          <cell r="U611"/>
          <cell r="V611"/>
          <cell r="W611"/>
          <cell r="X611"/>
          <cell r="Y611">
            <v>13</v>
          </cell>
          <cell r="Z611">
            <v>13</v>
          </cell>
          <cell r="AA611"/>
          <cell r="AB611"/>
          <cell r="AC611"/>
          <cell r="AD611"/>
          <cell r="AE611"/>
          <cell r="AF611"/>
          <cell r="AG611"/>
          <cell r="AH611"/>
          <cell r="AI611"/>
          <cell r="AJ611"/>
          <cell r="AK611"/>
          <cell r="AL611"/>
          <cell r="AM611"/>
          <cell r="AN611"/>
          <cell r="AO611"/>
          <cell r="AP611"/>
          <cell r="AQ611">
            <v>255.56</v>
          </cell>
          <cell r="AR611">
            <v>255.56</v>
          </cell>
        </row>
        <row r="612">
          <cell r="A612" t="str">
            <v>12-11J4</v>
          </cell>
          <cell r="B612" t="str">
            <v>Malden, Medford</v>
          </cell>
          <cell r="C612"/>
          <cell r="D612"/>
          <cell r="E612"/>
          <cell r="F612"/>
          <cell r="G612"/>
          <cell r="H612"/>
          <cell r="I612"/>
          <cell r="J612"/>
          <cell r="K612"/>
          <cell r="L612"/>
          <cell r="M612"/>
          <cell r="N612"/>
          <cell r="O612"/>
          <cell r="P612"/>
          <cell r="Q612"/>
          <cell r="R612"/>
          <cell r="S612">
            <v>1</v>
          </cell>
          <cell r="T612">
            <v>1</v>
          </cell>
          <cell r="U612"/>
          <cell r="V612"/>
          <cell r="W612"/>
          <cell r="X612"/>
          <cell r="Y612">
            <v>1</v>
          </cell>
          <cell r="Z612">
            <v>1</v>
          </cell>
          <cell r="AA612"/>
          <cell r="AB612"/>
          <cell r="AC612"/>
          <cell r="AD612"/>
          <cell r="AE612"/>
          <cell r="AF612"/>
          <cell r="AG612"/>
          <cell r="AH612"/>
          <cell r="AI612"/>
          <cell r="AJ612"/>
          <cell r="AK612"/>
          <cell r="AL612"/>
          <cell r="AM612"/>
          <cell r="AN612"/>
          <cell r="AO612"/>
          <cell r="AP612"/>
          <cell r="AQ612">
            <v>4.09</v>
          </cell>
          <cell r="AR612">
            <v>4.09</v>
          </cell>
        </row>
        <row r="613">
          <cell r="A613" t="str">
            <v>12-12J2</v>
          </cell>
          <cell r="B613" t="str">
            <v>Beverly</v>
          </cell>
          <cell r="C613"/>
          <cell r="D613"/>
          <cell r="E613"/>
          <cell r="F613"/>
          <cell r="G613"/>
          <cell r="H613"/>
          <cell r="I613"/>
          <cell r="J613"/>
          <cell r="K613"/>
          <cell r="L613"/>
          <cell r="M613"/>
          <cell r="N613"/>
          <cell r="O613"/>
          <cell r="P613"/>
          <cell r="Q613"/>
          <cell r="R613"/>
          <cell r="S613">
            <v>2</v>
          </cell>
          <cell r="T613">
            <v>2</v>
          </cell>
          <cell r="U613"/>
          <cell r="V613"/>
          <cell r="W613"/>
          <cell r="X613"/>
          <cell r="Y613">
            <v>2</v>
          </cell>
          <cell r="Z613">
            <v>2</v>
          </cell>
          <cell r="AA613"/>
          <cell r="AB613"/>
          <cell r="AC613"/>
          <cell r="AD613"/>
          <cell r="AE613"/>
          <cell r="AF613"/>
          <cell r="AG613"/>
          <cell r="AH613"/>
          <cell r="AI613"/>
          <cell r="AJ613"/>
          <cell r="AK613"/>
          <cell r="AL613"/>
          <cell r="AM613"/>
          <cell r="AN613"/>
          <cell r="AO613"/>
          <cell r="AP613"/>
          <cell r="AQ613">
            <v>13.6</v>
          </cell>
          <cell r="AR613">
            <v>13.6</v>
          </cell>
        </row>
        <row r="614">
          <cell r="A614" t="str">
            <v>12-12J3</v>
          </cell>
          <cell r="B614" t="str">
            <v>Beverly</v>
          </cell>
          <cell r="C614"/>
          <cell r="D614"/>
          <cell r="E614">
            <v>1</v>
          </cell>
          <cell r="F614">
            <v>1</v>
          </cell>
          <cell r="G614"/>
          <cell r="H614"/>
          <cell r="I614"/>
          <cell r="J614"/>
          <cell r="K614"/>
          <cell r="L614"/>
          <cell r="M614"/>
          <cell r="N614"/>
          <cell r="O614"/>
          <cell r="P614"/>
          <cell r="Q614"/>
          <cell r="R614"/>
          <cell r="S614">
            <v>2</v>
          </cell>
          <cell r="T614">
            <v>2</v>
          </cell>
          <cell r="U614"/>
          <cell r="V614"/>
          <cell r="W614"/>
          <cell r="X614"/>
          <cell r="Y614">
            <v>3</v>
          </cell>
          <cell r="Z614">
            <v>3</v>
          </cell>
          <cell r="AA614"/>
          <cell r="AB614"/>
          <cell r="AC614">
            <v>75</v>
          </cell>
          <cell r="AD614">
            <v>75</v>
          </cell>
          <cell r="AE614"/>
          <cell r="AF614"/>
          <cell r="AG614"/>
          <cell r="AH614"/>
          <cell r="AI614"/>
          <cell r="AJ614"/>
          <cell r="AK614"/>
          <cell r="AL614"/>
          <cell r="AM614"/>
          <cell r="AN614"/>
          <cell r="AO614"/>
          <cell r="AP614"/>
          <cell r="AQ614">
            <v>26</v>
          </cell>
          <cell r="AR614">
            <v>26</v>
          </cell>
        </row>
        <row r="615">
          <cell r="A615" t="str">
            <v>12-12J4</v>
          </cell>
          <cell r="B615" t="str">
            <v>Beverly</v>
          </cell>
          <cell r="C615"/>
          <cell r="D615"/>
          <cell r="E615"/>
          <cell r="F615"/>
          <cell r="G615"/>
          <cell r="H615"/>
          <cell r="I615"/>
          <cell r="J615"/>
          <cell r="K615"/>
          <cell r="L615"/>
          <cell r="M615"/>
          <cell r="N615"/>
          <cell r="O615"/>
          <cell r="P615"/>
          <cell r="Q615"/>
          <cell r="R615"/>
          <cell r="S615">
            <v>9</v>
          </cell>
          <cell r="T615">
            <v>9</v>
          </cell>
          <cell r="U615"/>
          <cell r="V615"/>
          <cell r="W615"/>
          <cell r="X615"/>
          <cell r="Y615">
            <v>9</v>
          </cell>
          <cell r="Z615">
            <v>9</v>
          </cell>
          <cell r="AA615"/>
          <cell r="AB615"/>
          <cell r="AC615"/>
          <cell r="AD615"/>
          <cell r="AE615"/>
          <cell r="AF615"/>
          <cell r="AG615"/>
          <cell r="AH615"/>
          <cell r="AI615"/>
          <cell r="AJ615"/>
          <cell r="AK615"/>
          <cell r="AL615"/>
          <cell r="AM615"/>
          <cell r="AN615"/>
          <cell r="AO615"/>
          <cell r="AP615"/>
          <cell r="AQ615">
            <v>74.510000000000005</v>
          </cell>
          <cell r="AR615">
            <v>74.510000000000005</v>
          </cell>
        </row>
        <row r="616">
          <cell r="A616" t="str">
            <v>12-12J5</v>
          </cell>
          <cell r="B616" t="str">
            <v>Beverly</v>
          </cell>
          <cell r="C616"/>
          <cell r="D616"/>
          <cell r="E616"/>
          <cell r="F616"/>
          <cell r="G616"/>
          <cell r="H616"/>
          <cell r="I616"/>
          <cell r="J616"/>
          <cell r="K616"/>
          <cell r="L616"/>
          <cell r="M616"/>
          <cell r="N616"/>
          <cell r="O616"/>
          <cell r="P616"/>
          <cell r="Q616"/>
          <cell r="R616"/>
          <cell r="S616">
            <v>9</v>
          </cell>
          <cell r="T616">
            <v>9</v>
          </cell>
          <cell r="U616"/>
          <cell r="V616"/>
          <cell r="W616"/>
          <cell r="X616"/>
          <cell r="Y616">
            <v>9</v>
          </cell>
          <cell r="Z616">
            <v>9</v>
          </cell>
          <cell r="AA616"/>
          <cell r="AB616"/>
          <cell r="AC616"/>
          <cell r="AD616"/>
          <cell r="AE616"/>
          <cell r="AF616"/>
          <cell r="AG616"/>
          <cell r="AH616"/>
          <cell r="AI616"/>
          <cell r="AJ616"/>
          <cell r="AK616"/>
          <cell r="AL616"/>
          <cell r="AM616"/>
          <cell r="AN616"/>
          <cell r="AO616"/>
          <cell r="AP616"/>
          <cell r="AQ616">
            <v>40.56</v>
          </cell>
          <cell r="AR616">
            <v>40.56</v>
          </cell>
        </row>
        <row r="617">
          <cell r="A617" t="str">
            <v>12-12J6</v>
          </cell>
          <cell r="B617" t="str">
            <v>Beverly</v>
          </cell>
          <cell r="C617"/>
          <cell r="D617"/>
          <cell r="E617"/>
          <cell r="F617"/>
          <cell r="G617"/>
          <cell r="H617"/>
          <cell r="I617"/>
          <cell r="J617"/>
          <cell r="K617"/>
          <cell r="L617"/>
          <cell r="M617"/>
          <cell r="N617"/>
          <cell r="O617"/>
          <cell r="P617"/>
          <cell r="Q617"/>
          <cell r="R617"/>
          <cell r="S617">
            <v>1</v>
          </cell>
          <cell r="T617">
            <v>1</v>
          </cell>
          <cell r="U617"/>
          <cell r="V617"/>
          <cell r="W617"/>
          <cell r="X617"/>
          <cell r="Y617">
            <v>1</v>
          </cell>
          <cell r="Z617">
            <v>1</v>
          </cell>
          <cell r="AA617"/>
          <cell r="AB617"/>
          <cell r="AC617"/>
          <cell r="AD617"/>
          <cell r="AE617"/>
          <cell r="AF617"/>
          <cell r="AG617"/>
          <cell r="AH617"/>
          <cell r="AI617"/>
          <cell r="AJ617"/>
          <cell r="AK617"/>
          <cell r="AL617"/>
          <cell r="AM617"/>
          <cell r="AN617"/>
          <cell r="AO617"/>
          <cell r="AP617"/>
          <cell r="AQ617">
            <v>3</v>
          </cell>
          <cell r="AR617">
            <v>3</v>
          </cell>
        </row>
        <row r="618">
          <cell r="A618" t="str">
            <v>12-12J7</v>
          </cell>
          <cell r="B618" t="str">
            <v>Beverly</v>
          </cell>
          <cell r="C618"/>
          <cell r="D618"/>
          <cell r="E618"/>
          <cell r="F618"/>
          <cell r="G618"/>
          <cell r="H618"/>
          <cell r="I618"/>
          <cell r="J618"/>
          <cell r="K618"/>
          <cell r="L618"/>
          <cell r="M618"/>
          <cell r="N618"/>
          <cell r="O618"/>
          <cell r="P618"/>
          <cell r="Q618"/>
          <cell r="R618"/>
          <cell r="S618">
            <v>6</v>
          </cell>
          <cell r="T618">
            <v>6</v>
          </cell>
          <cell r="U618"/>
          <cell r="V618"/>
          <cell r="W618"/>
          <cell r="X618"/>
          <cell r="Y618">
            <v>6</v>
          </cell>
          <cell r="Z618">
            <v>6</v>
          </cell>
          <cell r="AA618"/>
          <cell r="AB618"/>
          <cell r="AC618"/>
          <cell r="AD618"/>
          <cell r="AE618"/>
          <cell r="AF618"/>
          <cell r="AG618"/>
          <cell r="AH618"/>
          <cell r="AI618"/>
          <cell r="AJ618"/>
          <cell r="AK618"/>
          <cell r="AL618"/>
          <cell r="AM618"/>
          <cell r="AN618"/>
          <cell r="AO618"/>
          <cell r="AP618"/>
          <cell r="AQ618">
            <v>60.25</v>
          </cell>
          <cell r="AR618">
            <v>60.25</v>
          </cell>
        </row>
        <row r="619">
          <cell r="A619" t="str">
            <v>12-12J902</v>
          </cell>
          <cell r="B619" t="str">
            <v>Lynn</v>
          </cell>
          <cell r="C619"/>
          <cell r="D619"/>
          <cell r="E619"/>
          <cell r="F619"/>
          <cell r="G619"/>
          <cell r="H619"/>
          <cell r="I619"/>
          <cell r="J619"/>
          <cell r="K619"/>
          <cell r="L619"/>
          <cell r="M619"/>
          <cell r="N619"/>
          <cell r="O619"/>
          <cell r="P619"/>
          <cell r="Q619"/>
          <cell r="R619"/>
          <cell r="S619">
            <v>1</v>
          </cell>
          <cell r="T619">
            <v>1</v>
          </cell>
          <cell r="U619"/>
          <cell r="V619"/>
          <cell r="W619"/>
          <cell r="X619"/>
          <cell r="Y619">
            <v>1</v>
          </cell>
          <cell r="Z619">
            <v>1</v>
          </cell>
          <cell r="AA619"/>
          <cell r="AB619"/>
          <cell r="AC619"/>
          <cell r="AD619"/>
          <cell r="AE619"/>
          <cell r="AF619"/>
          <cell r="AG619"/>
          <cell r="AH619"/>
          <cell r="AI619"/>
          <cell r="AJ619"/>
          <cell r="AK619"/>
          <cell r="AL619"/>
          <cell r="AM619"/>
          <cell r="AN619"/>
          <cell r="AO619"/>
          <cell r="AP619"/>
          <cell r="AQ619">
            <v>3.8</v>
          </cell>
          <cell r="AR619">
            <v>3.8</v>
          </cell>
        </row>
        <row r="620">
          <cell r="A620" t="str">
            <v>12-12J903</v>
          </cell>
          <cell r="B620" t="str">
            <v>Lynn</v>
          </cell>
          <cell r="C620"/>
          <cell r="D620"/>
          <cell r="E620"/>
          <cell r="F620"/>
          <cell r="G620"/>
          <cell r="H620"/>
          <cell r="I620"/>
          <cell r="J620"/>
          <cell r="K620"/>
          <cell r="L620"/>
          <cell r="M620"/>
          <cell r="N620"/>
          <cell r="O620"/>
          <cell r="P620"/>
          <cell r="Q620"/>
          <cell r="R620"/>
          <cell r="S620">
            <v>10</v>
          </cell>
          <cell r="T620">
            <v>10</v>
          </cell>
          <cell r="U620"/>
          <cell r="V620"/>
          <cell r="W620"/>
          <cell r="X620"/>
          <cell r="Y620">
            <v>10</v>
          </cell>
          <cell r="Z620">
            <v>10</v>
          </cell>
          <cell r="AA620"/>
          <cell r="AB620"/>
          <cell r="AC620"/>
          <cell r="AD620"/>
          <cell r="AE620"/>
          <cell r="AF620"/>
          <cell r="AG620"/>
          <cell r="AH620"/>
          <cell r="AI620"/>
          <cell r="AJ620"/>
          <cell r="AK620"/>
          <cell r="AL620"/>
          <cell r="AM620"/>
          <cell r="AN620"/>
          <cell r="AO620"/>
          <cell r="AP620"/>
          <cell r="AQ620">
            <v>53.8</v>
          </cell>
          <cell r="AR620">
            <v>53.8</v>
          </cell>
        </row>
        <row r="621">
          <cell r="A621" t="str">
            <v>12-12J904</v>
          </cell>
          <cell r="B621" t="str">
            <v>Lynn</v>
          </cell>
          <cell r="C621"/>
          <cell r="D621"/>
          <cell r="E621"/>
          <cell r="F621"/>
          <cell r="G621"/>
          <cell r="H621"/>
          <cell r="I621"/>
          <cell r="J621"/>
          <cell r="K621"/>
          <cell r="L621"/>
          <cell r="M621"/>
          <cell r="N621"/>
          <cell r="O621"/>
          <cell r="P621"/>
          <cell r="Q621"/>
          <cell r="R621"/>
          <cell r="S621">
            <v>8</v>
          </cell>
          <cell r="T621">
            <v>8</v>
          </cell>
          <cell r="U621"/>
          <cell r="V621"/>
          <cell r="W621"/>
          <cell r="X621"/>
          <cell r="Y621">
            <v>8</v>
          </cell>
          <cell r="Z621">
            <v>8</v>
          </cell>
          <cell r="AA621"/>
          <cell r="AB621"/>
          <cell r="AC621"/>
          <cell r="AD621"/>
          <cell r="AE621"/>
          <cell r="AF621"/>
          <cell r="AG621"/>
          <cell r="AH621"/>
          <cell r="AI621"/>
          <cell r="AJ621"/>
          <cell r="AK621"/>
          <cell r="AL621"/>
          <cell r="AM621"/>
          <cell r="AN621"/>
          <cell r="AO621"/>
          <cell r="AP621"/>
          <cell r="AQ621">
            <v>49.8</v>
          </cell>
          <cell r="AR621">
            <v>49.8</v>
          </cell>
        </row>
        <row r="622">
          <cell r="A622" t="str">
            <v>12-12L2</v>
          </cell>
          <cell r="B622" t="str">
            <v>Beverly</v>
          </cell>
          <cell r="C622"/>
          <cell r="D622"/>
          <cell r="E622"/>
          <cell r="F622"/>
          <cell r="G622"/>
          <cell r="H622"/>
          <cell r="I622"/>
          <cell r="J622"/>
          <cell r="K622"/>
          <cell r="L622"/>
          <cell r="M622"/>
          <cell r="N622"/>
          <cell r="O622"/>
          <cell r="P622"/>
          <cell r="Q622"/>
          <cell r="R622"/>
          <cell r="S622">
            <v>264</v>
          </cell>
          <cell r="T622">
            <v>264</v>
          </cell>
          <cell r="U622"/>
          <cell r="V622"/>
          <cell r="W622"/>
          <cell r="X622"/>
          <cell r="Y622">
            <v>264</v>
          </cell>
          <cell r="Z622">
            <v>264</v>
          </cell>
          <cell r="AA622"/>
          <cell r="AB622"/>
          <cell r="AC622"/>
          <cell r="AD622"/>
          <cell r="AE622"/>
          <cell r="AF622"/>
          <cell r="AG622"/>
          <cell r="AH622"/>
          <cell r="AI622"/>
          <cell r="AJ622"/>
          <cell r="AK622"/>
          <cell r="AL622"/>
          <cell r="AM622"/>
          <cell r="AN622"/>
          <cell r="AO622"/>
          <cell r="AP622"/>
          <cell r="AQ622">
            <v>2035.2</v>
          </cell>
          <cell r="AR622">
            <v>2035.2</v>
          </cell>
        </row>
        <row r="623">
          <cell r="A623" t="str">
            <v>12-12L4</v>
          </cell>
          <cell r="B623" t="str">
            <v>Beverly</v>
          </cell>
          <cell r="C623"/>
          <cell r="D623"/>
          <cell r="E623"/>
          <cell r="F623"/>
          <cell r="G623"/>
          <cell r="H623"/>
          <cell r="I623"/>
          <cell r="J623"/>
          <cell r="K623"/>
          <cell r="L623"/>
          <cell r="M623"/>
          <cell r="N623"/>
          <cell r="O623"/>
          <cell r="P623"/>
          <cell r="Q623"/>
          <cell r="R623"/>
          <cell r="S623">
            <v>27</v>
          </cell>
          <cell r="T623">
            <v>27</v>
          </cell>
          <cell r="U623"/>
          <cell r="V623"/>
          <cell r="W623"/>
          <cell r="X623"/>
          <cell r="Y623">
            <v>27</v>
          </cell>
          <cell r="Z623">
            <v>27</v>
          </cell>
          <cell r="AA623"/>
          <cell r="AB623"/>
          <cell r="AC623"/>
          <cell r="AD623"/>
          <cell r="AE623"/>
          <cell r="AF623"/>
          <cell r="AG623"/>
          <cell r="AH623"/>
          <cell r="AI623"/>
          <cell r="AJ623"/>
          <cell r="AK623"/>
          <cell r="AL623"/>
          <cell r="AM623"/>
          <cell r="AN623"/>
          <cell r="AO623"/>
          <cell r="AP623"/>
          <cell r="AQ623">
            <v>295.8</v>
          </cell>
          <cell r="AR623">
            <v>295.8</v>
          </cell>
        </row>
        <row r="624">
          <cell r="A624" t="str">
            <v>12-12L6</v>
          </cell>
          <cell r="B624" t="str">
            <v>Beverly</v>
          </cell>
          <cell r="C624"/>
          <cell r="D624"/>
          <cell r="E624"/>
          <cell r="F624"/>
          <cell r="G624"/>
          <cell r="H624"/>
          <cell r="I624"/>
          <cell r="J624"/>
          <cell r="K624"/>
          <cell r="L624"/>
          <cell r="M624"/>
          <cell r="N624"/>
          <cell r="O624"/>
          <cell r="P624"/>
          <cell r="Q624"/>
          <cell r="R624"/>
          <cell r="S624">
            <v>3</v>
          </cell>
          <cell r="T624">
            <v>3</v>
          </cell>
          <cell r="U624"/>
          <cell r="V624"/>
          <cell r="W624"/>
          <cell r="X624"/>
          <cell r="Y624">
            <v>3</v>
          </cell>
          <cell r="Z624">
            <v>3</v>
          </cell>
          <cell r="AA624"/>
          <cell r="AB624"/>
          <cell r="AC624"/>
          <cell r="AD624"/>
          <cell r="AE624"/>
          <cell r="AF624"/>
          <cell r="AG624"/>
          <cell r="AH624"/>
          <cell r="AI624"/>
          <cell r="AJ624"/>
          <cell r="AK624"/>
          <cell r="AL624"/>
          <cell r="AM624"/>
          <cell r="AN624"/>
          <cell r="AO624"/>
          <cell r="AP624"/>
          <cell r="AQ624">
            <v>530</v>
          </cell>
          <cell r="AR624">
            <v>530</v>
          </cell>
        </row>
        <row r="625">
          <cell r="A625" t="str">
            <v>12-1381</v>
          </cell>
          <cell r="B625" t="str">
            <v>Lynn, Swampscott</v>
          </cell>
          <cell r="C625"/>
          <cell r="D625"/>
          <cell r="E625"/>
          <cell r="F625"/>
          <cell r="G625"/>
          <cell r="H625"/>
          <cell r="I625"/>
          <cell r="J625"/>
          <cell r="K625"/>
          <cell r="L625"/>
          <cell r="M625"/>
          <cell r="N625"/>
          <cell r="O625"/>
          <cell r="P625"/>
          <cell r="Q625"/>
          <cell r="R625"/>
          <cell r="S625"/>
          <cell r="T625"/>
          <cell r="U625"/>
          <cell r="V625"/>
          <cell r="W625"/>
          <cell r="X625"/>
          <cell r="Y625">
            <v>0</v>
          </cell>
          <cell r="Z625">
            <v>0</v>
          </cell>
          <cell r="AA625"/>
          <cell r="AB625"/>
          <cell r="AC625"/>
          <cell r="AD625"/>
          <cell r="AE625"/>
          <cell r="AF625"/>
          <cell r="AG625"/>
          <cell r="AH625"/>
          <cell r="AI625"/>
          <cell r="AJ625"/>
          <cell r="AK625"/>
          <cell r="AL625"/>
          <cell r="AM625"/>
          <cell r="AN625"/>
          <cell r="AO625"/>
          <cell r="AP625"/>
          <cell r="AQ625"/>
          <cell r="AR625"/>
        </row>
        <row r="626">
          <cell r="A626" t="str">
            <v>12-1382</v>
          </cell>
          <cell r="B626" t="str">
            <v>Lynn, Swampscott</v>
          </cell>
          <cell r="C626"/>
          <cell r="D626"/>
          <cell r="E626"/>
          <cell r="F626"/>
          <cell r="G626"/>
          <cell r="H626"/>
          <cell r="I626"/>
          <cell r="J626"/>
          <cell r="K626"/>
          <cell r="L626"/>
          <cell r="M626"/>
          <cell r="N626"/>
          <cell r="O626"/>
          <cell r="P626"/>
          <cell r="Q626"/>
          <cell r="R626"/>
          <cell r="S626"/>
          <cell r="T626"/>
          <cell r="U626"/>
          <cell r="V626"/>
          <cell r="W626"/>
          <cell r="X626"/>
          <cell r="Y626">
            <v>0</v>
          </cell>
          <cell r="Z626">
            <v>0</v>
          </cell>
          <cell r="AA626"/>
          <cell r="AB626"/>
          <cell r="AC626"/>
          <cell r="AD626"/>
          <cell r="AE626"/>
          <cell r="AF626"/>
          <cell r="AG626"/>
          <cell r="AH626"/>
          <cell r="AI626"/>
          <cell r="AJ626"/>
          <cell r="AK626"/>
          <cell r="AL626"/>
          <cell r="AM626"/>
          <cell r="AN626"/>
          <cell r="AO626"/>
          <cell r="AP626"/>
          <cell r="AQ626"/>
          <cell r="AR626"/>
        </row>
        <row r="627">
          <cell r="A627" t="str">
            <v>12-1386</v>
          </cell>
          <cell r="B627" t="str">
            <v>Lynn</v>
          </cell>
          <cell r="C627"/>
          <cell r="D627"/>
          <cell r="E627"/>
          <cell r="F627"/>
          <cell r="G627"/>
          <cell r="H627"/>
          <cell r="I627"/>
          <cell r="J627"/>
          <cell r="K627"/>
          <cell r="L627"/>
          <cell r="M627"/>
          <cell r="N627"/>
          <cell r="O627"/>
          <cell r="P627"/>
          <cell r="Q627"/>
          <cell r="R627"/>
          <cell r="S627"/>
          <cell r="T627"/>
          <cell r="U627"/>
          <cell r="V627"/>
          <cell r="W627"/>
          <cell r="X627"/>
          <cell r="Y627">
            <v>0</v>
          </cell>
          <cell r="Z627">
            <v>0</v>
          </cell>
          <cell r="AA627"/>
          <cell r="AB627"/>
          <cell r="AC627"/>
          <cell r="AD627"/>
          <cell r="AE627"/>
          <cell r="AF627"/>
          <cell r="AG627"/>
          <cell r="AH627"/>
          <cell r="AI627"/>
          <cell r="AJ627"/>
          <cell r="AK627"/>
          <cell r="AL627"/>
          <cell r="AM627"/>
          <cell r="AN627"/>
          <cell r="AO627"/>
          <cell r="AP627"/>
          <cell r="AQ627"/>
          <cell r="AR627"/>
        </row>
        <row r="628">
          <cell r="A628" t="str">
            <v>12-1387</v>
          </cell>
          <cell r="B628" t="str">
            <v>Lynn</v>
          </cell>
          <cell r="C628"/>
          <cell r="D628"/>
          <cell r="E628"/>
          <cell r="F628"/>
          <cell r="G628"/>
          <cell r="H628"/>
          <cell r="I628"/>
          <cell r="J628"/>
          <cell r="K628"/>
          <cell r="L628"/>
          <cell r="M628"/>
          <cell r="N628"/>
          <cell r="O628"/>
          <cell r="P628"/>
          <cell r="Q628"/>
          <cell r="R628"/>
          <cell r="S628"/>
          <cell r="T628"/>
          <cell r="U628"/>
          <cell r="V628"/>
          <cell r="W628"/>
          <cell r="X628"/>
          <cell r="Y628">
            <v>0</v>
          </cell>
          <cell r="Z628">
            <v>0</v>
          </cell>
          <cell r="AA628"/>
          <cell r="AB628"/>
          <cell r="AC628"/>
          <cell r="AD628"/>
          <cell r="AE628"/>
          <cell r="AF628"/>
          <cell r="AG628"/>
          <cell r="AH628"/>
          <cell r="AI628"/>
          <cell r="AJ628"/>
          <cell r="AK628"/>
          <cell r="AL628"/>
          <cell r="AM628"/>
          <cell r="AN628"/>
          <cell r="AO628"/>
          <cell r="AP628"/>
          <cell r="AQ628"/>
          <cell r="AR628"/>
        </row>
        <row r="629">
          <cell r="A629" t="str">
            <v>12-1391</v>
          </cell>
          <cell r="B629" t="str">
            <v>Lynn, Nahant</v>
          </cell>
          <cell r="C629"/>
          <cell r="D629"/>
          <cell r="E629"/>
          <cell r="F629"/>
          <cell r="G629"/>
          <cell r="H629"/>
          <cell r="I629"/>
          <cell r="J629"/>
          <cell r="K629"/>
          <cell r="L629"/>
          <cell r="M629"/>
          <cell r="N629"/>
          <cell r="O629"/>
          <cell r="P629"/>
          <cell r="Q629"/>
          <cell r="R629"/>
          <cell r="S629">
            <v>16</v>
          </cell>
          <cell r="T629">
            <v>16</v>
          </cell>
          <cell r="U629"/>
          <cell r="V629"/>
          <cell r="W629"/>
          <cell r="X629"/>
          <cell r="Y629">
            <v>16</v>
          </cell>
          <cell r="Z629">
            <v>16</v>
          </cell>
          <cell r="AA629"/>
          <cell r="AB629"/>
          <cell r="AC629"/>
          <cell r="AD629"/>
          <cell r="AE629"/>
          <cell r="AF629"/>
          <cell r="AG629"/>
          <cell r="AH629"/>
          <cell r="AI629"/>
          <cell r="AJ629"/>
          <cell r="AK629"/>
          <cell r="AL629"/>
          <cell r="AM629"/>
          <cell r="AN629"/>
          <cell r="AO629"/>
          <cell r="AP629"/>
          <cell r="AQ629">
            <v>58.46</v>
          </cell>
          <cell r="AR629">
            <v>58.46</v>
          </cell>
        </row>
        <row r="630">
          <cell r="A630" t="str">
            <v>12-1393</v>
          </cell>
          <cell r="B630" t="str">
            <v>Lynn</v>
          </cell>
          <cell r="C630"/>
          <cell r="D630"/>
          <cell r="E630"/>
          <cell r="F630"/>
          <cell r="G630"/>
          <cell r="H630"/>
          <cell r="I630"/>
          <cell r="J630"/>
          <cell r="K630"/>
          <cell r="L630"/>
          <cell r="M630"/>
          <cell r="N630"/>
          <cell r="O630">
            <v>1</v>
          </cell>
          <cell r="P630">
            <v>1</v>
          </cell>
          <cell r="Q630"/>
          <cell r="R630"/>
          <cell r="S630">
            <v>1</v>
          </cell>
          <cell r="T630">
            <v>1</v>
          </cell>
          <cell r="U630"/>
          <cell r="V630"/>
          <cell r="W630"/>
          <cell r="X630"/>
          <cell r="Y630">
            <v>2</v>
          </cell>
          <cell r="Z630">
            <v>2</v>
          </cell>
          <cell r="AA630"/>
          <cell r="AB630"/>
          <cell r="AC630"/>
          <cell r="AD630"/>
          <cell r="AE630"/>
          <cell r="AF630"/>
          <cell r="AG630"/>
          <cell r="AH630"/>
          <cell r="AI630"/>
          <cell r="AJ630"/>
          <cell r="AK630"/>
          <cell r="AL630"/>
          <cell r="AM630">
            <v>75</v>
          </cell>
          <cell r="AN630">
            <v>75</v>
          </cell>
          <cell r="AO630"/>
          <cell r="AP630"/>
          <cell r="AQ630">
            <v>100</v>
          </cell>
          <cell r="AR630">
            <v>100</v>
          </cell>
        </row>
        <row r="631">
          <cell r="A631" t="str">
            <v>12-1394</v>
          </cell>
          <cell r="B631" t="str">
            <v>Lynn, Nahant</v>
          </cell>
          <cell r="C631"/>
          <cell r="D631"/>
          <cell r="E631"/>
          <cell r="F631"/>
          <cell r="G631"/>
          <cell r="H631"/>
          <cell r="I631"/>
          <cell r="J631"/>
          <cell r="K631"/>
          <cell r="L631"/>
          <cell r="M631"/>
          <cell r="N631"/>
          <cell r="O631"/>
          <cell r="P631"/>
          <cell r="Q631"/>
          <cell r="R631"/>
          <cell r="S631">
            <v>4</v>
          </cell>
          <cell r="T631">
            <v>4</v>
          </cell>
          <cell r="U631"/>
          <cell r="V631"/>
          <cell r="W631"/>
          <cell r="X631"/>
          <cell r="Y631">
            <v>4</v>
          </cell>
          <cell r="Z631">
            <v>4</v>
          </cell>
          <cell r="AA631"/>
          <cell r="AB631"/>
          <cell r="AC631"/>
          <cell r="AD631"/>
          <cell r="AE631"/>
          <cell r="AF631"/>
          <cell r="AG631"/>
          <cell r="AH631"/>
          <cell r="AI631"/>
          <cell r="AJ631"/>
          <cell r="AK631"/>
          <cell r="AL631"/>
          <cell r="AM631"/>
          <cell r="AN631"/>
          <cell r="AO631"/>
          <cell r="AP631"/>
          <cell r="AQ631">
            <v>234.6</v>
          </cell>
          <cell r="AR631">
            <v>234.6</v>
          </cell>
        </row>
        <row r="632">
          <cell r="A632" t="str">
            <v>12-13J1</v>
          </cell>
          <cell r="B632" t="str">
            <v>Saugus</v>
          </cell>
          <cell r="C632"/>
          <cell r="D632"/>
          <cell r="E632"/>
          <cell r="F632"/>
          <cell r="G632"/>
          <cell r="H632"/>
          <cell r="I632"/>
          <cell r="J632"/>
          <cell r="K632"/>
          <cell r="L632"/>
          <cell r="M632"/>
          <cell r="N632"/>
          <cell r="O632"/>
          <cell r="P632"/>
          <cell r="Q632"/>
          <cell r="R632"/>
          <cell r="S632">
            <v>4</v>
          </cell>
          <cell r="T632">
            <v>4</v>
          </cell>
          <cell r="U632"/>
          <cell r="V632"/>
          <cell r="W632"/>
          <cell r="X632"/>
          <cell r="Y632">
            <v>4</v>
          </cell>
          <cell r="Z632">
            <v>4</v>
          </cell>
          <cell r="AA632"/>
          <cell r="AB632"/>
          <cell r="AC632"/>
          <cell r="AD632"/>
          <cell r="AE632"/>
          <cell r="AF632"/>
          <cell r="AG632"/>
          <cell r="AH632"/>
          <cell r="AI632"/>
          <cell r="AJ632"/>
          <cell r="AK632"/>
          <cell r="AL632"/>
          <cell r="AM632"/>
          <cell r="AN632"/>
          <cell r="AO632"/>
          <cell r="AP632"/>
          <cell r="AQ632">
            <v>13.11</v>
          </cell>
          <cell r="AR632">
            <v>13.11</v>
          </cell>
        </row>
        <row r="633">
          <cell r="A633" t="str">
            <v>12-13J2</v>
          </cell>
          <cell r="B633" t="str">
            <v>Saugus</v>
          </cell>
          <cell r="C633"/>
          <cell r="D633"/>
          <cell r="E633"/>
          <cell r="F633"/>
          <cell r="G633"/>
          <cell r="H633"/>
          <cell r="I633"/>
          <cell r="J633"/>
          <cell r="K633"/>
          <cell r="L633"/>
          <cell r="M633"/>
          <cell r="N633"/>
          <cell r="O633"/>
          <cell r="P633"/>
          <cell r="Q633"/>
          <cell r="R633"/>
          <cell r="S633">
            <v>7</v>
          </cell>
          <cell r="T633">
            <v>7</v>
          </cell>
          <cell r="U633"/>
          <cell r="V633"/>
          <cell r="W633"/>
          <cell r="X633"/>
          <cell r="Y633">
            <v>7</v>
          </cell>
          <cell r="Z633">
            <v>7</v>
          </cell>
          <cell r="AA633"/>
          <cell r="AB633"/>
          <cell r="AC633"/>
          <cell r="AD633"/>
          <cell r="AE633"/>
          <cell r="AF633"/>
          <cell r="AG633"/>
          <cell r="AH633"/>
          <cell r="AI633"/>
          <cell r="AJ633"/>
          <cell r="AK633"/>
          <cell r="AL633"/>
          <cell r="AM633"/>
          <cell r="AN633"/>
          <cell r="AO633"/>
          <cell r="AP633"/>
          <cell r="AQ633">
            <v>30.815000000000001</v>
          </cell>
          <cell r="AR633">
            <v>30.815000000000001</v>
          </cell>
        </row>
        <row r="634">
          <cell r="A634" t="str">
            <v>12-13J3</v>
          </cell>
          <cell r="B634" t="str">
            <v>Saugus</v>
          </cell>
          <cell r="C634"/>
          <cell r="D634"/>
          <cell r="E634"/>
          <cell r="F634"/>
          <cell r="G634"/>
          <cell r="H634"/>
          <cell r="I634"/>
          <cell r="J634"/>
          <cell r="K634"/>
          <cell r="L634"/>
          <cell r="M634"/>
          <cell r="N634"/>
          <cell r="O634"/>
          <cell r="P634"/>
          <cell r="Q634"/>
          <cell r="R634"/>
          <cell r="S634">
            <v>33</v>
          </cell>
          <cell r="T634">
            <v>33</v>
          </cell>
          <cell r="U634"/>
          <cell r="V634"/>
          <cell r="W634"/>
          <cell r="X634"/>
          <cell r="Y634">
            <v>33</v>
          </cell>
          <cell r="Z634">
            <v>33</v>
          </cell>
          <cell r="AA634"/>
          <cell r="AB634"/>
          <cell r="AC634"/>
          <cell r="AD634"/>
          <cell r="AE634"/>
          <cell r="AF634"/>
          <cell r="AG634"/>
          <cell r="AH634"/>
          <cell r="AI634"/>
          <cell r="AJ634"/>
          <cell r="AK634"/>
          <cell r="AL634"/>
          <cell r="AM634"/>
          <cell r="AN634"/>
          <cell r="AO634"/>
          <cell r="AP634"/>
          <cell r="AQ634">
            <v>184.27500000000001</v>
          </cell>
          <cell r="AR634">
            <v>184.27500000000001</v>
          </cell>
        </row>
        <row r="635">
          <cell r="A635" t="str">
            <v>12-16J1</v>
          </cell>
          <cell r="B635" t="str">
            <v>Malden</v>
          </cell>
          <cell r="C635"/>
          <cell r="D635"/>
          <cell r="E635"/>
          <cell r="F635"/>
          <cell r="G635"/>
          <cell r="H635"/>
          <cell r="I635"/>
          <cell r="J635"/>
          <cell r="K635"/>
          <cell r="L635"/>
          <cell r="M635"/>
          <cell r="N635"/>
          <cell r="O635"/>
          <cell r="P635"/>
          <cell r="Q635"/>
          <cell r="R635"/>
          <cell r="S635">
            <v>7</v>
          </cell>
          <cell r="T635">
            <v>7</v>
          </cell>
          <cell r="U635"/>
          <cell r="V635"/>
          <cell r="W635"/>
          <cell r="X635"/>
          <cell r="Y635">
            <v>7</v>
          </cell>
          <cell r="Z635">
            <v>7</v>
          </cell>
          <cell r="AA635"/>
          <cell r="AB635"/>
          <cell r="AC635"/>
          <cell r="AD635"/>
          <cell r="AE635"/>
          <cell r="AF635"/>
          <cell r="AG635"/>
          <cell r="AH635"/>
          <cell r="AI635"/>
          <cell r="AJ635"/>
          <cell r="AK635"/>
          <cell r="AL635"/>
          <cell r="AM635"/>
          <cell r="AN635"/>
          <cell r="AO635"/>
          <cell r="AP635"/>
          <cell r="AQ635">
            <v>35.880000000000003</v>
          </cell>
          <cell r="AR635">
            <v>35.880000000000003</v>
          </cell>
        </row>
        <row r="636">
          <cell r="A636" t="str">
            <v>12-16J2</v>
          </cell>
          <cell r="B636" t="str">
            <v>Malden</v>
          </cell>
          <cell r="C636"/>
          <cell r="D636"/>
          <cell r="E636"/>
          <cell r="F636"/>
          <cell r="G636"/>
          <cell r="H636"/>
          <cell r="I636"/>
          <cell r="J636"/>
          <cell r="K636"/>
          <cell r="L636"/>
          <cell r="M636"/>
          <cell r="N636"/>
          <cell r="O636"/>
          <cell r="P636"/>
          <cell r="Q636"/>
          <cell r="R636"/>
          <cell r="S636">
            <v>8</v>
          </cell>
          <cell r="T636">
            <v>8</v>
          </cell>
          <cell r="U636"/>
          <cell r="V636"/>
          <cell r="W636"/>
          <cell r="X636"/>
          <cell r="Y636">
            <v>8</v>
          </cell>
          <cell r="Z636">
            <v>8</v>
          </cell>
          <cell r="AA636"/>
          <cell r="AB636"/>
          <cell r="AC636"/>
          <cell r="AD636"/>
          <cell r="AE636"/>
          <cell r="AF636"/>
          <cell r="AG636"/>
          <cell r="AH636"/>
          <cell r="AI636"/>
          <cell r="AJ636"/>
          <cell r="AK636"/>
          <cell r="AL636"/>
          <cell r="AM636"/>
          <cell r="AN636"/>
          <cell r="AO636"/>
          <cell r="AP636"/>
          <cell r="AQ636">
            <v>333.47</v>
          </cell>
          <cell r="AR636">
            <v>333.47</v>
          </cell>
        </row>
        <row r="637">
          <cell r="A637" t="str">
            <v>12-16J3</v>
          </cell>
          <cell r="B637" t="str">
            <v>Malden</v>
          </cell>
          <cell r="C637"/>
          <cell r="D637"/>
          <cell r="E637"/>
          <cell r="F637"/>
          <cell r="G637"/>
          <cell r="H637"/>
          <cell r="I637"/>
          <cell r="J637"/>
          <cell r="K637"/>
          <cell r="L637"/>
          <cell r="M637"/>
          <cell r="N637"/>
          <cell r="O637">
            <v>1</v>
          </cell>
          <cell r="P637">
            <v>1</v>
          </cell>
          <cell r="Q637"/>
          <cell r="R637"/>
          <cell r="S637">
            <v>6</v>
          </cell>
          <cell r="T637">
            <v>6</v>
          </cell>
          <cell r="U637"/>
          <cell r="V637"/>
          <cell r="W637"/>
          <cell r="X637"/>
          <cell r="Y637">
            <v>7</v>
          </cell>
          <cell r="Z637">
            <v>7</v>
          </cell>
          <cell r="AA637"/>
          <cell r="AB637"/>
          <cell r="AC637"/>
          <cell r="AD637"/>
          <cell r="AE637"/>
          <cell r="AF637"/>
          <cell r="AG637"/>
          <cell r="AH637"/>
          <cell r="AI637"/>
          <cell r="AJ637"/>
          <cell r="AK637"/>
          <cell r="AL637"/>
          <cell r="AM637">
            <v>1.2</v>
          </cell>
          <cell r="AN637">
            <v>1.2</v>
          </cell>
          <cell r="AO637"/>
          <cell r="AP637"/>
          <cell r="AQ637">
            <v>27.63</v>
          </cell>
          <cell r="AR637">
            <v>27.63</v>
          </cell>
        </row>
        <row r="638">
          <cell r="A638" t="str">
            <v>12-16J4</v>
          </cell>
          <cell r="B638" t="str">
            <v>Malden</v>
          </cell>
          <cell r="C638"/>
          <cell r="D638"/>
          <cell r="E638"/>
          <cell r="F638"/>
          <cell r="G638"/>
          <cell r="H638"/>
          <cell r="I638"/>
          <cell r="J638"/>
          <cell r="K638"/>
          <cell r="L638"/>
          <cell r="M638"/>
          <cell r="N638"/>
          <cell r="O638"/>
          <cell r="P638"/>
          <cell r="Q638"/>
          <cell r="R638"/>
          <cell r="S638">
            <v>17</v>
          </cell>
          <cell r="T638">
            <v>17</v>
          </cell>
          <cell r="U638"/>
          <cell r="V638"/>
          <cell r="W638"/>
          <cell r="X638"/>
          <cell r="Y638">
            <v>17</v>
          </cell>
          <cell r="Z638">
            <v>17</v>
          </cell>
          <cell r="AA638"/>
          <cell r="AB638"/>
          <cell r="AC638"/>
          <cell r="AD638"/>
          <cell r="AE638"/>
          <cell r="AF638"/>
          <cell r="AG638"/>
          <cell r="AH638"/>
          <cell r="AI638"/>
          <cell r="AJ638"/>
          <cell r="AK638"/>
          <cell r="AL638"/>
          <cell r="AM638"/>
          <cell r="AN638"/>
          <cell r="AO638"/>
          <cell r="AP638"/>
          <cell r="AQ638">
            <v>160</v>
          </cell>
          <cell r="AR638">
            <v>160</v>
          </cell>
        </row>
        <row r="639">
          <cell r="A639" t="str">
            <v>12-16J5</v>
          </cell>
          <cell r="B639" t="str">
            <v>Malden</v>
          </cell>
          <cell r="C639"/>
          <cell r="D639"/>
          <cell r="E639"/>
          <cell r="F639"/>
          <cell r="G639"/>
          <cell r="H639"/>
          <cell r="I639"/>
          <cell r="J639"/>
          <cell r="K639"/>
          <cell r="L639"/>
          <cell r="M639"/>
          <cell r="N639"/>
          <cell r="O639"/>
          <cell r="P639"/>
          <cell r="Q639"/>
          <cell r="R639"/>
          <cell r="S639">
            <v>16</v>
          </cell>
          <cell r="T639">
            <v>16</v>
          </cell>
          <cell r="U639"/>
          <cell r="V639"/>
          <cell r="W639"/>
          <cell r="X639"/>
          <cell r="Y639">
            <v>16</v>
          </cell>
          <cell r="Z639">
            <v>16</v>
          </cell>
          <cell r="AA639"/>
          <cell r="AB639"/>
          <cell r="AC639"/>
          <cell r="AD639"/>
          <cell r="AE639"/>
          <cell r="AF639"/>
          <cell r="AG639"/>
          <cell r="AH639"/>
          <cell r="AI639"/>
          <cell r="AJ639"/>
          <cell r="AK639"/>
          <cell r="AL639"/>
          <cell r="AM639"/>
          <cell r="AN639"/>
          <cell r="AO639"/>
          <cell r="AP639"/>
          <cell r="AQ639">
            <v>72.709999999999994</v>
          </cell>
          <cell r="AR639">
            <v>72.709999999999994</v>
          </cell>
        </row>
        <row r="640">
          <cell r="A640" t="str">
            <v>12-16W1</v>
          </cell>
          <cell r="B640" t="str">
            <v>Malden, Revere, Saugus</v>
          </cell>
          <cell r="C640"/>
          <cell r="D640"/>
          <cell r="E640"/>
          <cell r="F640"/>
          <cell r="G640"/>
          <cell r="H640"/>
          <cell r="I640"/>
          <cell r="J640"/>
          <cell r="K640"/>
          <cell r="L640"/>
          <cell r="M640"/>
          <cell r="N640"/>
          <cell r="O640"/>
          <cell r="P640"/>
          <cell r="Q640"/>
          <cell r="R640"/>
          <cell r="S640">
            <v>93</v>
          </cell>
          <cell r="T640">
            <v>93</v>
          </cell>
          <cell r="U640"/>
          <cell r="V640"/>
          <cell r="W640"/>
          <cell r="X640"/>
          <cell r="Y640">
            <v>93</v>
          </cell>
          <cell r="Z640">
            <v>93</v>
          </cell>
          <cell r="AA640"/>
          <cell r="AB640"/>
          <cell r="AC640"/>
          <cell r="AD640"/>
          <cell r="AE640"/>
          <cell r="AF640"/>
          <cell r="AG640"/>
          <cell r="AH640"/>
          <cell r="AI640"/>
          <cell r="AJ640"/>
          <cell r="AK640"/>
          <cell r="AL640"/>
          <cell r="AM640"/>
          <cell r="AN640"/>
          <cell r="AO640"/>
          <cell r="AP640"/>
          <cell r="AQ640">
            <v>527.38</v>
          </cell>
          <cell r="AR640">
            <v>527.38</v>
          </cell>
        </row>
        <row r="641">
          <cell r="A641" t="str">
            <v>12-16W2</v>
          </cell>
          <cell r="B641" t="str">
            <v>Everett, Malden</v>
          </cell>
          <cell r="C641"/>
          <cell r="D641"/>
          <cell r="E641"/>
          <cell r="F641"/>
          <cell r="G641"/>
          <cell r="H641"/>
          <cell r="I641"/>
          <cell r="J641"/>
          <cell r="K641"/>
          <cell r="L641"/>
          <cell r="M641"/>
          <cell r="N641"/>
          <cell r="O641"/>
          <cell r="P641"/>
          <cell r="Q641"/>
          <cell r="R641"/>
          <cell r="S641">
            <v>84</v>
          </cell>
          <cell r="T641">
            <v>84</v>
          </cell>
          <cell r="U641"/>
          <cell r="V641"/>
          <cell r="W641"/>
          <cell r="X641"/>
          <cell r="Y641">
            <v>84</v>
          </cell>
          <cell r="Z641">
            <v>84</v>
          </cell>
          <cell r="AA641"/>
          <cell r="AB641"/>
          <cell r="AC641"/>
          <cell r="AD641"/>
          <cell r="AE641"/>
          <cell r="AF641"/>
          <cell r="AG641"/>
          <cell r="AH641"/>
          <cell r="AI641"/>
          <cell r="AJ641"/>
          <cell r="AK641"/>
          <cell r="AL641"/>
          <cell r="AM641"/>
          <cell r="AN641"/>
          <cell r="AO641"/>
          <cell r="AP641"/>
          <cell r="AQ641">
            <v>378.33</v>
          </cell>
          <cell r="AR641">
            <v>378.33</v>
          </cell>
        </row>
        <row r="642">
          <cell r="A642" t="str">
            <v>12-16W3</v>
          </cell>
          <cell r="B642" t="str">
            <v>Malden, Melrose, Revere, Saugus</v>
          </cell>
          <cell r="C642"/>
          <cell r="D642"/>
          <cell r="E642"/>
          <cell r="F642"/>
          <cell r="G642"/>
          <cell r="H642"/>
          <cell r="I642"/>
          <cell r="J642"/>
          <cell r="K642"/>
          <cell r="L642"/>
          <cell r="M642"/>
          <cell r="N642"/>
          <cell r="O642"/>
          <cell r="P642"/>
          <cell r="Q642"/>
          <cell r="R642"/>
          <cell r="S642">
            <v>53</v>
          </cell>
          <cell r="T642">
            <v>53</v>
          </cell>
          <cell r="U642"/>
          <cell r="V642"/>
          <cell r="W642"/>
          <cell r="X642"/>
          <cell r="Y642">
            <v>53</v>
          </cell>
          <cell r="Z642">
            <v>53</v>
          </cell>
          <cell r="AA642"/>
          <cell r="AB642"/>
          <cell r="AC642"/>
          <cell r="AD642"/>
          <cell r="AE642"/>
          <cell r="AF642"/>
          <cell r="AG642"/>
          <cell r="AH642"/>
          <cell r="AI642"/>
          <cell r="AJ642"/>
          <cell r="AK642"/>
          <cell r="AL642"/>
          <cell r="AM642"/>
          <cell r="AN642"/>
          <cell r="AO642"/>
          <cell r="AP642"/>
          <cell r="AQ642">
            <v>366.32</v>
          </cell>
          <cell r="AR642">
            <v>366.32</v>
          </cell>
        </row>
        <row r="643">
          <cell r="A643" t="str">
            <v>12-16W4</v>
          </cell>
          <cell r="B643" t="str">
            <v>Malden, Revere</v>
          </cell>
          <cell r="C643"/>
          <cell r="D643"/>
          <cell r="E643"/>
          <cell r="F643"/>
          <cell r="G643"/>
          <cell r="H643"/>
          <cell r="I643"/>
          <cell r="J643"/>
          <cell r="K643"/>
          <cell r="L643"/>
          <cell r="M643"/>
          <cell r="N643"/>
          <cell r="O643"/>
          <cell r="P643"/>
          <cell r="Q643"/>
          <cell r="R643"/>
          <cell r="S643">
            <v>48</v>
          </cell>
          <cell r="T643">
            <v>48</v>
          </cell>
          <cell r="U643"/>
          <cell r="V643"/>
          <cell r="W643"/>
          <cell r="X643"/>
          <cell r="Y643">
            <v>48</v>
          </cell>
          <cell r="Z643">
            <v>48</v>
          </cell>
          <cell r="AA643"/>
          <cell r="AB643"/>
          <cell r="AC643"/>
          <cell r="AD643"/>
          <cell r="AE643"/>
          <cell r="AF643"/>
          <cell r="AG643"/>
          <cell r="AH643"/>
          <cell r="AI643"/>
          <cell r="AJ643"/>
          <cell r="AK643"/>
          <cell r="AL643"/>
          <cell r="AM643"/>
          <cell r="AN643"/>
          <cell r="AO643"/>
          <cell r="AP643"/>
          <cell r="AQ643">
            <v>551.85</v>
          </cell>
          <cell r="AR643">
            <v>551.85</v>
          </cell>
        </row>
        <row r="644">
          <cell r="A644" t="str">
            <v>12-16W5</v>
          </cell>
          <cell r="B644" t="str">
            <v>Everett, Malden</v>
          </cell>
          <cell r="C644"/>
          <cell r="D644"/>
          <cell r="E644"/>
          <cell r="F644"/>
          <cell r="G644"/>
          <cell r="H644"/>
          <cell r="I644"/>
          <cell r="J644"/>
          <cell r="K644"/>
          <cell r="L644"/>
          <cell r="M644"/>
          <cell r="N644"/>
          <cell r="O644"/>
          <cell r="P644"/>
          <cell r="Q644"/>
          <cell r="R644"/>
          <cell r="S644">
            <v>19</v>
          </cell>
          <cell r="T644">
            <v>19</v>
          </cell>
          <cell r="U644"/>
          <cell r="V644"/>
          <cell r="W644"/>
          <cell r="X644"/>
          <cell r="Y644">
            <v>19</v>
          </cell>
          <cell r="Z644">
            <v>19</v>
          </cell>
          <cell r="AA644"/>
          <cell r="AB644"/>
          <cell r="AC644"/>
          <cell r="AD644"/>
          <cell r="AE644"/>
          <cell r="AF644"/>
          <cell r="AG644"/>
          <cell r="AH644"/>
          <cell r="AI644"/>
          <cell r="AJ644"/>
          <cell r="AK644"/>
          <cell r="AL644"/>
          <cell r="AM644"/>
          <cell r="AN644"/>
          <cell r="AO644"/>
          <cell r="AP644"/>
          <cell r="AQ644">
            <v>651.67999999999995</v>
          </cell>
          <cell r="AR644">
            <v>651.67999999999995</v>
          </cell>
        </row>
        <row r="645">
          <cell r="A645" t="str">
            <v>12-16W6</v>
          </cell>
          <cell r="B645" t="str">
            <v>Malden, Melrose</v>
          </cell>
          <cell r="C645"/>
          <cell r="D645"/>
          <cell r="E645"/>
          <cell r="F645"/>
          <cell r="G645"/>
          <cell r="H645"/>
          <cell r="I645"/>
          <cell r="J645"/>
          <cell r="K645"/>
          <cell r="L645"/>
          <cell r="M645"/>
          <cell r="N645"/>
          <cell r="O645"/>
          <cell r="P645"/>
          <cell r="Q645"/>
          <cell r="R645"/>
          <cell r="S645">
            <v>163</v>
          </cell>
          <cell r="T645">
            <v>163</v>
          </cell>
          <cell r="U645">
            <v>1</v>
          </cell>
          <cell r="V645">
            <v>1</v>
          </cell>
          <cell r="W645"/>
          <cell r="X645"/>
          <cell r="Y645">
            <v>164</v>
          </cell>
          <cell r="Z645">
            <v>164</v>
          </cell>
          <cell r="AA645"/>
          <cell r="AB645"/>
          <cell r="AC645"/>
          <cell r="AD645"/>
          <cell r="AE645"/>
          <cell r="AF645"/>
          <cell r="AG645"/>
          <cell r="AH645"/>
          <cell r="AI645"/>
          <cell r="AJ645"/>
          <cell r="AK645"/>
          <cell r="AL645"/>
          <cell r="AM645"/>
          <cell r="AN645"/>
          <cell r="AO645"/>
          <cell r="AP645"/>
          <cell r="AQ645">
            <v>893.35</v>
          </cell>
          <cell r="AR645">
            <v>893.35</v>
          </cell>
        </row>
        <row r="646">
          <cell r="A646" t="str">
            <v>12-16W7</v>
          </cell>
          <cell r="B646" t="str">
            <v>Everett, Malden, Revere</v>
          </cell>
          <cell r="C646"/>
          <cell r="D646"/>
          <cell r="E646"/>
          <cell r="F646"/>
          <cell r="G646"/>
          <cell r="H646"/>
          <cell r="I646"/>
          <cell r="J646"/>
          <cell r="K646"/>
          <cell r="L646"/>
          <cell r="M646"/>
          <cell r="N646"/>
          <cell r="O646"/>
          <cell r="P646"/>
          <cell r="Q646"/>
          <cell r="R646"/>
          <cell r="S646">
            <v>134</v>
          </cell>
          <cell r="T646">
            <v>134</v>
          </cell>
          <cell r="U646"/>
          <cell r="V646"/>
          <cell r="W646"/>
          <cell r="X646"/>
          <cell r="Y646">
            <v>134</v>
          </cell>
          <cell r="Z646">
            <v>134</v>
          </cell>
          <cell r="AA646"/>
          <cell r="AB646"/>
          <cell r="AC646"/>
          <cell r="AD646"/>
          <cell r="AE646"/>
          <cell r="AF646"/>
          <cell r="AG646"/>
          <cell r="AH646"/>
          <cell r="AI646"/>
          <cell r="AJ646"/>
          <cell r="AK646"/>
          <cell r="AL646"/>
          <cell r="AM646"/>
          <cell r="AN646"/>
          <cell r="AO646"/>
          <cell r="AP646"/>
          <cell r="AQ646">
            <v>693.04</v>
          </cell>
          <cell r="AR646">
            <v>693.04</v>
          </cell>
        </row>
        <row r="647">
          <cell r="A647" t="str">
            <v>12-16W8</v>
          </cell>
          <cell r="B647" t="str">
            <v>Everett, Malden, Revere</v>
          </cell>
          <cell r="C647"/>
          <cell r="D647"/>
          <cell r="E647"/>
          <cell r="F647"/>
          <cell r="G647"/>
          <cell r="H647"/>
          <cell r="I647"/>
          <cell r="J647"/>
          <cell r="K647"/>
          <cell r="L647"/>
          <cell r="M647"/>
          <cell r="N647"/>
          <cell r="O647"/>
          <cell r="P647"/>
          <cell r="Q647"/>
          <cell r="R647"/>
          <cell r="S647">
            <v>140</v>
          </cell>
          <cell r="T647">
            <v>140</v>
          </cell>
          <cell r="U647"/>
          <cell r="V647"/>
          <cell r="W647"/>
          <cell r="X647"/>
          <cell r="Y647">
            <v>140</v>
          </cell>
          <cell r="Z647">
            <v>140</v>
          </cell>
          <cell r="AA647"/>
          <cell r="AB647"/>
          <cell r="AC647"/>
          <cell r="AD647"/>
          <cell r="AE647"/>
          <cell r="AF647"/>
          <cell r="AG647"/>
          <cell r="AH647"/>
          <cell r="AI647"/>
          <cell r="AJ647"/>
          <cell r="AK647"/>
          <cell r="AL647"/>
          <cell r="AM647"/>
          <cell r="AN647"/>
          <cell r="AO647"/>
          <cell r="AP647"/>
          <cell r="AQ647">
            <v>770.35</v>
          </cell>
          <cell r="AR647">
            <v>770.35</v>
          </cell>
        </row>
        <row r="648">
          <cell r="A648" t="str">
            <v>12-17J1</v>
          </cell>
          <cell r="B648" t="str">
            <v>Medford</v>
          </cell>
          <cell r="C648"/>
          <cell r="D648"/>
          <cell r="E648"/>
          <cell r="F648"/>
          <cell r="G648"/>
          <cell r="H648"/>
          <cell r="I648"/>
          <cell r="J648"/>
          <cell r="K648"/>
          <cell r="L648"/>
          <cell r="M648"/>
          <cell r="N648"/>
          <cell r="O648"/>
          <cell r="P648"/>
          <cell r="Q648"/>
          <cell r="R648"/>
          <cell r="S648">
            <v>3</v>
          </cell>
          <cell r="T648">
            <v>3</v>
          </cell>
          <cell r="U648"/>
          <cell r="V648"/>
          <cell r="W648"/>
          <cell r="X648"/>
          <cell r="Y648">
            <v>3</v>
          </cell>
          <cell r="Z648">
            <v>3</v>
          </cell>
          <cell r="AA648"/>
          <cell r="AB648"/>
          <cell r="AC648"/>
          <cell r="AD648"/>
          <cell r="AE648"/>
          <cell r="AF648"/>
          <cell r="AG648"/>
          <cell r="AH648"/>
          <cell r="AI648"/>
          <cell r="AJ648"/>
          <cell r="AK648"/>
          <cell r="AL648"/>
          <cell r="AM648"/>
          <cell r="AN648"/>
          <cell r="AO648"/>
          <cell r="AP648"/>
          <cell r="AQ648">
            <v>14.4</v>
          </cell>
          <cell r="AR648">
            <v>14.4</v>
          </cell>
        </row>
        <row r="649">
          <cell r="A649" t="str">
            <v>12-17J2</v>
          </cell>
          <cell r="B649" t="str">
            <v>Medford</v>
          </cell>
          <cell r="C649"/>
          <cell r="D649"/>
          <cell r="E649"/>
          <cell r="F649"/>
          <cell r="G649"/>
          <cell r="H649"/>
          <cell r="I649"/>
          <cell r="J649"/>
          <cell r="K649"/>
          <cell r="L649"/>
          <cell r="M649"/>
          <cell r="N649"/>
          <cell r="O649"/>
          <cell r="P649"/>
          <cell r="Q649"/>
          <cell r="R649"/>
          <cell r="S649">
            <v>35</v>
          </cell>
          <cell r="T649">
            <v>35</v>
          </cell>
          <cell r="U649"/>
          <cell r="V649"/>
          <cell r="W649"/>
          <cell r="X649"/>
          <cell r="Y649">
            <v>35</v>
          </cell>
          <cell r="Z649">
            <v>35</v>
          </cell>
          <cell r="AA649"/>
          <cell r="AB649"/>
          <cell r="AC649"/>
          <cell r="AD649"/>
          <cell r="AE649"/>
          <cell r="AF649"/>
          <cell r="AG649"/>
          <cell r="AH649"/>
          <cell r="AI649"/>
          <cell r="AJ649"/>
          <cell r="AK649"/>
          <cell r="AL649"/>
          <cell r="AM649"/>
          <cell r="AN649"/>
          <cell r="AO649"/>
          <cell r="AP649"/>
          <cell r="AQ649">
            <v>167.78</v>
          </cell>
          <cell r="AR649">
            <v>167.78</v>
          </cell>
        </row>
        <row r="650">
          <cell r="A650" t="str">
            <v>12-17J3</v>
          </cell>
          <cell r="B650" t="str">
            <v>Medford</v>
          </cell>
          <cell r="C650"/>
          <cell r="D650"/>
          <cell r="E650"/>
          <cell r="F650"/>
          <cell r="G650"/>
          <cell r="H650"/>
          <cell r="I650"/>
          <cell r="J650"/>
          <cell r="K650"/>
          <cell r="L650"/>
          <cell r="M650"/>
          <cell r="N650"/>
          <cell r="O650"/>
          <cell r="P650"/>
          <cell r="Q650"/>
          <cell r="R650"/>
          <cell r="S650">
            <v>37</v>
          </cell>
          <cell r="T650">
            <v>37</v>
          </cell>
          <cell r="U650"/>
          <cell r="V650"/>
          <cell r="W650"/>
          <cell r="X650"/>
          <cell r="Y650">
            <v>37</v>
          </cell>
          <cell r="Z650">
            <v>37</v>
          </cell>
          <cell r="AA650"/>
          <cell r="AB650"/>
          <cell r="AC650"/>
          <cell r="AD650"/>
          <cell r="AE650"/>
          <cell r="AF650"/>
          <cell r="AG650"/>
          <cell r="AH650"/>
          <cell r="AI650"/>
          <cell r="AJ650"/>
          <cell r="AK650"/>
          <cell r="AL650"/>
          <cell r="AM650"/>
          <cell r="AN650"/>
          <cell r="AO650"/>
          <cell r="AP650"/>
          <cell r="AQ650">
            <v>186.52</v>
          </cell>
          <cell r="AR650">
            <v>186.52</v>
          </cell>
        </row>
        <row r="651">
          <cell r="A651" t="str">
            <v>12-17J4</v>
          </cell>
          <cell r="B651" t="str">
            <v>Medford, Somerville</v>
          </cell>
          <cell r="C651"/>
          <cell r="D651"/>
          <cell r="E651"/>
          <cell r="F651"/>
          <cell r="G651"/>
          <cell r="H651"/>
          <cell r="I651"/>
          <cell r="J651"/>
          <cell r="K651"/>
          <cell r="L651"/>
          <cell r="M651"/>
          <cell r="N651"/>
          <cell r="O651"/>
          <cell r="P651"/>
          <cell r="Q651"/>
          <cell r="R651"/>
          <cell r="S651">
            <v>20</v>
          </cell>
          <cell r="T651">
            <v>20</v>
          </cell>
          <cell r="U651"/>
          <cell r="V651"/>
          <cell r="W651"/>
          <cell r="X651"/>
          <cell r="Y651">
            <v>20</v>
          </cell>
          <cell r="Z651">
            <v>20</v>
          </cell>
          <cell r="AA651"/>
          <cell r="AB651"/>
          <cell r="AC651"/>
          <cell r="AD651"/>
          <cell r="AE651"/>
          <cell r="AF651"/>
          <cell r="AG651"/>
          <cell r="AH651"/>
          <cell r="AI651"/>
          <cell r="AJ651"/>
          <cell r="AK651"/>
          <cell r="AL651"/>
          <cell r="AM651"/>
          <cell r="AN651"/>
          <cell r="AO651"/>
          <cell r="AP651"/>
          <cell r="AQ651">
            <v>88.17</v>
          </cell>
          <cell r="AR651">
            <v>88.17</v>
          </cell>
        </row>
        <row r="652">
          <cell r="A652" t="str">
            <v>12-17J5</v>
          </cell>
          <cell r="B652" t="str">
            <v>Medford</v>
          </cell>
          <cell r="C652"/>
          <cell r="D652"/>
          <cell r="E652"/>
          <cell r="F652"/>
          <cell r="G652"/>
          <cell r="H652"/>
          <cell r="I652"/>
          <cell r="J652"/>
          <cell r="K652"/>
          <cell r="L652"/>
          <cell r="M652"/>
          <cell r="N652"/>
          <cell r="O652"/>
          <cell r="P652"/>
          <cell r="Q652"/>
          <cell r="R652"/>
          <cell r="S652">
            <v>21</v>
          </cell>
          <cell r="T652">
            <v>21</v>
          </cell>
          <cell r="U652"/>
          <cell r="V652"/>
          <cell r="W652"/>
          <cell r="X652"/>
          <cell r="Y652">
            <v>21</v>
          </cell>
          <cell r="Z652">
            <v>21</v>
          </cell>
          <cell r="AA652"/>
          <cell r="AB652"/>
          <cell r="AC652"/>
          <cell r="AD652"/>
          <cell r="AE652"/>
          <cell r="AF652"/>
          <cell r="AG652"/>
          <cell r="AH652"/>
          <cell r="AI652"/>
          <cell r="AJ652"/>
          <cell r="AK652"/>
          <cell r="AL652"/>
          <cell r="AM652"/>
          <cell r="AN652"/>
          <cell r="AO652"/>
          <cell r="AP652"/>
          <cell r="AQ652">
            <v>90.89</v>
          </cell>
          <cell r="AR652">
            <v>90.89</v>
          </cell>
        </row>
        <row r="653">
          <cell r="A653" t="str">
            <v>12-17J6</v>
          </cell>
          <cell r="B653" t="str">
            <v>Medford, Winchester</v>
          </cell>
          <cell r="C653"/>
          <cell r="D653"/>
          <cell r="E653"/>
          <cell r="F653"/>
          <cell r="G653"/>
          <cell r="H653"/>
          <cell r="I653"/>
          <cell r="J653"/>
          <cell r="K653"/>
          <cell r="L653"/>
          <cell r="M653"/>
          <cell r="N653"/>
          <cell r="O653"/>
          <cell r="P653"/>
          <cell r="Q653"/>
          <cell r="R653"/>
          <cell r="S653">
            <v>21</v>
          </cell>
          <cell r="T653">
            <v>21</v>
          </cell>
          <cell r="U653"/>
          <cell r="V653"/>
          <cell r="W653"/>
          <cell r="X653"/>
          <cell r="Y653">
            <v>21</v>
          </cell>
          <cell r="Z653">
            <v>21</v>
          </cell>
          <cell r="AA653"/>
          <cell r="AB653"/>
          <cell r="AC653"/>
          <cell r="AD653"/>
          <cell r="AE653"/>
          <cell r="AF653"/>
          <cell r="AG653"/>
          <cell r="AH653"/>
          <cell r="AI653"/>
          <cell r="AJ653"/>
          <cell r="AK653"/>
          <cell r="AL653"/>
          <cell r="AM653"/>
          <cell r="AN653"/>
          <cell r="AO653"/>
          <cell r="AP653"/>
          <cell r="AQ653">
            <v>118.54</v>
          </cell>
          <cell r="AR653">
            <v>118.54</v>
          </cell>
        </row>
        <row r="654">
          <cell r="A654" t="str">
            <v>12-18J1</v>
          </cell>
          <cell r="B654" t="str">
            <v>Beverly</v>
          </cell>
          <cell r="C654"/>
          <cell r="D654"/>
          <cell r="E654"/>
          <cell r="F654"/>
          <cell r="G654"/>
          <cell r="H654"/>
          <cell r="I654"/>
          <cell r="J654"/>
          <cell r="K654"/>
          <cell r="L654"/>
          <cell r="M654"/>
          <cell r="N654"/>
          <cell r="O654"/>
          <cell r="P654"/>
          <cell r="Q654"/>
          <cell r="R654"/>
          <cell r="S654">
            <v>3</v>
          </cell>
          <cell r="T654">
            <v>3</v>
          </cell>
          <cell r="U654"/>
          <cell r="V654"/>
          <cell r="W654"/>
          <cell r="X654"/>
          <cell r="Y654">
            <v>3</v>
          </cell>
          <cell r="Z654">
            <v>3</v>
          </cell>
          <cell r="AA654"/>
          <cell r="AB654"/>
          <cell r="AC654"/>
          <cell r="AD654"/>
          <cell r="AE654"/>
          <cell r="AF654"/>
          <cell r="AG654"/>
          <cell r="AH654"/>
          <cell r="AI654"/>
          <cell r="AJ654"/>
          <cell r="AK654"/>
          <cell r="AL654"/>
          <cell r="AM654"/>
          <cell r="AN654"/>
          <cell r="AO654"/>
          <cell r="AP654"/>
          <cell r="AQ654">
            <v>22.5</v>
          </cell>
          <cell r="AR654">
            <v>22.5</v>
          </cell>
        </row>
        <row r="655">
          <cell r="A655" t="str">
            <v>12-18J3</v>
          </cell>
          <cell r="B655" t="str">
            <v>Beverly</v>
          </cell>
          <cell r="C655"/>
          <cell r="D655"/>
          <cell r="E655"/>
          <cell r="F655"/>
          <cell r="G655"/>
          <cell r="H655"/>
          <cell r="I655"/>
          <cell r="J655"/>
          <cell r="K655"/>
          <cell r="L655"/>
          <cell r="M655"/>
          <cell r="N655"/>
          <cell r="O655"/>
          <cell r="P655"/>
          <cell r="Q655"/>
          <cell r="R655"/>
          <cell r="S655">
            <v>1</v>
          </cell>
          <cell r="T655">
            <v>1</v>
          </cell>
          <cell r="U655"/>
          <cell r="V655"/>
          <cell r="W655"/>
          <cell r="X655"/>
          <cell r="Y655">
            <v>1</v>
          </cell>
          <cell r="Z655">
            <v>1</v>
          </cell>
          <cell r="AA655"/>
          <cell r="AB655"/>
          <cell r="AC655"/>
          <cell r="AD655"/>
          <cell r="AE655"/>
          <cell r="AF655"/>
          <cell r="AG655"/>
          <cell r="AH655"/>
          <cell r="AI655"/>
          <cell r="AJ655"/>
          <cell r="AK655"/>
          <cell r="AL655"/>
          <cell r="AM655"/>
          <cell r="AN655"/>
          <cell r="AO655"/>
          <cell r="AP655"/>
          <cell r="AQ655">
            <v>881.6</v>
          </cell>
          <cell r="AR655">
            <v>881.6</v>
          </cell>
        </row>
        <row r="656">
          <cell r="A656" t="str">
            <v>12-18J4</v>
          </cell>
          <cell r="B656" t="str">
            <v>Beverly</v>
          </cell>
          <cell r="C656"/>
          <cell r="D656"/>
          <cell r="E656"/>
          <cell r="F656"/>
          <cell r="G656"/>
          <cell r="H656"/>
          <cell r="I656"/>
          <cell r="J656"/>
          <cell r="K656"/>
          <cell r="L656"/>
          <cell r="M656"/>
          <cell r="N656"/>
          <cell r="O656"/>
          <cell r="P656"/>
          <cell r="Q656"/>
          <cell r="R656"/>
          <cell r="S656">
            <v>1</v>
          </cell>
          <cell r="T656">
            <v>1</v>
          </cell>
          <cell r="U656"/>
          <cell r="V656"/>
          <cell r="W656"/>
          <cell r="X656"/>
          <cell r="Y656">
            <v>1</v>
          </cell>
          <cell r="Z656">
            <v>1</v>
          </cell>
          <cell r="AA656"/>
          <cell r="AB656"/>
          <cell r="AC656"/>
          <cell r="AD656"/>
          <cell r="AE656"/>
          <cell r="AF656"/>
          <cell r="AG656"/>
          <cell r="AH656"/>
          <cell r="AI656"/>
          <cell r="AJ656"/>
          <cell r="AK656"/>
          <cell r="AL656"/>
          <cell r="AM656"/>
          <cell r="AN656"/>
          <cell r="AO656"/>
          <cell r="AP656"/>
          <cell r="AQ656">
            <v>92</v>
          </cell>
          <cell r="AR656">
            <v>92</v>
          </cell>
        </row>
        <row r="657">
          <cell r="A657" t="str">
            <v>12-18L1</v>
          </cell>
          <cell r="B657" t="str">
            <v>Beverly, Wenham</v>
          </cell>
          <cell r="C657"/>
          <cell r="D657"/>
          <cell r="E657"/>
          <cell r="F657"/>
          <cell r="G657"/>
          <cell r="H657"/>
          <cell r="I657"/>
          <cell r="J657"/>
          <cell r="K657"/>
          <cell r="L657"/>
          <cell r="M657"/>
          <cell r="N657"/>
          <cell r="O657"/>
          <cell r="P657"/>
          <cell r="Q657"/>
          <cell r="R657"/>
          <cell r="S657">
            <v>40</v>
          </cell>
          <cell r="T657">
            <v>40</v>
          </cell>
          <cell r="U657"/>
          <cell r="V657"/>
          <cell r="W657"/>
          <cell r="X657"/>
          <cell r="Y657">
            <v>40</v>
          </cell>
          <cell r="Z657">
            <v>40</v>
          </cell>
          <cell r="AA657"/>
          <cell r="AB657"/>
          <cell r="AC657"/>
          <cell r="AD657"/>
          <cell r="AE657"/>
          <cell r="AF657"/>
          <cell r="AG657"/>
          <cell r="AH657"/>
          <cell r="AI657"/>
          <cell r="AJ657"/>
          <cell r="AK657"/>
          <cell r="AL657"/>
          <cell r="AM657"/>
          <cell r="AN657"/>
          <cell r="AO657"/>
          <cell r="AP657"/>
          <cell r="AQ657">
            <v>2343.73</v>
          </cell>
          <cell r="AR657">
            <v>2343.73</v>
          </cell>
        </row>
        <row r="658">
          <cell r="A658" t="str">
            <v>12-18L2</v>
          </cell>
          <cell r="B658" t="str">
            <v>Beverly, Hamilton, Wenham</v>
          </cell>
          <cell r="C658"/>
          <cell r="D658"/>
          <cell r="E658"/>
          <cell r="F658"/>
          <cell r="G658"/>
          <cell r="H658"/>
          <cell r="I658"/>
          <cell r="J658"/>
          <cell r="K658"/>
          <cell r="L658"/>
          <cell r="M658"/>
          <cell r="N658"/>
          <cell r="O658"/>
          <cell r="P658"/>
          <cell r="Q658"/>
          <cell r="R658"/>
          <cell r="S658">
            <v>39</v>
          </cell>
          <cell r="T658">
            <v>39</v>
          </cell>
          <cell r="U658"/>
          <cell r="V658"/>
          <cell r="W658"/>
          <cell r="X658"/>
          <cell r="Y658">
            <v>39</v>
          </cell>
          <cell r="Z658">
            <v>39</v>
          </cell>
          <cell r="AA658"/>
          <cell r="AB658"/>
          <cell r="AC658"/>
          <cell r="AD658"/>
          <cell r="AE658"/>
          <cell r="AF658"/>
          <cell r="AG658"/>
          <cell r="AH658"/>
          <cell r="AI658"/>
          <cell r="AJ658"/>
          <cell r="AK658"/>
          <cell r="AL658"/>
          <cell r="AM658"/>
          <cell r="AN658"/>
          <cell r="AO658"/>
          <cell r="AP658"/>
          <cell r="AQ658">
            <v>190.35</v>
          </cell>
          <cell r="AR658">
            <v>190.35</v>
          </cell>
        </row>
        <row r="659">
          <cell r="A659" t="str">
            <v>12-19W1</v>
          </cell>
          <cell r="B659" t="str">
            <v>Lynn, Lynnfield, Saugus</v>
          </cell>
          <cell r="C659"/>
          <cell r="D659"/>
          <cell r="E659"/>
          <cell r="F659"/>
          <cell r="G659"/>
          <cell r="H659"/>
          <cell r="I659"/>
          <cell r="J659"/>
          <cell r="K659"/>
          <cell r="L659"/>
          <cell r="M659"/>
          <cell r="N659"/>
          <cell r="O659">
            <v>1</v>
          </cell>
          <cell r="P659">
            <v>1</v>
          </cell>
          <cell r="Q659"/>
          <cell r="R659"/>
          <cell r="S659">
            <v>102</v>
          </cell>
          <cell r="T659">
            <v>102</v>
          </cell>
          <cell r="U659"/>
          <cell r="V659"/>
          <cell r="W659"/>
          <cell r="X659"/>
          <cell r="Y659">
            <v>103</v>
          </cell>
          <cell r="Z659">
            <v>103</v>
          </cell>
          <cell r="AA659"/>
          <cell r="AB659"/>
          <cell r="AC659"/>
          <cell r="AD659"/>
          <cell r="AE659"/>
          <cell r="AF659"/>
          <cell r="AG659"/>
          <cell r="AH659"/>
          <cell r="AI659"/>
          <cell r="AJ659"/>
          <cell r="AK659"/>
          <cell r="AL659"/>
          <cell r="AM659">
            <v>1.2</v>
          </cell>
          <cell r="AN659">
            <v>1.2</v>
          </cell>
          <cell r="AO659"/>
          <cell r="AP659"/>
          <cell r="AQ659">
            <v>624.31500000000005</v>
          </cell>
          <cell r="AR659">
            <v>624.31500000000005</v>
          </cell>
        </row>
        <row r="660">
          <cell r="A660" t="str">
            <v>12-19W2</v>
          </cell>
          <cell r="B660" t="str">
            <v>Lynnfield, Saugus</v>
          </cell>
          <cell r="C660"/>
          <cell r="D660"/>
          <cell r="E660"/>
          <cell r="F660"/>
          <cell r="G660"/>
          <cell r="H660"/>
          <cell r="I660"/>
          <cell r="J660"/>
          <cell r="K660"/>
          <cell r="L660"/>
          <cell r="M660"/>
          <cell r="N660"/>
          <cell r="O660"/>
          <cell r="P660"/>
          <cell r="Q660"/>
          <cell r="R660"/>
          <cell r="S660">
            <v>25</v>
          </cell>
          <cell r="T660">
            <v>25</v>
          </cell>
          <cell r="U660"/>
          <cell r="V660"/>
          <cell r="W660"/>
          <cell r="X660"/>
          <cell r="Y660">
            <v>25</v>
          </cell>
          <cell r="Z660">
            <v>25</v>
          </cell>
          <cell r="AA660"/>
          <cell r="AB660"/>
          <cell r="AC660"/>
          <cell r="AD660"/>
          <cell r="AE660"/>
          <cell r="AF660"/>
          <cell r="AG660"/>
          <cell r="AH660"/>
          <cell r="AI660"/>
          <cell r="AJ660"/>
          <cell r="AK660"/>
          <cell r="AL660"/>
          <cell r="AM660"/>
          <cell r="AN660"/>
          <cell r="AO660"/>
          <cell r="AP660"/>
          <cell r="AQ660">
            <v>683.01</v>
          </cell>
          <cell r="AR660">
            <v>683.01</v>
          </cell>
        </row>
        <row r="661">
          <cell r="A661" t="str">
            <v>12-1J1</v>
          </cell>
          <cell r="B661" t="str">
            <v>Salem</v>
          </cell>
          <cell r="C661"/>
          <cell r="D661"/>
          <cell r="E661"/>
          <cell r="F661"/>
          <cell r="G661"/>
          <cell r="H661"/>
          <cell r="I661"/>
          <cell r="J661"/>
          <cell r="K661"/>
          <cell r="L661"/>
          <cell r="M661"/>
          <cell r="N661"/>
          <cell r="O661"/>
          <cell r="P661"/>
          <cell r="Q661"/>
          <cell r="R661"/>
          <cell r="S661"/>
          <cell r="T661"/>
          <cell r="U661"/>
          <cell r="V661"/>
          <cell r="W661"/>
          <cell r="X661"/>
          <cell r="Y661">
            <v>0</v>
          </cell>
          <cell r="Z661">
            <v>0</v>
          </cell>
          <cell r="AA661"/>
          <cell r="AB661"/>
          <cell r="AC661"/>
          <cell r="AD661"/>
          <cell r="AE661"/>
          <cell r="AF661"/>
          <cell r="AG661"/>
          <cell r="AH661"/>
          <cell r="AI661"/>
          <cell r="AJ661"/>
          <cell r="AK661"/>
          <cell r="AL661"/>
          <cell r="AM661"/>
          <cell r="AN661"/>
          <cell r="AO661"/>
          <cell r="AP661"/>
          <cell r="AQ661"/>
          <cell r="AR661"/>
        </row>
        <row r="662">
          <cell r="A662" t="str">
            <v>12-1J10</v>
          </cell>
          <cell r="B662" t="str">
            <v>Salem</v>
          </cell>
          <cell r="C662"/>
          <cell r="D662"/>
          <cell r="E662"/>
          <cell r="F662"/>
          <cell r="G662"/>
          <cell r="H662"/>
          <cell r="I662"/>
          <cell r="J662"/>
          <cell r="K662"/>
          <cell r="L662"/>
          <cell r="M662"/>
          <cell r="N662"/>
          <cell r="O662"/>
          <cell r="P662"/>
          <cell r="Q662"/>
          <cell r="R662"/>
          <cell r="S662"/>
          <cell r="T662"/>
          <cell r="U662"/>
          <cell r="V662"/>
          <cell r="W662"/>
          <cell r="X662"/>
          <cell r="Y662">
            <v>0</v>
          </cell>
          <cell r="Z662">
            <v>0</v>
          </cell>
          <cell r="AA662"/>
          <cell r="AB662"/>
          <cell r="AC662"/>
          <cell r="AD662"/>
          <cell r="AE662"/>
          <cell r="AF662"/>
          <cell r="AG662"/>
          <cell r="AH662"/>
          <cell r="AI662"/>
          <cell r="AJ662"/>
          <cell r="AK662"/>
          <cell r="AL662"/>
          <cell r="AM662"/>
          <cell r="AN662"/>
          <cell r="AO662"/>
          <cell r="AP662"/>
          <cell r="AQ662"/>
          <cell r="AR662"/>
        </row>
        <row r="663">
          <cell r="A663" t="str">
            <v>12-1J12</v>
          </cell>
          <cell r="B663" t="str">
            <v>Salem</v>
          </cell>
          <cell r="C663"/>
          <cell r="D663"/>
          <cell r="E663"/>
          <cell r="F663"/>
          <cell r="G663"/>
          <cell r="H663"/>
          <cell r="I663"/>
          <cell r="J663"/>
          <cell r="K663"/>
          <cell r="L663"/>
          <cell r="M663"/>
          <cell r="N663"/>
          <cell r="O663"/>
          <cell r="P663"/>
          <cell r="Q663"/>
          <cell r="R663"/>
          <cell r="S663">
            <v>9</v>
          </cell>
          <cell r="T663">
            <v>9</v>
          </cell>
          <cell r="U663"/>
          <cell r="V663"/>
          <cell r="W663"/>
          <cell r="X663"/>
          <cell r="Y663">
            <v>9</v>
          </cell>
          <cell r="Z663">
            <v>9</v>
          </cell>
          <cell r="AA663"/>
          <cell r="AB663"/>
          <cell r="AC663"/>
          <cell r="AD663"/>
          <cell r="AE663"/>
          <cell r="AF663"/>
          <cell r="AG663"/>
          <cell r="AH663"/>
          <cell r="AI663"/>
          <cell r="AJ663"/>
          <cell r="AK663"/>
          <cell r="AL663"/>
          <cell r="AM663"/>
          <cell r="AN663"/>
          <cell r="AO663"/>
          <cell r="AP663"/>
          <cell r="AQ663">
            <v>38.770000000000003</v>
          </cell>
          <cell r="AR663">
            <v>38.770000000000003</v>
          </cell>
        </row>
        <row r="664">
          <cell r="A664" t="str">
            <v>12-1J15</v>
          </cell>
          <cell r="B664" t="str">
            <v>Salem</v>
          </cell>
          <cell r="C664"/>
          <cell r="D664"/>
          <cell r="E664"/>
          <cell r="F664"/>
          <cell r="G664"/>
          <cell r="H664"/>
          <cell r="I664"/>
          <cell r="J664"/>
          <cell r="K664"/>
          <cell r="L664"/>
          <cell r="M664"/>
          <cell r="N664"/>
          <cell r="O664"/>
          <cell r="P664"/>
          <cell r="Q664"/>
          <cell r="R664"/>
          <cell r="S664"/>
          <cell r="T664"/>
          <cell r="U664"/>
          <cell r="V664"/>
          <cell r="W664"/>
          <cell r="X664"/>
          <cell r="Y664">
            <v>0</v>
          </cell>
          <cell r="Z664">
            <v>0</v>
          </cell>
          <cell r="AA664"/>
          <cell r="AB664"/>
          <cell r="AC664"/>
          <cell r="AD664"/>
          <cell r="AE664"/>
          <cell r="AF664"/>
          <cell r="AG664"/>
          <cell r="AH664"/>
          <cell r="AI664"/>
          <cell r="AJ664"/>
          <cell r="AK664"/>
          <cell r="AL664"/>
          <cell r="AM664"/>
          <cell r="AN664"/>
          <cell r="AO664"/>
          <cell r="AP664"/>
          <cell r="AQ664"/>
          <cell r="AR664"/>
        </row>
        <row r="665">
          <cell r="A665" t="str">
            <v>12-1J2</v>
          </cell>
          <cell r="B665" t="str">
            <v>Salem</v>
          </cell>
          <cell r="C665"/>
          <cell r="D665"/>
          <cell r="E665"/>
          <cell r="F665"/>
          <cell r="G665"/>
          <cell r="H665"/>
          <cell r="I665"/>
          <cell r="J665"/>
          <cell r="K665"/>
          <cell r="L665"/>
          <cell r="M665"/>
          <cell r="N665"/>
          <cell r="O665"/>
          <cell r="P665"/>
          <cell r="Q665"/>
          <cell r="R665"/>
          <cell r="S665">
            <v>1</v>
          </cell>
          <cell r="T665">
            <v>1</v>
          </cell>
          <cell r="U665"/>
          <cell r="V665"/>
          <cell r="W665"/>
          <cell r="X665"/>
          <cell r="Y665">
            <v>1</v>
          </cell>
          <cell r="Z665">
            <v>1</v>
          </cell>
          <cell r="AA665"/>
          <cell r="AB665"/>
          <cell r="AC665"/>
          <cell r="AD665"/>
          <cell r="AE665"/>
          <cell r="AF665"/>
          <cell r="AG665"/>
          <cell r="AH665"/>
          <cell r="AI665"/>
          <cell r="AJ665"/>
          <cell r="AK665"/>
          <cell r="AL665"/>
          <cell r="AM665"/>
          <cell r="AN665"/>
          <cell r="AO665"/>
          <cell r="AP665"/>
          <cell r="AQ665">
            <v>2.58</v>
          </cell>
          <cell r="AR665">
            <v>2.58</v>
          </cell>
        </row>
        <row r="666">
          <cell r="A666" t="str">
            <v>12-1J3</v>
          </cell>
          <cell r="B666" t="str">
            <v>Salem</v>
          </cell>
          <cell r="C666"/>
          <cell r="D666"/>
          <cell r="E666"/>
          <cell r="F666"/>
          <cell r="G666"/>
          <cell r="H666"/>
          <cell r="I666"/>
          <cell r="J666"/>
          <cell r="K666"/>
          <cell r="L666"/>
          <cell r="M666"/>
          <cell r="N666"/>
          <cell r="O666"/>
          <cell r="P666"/>
          <cell r="Q666"/>
          <cell r="R666"/>
          <cell r="S666"/>
          <cell r="T666"/>
          <cell r="U666"/>
          <cell r="V666"/>
          <cell r="W666"/>
          <cell r="X666"/>
          <cell r="Y666">
            <v>0</v>
          </cell>
          <cell r="Z666">
            <v>0</v>
          </cell>
          <cell r="AA666"/>
          <cell r="AB666"/>
          <cell r="AC666"/>
          <cell r="AD666"/>
          <cell r="AE666"/>
          <cell r="AF666"/>
          <cell r="AG666"/>
          <cell r="AH666"/>
          <cell r="AI666"/>
          <cell r="AJ666"/>
          <cell r="AK666"/>
          <cell r="AL666"/>
          <cell r="AM666"/>
          <cell r="AN666"/>
          <cell r="AO666"/>
          <cell r="AP666"/>
          <cell r="AQ666"/>
          <cell r="AR666"/>
        </row>
        <row r="667">
          <cell r="A667" t="str">
            <v>12-1J4</v>
          </cell>
          <cell r="B667" t="str">
            <v>Salem</v>
          </cell>
          <cell r="C667"/>
          <cell r="D667"/>
          <cell r="E667"/>
          <cell r="F667"/>
          <cell r="G667"/>
          <cell r="H667"/>
          <cell r="I667"/>
          <cell r="J667"/>
          <cell r="K667"/>
          <cell r="L667"/>
          <cell r="M667"/>
          <cell r="N667"/>
          <cell r="O667"/>
          <cell r="P667"/>
          <cell r="Q667"/>
          <cell r="R667"/>
          <cell r="S667">
            <v>3</v>
          </cell>
          <cell r="T667">
            <v>3</v>
          </cell>
          <cell r="U667"/>
          <cell r="V667"/>
          <cell r="W667"/>
          <cell r="X667"/>
          <cell r="Y667">
            <v>3</v>
          </cell>
          <cell r="Z667">
            <v>3</v>
          </cell>
          <cell r="AA667"/>
          <cell r="AB667"/>
          <cell r="AC667"/>
          <cell r="AD667"/>
          <cell r="AE667"/>
          <cell r="AF667"/>
          <cell r="AG667"/>
          <cell r="AH667"/>
          <cell r="AI667"/>
          <cell r="AJ667"/>
          <cell r="AK667"/>
          <cell r="AL667"/>
          <cell r="AM667"/>
          <cell r="AN667"/>
          <cell r="AO667"/>
          <cell r="AP667"/>
          <cell r="AQ667">
            <v>16.899999999999999</v>
          </cell>
          <cell r="AR667">
            <v>16.899999999999999</v>
          </cell>
        </row>
        <row r="668">
          <cell r="A668" t="str">
            <v>12-1J5</v>
          </cell>
          <cell r="B668" t="str">
            <v>Salem</v>
          </cell>
          <cell r="C668"/>
          <cell r="D668"/>
          <cell r="E668"/>
          <cell r="F668"/>
          <cell r="G668"/>
          <cell r="H668"/>
          <cell r="I668"/>
          <cell r="J668"/>
          <cell r="K668"/>
          <cell r="L668"/>
          <cell r="M668"/>
          <cell r="N668"/>
          <cell r="O668"/>
          <cell r="P668"/>
          <cell r="Q668"/>
          <cell r="R668"/>
          <cell r="S668"/>
          <cell r="T668"/>
          <cell r="U668"/>
          <cell r="V668"/>
          <cell r="W668"/>
          <cell r="X668"/>
          <cell r="Y668">
            <v>0</v>
          </cell>
          <cell r="Z668">
            <v>0</v>
          </cell>
          <cell r="AA668"/>
          <cell r="AB668"/>
          <cell r="AC668"/>
          <cell r="AD668"/>
          <cell r="AE668"/>
          <cell r="AF668"/>
          <cell r="AG668"/>
          <cell r="AH668"/>
          <cell r="AI668"/>
          <cell r="AJ668"/>
          <cell r="AK668"/>
          <cell r="AL668"/>
          <cell r="AM668"/>
          <cell r="AN668"/>
          <cell r="AO668"/>
          <cell r="AP668"/>
          <cell r="AQ668"/>
          <cell r="AR668"/>
        </row>
        <row r="669">
          <cell r="A669" t="str">
            <v>12-1J6</v>
          </cell>
          <cell r="B669" t="str">
            <v>Salem</v>
          </cell>
          <cell r="C669"/>
          <cell r="D669"/>
          <cell r="E669"/>
          <cell r="F669"/>
          <cell r="G669"/>
          <cell r="H669"/>
          <cell r="I669"/>
          <cell r="J669"/>
          <cell r="K669"/>
          <cell r="L669"/>
          <cell r="M669"/>
          <cell r="N669"/>
          <cell r="O669"/>
          <cell r="P669"/>
          <cell r="Q669"/>
          <cell r="R669"/>
          <cell r="S669"/>
          <cell r="T669"/>
          <cell r="U669"/>
          <cell r="V669"/>
          <cell r="W669"/>
          <cell r="X669"/>
          <cell r="Y669">
            <v>0</v>
          </cell>
          <cell r="Z669">
            <v>0</v>
          </cell>
          <cell r="AA669"/>
          <cell r="AB669"/>
          <cell r="AC669"/>
          <cell r="AD669"/>
          <cell r="AE669"/>
          <cell r="AF669"/>
          <cell r="AG669"/>
          <cell r="AH669"/>
          <cell r="AI669"/>
          <cell r="AJ669"/>
          <cell r="AK669"/>
          <cell r="AL669"/>
          <cell r="AM669"/>
          <cell r="AN669"/>
          <cell r="AO669"/>
          <cell r="AP669"/>
          <cell r="AQ669"/>
          <cell r="AR669"/>
        </row>
        <row r="670">
          <cell r="A670" t="str">
            <v>12-1J7</v>
          </cell>
          <cell r="B670" t="str">
            <v xml:space="preserve">Salem, </v>
          </cell>
          <cell r="C670"/>
          <cell r="D670"/>
          <cell r="E670"/>
          <cell r="F670"/>
          <cell r="G670"/>
          <cell r="H670"/>
          <cell r="I670"/>
          <cell r="J670"/>
          <cell r="K670"/>
          <cell r="L670"/>
          <cell r="M670"/>
          <cell r="N670"/>
          <cell r="O670"/>
          <cell r="P670"/>
          <cell r="Q670"/>
          <cell r="R670"/>
          <cell r="S670">
            <v>3</v>
          </cell>
          <cell r="T670">
            <v>3</v>
          </cell>
          <cell r="U670"/>
          <cell r="V670"/>
          <cell r="W670"/>
          <cell r="X670"/>
          <cell r="Y670">
            <v>3</v>
          </cell>
          <cell r="Z670">
            <v>3</v>
          </cell>
          <cell r="AA670"/>
          <cell r="AB670"/>
          <cell r="AC670"/>
          <cell r="AD670"/>
          <cell r="AE670"/>
          <cell r="AF670"/>
          <cell r="AG670"/>
          <cell r="AH670"/>
          <cell r="AI670"/>
          <cell r="AJ670"/>
          <cell r="AK670"/>
          <cell r="AL670"/>
          <cell r="AM670"/>
          <cell r="AN670"/>
          <cell r="AO670"/>
          <cell r="AP670"/>
          <cell r="AQ670">
            <v>12.6</v>
          </cell>
          <cell r="AR670">
            <v>12.6</v>
          </cell>
        </row>
        <row r="671">
          <cell r="A671" t="str">
            <v>12-1J901</v>
          </cell>
          <cell r="B671" t="str">
            <v>Lynn, Swampscott</v>
          </cell>
          <cell r="C671"/>
          <cell r="D671"/>
          <cell r="E671"/>
          <cell r="F671"/>
          <cell r="G671"/>
          <cell r="H671"/>
          <cell r="I671"/>
          <cell r="J671"/>
          <cell r="K671"/>
          <cell r="L671"/>
          <cell r="M671"/>
          <cell r="N671"/>
          <cell r="O671"/>
          <cell r="P671"/>
          <cell r="Q671"/>
          <cell r="R671"/>
          <cell r="S671">
            <v>7</v>
          </cell>
          <cell r="T671">
            <v>7</v>
          </cell>
          <cell r="U671"/>
          <cell r="V671"/>
          <cell r="W671"/>
          <cell r="X671"/>
          <cell r="Y671">
            <v>7</v>
          </cell>
          <cell r="Z671">
            <v>7</v>
          </cell>
          <cell r="AA671"/>
          <cell r="AB671"/>
          <cell r="AC671"/>
          <cell r="AD671"/>
          <cell r="AE671"/>
          <cell r="AF671"/>
          <cell r="AG671"/>
          <cell r="AH671"/>
          <cell r="AI671"/>
          <cell r="AJ671"/>
          <cell r="AK671"/>
          <cell r="AL671"/>
          <cell r="AM671"/>
          <cell r="AN671"/>
          <cell r="AO671"/>
          <cell r="AP671"/>
          <cell r="AQ671">
            <v>32.1</v>
          </cell>
          <cell r="AR671">
            <v>32.1</v>
          </cell>
        </row>
        <row r="672">
          <cell r="A672" t="str">
            <v>12-1J902</v>
          </cell>
          <cell r="B672" t="str">
            <v>Swampscott</v>
          </cell>
          <cell r="C672"/>
          <cell r="D672"/>
          <cell r="E672"/>
          <cell r="F672"/>
          <cell r="G672"/>
          <cell r="H672"/>
          <cell r="I672"/>
          <cell r="J672"/>
          <cell r="K672"/>
          <cell r="L672"/>
          <cell r="M672"/>
          <cell r="N672"/>
          <cell r="O672"/>
          <cell r="P672"/>
          <cell r="Q672"/>
          <cell r="R672"/>
          <cell r="S672">
            <v>7</v>
          </cell>
          <cell r="T672">
            <v>7</v>
          </cell>
          <cell r="U672"/>
          <cell r="V672"/>
          <cell r="W672"/>
          <cell r="X672"/>
          <cell r="Y672">
            <v>7</v>
          </cell>
          <cell r="Z672">
            <v>7</v>
          </cell>
          <cell r="AA672"/>
          <cell r="AB672"/>
          <cell r="AC672"/>
          <cell r="AD672"/>
          <cell r="AE672"/>
          <cell r="AF672"/>
          <cell r="AG672"/>
          <cell r="AH672"/>
          <cell r="AI672"/>
          <cell r="AJ672"/>
          <cell r="AK672"/>
          <cell r="AL672"/>
          <cell r="AM672"/>
          <cell r="AN672"/>
          <cell r="AO672"/>
          <cell r="AP672"/>
          <cell r="AQ672">
            <v>46.32</v>
          </cell>
          <cell r="AR672">
            <v>46.32</v>
          </cell>
        </row>
        <row r="673">
          <cell r="A673" t="str">
            <v>12-1J903</v>
          </cell>
          <cell r="B673" t="str">
            <v>Swampscott</v>
          </cell>
          <cell r="C673"/>
          <cell r="D673"/>
          <cell r="E673"/>
          <cell r="F673"/>
          <cell r="G673"/>
          <cell r="H673"/>
          <cell r="I673"/>
          <cell r="J673"/>
          <cell r="K673"/>
          <cell r="L673"/>
          <cell r="M673"/>
          <cell r="N673"/>
          <cell r="O673"/>
          <cell r="P673"/>
          <cell r="Q673"/>
          <cell r="R673"/>
          <cell r="S673">
            <v>1</v>
          </cell>
          <cell r="T673">
            <v>1</v>
          </cell>
          <cell r="U673"/>
          <cell r="V673"/>
          <cell r="W673"/>
          <cell r="X673"/>
          <cell r="Y673">
            <v>1</v>
          </cell>
          <cell r="Z673">
            <v>1</v>
          </cell>
          <cell r="AA673"/>
          <cell r="AB673"/>
          <cell r="AC673"/>
          <cell r="AD673"/>
          <cell r="AE673"/>
          <cell r="AF673"/>
          <cell r="AG673"/>
          <cell r="AH673"/>
          <cell r="AI673"/>
          <cell r="AJ673"/>
          <cell r="AK673"/>
          <cell r="AL673"/>
          <cell r="AM673"/>
          <cell r="AN673"/>
          <cell r="AO673"/>
          <cell r="AP673"/>
          <cell r="AQ673">
            <v>5</v>
          </cell>
          <cell r="AR673">
            <v>5</v>
          </cell>
        </row>
        <row r="674">
          <cell r="A674" t="str">
            <v>12-1J904</v>
          </cell>
          <cell r="B674" t="str">
            <v>Swampscott</v>
          </cell>
          <cell r="C674"/>
          <cell r="D674"/>
          <cell r="E674"/>
          <cell r="F674"/>
          <cell r="G674"/>
          <cell r="H674"/>
          <cell r="I674"/>
          <cell r="J674"/>
          <cell r="K674"/>
          <cell r="L674"/>
          <cell r="M674"/>
          <cell r="N674"/>
          <cell r="O674"/>
          <cell r="P674"/>
          <cell r="Q674"/>
          <cell r="R674"/>
          <cell r="S674">
            <v>9</v>
          </cell>
          <cell r="T674">
            <v>9</v>
          </cell>
          <cell r="U674"/>
          <cell r="V674"/>
          <cell r="W674"/>
          <cell r="X674"/>
          <cell r="Y674">
            <v>9</v>
          </cell>
          <cell r="Z674">
            <v>9</v>
          </cell>
          <cell r="AA674"/>
          <cell r="AB674"/>
          <cell r="AC674"/>
          <cell r="AD674"/>
          <cell r="AE674"/>
          <cell r="AF674"/>
          <cell r="AG674"/>
          <cell r="AH674"/>
          <cell r="AI674"/>
          <cell r="AJ674"/>
          <cell r="AK674"/>
          <cell r="AL674"/>
          <cell r="AM674"/>
          <cell r="AN674"/>
          <cell r="AO674"/>
          <cell r="AP674"/>
          <cell r="AQ674">
            <v>56.9</v>
          </cell>
          <cell r="AR674">
            <v>56.9</v>
          </cell>
        </row>
        <row r="675">
          <cell r="A675" t="str">
            <v>12-21J21</v>
          </cell>
          <cell r="B675" t="str">
            <v>Lynn, Nahant</v>
          </cell>
          <cell r="C675"/>
          <cell r="D675"/>
          <cell r="E675"/>
          <cell r="F675"/>
          <cell r="G675"/>
          <cell r="H675"/>
          <cell r="I675"/>
          <cell r="J675"/>
          <cell r="K675"/>
          <cell r="L675"/>
          <cell r="M675"/>
          <cell r="N675"/>
          <cell r="O675"/>
          <cell r="P675"/>
          <cell r="Q675"/>
          <cell r="R675"/>
          <cell r="S675">
            <v>9</v>
          </cell>
          <cell r="T675">
            <v>9</v>
          </cell>
          <cell r="U675"/>
          <cell r="V675"/>
          <cell r="W675"/>
          <cell r="X675"/>
          <cell r="Y675">
            <v>9</v>
          </cell>
          <cell r="Z675">
            <v>9</v>
          </cell>
          <cell r="AA675"/>
          <cell r="AB675"/>
          <cell r="AC675"/>
          <cell r="AD675"/>
          <cell r="AE675"/>
          <cell r="AF675"/>
          <cell r="AG675"/>
          <cell r="AH675"/>
          <cell r="AI675"/>
          <cell r="AJ675"/>
          <cell r="AK675"/>
          <cell r="AL675"/>
          <cell r="AM675"/>
          <cell r="AN675"/>
          <cell r="AO675"/>
          <cell r="AP675"/>
          <cell r="AQ675">
            <v>34.520000000000003</v>
          </cell>
          <cell r="AR675">
            <v>34.520000000000003</v>
          </cell>
        </row>
        <row r="676">
          <cell r="A676" t="str">
            <v>12-21J22</v>
          </cell>
          <cell r="B676" t="str">
            <v>Lynn</v>
          </cell>
          <cell r="C676"/>
          <cell r="D676"/>
          <cell r="E676"/>
          <cell r="F676"/>
          <cell r="G676"/>
          <cell r="H676"/>
          <cell r="I676"/>
          <cell r="J676"/>
          <cell r="K676"/>
          <cell r="L676"/>
          <cell r="M676"/>
          <cell r="N676"/>
          <cell r="O676"/>
          <cell r="P676"/>
          <cell r="Q676"/>
          <cell r="R676"/>
          <cell r="S676"/>
          <cell r="T676"/>
          <cell r="U676"/>
          <cell r="V676"/>
          <cell r="W676"/>
          <cell r="X676"/>
          <cell r="Y676">
            <v>0</v>
          </cell>
          <cell r="Z676">
            <v>0</v>
          </cell>
          <cell r="AA676"/>
          <cell r="AB676"/>
          <cell r="AC676"/>
          <cell r="AD676"/>
          <cell r="AE676"/>
          <cell r="AF676"/>
          <cell r="AG676"/>
          <cell r="AH676"/>
          <cell r="AI676"/>
          <cell r="AJ676"/>
          <cell r="AK676"/>
          <cell r="AL676"/>
          <cell r="AM676"/>
          <cell r="AN676"/>
          <cell r="AO676"/>
          <cell r="AP676"/>
          <cell r="AQ676"/>
          <cell r="AR676"/>
        </row>
        <row r="677">
          <cell r="A677" t="str">
            <v>12-21J23</v>
          </cell>
          <cell r="B677" t="str">
            <v>Lynn</v>
          </cell>
          <cell r="C677"/>
          <cell r="D677"/>
          <cell r="E677"/>
          <cell r="F677"/>
          <cell r="G677"/>
          <cell r="H677"/>
          <cell r="I677"/>
          <cell r="J677"/>
          <cell r="K677"/>
          <cell r="L677"/>
          <cell r="M677"/>
          <cell r="N677"/>
          <cell r="O677"/>
          <cell r="P677"/>
          <cell r="Q677"/>
          <cell r="R677"/>
          <cell r="S677">
            <v>2</v>
          </cell>
          <cell r="T677">
            <v>2</v>
          </cell>
          <cell r="U677"/>
          <cell r="V677"/>
          <cell r="W677"/>
          <cell r="X677"/>
          <cell r="Y677">
            <v>2</v>
          </cell>
          <cell r="Z677">
            <v>2</v>
          </cell>
          <cell r="AA677"/>
          <cell r="AB677"/>
          <cell r="AC677"/>
          <cell r="AD677"/>
          <cell r="AE677"/>
          <cell r="AF677"/>
          <cell r="AG677"/>
          <cell r="AH677"/>
          <cell r="AI677"/>
          <cell r="AJ677"/>
          <cell r="AK677"/>
          <cell r="AL677"/>
          <cell r="AM677"/>
          <cell r="AN677"/>
          <cell r="AO677"/>
          <cell r="AP677"/>
          <cell r="AQ677">
            <v>5.64</v>
          </cell>
          <cell r="AR677">
            <v>5.64</v>
          </cell>
        </row>
        <row r="678">
          <cell r="A678" t="str">
            <v>12-21J24</v>
          </cell>
          <cell r="B678" t="str">
            <v>Lynn</v>
          </cell>
          <cell r="C678"/>
          <cell r="D678"/>
          <cell r="E678"/>
          <cell r="F678"/>
          <cell r="G678"/>
          <cell r="H678"/>
          <cell r="I678"/>
          <cell r="J678"/>
          <cell r="K678"/>
          <cell r="L678"/>
          <cell r="M678"/>
          <cell r="N678"/>
          <cell r="O678"/>
          <cell r="P678"/>
          <cell r="Q678"/>
          <cell r="R678"/>
          <cell r="S678"/>
          <cell r="T678"/>
          <cell r="U678"/>
          <cell r="V678"/>
          <cell r="W678"/>
          <cell r="X678"/>
          <cell r="Y678">
            <v>0</v>
          </cell>
          <cell r="Z678">
            <v>0</v>
          </cell>
          <cell r="AA678"/>
          <cell r="AB678"/>
          <cell r="AC678"/>
          <cell r="AD678"/>
          <cell r="AE678"/>
          <cell r="AF678"/>
          <cell r="AG678"/>
          <cell r="AH678"/>
          <cell r="AI678"/>
          <cell r="AJ678"/>
          <cell r="AK678"/>
          <cell r="AL678"/>
          <cell r="AM678"/>
          <cell r="AN678"/>
          <cell r="AO678"/>
          <cell r="AP678"/>
          <cell r="AQ678"/>
          <cell r="AR678"/>
        </row>
        <row r="679">
          <cell r="A679" t="str">
            <v>12-21J25</v>
          </cell>
          <cell r="B679" t="str">
            <v>Lynn</v>
          </cell>
          <cell r="C679"/>
          <cell r="D679"/>
          <cell r="E679"/>
          <cell r="F679"/>
          <cell r="G679"/>
          <cell r="H679"/>
          <cell r="I679"/>
          <cell r="J679"/>
          <cell r="K679"/>
          <cell r="L679"/>
          <cell r="M679"/>
          <cell r="N679"/>
          <cell r="O679"/>
          <cell r="P679"/>
          <cell r="Q679"/>
          <cell r="R679"/>
          <cell r="S679">
            <v>4</v>
          </cell>
          <cell r="T679">
            <v>4</v>
          </cell>
          <cell r="U679"/>
          <cell r="V679"/>
          <cell r="W679"/>
          <cell r="X679"/>
          <cell r="Y679">
            <v>4</v>
          </cell>
          <cell r="Z679">
            <v>4</v>
          </cell>
          <cell r="AA679"/>
          <cell r="AB679"/>
          <cell r="AC679"/>
          <cell r="AD679"/>
          <cell r="AE679"/>
          <cell r="AF679"/>
          <cell r="AG679"/>
          <cell r="AH679"/>
          <cell r="AI679"/>
          <cell r="AJ679"/>
          <cell r="AK679"/>
          <cell r="AL679"/>
          <cell r="AM679"/>
          <cell r="AN679"/>
          <cell r="AO679"/>
          <cell r="AP679"/>
          <cell r="AQ679">
            <v>16.8</v>
          </cell>
          <cell r="AR679">
            <v>16.8</v>
          </cell>
        </row>
        <row r="680">
          <cell r="A680" t="str">
            <v>12-21J27</v>
          </cell>
          <cell r="B680" t="str">
            <v>Lynn</v>
          </cell>
          <cell r="C680">
            <v>1</v>
          </cell>
          <cell r="D680">
            <v>1</v>
          </cell>
          <cell r="E680"/>
          <cell r="F680"/>
          <cell r="G680"/>
          <cell r="H680"/>
          <cell r="I680"/>
          <cell r="J680"/>
          <cell r="K680"/>
          <cell r="L680"/>
          <cell r="M680"/>
          <cell r="N680"/>
          <cell r="O680"/>
          <cell r="P680"/>
          <cell r="Q680"/>
          <cell r="R680"/>
          <cell r="S680">
            <v>1</v>
          </cell>
          <cell r="T680">
            <v>1</v>
          </cell>
          <cell r="U680"/>
          <cell r="V680"/>
          <cell r="W680"/>
          <cell r="X680"/>
          <cell r="Y680">
            <v>2</v>
          </cell>
          <cell r="Z680">
            <v>2</v>
          </cell>
          <cell r="AA680">
            <v>325</v>
          </cell>
          <cell r="AB680">
            <v>325</v>
          </cell>
          <cell r="AC680"/>
          <cell r="AD680"/>
          <cell r="AE680"/>
          <cell r="AF680"/>
          <cell r="AG680"/>
          <cell r="AH680"/>
          <cell r="AI680"/>
          <cell r="AJ680"/>
          <cell r="AK680"/>
          <cell r="AL680"/>
          <cell r="AM680"/>
          <cell r="AN680"/>
          <cell r="AO680"/>
          <cell r="AP680"/>
          <cell r="AQ680">
            <v>95</v>
          </cell>
          <cell r="AR680">
            <v>95</v>
          </cell>
        </row>
        <row r="681">
          <cell r="A681" t="str">
            <v>12-21J28</v>
          </cell>
          <cell r="B681" t="str">
            <v>Lynn</v>
          </cell>
          <cell r="C681"/>
          <cell r="D681"/>
          <cell r="E681"/>
          <cell r="F681"/>
          <cell r="G681"/>
          <cell r="H681"/>
          <cell r="I681"/>
          <cell r="J681"/>
          <cell r="K681"/>
          <cell r="L681"/>
          <cell r="M681"/>
          <cell r="N681"/>
          <cell r="O681"/>
          <cell r="P681"/>
          <cell r="Q681"/>
          <cell r="R681"/>
          <cell r="S681">
            <v>9</v>
          </cell>
          <cell r="T681">
            <v>9</v>
          </cell>
          <cell r="U681"/>
          <cell r="V681"/>
          <cell r="W681"/>
          <cell r="X681"/>
          <cell r="Y681">
            <v>9</v>
          </cell>
          <cell r="Z681">
            <v>9</v>
          </cell>
          <cell r="AA681"/>
          <cell r="AB681"/>
          <cell r="AC681"/>
          <cell r="AD681"/>
          <cell r="AE681"/>
          <cell r="AF681"/>
          <cell r="AG681"/>
          <cell r="AH681"/>
          <cell r="AI681"/>
          <cell r="AJ681"/>
          <cell r="AK681"/>
          <cell r="AL681"/>
          <cell r="AM681"/>
          <cell r="AN681"/>
          <cell r="AO681"/>
          <cell r="AP681"/>
          <cell r="AQ681">
            <v>38.450000000000003</v>
          </cell>
          <cell r="AR681">
            <v>38.450000000000003</v>
          </cell>
        </row>
        <row r="682">
          <cell r="A682" t="str">
            <v>12-21J29</v>
          </cell>
          <cell r="B682" t="str">
            <v>Lynn</v>
          </cell>
          <cell r="C682"/>
          <cell r="D682"/>
          <cell r="E682"/>
          <cell r="F682"/>
          <cell r="G682"/>
          <cell r="H682"/>
          <cell r="I682"/>
          <cell r="J682"/>
          <cell r="K682"/>
          <cell r="L682"/>
          <cell r="M682"/>
          <cell r="N682"/>
          <cell r="O682"/>
          <cell r="P682"/>
          <cell r="Q682"/>
          <cell r="R682"/>
          <cell r="S682">
            <v>1</v>
          </cell>
          <cell r="T682">
            <v>1</v>
          </cell>
          <cell r="U682"/>
          <cell r="V682"/>
          <cell r="W682"/>
          <cell r="X682"/>
          <cell r="Y682">
            <v>1</v>
          </cell>
          <cell r="Z682">
            <v>1</v>
          </cell>
          <cell r="AA682"/>
          <cell r="AB682"/>
          <cell r="AC682"/>
          <cell r="AD682"/>
          <cell r="AE682"/>
          <cell r="AF682"/>
          <cell r="AG682"/>
          <cell r="AH682"/>
          <cell r="AI682"/>
          <cell r="AJ682"/>
          <cell r="AK682"/>
          <cell r="AL682"/>
          <cell r="AM682"/>
          <cell r="AN682"/>
          <cell r="AO682"/>
          <cell r="AP682"/>
          <cell r="AQ682">
            <v>232</v>
          </cell>
          <cell r="AR682">
            <v>232</v>
          </cell>
        </row>
        <row r="683">
          <cell r="A683" t="str">
            <v>12-21J30</v>
          </cell>
          <cell r="B683" t="str">
            <v>Lynn</v>
          </cell>
          <cell r="C683"/>
          <cell r="D683"/>
          <cell r="E683"/>
          <cell r="F683"/>
          <cell r="G683"/>
          <cell r="H683"/>
          <cell r="I683"/>
          <cell r="J683"/>
          <cell r="K683"/>
          <cell r="L683"/>
          <cell r="M683"/>
          <cell r="N683"/>
          <cell r="O683"/>
          <cell r="P683"/>
          <cell r="Q683"/>
          <cell r="R683"/>
          <cell r="S683">
            <v>5</v>
          </cell>
          <cell r="T683">
            <v>5</v>
          </cell>
          <cell r="U683"/>
          <cell r="V683"/>
          <cell r="W683"/>
          <cell r="X683"/>
          <cell r="Y683">
            <v>5</v>
          </cell>
          <cell r="Z683">
            <v>5</v>
          </cell>
          <cell r="AA683"/>
          <cell r="AB683"/>
          <cell r="AC683"/>
          <cell r="AD683"/>
          <cell r="AE683"/>
          <cell r="AF683"/>
          <cell r="AG683"/>
          <cell r="AH683"/>
          <cell r="AI683"/>
          <cell r="AJ683"/>
          <cell r="AK683"/>
          <cell r="AL683"/>
          <cell r="AM683"/>
          <cell r="AN683"/>
          <cell r="AO683"/>
          <cell r="AP683"/>
          <cell r="AQ683">
            <v>28.25</v>
          </cell>
          <cell r="AR683">
            <v>28.25</v>
          </cell>
        </row>
        <row r="684">
          <cell r="A684" t="str">
            <v>12-21J32</v>
          </cell>
          <cell r="B684" t="str">
            <v>Lynn</v>
          </cell>
          <cell r="C684"/>
          <cell r="D684"/>
          <cell r="E684"/>
          <cell r="F684"/>
          <cell r="G684"/>
          <cell r="H684"/>
          <cell r="I684"/>
          <cell r="J684"/>
          <cell r="K684"/>
          <cell r="L684"/>
          <cell r="M684"/>
          <cell r="N684"/>
          <cell r="O684"/>
          <cell r="P684"/>
          <cell r="Q684"/>
          <cell r="R684"/>
          <cell r="S684">
            <v>10</v>
          </cell>
          <cell r="T684">
            <v>10</v>
          </cell>
          <cell r="U684"/>
          <cell r="V684"/>
          <cell r="W684"/>
          <cell r="X684"/>
          <cell r="Y684">
            <v>10</v>
          </cell>
          <cell r="Z684">
            <v>10</v>
          </cell>
          <cell r="AA684"/>
          <cell r="AB684"/>
          <cell r="AC684"/>
          <cell r="AD684"/>
          <cell r="AE684"/>
          <cell r="AF684"/>
          <cell r="AG684"/>
          <cell r="AH684"/>
          <cell r="AI684"/>
          <cell r="AJ684"/>
          <cell r="AK684"/>
          <cell r="AL684"/>
          <cell r="AM684"/>
          <cell r="AN684"/>
          <cell r="AO684"/>
          <cell r="AP684"/>
          <cell r="AQ684">
            <v>107.63</v>
          </cell>
          <cell r="AR684">
            <v>107.63</v>
          </cell>
        </row>
        <row r="685">
          <cell r="A685" t="str">
            <v>12-21J33</v>
          </cell>
          <cell r="B685" t="str">
            <v>Lynn</v>
          </cell>
          <cell r="C685"/>
          <cell r="D685"/>
          <cell r="E685"/>
          <cell r="F685"/>
          <cell r="G685"/>
          <cell r="H685"/>
          <cell r="I685"/>
          <cell r="J685"/>
          <cell r="K685"/>
          <cell r="L685"/>
          <cell r="M685"/>
          <cell r="N685"/>
          <cell r="O685"/>
          <cell r="P685"/>
          <cell r="Q685"/>
          <cell r="R685"/>
          <cell r="S685"/>
          <cell r="T685"/>
          <cell r="U685"/>
          <cell r="V685"/>
          <cell r="W685"/>
          <cell r="X685"/>
          <cell r="Y685">
            <v>0</v>
          </cell>
          <cell r="Z685">
            <v>0</v>
          </cell>
          <cell r="AA685"/>
          <cell r="AB685"/>
          <cell r="AC685"/>
          <cell r="AD685"/>
          <cell r="AE685"/>
          <cell r="AF685"/>
          <cell r="AG685"/>
          <cell r="AH685"/>
          <cell r="AI685"/>
          <cell r="AJ685"/>
          <cell r="AK685"/>
          <cell r="AL685"/>
          <cell r="AM685"/>
          <cell r="AN685"/>
          <cell r="AO685"/>
          <cell r="AP685"/>
          <cell r="AQ685"/>
          <cell r="AR685"/>
        </row>
        <row r="686">
          <cell r="A686" t="str">
            <v>12-21J34</v>
          </cell>
          <cell r="B686" t="str">
            <v>Lynn</v>
          </cell>
          <cell r="C686"/>
          <cell r="D686"/>
          <cell r="E686"/>
          <cell r="F686"/>
          <cell r="G686"/>
          <cell r="H686"/>
          <cell r="I686"/>
          <cell r="J686"/>
          <cell r="K686"/>
          <cell r="L686"/>
          <cell r="M686"/>
          <cell r="N686"/>
          <cell r="O686"/>
          <cell r="P686"/>
          <cell r="Q686"/>
          <cell r="R686"/>
          <cell r="S686">
            <v>1</v>
          </cell>
          <cell r="T686">
            <v>1</v>
          </cell>
          <cell r="U686"/>
          <cell r="V686"/>
          <cell r="W686"/>
          <cell r="X686"/>
          <cell r="Y686">
            <v>1</v>
          </cell>
          <cell r="Z686">
            <v>1</v>
          </cell>
          <cell r="AA686"/>
          <cell r="AB686"/>
          <cell r="AC686"/>
          <cell r="AD686"/>
          <cell r="AE686"/>
          <cell r="AF686"/>
          <cell r="AG686"/>
          <cell r="AH686"/>
          <cell r="AI686"/>
          <cell r="AJ686"/>
          <cell r="AK686"/>
          <cell r="AL686"/>
          <cell r="AM686"/>
          <cell r="AN686"/>
          <cell r="AO686"/>
          <cell r="AP686"/>
          <cell r="AQ686">
            <v>2.58</v>
          </cell>
          <cell r="AR686">
            <v>2.58</v>
          </cell>
        </row>
        <row r="687">
          <cell r="A687" t="str">
            <v>12-21J35</v>
          </cell>
          <cell r="B687" t="str">
            <v>Lynn</v>
          </cell>
          <cell r="C687"/>
          <cell r="D687"/>
          <cell r="E687"/>
          <cell r="F687"/>
          <cell r="G687"/>
          <cell r="H687"/>
          <cell r="I687"/>
          <cell r="J687"/>
          <cell r="K687"/>
          <cell r="L687"/>
          <cell r="M687"/>
          <cell r="N687"/>
          <cell r="O687"/>
          <cell r="P687"/>
          <cell r="Q687"/>
          <cell r="R687"/>
          <cell r="S687"/>
          <cell r="T687"/>
          <cell r="U687"/>
          <cell r="V687"/>
          <cell r="W687"/>
          <cell r="X687"/>
          <cell r="Y687">
            <v>0</v>
          </cell>
          <cell r="Z687">
            <v>0</v>
          </cell>
          <cell r="AA687"/>
          <cell r="AB687"/>
          <cell r="AC687"/>
          <cell r="AD687"/>
          <cell r="AE687"/>
          <cell r="AF687"/>
          <cell r="AG687"/>
          <cell r="AH687"/>
          <cell r="AI687"/>
          <cell r="AJ687"/>
          <cell r="AK687"/>
          <cell r="AL687"/>
          <cell r="AM687"/>
          <cell r="AN687"/>
          <cell r="AO687"/>
          <cell r="AP687"/>
          <cell r="AQ687"/>
          <cell r="AR687"/>
        </row>
        <row r="688">
          <cell r="A688" t="str">
            <v>12-21J37</v>
          </cell>
          <cell r="B688" t="str">
            <v>Lynn</v>
          </cell>
          <cell r="C688"/>
          <cell r="D688"/>
          <cell r="E688"/>
          <cell r="F688"/>
          <cell r="G688"/>
          <cell r="H688"/>
          <cell r="I688"/>
          <cell r="J688"/>
          <cell r="K688"/>
          <cell r="L688"/>
          <cell r="M688"/>
          <cell r="N688"/>
          <cell r="O688"/>
          <cell r="P688"/>
          <cell r="Q688"/>
          <cell r="R688"/>
          <cell r="S688">
            <v>6</v>
          </cell>
          <cell r="T688">
            <v>6</v>
          </cell>
          <cell r="U688"/>
          <cell r="V688"/>
          <cell r="W688"/>
          <cell r="X688"/>
          <cell r="Y688">
            <v>6</v>
          </cell>
          <cell r="Z688">
            <v>6</v>
          </cell>
          <cell r="AA688"/>
          <cell r="AB688"/>
          <cell r="AC688"/>
          <cell r="AD688"/>
          <cell r="AE688"/>
          <cell r="AF688"/>
          <cell r="AG688"/>
          <cell r="AH688"/>
          <cell r="AI688"/>
          <cell r="AJ688"/>
          <cell r="AK688"/>
          <cell r="AL688"/>
          <cell r="AM688"/>
          <cell r="AN688"/>
          <cell r="AO688"/>
          <cell r="AP688"/>
          <cell r="AQ688">
            <v>24</v>
          </cell>
          <cell r="AR688">
            <v>24</v>
          </cell>
        </row>
        <row r="689">
          <cell r="A689" t="str">
            <v>12-21J41</v>
          </cell>
          <cell r="B689" t="str">
            <v>Lynn</v>
          </cell>
          <cell r="C689"/>
          <cell r="D689"/>
          <cell r="E689"/>
          <cell r="F689"/>
          <cell r="G689"/>
          <cell r="H689"/>
          <cell r="I689"/>
          <cell r="J689"/>
          <cell r="K689"/>
          <cell r="L689"/>
          <cell r="M689"/>
          <cell r="N689"/>
          <cell r="O689"/>
          <cell r="P689"/>
          <cell r="Q689"/>
          <cell r="R689"/>
          <cell r="S689"/>
          <cell r="T689"/>
          <cell r="U689"/>
          <cell r="V689"/>
          <cell r="W689"/>
          <cell r="X689"/>
          <cell r="Y689">
            <v>0</v>
          </cell>
          <cell r="Z689">
            <v>0</v>
          </cell>
          <cell r="AA689"/>
          <cell r="AB689"/>
          <cell r="AC689"/>
          <cell r="AD689"/>
          <cell r="AE689"/>
          <cell r="AF689"/>
          <cell r="AG689"/>
          <cell r="AH689"/>
          <cell r="AI689"/>
          <cell r="AJ689"/>
          <cell r="AK689"/>
          <cell r="AL689"/>
          <cell r="AM689"/>
          <cell r="AN689"/>
          <cell r="AO689"/>
          <cell r="AP689"/>
          <cell r="AQ689"/>
          <cell r="AR689"/>
        </row>
        <row r="690">
          <cell r="A690" t="str">
            <v>12-22J1</v>
          </cell>
          <cell r="B690" t="str">
            <v>Winthrop</v>
          </cell>
          <cell r="C690"/>
          <cell r="D690"/>
          <cell r="E690"/>
          <cell r="F690"/>
          <cell r="G690"/>
          <cell r="H690"/>
          <cell r="I690"/>
          <cell r="J690"/>
          <cell r="K690"/>
          <cell r="L690"/>
          <cell r="M690"/>
          <cell r="N690"/>
          <cell r="O690"/>
          <cell r="P690"/>
          <cell r="Q690"/>
          <cell r="R690"/>
          <cell r="S690">
            <v>5</v>
          </cell>
          <cell r="T690">
            <v>5</v>
          </cell>
          <cell r="U690"/>
          <cell r="V690"/>
          <cell r="W690"/>
          <cell r="X690"/>
          <cell r="Y690">
            <v>5</v>
          </cell>
          <cell r="Z690">
            <v>5</v>
          </cell>
          <cell r="AA690"/>
          <cell r="AB690"/>
          <cell r="AC690"/>
          <cell r="AD690"/>
          <cell r="AE690"/>
          <cell r="AF690"/>
          <cell r="AG690"/>
          <cell r="AH690"/>
          <cell r="AI690"/>
          <cell r="AJ690"/>
          <cell r="AK690"/>
          <cell r="AL690"/>
          <cell r="AM690"/>
          <cell r="AN690"/>
          <cell r="AO690"/>
          <cell r="AP690"/>
          <cell r="AQ690">
            <v>29.05</v>
          </cell>
          <cell r="AR690">
            <v>29.05</v>
          </cell>
        </row>
        <row r="691">
          <cell r="A691" t="str">
            <v>12-22J2</v>
          </cell>
          <cell r="B691" t="str">
            <v>Winthrop</v>
          </cell>
          <cell r="C691"/>
          <cell r="D691"/>
          <cell r="E691"/>
          <cell r="F691"/>
          <cell r="G691"/>
          <cell r="H691"/>
          <cell r="I691"/>
          <cell r="J691"/>
          <cell r="K691"/>
          <cell r="L691"/>
          <cell r="M691"/>
          <cell r="N691"/>
          <cell r="O691"/>
          <cell r="P691"/>
          <cell r="Q691"/>
          <cell r="R691"/>
          <cell r="S691">
            <v>9</v>
          </cell>
          <cell r="T691">
            <v>9</v>
          </cell>
          <cell r="U691"/>
          <cell r="V691"/>
          <cell r="W691"/>
          <cell r="X691"/>
          <cell r="Y691">
            <v>9</v>
          </cell>
          <cell r="Z691">
            <v>9</v>
          </cell>
          <cell r="AA691"/>
          <cell r="AB691"/>
          <cell r="AC691"/>
          <cell r="AD691"/>
          <cell r="AE691"/>
          <cell r="AF691"/>
          <cell r="AG691"/>
          <cell r="AH691"/>
          <cell r="AI691"/>
          <cell r="AJ691"/>
          <cell r="AK691"/>
          <cell r="AL691"/>
          <cell r="AM691"/>
          <cell r="AN691"/>
          <cell r="AO691"/>
          <cell r="AP691"/>
          <cell r="AQ691">
            <v>45.2</v>
          </cell>
          <cell r="AR691">
            <v>45.2</v>
          </cell>
        </row>
        <row r="692">
          <cell r="A692" t="str">
            <v>12-22J3</v>
          </cell>
          <cell r="B692" t="str">
            <v>Winthrop</v>
          </cell>
          <cell r="C692"/>
          <cell r="D692"/>
          <cell r="E692"/>
          <cell r="F692"/>
          <cell r="G692"/>
          <cell r="H692"/>
          <cell r="I692"/>
          <cell r="J692"/>
          <cell r="K692"/>
          <cell r="L692"/>
          <cell r="M692"/>
          <cell r="N692"/>
          <cell r="O692"/>
          <cell r="P692"/>
          <cell r="Q692"/>
          <cell r="R692"/>
          <cell r="S692">
            <v>8</v>
          </cell>
          <cell r="T692">
            <v>8</v>
          </cell>
          <cell r="U692"/>
          <cell r="V692"/>
          <cell r="W692"/>
          <cell r="X692"/>
          <cell r="Y692">
            <v>8</v>
          </cell>
          <cell r="Z692">
            <v>8</v>
          </cell>
          <cell r="AA692"/>
          <cell r="AB692"/>
          <cell r="AC692"/>
          <cell r="AD692"/>
          <cell r="AE692"/>
          <cell r="AF692"/>
          <cell r="AG692"/>
          <cell r="AH692"/>
          <cell r="AI692"/>
          <cell r="AJ692"/>
          <cell r="AK692"/>
          <cell r="AL692"/>
          <cell r="AM692"/>
          <cell r="AN692"/>
          <cell r="AO692"/>
          <cell r="AP692"/>
          <cell r="AQ692">
            <v>36.06</v>
          </cell>
          <cell r="AR692">
            <v>36.06</v>
          </cell>
        </row>
        <row r="693">
          <cell r="A693" t="str">
            <v>12-22J4</v>
          </cell>
          <cell r="B693" t="str">
            <v>Winthrop</v>
          </cell>
          <cell r="C693"/>
          <cell r="D693"/>
          <cell r="E693"/>
          <cell r="F693"/>
          <cell r="G693"/>
          <cell r="H693"/>
          <cell r="I693"/>
          <cell r="J693"/>
          <cell r="K693"/>
          <cell r="L693"/>
          <cell r="M693"/>
          <cell r="N693"/>
          <cell r="O693"/>
          <cell r="P693"/>
          <cell r="Q693"/>
          <cell r="R693"/>
          <cell r="S693">
            <v>3</v>
          </cell>
          <cell r="T693">
            <v>3</v>
          </cell>
          <cell r="U693"/>
          <cell r="V693"/>
          <cell r="W693"/>
          <cell r="X693"/>
          <cell r="Y693">
            <v>3</v>
          </cell>
          <cell r="Z693">
            <v>3</v>
          </cell>
          <cell r="AA693"/>
          <cell r="AB693"/>
          <cell r="AC693"/>
          <cell r="AD693"/>
          <cell r="AE693"/>
          <cell r="AF693"/>
          <cell r="AG693"/>
          <cell r="AH693"/>
          <cell r="AI693"/>
          <cell r="AJ693"/>
          <cell r="AK693"/>
          <cell r="AL693"/>
          <cell r="AM693"/>
          <cell r="AN693"/>
          <cell r="AO693"/>
          <cell r="AP693"/>
          <cell r="AQ693">
            <v>16.600000000000001</v>
          </cell>
          <cell r="AR693">
            <v>16.600000000000001</v>
          </cell>
        </row>
        <row r="694">
          <cell r="A694" t="str">
            <v>12-22J5</v>
          </cell>
          <cell r="B694" t="str">
            <v>Revere, Winthrop</v>
          </cell>
          <cell r="C694"/>
          <cell r="D694"/>
          <cell r="E694"/>
          <cell r="F694"/>
          <cell r="G694"/>
          <cell r="H694"/>
          <cell r="I694"/>
          <cell r="J694"/>
          <cell r="K694"/>
          <cell r="L694"/>
          <cell r="M694"/>
          <cell r="N694"/>
          <cell r="O694"/>
          <cell r="P694"/>
          <cell r="Q694"/>
          <cell r="R694"/>
          <cell r="S694">
            <v>14</v>
          </cell>
          <cell r="T694">
            <v>14</v>
          </cell>
          <cell r="U694"/>
          <cell r="V694"/>
          <cell r="W694"/>
          <cell r="X694"/>
          <cell r="Y694">
            <v>14</v>
          </cell>
          <cell r="Z694">
            <v>14</v>
          </cell>
          <cell r="AA694"/>
          <cell r="AB694"/>
          <cell r="AC694"/>
          <cell r="AD694"/>
          <cell r="AE694"/>
          <cell r="AF694"/>
          <cell r="AG694"/>
          <cell r="AH694"/>
          <cell r="AI694"/>
          <cell r="AJ694"/>
          <cell r="AK694"/>
          <cell r="AL694"/>
          <cell r="AM694"/>
          <cell r="AN694"/>
          <cell r="AO694"/>
          <cell r="AP694"/>
          <cell r="AQ694">
            <v>70.05</v>
          </cell>
          <cell r="AR694">
            <v>70.05</v>
          </cell>
        </row>
        <row r="695">
          <cell r="A695" t="str">
            <v>12-22J6</v>
          </cell>
          <cell r="B695" t="str">
            <v>Winthrop</v>
          </cell>
          <cell r="C695"/>
          <cell r="D695"/>
          <cell r="E695"/>
          <cell r="F695"/>
          <cell r="G695"/>
          <cell r="H695"/>
          <cell r="I695"/>
          <cell r="J695"/>
          <cell r="K695"/>
          <cell r="L695"/>
          <cell r="M695"/>
          <cell r="N695"/>
          <cell r="O695"/>
          <cell r="P695"/>
          <cell r="Q695"/>
          <cell r="R695"/>
          <cell r="S695">
            <v>7</v>
          </cell>
          <cell r="T695">
            <v>7</v>
          </cell>
          <cell r="U695"/>
          <cell r="V695"/>
          <cell r="W695"/>
          <cell r="X695"/>
          <cell r="Y695">
            <v>7</v>
          </cell>
          <cell r="Z695">
            <v>7</v>
          </cell>
          <cell r="AA695"/>
          <cell r="AB695"/>
          <cell r="AC695"/>
          <cell r="AD695"/>
          <cell r="AE695"/>
          <cell r="AF695"/>
          <cell r="AG695"/>
          <cell r="AH695"/>
          <cell r="AI695"/>
          <cell r="AJ695"/>
          <cell r="AK695"/>
          <cell r="AL695"/>
          <cell r="AM695"/>
          <cell r="AN695"/>
          <cell r="AO695"/>
          <cell r="AP695"/>
          <cell r="AQ695">
            <v>43</v>
          </cell>
          <cell r="AR695">
            <v>43</v>
          </cell>
        </row>
        <row r="696">
          <cell r="A696" t="str">
            <v>12-22J7</v>
          </cell>
          <cell r="B696" t="str">
            <v>Winthrop</v>
          </cell>
          <cell r="C696"/>
          <cell r="D696"/>
          <cell r="E696"/>
          <cell r="F696"/>
          <cell r="G696"/>
          <cell r="H696"/>
          <cell r="I696"/>
          <cell r="J696"/>
          <cell r="K696"/>
          <cell r="L696"/>
          <cell r="M696"/>
          <cell r="N696"/>
          <cell r="O696"/>
          <cell r="P696"/>
          <cell r="Q696"/>
          <cell r="R696"/>
          <cell r="S696">
            <v>8</v>
          </cell>
          <cell r="T696">
            <v>8</v>
          </cell>
          <cell r="U696"/>
          <cell r="V696"/>
          <cell r="W696"/>
          <cell r="X696"/>
          <cell r="Y696">
            <v>8</v>
          </cell>
          <cell r="Z696">
            <v>8</v>
          </cell>
          <cell r="AA696"/>
          <cell r="AB696"/>
          <cell r="AC696"/>
          <cell r="AD696"/>
          <cell r="AE696"/>
          <cell r="AF696"/>
          <cell r="AG696"/>
          <cell r="AH696"/>
          <cell r="AI696"/>
          <cell r="AJ696"/>
          <cell r="AK696"/>
          <cell r="AL696"/>
          <cell r="AM696"/>
          <cell r="AN696"/>
          <cell r="AO696"/>
          <cell r="AP696"/>
          <cell r="AQ696">
            <v>39.57</v>
          </cell>
          <cell r="AR696">
            <v>39.57</v>
          </cell>
        </row>
        <row r="697">
          <cell r="A697" t="str">
            <v>12-22W1</v>
          </cell>
          <cell r="B697" t="str">
            <v>Swampscott</v>
          </cell>
          <cell r="C697"/>
          <cell r="D697"/>
          <cell r="E697"/>
          <cell r="F697"/>
          <cell r="G697"/>
          <cell r="H697"/>
          <cell r="I697"/>
          <cell r="J697"/>
          <cell r="K697"/>
          <cell r="L697"/>
          <cell r="M697"/>
          <cell r="N697"/>
          <cell r="O697"/>
          <cell r="P697"/>
          <cell r="Q697"/>
          <cell r="R697"/>
          <cell r="S697">
            <v>49</v>
          </cell>
          <cell r="T697">
            <v>49</v>
          </cell>
          <cell r="U697"/>
          <cell r="V697"/>
          <cell r="W697"/>
          <cell r="X697"/>
          <cell r="Y697">
            <v>49</v>
          </cell>
          <cell r="Z697">
            <v>49</v>
          </cell>
          <cell r="AA697"/>
          <cell r="AB697"/>
          <cell r="AC697"/>
          <cell r="AD697"/>
          <cell r="AE697"/>
          <cell r="AF697"/>
          <cell r="AG697"/>
          <cell r="AH697"/>
          <cell r="AI697"/>
          <cell r="AJ697"/>
          <cell r="AK697"/>
          <cell r="AL697"/>
          <cell r="AM697"/>
          <cell r="AN697"/>
          <cell r="AO697"/>
          <cell r="AP697"/>
          <cell r="AQ697">
            <v>611.375</v>
          </cell>
          <cell r="AR697">
            <v>611.375</v>
          </cell>
        </row>
        <row r="698">
          <cell r="A698" t="str">
            <v>12-22W2</v>
          </cell>
          <cell r="B698" t="str">
            <v>Lynn, Swampscott</v>
          </cell>
          <cell r="C698"/>
          <cell r="D698"/>
          <cell r="E698"/>
          <cell r="F698"/>
          <cell r="G698"/>
          <cell r="H698"/>
          <cell r="I698"/>
          <cell r="J698"/>
          <cell r="K698"/>
          <cell r="L698"/>
          <cell r="M698"/>
          <cell r="N698"/>
          <cell r="O698">
            <v>1</v>
          </cell>
          <cell r="P698">
            <v>1</v>
          </cell>
          <cell r="Q698"/>
          <cell r="R698"/>
          <cell r="S698">
            <v>85</v>
          </cell>
          <cell r="T698">
            <v>85</v>
          </cell>
          <cell r="U698"/>
          <cell r="V698"/>
          <cell r="W698"/>
          <cell r="X698"/>
          <cell r="Y698">
            <v>86</v>
          </cell>
          <cell r="Z698">
            <v>86</v>
          </cell>
          <cell r="AA698"/>
          <cell r="AB698"/>
          <cell r="AC698"/>
          <cell r="AD698"/>
          <cell r="AE698"/>
          <cell r="AF698"/>
          <cell r="AG698"/>
          <cell r="AH698"/>
          <cell r="AI698"/>
          <cell r="AJ698"/>
          <cell r="AK698"/>
          <cell r="AL698"/>
          <cell r="AM698">
            <v>75</v>
          </cell>
          <cell r="AN698">
            <v>75</v>
          </cell>
          <cell r="AO698"/>
          <cell r="AP698"/>
          <cell r="AQ698">
            <v>410.43</v>
          </cell>
          <cell r="AR698">
            <v>410.43</v>
          </cell>
        </row>
        <row r="699">
          <cell r="A699" t="str">
            <v>12-22W3</v>
          </cell>
          <cell r="B699" t="str">
            <v>Swampscott</v>
          </cell>
          <cell r="C699"/>
          <cell r="D699"/>
          <cell r="E699"/>
          <cell r="F699"/>
          <cell r="G699"/>
          <cell r="H699"/>
          <cell r="I699"/>
          <cell r="J699"/>
          <cell r="K699"/>
          <cell r="L699"/>
          <cell r="M699"/>
          <cell r="N699"/>
          <cell r="O699">
            <v>1</v>
          </cell>
          <cell r="P699">
            <v>1</v>
          </cell>
          <cell r="Q699"/>
          <cell r="R699"/>
          <cell r="S699">
            <v>39</v>
          </cell>
          <cell r="T699">
            <v>39</v>
          </cell>
          <cell r="U699"/>
          <cell r="V699"/>
          <cell r="W699"/>
          <cell r="X699"/>
          <cell r="Y699">
            <v>40</v>
          </cell>
          <cell r="Z699">
            <v>40</v>
          </cell>
          <cell r="AA699"/>
          <cell r="AB699"/>
          <cell r="AC699"/>
          <cell r="AD699"/>
          <cell r="AE699"/>
          <cell r="AF699"/>
          <cell r="AG699"/>
          <cell r="AH699"/>
          <cell r="AI699"/>
          <cell r="AJ699"/>
          <cell r="AK699"/>
          <cell r="AL699"/>
          <cell r="AM699">
            <v>1.2</v>
          </cell>
          <cell r="AN699">
            <v>1.2</v>
          </cell>
          <cell r="AO699"/>
          <cell r="AP699"/>
          <cell r="AQ699">
            <v>264.33</v>
          </cell>
          <cell r="AR699">
            <v>264.33</v>
          </cell>
        </row>
        <row r="700">
          <cell r="A700" t="str">
            <v>12-22W5</v>
          </cell>
          <cell r="B700" t="str">
            <v>Winthrop</v>
          </cell>
          <cell r="C700"/>
          <cell r="D700"/>
          <cell r="E700"/>
          <cell r="F700"/>
          <cell r="G700"/>
          <cell r="H700"/>
          <cell r="I700"/>
          <cell r="J700"/>
          <cell r="K700"/>
          <cell r="L700"/>
          <cell r="M700"/>
          <cell r="N700"/>
          <cell r="O700"/>
          <cell r="P700"/>
          <cell r="Q700"/>
          <cell r="R700"/>
          <cell r="S700">
            <v>3</v>
          </cell>
          <cell r="T700">
            <v>3</v>
          </cell>
          <cell r="U700"/>
          <cell r="V700"/>
          <cell r="W700"/>
          <cell r="X700"/>
          <cell r="Y700">
            <v>3</v>
          </cell>
          <cell r="Z700">
            <v>3</v>
          </cell>
          <cell r="AA700"/>
          <cell r="AB700"/>
          <cell r="AC700"/>
          <cell r="AD700"/>
          <cell r="AE700"/>
          <cell r="AF700"/>
          <cell r="AG700"/>
          <cell r="AH700"/>
          <cell r="AI700"/>
          <cell r="AJ700"/>
          <cell r="AK700"/>
          <cell r="AL700"/>
          <cell r="AM700"/>
          <cell r="AN700"/>
          <cell r="AO700"/>
          <cell r="AP700"/>
          <cell r="AQ700">
            <v>14</v>
          </cell>
          <cell r="AR700">
            <v>14</v>
          </cell>
        </row>
        <row r="701">
          <cell r="A701" t="str">
            <v>12-2302E</v>
          </cell>
          <cell r="B701" t="str">
            <v>Lynn, Peabody, Salem</v>
          </cell>
          <cell r="C701"/>
          <cell r="D701"/>
          <cell r="E701"/>
          <cell r="F701"/>
          <cell r="G701"/>
          <cell r="H701"/>
          <cell r="I701"/>
          <cell r="J701"/>
          <cell r="K701"/>
          <cell r="L701"/>
          <cell r="M701"/>
          <cell r="N701"/>
          <cell r="O701"/>
          <cell r="P701"/>
          <cell r="Q701"/>
          <cell r="R701"/>
          <cell r="S701"/>
          <cell r="T701"/>
          <cell r="U701"/>
          <cell r="V701"/>
          <cell r="W701"/>
          <cell r="X701"/>
          <cell r="Y701">
            <v>0</v>
          </cell>
          <cell r="Z701">
            <v>0</v>
          </cell>
          <cell r="AA701"/>
          <cell r="AB701"/>
          <cell r="AC701"/>
          <cell r="AD701"/>
          <cell r="AE701"/>
          <cell r="AF701"/>
          <cell r="AG701"/>
          <cell r="AH701"/>
          <cell r="AI701"/>
          <cell r="AJ701"/>
          <cell r="AK701"/>
          <cell r="AL701"/>
          <cell r="AM701"/>
          <cell r="AN701"/>
          <cell r="AO701"/>
          <cell r="AP701"/>
          <cell r="AQ701"/>
          <cell r="AR701"/>
        </row>
        <row r="702">
          <cell r="A702" t="str">
            <v>12-2304</v>
          </cell>
          <cell r="B702" t="str">
            <v>Malden, Melrose</v>
          </cell>
          <cell r="C702"/>
          <cell r="D702"/>
          <cell r="E702"/>
          <cell r="F702"/>
          <cell r="G702"/>
          <cell r="H702"/>
          <cell r="I702"/>
          <cell r="J702"/>
          <cell r="K702"/>
          <cell r="L702"/>
          <cell r="M702"/>
          <cell r="N702"/>
          <cell r="O702"/>
          <cell r="P702"/>
          <cell r="Q702"/>
          <cell r="R702"/>
          <cell r="S702">
            <v>1</v>
          </cell>
          <cell r="T702">
            <v>1</v>
          </cell>
          <cell r="U702"/>
          <cell r="V702"/>
          <cell r="W702"/>
          <cell r="X702"/>
          <cell r="Y702">
            <v>1</v>
          </cell>
          <cell r="Z702">
            <v>1</v>
          </cell>
          <cell r="AA702"/>
          <cell r="AB702"/>
          <cell r="AC702"/>
          <cell r="AD702"/>
          <cell r="AE702"/>
          <cell r="AF702"/>
          <cell r="AG702"/>
          <cell r="AH702"/>
          <cell r="AI702"/>
          <cell r="AJ702"/>
          <cell r="AK702"/>
          <cell r="AL702"/>
          <cell r="AM702"/>
          <cell r="AN702"/>
          <cell r="AO702"/>
          <cell r="AP702"/>
          <cell r="AQ702">
            <v>260</v>
          </cell>
          <cell r="AR702">
            <v>260</v>
          </cell>
        </row>
        <row r="703">
          <cell r="A703" t="str">
            <v>12-2305</v>
          </cell>
          <cell r="B703" t="str">
            <v>Lynn, Revere</v>
          </cell>
          <cell r="C703"/>
          <cell r="D703"/>
          <cell r="E703"/>
          <cell r="F703"/>
          <cell r="G703"/>
          <cell r="H703"/>
          <cell r="I703"/>
          <cell r="J703"/>
          <cell r="K703"/>
          <cell r="L703"/>
          <cell r="M703"/>
          <cell r="N703"/>
          <cell r="O703"/>
          <cell r="P703"/>
          <cell r="Q703"/>
          <cell r="R703"/>
          <cell r="S703"/>
          <cell r="T703"/>
          <cell r="U703"/>
          <cell r="V703"/>
          <cell r="W703">
            <v>1</v>
          </cell>
          <cell r="X703">
            <v>1</v>
          </cell>
          <cell r="Y703">
            <v>1</v>
          </cell>
          <cell r="Z703">
            <v>1</v>
          </cell>
          <cell r="AA703"/>
          <cell r="AB703"/>
          <cell r="AC703"/>
          <cell r="AD703"/>
          <cell r="AE703"/>
          <cell r="AF703"/>
          <cell r="AG703"/>
          <cell r="AH703"/>
          <cell r="AI703"/>
          <cell r="AJ703"/>
          <cell r="AK703"/>
          <cell r="AL703"/>
          <cell r="AM703"/>
          <cell r="AN703"/>
          <cell r="AO703"/>
          <cell r="AP703"/>
          <cell r="AQ703"/>
          <cell r="AR703"/>
        </row>
        <row r="704">
          <cell r="A704" t="str">
            <v>12-2306</v>
          </cell>
          <cell r="B704" t="str">
            <v>Everett, Revere</v>
          </cell>
          <cell r="C704"/>
          <cell r="D704"/>
          <cell r="E704"/>
          <cell r="F704"/>
          <cell r="G704"/>
          <cell r="H704"/>
          <cell r="I704"/>
          <cell r="J704"/>
          <cell r="K704"/>
          <cell r="L704"/>
          <cell r="M704"/>
          <cell r="N704"/>
          <cell r="O704">
            <v>1</v>
          </cell>
          <cell r="P704">
            <v>1</v>
          </cell>
          <cell r="Q704"/>
          <cell r="R704"/>
          <cell r="S704"/>
          <cell r="T704"/>
          <cell r="U704"/>
          <cell r="V704"/>
          <cell r="W704"/>
          <cell r="X704"/>
          <cell r="Y704">
            <v>1</v>
          </cell>
          <cell r="Z704">
            <v>1</v>
          </cell>
          <cell r="AA704"/>
          <cell r="AB704"/>
          <cell r="AC704"/>
          <cell r="AD704"/>
          <cell r="AE704"/>
          <cell r="AF704"/>
          <cell r="AG704"/>
          <cell r="AH704"/>
          <cell r="AI704"/>
          <cell r="AJ704"/>
          <cell r="AK704"/>
          <cell r="AL704"/>
          <cell r="AM704">
            <v>5560</v>
          </cell>
          <cell r="AN704">
            <v>5560</v>
          </cell>
          <cell r="AO704"/>
          <cell r="AP704"/>
          <cell r="AQ704"/>
          <cell r="AR704"/>
        </row>
        <row r="705">
          <cell r="A705" t="str">
            <v>12-2308</v>
          </cell>
          <cell r="B705" t="str">
            <v>Everett</v>
          </cell>
          <cell r="C705"/>
          <cell r="D705"/>
          <cell r="E705"/>
          <cell r="F705"/>
          <cell r="G705"/>
          <cell r="H705"/>
          <cell r="I705"/>
          <cell r="J705"/>
          <cell r="K705"/>
          <cell r="L705"/>
          <cell r="M705"/>
          <cell r="N705"/>
          <cell r="O705"/>
          <cell r="P705"/>
          <cell r="Q705"/>
          <cell r="R705"/>
          <cell r="S705"/>
          <cell r="T705"/>
          <cell r="U705"/>
          <cell r="V705"/>
          <cell r="W705"/>
          <cell r="X705"/>
          <cell r="Y705">
            <v>0</v>
          </cell>
          <cell r="Z705">
            <v>0</v>
          </cell>
          <cell r="AA705"/>
          <cell r="AB705"/>
          <cell r="AC705"/>
          <cell r="AD705"/>
          <cell r="AE705"/>
          <cell r="AF705"/>
          <cell r="AG705"/>
          <cell r="AH705"/>
          <cell r="AI705"/>
          <cell r="AJ705"/>
          <cell r="AK705"/>
          <cell r="AL705"/>
          <cell r="AM705"/>
          <cell r="AN705"/>
          <cell r="AO705"/>
          <cell r="AP705"/>
          <cell r="AQ705"/>
          <cell r="AR705"/>
        </row>
        <row r="706">
          <cell r="A706" t="str">
            <v>12-2310</v>
          </cell>
          <cell r="B706" t="str">
            <v>Everett</v>
          </cell>
          <cell r="C706"/>
          <cell r="D706"/>
          <cell r="E706"/>
          <cell r="F706"/>
          <cell r="G706"/>
          <cell r="H706"/>
          <cell r="I706"/>
          <cell r="J706"/>
          <cell r="K706"/>
          <cell r="L706"/>
          <cell r="M706"/>
          <cell r="N706"/>
          <cell r="O706"/>
          <cell r="P706"/>
          <cell r="Q706"/>
          <cell r="R706"/>
          <cell r="S706">
            <v>1</v>
          </cell>
          <cell r="T706">
            <v>1</v>
          </cell>
          <cell r="U706"/>
          <cell r="V706"/>
          <cell r="W706"/>
          <cell r="X706"/>
          <cell r="Y706">
            <v>1</v>
          </cell>
          <cell r="Z706">
            <v>1</v>
          </cell>
          <cell r="AA706"/>
          <cell r="AB706"/>
          <cell r="AC706"/>
          <cell r="AD706"/>
          <cell r="AE706"/>
          <cell r="AF706"/>
          <cell r="AG706"/>
          <cell r="AH706"/>
          <cell r="AI706"/>
          <cell r="AJ706"/>
          <cell r="AK706"/>
          <cell r="AL706"/>
          <cell r="AM706"/>
          <cell r="AN706"/>
          <cell r="AO706"/>
          <cell r="AP706"/>
          <cell r="AQ706">
            <v>75</v>
          </cell>
          <cell r="AR706">
            <v>75</v>
          </cell>
        </row>
        <row r="707">
          <cell r="A707" t="str">
            <v>12-2314</v>
          </cell>
          <cell r="B707" t="str">
            <v>Malden, Medford</v>
          </cell>
          <cell r="C707"/>
          <cell r="D707"/>
          <cell r="E707"/>
          <cell r="F707"/>
          <cell r="G707"/>
          <cell r="H707"/>
          <cell r="I707"/>
          <cell r="J707"/>
          <cell r="K707"/>
          <cell r="L707"/>
          <cell r="M707"/>
          <cell r="N707"/>
          <cell r="O707"/>
          <cell r="P707"/>
          <cell r="Q707"/>
          <cell r="R707"/>
          <cell r="S707"/>
          <cell r="T707"/>
          <cell r="U707"/>
          <cell r="V707"/>
          <cell r="W707"/>
          <cell r="X707"/>
          <cell r="Y707">
            <v>0</v>
          </cell>
          <cell r="Z707">
            <v>0</v>
          </cell>
          <cell r="AA707"/>
          <cell r="AB707"/>
          <cell r="AC707"/>
          <cell r="AD707"/>
          <cell r="AE707"/>
          <cell r="AF707"/>
          <cell r="AG707"/>
          <cell r="AH707"/>
          <cell r="AI707"/>
          <cell r="AJ707"/>
          <cell r="AK707"/>
          <cell r="AL707"/>
          <cell r="AM707"/>
          <cell r="AN707"/>
          <cell r="AO707"/>
          <cell r="AP707"/>
          <cell r="AQ707"/>
          <cell r="AR707"/>
        </row>
        <row r="708">
          <cell r="A708" t="str">
            <v>12-2316</v>
          </cell>
          <cell r="B708" t="str">
            <v>Malden</v>
          </cell>
          <cell r="C708"/>
          <cell r="D708"/>
          <cell r="E708"/>
          <cell r="F708"/>
          <cell r="G708"/>
          <cell r="H708"/>
          <cell r="I708"/>
          <cell r="J708"/>
          <cell r="K708"/>
          <cell r="L708"/>
          <cell r="M708"/>
          <cell r="N708"/>
          <cell r="O708"/>
          <cell r="P708"/>
          <cell r="Q708"/>
          <cell r="R708"/>
          <cell r="S708"/>
          <cell r="T708"/>
          <cell r="U708"/>
          <cell r="V708"/>
          <cell r="W708"/>
          <cell r="X708"/>
          <cell r="Y708">
            <v>0</v>
          </cell>
          <cell r="Z708">
            <v>0</v>
          </cell>
          <cell r="AA708"/>
          <cell r="AB708"/>
          <cell r="AC708"/>
          <cell r="AD708"/>
          <cell r="AE708"/>
          <cell r="AF708"/>
          <cell r="AG708"/>
          <cell r="AH708"/>
          <cell r="AI708"/>
          <cell r="AJ708"/>
          <cell r="AK708"/>
          <cell r="AL708"/>
          <cell r="AM708"/>
          <cell r="AN708"/>
          <cell r="AO708"/>
          <cell r="AP708"/>
          <cell r="AQ708"/>
          <cell r="AR708"/>
        </row>
        <row r="709">
          <cell r="A709" t="str">
            <v>12-2318</v>
          </cell>
          <cell r="B709" t="str">
            <v>Beverly</v>
          </cell>
          <cell r="C709"/>
          <cell r="D709"/>
          <cell r="E709"/>
          <cell r="F709"/>
          <cell r="G709"/>
          <cell r="H709"/>
          <cell r="I709"/>
          <cell r="J709"/>
          <cell r="K709"/>
          <cell r="L709"/>
          <cell r="M709"/>
          <cell r="N709"/>
          <cell r="O709"/>
          <cell r="P709"/>
          <cell r="Q709"/>
          <cell r="R709"/>
          <cell r="S709"/>
          <cell r="T709"/>
          <cell r="U709"/>
          <cell r="V709"/>
          <cell r="W709"/>
          <cell r="X709"/>
          <cell r="Y709">
            <v>0</v>
          </cell>
          <cell r="Z709">
            <v>0</v>
          </cell>
          <cell r="AA709"/>
          <cell r="AB709"/>
          <cell r="AC709"/>
          <cell r="AD709"/>
          <cell r="AE709"/>
          <cell r="AF709"/>
          <cell r="AG709"/>
          <cell r="AH709"/>
          <cell r="AI709"/>
          <cell r="AJ709"/>
          <cell r="AK709"/>
          <cell r="AL709"/>
          <cell r="AM709"/>
          <cell r="AN709"/>
          <cell r="AO709"/>
          <cell r="AP709"/>
          <cell r="AQ709"/>
          <cell r="AR709"/>
        </row>
        <row r="710">
          <cell r="A710" t="str">
            <v>12-2320</v>
          </cell>
          <cell r="B710" t="str">
            <v>Beverly, Salem</v>
          </cell>
          <cell r="C710"/>
          <cell r="D710"/>
          <cell r="E710"/>
          <cell r="F710"/>
          <cell r="G710"/>
          <cell r="H710"/>
          <cell r="I710"/>
          <cell r="J710"/>
          <cell r="K710"/>
          <cell r="L710"/>
          <cell r="M710"/>
          <cell r="N710"/>
          <cell r="O710"/>
          <cell r="P710"/>
          <cell r="Q710"/>
          <cell r="R710"/>
          <cell r="S710"/>
          <cell r="T710"/>
          <cell r="U710"/>
          <cell r="V710"/>
          <cell r="W710"/>
          <cell r="X710"/>
          <cell r="Y710">
            <v>0</v>
          </cell>
          <cell r="Z710">
            <v>0</v>
          </cell>
          <cell r="AA710"/>
          <cell r="AB710"/>
          <cell r="AC710"/>
          <cell r="AD710"/>
          <cell r="AE710"/>
          <cell r="AF710"/>
          <cell r="AG710"/>
          <cell r="AH710"/>
          <cell r="AI710"/>
          <cell r="AJ710"/>
          <cell r="AK710"/>
          <cell r="AL710"/>
          <cell r="AM710"/>
          <cell r="AN710"/>
          <cell r="AO710"/>
          <cell r="AP710"/>
          <cell r="AQ710"/>
          <cell r="AR710"/>
        </row>
        <row r="711">
          <cell r="A711" t="str">
            <v>12-2321</v>
          </cell>
          <cell r="B711" t="str">
            <v>Beverly, Salem</v>
          </cell>
          <cell r="C711"/>
          <cell r="D711"/>
          <cell r="E711"/>
          <cell r="F711"/>
          <cell r="G711"/>
          <cell r="H711"/>
          <cell r="I711"/>
          <cell r="J711"/>
          <cell r="K711"/>
          <cell r="L711"/>
          <cell r="M711"/>
          <cell r="N711"/>
          <cell r="O711"/>
          <cell r="P711"/>
          <cell r="Q711"/>
          <cell r="R711"/>
          <cell r="S711"/>
          <cell r="T711"/>
          <cell r="U711"/>
          <cell r="V711"/>
          <cell r="W711"/>
          <cell r="X711"/>
          <cell r="Y711">
            <v>0</v>
          </cell>
          <cell r="Z711">
            <v>0</v>
          </cell>
          <cell r="AA711"/>
          <cell r="AB711"/>
          <cell r="AC711"/>
          <cell r="AD711"/>
          <cell r="AE711"/>
          <cell r="AF711"/>
          <cell r="AG711"/>
          <cell r="AH711"/>
          <cell r="AI711"/>
          <cell r="AJ711"/>
          <cell r="AK711"/>
          <cell r="AL711"/>
          <cell r="AM711"/>
          <cell r="AN711"/>
          <cell r="AO711"/>
          <cell r="AP711"/>
          <cell r="AQ711"/>
          <cell r="AR711"/>
        </row>
        <row r="712">
          <cell r="A712" t="str">
            <v>12-2327</v>
          </cell>
          <cell r="B712" t="str">
            <v>Gloucester</v>
          </cell>
          <cell r="C712"/>
          <cell r="D712"/>
          <cell r="E712"/>
          <cell r="F712"/>
          <cell r="G712"/>
          <cell r="H712"/>
          <cell r="I712"/>
          <cell r="J712"/>
          <cell r="K712"/>
          <cell r="L712"/>
          <cell r="M712"/>
          <cell r="N712"/>
          <cell r="O712"/>
          <cell r="P712"/>
          <cell r="Q712"/>
          <cell r="R712"/>
          <cell r="S712">
            <v>1</v>
          </cell>
          <cell r="T712">
            <v>1</v>
          </cell>
          <cell r="U712"/>
          <cell r="V712"/>
          <cell r="W712"/>
          <cell r="X712"/>
          <cell r="Y712">
            <v>1</v>
          </cell>
          <cell r="Z712">
            <v>1</v>
          </cell>
          <cell r="AA712"/>
          <cell r="AB712"/>
          <cell r="AC712"/>
          <cell r="AD712"/>
          <cell r="AE712"/>
          <cell r="AF712"/>
          <cell r="AG712"/>
          <cell r="AH712"/>
          <cell r="AI712"/>
          <cell r="AJ712"/>
          <cell r="AK712"/>
          <cell r="AL712"/>
          <cell r="AM712"/>
          <cell r="AN712"/>
          <cell r="AO712"/>
          <cell r="AP712"/>
          <cell r="AQ712">
            <v>450</v>
          </cell>
          <cell r="AR712">
            <v>450</v>
          </cell>
        </row>
        <row r="713">
          <cell r="A713" t="str">
            <v>12-2333</v>
          </cell>
          <cell r="B713" t="str">
            <v>Malden, Medford</v>
          </cell>
          <cell r="C713"/>
          <cell r="D713"/>
          <cell r="E713"/>
          <cell r="F713"/>
          <cell r="G713"/>
          <cell r="H713"/>
          <cell r="I713"/>
          <cell r="J713"/>
          <cell r="K713"/>
          <cell r="L713"/>
          <cell r="M713"/>
          <cell r="N713"/>
          <cell r="O713"/>
          <cell r="P713"/>
          <cell r="Q713"/>
          <cell r="R713"/>
          <cell r="S713"/>
          <cell r="T713"/>
          <cell r="U713"/>
          <cell r="V713"/>
          <cell r="W713"/>
          <cell r="X713"/>
          <cell r="Y713">
            <v>0</v>
          </cell>
          <cell r="Z713">
            <v>0</v>
          </cell>
          <cell r="AA713"/>
          <cell r="AB713"/>
          <cell r="AC713"/>
          <cell r="AD713"/>
          <cell r="AE713"/>
          <cell r="AF713"/>
          <cell r="AG713"/>
          <cell r="AH713"/>
          <cell r="AI713"/>
          <cell r="AJ713"/>
          <cell r="AK713"/>
          <cell r="AL713"/>
          <cell r="AM713"/>
          <cell r="AN713"/>
          <cell r="AO713"/>
          <cell r="AP713"/>
          <cell r="AQ713"/>
          <cell r="AR713"/>
        </row>
        <row r="714">
          <cell r="A714" t="str">
            <v>12-2337</v>
          </cell>
          <cell r="B714" t="str">
            <v>Everett</v>
          </cell>
          <cell r="C714"/>
          <cell r="D714"/>
          <cell r="E714"/>
          <cell r="F714"/>
          <cell r="G714"/>
          <cell r="H714"/>
          <cell r="I714"/>
          <cell r="J714"/>
          <cell r="K714"/>
          <cell r="L714"/>
          <cell r="M714"/>
          <cell r="N714"/>
          <cell r="O714"/>
          <cell r="P714"/>
          <cell r="Q714"/>
          <cell r="R714"/>
          <cell r="S714"/>
          <cell r="T714"/>
          <cell r="U714"/>
          <cell r="V714"/>
          <cell r="W714"/>
          <cell r="X714"/>
          <cell r="Y714">
            <v>0</v>
          </cell>
          <cell r="Z714">
            <v>0</v>
          </cell>
          <cell r="AA714"/>
          <cell r="AB714"/>
          <cell r="AC714"/>
          <cell r="AD714"/>
          <cell r="AE714"/>
          <cell r="AF714"/>
          <cell r="AG714"/>
          <cell r="AH714"/>
          <cell r="AI714"/>
          <cell r="AJ714"/>
          <cell r="AK714"/>
          <cell r="AL714"/>
          <cell r="AM714"/>
          <cell r="AN714"/>
          <cell r="AO714"/>
          <cell r="AP714"/>
          <cell r="AQ714"/>
          <cell r="AR714"/>
        </row>
        <row r="715">
          <cell r="A715" t="str">
            <v>12-2338</v>
          </cell>
          <cell r="B715" t="str">
            <v xml:space="preserve">Everett, </v>
          </cell>
          <cell r="C715"/>
          <cell r="D715"/>
          <cell r="E715"/>
          <cell r="F715"/>
          <cell r="G715"/>
          <cell r="H715"/>
          <cell r="I715"/>
          <cell r="J715"/>
          <cell r="K715"/>
          <cell r="L715"/>
          <cell r="M715"/>
          <cell r="N715"/>
          <cell r="O715"/>
          <cell r="P715"/>
          <cell r="Q715"/>
          <cell r="R715"/>
          <cell r="S715"/>
          <cell r="T715"/>
          <cell r="U715"/>
          <cell r="V715"/>
          <cell r="W715"/>
          <cell r="X715"/>
          <cell r="Y715">
            <v>0</v>
          </cell>
          <cell r="Z715">
            <v>0</v>
          </cell>
          <cell r="AA715"/>
          <cell r="AB715"/>
          <cell r="AC715"/>
          <cell r="AD715"/>
          <cell r="AE715"/>
          <cell r="AF715"/>
          <cell r="AG715"/>
          <cell r="AH715"/>
          <cell r="AI715"/>
          <cell r="AJ715"/>
          <cell r="AK715"/>
          <cell r="AL715"/>
          <cell r="AM715"/>
          <cell r="AN715"/>
          <cell r="AO715"/>
          <cell r="AP715"/>
          <cell r="AQ715"/>
          <cell r="AR715"/>
        </row>
        <row r="716">
          <cell r="A716" t="str">
            <v>12-2340</v>
          </cell>
          <cell r="B716" t="str">
            <v>Lynn, Revere</v>
          </cell>
          <cell r="C716"/>
          <cell r="D716"/>
          <cell r="E716"/>
          <cell r="F716"/>
          <cell r="G716"/>
          <cell r="H716"/>
          <cell r="I716"/>
          <cell r="J716"/>
          <cell r="K716"/>
          <cell r="L716"/>
          <cell r="M716"/>
          <cell r="N716"/>
          <cell r="O716"/>
          <cell r="P716"/>
          <cell r="Q716"/>
          <cell r="R716"/>
          <cell r="S716"/>
          <cell r="T716"/>
          <cell r="U716"/>
          <cell r="V716"/>
          <cell r="W716"/>
          <cell r="X716"/>
          <cell r="Y716">
            <v>0</v>
          </cell>
          <cell r="Z716">
            <v>0</v>
          </cell>
          <cell r="AA716"/>
          <cell r="AB716"/>
          <cell r="AC716"/>
          <cell r="AD716"/>
          <cell r="AE716"/>
          <cell r="AF716"/>
          <cell r="AG716"/>
          <cell r="AH716"/>
          <cell r="AI716"/>
          <cell r="AJ716"/>
          <cell r="AK716"/>
          <cell r="AL716"/>
          <cell r="AM716"/>
          <cell r="AN716"/>
          <cell r="AO716"/>
          <cell r="AP716"/>
          <cell r="AQ716"/>
          <cell r="AR716"/>
        </row>
        <row r="717">
          <cell r="A717" t="str">
            <v>12-2341-2132</v>
          </cell>
          <cell r="B717" t="str">
            <v>Everett</v>
          </cell>
          <cell r="C717"/>
          <cell r="D717"/>
          <cell r="E717"/>
          <cell r="F717"/>
          <cell r="G717"/>
          <cell r="H717"/>
          <cell r="I717"/>
          <cell r="J717"/>
          <cell r="K717"/>
          <cell r="L717"/>
          <cell r="M717"/>
          <cell r="N717"/>
          <cell r="O717"/>
          <cell r="P717"/>
          <cell r="Q717"/>
          <cell r="R717"/>
          <cell r="S717"/>
          <cell r="T717"/>
          <cell r="U717"/>
          <cell r="V717"/>
          <cell r="W717"/>
          <cell r="X717"/>
          <cell r="Y717">
            <v>0</v>
          </cell>
          <cell r="Z717">
            <v>0</v>
          </cell>
          <cell r="AA717"/>
          <cell r="AB717"/>
          <cell r="AC717"/>
          <cell r="AD717"/>
          <cell r="AE717"/>
          <cell r="AF717"/>
          <cell r="AG717"/>
          <cell r="AH717"/>
          <cell r="AI717"/>
          <cell r="AJ717"/>
          <cell r="AK717"/>
          <cell r="AL717"/>
          <cell r="AM717"/>
          <cell r="AN717"/>
          <cell r="AO717"/>
          <cell r="AP717"/>
          <cell r="AQ717"/>
          <cell r="AR717"/>
        </row>
        <row r="718">
          <cell r="A718" t="str">
            <v>12-2342</v>
          </cell>
          <cell r="B718" t="str">
            <v>Malden</v>
          </cell>
          <cell r="C718"/>
          <cell r="D718"/>
          <cell r="E718"/>
          <cell r="F718"/>
          <cell r="G718"/>
          <cell r="H718"/>
          <cell r="I718"/>
          <cell r="J718"/>
          <cell r="K718"/>
          <cell r="L718"/>
          <cell r="M718"/>
          <cell r="N718"/>
          <cell r="O718"/>
          <cell r="P718"/>
          <cell r="Q718"/>
          <cell r="R718"/>
          <cell r="S718"/>
          <cell r="T718"/>
          <cell r="U718"/>
          <cell r="V718"/>
          <cell r="W718"/>
          <cell r="X718"/>
          <cell r="Y718">
            <v>0</v>
          </cell>
          <cell r="Z718">
            <v>0</v>
          </cell>
          <cell r="AA718"/>
          <cell r="AB718"/>
          <cell r="AC718"/>
          <cell r="AD718"/>
          <cell r="AE718"/>
          <cell r="AF718"/>
          <cell r="AG718"/>
          <cell r="AH718"/>
          <cell r="AI718"/>
          <cell r="AJ718"/>
          <cell r="AK718"/>
          <cell r="AL718"/>
          <cell r="AM718"/>
          <cell r="AN718"/>
          <cell r="AO718"/>
          <cell r="AP718"/>
          <cell r="AQ718"/>
          <cell r="AR718"/>
        </row>
        <row r="719">
          <cell r="A719" t="str">
            <v>12-2343</v>
          </cell>
          <cell r="B719" t="str">
            <v>Salem</v>
          </cell>
          <cell r="C719"/>
          <cell r="D719"/>
          <cell r="E719"/>
          <cell r="F719"/>
          <cell r="G719"/>
          <cell r="H719"/>
          <cell r="I719"/>
          <cell r="J719"/>
          <cell r="K719"/>
          <cell r="L719"/>
          <cell r="M719"/>
          <cell r="N719"/>
          <cell r="O719"/>
          <cell r="P719"/>
          <cell r="Q719"/>
          <cell r="R719"/>
          <cell r="S719"/>
          <cell r="T719"/>
          <cell r="U719"/>
          <cell r="V719"/>
          <cell r="W719"/>
          <cell r="X719"/>
          <cell r="Y719">
            <v>0</v>
          </cell>
          <cell r="Z719">
            <v>0</v>
          </cell>
          <cell r="AA719"/>
          <cell r="AB719"/>
          <cell r="AC719"/>
          <cell r="AD719"/>
          <cell r="AE719"/>
          <cell r="AF719"/>
          <cell r="AG719"/>
          <cell r="AH719"/>
          <cell r="AI719"/>
          <cell r="AJ719"/>
          <cell r="AK719"/>
          <cell r="AL719"/>
          <cell r="AM719"/>
          <cell r="AN719"/>
          <cell r="AO719"/>
          <cell r="AP719"/>
          <cell r="AQ719"/>
          <cell r="AR719"/>
        </row>
        <row r="720">
          <cell r="A720" t="str">
            <v>12-2344</v>
          </cell>
          <cell r="B720" t="str">
            <v>Malden, Medford</v>
          </cell>
          <cell r="C720"/>
          <cell r="D720"/>
          <cell r="E720"/>
          <cell r="F720"/>
          <cell r="G720"/>
          <cell r="H720"/>
          <cell r="I720"/>
          <cell r="J720"/>
          <cell r="K720"/>
          <cell r="L720"/>
          <cell r="M720"/>
          <cell r="N720"/>
          <cell r="O720"/>
          <cell r="P720"/>
          <cell r="Q720"/>
          <cell r="R720"/>
          <cell r="S720">
            <v>1</v>
          </cell>
          <cell r="T720">
            <v>1</v>
          </cell>
          <cell r="U720"/>
          <cell r="V720"/>
          <cell r="W720"/>
          <cell r="X720"/>
          <cell r="Y720">
            <v>1</v>
          </cell>
          <cell r="Z720">
            <v>1</v>
          </cell>
          <cell r="AA720"/>
          <cell r="AB720"/>
          <cell r="AC720"/>
          <cell r="AD720"/>
          <cell r="AE720"/>
          <cell r="AF720"/>
          <cell r="AG720"/>
          <cell r="AH720"/>
          <cell r="AI720"/>
          <cell r="AJ720"/>
          <cell r="AK720"/>
          <cell r="AL720"/>
          <cell r="AM720"/>
          <cell r="AN720"/>
          <cell r="AO720"/>
          <cell r="AP720"/>
          <cell r="AQ720">
            <v>82.8</v>
          </cell>
          <cell r="AR720">
            <v>82.8</v>
          </cell>
        </row>
        <row r="721">
          <cell r="A721" t="str">
            <v>12-2350</v>
          </cell>
          <cell r="B721" t="str">
            <v>Revere, Winthrop</v>
          </cell>
          <cell r="C721"/>
          <cell r="D721"/>
          <cell r="E721"/>
          <cell r="F721"/>
          <cell r="G721"/>
          <cell r="H721"/>
          <cell r="I721"/>
          <cell r="J721"/>
          <cell r="K721"/>
          <cell r="L721"/>
          <cell r="M721"/>
          <cell r="N721"/>
          <cell r="O721"/>
          <cell r="P721"/>
          <cell r="Q721"/>
          <cell r="R721"/>
          <cell r="S721">
            <v>1</v>
          </cell>
          <cell r="T721">
            <v>1</v>
          </cell>
          <cell r="U721"/>
          <cell r="V721"/>
          <cell r="W721"/>
          <cell r="X721"/>
          <cell r="Y721">
            <v>1</v>
          </cell>
          <cell r="Z721">
            <v>1</v>
          </cell>
          <cell r="AA721"/>
          <cell r="AB721"/>
          <cell r="AC721"/>
          <cell r="AD721"/>
          <cell r="AE721"/>
          <cell r="AF721"/>
          <cell r="AG721"/>
          <cell r="AH721"/>
          <cell r="AI721"/>
          <cell r="AJ721"/>
          <cell r="AK721"/>
          <cell r="AL721"/>
          <cell r="AM721"/>
          <cell r="AN721"/>
          <cell r="AO721"/>
          <cell r="AP721"/>
          <cell r="AQ721">
            <v>39</v>
          </cell>
          <cell r="AR721">
            <v>39</v>
          </cell>
        </row>
        <row r="722">
          <cell r="A722" t="str">
            <v>12-2359</v>
          </cell>
          <cell r="B722" t="str">
            <v>Malden, Melrose</v>
          </cell>
          <cell r="C722"/>
          <cell r="D722"/>
          <cell r="E722"/>
          <cell r="F722"/>
          <cell r="G722"/>
          <cell r="H722"/>
          <cell r="I722"/>
          <cell r="J722"/>
          <cell r="K722"/>
          <cell r="L722"/>
          <cell r="M722"/>
          <cell r="N722"/>
          <cell r="O722"/>
          <cell r="P722"/>
          <cell r="Q722"/>
          <cell r="R722"/>
          <cell r="S722"/>
          <cell r="T722"/>
          <cell r="U722"/>
          <cell r="V722"/>
          <cell r="W722"/>
          <cell r="X722"/>
          <cell r="Y722">
            <v>0</v>
          </cell>
          <cell r="Z722">
            <v>0</v>
          </cell>
          <cell r="AA722"/>
          <cell r="AB722"/>
          <cell r="AC722"/>
          <cell r="AD722"/>
          <cell r="AE722"/>
          <cell r="AF722"/>
          <cell r="AG722"/>
          <cell r="AH722"/>
          <cell r="AI722"/>
          <cell r="AJ722"/>
          <cell r="AK722"/>
          <cell r="AL722"/>
          <cell r="AM722"/>
          <cell r="AN722"/>
          <cell r="AO722"/>
          <cell r="AP722"/>
          <cell r="AQ722"/>
          <cell r="AR722"/>
        </row>
        <row r="723">
          <cell r="A723" t="str">
            <v>12-2364</v>
          </cell>
          <cell r="B723" t="str">
            <v>Gloucester, Rockport</v>
          </cell>
          <cell r="C723"/>
          <cell r="D723"/>
          <cell r="E723"/>
          <cell r="F723"/>
          <cell r="G723"/>
          <cell r="H723"/>
          <cell r="I723"/>
          <cell r="J723"/>
          <cell r="K723"/>
          <cell r="L723"/>
          <cell r="M723"/>
          <cell r="N723"/>
          <cell r="O723"/>
          <cell r="P723"/>
          <cell r="Q723"/>
          <cell r="R723"/>
          <cell r="S723"/>
          <cell r="T723"/>
          <cell r="U723"/>
          <cell r="V723"/>
          <cell r="W723">
            <v>3</v>
          </cell>
          <cell r="X723">
            <v>3</v>
          </cell>
          <cell r="Y723">
            <v>3</v>
          </cell>
          <cell r="Z723">
            <v>3</v>
          </cell>
          <cell r="AA723"/>
          <cell r="AB723"/>
          <cell r="AC723"/>
          <cell r="AD723"/>
          <cell r="AE723"/>
          <cell r="AF723"/>
          <cell r="AG723"/>
          <cell r="AH723"/>
          <cell r="AI723"/>
          <cell r="AJ723"/>
          <cell r="AK723"/>
          <cell r="AL723"/>
          <cell r="AM723"/>
          <cell r="AN723"/>
          <cell r="AO723"/>
          <cell r="AP723"/>
          <cell r="AQ723"/>
          <cell r="AR723"/>
        </row>
        <row r="724">
          <cell r="A724" t="str">
            <v>12-2370</v>
          </cell>
          <cell r="B724" t="str">
            <v>Salem, Swampscott</v>
          </cell>
          <cell r="C724"/>
          <cell r="D724"/>
          <cell r="E724"/>
          <cell r="F724"/>
          <cell r="G724"/>
          <cell r="H724"/>
          <cell r="I724"/>
          <cell r="J724"/>
          <cell r="K724"/>
          <cell r="L724"/>
          <cell r="M724"/>
          <cell r="N724"/>
          <cell r="O724"/>
          <cell r="P724"/>
          <cell r="Q724"/>
          <cell r="R724"/>
          <cell r="S724">
            <v>1</v>
          </cell>
          <cell r="T724">
            <v>1</v>
          </cell>
          <cell r="U724"/>
          <cell r="V724"/>
          <cell r="W724"/>
          <cell r="X724"/>
          <cell r="Y724">
            <v>1</v>
          </cell>
          <cell r="Z724">
            <v>1</v>
          </cell>
          <cell r="AA724"/>
          <cell r="AB724"/>
          <cell r="AC724"/>
          <cell r="AD724"/>
          <cell r="AE724"/>
          <cell r="AF724"/>
          <cell r="AG724"/>
          <cell r="AH724"/>
          <cell r="AI724"/>
          <cell r="AJ724"/>
          <cell r="AK724"/>
          <cell r="AL724"/>
          <cell r="AM724"/>
          <cell r="AN724"/>
          <cell r="AO724"/>
          <cell r="AP724"/>
          <cell r="AQ724">
            <v>68.040000000000006</v>
          </cell>
          <cell r="AR724">
            <v>68.040000000000006</v>
          </cell>
        </row>
        <row r="725">
          <cell r="A725" t="str">
            <v>12-2397</v>
          </cell>
          <cell r="B725" t="str">
            <v>Everett, Medford</v>
          </cell>
          <cell r="C725"/>
          <cell r="D725"/>
          <cell r="E725"/>
          <cell r="F725"/>
          <cell r="G725"/>
          <cell r="H725"/>
          <cell r="I725"/>
          <cell r="J725"/>
          <cell r="K725"/>
          <cell r="L725"/>
          <cell r="M725"/>
          <cell r="N725"/>
          <cell r="O725"/>
          <cell r="P725"/>
          <cell r="Q725"/>
          <cell r="R725"/>
          <cell r="S725"/>
          <cell r="T725"/>
          <cell r="U725"/>
          <cell r="V725"/>
          <cell r="W725"/>
          <cell r="X725"/>
          <cell r="Y725">
            <v>0</v>
          </cell>
          <cell r="Z725">
            <v>0</v>
          </cell>
          <cell r="AA725"/>
          <cell r="AB725"/>
          <cell r="AC725"/>
          <cell r="AD725"/>
          <cell r="AE725"/>
          <cell r="AF725"/>
          <cell r="AG725"/>
          <cell r="AH725"/>
          <cell r="AI725"/>
          <cell r="AJ725"/>
          <cell r="AK725"/>
          <cell r="AL725"/>
          <cell r="AM725"/>
          <cell r="AN725"/>
          <cell r="AO725"/>
          <cell r="AP725"/>
          <cell r="AQ725"/>
          <cell r="AR725"/>
        </row>
        <row r="726">
          <cell r="A726" t="str">
            <v>12-23H1</v>
          </cell>
          <cell r="B726" t="str">
            <v>Manchester</v>
          </cell>
          <cell r="C726"/>
          <cell r="D726"/>
          <cell r="E726"/>
          <cell r="F726"/>
          <cell r="G726"/>
          <cell r="H726"/>
          <cell r="I726"/>
          <cell r="J726"/>
          <cell r="K726"/>
          <cell r="L726"/>
          <cell r="M726"/>
          <cell r="N726"/>
          <cell r="O726"/>
          <cell r="P726"/>
          <cell r="Q726"/>
          <cell r="R726"/>
          <cell r="S726">
            <v>3</v>
          </cell>
          <cell r="T726">
            <v>3</v>
          </cell>
          <cell r="U726"/>
          <cell r="V726"/>
          <cell r="W726"/>
          <cell r="X726"/>
          <cell r="Y726">
            <v>3</v>
          </cell>
          <cell r="Z726">
            <v>3</v>
          </cell>
          <cell r="AA726"/>
          <cell r="AB726"/>
          <cell r="AC726"/>
          <cell r="AD726"/>
          <cell r="AE726"/>
          <cell r="AF726"/>
          <cell r="AG726"/>
          <cell r="AH726"/>
          <cell r="AI726"/>
          <cell r="AJ726"/>
          <cell r="AK726"/>
          <cell r="AL726"/>
          <cell r="AM726"/>
          <cell r="AN726"/>
          <cell r="AO726"/>
          <cell r="AP726"/>
          <cell r="AQ726">
            <v>23.16</v>
          </cell>
          <cell r="AR726">
            <v>23.16</v>
          </cell>
        </row>
        <row r="727">
          <cell r="A727" t="str">
            <v>12-23H2</v>
          </cell>
          <cell r="B727" t="str">
            <v>Manchester</v>
          </cell>
          <cell r="C727"/>
          <cell r="D727"/>
          <cell r="E727"/>
          <cell r="F727"/>
          <cell r="G727"/>
          <cell r="H727"/>
          <cell r="I727"/>
          <cell r="J727"/>
          <cell r="K727"/>
          <cell r="L727"/>
          <cell r="M727"/>
          <cell r="N727"/>
          <cell r="O727"/>
          <cell r="P727"/>
          <cell r="Q727"/>
          <cell r="R727"/>
          <cell r="S727">
            <v>8</v>
          </cell>
          <cell r="T727">
            <v>8</v>
          </cell>
          <cell r="U727"/>
          <cell r="V727"/>
          <cell r="W727"/>
          <cell r="X727"/>
          <cell r="Y727">
            <v>8</v>
          </cell>
          <cell r="Z727">
            <v>8</v>
          </cell>
          <cell r="AA727"/>
          <cell r="AB727"/>
          <cell r="AC727"/>
          <cell r="AD727"/>
          <cell r="AE727"/>
          <cell r="AF727"/>
          <cell r="AG727"/>
          <cell r="AH727"/>
          <cell r="AI727"/>
          <cell r="AJ727"/>
          <cell r="AK727"/>
          <cell r="AL727"/>
          <cell r="AM727"/>
          <cell r="AN727"/>
          <cell r="AO727"/>
          <cell r="AP727"/>
          <cell r="AQ727">
            <v>73.2</v>
          </cell>
          <cell r="AR727">
            <v>73.2</v>
          </cell>
        </row>
        <row r="728">
          <cell r="A728" t="str">
            <v>12-23H3</v>
          </cell>
          <cell r="B728" t="str">
            <v>Manchester</v>
          </cell>
          <cell r="C728"/>
          <cell r="D728"/>
          <cell r="E728"/>
          <cell r="F728"/>
          <cell r="G728"/>
          <cell r="H728"/>
          <cell r="I728"/>
          <cell r="J728"/>
          <cell r="K728"/>
          <cell r="L728"/>
          <cell r="M728"/>
          <cell r="N728"/>
          <cell r="O728"/>
          <cell r="P728"/>
          <cell r="Q728"/>
          <cell r="R728"/>
          <cell r="S728">
            <v>6</v>
          </cell>
          <cell r="T728">
            <v>6</v>
          </cell>
          <cell r="U728"/>
          <cell r="V728"/>
          <cell r="W728"/>
          <cell r="X728"/>
          <cell r="Y728">
            <v>6</v>
          </cell>
          <cell r="Z728">
            <v>6</v>
          </cell>
          <cell r="AA728"/>
          <cell r="AB728"/>
          <cell r="AC728"/>
          <cell r="AD728"/>
          <cell r="AE728"/>
          <cell r="AF728"/>
          <cell r="AG728"/>
          <cell r="AH728"/>
          <cell r="AI728"/>
          <cell r="AJ728"/>
          <cell r="AK728"/>
          <cell r="AL728"/>
          <cell r="AM728"/>
          <cell r="AN728"/>
          <cell r="AO728"/>
          <cell r="AP728"/>
          <cell r="AQ728">
            <v>43.2</v>
          </cell>
          <cell r="AR728">
            <v>43.2</v>
          </cell>
        </row>
        <row r="729">
          <cell r="A729" t="str">
            <v>12-23H4</v>
          </cell>
          <cell r="B729" t="str">
            <v>Manchester</v>
          </cell>
          <cell r="C729"/>
          <cell r="D729"/>
          <cell r="E729"/>
          <cell r="F729"/>
          <cell r="G729"/>
          <cell r="H729"/>
          <cell r="I729"/>
          <cell r="J729"/>
          <cell r="K729"/>
          <cell r="L729"/>
          <cell r="M729"/>
          <cell r="N729"/>
          <cell r="O729"/>
          <cell r="P729"/>
          <cell r="Q729"/>
          <cell r="R729"/>
          <cell r="S729"/>
          <cell r="T729"/>
          <cell r="U729"/>
          <cell r="V729"/>
          <cell r="W729"/>
          <cell r="X729"/>
          <cell r="Y729">
            <v>0</v>
          </cell>
          <cell r="Z729">
            <v>0</v>
          </cell>
          <cell r="AA729"/>
          <cell r="AB729"/>
          <cell r="AC729"/>
          <cell r="AD729"/>
          <cell r="AE729"/>
          <cell r="AF729"/>
          <cell r="AG729"/>
          <cell r="AH729"/>
          <cell r="AI729"/>
          <cell r="AJ729"/>
          <cell r="AK729"/>
          <cell r="AL729"/>
          <cell r="AM729"/>
          <cell r="AN729"/>
          <cell r="AO729"/>
          <cell r="AP729"/>
          <cell r="AQ729"/>
          <cell r="AR729"/>
        </row>
        <row r="730">
          <cell r="A730" t="str">
            <v>12-23W1</v>
          </cell>
          <cell r="B730" t="str">
            <v>Saugus</v>
          </cell>
          <cell r="C730"/>
          <cell r="D730"/>
          <cell r="E730"/>
          <cell r="F730"/>
          <cell r="G730"/>
          <cell r="H730"/>
          <cell r="I730"/>
          <cell r="J730"/>
          <cell r="K730"/>
          <cell r="L730"/>
          <cell r="M730"/>
          <cell r="N730"/>
          <cell r="O730"/>
          <cell r="P730"/>
          <cell r="Q730"/>
          <cell r="R730"/>
          <cell r="S730">
            <v>37</v>
          </cell>
          <cell r="T730">
            <v>37</v>
          </cell>
          <cell r="U730"/>
          <cell r="V730"/>
          <cell r="W730"/>
          <cell r="X730"/>
          <cell r="Y730">
            <v>37</v>
          </cell>
          <cell r="Z730">
            <v>37</v>
          </cell>
          <cell r="AA730"/>
          <cell r="AB730"/>
          <cell r="AC730"/>
          <cell r="AD730"/>
          <cell r="AE730"/>
          <cell r="AF730"/>
          <cell r="AG730"/>
          <cell r="AH730"/>
          <cell r="AI730"/>
          <cell r="AJ730"/>
          <cell r="AK730"/>
          <cell r="AL730"/>
          <cell r="AM730"/>
          <cell r="AN730"/>
          <cell r="AO730"/>
          <cell r="AP730"/>
          <cell r="AQ730">
            <v>476.74</v>
          </cell>
          <cell r="AR730">
            <v>476.74</v>
          </cell>
        </row>
        <row r="731">
          <cell r="A731" t="str">
            <v>12-23W2</v>
          </cell>
          <cell r="B731" t="str">
            <v>Saugus</v>
          </cell>
          <cell r="C731"/>
          <cell r="D731"/>
          <cell r="E731"/>
          <cell r="F731"/>
          <cell r="G731"/>
          <cell r="H731"/>
          <cell r="I731"/>
          <cell r="J731"/>
          <cell r="K731"/>
          <cell r="L731"/>
          <cell r="M731"/>
          <cell r="N731"/>
          <cell r="O731"/>
          <cell r="P731"/>
          <cell r="Q731"/>
          <cell r="R731"/>
          <cell r="S731">
            <v>173</v>
          </cell>
          <cell r="T731">
            <v>173</v>
          </cell>
          <cell r="U731"/>
          <cell r="V731"/>
          <cell r="W731"/>
          <cell r="X731"/>
          <cell r="Y731">
            <v>173</v>
          </cell>
          <cell r="Z731">
            <v>173</v>
          </cell>
          <cell r="AA731"/>
          <cell r="AB731"/>
          <cell r="AC731"/>
          <cell r="AD731"/>
          <cell r="AE731"/>
          <cell r="AF731"/>
          <cell r="AG731"/>
          <cell r="AH731"/>
          <cell r="AI731"/>
          <cell r="AJ731"/>
          <cell r="AK731"/>
          <cell r="AL731"/>
          <cell r="AM731"/>
          <cell r="AN731"/>
          <cell r="AO731"/>
          <cell r="AP731"/>
          <cell r="AQ731">
            <v>963.59</v>
          </cell>
          <cell r="AR731">
            <v>963.59</v>
          </cell>
        </row>
        <row r="732">
          <cell r="A732" t="str">
            <v>12-23W3</v>
          </cell>
          <cell r="B732" t="str">
            <v>Saugus</v>
          </cell>
          <cell r="C732"/>
          <cell r="D732"/>
          <cell r="E732"/>
          <cell r="F732"/>
          <cell r="G732"/>
          <cell r="H732"/>
          <cell r="I732"/>
          <cell r="J732"/>
          <cell r="K732"/>
          <cell r="L732"/>
          <cell r="M732"/>
          <cell r="N732"/>
          <cell r="O732"/>
          <cell r="P732"/>
          <cell r="Q732"/>
          <cell r="R732"/>
          <cell r="S732">
            <v>23</v>
          </cell>
          <cell r="T732">
            <v>23</v>
          </cell>
          <cell r="U732"/>
          <cell r="V732"/>
          <cell r="W732"/>
          <cell r="X732"/>
          <cell r="Y732">
            <v>23</v>
          </cell>
          <cell r="Z732">
            <v>23</v>
          </cell>
          <cell r="AA732"/>
          <cell r="AB732"/>
          <cell r="AC732"/>
          <cell r="AD732"/>
          <cell r="AE732"/>
          <cell r="AF732"/>
          <cell r="AG732"/>
          <cell r="AH732"/>
          <cell r="AI732"/>
          <cell r="AJ732"/>
          <cell r="AK732"/>
          <cell r="AL732"/>
          <cell r="AM732"/>
          <cell r="AN732"/>
          <cell r="AO732"/>
          <cell r="AP732"/>
          <cell r="AQ732">
            <v>127.075</v>
          </cell>
          <cell r="AR732">
            <v>127.075</v>
          </cell>
        </row>
        <row r="733">
          <cell r="A733" t="str">
            <v>12-2400</v>
          </cell>
          <cell r="B733" t="str">
            <v>Everett, Malden, Medford</v>
          </cell>
          <cell r="C733"/>
          <cell r="D733"/>
          <cell r="E733"/>
          <cell r="F733"/>
          <cell r="G733"/>
          <cell r="H733"/>
          <cell r="I733"/>
          <cell r="J733"/>
          <cell r="K733"/>
          <cell r="L733"/>
          <cell r="M733"/>
          <cell r="N733"/>
          <cell r="O733"/>
          <cell r="P733"/>
          <cell r="Q733"/>
          <cell r="R733"/>
          <cell r="S733"/>
          <cell r="T733"/>
          <cell r="U733"/>
          <cell r="V733"/>
          <cell r="W733"/>
          <cell r="X733"/>
          <cell r="Y733">
            <v>0</v>
          </cell>
          <cell r="Z733">
            <v>0</v>
          </cell>
          <cell r="AA733"/>
          <cell r="AB733"/>
          <cell r="AC733"/>
          <cell r="AD733"/>
          <cell r="AE733"/>
          <cell r="AF733"/>
          <cell r="AG733"/>
          <cell r="AH733"/>
          <cell r="AI733"/>
          <cell r="AJ733"/>
          <cell r="AK733"/>
          <cell r="AL733"/>
          <cell r="AM733"/>
          <cell r="AN733"/>
          <cell r="AO733"/>
          <cell r="AP733"/>
          <cell r="AQ733"/>
          <cell r="AR733"/>
        </row>
        <row r="734">
          <cell r="A734" t="str">
            <v>12-2401</v>
          </cell>
          <cell r="B734" t="str">
            <v>Everett</v>
          </cell>
          <cell r="C734"/>
          <cell r="D734"/>
          <cell r="E734">
            <v>1</v>
          </cell>
          <cell r="F734">
            <v>1</v>
          </cell>
          <cell r="G734"/>
          <cell r="H734"/>
          <cell r="I734"/>
          <cell r="J734"/>
          <cell r="K734"/>
          <cell r="L734"/>
          <cell r="M734"/>
          <cell r="N734"/>
          <cell r="O734"/>
          <cell r="P734"/>
          <cell r="Q734"/>
          <cell r="R734"/>
          <cell r="S734">
            <v>1</v>
          </cell>
          <cell r="T734">
            <v>1</v>
          </cell>
          <cell r="U734"/>
          <cell r="V734"/>
          <cell r="W734"/>
          <cell r="X734"/>
          <cell r="Y734">
            <v>2</v>
          </cell>
          <cell r="Z734">
            <v>2</v>
          </cell>
          <cell r="AA734"/>
          <cell r="AB734"/>
          <cell r="AC734">
            <v>500</v>
          </cell>
          <cell r="AD734">
            <v>500</v>
          </cell>
          <cell r="AE734"/>
          <cell r="AF734"/>
          <cell r="AG734"/>
          <cell r="AH734"/>
          <cell r="AI734"/>
          <cell r="AJ734"/>
          <cell r="AK734"/>
          <cell r="AL734"/>
          <cell r="AM734"/>
          <cell r="AN734"/>
          <cell r="AO734"/>
          <cell r="AP734"/>
          <cell r="AQ734">
            <v>1332</v>
          </cell>
          <cell r="AR734">
            <v>1332</v>
          </cell>
        </row>
        <row r="735">
          <cell r="A735" t="str">
            <v>12-2402</v>
          </cell>
          <cell r="B735" t="str">
            <v>Revere, Winthrop</v>
          </cell>
          <cell r="C735"/>
          <cell r="D735"/>
          <cell r="E735"/>
          <cell r="F735"/>
          <cell r="G735"/>
          <cell r="H735"/>
          <cell r="I735"/>
          <cell r="J735"/>
          <cell r="K735"/>
          <cell r="L735"/>
          <cell r="M735"/>
          <cell r="N735"/>
          <cell r="O735"/>
          <cell r="P735"/>
          <cell r="Q735"/>
          <cell r="R735"/>
          <cell r="S735"/>
          <cell r="T735"/>
          <cell r="U735"/>
          <cell r="V735"/>
          <cell r="W735"/>
          <cell r="X735"/>
          <cell r="Y735">
            <v>0</v>
          </cell>
          <cell r="Z735">
            <v>0</v>
          </cell>
          <cell r="AA735"/>
          <cell r="AB735"/>
          <cell r="AC735"/>
          <cell r="AD735"/>
          <cell r="AE735"/>
          <cell r="AF735"/>
          <cell r="AG735"/>
          <cell r="AH735"/>
          <cell r="AI735"/>
          <cell r="AJ735"/>
          <cell r="AK735"/>
          <cell r="AL735"/>
          <cell r="AM735"/>
          <cell r="AN735"/>
          <cell r="AO735"/>
          <cell r="AP735"/>
          <cell r="AQ735"/>
          <cell r="AR735"/>
        </row>
        <row r="736">
          <cell r="A736" t="str">
            <v>12-24J1</v>
          </cell>
          <cell r="B736" t="str">
            <v>Gloucester</v>
          </cell>
          <cell r="C736"/>
          <cell r="D736"/>
          <cell r="E736"/>
          <cell r="F736"/>
          <cell r="G736"/>
          <cell r="H736"/>
          <cell r="I736"/>
          <cell r="J736"/>
          <cell r="K736"/>
          <cell r="L736"/>
          <cell r="M736"/>
          <cell r="N736"/>
          <cell r="O736"/>
          <cell r="P736"/>
          <cell r="Q736"/>
          <cell r="R736"/>
          <cell r="S736">
            <v>6</v>
          </cell>
          <cell r="T736">
            <v>6</v>
          </cell>
          <cell r="U736"/>
          <cell r="V736"/>
          <cell r="W736"/>
          <cell r="X736"/>
          <cell r="Y736">
            <v>6</v>
          </cell>
          <cell r="Z736">
            <v>6</v>
          </cell>
          <cell r="AA736"/>
          <cell r="AB736"/>
          <cell r="AC736"/>
          <cell r="AD736"/>
          <cell r="AE736"/>
          <cell r="AF736"/>
          <cell r="AG736"/>
          <cell r="AH736"/>
          <cell r="AI736"/>
          <cell r="AJ736"/>
          <cell r="AK736"/>
          <cell r="AL736"/>
          <cell r="AM736"/>
          <cell r="AN736"/>
          <cell r="AO736"/>
          <cell r="AP736"/>
          <cell r="AQ736">
            <v>28.88</v>
          </cell>
          <cell r="AR736">
            <v>28.88</v>
          </cell>
        </row>
        <row r="737">
          <cell r="A737" t="str">
            <v>12-24J10</v>
          </cell>
          <cell r="B737" t="str">
            <v>Gloucester</v>
          </cell>
          <cell r="C737"/>
          <cell r="D737"/>
          <cell r="E737"/>
          <cell r="F737"/>
          <cell r="G737"/>
          <cell r="H737"/>
          <cell r="I737"/>
          <cell r="J737"/>
          <cell r="K737"/>
          <cell r="L737"/>
          <cell r="M737"/>
          <cell r="N737"/>
          <cell r="O737"/>
          <cell r="P737"/>
          <cell r="Q737"/>
          <cell r="R737"/>
          <cell r="S737">
            <v>43</v>
          </cell>
          <cell r="T737">
            <v>43</v>
          </cell>
          <cell r="U737"/>
          <cell r="V737"/>
          <cell r="W737"/>
          <cell r="X737"/>
          <cell r="Y737">
            <v>43</v>
          </cell>
          <cell r="Z737">
            <v>43</v>
          </cell>
          <cell r="AA737"/>
          <cell r="AB737"/>
          <cell r="AC737"/>
          <cell r="AD737"/>
          <cell r="AE737"/>
          <cell r="AF737"/>
          <cell r="AG737"/>
          <cell r="AH737"/>
          <cell r="AI737"/>
          <cell r="AJ737"/>
          <cell r="AK737"/>
          <cell r="AL737"/>
          <cell r="AM737"/>
          <cell r="AN737"/>
          <cell r="AO737"/>
          <cell r="AP737"/>
          <cell r="AQ737">
            <v>285.94</v>
          </cell>
          <cell r="AR737">
            <v>285.94</v>
          </cell>
        </row>
        <row r="738">
          <cell r="A738" t="str">
            <v>12-24J11</v>
          </cell>
          <cell r="B738" t="str">
            <v>Gloucester</v>
          </cell>
          <cell r="C738"/>
          <cell r="D738"/>
          <cell r="E738"/>
          <cell r="F738"/>
          <cell r="G738"/>
          <cell r="H738"/>
          <cell r="I738"/>
          <cell r="J738"/>
          <cell r="K738"/>
          <cell r="L738"/>
          <cell r="M738"/>
          <cell r="N738"/>
          <cell r="O738"/>
          <cell r="P738"/>
          <cell r="Q738"/>
          <cell r="R738"/>
          <cell r="S738">
            <v>19</v>
          </cell>
          <cell r="T738">
            <v>19</v>
          </cell>
          <cell r="U738"/>
          <cell r="V738"/>
          <cell r="W738"/>
          <cell r="X738"/>
          <cell r="Y738">
            <v>19</v>
          </cell>
          <cell r="Z738">
            <v>19</v>
          </cell>
          <cell r="AA738"/>
          <cell r="AB738"/>
          <cell r="AC738"/>
          <cell r="AD738"/>
          <cell r="AE738"/>
          <cell r="AF738"/>
          <cell r="AG738"/>
          <cell r="AH738"/>
          <cell r="AI738"/>
          <cell r="AJ738"/>
          <cell r="AK738"/>
          <cell r="AL738"/>
          <cell r="AM738"/>
          <cell r="AN738"/>
          <cell r="AO738"/>
          <cell r="AP738"/>
          <cell r="AQ738">
            <v>101.01</v>
          </cell>
          <cell r="AR738">
            <v>101.01</v>
          </cell>
        </row>
        <row r="739">
          <cell r="A739" t="str">
            <v>12-24J2</v>
          </cell>
          <cell r="B739" t="str">
            <v>Gloucester</v>
          </cell>
          <cell r="C739"/>
          <cell r="D739"/>
          <cell r="E739"/>
          <cell r="F739"/>
          <cell r="G739"/>
          <cell r="H739"/>
          <cell r="I739"/>
          <cell r="J739"/>
          <cell r="K739"/>
          <cell r="L739"/>
          <cell r="M739"/>
          <cell r="N739"/>
          <cell r="O739">
            <v>1</v>
          </cell>
          <cell r="P739">
            <v>1</v>
          </cell>
          <cell r="Q739"/>
          <cell r="R739"/>
          <cell r="S739">
            <v>20</v>
          </cell>
          <cell r="T739">
            <v>20</v>
          </cell>
          <cell r="U739"/>
          <cell r="V739"/>
          <cell r="W739"/>
          <cell r="X739"/>
          <cell r="Y739">
            <v>21</v>
          </cell>
          <cell r="Z739">
            <v>21</v>
          </cell>
          <cell r="AA739"/>
          <cell r="AB739"/>
          <cell r="AC739"/>
          <cell r="AD739"/>
          <cell r="AE739"/>
          <cell r="AF739"/>
          <cell r="AG739"/>
          <cell r="AH739"/>
          <cell r="AI739"/>
          <cell r="AJ739"/>
          <cell r="AK739"/>
          <cell r="AL739"/>
          <cell r="AM739">
            <v>1.2</v>
          </cell>
          <cell r="AN739">
            <v>1.2</v>
          </cell>
          <cell r="AO739"/>
          <cell r="AP739"/>
          <cell r="AQ739">
            <v>145.91999999999999</v>
          </cell>
          <cell r="AR739">
            <v>145.91999999999999</v>
          </cell>
        </row>
        <row r="740">
          <cell r="A740" t="str">
            <v>12-24J4</v>
          </cell>
          <cell r="B740" t="str">
            <v>Gloucester</v>
          </cell>
          <cell r="C740"/>
          <cell r="D740"/>
          <cell r="E740"/>
          <cell r="F740"/>
          <cell r="G740"/>
          <cell r="H740"/>
          <cell r="I740"/>
          <cell r="J740"/>
          <cell r="K740"/>
          <cell r="L740"/>
          <cell r="M740"/>
          <cell r="N740"/>
          <cell r="O740"/>
          <cell r="P740"/>
          <cell r="Q740"/>
          <cell r="R740"/>
          <cell r="S740">
            <v>1</v>
          </cell>
          <cell r="T740">
            <v>1</v>
          </cell>
          <cell r="U740"/>
          <cell r="V740"/>
          <cell r="W740"/>
          <cell r="X740"/>
          <cell r="Y740">
            <v>1</v>
          </cell>
          <cell r="Z740">
            <v>1</v>
          </cell>
          <cell r="AA740"/>
          <cell r="AB740"/>
          <cell r="AC740"/>
          <cell r="AD740"/>
          <cell r="AE740"/>
          <cell r="AF740"/>
          <cell r="AG740"/>
          <cell r="AH740"/>
          <cell r="AI740"/>
          <cell r="AJ740"/>
          <cell r="AK740"/>
          <cell r="AL740"/>
          <cell r="AM740"/>
          <cell r="AN740"/>
          <cell r="AO740"/>
          <cell r="AP740"/>
          <cell r="AQ740">
            <v>0.5</v>
          </cell>
          <cell r="AR740">
            <v>0.5</v>
          </cell>
        </row>
        <row r="741">
          <cell r="A741" t="str">
            <v>12-24J5</v>
          </cell>
          <cell r="B741" t="str">
            <v>Gloucester</v>
          </cell>
          <cell r="C741"/>
          <cell r="D741"/>
          <cell r="E741"/>
          <cell r="F741"/>
          <cell r="G741"/>
          <cell r="H741"/>
          <cell r="I741"/>
          <cell r="J741"/>
          <cell r="K741"/>
          <cell r="L741"/>
          <cell r="M741"/>
          <cell r="N741"/>
          <cell r="O741"/>
          <cell r="P741"/>
          <cell r="Q741"/>
          <cell r="R741"/>
          <cell r="S741">
            <v>3</v>
          </cell>
          <cell r="T741">
            <v>3</v>
          </cell>
          <cell r="U741"/>
          <cell r="V741"/>
          <cell r="W741"/>
          <cell r="X741"/>
          <cell r="Y741">
            <v>3</v>
          </cell>
          <cell r="Z741">
            <v>3</v>
          </cell>
          <cell r="AA741"/>
          <cell r="AB741"/>
          <cell r="AC741"/>
          <cell r="AD741"/>
          <cell r="AE741"/>
          <cell r="AF741"/>
          <cell r="AG741"/>
          <cell r="AH741"/>
          <cell r="AI741"/>
          <cell r="AJ741"/>
          <cell r="AK741"/>
          <cell r="AL741"/>
          <cell r="AM741"/>
          <cell r="AN741"/>
          <cell r="AO741"/>
          <cell r="AP741"/>
          <cell r="AQ741">
            <v>22.3</v>
          </cell>
          <cell r="AR741">
            <v>22.3</v>
          </cell>
        </row>
        <row r="742">
          <cell r="A742" t="str">
            <v>12-24J6</v>
          </cell>
          <cell r="B742" t="str">
            <v>Gloucester</v>
          </cell>
          <cell r="C742"/>
          <cell r="D742"/>
          <cell r="E742"/>
          <cell r="F742"/>
          <cell r="G742"/>
          <cell r="H742"/>
          <cell r="I742"/>
          <cell r="J742"/>
          <cell r="K742"/>
          <cell r="L742"/>
          <cell r="M742"/>
          <cell r="N742"/>
          <cell r="O742"/>
          <cell r="P742"/>
          <cell r="Q742"/>
          <cell r="R742"/>
          <cell r="S742"/>
          <cell r="T742"/>
          <cell r="U742"/>
          <cell r="V742"/>
          <cell r="W742"/>
          <cell r="X742"/>
          <cell r="Y742">
            <v>0</v>
          </cell>
          <cell r="Z742">
            <v>0</v>
          </cell>
          <cell r="AA742"/>
          <cell r="AB742"/>
          <cell r="AC742"/>
          <cell r="AD742"/>
          <cell r="AE742"/>
          <cell r="AF742"/>
          <cell r="AG742"/>
          <cell r="AH742"/>
          <cell r="AI742"/>
          <cell r="AJ742"/>
          <cell r="AK742"/>
          <cell r="AL742"/>
          <cell r="AM742"/>
          <cell r="AN742"/>
          <cell r="AO742"/>
          <cell r="AP742"/>
          <cell r="AQ742"/>
          <cell r="AR742"/>
        </row>
        <row r="743">
          <cell r="A743" t="str">
            <v>12-24J8</v>
          </cell>
          <cell r="B743" t="str">
            <v>Gloucester</v>
          </cell>
          <cell r="C743"/>
          <cell r="D743"/>
          <cell r="E743"/>
          <cell r="F743"/>
          <cell r="G743"/>
          <cell r="H743"/>
          <cell r="I743"/>
          <cell r="J743"/>
          <cell r="K743"/>
          <cell r="L743"/>
          <cell r="M743"/>
          <cell r="N743"/>
          <cell r="O743"/>
          <cell r="P743"/>
          <cell r="Q743"/>
          <cell r="R743"/>
          <cell r="S743">
            <v>12</v>
          </cell>
          <cell r="T743">
            <v>12</v>
          </cell>
          <cell r="U743"/>
          <cell r="V743"/>
          <cell r="W743"/>
          <cell r="X743"/>
          <cell r="Y743">
            <v>12</v>
          </cell>
          <cell r="Z743">
            <v>12</v>
          </cell>
          <cell r="AA743"/>
          <cell r="AB743"/>
          <cell r="AC743"/>
          <cell r="AD743"/>
          <cell r="AE743"/>
          <cell r="AF743"/>
          <cell r="AG743"/>
          <cell r="AH743"/>
          <cell r="AI743"/>
          <cell r="AJ743"/>
          <cell r="AK743"/>
          <cell r="AL743"/>
          <cell r="AM743"/>
          <cell r="AN743"/>
          <cell r="AO743"/>
          <cell r="AP743"/>
          <cell r="AQ743">
            <v>68.63</v>
          </cell>
          <cell r="AR743">
            <v>68.63</v>
          </cell>
        </row>
        <row r="744">
          <cell r="A744" t="str">
            <v>12-24J9</v>
          </cell>
          <cell r="B744" t="str">
            <v>Gloucester</v>
          </cell>
          <cell r="C744"/>
          <cell r="D744"/>
          <cell r="E744"/>
          <cell r="F744"/>
          <cell r="G744"/>
          <cell r="H744"/>
          <cell r="I744"/>
          <cell r="J744"/>
          <cell r="K744"/>
          <cell r="L744"/>
          <cell r="M744"/>
          <cell r="N744"/>
          <cell r="O744"/>
          <cell r="P744"/>
          <cell r="Q744"/>
          <cell r="R744"/>
          <cell r="S744">
            <v>6</v>
          </cell>
          <cell r="T744">
            <v>6</v>
          </cell>
          <cell r="U744"/>
          <cell r="V744"/>
          <cell r="W744"/>
          <cell r="X744"/>
          <cell r="Y744">
            <v>6</v>
          </cell>
          <cell r="Z744">
            <v>6</v>
          </cell>
          <cell r="AA744"/>
          <cell r="AB744"/>
          <cell r="AC744"/>
          <cell r="AD744"/>
          <cell r="AE744"/>
          <cell r="AF744"/>
          <cell r="AG744"/>
          <cell r="AH744"/>
          <cell r="AI744"/>
          <cell r="AJ744"/>
          <cell r="AK744"/>
          <cell r="AL744"/>
          <cell r="AM744"/>
          <cell r="AN744"/>
          <cell r="AO744"/>
          <cell r="AP744"/>
          <cell r="AQ744">
            <v>25.08</v>
          </cell>
          <cell r="AR744">
            <v>25.08</v>
          </cell>
        </row>
        <row r="745">
          <cell r="A745" t="str">
            <v>12-24W1</v>
          </cell>
          <cell r="B745" t="str">
            <v>Lynn</v>
          </cell>
          <cell r="C745"/>
          <cell r="D745"/>
          <cell r="E745"/>
          <cell r="F745"/>
          <cell r="G745"/>
          <cell r="H745"/>
          <cell r="I745"/>
          <cell r="J745"/>
          <cell r="K745"/>
          <cell r="L745"/>
          <cell r="M745"/>
          <cell r="N745"/>
          <cell r="O745"/>
          <cell r="P745"/>
          <cell r="Q745"/>
          <cell r="R745"/>
          <cell r="S745">
            <v>113</v>
          </cell>
          <cell r="T745">
            <v>113</v>
          </cell>
          <cell r="U745"/>
          <cell r="V745"/>
          <cell r="W745"/>
          <cell r="X745"/>
          <cell r="Y745">
            <v>113</v>
          </cell>
          <cell r="Z745">
            <v>113</v>
          </cell>
          <cell r="AA745"/>
          <cell r="AB745"/>
          <cell r="AC745"/>
          <cell r="AD745"/>
          <cell r="AE745"/>
          <cell r="AF745"/>
          <cell r="AG745"/>
          <cell r="AH745"/>
          <cell r="AI745"/>
          <cell r="AJ745"/>
          <cell r="AK745"/>
          <cell r="AL745"/>
          <cell r="AM745"/>
          <cell r="AN745"/>
          <cell r="AO745"/>
          <cell r="AP745"/>
          <cell r="AQ745">
            <v>653.30999999999995</v>
          </cell>
          <cell r="AR745">
            <v>653.30999999999995</v>
          </cell>
        </row>
        <row r="746">
          <cell r="A746" t="str">
            <v>12-24W2</v>
          </cell>
          <cell r="B746" t="str">
            <v>Lynn</v>
          </cell>
          <cell r="C746"/>
          <cell r="D746"/>
          <cell r="E746"/>
          <cell r="F746"/>
          <cell r="G746"/>
          <cell r="H746"/>
          <cell r="I746"/>
          <cell r="J746"/>
          <cell r="K746"/>
          <cell r="L746"/>
          <cell r="M746"/>
          <cell r="N746"/>
          <cell r="O746"/>
          <cell r="P746"/>
          <cell r="Q746"/>
          <cell r="R746"/>
          <cell r="S746">
            <v>126</v>
          </cell>
          <cell r="T746">
            <v>126</v>
          </cell>
          <cell r="U746"/>
          <cell r="V746"/>
          <cell r="W746"/>
          <cell r="X746"/>
          <cell r="Y746">
            <v>126</v>
          </cell>
          <cell r="Z746">
            <v>126</v>
          </cell>
          <cell r="AA746"/>
          <cell r="AB746"/>
          <cell r="AC746"/>
          <cell r="AD746"/>
          <cell r="AE746"/>
          <cell r="AF746"/>
          <cell r="AG746"/>
          <cell r="AH746"/>
          <cell r="AI746"/>
          <cell r="AJ746"/>
          <cell r="AK746"/>
          <cell r="AL746"/>
          <cell r="AM746"/>
          <cell r="AN746"/>
          <cell r="AO746"/>
          <cell r="AP746"/>
          <cell r="AQ746">
            <v>695.88499999999999</v>
          </cell>
          <cell r="AR746">
            <v>695.88499999999999</v>
          </cell>
        </row>
        <row r="747">
          <cell r="A747" t="str">
            <v>12-25W1</v>
          </cell>
          <cell r="B747" t="str">
            <v>Melrose, Saugus</v>
          </cell>
          <cell r="C747"/>
          <cell r="D747"/>
          <cell r="E747"/>
          <cell r="F747"/>
          <cell r="G747"/>
          <cell r="H747"/>
          <cell r="I747"/>
          <cell r="J747"/>
          <cell r="K747"/>
          <cell r="L747"/>
          <cell r="M747"/>
          <cell r="N747"/>
          <cell r="O747"/>
          <cell r="P747"/>
          <cell r="Q747"/>
          <cell r="R747"/>
          <cell r="S747">
            <v>89</v>
          </cell>
          <cell r="T747">
            <v>89</v>
          </cell>
          <cell r="U747"/>
          <cell r="V747"/>
          <cell r="W747"/>
          <cell r="X747"/>
          <cell r="Y747">
            <v>89</v>
          </cell>
          <cell r="Z747">
            <v>89</v>
          </cell>
          <cell r="AA747"/>
          <cell r="AB747"/>
          <cell r="AC747"/>
          <cell r="AD747"/>
          <cell r="AE747"/>
          <cell r="AF747"/>
          <cell r="AG747"/>
          <cell r="AH747"/>
          <cell r="AI747"/>
          <cell r="AJ747"/>
          <cell r="AK747"/>
          <cell r="AL747"/>
          <cell r="AM747"/>
          <cell r="AN747"/>
          <cell r="AO747"/>
          <cell r="AP747"/>
          <cell r="AQ747">
            <v>1952.78</v>
          </cell>
          <cell r="AR747">
            <v>1952.78</v>
          </cell>
        </row>
        <row r="748">
          <cell r="A748" t="str">
            <v>12-25W2</v>
          </cell>
          <cell r="B748" t="str">
            <v>Melrose, Saugus</v>
          </cell>
          <cell r="C748"/>
          <cell r="D748"/>
          <cell r="E748"/>
          <cell r="F748"/>
          <cell r="G748"/>
          <cell r="H748"/>
          <cell r="I748"/>
          <cell r="J748"/>
          <cell r="K748"/>
          <cell r="L748"/>
          <cell r="M748"/>
          <cell r="N748"/>
          <cell r="O748"/>
          <cell r="P748"/>
          <cell r="Q748"/>
          <cell r="R748"/>
          <cell r="S748">
            <v>42</v>
          </cell>
          <cell r="T748">
            <v>42</v>
          </cell>
          <cell r="U748"/>
          <cell r="V748"/>
          <cell r="W748"/>
          <cell r="X748"/>
          <cell r="Y748">
            <v>42</v>
          </cell>
          <cell r="Z748">
            <v>42</v>
          </cell>
          <cell r="AA748"/>
          <cell r="AB748"/>
          <cell r="AC748"/>
          <cell r="AD748"/>
          <cell r="AE748"/>
          <cell r="AF748"/>
          <cell r="AG748"/>
          <cell r="AH748"/>
          <cell r="AI748"/>
          <cell r="AJ748"/>
          <cell r="AK748"/>
          <cell r="AL748"/>
          <cell r="AM748"/>
          <cell r="AN748"/>
          <cell r="AO748"/>
          <cell r="AP748"/>
          <cell r="AQ748">
            <v>269.62</v>
          </cell>
          <cell r="AR748">
            <v>269.62</v>
          </cell>
        </row>
        <row r="749">
          <cell r="A749" t="str">
            <v>12-25W3</v>
          </cell>
          <cell r="B749" t="str">
            <v>Melrose, Saugus</v>
          </cell>
          <cell r="C749"/>
          <cell r="D749"/>
          <cell r="E749"/>
          <cell r="F749"/>
          <cell r="G749"/>
          <cell r="H749"/>
          <cell r="I749"/>
          <cell r="J749"/>
          <cell r="K749"/>
          <cell r="L749"/>
          <cell r="M749"/>
          <cell r="N749"/>
          <cell r="O749"/>
          <cell r="P749"/>
          <cell r="Q749"/>
          <cell r="R749"/>
          <cell r="S749">
            <v>10</v>
          </cell>
          <cell r="T749">
            <v>10</v>
          </cell>
          <cell r="U749"/>
          <cell r="V749"/>
          <cell r="W749"/>
          <cell r="X749"/>
          <cell r="Y749">
            <v>10</v>
          </cell>
          <cell r="Z749">
            <v>10</v>
          </cell>
          <cell r="AA749"/>
          <cell r="AB749"/>
          <cell r="AC749"/>
          <cell r="AD749"/>
          <cell r="AE749"/>
          <cell r="AF749"/>
          <cell r="AG749"/>
          <cell r="AH749"/>
          <cell r="AI749"/>
          <cell r="AJ749"/>
          <cell r="AK749"/>
          <cell r="AL749"/>
          <cell r="AM749"/>
          <cell r="AN749"/>
          <cell r="AO749"/>
          <cell r="AP749"/>
          <cell r="AQ749">
            <v>223.095</v>
          </cell>
          <cell r="AR749">
            <v>223.095</v>
          </cell>
        </row>
        <row r="750">
          <cell r="A750" t="str">
            <v>12-25W4</v>
          </cell>
          <cell r="B750" t="str">
            <v>Melrose, Stoneham, Wakefield</v>
          </cell>
          <cell r="C750"/>
          <cell r="D750"/>
          <cell r="E750"/>
          <cell r="F750"/>
          <cell r="G750"/>
          <cell r="H750"/>
          <cell r="I750"/>
          <cell r="J750"/>
          <cell r="K750"/>
          <cell r="L750"/>
          <cell r="M750"/>
          <cell r="N750"/>
          <cell r="O750">
            <v>2</v>
          </cell>
          <cell r="P750">
            <v>2</v>
          </cell>
          <cell r="Q750"/>
          <cell r="R750"/>
          <cell r="S750">
            <v>97</v>
          </cell>
          <cell r="T750">
            <v>97</v>
          </cell>
          <cell r="U750"/>
          <cell r="V750"/>
          <cell r="W750"/>
          <cell r="X750"/>
          <cell r="Y750">
            <v>99</v>
          </cell>
          <cell r="Z750">
            <v>99</v>
          </cell>
          <cell r="AA750"/>
          <cell r="AB750"/>
          <cell r="AC750"/>
          <cell r="AD750"/>
          <cell r="AE750"/>
          <cell r="AF750"/>
          <cell r="AG750"/>
          <cell r="AH750"/>
          <cell r="AI750"/>
          <cell r="AJ750"/>
          <cell r="AK750"/>
          <cell r="AL750"/>
          <cell r="AM750">
            <v>6.2</v>
          </cell>
          <cell r="AN750">
            <v>6.2</v>
          </cell>
          <cell r="AO750"/>
          <cell r="AP750"/>
          <cell r="AQ750">
            <v>494.15</v>
          </cell>
          <cell r="AR750">
            <v>494.15</v>
          </cell>
        </row>
        <row r="751">
          <cell r="A751" t="str">
            <v>12-25W5</v>
          </cell>
          <cell r="B751" t="str">
            <v>Melrose</v>
          </cell>
          <cell r="C751"/>
          <cell r="D751"/>
          <cell r="E751"/>
          <cell r="F751"/>
          <cell r="G751"/>
          <cell r="H751"/>
          <cell r="I751"/>
          <cell r="J751"/>
          <cell r="K751"/>
          <cell r="L751"/>
          <cell r="M751"/>
          <cell r="N751"/>
          <cell r="O751"/>
          <cell r="P751"/>
          <cell r="Q751"/>
          <cell r="R751"/>
          <cell r="S751">
            <v>62</v>
          </cell>
          <cell r="T751">
            <v>62</v>
          </cell>
          <cell r="U751"/>
          <cell r="V751"/>
          <cell r="W751"/>
          <cell r="X751"/>
          <cell r="Y751">
            <v>62</v>
          </cell>
          <cell r="Z751">
            <v>62</v>
          </cell>
          <cell r="AA751"/>
          <cell r="AB751"/>
          <cell r="AC751"/>
          <cell r="AD751"/>
          <cell r="AE751"/>
          <cell r="AF751"/>
          <cell r="AG751"/>
          <cell r="AH751"/>
          <cell r="AI751"/>
          <cell r="AJ751"/>
          <cell r="AK751"/>
          <cell r="AL751"/>
          <cell r="AM751"/>
          <cell r="AN751"/>
          <cell r="AO751"/>
          <cell r="AP751"/>
          <cell r="AQ751">
            <v>340.18</v>
          </cell>
          <cell r="AR751">
            <v>340.18</v>
          </cell>
        </row>
        <row r="752">
          <cell r="A752" t="str">
            <v>12-26L1</v>
          </cell>
          <cell r="B752" t="str">
            <v>Ipswich, Topsfield</v>
          </cell>
          <cell r="C752"/>
          <cell r="D752"/>
          <cell r="E752"/>
          <cell r="F752"/>
          <cell r="G752"/>
          <cell r="H752"/>
          <cell r="I752"/>
          <cell r="J752"/>
          <cell r="K752"/>
          <cell r="L752"/>
          <cell r="M752"/>
          <cell r="N752"/>
          <cell r="O752"/>
          <cell r="P752"/>
          <cell r="Q752"/>
          <cell r="R752"/>
          <cell r="S752">
            <v>58</v>
          </cell>
          <cell r="T752">
            <v>58</v>
          </cell>
          <cell r="U752"/>
          <cell r="V752"/>
          <cell r="W752"/>
          <cell r="X752"/>
          <cell r="Y752">
            <v>58</v>
          </cell>
          <cell r="Z752">
            <v>58</v>
          </cell>
          <cell r="AA752"/>
          <cell r="AB752"/>
          <cell r="AC752"/>
          <cell r="AD752"/>
          <cell r="AE752"/>
          <cell r="AF752"/>
          <cell r="AG752"/>
          <cell r="AH752"/>
          <cell r="AI752"/>
          <cell r="AJ752"/>
          <cell r="AK752"/>
          <cell r="AL752"/>
          <cell r="AM752"/>
          <cell r="AN752"/>
          <cell r="AO752"/>
          <cell r="AP752"/>
          <cell r="AQ752">
            <v>487.03</v>
          </cell>
          <cell r="AR752">
            <v>487.03</v>
          </cell>
        </row>
        <row r="753">
          <cell r="A753" t="str">
            <v>12-28L2</v>
          </cell>
          <cell r="B753" t="str">
            <v>Gloucester, Manchester</v>
          </cell>
          <cell r="C753"/>
          <cell r="D753"/>
          <cell r="E753"/>
          <cell r="F753"/>
          <cell r="G753"/>
          <cell r="H753"/>
          <cell r="I753"/>
          <cell r="J753"/>
          <cell r="K753"/>
          <cell r="L753"/>
          <cell r="M753"/>
          <cell r="N753"/>
          <cell r="O753">
            <v>1</v>
          </cell>
          <cell r="P753">
            <v>1</v>
          </cell>
          <cell r="Q753"/>
          <cell r="R753"/>
          <cell r="S753">
            <v>75</v>
          </cell>
          <cell r="T753">
            <v>75</v>
          </cell>
          <cell r="U753">
            <v>1</v>
          </cell>
          <cell r="V753">
            <v>1</v>
          </cell>
          <cell r="W753">
            <v>2</v>
          </cell>
          <cell r="X753">
            <v>2</v>
          </cell>
          <cell r="Y753">
            <v>79</v>
          </cell>
          <cell r="Z753">
            <v>79</v>
          </cell>
          <cell r="AA753"/>
          <cell r="AB753"/>
          <cell r="AC753"/>
          <cell r="AD753"/>
          <cell r="AE753"/>
          <cell r="AF753"/>
          <cell r="AG753"/>
          <cell r="AH753"/>
          <cell r="AI753"/>
          <cell r="AJ753"/>
          <cell r="AK753"/>
          <cell r="AL753"/>
          <cell r="AM753">
            <v>1.2</v>
          </cell>
          <cell r="AN753">
            <v>1.2</v>
          </cell>
          <cell r="AO753"/>
          <cell r="AP753"/>
          <cell r="AQ753">
            <v>467.5</v>
          </cell>
          <cell r="AR753">
            <v>467.5</v>
          </cell>
        </row>
        <row r="754">
          <cell r="A754" t="str">
            <v>12-29W1</v>
          </cell>
          <cell r="B754" t="str">
            <v>Lynn, Salem, Saugus</v>
          </cell>
          <cell r="C754"/>
          <cell r="D754"/>
          <cell r="E754"/>
          <cell r="F754"/>
          <cell r="G754"/>
          <cell r="H754"/>
          <cell r="I754"/>
          <cell r="J754"/>
          <cell r="K754"/>
          <cell r="L754"/>
          <cell r="M754"/>
          <cell r="N754"/>
          <cell r="O754">
            <v>1</v>
          </cell>
          <cell r="P754">
            <v>1</v>
          </cell>
          <cell r="Q754"/>
          <cell r="R754"/>
          <cell r="S754">
            <v>190</v>
          </cell>
          <cell r="T754">
            <v>190</v>
          </cell>
          <cell r="U754"/>
          <cell r="V754"/>
          <cell r="W754"/>
          <cell r="X754"/>
          <cell r="Y754">
            <v>191</v>
          </cell>
          <cell r="Z754">
            <v>191</v>
          </cell>
          <cell r="AA754"/>
          <cell r="AB754"/>
          <cell r="AC754"/>
          <cell r="AD754"/>
          <cell r="AE754"/>
          <cell r="AF754"/>
          <cell r="AG754"/>
          <cell r="AH754"/>
          <cell r="AI754"/>
          <cell r="AJ754"/>
          <cell r="AK754"/>
          <cell r="AL754"/>
          <cell r="AM754">
            <v>1.1000000000000001</v>
          </cell>
          <cell r="AN754">
            <v>1.1000000000000001</v>
          </cell>
          <cell r="AO754"/>
          <cell r="AP754"/>
          <cell r="AQ754">
            <v>1000.6849999999999</v>
          </cell>
          <cell r="AR754">
            <v>1000.6849999999999</v>
          </cell>
        </row>
        <row r="755">
          <cell r="A755" t="str">
            <v>12-29W2</v>
          </cell>
          <cell r="B755" t="str">
            <v>Salem</v>
          </cell>
          <cell r="C755"/>
          <cell r="D755"/>
          <cell r="E755"/>
          <cell r="F755"/>
          <cell r="G755"/>
          <cell r="H755"/>
          <cell r="I755"/>
          <cell r="J755"/>
          <cell r="K755"/>
          <cell r="L755"/>
          <cell r="M755"/>
          <cell r="N755"/>
          <cell r="O755">
            <v>1</v>
          </cell>
          <cell r="P755">
            <v>1</v>
          </cell>
          <cell r="Q755"/>
          <cell r="R755"/>
          <cell r="S755">
            <v>53</v>
          </cell>
          <cell r="T755">
            <v>53</v>
          </cell>
          <cell r="U755"/>
          <cell r="V755"/>
          <cell r="W755"/>
          <cell r="X755"/>
          <cell r="Y755">
            <v>54</v>
          </cell>
          <cell r="Z755">
            <v>54</v>
          </cell>
          <cell r="AA755"/>
          <cell r="AB755"/>
          <cell r="AC755"/>
          <cell r="AD755"/>
          <cell r="AE755"/>
          <cell r="AF755"/>
          <cell r="AG755"/>
          <cell r="AH755"/>
          <cell r="AI755"/>
          <cell r="AJ755"/>
          <cell r="AK755"/>
          <cell r="AL755"/>
          <cell r="AM755">
            <v>75</v>
          </cell>
          <cell r="AN755">
            <v>75</v>
          </cell>
          <cell r="AO755"/>
          <cell r="AP755"/>
          <cell r="AQ755">
            <v>295.89499999999998</v>
          </cell>
          <cell r="AR755">
            <v>295.89499999999998</v>
          </cell>
        </row>
        <row r="756">
          <cell r="A756" t="str">
            <v>12-29W3</v>
          </cell>
          <cell r="B756" t="str">
            <v>Lynn, Salem</v>
          </cell>
          <cell r="C756"/>
          <cell r="D756"/>
          <cell r="E756"/>
          <cell r="F756"/>
          <cell r="G756"/>
          <cell r="H756"/>
          <cell r="I756"/>
          <cell r="J756"/>
          <cell r="K756"/>
          <cell r="L756"/>
          <cell r="M756"/>
          <cell r="N756"/>
          <cell r="O756"/>
          <cell r="P756"/>
          <cell r="Q756"/>
          <cell r="R756"/>
          <cell r="S756">
            <v>81</v>
          </cell>
          <cell r="T756">
            <v>81</v>
          </cell>
          <cell r="U756"/>
          <cell r="V756"/>
          <cell r="W756"/>
          <cell r="X756"/>
          <cell r="Y756">
            <v>81</v>
          </cell>
          <cell r="Z756">
            <v>81</v>
          </cell>
          <cell r="AA756"/>
          <cell r="AB756"/>
          <cell r="AC756"/>
          <cell r="AD756"/>
          <cell r="AE756"/>
          <cell r="AF756"/>
          <cell r="AG756"/>
          <cell r="AH756"/>
          <cell r="AI756"/>
          <cell r="AJ756"/>
          <cell r="AK756"/>
          <cell r="AL756"/>
          <cell r="AM756"/>
          <cell r="AN756"/>
          <cell r="AO756"/>
          <cell r="AP756"/>
          <cell r="AQ756">
            <v>388.97</v>
          </cell>
          <cell r="AR756">
            <v>388.97</v>
          </cell>
        </row>
        <row r="757">
          <cell r="A757" t="str">
            <v>12-29W4</v>
          </cell>
          <cell r="B757" t="str">
            <v>Lynn, Salem, Swampscott</v>
          </cell>
          <cell r="C757"/>
          <cell r="D757"/>
          <cell r="E757"/>
          <cell r="F757"/>
          <cell r="G757"/>
          <cell r="H757"/>
          <cell r="I757"/>
          <cell r="J757"/>
          <cell r="K757"/>
          <cell r="L757"/>
          <cell r="M757"/>
          <cell r="N757"/>
          <cell r="O757"/>
          <cell r="P757"/>
          <cell r="Q757"/>
          <cell r="R757"/>
          <cell r="S757">
            <v>158</v>
          </cell>
          <cell r="T757">
            <v>158</v>
          </cell>
          <cell r="U757"/>
          <cell r="V757"/>
          <cell r="W757"/>
          <cell r="X757"/>
          <cell r="Y757">
            <v>158</v>
          </cell>
          <cell r="Z757">
            <v>158</v>
          </cell>
          <cell r="AA757"/>
          <cell r="AB757"/>
          <cell r="AC757"/>
          <cell r="AD757"/>
          <cell r="AE757"/>
          <cell r="AF757"/>
          <cell r="AG757"/>
          <cell r="AH757"/>
          <cell r="AI757"/>
          <cell r="AJ757"/>
          <cell r="AK757"/>
          <cell r="AL757"/>
          <cell r="AM757"/>
          <cell r="AN757"/>
          <cell r="AO757"/>
          <cell r="AP757"/>
          <cell r="AQ757">
            <v>891.85</v>
          </cell>
          <cell r="AR757">
            <v>891.85</v>
          </cell>
        </row>
        <row r="758">
          <cell r="A758" t="str">
            <v>12-29W5</v>
          </cell>
          <cell r="B758" t="str">
            <v>Lynn, Salem</v>
          </cell>
          <cell r="C758"/>
          <cell r="D758"/>
          <cell r="E758"/>
          <cell r="F758"/>
          <cell r="G758"/>
          <cell r="H758"/>
          <cell r="I758"/>
          <cell r="J758"/>
          <cell r="K758"/>
          <cell r="L758"/>
          <cell r="M758"/>
          <cell r="N758"/>
          <cell r="O758">
            <v>1</v>
          </cell>
          <cell r="P758">
            <v>1</v>
          </cell>
          <cell r="Q758"/>
          <cell r="R758"/>
          <cell r="S758">
            <v>73</v>
          </cell>
          <cell r="T758">
            <v>73</v>
          </cell>
          <cell r="U758"/>
          <cell r="V758"/>
          <cell r="W758"/>
          <cell r="X758"/>
          <cell r="Y758">
            <v>74</v>
          </cell>
          <cell r="Z758">
            <v>74</v>
          </cell>
          <cell r="AA758"/>
          <cell r="AB758"/>
          <cell r="AC758"/>
          <cell r="AD758"/>
          <cell r="AE758"/>
          <cell r="AF758"/>
          <cell r="AG758"/>
          <cell r="AH758"/>
          <cell r="AI758"/>
          <cell r="AJ758"/>
          <cell r="AK758"/>
          <cell r="AL758"/>
          <cell r="AM758">
            <v>1.2</v>
          </cell>
          <cell r="AN758">
            <v>1.2</v>
          </cell>
          <cell r="AO758"/>
          <cell r="AP758"/>
          <cell r="AQ758">
            <v>367.52</v>
          </cell>
          <cell r="AR758">
            <v>367.52</v>
          </cell>
        </row>
        <row r="759">
          <cell r="A759" t="str">
            <v>12-29W6</v>
          </cell>
          <cell r="B759" t="str">
            <v>Salem, Swampscott</v>
          </cell>
          <cell r="C759"/>
          <cell r="D759"/>
          <cell r="E759"/>
          <cell r="F759"/>
          <cell r="G759"/>
          <cell r="H759"/>
          <cell r="I759"/>
          <cell r="J759"/>
          <cell r="K759"/>
          <cell r="L759"/>
          <cell r="M759"/>
          <cell r="N759"/>
          <cell r="O759"/>
          <cell r="P759"/>
          <cell r="Q759"/>
          <cell r="R759"/>
          <cell r="S759">
            <v>56</v>
          </cell>
          <cell r="T759">
            <v>56</v>
          </cell>
          <cell r="U759"/>
          <cell r="V759"/>
          <cell r="W759">
            <v>1</v>
          </cell>
          <cell r="X759">
            <v>1</v>
          </cell>
          <cell r="Y759">
            <v>57</v>
          </cell>
          <cell r="Z759">
            <v>57</v>
          </cell>
          <cell r="AA759"/>
          <cell r="AB759"/>
          <cell r="AC759"/>
          <cell r="AD759"/>
          <cell r="AE759"/>
          <cell r="AF759"/>
          <cell r="AG759"/>
          <cell r="AH759"/>
          <cell r="AI759"/>
          <cell r="AJ759"/>
          <cell r="AK759"/>
          <cell r="AL759"/>
          <cell r="AM759"/>
          <cell r="AN759"/>
          <cell r="AO759"/>
          <cell r="AP759"/>
          <cell r="AQ759">
            <v>339.85</v>
          </cell>
          <cell r="AR759">
            <v>339.85</v>
          </cell>
        </row>
        <row r="760">
          <cell r="A760" t="str">
            <v>12-2J1</v>
          </cell>
          <cell r="B760" t="str">
            <v>Lynn, Swampscott</v>
          </cell>
          <cell r="C760"/>
          <cell r="D760"/>
          <cell r="E760"/>
          <cell r="F760"/>
          <cell r="G760"/>
          <cell r="H760"/>
          <cell r="I760"/>
          <cell r="J760"/>
          <cell r="K760"/>
          <cell r="L760"/>
          <cell r="M760"/>
          <cell r="N760"/>
          <cell r="O760"/>
          <cell r="P760"/>
          <cell r="Q760"/>
          <cell r="R760"/>
          <cell r="S760">
            <v>6</v>
          </cell>
          <cell r="T760">
            <v>6</v>
          </cell>
          <cell r="U760"/>
          <cell r="V760"/>
          <cell r="W760"/>
          <cell r="X760"/>
          <cell r="Y760">
            <v>6</v>
          </cell>
          <cell r="Z760">
            <v>6</v>
          </cell>
          <cell r="AA760"/>
          <cell r="AB760"/>
          <cell r="AC760"/>
          <cell r="AD760"/>
          <cell r="AE760"/>
          <cell r="AF760"/>
          <cell r="AG760"/>
          <cell r="AH760"/>
          <cell r="AI760"/>
          <cell r="AJ760"/>
          <cell r="AK760"/>
          <cell r="AL760"/>
          <cell r="AM760"/>
          <cell r="AN760"/>
          <cell r="AO760"/>
          <cell r="AP760"/>
          <cell r="AQ760">
            <v>33.090000000000003</v>
          </cell>
          <cell r="AR760">
            <v>33.090000000000003</v>
          </cell>
        </row>
        <row r="761">
          <cell r="A761" t="str">
            <v>12-2J2</v>
          </cell>
          <cell r="B761" t="str">
            <v>Lynn, Swampscott</v>
          </cell>
          <cell r="C761"/>
          <cell r="D761"/>
          <cell r="E761"/>
          <cell r="F761"/>
          <cell r="G761"/>
          <cell r="H761"/>
          <cell r="I761"/>
          <cell r="J761"/>
          <cell r="K761"/>
          <cell r="L761"/>
          <cell r="M761"/>
          <cell r="N761"/>
          <cell r="O761"/>
          <cell r="P761"/>
          <cell r="Q761"/>
          <cell r="R761"/>
          <cell r="S761">
            <v>2</v>
          </cell>
          <cell r="T761">
            <v>2</v>
          </cell>
          <cell r="U761"/>
          <cell r="V761"/>
          <cell r="W761"/>
          <cell r="X761"/>
          <cell r="Y761">
            <v>2</v>
          </cell>
          <cell r="Z761">
            <v>2</v>
          </cell>
          <cell r="AA761"/>
          <cell r="AB761"/>
          <cell r="AC761"/>
          <cell r="AD761"/>
          <cell r="AE761"/>
          <cell r="AF761"/>
          <cell r="AG761"/>
          <cell r="AH761"/>
          <cell r="AI761"/>
          <cell r="AJ761"/>
          <cell r="AK761"/>
          <cell r="AL761"/>
          <cell r="AM761"/>
          <cell r="AN761"/>
          <cell r="AO761"/>
          <cell r="AP761"/>
          <cell r="AQ761">
            <v>8.3699999999999992</v>
          </cell>
          <cell r="AR761">
            <v>8.3699999999999992</v>
          </cell>
        </row>
        <row r="762">
          <cell r="A762" t="str">
            <v>12-2W1</v>
          </cell>
          <cell r="B762" t="str">
            <v>Salem</v>
          </cell>
          <cell r="C762"/>
          <cell r="D762"/>
          <cell r="E762"/>
          <cell r="F762"/>
          <cell r="G762"/>
          <cell r="H762"/>
          <cell r="I762"/>
          <cell r="J762"/>
          <cell r="K762"/>
          <cell r="L762"/>
          <cell r="M762"/>
          <cell r="N762"/>
          <cell r="O762">
            <v>1</v>
          </cell>
          <cell r="P762">
            <v>1</v>
          </cell>
          <cell r="Q762"/>
          <cell r="R762"/>
          <cell r="S762">
            <v>165</v>
          </cell>
          <cell r="T762">
            <v>165</v>
          </cell>
          <cell r="U762"/>
          <cell r="V762"/>
          <cell r="W762"/>
          <cell r="X762"/>
          <cell r="Y762">
            <v>166</v>
          </cell>
          <cell r="Z762">
            <v>166</v>
          </cell>
          <cell r="AA762"/>
          <cell r="AB762"/>
          <cell r="AC762"/>
          <cell r="AD762"/>
          <cell r="AE762"/>
          <cell r="AF762"/>
          <cell r="AG762"/>
          <cell r="AH762"/>
          <cell r="AI762"/>
          <cell r="AJ762"/>
          <cell r="AK762"/>
          <cell r="AL762"/>
          <cell r="AM762">
            <v>1.2</v>
          </cell>
          <cell r="AN762">
            <v>1.2</v>
          </cell>
          <cell r="AO762"/>
          <cell r="AP762"/>
          <cell r="AQ762">
            <v>1333.02</v>
          </cell>
          <cell r="AR762">
            <v>1333.02</v>
          </cell>
        </row>
        <row r="763">
          <cell r="A763" t="str">
            <v>12-2W2</v>
          </cell>
          <cell r="B763" t="str">
            <v>Salem</v>
          </cell>
          <cell r="C763"/>
          <cell r="D763"/>
          <cell r="E763"/>
          <cell r="F763"/>
          <cell r="G763"/>
          <cell r="H763"/>
          <cell r="I763"/>
          <cell r="J763"/>
          <cell r="K763"/>
          <cell r="L763"/>
          <cell r="M763"/>
          <cell r="N763"/>
          <cell r="O763">
            <v>1</v>
          </cell>
          <cell r="P763">
            <v>1</v>
          </cell>
          <cell r="Q763"/>
          <cell r="R763"/>
          <cell r="S763">
            <v>29</v>
          </cell>
          <cell r="T763">
            <v>29</v>
          </cell>
          <cell r="U763"/>
          <cell r="V763"/>
          <cell r="W763"/>
          <cell r="X763"/>
          <cell r="Y763">
            <v>30</v>
          </cell>
          <cell r="Z763">
            <v>30</v>
          </cell>
          <cell r="AA763"/>
          <cell r="AB763"/>
          <cell r="AC763"/>
          <cell r="AD763"/>
          <cell r="AE763"/>
          <cell r="AF763"/>
          <cell r="AG763"/>
          <cell r="AH763"/>
          <cell r="AI763"/>
          <cell r="AJ763"/>
          <cell r="AK763"/>
          <cell r="AL763"/>
          <cell r="AM763">
            <v>820</v>
          </cell>
          <cell r="AN763">
            <v>820</v>
          </cell>
          <cell r="AO763"/>
          <cell r="AP763"/>
          <cell r="AQ763">
            <v>725.11</v>
          </cell>
          <cell r="AR763">
            <v>725.11</v>
          </cell>
        </row>
        <row r="764">
          <cell r="A764" t="str">
            <v>12-35J1</v>
          </cell>
          <cell r="B764" t="str">
            <v>Revere</v>
          </cell>
          <cell r="C764"/>
          <cell r="D764"/>
          <cell r="E764"/>
          <cell r="F764"/>
          <cell r="G764"/>
          <cell r="H764"/>
          <cell r="I764"/>
          <cell r="J764"/>
          <cell r="K764"/>
          <cell r="L764"/>
          <cell r="M764"/>
          <cell r="N764"/>
          <cell r="O764"/>
          <cell r="P764"/>
          <cell r="Q764"/>
          <cell r="R764"/>
          <cell r="S764">
            <v>29</v>
          </cell>
          <cell r="T764">
            <v>29</v>
          </cell>
          <cell r="U764"/>
          <cell r="V764"/>
          <cell r="W764"/>
          <cell r="X764"/>
          <cell r="Y764">
            <v>29</v>
          </cell>
          <cell r="Z764">
            <v>29</v>
          </cell>
          <cell r="AA764"/>
          <cell r="AB764"/>
          <cell r="AC764"/>
          <cell r="AD764"/>
          <cell r="AE764"/>
          <cell r="AF764"/>
          <cell r="AG764"/>
          <cell r="AH764"/>
          <cell r="AI764"/>
          <cell r="AJ764"/>
          <cell r="AK764"/>
          <cell r="AL764"/>
          <cell r="AM764"/>
          <cell r="AN764"/>
          <cell r="AO764"/>
          <cell r="AP764"/>
          <cell r="AQ764">
            <v>168.27</v>
          </cell>
          <cell r="AR764">
            <v>168.27</v>
          </cell>
        </row>
        <row r="765">
          <cell r="A765" t="str">
            <v>12-35J2</v>
          </cell>
          <cell r="B765" t="str">
            <v>Revere</v>
          </cell>
          <cell r="C765"/>
          <cell r="D765"/>
          <cell r="E765"/>
          <cell r="F765"/>
          <cell r="G765"/>
          <cell r="H765"/>
          <cell r="I765"/>
          <cell r="J765"/>
          <cell r="K765"/>
          <cell r="L765"/>
          <cell r="M765"/>
          <cell r="N765"/>
          <cell r="O765"/>
          <cell r="P765"/>
          <cell r="Q765"/>
          <cell r="R765"/>
          <cell r="S765">
            <v>53</v>
          </cell>
          <cell r="T765">
            <v>53</v>
          </cell>
          <cell r="U765"/>
          <cell r="V765"/>
          <cell r="W765"/>
          <cell r="X765"/>
          <cell r="Y765">
            <v>53</v>
          </cell>
          <cell r="Z765">
            <v>53</v>
          </cell>
          <cell r="AA765"/>
          <cell r="AB765"/>
          <cell r="AC765"/>
          <cell r="AD765"/>
          <cell r="AE765"/>
          <cell r="AF765"/>
          <cell r="AG765"/>
          <cell r="AH765"/>
          <cell r="AI765"/>
          <cell r="AJ765"/>
          <cell r="AK765"/>
          <cell r="AL765"/>
          <cell r="AM765"/>
          <cell r="AN765"/>
          <cell r="AO765"/>
          <cell r="AP765"/>
          <cell r="AQ765">
            <v>281.32</v>
          </cell>
          <cell r="AR765">
            <v>281.32</v>
          </cell>
        </row>
        <row r="766">
          <cell r="A766" t="str">
            <v>12-35J3</v>
          </cell>
          <cell r="B766" t="str">
            <v>Revere</v>
          </cell>
          <cell r="C766"/>
          <cell r="D766"/>
          <cell r="E766"/>
          <cell r="F766"/>
          <cell r="G766"/>
          <cell r="H766"/>
          <cell r="I766"/>
          <cell r="J766"/>
          <cell r="K766"/>
          <cell r="L766"/>
          <cell r="M766"/>
          <cell r="N766"/>
          <cell r="O766"/>
          <cell r="P766"/>
          <cell r="Q766"/>
          <cell r="R766"/>
          <cell r="S766">
            <v>27</v>
          </cell>
          <cell r="T766">
            <v>27</v>
          </cell>
          <cell r="U766"/>
          <cell r="V766"/>
          <cell r="W766"/>
          <cell r="X766"/>
          <cell r="Y766">
            <v>27</v>
          </cell>
          <cell r="Z766">
            <v>27</v>
          </cell>
          <cell r="AA766"/>
          <cell r="AB766"/>
          <cell r="AC766"/>
          <cell r="AD766"/>
          <cell r="AE766"/>
          <cell r="AF766"/>
          <cell r="AG766"/>
          <cell r="AH766"/>
          <cell r="AI766"/>
          <cell r="AJ766"/>
          <cell r="AK766"/>
          <cell r="AL766"/>
          <cell r="AM766"/>
          <cell r="AN766"/>
          <cell r="AO766"/>
          <cell r="AP766"/>
          <cell r="AQ766">
            <v>139.71</v>
          </cell>
          <cell r="AR766">
            <v>139.71</v>
          </cell>
        </row>
        <row r="767">
          <cell r="A767" t="str">
            <v>12-35J4</v>
          </cell>
          <cell r="B767" t="str">
            <v>Revere</v>
          </cell>
          <cell r="C767"/>
          <cell r="D767"/>
          <cell r="E767"/>
          <cell r="F767"/>
          <cell r="G767"/>
          <cell r="H767"/>
          <cell r="I767"/>
          <cell r="J767"/>
          <cell r="K767"/>
          <cell r="L767"/>
          <cell r="M767"/>
          <cell r="N767"/>
          <cell r="O767"/>
          <cell r="P767"/>
          <cell r="Q767"/>
          <cell r="R767"/>
          <cell r="S767">
            <v>28</v>
          </cell>
          <cell r="T767">
            <v>28</v>
          </cell>
          <cell r="U767"/>
          <cell r="V767"/>
          <cell r="W767"/>
          <cell r="X767"/>
          <cell r="Y767">
            <v>28</v>
          </cell>
          <cell r="Z767">
            <v>28</v>
          </cell>
          <cell r="AA767"/>
          <cell r="AB767"/>
          <cell r="AC767"/>
          <cell r="AD767"/>
          <cell r="AE767"/>
          <cell r="AF767"/>
          <cell r="AG767"/>
          <cell r="AH767"/>
          <cell r="AI767"/>
          <cell r="AJ767"/>
          <cell r="AK767"/>
          <cell r="AL767"/>
          <cell r="AM767"/>
          <cell r="AN767"/>
          <cell r="AO767"/>
          <cell r="AP767"/>
          <cell r="AQ767">
            <v>134.16999999999999</v>
          </cell>
          <cell r="AR767">
            <v>134.16999999999999</v>
          </cell>
        </row>
        <row r="768">
          <cell r="A768" t="str">
            <v>12-37J1</v>
          </cell>
          <cell r="B768" t="str">
            <v>Everett, Malden</v>
          </cell>
          <cell r="C768"/>
          <cell r="D768"/>
          <cell r="E768"/>
          <cell r="F768"/>
          <cell r="G768"/>
          <cell r="H768"/>
          <cell r="I768"/>
          <cell r="J768"/>
          <cell r="K768"/>
          <cell r="L768"/>
          <cell r="M768"/>
          <cell r="N768"/>
          <cell r="O768"/>
          <cell r="P768"/>
          <cell r="Q768"/>
          <cell r="R768"/>
          <cell r="S768">
            <v>3</v>
          </cell>
          <cell r="T768">
            <v>3</v>
          </cell>
          <cell r="U768"/>
          <cell r="V768"/>
          <cell r="W768"/>
          <cell r="X768"/>
          <cell r="Y768">
            <v>3</v>
          </cell>
          <cell r="Z768">
            <v>3</v>
          </cell>
          <cell r="AA768"/>
          <cell r="AB768"/>
          <cell r="AC768"/>
          <cell r="AD768"/>
          <cell r="AE768"/>
          <cell r="AF768"/>
          <cell r="AG768"/>
          <cell r="AH768"/>
          <cell r="AI768"/>
          <cell r="AJ768"/>
          <cell r="AK768"/>
          <cell r="AL768"/>
          <cell r="AM768"/>
          <cell r="AN768"/>
          <cell r="AO768"/>
          <cell r="AP768"/>
          <cell r="AQ768">
            <v>15.8</v>
          </cell>
          <cell r="AR768">
            <v>15.8</v>
          </cell>
        </row>
        <row r="769">
          <cell r="A769" t="str">
            <v>12-37J2</v>
          </cell>
          <cell r="B769" t="str">
            <v>Everett, Malden</v>
          </cell>
          <cell r="C769"/>
          <cell r="D769"/>
          <cell r="E769"/>
          <cell r="F769"/>
          <cell r="G769"/>
          <cell r="H769"/>
          <cell r="I769"/>
          <cell r="J769"/>
          <cell r="K769"/>
          <cell r="L769"/>
          <cell r="M769"/>
          <cell r="N769"/>
          <cell r="O769"/>
          <cell r="P769"/>
          <cell r="Q769"/>
          <cell r="R769"/>
          <cell r="S769">
            <v>3</v>
          </cell>
          <cell r="T769">
            <v>3</v>
          </cell>
          <cell r="U769"/>
          <cell r="V769"/>
          <cell r="W769"/>
          <cell r="X769"/>
          <cell r="Y769">
            <v>3</v>
          </cell>
          <cell r="Z769">
            <v>3</v>
          </cell>
          <cell r="AA769"/>
          <cell r="AB769"/>
          <cell r="AC769"/>
          <cell r="AD769"/>
          <cell r="AE769"/>
          <cell r="AF769"/>
          <cell r="AG769"/>
          <cell r="AH769"/>
          <cell r="AI769"/>
          <cell r="AJ769"/>
          <cell r="AK769"/>
          <cell r="AL769"/>
          <cell r="AM769"/>
          <cell r="AN769"/>
          <cell r="AO769"/>
          <cell r="AP769"/>
          <cell r="AQ769">
            <v>15.8</v>
          </cell>
          <cell r="AR769">
            <v>15.8</v>
          </cell>
        </row>
        <row r="770">
          <cell r="A770" t="str">
            <v>12-37J3</v>
          </cell>
          <cell r="B770" t="str">
            <v>Everett, Malden</v>
          </cell>
          <cell r="C770"/>
          <cell r="D770"/>
          <cell r="E770"/>
          <cell r="F770"/>
          <cell r="G770"/>
          <cell r="H770"/>
          <cell r="I770"/>
          <cell r="J770"/>
          <cell r="K770"/>
          <cell r="L770"/>
          <cell r="M770"/>
          <cell r="N770"/>
          <cell r="O770"/>
          <cell r="P770"/>
          <cell r="Q770"/>
          <cell r="R770"/>
          <cell r="S770">
            <v>22</v>
          </cell>
          <cell r="T770">
            <v>22</v>
          </cell>
          <cell r="U770"/>
          <cell r="V770"/>
          <cell r="W770"/>
          <cell r="X770"/>
          <cell r="Y770">
            <v>22</v>
          </cell>
          <cell r="Z770">
            <v>22</v>
          </cell>
          <cell r="AA770"/>
          <cell r="AB770"/>
          <cell r="AC770"/>
          <cell r="AD770"/>
          <cell r="AE770"/>
          <cell r="AF770"/>
          <cell r="AG770"/>
          <cell r="AH770"/>
          <cell r="AI770"/>
          <cell r="AJ770"/>
          <cell r="AK770"/>
          <cell r="AL770"/>
          <cell r="AM770"/>
          <cell r="AN770"/>
          <cell r="AO770"/>
          <cell r="AP770"/>
          <cell r="AQ770">
            <v>110.38</v>
          </cell>
          <cell r="AR770">
            <v>110.38</v>
          </cell>
        </row>
        <row r="771">
          <cell r="A771" t="str">
            <v>12-37J4</v>
          </cell>
          <cell r="B771" t="str">
            <v>Everett, Malden</v>
          </cell>
          <cell r="C771"/>
          <cell r="D771"/>
          <cell r="E771"/>
          <cell r="F771"/>
          <cell r="G771"/>
          <cell r="H771"/>
          <cell r="I771"/>
          <cell r="J771"/>
          <cell r="K771"/>
          <cell r="L771"/>
          <cell r="M771"/>
          <cell r="N771"/>
          <cell r="O771"/>
          <cell r="P771"/>
          <cell r="Q771"/>
          <cell r="R771"/>
          <cell r="S771"/>
          <cell r="T771"/>
          <cell r="U771"/>
          <cell r="V771"/>
          <cell r="W771"/>
          <cell r="X771"/>
          <cell r="Y771">
            <v>0</v>
          </cell>
          <cell r="Z771">
            <v>0</v>
          </cell>
          <cell r="AA771"/>
          <cell r="AB771"/>
          <cell r="AC771"/>
          <cell r="AD771"/>
          <cell r="AE771"/>
          <cell r="AF771"/>
          <cell r="AG771"/>
          <cell r="AH771"/>
          <cell r="AI771"/>
          <cell r="AJ771"/>
          <cell r="AK771"/>
          <cell r="AL771"/>
          <cell r="AM771"/>
          <cell r="AN771"/>
          <cell r="AO771"/>
          <cell r="AP771"/>
          <cell r="AQ771"/>
          <cell r="AR771"/>
        </row>
        <row r="772">
          <cell r="A772" t="str">
            <v>12-37W1</v>
          </cell>
          <cell r="B772" t="str">
            <v>Everett, Malden, Medford</v>
          </cell>
          <cell r="C772"/>
          <cell r="D772"/>
          <cell r="E772"/>
          <cell r="F772"/>
          <cell r="G772"/>
          <cell r="H772"/>
          <cell r="I772"/>
          <cell r="J772"/>
          <cell r="K772"/>
          <cell r="L772"/>
          <cell r="M772"/>
          <cell r="N772"/>
          <cell r="O772">
            <v>3</v>
          </cell>
          <cell r="P772">
            <v>3</v>
          </cell>
          <cell r="Q772"/>
          <cell r="R772"/>
          <cell r="S772">
            <v>25</v>
          </cell>
          <cell r="T772">
            <v>25</v>
          </cell>
          <cell r="U772"/>
          <cell r="V772"/>
          <cell r="W772">
            <v>1</v>
          </cell>
          <cell r="X772">
            <v>1</v>
          </cell>
          <cell r="Y772">
            <v>29</v>
          </cell>
          <cell r="Z772">
            <v>29</v>
          </cell>
          <cell r="AA772"/>
          <cell r="AB772"/>
          <cell r="AC772"/>
          <cell r="AD772"/>
          <cell r="AE772"/>
          <cell r="AF772"/>
          <cell r="AG772"/>
          <cell r="AH772"/>
          <cell r="AI772"/>
          <cell r="AJ772"/>
          <cell r="AK772"/>
          <cell r="AL772"/>
          <cell r="AM772">
            <v>225</v>
          </cell>
          <cell r="AN772">
            <v>225</v>
          </cell>
          <cell r="AO772"/>
          <cell r="AP772"/>
          <cell r="AQ772">
            <v>116.73</v>
          </cell>
          <cell r="AR772">
            <v>116.73</v>
          </cell>
        </row>
        <row r="773">
          <cell r="A773" t="str">
            <v>12-37W10</v>
          </cell>
          <cell r="B773" t="str">
            <v>Everett, Malden</v>
          </cell>
          <cell r="C773"/>
          <cell r="D773"/>
          <cell r="E773"/>
          <cell r="F773"/>
          <cell r="G773"/>
          <cell r="H773"/>
          <cell r="I773"/>
          <cell r="J773"/>
          <cell r="K773"/>
          <cell r="L773"/>
          <cell r="M773"/>
          <cell r="N773"/>
          <cell r="O773"/>
          <cell r="P773"/>
          <cell r="Q773"/>
          <cell r="R773"/>
          <cell r="S773">
            <v>97</v>
          </cell>
          <cell r="T773">
            <v>97</v>
          </cell>
          <cell r="U773"/>
          <cell r="V773"/>
          <cell r="W773"/>
          <cell r="X773"/>
          <cell r="Y773">
            <v>97</v>
          </cell>
          <cell r="Z773">
            <v>97</v>
          </cell>
          <cell r="AA773"/>
          <cell r="AB773"/>
          <cell r="AC773"/>
          <cell r="AD773"/>
          <cell r="AE773"/>
          <cell r="AF773"/>
          <cell r="AG773"/>
          <cell r="AH773"/>
          <cell r="AI773"/>
          <cell r="AJ773"/>
          <cell r="AK773"/>
          <cell r="AL773"/>
          <cell r="AM773"/>
          <cell r="AN773"/>
          <cell r="AO773"/>
          <cell r="AP773"/>
          <cell r="AQ773">
            <v>493.935</v>
          </cell>
          <cell r="AR773">
            <v>493.935</v>
          </cell>
        </row>
        <row r="774">
          <cell r="A774" t="str">
            <v>12-37W2</v>
          </cell>
          <cell r="B774" t="str">
            <v>Everett, Malden, Medford</v>
          </cell>
          <cell r="C774"/>
          <cell r="D774"/>
          <cell r="E774"/>
          <cell r="F774"/>
          <cell r="G774"/>
          <cell r="H774"/>
          <cell r="I774"/>
          <cell r="J774"/>
          <cell r="K774"/>
          <cell r="L774"/>
          <cell r="M774"/>
          <cell r="N774"/>
          <cell r="O774"/>
          <cell r="P774"/>
          <cell r="Q774"/>
          <cell r="R774"/>
          <cell r="S774">
            <v>3</v>
          </cell>
          <cell r="T774">
            <v>3</v>
          </cell>
          <cell r="U774"/>
          <cell r="V774"/>
          <cell r="W774"/>
          <cell r="X774"/>
          <cell r="Y774">
            <v>3</v>
          </cell>
          <cell r="Z774">
            <v>3</v>
          </cell>
          <cell r="AA774"/>
          <cell r="AB774"/>
          <cell r="AC774"/>
          <cell r="AD774"/>
          <cell r="AE774"/>
          <cell r="AF774"/>
          <cell r="AG774"/>
          <cell r="AH774"/>
          <cell r="AI774"/>
          <cell r="AJ774"/>
          <cell r="AK774"/>
          <cell r="AL774"/>
          <cell r="AM774"/>
          <cell r="AN774"/>
          <cell r="AO774"/>
          <cell r="AP774"/>
          <cell r="AQ774">
            <v>457</v>
          </cell>
          <cell r="AR774">
            <v>457</v>
          </cell>
        </row>
        <row r="775">
          <cell r="A775" t="str">
            <v>12-37W3</v>
          </cell>
          <cell r="B775" t="str">
            <v>Malden, Medford</v>
          </cell>
          <cell r="C775"/>
          <cell r="D775"/>
          <cell r="E775"/>
          <cell r="F775"/>
          <cell r="G775"/>
          <cell r="H775"/>
          <cell r="I775"/>
          <cell r="J775"/>
          <cell r="K775"/>
          <cell r="L775"/>
          <cell r="M775"/>
          <cell r="N775"/>
          <cell r="O775"/>
          <cell r="P775"/>
          <cell r="Q775"/>
          <cell r="R775"/>
          <cell r="S775">
            <v>28</v>
          </cell>
          <cell r="T775">
            <v>28</v>
          </cell>
          <cell r="U775"/>
          <cell r="V775"/>
          <cell r="W775"/>
          <cell r="X775"/>
          <cell r="Y775">
            <v>28</v>
          </cell>
          <cell r="Z775">
            <v>28</v>
          </cell>
          <cell r="AA775"/>
          <cell r="AB775"/>
          <cell r="AC775"/>
          <cell r="AD775"/>
          <cell r="AE775"/>
          <cell r="AF775"/>
          <cell r="AG775"/>
          <cell r="AH775"/>
          <cell r="AI775"/>
          <cell r="AJ775"/>
          <cell r="AK775"/>
          <cell r="AL775"/>
          <cell r="AM775"/>
          <cell r="AN775"/>
          <cell r="AO775"/>
          <cell r="AP775"/>
          <cell r="AQ775">
            <v>149.76</v>
          </cell>
          <cell r="AR775">
            <v>149.76</v>
          </cell>
        </row>
        <row r="776">
          <cell r="A776" t="str">
            <v>12-37W4</v>
          </cell>
          <cell r="B776" t="str">
            <v>Malden, Medford</v>
          </cell>
          <cell r="C776"/>
          <cell r="D776"/>
          <cell r="E776"/>
          <cell r="F776"/>
          <cell r="G776"/>
          <cell r="H776"/>
          <cell r="I776"/>
          <cell r="J776"/>
          <cell r="K776"/>
          <cell r="L776"/>
          <cell r="M776"/>
          <cell r="N776"/>
          <cell r="O776">
            <v>1</v>
          </cell>
          <cell r="P776">
            <v>1</v>
          </cell>
          <cell r="Q776"/>
          <cell r="R776"/>
          <cell r="S776">
            <v>83</v>
          </cell>
          <cell r="T776">
            <v>83</v>
          </cell>
          <cell r="U776"/>
          <cell r="V776"/>
          <cell r="W776"/>
          <cell r="X776"/>
          <cell r="Y776">
            <v>84</v>
          </cell>
          <cell r="Z776">
            <v>84</v>
          </cell>
          <cell r="AA776"/>
          <cell r="AB776"/>
          <cell r="AC776"/>
          <cell r="AD776"/>
          <cell r="AE776"/>
          <cell r="AF776"/>
          <cell r="AG776"/>
          <cell r="AH776"/>
          <cell r="AI776"/>
          <cell r="AJ776"/>
          <cell r="AK776"/>
          <cell r="AL776"/>
          <cell r="AM776">
            <v>75</v>
          </cell>
          <cell r="AN776">
            <v>75</v>
          </cell>
          <cell r="AO776"/>
          <cell r="AP776"/>
          <cell r="AQ776">
            <v>441.61</v>
          </cell>
          <cell r="AR776">
            <v>441.61</v>
          </cell>
        </row>
        <row r="777">
          <cell r="A777" t="str">
            <v>12-37W5</v>
          </cell>
          <cell r="B777" t="str">
            <v>Malden, Medford, Somerville</v>
          </cell>
          <cell r="C777"/>
          <cell r="D777"/>
          <cell r="E777"/>
          <cell r="F777"/>
          <cell r="G777"/>
          <cell r="H777"/>
          <cell r="I777"/>
          <cell r="J777"/>
          <cell r="K777"/>
          <cell r="L777"/>
          <cell r="M777"/>
          <cell r="N777"/>
          <cell r="O777"/>
          <cell r="P777"/>
          <cell r="Q777"/>
          <cell r="R777"/>
          <cell r="S777">
            <v>105</v>
          </cell>
          <cell r="T777">
            <v>105</v>
          </cell>
          <cell r="U777">
            <v>1</v>
          </cell>
          <cell r="V777">
            <v>1</v>
          </cell>
          <cell r="W777"/>
          <cell r="X777"/>
          <cell r="Y777">
            <v>106</v>
          </cell>
          <cell r="Z777">
            <v>106</v>
          </cell>
          <cell r="AA777"/>
          <cell r="AB777"/>
          <cell r="AC777"/>
          <cell r="AD777"/>
          <cell r="AE777"/>
          <cell r="AF777"/>
          <cell r="AG777"/>
          <cell r="AH777"/>
          <cell r="AI777"/>
          <cell r="AJ777"/>
          <cell r="AK777"/>
          <cell r="AL777"/>
          <cell r="AM777"/>
          <cell r="AN777"/>
          <cell r="AO777"/>
          <cell r="AP777"/>
          <cell r="AQ777">
            <v>486.97</v>
          </cell>
          <cell r="AR777">
            <v>486.97</v>
          </cell>
        </row>
        <row r="778">
          <cell r="A778" t="str">
            <v>12-37W6</v>
          </cell>
          <cell r="B778" t="str">
            <v>Everett</v>
          </cell>
          <cell r="C778"/>
          <cell r="D778"/>
          <cell r="E778"/>
          <cell r="F778"/>
          <cell r="G778"/>
          <cell r="H778"/>
          <cell r="I778"/>
          <cell r="J778"/>
          <cell r="K778"/>
          <cell r="L778"/>
          <cell r="M778"/>
          <cell r="N778"/>
          <cell r="O778">
            <v>1</v>
          </cell>
          <cell r="P778">
            <v>1</v>
          </cell>
          <cell r="Q778"/>
          <cell r="R778"/>
          <cell r="S778">
            <v>46</v>
          </cell>
          <cell r="T778">
            <v>46</v>
          </cell>
          <cell r="U778"/>
          <cell r="V778"/>
          <cell r="W778"/>
          <cell r="X778"/>
          <cell r="Y778">
            <v>47</v>
          </cell>
          <cell r="Z778">
            <v>47</v>
          </cell>
          <cell r="AA778"/>
          <cell r="AB778"/>
          <cell r="AC778"/>
          <cell r="AD778"/>
          <cell r="AE778"/>
          <cell r="AF778"/>
          <cell r="AG778"/>
          <cell r="AH778"/>
          <cell r="AI778"/>
          <cell r="AJ778"/>
          <cell r="AK778"/>
          <cell r="AL778"/>
          <cell r="AM778">
            <v>1.2</v>
          </cell>
          <cell r="AN778">
            <v>1.2</v>
          </cell>
          <cell r="AO778"/>
          <cell r="AP778"/>
          <cell r="AQ778">
            <v>453.61</v>
          </cell>
          <cell r="AR778">
            <v>453.61</v>
          </cell>
        </row>
        <row r="779">
          <cell r="A779" t="str">
            <v>12-37W7</v>
          </cell>
          <cell r="B779" t="str">
            <v>Everett, Malden</v>
          </cell>
          <cell r="C779"/>
          <cell r="D779"/>
          <cell r="E779"/>
          <cell r="F779"/>
          <cell r="G779"/>
          <cell r="H779"/>
          <cell r="I779"/>
          <cell r="J779"/>
          <cell r="K779"/>
          <cell r="L779"/>
          <cell r="M779"/>
          <cell r="N779"/>
          <cell r="O779"/>
          <cell r="P779"/>
          <cell r="Q779"/>
          <cell r="R779"/>
          <cell r="S779">
            <v>10</v>
          </cell>
          <cell r="T779">
            <v>10</v>
          </cell>
          <cell r="U779"/>
          <cell r="V779"/>
          <cell r="W779"/>
          <cell r="X779"/>
          <cell r="Y779">
            <v>10</v>
          </cell>
          <cell r="Z779">
            <v>10</v>
          </cell>
          <cell r="AA779"/>
          <cell r="AB779"/>
          <cell r="AC779"/>
          <cell r="AD779"/>
          <cell r="AE779"/>
          <cell r="AF779"/>
          <cell r="AG779"/>
          <cell r="AH779"/>
          <cell r="AI779"/>
          <cell r="AJ779"/>
          <cell r="AK779"/>
          <cell r="AL779"/>
          <cell r="AM779"/>
          <cell r="AN779"/>
          <cell r="AO779"/>
          <cell r="AP779"/>
          <cell r="AQ779">
            <v>168.58</v>
          </cell>
          <cell r="AR779">
            <v>168.58</v>
          </cell>
        </row>
        <row r="780">
          <cell r="A780" t="str">
            <v>12-37W8</v>
          </cell>
          <cell r="B780" t="str">
            <v>Malden</v>
          </cell>
          <cell r="C780"/>
          <cell r="D780"/>
          <cell r="E780"/>
          <cell r="F780"/>
          <cell r="G780"/>
          <cell r="H780"/>
          <cell r="I780"/>
          <cell r="J780"/>
          <cell r="K780"/>
          <cell r="L780"/>
          <cell r="M780"/>
          <cell r="N780"/>
          <cell r="O780"/>
          <cell r="P780"/>
          <cell r="Q780"/>
          <cell r="R780"/>
          <cell r="S780">
            <v>2</v>
          </cell>
          <cell r="T780">
            <v>2</v>
          </cell>
          <cell r="U780"/>
          <cell r="V780"/>
          <cell r="W780"/>
          <cell r="X780"/>
          <cell r="Y780">
            <v>2</v>
          </cell>
          <cell r="Z780">
            <v>2</v>
          </cell>
          <cell r="AA780"/>
          <cell r="AB780"/>
          <cell r="AC780"/>
          <cell r="AD780"/>
          <cell r="AE780"/>
          <cell r="AF780"/>
          <cell r="AG780"/>
          <cell r="AH780"/>
          <cell r="AI780"/>
          <cell r="AJ780"/>
          <cell r="AK780"/>
          <cell r="AL780"/>
          <cell r="AM780"/>
          <cell r="AN780"/>
          <cell r="AO780"/>
          <cell r="AP780"/>
          <cell r="AQ780">
            <v>13.6</v>
          </cell>
          <cell r="AR780">
            <v>13.6</v>
          </cell>
        </row>
        <row r="781">
          <cell r="A781" t="str">
            <v>12-37W9</v>
          </cell>
          <cell r="B781" t="str">
            <v>Everett, Malden</v>
          </cell>
          <cell r="C781"/>
          <cell r="D781"/>
          <cell r="E781"/>
          <cell r="F781"/>
          <cell r="G781"/>
          <cell r="H781"/>
          <cell r="I781"/>
          <cell r="J781"/>
          <cell r="K781"/>
          <cell r="L781"/>
          <cell r="M781"/>
          <cell r="N781"/>
          <cell r="O781">
            <v>2</v>
          </cell>
          <cell r="P781">
            <v>2</v>
          </cell>
          <cell r="Q781"/>
          <cell r="R781"/>
          <cell r="S781">
            <v>25</v>
          </cell>
          <cell r="T781">
            <v>25</v>
          </cell>
          <cell r="U781"/>
          <cell r="V781"/>
          <cell r="W781"/>
          <cell r="X781"/>
          <cell r="Y781">
            <v>27</v>
          </cell>
          <cell r="Z781">
            <v>27</v>
          </cell>
          <cell r="AA781"/>
          <cell r="AB781"/>
          <cell r="AC781"/>
          <cell r="AD781"/>
          <cell r="AE781"/>
          <cell r="AF781"/>
          <cell r="AG781"/>
          <cell r="AH781"/>
          <cell r="AI781"/>
          <cell r="AJ781"/>
          <cell r="AK781"/>
          <cell r="AL781"/>
          <cell r="AM781">
            <v>2.4</v>
          </cell>
          <cell r="AN781">
            <v>2.4</v>
          </cell>
          <cell r="AO781"/>
          <cell r="AP781"/>
          <cell r="AQ781">
            <v>498.07</v>
          </cell>
          <cell r="AR781">
            <v>498.07</v>
          </cell>
        </row>
        <row r="782">
          <cell r="A782" t="str">
            <v>12-3J1</v>
          </cell>
          <cell r="B782" t="str">
            <v>Salem</v>
          </cell>
          <cell r="C782"/>
          <cell r="D782"/>
          <cell r="E782"/>
          <cell r="F782"/>
          <cell r="G782"/>
          <cell r="H782"/>
          <cell r="I782"/>
          <cell r="J782"/>
          <cell r="K782"/>
          <cell r="L782"/>
          <cell r="M782"/>
          <cell r="N782"/>
          <cell r="O782">
            <v>1</v>
          </cell>
          <cell r="P782">
            <v>1</v>
          </cell>
          <cell r="Q782"/>
          <cell r="R782"/>
          <cell r="S782">
            <v>8</v>
          </cell>
          <cell r="T782">
            <v>8</v>
          </cell>
          <cell r="U782"/>
          <cell r="V782"/>
          <cell r="W782"/>
          <cell r="X782"/>
          <cell r="Y782">
            <v>9</v>
          </cell>
          <cell r="Z782">
            <v>9</v>
          </cell>
          <cell r="AA782"/>
          <cell r="AB782"/>
          <cell r="AC782"/>
          <cell r="AD782"/>
          <cell r="AE782"/>
          <cell r="AF782"/>
          <cell r="AG782"/>
          <cell r="AH782"/>
          <cell r="AI782"/>
          <cell r="AJ782"/>
          <cell r="AK782"/>
          <cell r="AL782"/>
          <cell r="AM782">
            <v>75</v>
          </cell>
          <cell r="AN782">
            <v>75</v>
          </cell>
          <cell r="AO782"/>
          <cell r="AP782"/>
          <cell r="AQ782">
            <v>39.520000000000003</v>
          </cell>
          <cell r="AR782">
            <v>39.520000000000003</v>
          </cell>
        </row>
        <row r="783">
          <cell r="A783" t="str">
            <v>12-3J2</v>
          </cell>
          <cell r="B783" t="str">
            <v>Salem</v>
          </cell>
          <cell r="C783"/>
          <cell r="D783"/>
          <cell r="E783"/>
          <cell r="F783"/>
          <cell r="G783"/>
          <cell r="H783"/>
          <cell r="I783"/>
          <cell r="J783"/>
          <cell r="K783"/>
          <cell r="L783"/>
          <cell r="M783"/>
          <cell r="N783"/>
          <cell r="O783"/>
          <cell r="P783"/>
          <cell r="Q783"/>
          <cell r="R783"/>
          <cell r="S783">
            <v>16</v>
          </cell>
          <cell r="T783">
            <v>16</v>
          </cell>
          <cell r="U783"/>
          <cell r="V783"/>
          <cell r="W783"/>
          <cell r="X783"/>
          <cell r="Y783">
            <v>16</v>
          </cell>
          <cell r="Z783">
            <v>16</v>
          </cell>
          <cell r="AA783"/>
          <cell r="AB783"/>
          <cell r="AC783"/>
          <cell r="AD783"/>
          <cell r="AE783"/>
          <cell r="AF783"/>
          <cell r="AG783"/>
          <cell r="AH783"/>
          <cell r="AI783"/>
          <cell r="AJ783"/>
          <cell r="AK783"/>
          <cell r="AL783"/>
          <cell r="AM783"/>
          <cell r="AN783"/>
          <cell r="AO783"/>
          <cell r="AP783"/>
          <cell r="AQ783">
            <v>64.81</v>
          </cell>
          <cell r="AR783">
            <v>64.81</v>
          </cell>
        </row>
        <row r="784">
          <cell r="A784" t="str">
            <v>12-3J3</v>
          </cell>
          <cell r="B784" t="str">
            <v>Salem</v>
          </cell>
          <cell r="C784"/>
          <cell r="D784"/>
          <cell r="E784"/>
          <cell r="F784"/>
          <cell r="G784"/>
          <cell r="H784"/>
          <cell r="I784"/>
          <cell r="J784"/>
          <cell r="K784"/>
          <cell r="L784"/>
          <cell r="M784"/>
          <cell r="N784"/>
          <cell r="O784"/>
          <cell r="P784"/>
          <cell r="Q784"/>
          <cell r="R784"/>
          <cell r="S784">
            <v>3</v>
          </cell>
          <cell r="T784">
            <v>3</v>
          </cell>
          <cell r="U784"/>
          <cell r="V784"/>
          <cell r="W784"/>
          <cell r="X784"/>
          <cell r="Y784">
            <v>3</v>
          </cell>
          <cell r="Z784">
            <v>3</v>
          </cell>
          <cell r="AA784"/>
          <cell r="AB784"/>
          <cell r="AC784"/>
          <cell r="AD784"/>
          <cell r="AE784"/>
          <cell r="AF784"/>
          <cell r="AG784"/>
          <cell r="AH784"/>
          <cell r="AI784"/>
          <cell r="AJ784"/>
          <cell r="AK784"/>
          <cell r="AL784"/>
          <cell r="AM784"/>
          <cell r="AN784"/>
          <cell r="AO784"/>
          <cell r="AP784"/>
          <cell r="AQ784">
            <v>10.795</v>
          </cell>
          <cell r="AR784">
            <v>10.795</v>
          </cell>
        </row>
        <row r="785">
          <cell r="A785" t="str">
            <v>12-3J4</v>
          </cell>
          <cell r="B785" t="str">
            <v>Salem</v>
          </cell>
          <cell r="C785"/>
          <cell r="D785"/>
          <cell r="E785"/>
          <cell r="F785"/>
          <cell r="G785"/>
          <cell r="H785"/>
          <cell r="I785"/>
          <cell r="J785"/>
          <cell r="K785"/>
          <cell r="L785"/>
          <cell r="M785"/>
          <cell r="N785"/>
          <cell r="O785"/>
          <cell r="P785"/>
          <cell r="Q785"/>
          <cell r="R785"/>
          <cell r="S785">
            <v>10</v>
          </cell>
          <cell r="T785">
            <v>10</v>
          </cell>
          <cell r="U785"/>
          <cell r="V785"/>
          <cell r="W785"/>
          <cell r="X785"/>
          <cell r="Y785">
            <v>10</v>
          </cell>
          <cell r="Z785">
            <v>10</v>
          </cell>
          <cell r="AA785"/>
          <cell r="AB785"/>
          <cell r="AC785"/>
          <cell r="AD785"/>
          <cell r="AE785"/>
          <cell r="AF785"/>
          <cell r="AG785"/>
          <cell r="AH785"/>
          <cell r="AI785"/>
          <cell r="AJ785"/>
          <cell r="AK785"/>
          <cell r="AL785"/>
          <cell r="AM785"/>
          <cell r="AN785"/>
          <cell r="AO785"/>
          <cell r="AP785"/>
          <cell r="AQ785">
            <v>51.4</v>
          </cell>
          <cell r="AR785">
            <v>51.4</v>
          </cell>
        </row>
        <row r="786">
          <cell r="A786" t="str">
            <v>12-3J5</v>
          </cell>
          <cell r="B786" t="str">
            <v>Salem</v>
          </cell>
          <cell r="C786"/>
          <cell r="D786"/>
          <cell r="E786"/>
          <cell r="F786"/>
          <cell r="G786"/>
          <cell r="H786"/>
          <cell r="I786"/>
          <cell r="J786"/>
          <cell r="K786"/>
          <cell r="L786"/>
          <cell r="M786"/>
          <cell r="N786"/>
          <cell r="O786"/>
          <cell r="P786"/>
          <cell r="Q786"/>
          <cell r="R786"/>
          <cell r="S786"/>
          <cell r="T786"/>
          <cell r="U786"/>
          <cell r="V786"/>
          <cell r="W786"/>
          <cell r="X786"/>
          <cell r="Y786">
            <v>0</v>
          </cell>
          <cell r="Z786">
            <v>0</v>
          </cell>
          <cell r="AA786"/>
          <cell r="AB786"/>
          <cell r="AC786"/>
          <cell r="AD786"/>
          <cell r="AE786"/>
          <cell r="AF786"/>
          <cell r="AG786"/>
          <cell r="AH786"/>
          <cell r="AI786"/>
          <cell r="AJ786"/>
          <cell r="AK786"/>
          <cell r="AL786"/>
          <cell r="AM786"/>
          <cell r="AN786"/>
          <cell r="AO786"/>
          <cell r="AP786"/>
          <cell r="AQ786"/>
          <cell r="AR786"/>
        </row>
        <row r="787">
          <cell r="A787" t="str">
            <v>12-3J6</v>
          </cell>
          <cell r="B787" t="str">
            <v>Salem</v>
          </cell>
          <cell r="C787"/>
          <cell r="D787"/>
          <cell r="E787"/>
          <cell r="F787"/>
          <cell r="G787"/>
          <cell r="H787"/>
          <cell r="I787"/>
          <cell r="J787"/>
          <cell r="K787"/>
          <cell r="L787"/>
          <cell r="M787"/>
          <cell r="N787"/>
          <cell r="O787"/>
          <cell r="P787"/>
          <cell r="Q787"/>
          <cell r="R787"/>
          <cell r="S787">
            <v>2</v>
          </cell>
          <cell r="T787">
            <v>2</v>
          </cell>
          <cell r="U787"/>
          <cell r="V787"/>
          <cell r="W787"/>
          <cell r="X787"/>
          <cell r="Y787">
            <v>2</v>
          </cell>
          <cell r="Z787">
            <v>2</v>
          </cell>
          <cell r="AA787"/>
          <cell r="AB787"/>
          <cell r="AC787"/>
          <cell r="AD787"/>
          <cell r="AE787"/>
          <cell r="AF787"/>
          <cell r="AG787"/>
          <cell r="AH787"/>
          <cell r="AI787"/>
          <cell r="AJ787"/>
          <cell r="AK787"/>
          <cell r="AL787"/>
          <cell r="AM787"/>
          <cell r="AN787"/>
          <cell r="AO787"/>
          <cell r="AP787"/>
          <cell r="AQ787">
            <v>30.94</v>
          </cell>
          <cell r="AR787">
            <v>30.94</v>
          </cell>
        </row>
        <row r="788">
          <cell r="A788" t="str">
            <v>12-3J901</v>
          </cell>
          <cell r="B788" t="str">
            <v>Lynn</v>
          </cell>
          <cell r="C788"/>
          <cell r="D788"/>
          <cell r="E788"/>
          <cell r="F788"/>
          <cell r="G788"/>
          <cell r="H788"/>
          <cell r="I788"/>
          <cell r="J788"/>
          <cell r="K788"/>
          <cell r="L788"/>
          <cell r="M788"/>
          <cell r="N788"/>
          <cell r="O788"/>
          <cell r="P788"/>
          <cell r="Q788"/>
          <cell r="R788"/>
          <cell r="S788">
            <v>15</v>
          </cell>
          <cell r="T788">
            <v>15</v>
          </cell>
          <cell r="U788"/>
          <cell r="V788"/>
          <cell r="W788"/>
          <cell r="X788"/>
          <cell r="Y788">
            <v>15</v>
          </cell>
          <cell r="Z788">
            <v>15</v>
          </cell>
          <cell r="AA788"/>
          <cell r="AB788"/>
          <cell r="AC788"/>
          <cell r="AD788"/>
          <cell r="AE788"/>
          <cell r="AF788"/>
          <cell r="AG788"/>
          <cell r="AH788"/>
          <cell r="AI788"/>
          <cell r="AJ788"/>
          <cell r="AK788"/>
          <cell r="AL788"/>
          <cell r="AM788"/>
          <cell r="AN788"/>
          <cell r="AO788"/>
          <cell r="AP788"/>
          <cell r="AQ788">
            <v>70</v>
          </cell>
          <cell r="AR788">
            <v>70</v>
          </cell>
        </row>
        <row r="789">
          <cell r="A789" t="str">
            <v>12-3J903</v>
          </cell>
          <cell r="B789" t="str">
            <v>Lynn</v>
          </cell>
          <cell r="C789"/>
          <cell r="D789"/>
          <cell r="E789"/>
          <cell r="F789"/>
          <cell r="G789"/>
          <cell r="H789"/>
          <cell r="I789"/>
          <cell r="J789"/>
          <cell r="K789"/>
          <cell r="L789"/>
          <cell r="M789"/>
          <cell r="N789"/>
          <cell r="O789"/>
          <cell r="P789"/>
          <cell r="Q789"/>
          <cell r="R789"/>
          <cell r="S789">
            <v>7</v>
          </cell>
          <cell r="T789">
            <v>7</v>
          </cell>
          <cell r="U789"/>
          <cell r="V789"/>
          <cell r="W789"/>
          <cell r="X789"/>
          <cell r="Y789">
            <v>7</v>
          </cell>
          <cell r="Z789">
            <v>7</v>
          </cell>
          <cell r="AA789"/>
          <cell r="AB789"/>
          <cell r="AC789"/>
          <cell r="AD789"/>
          <cell r="AE789"/>
          <cell r="AF789"/>
          <cell r="AG789"/>
          <cell r="AH789"/>
          <cell r="AI789"/>
          <cell r="AJ789"/>
          <cell r="AK789"/>
          <cell r="AL789"/>
          <cell r="AM789"/>
          <cell r="AN789"/>
          <cell r="AO789"/>
          <cell r="AP789"/>
          <cell r="AQ789">
            <v>39.32</v>
          </cell>
          <cell r="AR789">
            <v>39.32</v>
          </cell>
        </row>
        <row r="790">
          <cell r="A790" t="str">
            <v>12-40J1</v>
          </cell>
          <cell r="B790" t="str">
            <v>Rockport</v>
          </cell>
          <cell r="C790"/>
          <cell r="D790"/>
          <cell r="E790"/>
          <cell r="F790"/>
          <cell r="G790"/>
          <cell r="H790"/>
          <cell r="I790"/>
          <cell r="J790"/>
          <cell r="K790"/>
          <cell r="L790"/>
          <cell r="M790"/>
          <cell r="N790"/>
          <cell r="O790"/>
          <cell r="P790"/>
          <cell r="Q790"/>
          <cell r="R790"/>
          <cell r="S790">
            <v>6</v>
          </cell>
          <cell r="T790">
            <v>6</v>
          </cell>
          <cell r="U790"/>
          <cell r="V790"/>
          <cell r="W790"/>
          <cell r="X790"/>
          <cell r="Y790">
            <v>6</v>
          </cell>
          <cell r="Z790">
            <v>6</v>
          </cell>
          <cell r="AA790"/>
          <cell r="AB790"/>
          <cell r="AC790"/>
          <cell r="AD790"/>
          <cell r="AE790"/>
          <cell r="AF790"/>
          <cell r="AG790"/>
          <cell r="AH790"/>
          <cell r="AI790"/>
          <cell r="AJ790"/>
          <cell r="AK790"/>
          <cell r="AL790"/>
          <cell r="AM790"/>
          <cell r="AN790"/>
          <cell r="AO790"/>
          <cell r="AP790"/>
          <cell r="AQ790">
            <v>30.72</v>
          </cell>
          <cell r="AR790">
            <v>30.72</v>
          </cell>
        </row>
        <row r="791">
          <cell r="A791" t="str">
            <v>12-40J2</v>
          </cell>
          <cell r="B791" t="str">
            <v>Rockport</v>
          </cell>
          <cell r="C791"/>
          <cell r="D791"/>
          <cell r="E791"/>
          <cell r="F791"/>
          <cell r="G791"/>
          <cell r="H791"/>
          <cell r="I791"/>
          <cell r="J791"/>
          <cell r="K791"/>
          <cell r="L791"/>
          <cell r="M791"/>
          <cell r="N791"/>
          <cell r="O791"/>
          <cell r="P791"/>
          <cell r="Q791"/>
          <cell r="R791"/>
          <cell r="S791">
            <v>36</v>
          </cell>
          <cell r="T791">
            <v>36</v>
          </cell>
          <cell r="U791"/>
          <cell r="V791"/>
          <cell r="W791"/>
          <cell r="X791"/>
          <cell r="Y791">
            <v>36</v>
          </cell>
          <cell r="Z791">
            <v>36</v>
          </cell>
          <cell r="AA791"/>
          <cell r="AB791"/>
          <cell r="AC791"/>
          <cell r="AD791"/>
          <cell r="AE791"/>
          <cell r="AF791"/>
          <cell r="AG791"/>
          <cell r="AH791"/>
          <cell r="AI791"/>
          <cell r="AJ791"/>
          <cell r="AK791"/>
          <cell r="AL791"/>
          <cell r="AM791"/>
          <cell r="AN791"/>
          <cell r="AO791"/>
          <cell r="AP791"/>
          <cell r="AQ791">
            <v>230.92</v>
          </cell>
          <cell r="AR791">
            <v>230.92</v>
          </cell>
        </row>
        <row r="792">
          <cell r="A792" t="str">
            <v>12-40J3</v>
          </cell>
          <cell r="B792" t="str">
            <v>Rockport</v>
          </cell>
          <cell r="C792"/>
          <cell r="D792"/>
          <cell r="E792"/>
          <cell r="F792"/>
          <cell r="G792"/>
          <cell r="H792"/>
          <cell r="I792"/>
          <cell r="J792"/>
          <cell r="K792"/>
          <cell r="L792"/>
          <cell r="M792"/>
          <cell r="N792"/>
          <cell r="O792"/>
          <cell r="P792"/>
          <cell r="Q792"/>
          <cell r="R792"/>
          <cell r="S792">
            <v>2</v>
          </cell>
          <cell r="T792">
            <v>2</v>
          </cell>
          <cell r="U792"/>
          <cell r="V792"/>
          <cell r="W792"/>
          <cell r="X792"/>
          <cell r="Y792">
            <v>2</v>
          </cell>
          <cell r="Z792">
            <v>2</v>
          </cell>
          <cell r="AA792"/>
          <cell r="AB792"/>
          <cell r="AC792"/>
          <cell r="AD792"/>
          <cell r="AE792"/>
          <cell r="AF792"/>
          <cell r="AG792"/>
          <cell r="AH792"/>
          <cell r="AI792"/>
          <cell r="AJ792"/>
          <cell r="AK792"/>
          <cell r="AL792"/>
          <cell r="AM792"/>
          <cell r="AN792"/>
          <cell r="AO792"/>
          <cell r="AP792"/>
          <cell r="AQ792">
            <v>15.7</v>
          </cell>
          <cell r="AR792">
            <v>15.7</v>
          </cell>
        </row>
        <row r="793">
          <cell r="A793" t="str">
            <v>12-40J4</v>
          </cell>
          <cell r="B793" t="str">
            <v>Rockport</v>
          </cell>
          <cell r="C793"/>
          <cell r="D793"/>
          <cell r="E793"/>
          <cell r="F793"/>
          <cell r="G793"/>
          <cell r="H793"/>
          <cell r="I793"/>
          <cell r="J793"/>
          <cell r="K793"/>
          <cell r="L793"/>
          <cell r="M793"/>
          <cell r="N793"/>
          <cell r="O793"/>
          <cell r="P793"/>
          <cell r="Q793"/>
          <cell r="R793"/>
          <cell r="S793">
            <v>16</v>
          </cell>
          <cell r="T793">
            <v>16</v>
          </cell>
          <cell r="U793"/>
          <cell r="V793"/>
          <cell r="W793"/>
          <cell r="X793"/>
          <cell r="Y793">
            <v>16</v>
          </cell>
          <cell r="Z793">
            <v>16</v>
          </cell>
          <cell r="AA793"/>
          <cell r="AB793"/>
          <cell r="AC793"/>
          <cell r="AD793"/>
          <cell r="AE793"/>
          <cell r="AF793"/>
          <cell r="AG793"/>
          <cell r="AH793"/>
          <cell r="AI793"/>
          <cell r="AJ793"/>
          <cell r="AK793"/>
          <cell r="AL793"/>
          <cell r="AM793"/>
          <cell r="AN793"/>
          <cell r="AO793"/>
          <cell r="AP793"/>
          <cell r="AQ793">
            <v>89.6</v>
          </cell>
          <cell r="AR793">
            <v>89.6</v>
          </cell>
        </row>
        <row r="794">
          <cell r="A794" t="str">
            <v>12-40L1</v>
          </cell>
          <cell r="B794" t="str">
            <v>Rockport</v>
          </cell>
          <cell r="C794"/>
          <cell r="D794"/>
          <cell r="E794"/>
          <cell r="F794"/>
          <cell r="G794"/>
          <cell r="H794"/>
          <cell r="I794"/>
          <cell r="J794"/>
          <cell r="K794"/>
          <cell r="L794"/>
          <cell r="M794"/>
          <cell r="N794"/>
          <cell r="O794"/>
          <cell r="P794"/>
          <cell r="Q794"/>
          <cell r="R794"/>
          <cell r="S794">
            <v>49</v>
          </cell>
          <cell r="T794">
            <v>49</v>
          </cell>
          <cell r="U794"/>
          <cell r="V794"/>
          <cell r="W794">
            <v>1</v>
          </cell>
          <cell r="X794">
            <v>1</v>
          </cell>
          <cell r="Y794">
            <v>50</v>
          </cell>
          <cell r="Z794">
            <v>50</v>
          </cell>
          <cell r="AA794"/>
          <cell r="AB794"/>
          <cell r="AC794"/>
          <cell r="AD794"/>
          <cell r="AE794"/>
          <cell r="AF794"/>
          <cell r="AG794"/>
          <cell r="AH794"/>
          <cell r="AI794"/>
          <cell r="AJ794"/>
          <cell r="AK794"/>
          <cell r="AL794"/>
          <cell r="AM794"/>
          <cell r="AN794"/>
          <cell r="AO794"/>
          <cell r="AP794"/>
          <cell r="AQ794">
            <v>284.13</v>
          </cell>
          <cell r="AR794">
            <v>284.13</v>
          </cell>
        </row>
        <row r="795">
          <cell r="A795" t="str">
            <v>12-49W2</v>
          </cell>
          <cell r="B795" t="str">
            <v>Salem</v>
          </cell>
          <cell r="C795"/>
          <cell r="D795"/>
          <cell r="E795"/>
          <cell r="F795"/>
          <cell r="G795"/>
          <cell r="H795"/>
          <cell r="I795"/>
          <cell r="J795"/>
          <cell r="K795"/>
          <cell r="L795"/>
          <cell r="M795"/>
          <cell r="N795"/>
          <cell r="O795">
            <v>4</v>
          </cell>
          <cell r="P795">
            <v>4</v>
          </cell>
          <cell r="Q795"/>
          <cell r="R795"/>
          <cell r="S795">
            <v>40</v>
          </cell>
          <cell r="T795">
            <v>40</v>
          </cell>
          <cell r="U795"/>
          <cell r="V795"/>
          <cell r="W795"/>
          <cell r="X795"/>
          <cell r="Y795">
            <v>44</v>
          </cell>
          <cell r="Z795">
            <v>44</v>
          </cell>
          <cell r="AA795"/>
          <cell r="AB795"/>
          <cell r="AC795"/>
          <cell r="AD795"/>
          <cell r="AE795"/>
          <cell r="AF795"/>
          <cell r="AG795"/>
          <cell r="AH795"/>
          <cell r="AI795"/>
          <cell r="AJ795"/>
          <cell r="AK795"/>
          <cell r="AL795"/>
          <cell r="AM795">
            <v>78.599999999999994</v>
          </cell>
          <cell r="AN795">
            <v>78.599999999999994</v>
          </cell>
          <cell r="AO795"/>
          <cell r="AP795"/>
          <cell r="AQ795">
            <v>357.45</v>
          </cell>
          <cell r="AR795">
            <v>357.45</v>
          </cell>
        </row>
        <row r="796">
          <cell r="A796" t="str">
            <v>12-49W4</v>
          </cell>
          <cell r="B796" t="str">
            <v>Salem, Swampscott</v>
          </cell>
          <cell r="C796"/>
          <cell r="D796"/>
          <cell r="E796"/>
          <cell r="F796"/>
          <cell r="G796"/>
          <cell r="H796"/>
          <cell r="I796"/>
          <cell r="J796"/>
          <cell r="K796"/>
          <cell r="L796"/>
          <cell r="M796"/>
          <cell r="N796"/>
          <cell r="O796"/>
          <cell r="P796"/>
          <cell r="Q796"/>
          <cell r="R796"/>
          <cell r="S796">
            <v>51</v>
          </cell>
          <cell r="T796">
            <v>51</v>
          </cell>
          <cell r="U796"/>
          <cell r="V796"/>
          <cell r="W796"/>
          <cell r="X796"/>
          <cell r="Y796">
            <v>51</v>
          </cell>
          <cell r="Z796">
            <v>51</v>
          </cell>
          <cell r="AA796"/>
          <cell r="AB796"/>
          <cell r="AC796"/>
          <cell r="AD796"/>
          <cell r="AE796"/>
          <cell r="AF796"/>
          <cell r="AG796"/>
          <cell r="AH796"/>
          <cell r="AI796"/>
          <cell r="AJ796"/>
          <cell r="AK796"/>
          <cell r="AL796"/>
          <cell r="AM796"/>
          <cell r="AN796"/>
          <cell r="AO796"/>
          <cell r="AP796"/>
          <cell r="AQ796">
            <v>241.05500000000001</v>
          </cell>
          <cell r="AR796">
            <v>241.05500000000001</v>
          </cell>
        </row>
        <row r="797">
          <cell r="A797" t="str">
            <v>12-49W6</v>
          </cell>
          <cell r="B797" t="str">
            <v>Salem</v>
          </cell>
          <cell r="C797"/>
          <cell r="D797"/>
          <cell r="E797"/>
          <cell r="F797"/>
          <cell r="G797"/>
          <cell r="H797"/>
          <cell r="I797"/>
          <cell r="J797"/>
          <cell r="K797"/>
          <cell r="L797"/>
          <cell r="M797"/>
          <cell r="N797"/>
          <cell r="O797">
            <v>1</v>
          </cell>
          <cell r="P797">
            <v>1</v>
          </cell>
          <cell r="Q797"/>
          <cell r="R797"/>
          <cell r="S797">
            <v>67</v>
          </cell>
          <cell r="T797">
            <v>67</v>
          </cell>
          <cell r="U797"/>
          <cell r="V797"/>
          <cell r="W797"/>
          <cell r="X797"/>
          <cell r="Y797">
            <v>68</v>
          </cell>
          <cell r="Z797">
            <v>68</v>
          </cell>
          <cell r="AA797"/>
          <cell r="AB797"/>
          <cell r="AC797"/>
          <cell r="AD797"/>
          <cell r="AE797"/>
          <cell r="AF797"/>
          <cell r="AG797"/>
          <cell r="AH797"/>
          <cell r="AI797"/>
          <cell r="AJ797"/>
          <cell r="AK797"/>
          <cell r="AL797"/>
          <cell r="AM797">
            <v>1.2</v>
          </cell>
          <cell r="AN797">
            <v>1.2</v>
          </cell>
          <cell r="AO797"/>
          <cell r="AP797"/>
          <cell r="AQ797">
            <v>492.55</v>
          </cell>
          <cell r="AR797">
            <v>492.55</v>
          </cell>
        </row>
        <row r="798">
          <cell r="A798" t="str">
            <v>12-4C1</v>
          </cell>
          <cell r="B798" t="str">
            <v>Malden, Melrose</v>
          </cell>
          <cell r="C798"/>
          <cell r="D798"/>
          <cell r="E798"/>
          <cell r="F798"/>
          <cell r="G798"/>
          <cell r="H798"/>
          <cell r="I798"/>
          <cell r="J798"/>
          <cell r="K798"/>
          <cell r="L798"/>
          <cell r="M798"/>
          <cell r="N798"/>
          <cell r="O798"/>
          <cell r="P798"/>
          <cell r="Q798"/>
          <cell r="R798"/>
          <cell r="S798">
            <v>1</v>
          </cell>
          <cell r="T798">
            <v>1</v>
          </cell>
          <cell r="U798"/>
          <cell r="V798"/>
          <cell r="W798"/>
          <cell r="X798"/>
          <cell r="Y798">
            <v>1</v>
          </cell>
          <cell r="Z798">
            <v>1</v>
          </cell>
          <cell r="AA798"/>
          <cell r="AB798"/>
          <cell r="AC798"/>
          <cell r="AD798"/>
          <cell r="AE798"/>
          <cell r="AF798"/>
          <cell r="AG798"/>
          <cell r="AH798"/>
          <cell r="AI798"/>
          <cell r="AJ798"/>
          <cell r="AK798"/>
          <cell r="AL798"/>
          <cell r="AM798"/>
          <cell r="AN798"/>
          <cell r="AO798"/>
          <cell r="AP798"/>
          <cell r="AQ798">
            <v>17.3</v>
          </cell>
          <cell r="AR798">
            <v>17.3</v>
          </cell>
        </row>
        <row r="799">
          <cell r="A799" t="str">
            <v>12-4C3</v>
          </cell>
          <cell r="B799" t="str">
            <v>Melrose</v>
          </cell>
          <cell r="C799"/>
          <cell r="D799"/>
          <cell r="E799"/>
          <cell r="F799"/>
          <cell r="G799"/>
          <cell r="H799"/>
          <cell r="I799"/>
          <cell r="J799"/>
          <cell r="K799"/>
          <cell r="L799"/>
          <cell r="M799"/>
          <cell r="N799"/>
          <cell r="O799"/>
          <cell r="P799"/>
          <cell r="Q799"/>
          <cell r="R799"/>
          <cell r="S799">
            <v>1</v>
          </cell>
          <cell r="T799">
            <v>1</v>
          </cell>
          <cell r="U799"/>
          <cell r="V799"/>
          <cell r="W799"/>
          <cell r="X799"/>
          <cell r="Y799">
            <v>1</v>
          </cell>
          <cell r="Z799">
            <v>1</v>
          </cell>
          <cell r="AA799"/>
          <cell r="AB799"/>
          <cell r="AC799"/>
          <cell r="AD799"/>
          <cell r="AE799"/>
          <cell r="AF799"/>
          <cell r="AG799"/>
          <cell r="AH799"/>
          <cell r="AI799"/>
          <cell r="AJ799"/>
          <cell r="AK799"/>
          <cell r="AL799"/>
          <cell r="AM799"/>
          <cell r="AN799"/>
          <cell r="AO799"/>
          <cell r="AP799"/>
          <cell r="AQ799">
            <v>43.2</v>
          </cell>
          <cell r="AR799">
            <v>43.2</v>
          </cell>
        </row>
        <row r="800">
          <cell r="A800" t="str">
            <v>12-4C4</v>
          </cell>
          <cell r="B800" t="str">
            <v>Melrose</v>
          </cell>
          <cell r="C800"/>
          <cell r="D800"/>
          <cell r="E800"/>
          <cell r="F800"/>
          <cell r="G800"/>
          <cell r="H800"/>
          <cell r="I800"/>
          <cell r="J800"/>
          <cell r="K800"/>
          <cell r="L800"/>
          <cell r="M800"/>
          <cell r="N800"/>
          <cell r="O800"/>
          <cell r="P800"/>
          <cell r="Q800"/>
          <cell r="R800"/>
          <cell r="S800">
            <v>2</v>
          </cell>
          <cell r="T800">
            <v>2</v>
          </cell>
          <cell r="U800"/>
          <cell r="V800"/>
          <cell r="W800"/>
          <cell r="X800"/>
          <cell r="Y800">
            <v>2</v>
          </cell>
          <cell r="Z800">
            <v>2</v>
          </cell>
          <cell r="AA800"/>
          <cell r="AB800"/>
          <cell r="AC800"/>
          <cell r="AD800"/>
          <cell r="AE800"/>
          <cell r="AF800"/>
          <cell r="AG800"/>
          <cell r="AH800"/>
          <cell r="AI800"/>
          <cell r="AJ800"/>
          <cell r="AK800"/>
          <cell r="AL800"/>
          <cell r="AM800"/>
          <cell r="AN800"/>
          <cell r="AO800"/>
          <cell r="AP800"/>
          <cell r="AQ800">
            <v>9.75</v>
          </cell>
          <cell r="AR800">
            <v>9.75</v>
          </cell>
        </row>
        <row r="801">
          <cell r="A801" t="str">
            <v>12-4C5</v>
          </cell>
          <cell r="B801" t="str">
            <v>Melrose</v>
          </cell>
          <cell r="C801"/>
          <cell r="D801"/>
          <cell r="E801"/>
          <cell r="F801"/>
          <cell r="G801"/>
          <cell r="H801"/>
          <cell r="I801"/>
          <cell r="J801"/>
          <cell r="K801"/>
          <cell r="L801"/>
          <cell r="M801"/>
          <cell r="N801"/>
          <cell r="O801"/>
          <cell r="P801"/>
          <cell r="Q801"/>
          <cell r="R801"/>
          <cell r="S801">
            <v>15</v>
          </cell>
          <cell r="T801">
            <v>15</v>
          </cell>
          <cell r="U801"/>
          <cell r="V801"/>
          <cell r="W801"/>
          <cell r="X801"/>
          <cell r="Y801">
            <v>15</v>
          </cell>
          <cell r="Z801">
            <v>15</v>
          </cell>
          <cell r="AA801"/>
          <cell r="AB801"/>
          <cell r="AC801"/>
          <cell r="AD801"/>
          <cell r="AE801"/>
          <cell r="AF801"/>
          <cell r="AG801"/>
          <cell r="AH801"/>
          <cell r="AI801"/>
          <cell r="AJ801"/>
          <cell r="AK801"/>
          <cell r="AL801"/>
          <cell r="AM801"/>
          <cell r="AN801"/>
          <cell r="AO801"/>
          <cell r="AP801"/>
          <cell r="AQ801">
            <v>68.14</v>
          </cell>
          <cell r="AR801">
            <v>68.14</v>
          </cell>
        </row>
        <row r="802">
          <cell r="A802" t="str">
            <v>12-4C6</v>
          </cell>
          <cell r="B802" t="str">
            <v>Melrose</v>
          </cell>
          <cell r="C802"/>
          <cell r="D802"/>
          <cell r="E802"/>
          <cell r="F802"/>
          <cell r="G802"/>
          <cell r="H802"/>
          <cell r="I802"/>
          <cell r="J802"/>
          <cell r="K802"/>
          <cell r="L802"/>
          <cell r="M802"/>
          <cell r="N802"/>
          <cell r="O802"/>
          <cell r="P802"/>
          <cell r="Q802"/>
          <cell r="R802"/>
          <cell r="S802"/>
          <cell r="T802"/>
          <cell r="U802"/>
          <cell r="V802"/>
          <cell r="W802"/>
          <cell r="X802"/>
          <cell r="Y802">
            <v>0</v>
          </cell>
          <cell r="Z802">
            <v>0</v>
          </cell>
          <cell r="AA802"/>
          <cell r="AB802"/>
          <cell r="AC802"/>
          <cell r="AD802"/>
          <cell r="AE802"/>
          <cell r="AF802"/>
          <cell r="AG802"/>
          <cell r="AH802"/>
          <cell r="AI802"/>
          <cell r="AJ802"/>
          <cell r="AK802"/>
          <cell r="AL802"/>
          <cell r="AM802"/>
          <cell r="AN802"/>
          <cell r="AO802"/>
          <cell r="AP802"/>
          <cell r="AQ802"/>
          <cell r="AR802"/>
        </row>
        <row r="803">
          <cell r="A803" t="str">
            <v>12-4J2</v>
          </cell>
          <cell r="B803" t="str">
            <v>Lynn</v>
          </cell>
          <cell r="C803"/>
          <cell r="D803"/>
          <cell r="E803"/>
          <cell r="F803"/>
          <cell r="G803"/>
          <cell r="H803"/>
          <cell r="I803"/>
          <cell r="J803"/>
          <cell r="K803"/>
          <cell r="L803"/>
          <cell r="M803"/>
          <cell r="N803"/>
          <cell r="O803"/>
          <cell r="P803"/>
          <cell r="Q803"/>
          <cell r="R803"/>
          <cell r="S803">
            <v>11</v>
          </cell>
          <cell r="T803">
            <v>11</v>
          </cell>
          <cell r="U803"/>
          <cell r="V803"/>
          <cell r="W803"/>
          <cell r="X803"/>
          <cell r="Y803">
            <v>11</v>
          </cell>
          <cell r="Z803">
            <v>11</v>
          </cell>
          <cell r="AA803"/>
          <cell r="AB803"/>
          <cell r="AC803"/>
          <cell r="AD803"/>
          <cell r="AE803"/>
          <cell r="AF803"/>
          <cell r="AG803"/>
          <cell r="AH803"/>
          <cell r="AI803"/>
          <cell r="AJ803"/>
          <cell r="AK803"/>
          <cell r="AL803"/>
          <cell r="AM803"/>
          <cell r="AN803"/>
          <cell r="AO803"/>
          <cell r="AP803"/>
          <cell r="AQ803">
            <v>53.24</v>
          </cell>
          <cell r="AR803">
            <v>53.24</v>
          </cell>
        </row>
        <row r="804">
          <cell r="A804" t="str">
            <v>12-4J7</v>
          </cell>
          <cell r="B804" t="str">
            <v>Melrose</v>
          </cell>
          <cell r="C804"/>
          <cell r="D804"/>
          <cell r="E804"/>
          <cell r="F804"/>
          <cell r="G804"/>
          <cell r="H804"/>
          <cell r="I804"/>
          <cell r="J804"/>
          <cell r="K804"/>
          <cell r="L804"/>
          <cell r="M804"/>
          <cell r="N804"/>
          <cell r="O804"/>
          <cell r="P804"/>
          <cell r="Q804"/>
          <cell r="R804"/>
          <cell r="S804">
            <v>15</v>
          </cell>
          <cell r="T804">
            <v>15</v>
          </cell>
          <cell r="U804"/>
          <cell r="V804"/>
          <cell r="W804"/>
          <cell r="X804"/>
          <cell r="Y804">
            <v>15</v>
          </cell>
          <cell r="Z804">
            <v>15</v>
          </cell>
          <cell r="AA804"/>
          <cell r="AB804"/>
          <cell r="AC804"/>
          <cell r="AD804"/>
          <cell r="AE804"/>
          <cell r="AF804"/>
          <cell r="AG804"/>
          <cell r="AH804"/>
          <cell r="AI804"/>
          <cell r="AJ804"/>
          <cell r="AK804"/>
          <cell r="AL804"/>
          <cell r="AM804"/>
          <cell r="AN804"/>
          <cell r="AO804"/>
          <cell r="AP804"/>
          <cell r="AQ804">
            <v>73.8</v>
          </cell>
          <cell r="AR804">
            <v>73.8</v>
          </cell>
        </row>
        <row r="805">
          <cell r="A805" t="str">
            <v>12-4J8</v>
          </cell>
          <cell r="B805" t="str">
            <v>Melrose</v>
          </cell>
          <cell r="C805"/>
          <cell r="D805"/>
          <cell r="E805"/>
          <cell r="F805"/>
          <cell r="G805"/>
          <cell r="H805"/>
          <cell r="I805"/>
          <cell r="J805"/>
          <cell r="K805"/>
          <cell r="L805"/>
          <cell r="M805"/>
          <cell r="N805"/>
          <cell r="O805"/>
          <cell r="P805"/>
          <cell r="Q805"/>
          <cell r="R805"/>
          <cell r="S805">
            <v>9</v>
          </cell>
          <cell r="T805">
            <v>9</v>
          </cell>
          <cell r="U805"/>
          <cell r="V805"/>
          <cell r="W805"/>
          <cell r="X805"/>
          <cell r="Y805">
            <v>9</v>
          </cell>
          <cell r="Z805">
            <v>9</v>
          </cell>
          <cell r="AA805"/>
          <cell r="AB805"/>
          <cell r="AC805"/>
          <cell r="AD805"/>
          <cell r="AE805"/>
          <cell r="AF805"/>
          <cell r="AG805"/>
          <cell r="AH805"/>
          <cell r="AI805"/>
          <cell r="AJ805"/>
          <cell r="AK805"/>
          <cell r="AL805"/>
          <cell r="AM805"/>
          <cell r="AN805"/>
          <cell r="AO805"/>
          <cell r="AP805"/>
          <cell r="AQ805">
            <v>134.36000000000001</v>
          </cell>
          <cell r="AR805">
            <v>134.36000000000001</v>
          </cell>
        </row>
        <row r="806">
          <cell r="A806" t="str">
            <v>12-51L1</v>
          </cell>
          <cell r="B806" t="str">
            <v>Beverly</v>
          </cell>
          <cell r="C806"/>
          <cell r="D806"/>
          <cell r="E806"/>
          <cell r="F806"/>
          <cell r="G806"/>
          <cell r="H806"/>
          <cell r="I806"/>
          <cell r="J806"/>
          <cell r="K806"/>
          <cell r="L806"/>
          <cell r="M806"/>
          <cell r="N806"/>
          <cell r="O806">
            <v>1</v>
          </cell>
          <cell r="P806">
            <v>1</v>
          </cell>
          <cell r="Q806"/>
          <cell r="R806"/>
          <cell r="S806">
            <v>89</v>
          </cell>
          <cell r="T806">
            <v>89</v>
          </cell>
          <cell r="U806"/>
          <cell r="V806"/>
          <cell r="W806"/>
          <cell r="X806"/>
          <cell r="Y806">
            <v>90</v>
          </cell>
          <cell r="Z806">
            <v>90</v>
          </cell>
          <cell r="AA806"/>
          <cell r="AB806"/>
          <cell r="AC806"/>
          <cell r="AD806"/>
          <cell r="AE806"/>
          <cell r="AF806"/>
          <cell r="AG806"/>
          <cell r="AH806"/>
          <cell r="AI806"/>
          <cell r="AJ806"/>
          <cell r="AK806"/>
          <cell r="AL806"/>
          <cell r="AM806">
            <v>75</v>
          </cell>
          <cell r="AN806">
            <v>75</v>
          </cell>
          <cell r="AO806"/>
          <cell r="AP806"/>
          <cell r="AQ806">
            <v>826.11</v>
          </cell>
          <cell r="AR806">
            <v>826.11</v>
          </cell>
        </row>
        <row r="807">
          <cell r="A807" t="str">
            <v>12-51L2</v>
          </cell>
          <cell r="B807" t="str">
            <v>Beverly</v>
          </cell>
          <cell r="C807"/>
          <cell r="D807"/>
          <cell r="E807"/>
          <cell r="F807"/>
          <cell r="G807"/>
          <cell r="H807"/>
          <cell r="I807"/>
          <cell r="J807"/>
          <cell r="K807"/>
          <cell r="L807"/>
          <cell r="M807"/>
          <cell r="N807"/>
          <cell r="O807"/>
          <cell r="P807"/>
          <cell r="Q807"/>
          <cell r="R807"/>
          <cell r="S807">
            <v>83</v>
          </cell>
          <cell r="T807">
            <v>83</v>
          </cell>
          <cell r="U807"/>
          <cell r="V807"/>
          <cell r="W807"/>
          <cell r="X807"/>
          <cell r="Y807">
            <v>83</v>
          </cell>
          <cell r="Z807">
            <v>83</v>
          </cell>
          <cell r="AA807"/>
          <cell r="AB807"/>
          <cell r="AC807"/>
          <cell r="AD807"/>
          <cell r="AE807"/>
          <cell r="AF807"/>
          <cell r="AG807"/>
          <cell r="AH807"/>
          <cell r="AI807"/>
          <cell r="AJ807"/>
          <cell r="AK807"/>
          <cell r="AL807"/>
          <cell r="AM807"/>
          <cell r="AN807"/>
          <cell r="AO807"/>
          <cell r="AP807"/>
          <cell r="AQ807">
            <v>432.9</v>
          </cell>
          <cell r="AR807">
            <v>432.9</v>
          </cell>
        </row>
        <row r="808">
          <cell r="A808" t="str">
            <v>12-51L3</v>
          </cell>
          <cell r="B808" t="str">
            <v>Beverly, Hamilton, Wenham</v>
          </cell>
          <cell r="C808"/>
          <cell r="D808"/>
          <cell r="E808"/>
          <cell r="F808"/>
          <cell r="G808"/>
          <cell r="H808"/>
          <cell r="I808"/>
          <cell r="J808"/>
          <cell r="K808"/>
          <cell r="L808"/>
          <cell r="M808"/>
          <cell r="N808"/>
          <cell r="O808">
            <v>1</v>
          </cell>
          <cell r="P808">
            <v>1</v>
          </cell>
          <cell r="Q808"/>
          <cell r="R808"/>
          <cell r="S808">
            <v>85</v>
          </cell>
          <cell r="T808">
            <v>85</v>
          </cell>
          <cell r="U808"/>
          <cell r="V808"/>
          <cell r="W808"/>
          <cell r="X808"/>
          <cell r="Y808">
            <v>86</v>
          </cell>
          <cell r="Z808">
            <v>86</v>
          </cell>
          <cell r="AA808"/>
          <cell r="AB808"/>
          <cell r="AC808"/>
          <cell r="AD808"/>
          <cell r="AE808"/>
          <cell r="AF808"/>
          <cell r="AG808"/>
          <cell r="AH808"/>
          <cell r="AI808"/>
          <cell r="AJ808"/>
          <cell r="AK808"/>
          <cell r="AL808"/>
          <cell r="AM808">
            <v>60</v>
          </cell>
          <cell r="AN808">
            <v>60</v>
          </cell>
          <cell r="AO808"/>
          <cell r="AP808"/>
          <cell r="AQ808">
            <v>833.745</v>
          </cell>
          <cell r="AR808">
            <v>833.745</v>
          </cell>
        </row>
        <row r="809">
          <cell r="A809" t="str">
            <v>12-51T1</v>
          </cell>
          <cell r="B809" t="str">
            <v>Beverly, Essex, Gloucester, Hamilton, Manchester, Wenham</v>
          </cell>
          <cell r="C809"/>
          <cell r="D809"/>
          <cell r="E809"/>
          <cell r="F809"/>
          <cell r="G809"/>
          <cell r="H809"/>
          <cell r="I809"/>
          <cell r="J809"/>
          <cell r="K809"/>
          <cell r="L809"/>
          <cell r="M809"/>
          <cell r="N809"/>
          <cell r="O809"/>
          <cell r="P809"/>
          <cell r="Q809"/>
          <cell r="R809"/>
          <cell r="S809">
            <v>237</v>
          </cell>
          <cell r="T809">
            <v>237</v>
          </cell>
          <cell r="U809"/>
          <cell r="V809"/>
          <cell r="W809">
            <v>1</v>
          </cell>
          <cell r="X809">
            <v>1</v>
          </cell>
          <cell r="Y809">
            <v>238</v>
          </cell>
          <cell r="Z809">
            <v>238</v>
          </cell>
          <cell r="AA809"/>
          <cell r="AB809"/>
          <cell r="AC809"/>
          <cell r="AD809"/>
          <cell r="AE809"/>
          <cell r="AF809"/>
          <cell r="AG809"/>
          <cell r="AH809"/>
          <cell r="AI809"/>
          <cell r="AJ809"/>
          <cell r="AK809"/>
          <cell r="AL809"/>
          <cell r="AM809"/>
          <cell r="AN809"/>
          <cell r="AO809"/>
          <cell r="AP809"/>
          <cell r="AQ809">
            <v>2867.1019999999999</v>
          </cell>
          <cell r="AR809">
            <v>2867.1019999999999</v>
          </cell>
        </row>
        <row r="810">
          <cell r="A810" t="str">
            <v>12-51T2</v>
          </cell>
          <cell r="B810" t="str">
            <v>Beverly, Essex, Gloucester, Hamilton, Ipswich, Wenham</v>
          </cell>
          <cell r="C810"/>
          <cell r="D810"/>
          <cell r="E810"/>
          <cell r="F810"/>
          <cell r="G810"/>
          <cell r="H810"/>
          <cell r="I810"/>
          <cell r="J810"/>
          <cell r="K810"/>
          <cell r="L810"/>
          <cell r="M810"/>
          <cell r="N810"/>
          <cell r="O810"/>
          <cell r="P810"/>
          <cell r="Q810"/>
          <cell r="R810"/>
          <cell r="S810">
            <v>202</v>
          </cell>
          <cell r="T810">
            <v>202</v>
          </cell>
          <cell r="U810"/>
          <cell r="V810"/>
          <cell r="W810">
            <v>2</v>
          </cell>
          <cell r="X810">
            <v>2</v>
          </cell>
          <cell r="Y810">
            <v>204</v>
          </cell>
          <cell r="Z810">
            <v>204</v>
          </cell>
          <cell r="AA810"/>
          <cell r="AB810"/>
          <cell r="AC810"/>
          <cell r="AD810"/>
          <cell r="AE810"/>
          <cell r="AF810"/>
          <cell r="AG810"/>
          <cell r="AH810"/>
          <cell r="AI810"/>
          <cell r="AJ810"/>
          <cell r="AK810"/>
          <cell r="AL810"/>
          <cell r="AM810"/>
          <cell r="AN810"/>
          <cell r="AO810"/>
          <cell r="AP810"/>
          <cell r="AQ810">
            <v>1597.4649999999999</v>
          </cell>
          <cell r="AR810">
            <v>1597.4649999999999</v>
          </cell>
        </row>
        <row r="811">
          <cell r="A811" t="str">
            <v>12-51T3</v>
          </cell>
          <cell r="B811" t="str">
            <v>Beverly, Gloucester, Manchester, Rockport</v>
          </cell>
          <cell r="C811"/>
          <cell r="D811"/>
          <cell r="E811"/>
          <cell r="F811"/>
          <cell r="G811"/>
          <cell r="H811"/>
          <cell r="I811"/>
          <cell r="J811"/>
          <cell r="K811"/>
          <cell r="L811"/>
          <cell r="M811"/>
          <cell r="N811"/>
          <cell r="O811"/>
          <cell r="P811"/>
          <cell r="Q811"/>
          <cell r="R811"/>
          <cell r="S811">
            <v>76</v>
          </cell>
          <cell r="T811">
            <v>76</v>
          </cell>
          <cell r="U811"/>
          <cell r="V811"/>
          <cell r="W811"/>
          <cell r="X811"/>
          <cell r="Y811">
            <v>76</v>
          </cell>
          <cell r="Z811">
            <v>76</v>
          </cell>
          <cell r="AA811"/>
          <cell r="AB811"/>
          <cell r="AC811"/>
          <cell r="AD811"/>
          <cell r="AE811"/>
          <cell r="AF811"/>
          <cell r="AG811"/>
          <cell r="AH811"/>
          <cell r="AI811"/>
          <cell r="AJ811"/>
          <cell r="AK811"/>
          <cell r="AL811"/>
          <cell r="AM811"/>
          <cell r="AN811"/>
          <cell r="AO811"/>
          <cell r="AP811"/>
          <cell r="AQ811">
            <v>866.43</v>
          </cell>
          <cell r="AR811">
            <v>866.43</v>
          </cell>
        </row>
        <row r="812">
          <cell r="A812" t="str">
            <v>12-52J1</v>
          </cell>
          <cell r="B812" t="str">
            <v>Gloucester</v>
          </cell>
          <cell r="C812"/>
          <cell r="D812"/>
          <cell r="E812"/>
          <cell r="F812"/>
          <cell r="G812"/>
          <cell r="H812"/>
          <cell r="I812"/>
          <cell r="J812"/>
          <cell r="K812"/>
          <cell r="L812"/>
          <cell r="M812"/>
          <cell r="N812"/>
          <cell r="O812"/>
          <cell r="P812"/>
          <cell r="Q812"/>
          <cell r="R812"/>
          <cell r="S812"/>
          <cell r="T812"/>
          <cell r="U812"/>
          <cell r="V812"/>
          <cell r="W812"/>
          <cell r="X812"/>
          <cell r="Y812">
            <v>0</v>
          </cell>
          <cell r="Z812">
            <v>0</v>
          </cell>
          <cell r="AA812"/>
          <cell r="AB812"/>
          <cell r="AC812"/>
          <cell r="AD812"/>
          <cell r="AE812"/>
          <cell r="AF812"/>
          <cell r="AG812"/>
          <cell r="AH812"/>
          <cell r="AI812"/>
          <cell r="AJ812"/>
          <cell r="AK812"/>
          <cell r="AL812"/>
          <cell r="AM812"/>
          <cell r="AN812"/>
          <cell r="AO812"/>
          <cell r="AP812"/>
          <cell r="AQ812"/>
          <cell r="AR812"/>
        </row>
        <row r="813">
          <cell r="A813" t="str">
            <v>12-52J2</v>
          </cell>
          <cell r="B813" t="str">
            <v>Gloucester</v>
          </cell>
          <cell r="C813"/>
          <cell r="D813"/>
          <cell r="E813"/>
          <cell r="F813"/>
          <cell r="G813"/>
          <cell r="H813"/>
          <cell r="I813"/>
          <cell r="J813"/>
          <cell r="K813"/>
          <cell r="L813"/>
          <cell r="M813"/>
          <cell r="N813"/>
          <cell r="O813"/>
          <cell r="P813"/>
          <cell r="Q813"/>
          <cell r="R813"/>
          <cell r="S813">
            <v>32</v>
          </cell>
          <cell r="T813">
            <v>32</v>
          </cell>
          <cell r="U813"/>
          <cell r="V813"/>
          <cell r="W813"/>
          <cell r="X813"/>
          <cell r="Y813">
            <v>32</v>
          </cell>
          <cell r="Z813">
            <v>32</v>
          </cell>
          <cell r="AA813"/>
          <cell r="AB813"/>
          <cell r="AC813"/>
          <cell r="AD813"/>
          <cell r="AE813"/>
          <cell r="AF813"/>
          <cell r="AG813"/>
          <cell r="AH813"/>
          <cell r="AI813"/>
          <cell r="AJ813"/>
          <cell r="AK813"/>
          <cell r="AL813"/>
          <cell r="AM813"/>
          <cell r="AN813"/>
          <cell r="AO813"/>
          <cell r="AP813"/>
          <cell r="AQ813">
            <v>170.17599999999999</v>
          </cell>
          <cell r="AR813">
            <v>170.17599999999999</v>
          </cell>
        </row>
        <row r="814">
          <cell r="A814" t="str">
            <v>12-52L1</v>
          </cell>
          <cell r="B814" t="str">
            <v>Gloucester, Rockport</v>
          </cell>
          <cell r="C814"/>
          <cell r="D814"/>
          <cell r="E814"/>
          <cell r="F814"/>
          <cell r="G814"/>
          <cell r="H814"/>
          <cell r="I814"/>
          <cell r="J814"/>
          <cell r="K814"/>
          <cell r="L814"/>
          <cell r="M814"/>
          <cell r="N814"/>
          <cell r="O814"/>
          <cell r="P814"/>
          <cell r="Q814"/>
          <cell r="R814"/>
          <cell r="S814">
            <v>141</v>
          </cell>
          <cell r="T814">
            <v>141</v>
          </cell>
          <cell r="U814"/>
          <cell r="V814"/>
          <cell r="W814"/>
          <cell r="X814"/>
          <cell r="Y814">
            <v>141</v>
          </cell>
          <cell r="Z814">
            <v>141</v>
          </cell>
          <cell r="AA814"/>
          <cell r="AB814"/>
          <cell r="AC814"/>
          <cell r="AD814"/>
          <cell r="AE814"/>
          <cell r="AF814"/>
          <cell r="AG814"/>
          <cell r="AH814"/>
          <cell r="AI814"/>
          <cell r="AJ814"/>
          <cell r="AK814"/>
          <cell r="AL814"/>
          <cell r="AM814"/>
          <cell r="AN814"/>
          <cell r="AO814"/>
          <cell r="AP814"/>
          <cell r="AQ814">
            <v>818.91</v>
          </cell>
          <cell r="AR814">
            <v>818.91</v>
          </cell>
        </row>
        <row r="815">
          <cell r="A815" t="str">
            <v>12-5C1</v>
          </cell>
          <cell r="B815" t="str">
            <v>Malden, Medford</v>
          </cell>
          <cell r="C815"/>
          <cell r="D815"/>
          <cell r="E815"/>
          <cell r="F815"/>
          <cell r="G815"/>
          <cell r="H815"/>
          <cell r="I815"/>
          <cell r="J815"/>
          <cell r="K815"/>
          <cell r="L815"/>
          <cell r="M815"/>
          <cell r="N815"/>
          <cell r="O815"/>
          <cell r="P815"/>
          <cell r="Q815"/>
          <cell r="R815"/>
          <cell r="S815">
            <v>6</v>
          </cell>
          <cell r="T815">
            <v>6</v>
          </cell>
          <cell r="U815"/>
          <cell r="V815"/>
          <cell r="W815"/>
          <cell r="X815"/>
          <cell r="Y815">
            <v>6</v>
          </cell>
          <cell r="Z815">
            <v>6</v>
          </cell>
          <cell r="AA815"/>
          <cell r="AB815"/>
          <cell r="AC815"/>
          <cell r="AD815"/>
          <cell r="AE815"/>
          <cell r="AF815"/>
          <cell r="AG815"/>
          <cell r="AH815"/>
          <cell r="AI815"/>
          <cell r="AJ815"/>
          <cell r="AK815"/>
          <cell r="AL815"/>
          <cell r="AM815"/>
          <cell r="AN815"/>
          <cell r="AO815"/>
          <cell r="AP815"/>
          <cell r="AQ815">
            <v>31.1</v>
          </cell>
          <cell r="AR815">
            <v>31.1</v>
          </cell>
        </row>
        <row r="816">
          <cell r="A816" t="str">
            <v>12-5C2</v>
          </cell>
          <cell r="B816" t="str">
            <v>Malden</v>
          </cell>
          <cell r="C816"/>
          <cell r="D816"/>
          <cell r="E816"/>
          <cell r="F816"/>
          <cell r="G816"/>
          <cell r="H816"/>
          <cell r="I816"/>
          <cell r="J816"/>
          <cell r="K816"/>
          <cell r="L816"/>
          <cell r="M816"/>
          <cell r="N816"/>
          <cell r="O816"/>
          <cell r="P816"/>
          <cell r="Q816"/>
          <cell r="R816"/>
          <cell r="S816">
            <v>3</v>
          </cell>
          <cell r="T816">
            <v>3</v>
          </cell>
          <cell r="U816"/>
          <cell r="V816"/>
          <cell r="W816"/>
          <cell r="X816"/>
          <cell r="Y816">
            <v>3</v>
          </cell>
          <cell r="Z816">
            <v>3</v>
          </cell>
          <cell r="AA816"/>
          <cell r="AB816"/>
          <cell r="AC816"/>
          <cell r="AD816"/>
          <cell r="AE816"/>
          <cell r="AF816"/>
          <cell r="AG816"/>
          <cell r="AH816"/>
          <cell r="AI816"/>
          <cell r="AJ816"/>
          <cell r="AK816"/>
          <cell r="AL816"/>
          <cell r="AM816"/>
          <cell r="AN816"/>
          <cell r="AO816"/>
          <cell r="AP816"/>
          <cell r="AQ816">
            <v>28</v>
          </cell>
          <cell r="AR816">
            <v>28</v>
          </cell>
        </row>
        <row r="817">
          <cell r="A817" t="str">
            <v>12-5C3</v>
          </cell>
          <cell r="B817" t="str">
            <v>Malden</v>
          </cell>
          <cell r="C817"/>
          <cell r="D817"/>
          <cell r="E817"/>
          <cell r="F817"/>
          <cell r="G817"/>
          <cell r="H817"/>
          <cell r="I817"/>
          <cell r="J817"/>
          <cell r="K817"/>
          <cell r="L817"/>
          <cell r="M817"/>
          <cell r="N817"/>
          <cell r="O817"/>
          <cell r="P817"/>
          <cell r="Q817"/>
          <cell r="R817"/>
          <cell r="S817">
            <v>14</v>
          </cell>
          <cell r="T817">
            <v>14</v>
          </cell>
          <cell r="U817"/>
          <cell r="V817"/>
          <cell r="W817"/>
          <cell r="X817"/>
          <cell r="Y817">
            <v>14</v>
          </cell>
          <cell r="Z817">
            <v>14</v>
          </cell>
          <cell r="AA817"/>
          <cell r="AB817"/>
          <cell r="AC817"/>
          <cell r="AD817"/>
          <cell r="AE817"/>
          <cell r="AF817"/>
          <cell r="AG817"/>
          <cell r="AH817"/>
          <cell r="AI817"/>
          <cell r="AJ817"/>
          <cell r="AK817"/>
          <cell r="AL817"/>
          <cell r="AM817"/>
          <cell r="AN817"/>
          <cell r="AO817"/>
          <cell r="AP817"/>
          <cell r="AQ817">
            <v>77.69</v>
          </cell>
          <cell r="AR817">
            <v>77.69</v>
          </cell>
        </row>
        <row r="818">
          <cell r="A818" t="str">
            <v>12-5C5</v>
          </cell>
          <cell r="B818" t="str">
            <v>Malden</v>
          </cell>
          <cell r="C818"/>
          <cell r="D818"/>
          <cell r="E818"/>
          <cell r="F818"/>
          <cell r="G818"/>
          <cell r="H818"/>
          <cell r="I818"/>
          <cell r="J818"/>
          <cell r="K818"/>
          <cell r="L818"/>
          <cell r="M818"/>
          <cell r="N818"/>
          <cell r="O818"/>
          <cell r="P818"/>
          <cell r="Q818"/>
          <cell r="R818"/>
          <cell r="S818"/>
          <cell r="T818"/>
          <cell r="U818"/>
          <cell r="V818"/>
          <cell r="W818"/>
          <cell r="X818"/>
          <cell r="Y818">
            <v>0</v>
          </cell>
          <cell r="Z818">
            <v>0</v>
          </cell>
          <cell r="AA818"/>
          <cell r="AB818"/>
          <cell r="AC818"/>
          <cell r="AD818"/>
          <cell r="AE818"/>
          <cell r="AF818"/>
          <cell r="AG818"/>
          <cell r="AH818"/>
          <cell r="AI818"/>
          <cell r="AJ818"/>
          <cell r="AK818"/>
          <cell r="AL818"/>
          <cell r="AM818"/>
          <cell r="AN818"/>
          <cell r="AO818"/>
          <cell r="AP818"/>
          <cell r="AQ818"/>
          <cell r="AR818"/>
        </row>
        <row r="819">
          <cell r="A819" t="str">
            <v>12-5C6</v>
          </cell>
          <cell r="B819" t="str">
            <v>Malden</v>
          </cell>
          <cell r="C819"/>
          <cell r="D819"/>
          <cell r="E819"/>
          <cell r="F819"/>
          <cell r="G819"/>
          <cell r="H819"/>
          <cell r="I819"/>
          <cell r="J819"/>
          <cell r="K819"/>
          <cell r="L819"/>
          <cell r="M819"/>
          <cell r="N819"/>
          <cell r="O819"/>
          <cell r="P819"/>
          <cell r="Q819"/>
          <cell r="R819"/>
          <cell r="S819"/>
          <cell r="T819"/>
          <cell r="U819"/>
          <cell r="V819"/>
          <cell r="W819"/>
          <cell r="X819"/>
          <cell r="Y819">
            <v>0</v>
          </cell>
          <cell r="Z819">
            <v>0</v>
          </cell>
          <cell r="AA819"/>
          <cell r="AB819"/>
          <cell r="AC819"/>
          <cell r="AD819"/>
          <cell r="AE819"/>
          <cell r="AF819"/>
          <cell r="AG819"/>
          <cell r="AH819"/>
          <cell r="AI819"/>
          <cell r="AJ819"/>
          <cell r="AK819"/>
          <cell r="AL819"/>
          <cell r="AM819"/>
          <cell r="AN819"/>
          <cell r="AO819"/>
          <cell r="AP819"/>
          <cell r="AQ819"/>
          <cell r="AR819"/>
        </row>
        <row r="820">
          <cell r="A820" t="str">
            <v>12-5C7</v>
          </cell>
          <cell r="B820" t="str">
            <v>Malden</v>
          </cell>
          <cell r="C820"/>
          <cell r="D820"/>
          <cell r="E820"/>
          <cell r="F820"/>
          <cell r="G820"/>
          <cell r="H820"/>
          <cell r="I820"/>
          <cell r="J820"/>
          <cell r="K820"/>
          <cell r="L820"/>
          <cell r="M820"/>
          <cell r="N820"/>
          <cell r="O820"/>
          <cell r="P820"/>
          <cell r="Q820"/>
          <cell r="R820"/>
          <cell r="S820">
            <v>1</v>
          </cell>
          <cell r="T820">
            <v>1</v>
          </cell>
          <cell r="U820"/>
          <cell r="V820"/>
          <cell r="W820"/>
          <cell r="X820"/>
          <cell r="Y820">
            <v>1</v>
          </cell>
          <cell r="Z820">
            <v>1</v>
          </cell>
          <cell r="AA820"/>
          <cell r="AB820"/>
          <cell r="AC820"/>
          <cell r="AD820"/>
          <cell r="AE820"/>
          <cell r="AF820"/>
          <cell r="AG820"/>
          <cell r="AH820"/>
          <cell r="AI820"/>
          <cell r="AJ820"/>
          <cell r="AK820"/>
          <cell r="AL820"/>
          <cell r="AM820"/>
          <cell r="AN820"/>
          <cell r="AO820"/>
          <cell r="AP820"/>
          <cell r="AQ820">
            <v>50</v>
          </cell>
          <cell r="AR820">
            <v>50</v>
          </cell>
        </row>
        <row r="821">
          <cell r="A821" t="str">
            <v>12-5C8</v>
          </cell>
          <cell r="B821" t="str">
            <v>Malden</v>
          </cell>
          <cell r="C821"/>
          <cell r="D821"/>
          <cell r="E821"/>
          <cell r="F821"/>
          <cell r="G821"/>
          <cell r="H821"/>
          <cell r="I821"/>
          <cell r="J821"/>
          <cell r="K821"/>
          <cell r="L821"/>
          <cell r="M821"/>
          <cell r="N821"/>
          <cell r="O821"/>
          <cell r="P821"/>
          <cell r="Q821"/>
          <cell r="R821"/>
          <cell r="S821"/>
          <cell r="T821"/>
          <cell r="U821"/>
          <cell r="V821"/>
          <cell r="W821"/>
          <cell r="X821"/>
          <cell r="Y821">
            <v>0</v>
          </cell>
          <cell r="Z821">
            <v>0</v>
          </cell>
          <cell r="AA821"/>
          <cell r="AB821"/>
          <cell r="AC821"/>
          <cell r="AD821"/>
          <cell r="AE821"/>
          <cell r="AF821"/>
          <cell r="AG821"/>
          <cell r="AH821"/>
          <cell r="AI821"/>
          <cell r="AJ821"/>
          <cell r="AK821"/>
          <cell r="AL821"/>
          <cell r="AM821"/>
          <cell r="AN821"/>
          <cell r="AO821"/>
          <cell r="AP821"/>
          <cell r="AQ821"/>
          <cell r="AR821"/>
        </row>
        <row r="822">
          <cell r="A822" t="str">
            <v>12-5J10</v>
          </cell>
          <cell r="B822" t="str">
            <v>Malden</v>
          </cell>
          <cell r="C822"/>
          <cell r="D822"/>
          <cell r="E822"/>
          <cell r="F822"/>
          <cell r="G822"/>
          <cell r="H822"/>
          <cell r="I822"/>
          <cell r="J822"/>
          <cell r="K822"/>
          <cell r="L822"/>
          <cell r="M822"/>
          <cell r="N822"/>
          <cell r="O822"/>
          <cell r="P822"/>
          <cell r="Q822"/>
          <cell r="R822"/>
          <cell r="S822">
            <v>1</v>
          </cell>
          <cell r="T822">
            <v>1</v>
          </cell>
          <cell r="U822"/>
          <cell r="V822"/>
          <cell r="W822"/>
          <cell r="X822"/>
          <cell r="Y822">
            <v>1</v>
          </cell>
          <cell r="Z822">
            <v>1</v>
          </cell>
          <cell r="AA822"/>
          <cell r="AB822"/>
          <cell r="AC822"/>
          <cell r="AD822"/>
          <cell r="AE822"/>
          <cell r="AF822"/>
          <cell r="AG822"/>
          <cell r="AH822"/>
          <cell r="AI822"/>
          <cell r="AJ822"/>
          <cell r="AK822"/>
          <cell r="AL822"/>
          <cell r="AM822"/>
          <cell r="AN822"/>
          <cell r="AO822"/>
          <cell r="AP822"/>
          <cell r="AQ822">
            <v>3.8</v>
          </cell>
          <cell r="AR822">
            <v>3.8</v>
          </cell>
        </row>
        <row r="823">
          <cell r="A823" t="str">
            <v>12-5J11</v>
          </cell>
          <cell r="B823" t="str">
            <v>Malden, Medford</v>
          </cell>
          <cell r="C823"/>
          <cell r="D823"/>
          <cell r="E823"/>
          <cell r="F823"/>
          <cell r="G823"/>
          <cell r="H823"/>
          <cell r="I823"/>
          <cell r="J823"/>
          <cell r="K823"/>
          <cell r="L823"/>
          <cell r="M823"/>
          <cell r="N823"/>
          <cell r="O823"/>
          <cell r="P823"/>
          <cell r="Q823"/>
          <cell r="R823"/>
          <cell r="S823">
            <v>1</v>
          </cell>
          <cell r="T823">
            <v>1</v>
          </cell>
          <cell r="U823"/>
          <cell r="V823"/>
          <cell r="W823"/>
          <cell r="X823"/>
          <cell r="Y823">
            <v>1</v>
          </cell>
          <cell r="Z823">
            <v>1</v>
          </cell>
          <cell r="AA823"/>
          <cell r="AB823"/>
          <cell r="AC823"/>
          <cell r="AD823"/>
          <cell r="AE823"/>
          <cell r="AF823"/>
          <cell r="AG823"/>
          <cell r="AH823"/>
          <cell r="AI823"/>
          <cell r="AJ823"/>
          <cell r="AK823"/>
          <cell r="AL823"/>
          <cell r="AM823"/>
          <cell r="AN823"/>
          <cell r="AO823"/>
          <cell r="AP823"/>
          <cell r="AQ823">
            <v>3.8</v>
          </cell>
          <cell r="AR823">
            <v>3.8</v>
          </cell>
        </row>
        <row r="824">
          <cell r="A824" t="str">
            <v>12-5J9</v>
          </cell>
          <cell r="B824" t="str">
            <v>Malden</v>
          </cell>
          <cell r="C824"/>
          <cell r="D824"/>
          <cell r="E824"/>
          <cell r="F824"/>
          <cell r="G824"/>
          <cell r="H824"/>
          <cell r="I824"/>
          <cell r="J824"/>
          <cell r="K824"/>
          <cell r="L824"/>
          <cell r="M824"/>
          <cell r="N824"/>
          <cell r="O824"/>
          <cell r="P824"/>
          <cell r="Q824"/>
          <cell r="R824"/>
          <cell r="S824"/>
          <cell r="T824"/>
          <cell r="U824"/>
          <cell r="V824"/>
          <cell r="W824"/>
          <cell r="X824"/>
          <cell r="Y824">
            <v>0</v>
          </cell>
          <cell r="Z824">
            <v>0</v>
          </cell>
          <cell r="AA824"/>
          <cell r="AB824"/>
          <cell r="AC824"/>
          <cell r="AD824"/>
          <cell r="AE824"/>
          <cell r="AF824"/>
          <cell r="AG824"/>
          <cell r="AH824"/>
          <cell r="AI824"/>
          <cell r="AJ824"/>
          <cell r="AK824"/>
          <cell r="AL824"/>
          <cell r="AM824"/>
          <cell r="AN824"/>
          <cell r="AO824"/>
          <cell r="AP824"/>
          <cell r="AQ824"/>
          <cell r="AR824"/>
        </row>
        <row r="825">
          <cell r="A825" t="str">
            <v>12-64J1</v>
          </cell>
          <cell r="B825" t="str">
            <v>Medford</v>
          </cell>
          <cell r="C825"/>
          <cell r="D825"/>
          <cell r="E825"/>
          <cell r="F825"/>
          <cell r="G825"/>
          <cell r="H825"/>
          <cell r="I825"/>
          <cell r="J825"/>
          <cell r="K825"/>
          <cell r="L825"/>
          <cell r="M825"/>
          <cell r="N825"/>
          <cell r="O825"/>
          <cell r="P825"/>
          <cell r="Q825"/>
          <cell r="R825"/>
          <cell r="S825">
            <v>12</v>
          </cell>
          <cell r="T825">
            <v>12</v>
          </cell>
          <cell r="U825"/>
          <cell r="V825"/>
          <cell r="W825"/>
          <cell r="X825"/>
          <cell r="Y825">
            <v>12</v>
          </cell>
          <cell r="Z825">
            <v>12</v>
          </cell>
          <cell r="AA825"/>
          <cell r="AB825"/>
          <cell r="AC825"/>
          <cell r="AD825"/>
          <cell r="AE825"/>
          <cell r="AF825"/>
          <cell r="AG825"/>
          <cell r="AH825"/>
          <cell r="AI825"/>
          <cell r="AJ825"/>
          <cell r="AK825"/>
          <cell r="AL825"/>
          <cell r="AM825"/>
          <cell r="AN825"/>
          <cell r="AO825"/>
          <cell r="AP825"/>
          <cell r="AQ825">
            <v>57.84</v>
          </cell>
          <cell r="AR825">
            <v>57.84</v>
          </cell>
        </row>
        <row r="826">
          <cell r="A826" t="str">
            <v>12-64J2</v>
          </cell>
          <cell r="B826" t="str">
            <v>Medford</v>
          </cell>
          <cell r="C826"/>
          <cell r="D826"/>
          <cell r="E826"/>
          <cell r="F826"/>
          <cell r="G826"/>
          <cell r="H826"/>
          <cell r="I826"/>
          <cell r="J826"/>
          <cell r="K826"/>
          <cell r="L826"/>
          <cell r="M826"/>
          <cell r="N826"/>
          <cell r="O826"/>
          <cell r="P826"/>
          <cell r="Q826"/>
          <cell r="R826"/>
          <cell r="S826">
            <v>2</v>
          </cell>
          <cell r="T826">
            <v>2</v>
          </cell>
          <cell r="U826"/>
          <cell r="V826"/>
          <cell r="W826"/>
          <cell r="X826"/>
          <cell r="Y826">
            <v>2</v>
          </cell>
          <cell r="Z826">
            <v>2</v>
          </cell>
          <cell r="AA826"/>
          <cell r="AB826"/>
          <cell r="AC826"/>
          <cell r="AD826"/>
          <cell r="AE826"/>
          <cell r="AF826"/>
          <cell r="AG826"/>
          <cell r="AH826"/>
          <cell r="AI826"/>
          <cell r="AJ826"/>
          <cell r="AK826"/>
          <cell r="AL826"/>
          <cell r="AM826"/>
          <cell r="AN826"/>
          <cell r="AO826"/>
          <cell r="AP826"/>
          <cell r="AQ826">
            <v>10.95</v>
          </cell>
          <cell r="AR826">
            <v>10.95</v>
          </cell>
        </row>
        <row r="827">
          <cell r="A827" t="str">
            <v>12-64J3</v>
          </cell>
          <cell r="B827" t="str">
            <v>Medford</v>
          </cell>
          <cell r="C827"/>
          <cell r="D827"/>
          <cell r="E827"/>
          <cell r="F827"/>
          <cell r="G827"/>
          <cell r="H827"/>
          <cell r="I827"/>
          <cell r="J827"/>
          <cell r="K827"/>
          <cell r="L827"/>
          <cell r="M827"/>
          <cell r="N827"/>
          <cell r="O827"/>
          <cell r="P827"/>
          <cell r="Q827"/>
          <cell r="R827"/>
          <cell r="S827">
            <v>9</v>
          </cell>
          <cell r="T827">
            <v>9</v>
          </cell>
          <cell r="U827"/>
          <cell r="V827"/>
          <cell r="W827"/>
          <cell r="X827"/>
          <cell r="Y827">
            <v>9</v>
          </cell>
          <cell r="Z827">
            <v>9</v>
          </cell>
          <cell r="AA827"/>
          <cell r="AB827"/>
          <cell r="AC827"/>
          <cell r="AD827"/>
          <cell r="AE827"/>
          <cell r="AF827"/>
          <cell r="AG827"/>
          <cell r="AH827"/>
          <cell r="AI827"/>
          <cell r="AJ827"/>
          <cell r="AK827"/>
          <cell r="AL827"/>
          <cell r="AM827"/>
          <cell r="AN827"/>
          <cell r="AO827"/>
          <cell r="AP827"/>
          <cell r="AQ827">
            <v>46.87</v>
          </cell>
          <cell r="AR827">
            <v>46.87</v>
          </cell>
        </row>
        <row r="828">
          <cell r="A828" t="str">
            <v>12-64J4</v>
          </cell>
          <cell r="B828" t="str">
            <v>Medford</v>
          </cell>
          <cell r="C828"/>
          <cell r="D828"/>
          <cell r="E828"/>
          <cell r="F828"/>
          <cell r="G828"/>
          <cell r="H828"/>
          <cell r="I828"/>
          <cell r="J828"/>
          <cell r="K828"/>
          <cell r="L828"/>
          <cell r="M828"/>
          <cell r="N828"/>
          <cell r="O828">
            <v>1</v>
          </cell>
          <cell r="P828">
            <v>1</v>
          </cell>
          <cell r="Q828"/>
          <cell r="R828"/>
          <cell r="S828">
            <v>11</v>
          </cell>
          <cell r="T828">
            <v>11</v>
          </cell>
          <cell r="U828"/>
          <cell r="V828"/>
          <cell r="W828"/>
          <cell r="X828"/>
          <cell r="Y828">
            <v>12</v>
          </cell>
          <cell r="Z828">
            <v>12</v>
          </cell>
          <cell r="AA828"/>
          <cell r="AB828"/>
          <cell r="AC828"/>
          <cell r="AD828"/>
          <cell r="AE828"/>
          <cell r="AF828"/>
          <cell r="AG828"/>
          <cell r="AH828"/>
          <cell r="AI828"/>
          <cell r="AJ828"/>
          <cell r="AK828"/>
          <cell r="AL828"/>
          <cell r="AM828">
            <v>4000</v>
          </cell>
          <cell r="AN828">
            <v>4000</v>
          </cell>
          <cell r="AO828"/>
          <cell r="AP828"/>
          <cell r="AQ828">
            <v>72.319999999999993</v>
          </cell>
          <cell r="AR828">
            <v>72.319999999999993</v>
          </cell>
        </row>
        <row r="829">
          <cell r="A829" t="str">
            <v>12-64J5</v>
          </cell>
          <cell r="B829" t="str">
            <v>Medford</v>
          </cell>
          <cell r="C829"/>
          <cell r="D829"/>
          <cell r="E829"/>
          <cell r="F829"/>
          <cell r="G829"/>
          <cell r="H829"/>
          <cell r="I829"/>
          <cell r="J829"/>
          <cell r="K829"/>
          <cell r="L829"/>
          <cell r="M829"/>
          <cell r="N829"/>
          <cell r="O829"/>
          <cell r="P829"/>
          <cell r="Q829"/>
          <cell r="R829"/>
          <cell r="S829">
            <v>13</v>
          </cell>
          <cell r="T829">
            <v>13</v>
          </cell>
          <cell r="U829"/>
          <cell r="V829"/>
          <cell r="W829"/>
          <cell r="X829"/>
          <cell r="Y829">
            <v>13</v>
          </cell>
          <cell r="Z829">
            <v>13</v>
          </cell>
          <cell r="AA829"/>
          <cell r="AB829"/>
          <cell r="AC829"/>
          <cell r="AD829"/>
          <cell r="AE829"/>
          <cell r="AF829"/>
          <cell r="AG829"/>
          <cell r="AH829"/>
          <cell r="AI829"/>
          <cell r="AJ829"/>
          <cell r="AK829"/>
          <cell r="AL829"/>
          <cell r="AM829"/>
          <cell r="AN829"/>
          <cell r="AO829"/>
          <cell r="AP829"/>
          <cell r="AQ829">
            <v>66.23</v>
          </cell>
          <cell r="AR829">
            <v>66.23</v>
          </cell>
        </row>
        <row r="830">
          <cell r="A830" t="str">
            <v>12-67J1</v>
          </cell>
          <cell r="B830" t="str">
            <v>Malden, Medford, Melrose</v>
          </cell>
          <cell r="C830"/>
          <cell r="D830"/>
          <cell r="E830"/>
          <cell r="F830"/>
          <cell r="G830"/>
          <cell r="H830"/>
          <cell r="I830"/>
          <cell r="J830"/>
          <cell r="K830"/>
          <cell r="L830"/>
          <cell r="M830"/>
          <cell r="N830"/>
          <cell r="O830"/>
          <cell r="P830"/>
          <cell r="Q830"/>
          <cell r="R830"/>
          <cell r="S830">
            <v>19</v>
          </cell>
          <cell r="T830">
            <v>19</v>
          </cell>
          <cell r="U830"/>
          <cell r="V830"/>
          <cell r="W830"/>
          <cell r="X830"/>
          <cell r="Y830">
            <v>19</v>
          </cell>
          <cell r="Z830">
            <v>19</v>
          </cell>
          <cell r="AA830"/>
          <cell r="AB830"/>
          <cell r="AC830"/>
          <cell r="AD830"/>
          <cell r="AE830"/>
          <cell r="AF830"/>
          <cell r="AG830"/>
          <cell r="AH830"/>
          <cell r="AI830"/>
          <cell r="AJ830"/>
          <cell r="AK830"/>
          <cell r="AL830"/>
          <cell r="AM830"/>
          <cell r="AN830"/>
          <cell r="AO830"/>
          <cell r="AP830"/>
          <cell r="AQ830">
            <v>111.93</v>
          </cell>
          <cell r="AR830">
            <v>111.93</v>
          </cell>
        </row>
        <row r="831">
          <cell r="A831" t="str">
            <v>12-67J2</v>
          </cell>
          <cell r="B831" t="str">
            <v>Malden, Melrose</v>
          </cell>
          <cell r="C831"/>
          <cell r="D831"/>
          <cell r="E831"/>
          <cell r="F831"/>
          <cell r="G831"/>
          <cell r="H831"/>
          <cell r="I831"/>
          <cell r="J831"/>
          <cell r="K831"/>
          <cell r="L831"/>
          <cell r="M831"/>
          <cell r="N831"/>
          <cell r="O831"/>
          <cell r="P831"/>
          <cell r="Q831"/>
          <cell r="R831"/>
          <cell r="S831">
            <v>24</v>
          </cell>
          <cell r="T831">
            <v>24</v>
          </cell>
          <cell r="U831"/>
          <cell r="V831"/>
          <cell r="W831"/>
          <cell r="X831"/>
          <cell r="Y831">
            <v>24</v>
          </cell>
          <cell r="Z831">
            <v>24</v>
          </cell>
          <cell r="AA831"/>
          <cell r="AB831"/>
          <cell r="AC831"/>
          <cell r="AD831"/>
          <cell r="AE831"/>
          <cell r="AF831"/>
          <cell r="AG831"/>
          <cell r="AH831"/>
          <cell r="AI831"/>
          <cell r="AJ831"/>
          <cell r="AK831"/>
          <cell r="AL831"/>
          <cell r="AM831"/>
          <cell r="AN831"/>
          <cell r="AO831"/>
          <cell r="AP831"/>
          <cell r="AQ831">
            <v>150.35</v>
          </cell>
          <cell r="AR831">
            <v>150.35</v>
          </cell>
        </row>
        <row r="832">
          <cell r="A832" t="str">
            <v>12-67J3</v>
          </cell>
          <cell r="B832" t="str">
            <v>Melrose</v>
          </cell>
          <cell r="C832"/>
          <cell r="D832"/>
          <cell r="E832"/>
          <cell r="F832"/>
          <cell r="G832"/>
          <cell r="H832"/>
          <cell r="I832"/>
          <cell r="J832"/>
          <cell r="K832"/>
          <cell r="L832"/>
          <cell r="M832"/>
          <cell r="N832"/>
          <cell r="O832"/>
          <cell r="P832"/>
          <cell r="Q832"/>
          <cell r="R832"/>
          <cell r="S832">
            <v>4</v>
          </cell>
          <cell r="T832">
            <v>4</v>
          </cell>
          <cell r="U832"/>
          <cell r="V832"/>
          <cell r="W832"/>
          <cell r="X832"/>
          <cell r="Y832">
            <v>4</v>
          </cell>
          <cell r="Z832">
            <v>4</v>
          </cell>
          <cell r="AA832"/>
          <cell r="AB832"/>
          <cell r="AC832"/>
          <cell r="AD832"/>
          <cell r="AE832"/>
          <cell r="AF832"/>
          <cell r="AG832"/>
          <cell r="AH832"/>
          <cell r="AI832"/>
          <cell r="AJ832"/>
          <cell r="AK832"/>
          <cell r="AL832"/>
          <cell r="AM832"/>
          <cell r="AN832"/>
          <cell r="AO832"/>
          <cell r="AP832"/>
          <cell r="AQ832">
            <v>19.2</v>
          </cell>
          <cell r="AR832">
            <v>19.2</v>
          </cell>
        </row>
        <row r="833">
          <cell r="A833" t="str">
            <v>12-67J4</v>
          </cell>
          <cell r="B833" t="str">
            <v>Malden, Medford, Melrose</v>
          </cell>
          <cell r="C833"/>
          <cell r="D833"/>
          <cell r="E833"/>
          <cell r="F833"/>
          <cell r="G833"/>
          <cell r="H833"/>
          <cell r="I833"/>
          <cell r="J833"/>
          <cell r="K833"/>
          <cell r="L833"/>
          <cell r="M833"/>
          <cell r="N833"/>
          <cell r="O833"/>
          <cell r="P833"/>
          <cell r="Q833"/>
          <cell r="R833"/>
          <cell r="S833">
            <v>19</v>
          </cell>
          <cell r="T833">
            <v>19</v>
          </cell>
          <cell r="U833"/>
          <cell r="V833"/>
          <cell r="W833"/>
          <cell r="X833"/>
          <cell r="Y833">
            <v>19</v>
          </cell>
          <cell r="Z833">
            <v>19</v>
          </cell>
          <cell r="AA833"/>
          <cell r="AB833"/>
          <cell r="AC833"/>
          <cell r="AD833"/>
          <cell r="AE833"/>
          <cell r="AF833"/>
          <cell r="AG833"/>
          <cell r="AH833"/>
          <cell r="AI833"/>
          <cell r="AJ833"/>
          <cell r="AK833"/>
          <cell r="AL833"/>
          <cell r="AM833"/>
          <cell r="AN833"/>
          <cell r="AO833"/>
          <cell r="AP833"/>
          <cell r="AQ833">
            <v>104.95</v>
          </cell>
          <cell r="AR833">
            <v>104.95</v>
          </cell>
        </row>
        <row r="834">
          <cell r="A834" t="str">
            <v>12-6J1</v>
          </cell>
          <cell r="B834" t="str">
            <v>Lynn</v>
          </cell>
          <cell r="C834"/>
          <cell r="D834"/>
          <cell r="E834"/>
          <cell r="F834"/>
          <cell r="G834"/>
          <cell r="H834"/>
          <cell r="I834"/>
          <cell r="J834"/>
          <cell r="K834"/>
          <cell r="L834"/>
          <cell r="M834"/>
          <cell r="N834"/>
          <cell r="O834"/>
          <cell r="P834"/>
          <cell r="Q834"/>
          <cell r="R834"/>
          <cell r="S834">
            <v>3</v>
          </cell>
          <cell r="T834">
            <v>3</v>
          </cell>
          <cell r="U834"/>
          <cell r="V834"/>
          <cell r="W834"/>
          <cell r="X834"/>
          <cell r="Y834">
            <v>3</v>
          </cell>
          <cell r="Z834">
            <v>3</v>
          </cell>
          <cell r="AA834"/>
          <cell r="AB834"/>
          <cell r="AC834"/>
          <cell r="AD834"/>
          <cell r="AE834"/>
          <cell r="AF834"/>
          <cell r="AG834"/>
          <cell r="AH834"/>
          <cell r="AI834"/>
          <cell r="AJ834"/>
          <cell r="AK834"/>
          <cell r="AL834"/>
          <cell r="AM834"/>
          <cell r="AN834"/>
          <cell r="AO834"/>
          <cell r="AP834"/>
          <cell r="AQ834">
            <v>11.88</v>
          </cell>
          <cell r="AR834">
            <v>11.88</v>
          </cell>
        </row>
        <row r="835">
          <cell r="A835" t="str">
            <v>12-6J2</v>
          </cell>
          <cell r="B835" t="str">
            <v>Lynn</v>
          </cell>
          <cell r="C835"/>
          <cell r="D835"/>
          <cell r="E835"/>
          <cell r="F835"/>
          <cell r="G835"/>
          <cell r="H835"/>
          <cell r="I835"/>
          <cell r="J835"/>
          <cell r="K835"/>
          <cell r="L835"/>
          <cell r="M835"/>
          <cell r="N835"/>
          <cell r="O835"/>
          <cell r="P835"/>
          <cell r="Q835"/>
          <cell r="R835"/>
          <cell r="S835">
            <v>9</v>
          </cell>
          <cell r="T835">
            <v>9</v>
          </cell>
          <cell r="U835"/>
          <cell r="V835"/>
          <cell r="W835"/>
          <cell r="X835"/>
          <cell r="Y835">
            <v>9</v>
          </cell>
          <cell r="Z835">
            <v>9</v>
          </cell>
          <cell r="AA835"/>
          <cell r="AB835"/>
          <cell r="AC835"/>
          <cell r="AD835"/>
          <cell r="AE835"/>
          <cell r="AF835"/>
          <cell r="AG835"/>
          <cell r="AH835"/>
          <cell r="AI835"/>
          <cell r="AJ835"/>
          <cell r="AK835"/>
          <cell r="AL835"/>
          <cell r="AM835"/>
          <cell r="AN835"/>
          <cell r="AO835"/>
          <cell r="AP835"/>
          <cell r="AQ835">
            <v>49.6</v>
          </cell>
          <cell r="AR835">
            <v>49.6</v>
          </cell>
        </row>
        <row r="836">
          <cell r="A836" t="str">
            <v>12-72L1</v>
          </cell>
          <cell r="B836" t="str">
            <v>Beverly</v>
          </cell>
          <cell r="C836"/>
          <cell r="D836"/>
          <cell r="E836"/>
          <cell r="F836"/>
          <cell r="G836"/>
          <cell r="H836"/>
          <cell r="I836"/>
          <cell r="J836"/>
          <cell r="K836"/>
          <cell r="L836"/>
          <cell r="M836"/>
          <cell r="N836"/>
          <cell r="O836"/>
          <cell r="P836"/>
          <cell r="Q836"/>
          <cell r="R836"/>
          <cell r="S836">
            <v>54</v>
          </cell>
          <cell r="T836">
            <v>54</v>
          </cell>
          <cell r="U836"/>
          <cell r="V836"/>
          <cell r="W836"/>
          <cell r="X836"/>
          <cell r="Y836">
            <v>54</v>
          </cell>
          <cell r="Z836">
            <v>54</v>
          </cell>
          <cell r="AA836"/>
          <cell r="AB836"/>
          <cell r="AC836"/>
          <cell r="AD836"/>
          <cell r="AE836"/>
          <cell r="AF836"/>
          <cell r="AG836"/>
          <cell r="AH836"/>
          <cell r="AI836"/>
          <cell r="AJ836"/>
          <cell r="AK836"/>
          <cell r="AL836"/>
          <cell r="AM836"/>
          <cell r="AN836"/>
          <cell r="AO836"/>
          <cell r="AP836"/>
          <cell r="AQ836">
            <v>469.34</v>
          </cell>
          <cell r="AR836">
            <v>469.34</v>
          </cell>
        </row>
        <row r="837">
          <cell r="A837" t="str">
            <v>12-79J1</v>
          </cell>
          <cell r="B837" t="str">
            <v>Nahant</v>
          </cell>
          <cell r="C837"/>
          <cell r="D837"/>
          <cell r="E837"/>
          <cell r="F837"/>
          <cell r="G837"/>
          <cell r="H837"/>
          <cell r="I837"/>
          <cell r="J837"/>
          <cell r="K837"/>
          <cell r="L837"/>
          <cell r="M837"/>
          <cell r="N837"/>
          <cell r="O837"/>
          <cell r="P837"/>
          <cell r="Q837"/>
          <cell r="R837"/>
          <cell r="S837">
            <v>14</v>
          </cell>
          <cell r="T837">
            <v>14</v>
          </cell>
          <cell r="U837"/>
          <cell r="V837"/>
          <cell r="W837"/>
          <cell r="X837"/>
          <cell r="Y837">
            <v>14</v>
          </cell>
          <cell r="Z837">
            <v>14</v>
          </cell>
          <cell r="AA837"/>
          <cell r="AB837"/>
          <cell r="AC837"/>
          <cell r="AD837"/>
          <cell r="AE837"/>
          <cell r="AF837"/>
          <cell r="AG837"/>
          <cell r="AH837"/>
          <cell r="AI837"/>
          <cell r="AJ837"/>
          <cell r="AK837"/>
          <cell r="AL837"/>
          <cell r="AM837"/>
          <cell r="AN837"/>
          <cell r="AO837"/>
          <cell r="AP837"/>
          <cell r="AQ837">
            <v>60.83</v>
          </cell>
          <cell r="AR837">
            <v>60.83</v>
          </cell>
        </row>
        <row r="838">
          <cell r="A838" t="str">
            <v>12-79J2</v>
          </cell>
          <cell r="B838" t="str">
            <v>Nahant</v>
          </cell>
          <cell r="C838"/>
          <cell r="D838"/>
          <cell r="E838"/>
          <cell r="F838"/>
          <cell r="G838"/>
          <cell r="H838"/>
          <cell r="I838"/>
          <cell r="J838"/>
          <cell r="K838"/>
          <cell r="L838"/>
          <cell r="M838"/>
          <cell r="N838"/>
          <cell r="O838"/>
          <cell r="P838"/>
          <cell r="Q838"/>
          <cell r="R838"/>
          <cell r="S838">
            <v>35</v>
          </cell>
          <cell r="T838">
            <v>35</v>
          </cell>
          <cell r="U838"/>
          <cell r="V838"/>
          <cell r="W838"/>
          <cell r="X838"/>
          <cell r="Y838">
            <v>35</v>
          </cell>
          <cell r="Z838">
            <v>35</v>
          </cell>
          <cell r="AA838"/>
          <cell r="AB838"/>
          <cell r="AC838"/>
          <cell r="AD838"/>
          <cell r="AE838"/>
          <cell r="AF838"/>
          <cell r="AG838"/>
          <cell r="AH838"/>
          <cell r="AI838"/>
          <cell r="AJ838"/>
          <cell r="AK838"/>
          <cell r="AL838"/>
          <cell r="AM838"/>
          <cell r="AN838"/>
          <cell r="AO838"/>
          <cell r="AP838"/>
          <cell r="AQ838">
            <v>181.32499999999999</v>
          </cell>
          <cell r="AR838">
            <v>181.32499999999999</v>
          </cell>
        </row>
        <row r="839">
          <cell r="A839" t="str">
            <v>12-7J1</v>
          </cell>
          <cell r="B839" t="str">
            <v>Revere</v>
          </cell>
          <cell r="C839"/>
          <cell r="D839"/>
          <cell r="E839"/>
          <cell r="F839"/>
          <cell r="G839"/>
          <cell r="H839"/>
          <cell r="I839"/>
          <cell r="J839"/>
          <cell r="K839"/>
          <cell r="L839"/>
          <cell r="M839"/>
          <cell r="N839"/>
          <cell r="O839"/>
          <cell r="P839"/>
          <cell r="Q839"/>
          <cell r="R839"/>
          <cell r="S839">
            <v>14</v>
          </cell>
          <cell r="T839">
            <v>14</v>
          </cell>
          <cell r="U839"/>
          <cell r="V839"/>
          <cell r="W839"/>
          <cell r="X839"/>
          <cell r="Y839">
            <v>14</v>
          </cell>
          <cell r="Z839">
            <v>14</v>
          </cell>
          <cell r="AA839"/>
          <cell r="AB839"/>
          <cell r="AC839"/>
          <cell r="AD839"/>
          <cell r="AE839"/>
          <cell r="AF839"/>
          <cell r="AG839"/>
          <cell r="AH839"/>
          <cell r="AI839"/>
          <cell r="AJ839"/>
          <cell r="AK839"/>
          <cell r="AL839"/>
          <cell r="AM839"/>
          <cell r="AN839"/>
          <cell r="AO839"/>
          <cell r="AP839"/>
          <cell r="AQ839">
            <v>84.69</v>
          </cell>
          <cell r="AR839">
            <v>84.69</v>
          </cell>
        </row>
        <row r="840">
          <cell r="A840" t="str">
            <v>12-7J2</v>
          </cell>
          <cell r="B840" t="str">
            <v>Revere</v>
          </cell>
          <cell r="C840"/>
          <cell r="D840"/>
          <cell r="E840"/>
          <cell r="F840"/>
          <cell r="G840"/>
          <cell r="H840"/>
          <cell r="I840"/>
          <cell r="J840"/>
          <cell r="K840"/>
          <cell r="L840"/>
          <cell r="M840"/>
          <cell r="N840"/>
          <cell r="O840"/>
          <cell r="P840"/>
          <cell r="Q840"/>
          <cell r="R840"/>
          <cell r="S840">
            <v>31</v>
          </cell>
          <cell r="T840">
            <v>31</v>
          </cell>
          <cell r="U840"/>
          <cell r="V840"/>
          <cell r="W840"/>
          <cell r="X840"/>
          <cell r="Y840">
            <v>31</v>
          </cell>
          <cell r="Z840">
            <v>31</v>
          </cell>
          <cell r="AA840"/>
          <cell r="AB840"/>
          <cell r="AC840"/>
          <cell r="AD840"/>
          <cell r="AE840"/>
          <cell r="AF840"/>
          <cell r="AG840"/>
          <cell r="AH840"/>
          <cell r="AI840"/>
          <cell r="AJ840"/>
          <cell r="AK840"/>
          <cell r="AL840"/>
          <cell r="AM840"/>
          <cell r="AN840"/>
          <cell r="AO840"/>
          <cell r="AP840"/>
          <cell r="AQ840">
            <v>157.94</v>
          </cell>
          <cell r="AR840">
            <v>157.94</v>
          </cell>
        </row>
        <row r="841">
          <cell r="A841" t="str">
            <v>12-7J3</v>
          </cell>
          <cell r="B841" t="str">
            <v>Revere</v>
          </cell>
          <cell r="C841"/>
          <cell r="D841"/>
          <cell r="E841"/>
          <cell r="F841"/>
          <cell r="G841"/>
          <cell r="H841"/>
          <cell r="I841"/>
          <cell r="J841"/>
          <cell r="K841"/>
          <cell r="L841"/>
          <cell r="M841"/>
          <cell r="N841"/>
          <cell r="O841"/>
          <cell r="P841"/>
          <cell r="Q841"/>
          <cell r="R841"/>
          <cell r="S841">
            <v>10</v>
          </cell>
          <cell r="T841">
            <v>10</v>
          </cell>
          <cell r="U841"/>
          <cell r="V841"/>
          <cell r="W841"/>
          <cell r="X841"/>
          <cell r="Y841">
            <v>10</v>
          </cell>
          <cell r="Z841">
            <v>10</v>
          </cell>
          <cell r="AA841"/>
          <cell r="AB841"/>
          <cell r="AC841"/>
          <cell r="AD841"/>
          <cell r="AE841"/>
          <cell r="AF841"/>
          <cell r="AG841"/>
          <cell r="AH841"/>
          <cell r="AI841"/>
          <cell r="AJ841"/>
          <cell r="AK841"/>
          <cell r="AL841"/>
          <cell r="AM841"/>
          <cell r="AN841"/>
          <cell r="AO841"/>
          <cell r="AP841"/>
          <cell r="AQ841">
            <v>61.77</v>
          </cell>
          <cell r="AR841">
            <v>61.77</v>
          </cell>
        </row>
        <row r="842">
          <cell r="A842" t="str">
            <v>12-7J4</v>
          </cell>
          <cell r="B842" t="str">
            <v>Revere</v>
          </cell>
          <cell r="C842"/>
          <cell r="D842"/>
          <cell r="E842"/>
          <cell r="F842"/>
          <cell r="G842"/>
          <cell r="H842"/>
          <cell r="I842"/>
          <cell r="J842"/>
          <cell r="K842"/>
          <cell r="L842"/>
          <cell r="M842"/>
          <cell r="N842"/>
          <cell r="O842"/>
          <cell r="P842"/>
          <cell r="Q842"/>
          <cell r="R842"/>
          <cell r="S842">
            <v>4</v>
          </cell>
          <cell r="T842">
            <v>4</v>
          </cell>
          <cell r="U842"/>
          <cell r="V842"/>
          <cell r="W842"/>
          <cell r="X842"/>
          <cell r="Y842">
            <v>4</v>
          </cell>
          <cell r="Z842">
            <v>4</v>
          </cell>
          <cell r="AA842"/>
          <cell r="AB842"/>
          <cell r="AC842"/>
          <cell r="AD842"/>
          <cell r="AE842"/>
          <cell r="AF842"/>
          <cell r="AG842"/>
          <cell r="AH842"/>
          <cell r="AI842"/>
          <cell r="AJ842"/>
          <cell r="AK842"/>
          <cell r="AL842"/>
          <cell r="AM842"/>
          <cell r="AN842"/>
          <cell r="AO842"/>
          <cell r="AP842"/>
          <cell r="AQ842">
            <v>20.8</v>
          </cell>
          <cell r="AR842">
            <v>20.8</v>
          </cell>
        </row>
        <row r="843">
          <cell r="A843" t="str">
            <v>12-7J6</v>
          </cell>
          <cell r="B843" t="str">
            <v>Revere</v>
          </cell>
          <cell r="C843"/>
          <cell r="D843"/>
          <cell r="E843"/>
          <cell r="F843"/>
          <cell r="G843"/>
          <cell r="H843"/>
          <cell r="I843"/>
          <cell r="J843"/>
          <cell r="K843"/>
          <cell r="L843"/>
          <cell r="M843"/>
          <cell r="N843"/>
          <cell r="O843"/>
          <cell r="P843"/>
          <cell r="Q843"/>
          <cell r="R843"/>
          <cell r="S843">
            <v>11</v>
          </cell>
          <cell r="T843">
            <v>11</v>
          </cell>
          <cell r="U843"/>
          <cell r="V843"/>
          <cell r="W843"/>
          <cell r="X843"/>
          <cell r="Y843">
            <v>11</v>
          </cell>
          <cell r="Z843">
            <v>11</v>
          </cell>
          <cell r="AA843"/>
          <cell r="AB843"/>
          <cell r="AC843"/>
          <cell r="AD843"/>
          <cell r="AE843"/>
          <cell r="AF843"/>
          <cell r="AG843"/>
          <cell r="AH843"/>
          <cell r="AI843"/>
          <cell r="AJ843"/>
          <cell r="AK843"/>
          <cell r="AL843"/>
          <cell r="AM843"/>
          <cell r="AN843"/>
          <cell r="AO843"/>
          <cell r="AP843"/>
          <cell r="AQ843">
            <v>64.010000000000005</v>
          </cell>
          <cell r="AR843">
            <v>64.010000000000005</v>
          </cell>
        </row>
        <row r="844">
          <cell r="A844" t="str">
            <v>12-7J7</v>
          </cell>
          <cell r="B844" t="str">
            <v>Revere</v>
          </cell>
          <cell r="C844"/>
          <cell r="D844"/>
          <cell r="E844"/>
          <cell r="F844"/>
          <cell r="G844"/>
          <cell r="H844"/>
          <cell r="I844"/>
          <cell r="J844"/>
          <cell r="K844"/>
          <cell r="L844"/>
          <cell r="M844"/>
          <cell r="N844"/>
          <cell r="O844"/>
          <cell r="P844"/>
          <cell r="Q844"/>
          <cell r="R844"/>
          <cell r="S844">
            <v>27</v>
          </cell>
          <cell r="T844">
            <v>27</v>
          </cell>
          <cell r="U844"/>
          <cell r="V844"/>
          <cell r="W844"/>
          <cell r="X844"/>
          <cell r="Y844">
            <v>27</v>
          </cell>
          <cell r="Z844">
            <v>27</v>
          </cell>
          <cell r="AA844"/>
          <cell r="AB844"/>
          <cell r="AC844"/>
          <cell r="AD844"/>
          <cell r="AE844"/>
          <cell r="AF844"/>
          <cell r="AG844"/>
          <cell r="AH844"/>
          <cell r="AI844"/>
          <cell r="AJ844"/>
          <cell r="AK844"/>
          <cell r="AL844"/>
          <cell r="AM844"/>
          <cell r="AN844"/>
          <cell r="AO844"/>
          <cell r="AP844"/>
          <cell r="AQ844">
            <v>151.44</v>
          </cell>
          <cell r="AR844">
            <v>151.44</v>
          </cell>
        </row>
        <row r="845">
          <cell r="A845" t="str">
            <v>12-7J901</v>
          </cell>
          <cell r="B845" t="str">
            <v>Lynn</v>
          </cell>
          <cell r="C845"/>
          <cell r="D845"/>
          <cell r="E845"/>
          <cell r="F845"/>
          <cell r="G845"/>
          <cell r="H845"/>
          <cell r="I845"/>
          <cell r="J845"/>
          <cell r="K845"/>
          <cell r="L845"/>
          <cell r="M845"/>
          <cell r="N845"/>
          <cell r="O845"/>
          <cell r="P845"/>
          <cell r="Q845"/>
          <cell r="R845"/>
          <cell r="S845">
            <v>24</v>
          </cell>
          <cell r="T845">
            <v>24</v>
          </cell>
          <cell r="U845"/>
          <cell r="V845"/>
          <cell r="W845"/>
          <cell r="X845"/>
          <cell r="Y845">
            <v>24</v>
          </cell>
          <cell r="Z845">
            <v>24</v>
          </cell>
          <cell r="AA845"/>
          <cell r="AB845"/>
          <cell r="AC845"/>
          <cell r="AD845"/>
          <cell r="AE845"/>
          <cell r="AF845"/>
          <cell r="AG845"/>
          <cell r="AH845"/>
          <cell r="AI845"/>
          <cell r="AJ845"/>
          <cell r="AK845"/>
          <cell r="AL845"/>
          <cell r="AM845"/>
          <cell r="AN845"/>
          <cell r="AO845"/>
          <cell r="AP845"/>
          <cell r="AQ845">
            <v>1650.08</v>
          </cell>
          <cell r="AR845">
            <v>1650.08</v>
          </cell>
        </row>
        <row r="846">
          <cell r="A846" t="str">
            <v>12-7J902</v>
          </cell>
          <cell r="B846" t="str">
            <v>Lynn</v>
          </cell>
          <cell r="C846"/>
          <cell r="D846"/>
          <cell r="E846"/>
          <cell r="F846"/>
          <cell r="G846"/>
          <cell r="H846"/>
          <cell r="I846"/>
          <cell r="J846"/>
          <cell r="K846"/>
          <cell r="L846"/>
          <cell r="M846"/>
          <cell r="N846"/>
          <cell r="O846"/>
          <cell r="P846"/>
          <cell r="Q846"/>
          <cell r="R846"/>
          <cell r="S846">
            <v>4</v>
          </cell>
          <cell r="T846">
            <v>4</v>
          </cell>
          <cell r="U846"/>
          <cell r="V846"/>
          <cell r="W846"/>
          <cell r="X846"/>
          <cell r="Y846">
            <v>4</v>
          </cell>
          <cell r="Z846">
            <v>4</v>
          </cell>
          <cell r="AA846"/>
          <cell r="AB846"/>
          <cell r="AC846"/>
          <cell r="AD846"/>
          <cell r="AE846"/>
          <cell r="AF846"/>
          <cell r="AG846"/>
          <cell r="AH846"/>
          <cell r="AI846"/>
          <cell r="AJ846"/>
          <cell r="AK846"/>
          <cell r="AL846"/>
          <cell r="AM846"/>
          <cell r="AN846"/>
          <cell r="AO846"/>
          <cell r="AP846"/>
          <cell r="AQ846">
            <v>19.79</v>
          </cell>
          <cell r="AR846">
            <v>19.79</v>
          </cell>
        </row>
        <row r="847">
          <cell r="A847" t="str">
            <v>12-7J903</v>
          </cell>
          <cell r="B847" t="str">
            <v>Lynn, Saugus</v>
          </cell>
          <cell r="C847"/>
          <cell r="D847"/>
          <cell r="E847"/>
          <cell r="F847"/>
          <cell r="G847"/>
          <cell r="H847"/>
          <cell r="I847"/>
          <cell r="J847"/>
          <cell r="K847"/>
          <cell r="L847"/>
          <cell r="M847"/>
          <cell r="N847"/>
          <cell r="O847"/>
          <cell r="P847"/>
          <cell r="Q847"/>
          <cell r="R847"/>
          <cell r="S847">
            <v>22</v>
          </cell>
          <cell r="T847">
            <v>22</v>
          </cell>
          <cell r="U847"/>
          <cell r="V847"/>
          <cell r="W847"/>
          <cell r="X847"/>
          <cell r="Y847">
            <v>22</v>
          </cell>
          <cell r="Z847">
            <v>22</v>
          </cell>
          <cell r="AA847"/>
          <cell r="AB847"/>
          <cell r="AC847"/>
          <cell r="AD847"/>
          <cell r="AE847"/>
          <cell r="AF847"/>
          <cell r="AG847"/>
          <cell r="AH847"/>
          <cell r="AI847"/>
          <cell r="AJ847"/>
          <cell r="AK847"/>
          <cell r="AL847"/>
          <cell r="AM847"/>
          <cell r="AN847"/>
          <cell r="AO847"/>
          <cell r="AP847"/>
          <cell r="AQ847">
            <v>142.84</v>
          </cell>
          <cell r="AR847">
            <v>142.84</v>
          </cell>
        </row>
        <row r="848">
          <cell r="A848" t="str">
            <v>12-7W1</v>
          </cell>
          <cell r="B848" t="str">
            <v>Revere</v>
          </cell>
          <cell r="C848"/>
          <cell r="D848"/>
          <cell r="E848">
            <v>1</v>
          </cell>
          <cell r="F848">
            <v>1</v>
          </cell>
          <cell r="G848"/>
          <cell r="H848"/>
          <cell r="I848"/>
          <cell r="J848"/>
          <cell r="K848"/>
          <cell r="L848"/>
          <cell r="M848"/>
          <cell r="N848"/>
          <cell r="O848"/>
          <cell r="P848"/>
          <cell r="Q848"/>
          <cell r="R848"/>
          <cell r="S848">
            <v>8</v>
          </cell>
          <cell r="T848">
            <v>8</v>
          </cell>
          <cell r="U848"/>
          <cell r="V848"/>
          <cell r="W848"/>
          <cell r="X848"/>
          <cell r="Y848">
            <v>9</v>
          </cell>
          <cell r="Z848">
            <v>9</v>
          </cell>
          <cell r="AA848"/>
          <cell r="AB848"/>
          <cell r="AC848">
            <v>75</v>
          </cell>
          <cell r="AD848">
            <v>75</v>
          </cell>
          <cell r="AE848"/>
          <cell r="AF848"/>
          <cell r="AG848"/>
          <cell r="AH848"/>
          <cell r="AI848"/>
          <cell r="AJ848"/>
          <cell r="AK848"/>
          <cell r="AL848"/>
          <cell r="AM848"/>
          <cell r="AN848"/>
          <cell r="AO848"/>
          <cell r="AP848"/>
          <cell r="AQ848">
            <v>49.35</v>
          </cell>
          <cell r="AR848">
            <v>49.35</v>
          </cell>
        </row>
        <row r="849">
          <cell r="A849" t="str">
            <v>12-7W2</v>
          </cell>
          <cell r="B849" t="str">
            <v>Revere</v>
          </cell>
          <cell r="C849"/>
          <cell r="D849"/>
          <cell r="E849"/>
          <cell r="F849"/>
          <cell r="G849"/>
          <cell r="H849"/>
          <cell r="I849"/>
          <cell r="J849"/>
          <cell r="K849"/>
          <cell r="L849"/>
          <cell r="M849"/>
          <cell r="N849"/>
          <cell r="O849"/>
          <cell r="P849"/>
          <cell r="Q849"/>
          <cell r="R849"/>
          <cell r="S849">
            <v>99</v>
          </cell>
          <cell r="T849">
            <v>99</v>
          </cell>
          <cell r="U849"/>
          <cell r="V849"/>
          <cell r="W849"/>
          <cell r="X849"/>
          <cell r="Y849">
            <v>99</v>
          </cell>
          <cell r="Z849">
            <v>99</v>
          </cell>
          <cell r="AA849"/>
          <cell r="AB849"/>
          <cell r="AC849"/>
          <cell r="AD849"/>
          <cell r="AE849"/>
          <cell r="AF849"/>
          <cell r="AG849"/>
          <cell r="AH849"/>
          <cell r="AI849"/>
          <cell r="AJ849"/>
          <cell r="AK849"/>
          <cell r="AL849"/>
          <cell r="AM849"/>
          <cell r="AN849"/>
          <cell r="AO849"/>
          <cell r="AP849"/>
          <cell r="AQ849">
            <v>564.77</v>
          </cell>
          <cell r="AR849">
            <v>564.77</v>
          </cell>
        </row>
        <row r="850">
          <cell r="A850" t="str">
            <v>12-7W3</v>
          </cell>
          <cell r="B850" t="str">
            <v>Revere</v>
          </cell>
          <cell r="C850"/>
          <cell r="D850"/>
          <cell r="E850"/>
          <cell r="F850"/>
          <cell r="G850"/>
          <cell r="H850"/>
          <cell r="I850"/>
          <cell r="J850"/>
          <cell r="K850"/>
          <cell r="L850"/>
          <cell r="M850"/>
          <cell r="N850"/>
          <cell r="O850"/>
          <cell r="P850"/>
          <cell r="Q850"/>
          <cell r="R850"/>
          <cell r="S850">
            <v>43</v>
          </cell>
          <cell r="T850">
            <v>43</v>
          </cell>
          <cell r="U850"/>
          <cell r="V850"/>
          <cell r="W850"/>
          <cell r="X850"/>
          <cell r="Y850">
            <v>43</v>
          </cell>
          <cell r="Z850">
            <v>43</v>
          </cell>
          <cell r="AA850"/>
          <cell r="AB850"/>
          <cell r="AC850"/>
          <cell r="AD850"/>
          <cell r="AE850"/>
          <cell r="AF850"/>
          <cell r="AG850"/>
          <cell r="AH850"/>
          <cell r="AI850"/>
          <cell r="AJ850"/>
          <cell r="AK850"/>
          <cell r="AL850"/>
          <cell r="AM850"/>
          <cell r="AN850"/>
          <cell r="AO850"/>
          <cell r="AP850"/>
          <cell r="AQ850">
            <v>208.845</v>
          </cell>
          <cell r="AR850">
            <v>208.845</v>
          </cell>
        </row>
        <row r="851">
          <cell r="A851" t="str">
            <v>12-7W4</v>
          </cell>
          <cell r="B851" t="str">
            <v>Revere</v>
          </cell>
          <cell r="C851"/>
          <cell r="D851"/>
          <cell r="E851"/>
          <cell r="F851"/>
          <cell r="G851"/>
          <cell r="H851"/>
          <cell r="I851"/>
          <cell r="J851"/>
          <cell r="K851"/>
          <cell r="L851"/>
          <cell r="M851"/>
          <cell r="N851"/>
          <cell r="O851"/>
          <cell r="P851"/>
          <cell r="Q851"/>
          <cell r="R851"/>
          <cell r="S851">
            <v>32</v>
          </cell>
          <cell r="T851">
            <v>32</v>
          </cell>
          <cell r="U851"/>
          <cell r="V851"/>
          <cell r="W851"/>
          <cell r="X851"/>
          <cell r="Y851">
            <v>32</v>
          </cell>
          <cell r="Z851">
            <v>32</v>
          </cell>
          <cell r="AA851"/>
          <cell r="AB851"/>
          <cell r="AC851"/>
          <cell r="AD851"/>
          <cell r="AE851"/>
          <cell r="AF851"/>
          <cell r="AG851"/>
          <cell r="AH851"/>
          <cell r="AI851"/>
          <cell r="AJ851"/>
          <cell r="AK851"/>
          <cell r="AL851"/>
          <cell r="AM851"/>
          <cell r="AN851"/>
          <cell r="AO851"/>
          <cell r="AP851"/>
          <cell r="AQ851">
            <v>1705.6949999999999</v>
          </cell>
          <cell r="AR851">
            <v>1705.6949999999999</v>
          </cell>
        </row>
        <row r="852">
          <cell r="A852" t="str">
            <v>12-8W1</v>
          </cell>
          <cell r="B852" t="str">
            <v>Everett</v>
          </cell>
          <cell r="C852"/>
          <cell r="D852"/>
          <cell r="E852"/>
          <cell r="F852"/>
          <cell r="G852"/>
          <cell r="H852"/>
          <cell r="I852"/>
          <cell r="J852"/>
          <cell r="K852"/>
          <cell r="L852"/>
          <cell r="M852"/>
          <cell r="N852"/>
          <cell r="O852">
            <v>1</v>
          </cell>
          <cell r="P852">
            <v>1</v>
          </cell>
          <cell r="Q852"/>
          <cell r="R852"/>
          <cell r="S852">
            <v>11</v>
          </cell>
          <cell r="T852">
            <v>11</v>
          </cell>
          <cell r="U852"/>
          <cell r="V852"/>
          <cell r="W852"/>
          <cell r="X852"/>
          <cell r="Y852">
            <v>12</v>
          </cell>
          <cell r="Z852">
            <v>12</v>
          </cell>
          <cell r="AA852"/>
          <cell r="AB852"/>
          <cell r="AC852"/>
          <cell r="AD852"/>
          <cell r="AE852"/>
          <cell r="AF852"/>
          <cell r="AG852"/>
          <cell r="AH852"/>
          <cell r="AI852"/>
          <cell r="AJ852"/>
          <cell r="AK852"/>
          <cell r="AL852"/>
          <cell r="AM852">
            <v>1.2</v>
          </cell>
          <cell r="AN852">
            <v>1.2</v>
          </cell>
          <cell r="AO852"/>
          <cell r="AP852"/>
          <cell r="AQ852">
            <v>55.76</v>
          </cell>
          <cell r="AR852">
            <v>55.76</v>
          </cell>
        </row>
        <row r="853">
          <cell r="A853" t="str">
            <v>12-96W1</v>
          </cell>
          <cell r="B853" t="str">
            <v>Winthrop</v>
          </cell>
          <cell r="C853"/>
          <cell r="D853"/>
          <cell r="E853"/>
          <cell r="F853"/>
          <cell r="G853"/>
          <cell r="H853"/>
          <cell r="I853"/>
          <cell r="J853"/>
          <cell r="K853"/>
          <cell r="L853"/>
          <cell r="M853"/>
          <cell r="N853"/>
          <cell r="O853"/>
          <cell r="P853"/>
          <cell r="Q853"/>
          <cell r="R853"/>
          <cell r="S853">
            <v>54</v>
          </cell>
          <cell r="T853">
            <v>54</v>
          </cell>
          <cell r="U853"/>
          <cell r="V853"/>
          <cell r="W853"/>
          <cell r="X853"/>
          <cell r="Y853">
            <v>54</v>
          </cell>
          <cell r="Z853">
            <v>54</v>
          </cell>
          <cell r="AA853"/>
          <cell r="AB853"/>
          <cell r="AC853"/>
          <cell r="AD853"/>
          <cell r="AE853"/>
          <cell r="AF853"/>
          <cell r="AG853"/>
          <cell r="AH853"/>
          <cell r="AI853"/>
          <cell r="AJ853"/>
          <cell r="AK853"/>
          <cell r="AL853"/>
          <cell r="AM853"/>
          <cell r="AN853"/>
          <cell r="AO853"/>
          <cell r="AP853"/>
          <cell r="AQ853">
            <v>253.87</v>
          </cell>
          <cell r="AR853">
            <v>253.87</v>
          </cell>
        </row>
        <row r="854">
          <cell r="A854" t="str">
            <v>12-9C1</v>
          </cell>
          <cell r="B854" t="str">
            <v>Medford</v>
          </cell>
          <cell r="C854"/>
          <cell r="D854"/>
          <cell r="E854"/>
          <cell r="F854"/>
          <cell r="G854"/>
          <cell r="H854"/>
          <cell r="I854"/>
          <cell r="J854"/>
          <cell r="K854"/>
          <cell r="L854"/>
          <cell r="M854"/>
          <cell r="N854"/>
          <cell r="O854"/>
          <cell r="P854"/>
          <cell r="Q854"/>
          <cell r="R854"/>
          <cell r="S854">
            <v>6</v>
          </cell>
          <cell r="T854">
            <v>6</v>
          </cell>
          <cell r="U854"/>
          <cell r="V854"/>
          <cell r="W854"/>
          <cell r="X854"/>
          <cell r="Y854">
            <v>6</v>
          </cell>
          <cell r="Z854">
            <v>6</v>
          </cell>
          <cell r="AA854"/>
          <cell r="AB854"/>
          <cell r="AC854"/>
          <cell r="AD854"/>
          <cell r="AE854"/>
          <cell r="AF854"/>
          <cell r="AG854"/>
          <cell r="AH854"/>
          <cell r="AI854"/>
          <cell r="AJ854"/>
          <cell r="AK854"/>
          <cell r="AL854"/>
          <cell r="AM854"/>
          <cell r="AN854"/>
          <cell r="AO854"/>
          <cell r="AP854"/>
          <cell r="AQ854">
            <v>30.9</v>
          </cell>
          <cell r="AR854">
            <v>30.9</v>
          </cell>
        </row>
        <row r="855">
          <cell r="A855" t="str">
            <v>12-9C2</v>
          </cell>
          <cell r="B855" t="str">
            <v>Medford</v>
          </cell>
          <cell r="C855"/>
          <cell r="D855"/>
          <cell r="E855"/>
          <cell r="F855"/>
          <cell r="G855"/>
          <cell r="H855"/>
          <cell r="I855"/>
          <cell r="J855"/>
          <cell r="K855"/>
          <cell r="L855"/>
          <cell r="M855"/>
          <cell r="N855"/>
          <cell r="O855"/>
          <cell r="P855"/>
          <cell r="Q855"/>
          <cell r="R855"/>
          <cell r="S855">
            <v>3</v>
          </cell>
          <cell r="T855">
            <v>3</v>
          </cell>
          <cell r="U855"/>
          <cell r="V855"/>
          <cell r="W855"/>
          <cell r="X855"/>
          <cell r="Y855">
            <v>3</v>
          </cell>
          <cell r="Z855">
            <v>3</v>
          </cell>
          <cell r="AA855"/>
          <cell r="AB855"/>
          <cell r="AC855"/>
          <cell r="AD855"/>
          <cell r="AE855"/>
          <cell r="AF855"/>
          <cell r="AG855"/>
          <cell r="AH855"/>
          <cell r="AI855"/>
          <cell r="AJ855"/>
          <cell r="AK855"/>
          <cell r="AL855"/>
          <cell r="AM855"/>
          <cell r="AN855"/>
          <cell r="AO855"/>
          <cell r="AP855"/>
          <cell r="AQ855">
            <v>10.9</v>
          </cell>
          <cell r="AR855">
            <v>10.9</v>
          </cell>
        </row>
        <row r="856">
          <cell r="A856" t="str">
            <v>12-9C3</v>
          </cell>
          <cell r="B856" t="str">
            <v>Medford</v>
          </cell>
          <cell r="C856"/>
          <cell r="D856"/>
          <cell r="E856"/>
          <cell r="F856"/>
          <cell r="G856"/>
          <cell r="H856"/>
          <cell r="I856"/>
          <cell r="J856"/>
          <cell r="K856"/>
          <cell r="L856"/>
          <cell r="M856"/>
          <cell r="N856"/>
          <cell r="O856"/>
          <cell r="P856"/>
          <cell r="Q856"/>
          <cell r="R856"/>
          <cell r="S856">
            <v>4</v>
          </cell>
          <cell r="T856">
            <v>4</v>
          </cell>
          <cell r="U856"/>
          <cell r="V856"/>
          <cell r="W856"/>
          <cell r="X856"/>
          <cell r="Y856">
            <v>4</v>
          </cell>
          <cell r="Z856">
            <v>4</v>
          </cell>
          <cell r="AA856"/>
          <cell r="AB856"/>
          <cell r="AC856"/>
          <cell r="AD856"/>
          <cell r="AE856"/>
          <cell r="AF856"/>
          <cell r="AG856"/>
          <cell r="AH856"/>
          <cell r="AI856"/>
          <cell r="AJ856"/>
          <cell r="AK856"/>
          <cell r="AL856"/>
          <cell r="AM856"/>
          <cell r="AN856"/>
          <cell r="AO856"/>
          <cell r="AP856"/>
          <cell r="AQ856">
            <v>27</v>
          </cell>
          <cell r="AR856">
            <v>27</v>
          </cell>
        </row>
        <row r="857">
          <cell r="A857" t="str">
            <v>12-9C4</v>
          </cell>
          <cell r="B857" t="str">
            <v>Medford</v>
          </cell>
          <cell r="C857"/>
          <cell r="D857"/>
          <cell r="E857"/>
          <cell r="F857"/>
          <cell r="G857"/>
          <cell r="H857"/>
          <cell r="I857"/>
          <cell r="J857"/>
          <cell r="K857"/>
          <cell r="L857"/>
          <cell r="M857"/>
          <cell r="N857"/>
          <cell r="O857"/>
          <cell r="P857"/>
          <cell r="Q857"/>
          <cell r="R857"/>
          <cell r="S857">
            <v>2</v>
          </cell>
          <cell r="T857">
            <v>2</v>
          </cell>
          <cell r="U857"/>
          <cell r="V857"/>
          <cell r="W857"/>
          <cell r="X857"/>
          <cell r="Y857">
            <v>2</v>
          </cell>
          <cell r="Z857">
            <v>2</v>
          </cell>
          <cell r="AA857"/>
          <cell r="AB857"/>
          <cell r="AC857"/>
          <cell r="AD857"/>
          <cell r="AE857"/>
          <cell r="AF857"/>
          <cell r="AG857"/>
          <cell r="AH857"/>
          <cell r="AI857"/>
          <cell r="AJ857"/>
          <cell r="AK857"/>
          <cell r="AL857"/>
          <cell r="AM857"/>
          <cell r="AN857"/>
          <cell r="AO857"/>
          <cell r="AP857"/>
          <cell r="AQ857">
            <v>26.5</v>
          </cell>
          <cell r="AR857">
            <v>26.5</v>
          </cell>
        </row>
        <row r="858">
          <cell r="A858" t="str">
            <v>12-9C5</v>
          </cell>
          <cell r="B858" t="str">
            <v>Medford</v>
          </cell>
          <cell r="C858"/>
          <cell r="D858"/>
          <cell r="E858"/>
          <cell r="F858"/>
          <cell r="G858"/>
          <cell r="H858"/>
          <cell r="I858"/>
          <cell r="J858"/>
          <cell r="K858"/>
          <cell r="L858"/>
          <cell r="M858"/>
          <cell r="N858"/>
          <cell r="O858">
            <v>1</v>
          </cell>
          <cell r="P858">
            <v>1</v>
          </cell>
          <cell r="Q858"/>
          <cell r="R858"/>
          <cell r="S858"/>
          <cell r="T858"/>
          <cell r="U858"/>
          <cell r="V858"/>
          <cell r="W858"/>
          <cell r="X858"/>
          <cell r="Y858">
            <v>1</v>
          </cell>
          <cell r="Z858">
            <v>1</v>
          </cell>
          <cell r="AA858"/>
          <cell r="AB858"/>
          <cell r="AC858"/>
          <cell r="AD858"/>
          <cell r="AE858"/>
          <cell r="AF858"/>
          <cell r="AG858"/>
          <cell r="AH858"/>
          <cell r="AI858"/>
          <cell r="AJ858"/>
          <cell r="AK858"/>
          <cell r="AL858"/>
          <cell r="AM858">
            <v>75</v>
          </cell>
          <cell r="AN858">
            <v>75</v>
          </cell>
          <cell r="AO858"/>
          <cell r="AP858"/>
          <cell r="AQ858"/>
          <cell r="AR858"/>
        </row>
        <row r="859">
          <cell r="A859" t="str">
            <v>12-9C6</v>
          </cell>
          <cell r="B859" t="str">
            <v>Medford</v>
          </cell>
          <cell r="C859"/>
          <cell r="D859"/>
          <cell r="E859"/>
          <cell r="F859"/>
          <cell r="G859"/>
          <cell r="H859"/>
          <cell r="I859"/>
          <cell r="J859"/>
          <cell r="K859"/>
          <cell r="L859"/>
          <cell r="M859"/>
          <cell r="N859"/>
          <cell r="O859"/>
          <cell r="P859"/>
          <cell r="Q859"/>
          <cell r="R859"/>
          <cell r="S859">
            <v>24</v>
          </cell>
          <cell r="T859">
            <v>24</v>
          </cell>
          <cell r="U859"/>
          <cell r="V859"/>
          <cell r="W859"/>
          <cell r="X859"/>
          <cell r="Y859">
            <v>24</v>
          </cell>
          <cell r="Z859">
            <v>24</v>
          </cell>
          <cell r="AA859"/>
          <cell r="AB859"/>
          <cell r="AC859"/>
          <cell r="AD859"/>
          <cell r="AE859"/>
          <cell r="AF859"/>
          <cell r="AG859"/>
          <cell r="AH859"/>
          <cell r="AI859"/>
          <cell r="AJ859"/>
          <cell r="AK859"/>
          <cell r="AL859"/>
          <cell r="AM859"/>
          <cell r="AN859"/>
          <cell r="AO859"/>
          <cell r="AP859"/>
          <cell r="AQ859">
            <v>96.62</v>
          </cell>
          <cell r="AR859">
            <v>96.62</v>
          </cell>
        </row>
        <row r="860">
          <cell r="A860" t="str">
            <v>12-9C7</v>
          </cell>
          <cell r="B860" t="str">
            <v>Medford</v>
          </cell>
          <cell r="C860"/>
          <cell r="D860"/>
          <cell r="E860"/>
          <cell r="F860"/>
          <cell r="G860"/>
          <cell r="H860"/>
          <cell r="I860"/>
          <cell r="J860"/>
          <cell r="K860"/>
          <cell r="L860"/>
          <cell r="M860"/>
          <cell r="N860"/>
          <cell r="O860"/>
          <cell r="P860"/>
          <cell r="Q860"/>
          <cell r="R860"/>
          <cell r="S860"/>
          <cell r="T860"/>
          <cell r="U860"/>
          <cell r="V860"/>
          <cell r="W860"/>
          <cell r="X860"/>
          <cell r="Y860">
            <v>0</v>
          </cell>
          <cell r="Z860">
            <v>0</v>
          </cell>
          <cell r="AA860"/>
          <cell r="AB860"/>
          <cell r="AC860"/>
          <cell r="AD860"/>
          <cell r="AE860"/>
          <cell r="AF860"/>
          <cell r="AG860"/>
          <cell r="AH860"/>
          <cell r="AI860"/>
          <cell r="AJ860"/>
          <cell r="AK860"/>
          <cell r="AL860"/>
          <cell r="AM860"/>
          <cell r="AN860"/>
          <cell r="AO860"/>
          <cell r="AP860"/>
          <cell r="AQ860"/>
          <cell r="AR860"/>
        </row>
        <row r="861">
          <cell r="A861" t="str">
            <v>12-9J1</v>
          </cell>
          <cell r="B861" t="str">
            <v>Swampscott</v>
          </cell>
          <cell r="C861"/>
          <cell r="D861"/>
          <cell r="E861"/>
          <cell r="F861"/>
          <cell r="G861"/>
          <cell r="H861"/>
          <cell r="I861"/>
          <cell r="J861"/>
          <cell r="K861"/>
          <cell r="L861"/>
          <cell r="M861"/>
          <cell r="N861"/>
          <cell r="O861"/>
          <cell r="P861"/>
          <cell r="Q861"/>
          <cell r="R861"/>
          <cell r="S861">
            <v>9</v>
          </cell>
          <cell r="T861">
            <v>9</v>
          </cell>
          <cell r="U861"/>
          <cell r="V861"/>
          <cell r="W861"/>
          <cell r="X861"/>
          <cell r="Y861">
            <v>9</v>
          </cell>
          <cell r="Z861">
            <v>9</v>
          </cell>
          <cell r="AA861"/>
          <cell r="AB861"/>
          <cell r="AC861"/>
          <cell r="AD861"/>
          <cell r="AE861"/>
          <cell r="AF861"/>
          <cell r="AG861"/>
          <cell r="AH861"/>
          <cell r="AI861"/>
          <cell r="AJ861"/>
          <cell r="AK861"/>
          <cell r="AL861"/>
          <cell r="AM861"/>
          <cell r="AN861"/>
          <cell r="AO861"/>
          <cell r="AP861"/>
          <cell r="AQ861">
            <v>50.12</v>
          </cell>
          <cell r="AR861">
            <v>50.12</v>
          </cell>
        </row>
        <row r="862">
          <cell r="A862" t="str">
            <v>12-9J2</v>
          </cell>
          <cell r="B862" t="str">
            <v>Swampscott</v>
          </cell>
          <cell r="C862"/>
          <cell r="D862"/>
          <cell r="E862"/>
          <cell r="F862"/>
          <cell r="G862"/>
          <cell r="H862"/>
          <cell r="I862"/>
          <cell r="J862"/>
          <cell r="K862"/>
          <cell r="L862"/>
          <cell r="M862"/>
          <cell r="N862"/>
          <cell r="O862"/>
          <cell r="P862"/>
          <cell r="Q862"/>
          <cell r="R862"/>
          <cell r="S862">
            <v>4</v>
          </cell>
          <cell r="T862">
            <v>4</v>
          </cell>
          <cell r="U862"/>
          <cell r="V862"/>
          <cell r="W862"/>
          <cell r="X862"/>
          <cell r="Y862">
            <v>4</v>
          </cell>
          <cell r="Z862">
            <v>4</v>
          </cell>
          <cell r="AA862"/>
          <cell r="AB862"/>
          <cell r="AC862"/>
          <cell r="AD862"/>
          <cell r="AE862"/>
          <cell r="AF862"/>
          <cell r="AG862"/>
          <cell r="AH862"/>
          <cell r="AI862"/>
          <cell r="AJ862"/>
          <cell r="AK862"/>
          <cell r="AL862"/>
          <cell r="AM862"/>
          <cell r="AN862"/>
          <cell r="AO862"/>
          <cell r="AP862"/>
          <cell r="AQ862">
            <v>20.22</v>
          </cell>
          <cell r="AR862">
            <v>20.22</v>
          </cell>
        </row>
        <row r="863">
          <cell r="A863" t="str">
            <v>14-1302</v>
          </cell>
          <cell r="B863" t="str">
            <v>Andover, Tewksbury</v>
          </cell>
          <cell r="C863"/>
          <cell r="D863"/>
          <cell r="E863"/>
          <cell r="F863"/>
          <cell r="G863"/>
          <cell r="H863"/>
          <cell r="I863"/>
          <cell r="J863"/>
          <cell r="K863"/>
          <cell r="L863"/>
          <cell r="M863"/>
          <cell r="N863"/>
          <cell r="O863"/>
          <cell r="P863"/>
          <cell r="Q863"/>
          <cell r="R863"/>
          <cell r="S863"/>
          <cell r="T863"/>
          <cell r="U863"/>
          <cell r="V863"/>
          <cell r="W863"/>
          <cell r="X863"/>
          <cell r="Y863">
            <v>0</v>
          </cell>
          <cell r="Z863">
            <v>0</v>
          </cell>
          <cell r="AA863"/>
          <cell r="AB863"/>
          <cell r="AC863"/>
          <cell r="AD863"/>
          <cell r="AE863"/>
          <cell r="AF863"/>
          <cell r="AG863"/>
          <cell r="AH863"/>
          <cell r="AI863"/>
          <cell r="AJ863"/>
          <cell r="AK863"/>
          <cell r="AL863"/>
          <cell r="AM863"/>
          <cell r="AN863"/>
          <cell r="AO863"/>
          <cell r="AP863"/>
          <cell r="AQ863"/>
          <cell r="AR863"/>
        </row>
        <row r="864">
          <cell r="A864" t="str">
            <v>14-1311X</v>
          </cell>
          <cell r="B864" t="str">
            <v>Lawrence</v>
          </cell>
          <cell r="C864"/>
          <cell r="D864"/>
          <cell r="E864"/>
          <cell r="F864"/>
          <cell r="G864"/>
          <cell r="H864"/>
          <cell r="I864"/>
          <cell r="J864"/>
          <cell r="K864"/>
          <cell r="L864"/>
          <cell r="M864"/>
          <cell r="N864"/>
          <cell r="O864"/>
          <cell r="P864"/>
          <cell r="Q864"/>
          <cell r="R864"/>
          <cell r="S864"/>
          <cell r="T864"/>
          <cell r="U864"/>
          <cell r="V864"/>
          <cell r="W864"/>
          <cell r="X864"/>
          <cell r="Y864">
            <v>0</v>
          </cell>
          <cell r="Z864">
            <v>0</v>
          </cell>
          <cell r="AA864"/>
          <cell r="AB864"/>
          <cell r="AC864"/>
          <cell r="AD864"/>
          <cell r="AE864"/>
          <cell r="AF864"/>
          <cell r="AG864"/>
          <cell r="AH864"/>
          <cell r="AI864"/>
          <cell r="AJ864"/>
          <cell r="AK864"/>
          <cell r="AL864"/>
          <cell r="AM864"/>
          <cell r="AN864"/>
          <cell r="AO864"/>
          <cell r="AP864"/>
          <cell r="AQ864"/>
          <cell r="AR864"/>
        </row>
        <row r="865">
          <cell r="A865" t="str">
            <v>14-1312A</v>
          </cell>
          <cell r="B865" t="str">
            <v>Andover</v>
          </cell>
          <cell r="C865"/>
          <cell r="D865"/>
          <cell r="E865"/>
          <cell r="F865"/>
          <cell r="G865"/>
          <cell r="H865"/>
          <cell r="I865"/>
          <cell r="J865"/>
          <cell r="K865"/>
          <cell r="L865"/>
          <cell r="M865"/>
          <cell r="N865"/>
          <cell r="O865"/>
          <cell r="P865"/>
          <cell r="Q865"/>
          <cell r="R865"/>
          <cell r="S865"/>
          <cell r="T865"/>
          <cell r="U865"/>
          <cell r="V865"/>
          <cell r="W865"/>
          <cell r="X865"/>
          <cell r="Y865">
            <v>0</v>
          </cell>
          <cell r="Z865">
            <v>0</v>
          </cell>
          <cell r="AA865"/>
          <cell r="AB865"/>
          <cell r="AC865"/>
          <cell r="AD865"/>
          <cell r="AE865"/>
          <cell r="AF865"/>
          <cell r="AG865"/>
          <cell r="AH865"/>
          <cell r="AI865"/>
          <cell r="AJ865"/>
          <cell r="AK865"/>
          <cell r="AL865"/>
          <cell r="AM865"/>
          <cell r="AN865"/>
          <cell r="AO865"/>
          <cell r="AP865"/>
          <cell r="AQ865"/>
          <cell r="AR865"/>
        </row>
        <row r="866">
          <cell r="A866" t="str">
            <v>14-1312L</v>
          </cell>
          <cell r="B866" t="str">
            <v>Lawrence</v>
          </cell>
          <cell r="C866"/>
          <cell r="D866"/>
          <cell r="E866"/>
          <cell r="F866"/>
          <cell r="G866"/>
          <cell r="H866"/>
          <cell r="I866"/>
          <cell r="J866"/>
          <cell r="K866"/>
          <cell r="L866"/>
          <cell r="M866"/>
          <cell r="N866"/>
          <cell r="O866"/>
          <cell r="P866"/>
          <cell r="Q866"/>
          <cell r="R866"/>
          <cell r="S866">
            <v>1</v>
          </cell>
          <cell r="T866">
            <v>1</v>
          </cell>
          <cell r="U866"/>
          <cell r="V866"/>
          <cell r="W866"/>
          <cell r="X866"/>
          <cell r="Y866">
            <v>1</v>
          </cell>
          <cell r="Z866">
            <v>1</v>
          </cell>
          <cell r="AA866"/>
          <cell r="AB866"/>
          <cell r="AC866"/>
          <cell r="AD866"/>
          <cell r="AE866"/>
          <cell r="AF866"/>
          <cell r="AG866"/>
          <cell r="AH866"/>
          <cell r="AI866"/>
          <cell r="AJ866"/>
          <cell r="AK866"/>
          <cell r="AL866"/>
          <cell r="AM866"/>
          <cell r="AN866"/>
          <cell r="AO866"/>
          <cell r="AP866"/>
          <cell r="AQ866">
            <v>60</v>
          </cell>
          <cell r="AR866">
            <v>60</v>
          </cell>
        </row>
        <row r="867">
          <cell r="A867" t="str">
            <v>14-1314</v>
          </cell>
          <cell r="B867" t="str">
            <v>Lawrence</v>
          </cell>
          <cell r="C867"/>
          <cell r="D867"/>
          <cell r="E867"/>
          <cell r="F867"/>
          <cell r="G867"/>
          <cell r="H867"/>
          <cell r="I867"/>
          <cell r="J867"/>
          <cell r="K867"/>
          <cell r="L867"/>
          <cell r="M867"/>
          <cell r="N867"/>
          <cell r="O867"/>
          <cell r="P867"/>
          <cell r="Q867"/>
          <cell r="R867"/>
          <cell r="S867"/>
          <cell r="T867"/>
          <cell r="U867"/>
          <cell r="V867"/>
          <cell r="W867"/>
          <cell r="X867"/>
          <cell r="Y867">
            <v>0</v>
          </cell>
          <cell r="Z867">
            <v>0</v>
          </cell>
          <cell r="AA867"/>
          <cell r="AB867"/>
          <cell r="AC867"/>
          <cell r="AD867"/>
          <cell r="AE867"/>
          <cell r="AF867"/>
          <cell r="AG867"/>
          <cell r="AH867"/>
          <cell r="AI867"/>
          <cell r="AJ867"/>
          <cell r="AK867"/>
          <cell r="AL867"/>
          <cell r="AM867"/>
          <cell r="AN867"/>
          <cell r="AO867"/>
          <cell r="AP867"/>
          <cell r="AQ867"/>
          <cell r="AR867"/>
        </row>
        <row r="868">
          <cell r="A868" t="str">
            <v>14-1314A</v>
          </cell>
          <cell r="B868" t="str">
            <v>Andover</v>
          </cell>
          <cell r="C868"/>
          <cell r="D868"/>
          <cell r="E868"/>
          <cell r="F868"/>
          <cell r="G868"/>
          <cell r="H868"/>
          <cell r="I868"/>
          <cell r="J868"/>
          <cell r="K868"/>
          <cell r="L868"/>
          <cell r="M868"/>
          <cell r="N868"/>
          <cell r="O868"/>
          <cell r="P868"/>
          <cell r="Q868"/>
          <cell r="R868"/>
          <cell r="S868"/>
          <cell r="T868"/>
          <cell r="U868"/>
          <cell r="V868"/>
          <cell r="W868"/>
          <cell r="X868"/>
          <cell r="Y868">
            <v>0</v>
          </cell>
          <cell r="Z868">
            <v>0</v>
          </cell>
          <cell r="AA868"/>
          <cell r="AB868"/>
          <cell r="AC868"/>
          <cell r="AD868"/>
          <cell r="AE868"/>
          <cell r="AF868"/>
          <cell r="AG868"/>
          <cell r="AH868"/>
          <cell r="AI868"/>
          <cell r="AJ868"/>
          <cell r="AK868"/>
          <cell r="AL868"/>
          <cell r="AM868"/>
          <cell r="AN868"/>
          <cell r="AO868"/>
          <cell r="AP868"/>
          <cell r="AQ868"/>
          <cell r="AR868"/>
        </row>
        <row r="869">
          <cell r="A869" t="str">
            <v>14-1316YZ</v>
          </cell>
          <cell r="B869" t="str">
            <v>Lawrence</v>
          </cell>
          <cell r="C869"/>
          <cell r="D869"/>
          <cell r="E869"/>
          <cell r="F869"/>
          <cell r="G869"/>
          <cell r="H869"/>
          <cell r="I869"/>
          <cell r="J869"/>
          <cell r="K869"/>
          <cell r="L869"/>
          <cell r="M869"/>
          <cell r="N869"/>
          <cell r="O869"/>
          <cell r="P869"/>
          <cell r="Q869"/>
          <cell r="R869"/>
          <cell r="S869">
            <v>1</v>
          </cell>
          <cell r="T869">
            <v>1</v>
          </cell>
          <cell r="U869"/>
          <cell r="V869"/>
          <cell r="W869"/>
          <cell r="X869"/>
          <cell r="Y869">
            <v>1</v>
          </cell>
          <cell r="Z869">
            <v>1</v>
          </cell>
          <cell r="AA869"/>
          <cell r="AB869"/>
          <cell r="AC869"/>
          <cell r="AD869"/>
          <cell r="AE869"/>
          <cell r="AF869"/>
          <cell r="AG869"/>
          <cell r="AH869"/>
          <cell r="AI869"/>
          <cell r="AJ869"/>
          <cell r="AK869"/>
          <cell r="AL869"/>
          <cell r="AM869"/>
          <cell r="AN869"/>
          <cell r="AO869"/>
          <cell r="AP869"/>
          <cell r="AQ869">
            <v>5</v>
          </cell>
          <cell r="AR869">
            <v>5</v>
          </cell>
        </row>
        <row r="870">
          <cell r="A870" t="str">
            <v>14-1319</v>
          </cell>
          <cell r="B870" t="str">
            <v>Lawrence</v>
          </cell>
          <cell r="C870"/>
          <cell r="D870"/>
          <cell r="E870"/>
          <cell r="F870"/>
          <cell r="G870"/>
          <cell r="H870"/>
          <cell r="I870"/>
          <cell r="J870"/>
          <cell r="K870"/>
          <cell r="L870"/>
          <cell r="M870"/>
          <cell r="N870"/>
          <cell r="O870"/>
          <cell r="P870"/>
          <cell r="Q870"/>
          <cell r="R870"/>
          <cell r="S870"/>
          <cell r="T870"/>
          <cell r="U870"/>
          <cell r="V870"/>
          <cell r="W870"/>
          <cell r="X870"/>
          <cell r="Y870">
            <v>0</v>
          </cell>
          <cell r="Z870">
            <v>0</v>
          </cell>
          <cell r="AA870"/>
          <cell r="AB870"/>
          <cell r="AC870"/>
          <cell r="AD870"/>
          <cell r="AE870"/>
          <cell r="AF870"/>
          <cell r="AG870"/>
          <cell r="AH870"/>
          <cell r="AI870"/>
          <cell r="AJ870"/>
          <cell r="AK870"/>
          <cell r="AL870"/>
          <cell r="AM870"/>
          <cell r="AN870"/>
          <cell r="AO870"/>
          <cell r="AP870"/>
          <cell r="AQ870"/>
          <cell r="AR870"/>
        </row>
        <row r="871">
          <cell r="A871" t="str">
            <v>14-1321</v>
          </cell>
          <cell r="B871" t="str">
            <v>Lawrence</v>
          </cell>
          <cell r="C871"/>
          <cell r="D871"/>
          <cell r="E871"/>
          <cell r="F871"/>
          <cell r="G871"/>
          <cell r="H871"/>
          <cell r="I871"/>
          <cell r="J871"/>
          <cell r="K871"/>
          <cell r="L871"/>
          <cell r="M871"/>
          <cell r="N871"/>
          <cell r="O871"/>
          <cell r="P871"/>
          <cell r="Q871"/>
          <cell r="R871"/>
          <cell r="S871">
            <v>2</v>
          </cell>
          <cell r="T871">
            <v>2</v>
          </cell>
          <cell r="U871"/>
          <cell r="V871"/>
          <cell r="W871"/>
          <cell r="X871"/>
          <cell r="Y871">
            <v>2</v>
          </cell>
          <cell r="Z871">
            <v>2</v>
          </cell>
          <cell r="AA871"/>
          <cell r="AB871"/>
          <cell r="AC871"/>
          <cell r="AD871"/>
          <cell r="AE871"/>
          <cell r="AF871"/>
          <cell r="AG871"/>
          <cell r="AH871"/>
          <cell r="AI871"/>
          <cell r="AJ871"/>
          <cell r="AK871"/>
          <cell r="AL871"/>
          <cell r="AM871"/>
          <cell r="AN871"/>
          <cell r="AO871"/>
          <cell r="AP871"/>
          <cell r="AQ871">
            <v>630</v>
          </cell>
          <cell r="AR871">
            <v>630</v>
          </cell>
        </row>
        <row r="872">
          <cell r="A872" t="str">
            <v>14-1324</v>
          </cell>
          <cell r="B872" t="str">
            <v>Lawrence</v>
          </cell>
          <cell r="C872"/>
          <cell r="D872"/>
          <cell r="E872"/>
          <cell r="F872"/>
          <cell r="G872"/>
          <cell r="H872"/>
          <cell r="I872"/>
          <cell r="J872"/>
          <cell r="K872"/>
          <cell r="L872"/>
          <cell r="M872"/>
          <cell r="N872"/>
          <cell r="O872"/>
          <cell r="P872"/>
          <cell r="Q872"/>
          <cell r="R872"/>
          <cell r="S872"/>
          <cell r="T872"/>
          <cell r="U872"/>
          <cell r="V872"/>
          <cell r="W872"/>
          <cell r="X872"/>
          <cell r="Y872">
            <v>0</v>
          </cell>
          <cell r="Z872">
            <v>0</v>
          </cell>
          <cell r="AA872"/>
          <cell r="AB872"/>
          <cell r="AC872"/>
          <cell r="AD872"/>
          <cell r="AE872"/>
          <cell r="AF872"/>
          <cell r="AG872"/>
          <cell r="AH872"/>
          <cell r="AI872"/>
          <cell r="AJ872"/>
          <cell r="AK872"/>
          <cell r="AL872"/>
          <cell r="AM872"/>
          <cell r="AN872"/>
          <cell r="AO872"/>
          <cell r="AP872"/>
          <cell r="AQ872"/>
          <cell r="AR872"/>
        </row>
        <row r="873">
          <cell r="A873" t="str">
            <v>14-1325</v>
          </cell>
          <cell r="B873" t="str">
            <v>Lawrence</v>
          </cell>
          <cell r="C873"/>
          <cell r="D873"/>
          <cell r="E873"/>
          <cell r="F873"/>
          <cell r="G873"/>
          <cell r="H873"/>
          <cell r="I873"/>
          <cell r="J873"/>
          <cell r="K873"/>
          <cell r="L873"/>
          <cell r="M873"/>
          <cell r="N873"/>
          <cell r="O873"/>
          <cell r="P873"/>
          <cell r="Q873"/>
          <cell r="R873"/>
          <cell r="S873"/>
          <cell r="T873"/>
          <cell r="U873"/>
          <cell r="V873"/>
          <cell r="W873"/>
          <cell r="X873"/>
          <cell r="Y873">
            <v>0</v>
          </cell>
          <cell r="Z873">
            <v>0</v>
          </cell>
          <cell r="AA873"/>
          <cell r="AB873"/>
          <cell r="AC873"/>
          <cell r="AD873"/>
          <cell r="AE873"/>
          <cell r="AF873"/>
          <cell r="AG873"/>
          <cell r="AH873"/>
          <cell r="AI873"/>
          <cell r="AJ873"/>
          <cell r="AK873"/>
          <cell r="AL873"/>
          <cell r="AM873"/>
          <cell r="AN873"/>
          <cell r="AO873"/>
          <cell r="AP873"/>
          <cell r="AQ873"/>
          <cell r="AR873"/>
        </row>
        <row r="874">
          <cell r="A874" t="str">
            <v>14-13J1</v>
          </cell>
          <cell r="B874" t="str">
            <v>Lowell</v>
          </cell>
          <cell r="C874"/>
          <cell r="D874"/>
          <cell r="E874"/>
          <cell r="F874"/>
          <cell r="G874"/>
          <cell r="H874"/>
          <cell r="I874"/>
          <cell r="J874"/>
          <cell r="K874"/>
          <cell r="L874"/>
          <cell r="M874"/>
          <cell r="N874"/>
          <cell r="O874"/>
          <cell r="P874"/>
          <cell r="Q874"/>
          <cell r="R874"/>
          <cell r="S874"/>
          <cell r="T874"/>
          <cell r="U874"/>
          <cell r="V874"/>
          <cell r="W874"/>
          <cell r="X874"/>
          <cell r="Y874">
            <v>0</v>
          </cell>
          <cell r="Z874">
            <v>0</v>
          </cell>
          <cell r="AA874"/>
          <cell r="AB874"/>
          <cell r="AC874"/>
          <cell r="AD874"/>
          <cell r="AE874"/>
          <cell r="AF874"/>
          <cell r="AG874"/>
          <cell r="AH874"/>
          <cell r="AI874"/>
          <cell r="AJ874"/>
          <cell r="AK874"/>
          <cell r="AL874"/>
          <cell r="AM874"/>
          <cell r="AN874"/>
          <cell r="AO874"/>
          <cell r="AP874"/>
          <cell r="AQ874"/>
          <cell r="AR874"/>
        </row>
        <row r="875">
          <cell r="A875" t="str">
            <v>14-13J2</v>
          </cell>
          <cell r="B875" t="str">
            <v>Lowell</v>
          </cell>
          <cell r="C875"/>
          <cell r="D875"/>
          <cell r="E875"/>
          <cell r="F875"/>
          <cell r="G875"/>
          <cell r="H875"/>
          <cell r="I875"/>
          <cell r="J875"/>
          <cell r="K875"/>
          <cell r="L875"/>
          <cell r="M875"/>
          <cell r="N875"/>
          <cell r="O875"/>
          <cell r="P875"/>
          <cell r="Q875"/>
          <cell r="R875"/>
          <cell r="S875"/>
          <cell r="T875"/>
          <cell r="U875"/>
          <cell r="V875"/>
          <cell r="W875"/>
          <cell r="X875"/>
          <cell r="Y875">
            <v>0</v>
          </cell>
          <cell r="Z875">
            <v>0</v>
          </cell>
          <cell r="AA875"/>
          <cell r="AB875"/>
          <cell r="AC875"/>
          <cell r="AD875"/>
          <cell r="AE875"/>
          <cell r="AF875"/>
          <cell r="AG875"/>
          <cell r="AH875"/>
          <cell r="AI875"/>
          <cell r="AJ875"/>
          <cell r="AK875"/>
          <cell r="AL875"/>
          <cell r="AM875"/>
          <cell r="AN875"/>
          <cell r="AO875"/>
          <cell r="AP875"/>
          <cell r="AQ875"/>
          <cell r="AR875"/>
        </row>
        <row r="876">
          <cell r="A876" t="str">
            <v>14-13J3</v>
          </cell>
          <cell r="B876" t="str">
            <v>Lowell</v>
          </cell>
          <cell r="C876"/>
          <cell r="D876"/>
          <cell r="E876"/>
          <cell r="F876"/>
          <cell r="G876"/>
          <cell r="H876"/>
          <cell r="I876"/>
          <cell r="J876"/>
          <cell r="K876"/>
          <cell r="L876"/>
          <cell r="M876"/>
          <cell r="N876"/>
          <cell r="O876">
            <v>1</v>
          </cell>
          <cell r="P876">
            <v>1</v>
          </cell>
          <cell r="Q876"/>
          <cell r="R876"/>
          <cell r="S876"/>
          <cell r="T876"/>
          <cell r="U876"/>
          <cell r="V876"/>
          <cell r="W876"/>
          <cell r="X876"/>
          <cell r="Y876">
            <v>1</v>
          </cell>
          <cell r="Z876">
            <v>1</v>
          </cell>
          <cell r="AA876"/>
          <cell r="AB876"/>
          <cell r="AC876"/>
          <cell r="AD876"/>
          <cell r="AE876"/>
          <cell r="AF876"/>
          <cell r="AG876"/>
          <cell r="AH876"/>
          <cell r="AI876"/>
          <cell r="AJ876"/>
          <cell r="AK876"/>
          <cell r="AL876"/>
          <cell r="AM876">
            <v>75</v>
          </cell>
          <cell r="AN876">
            <v>75</v>
          </cell>
          <cell r="AO876"/>
          <cell r="AP876"/>
          <cell r="AQ876"/>
          <cell r="AR876"/>
        </row>
        <row r="877">
          <cell r="A877" t="str">
            <v>14-13J4</v>
          </cell>
          <cell r="B877" t="str">
            <v>Lowell</v>
          </cell>
          <cell r="C877"/>
          <cell r="D877"/>
          <cell r="E877"/>
          <cell r="F877"/>
          <cell r="G877"/>
          <cell r="H877"/>
          <cell r="I877"/>
          <cell r="J877"/>
          <cell r="K877"/>
          <cell r="L877"/>
          <cell r="M877"/>
          <cell r="N877"/>
          <cell r="O877"/>
          <cell r="P877"/>
          <cell r="Q877"/>
          <cell r="R877"/>
          <cell r="S877">
            <v>4</v>
          </cell>
          <cell r="T877">
            <v>4</v>
          </cell>
          <cell r="U877"/>
          <cell r="V877"/>
          <cell r="W877"/>
          <cell r="X877"/>
          <cell r="Y877">
            <v>4</v>
          </cell>
          <cell r="Z877">
            <v>4</v>
          </cell>
          <cell r="AA877"/>
          <cell r="AB877"/>
          <cell r="AC877"/>
          <cell r="AD877"/>
          <cell r="AE877"/>
          <cell r="AF877"/>
          <cell r="AG877"/>
          <cell r="AH877"/>
          <cell r="AI877"/>
          <cell r="AJ877"/>
          <cell r="AK877"/>
          <cell r="AL877"/>
          <cell r="AM877"/>
          <cell r="AN877"/>
          <cell r="AO877"/>
          <cell r="AP877"/>
          <cell r="AQ877">
            <v>140</v>
          </cell>
          <cell r="AR877">
            <v>140</v>
          </cell>
        </row>
        <row r="878">
          <cell r="A878" t="str">
            <v>14-13J5</v>
          </cell>
          <cell r="B878" t="str">
            <v>Lowell</v>
          </cell>
          <cell r="C878"/>
          <cell r="D878"/>
          <cell r="E878"/>
          <cell r="F878"/>
          <cell r="G878"/>
          <cell r="H878"/>
          <cell r="I878"/>
          <cell r="J878"/>
          <cell r="K878"/>
          <cell r="L878"/>
          <cell r="M878"/>
          <cell r="N878"/>
          <cell r="O878"/>
          <cell r="P878"/>
          <cell r="Q878"/>
          <cell r="R878"/>
          <cell r="S878">
            <v>1</v>
          </cell>
          <cell r="T878">
            <v>1</v>
          </cell>
          <cell r="U878"/>
          <cell r="V878"/>
          <cell r="W878"/>
          <cell r="X878"/>
          <cell r="Y878">
            <v>1</v>
          </cell>
          <cell r="Z878">
            <v>1</v>
          </cell>
          <cell r="AA878"/>
          <cell r="AB878"/>
          <cell r="AC878"/>
          <cell r="AD878"/>
          <cell r="AE878"/>
          <cell r="AF878"/>
          <cell r="AG878"/>
          <cell r="AH878"/>
          <cell r="AI878"/>
          <cell r="AJ878"/>
          <cell r="AK878"/>
          <cell r="AL878"/>
          <cell r="AM878"/>
          <cell r="AN878"/>
          <cell r="AO878"/>
          <cell r="AP878"/>
          <cell r="AQ878">
            <v>3</v>
          </cell>
          <cell r="AR878">
            <v>3</v>
          </cell>
        </row>
        <row r="879">
          <cell r="A879" t="str">
            <v>14-13J6</v>
          </cell>
          <cell r="B879" t="str">
            <v>Lowell</v>
          </cell>
          <cell r="C879"/>
          <cell r="D879"/>
          <cell r="E879"/>
          <cell r="F879"/>
          <cell r="G879"/>
          <cell r="H879"/>
          <cell r="I879"/>
          <cell r="J879"/>
          <cell r="K879"/>
          <cell r="L879"/>
          <cell r="M879"/>
          <cell r="N879"/>
          <cell r="O879"/>
          <cell r="P879"/>
          <cell r="Q879"/>
          <cell r="R879"/>
          <cell r="S879">
            <v>1</v>
          </cell>
          <cell r="T879">
            <v>1</v>
          </cell>
          <cell r="U879"/>
          <cell r="V879"/>
          <cell r="W879"/>
          <cell r="X879"/>
          <cell r="Y879">
            <v>1</v>
          </cell>
          <cell r="Z879">
            <v>1</v>
          </cell>
          <cell r="AA879"/>
          <cell r="AB879"/>
          <cell r="AC879"/>
          <cell r="AD879"/>
          <cell r="AE879"/>
          <cell r="AF879"/>
          <cell r="AG879"/>
          <cell r="AH879"/>
          <cell r="AI879"/>
          <cell r="AJ879"/>
          <cell r="AK879"/>
          <cell r="AL879"/>
          <cell r="AM879"/>
          <cell r="AN879"/>
          <cell r="AO879"/>
          <cell r="AP879"/>
          <cell r="AQ879">
            <v>9.6</v>
          </cell>
          <cell r="AR879">
            <v>9.6</v>
          </cell>
        </row>
        <row r="880">
          <cell r="A880" t="str">
            <v>14-13J7</v>
          </cell>
          <cell r="B880" t="str">
            <v>Lowell</v>
          </cell>
          <cell r="C880"/>
          <cell r="D880"/>
          <cell r="E880"/>
          <cell r="F880"/>
          <cell r="G880"/>
          <cell r="H880"/>
          <cell r="I880"/>
          <cell r="J880"/>
          <cell r="K880"/>
          <cell r="L880"/>
          <cell r="M880"/>
          <cell r="N880"/>
          <cell r="O880"/>
          <cell r="P880"/>
          <cell r="Q880"/>
          <cell r="R880"/>
          <cell r="S880"/>
          <cell r="T880"/>
          <cell r="U880"/>
          <cell r="V880"/>
          <cell r="W880"/>
          <cell r="X880"/>
          <cell r="Y880">
            <v>0</v>
          </cell>
          <cell r="Z880">
            <v>0</v>
          </cell>
          <cell r="AA880"/>
          <cell r="AB880"/>
          <cell r="AC880"/>
          <cell r="AD880"/>
          <cell r="AE880"/>
          <cell r="AF880"/>
          <cell r="AG880"/>
          <cell r="AH880"/>
          <cell r="AI880"/>
          <cell r="AJ880"/>
          <cell r="AK880"/>
          <cell r="AL880"/>
          <cell r="AM880"/>
          <cell r="AN880"/>
          <cell r="AO880"/>
          <cell r="AP880"/>
          <cell r="AQ880"/>
          <cell r="AR880"/>
        </row>
        <row r="881">
          <cell r="A881" t="str">
            <v>14-13L1</v>
          </cell>
          <cell r="B881" t="str">
            <v>Lowell</v>
          </cell>
          <cell r="C881"/>
          <cell r="D881"/>
          <cell r="E881"/>
          <cell r="F881"/>
          <cell r="G881"/>
          <cell r="H881"/>
          <cell r="I881"/>
          <cell r="J881"/>
          <cell r="K881"/>
          <cell r="L881"/>
          <cell r="M881"/>
          <cell r="N881"/>
          <cell r="O881"/>
          <cell r="P881"/>
          <cell r="Q881"/>
          <cell r="R881"/>
          <cell r="S881">
            <v>1</v>
          </cell>
          <cell r="T881">
            <v>1</v>
          </cell>
          <cell r="U881"/>
          <cell r="V881"/>
          <cell r="W881"/>
          <cell r="X881"/>
          <cell r="Y881">
            <v>1</v>
          </cell>
          <cell r="Z881">
            <v>1</v>
          </cell>
          <cell r="AA881"/>
          <cell r="AB881"/>
          <cell r="AC881"/>
          <cell r="AD881"/>
          <cell r="AE881"/>
          <cell r="AF881"/>
          <cell r="AG881"/>
          <cell r="AH881"/>
          <cell r="AI881"/>
          <cell r="AJ881"/>
          <cell r="AK881"/>
          <cell r="AL881"/>
          <cell r="AM881"/>
          <cell r="AN881"/>
          <cell r="AO881"/>
          <cell r="AP881"/>
          <cell r="AQ881">
            <v>120</v>
          </cell>
          <cell r="AR881">
            <v>120</v>
          </cell>
        </row>
        <row r="882">
          <cell r="A882" t="str">
            <v>14-14L1</v>
          </cell>
          <cell r="B882" t="str">
            <v>Tewksbury</v>
          </cell>
          <cell r="C882"/>
          <cell r="D882"/>
          <cell r="E882"/>
          <cell r="F882"/>
          <cell r="G882"/>
          <cell r="H882"/>
          <cell r="I882"/>
          <cell r="J882"/>
          <cell r="K882"/>
          <cell r="L882"/>
          <cell r="M882"/>
          <cell r="N882"/>
          <cell r="O882"/>
          <cell r="P882"/>
          <cell r="Q882"/>
          <cell r="R882"/>
          <cell r="S882">
            <v>45</v>
          </cell>
          <cell r="T882">
            <v>45</v>
          </cell>
          <cell r="U882"/>
          <cell r="V882"/>
          <cell r="W882"/>
          <cell r="X882"/>
          <cell r="Y882">
            <v>45</v>
          </cell>
          <cell r="Z882">
            <v>45</v>
          </cell>
          <cell r="AA882"/>
          <cell r="AB882"/>
          <cell r="AC882"/>
          <cell r="AD882"/>
          <cell r="AE882"/>
          <cell r="AF882"/>
          <cell r="AG882"/>
          <cell r="AH882"/>
          <cell r="AI882"/>
          <cell r="AJ882"/>
          <cell r="AK882"/>
          <cell r="AL882"/>
          <cell r="AM882"/>
          <cell r="AN882"/>
          <cell r="AO882"/>
          <cell r="AP882"/>
          <cell r="AQ882">
            <v>828.678</v>
          </cell>
          <cell r="AR882">
            <v>828.678</v>
          </cell>
        </row>
        <row r="883">
          <cell r="A883" t="str">
            <v>14-14L2</v>
          </cell>
          <cell r="B883" t="str">
            <v>Tewksbury</v>
          </cell>
          <cell r="C883"/>
          <cell r="D883"/>
          <cell r="E883"/>
          <cell r="F883"/>
          <cell r="G883"/>
          <cell r="H883"/>
          <cell r="I883"/>
          <cell r="J883"/>
          <cell r="K883"/>
          <cell r="L883"/>
          <cell r="M883"/>
          <cell r="N883"/>
          <cell r="O883">
            <v>1</v>
          </cell>
          <cell r="P883">
            <v>1</v>
          </cell>
          <cell r="Q883"/>
          <cell r="R883"/>
          <cell r="S883">
            <v>40</v>
          </cell>
          <cell r="T883">
            <v>40</v>
          </cell>
          <cell r="U883"/>
          <cell r="V883"/>
          <cell r="W883"/>
          <cell r="X883"/>
          <cell r="Y883">
            <v>41</v>
          </cell>
          <cell r="Z883">
            <v>41</v>
          </cell>
          <cell r="AA883"/>
          <cell r="AB883"/>
          <cell r="AC883"/>
          <cell r="AD883"/>
          <cell r="AE883"/>
          <cell r="AF883"/>
          <cell r="AG883"/>
          <cell r="AH883"/>
          <cell r="AI883"/>
          <cell r="AJ883"/>
          <cell r="AK883"/>
          <cell r="AL883"/>
          <cell r="AM883">
            <v>600</v>
          </cell>
          <cell r="AN883">
            <v>600</v>
          </cell>
          <cell r="AO883"/>
          <cell r="AP883"/>
          <cell r="AQ883">
            <v>264.35000000000002</v>
          </cell>
          <cell r="AR883">
            <v>264.35000000000002</v>
          </cell>
        </row>
        <row r="884">
          <cell r="A884" t="str">
            <v>14-14L3</v>
          </cell>
          <cell r="B884" t="str">
            <v>Tewksbury</v>
          </cell>
          <cell r="C884"/>
          <cell r="D884"/>
          <cell r="E884"/>
          <cell r="F884"/>
          <cell r="G884"/>
          <cell r="H884"/>
          <cell r="I884"/>
          <cell r="J884"/>
          <cell r="K884"/>
          <cell r="L884"/>
          <cell r="M884"/>
          <cell r="N884"/>
          <cell r="O884"/>
          <cell r="P884"/>
          <cell r="Q884"/>
          <cell r="R884"/>
          <cell r="S884">
            <v>22</v>
          </cell>
          <cell r="T884">
            <v>22</v>
          </cell>
          <cell r="U884"/>
          <cell r="V884"/>
          <cell r="W884"/>
          <cell r="X884"/>
          <cell r="Y884">
            <v>22</v>
          </cell>
          <cell r="Z884">
            <v>22</v>
          </cell>
          <cell r="AA884"/>
          <cell r="AB884"/>
          <cell r="AC884"/>
          <cell r="AD884"/>
          <cell r="AE884"/>
          <cell r="AF884"/>
          <cell r="AG884"/>
          <cell r="AH884"/>
          <cell r="AI884"/>
          <cell r="AJ884"/>
          <cell r="AK884"/>
          <cell r="AL884"/>
          <cell r="AM884"/>
          <cell r="AN884"/>
          <cell r="AO884"/>
          <cell r="AP884"/>
          <cell r="AQ884">
            <v>162.46</v>
          </cell>
          <cell r="AR884">
            <v>162.46</v>
          </cell>
        </row>
        <row r="885">
          <cell r="A885" t="str">
            <v>14-16L1</v>
          </cell>
          <cell r="B885" t="str">
            <v>Chelmsford, Lowell</v>
          </cell>
          <cell r="C885"/>
          <cell r="D885"/>
          <cell r="E885"/>
          <cell r="F885"/>
          <cell r="G885"/>
          <cell r="H885"/>
          <cell r="I885"/>
          <cell r="J885"/>
          <cell r="K885"/>
          <cell r="L885"/>
          <cell r="M885"/>
          <cell r="N885"/>
          <cell r="O885"/>
          <cell r="P885"/>
          <cell r="Q885"/>
          <cell r="R885"/>
          <cell r="S885">
            <v>1</v>
          </cell>
          <cell r="T885">
            <v>1</v>
          </cell>
          <cell r="U885"/>
          <cell r="V885"/>
          <cell r="W885"/>
          <cell r="X885"/>
          <cell r="Y885">
            <v>1</v>
          </cell>
          <cell r="Z885">
            <v>1</v>
          </cell>
          <cell r="AA885"/>
          <cell r="AB885"/>
          <cell r="AC885"/>
          <cell r="AD885"/>
          <cell r="AE885"/>
          <cell r="AF885"/>
          <cell r="AG885"/>
          <cell r="AH885"/>
          <cell r="AI885"/>
          <cell r="AJ885"/>
          <cell r="AK885"/>
          <cell r="AL885"/>
          <cell r="AM885"/>
          <cell r="AN885"/>
          <cell r="AO885"/>
          <cell r="AP885"/>
          <cell r="AQ885">
            <v>6</v>
          </cell>
          <cell r="AR885">
            <v>6</v>
          </cell>
        </row>
        <row r="886">
          <cell r="A886" t="str">
            <v>14-16L2</v>
          </cell>
          <cell r="B886" t="str">
            <v>Chelmsford, Lowell</v>
          </cell>
          <cell r="C886"/>
          <cell r="D886"/>
          <cell r="E886"/>
          <cell r="F886"/>
          <cell r="G886"/>
          <cell r="H886"/>
          <cell r="I886"/>
          <cell r="J886"/>
          <cell r="K886"/>
          <cell r="L886"/>
          <cell r="M886"/>
          <cell r="N886"/>
          <cell r="O886"/>
          <cell r="P886"/>
          <cell r="Q886"/>
          <cell r="R886"/>
          <cell r="S886">
            <v>18</v>
          </cell>
          <cell r="T886">
            <v>18</v>
          </cell>
          <cell r="U886"/>
          <cell r="V886"/>
          <cell r="W886"/>
          <cell r="X886"/>
          <cell r="Y886">
            <v>18</v>
          </cell>
          <cell r="Z886">
            <v>18</v>
          </cell>
          <cell r="AA886"/>
          <cell r="AB886"/>
          <cell r="AC886"/>
          <cell r="AD886"/>
          <cell r="AE886"/>
          <cell r="AF886"/>
          <cell r="AG886"/>
          <cell r="AH886"/>
          <cell r="AI886"/>
          <cell r="AJ886"/>
          <cell r="AK886"/>
          <cell r="AL886"/>
          <cell r="AM886"/>
          <cell r="AN886"/>
          <cell r="AO886"/>
          <cell r="AP886"/>
          <cell r="AQ886">
            <v>573.20000000000005</v>
          </cell>
          <cell r="AR886">
            <v>573.20000000000005</v>
          </cell>
        </row>
        <row r="887">
          <cell r="A887" t="str">
            <v>14-16L3</v>
          </cell>
          <cell r="B887" t="str">
            <v>Chelmsford, Lowell</v>
          </cell>
          <cell r="C887"/>
          <cell r="D887"/>
          <cell r="E887"/>
          <cell r="F887"/>
          <cell r="G887"/>
          <cell r="H887"/>
          <cell r="I887"/>
          <cell r="J887"/>
          <cell r="K887"/>
          <cell r="L887"/>
          <cell r="M887"/>
          <cell r="N887"/>
          <cell r="O887"/>
          <cell r="P887"/>
          <cell r="Q887"/>
          <cell r="R887"/>
          <cell r="S887">
            <v>99</v>
          </cell>
          <cell r="T887">
            <v>99</v>
          </cell>
          <cell r="U887"/>
          <cell r="V887"/>
          <cell r="W887"/>
          <cell r="X887"/>
          <cell r="Y887">
            <v>99</v>
          </cell>
          <cell r="Z887">
            <v>99</v>
          </cell>
          <cell r="AA887"/>
          <cell r="AB887"/>
          <cell r="AC887"/>
          <cell r="AD887"/>
          <cell r="AE887"/>
          <cell r="AF887"/>
          <cell r="AG887"/>
          <cell r="AH887"/>
          <cell r="AI887"/>
          <cell r="AJ887"/>
          <cell r="AK887"/>
          <cell r="AL887"/>
          <cell r="AM887"/>
          <cell r="AN887"/>
          <cell r="AO887"/>
          <cell r="AP887"/>
          <cell r="AQ887">
            <v>550.20000000000005</v>
          </cell>
          <cell r="AR887">
            <v>550.20000000000005</v>
          </cell>
        </row>
        <row r="888">
          <cell r="A888" t="str">
            <v>14-16L4</v>
          </cell>
          <cell r="B888" t="str">
            <v>Chelmsford, Lowell</v>
          </cell>
          <cell r="C888"/>
          <cell r="D888"/>
          <cell r="E888"/>
          <cell r="F888"/>
          <cell r="G888"/>
          <cell r="H888"/>
          <cell r="I888"/>
          <cell r="J888"/>
          <cell r="K888"/>
          <cell r="L888"/>
          <cell r="M888"/>
          <cell r="N888"/>
          <cell r="O888"/>
          <cell r="P888"/>
          <cell r="Q888"/>
          <cell r="R888"/>
          <cell r="S888">
            <v>105</v>
          </cell>
          <cell r="T888">
            <v>105</v>
          </cell>
          <cell r="U888"/>
          <cell r="V888"/>
          <cell r="W888"/>
          <cell r="X888"/>
          <cell r="Y888">
            <v>105</v>
          </cell>
          <cell r="Z888">
            <v>105</v>
          </cell>
          <cell r="AA888"/>
          <cell r="AB888"/>
          <cell r="AC888"/>
          <cell r="AD888"/>
          <cell r="AE888"/>
          <cell r="AF888"/>
          <cell r="AG888"/>
          <cell r="AH888"/>
          <cell r="AI888"/>
          <cell r="AJ888"/>
          <cell r="AK888"/>
          <cell r="AL888"/>
          <cell r="AM888"/>
          <cell r="AN888"/>
          <cell r="AO888"/>
          <cell r="AP888"/>
          <cell r="AQ888">
            <v>986.94</v>
          </cell>
          <cell r="AR888">
            <v>986.94</v>
          </cell>
        </row>
        <row r="889">
          <cell r="A889" t="str">
            <v>14-16L5</v>
          </cell>
          <cell r="B889" t="str">
            <v>Chelmsford, Lowell</v>
          </cell>
          <cell r="C889"/>
          <cell r="D889"/>
          <cell r="E889"/>
          <cell r="F889"/>
          <cell r="G889"/>
          <cell r="H889"/>
          <cell r="I889"/>
          <cell r="J889"/>
          <cell r="K889"/>
          <cell r="L889"/>
          <cell r="M889"/>
          <cell r="N889"/>
          <cell r="O889"/>
          <cell r="P889"/>
          <cell r="Q889"/>
          <cell r="R889"/>
          <cell r="S889"/>
          <cell r="T889"/>
          <cell r="U889"/>
          <cell r="V889"/>
          <cell r="W889"/>
          <cell r="X889"/>
          <cell r="Y889">
            <v>0</v>
          </cell>
          <cell r="Z889">
            <v>0</v>
          </cell>
          <cell r="AA889"/>
          <cell r="AB889"/>
          <cell r="AC889"/>
          <cell r="AD889"/>
          <cell r="AE889"/>
          <cell r="AF889"/>
          <cell r="AG889"/>
          <cell r="AH889"/>
          <cell r="AI889"/>
          <cell r="AJ889"/>
          <cell r="AK889"/>
          <cell r="AL889"/>
          <cell r="AM889"/>
          <cell r="AN889"/>
          <cell r="AO889"/>
          <cell r="AP889"/>
          <cell r="AQ889"/>
          <cell r="AR889"/>
        </row>
        <row r="890">
          <cell r="A890" t="str">
            <v>14-16L6</v>
          </cell>
          <cell r="B890" t="str">
            <v>Chelmsford, Lowell</v>
          </cell>
          <cell r="C890"/>
          <cell r="D890"/>
          <cell r="E890"/>
          <cell r="F890"/>
          <cell r="G890"/>
          <cell r="H890"/>
          <cell r="I890"/>
          <cell r="J890"/>
          <cell r="K890"/>
          <cell r="L890"/>
          <cell r="M890"/>
          <cell r="N890"/>
          <cell r="O890"/>
          <cell r="P890"/>
          <cell r="Q890"/>
          <cell r="R890"/>
          <cell r="S890"/>
          <cell r="T890"/>
          <cell r="U890"/>
          <cell r="V890"/>
          <cell r="W890"/>
          <cell r="X890"/>
          <cell r="Y890">
            <v>0</v>
          </cell>
          <cell r="Z890">
            <v>0</v>
          </cell>
          <cell r="AA890"/>
          <cell r="AB890"/>
          <cell r="AC890"/>
          <cell r="AD890"/>
          <cell r="AE890"/>
          <cell r="AF890"/>
          <cell r="AG890"/>
          <cell r="AH890"/>
          <cell r="AI890"/>
          <cell r="AJ890"/>
          <cell r="AK890"/>
          <cell r="AL890"/>
          <cell r="AM890"/>
          <cell r="AN890"/>
          <cell r="AO890"/>
          <cell r="AP890"/>
          <cell r="AQ890"/>
          <cell r="AR890"/>
        </row>
        <row r="891">
          <cell r="A891" t="str">
            <v>14-16L7</v>
          </cell>
          <cell r="B891" t="str">
            <v>Chelmsford</v>
          </cell>
          <cell r="C891"/>
          <cell r="D891"/>
          <cell r="E891"/>
          <cell r="F891"/>
          <cell r="G891"/>
          <cell r="H891"/>
          <cell r="I891"/>
          <cell r="J891"/>
          <cell r="K891"/>
          <cell r="L891"/>
          <cell r="M891"/>
          <cell r="N891"/>
          <cell r="O891"/>
          <cell r="P891"/>
          <cell r="Q891"/>
          <cell r="R891"/>
          <cell r="S891"/>
          <cell r="T891"/>
          <cell r="U891"/>
          <cell r="V891"/>
          <cell r="W891"/>
          <cell r="X891"/>
          <cell r="Y891">
            <v>0</v>
          </cell>
          <cell r="Z891">
            <v>0</v>
          </cell>
          <cell r="AA891"/>
          <cell r="AB891"/>
          <cell r="AC891"/>
          <cell r="AD891"/>
          <cell r="AE891"/>
          <cell r="AF891"/>
          <cell r="AG891"/>
          <cell r="AH891"/>
          <cell r="AI891"/>
          <cell r="AJ891"/>
          <cell r="AK891"/>
          <cell r="AL891"/>
          <cell r="AM891"/>
          <cell r="AN891"/>
          <cell r="AO891"/>
          <cell r="AP891"/>
          <cell r="AQ891"/>
          <cell r="AR891"/>
        </row>
        <row r="892">
          <cell r="A892" t="str">
            <v>14-18J1</v>
          </cell>
          <cell r="B892" t="str">
            <v>Billerica</v>
          </cell>
          <cell r="C892"/>
          <cell r="D892"/>
          <cell r="E892"/>
          <cell r="F892"/>
          <cell r="G892"/>
          <cell r="H892"/>
          <cell r="I892"/>
          <cell r="J892"/>
          <cell r="K892"/>
          <cell r="L892"/>
          <cell r="M892"/>
          <cell r="N892"/>
          <cell r="O892"/>
          <cell r="P892"/>
          <cell r="Q892"/>
          <cell r="R892"/>
          <cell r="S892"/>
          <cell r="T892"/>
          <cell r="U892"/>
          <cell r="V892"/>
          <cell r="W892"/>
          <cell r="X892"/>
          <cell r="Y892">
            <v>0</v>
          </cell>
          <cell r="Z892">
            <v>0</v>
          </cell>
          <cell r="AA892"/>
          <cell r="AB892"/>
          <cell r="AC892"/>
          <cell r="AD892"/>
          <cell r="AE892"/>
          <cell r="AF892"/>
          <cell r="AG892"/>
          <cell r="AH892"/>
          <cell r="AI892"/>
          <cell r="AJ892"/>
          <cell r="AK892"/>
          <cell r="AL892"/>
          <cell r="AM892"/>
          <cell r="AN892"/>
          <cell r="AO892"/>
          <cell r="AP892"/>
          <cell r="AQ892"/>
          <cell r="AR892"/>
        </row>
        <row r="893">
          <cell r="A893" t="str">
            <v>14-18L1</v>
          </cell>
          <cell r="B893" t="str">
            <v>Billerica</v>
          </cell>
          <cell r="C893"/>
          <cell r="D893"/>
          <cell r="E893"/>
          <cell r="F893"/>
          <cell r="G893"/>
          <cell r="H893"/>
          <cell r="I893"/>
          <cell r="J893"/>
          <cell r="K893"/>
          <cell r="L893"/>
          <cell r="M893"/>
          <cell r="N893"/>
          <cell r="O893"/>
          <cell r="P893"/>
          <cell r="Q893"/>
          <cell r="R893"/>
          <cell r="S893">
            <v>29</v>
          </cell>
          <cell r="T893">
            <v>29</v>
          </cell>
          <cell r="U893"/>
          <cell r="V893"/>
          <cell r="W893"/>
          <cell r="X893"/>
          <cell r="Y893">
            <v>29</v>
          </cell>
          <cell r="Z893">
            <v>29</v>
          </cell>
          <cell r="AA893"/>
          <cell r="AB893"/>
          <cell r="AC893"/>
          <cell r="AD893"/>
          <cell r="AE893"/>
          <cell r="AF893"/>
          <cell r="AG893"/>
          <cell r="AH893"/>
          <cell r="AI893"/>
          <cell r="AJ893"/>
          <cell r="AK893"/>
          <cell r="AL893"/>
          <cell r="AM893"/>
          <cell r="AN893"/>
          <cell r="AO893"/>
          <cell r="AP893"/>
          <cell r="AQ893">
            <v>150.07</v>
          </cell>
          <cell r="AR893">
            <v>150.07</v>
          </cell>
        </row>
        <row r="894">
          <cell r="A894" t="str">
            <v>14-18L2</v>
          </cell>
          <cell r="B894" t="str">
            <v>Billerica</v>
          </cell>
          <cell r="C894"/>
          <cell r="D894"/>
          <cell r="E894"/>
          <cell r="F894"/>
          <cell r="G894"/>
          <cell r="H894"/>
          <cell r="I894"/>
          <cell r="J894"/>
          <cell r="K894"/>
          <cell r="L894"/>
          <cell r="M894"/>
          <cell r="N894"/>
          <cell r="O894"/>
          <cell r="P894"/>
          <cell r="Q894"/>
          <cell r="R894"/>
          <cell r="S894">
            <v>26</v>
          </cell>
          <cell r="T894">
            <v>26</v>
          </cell>
          <cell r="U894"/>
          <cell r="V894"/>
          <cell r="W894"/>
          <cell r="X894"/>
          <cell r="Y894">
            <v>26</v>
          </cell>
          <cell r="Z894">
            <v>26</v>
          </cell>
          <cell r="AA894"/>
          <cell r="AB894"/>
          <cell r="AC894"/>
          <cell r="AD894"/>
          <cell r="AE894"/>
          <cell r="AF894"/>
          <cell r="AG894"/>
          <cell r="AH894"/>
          <cell r="AI894"/>
          <cell r="AJ894"/>
          <cell r="AK894"/>
          <cell r="AL894"/>
          <cell r="AM894"/>
          <cell r="AN894"/>
          <cell r="AO894"/>
          <cell r="AP894"/>
          <cell r="AQ894">
            <v>312.02999999999997</v>
          </cell>
          <cell r="AR894">
            <v>312.02999999999997</v>
          </cell>
        </row>
        <row r="895">
          <cell r="A895" t="str">
            <v>14-18L3</v>
          </cell>
          <cell r="B895" t="str">
            <v>Billerica</v>
          </cell>
          <cell r="C895"/>
          <cell r="D895"/>
          <cell r="E895"/>
          <cell r="F895"/>
          <cell r="G895"/>
          <cell r="H895"/>
          <cell r="I895"/>
          <cell r="J895"/>
          <cell r="K895"/>
          <cell r="L895"/>
          <cell r="M895"/>
          <cell r="N895"/>
          <cell r="O895"/>
          <cell r="P895"/>
          <cell r="Q895"/>
          <cell r="R895"/>
          <cell r="S895">
            <v>47</v>
          </cell>
          <cell r="T895">
            <v>47</v>
          </cell>
          <cell r="U895"/>
          <cell r="V895"/>
          <cell r="W895"/>
          <cell r="X895"/>
          <cell r="Y895">
            <v>47</v>
          </cell>
          <cell r="Z895">
            <v>47</v>
          </cell>
          <cell r="AA895"/>
          <cell r="AB895"/>
          <cell r="AC895"/>
          <cell r="AD895"/>
          <cell r="AE895"/>
          <cell r="AF895"/>
          <cell r="AG895"/>
          <cell r="AH895"/>
          <cell r="AI895"/>
          <cell r="AJ895"/>
          <cell r="AK895"/>
          <cell r="AL895"/>
          <cell r="AM895"/>
          <cell r="AN895"/>
          <cell r="AO895"/>
          <cell r="AP895"/>
          <cell r="AQ895">
            <v>335.34500000000003</v>
          </cell>
          <cell r="AR895">
            <v>335.34500000000003</v>
          </cell>
        </row>
        <row r="896">
          <cell r="A896" t="str">
            <v>14-1J1</v>
          </cell>
          <cell r="B896" t="str">
            <v>Lawrence</v>
          </cell>
          <cell r="C896"/>
          <cell r="D896"/>
          <cell r="E896"/>
          <cell r="F896"/>
          <cell r="G896"/>
          <cell r="H896"/>
          <cell r="I896"/>
          <cell r="J896"/>
          <cell r="K896"/>
          <cell r="L896"/>
          <cell r="M896"/>
          <cell r="N896"/>
          <cell r="O896"/>
          <cell r="P896"/>
          <cell r="Q896"/>
          <cell r="R896"/>
          <cell r="S896">
            <v>9</v>
          </cell>
          <cell r="T896">
            <v>9</v>
          </cell>
          <cell r="U896"/>
          <cell r="V896"/>
          <cell r="W896"/>
          <cell r="X896"/>
          <cell r="Y896">
            <v>9</v>
          </cell>
          <cell r="Z896">
            <v>9</v>
          </cell>
          <cell r="AA896"/>
          <cell r="AB896"/>
          <cell r="AC896"/>
          <cell r="AD896"/>
          <cell r="AE896"/>
          <cell r="AF896"/>
          <cell r="AG896"/>
          <cell r="AH896"/>
          <cell r="AI896"/>
          <cell r="AJ896"/>
          <cell r="AK896"/>
          <cell r="AL896"/>
          <cell r="AM896"/>
          <cell r="AN896"/>
          <cell r="AO896"/>
          <cell r="AP896"/>
          <cell r="AQ896">
            <v>52.96</v>
          </cell>
          <cell r="AR896">
            <v>52.96</v>
          </cell>
        </row>
        <row r="897">
          <cell r="A897" t="str">
            <v>14-1J2</v>
          </cell>
          <cell r="B897" t="str">
            <v>Lawrence</v>
          </cell>
          <cell r="C897"/>
          <cell r="D897"/>
          <cell r="E897"/>
          <cell r="F897"/>
          <cell r="G897"/>
          <cell r="H897"/>
          <cell r="I897"/>
          <cell r="J897"/>
          <cell r="K897"/>
          <cell r="L897"/>
          <cell r="M897"/>
          <cell r="N897"/>
          <cell r="O897"/>
          <cell r="P897"/>
          <cell r="Q897"/>
          <cell r="R897"/>
          <cell r="S897">
            <v>2</v>
          </cell>
          <cell r="T897">
            <v>2</v>
          </cell>
          <cell r="U897"/>
          <cell r="V897"/>
          <cell r="W897"/>
          <cell r="X897"/>
          <cell r="Y897">
            <v>2</v>
          </cell>
          <cell r="Z897">
            <v>2</v>
          </cell>
          <cell r="AA897"/>
          <cell r="AB897"/>
          <cell r="AC897"/>
          <cell r="AD897"/>
          <cell r="AE897"/>
          <cell r="AF897"/>
          <cell r="AG897"/>
          <cell r="AH897"/>
          <cell r="AI897"/>
          <cell r="AJ897"/>
          <cell r="AK897"/>
          <cell r="AL897"/>
          <cell r="AM897"/>
          <cell r="AN897"/>
          <cell r="AO897"/>
          <cell r="AP897"/>
          <cell r="AQ897">
            <v>80</v>
          </cell>
          <cell r="AR897">
            <v>80</v>
          </cell>
        </row>
        <row r="898">
          <cell r="A898" t="str">
            <v>14-1J4</v>
          </cell>
          <cell r="B898" t="str">
            <v>Lawrence</v>
          </cell>
          <cell r="C898"/>
          <cell r="D898"/>
          <cell r="E898"/>
          <cell r="F898"/>
          <cell r="G898"/>
          <cell r="H898"/>
          <cell r="I898"/>
          <cell r="J898"/>
          <cell r="K898"/>
          <cell r="L898"/>
          <cell r="M898"/>
          <cell r="N898"/>
          <cell r="O898"/>
          <cell r="P898"/>
          <cell r="Q898"/>
          <cell r="R898"/>
          <cell r="S898">
            <v>4</v>
          </cell>
          <cell r="T898">
            <v>4</v>
          </cell>
          <cell r="U898"/>
          <cell r="V898"/>
          <cell r="W898"/>
          <cell r="X898"/>
          <cell r="Y898">
            <v>4</v>
          </cell>
          <cell r="Z898">
            <v>4</v>
          </cell>
          <cell r="AA898"/>
          <cell r="AB898"/>
          <cell r="AC898"/>
          <cell r="AD898"/>
          <cell r="AE898"/>
          <cell r="AF898"/>
          <cell r="AG898"/>
          <cell r="AH898"/>
          <cell r="AI898"/>
          <cell r="AJ898"/>
          <cell r="AK898"/>
          <cell r="AL898"/>
          <cell r="AM898"/>
          <cell r="AN898"/>
          <cell r="AO898"/>
          <cell r="AP898"/>
          <cell r="AQ898">
            <v>22.85</v>
          </cell>
          <cell r="AR898">
            <v>22.85</v>
          </cell>
        </row>
        <row r="899">
          <cell r="A899" t="str">
            <v>14-1J5</v>
          </cell>
          <cell r="B899" t="str">
            <v>Lawrence</v>
          </cell>
          <cell r="C899"/>
          <cell r="D899"/>
          <cell r="E899"/>
          <cell r="F899"/>
          <cell r="G899"/>
          <cell r="H899"/>
          <cell r="I899"/>
          <cell r="J899"/>
          <cell r="K899"/>
          <cell r="L899"/>
          <cell r="M899"/>
          <cell r="N899"/>
          <cell r="O899"/>
          <cell r="P899"/>
          <cell r="Q899"/>
          <cell r="R899"/>
          <cell r="S899">
            <v>3</v>
          </cell>
          <cell r="T899">
            <v>3</v>
          </cell>
          <cell r="U899"/>
          <cell r="V899"/>
          <cell r="W899"/>
          <cell r="X899"/>
          <cell r="Y899">
            <v>3</v>
          </cell>
          <cell r="Z899">
            <v>3</v>
          </cell>
          <cell r="AA899"/>
          <cell r="AB899"/>
          <cell r="AC899"/>
          <cell r="AD899"/>
          <cell r="AE899"/>
          <cell r="AF899"/>
          <cell r="AG899"/>
          <cell r="AH899"/>
          <cell r="AI899"/>
          <cell r="AJ899"/>
          <cell r="AK899"/>
          <cell r="AL899"/>
          <cell r="AM899"/>
          <cell r="AN899"/>
          <cell r="AO899"/>
          <cell r="AP899"/>
          <cell r="AQ899">
            <v>14.66</v>
          </cell>
          <cell r="AR899">
            <v>14.66</v>
          </cell>
        </row>
        <row r="900">
          <cell r="A900" t="str">
            <v>14-1J6</v>
          </cell>
          <cell r="B900" t="str">
            <v>Lawrence</v>
          </cell>
          <cell r="C900"/>
          <cell r="D900"/>
          <cell r="E900"/>
          <cell r="F900"/>
          <cell r="G900"/>
          <cell r="H900"/>
          <cell r="I900"/>
          <cell r="J900"/>
          <cell r="K900"/>
          <cell r="L900"/>
          <cell r="M900"/>
          <cell r="N900"/>
          <cell r="O900"/>
          <cell r="P900"/>
          <cell r="Q900"/>
          <cell r="R900"/>
          <cell r="S900">
            <v>4</v>
          </cell>
          <cell r="T900">
            <v>4</v>
          </cell>
          <cell r="U900"/>
          <cell r="V900"/>
          <cell r="W900"/>
          <cell r="X900"/>
          <cell r="Y900">
            <v>4</v>
          </cell>
          <cell r="Z900">
            <v>4</v>
          </cell>
          <cell r="AA900"/>
          <cell r="AB900"/>
          <cell r="AC900"/>
          <cell r="AD900"/>
          <cell r="AE900"/>
          <cell r="AF900"/>
          <cell r="AG900"/>
          <cell r="AH900"/>
          <cell r="AI900"/>
          <cell r="AJ900"/>
          <cell r="AK900"/>
          <cell r="AL900"/>
          <cell r="AM900"/>
          <cell r="AN900"/>
          <cell r="AO900"/>
          <cell r="AP900"/>
          <cell r="AQ900">
            <v>20.66</v>
          </cell>
          <cell r="AR900">
            <v>20.66</v>
          </cell>
        </row>
        <row r="901">
          <cell r="A901" t="str">
            <v>14-1J7</v>
          </cell>
          <cell r="B901" t="str">
            <v>Lawrence</v>
          </cell>
          <cell r="C901"/>
          <cell r="D901"/>
          <cell r="E901"/>
          <cell r="F901"/>
          <cell r="G901"/>
          <cell r="H901"/>
          <cell r="I901"/>
          <cell r="J901"/>
          <cell r="K901"/>
          <cell r="L901"/>
          <cell r="M901"/>
          <cell r="N901"/>
          <cell r="O901"/>
          <cell r="P901"/>
          <cell r="Q901"/>
          <cell r="R901"/>
          <cell r="S901">
            <v>3</v>
          </cell>
          <cell r="T901">
            <v>3</v>
          </cell>
          <cell r="U901"/>
          <cell r="V901"/>
          <cell r="W901"/>
          <cell r="X901"/>
          <cell r="Y901">
            <v>3</v>
          </cell>
          <cell r="Z901">
            <v>3</v>
          </cell>
          <cell r="AA901"/>
          <cell r="AB901"/>
          <cell r="AC901"/>
          <cell r="AD901"/>
          <cell r="AE901"/>
          <cell r="AF901"/>
          <cell r="AG901"/>
          <cell r="AH901"/>
          <cell r="AI901"/>
          <cell r="AJ901"/>
          <cell r="AK901"/>
          <cell r="AL901"/>
          <cell r="AM901"/>
          <cell r="AN901"/>
          <cell r="AO901"/>
          <cell r="AP901"/>
          <cell r="AQ901">
            <v>22</v>
          </cell>
          <cell r="AR901">
            <v>22</v>
          </cell>
        </row>
        <row r="902">
          <cell r="A902" t="str">
            <v>14-1J8</v>
          </cell>
          <cell r="B902" t="str">
            <v>Lawrence</v>
          </cell>
          <cell r="C902"/>
          <cell r="D902"/>
          <cell r="E902"/>
          <cell r="F902"/>
          <cell r="G902"/>
          <cell r="H902"/>
          <cell r="I902"/>
          <cell r="J902"/>
          <cell r="K902"/>
          <cell r="L902"/>
          <cell r="M902"/>
          <cell r="N902"/>
          <cell r="O902"/>
          <cell r="P902"/>
          <cell r="Q902"/>
          <cell r="R902"/>
          <cell r="S902">
            <v>1</v>
          </cell>
          <cell r="T902">
            <v>1</v>
          </cell>
          <cell r="U902"/>
          <cell r="V902"/>
          <cell r="W902"/>
          <cell r="X902"/>
          <cell r="Y902">
            <v>1</v>
          </cell>
          <cell r="Z902">
            <v>1</v>
          </cell>
          <cell r="AA902"/>
          <cell r="AB902"/>
          <cell r="AC902"/>
          <cell r="AD902"/>
          <cell r="AE902"/>
          <cell r="AF902"/>
          <cell r="AG902"/>
          <cell r="AH902"/>
          <cell r="AI902"/>
          <cell r="AJ902"/>
          <cell r="AK902"/>
          <cell r="AL902"/>
          <cell r="AM902"/>
          <cell r="AN902"/>
          <cell r="AO902"/>
          <cell r="AP902"/>
          <cell r="AQ902">
            <v>23</v>
          </cell>
          <cell r="AR902">
            <v>23</v>
          </cell>
        </row>
        <row r="903">
          <cell r="A903" t="str">
            <v>14-1J9</v>
          </cell>
          <cell r="B903" t="str">
            <v>Lawrence</v>
          </cell>
          <cell r="C903"/>
          <cell r="D903"/>
          <cell r="E903"/>
          <cell r="F903"/>
          <cell r="G903"/>
          <cell r="H903"/>
          <cell r="I903"/>
          <cell r="J903"/>
          <cell r="K903"/>
          <cell r="L903"/>
          <cell r="M903"/>
          <cell r="N903"/>
          <cell r="O903"/>
          <cell r="P903"/>
          <cell r="Q903"/>
          <cell r="R903"/>
          <cell r="S903">
            <v>14</v>
          </cell>
          <cell r="T903">
            <v>14</v>
          </cell>
          <cell r="U903"/>
          <cell r="V903"/>
          <cell r="W903"/>
          <cell r="X903"/>
          <cell r="Y903">
            <v>14</v>
          </cell>
          <cell r="Z903">
            <v>14</v>
          </cell>
          <cell r="AA903"/>
          <cell r="AB903"/>
          <cell r="AC903"/>
          <cell r="AD903"/>
          <cell r="AE903"/>
          <cell r="AF903"/>
          <cell r="AG903"/>
          <cell r="AH903"/>
          <cell r="AI903"/>
          <cell r="AJ903"/>
          <cell r="AK903"/>
          <cell r="AL903"/>
          <cell r="AM903"/>
          <cell r="AN903"/>
          <cell r="AO903"/>
          <cell r="AP903"/>
          <cell r="AQ903">
            <v>81.790000000000006</v>
          </cell>
          <cell r="AR903">
            <v>81.790000000000006</v>
          </cell>
        </row>
        <row r="904">
          <cell r="A904" t="str">
            <v>14-211L1</v>
          </cell>
          <cell r="B904" t="str">
            <v>Tyngsborough</v>
          </cell>
          <cell r="C904"/>
          <cell r="D904"/>
          <cell r="E904"/>
          <cell r="F904"/>
          <cell r="G904"/>
          <cell r="H904"/>
          <cell r="I904"/>
          <cell r="J904"/>
          <cell r="K904"/>
          <cell r="L904"/>
          <cell r="M904"/>
          <cell r="N904"/>
          <cell r="O904">
            <v>1</v>
          </cell>
          <cell r="P904">
            <v>1</v>
          </cell>
          <cell r="Q904"/>
          <cell r="R904"/>
          <cell r="S904">
            <v>24</v>
          </cell>
          <cell r="T904">
            <v>24</v>
          </cell>
          <cell r="U904"/>
          <cell r="V904"/>
          <cell r="W904"/>
          <cell r="X904"/>
          <cell r="Y904">
            <v>25</v>
          </cell>
          <cell r="Z904">
            <v>25</v>
          </cell>
          <cell r="AA904"/>
          <cell r="AB904"/>
          <cell r="AC904"/>
          <cell r="AD904"/>
          <cell r="AE904"/>
          <cell r="AF904"/>
          <cell r="AG904"/>
          <cell r="AH904"/>
          <cell r="AI904"/>
          <cell r="AJ904"/>
          <cell r="AK904"/>
          <cell r="AL904"/>
          <cell r="AM904">
            <v>1.2</v>
          </cell>
          <cell r="AN904">
            <v>1.2</v>
          </cell>
          <cell r="AO904"/>
          <cell r="AP904"/>
          <cell r="AQ904">
            <v>1006.84</v>
          </cell>
          <cell r="AR904">
            <v>1006.84</v>
          </cell>
        </row>
        <row r="905">
          <cell r="A905" t="str">
            <v>14-211L2</v>
          </cell>
          <cell r="B905" t="str">
            <v>Dracut, Tyngsborough</v>
          </cell>
          <cell r="C905"/>
          <cell r="D905"/>
          <cell r="E905"/>
          <cell r="F905"/>
          <cell r="G905">
            <v>1</v>
          </cell>
          <cell r="H905">
            <v>1</v>
          </cell>
          <cell r="I905"/>
          <cell r="J905"/>
          <cell r="K905"/>
          <cell r="L905"/>
          <cell r="M905"/>
          <cell r="N905"/>
          <cell r="O905"/>
          <cell r="P905"/>
          <cell r="Q905"/>
          <cell r="R905"/>
          <cell r="S905">
            <v>136</v>
          </cell>
          <cell r="T905">
            <v>136</v>
          </cell>
          <cell r="U905"/>
          <cell r="V905"/>
          <cell r="W905"/>
          <cell r="X905"/>
          <cell r="Y905">
            <v>137</v>
          </cell>
          <cell r="Z905">
            <v>137</v>
          </cell>
          <cell r="AA905"/>
          <cell r="AB905"/>
          <cell r="AC905"/>
          <cell r="AD905"/>
          <cell r="AE905">
            <v>5000</v>
          </cell>
          <cell r="AF905">
            <v>5000</v>
          </cell>
          <cell r="AG905"/>
          <cell r="AH905"/>
          <cell r="AI905"/>
          <cell r="AJ905"/>
          <cell r="AK905"/>
          <cell r="AL905"/>
          <cell r="AM905"/>
          <cell r="AN905"/>
          <cell r="AO905"/>
          <cell r="AP905"/>
          <cell r="AQ905">
            <v>808.06</v>
          </cell>
          <cell r="AR905">
            <v>808.06</v>
          </cell>
        </row>
        <row r="906">
          <cell r="A906" t="str">
            <v>14-21L1</v>
          </cell>
          <cell r="B906" t="str">
            <v>Dracut, Lowell, Tyngsborough</v>
          </cell>
          <cell r="C906"/>
          <cell r="D906"/>
          <cell r="E906"/>
          <cell r="F906"/>
          <cell r="G906"/>
          <cell r="H906"/>
          <cell r="I906"/>
          <cell r="J906"/>
          <cell r="K906"/>
          <cell r="L906"/>
          <cell r="M906"/>
          <cell r="N906"/>
          <cell r="O906"/>
          <cell r="P906"/>
          <cell r="Q906"/>
          <cell r="R906"/>
          <cell r="S906">
            <v>92</v>
          </cell>
          <cell r="T906">
            <v>92</v>
          </cell>
          <cell r="U906"/>
          <cell r="V906"/>
          <cell r="W906"/>
          <cell r="X906"/>
          <cell r="Y906">
            <v>92</v>
          </cell>
          <cell r="Z906">
            <v>92</v>
          </cell>
          <cell r="AA906"/>
          <cell r="AB906"/>
          <cell r="AC906"/>
          <cell r="AD906"/>
          <cell r="AE906"/>
          <cell r="AF906"/>
          <cell r="AG906"/>
          <cell r="AH906"/>
          <cell r="AI906"/>
          <cell r="AJ906"/>
          <cell r="AK906"/>
          <cell r="AL906"/>
          <cell r="AM906"/>
          <cell r="AN906"/>
          <cell r="AO906"/>
          <cell r="AP906"/>
          <cell r="AQ906">
            <v>723.26099999999997</v>
          </cell>
          <cell r="AR906">
            <v>723.26099999999997</v>
          </cell>
        </row>
        <row r="907">
          <cell r="A907" t="str">
            <v>14-21L2</v>
          </cell>
          <cell r="B907" t="str">
            <v>Dracut, Lowell</v>
          </cell>
          <cell r="C907"/>
          <cell r="D907"/>
          <cell r="E907"/>
          <cell r="F907"/>
          <cell r="G907"/>
          <cell r="H907"/>
          <cell r="I907"/>
          <cell r="J907"/>
          <cell r="K907"/>
          <cell r="L907"/>
          <cell r="M907"/>
          <cell r="N907"/>
          <cell r="O907"/>
          <cell r="P907"/>
          <cell r="Q907"/>
          <cell r="R907"/>
          <cell r="S907">
            <v>45</v>
          </cell>
          <cell r="T907">
            <v>45</v>
          </cell>
          <cell r="U907"/>
          <cell r="V907"/>
          <cell r="W907"/>
          <cell r="X907"/>
          <cell r="Y907">
            <v>45</v>
          </cell>
          <cell r="Z907">
            <v>45</v>
          </cell>
          <cell r="AA907"/>
          <cell r="AB907"/>
          <cell r="AC907"/>
          <cell r="AD907"/>
          <cell r="AE907"/>
          <cell r="AF907"/>
          <cell r="AG907"/>
          <cell r="AH907"/>
          <cell r="AI907"/>
          <cell r="AJ907"/>
          <cell r="AK907"/>
          <cell r="AL907"/>
          <cell r="AM907"/>
          <cell r="AN907"/>
          <cell r="AO907"/>
          <cell r="AP907"/>
          <cell r="AQ907">
            <v>298.16000000000003</v>
          </cell>
          <cell r="AR907">
            <v>298.16000000000003</v>
          </cell>
        </row>
        <row r="908">
          <cell r="A908" t="str">
            <v>14-21L3</v>
          </cell>
          <cell r="B908" t="str">
            <v>Dracut, Lowell</v>
          </cell>
          <cell r="C908"/>
          <cell r="D908"/>
          <cell r="E908"/>
          <cell r="F908"/>
          <cell r="G908"/>
          <cell r="H908"/>
          <cell r="I908"/>
          <cell r="J908"/>
          <cell r="K908"/>
          <cell r="L908"/>
          <cell r="M908"/>
          <cell r="N908"/>
          <cell r="O908">
            <v>1</v>
          </cell>
          <cell r="P908">
            <v>1</v>
          </cell>
          <cell r="Q908"/>
          <cell r="R908"/>
          <cell r="S908">
            <v>74</v>
          </cell>
          <cell r="T908">
            <v>74</v>
          </cell>
          <cell r="U908"/>
          <cell r="V908"/>
          <cell r="W908"/>
          <cell r="X908"/>
          <cell r="Y908">
            <v>75</v>
          </cell>
          <cell r="Z908">
            <v>75</v>
          </cell>
          <cell r="AA908"/>
          <cell r="AB908"/>
          <cell r="AC908"/>
          <cell r="AD908"/>
          <cell r="AE908"/>
          <cell r="AF908"/>
          <cell r="AG908"/>
          <cell r="AH908"/>
          <cell r="AI908"/>
          <cell r="AJ908"/>
          <cell r="AK908"/>
          <cell r="AL908"/>
          <cell r="AM908">
            <v>60</v>
          </cell>
          <cell r="AN908">
            <v>60</v>
          </cell>
          <cell r="AO908"/>
          <cell r="AP908"/>
          <cell r="AQ908">
            <v>407.55500000000001</v>
          </cell>
          <cell r="AR908">
            <v>407.55500000000001</v>
          </cell>
        </row>
        <row r="909">
          <cell r="A909" t="str">
            <v>14-2326</v>
          </cell>
          <cell r="B909" t="str">
            <v>Haverhill, Lawrence, North Andover</v>
          </cell>
          <cell r="C909"/>
          <cell r="D909"/>
          <cell r="E909"/>
          <cell r="F909"/>
          <cell r="G909"/>
          <cell r="H909"/>
          <cell r="I909"/>
          <cell r="J909"/>
          <cell r="K909"/>
          <cell r="L909"/>
          <cell r="M909"/>
          <cell r="N909"/>
          <cell r="O909"/>
          <cell r="P909"/>
          <cell r="Q909"/>
          <cell r="R909"/>
          <cell r="S909">
            <v>7</v>
          </cell>
          <cell r="T909">
            <v>7</v>
          </cell>
          <cell r="U909"/>
          <cell r="V909"/>
          <cell r="W909"/>
          <cell r="X909"/>
          <cell r="Y909">
            <v>7</v>
          </cell>
          <cell r="Z909">
            <v>7</v>
          </cell>
          <cell r="AA909"/>
          <cell r="AB909"/>
          <cell r="AC909"/>
          <cell r="AD909"/>
          <cell r="AE909"/>
          <cell r="AF909"/>
          <cell r="AG909"/>
          <cell r="AH909"/>
          <cell r="AI909"/>
          <cell r="AJ909"/>
          <cell r="AK909"/>
          <cell r="AL909"/>
          <cell r="AM909"/>
          <cell r="AN909"/>
          <cell r="AO909"/>
          <cell r="AP909"/>
          <cell r="AQ909">
            <v>937</v>
          </cell>
          <cell r="AR909">
            <v>937</v>
          </cell>
        </row>
        <row r="910">
          <cell r="A910" t="str">
            <v>14-2354</v>
          </cell>
          <cell r="B910" t="str">
            <v>Haverhill</v>
          </cell>
          <cell r="C910"/>
          <cell r="D910"/>
          <cell r="E910"/>
          <cell r="F910"/>
          <cell r="G910"/>
          <cell r="H910"/>
          <cell r="I910"/>
          <cell r="J910"/>
          <cell r="K910"/>
          <cell r="L910"/>
          <cell r="M910"/>
          <cell r="N910"/>
          <cell r="O910"/>
          <cell r="P910"/>
          <cell r="Q910"/>
          <cell r="R910"/>
          <cell r="S910"/>
          <cell r="T910"/>
          <cell r="U910"/>
          <cell r="V910"/>
          <cell r="W910"/>
          <cell r="X910"/>
          <cell r="Y910">
            <v>0</v>
          </cell>
          <cell r="Z910">
            <v>0</v>
          </cell>
          <cell r="AA910"/>
          <cell r="AB910"/>
          <cell r="AC910"/>
          <cell r="AD910"/>
          <cell r="AE910"/>
          <cell r="AF910"/>
          <cell r="AG910"/>
          <cell r="AH910"/>
          <cell r="AI910"/>
          <cell r="AJ910"/>
          <cell r="AK910"/>
          <cell r="AL910"/>
          <cell r="AM910"/>
          <cell r="AN910"/>
          <cell r="AO910"/>
          <cell r="AP910"/>
          <cell r="AQ910"/>
          <cell r="AR910"/>
        </row>
        <row r="911">
          <cell r="A911" t="str">
            <v>14-2355</v>
          </cell>
          <cell r="B911" t="str">
            <v>Lawrence, Methuen</v>
          </cell>
          <cell r="C911"/>
          <cell r="D911"/>
          <cell r="E911"/>
          <cell r="F911"/>
          <cell r="G911"/>
          <cell r="H911"/>
          <cell r="I911"/>
          <cell r="J911"/>
          <cell r="K911"/>
          <cell r="L911"/>
          <cell r="M911"/>
          <cell r="N911"/>
          <cell r="O911"/>
          <cell r="P911"/>
          <cell r="Q911"/>
          <cell r="R911"/>
          <cell r="S911"/>
          <cell r="T911"/>
          <cell r="U911"/>
          <cell r="V911"/>
          <cell r="W911"/>
          <cell r="X911"/>
          <cell r="Y911">
            <v>0</v>
          </cell>
          <cell r="Z911">
            <v>0</v>
          </cell>
          <cell r="AA911"/>
          <cell r="AB911"/>
          <cell r="AC911"/>
          <cell r="AD911"/>
          <cell r="AE911"/>
          <cell r="AF911"/>
          <cell r="AG911"/>
          <cell r="AH911"/>
          <cell r="AI911"/>
          <cell r="AJ911"/>
          <cell r="AK911"/>
          <cell r="AL911"/>
          <cell r="AM911"/>
          <cell r="AN911"/>
          <cell r="AO911"/>
          <cell r="AP911"/>
          <cell r="AQ911"/>
          <cell r="AR911"/>
        </row>
        <row r="912">
          <cell r="A912" t="str">
            <v>14-2356</v>
          </cell>
          <cell r="B912" t="str">
            <v>Haverhill</v>
          </cell>
          <cell r="C912"/>
          <cell r="D912"/>
          <cell r="E912"/>
          <cell r="F912"/>
          <cell r="G912"/>
          <cell r="H912"/>
          <cell r="I912"/>
          <cell r="J912"/>
          <cell r="K912"/>
          <cell r="L912"/>
          <cell r="M912"/>
          <cell r="N912"/>
          <cell r="O912"/>
          <cell r="P912"/>
          <cell r="Q912"/>
          <cell r="R912"/>
          <cell r="S912"/>
          <cell r="T912"/>
          <cell r="U912"/>
          <cell r="V912"/>
          <cell r="W912"/>
          <cell r="X912"/>
          <cell r="Y912">
            <v>0</v>
          </cell>
          <cell r="Z912">
            <v>0</v>
          </cell>
          <cell r="AA912"/>
          <cell r="AB912"/>
          <cell r="AC912"/>
          <cell r="AD912"/>
          <cell r="AE912"/>
          <cell r="AF912"/>
          <cell r="AG912"/>
          <cell r="AH912"/>
          <cell r="AI912"/>
          <cell r="AJ912"/>
          <cell r="AK912"/>
          <cell r="AL912"/>
          <cell r="AM912"/>
          <cell r="AN912"/>
          <cell r="AO912"/>
          <cell r="AP912"/>
          <cell r="AQ912"/>
          <cell r="AR912"/>
        </row>
        <row r="913">
          <cell r="A913" t="str">
            <v>14-2358</v>
          </cell>
          <cell r="B913" t="str">
            <v>Haverhill, North Andover</v>
          </cell>
          <cell r="C913"/>
          <cell r="D913"/>
          <cell r="E913"/>
          <cell r="F913"/>
          <cell r="G913"/>
          <cell r="H913"/>
          <cell r="I913"/>
          <cell r="J913"/>
          <cell r="K913"/>
          <cell r="L913"/>
          <cell r="M913"/>
          <cell r="N913"/>
          <cell r="O913"/>
          <cell r="P913"/>
          <cell r="Q913"/>
          <cell r="R913"/>
          <cell r="S913">
            <v>5</v>
          </cell>
          <cell r="T913">
            <v>5</v>
          </cell>
          <cell r="U913"/>
          <cell r="V913"/>
          <cell r="W913"/>
          <cell r="X913"/>
          <cell r="Y913">
            <v>5</v>
          </cell>
          <cell r="Z913">
            <v>5</v>
          </cell>
          <cell r="AA913"/>
          <cell r="AB913"/>
          <cell r="AC913"/>
          <cell r="AD913"/>
          <cell r="AE913"/>
          <cell r="AF913"/>
          <cell r="AG913"/>
          <cell r="AH913"/>
          <cell r="AI913"/>
          <cell r="AJ913"/>
          <cell r="AK913"/>
          <cell r="AL913"/>
          <cell r="AM913"/>
          <cell r="AN913"/>
          <cell r="AO913"/>
          <cell r="AP913"/>
          <cell r="AQ913">
            <v>6057.88</v>
          </cell>
          <cell r="AR913">
            <v>6057.88</v>
          </cell>
        </row>
        <row r="914">
          <cell r="A914" t="str">
            <v>14-2367</v>
          </cell>
          <cell r="B914" t="str">
            <v>Boxford, Georgetown, Groveland, Newbury, Newburyport</v>
          </cell>
          <cell r="C914"/>
          <cell r="D914"/>
          <cell r="E914"/>
          <cell r="F914"/>
          <cell r="G914"/>
          <cell r="H914"/>
          <cell r="I914"/>
          <cell r="J914"/>
          <cell r="K914"/>
          <cell r="L914"/>
          <cell r="M914"/>
          <cell r="N914"/>
          <cell r="O914"/>
          <cell r="P914"/>
          <cell r="Q914"/>
          <cell r="R914"/>
          <cell r="S914"/>
          <cell r="T914"/>
          <cell r="U914"/>
          <cell r="V914"/>
          <cell r="W914"/>
          <cell r="X914"/>
          <cell r="Y914">
            <v>0</v>
          </cell>
          <cell r="Z914">
            <v>0</v>
          </cell>
          <cell r="AA914"/>
          <cell r="AB914"/>
          <cell r="AC914"/>
          <cell r="AD914"/>
          <cell r="AE914"/>
          <cell r="AF914"/>
          <cell r="AG914"/>
          <cell r="AH914"/>
          <cell r="AI914"/>
          <cell r="AJ914"/>
          <cell r="AK914"/>
          <cell r="AL914"/>
          <cell r="AM914"/>
          <cell r="AN914"/>
          <cell r="AO914"/>
          <cell r="AP914"/>
          <cell r="AQ914"/>
          <cell r="AR914"/>
        </row>
        <row r="915">
          <cell r="A915" t="str">
            <v>14-2371</v>
          </cell>
          <cell r="B915" t="str">
            <v>Haverhill</v>
          </cell>
          <cell r="C915"/>
          <cell r="D915"/>
          <cell r="E915"/>
          <cell r="F915"/>
          <cell r="G915"/>
          <cell r="H915"/>
          <cell r="I915"/>
          <cell r="J915"/>
          <cell r="K915"/>
          <cell r="L915"/>
          <cell r="M915"/>
          <cell r="N915"/>
          <cell r="O915"/>
          <cell r="P915"/>
          <cell r="Q915"/>
          <cell r="R915"/>
          <cell r="S915"/>
          <cell r="T915"/>
          <cell r="U915"/>
          <cell r="V915"/>
          <cell r="W915">
            <v>1</v>
          </cell>
          <cell r="X915">
            <v>1</v>
          </cell>
          <cell r="Y915">
            <v>1</v>
          </cell>
          <cell r="Z915">
            <v>1</v>
          </cell>
          <cell r="AA915"/>
          <cell r="AB915"/>
          <cell r="AC915"/>
          <cell r="AD915"/>
          <cell r="AE915"/>
          <cell r="AF915"/>
          <cell r="AG915"/>
          <cell r="AH915"/>
          <cell r="AI915"/>
          <cell r="AJ915"/>
          <cell r="AK915"/>
          <cell r="AL915"/>
          <cell r="AM915"/>
          <cell r="AN915"/>
          <cell r="AO915"/>
          <cell r="AP915"/>
          <cell r="AQ915"/>
          <cell r="AR915"/>
        </row>
        <row r="916">
          <cell r="A916" t="str">
            <v>14-2374</v>
          </cell>
          <cell r="B916" t="str">
            <v>Andover, Lawrence</v>
          </cell>
          <cell r="C916"/>
          <cell r="D916"/>
          <cell r="E916"/>
          <cell r="F916"/>
          <cell r="G916"/>
          <cell r="H916"/>
          <cell r="I916"/>
          <cell r="J916"/>
          <cell r="K916"/>
          <cell r="L916"/>
          <cell r="M916"/>
          <cell r="N916"/>
          <cell r="O916"/>
          <cell r="P916"/>
          <cell r="Q916"/>
          <cell r="R916"/>
          <cell r="S916"/>
          <cell r="T916"/>
          <cell r="U916"/>
          <cell r="V916"/>
          <cell r="W916"/>
          <cell r="X916"/>
          <cell r="Y916">
            <v>0</v>
          </cell>
          <cell r="Z916">
            <v>0</v>
          </cell>
          <cell r="AA916"/>
          <cell r="AB916"/>
          <cell r="AC916"/>
          <cell r="AD916"/>
          <cell r="AE916"/>
          <cell r="AF916"/>
          <cell r="AG916"/>
          <cell r="AH916"/>
          <cell r="AI916"/>
          <cell r="AJ916"/>
          <cell r="AK916"/>
          <cell r="AL916"/>
          <cell r="AM916"/>
          <cell r="AN916"/>
          <cell r="AO916"/>
          <cell r="AP916"/>
          <cell r="AQ916"/>
          <cell r="AR916"/>
        </row>
        <row r="917">
          <cell r="A917" t="str">
            <v>14-2377N</v>
          </cell>
          <cell r="B917" t="str">
            <v>Amesbury, Salisbury</v>
          </cell>
          <cell r="C917"/>
          <cell r="D917"/>
          <cell r="E917"/>
          <cell r="F917"/>
          <cell r="G917"/>
          <cell r="H917"/>
          <cell r="I917"/>
          <cell r="J917"/>
          <cell r="K917"/>
          <cell r="L917"/>
          <cell r="M917"/>
          <cell r="N917"/>
          <cell r="O917"/>
          <cell r="P917"/>
          <cell r="Q917"/>
          <cell r="R917"/>
          <cell r="S917">
            <v>2</v>
          </cell>
          <cell r="T917">
            <v>2</v>
          </cell>
          <cell r="U917"/>
          <cell r="V917"/>
          <cell r="W917"/>
          <cell r="X917"/>
          <cell r="Y917">
            <v>2</v>
          </cell>
          <cell r="Z917">
            <v>2</v>
          </cell>
          <cell r="AA917"/>
          <cell r="AB917"/>
          <cell r="AC917"/>
          <cell r="AD917"/>
          <cell r="AE917"/>
          <cell r="AF917"/>
          <cell r="AG917"/>
          <cell r="AH917"/>
          <cell r="AI917"/>
          <cell r="AJ917"/>
          <cell r="AK917"/>
          <cell r="AL917"/>
          <cell r="AM917"/>
          <cell r="AN917"/>
          <cell r="AO917"/>
          <cell r="AP917"/>
          <cell r="AQ917">
            <v>305</v>
          </cell>
          <cell r="AR917">
            <v>305</v>
          </cell>
        </row>
        <row r="918">
          <cell r="A918" t="str">
            <v>14-2381</v>
          </cell>
          <cell r="B918" t="str">
            <v>Chelmsford, Lowell</v>
          </cell>
          <cell r="C918"/>
          <cell r="D918"/>
          <cell r="E918"/>
          <cell r="F918"/>
          <cell r="G918"/>
          <cell r="H918"/>
          <cell r="I918"/>
          <cell r="J918"/>
          <cell r="K918"/>
          <cell r="L918"/>
          <cell r="M918"/>
          <cell r="N918"/>
          <cell r="O918"/>
          <cell r="P918"/>
          <cell r="Q918"/>
          <cell r="R918"/>
          <cell r="S918"/>
          <cell r="T918"/>
          <cell r="U918"/>
          <cell r="V918"/>
          <cell r="W918"/>
          <cell r="X918"/>
          <cell r="Y918">
            <v>0</v>
          </cell>
          <cell r="Z918">
            <v>0</v>
          </cell>
          <cell r="AA918"/>
          <cell r="AB918"/>
          <cell r="AC918"/>
          <cell r="AD918"/>
          <cell r="AE918"/>
          <cell r="AF918"/>
          <cell r="AG918"/>
          <cell r="AH918"/>
          <cell r="AI918"/>
          <cell r="AJ918"/>
          <cell r="AK918"/>
          <cell r="AL918"/>
          <cell r="AM918"/>
          <cell r="AN918"/>
          <cell r="AO918"/>
          <cell r="AP918"/>
          <cell r="AQ918"/>
          <cell r="AR918"/>
        </row>
        <row r="919">
          <cell r="A919" t="str">
            <v>14-2382</v>
          </cell>
          <cell r="B919" t="str">
            <v>Chelmsford</v>
          </cell>
          <cell r="C919"/>
          <cell r="D919"/>
          <cell r="E919"/>
          <cell r="F919"/>
          <cell r="G919"/>
          <cell r="H919"/>
          <cell r="I919"/>
          <cell r="J919"/>
          <cell r="K919"/>
          <cell r="L919"/>
          <cell r="M919"/>
          <cell r="N919"/>
          <cell r="O919"/>
          <cell r="P919"/>
          <cell r="Q919"/>
          <cell r="R919"/>
          <cell r="S919"/>
          <cell r="T919"/>
          <cell r="U919"/>
          <cell r="V919"/>
          <cell r="W919"/>
          <cell r="X919"/>
          <cell r="Y919">
            <v>0</v>
          </cell>
          <cell r="Z919">
            <v>0</v>
          </cell>
          <cell r="AA919"/>
          <cell r="AB919"/>
          <cell r="AC919"/>
          <cell r="AD919"/>
          <cell r="AE919"/>
          <cell r="AF919"/>
          <cell r="AG919"/>
          <cell r="AH919"/>
          <cell r="AI919"/>
          <cell r="AJ919"/>
          <cell r="AK919"/>
          <cell r="AL919"/>
          <cell r="AM919"/>
          <cell r="AN919"/>
          <cell r="AO919"/>
          <cell r="AP919"/>
          <cell r="AQ919"/>
          <cell r="AR919"/>
        </row>
        <row r="920">
          <cell r="A920" t="str">
            <v>14-2383</v>
          </cell>
          <cell r="B920" t="str">
            <v>Chelmsford</v>
          </cell>
          <cell r="C920"/>
          <cell r="D920"/>
          <cell r="E920"/>
          <cell r="F920"/>
          <cell r="G920"/>
          <cell r="H920"/>
          <cell r="I920"/>
          <cell r="J920"/>
          <cell r="K920"/>
          <cell r="L920"/>
          <cell r="M920"/>
          <cell r="N920"/>
          <cell r="O920"/>
          <cell r="P920"/>
          <cell r="Q920"/>
          <cell r="R920"/>
          <cell r="S920"/>
          <cell r="T920"/>
          <cell r="U920"/>
          <cell r="V920"/>
          <cell r="W920"/>
          <cell r="X920"/>
          <cell r="Y920">
            <v>0</v>
          </cell>
          <cell r="Z920">
            <v>0</v>
          </cell>
          <cell r="AA920"/>
          <cell r="AB920"/>
          <cell r="AC920"/>
          <cell r="AD920"/>
          <cell r="AE920"/>
          <cell r="AF920"/>
          <cell r="AG920"/>
          <cell r="AH920"/>
          <cell r="AI920"/>
          <cell r="AJ920"/>
          <cell r="AK920"/>
          <cell r="AL920"/>
          <cell r="AM920"/>
          <cell r="AN920"/>
          <cell r="AO920"/>
          <cell r="AP920"/>
          <cell r="AQ920"/>
          <cell r="AR920"/>
        </row>
        <row r="921">
          <cell r="A921" t="str">
            <v>14-2384</v>
          </cell>
          <cell r="B921" t="str">
            <v>Billerica, Chelmsford, Westford</v>
          </cell>
          <cell r="C921"/>
          <cell r="D921"/>
          <cell r="E921"/>
          <cell r="F921"/>
          <cell r="G921"/>
          <cell r="H921"/>
          <cell r="I921"/>
          <cell r="J921"/>
          <cell r="K921"/>
          <cell r="L921"/>
          <cell r="M921"/>
          <cell r="N921"/>
          <cell r="O921"/>
          <cell r="P921"/>
          <cell r="Q921"/>
          <cell r="R921"/>
          <cell r="S921"/>
          <cell r="T921"/>
          <cell r="U921"/>
          <cell r="V921"/>
          <cell r="W921"/>
          <cell r="X921"/>
          <cell r="Y921">
            <v>0</v>
          </cell>
          <cell r="Z921">
            <v>0</v>
          </cell>
          <cell r="AA921"/>
          <cell r="AB921"/>
          <cell r="AC921"/>
          <cell r="AD921"/>
          <cell r="AE921"/>
          <cell r="AF921"/>
          <cell r="AG921"/>
          <cell r="AH921"/>
          <cell r="AI921"/>
          <cell r="AJ921"/>
          <cell r="AK921"/>
          <cell r="AL921"/>
          <cell r="AM921"/>
          <cell r="AN921"/>
          <cell r="AO921"/>
          <cell r="AP921"/>
          <cell r="AQ921"/>
          <cell r="AR921"/>
        </row>
        <row r="922">
          <cell r="A922" t="str">
            <v>14-2385</v>
          </cell>
          <cell r="B922" t="str">
            <v>Billerica, Lowell, Tewksbury</v>
          </cell>
          <cell r="C922"/>
          <cell r="D922"/>
          <cell r="E922"/>
          <cell r="F922"/>
          <cell r="G922"/>
          <cell r="H922"/>
          <cell r="I922"/>
          <cell r="J922"/>
          <cell r="K922"/>
          <cell r="L922"/>
          <cell r="M922"/>
          <cell r="N922"/>
          <cell r="O922"/>
          <cell r="P922"/>
          <cell r="Q922"/>
          <cell r="R922"/>
          <cell r="S922">
            <v>3</v>
          </cell>
          <cell r="T922">
            <v>3</v>
          </cell>
          <cell r="U922"/>
          <cell r="V922"/>
          <cell r="W922"/>
          <cell r="X922"/>
          <cell r="Y922">
            <v>3</v>
          </cell>
          <cell r="Z922">
            <v>3</v>
          </cell>
          <cell r="AA922"/>
          <cell r="AB922"/>
          <cell r="AC922"/>
          <cell r="AD922"/>
          <cell r="AE922"/>
          <cell r="AF922"/>
          <cell r="AG922"/>
          <cell r="AH922"/>
          <cell r="AI922"/>
          <cell r="AJ922"/>
          <cell r="AK922"/>
          <cell r="AL922"/>
          <cell r="AM922"/>
          <cell r="AN922"/>
          <cell r="AO922"/>
          <cell r="AP922"/>
          <cell r="AQ922">
            <v>8109</v>
          </cell>
          <cell r="AR922">
            <v>8109</v>
          </cell>
        </row>
        <row r="923">
          <cell r="A923" t="str">
            <v>14-2386</v>
          </cell>
          <cell r="B923" t="str">
            <v>Chelmsford, Dracut, Lowell</v>
          </cell>
          <cell r="C923"/>
          <cell r="D923"/>
          <cell r="E923"/>
          <cell r="F923"/>
          <cell r="G923"/>
          <cell r="H923"/>
          <cell r="I923"/>
          <cell r="J923"/>
          <cell r="K923"/>
          <cell r="L923"/>
          <cell r="M923"/>
          <cell r="N923"/>
          <cell r="O923"/>
          <cell r="P923"/>
          <cell r="Q923"/>
          <cell r="R923"/>
          <cell r="S923"/>
          <cell r="T923"/>
          <cell r="U923"/>
          <cell r="V923"/>
          <cell r="W923"/>
          <cell r="X923"/>
          <cell r="Y923">
            <v>0</v>
          </cell>
          <cell r="Z923">
            <v>0</v>
          </cell>
          <cell r="AA923"/>
          <cell r="AB923"/>
          <cell r="AC923"/>
          <cell r="AD923"/>
          <cell r="AE923"/>
          <cell r="AF923"/>
          <cell r="AG923"/>
          <cell r="AH923"/>
          <cell r="AI923"/>
          <cell r="AJ923"/>
          <cell r="AK923"/>
          <cell r="AL923"/>
          <cell r="AM923"/>
          <cell r="AN923"/>
          <cell r="AO923"/>
          <cell r="AP923"/>
          <cell r="AQ923"/>
          <cell r="AR923"/>
        </row>
        <row r="924">
          <cell r="A924" t="str">
            <v>14-2388</v>
          </cell>
          <cell r="B924" t="str">
            <v>Westford</v>
          </cell>
          <cell r="C924"/>
          <cell r="D924"/>
          <cell r="E924"/>
          <cell r="F924"/>
          <cell r="G924"/>
          <cell r="H924"/>
          <cell r="I924"/>
          <cell r="J924"/>
          <cell r="K924"/>
          <cell r="L924"/>
          <cell r="M924"/>
          <cell r="N924"/>
          <cell r="O924"/>
          <cell r="P924"/>
          <cell r="Q924"/>
          <cell r="R924"/>
          <cell r="S924"/>
          <cell r="T924"/>
          <cell r="U924"/>
          <cell r="V924"/>
          <cell r="W924"/>
          <cell r="X924"/>
          <cell r="Y924">
            <v>0</v>
          </cell>
          <cell r="Z924">
            <v>0</v>
          </cell>
          <cell r="AA924"/>
          <cell r="AB924"/>
          <cell r="AC924"/>
          <cell r="AD924"/>
          <cell r="AE924"/>
          <cell r="AF924"/>
          <cell r="AG924"/>
          <cell r="AH924"/>
          <cell r="AI924"/>
          <cell r="AJ924"/>
          <cell r="AK924"/>
          <cell r="AL924"/>
          <cell r="AM924"/>
          <cell r="AN924"/>
          <cell r="AO924"/>
          <cell r="AP924"/>
          <cell r="AQ924"/>
          <cell r="AR924"/>
        </row>
        <row r="925">
          <cell r="A925" t="str">
            <v>14-2389</v>
          </cell>
          <cell r="B925" t="str">
            <v>Billerica</v>
          </cell>
          <cell r="C925"/>
          <cell r="D925"/>
          <cell r="E925"/>
          <cell r="F925"/>
          <cell r="G925"/>
          <cell r="H925"/>
          <cell r="I925"/>
          <cell r="J925"/>
          <cell r="K925"/>
          <cell r="L925"/>
          <cell r="M925"/>
          <cell r="N925"/>
          <cell r="O925"/>
          <cell r="P925"/>
          <cell r="Q925"/>
          <cell r="R925"/>
          <cell r="S925"/>
          <cell r="T925"/>
          <cell r="U925"/>
          <cell r="V925"/>
          <cell r="W925"/>
          <cell r="X925"/>
          <cell r="Y925">
            <v>0</v>
          </cell>
          <cell r="Z925">
            <v>0</v>
          </cell>
          <cell r="AA925"/>
          <cell r="AB925"/>
          <cell r="AC925"/>
          <cell r="AD925"/>
          <cell r="AE925"/>
          <cell r="AF925"/>
          <cell r="AG925"/>
          <cell r="AH925"/>
          <cell r="AI925"/>
          <cell r="AJ925"/>
          <cell r="AK925"/>
          <cell r="AL925"/>
          <cell r="AM925"/>
          <cell r="AN925"/>
          <cell r="AO925"/>
          <cell r="AP925"/>
          <cell r="AQ925"/>
          <cell r="AR925"/>
        </row>
        <row r="926">
          <cell r="A926" t="str">
            <v>14-2396N</v>
          </cell>
          <cell r="B926" t="str">
            <v>Amesbury, Salisbury</v>
          </cell>
          <cell r="C926"/>
          <cell r="D926"/>
          <cell r="E926"/>
          <cell r="F926"/>
          <cell r="G926"/>
          <cell r="H926"/>
          <cell r="I926"/>
          <cell r="J926"/>
          <cell r="K926"/>
          <cell r="L926"/>
          <cell r="M926"/>
          <cell r="N926"/>
          <cell r="O926"/>
          <cell r="P926"/>
          <cell r="Q926"/>
          <cell r="R926"/>
          <cell r="S926"/>
          <cell r="T926"/>
          <cell r="U926"/>
          <cell r="V926"/>
          <cell r="W926"/>
          <cell r="X926"/>
          <cell r="Y926">
            <v>0</v>
          </cell>
          <cell r="Z926">
            <v>0</v>
          </cell>
          <cell r="AA926"/>
          <cell r="AB926"/>
          <cell r="AC926"/>
          <cell r="AD926"/>
          <cell r="AE926"/>
          <cell r="AF926"/>
          <cell r="AG926"/>
          <cell r="AH926"/>
          <cell r="AI926"/>
          <cell r="AJ926"/>
          <cell r="AK926"/>
          <cell r="AL926"/>
          <cell r="AM926"/>
          <cell r="AN926"/>
          <cell r="AO926"/>
          <cell r="AP926"/>
          <cell r="AQ926"/>
          <cell r="AR926"/>
        </row>
        <row r="927">
          <cell r="A927" t="str">
            <v>14-2403</v>
          </cell>
          <cell r="B927" t="str">
            <v>Groveland, Haverhill</v>
          </cell>
          <cell r="C927"/>
          <cell r="D927"/>
          <cell r="E927"/>
          <cell r="F927"/>
          <cell r="G927"/>
          <cell r="H927"/>
          <cell r="I927"/>
          <cell r="J927"/>
          <cell r="K927"/>
          <cell r="L927"/>
          <cell r="M927"/>
          <cell r="N927"/>
          <cell r="O927"/>
          <cell r="P927"/>
          <cell r="Q927"/>
          <cell r="R927"/>
          <cell r="S927"/>
          <cell r="T927"/>
          <cell r="U927"/>
          <cell r="V927"/>
          <cell r="W927"/>
          <cell r="X927"/>
          <cell r="Y927">
            <v>0</v>
          </cell>
          <cell r="Z927">
            <v>0</v>
          </cell>
          <cell r="AA927"/>
          <cell r="AB927"/>
          <cell r="AC927"/>
          <cell r="AD927"/>
          <cell r="AE927"/>
          <cell r="AF927"/>
          <cell r="AG927"/>
          <cell r="AH927"/>
          <cell r="AI927"/>
          <cell r="AJ927"/>
          <cell r="AK927"/>
          <cell r="AL927"/>
          <cell r="AM927"/>
          <cell r="AN927"/>
          <cell r="AO927"/>
          <cell r="AP927"/>
          <cell r="AQ927"/>
          <cell r="AR927"/>
        </row>
        <row r="928">
          <cell r="A928" t="str">
            <v>14-2405</v>
          </cell>
          <cell r="B928" t="str">
            <v>Georgetown, Groveland, Newbury, Newburyport</v>
          </cell>
          <cell r="C928"/>
          <cell r="D928"/>
          <cell r="E928"/>
          <cell r="F928"/>
          <cell r="G928"/>
          <cell r="H928"/>
          <cell r="I928"/>
          <cell r="J928"/>
          <cell r="K928"/>
          <cell r="L928"/>
          <cell r="M928"/>
          <cell r="N928"/>
          <cell r="O928"/>
          <cell r="P928"/>
          <cell r="Q928"/>
          <cell r="R928"/>
          <cell r="S928">
            <v>1</v>
          </cell>
          <cell r="T928">
            <v>1</v>
          </cell>
          <cell r="U928"/>
          <cell r="V928"/>
          <cell r="W928">
            <v>1</v>
          </cell>
          <cell r="X928">
            <v>1</v>
          </cell>
          <cell r="Y928">
            <v>2</v>
          </cell>
          <cell r="Z928">
            <v>2</v>
          </cell>
          <cell r="AA928"/>
          <cell r="AB928"/>
          <cell r="AC928"/>
          <cell r="AD928"/>
          <cell r="AE928"/>
          <cell r="AF928"/>
          <cell r="AG928"/>
          <cell r="AH928"/>
          <cell r="AI928"/>
          <cell r="AJ928"/>
          <cell r="AK928"/>
          <cell r="AL928"/>
          <cell r="AM928"/>
          <cell r="AN928"/>
          <cell r="AO928"/>
          <cell r="AP928"/>
          <cell r="AQ928">
            <v>375</v>
          </cell>
          <cell r="AR928">
            <v>375</v>
          </cell>
        </row>
        <row r="929">
          <cell r="A929" t="str">
            <v>14-24L1</v>
          </cell>
          <cell r="B929" t="str">
            <v>Chelmsford</v>
          </cell>
          <cell r="C929"/>
          <cell r="D929"/>
          <cell r="E929"/>
          <cell r="F929"/>
          <cell r="G929"/>
          <cell r="H929"/>
          <cell r="I929"/>
          <cell r="J929"/>
          <cell r="K929"/>
          <cell r="L929"/>
          <cell r="M929"/>
          <cell r="N929"/>
          <cell r="O929"/>
          <cell r="P929"/>
          <cell r="Q929"/>
          <cell r="R929"/>
          <cell r="S929">
            <v>74</v>
          </cell>
          <cell r="T929">
            <v>74</v>
          </cell>
          <cell r="U929"/>
          <cell r="V929"/>
          <cell r="W929"/>
          <cell r="X929"/>
          <cell r="Y929">
            <v>74</v>
          </cell>
          <cell r="Z929">
            <v>74</v>
          </cell>
          <cell r="AA929"/>
          <cell r="AB929"/>
          <cell r="AC929"/>
          <cell r="AD929"/>
          <cell r="AE929"/>
          <cell r="AF929"/>
          <cell r="AG929"/>
          <cell r="AH929"/>
          <cell r="AI929"/>
          <cell r="AJ929"/>
          <cell r="AK929"/>
          <cell r="AL929"/>
          <cell r="AM929"/>
          <cell r="AN929"/>
          <cell r="AO929"/>
          <cell r="AP929"/>
          <cell r="AQ929">
            <v>769.69</v>
          </cell>
          <cell r="AR929">
            <v>769.69</v>
          </cell>
        </row>
        <row r="930">
          <cell r="A930" t="str">
            <v>14-24L2</v>
          </cell>
          <cell r="B930" t="str">
            <v>Chelmsford, Westford</v>
          </cell>
          <cell r="C930"/>
          <cell r="D930"/>
          <cell r="E930"/>
          <cell r="F930"/>
          <cell r="G930"/>
          <cell r="H930"/>
          <cell r="I930"/>
          <cell r="J930"/>
          <cell r="K930"/>
          <cell r="L930"/>
          <cell r="M930"/>
          <cell r="N930"/>
          <cell r="O930"/>
          <cell r="P930"/>
          <cell r="Q930"/>
          <cell r="R930"/>
          <cell r="S930">
            <v>79</v>
          </cell>
          <cell r="T930">
            <v>79</v>
          </cell>
          <cell r="U930"/>
          <cell r="V930"/>
          <cell r="W930"/>
          <cell r="X930"/>
          <cell r="Y930">
            <v>79</v>
          </cell>
          <cell r="Z930">
            <v>79</v>
          </cell>
          <cell r="AA930"/>
          <cell r="AB930"/>
          <cell r="AC930"/>
          <cell r="AD930"/>
          <cell r="AE930"/>
          <cell r="AF930"/>
          <cell r="AG930"/>
          <cell r="AH930"/>
          <cell r="AI930"/>
          <cell r="AJ930"/>
          <cell r="AK930"/>
          <cell r="AL930"/>
          <cell r="AM930"/>
          <cell r="AN930"/>
          <cell r="AO930"/>
          <cell r="AP930"/>
          <cell r="AQ930">
            <v>774.84</v>
          </cell>
          <cell r="AR930">
            <v>774.84</v>
          </cell>
        </row>
        <row r="931">
          <cell r="A931" t="str">
            <v>14-24L3</v>
          </cell>
          <cell r="B931" t="str">
            <v>Billerica, Chelmsford</v>
          </cell>
          <cell r="C931"/>
          <cell r="D931"/>
          <cell r="E931"/>
          <cell r="F931"/>
          <cell r="G931"/>
          <cell r="H931"/>
          <cell r="I931">
            <v>1</v>
          </cell>
          <cell r="J931">
            <v>1</v>
          </cell>
          <cell r="K931"/>
          <cell r="L931"/>
          <cell r="M931"/>
          <cell r="N931"/>
          <cell r="O931"/>
          <cell r="P931"/>
          <cell r="Q931"/>
          <cell r="R931"/>
          <cell r="S931">
            <v>36</v>
          </cell>
          <cell r="T931">
            <v>36</v>
          </cell>
          <cell r="U931"/>
          <cell r="V931"/>
          <cell r="W931"/>
          <cell r="X931"/>
          <cell r="Y931">
            <v>37</v>
          </cell>
          <cell r="Z931">
            <v>37</v>
          </cell>
          <cell r="AA931"/>
          <cell r="AB931"/>
          <cell r="AC931"/>
          <cell r="AD931"/>
          <cell r="AE931"/>
          <cell r="AF931"/>
          <cell r="AG931">
            <v>5</v>
          </cell>
          <cell r="AH931">
            <v>5</v>
          </cell>
          <cell r="AI931"/>
          <cell r="AJ931"/>
          <cell r="AK931"/>
          <cell r="AL931"/>
          <cell r="AM931"/>
          <cell r="AN931"/>
          <cell r="AO931"/>
          <cell r="AP931"/>
          <cell r="AQ931">
            <v>356.39499999999998</v>
          </cell>
          <cell r="AR931">
            <v>356.39499999999998</v>
          </cell>
        </row>
        <row r="932">
          <cell r="A932" t="str">
            <v>14-275L2</v>
          </cell>
          <cell r="B932" t="str">
            <v>Amesbury</v>
          </cell>
          <cell r="C932"/>
          <cell r="D932"/>
          <cell r="E932"/>
          <cell r="F932"/>
          <cell r="G932"/>
          <cell r="H932"/>
          <cell r="I932"/>
          <cell r="J932"/>
          <cell r="K932"/>
          <cell r="L932"/>
          <cell r="M932"/>
          <cell r="N932"/>
          <cell r="O932"/>
          <cell r="P932"/>
          <cell r="Q932"/>
          <cell r="R932"/>
          <cell r="S932">
            <v>95</v>
          </cell>
          <cell r="T932">
            <v>95</v>
          </cell>
          <cell r="U932"/>
          <cell r="V932"/>
          <cell r="W932"/>
          <cell r="X932"/>
          <cell r="Y932">
            <v>95</v>
          </cell>
          <cell r="Z932">
            <v>95</v>
          </cell>
          <cell r="AA932"/>
          <cell r="AB932"/>
          <cell r="AC932"/>
          <cell r="AD932"/>
          <cell r="AE932"/>
          <cell r="AF932"/>
          <cell r="AG932"/>
          <cell r="AH932"/>
          <cell r="AI932"/>
          <cell r="AJ932"/>
          <cell r="AK932"/>
          <cell r="AL932"/>
          <cell r="AM932"/>
          <cell r="AN932"/>
          <cell r="AO932"/>
          <cell r="AP932"/>
          <cell r="AQ932">
            <v>1293.28</v>
          </cell>
          <cell r="AR932">
            <v>1293.28</v>
          </cell>
        </row>
        <row r="933">
          <cell r="A933" t="str">
            <v>14-275L4</v>
          </cell>
          <cell r="B933" t="str">
            <v>Amesbury, Salisbury</v>
          </cell>
          <cell r="C933"/>
          <cell r="D933"/>
          <cell r="E933"/>
          <cell r="F933"/>
          <cell r="G933"/>
          <cell r="H933"/>
          <cell r="I933"/>
          <cell r="J933"/>
          <cell r="K933"/>
          <cell r="L933"/>
          <cell r="M933"/>
          <cell r="N933"/>
          <cell r="O933"/>
          <cell r="P933"/>
          <cell r="Q933"/>
          <cell r="R933"/>
          <cell r="S933">
            <v>88</v>
          </cell>
          <cell r="T933">
            <v>88</v>
          </cell>
          <cell r="U933"/>
          <cell r="V933"/>
          <cell r="W933"/>
          <cell r="X933"/>
          <cell r="Y933">
            <v>88</v>
          </cell>
          <cell r="Z933">
            <v>88</v>
          </cell>
          <cell r="AA933"/>
          <cell r="AB933"/>
          <cell r="AC933"/>
          <cell r="AD933"/>
          <cell r="AE933"/>
          <cell r="AF933"/>
          <cell r="AG933"/>
          <cell r="AH933"/>
          <cell r="AI933"/>
          <cell r="AJ933"/>
          <cell r="AK933"/>
          <cell r="AL933"/>
          <cell r="AM933"/>
          <cell r="AN933"/>
          <cell r="AO933"/>
          <cell r="AP933"/>
          <cell r="AQ933">
            <v>9964.3799999999992</v>
          </cell>
          <cell r="AR933">
            <v>9964.3799999999992</v>
          </cell>
        </row>
        <row r="934">
          <cell r="A934" t="str">
            <v>14-2J1</v>
          </cell>
          <cell r="B934" t="str">
            <v>Lawrence</v>
          </cell>
          <cell r="C934"/>
          <cell r="D934"/>
          <cell r="E934"/>
          <cell r="F934"/>
          <cell r="G934"/>
          <cell r="H934"/>
          <cell r="I934"/>
          <cell r="J934"/>
          <cell r="K934"/>
          <cell r="L934"/>
          <cell r="M934"/>
          <cell r="N934"/>
          <cell r="O934"/>
          <cell r="P934"/>
          <cell r="Q934"/>
          <cell r="R934"/>
          <cell r="S934"/>
          <cell r="T934"/>
          <cell r="U934"/>
          <cell r="V934"/>
          <cell r="W934"/>
          <cell r="X934"/>
          <cell r="Y934">
            <v>0</v>
          </cell>
          <cell r="Z934">
            <v>0</v>
          </cell>
          <cell r="AA934"/>
          <cell r="AB934"/>
          <cell r="AC934"/>
          <cell r="AD934"/>
          <cell r="AE934"/>
          <cell r="AF934"/>
          <cell r="AG934"/>
          <cell r="AH934"/>
          <cell r="AI934"/>
          <cell r="AJ934"/>
          <cell r="AK934"/>
          <cell r="AL934"/>
          <cell r="AM934"/>
          <cell r="AN934"/>
          <cell r="AO934"/>
          <cell r="AP934"/>
          <cell r="AQ934"/>
          <cell r="AR934"/>
        </row>
        <row r="935">
          <cell r="A935" t="str">
            <v>14-2J2</v>
          </cell>
          <cell r="B935" t="str">
            <v>Lawrence</v>
          </cell>
          <cell r="C935"/>
          <cell r="D935"/>
          <cell r="E935"/>
          <cell r="F935"/>
          <cell r="G935"/>
          <cell r="H935"/>
          <cell r="I935"/>
          <cell r="J935"/>
          <cell r="K935"/>
          <cell r="L935"/>
          <cell r="M935"/>
          <cell r="N935"/>
          <cell r="O935"/>
          <cell r="P935"/>
          <cell r="Q935"/>
          <cell r="R935"/>
          <cell r="S935">
            <v>1</v>
          </cell>
          <cell r="T935">
            <v>1</v>
          </cell>
          <cell r="U935"/>
          <cell r="V935"/>
          <cell r="W935"/>
          <cell r="X935"/>
          <cell r="Y935">
            <v>1</v>
          </cell>
          <cell r="Z935">
            <v>1</v>
          </cell>
          <cell r="AA935"/>
          <cell r="AB935"/>
          <cell r="AC935"/>
          <cell r="AD935"/>
          <cell r="AE935"/>
          <cell r="AF935"/>
          <cell r="AG935"/>
          <cell r="AH935"/>
          <cell r="AI935"/>
          <cell r="AJ935"/>
          <cell r="AK935"/>
          <cell r="AL935"/>
          <cell r="AM935"/>
          <cell r="AN935"/>
          <cell r="AO935"/>
          <cell r="AP935"/>
          <cell r="AQ935">
            <v>3.8</v>
          </cell>
          <cell r="AR935">
            <v>3.8</v>
          </cell>
        </row>
        <row r="936">
          <cell r="A936" t="str">
            <v>14-2J3</v>
          </cell>
          <cell r="B936" t="str">
            <v>Lawrence</v>
          </cell>
          <cell r="C936"/>
          <cell r="D936"/>
          <cell r="E936"/>
          <cell r="F936"/>
          <cell r="G936"/>
          <cell r="H936"/>
          <cell r="I936"/>
          <cell r="J936"/>
          <cell r="K936"/>
          <cell r="L936"/>
          <cell r="M936"/>
          <cell r="N936"/>
          <cell r="O936"/>
          <cell r="P936"/>
          <cell r="Q936"/>
          <cell r="R936"/>
          <cell r="S936"/>
          <cell r="T936"/>
          <cell r="U936"/>
          <cell r="V936"/>
          <cell r="W936"/>
          <cell r="X936"/>
          <cell r="Y936">
            <v>0</v>
          </cell>
          <cell r="Z936">
            <v>0</v>
          </cell>
          <cell r="AA936"/>
          <cell r="AB936"/>
          <cell r="AC936"/>
          <cell r="AD936"/>
          <cell r="AE936"/>
          <cell r="AF936"/>
          <cell r="AG936"/>
          <cell r="AH936"/>
          <cell r="AI936"/>
          <cell r="AJ936"/>
          <cell r="AK936"/>
          <cell r="AL936"/>
          <cell r="AM936"/>
          <cell r="AN936"/>
          <cell r="AO936"/>
          <cell r="AP936"/>
          <cell r="AQ936"/>
          <cell r="AR936"/>
        </row>
        <row r="937">
          <cell r="A937" t="str">
            <v>14-2J4</v>
          </cell>
          <cell r="B937" t="str">
            <v>Lawrence</v>
          </cell>
          <cell r="C937"/>
          <cell r="D937"/>
          <cell r="E937"/>
          <cell r="F937"/>
          <cell r="G937"/>
          <cell r="H937"/>
          <cell r="I937"/>
          <cell r="J937"/>
          <cell r="K937"/>
          <cell r="L937"/>
          <cell r="M937"/>
          <cell r="N937"/>
          <cell r="O937"/>
          <cell r="P937"/>
          <cell r="Q937"/>
          <cell r="R937"/>
          <cell r="S937">
            <v>12</v>
          </cell>
          <cell r="T937">
            <v>12</v>
          </cell>
          <cell r="U937"/>
          <cell r="V937"/>
          <cell r="W937"/>
          <cell r="X937"/>
          <cell r="Y937">
            <v>12</v>
          </cell>
          <cell r="Z937">
            <v>12</v>
          </cell>
          <cell r="AA937"/>
          <cell r="AB937"/>
          <cell r="AC937"/>
          <cell r="AD937"/>
          <cell r="AE937"/>
          <cell r="AF937"/>
          <cell r="AG937"/>
          <cell r="AH937"/>
          <cell r="AI937"/>
          <cell r="AJ937"/>
          <cell r="AK937"/>
          <cell r="AL937"/>
          <cell r="AM937"/>
          <cell r="AN937"/>
          <cell r="AO937"/>
          <cell r="AP937"/>
          <cell r="AQ937">
            <v>126.58</v>
          </cell>
          <cell r="AR937">
            <v>126.58</v>
          </cell>
        </row>
        <row r="938">
          <cell r="A938" t="str">
            <v>14-2J5</v>
          </cell>
          <cell r="B938" t="str">
            <v>Lawrence</v>
          </cell>
          <cell r="C938"/>
          <cell r="D938"/>
          <cell r="E938"/>
          <cell r="F938"/>
          <cell r="G938"/>
          <cell r="H938"/>
          <cell r="I938"/>
          <cell r="J938"/>
          <cell r="K938"/>
          <cell r="L938"/>
          <cell r="M938"/>
          <cell r="N938"/>
          <cell r="O938"/>
          <cell r="P938"/>
          <cell r="Q938"/>
          <cell r="R938"/>
          <cell r="S938"/>
          <cell r="T938"/>
          <cell r="U938"/>
          <cell r="V938"/>
          <cell r="W938"/>
          <cell r="X938"/>
          <cell r="Y938">
            <v>0</v>
          </cell>
          <cell r="Z938">
            <v>0</v>
          </cell>
          <cell r="AA938"/>
          <cell r="AB938"/>
          <cell r="AC938"/>
          <cell r="AD938"/>
          <cell r="AE938"/>
          <cell r="AF938"/>
          <cell r="AG938"/>
          <cell r="AH938"/>
          <cell r="AI938"/>
          <cell r="AJ938"/>
          <cell r="AK938"/>
          <cell r="AL938"/>
          <cell r="AM938"/>
          <cell r="AN938"/>
          <cell r="AO938"/>
          <cell r="AP938"/>
          <cell r="AQ938"/>
          <cell r="AR938"/>
        </row>
        <row r="939">
          <cell r="A939" t="str">
            <v>14-2J6</v>
          </cell>
          <cell r="B939" t="str">
            <v>Lawrence</v>
          </cell>
          <cell r="C939"/>
          <cell r="D939"/>
          <cell r="E939"/>
          <cell r="F939"/>
          <cell r="G939"/>
          <cell r="H939"/>
          <cell r="I939"/>
          <cell r="J939"/>
          <cell r="K939"/>
          <cell r="L939"/>
          <cell r="M939"/>
          <cell r="N939"/>
          <cell r="O939"/>
          <cell r="P939"/>
          <cell r="Q939"/>
          <cell r="R939"/>
          <cell r="S939"/>
          <cell r="T939"/>
          <cell r="U939"/>
          <cell r="V939"/>
          <cell r="W939"/>
          <cell r="X939"/>
          <cell r="Y939">
            <v>0</v>
          </cell>
          <cell r="Z939">
            <v>0</v>
          </cell>
          <cell r="AA939"/>
          <cell r="AB939"/>
          <cell r="AC939"/>
          <cell r="AD939"/>
          <cell r="AE939"/>
          <cell r="AF939"/>
          <cell r="AG939"/>
          <cell r="AH939"/>
          <cell r="AI939"/>
          <cell r="AJ939"/>
          <cell r="AK939"/>
          <cell r="AL939"/>
          <cell r="AM939"/>
          <cell r="AN939"/>
          <cell r="AO939"/>
          <cell r="AP939"/>
          <cell r="AQ939"/>
          <cell r="AR939"/>
        </row>
        <row r="940">
          <cell r="A940" t="str">
            <v>14-2J7</v>
          </cell>
          <cell r="B940" t="str">
            <v>Lawrence</v>
          </cell>
          <cell r="C940"/>
          <cell r="D940"/>
          <cell r="E940"/>
          <cell r="F940"/>
          <cell r="G940"/>
          <cell r="H940"/>
          <cell r="I940"/>
          <cell r="J940"/>
          <cell r="K940"/>
          <cell r="L940"/>
          <cell r="M940"/>
          <cell r="N940"/>
          <cell r="O940"/>
          <cell r="P940"/>
          <cell r="Q940"/>
          <cell r="R940"/>
          <cell r="S940"/>
          <cell r="T940"/>
          <cell r="U940"/>
          <cell r="V940"/>
          <cell r="W940"/>
          <cell r="X940"/>
          <cell r="Y940">
            <v>0</v>
          </cell>
          <cell r="Z940">
            <v>0</v>
          </cell>
          <cell r="AA940"/>
          <cell r="AB940"/>
          <cell r="AC940"/>
          <cell r="AD940"/>
          <cell r="AE940"/>
          <cell r="AF940"/>
          <cell r="AG940"/>
          <cell r="AH940"/>
          <cell r="AI940"/>
          <cell r="AJ940"/>
          <cell r="AK940"/>
          <cell r="AL940"/>
          <cell r="AM940"/>
          <cell r="AN940"/>
          <cell r="AO940"/>
          <cell r="AP940"/>
          <cell r="AQ940"/>
          <cell r="AR940"/>
        </row>
        <row r="941">
          <cell r="A941" t="str">
            <v>14-2J8</v>
          </cell>
          <cell r="B941" t="str">
            <v>Lawrence</v>
          </cell>
          <cell r="C941"/>
          <cell r="D941"/>
          <cell r="E941"/>
          <cell r="F941"/>
          <cell r="G941"/>
          <cell r="H941"/>
          <cell r="I941"/>
          <cell r="J941"/>
          <cell r="K941"/>
          <cell r="L941"/>
          <cell r="M941"/>
          <cell r="N941"/>
          <cell r="O941">
            <v>1</v>
          </cell>
          <cell r="P941">
            <v>1</v>
          </cell>
          <cell r="Q941"/>
          <cell r="R941"/>
          <cell r="S941"/>
          <cell r="T941"/>
          <cell r="U941"/>
          <cell r="V941"/>
          <cell r="W941"/>
          <cell r="X941"/>
          <cell r="Y941">
            <v>1</v>
          </cell>
          <cell r="Z941">
            <v>1</v>
          </cell>
          <cell r="AA941"/>
          <cell r="AB941"/>
          <cell r="AC941"/>
          <cell r="AD941"/>
          <cell r="AE941"/>
          <cell r="AF941"/>
          <cell r="AG941"/>
          <cell r="AH941"/>
          <cell r="AI941"/>
          <cell r="AJ941"/>
          <cell r="AK941"/>
          <cell r="AL941"/>
          <cell r="AM941">
            <v>75</v>
          </cell>
          <cell r="AN941">
            <v>75</v>
          </cell>
          <cell r="AO941"/>
          <cell r="AP941"/>
          <cell r="AQ941"/>
          <cell r="AR941"/>
        </row>
        <row r="942">
          <cell r="A942" t="str">
            <v>14-2L1</v>
          </cell>
          <cell r="B942" t="str">
            <v>Chelmsford, Tyngsborough, Westford</v>
          </cell>
          <cell r="C942"/>
          <cell r="D942"/>
          <cell r="E942"/>
          <cell r="F942"/>
          <cell r="G942"/>
          <cell r="H942"/>
          <cell r="I942"/>
          <cell r="J942"/>
          <cell r="K942"/>
          <cell r="L942"/>
          <cell r="M942"/>
          <cell r="N942"/>
          <cell r="O942"/>
          <cell r="P942"/>
          <cell r="Q942"/>
          <cell r="R942"/>
          <cell r="S942">
            <v>44</v>
          </cell>
          <cell r="T942">
            <v>44</v>
          </cell>
          <cell r="U942"/>
          <cell r="V942"/>
          <cell r="W942"/>
          <cell r="X942"/>
          <cell r="Y942">
            <v>44</v>
          </cell>
          <cell r="Z942">
            <v>44</v>
          </cell>
          <cell r="AA942"/>
          <cell r="AB942"/>
          <cell r="AC942"/>
          <cell r="AD942"/>
          <cell r="AE942"/>
          <cell r="AF942"/>
          <cell r="AG942"/>
          <cell r="AH942"/>
          <cell r="AI942"/>
          <cell r="AJ942"/>
          <cell r="AK942"/>
          <cell r="AL942"/>
          <cell r="AM942"/>
          <cell r="AN942"/>
          <cell r="AO942"/>
          <cell r="AP942"/>
          <cell r="AQ942">
            <v>285.99</v>
          </cell>
          <cell r="AR942">
            <v>285.99</v>
          </cell>
        </row>
        <row r="943">
          <cell r="A943" t="str">
            <v>14-2L2</v>
          </cell>
          <cell r="B943" t="str">
            <v>Chelmsford, Lowell</v>
          </cell>
          <cell r="C943"/>
          <cell r="D943"/>
          <cell r="E943"/>
          <cell r="F943"/>
          <cell r="G943"/>
          <cell r="H943"/>
          <cell r="I943"/>
          <cell r="J943"/>
          <cell r="K943"/>
          <cell r="L943"/>
          <cell r="M943"/>
          <cell r="N943"/>
          <cell r="O943"/>
          <cell r="P943"/>
          <cell r="Q943"/>
          <cell r="R943"/>
          <cell r="S943">
            <v>61</v>
          </cell>
          <cell r="T943">
            <v>61</v>
          </cell>
          <cell r="U943"/>
          <cell r="V943"/>
          <cell r="W943"/>
          <cell r="X943"/>
          <cell r="Y943">
            <v>61</v>
          </cell>
          <cell r="Z943">
            <v>61</v>
          </cell>
          <cell r="AA943"/>
          <cell r="AB943"/>
          <cell r="AC943"/>
          <cell r="AD943"/>
          <cell r="AE943"/>
          <cell r="AF943"/>
          <cell r="AG943"/>
          <cell r="AH943"/>
          <cell r="AI943"/>
          <cell r="AJ943"/>
          <cell r="AK943"/>
          <cell r="AL943"/>
          <cell r="AM943"/>
          <cell r="AN943"/>
          <cell r="AO943"/>
          <cell r="AP943"/>
          <cell r="AQ943">
            <v>485.09</v>
          </cell>
          <cell r="AR943">
            <v>485.09</v>
          </cell>
        </row>
        <row r="944">
          <cell r="A944" t="str">
            <v>14-2L3</v>
          </cell>
          <cell r="B944" t="str">
            <v>Chelmsford, Lowell</v>
          </cell>
          <cell r="C944"/>
          <cell r="D944"/>
          <cell r="E944"/>
          <cell r="F944"/>
          <cell r="G944"/>
          <cell r="H944"/>
          <cell r="I944"/>
          <cell r="J944"/>
          <cell r="K944"/>
          <cell r="L944"/>
          <cell r="M944"/>
          <cell r="N944"/>
          <cell r="O944"/>
          <cell r="P944"/>
          <cell r="Q944"/>
          <cell r="R944"/>
          <cell r="S944">
            <v>37</v>
          </cell>
          <cell r="T944">
            <v>37</v>
          </cell>
          <cell r="U944"/>
          <cell r="V944"/>
          <cell r="W944"/>
          <cell r="X944"/>
          <cell r="Y944">
            <v>37</v>
          </cell>
          <cell r="Z944">
            <v>37</v>
          </cell>
          <cell r="AA944"/>
          <cell r="AB944"/>
          <cell r="AC944"/>
          <cell r="AD944"/>
          <cell r="AE944"/>
          <cell r="AF944"/>
          <cell r="AG944"/>
          <cell r="AH944"/>
          <cell r="AI944"/>
          <cell r="AJ944"/>
          <cell r="AK944"/>
          <cell r="AL944"/>
          <cell r="AM944"/>
          <cell r="AN944"/>
          <cell r="AO944"/>
          <cell r="AP944"/>
          <cell r="AQ944">
            <v>805.57</v>
          </cell>
          <cell r="AR944">
            <v>805.57</v>
          </cell>
        </row>
        <row r="945">
          <cell r="A945" t="str">
            <v>14-2L4</v>
          </cell>
          <cell r="B945" t="str">
            <v>Chelmsford, Lowell</v>
          </cell>
          <cell r="C945"/>
          <cell r="D945"/>
          <cell r="E945"/>
          <cell r="F945"/>
          <cell r="G945"/>
          <cell r="H945"/>
          <cell r="I945"/>
          <cell r="J945"/>
          <cell r="K945">
            <v>1</v>
          </cell>
          <cell r="L945">
            <v>1</v>
          </cell>
          <cell r="M945"/>
          <cell r="N945"/>
          <cell r="O945"/>
          <cell r="P945"/>
          <cell r="Q945"/>
          <cell r="R945"/>
          <cell r="S945">
            <v>16</v>
          </cell>
          <cell r="T945">
            <v>16</v>
          </cell>
          <cell r="U945"/>
          <cell r="V945"/>
          <cell r="W945"/>
          <cell r="X945"/>
          <cell r="Y945">
            <v>17</v>
          </cell>
          <cell r="Z945">
            <v>17</v>
          </cell>
          <cell r="AA945"/>
          <cell r="AB945"/>
          <cell r="AC945"/>
          <cell r="AD945"/>
          <cell r="AE945"/>
          <cell r="AF945"/>
          <cell r="AG945"/>
          <cell r="AH945"/>
          <cell r="AI945">
            <v>460</v>
          </cell>
          <cell r="AJ945">
            <v>460</v>
          </cell>
          <cell r="AK945"/>
          <cell r="AL945"/>
          <cell r="AM945"/>
          <cell r="AN945"/>
          <cell r="AO945"/>
          <cell r="AP945"/>
          <cell r="AQ945">
            <v>1577.83</v>
          </cell>
          <cell r="AR945">
            <v>1577.83</v>
          </cell>
        </row>
        <row r="946">
          <cell r="A946" t="str">
            <v>14-301</v>
          </cell>
          <cell r="B946" t="str">
            <v>Lowell</v>
          </cell>
          <cell r="C946"/>
          <cell r="D946"/>
          <cell r="E946"/>
          <cell r="F946"/>
          <cell r="G946"/>
          <cell r="H946"/>
          <cell r="I946"/>
          <cell r="J946"/>
          <cell r="K946"/>
          <cell r="L946"/>
          <cell r="M946"/>
          <cell r="N946"/>
          <cell r="O946"/>
          <cell r="P946"/>
          <cell r="Q946"/>
          <cell r="R946"/>
          <cell r="S946"/>
          <cell r="T946"/>
          <cell r="U946"/>
          <cell r="V946"/>
          <cell r="W946"/>
          <cell r="X946"/>
          <cell r="Y946">
            <v>0</v>
          </cell>
          <cell r="Z946">
            <v>0</v>
          </cell>
          <cell r="AA946"/>
          <cell r="AB946"/>
          <cell r="AC946"/>
          <cell r="AD946"/>
          <cell r="AE946"/>
          <cell r="AF946"/>
          <cell r="AG946"/>
          <cell r="AH946"/>
          <cell r="AI946"/>
          <cell r="AJ946"/>
          <cell r="AK946"/>
          <cell r="AL946"/>
          <cell r="AM946"/>
          <cell r="AN946"/>
          <cell r="AO946"/>
          <cell r="AP946"/>
          <cell r="AQ946"/>
          <cell r="AR946"/>
        </row>
        <row r="947">
          <cell r="A947" t="str">
            <v>14-304</v>
          </cell>
          <cell r="B947" t="str">
            <v>Lowell</v>
          </cell>
          <cell r="C947"/>
          <cell r="D947"/>
          <cell r="E947"/>
          <cell r="F947"/>
          <cell r="G947"/>
          <cell r="H947"/>
          <cell r="I947"/>
          <cell r="J947"/>
          <cell r="K947"/>
          <cell r="L947"/>
          <cell r="M947"/>
          <cell r="N947"/>
          <cell r="O947"/>
          <cell r="P947"/>
          <cell r="Q947"/>
          <cell r="R947"/>
          <cell r="S947">
            <v>1</v>
          </cell>
          <cell r="T947">
            <v>1</v>
          </cell>
          <cell r="U947"/>
          <cell r="V947"/>
          <cell r="W947"/>
          <cell r="X947"/>
          <cell r="Y947">
            <v>1</v>
          </cell>
          <cell r="Z947">
            <v>1</v>
          </cell>
          <cell r="AA947"/>
          <cell r="AB947"/>
          <cell r="AC947"/>
          <cell r="AD947"/>
          <cell r="AE947"/>
          <cell r="AF947"/>
          <cell r="AG947"/>
          <cell r="AH947"/>
          <cell r="AI947"/>
          <cell r="AJ947"/>
          <cell r="AK947"/>
          <cell r="AL947"/>
          <cell r="AM947"/>
          <cell r="AN947"/>
          <cell r="AO947"/>
          <cell r="AP947"/>
          <cell r="AQ947">
            <v>275</v>
          </cell>
          <cell r="AR947">
            <v>275</v>
          </cell>
        </row>
        <row r="948">
          <cell r="A948" t="str">
            <v>14-306</v>
          </cell>
          <cell r="B948" t="str">
            <v>Lowell</v>
          </cell>
          <cell r="C948"/>
          <cell r="D948"/>
          <cell r="E948"/>
          <cell r="F948"/>
          <cell r="G948"/>
          <cell r="H948"/>
          <cell r="I948"/>
          <cell r="J948"/>
          <cell r="K948"/>
          <cell r="L948"/>
          <cell r="M948"/>
          <cell r="N948"/>
          <cell r="O948"/>
          <cell r="P948"/>
          <cell r="Q948"/>
          <cell r="R948"/>
          <cell r="S948"/>
          <cell r="T948"/>
          <cell r="U948"/>
          <cell r="V948"/>
          <cell r="W948"/>
          <cell r="X948"/>
          <cell r="Y948">
            <v>0</v>
          </cell>
          <cell r="Z948">
            <v>0</v>
          </cell>
          <cell r="AA948"/>
          <cell r="AB948"/>
          <cell r="AC948"/>
          <cell r="AD948"/>
          <cell r="AE948"/>
          <cell r="AF948"/>
          <cell r="AG948"/>
          <cell r="AH948"/>
          <cell r="AI948"/>
          <cell r="AJ948"/>
          <cell r="AK948"/>
          <cell r="AL948"/>
          <cell r="AM948"/>
          <cell r="AN948"/>
          <cell r="AO948"/>
          <cell r="AP948"/>
          <cell r="AQ948"/>
          <cell r="AR948"/>
        </row>
        <row r="949">
          <cell r="A949" t="str">
            <v>14-308</v>
          </cell>
          <cell r="B949" t="str">
            <v>Lowell, Tewksbury</v>
          </cell>
          <cell r="C949"/>
          <cell r="D949"/>
          <cell r="E949"/>
          <cell r="F949"/>
          <cell r="G949"/>
          <cell r="H949"/>
          <cell r="I949"/>
          <cell r="J949"/>
          <cell r="K949"/>
          <cell r="L949"/>
          <cell r="M949"/>
          <cell r="N949"/>
          <cell r="O949"/>
          <cell r="P949"/>
          <cell r="Q949"/>
          <cell r="R949"/>
          <cell r="S949"/>
          <cell r="T949"/>
          <cell r="U949"/>
          <cell r="V949"/>
          <cell r="W949"/>
          <cell r="X949"/>
          <cell r="Y949">
            <v>0</v>
          </cell>
          <cell r="Z949">
            <v>0</v>
          </cell>
          <cell r="AA949"/>
          <cell r="AB949"/>
          <cell r="AC949"/>
          <cell r="AD949"/>
          <cell r="AE949"/>
          <cell r="AF949"/>
          <cell r="AG949"/>
          <cell r="AH949"/>
          <cell r="AI949"/>
          <cell r="AJ949"/>
          <cell r="AK949"/>
          <cell r="AL949"/>
          <cell r="AM949"/>
          <cell r="AN949"/>
          <cell r="AO949"/>
          <cell r="AP949"/>
          <cell r="AQ949"/>
          <cell r="AR949"/>
        </row>
        <row r="950">
          <cell r="A950" t="str">
            <v>14-310</v>
          </cell>
          <cell r="B950" t="str">
            <v>Lowell</v>
          </cell>
          <cell r="C950"/>
          <cell r="D950"/>
          <cell r="E950"/>
          <cell r="F950"/>
          <cell r="G950"/>
          <cell r="H950"/>
          <cell r="I950"/>
          <cell r="J950"/>
          <cell r="K950"/>
          <cell r="L950"/>
          <cell r="M950"/>
          <cell r="N950"/>
          <cell r="O950"/>
          <cell r="P950"/>
          <cell r="Q950"/>
          <cell r="R950"/>
          <cell r="S950"/>
          <cell r="T950"/>
          <cell r="U950"/>
          <cell r="V950"/>
          <cell r="W950"/>
          <cell r="X950"/>
          <cell r="Y950">
            <v>0</v>
          </cell>
          <cell r="Z950">
            <v>0</v>
          </cell>
          <cell r="AA950"/>
          <cell r="AB950"/>
          <cell r="AC950"/>
          <cell r="AD950"/>
          <cell r="AE950"/>
          <cell r="AF950"/>
          <cell r="AG950"/>
          <cell r="AH950"/>
          <cell r="AI950"/>
          <cell r="AJ950"/>
          <cell r="AK950"/>
          <cell r="AL950"/>
          <cell r="AM950"/>
          <cell r="AN950"/>
          <cell r="AO950"/>
          <cell r="AP950"/>
          <cell r="AQ950"/>
          <cell r="AR950"/>
        </row>
        <row r="951">
          <cell r="A951" t="str">
            <v>14-312</v>
          </cell>
          <cell r="B951" t="str">
            <v>Lowell</v>
          </cell>
          <cell r="C951"/>
          <cell r="D951"/>
          <cell r="E951"/>
          <cell r="F951"/>
          <cell r="G951"/>
          <cell r="H951"/>
          <cell r="I951"/>
          <cell r="J951"/>
          <cell r="K951"/>
          <cell r="L951"/>
          <cell r="M951"/>
          <cell r="N951"/>
          <cell r="O951"/>
          <cell r="P951"/>
          <cell r="Q951"/>
          <cell r="R951"/>
          <cell r="S951">
            <v>2</v>
          </cell>
          <cell r="T951">
            <v>2</v>
          </cell>
          <cell r="U951"/>
          <cell r="V951"/>
          <cell r="W951"/>
          <cell r="X951"/>
          <cell r="Y951">
            <v>2</v>
          </cell>
          <cell r="Z951">
            <v>2</v>
          </cell>
          <cell r="AA951"/>
          <cell r="AB951"/>
          <cell r="AC951"/>
          <cell r="AD951"/>
          <cell r="AE951"/>
          <cell r="AF951"/>
          <cell r="AG951"/>
          <cell r="AH951"/>
          <cell r="AI951"/>
          <cell r="AJ951"/>
          <cell r="AK951"/>
          <cell r="AL951"/>
          <cell r="AM951"/>
          <cell r="AN951"/>
          <cell r="AO951"/>
          <cell r="AP951"/>
          <cell r="AQ951">
            <v>208</v>
          </cell>
          <cell r="AR951">
            <v>208</v>
          </cell>
        </row>
        <row r="952">
          <cell r="A952" t="str">
            <v>14-315</v>
          </cell>
          <cell r="B952" t="str">
            <v>Lowell</v>
          </cell>
          <cell r="C952"/>
          <cell r="D952"/>
          <cell r="E952"/>
          <cell r="F952"/>
          <cell r="G952"/>
          <cell r="H952"/>
          <cell r="I952"/>
          <cell r="J952"/>
          <cell r="K952"/>
          <cell r="L952"/>
          <cell r="M952"/>
          <cell r="N952"/>
          <cell r="O952"/>
          <cell r="P952"/>
          <cell r="Q952"/>
          <cell r="R952"/>
          <cell r="S952"/>
          <cell r="T952"/>
          <cell r="U952"/>
          <cell r="V952"/>
          <cell r="W952"/>
          <cell r="X952"/>
          <cell r="Y952">
            <v>0</v>
          </cell>
          <cell r="Z952">
            <v>0</v>
          </cell>
          <cell r="AA952"/>
          <cell r="AB952"/>
          <cell r="AC952"/>
          <cell r="AD952"/>
          <cell r="AE952"/>
          <cell r="AF952"/>
          <cell r="AG952"/>
          <cell r="AH952"/>
          <cell r="AI952"/>
          <cell r="AJ952"/>
          <cell r="AK952"/>
          <cell r="AL952"/>
          <cell r="AM952"/>
          <cell r="AN952"/>
          <cell r="AO952"/>
          <cell r="AP952"/>
          <cell r="AQ952"/>
          <cell r="AR952"/>
        </row>
        <row r="953">
          <cell r="A953" t="str">
            <v>14-318</v>
          </cell>
          <cell r="B953" t="str">
            <v>Lowell</v>
          </cell>
          <cell r="C953"/>
          <cell r="D953"/>
          <cell r="E953"/>
          <cell r="F953"/>
          <cell r="G953"/>
          <cell r="H953"/>
          <cell r="I953"/>
          <cell r="J953"/>
          <cell r="K953"/>
          <cell r="L953"/>
          <cell r="M953"/>
          <cell r="N953"/>
          <cell r="O953"/>
          <cell r="P953"/>
          <cell r="Q953"/>
          <cell r="R953"/>
          <cell r="S953"/>
          <cell r="T953"/>
          <cell r="U953"/>
          <cell r="V953"/>
          <cell r="W953"/>
          <cell r="X953"/>
          <cell r="Y953">
            <v>0</v>
          </cell>
          <cell r="Z953">
            <v>0</v>
          </cell>
          <cell r="AA953"/>
          <cell r="AB953"/>
          <cell r="AC953"/>
          <cell r="AD953"/>
          <cell r="AE953"/>
          <cell r="AF953"/>
          <cell r="AG953"/>
          <cell r="AH953"/>
          <cell r="AI953"/>
          <cell r="AJ953"/>
          <cell r="AK953"/>
          <cell r="AL953"/>
          <cell r="AM953"/>
          <cell r="AN953"/>
          <cell r="AO953"/>
          <cell r="AP953"/>
          <cell r="AQ953"/>
          <cell r="AR953"/>
        </row>
        <row r="954">
          <cell r="A954" t="str">
            <v>14-319</v>
          </cell>
          <cell r="B954" t="str">
            <v>Lowell</v>
          </cell>
          <cell r="C954"/>
          <cell r="D954"/>
          <cell r="E954"/>
          <cell r="F954"/>
          <cell r="G954"/>
          <cell r="H954"/>
          <cell r="I954"/>
          <cell r="J954"/>
          <cell r="K954"/>
          <cell r="L954"/>
          <cell r="M954"/>
          <cell r="N954"/>
          <cell r="O954"/>
          <cell r="P954"/>
          <cell r="Q954"/>
          <cell r="R954"/>
          <cell r="S954"/>
          <cell r="T954"/>
          <cell r="U954"/>
          <cell r="V954"/>
          <cell r="W954"/>
          <cell r="X954"/>
          <cell r="Y954">
            <v>0</v>
          </cell>
          <cell r="Z954">
            <v>0</v>
          </cell>
          <cell r="AA954"/>
          <cell r="AB954"/>
          <cell r="AC954"/>
          <cell r="AD954"/>
          <cell r="AE954"/>
          <cell r="AF954"/>
          <cell r="AG954"/>
          <cell r="AH954"/>
          <cell r="AI954"/>
          <cell r="AJ954"/>
          <cell r="AK954"/>
          <cell r="AL954"/>
          <cell r="AM954"/>
          <cell r="AN954"/>
          <cell r="AO954"/>
          <cell r="AP954"/>
          <cell r="AQ954"/>
          <cell r="AR954"/>
        </row>
        <row r="955">
          <cell r="A955" t="str">
            <v>14-31J1</v>
          </cell>
          <cell r="B955" t="str">
            <v>Haverhill</v>
          </cell>
          <cell r="C955"/>
          <cell r="D955"/>
          <cell r="E955"/>
          <cell r="F955"/>
          <cell r="G955"/>
          <cell r="H955"/>
          <cell r="I955"/>
          <cell r="J955"/>
          <cell r="K955"/>
          <cell r="L955"/>
          <cell r="M955"/>
          <cell r="N955"/>
          <cell r="O955"/>
          <cell r="P955"/>
          <cell r="Q955"/>
          <cell r="R955"/>
          <cell r="S955">
            <v>3</v>
          </cell>
          <cell r="T955">
            <v>3</v>
          </cell>
          <cell r="U955"/>
          <cell r="V955"/>
          <cell r="W955"/>
          <cell r="X955"/>
          <cell r="Y955">
            <v>3</v>
          </cell>
          <cell r="Z955">
            <v>3</v>
          </cell>
          <cell r="AA955"/>
          <cell r="AB955"/>
          <cell r="AC955"/>
          <cell r="AD955"/>
          <cell r="AE955"/>
          <cell r="AF955"/>
          <cell r="AG955"/>
          <cell r="AH955"/>
          <cell r="AI955"/>
          <cell r="AJ955"/>
          <cell r="AK955"/>
          <cell r="AL955"/>
          <cell r="AM955"/>
          <cell r="AN955"/>
          <cell r="AO955"/>
          <cell r="AP955"/>
          <cell r="AQ955">
            <v>117.4</v>
          </cell>
          <cell r="AR955">
            <v>117.4</v>
          </cell>
        </row>
        <row r="956">
          <cell r="A956" t="str">
            <v>14-31J2</v>
          </cell>
          <cell r="B956" t="str">
            <v>Haverhill</v>
          </cell>
          <cell r="C956"/>
          <cell r="D956"/>
          <cell r="E956"/>
          <cell r="F956"/>
          <cell r="G956"/>
          <cell r="H956"/>
          <cell r="I956"/>
          <cell r="J956"/>
          <cell r="K956"/>
          <cell r="L956"/>
          <cell r="M956"/>
          <cell r="N956"/>
          <cell r="O956"/>
          <cell r="P956"/>
          <cell r="Q956"/>
          <cell r="R956"/>
          <cell r="S956"/>
          <cell r="T956"/>
          <cell r="U956"/>
          <cell r="V956"/>
          <cell r="W956"/>
          <cell r="X956"/>
          <cell r="Y956">
            <v>0</v>
          </cell>
          <cell r="Z956">
            <v>0</v>
          </cell>
          <cell r="AA956"/>
          <cell r="AB956"/>
          <cell r="AC956"/>
          <cell r="AD956"/>
          <cell r="AE956"/>
          <cell r="AF956"/>
          <cell r="AG956"/>
          <cell r="AH956"/>
          <cell r="AI956"/>
          <cell r="AJ956"/>
          <cell r="AK956"/>
          <cell r="AL956"/>
          <cell r="AM956"/>
          <cell r="AN956"/>
          <cell r="AO956"/>
          <cell r="AP956"/>
          <cell r="AQ956"/>
          <cell r="AR956"/>
        </row>
        <row r="957">
          <cell r="A957" t="str">
            <v>14-31J3</v>
          </cell>
          <cell r="B957" t="str">
            <v>Haverhill</v>
          </cell>
          <cell r="C957"/>
          <cell r="D957"/>
          <cell r="E957"/>
          <cell r="F957"/>
          <cell r="G957"/>
          <cell r="H957"/>
          <cell r="I957"/>
          <cell r="J957"/>
          <cell r="K957"/>
          <cell r="L957"/>
          <cell r="M957"/>
          <cell r="N957"/>
          <cell r="O957"/>
          <cell r="P957"/>
          <cell r="Q957"/>
          <cell r="R957"/>
          <cell r="S957">
            <v>5</v>
          </cell>
          <cell r="T957">
            <v>5</v>
          </cell>
          <cell r="U957"/>
          <cell r="V957"/>
          <cell r="W957"/>
          <cell r="X957"/>
          <cell r="Y957">
            <v>5</v>
          </cell>
          <cell r="Z957">
            <v>5</v>
          </cell>
          <cell r="AA957"/>
          <cell r="AB957"/>
          <cell r="AC957"/>
          <cell r="AD957"/>
          <cell r="AE957"/>
          <cell r="AF957"/>
          <cell r="AG957"/>
          <cell r="AH957"/>
          <cell r="AI957"/>
          <cell r="AJ957"/>
          <cell r="AK957"/>
          <cell r="AL957"/>
          <cell r="AM957"/>
          <cell r="AN957"/>
          <cell r="AO957"/>
          <cell r="AP957"/>
          <cell r="AQ957">
            <v>21.84</v>
          </cell>
          <cell r="AR957">
            <v>21.84</v>
          </cell>
        </row>
        <row r="958">
          <cell r="A958" t="str">
            <v>14-31J5</v>
          </cell>
          <cell r="B958" t="str">
            <v>Haverhill</v>
          </cell>
          <cell r="C958"/>
          <cell r="D958"/>
          <cell r="E958"/>
          <cell r="F958"/>
          <cell r="G958"/>
          <cell r="H958"/>
          <cell r="I958"/>
          <cell r="J958"/>
          <cell r="K958"/>
          <cell r="L958"/>
          <cell r="M958"/>
          <cell r="N958"/>
          <cell r="O958"/>
          <cell r="P958"/>
          <cell r="Q958"/>
          <cell r="R958"/>
          <cell r="S958">
            <v>1</v>
          </cell>
          <cell r="T958">
            <v>1</v>
          </cell>
          <cell r="U958"/>
          <cell r="V958"/>
          <cell r="W958"/>
          <cell r="X958"/>
          <cell r="Y958">
            <v>1</v>
          </cell>
          <cell r="Z958">
            <v>1</v>
          </cell>
          <cell r="AA958"/>
          <cell r="AB958"/>
          <cell r="AC958"/>
          <cell r="AD958"/>
          <cell r="AE958"/>
          <cell r="AF958"/>
          <cell r="AG958"/>
          <cell r="AH958"/>
          <cell r="AI958"/>
          <cell r="AJ958"/>
          <cell r="AK958"/>
          <cell r="AL958"/>
          <cell r="AM958"/>
          <cell r="AN958"/>
          <cell r="AO958"/>
          <cell r="AP958"/>
          <cell r="AQ958">
            <v>6.3</v>
          </cell>
          <cell r="AR958">
            <v>6.3</v>
          </cell>
        </row>
        <row r="959">
          <cell r="A959" t="str">
            <v>14-31J6</v>
          </cell>
          <cell r="B959" t="str">
            <v>Haverhill</v>
          </cell>
          <cell r="C959"/>
          <cell r="D959"/>
          <cell r="E959"/>
          <cell r="F959"/>
          <cell r="G959"/>
          <cell r="H959"/>
          <cell r="I959"/>
          <cell r="J959"/>
          <cell r="K959"/>
          <cell r="L959"/>
          <cell r="M959"/>
          <cell r="N959"/>
          <cell r="O959">
            <v>2</v>
          </cell>
          <cell r="P959">
            <v>2</v>
          </cell>
          <cell r="Q959"/>
          <cell r="R959"/>
          <cell r="S959">
            <v>1</v>
          </cell>
          <cell r="T959">
            <v>1</v>
          </cell>
          <cell r="U959"/>
          <cell r="V959"/>
          <cell r="W959"/>
          <cell r="X959"/>
          <cell r="Y959">
            <v>3</v>
          </cell>
          <cell r="Z959">
            <v>3</v>
          </cell>
          <cell r="AA959"/>
          <cell r="AB959"/>
          <cell r="AC959"/>
          <cell r="AD959"/>
          <cell r="AE959"/>
          <cell r="AF959"/>
          <cell r="AG959"/>
          <cell r="AH959"/>
          <cell r="AI959"/>
          <cell r="AJ959"/>
          <cell r="AK959"/>
          <cell r="AL959"/>
          <cell r="AM959">
            <v>135</v>
          </cell>
          <cell r="AN959">
            <v>135</v>
          </cell>
          <cell r="AO959"/>
          <cell r="AP959"/>
          <cell r="AQ959">
            <v>60</v>
          </cell>
          <cell r="AR959">
            <v>60</v>
          </cell>
        </row>
        <row r="960">
          <cell r="A960" t="str">
            <v>14-31J7</v>
          </cell>
          <cell r="B960" t="str">
            <v>Haverhill</v>
          </cell>
          <cell r="C960"/>
          <cell r="D960"/>
          <cell r="E960"/>
          <cell r="F960"/>
          <cell r="G960"/>
          <cell r="H960"/>
          <cell r="I960"/>
          <cell r="J960"/>
          <cell r="K960"/>
          <cell r="L960"/>
          <cell r="M960"/>
          <cell r="N960"/>
          <cell r="O960"/>
          <cell r="P960"/>
          <cell r="Q960"/>
          <cell r="R960"/>
          <cell r="S960">
            <v>3</v>
          </cell>
          <cell r="T960">
            <v>3</v>
          </cell>
          <cell r="U960"/>
          <cell r="V960"/>
          <cell r="W960"/>
          <cell r="X960"/>
          <cell r="Y960">
            <v>3</v>
          </cell>
          <cell r="Z960">
            <v>3</v>
          </cell>
          <cell r="AA960"/>
          <cell r="AB960"/>
          <cell r="AC960"/>
          <cell r="AD960"/>
          <cell r="AE960"/>
          <cell r="AF960"/>
          <cell r="AG960"/>
          <cell r="AH960"/>
          <cell r="AI960"/>
          <cell r="AJ960"/>
          <cell r="AK960"/>
          <cell r="AL960"/>
          <cell r="AM960"/>
          <cell r="AN960"/>
          <cell r="AO960"/>
          <cell r="AP960"/>
          <cell r="AQ960">
            <v>17.04</v>
          </cell>
          <cell r="AR960">
            <v>17.04</v>
          </cell>
        </row>
        <row r="961">
          <cell r="A961" t="str">
            <v>14-32J1</v>
          </cell>
          <cell r="B961" t="str">
            <v>Haverhill</v>
          </cell>
          <cell r="C961"/>
          <cell r="D961"/>
          <cell r="E961"/>
          <cell r="F961"/>
          <cell r="G961"/>
          <cell r="H961"/>
          <cell r="I961"/>
          <cell r="J961"/>
          <cell r="K961"/>
          <cell r="L961"/>
          <cell r="M961"/>
          <cell r="N961"/>
          <cell r="O961"/>
          <cell r="P961"/>
          <cell r="Q961"/>
          <cell r="R961"/>
          <cell r="S961">
            <v>1</v>
          </cell>
          <cell r="T961">
            <v>1</v>
          </cell>
          <cell r="U961"/>
          <cell r="V961"/>
          <cell r="W961"/>
          <cell r="X961"/>
          <cell r="Y961">
            <v>1</v>
          </cell>
          <cell r="Z961">
            <v>1</v>
          </cell>
          <cell r="AA961"/>
          <cell r="AB961"/>
          <cell r="AC961"/>
          <cell r="AD961"/>
          <cell r="AE961"/>
          <cell r="AF961"/>
          <cell r="AG961"/>
          <cell r="AH961"/>
          <cell r="AI961"/>
          <cell r="AJ961"/>
          <cell r="AK961"/>
          <cell r="AL961"/>
          <cell r="AM961"/>
          <cell r="AN961"/>
          <cell r="AO961"/>
          <cell r="AP961"/>
          <cell r="AQ961">
            <v>46.8</v>
          </cell>
          <cell r="AR961">
            <v>46.8</v>
          </cell>
        </row>
        <row r="962">
          <cell r="A962" t="str">
            <v>14-32J3</v>
          </cell>
          <cell r="B962" t="str">
            <v>Haverhill</v>
          </cell>
          <cell r="C962"/>
          <cell r="D962"/>
          <cell r="E962"/>
          <cell r="F962"/>
          <cell r="G962"/>
          <cell r="H962"/>
          <cell r="I962"/>
          <cell r="J962"/>
          <cell r="K962"/>
          <cell r="L962"/>
          <cell r="M962"/>
          <cell r="N962"/>
          <cell r="O962"/>
          <cell r="P962"/>
          <cell r="Q962"/>
          <cell r="R962"/>
          <cell r="S962">
            <v>6</v>
          </cell>
          <cell r="T962">
            <v>6</v>
          </cell>
          <cell r="U962"/>
          <cell r="V962"/>
          <cell r="W962"/>
          <cell r="X962"/>
          <cell r="Y962">
            <v>6</v>
          </cell>
          <cell r="Z962">
            <v>6</v>
          </cell>
          <cell r="AA962"/>
          <cell r="AB962"/>
          <cell r="AC962"/>
          <cell r="AD962"/>
          <cell r="AE962"/>
          <cell r="AF962"/>
          <cell r="AG962"/>
          <cell r="AH962"/>
          <cell r="AI962"/>
          <cell r="AJ962"/>
          <cell r="AK962"/>
          <cell r="AL962"/>
          <cell r="AM962"/>
          <cell r="AN962"/>
          <cell r="AO962"/>
          <cell r="AP962"/>
          <cell r="AQ962">
            <v>23.9</v>
          </cell>
          <cell r="AR962">
            <v>23.9</v>
          </cell>
        </row>
        <row r="963">
          <cell r="A963" t="str">
            <v>14-32J4</v>
          </cell>
          <cell r="B963" t="str">
            <v>Haverhill</v>
          </cell>
          <cell r="C963"/>
          <cell r="D963"/>
          <cell r="E963"/>
          <cell r="F963"/>
          <cell r="G963"/>
          <cell r="H963"/>
          <cell r="I963"/>
          <cell r="J963"/>
          <cell r="K963"/>
          <cell r="L963"/>
          <cell r="M963"/>
          <cell r="N963"/>
          <cell r="O963"/>
          <cell r="P963"/>
          <cell r="Q963"/>
          <cell r="R963"/>
          <cell r="S963"/>
          <cell r="T963"/>
          <cell r="U963"/>
          <cell r="V963"/>
          <cell r="W963"/>
          <cell r="X963"/>
          <cell r="Y963">
            <v>0</v>
          </cell>
          <cell r="Z963">
            <v>0</v>
          </cell>
          <cell r="AA963"/>
          <cell r="AB963"/>
          <cell r="AC963"/>
          <cell r="AD963"/>
          <cell r="AE963"/>
          <cell r="AF963"/>
          <cell r="AG963"/>
          <cell r="AH963"/>
          <cell r="AI963"/>
          <cell r="AJ963"/>
          <cell r="AK963"/>
          <cell r="AL963"/>
          <cell r="AM963"/>
          <cell r="AN963"/>
          <cell r="AO963"/>
          <cell r="AP963"/>
          <cell r="AQ963"/>
          <cell r="AR963"/>
        </row>
        <row r="964">
          <cell r="A964" t="str">
            <v>14-32J5</v>
          </cell>
          <cell r="B964" t="str">
            <v>Haverhill</v>
          </cell>
          <cell r="C964"/>
          <cell r="D964"/>
          <cell r="E964"/>
          <cell r="F964"/>
          <cell r="G964"/>
          <cell r="H964"/>
          <cell r="I964"/>
          <cell r="J964"/>
          <cell r="K964"/>
          <cell r="L964"/>
          <cell r="M964"/>
          <cell r="N964"/>
          <cell r="O964"/>
          <cell r="P964"/>
          <cell r="Q964"/>
          <cell r="R964"/>
          <cell r="S964"/>
          <cell r="T964"/>
          <cell r="U964"/>
          <cell r="V964"/>
          <cell r="W964"/>
          <cell r="X964"/>
          <cell r="Y964">
            <v>0</v>
          </cell>
          <cell r="Z964">
            <v>0</v>
          </cell>
          <cell r="AA964"/>
          <cell r="AB964"/>
          <cell r="AC964"/>
          <cell r="AD964"/>
          <cell r="AE964"/>
          <cell r="AF964"/>
          <cell r="AG964"/>
          <cell r="AH964"/>
          <cell r="AI964"/>
          <cell r="AJ964"/>
          <cell r="AK964"/>
          <cell r="AL964"/>
          <cell r="AM964"/>
          <cell r="AN964"/>
          <cell r="AO964"/>
          <cell r="AP964"/>
          <cell r="AQ964"/>
          <cell r="AR964"/>
        </row>
        <row r="965">
          <cell r="A965" t="str">
            <v>14-32J6</v>
          </cell>
          <cell r="B965" t="str">
            <v>Haverhill</v>
          </cell>
          <cell r="C965"/>
          <cell r="D965"/>
          <cell r="E965"/>
          <cell r="F965"/>
          <cell r="G965"/>
          <cell r="H965"/>
          <cell r="I965"/>
          <cell r="J965"/>
          <cell r="K965"/>
          <cell r="L965"/>
          <cell r="M965"/>
          <cell r="N965"/>
          <cell r="O965"/>
          <cell r="P965"/>
          <cell r="Q965"/>
          <cell r="R965"/>
          <cell r="S965"/>
          <cell r="T965"/>
          <cell r="U965"/>
          <cell r="V965"/>
          <cell r="W965"/>
          <cell r="X965"/>
          <cell r="Y965">
            <v>0</v>
          </cell>
          <cell r="Z965">
            <v>0</v>
          </cell>
          <cell r="AA965"/>
          <cell r="AB965"/>
          <cell r="AC965"/>
          <cell r="AD965"/>
          <cell r="AE965"/>
          <cell r="AF965"/>
          <cell r="AG965"/>
          <cell r="AH965"/>
          <cell r="AI965"/>
          <cell r="AJ965"/>
          <cell r="AK965"/>
          <cell r="AL965"/>
          <cell r="AM965"/>
          <cell r="AN965"/>
          <cell r="AO965"/>
          <cell r="AP965"/>
          <cell r="AQ965"/>
          <cell r="AR965"/>
        </row>
        <row r="966">
          <cell r="A966" t="str">
            <v>14-32J7</v>
          </cell>
          <cell r="B966" t="str">
            <v>Haverhill</v>
          </cell>
          <cell r="C966"/>
          <cell r="D966"/>
          <cell r="E966"/>
          <cell r="F966"/>
          <cell r="G966"/>
          <cell r="H966"/>
          <cell r="I966"/>
          <cell r="J966"/>
          <cell r="K966"/>
          <cell r="L966"/>
          <cell r="M966"/>
          <cell r="N966"/>
          <cell r="O966"/>
          <cell r="P966"/>
          <cell r="Q966"/>
          <cell r="R966"/>
          <cell r="S966"/>
          <cell r="T966"/>
          <cell r="U966"/>
          <cell r="V966"/>
          <cell r="W966"/>
          <cell r="X966"/>
          <cell r="Y966">
            <v>0</v>
          </cell>
          <cell r="Z966">
            <v>0</v>
          </cell>
          <cell r="AA966"/>
          <cell r="AB966"/>
          <cell r="AC966"/>
          <cell r="AD966"/>
          <cell r="AE966"/>
          <cell r="AF966"/>
          <cell r="AG966"/>
          <cell r="AH966"/>
          <cell r="AI966"/>
          <cell r="AJ966"/>
          <cell r="AK966"/>
          <cell r="AL966"/>
          <cell r="AM966"/>
          <cell r="AN966"/>
          <cell r="AO966"/>
          <cell r="AP966"/>
          <cell r="AQ966"/>
          <cell r="AR966"/>
        </row>
        <row r="967">
          <cell r="A967" t="str">
            <v>14-32J8</v>
          </cell>
          <cell r="B967" t="str">
            <v>Haverhill</v>
          </cell>
          <cell r="C967"/>
          <cell r="D967"/>
          <cell r="E967"/>
          <cell r="F967"/>
          <cell r="G967"/>
          <cell r="H967"/>
          <cell r="I967"/>
          <cell r="J967"/>
          <cell r="K967"/>
          <cell r="L967"/>
          <cell r="M967"/>
          <cell r="N967"/>
          <cell r="O967"/>
          <cell r="P967"/>
          <cell r="Q967"/>
          <cell r="R967"/>
          <cell r="S967">
            <v>1</v>
          </cell>
          <cell r="T967">
            <v>1</v>
          </cell>
          <cell r="U967"/>
          <cell r="V967"/>
          <cell r="W967"/>
          <cell r="X967"/>
          <cell r="Y967">
            <v>1</v>
          </cell>
          <cell r="Z967">
            <v>1</v>
          </cell>
          <cell r="AA967"/>
          <cell r="AB967"/>
          <cell r="AC967"/>
          <cell r="AD967"/>
          <cell r="AE967"/>
          <cell r="AF967"/>
          <cell r="AG967"/>
          <cell r="AH967"/>
          <cell r="AI967"/>
          <cell r="AJ967"/>
          <cell r="AK967"/>
          <cell r="AL967"/>
          <cell r="AM967"/>
          <cell r="AN967"/>
          <cell r="AO967"/>
          <cell r="AP967"/>
          <cell r="AQ967">
            <v>82</v>
          </cell>
          <cell r="AR967">
            <v>82</v>
          </cell>
        </row>
        <row r="968">
          <cell r="A968" t="str">
            <v>14-32J9</v>
          </cell>
          <cell r="B968" t="str">
            <v>Haverhill</v>
          </cell>
          <cell r="C968"/>
          <cell r="D968"/>
          <cell r="E968"/>
          <cell r="F968"/>
          <cell r="G968"/>
          <cell r="H968"/>
          <cell r="I968"/>
          <cell r="J968"/>
          <cell r="K968"/>
          <cell r="L968"/>
          <cell r="M968"/>
          <cell r="N968"/>
          <cell r="O968"/>
          <cell r="P968"/>
          <cell r="Q968"/>
          <cell r="R968"/>
          <cell r="S968"/>
          <cell r="T968"/>
          <cell r="U968"/>
          <cell r="V968"/>
          <cell r="W968"/>
          <cell r="X968"/>
          <cell r="Y968">
            <v>0</v>
          </cell>
          <cell r="Z968">
            <v>0</v>
          </cell>
          <cell r="AA968"/>
          <cell r="AB968"/>
          <cell r="AC968"/>
          <cell r="AD968"/>
          <cell r="AE968"/>
          <cell r="AF968"/>
          <cell r="AG968"/>
          <cell r="AH968"/>
          <cell r="AI968"/>
          <cell r="AJ968"/>
          <cell r="AK968"/>
          <cell r="AL968"/>
          <cell r="AM968"/>
          <cell r="AN968"/>
          <cell r="AO968"/>
          <cell r="AP968"/>
          <cell r="AQ968"/>
          <cell r="AR968"/>
        </row>
        <row r="969">
          <cell r="A969" t="str">
            <v>14-33L1</v>
          </cell>
          <cell r="B969" t="str">
            <v>Boxford, Rowley</v>
          </cell>
          <cell r="C969"/>
          <cell r="D969"/>
          <cell r="E969"/>
          <cell r="F969"/>
          <cell r="G969"/>
          <cell r="H969"/>
          <cell r="I969"/>
          <cell r="J969"/>
          <cell r="K969"/>
          <cell r="L969"/>
          <cell r="M969"/>
          <cell r="N969"/>
          <cell r="O969"/>
          <cell r="P969"/>
          <cell r="Q969"/>
          <cell r="R969"/>
          <cell r="S969">
            <v>26</v>
          </cell>
          <cell r="T969">
            <v>26</v>
          </cell>
          <cell r="U969"/>
          <cell r="V969"/>
          <cell r="W969"/>
          <cell r="X969"/>
          <cell r="Y969">
            <v>26</v>
          </cell>
          <cell r="Z969">
            <v>26</v>
          </cell>
          <cell r="AA969"/>
          <cell r="AB969"/>
          <cell r="AC969"/>
          <cell r="AD969"/>
          <cell r="AE969"/>
          <cell r="AF969"/>
          <cell r="AG969"/>
          <cell r="AH969"/>
          <cell r="AI969"/>
          <cell r="AJ969"/>
          <cell r="AK969"/>
          <cell r="AL969"/>
          <cell r="AM969"/>
          <cell r="AN969"/>
          <cell r="AO969"/>
          <cell r="AP969"/>
          <cell r="AQ969">
            <v>938.47</v>
          </cell>
          <cell r="AR969">
            <v>938.47</v>
          </cell>
        </row>
        <row r="970">
          <cell r="A970" t="str">
            <v>14-33L2</v>
          </cell>
          <cell r="B970" t="str">
            <v>Boxford</v>
          </cell>
          <cell r="C970"/>
          <cell r="D970"/>
          <cell r="E970"/>
          <cell r="F970"/>
          <cell r="G970"/>
          <cell r="H970"/>
          <cell r="I970"/>
          <cell r="J970"/>
          <cell r="K970"/>
          <cell r="L970"/>
          <cell r="M970"/>
          <cell r="N970"/>
          <cell r="O970"/>
          <cell r="P970"/>
          <cell r="Q970"/>
          <cell r="R970"/>
          <cell r="S970">
            <v>28</v>
          </cell>
          <cell r="T970">
            <v>28</v>
          </cell>
          <cell r="U970"/>
          <cell r="V970"/>
          <cell r="W970"/>
          <cell r="X970"/>
          <cell r="Y970">
            <v>28</v>
          </cell>
          <cell r="Z970">
            <v>28</v>
          </cell>
          <cell r="AA970"/>
          <cell r="AB970"/>
          <cell r="AC970"/>
          <cell r="AD970"/>
          <cell r="AE970"/>
          <cell r="AF970"/>
          <cell r="AG970"/>
          <cell r="AH970"/>
          <cell r="AI970"/>
          <cell r="AJ970"/>
          <cell r="AK970"/>
          <cell r="AL970"/>
          <cell r="AM970"/>
          <cell r="AN970"/>
          <cell r="AO970"/>
          <cell r="AP970"/>
          <cell r="AQ970">
            <v>168.72</v>
          </cell>
          <cell r="AR970">
            <v>168.72</v>
          </cell>
        </row>
        <row r="971">
          <cell r="A971" t="str">
            <v>14-34M1</v>
          </cell>
          <cell r="B971" t="str">
            <v>Newbury, West Newbury</v>
          </cell>
          <cell r="C971"/>
          <cell r="D971"/>
          <cell r="E971"/>
          <cell r="F971"/>
          <cell r="G971"/>
          <cell r="H971"/>
          <cell r="I971"/>
          <cell r="J971"/>
          <cell r="K971"/>
          <cell r="L971"/>
          <cell r="M971"/>
          <cell r="N971"/>
          <cell r="O971"/>
          <cell r="P971"/>
          <cell r="Q971"/>
          <cell r="R971"/>
          <cell r="S971">
            <v>17</v>
          </cell>
          <cell r="T971">
            <v>17</v>
          </cell>
          <cell r="U971"/>
          <cell r="V971"/>
          <cell r="W971"/>
          <cell r="X971"/>
          <cell r="Y971">
            <v>17</v>
          </cell>
          <cell r="Z971">
            <v>17</v>
          </cell>
          <cell r="AA971"/>
          <cell r="AB971"/>
          <cell r="AC971"/>
          <cell r="AD971"/>
          <cell r="AE971"/>
          <cell r="AF971"/>
          <cell r="AG971"/>
          <cell r="AH971"/>
          <cell r="AI971"/>
          <cell r="AJ971"/>
          <cell r="AK971"/>
          <cell r="AL971"/>
          <cell r="AM971"/>
          <cell r="AN971"/>
          <cell r="AO971"/>
          <cell r="AP971"/>
          <cell r="AQ971">
            <v>147.07</v>
          </cell>
          <cell r="AR971">
            <v>147.07</v>
          </cell>
        </row>
        <row r="972">
          <cell r="A972" t="str">
            <v>14-36J1</v>
          </cell>
          <cell r="B972" t="str">
            <v>Newburyport</v>
          </cell>
          <cell r="C972"/>
          <cell r="D972"/>
          <cell r="E972"/>
          <cell r="F972"/>
          <cell r="G972"/>
          <cell r="H972"/>
          <cell r="I972"/>
          <cell r="J972"/>
          <cell r="K972"/>
          <cell r="L972"/>
          <cell r="M972"/>
          <cell r="N972"/>
          <cell r="O972"/>
          <cell r="P972"/>
          <cell r="Q972"/>
          <cell r="R972"/>
          <cell r="S972"/>
          <cell r="T972"/>
          <cell r="U972"/>
          <cell r="V972"/>
          <cell r="W972"/>
          <cell r="X972"/>
          <cell r="Y972">
            <v>0</v>
          </cell>
          <cell r="Z972">
            <v>0</v>
          </cell>
          <cell r="AA972"/>
          <cell r="AB972"/>
          <cell r="AC972"/>
          <cell r="AD972"/>
          <cell r="AE972"/>
          <cell r="AF972"/>
          <cell r="AG972"/>
          <cell r="AH972"/>
          <cell r="AI972"/>
          <cell r="AJ972"/>
          <cell r="AK972"/>
          <cell r="AL972"/>
          <cell r="AM972"/>
          <cell r="AN972"/>
          <cell r="AO972"/>
          <cell r="AP972"/>
          <cell r="AQ972"/>
          <cell r="AR972"/>
        </row>
        <row r="973">
          <cell r="A973" t="str">
            <v>14-36J2</v>
          </cell>
          <cell r="B973" t="str">
            <v>Newburyport</v>
          </cell>
          <cell r="C973"/>
          <cell r="D973"/>
          <cell r="E973"/>
          <cell r="F973"/>
          <cell r="G973"/>
          <cell r="H973"/>
          <cell r="I973"/>
          <cell r="J973"/>
          <cell r="K973"/>
          <cell r="L973"/>
          <cell r="M973"/>
          <cell r="N973"/>
          <cell r="O973"/>
          <cell r="P973"/>
          <cell r="Q973"/>
          <cell r="R973"/>
          <cell r="S973">
            <v>3</v>
          </cell>
          <cell r="T973">
            <v>3</v>
          </cell>
          <cell r="U973"/>
          <cell r="V973"/>
          <cell r="W973"/>
          <cell r="X973"/>
          <cell r="Y973">
            <v>3</v>
          </cell>
          <cell r="Z973">
            <v>3</v>
          </cell>
          <cell r="AA973"/>
          <cell r="AB973"/>
          <cell r="AC973"/>
          <cell r="AD973"/>
          <cell r="AE973"/>
          <cell r="AF973"/>
          <cell r="AG973"/>
          <cell r="AH973"/>
          <cell r="AI973"/>
          <cell r="AJ973"/>
          <cell r="AK973"/>
          <cell r="AL973"/>
          <cell r="AM973"/>
          <cell r="AN973"/>
          <cell r="AO973"/>
          <cell r="AP973"/>
          <cell r="AQ973">
            <v>37.6</v>
          </cell>
          <cell r="AR973">
            <v>37.6</v>
          </cell>
        </row>
        <row r="974">
          <cell r="A974" t="str">
            <v>14-36J3</v>
          </cell>
          <cell r="B974" t="str">
            <v>Newburyport</v>
          </cell>
          <cell r="C974"/>
          <cell r="D974"/>
          <cell r="E974"/>
          <cell r="F974"/>
          <cell r="G974"/>
          <cell r="H974"/>
          <cell r="I974"/>
          <cell r="J974"/>
          <cell r="K974"/>
          <cell r="L974"/>
          <cell r="M974"/>
          <cell r="N974"/>
          <cell r="O974"/>
          <cell r="P974"/>
          <cell r="Q974"/>
          <cell r="R974"/>
          <cell r="S974">
            <v>5</v>
          </cell>
          <cell r="T974">
            <v>5</v>
          </cell>
          <cell r="U974"/>
          <cell r="V974"/>
          <cell r="W974"/>
          <cell r="X974"/>
          <cell r="Y974">
            <v>5</v>
          </cell>
          <cell r="Z974">
            <v>5</v>
          </cell>
          <cell r="AA974"/>
          <cell r="AB974"/>
          <cell r="AC974"/>
          <cell r="AD974"/>
          <cell r="AE974"/>
          <cell r="AF974"/>
          <cell r="AG974"/>
          <cell r="AH974"/>
          <cell r="AI974"/>
          <cell r="AJ974"/>
          <cell r="AK974"/>
          <cell r="AL974"/>
          <cell r="AM974"/>
          <cell r="AN974"/>
          <cell r="AO974"/>
          <cell r="AP974"/>
          <cell r="AQ974">
            <v>22.96</v>
          </cell>
          <cell r="AR974">
            <v>22.96</v>
          </cell>
        </row>
        <row r="975">
          <cell r="A975" t="str">
            <v>14-36J4</v>
          </cell>
          <cell r="B975" t="str">
            <v>Newburyport</v>
          </cell>
          <cell r="C975"/>
          <cell r="D975"/>
          <cell r="E975"/>
          <cell r="F975"/>
          <cell r="G975"/>
          <cell r="H975"/>
          <cell r="I975"/>
          <cell r="J975"/>
          <cell r="K975"/>
          <cell r="L975"/>
          <cell r="M975"/>
          <cell r="N975"/>
          <cell r="O975"/>
          <cell r="P975"/>
          <cell r="Q975"/>
          <cell r="R975"/>
          <cell r="S975"/>
          <cell r="T975"/>
          <cell r="U975"/>
          <cell r="V975"/>
          <cell r="W975"/>
          <cell r="X975"/>
          <cell r="Y975">
            <v>0</v>
          </cell>
          <cell r="Z975">
            <v>0</v>
          </cell>
          <cell r="AA975"/>
          <cell r="AB975"/>
          <cell r="AC975"/>
          <cell r="AD975"/>
          <cell r="AE975"/>
          <cell r="AF975"/>
          <cell r="AG975"/>
          <cell r="AH975"/>
          <cell r="AI975"/>
          <cell r="AJ975"/>
          <cell r="AK975"/>
          <cell r="AL975"/>
          <cell r="AM975"/>
          <cell r="AN975"/>
          <cell r="AO975"/>
          <cell r="AP975"/>
          <cell r="AQ975"/>
          <cell r="AR975"/>
        </row>
        <row r="976">
          <cell r="A976" t="str">
            <v>14-36J5</v>
          </cell>
          <cell r="B976" t="str">
            <v>Newburyport</v>
          </cell>
          <cell r="C976"/>
          <cell r="D976"/>
          <cell r="E976"/>
          <cell r="F976"/>
          <cell r="G976"/>
          <cell r="H976"/>
          <cell r="I976"/>
          <cell r="J976"/>
          <cell r="K976"/>
          <cell r="L976"/>
          <cell r="M976"/>
          <cell r="N976"/>
          <cell r="O976"/>
          <cell r="P976"/>
          <cell r="Q976"/>
          <cell r="R976"/>
          <cell r="S976"/>
          <cell r="T976"/>
          <cell r="U976"/>
          <cell r="V976"/>
          <cell r="W976"/>
          <cell r="X976"/>
          <cell r="Y976">
            <v>0</v>
          </cell>
          <cell r="Z976">
            <v>0</v>
          </cell>
          <cell r="AA976"/>
          <cell r="AB976"/>
          <cell r="AC976"/>
          <cell r="AD976"/>
          <cell r="AE976"/>
          <cell r="AF976"/>
          <cell r="AG976"/>
          <cell r="AH976"/>
          <cell r="AI976"/>
          <cell r="AJ976"/>
          <cell r="AK976"/>
          <cell r="AL976"/>
          <cell r="AM976"/>
          <cell r="AN976"/>
          <cell r="AO976"/>
          <cell r="AP976"/>
          <cell r="AQ976"/>
          <cell r="AR976"/>
        </row>
        <row r="977">
          <cell r="A977" t="str">
            <v>14-36J6</v>
          </cell>
          <cell r="B977" t="str">
            <v>Newburyport</v>
          </cell>
          <cell r="C977"/>
          <cell r="D977"/>
          <cell r="E977"/>
          <cell r="F977"/>
          <cell r="G977"/>
          <cell r="H977"/>
          <cell r="I977"/>
          <cell r="J977"/>
          <cell r="K977"/>
          <cell r="L977"/>
          <cell r="M977"/>
          <cell r="N977"/>
          <cell r="O977"/>
          <cell r="P977"/>
          <cell r="Q977"/>
          <cell r="R977"/>
          <cell r="S977">
            <v>9</v>
          </cell>
          <cell r="T977">
            <v>9</v>
          </cell>
          <cell r="U977"/>
          <cell r="V977"/>
          <cell r="W977"/>
          <cell r="X977"/>
          <cell r="Y977">
            <v>9</v>
          </cell>
          <cell r="Z977">
            <v>9</v>
          </cell>
          <cell r="AA977"/>
          <cell r="AB977"/>
          <cell r="AC977"/>
          <cell r="AD977"/>
          <cell r="AE977"/>
          <cell r="AF977"/>
          <cell r="AG977"/>
          <cell r="AH977"/>
          <cell r="AI977"/>
          <cell r="AJ977"/>
          <cell r="AK977"/>
          <cell r="AL977"/>
          <cell r="AM977"/>
          <cell r="AN977"/>
          <cell r="AO977"/>
          <cell r="AP977"/>
          <cell r="AQ977">
            <v>36.479999999999997</v>
          </cell>
          <cell r="AR977">
            <v>36.479999999999997</v>
          </cell>
        </row>
        <row r="978">
          <cell r="A978" t="str">
            <v>14-36L1</v>
          </cell>
          <cell r="B978" t="str">
            <v>Newburyport</v>
          </cell>
          <cell r="C978"/>
          <cell r="D978"/>
          <cell r="E978"/>
          <cell r="F978"/>
          <cell r="G978"/>
          <cell r="H978"/>
          <cell r="I978"/>
          <cell r="J978"/>
          <cell r="K978"/>
          <cell r="L978"/>
          <cell r="M978"/>
          <cell r="N978"/>
          <cell r="O978">
            <v>1</v>
          </cell>
          <cell r="P978">
            <v>1</v>
          </cell>
          <cell r="Q978"/>
          <cell r="R978"/>
          <cell r="S978">
            <v>60</v>
          </cell>
          <cell r="T978">
            <v>60</v>
          </cell>
          <cell r="U978"/>
          <cell r="V978"/>
          <cell r="W978"/>
          <cell r="X978"/>
          <cell r="Y978">
            <v>61</v>
          </cell>
          <cell r="Z978">
            <v>61</v>
          </cell>
          <cell r="AA978"/>
          <cell r="AB978"/>
          <cell r="AC978"/>
          <cell r="AD978"/>
          <cell r="AE978"/>
          <cell r="AF978"/>
          <cell r="AG978"/>
          <cell r="AH978"/>
          <cell r="AI978"/>
          <cell r="AJ978"/>
          <cell r="AK978"/>
          <cell r="AL978"/>
          <cell r="AM978">
            <v>1.2</v>
          </cell>
          <cell r="AN978">
            <v>1.2</v>
          </cell>
          <cell r="AO978"/>
          <cell r="AP978"/>
          <cell r="AQ978">
            <v>348.62</v>
          </cell>
          <cell r="AR978">
            <v>348.62</v>
          </cell>
        </row>
        <row r="979">
          <cell r="A979" t="str">
            <v>14-36L2</v>
          </cell>
          <cell r="B979" t="str">
            <v>Newbury, Newburyport</v>
          </cell>
          <cell r="C979"/>
          <cell r="D979"/>
          <cell r="E979">
            <v>1</v>
          </cell>
          <cell r="F979">
            <v>1</v>
          </cell>
          <cell r="G979"/>
          <cell r="H979"/>
          <cell r="I979"/>
          <cell r="J979"/>
          <cell r="K979"/>
          <cell r="L979"/>
          <cell r="M979"/>
          <cell r="N979"/>
          <cell r="O979"/>
          <cell r="P979"/>
          <cell r="Q979"/>
          <cell r="R979"/>
          <cell r="S979">
            <v>39</v>
          </cell>
          <cell r="T979">
            <v>39</v>
          </cell>
          <cell r="U979"/>
          <cell r="V979"/>
          <cell r="W979"/>
          <cell r="X979"/>
          <cell r="Y979">
            <v>40</v>
          </cell>
          <cell r="Z979">
            <v>40</v>
          </cell>
          <cell r="AA979"/>
          <cell r="AB979"/>
          <cell r="AC979">
            <v>1020</v>
          </cell>
          <cell r="AD979">
            <v>1020</v>
          </cell>
          <cell r="AE979"/>
          <cell r="AF979"/>
          <cell r="AG979"/>
          <cell r="AH979"/>
          <cell r="AI979"/>
          <cell r="AJ979"/>
          <cell r="AK979"/>
          <cell r="AL979"/>
          <cell r="AM979"/>
          <cell r="AN979"/>
          <cell r="AO979"/>
          <cell r="AP979"/>
          <cell r="AQ979">
            <v>671.30399999999997</v>
          </cell>
          <cell r="AR979">
            <v>671.30399999999997</v>
          </cell>
        </row>
        <row r="980">
          <cell r="A980" t="str">
            <v>14-3J1</v>
          </cell>
          <cell r="B980" t="str">
            <v>Lowell</v>
          </cell>
          <cell r="C980"/>
          <cell r="D980"/>
          <cell r="E980"/>
          <cell r="F980"/>
          <cell r="G980"/>
          <cell r="H980"/>
          <cell r="I980"/>
          <cell r="J980"/>
          <cell r="K980"/>
          <cell r="L980"/>
          <cell r="M980"/>
          <cell r="N980"/>
          <cell r="O980"/>
          <cell r="P980"/>
          <cell r="Q980"/>
          <cell r="R980"/>
          <cell r="S980"/>
          <cell r="T980"/>
          <cell r="U980"/>
          <cell r="V980"/>
          <cell r="W980"/>
          <cell r="X980"/>
          <cell r="Y980">
            <v>0</v>
          </cell>
          <cell r="Z980">
            <v>0</v>
          </cell>
          <cell r="AA980"/>
          <cell r="AB980"/>
          <cell r="AC980"/>
          <cell r="AD980"/>
          <cell r="AE980"/>
          <cell r="AF980"/>
          <cell r="AG980"/>
          <cell r="AH980"/>
          <cell r="AI980"/>
          <cell r="AJ980"/>
          <cell r="AK980"/>
          <cell r="AL980"/>
          <cell r="AM980"/>
          <cell r="AN980"/>
          <cell r="AO980"/>
          <cell r="AP980"/>
          <cell r="AQ980"/>
          <cell r="AR980"/>
        </row>
        <row r="981">
          <cell r="A981" t="str">
            <v>14-3J2</v>
          </cell>
          <cell r="B981" t="str">
            <v>Lowell</v>
          </cell>
          <cell r="C981"/>
          <cell r="D981"/>
          <cell r="E981"/>
          <cell r="F981"/>
          <cell r="G981"/>
          <cell r="H981"/>
          <cell r="I981"/>
          <cell r="J981"/>
          <cell r="K981"/>
          <cell r="L981"/>
          <cell r="M981"/>
          <cell r="N981"/>
          <cell r="O981"/>
          <cell r="P981"/>
          <cell r="Q981"/>
          <cell r="R981"/>
          <cell r="S981"/>
          <cell r="T981"/>
          <cell r="U981"/>
          <cell r="V981"/>
          <cell r="W981"/>
          <cell r="X981"/>
          <cell r="Y981">
            <v>0</v>
          </cell>
          <cell r="Z981">
            <v>0</v>
          </cell>
          <cell r="AA981"/>
          <cell r="AB981"/>
          <cell r="AC981"/>
          <cell r="AD981"/>
          <cell r="AE981"/>
          <cell r="AF981"/>
          <cell r="AG981"/>
          <cell r="AH981"/>
          <cell r="AI981"/>
          <cell r="AJ981"/>
          <cell r="AK981"/>
          <cell r="AL981"/>
          <cell r="AM981"/>
          <cell r="AN981"/>
          <cell r="AO981"/>
          <cell r="AP981"/>
          <cell r="AQ981"/>
          <cell r="AR981"/>
        </row>
        <row r="982">
          <cell r="A982" t="str">
            <v>14-3J3</v>
          </cell>
          <cell r="B982" t="str">
            <v>Lowell</v>
          </cell>
          <cell r="C982"/>
          <cell r="D982"/>
          <cell r="E982"/>
          <cell r="F982"/>
          <cell r="G982"/>
          <cell r="H982"/>
          <cell r="I982"/>
          <cell r="J982"/>
          <cell r="K982"/>
          <cell r="L982"/>
          <cell r="M982"/>
          <cell r="N982"/>
          <cell r="O982"/>
          <cell r="P982"/>
          <cell r="Q982"/>
          <cell r="R982"/>
          <cell r="S982">
            <v>1</v>
          </cell>
          <cell r="T982">
            <v>1</v>
          </cell>
          <cell r="U982"/>
          <cell r="V982"/>
          <cell r="W982"/>
          <cell r="X982"/>
          <cell r="Y982">
            <v>1</v>
          </cell>
          <cell r="Z982">
            <v>1</v>
          </cell>
          <cell r="AA982"/>
          <cell r="AB982"/>
          <cell r="AC982"/>
          <cell r="AD982"/>
          <cell r="AE982"/>
          <cell r="AF982"/>
          <cell r="AG982"/>
          <cell r="AH982"/>
          <cell r="AI982"/>
          <cell r="AJ982"/>
          <cell r="AK982"/>
          <cell r="AL982"/>
          <cell r="AM982"/>
          <cell r="AN982"/>
          <cell r="AO982"/>
          <cell r="AP982"/>
          <cell r="AQ982">
            <v>30</v>
          </cell>
          <cell r="AR982">
            <v>30</v>
          </cell>
        </row>
        <row r="983">
          <cell r="A983" t="str">
            <v>14-3J4</v>
          </cell>
          <cell r="B983" t="str">
            <v>Lowell</v>
          </cell>
          <cell r="C983"/>
          <cell r="D983"/>
          <cell r="E983"/>
          <cell r="F983"/>
          <cell r="G983"/>
          <cell r="H983"/>
          <cell r="I983"/>
          <cell r="J983"/>
          <cell r="K983"/>
          <cell r="L983"/>
          <cell r="M983"/>
          <cell r="N983"/>
          <cell r="O983"/>
          <cell r="P983"/>
          <cell r="Q983"/>
          <cell r="R983"/>
          <cell r="S983">
            <v>3</v>
          </cell>
          <cell r="T983">
            <v>3</v>
          </cell>
          <cell r="U983"/>
          <cell r="V983"/>
          <cell r="W983"/>
          <cell r="X983"/>
          <cell r="Y983">
            <v>3</v>
          </cell>
          <cell r="Z983">
            <v>3</v>
          </cell>
          <cell r="AA983"/>
          <cell r="AB983"/>
          <cell r="AC983"/>
          <cell r="AD983"/>
          <cell r="AE983"/>
          <cell r="AF983"/>
          <cell r="AG983"/>
          <cell r="AH983"/>
          <cell r="AI983"/>
          <cell r="AJ983"/>
          <cell r="AK983"/>
          <cell r="AL983"/>
          <cell r="AM983"/>
          <cell r="AN983"/>
          <cell r="AO983"/>
          <cell r="AP983"/>
          <cell r="AQ983">
            <v>13.8</v>
          </cell>
          <cell r="AR983">
            <v>13.8</v>
          </cell>
        </row>
        <row r="984">
          <cell r="A984" t="str">
            <v>14-3J40</v>
          </cell>
          <cell r="B984" t="str">
            <v>Andover</v>
          </cell>
          <cell r="C984"/>
          <cell r="D984"/>
          <cell r="E984"/>
          <cell r="F984"/>
          <cell r="G984"/>
          <cell r="H984"/>
          <cell r="I984"/>
          <cell r="J984"/>
          <cell r="K984"/>
          <cell r="L984"/>
          <cell r="M984"/>
          <cell r="N984"/>
          <cell r="O984"/>
          <cell r="P984"/>
          <cell r="Q984"/>
          <cell r="R984"/>
          <cell r="S984">
            <v>2</v>
          </cell>
          <cell r="T984">
            <v>2</v>
          </cell>
          <cell r="U984"/>
          <cell r="V984"/>
          <cell r="W984"/>
          <cell r="X984"/>
          <cell r="Y984">
            <v>2</v>
          </cell>
          <cell r="Z984">
            <v>2</v>
          </cell>
          <cell r="AA984"/>
          <cell r="AB984"/>
          <cell r="AC984"/>
          <cell r="AD984"/>
          <cell r="AE984"/>
          <cell r="AF984"/>
          <cell r="AG984"/>
          <cell r="AH984"/>
          <cell r="AI984"/>
          <cell r="AJ984"/>
          <cell r="AK984"/>
          <cell r="AL984"/>
          <cell r="AM984"/>
          <cell r="AN984"/>
          <cell r="AO984"/>
          <cell r="AP984"/>
          <cell r="AQ984">
            <v>63.6</v>
          </cell>
          <cell r="AR984">
            <v>63.6</v>
          </cell>
        </row>
        <row r="985">
          <cell r="A985" t="str">
            <v>14-3J41</v>
          </cell>
          <cell r="B985" t="str">
            <v>Andover</v>
          </cell>
          <cell r="C985"/>
          <cell r="D985"/>
          <cell r="E985"/>
          <cell r="F985"/>
          <cell r="G985"/>
          <cell r="H985"/>
          <cell r="I985"/>
          <cell r="J985"/>
          <cell r="K985"/>
          <cell r="L985"/>
          <cell r="M985"/>
          <cell r="N985"/>
          <cell r="O985"/>
          <cell r="P985"/>
          <cell r="Q985"/>
          <cell r="R985"/>
          <cell r="S985">
            <v>1</v>
          </cell>
          <cell r="T985">
            <v>1</v>
          </cell>
          <cell r="U985"/>
          <cell r="V985"/>
          <cell r="W985"/>
          <cell r="X985"/>
          <cell r="Y985">
            <v>1</v>
          </cell>
          <cell r="Z985">
            <v>1</v>
          </cell>
          <cell r="AA985"/>
          <cell r="AB985"/>
          <cell r="AC985"/>
          <cell r="AD985"/>
          <cell r="AE985"/>
          <cell r="AF985"/>
          <cell r="AG985"/>
          <cell r="AH985"/>
          <cell r="AI985"/>
          <cell r="AJ985"/>
          <cell r="AK985"/>
          <cell r="AL985"/>
          <cell r="AM985"/>
          <cell r="AN985"/>
          <cell r="AO985"/>
          <cell r="AP985"/>
          <cell r="AQ985">
            <v>4.3</v>
          </cell>
          <cell r="AR985">
            <v>4.3</v>
          </cell>
        </row>
        <row r="986">
          <cell r="A986" t="str">
            <v>14-3J42</v>
          </cell>
          <cell r="B986" t="str">
            <v>Andover</v>
          </cell>
          <cell r="C986"/>
          <cell r="D986"/>
          <cell r="E986"/>
          <cell r="F986"/>
          <cell r="G986"/>
          <cell r="H986"/>
          <cell r="I986"/>
          <cell r="J986"/>
          <cell r="K986"/>
          <cell r="L986"/>
          <cell r="M986"/>
          <cell r="N986"/>
          <cell r="O986"/>
          <cell r="P986"/>
          <cell r="Q986"/>
          <cell r="R986"/>
          <cell r="S986">
            <v>1</v>
          </cell>
          <cell r="T986">
            <v>1</v>
          </cell>
          <cell r="U986"/>
          <cell r="V986"/>
          <cell r="W986"/>
          <cell r="X986"/>
          <cell r="Y986">
            <v>1</v>
          </cell>
          <cell r="Z986">
            <v>1</v>
          </cell>
          <cell r="AA986"/>
          <cell r="AB986"/>
          <cell r="AC986"/>
          <cell r="AD986"/>
          <cell r="AE986"/>
          <cell r="AF986"/>
          <cell r="AG986"/>
          <cell r="AH986"/>
          <cell r="AI986"/>
          <cell r="AJ986"/>
          <cell r="AK986"/>
          <cell r="AL986"/>
          <cell r="AM986"/>
          <cell r="AN986"/>
          <cell r="AO986"/>
          <cell r="AP986"/>
          <cell r="AQ986">
            <v>7.44</v>
          </cell>
          <cell r="AR986">
            <v>7.44</v>
          </cell>
        </row>
        <row r="987">
          <cell r="A987" t="str">
            <v>14-3J43</v>
          </cell>
          <cell r="B987" t="str">
            <v>Andover</v>
          </cell>
          <cell r="C987"/>
          <cell r="D987"/>
          <cell r="E987"/>
          <cell r="F987"/>
          <cell r="G987"/>
          <cell r="H987"/>
          <cell r="I987"/>
          <cell r="J987"/>
          <cell r="K987"/>
          <cell r="L987"/>
          <cell r="M987"/>
          <cell r="N987"/>
          <cell r="O987"/>
          <cell r="P987"/>
          <cell r="Q987"/>
          <cell r="R987"/>
          <cell r="S987"/>
          <cell r="T987"/>
          <cell r="U987"/>
          <cell r="V987"/>
          <cell r="W987"/>
          <cell r="X987"/>
          <cell r="Y987">
            <v>0</v>
          </cell>
          <cell r="Z987">
            <v>0</v>
          </cell>
          <cell r="AA987"/>
          <cell r="AB987"/>
          <cell r="AC987"/>
          <cell r="AD987"/>
          <cell r="AE987"/>
          <cell r="AF987"/>
          <cell r="AG987"/>
          <cell r="AH987"/>
          <cell r="AI987"/>
          <cell r="AJ987"/>
          <cell r="AK987"/>
          <cell r="AL987"/>
          <cell r="AM987"/>
          <cell r="AN987"/>
          <cell r="AO987"/>
          <cell r="AP987"/>
          <cell r="AQ987"/>
          <cell r="AR987"/>
        </row>
        <row r="988">
          <cell r="A988" t="str">
            <v>14-3J44</v>
          </cell>
          <cell r="B988" t="str">
            <v>Andover</v>
          </cell>
          <cell r="C988"/>
          <cell r="D988"/>
          <cell r="E988"/>
          <cell r="F988"/>
          <cell r="G988"/>
          <cell r="H988"/>
          <cell r="I988"/>
          <cell r="J988"/>
          <cell r="K988"/>
          <cell r="L988"/>
          <cell r="M988"/>
          <cell r="N988"/>
          <cell r="O988"/>
          <cell r="P988"/>
          <cell r="Q988"/>
          <cell r="R988"/>
          <cell r="S988">
            <v>3</v>
          </cell>
          <cell r="T988">
            <v>3</v>
          </cell>
          <cell r="U988"/>
          <cell r="V988"/>
          <cell r="W988"/>
          <cell r="X988"/>
          <cell r="Y988">
            <v>3</v>
          </cell>
          <cell r="Z988">
            <v>3</v>
          </cell>
          <cell r="AA988"/>
          <cell r="AB988"/>
          <cell r="AC988"/>
          <cell r="AD988"/>
          <cell r="AE988"/>
          <cell r="AF988"/>
          <cell r="AG988"/>
          <cell r="AH988"/>
          <cell r="AI988"/>
          <cell r="AJ988"/>
          <cell r="AK988"/>
          <cell r="AL988"/>
          <cell r="AM988"/>
          <cell r="AN988"/>
          <cell r="AO988"/>
          <cell r="AP988"/>
          <cell r="AQ988">
            <v>16.59</v>
          </cell>
          <cell r="AR988">
            <v>16.59</v>
          </cell>
        </row>
        <row r="989">
          <cell r="A989" t="str">
            <v>14-3J45</v>
          </cell>
          <cell r="B989" t="str">
            <v>Andover</v>
          </cell>
          <cell r="C989"/>
          <cell r="D989"/>
          <cell r="E989"/>
          <cell r="F989"/>
          <cell r="G989"/>
          <cell r="H989"/>
          <cell r="I989"/>
          <cell r="J989"/>
          <cell r="K989"/>
          <cell r="L989"/>
          <cell r="M989"/>
          <cell r="N989"/>
          <cell r="O989"/>
          <cell r="P989"/>
          <cell r="Q989"/>
          <cell r="R989"/>
          <cell r="S989">
            <v>4</v>
          </cell>
          <cell r="T989">
            <v>4</v>
          </cell>
          <cell r="U989"/>
          <cell r="V989"/>
          <cell r="W989"/>
          <cell r="X989"/>
          <cell r="Y989">
            <v>4</v>
          </cell>
          <cell r="Z989">
            <v>4</v>
          </cell>
          <cell r="AA989"/>
          <cell r="AB989"/>
          <cell r="AC989"/>
          <cell r="AD989"/>
          <cell r="AE989"/>
          <cell r="AF989"/>
          <cell r="AG989"/>
          <cell r="AH989"/>
          <cell r="AI989"/>
          <cell r="AJ989"/>
          <cell r="AK989"/>
          <cell r="AL989"/>
          <cell r="AM989"/>
          <cell r="AN989"/>
          <cell r="AO989"/>
          <cell r="AP989"/>
          <cell r="AQ989">
            <v>22.8</v>
          </cell>
          <cell r="AR989">
            <v>22.8</v>
          </cell>
        </row>
        <row r="990">
          <cell r="A990" t="str">
            <v>14-3J5</v>
          </cell>
          <cell r="B990" t="str">
            <v>Lowell</v>
          </cell>
          <cell r="C990"/>
          <cell r="D990"/>
          <cell r="E990"/>
          <cell r="F990"/>
          <cell r="G990"/>
          <cell r="H990"/>
          <cell r="I990"/>
          <cell r="J990"/>
          <cell r="K990"/>
          <cell r="L990"/>
          <cell r="M990"/>
          <cell r="N990"/>
          <cell r="O990"/>
          <cell r="P990"/>
          <cell r="Q990"/>
          <cell r="R990"/>
          <cell r="S990"/>
          <cell r="T990"/>
          <cell r="U990"/>
          <cell r="V990"/>
          <cell r="W990"/>
          <cell r="X990"/>
          <cell r="Y990">
            <v>0</v>
          </cell>
          <cell r="Z990">
            <v>0</v>
          </cell>
          <cell r="AA990"/>
          <cell r="AB990"/>
          <cell r="AC990"/>
          <cell r="AD990"/>
          <cell r="AE990"/>
          <cell r="AF990"/>
          <cell r="AG990"/>
          <cell r="AH990"/>
          <cell r="AI990"/>
          <cell r="AJ990"/>
          <cell r="AK990"/>
          <cell r="AL990"/>
          <cell r="AM990"/>
          <cell r="AN990"/>
          <cell r="AO990"/>
          <cell r="AP990"/>
          <cell r="AQ990"/>
          <cell r="AR990"/>
        </row>
        <row r="991">
          <cell r="A991" t="str">
            <v>14-3J6</v>
          </cell>
          <cell r="B991" t="str">
            <v>Lowell</v>
          </cell>
          <cell r="C991"/>
          <cell r="D991"/>
          <cell r="E991"/>
          <cell r="F991"/>
          <cell r="G991"/>
          <cell r="H991"/>
          <cell r="I991"/>
          <cell r="J991"/>
          <cell r="K991"/>
          <cell r="L991"/>
          <cell r="M991"/>
          <cell r="N991"/>
          <cell r="O991"/>
          <cell r="P991"/>
          <cell r="Q991"/>
          <cell r="R991"/>
          <cell r="S991"/>
          <cell r="T991"/>
          <cell r="U991"/>
          <cell r="V991"/>
          <cell r="W991"/>
          <cell r="X991"/>
          <cell r="Y991">
            <v>0</v>
          </cell>
          <cell r="Z991">
            <v>0</v>
          </cell>
          <cell r="AA991"/>
          <cell r="AB991"/>
          <cell r="AC991"/>
          <cell r="AD991"/>
          <cell r="AE991"/>
          <cell r="AF991"/>
          <cell r="AG991"/>
          <cell r="AH991"/>
          <cell r="AI991"/>
          <cell r="AJ991"/>
          <cell r="AK991"/>
          <cell r="AL991"/>
          <cell r="AM991"/>
          <cell r="AN991"/>
          <cell r="AO991"/>
          <cell r="AP991"/>
          <cell r="AQ991"/>
          <cell r="AR991"/>
        </row>
        <row r="992">
          <cell r="A992" t="str">
            <v>14-3J7</v>
          </cell>
          <cell r="B992" t="str">
            <v>Lowell</v>
          </cell>
          <cell r="C992"/>
          <cell r="D992"/>
          <cell r="E992"/>
          <cell r="F992"/>
          <cell r="G992"/>
          <cell r="H992"/>
          <cell r="I992"/>
          <cell r="J992"/>
          <cell r="K992"/>
          <cell r="L992"/>
          <cell r="M992"/>
          <cell r="N992"/>
          <cell r="O992"/>
          <cell r="P992"/>
          <cell r="Q992"/>
          <cell r="R992"/>
          <cell r="S992">
            <v>1</v>
          </cell>
          <cell r="T992">
            <v>1</v>
          </cell>
          <cell r="U992"/>
          <cell r="V992"/>
          <cell r="W992"/>
          <cell r="X992"/>
          <cell r="Y992">
            <v>1</v>
          </cell>
          <cell r="Z992">
            <v>1</v>
          </cell>
          <cell r="AA992"/>
          <cell r="AB992"/>
          <cell r="AC992"/>
          <cell r="AD992"/>
          <cell r="AE992"/>
          <cell r="AF992"/>
          <cell r="AG992"/>
          <cell r="AH992"/>
          <cell r="AI992"/>
          <cell r="AJ992"/>
          <cell r="AK992"/>
          <cell r="AL992"/>
          <cell r="AM992"/>
          <cell r="AN992"/>
          <cell r="AO992"/>
          <cell r="AP992"/>
          <cell r="AQ992">
            <v>10</v>
          </cell>
          <cell r="AR992">
            <v>10</v>
          </cell>
        </row>
        <row r="993">
          <cell r="A993" t="str">
            <v>14-3L1</v>
          </cell>
          <cell r="B993" t="str">
            <v>Lowell</v>
          </cell>
          <cell r="C993"/>
          <cell r="D993"/>
          <cell r="E993"/>
          <cell r="F993"/>
          <cell r="G993"/>
          <cell r="H993"/>
          <cell r="I993"/>
          <cell r="J993"/>
          <cell r="K993"/>
          <cell r="L993"/>
          <cell r="M993"/>
          <cell r="N993"/>
          <cell r="O993"/>
          <cell r="P993"/>
          <cell r="Q993"/>
          <cell r="R993"/>
          <cell r="S993"/>
          <cell r="T993"/>
          <cell r="U993"/>
          <cell r="V993"/>
          <cell r="W993"/>
          <cell r="X993"/>
          <cell r="Y993">
            <v>0</v>
          </cell>
          <cell r="Z993">
            <v>0</v>
          </cell>
          <cell r="AA993"/>
          <cell r="AB993"/>
          <cell r="AC993"/>
          <cell r="AD993"/>
          <cell r="AE993"/>
          <cell r="AF993"/>
          <cell r="AG993"/>
          <cell r="AH993"/>
          <cell r="AI993"/>
          <cell r="AJ993"/>
          <cell r="AK993"/>
          <cell r="AL993"/>
          <cell r="AM993"/>
          <cell r="AN993"/>
          <cell r="AO993"/>
          <cell r="AP993"/>
          <cell r="AQ993"/>
          <cell r="AR993"/>
        </row>
        <row r="994">
          <cell r="A994" t="str">
            <v>14-3L2</v>
          </cell>
          <cell r="B994" t="str">
            <v>Lowell, Tewksbury</v>
          </cell>
          <cell r="C994"/>
          <cell r="D994"/>
          <cell r="E994"/>
          <cell r="F994"/>
          <cell r="G994"/>
          <cell r="H994"/>
          <cell r="I994"/>
          <cell r="J994"/>
          <cell r="K994"/>
          <cell r="L994"/>
          <cell r="M994"/>
          <cell r="N994"/>
          <cell r="O994"/>
          <cell r="P994"/>
          <cell r="Q994"/>
          <cell r="R994"/>
          <cell r="S994">
            <v>29</v>
          </cell>
          <cell r="T994">
            <v>29</v>
          </cell>
          <cell r="U994"/>
          <cell r="V994"/>
          <cell r="W994"/>
          <cell r="X994"/>
          <cell r="Y994">
            <v>29</v>
          </cell>
          <cell r="Z994">
            <v>29</v>
          </cell>
          <cell r="AA994"/>
          <cell r="AB994"/>
          <cell r="AC994"/>
          <cell r="AD994"/>
          <cell r="AE994"/>
          <cell r="AF994"/>
          <cell r="AG994"/>
          <cell r="AH994"/>
          <cell r="AI994"/>
          <cell r="AJ994"/>
          <cell r="AK994"/>
          <cell r="AL994"/>
          <cell r="AM994"/>
          <cell r="AN994"/>
          <cell r="AO994"/>
          <cell r="AP994"/>
          <cell r="AQ994">
            <v>425.67</v>
          </cell>
          <cell r="AR994">
            <v>425.67</v>
          </cell>
        </row>
        <row r="995">
          <cell r="A995" t="str">
            <v>14-3L4</v>
          </cell>
          <cell r="B995" t="str">
            <v>Chelmsford, Lowell, Tewksbury</v>
          </cell>
          <cell r="C995"/>
          <cell r="D995"/>
          <cell r="E995"/>
          <cell r="F995"/>
          <cell r="G995"/>
          <cell r="H995"/>
          <cell r="I995"/>
          <cell r="J995"/>
          <cell r="K995"/>
          <cell r="L995"/>
          <cell r="M995"/>
          <cell r="N995"/>
          <cell r="O995"/>
          <cell r="P995"/>
          <cell r="Q995"/>
          <cell r="R995"/>
          <cell r="S995">
            <v>83</v>
          </cell>
          <cell r="T995">
            <v>83</v>
          </cell>
          <cell r="U995"/>
          <cell r="V995"/>
          <cell r="W995"/>
          <cell r="X995"/>
          <cell r="Y995">
            <v>83</v>
          </cell>
          <cell r="Z995">
            <v>83</v>
          </cell>
          <cell r="AA995"/>
          <cell r="AB995"/>
          <cell r="AC995"/>
          <cell r="AD995"/>
          <cell r="AE995"/>
          <cell r="AF995"/>
          <cell r="AG995"/>
          <cell r="AH995"/>
          <cell r="AI995"/>
          <cell r="AJ995"/>
          <cell r="AK995"/>
          <cell r="AL995"/>
          <cell r="AM995"/>
          <cell r="AN995"/>
          <cell r="AO995"/>
          <cell r="AP995"/>
          <cell r="AQ995">
            <v>496.82</v>
          </cell>
          <cell r="AR995">
            <v>496.82</v>
          </cell>
        </row>
        <row r="996">
          <cell r="A996" t="str">
            <v>14-3L5</v>
          </cell>
          <cell r="B996" t="str">
            <v>Lowell</v>
          </cell>
          <cell r="C996"/>
          <cell r="D996"/>
          <cell r="E996"/>
          <cell r="F996"/>
          <cell r="G996"/>
          <cell r="H996"/>
          <cell r="I996"/>
          <cell r="J996"/>
          <cell r="K996"/>
          <cell r="L996"/>
          <cell r="M996"/>
          <cell r="N996"/>
          <cell r="O996"/>
          <cell r="P996"/>
          <cell r="Q996"/>
          <cell r="R996"/>
          <cell r="S996">
            <v>43</v>
          </cell>
          <cell r="T996">
            <v>43</v>
          </cell>
          <cell r="U996"/>
          <cell r="V996"/>
          <cell r="W996"/>
          <cell r="X996"/>
          <cell r="Y996">
            <v>43</v>
          </cell>
          <cell r="Z996">
            <v>43</v>
          </cell>
          <cell r="AA996"/>
          <cell r="AB996"/>
          <cell r="AC996"/>
          <cell r="AD996"/>
          <cell r="AE996"/>
          <cell r="AF996"/>
          <cell r="AG996"/>
          <cell r="AH996"/>
          <cell r="AI996"/>
          <cell r="AJ996"/>
          <cell r="AK996"/>
          <cell r="AL996"/>
          <cell r="AM996"/>
          <cell r="AN996"/>
          <cell r="AO996"/>
          <cell r="AP996"/>
          <cell r="AQ996">
            <v>432.67</v>
          </cell>
          <cell r="AR996">
            <v>432.67</v>
          </cell>
        </row>
        <row r="997">
          <cell r="A997" t="str">
            <v>14-43L2</v>
          </cell>
          <cell r="B997" t="str">
            <v>Haverhill, Methuen</v>
          </cell>
          <cell r="C997"/>
          <cell r="D997"/>
          <cell r="E997"/>
          <cell r="F997"/>
          <cell r="G997"/>
          <cell r="H997"/>
          <cell r="I997"/>
          <cell r="J997"/>
          <cell r="K997"/>
          <cell r="L997"/>
          <cell r="M997"/>
          <cell r="N997"/>
          <cell r="O997"/>
          <cell r="P997"/>
          <cell r="Q997"/>
          <cell r="R997"/>
          <cell r="S997">
            <v>41</v>
          </cell>
          <cell r="T997">
            <v>41</v>
          </cell>
          <cell r="U997"/>
          <cell r="V997"/>
          <cell r="W997"/>
          <cell r="X997"/>
          <cell r="Y997">
            <v>41</v>
          </cell>
          <cell r="Z997">
            <v>41</v>
          </cell>
          <cell r="AA997"/>
          <cell r="AB997"/>
          <cell r="AC997"/>
          <cell r="AD997"/>
          <cell r="AE997"/>
          <cell r="AF997"/>
          <cell r="AG997"/>
          <cell r="AH997"/>
          <cell r="AI997"/>
          <cell r="AJ997"/>
          <cell r="AK997"/>
          <cell r="AL997"/>
          <cell r="AM997"/>
          <cell r="AN997"/>
          <cell r="AO997"/>
          <cell r="AP997"/>
          <cell r="AQ997">
            <v>269.06</v>
          </cell>
          <cell r="AR997">
            <v>269.06</v>
          </cell>
        </row>
        <row r="998">
          <cell r="A998" t="str">
            <v>14-43L3</v>
          </cell>
          <cell r="B998" t="str">
            <v>Haverhill</v>
          </cell>
          <cell r="C998"/>
          <cell r="D998"/>
          <cell r="E998"/>
          <cell r="F998"/>
          <cell r="G998"/>
          <cell r="H998"/>
          <cell r="I998"/>
          <cell r="J998"/>
          <cell r="K998"/>
          <cell r="L998"/>
          <cell r="M998"/>
          <cell r="N998"/>
          <cell r="O998"/>
          <cell r="P998"/>
          <cell r="Q998"/>
          <cell r="R998"/>
          <cell r="S998">
            <v>38</v>
          </cell>
          <cell r="T998">
            <v>38</v>
          </cell>
          <cell r="U998"/>
          <cell r="V998"/>
          <cell r="W998"/>
          <cell r="X998"/>
          <cell r="Y998">
            <v>38</v>
          </cell>
          <cell r="Z998">
            <v>38</v>
          </cell>
          <cell r="AA998"/>
          <cell r="AB998"/>
          <cell r="AC998"/>
          <cell r="AD998"/>
          <cell r="AE998"/>
          <cell r="AF998"/>
          <cell r="AG998"/>
          <cell r="AH998"/>
          <cell r="AI998"/>
          <cell r="AJ998"/>
          <cell r="AK998"/>
          <cell r="AL998"/>
          <cell r="AM998"/>
          <cell r="AN998"/>
          <cell r="AO998"/>
          <cell r="AP998"/>
          <cell r="AQ998">
            <v>230.05</v>
          </cell>
          <cell r="AR998">
            <v>230.05</v>
          </cell>
        </row>
        <row r="999">
          <cell r="A999" t="str">
            <v>14-43L4</v>
          </cell>
          <cell r="B999" t="str">
            <v>Haverhill, Lawrence, Methuen</v>
          </cell>
          <cell r="C999"/>
          <cell r="D999"/>
          <cell r="E999"/>
          <cell r="F999"/>
          <cell r="G999"/>
          <cell r="H999"/>
          <cell r="I999"/>
          <cell r="J999"/>
          <cell r="K999"/>
          <cell r="L999"/>
          <cell r="M999"/>
          <cell r="N999"/>
          <cell r="O999"/>
          <cell r="P999"/>
          <cell r="Q999"/>
          <cell r="R999"/>
          <cell r="S999">
            <v>108</v>
          </cell>
          <cell r="T999">
            <v>108</v>
          </cell>
          <cell r="U999"/>
          <cell r="V999"/>
          <cell r="W999"/>
          <cell r="X999"/>
          <cell r="Y999">
            <v>108</v>
          </cell>
          <cell r="Z999">
            <v>108</v>
          </cell>
          <cell r="AA999"/>
          <cell r="AB999"/>
          <cell r="AC999"/>
          <cell r="AD999"/>
          <cell r="AE999"/>
          <cell r="AF999"/>
          <cell r="AG999"/>
          <cell r="AH999"/>
          <cell r="AI999"/>
          <cell r="AJ999"/>
          <cell r="AK999"/>
          <cell r="AL999"/>
          <cell r="AM999"/>
          <cell r="AN999"/>
          <cell r="AO999"/>
          <cell r="AP999"/>
          <cell r="AQ999">
            <v>661.14499999999998</v>
          </cell>
          <cell r="AR999">
            <v>661.14499999999998</v>
          </cell>
        </row>
        <row r="1000">
          <cell r="A1000" t="str">
            <v>14-43L6</v>
          </cell>
          <cell r="B1000" t="str">
            <v>Haverhill</v>
          </cell>
          <cell r="C1000"/>
          <cell r="D1000"/>
          <cell r="E1000"/>
          <cell r="F1000"/>
          <cell r="G1000"/>
          <cell r="H1000"/>
          <cell r="I1000"/>
          <cell r="J1000"/>
          <cell r="K1000"/>
          <cell r="L1000"/>
          <cell r="M1000"/>
          <cell r="N1000"/>
          <cell r="O1000"/>
          <cell r="P1000"/>
          <cell r="Q1000"/>
          <cell r="R1000"/>
          <cell r="S1000">
            <v>44</v>
          </cell>
          <cell r="T1000">
            <v>44</v>
          </cell>
          <cell r="U1000"/>
          <cell r="V1000"/>
          <cell r="W1000"/>
          <cell r="X1000"/>
          <cell r="Y1000">
            <v>44</v>
          </cell>
          <cell r="Z1000">
            <v>44</v>
          </cell>
          <cell r="AA1000"/>
          <cell r="AB1000"/>
          <cell r="AC1000"/>
          <cell r="AD1000"/>
          <cell r="AE1000"/>
          <cell r="AF1000"/>
          <cell r="AG1000"/>
          <cell r="AH1000"/>
          <cell r="AI1000"/>
          <cell r="AJ1000"/>
          <cell r="AK1000"/>
          <cell r="AL1000"/>
          <cell r="AM1000"/>
          <cell r="AN1000"/>
          <cell r="AO1000"/>
          <cell r="AP1000"/>
          <cell r="AQ1000">
            <v>275.87</v>
          </cell>
          <cell r="AR1000">
            <v>275.87</v>
          </cell>
        </row>
        <row r="1001">
          <cell r="A1001" t="str">
            <v>14-43L7</v>
          </cell>
          <cell r="B1001" t="str">
            <v>Boxford, Haverhill, North Andover</v>
          </cell>
          <cell r="C1001"/>
          <cell r="D1001"/>
          <cell r="E1001"/>
          <cell r="F1001"/>
          <cell r="G1001"/>
          <cell r="H1001"/>
          <cell r="I1001"/>
          <cell r="J1001"/>
          <cell r="K1001"/>
          <cell r="L1001"/>
          <cell r="M1001"/>
          <cell r="N1001"/>
          <cell r="O1001"/>
          <cell r="P1001"/>
          <cell r="Q1001"/>
          <cell r="R1001"/>
          <cell r="S1001">
            <v>38</v>
          </cell>
          <cell r="T1001">
            <v>38</v>
          </cell>
          <cell r="U1001"/>
          <cell r="V1001"/>
          <cell r="W1001"/>
          <cell r="X1001"/>
          <cell r="Y1001">
            <v>38</v>
          </cell>
          <cell r="Z1001">
            <v>38</v>
          </cell>
          <cell r="AA1001"/>
          <cell r="AB1001"/>
          <cell r="AC1001"/>
          <cell r="AD1001"/>
          <cell r="AE1001"/>
          <cell r="AF1001"/>
          <cell r="AG1001"/>
          <cell r="AH1001"/>
          <cell r="AI1001"/>
          <cell r="AJ1001"/>
          <cell r="AK1001"/>
          <cell r="AL1001"/>
          <cell r="AM1001"/>
          <cell r="AN1001"/>
          <cell r="AO1001"/>
          <cell r="AP1001"/>
          <cell r="AQ1001">
            <v>5265.16</v>
          </cell>
          <cell r="AR1001">
            <v>5265.16</v>
          </cell>
        </row>
        <row r="1002">
          <cell r="A1002" t="str">
            <v>14-43L8</v>
          </cell>
          <cell r="B1002" t="str">
            <v>Haverhill</v>
          </cell>
          <cell r="C1002"/>
          <cell r="D1002"/>
          <cell r="E1002"/>
          <cell r="F1002"/>
          <cell r="G1002"/>
          <cell r="H1002"/>
          <cell r="I1002"/>
          <cell r="J1002"/>
          <cell r="K1002"/>
          <cell r="L1002"/>
          <cell r="M1002"/>
          <cell r="N1002"/>
          <cell r="O1002"/>
          <cell r="P1002"/>
          <cell r="Q1002"/>
          <cell r="R1002"/>
          <cell r="S1002">
            <v>5</v>
          </cell>
          <cell r="T1002">
            <v>5</v>
          </cell>
          <cell r="U1002"/>
          <cell r="V1002"/>
          <cell r="W1002"/>
          <cell r="X1002"/>
          <cell r="Y1002">
            <v>5</v>
          </cell>
          <cell r="Z1002">
            <v>5</v>
          </cell>
          <cell r="AA1002"/>
          <cell r="AB1002"/>
          <cell r="AC1002"/>
          <cell r="AD1002"/>
          <cell r="AE1002"/>
          <cell r="AF1002"/>
          <cell r="AG1002"/>
          <cell r="AH1002"/>
          <cell r="AI1002"/>
          <cell r="AJ1002"/>
          <cell r="AK1002"/>
          <cell r="AL1002"/>
          <cell r="AM1002"/>
          <cell r="AN1002"/>
          <cell r="AO1002"/>
          <cell r="AP1002"/>
          <cell r="AQ1002">
            <v>415.48</v>
          </cell>
          <cell r="AR1002">
            <v>415.48</v>
          </cell>
        </row>
        <row r="1003">
          <cell r="A1003" t="str">
            <v>14-47L1</v>
          </cell>
          <cell r="B1003" t="str">
            <v>Haverhill, Merrimack, West Newbury</v>
          </cell>
          <cell r="C1003"/>
          <cell r="D1003"/>
          <cell r="E1003"/>
          <cell r="F1003"/>
          <cell r="G1003"/>
          <cell r="H1003"/>
          <cell r="I1003"/>
          <cell r="J1003"/>
          <cell r="K1003"/>
          <cell r="L1003"/>
          <cell r="M1003"/>
          <cell r="N1003"/>
          <cell r="O1003"/>
          <cell r="P1003"/>
          <cell r="Q1003"/>
          <cell r="R1003"/>
          <cell r="S1003">
            <v>4</v>
          </cell>
          <cell r="T1003">
            <v>4</v>
          </cell>
          <cell r="U1003"/>
          <cell r="V1003"/>
          <cell r="W1003"/>
          <cell r="X1003"/>
          <cell r="Y1003">
            <v>4</v>
          </cell>
          <cell r="Z1003">
            <v>4</v>
          </cell>
          <cell r="AA1003"/>
          <cell r="AB1003"/>
          <cell r="AC1003"/>
          <cell r="AD1003"/>
          <cell r="AE1003"/>
          <cell r="AF1003"/>
          <cell r="AG1003"/>
          <cell r="AH1003"/>
          <cell r="AI1003"/>
          <cell r="AJ1003"/>
          <cell r="AK1003"/>
          <cell r="AL1003"/>
          <cell r="AM1003"/>
          <cell r="AN1003"/>
          <cell r="AO1003"/>
          <cell r="AP1003"/>
          <cell r="AQ1003">
            <v>16.32</v>
          </cell>
          <cell r="AR1003">
            <v>16.32</v>
          </cell>
        </row>
        <row r="1004">
          <cell r="A1004" t="str">
            <v>14-47L2</v>
          </cell>
          <cell r="B1004" t="str">
            <v>Newburyport, West Newbury</v>
          </cell>
          <cell r="C1004"/>
          <cell r="D1004"/>
          <cell r="E1004"/>
          <cell r="F1004"/>
          <cell r="G1004"/>
          <cell r="H1004"/>
          <cell r="I1004"/>
          <cell r="J1004"/>
          <cell r="K1004"/>
          <cell r="L1004"/>
          <cell r="M1004"/>
          <cell r="N1004"/>
          <cell r="O1004"/>
          <cell r="P1004"/>
          <cell r="Q1004">
            <v>1</v>
          </cell>
          <cell r="R1004">
            <v>1</v>
          </cell>
          <cell r="S1004">
            <v>192</v>
          </cell>
          <cell r="T1004">
            <v>192</v>
          </cell>
          <cell r="U1004"/>
          <cell r="V1004"/>
          <cell r="W1004"/>
          <cell r="X1004"/>
          <cell r="Y1004">
            <v>193</v>
          </cell>
          <cell r="Z1004">
            <v>193</v>
          </cell>
          <cell r="AA1004"/>
          <cell r="AB1004"/>
          <cell r="AC1004"/>
          <cell r="AD1004"/>
          <cell r="AE1004"/>
          <cell r="AF1004"/>
          <cell r="AG1004"/>
          <cell r="AH1004"/>
          <cell r="AI1004"/>
          <cell r="AJ1004"/>
          <cell r="AK1004"/>
          <cell r="AL1004"/>
          <cell r="AM1004"/>
          <cell r="AN1004"/>
          <cell r="AO1004">
            <v>5</v>
          </cell>
          <cell r="AP1004">
            <v>5</v>
          </cell>
          <cell r="AQ1004">
            <v>1716.65</v>
          </cell>
          <cell r="AR1004">
            <v>1716.65</v>
          </cell>
        </row>
        <row r="1005">
          <cell r="A1005" t="str">
            <v>14-48L1</v>
          </cell>
          <cell r="B1005" t="str">
            <v>Haverhill</v>
          </cell>
          <cell r="C1005"/>
          <cell r="D1005"/>
          <cell r="E1005"/>
          <cell r="F1005"/>
          <cell r="G1005"/>
          <cell r="H1005"/>
          <cell r="I1005"/>
          <cell r="J1005"/>
          <cell r="K1005"/>
          <cell r="L1005"/>
          <cell r="M1005"/>
          <cell r="N1005"/>
          <cell r="O1005"/>
          <cell r="P1005"/>
          <cell r="Q1005"/>
          <cell r="R1005"/>
          <cell r="S1005">
            <v>43</v>
          </cell>
          <cell r="T1005">
            <v>43</v>
          </cell>
          <cell r="U1005"/>
          <cell r="V1005"/>
          <cell r="W1005"/>
          <cell r="X1005"/>
          <cell r="Y1005">
            <v>43</v>
          </cell>
          <cell r="Z1005">
            <v>43</v>
          </cell>
          <cell r="AA1005"/>
          <cell r="AB1005"/>
          <cell r="AC1005"/>
          <cell r="AD1005"/>
          <cell r="AE1005"/>
          <cell r="AF1005"/>
          <cell r="AG1005"/>
          <cell r="AH1005"/>
          <cell r="AI1005"/>
          <cell r="AJ1005"/>
          <cell r="AK1005"/>
          <cell r="AL1005"/>
          <cell r="AM1005"/>
          <cell r="AN1005"/>
          <cell r="AO1005"/>
          <cell r="AP1005"/>
          <cell r="AQ1005">
            <v>3753.67</v>
          </cell>
          <cell r="AR1005">
            <v>3753.67</v>
          </cell>
        </row>
        <row r="1006">
          <cell r="A1006" t="str">
            <v>14-48L2</v>
          </cell>
          <cell r="B1006" t="str">
            <v>Haverhill</v>
          </cell>
          <cell r="C1006"/>
          <cell r="D1006"/>
          <cell r="E1006"/>
          <cell r="F1006"/>
          <cell r="G1006"/>
          <cell r="H1006"/>
          <cell r="I1006"/>
          <cell r="J1006"/>
          <cell r="K1006"/>
          <cell r="L1006"/>
          <cell r="M1006"/>
          <cell r="N1006"/>
          <cell r="O1006"/>
          <cell r="P1006"/>
          <cell r="Q1006"/>
          <cell r="R1006"/>
          <cell r="S1006">
            <v>35</v>
          </cell>
          <cell r="T1006">
            <v>35</v>
          </cell>
          <cell r="U1006"/>
          <cell r="V1006"/>
          <cell r="W1006"/>
          <cell r="X1006"/>
          <cell r="Y1006">
            <v>35</v>
          </cell>
          <cell r="Z1006">
            <v>35</v>
          </cell>
          <cell r="AA1006"/>
          <cell r="AB1006"/>
          <cell r="AC1006"/>
          <cell r="AD1006"/>
          <cell r="AE1006"/>
          <cell r="AF1006"/>
          <cell r="AG1006"/>
          <cell r="AH1006"/>
          <cell r="AI1006"/>
          <cell r="AJ1006"/>
          <cell r="AK1006"/>
          <cell r="AL1006"/>
          <cell r="AM1006"/>
          <cell r="AN1006"/>
          <cell r="AO1006"/>
          <cell r="AP1006"/>
          <cell r="AQ1006">
            <v>1203.58</v>
          </cell>
          <cell r="AR1006">
            <v>1203.58</v>
          </cell>
        </row>
        <row r="1007">
          <cell r="A1007" t="str">
            <v>14-48L3</v>
          </cell>
          <cell r="B1007" t="str">
            <v>Haverhill</v>
          </cell>
          <cell r="C1007"/>
          <cell r="D1007"/>
          <cell r="E1007"/>
          <cell r="F1007"/>
          <cell r="G1007"/>
          <cell r="H1007"/>
          <cell r="I1007"/>
          <cell r="J1007"/>
          <cell r="K1007"/>
          <cell r="L1007"/>
          <cell r="M1007"/>
          <cell r="N1007"/>
          <cell r="O1007"/>
          <cell r="P1007"/>
          <cell r="Q1007"/>
          <cell r="R1007"/>
          <cell r="S1007">
            <v>25</v>
          </cell>
          <cell r="T1007">
            <v>25</v>
          </cell>
          <cell r="U1007"/>
          <cell r="V1007"/>
          <cell r="W1007"/>
          <cell r="X1007"/>
          <cell r="Y1007">
            <v>25</v>
          </cell>
          <cell r="Z1007">
            <v>25</v>
          </cell>
          <cell r="AA1007"/>
          <cell r="AB1007"/>
          <cell r="AC1007"/>
          <cell r="AD1007"/>
          <cell r="AE1007"/>
          <cell r="AF1007"/>
          <cell r="AG1007"/>
          <cell r="AH1007"/>
          <cell r="AI1007"/>
          <cell r="AJ1007"/>
          <cell r="AK1007"/>
          <cell r="AL1007"/>
          <cell r="AM1007"/>
          <cell r="AN1007"/>
          <cell r="AO1007"/>
          <cell r="AP1007"/>
          <cell r="AQ1007">
            <v>342.2</v>
          </cell>
          <cell r="AR1007">
            <v>342.2</v>
          </cell>
        </row>
        <row r="1008">
          <cell r="A1008" t="str">
            <v>14-48L4</v>
          </cell>
          <cell r="B1008" t="str">
            <v>Haverhill</v>
          </cell>
          <cell r="C1008"/>
          <cell r="D1008"/>
          <cell r="E1008"/>
          <cell r="F1008"/>
          <cell r="G1008"/>
          <cell r="H1008"/>
          <cell r="I1008"/>
          <cell r="J1008"/>
          <cell r="K1008"/>
          <cell r="L1008"/>
          <cell r="M1008"/>
          <cell r="N1008"/>
          <cell r="O1008"/>
          <cell r="P1008"/>
          <cell r="Q1008"/>
          <cell r="R1008"/>
          <cell r="S1008">
            <v>48</v>
          </cell>
          <cell r="T1008">
            <v>48</v>
          </cell>
          <cell r="U1008"/>
          <cell r="V1008"/>
          <cell r="W1008"/>
          <cell r="X1008"/>
          <cell r="Y1008">
            <v>48</v>
          </cell>
          <cell r="Z1008">
            <v>48</v>
          </cell>
          <cell r="AA1008"/>
          <cell r="AB1008"/>
          <cell r="AC1008"/>
          <cell r="AD1008"/>
          <cell r="AE1008"/>
          <cell r="AF1008"/>
          <cell r="AG1008"/>
          <cell r="AH1008"/>
          <cell r="AI1008"/>
          <cell r="AJ1008"/>
          <cell r="AK1008"/>
          <cell r="AL1008"/>
          <cell r="AM1008"/>
          <cell r="AN1008"/>
          <cell r="AO1008"/>
          <cell r="AP1008"/>
          <cell r="AQ1008">
            <v>292.35000000000002</v>
          </cell>
          <cell r="AR1008">
            <v>292.35000000000002</v>
          </cell>
        </row>
        <row r="1009">
          <cell r="A1009" t="str">
            <v>14-50L1</v>
          </cell>
          <cell r="B1009" t="str">
            <v>Andover</v>
          </cell>
          <cell r="C1009"/>
          <cell r="D1009"/>
          <cell r="E1009"/>
          <cell r="F1009"/>
          <cell r="G1009"/>
          <cell r="H1009"/>
          <cell r="I1009"/>
          <cell r="J1009"/>
          <cell r="K1009"/>
          <cell r="L1009"/>
          <cell r="M1009"/>
          <cell r="N1009"/>
          <cell r="O1009"/>
          <cell r="P1009"/>
          <cell r="Q1009"/>
          <cell r="R1009"/>
          <cell r="S1009">
            <v>31</v>
          </cell>
          <cell r="T1009">
            <v>31</v>
          </cell>
          <cell r="U1009"/>
          <cell r="V1009"/>
          <cell r="W1009"/>
          <cell r="X1009"/>
          <cell r="Y1009">
            <v>31</v>
          </cell>
          <cell r="Z1009">
            <v>31</v>
          </cell>
          <cell r="AA1009"/>
          <cell r="AB1009"/>
          <cell r="AC1009"/>
          <cell r="AD1009"/>
          <cell r="AE1009"/>
          <cell r="AF1009"/>
          <cell r="AG1009"/>
          <cell r="AH1009"/>
          <cell r="AI1009"/>
          <cell r="AJ1009"/>
          <cell r="AK1009"/>
          <cell r="AL1009"/>
          <cell r="AM1009"/>
          <cell r="AN1009"/>
          <cell r="AO1009"/>
          <cell r="AP1009"/>
          <cell r="AQ1009">
            <v>236.61</v>
          </cell>
          <cell r="AR1009">
            <v>236.61</v>
          </cell>
        </row>
        <row r="1010">
          <cell r="A1010" t="str">
            <v>14-50L2</v>
          </cell>
          <cell r="B1010" t="str">
            <v>Andover</v>
          </cell>
          <cell r="C1010"/>
          <cell r="D1010"/>
          <cell r="E1010"/>
          <cell r="F1010"/>
          <cell r="G1010"/>
          <cell r="H1010"/>
          <cell r="I1010"/>
          <cell r="J1010"/>
          <cell r="K1010"/>
          <cell r="L1010"/>
          <cell r="M1010"/>
          <cell r="N1010"/>
          <cell r="O1010"/>
          <cell r="P1010"/>
          <cell r="Q1010"/>
          <cell r="R1010"/>
          <cell r="S1010">
            <v>3</v>
          </cell>
          <cell r="T1010">
            <v>3</v>
          </cell>
          <cell r="U1010"/>
          <cell r="V1010"/>
          <cell r="W1010"/>
          <cell r="X1010"/>
          <cell r="Y1010">
            <v>3</v>
          </cell>
          <cell r="Z1010">
            <v>3</v>
          </cell>
          <cell r="AA1010"/>
          <cell r="AB1010"/>
          <cell r="AC1010"/>
          <cell r="AD1010"/>
          <cell r="AE1010"/>
          <cell r="AF1010"/>
          <cell r="AG1010"/>
          <cell r="AH1010"/>
          <cell r="AI1010"/>
          <cell r="AJ1010"/>
          <cell r="AK1010"/>
          <cell r="AL1010"/>
          <cell r="AM1010"/>
          <cell r="AN1010"/>
          <cell r="AO1010"/>
          <cell r="AP1010"/>
          <cell r="AQ1010">
            <v>18</v>
          </cell>
          <cell r="AR1010">
            <v>18</v>
          </cell>
        </row>
        <row r="1011">
          <cell r="A1011" t="str">
            <v>14-50L3</v>
          </cell>
          <cell r="B1011" t="str">
            <v>Andover</v>
          </cell>
          <cell r="C1011"/>
          <cell r="D1011"/>
          <cell r="E1011"/>
          <cell r="F1011"/>
          <cell r="G1011"/>
          <cell r="H1011"/>
          <cell r="I1011"/>
          <cell r="J1011"/>
          <cell r="K1011"/>
          <cell r="L1011"/>
          <cell r="M1011"/>
          <cell r="N1011"/>
          <cell r="O1011">
            <v>1</v>
          </cell>
          <cell r="P1011">
            <v>1</v>
          </cell>
          <cell r="Q1011"/>
          <cell r="R1011"/>
          <cell r="S1011">
            <v>22</v>
          </cell>
          <cell r="T1011">
            <v>22</v>
          </cell>
          <cell r="U1011"/>
          <cell r="V1011"/>
          <cell r="W1011"/>
          <cell r="X1011"/>
          <cell r="Y1011">
            <v>23</v>
          </cell>
          <cell r="Z1011">
            <v>23</v>
          </cell>
          <cell r="AA1011"/>
          <cell r="AB1011"/>
          <cell r="AC1011"/>
          <cell r="AD1011"/>
          <cell r="AE1011"/>
          <cell r="AF1011"/>
          <cell r="AG1011"/>
          <cell r="AH1011"/>
          <cell r="AI1011"/>
          <cell r="AJ1011"/>
          <cell r="AK1011"/>
          <cell r="AL1011"/>
          <cell r="AM1011">
            <v>1.2</v>
          </cell>
          <cell r="AN1011">
            <v>1.2</v>
          </cell>
          <cell r="AO1011"/>
          <cell r="AP1011"/>
          <cell r="AQ1011">
            <v>204.79</v>
          </cell>
          <cell r="AR1011">
            <v>204.79</v>
          </cell>
        </row>
        <row r="1012">
          <cell r="A1012" t="str">
            <v>14-53J1</v>
          </cell>
          <cell r="B1012" t="str">
            <v>Lawrence</v>
          </cell>
          <cell r="C1012"/>
          <cell r="D1012"/>
          <cell r="E1012"/>
          <cell r="F1012"/>
          <cell r="G1012"/>
          <cell r="H1012"/>
          <cell r="I1012"/>
          <cell r="J1012"/>
          <cell r="K1012"/>
          <cell r="L1012"/>
          <cell r="M1012"/>
          <cell r="N1012"/>
          <cell r="O1012"/>
          <cell r="P1012"/>
          <cell r="Q1012"/>
          <cell r="R1012"/>
          <cell r="S1012">
            <v>5</v>
          </cell>
          <cell r="T1012">
            <v>5</v>
          </cell>
          <cell r="U1012"/>
          <cell r="V1012"/>
          <cell r="W1012"/>
          <cell r="X1012"/>
          <cell r="Y1012">
            <v>5</v>
          </cell>
          <cell r="Z1012">
            <v>5</v>
          </cell>
          <cell r="AA1012"/>
          <cell r="AB1012"/>
          <cell r="AC1012"/>
          <cell r="AD1012"/>
          <cell r="AE1012"/>
          <cell r="AF1012"/>
          <cell r="AG1012"/>
          <cell r="AH1012"/>
          <cell r="AI1012"/>
          <cell r="AJ1012"/>
          <cell r="AK1012"/>
          <cell r="AL1012"/>
          <cell r="AM1012"/>
          <cell r="AN1012"/>
          <cell r="AO1012"/>
          <cell r="AP1012"/>
          <cell r="AQ1012">
            <v>30.83</v>
          </cell>
          <cell r="AR1012">
            <v>30.83</v>
          </cell>
        </row>
        <row r="1013">
          <cell r="A1013" t="str">
            <v>14-53J2</v>
          </cell>
          <cell r="B1013" t="str">
            <v>Lawrence</v>
          </cell>
          <cell r="C1013"/>
          <cell r="D1013"/>
          <cell r="E1013"/>
          <cell r="F1013"/>
          <cell r="G1013"/>
          <cell r="H1013"/>
          <cell r="I1013"/>
          <cell r="J1013"/>
          <cell r="K1013"/>
          <cell r="L1013"/>
          <cell r="M1013"/>
          <cell r="N1013"/>
          <cell r="O1013"/>
          <cell r="P1013"/>
          <cell r="Q1013"/>
          <cell r="R1013"/>
          <cell r="S1013">
            <v>23</v>
          </cell>
          <cell r="T1013">
            <v>23</v>
          </cell>
          <cell r="U1013"/>
          <cell r="V1013"/>
          <cell r="W1013"/>
          <cell r="X1013"/>
          <cell r="Y1013">
            <v>23</v>
          </cell>
          <cell r="Z1013">
            <v>23</v>
          </cell>
          <cell r="AA1013"/>
          <cell r="AB1013"/>
          <cell r="AC1013"/>
          <cell r="AD1013"/>
          <cell r="AE1013"/>
          <cell r="AF1013"/>
          <cell r="AG1013"/>
          <cell r="AH1013"/>
          <cell r="AI1013"/>
          <cell r="AJ1013"/>
          <cell r="AK1013"/>
          <cell r="AL1013"/>
          <cell r="AM1013"/>
          <cell r="AN1013"/>
          <cell r="AO1013"/>
          <cell r="AP1013"/>
          <cell r="AQ1013">
            <v>101.82</v>
          </cell>
          <cell r="AR1013">
            <v>101.82</v>
          </cell>
        </row>
        <row r="1014">
          <cell r="A1014" t="str">
            <v>14-53J3</v>
          </cell>
          <cell r="B1014" t="str">
            <v>Lawrence</v>
          </cell>
          <cell r="C1014"/>
          <cell r="D1014"/>
          <cell r="E1014"/>
          <cell r="F1014"/>
          <cell r="G1014"/>
          <cell r="H1014"/>
          <cell r="I1014"/>
          <cell r="J1014"/>
          <cell r="K1014"/>
          <cell r="L1014"/>
          <cell r="M1014"/>
          <cell r="N1014"/>
          <cell r="O1014">
            <v>1</v>
          </cell>
          <cell r="P1014">
            <v>1</v>
          </cell>
          <cell r="Q1014"/>
          <cell r="R1014"/>
          <cell r="S1014">
            <v>4</v>
          </cell>
          <cell r="T1014">
            <v>4</v>
          </cell>
          <cell r="U1014"/>
          <cell r="V1014"/>
          <cell r="W1014"/>
          <cell r="X1014"/>
          <cell r="Y1014">
            <v>5</v>
          </cell>
          <cell r="Z1014">
            <v>5</v>
          </cell>
          <cell r="AA1014"/>
          <cell r="AB1014"/>
          <cell r="AC1014"/>
          <cell r="AD1014"/>
          <cell r="AE1014"/>
          <cell r="AF1014"/>
          <cell r="AG1014"/>
          <cell r="AH1014"/>
          <cell r="AI1014"/>
          <cell r="AJ1014"/>
          <cell r="AK1014"/>
          <cell r="AL1014"/>
          <cell r="AM1014">
            <v>85</v>
          </cell>
          <cell r="AN1014">
            <v>85</v>
          </cell>
          <cell r="AO1014"/>
          <cell r="AP1014"/>
          <cell r="AQ1014">
            <v>19.2</v>
          </cell>
          <cell r="AR1014">
            <v>19.2</v>
          </cell>
        </row>
        <row r="1015">
          <cell r="A1015" t="str">
            <v>14-53J4</v>
          </cell>
          <cell r="B1015" t="str">
            <v>Lawrence, Methuen</v>
          </cell>
          <cell r="C1015"/>
          <cell r="D1015"/>
          <cell r="E1015"/>
          <cell r="F1015"/>
          <cell r="G1015"/>
          <cell r="H1015"/>
          <cell r="I1015"/>
          <cell r="J1015"/>
          <cell r="K1015"/>
          <cell r="L1015"/>
          <cell r="M1015"/>
          <cell r="N1015"/>
          <cell r="O1015"/>
          <cell r="P1015"/>
          <cell r="Q1015"/>
          <cell r="R1015"/>
          <cell r="S1015">
            <v>19</v>
          </cell>
          <cell r="T1015">
            <v>19</v>
          </cell>
          <cell r="U1015"/>
          <cell r="V1015"/>
          <cell r="W1015"/>
          <cell r="X1015"/>
          <cell r="Y1015">
            <v>19</v>
          </cell>
          <cell r="Z1015">
            <v>19</v>
          </cell>
          <cell r="AA1015"/>
          <cell r="AB1015"/>
          <cell r="AC1015"/>
          <cell r="AD1015"/>
          <cell r="AE1015"/>
          <cell r="AF1015"/>
          <cell r="AG1015"/>
          <cell r="AH1015"/>
          <cell r="AI1015"/>
          <cell r="AJ1015"/>
          <cell r="AK1015"/>
          <cell r="AL1015"/>
          <cell r="AM1015"/>
          <cell r="AN1015"/>
          <cell r="AO1015"/>
          <cell r="AP1015"/>
          <cell r="AQ1015">
            <v>83.71</v>
          </cell>
          <cell r="AR1015">
            <v>83.71</v>
          </cell>
        </row>
        <row r="1016">
          <cell r="A1016" t="str">
            <v>14-53J5</v>
          </cell>
          <cell r="B1016" t="str">
            <v>Lawrence, Methuen</v>
          </cell>
          <cell r="C1016"/>
          <cell r="D1016"/>
          <cell r="E1016"/>
          <cell r="F1016"/>
          <cell r="G1016"/>
          <cell r="H1016"/>
          <cell r="I1016"/>
          <cell r="J1016"/>
          <cell r="K1016"/>
          <cell r="L1016"/>
          <cell r="M1016"/>
          <cell r="N1016"/>
          <cell r="O1016"/>
          <cell r="P1016"/>
          <cell r="Q1016"/>
          <cell r="R1016"/>
          <cell r="S1016">
            <v>4</v>
          </cell>
          <cell r="T1016">
            <v>4</v>
          </cell>
          <cell r="U1016"/>
          <cell r="V1016"/>
          <cell r="W1016"/>
          <cell r="X1016"/>
          <cell r="Y1016">
            <v>4</v>
          </cell>
          <cell r="Z1016">
            <v>4</v>
          </cell>
          <cell r="AA1016"/>
          <cell r="AB1016"/>
          <cell r="AC1016"/>
          <cell r="AD1016"/>
          <cell r="AE1016"/>
          <cell r="AF1016"/>
          <cell r="AG1016"/>
          <cell r="AH1016"/>
          <cell r="AI1016"/>
          <cell r="AJ1016"/>
          <cell r="AK1016"/>
          <cell r="AL1016"/>
          <cell r="AM1016"/>
          <cell r="AN1016"/>
          <cell r="AO1016"/>
          <cell r="AP1016"/>
          <cell r="AQ1016">
            <v>22.8</v>
          </cell>
          <cell r="AR1016">
            <v>22.8</v>
          </cell>
        </row>
        <row r="1017">
          <cell r="A1017" t="str">
            <v>14-54L1</v>
          </cell>
          <cell r="B1017" t="str">
            <v>Andover, Wilmington</v>
          </cell>
          <cell r="C1017"/>
          <cell r="D1017"/>
          <cell r="E1017"/>
          <cell r="F1017"/>
          <cell r="G1017"/>
          <cell r="H1017"/>
          <cell r="I1017"/>
          <cell r="J1017"/>
          <cell r="K1017"/>
          <cell r="L1017"/>
          <cell r="M1017"/>
          <cell r="N1017"/>
          <cell r="O1017"/>
          <cell r="P1017"/>
          <cell r="Q1017"/>
          <cell r="R1017"/>
          <cell r="S1017"/>
          <cell r="T1017"/>
          <cell r="U1017"/>
          <cell r="V1017"/>
          <cell r="W1017"/>
          <cell r="X1017"/>
          <cell r="Y1017">
            <v>0</v>
          </cell>
          <cell r="Z1017">
            <v>0</v>
          </cell>
          <cell r="AA1017"/>
          <cell r="AB1017"/>
          <cell r="AC1017"/>
          <cell r="AD1017"/>
          <cell r="AE1017"/>
          <cell r="AF1017"/>
          <cell r="AG1017"/>
          <cell r="AH1017"/>
          <cell r="AI1017"/>
          <cell r="AJ1017"/>
          <cell r="AK1017"/>
          <cell r="AL1017"/>
          <cell r="AM1017"/>
          <cell r="AN1017"/>
          <cell r="AO1017"/>
          <cell r="AP1017"/>
          <cell r="AQ1017"/>
          <cell r="AR1017"/>
        </row>
        <row r="1018">
          <cell r="A1018" t="str">
            <v>14-54L2</v>
          </cell>
          <cell r="B1018" t="str">
            <v>Andover</v>
          </cell>
          <cell r="C1018"/>
          <cell r="D1018"/>
          <cell r="E1018"/>
          <cell r="F1018"/>
          <cell r="G1018"/>
          <cell r="H1018"/>
          <cell r="I1018"/>
          <cell r="J1018"/>
          <cell r="K1018"/>
          <cell r="L1018"/>
          <cell r="M1018"/>
          <cell r="N1018"/>
          <cell r="O1018"/>
          <cell r="P1018"/>
          <cell r="Q1018"/>
          <cell r="R1018"/>
          <cell r="S1018"/>
          <cell r="T1018"/>
          <cell r="U1018"/>
          <cell r="V1018"/>
          <cell r="W1018"/>
          <cell r="X1018"/>
          <cell r="Y1018">
            <v>0</v>
          </cell>
          <cell r="Z1018">
            <v>0</v>
          </cell>
          <cell r="AA1018"/>
          <cell r="AB1018"/>
          <cell r="AC1018"/>
          <cell r="AD1018"/>
          <cell r="AE1018"/>
          <cell r="AF1018"/>
          <cell r="AG1018"/>
          <cell r="AH1018"/>
          <cell r="AI1018"/>
          <cell r="AJ1018"/>
          <cell r="AK1018"/>
          <cell r="AL1018"/>
          <cell r="AM1018"/>
          <cell r="AN1018"/>
          <cell r="AO1018"/>
          <cell r="AP1018"/>
          <cell r="AQ1018"/>
          <cell r="AR1018"/>
        </row>
        <row r="1019">
          <cell r="A1019" t="str">
            <v>14-54L3</v>
          </cell>
          <cell r="B1019" t="str">
            <v>Andover, North Andover</v>
          </cell>
          <cell r="C1019"/>
          <cell r="D1019"/>
          <cell r="E1019"/>
          <cell r="F1019"/>
          <cell r="G1019"/>
          <cell r="H1019"/>
          <cell r="I1019"/>
          <cell r="J1019"/>
          <cell r="K1019"/>
          <cell r="L1019"/>
          <cell r="M1019"/>
          <cell r="N1019"/>
          <cell r="O1019"/>
          <cell r="P1019"/>
          <cell r="Q1019"/>
          <cell r="R1019"/>
          <cell r="S1019">
            <v>82</v>
          </cell>
          <cell r="T1019">
            <v>82</v>
          </cell>
          <cell r="U1019"/>
          <cell r="V1019"/>
          <cell r="W1019"/>
          <cell r="X1019"/>
          <cell r="Y1019">
            <v>82</v>
          </cell>
          <cell r="Z1019">
            <v>82</v>
          </cell>
          <cell r="AA1019"/>
          <cell r="AB1019"/>
          <cell r="AC1019"/>
          <cell r="AD1019"/>
          <cell r="AE1019"/>
          <cell r="AF1019"/>
          <cell r="AG1019"/>
          <cell r="AH1019"/>
          <cell r="AI1019"/>
          <cell r="AJ1019"/>
          <cell r="AK1019"/>
          <cell r="AL1019"/>
          <cell r="AM1019"/>
          <cell r="AN1019"/>
          <cell r="AO1019"/>
          <cell r="AP1019"/>
          <cell r="AQ1019">
            <v>588.73</v>
          </cell>
          <cell r="AR1019">
            <v>588.73</v>
          </cell>
        </row>
        <row r="1020">
          <cell r="A1020" t="str">
            <v>14-54L4</v>
          </cell>
          <cell r="B1020" t="str">
            <v>Andover</v>
          </cell>
          <cell r="C1020"/>
          <cell r="D1020"/>
          <cell r="E1020"/>
          <cell r="F1020"/>
          <cell r="G1020"/>
          <cell r="H1020"/>
          <cell r="I1020"/>
          <cell r="J1020"/>
          <cell r="K1020"/>
          <cell r="L1020"/>
          <cell r="M1020"/>
          <cell r="N1020"/>
          <cell r="O1020">
            <v>1</v>
          </cell>
          <cell r="P1020">
            <v>1</v>
          </cell>
          <cell r="Q1020"/>
          <cell r="R1020"/>
          <cell r="S1020"/>
          <cell r="T1020"/>
          <cell r="U1020"/>
          <cell r="V1020"/>
          <cell r="W1020"/>
          <cell r="X1020"/>
          <cell r="Y1020">
            <v>1</v>
          </cell>
          <cell r="Z1020">
            <v>1</v>
          </cell>
          <cell r="AA1020"/>
          <cell r="AB1020"/>
          <cell r="AC1020"/>
          <cell r="AD1020"/>
          <cell r="AE1020"/>
          <cell r="AF1020"/>
          <cell r="AG1020"/>
          <cell r="AH1020"/>
          <cell r="AI1020"/>
          <cell r="AJ1020"/>
          <cell r="AK1020"/>
          <cell r="AL1020"/>
          <cell r="AM1020">
            <v>9000</v>
          </cell>
          <cell r="AN1020">
            <v>9000</v>
          </cell>
          <cell r="AO1020"/>
          <cell r="AP1020"/>
          <cell r="AQ1020"/>
          <cell r="AR1020"/>
        </row>
        <row r="1021">
          <cell r="A1021" t="str">
            <v>14-55L1</v>
          </cell>
          <cell r="B1021" t="str">
            <v>North Andover</v>
          </cell>
          <cell r="C1021"/>
          <cell r="D1021"/>
          <cell r="E1021"/>
          <cell r="F1021"/>
          <cell r="G1021"/>
          <cell r="H1021"/>
          <cell r="I1021"/>
          <cell r="J1021"/>
          <cell r="K1021"/>
          <cell r="L1021"/>
          <cell r="M1021"/>
          <cell r="N1021"/>
          <cell r="O1021"/>
          <cell r="P1021"/>
          <cell r="Q1021"/>
          <cell r="R1021"/>
          <cell r="S1021">
            <v>49</v>
          </cell>
          <cell r="T1021">
            <v>49</v>
          </cell>
          <cell r="U1021"/>
          <cell r="V1021"/>
          <cell r="W1021"/>
          <cell r="X1021"/>
          <cell r="Y1021">
            <v>49</v>
          </cell>
          <cell r="Z1021">
            <v>49</v>
          </cell>
          <cell r="AA1021"/>
          <cell r="AB1021"/>
          <cell r="AC1021"/>
          <cell r="AD1021"/>
          <cell r="AE1021"/>
          <cell r="AF1021"/>
          <cell r="AG1021"/>
          <cell r="AH1021"/>
          <cell r="AI1021"/>
          <cell r="AJ1021"/>
          <cell r="AK1021"/>
          <cell r="AL1021"/>
          <cell r="AM1021"/>
          <cell r="AN1021"/>
          <cell r="AO1021"/>
          <cell r="AP1021"/>
          <cell r="AQ1021">
            <v>447.9</v>
          </cell>
          <cell r="AR1021">
            <v>447.9</v>
          </cell>
        </row>
        <row r="1022">
          <cell r="A1022" t="str">
            <v>14-55L2</v>
          </cell>
          <cell r="B1022" t="str">
            <v>North Andover</v>
          </cell>
          <cell r="C1022"/>
          <cell r="D1022"/>
          <cell r="E1022"/>
          <cell r="F1022"/>
          <cell r="G1022"/>
          <cell r="H1022"/>
          <cell r="I1022"/>
          <cell r="J1022"/>
          <cell r="K1022"/>
          <cell r="L1022"/>
          <cell r="M1022"/>
          <cell r="N1022"/>
          <cell r="O1022"/>
          <cell r="P1022"/>
          <cell r="Q1022"/>
          <cell r="R1022"/>
          <cell r="S1022">
            <v>6</v>
          </cell>
          <cell r="T1022">
            <v>6</v>
          </cell>
          <cell r="U1022"/>
          <cell r="V1022"/>
          <cell r="W1022"/>
          <cell r="X1022"/>
          <cell r="Y1022">
            <v>6</v>
          </cell>
          <cell r="Z1022">
            <v>6</v>
          </cell>
          <cell r="AA1022"/>
          <cell r="AB1022"/>
          <cell r="AC1022"/>
          <cell r="AD1022"/>
          <cell r="AE1022"/>
          <cell r="AF1022"/>
          <cell r="AG1022"/>
          <cell r="AH1022"/>
          <cell r="AI1022"/>
          <cell r="AJ1022"/>
          <cell r="AK1022"/>
          <cell r="AL1022"/>
          <cell r="AM1022"/>
          <cell r="AN1022"/>
          <cell r="AO1022"/>
          <cell r="AP1022"/>
          <cell r="AQ1022">
            <v>41.2</v>
          </cell>
          <cell r="AR1022">
            <v>41.2</v>
          </cell>
        </row>
        <row r="1023">
          <cell r="A1023" t="str">
            <v>14-56L1</v>
          </cell>
          <cell r="B1023" t="str">
            <v>Andover, North Andover</v>
          </cell>
          <cell r="C1023"/>
          <cell r="D1023"/>
          <cell r="E1023"/>
          <cell r="F1023"/>
          <cell r="G1023"/>
          <cell r="H1023"/>
          <cell r="I1023"/>
          <cell r="J1023"/>
          <cell r="K1023"/>
          <cell r="L1023"/>
          <cell r="M1023"/>
          <cell r="N1023"/>
          <cell r="O1023"/>
          <cell r="P1023"/>
          <cell r="Q1023"/>
          <cell r="R1023"/>
          <cell r="S1023">
            <v>24</v>
          </cell>
          <cell r="T1023">
            <v>24</v>
          </cell>
          <cell r="U1023"/>
          <cell r="V1023"/>
          <cell r="W1023"/>
          <cell r="X1023"/>
          <cell r="Y1023">
            <v>24</v>
          </cell>
          <cell r="Z1023">
            <v>24</v>
          </cell>
          <cell r="AA1023"/>
          <cell r="AB1023"/>
          <cell r="AC1023"/>
          <cell r="AD1023"/>
          <cell r="AE1023"/>
          <cell r="AF1023"/>
          <cell r="AG1023"/>
          <cell r="AH1023"/>
          <cell r="AI1023"/>
          <cell r="AJ1023"/>
          <cell r="AK1023"/>
          <cell r="AL1023"/>
          <cell r="AM1023"/>
          <cell r="AN1023"/>
          <cell r="AO1023"/>
          <cell r="AP1023"/>
          <cell r="AQ1023">
            <v>195.23</v>
          </cell>
          <cell r="AR1023">
            <v>195.23</v>
          </cell>
        </row>
        <row r="1024">
          <cell r="A1024" t="str">
            <v>14-56L2</v>
          </cell>
          <cell r="B1024" t="str">
            <v>Boxford, North Andover</v>
          </cell>
          <cell r="C1024"/>
          <cell r="D1024"/>
          <cell r="E1024"/>
          <cell r="F1024"/>
          <cell r="G1024"/>
          <cell r="H1024"/>
          <cell r="I1024"/>
          <cell r="J1024"/>
          <cell r="K1024"/>
          <cell r="L1024"/>
          <cell r="M1024"/>
          <cell r="N1024"/>
          <cell r="O1024"/>
          <cell r="P1024"/>
          <cell r="Q1024"/>
          <cell r="R1024"/>
          <cell r="S1024">
            <v>61</v>
          </cell>
          <cell r="T1024">
            <v>61</v>
          </cell>
          <cell r="U1024"/>
          <cell r="V1024"/>
          <cell r="W1024"/>
          <cell r="X1024"/>
          <cell r="Y1024">
            <v>61</v>
          </cell>
          <cell r="Z1024">
            <v>61</v>
          </cell>
          <cell r="AA1024"/>
          <cell r="AB1024"/>
          <cell r="AC1024"/>
          <cell r="AD1024"/>
          <cell r="AE1024"/>
          <cell r="AF1024"/>
          <cell r="AG1024"/>
          <cell r="AH1024"/>
          <cell r="AI1024"/>
          <cell r="AJ1024"/>
          <cell r="AK1024"/>
          <cell r="AL1024"/>
          <cell r="AM1024"/>
          <cell r="AN1024"/>
          <cell r="AO1024"/>
          <cell r="AP1024"/>
          <cell r="AQ1024">
            <v>469.33</v>
          </cell>
          <cell r="AR1024">
            <v>469.33</v>
          </cell>
        </row>
        <row r="1025">
          <cell r="A1025" t="str">
            <v>14-56L3</v>
          </cell>
          <cell r="B1025" t="str">
            <v>Boxford, North Andover</v>
          </cell>
          <cell r="C1025"/>
          <cell r="D1025"/>
          <cell r="E1025"/>
          <cell r="F1025"/>
          <cell r="G1025"/>
          <cell r="H1025"/>
          <cell r="I1025"/>
          <cell r="J1025"/>
          <cell r="K1025"/>
          <cell r="L1025"/>
          <cell r="M1025"/>
          <cell r="N1025"/>
          <cell r="O1025">
            <v>1</v>
          </cell>
          <cell r="P1025">
            <v>1</v>
          </cell>
          <cell r="Q1025"/>
          <cell r="R1025"/>
          <cell r="S1025">
            <v>70</v>
          </cell>
          <cell r="T1025">
            <v>70</v>
          </cell>
          <cell r="U1025"/>
          <cell r="V1025"/>
          <cell r="W1025"/>
          <cell r="X1025"/>
          <cell r="Y1025">
            <v>71</v>
          </cell>
          <cell r="Z1025">
            <v>71</v>
          </cell>
          <cell r="AA1025"/>
          <cell r="AB1025"/>
          <cell r="AC1025"/>
          <cell r="AD1025"/>
          <cell r="AE1025"/>
          <cell r="AF1025"/>
          <cell r="AG1025"/>
          <cell r="AH1025"/>
          <cell r="AI1025"/>
          <cell r="AJ1025"/>
          <cell r="AK1025"/>
          <cell r="AL1025"/>
          <cell r="AM1025">
            <v>1.2</v>
          </cell>
          <cell r="AN1025">
            <v>1.2</v>
          </cell>
          <cell r="AO1025"/>
          <cell r="AP1025"/>
          <cell r="AQ1025">
            <v>557.52</v>
          </cell>
          <cell r="AR1025">
            <v>557.52</v>
          </cell>
        </row>
        <row r="1026">
          <cell r="A1026" t="str">
            <v>14-57L1</v>
          </cell>
          <cell r="B1026" t="str">
            <v>Littleton, Westford</v>
          </cell>
          <cell r="C1026"/>
          <cell r="D1026"/>
          <cell r="E1026"/>
          <cell r="F1026"/>
          <cell r="G1026"/>
          <cell r="H1026"/>
          <cell r="I1026"/>
          <cell r="J1026"/>
          <cell r="K1026"/>
          <cell r="L1026"/>
          <cell r="M1026"/>
          <cell r="N1026"/>
          <cell r="O1026">
            <v>1</v>
          </cell>
          <cell r="P1026">
            <v>1</v>
          </cell>
          <cell r="Q1026"/>
          <cell r="R1026"/>
          <cell r="S1026">
            <v>17</v>
          </cell>
          <cell r="T1026">
            <v>17</v>
          </cell>
          <cell r="U1026"/>
          <cell r="V1026"/>
          <cell r="W1026"/>
          <cell r="X1026"/>
          <cell r="Y1026">
            <v>18</v>
          </cell>
          <cell r="Z1026">
            <v>18</v>
          </cell>
          <cell r="AA1026"/>
          <cell r="AB1026"/>
          <cell r="AC1026"/>
          <cell r="AD1026"/>
          <cell r="AE1026"/>
          <cell r="AF1026"/>
          <cell r="AG1026"/>
          <cell r="AH1026"/>
          <cell r="AI1026"/>
          <cell r="AJ1026"/>
          <cell r="AK1026"/>
          <cell r="AL1026"/>
          <cell r="AM1026">
            <v>1.2</v>
          </cell>
          <cell r="AN1026">
            <v>1.2</v>
          </cell>
          <cell r="AO1026"/>
          <cell r="AP1026"/>
          <cell r="AQ1026">
            <v>328.32</v>
          </cell>
          <cell r="AR1026">
            <v>328.32</v>
          </cell>
        </row>
        <row r="1027">
          <cell r="A1027" t="str">
            <v>14-57L2</v>
          </cell>
          <cell r="B1027" t="str">
            <v>Tyngsborough, Westford</v>
          </cell>
          <cell r="C1027"/>
          <cell r="D1027"/>
          <cell r="E1027"/>
          <cell r="F1027"/>
          <cell r="G1027"/>
          <cell r="H1027"/>
          <cell r="I1027"/>
          <cell r="J1027"/>
          <cell r="K1027"/>
          <cell r="L1027"/>
          <cell r="M1027"/>
          <cell r="N1027"/>
          <cell r="O1027"/>
          <cell r="P1027"/>
          <cell r="Q1027"/>
          <cell r="R1027"/>
          <cell r="S1027">
            <v>103</v>
          </cell>
          <cell r="T1027">
            <v>103</v>
          </cell>
          <cell r="U1027"/>
          <cell r="V1027"/>
          <cell r="W1027"/>
          <cell r="X1027"/>
          <cell r="Y1027">
            <v>103</v>
          </cell>
          <cell r="Z1027">
            <v>103</v>
          </cell>
          <cell r="AA1027"/>
          <cell r="AB1027"/>
          <cell r="AC1027"/>
          <cell r="AD1027"/>
          <cell r="AE1027"/>
          <cell r="AF1027"/>
          <cell r="AG1027"/>
          <cell r="AH1027"/>
          <cell r="AI1027"/>
          <cell r="AJ1027"/>
          <cell r="AK1027"/>
          <cell r="AL1027"/>
          <cell r="AM1027"/>
          <cell r="AN1027"/>
          <cell r="AO1027"/>
          <cell r="AP1027"/>
          <cell r="AQ1027">
            <v>725.67</v>
          </cell>
          <cell r="AR1027">
            <v>725.67</v>
          </cell>
        </row>
        <row r="1028">
          <cell r="A1028" t="str">
            <v>14-57L3</v>
          </cell>
          <cell r="B1028" t="str">
            <v>Dunstable, Littleton, Tyngsborough, Westford</v>
          </cell>
          <cell r="C1028"/>
          <cell r="D1028"/>
          <cell r="E1028"/>
          <cell r="F1028"/>
          <cell r="G1028"/>
          <cell r="H1028"/>
          <cell r="I1028"/>
          <cell r="J1028"/>
          <cell r="K1028"/>
          <cell r="L1028"/>
          <cell r="M1028"/>
          <cell r="N1028"/>
          <cell r="O1028"/>
          <cell r="P1028"/>
          <cell r="Q1028"/>
          <cell r="R1028"/>
          <cell r="S1028">
            <v>87</v>
          </cell>
          <cell r="T1028">
            <v>87</v>
          </cell>
          <cell r="U1028"/>
          <cell r="V1028"/>
          <cell r="W1028"/>
          <cell r="X1028"/>
          <cell r="Y1028">
            <v>87</v>
          </cell>
          <cell r="Z1028">
            <v>87</v>
          </cell>
          <cell r="AA1028"/>
          <cell r="AB1028"/>
          <cell r="AC1028"/>
          <cell r="AD1028"/>
          <cell r="AE1028"/>
          <cell r="AF1028"/>
          <cell r="AG1028"/>
          <cell r="AH1028"/>
          <cell r="AI1028"/>
          <cell r="AJ1028"/>
          <cell r="AK1028"/>
          <cell r="AL1028"/>
          <cell r="AM1028"/>
          <cell r="AN1028"/>
          <cell r="AO1028"/>
          <cell r="AP1028"/>
          <cell r="AQ1028">
            <v>881.82500000000005</v>
          </cell>
          <cell r="AR1028">
            <v>881.82500000000005</v>
          </cell>
        </row>
        <row r="1029">
          <cell r="A1029" t="str">
            <v>14-57L4</v>
          </cell>
          <cell r="B1029" t="str">
            <v>Westford</v>
          </cell>
          <cell r="C1029"/>
          <cell r="D1029"/>
          <cell r="E1029"/>
          <cell r="F1029"/>
          <cell r="G1029"/>
          <cell r="H1029"/>
          <cell r="I1029"/>
          <cell r="J1029"/>
          <cell r="K1029"/>
          <cell r="L1029"/>
          <cell r="M1029"/>
          <cell r="N1029"/>
          <cell r="O1029"/>
          <cell r="P1029"/>
          <cell r="Q1029"/>
          <cell r="R1029"/>
          <cell r="S1029">
            <v>10</v>
          </cell>
          <cell r="T1029">
            <v>10</v>
          </cell>
          <cell r="U1029"/>
          <cell r="V1029"/>
          <cell r="W1029"/>
          <cell r="X1029"/>
          <cell r="Y1029">
            <v>10</v>
          </cell>
          <cell r="Z1029">
            <v>10</v>
          </cell>
          <cell r="AA1029"/>
          <cell r="AB1029"/>
          <cell r="AC1029"/>
          <cell r="AD1029"/>
          <cell r="AE1029"/>
          <cell r="AF1029"/>
          <cell r="AG1029"/>
          <cell r="AH1029"/>
          <cell r="AI1029"/>
          <cell r="AJ1029"/>
          <cell r="AK1029"/>
          <cell r="AL1029"/>
          <cell r="AM1029"/>
          <cell r="AN1029"/>
          <cell r="AO1029"/>
          <cell r="AP1029"/>
          <cell r="AQ1029">
            <v>64.290000000000006</v>
          </cell>
          <cell r="AR1029">
            <v>64.290000000000006</v>
          </cell>
        </row>
        <row r="1030">
          <cell r="A1030" t="str">
            <v>14-58L1</v>
          </cell>
          <cell r="B1030" t="str">
            <v>Chelmsford, Westford</v>
          </cell>
          <cell r="C1030"/>
          <cell r="D1030"/>
          <cell r="E1030"/>
          <cell r="F1030"/>
          <cell r="G1030"/>
          <cell r="H1030"/>
          <cell r="I1030"/>
          <cell r="J1030"/>
          <cell r="K1030"/>
          <cell r="L1030"/>
          <cell r="M1030"/>
          <cell r="N1030"/>
          <cell r="O1030">
            <v>1</v>
          </cell>
          <cell r="P1030">
            <v>1</v>
          </cell>
          <cell r="Q1030"/>
          <cell r="R1030"/>
          <cell r="S1030">
            <v>57</v>
          </cell>
          <cell r="T1030">
            <v>57</v>
          </cell>
          <cell r="U1030"/>
          <cell r="V1030"/>
          <cell r="W1030"/>
          <cell r="X1030"/>
          <cell r="Y1030">
            <v>58</v>
          </cell>
          <cell r="Z1030">
            <v>58</v>
          </cell>
          <cell r="AA1030"/>
          <cell r="AB1030"/>
          <cell r="AC1030"/>
          <cell r="AD1030"/>
          <cell r="AE1030"/>
          <cell r="AF1030"/>
          <cell r="AG1030"/>
          <cell r="AH1030"/>
          <cell r="AI1030"/>
          <cell r="AJ1030"/>
          <cell r="AK1030"/>
          <cell r="AL1030"/>
          <cell r="AM1030">
            <v>1.2</v>
          </cell>
          <cell r="AN1030">
            <v>1.2</v>
          </cell>
          <cell r="AO1030"/>
          <cell r="AP1030"/>
          <cell r="AQ1030">
            <v>384.12</v>
          </cell>
          <cell r="AR1030">
            <v>384.12</v>
          </cell>
        </row>
        <row r="1031">
          <cell r="A1031" t="str">
            <v>14-58L2</v>
          </cell>
          <cell r="B1031" t="str">
            <v>Chelmsford, Westford</v>
          </cell>
          <cell r="C1031"/>
          <cell r="D1031"/>
          <cell r="E1031"/>
          <cell r="F1031"/>
          <cell r="G1031"/>
          <cell r="H1031"/>
          <cell r="I1031"/>
          <cell r="J1031"/>
          <cell r="K1031"/>
          <cell r="L1031"/>
          <cell r="M1031"/>
          <cell r="N1031"/>
          <cell r="O1031"/>
          <cell r="P1031"/>
          <cell r="Q1031"/>
          <cell r="R1031"/>
          <cell r="S1031">
            <v>50</v>
          </cell>
          <cell r="T1031">
            <v>50</v>
          </cell>
          <cell r="U1031"/>
          <cell r="V1031"/>
          <cell r="W1031"/>
          <cell r="X1031"/>
          <cell r="Y1031">
            <v>50</v>
          </cell>
          <cell r="Z1031">
            <v>50</v>
          </cell>
          <cell r="AA1031"/>
          <cell r="AB1031"/>
          <cell r="AC1031"/>
          <cell r="AD1031"/>
          <cell r="AE1031"/>
          <cell r="AF1031"/>
          <cell r="AG1031"/>
          <cell r="AH1031"/>
          <cell r="AI1031"/>
          <cell r="AJ1031"/>
          <cell r="AK1031"/>
          <cell r="AL1031"/>
          <cell r="AM1031"/>
          <cell r="AN1031"/>
          <cell r="AO1031"/>
          <cell r="AP1031"/>
          <cell r="AQ1031">
            <v>835.96</v>
          </cell>
          <cell r="AR1031">
            <v>835.96</v>
          </cell>
        </row>
        <row r="1032">
          <cell r="A1032" t="str">
            <v>14-58L3</v>
          </cell>
          <cell r="B1032" t="str">
            <v>Westford</v>
          </cell>
          <cell r="C1032"/>
          <cell r="D1032"/>
          <cell r="E1032"/>
          <cell r="F1032"/>
          <cell r="G1032"/>
          <cell r="H1032"/>
          <cell r="I1032"/>
          <cell r="J1032"/>
          <cell r="K1032"/>
          <cell r="L1032"/>
          <cell r="M1032"/>
          <cell r="N1032"/>
          <cell r="O1032"/>
          <cell r="P1032"/>
          <cell r="Q1032"/>
          <cell r="R1032"/>
          <cell r="S1032">
            <v>41</v>
          </cell>
          <cell r="T1032">
            <v>41</v>
          </cell>
          <cell r="U1032"/>
          <cell r="V1032"/>
          <cell r="W1032"/>
          <cell r="X1032"/>
          <cell r="Y1032">
            <v>41</v>
          </cell>
          <cell r="Z1032">
            <v>41</v>
          </cell>
          <cell r="AA1032"/>
          <cell r="AB1032"/>
          <cell r="AC1032"/>
          <cell r="AD1032"/>
          <cell r="AE1032"/>
          <cell r="AF1032"/>
          <cell r="AG1032"/>
          <cell r="AH1032"/>
          <cell r="AI1032"/>
          <cell r="AJ1032"/>
          <cell r="AK1032"/>
          <cell r="AL1032"/>
          <cell r="AM1032"/>
          <cell r="AN1032"/>
          <cell r="AO1032"/>
          <cell r="AP1032"/>
          <cell r="AQ1032">
            <v>653.85</v>
          </cell>
          <cell r="AR1032">
            <v>653.85</v>
          </cell>
        </row>
        <row r="1033">
          <cell r="A1033" t="str">
            <v>14-59L1</v>
          </cell>
          <cell r="B1033" t="str">
            <v>Andover, Tewksbury</v>
          </cell>
          <cell r="C1033"/>
          <cell r="D1033"/>
          <cell r="E1033"/>
          <cell r="F1033"/>
          <cell r="G1033"/>
          <cell r="H1033"/>
          <cell r="I1033"/>
          <cell r="J1033"/>
          <cell r="K1033"/>
          <cell r="L1033"/>
          <cell r="M1033"/>
          <cell r="N1033"/>
          <cell r="O1033"/>
          <cell r="P1033"/>
          <cell r="Q1033"/>
          <cell r="R1033"/>
          <cell r="S1033">
            <v>59</v>
          </cell>
          <cell r="T1033">
            <v>59</v>
          </cell>
          <cell r="U1033"/>
          <cell r="V1033"/>
          <cell r="W1033"/>
          <cell r="X1033"/>
          <cell r="Y1033">
            <v>59</v>
          </cell>
          <cell r="Z1033">
            <v>59</v>
          </cell>
          <cell r="AA1033"/>
          <cell r="AB1033"/>
          <cell r="AC1033"/>
          <cell r="AD1033"/>
          <cell r="AE1033"/>
          <cell r="AF1033"/>
          <cell r="AG1033"/>
          <cell r="AH1033"/>
          <cell r="AI1033"/>
          <cell r="AJ1033"/>
          <cell r="AK1033"/>
          <cell r="AL1033"/>
          <cell r="AM1033"/>
          <cell r="AN1033"/>
          <cell r="AO1033"/>
          <cell r="AP1033"/>
          <cell r="AQ1033">
            <v>3438.01</v>
          </cell>
          <cell r="AR1033">
            <v>3438.01</v>
          </cell>
        </row>
        <row r="1034">
          <cell r="A1034" t="str">
            <v>14-59L3</v>
          </cell>
          <cell r="B1034" t="str">
            <v>Andover, Tewksbury, Wilmington</v>
          </cell>
          <cell r="C1034"/>
          <cell r="D1034"/>
          <cell r="E1034"/>
          <cell r="F1034"/>
          <cell r="G1034"/>
          <cell r="H1034"/>
          <cell r="I1034"/>
          <cell r="J1034"/>
          <cell r="K1034"/>
          <cell r="L1034"/>
          <cell r="M1034"/>
          <cell r="N1034"/>
          <cell r="O1034"/>
          <cell r="P1034"/>
          <cell r="Q1034"/>
          <cell r="R1034"/>
          <cell r="S1034">
            <v>106</v>
          </cell>
          <cell r="T1034">
            <v>106</v>
          </cell>
          <cell r="U1034"/>
          <cell r="V1034"/>
          <cell r="W1034"/>
          <cell r="X1034"/>
          <cell r="Y1034">
            <v>106</v>
          </cell>
          <cell r="Z1034">
            <v>106</v>
          </cell>
          <cell r="AA1034"/>
          <cell r="AB1034"/>
          <cell r="AC1034"/>
          <cell r="AD1034"/>
          <cell r="AE1034"/>
          <cell r="AF1034"/>
          <cell r="AG1034"/>
          <cell r="AH1034"/>
          <cell r="AI1034"/>
          <cell r="AJ1034"/>
          <cell r="AK1034"/>
          <cell r="AL1034"/>
          <cell r="AM1034"/>
          <cell r="AN1034"/>
          <cell r="AO1034"/>
          <cell r="AP1034"/>
          <cell r="AQ1034">
            <v>682.63</v>
          </cell>
          <cell r="AR1034">
            <v>682.63</v>
          </cell>
        </row>
        <row r="1035">
          <cell r="A1035" t="str">
            <v>14-59L4</v>
          </cell>
          <cell r="B1035" t="str">
            <v>Andover, Tewksbury</v>
          </cell>
          <cell r="C1035"/>
          <cell r="D1035"/>
          <cell r="E1035"/>
          <cell r="F1035"/>
          <cell r="G1035"/>
          <cell r="H1035"/>
          <cell r="I1035"/>
          <cell r="J1035"/>
          <cell r="K1035"/>
          <cell r="L1035"/>
          <cell r="M1035"/>
          <cell r="N1035"/>
          <cell r="O1035"/>
          <cell r="P1035"/>
          <cell r="Q1035"/>
          <cell r="R1035"/>
          <cell r="S1035">
            <v>1</v>
          </cell>
          <cell r="T1035">
            <v>1</v>
          </cell>
          <cell r="U1035"/>
          <cell r="V1035"/>
          <cell r="W1035"/>
          <cell r="X1035"/>
          <cell r="Y1035">
            <v>1</v>
          </cell>
          <cell r="Z1035">
            <v>1</v>
          </cell>
          <cell r="AA1035"/>
          <cell r="AB1035"/>
          <cell r="AC1035"/>
          <cell r="AD1035"/>
          <cell r="AE1035"/>
          <cell r="AF1035"/>
          <cell r="AG1035"/>
          <cell r="AH1035"/>
          <cell r="AI1035"/>
          <cell r="AJ1035"/>
          <cell r="AK1035"/>
          <cell r="AL1035"/>
          <cell r="AM1035"/>
          <cell r="AN1035"/>
          <cell r="AO1035"/>
          <cell r="AP1035"/>
          <cell r="AQ1035">
            <v>100</v>
          </cell>
          <cell r="AR1035">
            <v>100</v>
          </cell>
        </row>
        <row r="1036">
          <cell r="A1036" t="str">
            <v>14-59L5</v>
          </cell>
          <cell r="B1036" t="str">
            <v>Andover, Tewksbury</v>
          </cell>
          <cell r="C1036"/>
          <cell r="D1036"/>
          <cell r="E1036"/>
          <cell r="F1036"/>
          <cell r="G1036"/>
          <cell r="H1036"/>
          <cell r="I1036"/>
          <cell r="J1036"/>
          <cell r="K1036"/>
          <cell r="L1036"/>
          <cell r="M1036"/>
          <cell r="N1036"/>
          <cell r="O1036"/>
          <cell r="P1036"/>
          <cell r="Q1036"/>
          <cell r="R1036"/>
          <cell r="S1036">
            <v>12</v>
          </cell>
          <cell r="T1036">
            <v>12</v>
          </cell>
          <cell r="U1036"/>
          <cell r="V1036"/>
          <cell r="W1036"/>
          <cell r="X1036"/>
          <cell r="Y1036">
            <v>12</v>
          </cell>
          <cell r="Z1036">
            <v>12</v>
          </cell>
          <cell r="AA1036"/>
          <cell r="AB1036"/>
          <cell r="AC1036"/>
          <cell r="AD1036"/>
          <cell r="AE1036"/>
          <cell r="AF1036"/>
          <cell r="AG1036"/>
          <cell r="AH1036"/>
          <cell r="AI1036"/>
          <cell r="AJ1036"/>
          <cell r="AK1036"/>
          <cell r="AL1036"/>
          <cell r="AM1036"/>
          <cell r="AN1036"/>
          <cell r="AO1036"/>
          <cell r="AP1036"/>
          <cell r="AQ1036">
            <v>2008.4</v>
          </cell>
          <cell r="AR1036">
            <v>2008.4</v>
          </cell>
        </row>
        <row r="1037">
          <cell r="A1037" t="str">
            <v>14-59L6</v>
          </cell>
          <cell r="B1037" t="str">
            <v>Andover, North Andover, Tewksbury</v>
          </cell>
          <cell r="C1037"/>
          <cell r="D1037"/>
          <cell r="E1037"/>
          <cell r="F1037"/>
          <cell r="G1037"/>
          <cell r="H1037"/>
          <cell r="I1037"/>
          <cell r="J1037"/>
          <cell r="K1037"/>
          <cell r="L1037"/>
          <cell r="M1037"/>
          <cell r="N1037"/>
          <cell r="O1037"/>
          <cell r="P1037"/>
          <cell r="Q1037"/>
          <cell r="R1037"/>
          <cell r="S1037">
            <v>52</v>
          </cell>
          <cell r="T1037">
            <v>52</v>
          </cell>
          <cell r="U1037"/>
          <cell r="V1037"/>
          <cell r="W1037"/>
          <cell r="X1037"/>
          <cell r="Y1037">
            <v>52</v>
          </cell>
          <cell r="Z1037">
            <v>52</v>
          </cell>
          <cell r="AA1037"/>
          <cell r="AB1037"/>
          <cell r="AC1037"/>
          <cell r="AD1037"/>
          <cell r="AE1037"/>
          <cell r="AF1037"/>
          <cell r="AG1037"/>
          <cell r="AH1037"/>
          <cell r="AI1037"/>
          <cell r="AJ1037"/>
          <cell r="AK1037"/>
          <cell r="AL1037"/>
          <cell r="AM1037"/>
          <cell r="AN1037"/>
          <cell r="AO1037"/>
          <cell r="AP1037"/>
          <cell r="AQ1037">
            <v>368.44499999999999</v>
          </cell>
          <cell r="AR1037">
            <v>368.44499999999999</v>
          </cell>
        </row>
        <row r="1038">
          <cell r="A1038" t="str">
            <v>14-5J11</v>
          </cell>
          <cell r="B1038" t="str">
            <v>Amesbury</v>
          </cell>
          <cell r="C1038"/>
          <cell r="D1038"/>
          <cell r="E1038"/>
          <cell r="F1038"/>
          <cell r="G1038"/>
          <cell r="H1038"/>
          <cell r="I1038"/>
          <cell r="J1038"/>
          <cell r="K1038"/>
          <cell r="L1038"/>
          <cell r="M1038"/>
          <cell r="N1038"/>
          <cell r="O1038"/>
          <cell r="P1038"/>
          <cell r="Q1038"/>
          <cell r="R1038"/>
          <cell r="S1038">
            <v>29</v>
          </cell>
          <cell r="T1038">
            <v>29</v>
          </cell>
          <cell r="U1038"/>
          <cell r="V1038"/>
          <cell r="W1038">
            <v>3</v>
          </cell>
          <cell r="X1038">
            <v>3</v>
          </cell>
          <cell r="Y1038">
            <v>32</v>
          </cell>
          <cell r="Z1038">
            <v>32</v>
          </cell>
          <cell r="AA1038"/>
          <cell r="AB1038"/>
          <cell r="AC1038"/>
          <cell r="AD1038"/>
          <cell r="AE1038"/>
          <cell r="AF1038"/>
          <cell r="AG1038"/>
          <cell r="AH1038"/>
          <cell r="AI1038"/>
          <cell r="AJ1038"/>
          <cell r="AK1038"/>
          <cell r="AL1038"/>
          <cell r="AM1038"/>
          <cell r="AN1038"/>
          <cell r="AO1038"/>
          <cell r="AP1038"/>
          <cell r="AQ1038">
            <v>398.65</v>
          </cell>
          <cell r="AR1038">
            <v>398.65</v>
          </cell>
        </row>
        <row r="1039">
          <cell r="A1039" t="str">
            <v>14-5J12</v>
          </cell>
          <cell r="B1039" t="str">
            <v>Amesbury</v>
          </cell>
          <cell r="C1039"/>
          <cell r="D1039"/>
          <cell r="E1039"/>
          <cell r="F1039"/>
          <cell r="G1039"/>
          <cell r="H1039"/>
          <cell r="I1039"/>
          <cell r="J1039"/>
          <cell r="K1039"/>
          <cell r="L1039"/>
          <cell r="M1039"/>
          <cell r="N1039"/>
          <cell r="O1039"/>
          <cell r="P1039"/>
          <cell r="Q1039"/>
          <cell r="R1039"/>
          <cell r="S1039">
            <v>9</v>
          </cell>
          <cell r="T1039">
            <v>9</v>
          </cell>
          <cell r="U1039"/>
          <cell r="V1039"/>
          <cell r="W1039"/>
          <cell r="X1039"/>
          <cell r="Y1039">
            <v>9</v>
          </cell>
          <cell r="Z1039">
            <v>9</v>
          </cell>
          <cell r="AA1039"/>
          <cell r="AB1039"/>
          <cell r="AC1039"/>
          <cell r="AD1039"/>
          <cell r="AE1039"/>
          <cell r="AF1039"/>
          <cell r="AG1039"/>
          <cell r="AH1039"/>
          <cell r="AI1039"/>
          <cell r="AJ1039"/>
          <cell r="AK1039"/>
          <cell r="AL1039"/>
          <cell r="AM1039"/>
          <cell r="AN1039"/>
          <cell r="AO1039"/>
          <cell r="AP1039"/>
          <cell r="AQ1039">
            <v>64.5</v>
          </cell>
          <cell r="AR1039">
            <v>64.5</v>
          </cell>
        </row>
        <row r="1040">
          <cell r="A1040" t="str">
            <v>14-5J13</v>
          </cell>
          <cell r="B1040" t="str">
            <v>Amesbury</v>
          </cell>
          <cell r="C1040"/>
          <cell r="D1040"/>
          <cell r="E1040"/>
          <cell r="F1040"/>
          <cell r="G1040"/>
          <cell r="H1040"/>
          <cell r="I1040"/>
          <cell r="J1040"/>
          <cell r="K1040"/>
          <cell r="L1040"/>
          <cell r="M1040"/>
          <cell r="N1040"/>
          <cell r="O1040"/>
          <cell r="P1040"/>
          <cell r="Q1040"/>
          <cell r="R1040"/>
          <cell r="S1040">
            <v>32</v>
          </cell>
          <cell r="T1040">
            <v>32</v>
          </cell>
          <cell r="U1040"/>
          <cell r="V1040"/>
          <cell r="W1040"/>
          <cell r="X1040"/>
          <cell r="Y1040">
            <v>32</v>
          </cell>
          <cell r="Z1040">
            <v>32</v>
          </cell>
          <cell r="AA1040"/>
          <cell r="AB1040"/>
          <cell r="AC1040"/>
          <cell r="AD1040"/>
          <cell r="AE1040"/>
          <cell r="AF1040"/>
          <cell r="AG1040"/>
          <cell r="AH1040"/>
          <cell r="AI1040"/>
          <cell r="AJ1040"/>
          <cell r="AK1040"/>
          <cell r="AL1040"/>
          <cell r="AM1040"/>
          <cell r="AN1040"/>
          <cell r="AO1040"/>
          <cell r="AP1040"/>
          <cell r="AQ1040">
            <v>223.71</v>
          </cell>
          <cell r="AR1040">
            <v>223.71</v>
          </cell>
        </row>
        <row r="1041">
          <cell r="A1041" t="str">
            <v>14-5J14</v>
          </cell>
          <cell r="B1041" t="str">
            <v>Amesbury</v>
          </cell>
          <cell r="C1041"/>
          <cell r="D1041"/>
          <cell r="E1041"/>
          <cell r="F1041"/>
          <cell r="G1041"/>
          <cell r="H1041"/>
          <cell r="I1041"/>
          <cell r="J1041"/>
          <cell r="K1041"/>
          <cell r="L1041"/>
          <cell r="M1041"/>
          <cell r="N1041"/>
          <cell r="O1041"/>
          <cell r="P1041"/>
          <cell r="Q1041"/>
          <cell r="R1041"/>
          <cell r="S1041">
            <v>20</v>
          </cell>
          <cell r="T1041">
            <v>20</v>
          </cell>
          <cell r="U1041"/>
          <cell r="V1041"/>
          <cell r="W1041"/>
          <cell r="X1041"/>
          <cell r="Y1041">
            <v>20</v>
          </cell>
          <cell r="Z1041">
            <v>20</v>
          </cell>
          <cell r="AA1041"/>
          <cell r="AB1041"/>
          <cell r="AC1041"/>
          <cell r="AD1041"/>
          <cell r="AE1041"/>
          <cell r="AF1041"/>
          <cell r="AG1041"/>
          <cell r="AH1041"/>
          <cell r="AI1041"/>
          <cell r="AJ1041"/>
          <cell r="AK1041"/>
          <cell r="AL1041"/>
          <cell r="AM1041"/>
          <cell r="AN1041"/>
          <cell r="AO1041"/>
          <cell r="AP1041"/>
          <cell r="AQ1041">
            <v>113.76</v>
          </cell>
          <cell r="AR1041">
            <v>113.76</v>
          </cell>
        </row>
        <row r="1042">
          <cell r="A1042" t="str">
            <v>14-5J15</v>
          </cell>
          <cell r="B1042" t="str">
            <v>Amesbury</v>
          </cell>
          <cell r="C1042"/>
          <cell r="D1042"/>
          <cell r="E1042"/>
          <cell r="F1042"/>
          <cell r="G1042"/>
          <cell r="H1042"/>
          <cell r="I1042"/>
          <cell r="J1042"/>
          <cell r="K1042"/>
          <cell r="L1042"/>
          <cell r="M1042"/>
          <cell r="N1042"/>
          <cell r="O1042"/>
          <cell r="P1042"/>
          <cell r="Q1042"/>
          <cell r="R1042"/>
          <cell r="S1042">
            <v>13</v>
          </cell>
          <cell r="T1042">
            <v>13</v>
          </cell>
          <cell r="U1042"/>
          <cell r="V1042"/>
          <cell r="W1042"/>
          <cell r="X1042"/>
          <cell r="Y1042">
            <v>13</v>
          </cell>
          <cell r="Z1042">
            <v>13</v>
          </cell>
          <cell r="AA1042"/>
          <cell r="AB1042"/>
          <cell r="AC1042"/>
          <cell r="AD1042"/>
          <cell r="AE1042"/>
          <cell r="AF1042"/>
          <cell r="AG1042"/>
          <cell r="AH1042"/>
          <cell r="AI1042"/>
          <cell r="AJ1042"/>
          <cell r="AK1042"/>
          <cell r="AL1042"/>
          <cell r="AM1042"/>
          <cell r="AN1042"/>
          <cell r="AO1042"/>
          <cell r="AP1042"/>
          <cell r="AQ1042">
            <v>101</v>
          </cell>
          <cell r="AR1042">
            <v>101</v>
          </cell>
        </row>
        <row r="1043">
          <cell r="A1043" t="str">
            <v>14-5J16</v>
          </cell>
          <cell r="B1043" t="str">
            <v>Amesbury</v>
          </cell>
          <cell r="C1043"/>
          <cell r="D1043"/>
          <cell r="E1043"/>
          <cell r="F1043"/>
          <cell r="G1043"/>
          <cell r="H1043"/>
          <cell r="I1043"/>
          <cell r="J1043"/>
          <cell r="K1043"/>
          <cell r="L1043"/>
          <cell r="M1043"/>
          <cell r="N1043"/>
          <cell r="O1043"/>
          <cell r="P1043"/>
          <cell r="Q1043"/>
          <cell r="R1043"/>
          <cell r="S1043">
            <v>4</v>
          </cell>
          <cell r="T1043">
            <v>4</v>
          </cell>
          <cell r="U1043"/>
          <cell r="V1043"/>
          <cell r="W1043"/>
          <cell r="X1043"/>
          <cell r="Y1043">
            <v>4</v>
          </cell>
          <cell r="Z1043">
            <v>4</v>
          </cell>
          <cell r="AA1043"/>
          <cell r="AB1043"/>
          <cell r="AC1043"/>
          <cell r="AD1043"/>
          <cell r="AE1043"/>
          <cell r="AF1043"/>
          <cell r="AG1043"/>
          <cell r="AH1043"/>
          <cell r="AI1043"/>
          <cell r="AJ1043"/>
          <cell r="AK1043"/>
          <cell r="AL1043"/>
          <cell r="AM1043"/>
          <cell r="AN1043"/>
          <cell r="AO1043"/>
          <cell r="AP1043"/>
          <cell r="AQ1043">
            <v>18.29</v>
          </cell>
          <cell r="AR1043">
            <v>18.29</v>
          </cell>
        </row>
        <row r="1044">
          <cell r="A1044" t="str">
            <v>14-5J40</v>
          </cell>
          <cell r="B1044" t="str">
            <v>Methuen</v>
          </cell>
          <cell r="C1044"/>
          <cell r="D1044"/>
          <cell r="E1044"/>
          <cell r="F1044"/>
          <cell r="G1044"/>
          <cell r="H1044"/>
          <cell r="I1044"/>
          <cell r="J1044"/>
          <cell r="K1044"/>
          <cell r="L1044"/>
          <cell r="M1044"/>
          <cell r="N1044"/>
          <cell r="O1044"/>
          <cell r="P1044"/>
          <cell r="Q1044"/>
          <cell r="R1044"/>
          <cell r="S1044">
            <v>6</v>
          </cell>
          <cell r="T1044">
            <v>6</v>
          </cell>
          <cell r="U1044"/>
          <cell r="V1044"/>
          <cell r="W1044"/>
          <cell r="X1044"/>
          <cell r="Y1044">
            <v>6</v>
          </cell>
          <cell r="Z1044">
            <v>6</v>
          </cell>
          <cell r="AA1044"/>
          <cell r="AB1044"/>
          <cell r="AC1044"/>
          <cell r="AD1044"/>
          <cell r="AE1044"/>
          <cell r="AF1044"/>
          <cell r="AG1044"/>
          <cell r="AH1044"/>
          <cell r="AI1044"/>
          <cell r="AJ1044"/>
          <cell r="AK1044"/>
          <cell r="AL1044"/>
          <cell r="AM1044"/>
          <cell r="AN1044"/>
          <cell r="AO1044"/>
          <cell r="AP1044"/>
          <cell r="AQ1044">
            <v>29.12</v>
          </cell>
          <cell r="AR1044">
            <v>29.12</v>
          </cell>
        </row>
        <row r="1045">
          <cell r="A1045" t="str">
            <v>14-5J41</v>
          </cell>
          <cell r="B1045" t="str">
            <v>Methuen</v>
          </cell>
          <cell r="C1045"/>
          <cell r="D1045"/>
          <cell r="E1045"/>
          <cell r="F1045"/>
          <cell r="G1045"/>
          <cell r="H1045"/>
          <cell r="I1045"/>
          <cell r="J1045"/>
          <cell r="K1045"/>
          <cell r="L1045"/>
          <cell r="M1045"/>
          <cell r="N1045"/>
          <cell r="O1045"/>
          <cell r="P1045"/>
          <cell r="Q1045"/>
          <cell r="R1045"/>
          <cell r="S1045">
            <v>16</v>
          </cell>
          <cell r="T1045">
            <v>16</v>
          </cell>
          <cell r="U1045"/>
          <cell r="V1045"/>
          <cell r="W1045"/>
          <cell r="X1045"/>
          <cell r="Y1045">
            <v>16</v>
          </cell>
          <cell r="Z1045">
            <v>16</v>
          </cell>
          <cell r="AA1045"/>
          <cell r="AB1045"/>
          <cell r="AC1045"/>
          <cell r="AD1045"/>
          <cell r="AE1045"/>
          <cell r="AF1045"/>
          <cell r="AG1045"/>
          <cell r="AH1045"/>
          <cell r="AI1045"/>
          <cell r="AJ1045"/>
          <cell r="AK1045"/>
          <cell r="AL1045"/>
          <cell r="AM1045"/>
          <cell r="AN1045"/>
          <cell r="AO1045"/>
          <cell r="AP1045"/>
          <cell r="AQ1045">
            <v>100.84</v>
          </cell>
          <cell r="AR1045">
            <v>100.84</v>
          </cell>
        </row>
        <row r="1046">
          <cell r="A1046" t="str">
            <v>14-5J42</v>
          </cell>
          <cell r="B1046" t="str">
            <v>Methuen</v>
          </cell>
          <cell r="C1046"/>
          <cell r="D1046"/>
          <cell r="E1046"/>
          <cell r="F1046"/>
          <cell r="G1046"/>
          <cell r="H1046"/>
          <cell r="I1046"/>
          <cell r="J1046"/>
          <cell r="K1046"/>
          <cell r="L1046"/>
          <cell r="M1046"/>
          <cell r="N1046"/>
          <cell r="O1046"/>
          <cell r="P1046"/>
          <cell r="Q1046"/>
          <cell r="R1046"/>
          <cell r="S1046">
            <v>14</v>
          </cell>
          <cell r="T1046">
            <v>14</v>
          </cell>
          <cell r="U1046"/>
          <cell r="V1046"/>
          <cell r="W1046"/>
          <cell r="X1046"/>
          <cell r="Y1046">
            <v>14</v>
          </cell>
          <cell r="Z1046">
            <v>14</v>
          </cell>
          <cell r="AA1046"/>
          <cell r="AB1046"/>
          <cell r="AC1046"/>
          <cell r="AD1046"/>
          <cell r="AE1046"/>
          <cell r="AF1046"/>
          <cell r="AG1046"/>
          <cell r="AH1046"/>
          <cell r="AI1046"/>
          <cell r="AJ1046"/>
          <cell r="AK1046"/>
          <cell r="AL1046"/>
          <cell r="AM1046"/>
          <cell r="AN1046"/>
          <cell r="AO1046"/>
          <cell r="AP1046"/>
          <cell r="AQ1046">
            <v>75.61</v>
          </cell>
          <cell r="AR1046">
            <v>75.61</v>
          </cell>
        </row>
        <row r="1047">
          <cell r="A1047" t="str">
            <v>14-5J43</v>
          </cell>
          <cell r="B1047" t="str">
            <v>Methuen</v>
          </cell>
          <cell r="C1047"/>
          <cell r="D1047"/>
          <cell r="E1047"/>
          <cell r="F1047"/>
          <cell r="G1047"/>
          <cell r="H1047"/>
          <cell r="I1047"/>
          <cell r="J1047"/>
          <cell r="K1047"/>
          <cell r="L1047"/>
          <cell r="M1047"/>
          <cell r="N1047"/>
          <cell r="O1047"/>
          <cell r="P1047"/>
          <cell r="Q1047"/>
          <cell r="R1047"/>
          <cell r="S1047">
            <v>8</v>
          </cell>
          <cell r="T1047">
            <v>8</v>
          </cell>
          <cell r="U1047"/>
          <cell r="V1047"/>
          <cell r="W1047"/>
          <cell r="X1047"/>
          <cell r="Y1047">
            <v>8</v>
          </cell>
          <cell r="Z1047">
            <v>8</v>
          </cell>
          <cell r="AA1047"/>
          <cell r="AB1047"/>
          <cell r="AC1047"/>
          <cell r="AD1047"/>
          <cell r="AE1047"/>
          <cell r="AF1047"/>
          <cell r="AG1047"/>
          <cell r="AH1047"/>
          <cell r="AI1047"/>
          <cell r="AJ1047"/>
          <cell r="AK1047"/>
          <cell r="AL1047"/>
          <cell r="AM1047"/>
          <cell r="AN1047"/>
          <cell r="AO1047"/>
          <cell r="AP1047"/>
          <cell r="AQ1047">
            <v>37.96</v>
          </cell>
          <cell r="AR1047">
            <v>37.96</v>
          </cell>
        </row>
        <row r="1048">
          <cell r="A1048" t="str">
            <v>14-5J44</v>
          </cell>
          <cell r="B1048" t="str">
            <v>Methuen</v>
          </cell>
          <cell r="C1048"/>
          <cell r="D1048"/>
          <cell r="E1048"/>
          <cell r="F1048"/>
          <cell r="G1048"/>
          <cell r="H1048"/>
          <cell r="I1048"/>
          <cell r="J1048"/>
          <cell r="K1048"/>
          <cell r="L1048"/>
          <cell r="M1048"/>
          <cell r="N1048"/>
          <cell r="O1048">
            <v>1</v>
          </cell>
          <cell r="P1048">
            <v>1</v>
          </cell>
          <cell r="Q1048"/>
          <cell r="R1048"/>
          <cell r="S1048">
            <v>6</v>
          </cell>
          <cell r="T1048">
            <v>6</v>
          </cell>
          <cell r="U1048"/>
          <cell r="V1048"/>
          <cell r="W1048"/>
          <cell r="X1048"/>
          <cell r="Y1048">
            <v>7</v>
          </cell>
          <cell r="Z1048">
            <v>7</v>
          </cell>
          <cell r="AA1048"/>
          <cell r="AB1048"/>
          <cell r="AC1048"/>
          <cell r="AD1048"/>
          <cell r="AE1048"/>
          <cell r="AF1048"/>
          <cell r="AG1048"/>
          <cell r="AH1048"/>
          <cell r="AI1048"/>
          <cell r="AJ1048"/>
          <cell r="AK1048"/>
          <cell r="AL1048"/>
          <cell r="AM1048">
            <v>1.2</v>
          </cell>
          <cell r="AN1048">
            <v>1.2</v>
          </cell>
          <cell r="AO1048"/>
          <cell r="AP1048"/>
          <cell r="AQ1048">
            <v>147.81</v>
          </cell>
          <cell r="AR1048">
            <v>147.81</v>
          </cell>
        </row>
        <row r="1049">
          <cell r="A1049" t="str">
            <v>14-5J45</v>
          </cell>
          <cell r="B1049" t="str">
            <v>Methuen</v>
          </cell>
          <cell r="C1049"/>
          <cell r="D1049"/>
          <cell r="E1049"/>
          <cell r="F1049"/>
          <cell r="G1049"/>
          <cell r="H1049"/>
          <cell r="I1049"/>
          <cell r="J1049"/>
          <cell r="K1049"/>
          <cell r="L1049"/>
          <cell r="M1049"/>
          <cell r="N1049"/>
          <cell r="O1049"/>
          <cell r="P1049"/>
          <cell r="Q1049"/>
          <cell r="R1049"/>
          <cell r="S1049">
            <v>1</v>
          </cell>
          <cell r="T1049">
            <v>1</v>
          </cell>
          <cell r="U1049"/>
          <cell r="V1049"/>
          <cell r="W1049"/>
          <cell r="X1049"/>
          <cell r="Y1049">
            <v>1</v>
          </cell>
          <cell r="Z1049">
            <v>1</v>
          </cell>
          <cell r="AA1049"/>
          <cell r="AB1049"/>
          <cell r="AC1049"/>
          <cell r="AD1049"/>
          <cell r="AE1049"/>
          <cell r="AF1049"/>
          <cell r="AG1049"/>
          <cell r="AH1049"/>
          <cell r="AI1049"/>
          <cell r="AJ1049"/>
          <cell r="AK1049"/>
          <cell r="AL1049"/>
          <cell r="AM1049"/>
          <cell r="AN1049"/>
          <cell r="AO1049"/>
          <cell r="AP1049"/>
          <cell r="AQ1049">
            <v>7.6</v>
          </cell>
          <cell r="AR1049">
            <v>7.6</v>
          </cell>
        </row>
        <row r="1050">
          <cell r="A1050" t="str">
            <v>14-60L1</v>
          </cell>
          <cell r="B1050" t="str">
            <v>Newbury, Newburyport</v>
          </cell>
          <cell r="C1050"/>
          <cell r="D1050"/>
          <cell r="E1050"/>
          <cell r="F1050"/>
          <cell r="G1050"/>
          <cell r="H1050"/>
          <cell r="I1050"/>
          <cell r="J1050"/>
          <cell r="K1050"/>
          <cell r="L1050"/>
          <cell r="M1050"/>
          <cell r="N1050"/>
          <cell r="O1050"/>
          <cell r="P1050"/>
          <cell r="Q1050"/>
          <cell r="R1050"/>
          <cell r="S1050">
            <v>118</v>
          </cell>
          <cell r="T1050">
            <v>118</v>
          </cell>
          <cell r="U1050"/>
          <cell r="V1050"/>
          <cell r="W1050"/>
          <cell r="X1050"/>
          <cell r="Y1050">
            <v>118</v>
          </cell>
          <cell r="Z1050">
            <v>118</v>
          </cell>
          <cell r="AA1050"/>
          <cell r="AB1050"/>
          <cell r="AC1050"/>
          <cell r="AD1050"/>
          <cell r="AE1050"/>
          <cell r="AF1050"/>
          <cell r="AG1050"/>
          <cell r="AH1050"/>
          <cell r="AI1050"/>
          <cell r="AJ1050"/>
          <cell r="AK1050"/>
          <cell r="AL1050"/>
          <cell r="AM1050"/>
          <cell r="AN1050"/>
          <cell r="AO1050"/>
          <cell r="AP1050"/>
          <cell r="AQ1050">
            <v>2699.25</v>
          </cell>
          <cell r="AR1050">
            <v>2699.25</v>
          </cell>
        </row>
        <row r="1051">
          <cell r="A1051" t="str">
            <v>14-60L2</v>
          </cell>
          <cell r="B1051" t="str">
            <v>Newbury</v>
          </cell>
          <cell r="C1051"/>
          <cell r="D1051"/>
          <cell r="E1051"/>
          <cell r="F1051"/>
          <cell r="G1051"/>
          <cell r="H1051"/>
          <cell r="I1051"/>
          <cell r="J1051"/>
          <cell r="K1051"/>
          <cell r="L1051"/>
          <cell r="M1051"/>
          <cell r="N1051"/>
          <cell r="O1051">
            <v>1</v>
          </cell>
          <cell r="P1051">
            <v>1</v>
          </cell>
          <cell r="Q1051"/>
          <cell r="R1051"/>
          <cell r="S1051">
            <v>36</v>
          </cell>
          <cell r="T1051">
            <v>36</v>
          </cell>
          <cell r="U1051"/>
          <cell r="V1051"/>
          <cell r="W1051">
            <v>1</v>
          </cell>
          <cell r="X1051">
            <v>1</v>
          </cell>
          <cell r="Y1051">
            <v>38</v>
          </cell>
          <cell r="Z1051">
            <v>38</v>
          </cell>
          <cell r="AA1051"/>
          <cell r="AB1051"/>
          <cell r="AC1051"/>
          <cell r="AD1051"/>
          <cell r="AE1051"/>
          <cell r="AF1051"/>
          <cell r="AG1051"/>
          <cell r="AH1051"/>
          <cell r="AI1051"/>
          <cell r="AJ1051"/>
          <cell r="AK1051"/>
          <cell r="AL1051"/>
          <cell r="AM1051">
            <v>1.2</v>
          </cell>
          <cell r="AN1051">
            <v>1.2</v>
          </cell>
          <cell r="AO1051"/>
          <cell r="AP1051"/>
          <cell r="AQ1051">
            <v>332.61</v>
          </cell>
          <cell r="AR1051">
            <v>332.61</v>
          </cell>
        </row>
        <row r="1052">
          <cell r="A1052" t="str">
            <v>14-60L3</v>
          </cell>
          <cell r="B1052" t="str">
            <v>Newbury, Newburyport</v>
          </cell>
          <cell r="C1052"/>
          <cell r="D1052"/>
          <cell r="E1052"/>
          <cell r="F1052"/>
          <cell r="G1052"/>
          <cell r="H1052"/>
          <cell r="I1052"/>
          <cell r="J1052"/>
          <cell r="K1052"/>
          <cell r="L1052"/>
          <cell r="M1052"/>
          <cell r="N1052"/>
          <cell r="O1052"/>
          <cell r="P1052"/>
          <cell r="Q1052"/>
          <cell r="R1052"/>
          <cell r="S1052">
            <v>13</v>
          </cell>
          <cell r="T1052">
            <v>13</v>
          </cell>
          <cell r="U1052"/>
          <cell r="V1052"/>
          <cell r="W1052"/>
          <cell r="X1052"/>
          <cell r="Y1052">
            <v>13</v>
          </cell>
          <cell r="Z1052">
            <v>13</v>
          </cell>
          <cell r="AA1052"/>
          <cell r="AB1052"/>
          <cell r="AC1052"/>
          <cell r="AD1052"/>
          <cell r="AE1052"/>
          <cell r="AF1052"/>
          <cell r="AG1052"/>
          <cell r="AH1052"/>
          <cell r="AI1052"/>
          <cell r="AJ1052"/>
          <cell r="AK1052"/>
          <cell r="AL1052"/>
          <cell r="AM1052"/>
          <cell r="AN1052"/>
          <cell r="AO1052"/>
          <cell r="AP1052"/>
          <cell r="AQ1052">
            <v>884.34</v>
          </cell>
          <cell r="AR1052">
            <v>884.34</v>
          </cell>
        </row>
        <row r="1053">
          <cell r="A1053" t="str">
            <v>14-60L4</v>
          </cell>
          <cell r="B1053" t="str">
            <v>Newbury, Newburyport</v>
          </cell>
          <cell r="C1053"/>
          <cell r="D1053"/>
          <cell r="E1053"/>
          <cell r="F1053"/>
          <cell r="G1053"/>
          <cell r="H1053"/>
          <cell r="I1053"/>
          <cell r="J1053"/>
          <cell r="K1053"/>
          <cell r="L1053"/>
          <cell r="M1053"/>
          <cell r="N1053"/>
          <cell r="O1053"/>
          <cell r="P1053"/>
          <cell r="Q1053"/>
          <cell r="R1053"/>
          <cell r="S1053">
            <v>10</v>
          </cell>
          <cell r="T1053">
            <v>10</v>
          </cell>
          <cell r="U1053"/>
          <cell r="V1053"/>
          <cell r="W1053"/>
          <cell r="X1053"/>
          <cell r="Y1053">
            <v>10</v>
          </cell>
          <cell r="Z1053">
            <v>10</v>
          </cell>
          <cell r="AA1053"/>
          <cell r="AB1053"/>
          <cell r="AC1053"/>
          <cell r="AD1053"/>
          <cell r="AE1053"/>
          <cell r="AF1053"/>
          <cell r="AG1053"/>
          <cell r="AH1053"/>
          <cell r="AI1053"/>
          <cell r="AJ1053"/>
          <cell r="AK1053"/>
          <cell r="AL1053"/>
          <cell r="AM1053"/>
          <cell r="AN1053"/>
          <cell r="AO1053"/>
          <cell r="AP1053"/>
          <cell r="AQ1053">
            <v>162</v>
          </cell>
          <cell r="AR1053">
            <v>162</v>
          </cell>
        </row>
        <row r="1054">
          <cell r="A1054" t="str">
            <v>14-61L1</v>
          </cell>
          <cell r="B1054" t="str">
            <v>Lawrence</v>
          </cell>
          <cell r="C1054"/>
          <cell r="D1054"/>
          <cell r="E1054"/>
          <cell r="F1054"/>
          <cell r="G1054"/>
          <cell r="H1054"/>
          <cell r="I1054"/>
          <cell r="J1054"/>
          <cell r="K1054"/>
          <cell r="L1054"/>
          <cell r="M1054"/>
          <cell r="N1054"/>
          <cell r="O1054"/>
          <cell r="P1054"/>
          <cell r="Q1054"/>
          <cell r="R1054"/>
          <cell r="S1054">
            <v>32</v>
          </cell>
          <cell r="T1054">
            <v>32</v>
          </cell>
          <cell r="U1054"/>
          <cell r="V1054"/>
          <cell r="W1054"/>
          <cell r="X1054"/>
          <cell r="Y1054">
            <v>32</v>
          </cell>
          <cell r="Z1054">
            <v>32</v>
          </cell>
          <cell r="AA1054"/>
          <cell r="AB1054"/>
          <cell r="AC1054"/>
          <cell r="AD1054"/>
          <cell r="AE1054"/>
          <cell r="AF1054"/>
          <cell r="AG1054"/>
          <cell r="AH1054"/>
          <cell r="AI1054"/>
          <cell r="AJ1054"/>
          <cell r="AK1054"/>
          <cell r="AL1054"/>
          <cell r="AM1054"/>
          <cell r="AN1054"/>
          <cell r="AO1054"/>
          <cell r="AP1054"/>
          <cell r="AQ1054">
            <v>190.17</v>
          </cell>
          <cell r="AR1054">
            <v>190.17</v>
          </cell>
        </row>
        <row r="1055">
          <cell r="A1055" t="str">
            <v>14-61L2</v>
          </cell>
          <cell r="B1055" t="str">
            <v>Andover, Lawrence, North Andover</v>
          </cell>
          <cell r="C1055"/>
          <cell r="D1055"/>
          <cell r="E1055"/>
          <cell r="F1055"/>
          <cell r="G1055"/>
          <cell r="H1055"/>
          <cell r="I1055"/>
          <cell r="J1055"/>
          <cell r="K1055"/>
          <cell r="L1055"/>
          <cell r="M1055"/>
          <cell r="N1055"/>
          <cell r="O1055"/>
          <cell r="P1055"/>
          <cell r="Q1055"/>
          <cell r="R1055"/>
          <cell r="S1055">
            <v>40</v>
          </cell>
          <cell r="T1055">
            <v>40</v>
          </cell>
          <cell r="U1055"/>
          <cell r="V1055"/>
          <cell r="W1055"/>
          <cell r="X1055"/>
          <cell r="Y1055">
            <v>40</v>
          </cell>
          <cell r="Z1055">
            <v>40</v>
          </cell>
          <cell r="AA1055"/>
          <cell r="AB1055"/>
          <cell r="AC1055"/>
          <cell r="AD1055"/>
          <cell r="AE1055"/>
          <cell r="AF1055"/>
          <cell r="AG1055"/>
          <cell r="AH1055"/>
          <cell r="AI1055"/>
          <cell r="AJ1055"/>
          <cell r="AK1055"/>
          <cell r="AL1055"/>
          <cell r="AM1055"/>
          <cell r="AN1055"/>
          <cell r="AO1055"/>
          <cell r="AP1055"/>
          <cell r="AQ1055">
            <v>244.2</v>
          </cell>
          <cell r="AR1055">
            <v>244.2</v>
          </cell>
        </row>
        <row r="1056">
          <cell r="A1056" t="str">
            <v>14-61L3</v>
          </cell>
          <cell r="B1056" t="str">
            <v>Andover, Lawrence</v>
          </cell>
          <cell r="C1056"/>
          <cell r="D1056"/>
          <cell r="E1056"/>
          <cell r="F1056"/>
          <cell r="G1056"/>
          <cell r="H1056"/>
          <cell r="I1056"/>
          <cell r="J1056"/>
          <cell r="K1056"/>
          <cell r="L1056"/>
          <cell r="M1056"/>
          <cell r="N1056"/>
          <cell r="O1056"/>
          <cell r="P1056"/>
          <cell r="Q1056"/>
          <cell r="R1056"/>
          <cell r="S1056">
            <v>148</v>
          </cell>
          <cell r="T1056">
            <v>148</v>
          </cell>
          <cell r="U1056"/>
          <cell r="V1056"/>
          <cell r="W1056"/>
          <cell r="X1056"/>
          <cell r="Y1056">
            <v>148</v>
          </cell>
          <cell r="Z1056">
            <v>148</v>
          </cell>
          <cell r="AA1056"/>
          <cell r="AB1056"/>
          <cell r="AC1056"/>
          <cell r="AD1056"/>
          <cell r="AE1056"/>
          <cell r="AF1056"/>
          <cell r="AG1056"/>
          <cell r="AH1056"/>
          <cell r="AI1056"/>
          <cell r="AJ1056"/>
          <cell r="AK1056"/>
          <cell r="AL1056"/>
          <cell r="AM1056"/>
          <cell r="AN1056"/>
          <cell r="AO1056"/>
          <cell r="AP1056"/>
          <cell r="AQ1056">
            <v>774.78499999999997</v>
          </cell>
          <cell r="AR1056">
            <v>774.78499999999997</v>
          </cell>
        </row>
        <row r="1057">
          <cell r="A1057" t="str">
            <v>14-62L2</v>
          </cell>
          <cell r="B1057" t="str">
            <v>Andover</v>
          </cell>
          <cell r="C1057"/>
          <cell r="D1057"/>
          <cell r="E1057"/>
          <cell r="F1057"/>
          <cell r="G1057"/>
          <cell r="H1057"/>
          <cell r="I1057"/>
          <cell r="J1057"/>
          <cell r="K1057"/>
          <cell r="L1057"/>
          <cell r="M1057"/>
          <cell r="N1057"/>
          <cell r="O1057"/>
          <cell r="P1057"/>
          <cell r="Q1057"/>
          <cell r="R1057"/>
          <cell r="S1057">
            <v>57</v>
          </cell>
          <cell r="T1057">
            <v>57</v>
          </cell>
          <cell r="U1057"/>
          <cell r="V1057"/>
          <cell r="W1057"/>
          <cell r="X1057"/>
          <cell r="Y1057">
            <v>57</v>
          </cell>
          <cell r="Z1057">
            <v>57</v>
          </cell>
          <cell r="AA1057"/>
          <cell r="AB1057"/>
          <cell r="AC1057"/>
          <cell r="AD1057"/>
          <cell r="AE1057"/>
          <cell r="AF1057"/>
          <cell r="AG1057"/>
          <cell r="AH1057"/>
          <cell r="AI1057"/>
          <cell r="AJ1057"/>
          <cell r="AK1057"/>
          <cell r="AL1057"/>
          <cell r="AM1057"/>
          <cell r="AN1057"/>
          <cell r="AO1057"/>
          <cell r="AP1057"/>
          <cell r="AQ1057">
            <v>400.52</v>
          </cell>
          <cell r="AR1057">
            <v>400.52</v>
          </cell>
        </row>
        <row r="1058">
          <cell r="A1058" t="str">
            <v>14-63L1</v>
          </cell>
          <cell r="B1058" t="str">
            <v>Lawrence, Methuen</v>
          </cell>
          <cell r="C1058"/>
          <cell r="D1058"/>
          <cell r="E1058"/>
          <cell r="F1058"/>
          <cell r="G1058"/>
          <cell r="H1058"/>
          <cell r="I1058"/>
          <cell r="J1058"/>
          <cell r="K1058"/>
          <cell r="L1058"/>
          <cell r="M1058"/>
          <cell r="N1058"/>
          <cell r="O1058"/>
          <cell r="P1058"/>
          <cell r="Q1058"/>
          <cell r="R1058"/>
          <cell r="S1058">
            <v>185</v>
          </cell>
          <cell r="T1058">
            <v>185</v>
          </cell>
          <cell r="U1058"/>
          <cell r="V1058"/>
          <cell r="W1058"/>
          <cell r="X1058"/>
          <cell r="Y1058">
            <v>185</v>
          </cell>
          <cell r="Z1058">
            <v>185</v>
          </cell>
          <cell r="AA1058"/>
          <cell r="AB1058"/>
          <cell r="AC1058"/>
          <cell r="AD1058"/>
          <cell r="AE1058"/>
          <cell r="AF1058"/>
          <cell r="AG1058"/>
          <cell r="AH1058"/>
          <cell r="AI1058"/>
          <cell r="AJ1058"/>
          <cell r="AK1058"/>
          <cell r="AL1058"/>
          <cell r="AM1058"/>
          <cell r="AN1058"/>
          <cell r="AO1058"/>
          <cell r="AP1058"/>
          <cell r="AQ1058">
            <v>1218.8</v>
          </cell>
          <cell r="AR1058">
            <v>1218.8</v>
          </cell>
        </row>
        <row r="1059">
          <cell r="A1059" t="str">
            <v>14-63L2</v>
          </cell>
          <cell r="B1059" t="str">
            <v>Methuen</v>
          </cell>
          <cell r="C1059"/>
          <cell r="D1059"/>
          <cell r="E1059"/>
          <cell r="F1059"/>
          <cell r="G1059"/>
          <cell r="H1059"/>
          <cell r="I1059"/>
          <cell r="J1059"/>
          <cell r="K1059"/>
          <cell r="L1059"/>
          <cell r="M1059"/>
          <cell r="N1059"/>
          <cell r="O1059"/>
          <cell r="P1059"/>
          <cell r="Q1059"/>
          <cell r="R1059"/>
          <cell r="S1059">
            <v>115</v>
          </cell>
          <cell r="T1059">
            <v>115</v>
          </cell>
          <cell r="U1059"/>
          <cell r="V1059"/>
          <cell r="W1059"/>
          <cell r="X1059"/>
          <cell r="Y1059">
            <v>115</v>
          </cell>
          <cell r="Z1059">
            <v>115</v>
          </cell>
          <cell r="AA1059"/>
          <cell r="AB1059"/>
          <cell r="AC1059"/>
          <cell r="AD1059"/>
          <cell r="AE1059"/>
          <cell r="AF1059"/>
          <cell r="AG1059"/>
          <cell r="AH1059"/>
          <cell r="AI1059"/>
          <cell r="AJ1059"/>
          <cell r="AK1059"/>
          <cell r="AL1059"/>
          <cell r="AM1059"/>
          <cell r="AN1059"/>
          <cell r="AO1059"/>
          <cell r="AP1059"/>
          <cell r="AQ1059">
            <v>2617.0749999999998</v>
          </cell>
          <cell r="AR1059">
            <v>2617.0749999999998</v>
          </cell>
        </row>
        <row r="1060">
          <cell r="A1060" t="str">
            <v>14-65L1</v>
          </cell>
          <cell r="B1060" t="str">
            <v>Haverhill</v>
          </cell>
          <cell r="C1060"/>
          <cell r="D1060"/>
          <cell r="E1060"/>
          <cell r="F1060"/>
          <cell r="G1060"/>
          <cell r="H1060"/>
          <cell r="I1060"/>
          <cell r="J1060"/>
          <cell r="K1060"/>
          <cell r="L1060"/>
          <cell r="M1060"/>
          <cell r="N1060"/>
          <cell r="O1060"/>
          <cell r="P1060"/>
          <cell r="Q1060"/>
          <cell r="R1060"/>
          <cell r="S1060">
            <v>3</v>
          </cell>
          <cell r="T1060">
            <v>3</v>
          </cell>
          <cell r="U1060"/>
          <cell r="V1060"/>
          <cell r="W1060"/>
          <cell r="X1060"/>
          <cell r="Y1060">
            <v>3</v>
          </cell>
          <cell r="Z1060">
            <v>3</v>
          </cell>
          <cell r="AA1060"/>
          <cell r="AB1060"/>
          <cell r="AC1060"/>
          <cell r="AD1060"/>
          <cell r="AE1060"/>
          <cell r="AF1060"/>
          <cell r="AG1060"/>
          <cell r="AH1060"/>
          <cell r="AI1060"/>
          <cell r="AJ1060"/>
          <cell r="AK1060"/>
          <cell r="AL1060"/>
          <cell r="AM1060"/>
          <cell r="AN1060"/>
          <cell r="AO1060"/>
          <cell r="AP1060"/>
          <cell r="AQ1060">
            <v>19.8</v>
          </cell>
          <cell r="AR1060">
            <v>19.8</v>
          </cell>
        </row>
        <row r="1061">
          <cell r="A1061" t="str">
            <v>14-65L3</v>
          </cell>
          <cell r="B1061" t="str">
            <v>Boxford, Haverhill</v>
          </cell>
          <cell r="C1061"/>
          <cell r="D1061"/>
          <cell r="E1061"/>
          <cell r="F1061"/>
          <cell r="G1061"/>
          <cell r="H1061"/>
          <cell r="I1061"/>
          <cell r="J1061"/>
          <cell r="K1061"/>
          <cell r="L1061"/>
          <cell r="M1061"/>
          <cell r="N1061"/>
          <cell r="O1061"/>
          <cell r="P1061"/>
          <cell r="Q1061"/>
          <cell r="R1061"/>
          <cell r="S1061">
            <v>48</v>
          </cell>
          <cell r="T1061">
            <v>48</v>
          </cell>
          <cell r="U1061"/>
          <cell r="V1061"/>
          <cell r="W1061"/>
          <cell r="X1061"/>
          <cell r="Y1061">
            <v>48</v>
          </cell>
          <cell r="Z1061">
            <v>48</v>
          </cell>
          <cell r="AA1061"/>
          <cell r="AB1061"/>
          <cell r="AC1061"/>
          <cell r="AD1061"/>
          <cell r="AE1061"/>
          <cell r="AF1061"/>
          <cell r="AG1061"/>
          <cell r="AH1061"/>
          <cell r="AI1061"/>
          <cell r="AJ1061"/>
          <cell r="AK1061"/>
          <cell r="AL1061"/>
          <cell r="AM1061"/>
          <cell r="AN1061"/>
          <cell r="AO1061"/>
          <cell r="AP1061"/>
          <cell r="AQ1061">
            <v>296.3</v>
          </cell>
          <cell r="AR1061">
            <v>296.3</v>
          </cell>
        </row>
        <row r="1062">
          <cell r="A1062" t="str">
            <v>14-66L1</v>
          </cell>
          <cell r="B1062" t="str">
            <v>Amesbury</v>
          </cell>
          <cell r="C1062"/>
          <cell r="D1062"/>
          <cell r="E1062"/>
          <cell r="F1062"/>
          <cell r="G1062"/>
          <cell r="H1062"/>
          <cell r="I1062"/>
          <cell r="J1062"/>
          <cell r="K1062"/>
          <cell r="L1062"/>
          <cell r="M1062"/>
          <cell r="N1062"/>
          <cell r="O1062"/>
          <cell r="P1062"/>
          <cell r="Q1062"/>
          <cell r="R1062"/>
          <cell r="S1062">
            <v>13</v>
          </cell>
          <cell r="T1062">
            <v>13</v>
          </cell>
          <cell r="U1062"/>
          <cell r="V1062"/>
          <cell r="W1062"/>
          <cell r="X1062"/>
          <cell r="Y1062">
            <v>13</v>
          </cell>
          <cell r="Z1062">
            <v>13</v>
          </cell>
          <cell r="AA1062"/>
          <cell r="AB1062"/>
          <cell r="AC1062"/>
          <cell r="AD1062"/>
          <cell r="AE1062"/>
          <cell r="AF1062"/>
          <cell r="AG1062"/>
          <cell r="AH1062"/>
          <cell r="AI1062"/>
          <cell r="AJ1062"/>
          <cell r="AK1062"/>
          <cell r="AL1062"/>
          <cell r="AM1062"/>
          <cell r="AN1062"/>
          <cell r="AO1062"/>
          <cell r="AP1062"/>
          <cell r="AQ1062">
            <v>75.319999999999993</v>
          </cell>
          <cell r="AR1062">
            <v>75.319999999999993</v>
          </cell>
        </row>
        <row r="1063">
          <cell r="A1063" t="str">
            <v>14-66L2</v>
          </cell>
          <cell r="B1063" t="str">
            <v>Amesbury</v>
          </cell>
          <cell r="C1063"/>
          <cell r="D1063"/>
          <cell r="E1063"/>
          <cell r="F1063"/>
          <cell r="G1063"/>
          <cell r="H1063"/>
          <cell r="I1063"/>
          <cell r="J1063"/>
          <cell r="K1063"/>
          <cell r="L1063"/>
          <cell r="M1063"/>
          <cell r="N1063"/>
          <cell r="O1063"/>
          <cell r="P1063"/>
          <cell r="Q1063"/>
          <cell r="R1063"/>
          <cell r="S1063"/>
          <cell r="T1063"/>
          <cell r="U1063"/>
          <cell r="V1063"/>
          <cell r="W1063"/>
          <cell r="X1063"/>
          <cell r="Y1063">
            <v>0</v>
          </cell>
          <cell r="Z1063">
            <v>0</v>
          </cell>
          <cell r="AA1063"/>
          <cell r="AB1063"/>
          <cell r="AC1063"/>
          <cell r="AD1063"/>
          <cell r="AE1063"/>
          <cell r="AF1063"/>
          <cell r="AG1063"/>
          <cell r="AH1063"/>
          <cell r="AI1063"/>
          <cell r="AJ1063"/>
          <cell r="AK1063"/>
          <cell r="AL1063"/>
          <cell r="AM1063"/>
          <cell r="AN1063"/>
          <cell r="AO1063"/>
          <cell r="AP1063"/>
          <cell r="AQ1063"/>
          <cell r="AR1063"/>
        </row>
        <row r="1064">
          <cell r="A1064" t="str">
            <v>14-6J1</v>
          </cell>
          <cell r="B1064" t="str">
            <v>Lawrence</v>
          </cell>
          <cell r="C1064"/>
          <cell r="D1064"/>
          <cell r="E1064"/>
          <cell r="F1064"/>
          <cell r="G1064"/>
          <cell r="H1064"/>
          <cell r="I1064"/>
          <cell r="J1064"/>
          <cell r="K1064"/>
          <cell r="L1064"/>
          <cell r="M1064"/>
          <cell r="N1064"/>
          <cell r="O1064"/>
          <cell r="P1064"/>
          <cell r="Q1064"/>
          <cell r="R1064"/>
          <cell r="S1064">
            <v>4</v>
          </cell>
          <cell r="T1064">
            <v>4</v>
          </cell>
          <cell r="U1064"/>
          <cell r="V1064"/>
          <cell r="W1064"/>
          <cell r="X1064"/>
          <cell r="Y1064">
            <v>4</v>
          </cell>
          <cell r="Z1064">
            <v>4</v>
          </cell>
          <cell r="AA1064"/>
          <cell r="AB1064"/>
          <cell r="AC1064"/>
          <cell r="AD1064"/>
          <cell r="AE1064"/>
          <cell r="AF1064"/>
          <cell r="AG1064"/>
          <cell r="AH1064"/>
          <cell r="AI1064"/>
          <cell r="AJ1064"/>
          <cell r="AK1064"/>
          <cell r="AL1064"/>
          <cell r="AM1064"/>
          <cell r="AN1064"/>
          <cell r="AO1064"/>
          <cell r="AP1064"/>
          <cell r="AQ1064">
            <v>26</v>
          </cell>
          <cell r="AR1064">
            <v>26</v>
          </cell>
        </row>
        <row r="1065">
          <cell r="A1065" t="str">
            <v>14-6J2</v>
          </cell>
          <cell r="B1065" t="str">
            <v>Lawrence</v>
          </cell>
          <cell r="C1065"/>
          <cell r="D1065"/>
          <cell r="E1065"/>
          <cell r="F1065"/>
          <cell r="G1065"/>
          <cell r="H1065"/>
          <cell r="I1065"/>
          <cell r="J1065"/>
          <cell r="K1065"/>
          <cell r="L1065"/>
          <cell r="M1065"/>
          <cell r="N1065"/>
          <cell r="O1065"/>
          <cell r="P1065"/>
          <cell r="Q1065"/>
          <cell r="R1065"/>
          <cell r="S1065">
            <v>12</v>
          </cell>
          <cell r="T1065">
            <v>12</v>
          </cell>
          <cell r="U1065"/>
          <cell r="V1065"/>
          <cell r="W1065"/>
          <cell r="X1065"/>
          <cell r="Y1065">
            <v>12</v>
          </cell>
          <cell r="Z1065">
            <v>12</v>
          </cell>
          <cell r="AA1065"/>
          <cell r="AB1065"/>
          <cell r="AC1065"/>
          <cell r="AD1065"/>
          <cell r="AE1065"/>
          <cell r="AF1065"/>
          <cell r="AG1065"/>
          <cell r="AH1065"/>
          <cell r="AI1065"/>
          <cell r="AJ1065"/>
          <cell r="AK1065"/>
          <cell r="AL1065"/>
          <cell r="AM1065"/>
          <cell r="AN1065"/>
          <cell r="AO1065"/>
          <cell r="AP1065"/>
          <cell r="AQ1065">
            <v>179.685</v>
          </cell>
          <cell r="AR1065">
            <v>179.685</v>
          </cell>
        </row>
        <row r="1066">
          <cell r="A1066" t="str">
            <v>14-6J3</v>
          </cell>
          <cell r="B1066" t="str">
            <v>Lawrence</v>
          </cell>
          <cell r="C1066"/>
          <cell r="D1066"/>
          <cell r="E1066"/>
          <cell r="F1066"/>
          <cell r="G1066"/>
          <cell r="H1066"/>
          <cell r="I1066"/>
          <cell r="J1066"/>
          <cell r="K1066"/>
          <cell r="L1066"/>
          <cell r="M1066"/>
          <cell r="N1066"/>
          <cell r="O1066"/>
          <cell r="P1066"/>
          <cell r="Q1066"/>
          <cell r="R1066"/>
          <cell r="S1066">
            <v>1</v>
          </cell>
          <cell r="T1066">
            <v>1</v>
          </cell>
          <cell r="U1066"/>
          <cell r="V1066"/>
          <cell r="W1066"/>
          <cell r="X1066"/>
          <cell r="Y1066">
            <v>1</v>
          </cell>
          <cell r="Z1066">
            <v>1</v>
          </cell>
          <cell r="AA1066"/>
          <cell r="AB1066"/>
          <cell r="AC1066"/>
          <cell r="AD1066"/>
          <cell r="AE1066"/>
          <cell r="AF1066"/>
          <cell r="AG1066"/>
          <cell r="AH1066"/>
          <cell r="AI1066"/>
          <cell r="AJ1066"/>
          <cell r="AK1066"/>
          <cell r="AL1066"/>
          <cell r="AM1066"/>
          <cell r="AN1066"/>
          <cell r="AO1066"/>
          <cell r="AP1066"/>
          <cell r="AQ1066">
            <v>10</v>
          </cell>
          <cell r="AR1066">
            <v>10</v>
          </cell>
        </row>
        <row r="1067">
          <cell r="A1067" t="str">
            <v>14-6J4</v>
          </cell>
          <cell r="B1067" t="str">
            <v>Lawrence</v>
          </cell>
          <cell r="C1067"/>
          <cell r="D1067"/>
          <cell r="E1067"/>
          <cell r="F1067"/>
          <cell r="G1067"/>
          <cell r="H1067"/>
          <cell r="I1067"/>
          <cell r="J1067"/>
          <cell r="K1067"/>
          <cell r="L1067"/>
          <cell r="M1067"/>
          <cell r="N1067"/>
          <cell r="O1067"/>
          <cell r="P1067"/>
          <cell r="Q1067"/>
          <cell r="R1067"/>
          <cell r="S1067">
            <v>5</v>
          </cell>
          <cell r="T1067">
            <v>5</v>
          </cell>
          <cell r="U1067"/>
          <cell r="V1067"/>
          <cell r="W1067"/>
          <cell r="X1067"/>
          <cell r="Y1067">
            <v>5</v>
          </cell>
          <cell r="Z1067">
            <v>5</v>
          </cell>
          <cell r="AA1067"/>
          <cell r="AB1067"/>
          <cell r="AC1067"/>
          <cell r="AD1067"/>
          <cell r="AE1067"/>
          <cell r="AF1067"/>
          <cell r="AG1067"/>
          <cell r="AH1067"/>
          <cell r="AI1067"/>
          <cell r="AJ1067"/>
          <cell r="AK1067"/>
          <cell r="AL1067"/>
          <cell r="AM1067"/>
          <cell r="AN1067"/>
          <cell r="AO1067"/>
          <cell r="AP1067"/>
          <cell r="AQ1067">
            <v>199.4</v>
          </cell>
          <cell r="AR1067">
            <v>199.4</v>
          </cell>
        </row>
        <row r="1068">
          <cell r="A1068" t="str">
            <v>14-6J5</v>
          </cell>
          <cell r="B1068" t="str">
            <v>Lawrence</v>
          </cell>
          <cell r="C1068"/>
          <cell r="D1068"/>
          <cell r="E1068"/>
          <cell r="F1068"/>
          <cell r="G1068"/>
          <cell r="H1068"/>
          <cell r="I1068"/>
          <cell r="J1068"/>
          <cell r="K1068"/>
          <cell r="L1068"/>
          <cell r="M1068"/>
          <cell r="N1068"/>
          <cell r="O1068"/>
          <cell r="P1068"/>
          <cell r="Q1068"/>
          <cell r="R1068"/>
          <cell r="S1068">
            <v>4</v>
          </cell>
          <cell r="T1068">
            <v>4</v>
          </cell>
          <cell r="U1068"/>
          <cell r="V1068"/>
          <cell r="W1068"/>
          <cell r="X1068"/>
          <cell r="Y1068">
            <v>4</v>
          </cell>
          <cell r="Z1068">
            <v>4</v>
          </cell>
          <cell r="AA1068"/>
          <cell r="AB1068"/>
          <cell r="AC1068"/>
          <cell r="AD1068"/>
          <cell r="AE1068"/>
          <cell r="AF1068"/>
          <cell r="AG1068"/>
          <cell r="AH1068"/>
          <cell r="AI1068"/>
          <cell r="AJ1068"/>
          <cell r="AK1068"/>
          <cell r="AL1068"/>
          <cell r="AM1068"/>
          <cell r="AN1068"/>
          <cell r="AO1068"/>
          <cell r="AP1068"/>
          <cell r="AQ1068">
            <v>135.22</v>
          </cell>
          <cell r="AR1068">
            <v>135.22</v>
          </cell>
        </row>
        <row r="1069">
          <cell r="A1069" t="str">
            <v>14-6J6</v>
          </cell>
          <cell r="B1069" t="str">
            <v>Lawrence</v>
          </cell>
          <cell r="C1069"/>
          <cell r="D1069"/>
          <cell r="E1069"/>
          <cell r="F1069"/>
          <cell r="G1069"/>
          <cell r="H1069"/>
          <cell r="I1069"/>
          <cell r="J1069"/>
          <cell r="K1069"/>
          <cell r="L1069"/>
          <cell r="M1069"/>
          <cell r="N1069"/>
          <cell r="O1069"/>
          <cell r="P1069"/>
          <cell r="Q1069"/>
          <cell r="R1069"/>
          <cell r="S1069">
            <v>4</v>
          </cell>
          <cell r="T1069">
            <v>4</v>
          </cell>
          <cell r="U1069"/>
          <cell r="V1069"/>
          <cell r="W1069"/>
          <cell r="X1069"/>
          <cell r="Y1069">
            <v>4</v>
          </cell>
          <cell r="Z1069">
            <v>4</v>
          </cell>
          <cell r="AA1069"/>
          <cell r="AB1069"/>
          <cell r="AC1069"/>
          <cell r="AD1069"/>
          <cell r="AE1069"/>
          <cell r="AF1069"/>
          <cell r="AG1069"/>
          <cell r="AH1069"/>
          <cell r="AI1069"/>
          <cell r="AJ1069"/>
          <cell r="AK1069"/>
          <cell r="AL1069"/>
          <cell r="AM1069"/>
          <cell r="AN1069"/>
          <cell r="AO1069"/>
          <cell r="AP1069"/>
          <cell r="AQ1069">
            <v>116.1</v>
          </cell>
          <cell r="AR1069">
            <v>116.1</v>
          </cell>
        </row>
        <row r="1070">
          <cell r="A1070" t="str">
            <v>14-6J8</v>
          </cell>
          <cell r="B1070" t="str">
            <v>Lawrence, Methuen</v>
          </cell>
          <cell r="C1070"/>
          <cell r="D1070"/>
          <cell r="E1070"/>
          <cell r="F1070"/>
          <cell r="G1070"/>
          <cell r="H1070"/>
          <cell r="I1070"/>
          <cell r="J1070"/>
          <cell r="K1070"/>
          <cell r="L1070"/>
          <cell r="M1070"/>
          <cell r="N1070"/>
          <cell r="O1070"/>
          <cell r="P1070"/>
          <cell r="Q1070"/>
          <cell r="R1070"/>
          <cell r="S1070">
            <v>16</v>
          </cell>
          <cell r="T1070">
            <v>16</v>
          </cell>
          <cell r="U1070"/>
          <cell r="V1070"/>
          <cell r="W1070"/>
          <cell r="X1070"/>
          <cell r="Y1070">
            <v>16</v>
          </cell>
          <cell r="Z1070">
            <v>16</v>
          </cell>
          <cell r="AA1070"/>
          <cell r="AB1070"/>
          <cell r="AC1070"/>
          <cell r="AD1070"/>
          <cell r="AE1070"/>
          <cell r="AF1070"/>
          <cell r="AG1070"/>
          <cell r="AH1070"/>
          <cell r="AI1070"/>
          <cell r="AJ1070"/>
          <cell r="AK1070"/>
          <cell r="AL1070"/>
          <cell r="AM1070"/>
          <cell r="AN1070"/>
          <cell r="AO1070"/>
          <cell r="AP1070"/>
          <cell r="AQ1070">
            <v>85.81</v>
          </cell>
          <cell r="AR1070">
            <v>85.81</v>
          </cell>
        </row>
        <row r="1071">
          <cell r="A1071" t="str">
            <v>14-70L1</v>
          </cell>
          <cell r="B1071" t="str">
            <v>Billerica, Lowell, Tewksbury</v>
          </cell>
          <cell r="C1071"/>
          <cell r="D1071"/>
          <cell r="E1071"/>
          <cell r="F1071"/>
          <cell r="G1071"/>
          <cell r="H1071"/>
          <cell r="I1071"/>
          <cell r="J1071"/>
          <cell r="K1071"/>
          <cell r="L1071"/>
          <cell r="M1071"/>
          <cell r="N1071"/>
          <cell r="O1071"/>
          <cell r="P1071"/>
          <cell r="Q1071"/>
          <cell r="R1071"/>
          <cell r="S1071">
            <v>64</v>
          </cell>
          <cell r="T1071">
            <v>64</v>
          </cell>
          <cell r="U1071"/>
          <cell r="V1071"/>
          <cell r="W1071"/>
          <cell r="X1071"/>
          <cell r="Y1071">
            <v>64</v>
          </cell>
          <cell r="Z1071">
            <v>64</v>
          </cell>
          <cell r="AA1071"/>
          <cell r="AB1071"/>
          <cell r="AC1071"/>
          <cell r="AD1071"/>
          <cell r="AE1071"/>
          <cell r="AF1071"/>
          <cell r="AG1071"/>
          <cell r="AH1071"/>
          <cell r="AI1071"/>
          <cell r="AJ1071"/>
          <cell r="AK1071"/>
          <cell r="AL1071"/>
          <cell r="AM1071"/>
          <cell r="AN1071"/>
          <cell r="AO1071"/>
          <cell r="AP1071"/>
          <cell r="AQ1071">
            <v>502.39</v>
          </cell>
          <cell r="AR1071">
            <v>502.39</v>
          </cell>
        </row>
        <row r="1072">
          <cell r="A1072" t="str">
            <v>14-70L2</v>
          </cell>
          <cell r="B1072" t="str">
            <v>Billerica</v>
          </cell>
          <cell r="C1072"/>
          <cell r="D1072"/>
          <cell r="E1072"/>
          <cell r="F1072"/>
          <cell r="G1072"/>
          <cell r="H1072"/>
          <cell r="I1072"/>
          <cell r="J1072"/>
          <cell r="K1072"/>
          <cell r="L1072"/>
          <cell r="M1072"/>
          <cell r="N1072"/>
          <cell r="O1072"/>
          <cell r="P1072"/>
          <cell r="Q1072"/>
          <cell r="R1072"/>
          <cell r="S1072">
            <v>27</v>
          </cell>
          <cell r="T1072">
            <v>27</v>
          </cell>
          <cell r="U1072"/>
          <cell r="V1072"/>
          <cell r="W1072"/>
          <cell r="X1072"/>
          <cell r="Y1072">
            <v>27</v>
          </cell>
          <cell r="Z1072">
            <v>27</v>
          </cell>
          <cell r="AA1072"/>
          <cell r="AB1072"/>
          <cell r="AC1072"/>
          <cell r="AD1072"/>
          <cell r="AE1072"/>
          <cell r="AF1072"/>
          <cell r="AG1072"/>
          <cell r="AH1072"/>
          <cell r="AI1072"/>
          <cell r="AJ1072"/>
          <cell r="AK1072"/>
          <cell r="AL1072"/>
          <cell r="AM1072"/>
          <cell r="AN1072"/>
          <cell r="AO1072"/>
          <cell r="AP1072"/>
          <cell r="AQ1072">
            <v>185.26</v>
          </cell>
          <cell r="AR1072">
            <v>185.26</v>
          </cell>
        </row>
        <row r="1073">
          <cell r="A1073" t="str">
            <v>14-70L3</v>
          </cell>
          <cell r="B1073" t="str">
            <v>Billerica, Chelmsford, Lowell</v>
          </cell>
          <cell r="C1073"/>
          <cell r="D1073"/>
          <cell r="E1073"/>
          <cell r="F1073"/>
          <cell r="G1073"/>
          <cell r="H1073"/>
          <cell r="I1073"/>
          <cell r="J1073"/>
          <cell r="K1073"/>
          <cell r="L1073"/>
          <cell r="M1073"/>
          <cell r="N1073"/>
          <cell r="O1073"/>
          <cell r="P1073"/>
          <cell r="Q1073"/>
          <cell r="R1073"/>
          <cell r="S1073">
            <v>98</v>
          </cell>
          <cell r="T1073">
            <v>98</v>
          </cell>
          <cell r="U1073"/>
          <cell r="V1073"/>
          <cell r="W1073"/>
          <cell r="X1073"/>
          <cell r="Y1073">
            <v>98</v>
          </cell>
          <cell r="Z1073">
            <v>98</v>
          </cell>
          <cell r="AA1073"/>
          <cell r="AB1073"/>
          <cell r="AC1073"/>
          <cell r="AD1073"/>
          <cell r="AE1073"/>
          <cell r="AF1073"/>
          <cell r="AG1073"/>
          <cell r="AH1073"/>
          <cell r="AI1073"/>
          <cell r="AJ1073"/>
          <cell r="AK1073"/>
          <cell r="AL1073"/>
          <cell r="AM1073"/>
          <cell r="AN1073"/>
          <cell r="AO1073"/>
          <cell r="AP1073"/>
          <cell r="AQ1073">
            <v>807.9</v>
          </cell>
          <cell r="AR1073">
            <v>807.9</v>
          </cell>
        </row>
        <row r="1074">
          <cell r="A1074" t="str">
            <v>14-70L4</v>
          </cell>
          <cell r="B1074" t="str">
            <v>Billerica</v>
          </cell>
          <cell r="C1074"/>
          <cell r="D1074"/>
          <cell r="E1074"/>
          <cell r="F1074"/>
          <cell r="G1074"/>
          <cell r="H1074"/>
          <cell r="I1074"/>
          <cell r="J1074"/>
          <cell r="K1074"/>
          <cell r="L1074"/>
          <cell r="M1074"/>
          <cell r="N1074"/>
          <cell r="O1074"/>
          <cell r="P1074"/>
          <cell r="Q1074"/>
          <cell r="R1074"/>
          <cell r="S1074">
            <v>14</v>
          </cell>
          <cell r="T1074">
            <v>14</v>
          </cell>
          <cell r="U1074"/>
          <cell r="V1074"/>
          <cell r="W1074"/>
          <cell r="X1074"/>
          <cell r="Y1074">
            <v>14</v>
          </cell>
          <cell r="Z1074">
            <v>14</v>
          </cell>
          <cell r="AA1074"/>
          <cell r="AB1074"/>
          <cell r="AC1074"/>
          <cell r="AD1074"/>
          <cell r="AE1074"/>
          <cell r="AF1074"/>
          <cell r="AG1074"/>
          <cell r="AH1074"/>
          <cell r="AI1074"/>
          <cell r="AJ1074"/>
          <cell r="AK1074"/>
          <cell r="AL1074"/>
          <cell r="AM1074"/>
          <cell r="AN1074"/>
          <cell r="AO1074"/>
          <cell r="AP1074"/>
          <cell r="AQ1074">
            <v>154.41</v>
          </cell>
          <cell r="AR1074">
            <v>154.41</v>
          </cell>
        </row>
        <row r="1075">
          <cell r="A1075" t="str">
            <v>14-70L5</v>
          </cell>
          <cell r="B1075" t="str">
            <v>Billerica</v>
          </cell>
          <cell r="C1075"/>
          <cell r="D1075"/>
          <cell r="E1075"/>
          <cell r="F1075"/>
          <cell r="G1075"/>
          <cell r="H1075"/>
          <cell r="I1075"/>
          <cell r="J1075"/>
          <cell r="K1075"/>
          <cell r="L1075"/>
          <cell r="M1075"/>
          <cell r="N1075"/>
          <cell r="O1075"/>
          <cell r="P1075"/>
          <cell r="Q1075"/>
          <cell r="R1075"/>
          <cell r="S1075">
            <v>127</v>
          </cell>
          <cell r="T1075">
            <v>127</v>
          </cell>
          <cell r="U1075"/>
          <cell r="V1075"/>
          <cell r="W1075"/>
          <cell r="X1075"/>
          <cell r="Y1075">
            <v>127</v>
          </cell>
          <cell r="Z1075">
            <v>127</v>
          </cell>
          <cell r="AA1075"/>
          <cell r="AB1075"/>
          <cell r="AC1075"/>
          <cell r="AD1075"/>
          <cell r="AE1075"/>
          <cell r="AF1075"/>
          <cell r="AG1075"/>
          <cell r="AH1075"/>
          <cell r="AI1075"/>
          <cell r="AJ1075"/>
          <cell r="AK1075"/>
          <cell r="AL1075"/>
          <cell r="AM1075"/>
          <cell r="AN1075"/>
          <cell r="AO1075"/>
          <cell r="AP1075"/>
          <cell r="AQ1075">
            <v>865.71600000000001</v>
          </cell>
          <cell r="AR1075">
            <v>865.71600000000001</v>
          </cell>
        </row>
        <row r="1076">
          <cell r="A1076" t="str">
            <v>14-70L6</v>
          </cell>
          <cell r="B1076" t="str">
            <v>Billerica</v>
          </cell>
          <cell r="C1076"/>
          <cell r="D1076"/>
          <cell r="E1076"/>
          <cell r="F1076"/>
          <cell r="G1076"/>
          <cell r="H1076"/>
          <cell r="I1076"/>
          <cell r="J1076"/>
          <cell r="K1076"/>
          <cell r="L1076"/>
          <cell r="M1076"/>
          <cell r="N1076"/>
          <cell r="O1076"/>
          <cell r="P1076"/>
          <cell r="Q1076"/>
          <cell r="R1076"/>
          <cell r="S1076">
            <v>96</v>
          </cell>
          <cell r="T1076">
            <v>96</v>
          </cell>
          <cell r="U1076"/>
          <cell r="V1076"/>
          <cell r="W1076"/>
          <cell r="X1076"/>
          <cell r="Y1076">
            <v>96</v>
          </cell>
          <cell r="Z1076">
            <v>96</v>
          </cell>
          <cell r="AA1076"/>
          <cell r="AB1076"/>
          <cell r="AC1076"/>
          <cell r="AD1076"/>
          <cell r="AE1076"/>
          <cell r="AF1076"/>
          <cell r="AG1076"/>
          <cell r="AH1076"/>
          <cell r="AI1076"/>
          <cell r="AJ1076"/>
          <cell r="AK1076"/>
          <cell r="AL1076"/>
          <cell r="AM1076"/>
          <cell r="AN1076"/>
          <cell r="AO1076"/>
          <cell r="AP1076"/>
          <cell r="AQ1076">
            <v>812.78</v>
          </cell>
          <cell r="AR1076">
            <v>812.78</v>
          </cell>
        </row>
        <row r="1077">
          <cell r="A1077" t="str">
            <v>14-70L8</v>
          </cell>
          <cell r="B1077" t="str">
            <v>Billerica, Tewksbury</v>
          </cell>
          <cell r="C1077"/>
          <cell r="D1077"/>
          <cell r="E1077"/>
          <cell r="F1077"/>
          <cell r="G1077"/>
          <cell r="H1077"/>
          <cell r="I1077"/>
          <cell r="J1077"/>
          <cell r="K1077"/>
          <cell r="L1077"/>
          <cell r="M1077"/>
          <cell r="N1077"/>
          <cell r="O1077"/>
          <cell r="P1077"/>
          <cell r="Q1077"/>
          <cell r="R1077"/>
          <cell r="S1077">
            <v>103</v>
          </cell>
          <cell r="T1077">
            <v>103</v>
          </cell>
          <cell r="U1077"/>
          <cell r="V1077"/>
          <cell r="W1077"/>
          <cell r="X1077"/>
          <cell r="Y1077">
            <v>103</v>
          </cell>
          <cell r="Z1077">
            <v>103</v>
          </cell>
          <cell r="AA1077"/>
          <cell r="AB1077"/>
          <cell r="AC1077"/>
          <cell r="AD1077"/>
          <cell r="AE1077"/>
          <cell r="AF1077"/>
          <cell r="AG1077"/>
          <cell r="AH1077"/>
          <cell r="AI1077"/>
          <cell r="AJ1077"/>
          <cell r="AK1077"/>
          <cell r="AL1077"/>
          <cell r="AM1077"/>
          <cell r="AN1077"/>
          <cell r="AO1077"/>
          <cell r="AP1077"/>
          <cell r="AQ1077">
            <v>5680.82</v>
          </cell>
          <cell r="AR1077">
            <v>5680.82</v>
          </cell>
        </row>
        <row r="1078">
          <cell r="A1078" t="str">
            <v>14-71L1</v>
          </cell>
          <cell r="B1078" t="str">
            <v>Andover, Lawrence, North Andover</v>
          </cell>
          <cell r="C1078"/>
          <cell r="D1078"/>
          <cell r="E1078"/>
          <cell r="F1078"/>
          <cell r="G1078"/>
          <cell r="H1078"/>
          <cell r="I1078"/>
          <cell r="J1078"/>
          <cell r="K1078"/>
          <cell r="L1078"/>
          <cell r="M1078"/>
          <cell r="N1078"/>
          <cell r="O1078">
            <v>1</v>
          </cell>
          <cell r="P1078">
            <v>1</v>
          </cell>
          <cell r="Q1078"/>
          <cell r="R1078"/>
          <cell r="S1078">
            <v>47</v>
          </cell>
          <cell r="T1078">
            <v>47</v>
          </cell>
          <cell r="U1078"/>
          <cell r="V1078"/>
          <cell r="W1078"/>
          <cell r="X1078"/>
          <cell r="Y1078">
            <v>48</v>
          </cell>
          <cell r="Z1078">
            <v>48</v>
          </cell>
          <cell r="AA1078"/>
          <cell r="AB1078"/>
          <cell r="AC1078"/>
          <cell r="AD1078"/>
          <cell r="AE1078"/>
          <cell r="AF1078"/>
          <cell r="AG1078"/>
          <cell r="AH1078"/>
          <cell r="AI1078"/>
          <cell r="AJ1078"/>
          <cell r="AK1078"/>
          <cell r="AL1078"/>
          <cell r="AM1078">
            <v>1.2</v>
          </cell>
          <cell r="AN1078">
            <v>1.2</v>
          </cell>
          <cell r="AO1078"/>
          <cell r="AP1078"/>
          <cell r="AQ1078">
            <v>264.91000000000003</v>
          </cell>
          <cell r="AR1078">
            <v>264.91000000000003</v>
          </cell>
        </row>
        <row r="1079">
          <cell r="A1079" t="str">
            <v>14-71L3</v>
          </cell>
          <cell r="B1079" t="str">
            <v>North Andover</v>
          </cell>
          <cell r="C1079"/>
          <cell r="D1079"/>
          <cell r="E1079"/>
          <cell r="F1079"/>
          <cell r="G1079"/>
          <cell r="H1079"/>
          <cell r="I1079"/>
          <cell r="J1079"/>
          <cell r="K1079"/>
          <cell r="L1079"/>
          <cell r="M1079"/>
          <cell r="N1079"/>
          <cell r="O1079"/>
          <cell r="P1079"/>
          <cell r="Q1079"/>
          <cell r="R1079"/>
          <cell r="S1079">
            <v>26</v>
          </cell>
          <cell r="T1079">
            <v>26</v>
          </cell>
          <cell r="U1079"/>
          <cell r="V1079"/>
          <cell r="W1079"/>
          <cell r="X1079"/>
          <cell r="Y1079">
            <v>26</v>
          </cell>
          <cell r="Z1079">
            <v>26</v>
          </cell>
          <cell r="AA1079"/>
          <cell r="AB1079"/>
          <cell r="AC1079"/>
          <cell r="AD1079"/>
          <cell r="AE1079"/>
          <cell r="AF1079"/>
          <cell r="AG1079"/>
          <cell r="AH1079"/>
          <cell r="AI1079"/>
          <cell r="AJ1079"/>
          <cell r="AK1079"/>
          <cell r="AL1079"/>
          <cell r="AM1079"/>
          <cell r="AN1079"/>
          <cell r="AO1079"/>
          <cell r="AP1079"/>
          <cell r="AQ1079">
            <v>187.77</v>
          </cell>
          <cell r="AR1079">
            <v>187.77</v>
          </cell>
        </row>
        <row r="1080">
          <cell r="A1080" t="str">
            <v>14-73L1</v>
          </cell>
          <cell r="B1080" t="str">
            <v>Chelmsford, Westford</v>
          </cell>
          <cell r="C1080"/>
          <cell r="D1080"/>
          <cell r="E1080"/>
          <cell r="F1080"/>
          <cell r="G1080"/>
          <cell r="H1080"/>
          <cell r="I1080"/>
          <cell r="J1080"/>
          <cell r="K1080"/>
          <cell r="L1080"/>
          <cell r="M1080"/>
          <cell r="N1080"/>
          <cell r="O1080"/>
          <cell r="P1080"/>
          <cell r="Q1080"/>
          <cell r="R1080"/>
          <cell r="S1080">
            <v>63</v>
          </cell>
          <cell r="T1080">
            <v>63</v>
          </cell>
          <cell r="U1080"/>
          <cell r="V1080"/>
          <cell r="W1080"/>
          <cell r="X1080"/>
          <cell r="Y1080">
            <v>63</v>
          </cell>
          <cell r="Z1080">
            <v>63</v>
          </cell>
          <cell r="AA1080"/>
          <cell r="AB1080"/>
          <cell r="AC1080"/>
          <cell r="AD1080"/>
          <cell r="AE1080"/>
          <cell r="AF1080"/>
          <cell r="AG1080"/>
          <cell r="AH1080"/>
          <cell r="AI1080"/>
          <cell r="AJ1080"/>
          <cell r="AK1080"/>
          <cell r="AL1080"/>
          <cell r="AM1080"/>
          <cell r="AN1080"/>
          <cell r="AO1080"/>
          <cell r="AP1080"/>
          <cell r="AQ1080">
            <v>1660.67</v>
          </cell>
          <cell r="AR1080">
            <v>1660.67</v>
          </cell>
        </row>
        <row r="1081">
          <cell r="A1081" t="str">
            <v>14-73L2</v>
          </cell>
          <cell r="B1081" t="str">
            <v>Chelmsford, Westford</v>
          </cell>
          <cell r="C1081"/>
          <cell r="D1081"/>
          <cell r="E1081"/>
          <cell r="F1081"/>
          <cell r="G1081"/>
          <cell r="H1081"/>
          <cell r="I1081"/>
          <cell r="J1081"/>
          <cell r="K1081"/>
          <cell r="L1081"/>
          <cell r="M1081"/>
          <cell r="N1081"/>
          <cell r="O1081"/>
          <cell r="P1081"/>
          <cell r="Q1081"/>
          <cell r="R1081"/>
          <cell r="S1081">
            <v>67</v>
          </cell>
          <cell r="T1081">
            <v>67</v>
          </cell>
          <cell r="U1081"/>
          <cell r="V1081"/>
          <cell r="W1081"/>
          <cell r="X1081"/>
          <cell r="Y1081">
            <v>67</v>
          </cell>
          <cell r="Z1081">
            <v>67</v>
          </cell>
          <cell r="AA1081"/>
          <cell r="AB1081"/>
          <cell r="AC1081"/>
          <cell r="AD1081"/>
          <cell r="AE1081"/>
          <cell r="AF1081"/>
          <cell r="AG1081"/>
          <cell r="AH1081"/>
          <cell r="AI1081"/>
          <cell r="AJ1081"/>
          <cell r="AK1081"/>
          <cell r="AL1081"/>
          <cell r="AM1081"/>
          <cell r="AN1081"/>
          <cell r="AO1081"/>
          <cell r="AP1081"/>
          <cell r="AQ1081">
            <v>4438.76</v>
          </cell>
          <cell r="AR1081">
            <v>4438.76</v>
          </cell>
        </row>
        <row r="1082">
          <cell r="A1082" t="str">
            <v>14-74L1</v>
          </cell>
          <cell r="B1082" t="str">
            <v>Haverhill, Methuen</v>
          </cell>
          <cell r="C1082"/>
          <cell r="D1082"/>
          <cell r="E1082"/>
          <cell r="F1082"/>
          <cell r="G1082"/>
          <cell r="H1082"/>
          <cell r="I1082"/>
          <cell r="J1082"/>
          <cell r="K1082"/>
          <cell r="L1082"/>
          <cell r="M1082"/>
          <cell r="N1082"/>
          <cell r="O1082"/>
          <cell r="P1082"/>
          <cell r="Q1082"/>
          <cell r="R1082"/>
          <cell r="S1082">
            <v>122</v>
          </cell>
          <cell r="T1082">
            <v>122</v>
          </cell>
          <cell r="U1082"/>
          <cell r="V1082"/>
          <cell r="W1082"/>
          <cell r="X1082"/>
          <cell r="Y1082">
            <v>122</v>
          </cell>
          <cell r="Z1082">
            <v>122</v>
          </cell>
          <cell r="AA1082"/>
          <cell r="AB1082"/>
          <cell r="AC1082"/>
          <cell r="AD1082"/>
          <cell r="AE1082"/>
          <cell r="AF1082"/>
          <cell r="AG1082"/>
          <cell r="AH1082"/>
          <cell r="AI1082"/>
          <cell r="AJ1082"/>
          <cell r="AK1082"/>
          <cell r="AL1082"/>
          <cell r="AM1082"/>
          <cell r="AN1082"/>
          <cell r="AO1082"/>
          <cell r="AP1082"/>
          <cell r="AQ1082">
            <v>2756.94</v>
          </cell>
          <cell r="AR1082">
            <v>2756.94</v>
          </cell>
        </row>
        <row r="1083">
          <cell r="A1083" t="str">
            <v>14-74L2</v>
          </cell>
          <cell r="B1083" t="str">
            <v>Methuen</v>
          </cell>
          <cell r="C1083"/>
          <cell r="D1083"/>
          <cell r="E1083"/>
          <cell r="F1083"/>
          <cell r="G1083"/>
          <cell r="H1083"/>
          <cell r="I1083"/>
          <cell r="J1083"/>
          <cell r="K1083"/>
          <cell r="L1083"/>
          <cell r="M1083"/>
          <cell r="N1083"/>
          <cell r="O1083"/>
          <cell r="P1083"/>
          <cell r="Q1083"/>
          <cell r="R1083"/>
          <cell r="S1083">
            <v>49</v>
          </cell>
          <cell r="T1083">
            <v>49</v>
          </cell>
          <cell r="U1083"/>
          <cell r="V1083"/>
          <cell r="W1083"/>
          <cell r="X1083"/>
          <cell r="Y1083">
            <v>49</v>
          </cell>
          <cell r="Z1083">
            <v>49</v>
          </cell>
          <cell r="AA1083"/>
          <cell r="AB1083"/>
          <cell r="AC1083"/>
          <cell r="AD1083"/>
          <cell r="AE1083"/>
          <cell r="AF1083"/>
          <cell r="AG1083"/>
          <cell r="AH1083"/>
          <cell r="AI1083"/>
          <cell r="AJ1083"/>
          <cell r="AK1083"/>
          <cell r="AL1083"/>
          <cell r="AM1083"/>
          <cell r="AN1083"/>
          <cell r="AO1083"/>
          <cell r="AP1083"/>
          <cell r="AQ1083">
            <v>298.95999999999998</v>
          </cell>
          <cell r="AR1083">
            <v>298.95999999999998</v>
          </cell>
        </row>
        <row r="1084">
          <cell r="A1084" t="str">
            <v>14-74L3</v>
          </cell>
          <cell r="B1084" t="str">
            <v>Lawrence, Methuen</v>
          </cell>
          <cell r="C1084"/>
          <cell r="D1084"/>
          <cell r="E1084"/>
          <cell r="F1084"/>
          <cell r="G1084"/>
          <cell r="H1084"/>
          <cell r="I1084"/>
          <cell r="J1084"/>
          <cell r="K1084"/>
          <cell r="L1084"/>
          <cell r="M1084"/>
          <cell r="N1084"/>
          <cell r="O1084"/>
          <cell r="P1084"/>
          <cell r="Q1084"/>
          <cell r="R1084"/>
          <cell r="S1084">
            <v>115</v>
          </cell>
          <cell r="T1084">
            <v>115</v>
          </cell>
          <cell r="U1084"/>
          <cell r="V1084"/>
          <cell r="W1084"/>
          <cell r="X1084"/>
          <cell r="Y1084">
            <v>115</v>
          </cell>
          <cell r="Z1084">
            <v>115</v>
          </cell>
          <cell r="AA1084"/>
          <cell r="AB1084"/>
          <cell r="AC1084"/>
          <cell r="AD1084"/>
          <cell r="AE1084"/>
          <cell r="AF1084"/>
          <cell r="AG1084"/>
          <cell r="AH1084"/>
          <cell r="AI1084"/>
          <cell r="AJ1084"/>
          <cell r="AK1084"/>
          <cell r="AL1084"/>
          <cell r="AM1084"/>
          <cell r="AN1084"/>
          <cell r="AO1084"/>
          <cell r="AP1084"/>
          <cell r="AQ1084">
            <v>867.37</v>
          </cell>
          <cell r="AR1084">
            <v>867.37</v>
          </cell>
        </row>
        <row r="1085">
          <cell r="A1085" t="str">
            <v>14-74L4</v>
          </cell>
          <cell r="B1085" t="str">
            <v>Lawrence, Methuen</v>
          </cell>
          <cell r="C1085"/>
          <cell r="D1085"/>
          <cell r="E1085"/>
          <cell r="F1085"/>
          <cell r="G1085"/>
          <cell r="H1085"/>
          <cell r="I1085"/>
          <cell r="J1085"/>
          <cell r="K1085"/>
          <cell r="L1085"/>
          <cell r="M1085"/>
          <cell r="N1085"/>
          <cell r="O1085"/>
          <cell r="P1085"/>
          <cell r="Q1085"/>
          <cell r="R1085"/>
          <cell r="S1085">
            <v>39</v>
          </cell>
          <cell r="T1085">
            <v>39</v>
          </cell>
          <cell r="U1085"/>
          <cell r="V1085"/>
          <cell r="W1085"/>
          <cell r="X1085"/>
          <cell r="Y1085">
            <v>39</v>
          </cell>
          <cell r="Z1085">
            <v>39</v>
          </cell>
          <cell r="AA1085"/>
          <cell r="AB1085"/>
          <cell r="AC1085"/>
          <cell r="AD1085"/>
          <cell r="AE1085"/>
          <cell r="AF1085"/>
          <cell r="AG1085"/>
          <cell r="AH1085"/>
          <cell r="AI1085"/>
          <cell r="AJ1085"/>
          <cell r="AK1085"/>
          <cell r="AL1085"/>
          <cell r="AM1085"/>
          <cell r="AN1085"/>
          <cell r="AO1085"/>
          <cell r="AP1085"/>
          <cell r="AQ1085">
            <v>816.74</v>
          </cell>
          <cell r="AR1085">
            <v>816.74</v>
          </cell>
        </row>
        <row r="1086">
          <cell r="A1086" t="str">
            <v>14-74L5</v>
          </cell>
          <cell r="B1086" t="str">
            <v>Haverhill, Methuen</v>
          </cell>
          <cell r="C1086"/>
          <cell r="D1086"/>
          <cell r="E1086"/>
          <cell r="F1086"/>
          <cell r="G1086"/>
          <cell r="H1086"/>
          <cell r="I1086"/>
          <cell r="J1086"/>
          <cell r="K1086"/>
          <cell r="L1086"/>
          <cell r="M1086"/>
          <cell r="N1086"/>
          <cell r="O1086"/>
          <cell r="P1086"/>
          <cell r="Q1086"/>
          <cell r="R1086"/>
          <cell r="S1086">
            <v>103</v>
          </cell>
          <cell r="T1086">
            <v>103</v>
          </cell>
          <cell r="U1086"/>
          <cell r="V1086"/>
          <cell r="W1086"/>
          <cell r="X1086"/>
          <cell r="Y1086">
            <v>103</v>
          </cell>
          <cell r="Z1086">
            <v>103</v>
          </cell>
          <cell r="AA1086"/>
          <cell r="AB1086"/>
          <cell r="AC1086"/>
          <cell r="AD1086"/>
          <cell r="AE1086"/>
          <cell r="AF1086"/>
          <cell r="AG1086"/>
          <cell r="AH1086"/>
          <cell r="AI1086"/>
          <cell r="AJ1086"/>
          <cell r="AK1086"/>
          <cell r="AL1086"/>
          <cell r="AM1086"/>
          <cell r="AN1086"/>
          <cell r="AO1086"/>
          <cell r="AP1086"/>
          <cell r="AQ1086">
            <v>718.96</v>
          </cell>
          <cell r="AR1086">
            <v>718.96</v>
          </cell>
        </row>
        <row r="1087">
          <cell r="A1087" t="str">
            <v>14-74L6</v>
          </cell>
          <cell r="B1087" t="str">
            <v>Lawrence, Methuen</v>
          </cell>
          <cell r="C1087"/>
          <cell r="D1087"/>
          <cell r="E1087"/>
          <cell r="F1087"/>
          <cell r="G1087"/>
          <cell r="H1087"/>
          <cell r="I1087"/>
          <cell r="J1087"/>
          <cell r="K1087"/>
          <cell r="L1087"/>
          <cell r="M1087"/>
          <cell r="N1087"/>
          <cell r="O1087"/>
          <cell r="P1087"/>
          <cell r="Q1087"/>
          <cell r="R1087"/>
          <cell r="S1087">
            <v>36</v>
          </cell>
          <cell r="T1087">
            <v>36</v>
          </cell>
          <cell r="U1087"/>
          <cell r="V1087"/>
          <cell r="W1087"/>
          <cell r="X1087"/>
          <cell r="Y1087">
            <v>36</v>
          </cell>
          <cell r="Z1087">
            <v>36</v>
          </cell>
          <cell r="AA1087"/>
          <cell r="AB1087"/>
          <cell r="AC1087"/>
          <cell r="AD1087"/>
          <cell r="AE1087"/>
          <cell r="AF1087"/>
          <cell r="AG1087"/>
          <cell r="AH1087"/>
          <cell r="AI1087"/>
          <cell r="AJ1087"/>
          <cell r="AK1087"/>
          <cell r="AL1087"/>
          <cell r="AM1087"/>
          <cell r="AN1087"/>
          <cell r="AO1087"/>
          <cell r="AP1087"/>
          <cell r="AQ1087">
            <v>236.08</v>
          </cell>
          <cell r="AR1087">
            <v>236.08</v>
          </cell>
        </row>
        <row r="1088">
          <cell r="A1088" t="str">
            <v>14-75L1</v>
          </cell>
          <cell r="B1088" t="str">
            <v>Dracut, Lowell</v>
          </cell>
          <cell r="C1088"/>
          <cell r="D1088"/>
          <cell r="E1088"/>
          <cell r="F1088"/>
          <cell r="G1088"/>
          <cell r="H1088"/>
          <cell r="I1088"/>
          <cell r="J1088"/>
          <cell r="K1088"/>
          <cell r="L1088"/>
          <cell r="M1088"/>
          <cell r="N1088"/>
          <cell r="O1088"/>
          <cell r="P1088"/>
          <cell r="Q1088"/>
          <cell r="R1088"/>
          <cell r="S1088">
            <v>74</v>
          </cell>
          <cell r="T1088">
            <v>74</v>
          </cell>
          <cell r="U1088"/>
          <cell r="V1088"/>
          <cell r="W1088"/>
          <cell r="X1088"/>
          <cell r="Y1088">
            <v>74</v>
          </cell>
          <cell r="Z1088">
            <v>74</v>
          </cell>
          <cell r="AA1088"/>
          <cell r="AB1088"/>
          <cell r="AC1088"/>
          <cell r="AD1088"/>
          <cell r="AE1088"/>
          <cell r="AF1088"/>
          <cell r="AG1088"/>
          <cell r="AH1088"/>
          <cell r="AI1088"/>
          <cell r="AJ1088"/>
          <cell r="AK1088"/>
          <cell r="AL1088"/>
          <cell r="AM1088"/>
          <cell r="AN1088"/>
          <cell r="AO1088"/>
          <cell r="AP1088"/>
          <cell r="AQ1088">
            <v>390.16</v>
          </cell>
          <cell r="AR1088">
            <v>390.16</v>
          </cell>
        </row>
        <row r="1089">
          <cell r="A1089" t="str">
            <v>14-75L2</v>
          </cell>
          <cell r="B1089" t="str">
            <v>Andover, Dracut, Lowell, Tewksbury</v>
          </cell>
          <cell r="C1089"/>
          <cell r="D1089"/>
          <cell r="E1089"/>
          <cell r="F1089"/>
          <cell r="G1089"/>
          <cell r="H1089"/>
          <cell r="I1089"/>
          <cell r="J1089"/>
          <cell r="K1089"/>
          <cell r="L1089"/>
          <cell r="M1089"/>
          <cell r="N1089"/>
          <cell r="O1089"/>
          <cell r="P1089"/>
          <cell r="Q1089"/>
          <cell r="R1089"/>
          <cell r="S1089">
            <v>85</v>
          </cell>
          <cell r="T1089">
            <v>85</v>
          </cell>
          <cell r="U1089"/>
          <cell r="V1089"/>
          <cell r="W1089"/>
          <cell r="X1089"/>
          <cell r="Y1089">
            <v>85</v>
          </cell>
          <cell r="Z1089">
            <v>85</v>
          </cell>
          <cell r="AA1089"/>
          <cell r="AB1089"/>
          <cell r="AC1089"/>
          <cell r="AD1089"/>
          <cell r="AE1089"/>
          <cell r="AF1089"/>
          <cell r="AG1089"/>
          <cell r="AH1089"/>
          <cell r="AI1089"/>
          <cell r="AJ1089"/>
          <cell r="AK1089"/>
          <cell r="AL1089"/>
          <cell r="AM1089"/>
          <cell r="AN1089"/>
          <cell r="AO1089"/>
          <cell r="AP1089"/>
          <cell r="AQ1089">
            <v>522.33000000000004</v>
          </cell>
          <cell r="AR1089">
            <v>522.33000000000004</v>
          </cell>
        </row>
        <row r="1090">
          <cell r="A1090" t="str">
            <v>14-75L3</v>
          </cell>
          <cell r="B1090" t="str">
            <v>Dracut, Methuen</v>
          </cell>
          <cell r="C1090"/>
          <cell r="D1090"/>
          <cell r="E1090"/>
          <cell r="F1090"/>
          <cell r="G1090"/>
          <cell r="H1090"/>
          <cell r="I1090"/>
          <cell r="J1090"/>
          <cell r="K1090"/>
          <cell r="L1090"/>
          <cell r="M1090"/>
          <cell r="N1090"/>
          <cell r="O1090"/>
          <cell r="P1090"/>
          <cell r="Q1090"/>
          <cell r="R1090"/>
          <cell r="S1090">
            <v>171</v>
          </cell>
          <cell r="T1090">
            <v>171</v>
          </cell>
          <cell r="U1090"/>
          <cell r="V1090"/>
          <cell r="W1090"/>
          <cell r="X1090"/>
          <cell r="Y1090">
            <v>171</v>
          </cell>
          <cell r="Z1090">
            <v>171</v>
          </cell>
          <cell r="AA1090"/>
          <cell r="AB1090"/>
          <cell r="AC1090"/>
          <cell r="AD1090"/>
          <cell r="AE1090"/>
          <cell r="AF1090"/>
          <cell r="AG1090"/>
          <cell r="AH1090"/>
          <cell r="AI1090"/>
          <cell r="AJ1090"/>
          <cell r="AK1090"/>
          <cell r="AL1090"/>
          <cell r="AM1090"/>
          <cell r="AN1090"/>
          <cell r="AO1090"/>
          <cell r="AP1090"/>
          <cell r="AQ1090">
            <v>1673.1849999999999</v>
          </cell>
          <cell r="AR1090">
            <v>1673.1849999999999</v>
          </cell>
        </row>
        <row r="1091">
          <cell r="A1091" t="str">
            <v>14-75L4</v>
          </cell>
          <cell r="B1091" t="str">
            <v>Dracut, Methuen</v>
          </cell>
          <cell r="C1091"/>
          <cell r="D1091"/>
          <cell r="E1091"/>
          <cell r="F1091"/>
          <cell r="G1091"/>
          <cell r="H1091"/>
          <cell r="I1091"/>
          <cell r="J1091"/>
          <cell r="K1091"/>
          <cell r="L1091"/>
          <cell r="M1091"/>
          <cell r="N1091"/>
          <cell r="O1091"/>
          <cell r="P1091"/>
          <cell r="Q1091"/>
          <cell r="R1091"/>
          <cell r="S1091">
            <v>13</v>
          </cell>
          <cell r="T1091">
            <v>13</v>
          </cell>
          <cell r="U1091"/>
          <cell r="V1091"/>
          <cell r="W1091"/>
          <cell r="X1091"/>
          <cell r="Y1091">
            <v>13</v>
          </cell>
          <cell r="Z1091">
            <v>13</v>
          </cell>
          <cell r="AA1091"/>
          <cell r="AB1091"/>
          <cell r="AC1091"/>
          <cell r="AD1091"/>
          <cell r="AE1091"/>
          <cell r="AF1091"/>
          <cell r="AG1091"/>
          <cell r="AH1091"/>
          <cell r="AI1091"/>
          <cell r="AJ1091"/>
          <cell r="AK1091"/>
          <cell r="AL1091"/>
          <cell r="AM1091"/>
          <cell r="AN1091"/>
          <cell r="AO1091"/>
          <cell r="AP1091"/>
          <cell r="AQ1091">
            <v>81.37</v>
          </cell>
          <cell r="AR1091">
            <v>81.37</v>
          </cell>
        </row>
        <row r="1092">
          <cell r="A1092" t="str">
            <v>14-75L5</v>
          </cell>
          <cell r="B1092" t="str">
            <v>Dracut, Lowell</v>
          </cell>
          <cell r="C1092"/>
          <cell r="D1092"/>
          <cell r="E1092"/>
          <cell r="F1092"/>
          <cell r="G1092"/>
          <cell r="H1092"/>
          <cell r="I1092"/>
          <cell r="J1092"/>
          <cell r="K1092"/>
          <cell r="L1092"/>
          <cell r="M1092"/>
          <cell r="N1092"/>
          <cell r="O1092"/>
          <cell r="P1092"/>
          <cell r="Q1092"/>
          <cell r="R1092"/>
          <cell r="S1092">
            <v>72</v>
          </cell>
          <cell r="T1092">
            <v>72</v>
          </cell>
          <cell r="U1092"/>
          <cell r="V1092"/>
          <cell r="W1092"/>
          <cell r="X1092"/>
          <cell r="Y1092">
            <v>72</v>
          </cell>
          <cell r="Z1092">
            <v>72</v>
          </cell>
          <cell r="AA1092"/>
          <cell r="AB1092"/>
          <cell r="AC1092"/>
          <cell r="AD1092"/>
          <cell r="AE1092"/>
          <cell r="AF1092"/>
          <cell r="AG1092"/>
          <cell r="AH1092"/>
          <cell r="AI1092"/>
          <cell r="AJ1092"/>
          <cell r="AK1092"/>
          <cell r="AL1092"/>
          <cell r="AM1092"/>
          <cell r="AN1092"/>
          <cell r="AO1092"/>
          <cell r="AP1092"/>
          <cell r="AQ1092">
            <v>397.22</v>
          </cell>
          <cell r="AR1092">
            <v>397.22</v>
          </cell>
        </row>
        <row r="1093">
          <cell r="A1093" t="str">
            <v>14-75L6</v>
          </cell>
          <cell r="B1093" t="str">
            <v>Dracut, Methuen</v>
          </cell>
          <cell r="C1093"/>
          <cell r="D1093"/>
          <cell r="E1093"/>
          <cell r="F1093"/>
          <cell r="G1093"/>
          <cell r="H1093"/>
          <cell r="I1093"/>
          <cell r="J1093"/>
          <cell r="K1093"/>
          <cell r="L1093"/>
          <cell r="M1093"/>
          <cell r="N1093"/>
          <cell r="O1093"/>
          <cell r="P1093"/>
          <cell r="Q1093"/>
          <cell r="R1093"/>
          <cell r="S1093">
            <v>63</v>
          </cell>
          <cell r="T1093">
            <v>63</v>
          </cell>
          <cell r="U1093"/>
          <cell r="V1093"/>
          <cell r="W1093"/>
          <cell r="X1093"/>
          <cell r="Y1093">
            <v>63</v>
          </cell>
          <cell r="Z1093">
            <v>63</v>
          </cell>
          <cell r="AA1093"/>
          <cell r="AB1093"/>
          <cell r="AC1093"/>
          <cell r="AD1093"/>
          <cell r="AE1093"/>
          <cell r="AF1093"/>
          <cell r="AG1093"/>
          <cell r="AH1093"/>
          <cell r="AI1093"/>
          <cell r="AJ1093"/>
          <cell r="AK1093"/>
          <cell r="AL1093"/>
          <cell r="AM1093"/>
          <cell r="AN1093"/>
          <cell r="AO1093"/>
          <cell r="AP1093"/>
          <cell r="AQ1093">
            <v>447.81</v>
          </cell>
          <cell r="AR1093">
            <v>447.81</v>
          </cell>
        </row>
        <row r="1094">
          <cell r="A1094" t="str">
            <v>14-76L1</v>
          </cell>
          <cell r="B1094" t="str">
            <v>Haverhill</v>
          </cell>
          <cell r="C1094"/>
          <cell r="D1094"/>
          <cell r="E1094"/>
          <cell r="F1094"/>
          <cell r="G1094"/>
          <cell r="H1094"/>
          <cell r="I1094"/>
          <cell r="J1094"/>
          <cell r="K1094"/>
          <cell r="L1094"/>
          <cell r="M1094"/>
          <cell r="N1094"/>
          <cell r="O1094"/>
          <cell r="P1094"/>
          <cell r="Q1094"/>
          <cell r="R1094"/>
          <cell r="S1094">
            <v>83</v>
          </cell>
          <cell r="T1094">
            <v>83</v>
          </cell>
          <cell r="U1094"/>
          <cell r="V1094"/>
          <cell r="W1094"/>
          <cell r="X1094"/>
          <cell r="Y1094">
            <v>83</v>
          </cell>
          <cell r="Z1094">
            <v>83</v>
          </cell>
          <cell r="AA1094"/>
          <cell r="AB1094"/>
          <cell r="AC1094"/>
          <cell r="AD1094"/>
          <cell r="AE1094"/>
          <cell r="AF1094"/>
          <cell r="AG1094"/>
          <cell r="AH1094"/>
          <cell r="AI1094"/>
          <cell r="AJ1094"/>
          <cell r="AK1094"/>
          <cell r="AL1094"/>
          <cell r="AM1094"/>
          <cell r="AN1094"/>
          <cell r="AO1094"/>
          <cell r="AP1094"/>
          <cell r="AQ1094">
            <v>500.99</v>
          </cell>
          <cell r="AR1094">
            <v>500.99</v>
          </cell>
        </row>
        <row r="1095">
          <cell r="A1095" t="str">
            <v>14-76L3</v>
          </cell>
          <cell r="B1095" t="str">
            <v>Haverhill</v>
          </cell>
          <cell r="C1095"/>
          <cell r="D1095"/>
          <cell r="E1095"/>
          <cell r="F1095"/>
          <cell r="G1095"/>
          <cell r="H1095"/>
          <cell r="I1095"/>
          <cell r="J1095"/>
          <cell r="K1095"/>
          <cell r="L1095"/>
          <cell r="M1095"/>
          <cell r="N1095"/>
          <cell r="O1095"/>
          <cell r="P1095"/>
          <cell r="Q1095"/>
          <cell r="R1095"/>
          <cell r="S1095">
            <v>59</v>
          </cell>
          <cell r="T1095">
            <v>59</v>
          </cell>
          <cell r="U1095"/>
          <cell r="V1095"/>
          <cell r="W1095"/>
          <cell r="X1095"/>
          <cell r="Y1095">
            <v>59</v>
          </cell>
          <cell r="Z1095">
            <v>59</v>
          </cell>
          <cell r="AA1095"/>
          <cell r="AB1095"/>
          <cell r="AC1095"/>
          <cell r="AD1095"/>
          <cell r="AE1095"/>
          <cell r="AF1095"/>
          <cell r="AG1095"/>
          <cell r="AH1095"/>
          <cell r="AI1095"/>
          <cell r="AJ1095"/>
          <cell r="AK1095"/>
          <cell r="AL1095"/>
          <cell r="AM1095"/>
          <cell r="AN1095"/>
          <cell r="AO1095"/>
          <cell r="AP1095"/>
          <cell r="AQ1095">
            <v>334.84</v>
          </cell>
          <cell r="AR1095">
            <v>334.84</v>
          </cell>
        </row>
        <row r="1096">
          <cell r="A1096" t="str">
            <v>14-77L1</v>
          </cell>
          <cell r="B1096" t="str">
            <v>Lowell</v>
          </cell>
          <cell r="C1096"/>
          <cell r="D1096"/>
          <cell r="E1096"/>
          <cell r="F1096"/>
          <cell r="G1096"/>
          <cell r="H1096"/>
          <cell r="I1096"/>
          <cell r="J1096"/>
          <cell r="K1096"/>
          <cell r="L1096"/>
          <cell r="M1096"/>
          <cell r="N1096"/>
          <cell r="O1096">
            <v>1</v>
          </cell>
          <cell r="P1096">
            <v>1</v>
          </cell>
          <cell r="Q1096"/>
          <cell r="R1096"/>
          <cell r="S1096">
            <v>115</v>
          </cell>
          <cell r="T1096">
            <v>115</v>
          </cell>
          <cell r="U1096"/>
          <cell r="V1096"/>
          <cell r="W1096"/>
          <cell r="X1096"/>
          <cell r="Y1096">
            <v>116</v>
          </cell>
          <cell r="Z1096">
            <v>116</v>
          </cell>
          <cell r="AA1096"/>
          <cell r="AB1096"/>
          <cell r="AC1096"/>
          <cell r="AD1096"/>
          <cell r="AE1096"/>
          <cell r="AF1096"/>
          <cell r="AG1096"/>
          <cell r="AH1096"/>
          <cell r="AI1096"/>
          <cell r="AJ1096"/>
          <cell r="AK1096"/>
          <cell r="AL1096"/>
          <cell r="AM1096">
            <v>75</v>
          </cell>
          <cell r="AN1096">
            <v>75</v>
          </cell>
          <cell r="AO1096"/>
          <cell r="AP1096"/>
          <cell r="AQ1096">
            <v>704.93</v>
          </cell>
          <cell r="AR1096">
            <v>704.93</v>
          </cell>
        </row>
        <row r="1097">
          <cell r="A1097" t="str">
            <v>14-77L2</v>
          </cell>
          <cell r="B1097" t="str">
            <v>Lowell</v>
          </cell>
          <cell r="C1097"/>
          <cell r="D1097"/>
          <cell r="E1097"/>
          <cell r="F1097"/>
          <cell r="G1097"/>
          <cell r="H1097"/>
          <cell r="I1097"/>
          <cell r="J1097"/>
          <cell r="K1097"/>
          <cell r="L1097"/>
          <cell r="M1097"/>
          <cell r="N1097"/>
          <cell r="O1097">
            <v>1</v>
          </cell>
          <cell r="P1097">
            <v>1</v>
          </cell>
          <cell r="Q1097"/>
          <cell r="R1097"/>
          <cell r="S1097">
            <v>26</v>
          </cell>
          <cell r="T1097">
            <v>26</v>
          </cell>
          <cell r="U1097"/>
          <cell r="V1097"/>
          <cell r="W1097"/>
          <cell r="X1097"/>
          <cell r="Y1097">
            <v>27</v>
          </cell>
          <cell r="Z1097">
            <v>27</v>
          </cell>
          <cell r="AA1097"/>
          <cell r="AB1097"/>
          <cell r="AC1097"/>
          <cell r="AD1097"/>
          <cell r="AE1097"/>
          <cell r="AF1097"/>
          <cell r="AG1097"/>
          <cell r="AH1097"/>
          <cell r="AI1097"/>
          <cell r="AJ1097"/>
          <cell r="AK1097"/>
          <cell r="AL1097"/>
          <cell r="AM1097">
            <v>1.2</v>
          </cell>
          <cell r="AN1097">
            <v>1.2</v>
          </cell>
          <cell r="AO1097"/>
          <cell r="AP1097"/>
          <cell r="AQ1097">
            <v>139.19499999999999</v>
          </cell>
          <cell r="AR1097">
            <v>139.19499999999999</v>
          </cell>
        </row>
        <row r="1098">
          <cell r="A1098" t="str">
            <v>14-77L3</v>
          </cell>
          <cell r="B1098" t="str">
            <v>Lowell, Tyngsborough</v>
          </cell>
          <cell r="C1098"/>
          <cell r="D1098"/>
          <cell r="E1098"/>
          <cell r="F1098"/>
          <cell r="G1098"/>
          <cell r="H1098"/>
          <cell r="I1098"/>
          <cell r="J1098"/>
          <cell r="K1098"/>
          <cell r="L1098"/>
          <cell r="M1098"/>
          <cell r="N1098"/>
          <cell r="O1098"/>
          <cell r="P1098"/>
          <cell r="Q1098"/>
          <cell r="R1098"/>
          <cell r="S1098">
            <v>43</v>
          </cell>
          <cell r="T1098">
            <v>43</v>
          </cell>
          <cell r="U1098"/>
          <cell r="V1098"/>
          <cell r="W1098"/>
          <cell r="X1098"/>
          <cell r="Y1098">
            <v>43</v>
          </cell>
          <cell r="Z1098">
            <v>43</v>
          </cell>
          <cell r="AA1098"/>
          <cell r="AB1098"/>
          <cell r="AC1098"/>
          <cell r="AD1098"/>
          <cell r="AE1098"/>
          <cell r="AF1098"/>
          <cell r="AG1098"/>
          <cell r="AH1098"/>
          <cell r="AI1098"/>
          <cell r="AJ1098"/>
          <cell r="AK1098"/>
          <cell r="AL1098"/>
          <cell r="AM1098"/>
          <cell r="AN1098"/>
          <cell r="AO1098"/>
          <cell r="AP1098"/>
          <cell r="AQ1098">
            <v>799.65</v>
          </cell>
          <cell r="AR1098">
            <v>799.65</v>
          </cell>
        </row>
        <row r="1099">
          <cell r="A1099" t="str">
            <v>14-78L1</v>
          </cell>
          <cell r="B1099" t="str">
            <v>Dracut</v>
          </cell>
          <cell r="C1099"/>
          <cell r="D1099"/>
          <cell r="E1099"/>
          <cell r="F1099"/>
          <cell r="G1099"/>
          <cell r="H1099"/>
          <cell r="I1099"/>
          <cell r="J1099"/>
          <cell r="K1099"/>
          <cell r="L1099"/>
          <cell r="M1099"/>
          <cell r="N1099"/>
          <cell r="O1099"/>
          <cell r="P1099"/>
          <cell r="Q1099"/>
          <cell r="R1099"/>
          <cell r="S1099">
            <v>124</v>
          </cell>
          <cell r="T1099">
            <v>124</v>
          </cell>
          <cell r="U1099"/>
          <cell r="V1099"/>
          <cell r="W1099"/>
          <cell r="X1099"/>
          <cell r="Y1099">
            <v>124</v>
          </cell>
          <cell r="Z1099">
            <v>124</v>
          </cell>
          <cell r="AA1099"/>
          <cell r="AB1099"/>
          <cell r="AC1099"/>
          <cell r="AD1099"/>
          <cell r="AE1099"/>
          <cell r="AF1099"/>
          <cell r="AG1099"/>
          <cell r="AH1099"/>
          <cell r="AI1099"/>
          <cell r="AJ1099"/>
          <cell r="AK1099"/>
          <cell r="AL1099"/>
          <cell r="AM1099"/>
          <cell r="AN1099"/>
          <cell r="AO1099"/>
          <cell r="AP1099"/>
          <cell r="AQ1099">
            <v>820.33500000000004</v>
          </cell>
          <cell r="AR1099">
            <v>820.33500000000004</v>
          </cell>
        </row>
        <row r="1100">
          <cell r="A1100" t="str">
            <v>14-78L3</v>
          </cell>
          <cell r="B1100" t="str">
            <v>Dracut</v>
          </cell>
          <cell r="C1100"/>
          <cell r="D1100"/>
          <cell r="E1100"/>
          <cell r="F1100"/>
          <cell r="G1100"/>
          <cell r="H1100"/>
          <cell r="I1100"/>
          <cell r="J1100"/>
          <cell r="K1100"/>
          <cell r="L1100"/>
          <cell r="M1100"/>
          <cell r="N1100"/>
          <cell r="O1100"/>
          <cell r="P1100"/>
          <cell r="Q1100"/>
          <cell r="R1100"/>
          <cell r="S1100">
            <v>66</v>
          </cell>
          <cell r="T1100">
            <v>66</v>
          </cell>
          <cell r="U1100"/>
          <cell r="V1100"/>
          <cell r="W1100"/>
          <cell r="X1100"/>
          <cell r="Y1100">
            <v>66</v>
          </cell>
          <cell r="Z1100">
            <v>66</v>
          </cell>
          <cell r="AA1100"/>
          <cell r="AB1100"/>
          <cell r="AC1100"/>
          <cell r="AD1100"/>
          <cell r="AE1100"/>
          <cell r="AF1100"/>
          <cell r="AG1100"/>
          <cell r="AH1100"/>
          <cell r="AI1100"/>
          <cell r="AJ1100"/>
          <cell r="AK1100"/>
          <cell r="AL1100"/>
          <cell r="AM1100"/>
          <cell r="AN1100"/>
          <cell r="AO1100"/>
          <cell r="AP1100"/>
          <cell r="AQ1100">
            <v>377.125</v>
          </cell>
          <cell r="AR1100">
            <v>377.125</v>
          </cell>
        </row>
        <row r="1101">
          <cell r="A1101" t="str">
            <v>14-78L9</v>
          </cell>
          <cell r="B1101" t="str">
            <v>Dracut</v>
          </cell>
          <cell r="C1101"/>
          <cell r="D1101"/>
          <cell r="E1101"/>
          <cell r="F1101"/>
          <cell r="G1101"/>
          <cell r="H1101"/>
          <cell r="I1101"/>
          <cell r="J1101"/>
          <cell r="K1101"/>
          <cell r="L1101"/>
          <cell r="M1101"/>
          <cell r="N1101"/>
          <cell r="O1101"/>
          <cell r="P1101"/>
          <cell r="Q1101"/>
          <cell r="R1101"/>
          <cell r="S1101">
            <v>90</v>
          </cell>
          <cell r="T1101">
            <v>90</v>
          </cell>
          <cell r="U1101"/>
          <cell r="V1101"/>
          <cell r="W1101"/>
          <cell r="X1101"/>
          <cell r="Y1101">
            <v>90</v>
          </cell>
          <cell r="Z1101">
            <v>90</v>
          </cell>
          <cell r="AA1101"/>
          <cell r="AB1101"/>
          <cell r="AC1101"/>
          <cell r="AD1101"/>
          <cell r="AE1101"/>
          <cell r="AF1101"/>
          <cell r="AG1101"/>
          <cell r="AH1101"/>
          <cell r="AI1101"/>
          <cell r="AJ1101"/>
          <cell r="AK1101"/>
          <cell r="AL1101"/>
          <cell r="AM1101"/>
          <cell r="AN1101"/>
          <cell r="AO1101"/>
          <cell r="AP1101"/>
          <cell r="AQ1101">
            <v>621.35</v>
          </cell>
          <cell r="AR1101">
            <v>621.35</v>
          </cell>
        </row>
        <row r="1102">
          <cell r="A1102" t="str">
            <v>14-7J1</v>
          </cell>
          <cell r="B1102" t="str">
            <v>North Andover</v>
          </cell>
          <cell r="C1102"/>
          <cell r="D1102"/>
          <cell r="E1102"/>
          <cell r="F1102"/>
          <cell r="G1102"/>
          <cell r="H1102"/>
          <cell r="I1102"/>
          <cell r="J1102"/>
          <cell r="K1102"/>
          <cell r="L1102"/>
          <cell r="M1102"/>
          <cell r="N1102"/>
          <cell r="O1102"/>
          <cell r="P1102"/>
          <cell r="Q1102"/>
          <cell r="R1102"/>
          <cell r="S1102">
            <v>2</v>
          </cell>
          <cell r="T1102">
            <v>2</v>
          </cell>
          <cell r="U1102"/>
          <cell r="V1102"/>
          <cell r="W1102"/>
          <cell r="X1102"/>
          <cell r="Y1102">
            <v>2</v>
          </cell>
          <cell r="Z1102">
            <v>2</v>
          </cell>
          <cell r="AA1102"/>
          <cell r="AB1102"/>
          <cell r="AC1102"/>
          <cell r="AD1102"/>
          <cell r="AE1102"/>
          <cell r="AF1102"/>
          <cell r="AG1102"/>
          <cell r="AH1102"/>
          <cell r="AI1102"/>
          <cell r="AJ1102"/>
          <cell r="AK1102"/>
          <cell r="AL1102"/>
          <cell r="AM1102"/>
          <cell r="AN1102"/>
          <cell r="AO1102"/>
          <cell r="AP1102"/>
          <cell r="AQ1102">
            <v>12.85</v>
          </cell>
          <cell r="AR1102">
            <v>12.85</v>
          </cell>
        </row>
        <row r="1103">
          <cell r="A1103" t="str">
            <v>14-7J2</v>
          </cell>
          <cell r="B1103" t="str">
            <v>North Andover</v>
          </cell>
          <cell r="C1103"/>
          <cell r="D1103"/>
          <cell r="E1103"/>
          <cell r="F1103"/>
          <cell r="G1103"/>
          <cell r="H1103"/>
          <cell r="I1103"/>
          <cell r="J1103"/>
          <cell r="K1103"/>
          <cell r="L1103"/>
          <cell r="M1103"/>
          <cell r="N1103"/>
          <cell r="O1103"/>
          <cell r="P1103"/>
          <cell r="Q1103"/>
          <cell r="R1103"/>
          <cell r="S1103"/>
          <cell r="T1103"/>
          <cell r="U1103"/>
          <cell r="V1103"/>
          <cell r="W1103"/>
          <cell r="X1103"/>
          <cell r="Y1103">
            <v>0</v>
          </cell>
          <cell r="Z1103">
            <v>0</v>
          </cell>
          <cell r="AA1103"/>
          <cell r="AB1103"/>
          <cell r="AC1103"/>
          <cell r="AD1103"/>
          <cell r="AE1103"/>
          <cell r="AF1103"/>
          <cell r="AG1103"/>
          <cell r="AH1103"/>
          <cell r="AI1103"/>
          <cell r="AJ1103"/>
          <cell r="AK1103"/>
          <cell r="AL1103"/>
          <cell r="AM1103"/>
          <cell r="AN1103"/>
          <cell r="AO1103"/>
          <cell r="AP1103"/>
          <cell r="AQ1103"/>
          <cell r="AR1103"/>
        </row>
        <row r="1104">
          <cell r="A1104" t="str">
            <v>14-7J3</v>
          </cell>
          <cell r="B1104" t="str">
            <v>North Andover</v>
          </cell>
          <cell r="C1104"/>
          <cell r="D1104"/>
          <cell r="E1104"/>
          <cell r="F1104"/>
          <cell r="G1104"/>
          <cell r="H1104"/>
          <cell r="I1104"/>
          <cell r="J1104"/>
          <cell r="K1104"/>
          <cell r="L1104"/>
          <cell r="M1104"/>
          <cell r="N1104"/>
          <cell r="O1104"/>
          <cell r="P1104"/>
          <cell r="Q1104"/>
          <cell r="R1104"/>
          <cell r="S1104">
            <v>8</v>
          </cell>
          <cell r="T1104">
            <v>8</v>
          </cell>
          <cell r="U1104"/>
          <cell r="V1104"/>
          <cell r="W1104"/>
          <cell r="X1104"/>
          <cell r="Y1104">
            <v>8</v>
          </cell>
          <cell r="Z1104">
            <v>8</v>
          </cell>
          <cell r="AA1104"/>
          <cell r="AB1104"/>
          <cell r="AC1104"/>
          <cell r="AD1104"/>
          <cell r="AE1104"/>
          <cell r="AF1104"/>
          <cell r="AG1104"/>
          <cell r="AH1104"/>
          <cell r="AI1104"/>
          <cell r="AJ1104"/>
          <cell r="AK1104"/>
          <cell r="AL1104"/>
          <cell r="AM1104"/>
          <cell r="AN1104"/>
          <cell r="AO1104"/>
          <cell r="AP1104"/>
          <cell r="AQ1104">
            <v>138.05000000000001</v>
          </cell>
          <cell r="AR1104">
            <v>138.05000000000001</v>
          </cell>
        </row>
        <row r="1105">
          <cell r="A1105" t="str">
            <v>14-7J4</v>
          </cell>
          <cell r="B1105" t="str">
            <v>North Andover</v>
          </cell>
          <cell r="C1105"/>
          <cell r="D1105"/>
          <cell r="E1105"/>
          <cell r="F1105"/>
          <cell r="G1105"/>
          <cell r="H1105"/>
          <cell r="I1105"/>
          <cell r="J1105"/>
          <cell r="K1105"/>
          <cell r="L1105"/>
          <cell r="M1105"/>
          <cell r="N1105"/>
          <cell r="O1105"/>
          <cell r="P1105"/>
          <cell r="Q1105"/>
          <cell r="R1105"/>
          <cell r="S1105">
            <v>2</v>
          </cell>
          <cell r="T1105">
            <v>2</v>
          </cell>
          <cell r="U1105"/>
          <cell r="V1105"/>
          <cell r="W1105"/>
          <cell r="X1105"/>
          <cell r="Y1105">
            <v>2</v>
          </cell>
          <cell r="Z1105">
            <v>2</v>
          </cell>
          <cell r="AA1105"/>
          <cell r="AB1105"/>
          <cell r="AC1105"/>
          <cell r="AD1105"/>
          <cell r="AE1105"/>
          <cell r="AF1105"/>
          <cell r="AG1105"/>
          <cell r="AH1105"/>
          <cell r="AI1105"/>
          <cell r="AJ1105"/>
          <cell r="AK1105"/>
          <cell r="AL1105"/>
          <cell r="AM1105"/>
          <cell r="AN1105"/>
          <cell r="AO1105"/>
          <cell r="AP1105"/>
          <cell r="AQ1105">
            <v>15.37</v>
          </cell>
          <cell r="AR1105">
            <v>15.37</v>
          </cell>
        </row>
        <row r="1106">
          <cell r="A1106" t="str">
            <v>14-7L1</v>
          </cell>
          <cell r="B1106" t="str">
            <v>Salisbury</v>
          </cell>
          <cell r="C1106"/>
          <cell r="D1106"/>
          <cell r="E1106"/>
          <cell r="F1106"/>
          <cell r="G1106"/>
          <cell r="H1106"/>
          <cell r="I1106"/>
          <cell r="J1106"/>
          <cell r="K1106"/>
          <cell r="L1106"/>
          <cell r="M1106"/>
          <cell r="N1106"/>
          <cell r="O1106"/>
          <cell r="P1106"/>
          <cell r="Q1106"/>
          <cell r="R1106"/>
          <cell r="S1106">
            <v>43</v>
          </cell>
          <cell r="T1106">
            <v>43</v>
          </cell>
          <cell r="U1106"/>
          <cell r="V1106"/>
          <cell r="W1106"/>
          <cell r="X1106"/>
          <cell r="Y1106">
            <v>43</v>
          </cell>
          <cell r="Z1106">
            <v>43</v>
          </cell>
          <cell r="AA1106"/>
          <cell r="AB1106"/>
          <cell r="AC1106"/>
          <cell r="AD1106"/>
          <cell r="AE1106"/>
          <cell r="AF1106"/>
          <cell r="AG1106"/>
          <cell r="AH1106"/>
          <cell r="AI1106"/>
          <cell r="AJ1106"/>
          <cell r="AK1106"/>
          <cell r="AL1106"/>
          <cell r="AM1106"/>
          <cell r="AN1106"/>
          <cell r="AO1106"/>
          <cell r="AP1106"/>
          <cell r="AQ1106">
            <v>238.95</v>
          </cell>
          <cell r="AR1106">
            <v>238.95</v>
          </cell>
        </row>
        <row r="1107">
          <cell r="A1107" t="str">
            <v>14-7L2</v>
          </cell>
          <cell r="B1107" t="str">
            <v>Salisbury</v>
          </cell>
          <cell r="C1107"/>
          <cell r="D1107"/>
          <cell r="E1107"/>
          <cell r="F1107"/>
          <cell r="G1107"/>
          <cell r="H1107"/>
          <cell r="I1107"/>
          <cell r="J1107"/>
          <cell r="K1107"/>
          <cell r="L1107"/>
          <cell r="M1107"/>
          <cell r="N1107"/>
          <cell r="O1107"/>
          <cell r="P1107"/>
          <cell r="Q1107"/>
          <cell r="R1107"/>
          <cell r="S1107">
            <v>41</v>
          </cell>
          <cell r="T1107">
            <v>41</v>
          </cell>
          <cell r="U1107"/>
          <cell r="V1107"/>
          <cell r="W1107"/>
          <cell r="X1107"/>
          <cell r="Y1107">
            <v>41</v>
          </cell>
          <cell r="Z1107">
            <v>41</v>
          </cell>
          <cell r="AA1107"/>
          <cell r="AB1107"/>
          <cell r="AC1107"/>
          <cell r="AD1107"/>
          <cell r="AE1107"/>
          <cell r="AF1107"/>
          <cell r="AG1107"/>
          <cell r="AH1107"/>
          <cell r="AI1107"/>
          <cell r="AJ1107"/>
          <cell r="AK1107"/>
          <cell r="AL1107"/>
          <cell r="AM1107"/>
          <cell r="AN1107"/>
          <cell r="AO1107"/>
          <cell r="AP1107"/>
          <cell r="AQ1107">
            <v>346.17</v>
          </cell>
          <cell r="AR1107">
            <v>346.17</v>
          </cell>
        </row>
        <row r="1108">
          <cell r="A1108" t="str">
            <v>14-7L4</v>
          </cell>
          <cell r="B1108" t="str">
            <v>Salisbury</v>
          </cell>
          <cell r="C1108"/>
          <cell r="D1108"/>
          <cell r="E1108"/>
          <cell r="F1108"/>
          <cell r="G1108"/>
          <cell r="H1108"/>
          <cell r="I1108"/>
          <cell r="J1108"/>
          <cell r="K1108"/>
          <cell r="L1108"/>
          <cell r="M1108"/>
          <cell r="N1108"/>
          <cell r="O1108"/>
          <cell r="P1108"/>
          <cell r="Q1108"/>
          <cell r="R1108"/>
          <cell r="S1108">
            <v>73</v>
          </cell>
          <cell r="T1108">
            <v>73</v>
          </cell>
          <cell r="U1108"/>
          <cell r="V1108"/>
          <cell r="W1108"/>
          <cell r="X1108"/>
          <cell r="Y1108">
            <v>73</v>
          </cell>
          <cell r="Z1108">
            <v>73</v>
          </cell>
          <cell r="AA1108"/>
          <cell r="AB1108"/>
          <cell r="AC1108"/>
          <cell r="AD1108"/>
          <cell r="AE1108"/>
          <cell r="AF1108"/>
          <cell r="AG1108"/>
          <cell r="AH1108"/>
          <cell r="AI1108"/>
          <cell r="AJ1108"/>
          <cell r="AK1108"/>
          <cell r="AL1108"/>
          <cell r="AM1108"/>
          <cell r="AN1108"/>
          <cell r="AO1108"/>
          <cell r="AP1108"/>
          <cell r="AQ1108">
            <v>1149.42</v>
          </cell>
          <cell r="AR1108">
            <v>1149.42</v>
          </cell>
        </row>
        <row r="1109">
          <cell r="A1109" t="str">
            <v>14-8L1</v>
          </cell>
          <cell r="B1109" t="str">
            <v>Andover, Lawrence</v>
          </cell>
          <cell r="C1109"/>
          <cell r="D1109"/>
          <cell r="E1109"/>
          <cell r="F1109"/>
          <cell r="G1109"/>
          <cell r="H1109"/>
          <cell r="I1109"/>
          <cell r="J1109"/>
          <cell r="K1109"/>
          <cell r="L1109"/>
          <cell r="M1109"/>
          <cell r="N1109"/>
          <cell r="O1109"/>
          <cell r="P1109"/>
          <cell r="Q1109"/>
          <cell r="R1109"/>
          <cell r="S1109">
            <v>67</v>
          </cell>
          <cell r="T1109">
            <v>67</v>
          </cell>
          <cell r="U1109"/>
          <cell r="V1109"/>
          <cell r="W1109"/>
          <cell r="X1109"/>
          <cell r="Y1109">
            <v>67</v>
          </cell>
          <cell r="Z1109">
            <v>67</v>
          </cell>
          <cell r="AA1109"/>
          <cell r="AB1109"/>
          <cell r="AC1109"/>
          <cell r="AD1109"/>
          <cell r="AE1109"/>
          <cell r="AF1109"/>
          <cell r="AG1109"/>
          <cell r="AH1109"/>
          <cell r="AI1109"/>
          <cell r="AJ1109"/>
          <cell r="AK1109"/>
          <cell r="AL1109"/>
          <cell r="AM1109"/>
          <cell r="AN1109"/>
          <cell r="AO1109"/>
          <cell r="AP1109"/>
          <cell r="AQ1109">
            <v>421.03</v>
          </cell>
          <cell r="AR1109">
            <v>421.03</v>
          </cell>
        </row>
        <row r="1110">
          <cell r="A1110" t="str">
            <v>14-8L2</v>
          </cell>
          <cell r="B1110" t="str">
            <v>Andover, Lawrence, Methuen</v>
          </cell>
          <cell r="C1110"/>
          <cell r="D1110"/>
          <cell r="E1110"/>
          <cell r="F1110"/>
          <cell r="G1110"/>
          <cell r="H1110"/>
          <cell r="I1110"/>
          <cell r="J1110"/>
          <cell r="K1110"/>
          <cell r="L1110"/>
          <cell r="M1110"/>
          <cell r="N1110"/>
          <cell r="O1110"/>
          <cell r="P1110"/>
          <cell r="Q1110"/>
          <cell r="R1110"/>
          <cell r="S1110">
            <v>98</v>
          </cell>
          <cell r="T1110">
            <v>98</v>
          </cell>
          <cell r="U1110"/>
          <cell r="V1110"/>
          <cell r="W1110"/>
          <cell r="X1110"/>
          <cell r="Y1110">
            <v>98</v>
          </cell>
          <cell r="Z1110">
            <v>98</v>
          </cell>
          <cell r="AA1110"/>
          <cell r="AB1110"/>
          <cell r="AC1110"/>
          <cell r="AD1110"/>
          <cell r="AE1110"/>
          <cell r="AF1110"/>
          <cell r="AG1110"/>
          <cell r="AH1110"/>
          <cell r="AI1110"/>
          <cell r="AJ1110"/>
          <cell r="AK1110"/>
          <cell r="AL1110"/>
          <cell r="AM1110"/>
          <cell r="AN1110"/>
          <cell r="AO1110"/>
          <cell r="AP1110"/>
          <cell r="AQ1110">
            <v>824.76</v>
          </cell>
          <cell r="AR1110">
            <v>824.76</v>
          </cell>
        </row>
        <row r="1111">
          <cell r="A1111" t="str">
            <v>14-8L3</v>
          </cell>
          <cell r="B1111" t="str">
            <v>Andover, Lawrence</v>
          </cell>
          <cell r="C1111"/>
          <cell r="D1111"/>
          <cell r="E1111"/>
          <cell r="F1111"/>
          <cell r="G1111"/>
          <cell r="H1111"/>
          <cell r="I1111"/>
          <cell r="J1111"/>
          <cell r="K1111"/>
          <cell r="L1111"/>
          <cell r="M1111"/>
          <cell r="N1111"/>
          <cell r="O1111"/>
          <cell r="P1111"/>
          <cell r="Q1111"/>
          <cell r="R1111"/>
          <cell r="S1111">
            <v>1</v>
          </cell>
          <cell r="T1111">
            <v>1</v>
          </cell>
          <cell r="U1111"/>
          <cell r="V1111"/>
          <cell r="W1111"/>
          <cell r="X1111"/>
          <cell r="Y1111">
            <v>1</v>
          </cell>
          <cell r="Z1111">
            <v>1</v>
          </cell>
          <cell r="AA1111"/>
          <cell r="AB1111"/>
          <cell r="AC1111"/>
          <cell r="AD1111"/>
          <cell r="AE1111"/>
          <cell r="AF1111"/>
          <cell r="AG1111"/>
          <cell r="AH1111"/>
          <cell r="AI1111"/>
          <cell r="AJ1111"/>
          <cell r="AK1111"/>
          <cell r="AL1111"/>
          <cell r="AM1111"/>
          <cell r="AN1111"/>
          <cell r="AO1111"/>
          <cell r="AP1111"/>
          <cell r="AQ1111">
            <v>45</v>
          </cell>
          <cell r="AR1111">
            <v>45</v>
          </cell>
        </row>
        <row r="1112">
          <cell r="A1112" t="str">
            <v>14-8T1</v>
          </cell>
          <cell r="B1112" t="str">
            <v>Andover, Lawrence</v>
          </cell>
          <cell r="C1112"/>
          <cell r="D1112"/>
          <cell r="E1112"/>
          <cell r="F1112"/>
          <cell r="G1112"/>
          <cell r="H1112"/>
          <cell r="I1112"/>
          <cell r="J1112"/>
          <cell r="K1112"/>
          <cell r="L1112"/>
          <cell r="M1112"/>
          <cell r="N1112"/>
          <cell r="O1112"/>
          <cell r="P1112"/>
          <cell r="Q1112"/>
          <cell r="R1112"/>
          <cell r="S1112">
            <v>5</v>
          </cell>
          <cell r="T1112">
            <v>5</v>
          </cell>
          <cell r="U1112"/>
          <cell r="V1112"/>
          <cell r="W1112"/>
          <cell r="X1112"/>
          <cell r="Y1112">
            <v>5</v>
          </cell>
          <cell r="Z1112">
            <v>5</v>
          </cell>
          <cell r="AA1112"/>
          <cell r="AB1112"/>
          <cell r="AC1112"/>
          <cell r="AD1112"/>
          <cell r="AE1112"/>
          <cell r="AF1112"/>
          <cell r="AG1112"/>
          <cell r="AH1112"/>
          <cell r="AI1112"/>
          <cell r="AJ1112"/>
          <cell r="AK1112"/>
          <cell r="AL1112"/>
          <cell r="AM1112"/>
          <cell r="AN1112"/>
          <cell r="AO1112"/>
          <cell r="AP1112"/>
          <cell r="AQ1112">
            <v>1343</v>
          </cell>
          <cell r="AR1112">
            <v>1343</v>
          </cell>
        </row>
        <row r="1113">
          <cell r="A1113" t="str">
            <v>14-8T2</v>
          </cell>
          <cell r="B1113" t="str">
            <v>Andover, Lawrence</v>
          </cell>
          <cell r="C1113"/>
          <cell r="D1113"/>
          <cell r="E1113"/>
          <cell r="F1113"/>
          <cell r="G1113"/>
          <cell r="H1113"/>
          <cell r="I1113"/>
          <cell r="J1113"/>
          <cell r="K1113"/>
          <cell r="L1113"/>
          <cell r="M1113"/>
          <cell r="N1113"/>
          <cell r="O1113"/>
          <cell r="P1113"/>
          <cell r="Q1113"/>
          <cell r="R1113"/>
          <cell r="S1113">
            <v>1</v>
          </cell>
          <cell r="T1113">
            <v>1</v>
          </cell>
          <cell r="U1113"/>
          <cell r="V1113"/>
          <cell r="W1113"/>
          <cell r="X1113"/>
          <cell r="Y1113">
            <v>1</v>
          </cell>
          <cell r="Z1113">
            <v>1</v>
          </cell>
          <cell r="AA1113"/>
          <cell r="AB1113"/>
          <cell r="AC1113"/>
          <cell r="AD1113"/>
          <cell r="AE1113"/>
          <cell r="AF1113"/>
          <cell r="AG1113"/>
          <cell r="AH1113"/>
          <cell r="AI1113"/>
          <cell r="AJ1113"/>
          <cell r="AK1113"/>
          <cell r="AL1113"/>
          <cell r="AM1113"/>
          <cell r="AN1113"/>
          <cell r="AO1113"/>
          <cell r="AP1113"/>
          <cell r="AQ1113">
            <v>600</v>
          </cell>
          <cell r="AR1113">
            <v>600</v>
          </cell>
        </row>
        <row r="1114">
          <cell r="A1114" t="str">
            <v>14-92L1</v>
          </cell>
          <cell r="B1114" t="str">
            <v>Billerica</v>
          </cell>
          <cell r="C1114"/>
          <cell r="D1114"/>
          <cell r="E1114"/>
          <cell r="F1114"/>
          <cell r="G1114"/>
          <cell r="H1114"/>
          <cell r="I1114"/>
          <cell r="J1114"/>
          <cell r="K1114"/>
          <cell r="L1114"/>
          <cell r="M1114"/>
          <cell r="N1114"/>
          <cell r="O1114"/>
          <cell r="P1114"/>
          <cell r="Q1114"/>
          <cell r="R1114"/>
          <cell r="S1114">
            <v>57</v>
          </cell>
          <cell r="T1114">
            <v>57</v>
          </cell>
          <cell r="U1114"/>
          <cell r="V1114"/>
          <cell r="W1114"/>
          <cell r="X1114"/>
          <cell r="Y1114">
            <v>57</v>
          </cell>
          <cell r="Z1114">
            <v>57</v>
          </cell>
          <cell r="AA1114"/>
          <cell r="AB1114"/>
          <cell r="AC1114"/>
          <cell r="AD1114"/>
          <cell r="AE1114"/>
          <cell r="AF1114"/>
          <cell r="AG1114"/>
          <cell r="AH1114"/>
          <cell r="AI1114"/>
          <cell r="AJ1114"/>
          <cell r="AK1114"/>
          <cell r="AL1114"/>
          <cell r="AM1114"/>
          <cell r="AN1114"/>
          <cell r="AO1114"/>
          <cell r="AP1114"/>
          <cell r="AQ1114">
            <v>679.14</v>
          </cell>
          <cell r="AR1114">
            <v>679.14</v>
          </cell>
        </row>
        <row r="1115">
          <cell r="A1115" t="str">
            <v>14-92L2</v>
          </cell>
          <cell r="B1115" t="str">
            <v>Billerica</v>
          </cell>
          <cell r="C1115"/>
          <cell r="D1115"/>
          <cell r="E1115"/>
          <cell r="F1115"/>
          <cell r="G1115"/>
          <cell r="H1115"/>
          <cell r="I1115"/>
          <cell r="J1115"/>
          <cell r="K1115"/>
          <cell r="L1115"/>
          <cell r="M1115"/>
          <cell r="N1115"/>
          <cell r="O1115"/>
          <cell r="P1115"/>
          <cell r="Q1115"/>
          <cell r="R1115"/>
          <cell r="S1115">
            <v>60</v>
          </cell>
          <cell r="T1115">
            <v>60</v>
          </cell>
          <cell r="U1115"/>
          <cell r="V1115"/>
          <cell r="W1115"/>
          <cell r="X1115"/>
          <cell r="Y1115">
            <v>60</v>
          </cell>
          <cell r="Z1115">
            <v>60</v>
          </cell>
          <cell r="AA1115"/>
          <cell r="AB1115"/>
          <cell r="AC1115"/>
          <cell r="AD1115"/>
          <cell r="AE1115"/>
          <cell r="AF1115"/>
          <cell r="AG1115"/>
          <cell r="AH1115"/>
          <cell r="AI1115"/>
          <cell r="AJ1115"/>
          <cell r="AK1115"/>
          <cell r="AL1115"/>
          <cell r="AM1115"/>
          <cell r="AN1115"/>
          <cell r="AO1115"/>
          <cell r="AP1115"/>
          <cell r="AQ1115">
            <v>550.53</v>
          </cell>
          <cell r="AR1115">
            <v>550.53</v>
          </cell>
        </row>
        <row r="1116">
          <cell r="A1116" t="str">
            <v>14-92L3</v>
          </cell>
          <cell r="B1116" t="str">
            <v>Billerica</v>
          </cell>
          <cell r="C1116"/>
          <cell r="D1116"/>
          <cell r="E1116"/>
          <cell r="F1116"/>
          <cell r="G1116"/>
          <cell r="H1116"/>
          <cell r="I1116"/>
          <cell r="J1116"/>
          <cell r="K1116"/>
          <cell r="L1116"/>
          <cell r="M1116"/>
          <cell r="N1116"/>
          <cell r="O1116"/>
          <cell r="P1116"/>
          <cell r="Q1116"/>
          <cell r="R1116"/>
          <cell r="S1116">
            <v>19</v>
          </cell>
          <cell r="T1116">
            <v>19</v>
          </cell>
          <cell r="U1116"/>
          <cell r="V1116"/>
          <cell r="W1116"/>
          <cell r="X1116"/>
          <cell r="Y1116">
            <v>19</v>
          </cell>
          <cell r="Z1116">
            <v>19</v>
          </cell>
          <cell r="AA1116"/>
          <cell r="AB1116"/>
          <cell r="AC1116"/>
          <cell r="AD1116"/>
          <cell r="AE1116"/>
          <cell r="AF1116"/>
          <cell r="AG1116"/>
          <cell r="AH1116"/>
          <cell r="AI1116"/>
          <cell r="AJ1116"/>
          <cell r="AK1116"/>
          <cell r="AL1116"/>
          <cell r="AM1116"/>
          <cell r="AN1116"/>
          <cell r="AO1116"/>
          <cell r="AP1116"/>
          <cell r="AQ1116">
            <v>133.97</v>
          </cell>
          <cell r="AR1116">
            <v>133.97</v>
          </cell>
        </row>
        <row r="1117">
          <cell r="A1117" t="str">
            <v>14-92L4</v>
          </cell>
          <cell r="B1117" t="str">
            <v>Billerica</v>
          </cell>
          <cell r="C1117"/>
          <cell r="D1117"/>
          <cell r="E1117"/>
          <cell r="F1117"/>
          <cell r="G1117"/>
          <cell r="H1117"/>
          <cell r="I1117"/>
          <cell r="J1117"/>
          <cell r="K1117"/>
          <cell r="L1117"/>
          <cell r="M1117"/>
          <cell r="N1117"/>
          <cell r="O1117"/>
          <cell r="P1117"/>
          <cell r="Q1117"/>
          <cell r="R1117"/>
          <cell r="S1117">
            <v>6</v>
          </cell>
          <cell r="T1117">
            <v>6</v>
          </cell>
          <cell r="U1117"/>
          <cell r="V1117"/>
          <cell r="W1117"/>
          <cell r="X1117"/>
          <cell r="Y1117">
            <v>6</v>
          </cell>
          <cell r="Z1117">
            <v>6</v>
          </cell>
          <cell r="AA1117"/>
          <cell r="AB1117"/>
          <cell r="AC1117"/>
          <cell r="AD1117"/>
          <cell r="AE1117"/>
          <cell r="AF1117"/>
          <cell r="AG1117"/>
          <cell r="AH1117"/>
          <cell r="AI1117"/>
          <cell r="AJ1117"/>
          <cell r="AK1117"/>
          <cell r="AL1117"/>
          <cell r="AM1117"/>
          <cell r="AN1117"/>
          <cell r="AO1117"/>
          <cell r="AP1117"/>
          <cell r="AQ1117">
            <v>1044.8800000000001</v>
          </cell>
          <cell r="AR1117">
            <v>1044.8800000000001</v>
          </cell>
        </row>
        <row r="1118">
          <cell r="A1118" t="str">
            <v>14-92L6</v>
          </cell>
          <cell r="B1118" t="str">
            <v>Billerica</v>
          </cell>
          <cell r="C1118"/>
          <cell r="D1118"/>
          <cell r="E1118"/>
          <cell r="F1118"/>
          <cell r="G1118"/>
          <cell r="H1118"/>
          <cell r="I1118"/>
          <cell r="J1118"/>
          <cell r="K1118"/>
          <cell r="L1118"/>
          <cell r="M1118"/>
          <cell r="N1118"/>
          <cell r="O1118"/>
          <cell r="P1118"/>
          <cell r="Q1118"/>
          <cell r="R1118"/>
          <cell r="S1118">
            <v>73</v>
          </cell>
          <cell r="T1118">
            <v>73</v>
          </cell>
          <cell r="U1118"/>
          <cell r="V1118"/>
          <cell r="W1118"/>
          <cell r="X1118"/>
          <cell r="Y1118">
            <v>73</v>
          </cell>
          <cell r="Z1118">
            <v>73</v>
          </cell>
          <cell r="AA1118"/>
          <cell r="AB1118"/>
          <cell r="AC1118"/>
          <cell r="AD1118"/>
          <cell r="AE1118"/>
          <cell r="AF1118"/>
          <cell r="AG1118"/>
          <cell r="AH1118"/>
          <cell r="AI1118"/>
          <cell r="AJ1118"/>
          <cell r="AK1118"/>
          <cell r="AL1118"/>
          <cell r="AM1118"/>
          <cell r="AN1118"/>
          <cell r="AO1118"/>
          <cell r="AP1118"/>
          <cell r="AQ1118">
            <v>598.71</v>
          </cell>
          <cell r="AR1118">
            <v>598.71</v>
          </cell>
        </row>
        <row r="1119">
          <cell r="A1119" t="str">
            <v>14-9J1</v>
          </cell>
          <cell r="B1119" t="str">
            <v>Chelmsford</v>
          </cell>
          <cell r="C1119"/>
          <cell r="D1119"/>
          <cell r="E1119"/>
          <cell r="F1119"/>
          <cell r="G1119"/>
          <cell r="H1119"/>
          <cell r="I1119"/>
          <cell r="J1119"/>
          <cell r="K1119"/>
          <cell r="L1119"/>
          <cell r="M1119"/>
          <cell r="N1119"/>
          <cell r="O1119"/>
          <cell r="P1119"/>
          <cell r="Q1119"/>
          <cell r="R1119"/>
          <cell r="S1119">
            <v>11</v>
          </cell>
          <cell r="T1119">
            <v>11</v>
          </cell>
          <cell r="U1119"/>
          <cell r="V1119"/>
          <cell r="W1119"/>
          <cell r="X1119"/>
          <cell r="Y1119">
            <v>11</v>
          </cell>
          <cell r="Z1119">
            <v>11</v>
          </cell>
          <cell r="AA1119"/>
          <cell r="AB1119"/>
          <cell r="AC1119"/>
          <cell r="AD1119"/>
          <cell r="AE1119"/>
          <cell r="AF1119"/>
          <cell r="AG1119"/>
          <cell r="AH1119"/>
          <cell r="AI1119"/>
          <cell r="AJ1119"/>
          <cell r="AK1119"/>
          <cell r="AL1119"/>
          <cell r="AM1119"/>
          <cell r="AN1119"/>
          <cell r="AO1119"/>
          <cell r="AP1119"/>
          <cell r="AQ1119">
            <v>147.03</v>
          </cell>
          <cell r="AR1119">
            <v>147.03</v>
          </cell>
        </row>
        <row r="1120">
          <cell r="A1120" t="str">
            <v>14-9J2</v>
          </cell>
          <cell r="B1120" t="str">
            <v>Chelmsford</v>
          </cell>
          <cell r="C1120"/>
          <cell r="D1120"/>
          <cell r="E1120"/>
          <cell r="F1120"/>
          <cell r="G1120"/>
          <cell r="H1120"/>
          <cell r="I1120"/>
          <cell r="J1120"/>
          <cell r="K1120"/>
          <cell r="L1120"/>
          <cell r="M1120"/>
          <cell r="N1120"/>
          <cell r="O1120"/>
          <cell r="P1120"/>
          <cell r="Q1120"/>
          <cell r="R1120"/>
          <cell r="S1120">
            <v>1</v>
          </cell>
          <cell r="T1120">
            <v>1</v>
          </cell>
          <cell r="U1120"/>
          <cell r="V1120"/>
          <cell r="W1120"/>
          <cell r="X1120"/>
          <cell r="Y1120">
            <v>1</v>
          </cell>
          <cell r="Z1120">
            <v>1</v>
          </cell>
          <cell r="AA1120"/>
          <cell r="AB1120"/>
          <cell r="AC1120"/>
          <cell r="AD1120"/>
          <cell r="AE1120"/>
          <cell r="AF1120"/>
          <cell r="AG1120"/>
          <cell r="AH1120"/>
          <cell r="AI1120"/>
          <cell r="AJ1120"/>
          <cell r="AK1120"/>
          <cell r="AL1120"/>
          <cell r="AM1120"/>
          <cell r="AN1120"/>
          <cell r="AO1120"/>
          <cell r="AP1120"/>
          <cell r="AQ1120">
            <v>9</v>
          </cell>
          <cell r="AR1120">
            <v>9</v>
          </cell>
        </row>
        <row r="1121">
          <cell r="A1121" t="str">
            <v>14-9J3</v>
          </cell>
          <cell r="B1121" t="str">
            <v>Chelmsford</v>
          </cell>
          <cell r="C1121"/>
          <cell r="D1121"/>
          <cell r="E1121"/>
          <cell r="F1121"/>
          <cell r="G1121"/>
          <cell r="H1121"/>
          <cell r="I1121"/>
          <cell r="J1121"/>
          <cell r="K1121"/>
          <cell r="L1121"/>
          <cell r="M1121"/>
          <cell r="N1121"/>
          <cell r="O1121"/>
          <cell r="P1121"/>
          <cell r="Q1121"/>
          <cell r="R1121"/>
          <cell r="S1121">
            <v>14</v>
          </cell>
          <cell r="T1121">
            <v>14</v>
          </cell>
          <cell r="U1121"/>
          <cell r="V1121"/>
          <cell r="W1121"/>
          <cell r="X1121"/>
          <cell r="Y1121">
            <v>14</v>
          </cell>
          <cell r="Z1121">
            <v>14</v>
          </cell>
          <cell r="AA1121"/>
          <cell r="AB1121"/>
          <cell r="AC1121"/>
          <cell r="AD1121"/>
          <cell r="AE1121"/>
          <cell r="AF1121"/>
          <cell r="AG1121"/>
          <cell r="AH1121"/>
          <cell r="AI1121"/>
          <cell r="AJ1121"/>
          <cell r="AK1121"/>
          <cell r="AL1121"/>
          <cell r="AM1121"/>
          <cell r="AN1121"/>
          <cell r="AO1121"/>
          <cell r="AP1121"/>
          <cell r="AQ1121">
            <v>77.91</v>
          </cell>
          <cell r="AR1121">
            <v>77.91</v>
          </cell>
        </row>
        <row r="1122">
          <cell r="A1122" t="str">
            <v>14-FD12H1</v>
          </cell>
          <cell r="B1122" t="str">
            <v>Andover</v>
          </cell>
          <cell r="C1122"/>
          <cell r="D1122"/>
          <cell r="E1122"/>
          <cell r="F1122"/>
          <cell r="G1122"/>
          <cell r="H1122"/>
          <cell r="I1122"/>
          <cell r="J1122"/>
          <cell r="K1122"/>
          <cell r="L1122"/>
          <cell r="M1122"/>
          <cell r="N1122"/>
          <cell r="O1122"/>
          <cell r="P1122"/>
          <cell r="Q1122"/>
          <cell r="R1122"/>
          <cell r="S1122"/>
          <cell r="T1122"/>
          <cell r="U1122"/>
          <cell r="V1122"/>
          <cell r="W1122"/>
          <cell r="X1122"/>
          <cell r="Y1122">
            <v>0</v>
          </cell>
          <cell r="Z1122">
            <v>0</v>
          </cell>
          <cell r="AA1122"/>
          <cell r="AB1122"/>
          <cell r="AC1122"/>
          <cell r="AD1122"/>
          <cell r="AE1122"/>
          <cell r="AF1122"/>
          <cell r="AG1122"/>
          <cell r="AH1122"/>
          <cell r="AI1122"/>
          <cell r="AJ1122"/>
          <cell r="AK1122"/>
          <cell r="AL1122"/>
          <cell r="AM1122"/>
          <cell r="AN1122"/>
          <cell r="AO1122"/>
          <cell r="AP1122"/>
          <cell r="AQ1122"/>
          <cell r="AR1122"/>
        </row>
        <row r="1123">
          <cell r="A1123"/>
          <cell r="B1123"/>
          <cell r="C1123">
            <v>5</v>
          </cell>
          <cell r="D1123">
            <v>5</v>
          </cell>
          <cell r="E1123">
            <v>4</v>
          </cell>
          <cell r="F1123">
            <v>4</v>
          </cell>
          <cell r="G1123">
            <v>2</v>
          </cell>
          <cell r="H1123">
            <v>2</v>
          </cell>
          <cell r="I1123">
            <v>10</v>
          </cell>
          <cell r="J1123">
            <v>10</v>
          </cell>
          <cell r="K1123">
            <v>7</v>
          </cell>
          <cell r="L1123">
            <v>7</v>
          </cell>
          <cell r="M1123">
            <v>1</v>
          </cell>
          <cell r="N1123">
            <v>1</v>
          </cell>
          <cell r="O1123">
            <v>135</v>
          </cell>
          <cell r="P1123">
            <v>135</v>
          </cell>
          <cell r="Q1123">
            <v>2</v>
          </cell>
          <cell r="R1123">
            <v>2</v>
          </cell>
          <cell r="S1123">
            <v>41296</v>
          </cell>
          <cell r="T1123">
            <v>41279</v>
          </cell>
          <cell r="U1123">
            <v>9</v>
          </cell>
          <cell r="V1123">
            <v>9</v>
          </cell>
          <cell r="W1123">
            <v>53</v>
          </cell>
          <cell r="X1123">
            <v>53</v>
          </cell>
          <cell r="Y1123">
            <v>41524</v>
          </cell>
          <cell r="Z1123">
            <v>41507</v>
          </cell>
          <cell r="AA1123">
            <v>2450</v>
          </cell>
          <cell r="AB1123">
            <v>2450</v>
          </cell>
          <cell r="AC1123">
            <v>1670</v>
          </cell>
          <cell r="AD1123">
            <v>1670</v>
          </cell>
          <cell r="AE1123">
            <v>5350</v>
          </cell>
          <cell r="AF1123">
            <v>5350</v>
          </cell>
          <cell r="AG1123">
            <v>5087</v>
          </cell>
          <cell r="AH1123">
            <v>5087</v>
          </cell>
          <cell r="AI1123">
            <v>17230</v>
          </cell>
          <cell r="AJ1123">
            <v>17230</v>
          </cell>
          <cell r="AK1123">
            <v>280</v>
          </cell>
          <cell r="AL1123">
            <v>280</v>
          </cell>
          <cell r="AM1123">
            <v>76729.499999999956</v>
          </cell>
          <cell r="AN1123">
            <v>76729.499999999956</v>
          </cell>
          <cell r="AO1123">
            <v>10</v>
          </cell>
          <cell r="AP1123">
            <v>10</v>
          </cell>
          <cell r="AQ1123">
            <v>896468.37299999921</v>
          </cell>
          <cell r="AR1123">
            <v>882622.22499999951</v>
          </cell>
        </row>
        <row r="1124">
          <cell r="A1124"/>
          <cell r="B1124"/>
          <cell r="C1124"/>
          <cell r="D1124"/>
          <cell r="E1124"/>
          <cell r="F1124"/>
          <cell r="G1124"/>
          <cell r="H1124"/>
          <cell r="I1124"/>
          <cell r="J1124"/>
          <cell r="K1124"/>
          <cell r="L1124"/>
          <cell r="M1124"/>
          <cell r="N1124"/>
          <cell r="O1124"/>
          <cell r="P1124"/>
          <cell r="Q1124"/>
          <cell r="R1124"/>
          <cell r="S1124"/>
          <cell r="T1124"/>
          <cell r="U1124"/>
          <cell r="V1124"/>
          <cell r="W1124"/>
          <cell r="X1124"/>
          <cell r="Y1124"/>
          <cell r="Z1124"/>
          <cell r="AA1124"/>
          <cell r="AB1124"/>
          <cell r="AC1124"/>
          <cell r="AD1124"/>
          <cell r="AE1124"/>
          <cell r="AF1124"/>
          <cell r="AG1124"/>
          <cell r="AH1124"/>
          <cell r="AI1124"/>
          <cell r="AJ1124"/>
          <cell r="AK1124"/>
          <cell r="AL1124"/>
          <cell r="AM1124"/>
          <cell r="AN1124"/>
          <cell r="AO1124"/>
          <cell r="AP1124"/>
          <cell r="AQ1124"/>
          <cell r="AR1124"/>
        </row>
        <row r="1125">
          <cell r="Y1125">
            <v>41524</v>
          </cell>
        </row>
        <row r="1136">
          <cell r="Y1136"/>
          <cell r="Z1136"/>
        </row>
        <row r="1137">
          <cell r="Y1137"/>
          <cell r="Z1137"/>
        </row>
        <row r="1138">
          <cell r="Y1138"/>
          <cell r="Z1138"/>
        </row>
        <row r="1139">
          <cell r="Y1139"/>
          <cell r="Z1139"/>
        </row>
        <row r="1140">
          <cell r="Y1140"/>
          <cell r="Z1140"/>
        </row>
        <row r="1141">
          <cell r="Y1141"/>
          <cell r="Z1141"/>
        </row>
        <row r="1142">
          <cell r="Y1142"/>
          <cell r="Z1142"/>
        </row>
        <row r="1143">
          <cell r="Y1143"/>
          <cell r="Z1143"/>
        </row>
        <row r="1144">
          <cell r="Y1144"/>
          <cell r="Z1144"/>
        </row>
        <row r="1145">
          <cell r="Y1145"/>
          <cell r="Z1145"/>
        </row>
        <row r="1146">
          <cell r="Y1146"/>
          <cell r="Z1146"/>
        </row>
        <row r="1147">
          <cell r="Y1147"/>
          <cell r="Z1147"/>
        </row>
        <row r="1148">
          <cell r="Y1148"/>
          <cell r="Z1148"/>
        </row>
        <row r="1149">
          <cell r="Y1149"/>
          <cell r="Z1149"/>
        </row>
        <row r="1150">
          <cell r="Y1150"/>
          <cell r="Z1150"/>
        </row>
        <row r="1151">
          <cell r="Y1151"/>
          <cell r="Z1151"/>
        </row>
        <row r="1152">
          <cell r="Y1152"/>
          <cell r="Z1152"/>
        </row>
        <row r="1153">
          <cell r="Y1153"/>
          <cell r="Z1153"/>
        </row>
        <row r="1154">
          <cell r="Y1154"/>
          <cell r="Z1154"/>
        </row>
        <row r="1155">
          <cell r="Y1155"/>
          <cell r="Z1155"/>
        </row>
        <row r="1156">
          <cell r="Y1156"/>
          <cell r="Z1156"/>
        </row>
        <row r="1157">
          <cell r="Y1157"/>
          <cell r="Z1157"/>
        </row>
        <row r="1158">
          <cell r="Y1158"/>
          <cell r="Z1158"/>
        </row>
        <row r="1159">
          <cell r="Y1159"/>
          <cell r="Z1159"/>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542D1-85AA-46FC-A788-912C12F43076}">
  <dimension ref="A2:B9"/>
  <sheetViews>
    <sheetView workbookViewId="0">
      <selection activeCell="B15" sqref="B15"/>
    </sheetView>
  </sheetViews>
  <sheetFormatPr defaultRowHeight="28.5" customHeight="1" x14ac:dyDescent="0.25"/>
  <cols>
    <col min="2" max="2" width="84.5703125" customWidth="1"/>
  </cols>
  <sheetData>
    <row r="2" spans="1:2" ht="28.5" customHeight="1" x14ac:dyDescent="0.25">
      <c r="A2" t="s">
        <v>0</v>
      </c>
    </row>
    <row r="3" spans="1:2" ht="28.5" customHeight="1" x14ac:dyDescent="0.25">
      <c r="B3" s="129" t="s">
        <v>1</v>
      </c>
    </row>
    <row r="5" spans="1:2" ht="28.5" customHeight="1" x14ac:dyDescent="0.25">
      <c r="A5" t="s">
        <v>0</v>
      </c>
    </row>
    <row r="6" spans="1:2" ht="45" customHeight="1" x14ac:dyDescent="0.25">
      <c r="B6" s="3" t="s">
        <v>2</v>
      </c>
    </row>
    <row r="7" spans="1:2" ht="28.5" customHeight="1" x14ac:dyDescent="0.25">
      <c r="B7" s="12"/>
    </row>
    <row r="8" spans="1:2" ht="28.5" customHeight="1" x14ac:dyDescent="0.25">
      <c r="A8" t="s">
        <v>0</v>
      </c>
    </row>
    <row r="9" spans="1:2" ht="71.25" customHeight="1" x14ac:dyDescent="0.25">
      <c r="B9" s="654" t="s">
        <v>3</v>
      </c>
    </row>
  </sheetData>
  <pageMargins left="0.7" right="0.7" top="0.75" bottom="0.75" header="0.3" footer="0.3"/>
  <pageSetup orientation="portrait" r:id="rId1"/>
  <headerFooter>
    <oddHeader>&amp;RMassachusetts Electric Company and
Nantucket Electric Company
each d/b/a National Grid
D.P.U. 23-30
Grid Modernization Annual Report Appendix CY2022
Page &amp;P of &amp;N</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0613D-0816-4D6B-84B7-C229B3C88FD0}">
  <dimension ref="A1:CU47"/>
  <sheetViews>
    <sheetView topLeftCell="Q1" zoomScale="55" zoomScaleNormal="55" workbookViewId="0">
      <selection activeCell="B15" sqref="B15"/>
    </sheetView>
  </sheetViews>
  <sheetFormatPr defaultColWidth="8.7109375" defaultRowHeight="15" x14ac:dyDescent="0.25"/>
  <cols>
    <col min="1" max="1" width="23.28515625" customWidth="1"/>
    <col min="2" max="4" width="15.7109375" customWidth="1"/>
    <col min="5" max="6" width="22" bestFit="1" customWidth="1"/>
    <col min="7" max="7" width="15.7109375" customWidth="1"/>
    <col min="8" max="8" width="18.85546875" customWidth="1"/>
    <col min="9" max="9" width="14.7109375" customWidth="1"/>
    <col min="10" max="13" width="12.7109375" customWidth="1"/>
    <col min="14" max="14" width="14.42578125" customWidth="1"/>
    <col min="15" max="15" width="15.5703125" customWidth="1"/>
    <col min="16" max="16" width="14.140625" customWidth="1"/>
    <col min="17" max="17" width="18.28515625" customWidth="1"/>
    <col min="18" max="18" width="17.5703125" customWidth="1"/>
    <col min="19" max="24" width="18.7109375" customWidth="1"/>
    <col min="25" max="26" width="18.42578125" customWidth="1"/>
    <col min="27" max="33" width="19.7109375" customWidth="1"/>
    <col min="34" max="34" width="21.28515625" customWidth="1"/>
    <col min="35" max="35" width="18.7109375" customWidth="1"/>
    <col min="36" max="41" width="19.7109375" customWidth="1"/>
    <col min="42" max="42" width="21.42578125" customWidth="1"/>
    <col min="43" max="43" width="22.7109375" bestFit="1" customWidth="1"/>
    <col min="44" max="51" width="19.7109375" customWidth="1"/>
    <col min="52" max="52" width="13.7109375" style="88" customWidth="1"/>
    <col min="53" max="54" width="13.7109375" customWidth="1"/>
    <col min="55" max="55" width="15.140625" customWidth="1"/>
    <col min="56" max="62" width="13.7109375" customWidth="1"/>
    <col min="63" max="63" width="18.85546875" customWidth="1"/>
    <col min="64" max="65" width="14.7109375" customWidth="1"/>
    <col min="66" max="70" width="15.7109375" customWidth="1"/>
    <col min="71" max="78" width="20.140625" customWidth="1"/>
    <col min="79" max="79" width="25.7109375" customWidth="1"/>
    <col min="80" max="80" width="17" customWidth="1"/>
    <col min="81" max="81" width="18.140625" customWidth="1"/>
    <col min="82" max="82" width="20.140625" customWidth="1"/>
    <col min="83" max="83" width="21.42578125" customWidth="1"/>
    <col min="84" max="84" width="14.42578125" customWidth="1"/>
  </cols>
  <sheetData>
    <row r="1" spans="1:84" ht="21.75" customHeight="1" x14ac:dyDescent="0.3">
      <c r="A1" s="1" t="s">
        <v>2055</v>
      </c>
      <c r="B1" s="1" t="s">
        <v>747</v>
      </c>
      <c r="C1" s="149"/>
      <c r="D1" s="252" t="s">
        <v>6</v>
      </c>
      <c r="E1" s="252" t="s">
        <v>717</v>
      </c>
      <c r="G1" s="1"/>
      <c r="H1" s="1"/>
      <c r="S1" s="30"/>
      <c r="T1" s="31"/>
      <c r="U1" s="30"/>
      <c r="V1" s="30"/>
      <c r="W1" s="30"/>
      <c r="X1" s="30"/>
      <c r="AA1" s="30"/>
      <c r="AB1" s="30"/>
      <c r="AC1" s="30"/>
      <c r="AD1" s="30"/>
      <c r="AE1" s="30"/>
      <c r="AF1" s="30"/>
      <c r="AG1" s="30"/>
      <c r="AH1" s="30"/>
      <c r="AI1" s="30"/>
      <c r="AJ1" s="30"/>
      <c r="AK1" s="30"/>
      <c r="AL1" s="30"/>
      <c r="AM1" s="30"/>
      <c r="AN1" s="30"/>
      <c r="AO1" s="30"/>
      <c r="AP1" s="30"/>
    </row>
    <row r="2" spans="1:84" x14ac:dyDescent="0.25">
      <c r="A2" s="2"/>
      <c r="B2" s="2"/>
      <c r="C2" s="2"/>
      <c r="D2" s="252" t="s">
        <v>8</v>
      </c>
      <c r="E2" s="259">
        <v>2025</v>
      </c>
    </row>
    <row r="3" spans="1:84" x14ac:dyDescent="0.25">
      <c r="B3" s="2"/>
      <c r="C3" s="2"/>
      <c r="D3" s="2"/>
      <c r="E3" s="2"/>
    </row>
    <row r="4" spans="1:84" ht="15" customHeight="1" x14ac:dyDescent="0.25">
      <c r="A4" s="186" t="s">
        <v>748</v>
      </c>
      <c r="B4" s="161"/>
      <c r="C4" s="156"/>
      <c r="D4" s="156"/>
      <c r="E4" s="156"/>
      <c r="F4" s="157"/>
      <c r="G4" s="3"/>
      <c r="H4" s="3"/>
      <c r="I4" s="3"/>
      <c r="J4" s="3"/>
      <c r="K4" s="3"/>
      <c r="L4" s="3"/>
      <c r="M4" s="3"/>
      <c r="N4" s="3"/>
      <c r="O4" s="3"/>
      <c r="P4" s="3"/>
      <c r="Q4" s="3"/>
    </row>
    <row r="5" spans="1:84" ht="15" customHeight="1" x14ac:dyDescent="0.25">
      <c r="A5" s="171" t="s">
        <v>749</v>
      </c>
      <c r="B5" s="167"/>
      <c r="C5" s="152"/>
      <c r="D5" s="152"/>
      <c r="E5" s="152"/>
      <c r="F5" s="153"/>
      <c r="G5" s="6"/>
      <c r="H5" s="6"/>
      <c r="I5" s="6"/>
      <c r="J5" s="6"/>
      <c r="K5" s="6"/>
      <c r="L5" s="6"/>
    </row>
    <row r="6" spans="1:84" ht="15" customHeight="1" x14ac:dyDescent="0.25">
      <c r="A6" s="171" t="s">
        <v>750</v>
      </c>
      <c r="B6" s="167"/>
      <c r="C6" s="152"/>
      <c r="D6" s="152"/>
      <c r="E6" s="152"/>
      <c r="F6" s="153"/>
      <c r="G6" s="6"/>
      <c r="H6" s="6"/>
      <c r="I6" s="6"/>
      <c r="J6" s="6"/>
      <c r="K6" s="6"/>
      <c r="L6" s="6"/>
      <c r="T6" s="48"/>
      <c r="U6" s="48"/>
      <c r="V6" s="48"/>
    </row>
    <row r="7" spans="1:84" ht="15" customHeight="1" x14ac:dyDescent="0.25">
      <c r="A7" s="171" t="s">
        <v>751</v>
      </c>
      <c r="B7" s="167"/>
      <c r="C7" s="152"/>
      <c r="D7" s="152"/>
      <c r="E7" s="152"/>
      <c r="F7" s="153"/>
      <c r="G7" s="6"/>
      <c r="H7" s="6"/>
      <c r="I7" s="6"/>
      <c r="J7" s="6"/>
      <c r="K7" s="6"/>
      <c r="L7" s="6"/>
      <c r="T7" s="48"/>
      <c r="U7" s="48"/>
      <c r="V7" s="48"/>
    </row>
    <row r="8" spans="1:84" ht="15" customHeight="1" x14ac:dyDescent="0.25">
      <c r="A8" s="171" t="s">
        <v>752</v>
      </c>
      <c r="B8" s="167"/>
      <c r="C8" s="152"/>
      <c r="D8" s="152"/>
      <c r="E8" s="152"/>
      <c r="F8" s="153"/>
      <c r="G8" s="6"/>
      <c r="H8" s="6"/>
      <c r="I8" s="6"/>
      <c r="J8" s="6"/>
      <c r="K8" s="6"/>
      <c r="L8" s="6"/>
      <c r="T8" s="48"/>
      <c r="U8" s="48"/>
      <c r="V8" s="48"/>
    </row>
    <row r="9" spans="1:84" ht="15" customHeight="1" x14ac:dyDescent="0.25">
      <c r="A9" s="173" t="s">
        <v>753</v>
      </c>
      <c r="B9" s="174"/>
      <c r="C9" s="154"/>
      <c r="D9" s="154"/>
      <c r="E9" s="154"/>
      <c r="F9" s="155"/>
      <c r="G9" s="6"/>
      <c r="H9" s="6"/>
      <c r="I9" s="6"/>
      <c r="J9" s="6"/>
      <c r="K9" s="6"/>
      <c r="L9" s="6"/>
      <c r="T9" s="48"/>
      <c r="U9" s="48"/>
      <c r="V9" s="48"/>
    </row>
    <row r="10" spans="1:84" ht="15.75" thickBot="1" x14ac:dyDescent="0.3"/>
    <row r="11" spans="1:84" ht="15.75" thickBot="1" x14ac:dyDescent="0.3">
      <c r="A11" s="1451" t="s">
        <v>755</v>
      </c>
      <c r="B11" s="1452"/>
      <c r="C11" s="1452"/>
      <c r="D11" s="1452"/>
      <c r="E11" s="1452"/>
      <c r="F11" s="1452"/>
      <c r="G11" s="1452"/>
      <c r="H11" s="1453"/>
      <c r="I11" s="1481" t="s">
        <v>756</v>
      </c>
      <c r="J11" s="1481"/>
      <c r="K11" s="1481"/>
      <c r="L11" s="1481"/>
      <c r="M11" s="1481"/>
      <c r="N11" s="1481"/>
      <c r="O11" s="1481"/>
      <c r="P11" s="1482"/>
      <c r="Q11" s="1490" t="s">
        <v>757</v>
      </c>
      <c r="R11" s="1491"/>
      <c r="S11" s="1489" t="s">
        <v>758</v>
      </c>
      <c r="T11" s="1475"/>
      <c r="U11" s="1475"/>
      <c r="V11" s="1475"/>
      <c r="W11" s="1475"/>
      <c r="X11" s="1475"/>
      <c r="Y11" s="1475"/>
      <c r="Z11" s="1475"/>
      <c r="AA11" s="1475"/>
      <c r="AB11" s="1475"/>
      <c r="AC11" s="1475"/>
      <c r="AD11" s="1475"/>
      <c r="AE11" s="1475"/>
      <c r="AF11" s="1475"/>
      <c r="AG11" s="1475"/>
      <c r="AH11" s="1475"/>
      <c r="AI11" s="1475"/>
      <c r="AJ11" s="1475"/>
      <c r="AK11" s="1475"/>
      <c r="AL11" s="1475"/>
      <c r="AM11" s="1475"/>
      <c r="AN11" s="1475"/>
      <c r="AO11" s="1475"/>
      <c r="AP11" s="1475"/>
      <c r="AQ11" s="1476"/>
      <c r="AR11" s="1458" t="s">
        <v>759</v>
      </c>
      <c r="AS11" s="1459"/>
      <c r="AT11" s="1459"/>
      <c r="AU11" s="1459"/>
      <c r="AV11" s="1459"/>
      <c r="AW11" s="1459"/>
      <c r="AX11" s="1459"/>
      <c r="AY11" s="1460"/>
      <c r="AZ11" s="1435" t="s">
        <v>760</v>
      </c>
      <c r="BA11" s="1436"/>
      <c r="BB11" s="1436"/>
      <c r="BC11" s="1436"/>
      <c r="BD11" s="1436"/>
      <c r="BE11" s="1436"/>
      <c r="BF11" s="1436"/>
      <c r="BG11" s="1436"/>
      <c r="BH11" s="1436"/>
      <c r="BI11" s="1436"/>
      <c r="BJ11" s="1436"/>
      <c r="BK11" s="1436"/>
      <c r="BL11" s="1436"/>
      <c r="BM11" s="1436"/>
      <c r="BN11" s="1436"/>
      <c r="BO11" s="1436"/>
      <c r="BP11" s="1436"/>
      <c r="BQ11" s="1436"/>
      <c r="BR11" s="1436"/>
      <c r="BS11" s="1436"/>
      <c r="BT11" s="1436"/>
      <c r="BU11" s="1436"/>
      <c r="BV11" s="1436"/>
      <c r="BW11" s="1436"/>
      <c r="BX11" s="1436"/>
      <c r="BY11" s="1436"/>
      <c r="BZ11" s="1437"/>
      <c r="CA11" s="1421" t="s">
        <v>761</v>
      </c>
      <c r="CB11" s="1422"/>
      <c r="CC11" s="1422"/>
      <c r="CD11" s="1422"/>
      <c r="CE11" s="1422"/>
      <c r="CF11" s="1423"/>
    </row>
    <row r="12" spans="1:84" ht="15.75" customHeight="1" thickBot="1" x14ac:dyDescent="0.3">
      <c r="A12" s="1454"/>
      <c r="B12" s="1455"/>
      <c r="C12" s="1455"/>
      <c r="D12" s="1455"/>
      <c r="E12" s="1455"/>
      <c r="F12" s="1455"/>
      <c r="G12" s="1455"/>
      <c r="H12" s="1456"/>
      <c r="I12" s="1484"/>
      <c r="J12" s="1484"/>
      <c r="K12" s="1484"/>
      <c r="L12" s="1484"/>
      <c r="M12" s="1484"/>
      <c r="N12" s="1484"/>
      <c r="O12" s="1484"/>
      <c r="P12" s="1485"/>
      <c r="Q12" s="1492"/>
      <c r="R12" s="1493"/>
      <c r="S12" s="1471" t="s">
        <v>762</v>
      </c>
      <c r="T12" s="1472"/>
      <c r="U12" s="1472"/>
      <c r="V12" s="1472"/>
      <c r="W12" s="1472"/>
      <c r="X12" s="1472"/>
      <c r="Y12" s="1472"/>
      <c r="Z12" s="1473"/>
      <c r="AA12" s="1471" t="s">
        <v>763</v>
      </c>
      <c r="AB12" s="1472"/>
      <c r="AC12" s="1472"/>
      <c r="AD12" s="1472"/>
      <c r="AE12" s="1472"/>
      <c r="AF12" s="1472"/>
      <c r="AG12" s="1472"/>
      <c r="AH12" s="1472"/>
      <c r="AI12" s="1473"/>
      <c r="AJ12" s="1477" t="s">
        <v>764</v>
      </c>
      <c r="AK12" s="1478"/>
      <c r="AL12" s="1478"/>
      <c r="AM12" s="1478"/>
      <c r="AN12" s="1478"/>
      <c r="AO12" s="1478"/>
      <c r="AP12" s="1478"/>
      <c r="AQ12" s="1479"/>
      <c r="AR12" s="1461"/>
      <c r="AS12" s="1462"/>
      <c r="AT12" s="1462"/>
      <c r="AU12" s="1462"/>
      <c r="AV12" s="1462"/>
      <c r="AW12" s="1462"/>
      <c r="AX12" s="1462"/>
      <c r="AY12" s="1463"/>
      <c r="AZ12" s="1421" t="s">
        <v>765</v>
      </c>
      <c r="BA12" s="1438"/>
      <c r="BB12" s="1438"/>
      <c r="BC12" s="1438"/>
      <c r="BD12" s="1438"/>
      <c r="BE12" s="1438"/>
      <c r="BF12" s="1438"/>
      <c r="BG12" s="1438"/>
      <c r="BH12" s="1438"/>
      <c r="BI12" s="1438"/>
      <c r="BJ12" s="1438"/>
      <c r="BK12" s="1439"/>
      <c r="BL12" s="1429" t="s">
        <v>766</v>
      </c>
      <c r="BM12" s="1430"/>
      <c r="BN12" s="1429" t="s">
        <v>767</v>
      </c>
      <c r="BO12" s="1430"/>
      <c r="BP12" s="1431"/>
      <c r="BQ12" s="1429" t="s">
        <v>768</v>
      </c>
      <c r="BR12" s="1431"/>
      <c r="BS12" s="1424" t="s">
        <v>769</v>
      </c>
      <c r="BT12" s="1443"/>
      <c r="BU12" s="1443"/>
      <c r="BV12" s="1443"/>
      <c r="BW12" s="1443"/>
      <c r="BX12" s="1443"/>
      <c r="BY12" s="1443"/>
      <c r="BZ12" s="1443"/>
      <c r="CA12" s="1424" t="s">
        <v>770</v>
      </c>
      <c r="CB12" s="1426"/>
      <c r="CC12" s="1426"/>
      <c r="CD12" s="1424" t="s">
        <v>7</v>
      </c>
      <c r="CE12" s="1388"/>
      <c r="CF12" s="1427" t="s">
        <v>771</v>
      </c>
    </row>
    <row r="13" spans="1:84" ht="30.75" thickBot="1" x14ac:dyDescent="0.3">
      <c r="A13" s="1454"/>
      <c r="B13" s="1455"/>
      <c r="C13" s="1455"/>
      <c r="D13" s="1455"/>
      <c r="E13" s="1455"/>
      <c r="F13" s="1455"/>
      <c r="G13" s="1455"/>
      <c r="H13" s="1456"/>
      <c r="I13" s="1487"/>
      <c r="J13" s="1487"/>
      <c r="K13" s="1487"/>
      <c r="L13" s="1487"/>
      <c r="M13" s="1487"/>
      <c r="N13" s="1487"/>
      <c r="O13" s="1487"/>
      <c r="P13" s="1488"/>
      <c r="Q13" s="1494"/>
      <c r="R13" s="1495"/>
      <c r="S13" s="1448" t="s">
        <v>2051</v>
      </c>
      <c r="T13" s="1449"/>
      <c r="U13" s="1450" t="s">
        <v>2052</v>
      </c>
      <c r="V13" s="1449"/>
      <c r="W13" s="1450" t="s">
        <v>2053</v>
      </c>
      <c r="X13" s="1474"/>
      <c r="Y13" s="1447" t="s">
        <v>784</v>
      </c>
      <c r="Z13" s="1388"/>
      <c r="AA13" s="1448" t="s">
        <v>2051</v>
      </c>
      <c r="AB13" s="1449"/>
      <c r="AC13" s="1450" t="s">
        <v>2052</v>
      </c>
      <c r="AD13" s="1449"/>
      <c r="AE13" s="1450" t="s">
        <v>2053</v>
      </c>
      <c r="AF13" s="1474"/>
      <c r="AG13" s="1447" t="s">
        <v>784</v>
      </c>
      <c r="AH13" s="1426"/>
      <c r="AI13" s="158" t="s">
        <v>785</v>
      </c>
      <c r="AJ13" s="1448" t="s">
        <v>2051</v>
      </c>
      <c r="AK13" s="1449"/>
      <c r="AL13" s="1450" t="s">
        <v>2052</v>
      </c>
      <c r="AM13" s="1449"/>
      <c r="AN13" s="1450" t="s">
        <v>2053</v>
      </c>
      <c r="AO13" s="1474"/>
      <c r="AP13" s="1447" t="s">
        <v>784</v>
      </c>
      <c r="AQ13" s="1426"/>
      <c r="AR13" s="1464"/>
      <c r="AS13" s="1465"/>
      <c r="AT13" s="1465"/>
      <c r="AU13" s="1465"/>
      <c r="AV13" s="1465"/>
      <c r="AW13" s="1465"/>
      <c r="AX13" s="1465"/>
      <c r="AY13" s="1466"/>
      <c r="AZ13" s="1440"/>
      <c r="BA13" s="1441"/>
      <c r="BB13" s="1441"/>
      <c r="BC13" s="1441"/>
      <c r="BD13" s="1441"/>
      <c r="BE13" s="1441"/>
      <c r="BF13" s="1441"/>
      <c r="BG13" s="1441"/>
      <c r="BH13" s="1441"/>
      <c r="BI13" s="1441"/>
      <c r="BJ13" s="1441"/>
      <c r="BK13" s="1442"/>
      <c r="BL13" s="1432"/>
      <c r="BM13" s="1433"/>
      <c r="BN13" s="1432"/>
      <c r="BO13" s="1433"/>
      <c r="BP13" s="1434"/>
      <c r="BQ13" s="1432"/>
      <c r="BR13" s="1434"/>
      <c r="BS13" s="1429" t="s">
        <v>786</v>
      </c>
      <c r="BT13" s="1430"/>
      <c r="BU13" s="1430"/>
      <c r="BV13" s="1430"/>
      <c r="BW13" s="1430"/>
      <c r="BX13" s="1430"/>
      <c r="BY13" s="1430"/>
      <c r="BZ13" s="1430"/>
      <c r="CA13" s="435" t="s">
        <v>787</v>
      </c>
      <c r="CB13" s="1424" t="s">
        <v>788</v>
      </c>
      <c r="CC13" s="1425"/>
      <c r="CD13" s="1424" t="s">
        <v>789</v>
      </c>
      <c r="CE13" s="1425"/>
      <c r="CF13" s="1428"/>
    </row>
    <row r="14" spans="1:84" ht="75.75" thickBot="1" x14ac:dyDescent="0.3">
      <c r="A14" s="343" t="s">
        <v>6</v>
      </c>
      <c r="B14" s="344" t="s">
        <v>22</v>
      </c>
      <c r="C14" s="344" t="s">
        <v>23</v>
      </c>
      <c r="D14" s="118" t="s">
        <v>24</v>
      </c>
      <c r="E14" s="118" t="s">
        <v>25</v>
      </c>
      <c r="F14" s="118" t="s">
        <v>26</v>
      </c>
      <c r="G14" s="118" t="s">
        <v>27</v>
      </c>
      <c r="H14" s="346" t="s">
        <v>28</v>
      </c>
      <c r="I14" s="245" t="s">
        <v>790</v>
      </c>
      <c r="J14" s="246" t="s">
        <v>791</v>
      </c>
      <c r="K14" s="246" t="s">
        <v>792</v>
      </c>
      <c r="L14" s="246" t="s">
        <v>793</v>
      </c>
      <c r="M14" s="246" t="s">
        <v>794</v>
      </c>
      <c r="N14" s="246" t="s">
        <v>795</v>
      </c>
      <c r="O14" s="246" t="s">
        <v>796</v>
      </c>
      <c r="P14" s="246" t="s">
        <v>797</v>
      </c>
      <c r="Q14" s="247" t="s">
        <v>798</v>
      </c>
      <c r="R14" s="248" t="s">
        <v>799</v>
      </c>
      <c r="S14" s="210" t="s">
        <v>800</v>
      </c>
      <c r="T14" s="442" t="s">
        <v>801</v>
      </c>
      <c r="U14" s="442" t="s">
        <v>802</v>
      </c>
      <c r="V14" s="442" t="s">
        <v>803</v>
      </c>
      <c r="W14" s="442" t="s">
        <v>800</v>
      </c>
      <c r="X14" s="442" t="s">
        <v>803</v>
      </c>
      <c r="Y14" s="442" t="s">
        <v>804</v>
      </c>
      <c r="Z14" s="211" t="s">
        <v>805</v>
      </c>
      <c r="AA14" s="210" t="s">
        <v>806</v>
      </c>
      <c r="AB14" s="442" t="s">
        <v>807</v>
      </c>
      <c r="AC14" s="442" t="s">
        <v>806</v>
      </c>
      <c r="AD14" s="442" t="s">
        <v>808</v>
      </c>
      <c r="AE14" s="442" t="s">
        <v>806</v>
      </c>
      <c r="AF14" s="442" t="s">
        <v>808</v>
      </c>
      <c r="AG14" s="442" t="s">
        <v>809</v>
      </c>
      <c r="AH14" s="442" t="s">
        <v>810</v>
      </c>
      <c r="AI14" s="211" t="s">
        <v>811</v>
      </c>
      <c r="AJ14" s="210" t="s">
        <v>812</v>
      </c>
      <c r="AK14" s="442" t="s">
        <v>813</v>
      </c>
      <c r="AL14" s="442" t="s">
        <v>812</v>
      </c>
      <c r="AM14" s="442" t="s">
        <v>813</v>
      </c>
      <c r="AN14" s="442" t="s">
        <v>814</v>
      </c>
      <c r="AO14" s="442" t="s">
        <v>815</v>
      </c>
      <c r="AP14" s="442" t="s">
        <v>816</v>
      </c>
      <c r="AQ14" s="211" t="s">
        <v>817</v>
      </c>
      <c r="AR14" s="215" t="s">
        <v>818</v>
      </c>
      <c r="AS14" s="216" t="s">
        <v>819</v>
      </c>
      <c r="AT14" s="216" t="s">
        <v>820</v>
      </c>
      <c r="AU14" s="216" t="s">
        <v>821</v>
      </c>
      <c r="AV14" s="216" t="s">
        <v>822</v>
      </c>
      <c r="AW14" s="216" t="s">
        <v>823</v>
      </c>
      <c r="AX14" s="217" t="s">
        <v>824</v>
      </c>
      <c r="AY14" s="218" t="s">
        <v>825</v>
      </c>
      <c r="AZ14" s="77" t="s">
        <v>826</v>
      </c>
      <c r="BA14" s="77" t="s">
        <v>827</v>
      </c>
      <c r="BB14" s="77" t="s">
        <v>828</v>
      </c>
      <c r="BC14" s="77" t="s">
        <v>829</v>
      </c>
      <c r="BD14" s="78" t="s">
        <v>830</v>
      </c>
      <c r="BE14" s="77" t="s">
        <v>831</v>
      </c>
      <c r="BF14" s="77" t="s">
        <v>832</v>
      </c>
      <c r="BG14" s="77" t="s">
        <v>833</v>
      </c>
      <c r="BH14" s="77" t="s">
        <v>834</v>
      </c>
      <c r="BI14" s="448" t="s">
        <v>835</v>
      </c>
      <c r="BJ14" s="78" t="s">
        <v>836</v>
      </c>
      <c r="BK14" s="448" t="s">
        <v>837</v>
      </c>
      <c r="BL14" s="99" t="s">
        <v>838</v>
      </c>
      <c r="BM14" s="437" t="s">
        <v>839</v>
      </c>
      <c r="BN14" s="435" t="s">
        <v>840</v>
      </c>
      <c r="BO14" s="97" t="s">
        <v>841</v>
      </c>
      <c r="BP14" s="437" t="s">
        <v>842</v>
      </c>
      <c r="BQ14" s="99" t="s">
        <v>843</v>
      </c>
      <c r="BR14" s="437" t="s">
        <v>844</v>
      </c>
      <c r="BS14" s="435" t="s">
        <v>845</v>
      </c>
      <c r="BT14" s="97" t="s">
        <v>846</v>
      </c>
      <c r="BU14" s="441" t="s">
        <v>847</v>
      </c>
      <c r="BV14" s="228" t="s">
        <v>848</v>
      </c>
      <c r="BW14" s="435" t="s">
        <v>849</v>
      </c>
      <c r="BX14" s="97" t="s">
        <v>850</v>
      </c>
      <c r="BY14" s="441" t="s">
        <v>851</v>
      </c>
      <c r="BZ14" s="98" t="s">
        <v>852</v>
      </c>
      <c r="CA14" s="438" t="s">
        <v>853</v>
      </c>
      <c r="CB14" s="229" t="s">
        <v>854</v>
      </c>
      <c r="CC14" s="440" t="s">
        <v>855</v>
      </c>
      <c r="CD14" s="99" t="s">
        <v>856</v>
      </c>
      <c r="CE14" s="437" t="s">
        <v>857</v>
      </c>
      <c r="CF14" s="437" t="s">
        <v>858</v>
      </c>
    </row>
    <row r="15" spans="1:84" ht="30" customHeight="1" x14ac:dyDescent="0.25">
      <c r="A15" s="369" t="str">
        <f>$E$1</f>
        <v>[Enter Company Name]</v>
      </c>
      <c r="B15" s="372"/>
      <c r="C15" s="372"/>
      <c r="D15" s="101" t="s">
        <v>727</v>
      </c>
      <c r="E15" s="101"/>
      <c r="F15" s="101"/>
      <c r="G15" s="101"/>
      <c r="H15" s="102"/>
      <c r="I15" s="241"/>
      <c r="J15" s="119"/>
      <c r="K15" s="242"/>
      <c r="L15" s="242"/>
      <c r="M15" s="242"/>
      <c r="N15" s="139"/>
      <c r="O15" s="139"/>
      <c r="P15" s="141"/>
      <c r="Q15" s="103"/>
      <c r="R15" s="243"/>
      <c r="S15" s="23"/>
      <c r="T15" s="18"/>
      <c r="U15" s="64"/>
      <c r="V15" s="18"/>
      <c r="W15" s="64"/>
      <c r="X15" s="18"/>
      <c r="Y15" s="64"/>
      <c r="Z15" s="11"/>
      <c r="AA15" s="17"/>
      <c r="AB15" s="18"/>
      <c r="AC15" s="64"/>
      <c r="AD15" s="18"/>
      <c r="AE15" s="64"/>
      <c r="AF15" s="18"/>
      <c r="AG15" s="64"/>
      <c r="AH15" s="18"/>
      <c r="AI15" s="11"/>
      <c r="AJ15" s="38"/>
      <c r="AK15" s="57"/>
      <c r="AL15" s="27"/>
      <c r="AM15" s="57"/>
      <c r="AN15" s="27"/>
      <c r="AO15" s="57"/>
      <c r="AP15" s="27"/>
      <c r="AQ15" s="147"/>
      <c r="AR15" s="219"/>
      <c r="AS15" s="220"/>
      <c r="AT15" s="220"/>
      <c r="AU15" s="220"/>
      <c r="AV15" s="220"/>
      <c r="AW15" s="220"/>
      <c r="AX15" s="220"/>
      <c r="AY15" s="221"/>
      <c r="AZ15" s="108"/>
      <c r="BA15" s="10"/>
      <c r="BB15" s="10"/>
      <c r="BC15" s="120"/>
      <c r="BD15" s="120"/>
      <c r="BE15" s="120"/>
      <c r="BF15" s="140"/>
      <c r="BG15" s="140"/>
      <c r="BH15" s="140"/>
      <c r="BI15" s="140"/>
      <c r="BJ15" s="120"/>
      <c r="BK15" s="127"/>
      <c r="BL15" s="26"/>
      <c r="BM15" s="139"/>
      <c r="BN15" s="84"/>
      <c r="BO15" s="9"/>
      <c r="BP15" s="60"/>
      <c r="BQ15" s="121"/>
      <c r="BR15" s="122"/>
      <c r="BS15" s="26"/>
      <c r="BT15" s="105"/>
      <c r="BU15" s="139"/>
      <c r="BV15" s="141"/>
      <c r="BW15" s="26"/>
      <c r="BX15" s="139"/>
      <c r="BY15" s="139"/>
      <c r="BZ15" s="141"/>
      <c r="CA15" s="235"/>
      <c r="CB15" s="230"/>
      <c r="CC15" s="231"/>
      <c r="CD15" s="103"/>
      <c r="CE15" s="104"/>
      <c r="CF15" s="60"/>
    </row>
    <row r="16" spans="1:84" ht="30" customHeight="1" x14ac:dyDescent="0.25">
      <c r="A16" s="203" t="str">
        <f t="shared" ref="A16:A23" si="0">$E$1</f>
        <v>[Enter Company Name]</v>
      </c>
      <c r="B16" s="27"/>
      <c r="C16" s="27"/>
      <c r="D16" s="64" t="s">
        <v>728</v>
      </c>
      <c r="E16" s="64"/>
      <c r="F16" s="64" t="s">
        <v>729</v>
      </c>
      <c r="G16" s="64"/>
      <c r="H16" s="11"/>
      <c r="I16" s="14"/>
      <c r="J16" s="64"/>
      <c r="K16" s="28"/>
      <c r="L16" s="28"/>
      <c r="M16" s="28"/>
      <c r="N16" s="120"/>
      <c r="O16" s="120"/>
      <c r="P16" s="140"/>
      <c r="Q16" s="49"/>
      <c r="R16" s="212"/>
      <c r="S16" s="23"/>
      <c r="T16" s="18"/>
      <c r="U16" s="64"/>
      <c r="V16" s="18"/>
      <c r="W16" s="64"/>
      <c r="X16" s="18"/>
      <c r="Y16" s="64"/>
      <c r="Z16" s="11"/>
      <c r="AA16" s="17"/>
      <c r="AB16" s="18"/>
      <c r="AC16" s="64"/>
      <c r="AD16" s="18"/>
      <c r="AE16" s="64"/>
      <c r="AF16" s="18"/>
      <c r="AG16" s="64"/>
      <c r="AH16" s="18"/>
      <c r="AI16" s="11"/>
      <c r="AJ16" s="38"/>
      <c r="AK16" s="57"/>
      <c r="AL16" s="27"/>
      <c r="AM16" s="57"/>
      <c r="AN16" s="27"/>
      <c r="AO16" s="57"/>
      <c r="AP16" s="27"/>
      <c r="AQ16" s="147"/>
      <c r="AR16" s="111"/>
      <c r="AS16" s="91"/>
      <c r="AT16" s="91"/>
      <c r="AU16" s="91"/>
      <c r="AV16" s="91"/>
      <c r="AW16" s="91"/>
      <c r="AX16" s="91"/>
      <c r="AY16" s="112"/>
      <c r="AZ16" s="108"/>
      <c r="BA16" s="10"/>
      <c r="BB16" s="10"/>
      <c r="BC16" s="120"/>
      <c r="BD16" s="120"/>
      <c r="BE16" s="120"/>
      <c r="BF16" s="140"/>
      <c r="BG16" s="140"/>
      <c r="BH16" s="140"/>
      <c r="BI16" s="140"/>
      <c r="BJ16" s="120"/>
      <c r="BK16" s="127"/>
      <c r="BL16" s="123"/>
      <c r="BM16" s="139"/>
      <c r="BN16" s="84"/>
      <c r="BO16" s="139"/>
      <c r="BP16" s="60"/>
      <c r="BQ16" s="121"/>
      <c r="BR16" s="122"/>
      <c r="BS16" s="26"/>
      <c r="BT16" s="105"/>
      <c r="BU16" s="139"/>
      <c r="BV16" s="141"/>
      <c r="BW16" s="26"/>
      <c r="BX16" s="139"/>
      <c r="BY16" s="139"/>
      <c r="BZ16" s="141"/>
      <c r="CA16" s="236"/>
      <c r="CB16" s="49"/>
      <c r="CC16" s="232"/>
      <c r="CD16" s="103"/>
      <c r="CE16" s="104"/>
      <c r="CF16" s="60"/>
    </row>
    <row r="17" spans="1:99" ht="30" customHeight="1" x14ac:dyDescent="0.25">
      <c r="A17" s="203" t="str">
        <f t="shared" si="0"/>
        <v>[Enter Company Name]</v>
      </c>
      <c r="B17" s="27"/>
      <c r="C17" s="27"/>
      <c r="D17" s="64" t="s">
        <v>728</v>
      </c>
      <c r="E17" s="64"/>
      <c r="F17" s="64" t="s">
        <v>730</v>
      </c>
      <c r="G17" s="29"/>
      <c r="H17" s="11"/>
      <c r="I17" s="72"/>
      <c r="J17" s="29"/>
      <c r="K17" s="29"/>
      <c r="L17" s="29"/>
      <c r="M17" s="29"/>
      <c r="N17" s="120"/>
      <c r="O17" s="120"/>
      <c r="P17" s="140"/>
      <c r="Q17" s="35"/>
      <c r="R17" s="213"/>
      <c r="S17" s="23"/>
      <c r="T17" s="18"/>
      <c r="U17" s="64"/>
      <c r="V17" s="18"/>
      <c r="W17" s="64"/>
      <c r="X17" s="18"/>
      <c r="Y17" s="64"/>
      <c r="Z17" s="11"/>
      <c r="AA17" s="17"/>
      <c r="AB17" s="18"/>
      <c r="AC17" s="64"/>
      <c r="AD17" s="18"/>
      <c r="AE17" s="64"/>
      <c r="AF17" s="18"/>
      <c r="AG17" s="64"/>
      <c r="AH17" s="18"/>
      <c r="AI17" s="11"/>
      <c r="AJ17" s="38"/>
      <c r="AK17" s="57"/>
      <c r="AL17" s="27"/>
      <c r="AM17" s="57"/>
      <c r="AN17" s="27"/>
      <c r="AO17" s="57"/>
      <c r="AP17" s="27"/>
      <c r="AQ17" s="147"/>
      <c r="AR17" s="111"/>
      <c r="AS17" s="91"/>
      <c r="AT17" s="91"/>
      <c r="AU17" s="91"/>
      <c r="AV17" s="91"/>
      <c r="AW17" s="91"/>
      <c r="AX17" s="91"/>
      <c r="AY17" s="112"/>
      <c r="AZ17" s="108"/>
      <c r="BA17" s="10"/>
      <c r="BB17" s="10"/>
      <c r="BC17" s="120"/>
      <c r="BD17" s="120"/>
      <c r="BE17" s="120"/>
      <c r="BF17" s="140"/>
      <c r="BG17" s="140"/>
      <c r="BH17" s="140"/>
      <c r="BI17" s="140"/>
      <c r="BJ17" s="120"/>
      <c r="BK17" s="127"/>
      <c r="BL17" s="124"/>
      <c r="BM17" s="120"/>
      <c r="BN17" s="85"/>
      <c r="BO17" s="120"/>
      <c r="BP17" s="44"/>
      <c r="BQ17" s="108"/>
      <c r="BR17" s="106"/>
      <c r="BS17" s="16"/>
      <c r="BT17" s="10"/>
      <c r="BU17" s="120"/>
      <c r="BV17" s="140"/>
      <c r="BW17" s="16"/>
      <c r="BX17" s="120"/>
      <c r="BY17" s="120"/>
      <c r="BZ17" s="140"/>
      <c r="CA17" s="236"/>
      <c r="CB17" s="49"/>
      <c r="CC17" s="232"/>
      <c r="CD17" s="49"/>
      <c r="CE17" s="71"/>
      <c r="CF17" s="44"/>
    </row>
    <row r="18" spans="1:99" ht="30" customHeight="1" x14ac:dyDescent="0.25">
      <c r="A18" s="203" t="str">
        <f t="shared" si="0"/>
        <v>[Enter Company Name]</v>
      </c>
      <c r="B18" s="27"/>
      <c r="C18" s="27"/>
      <c r="D18" s="64" t="s">
        <v>731</v>
      </c>
      <c r="E18" s="64"/>
      <c r="F18" s="64"/>
      <c r="G18" s="29"/>
      <c r="H18" s="11"/>
      <c r="I18" s="72"/>
      <c r="J18" s="29"/>
      <c r="K18" s="29"/>
      <c r="L18" s="29"/>
      <c r="M18" s="29"/>
      <c r="N18" s="120"/>
      <c r="O18" s="120"/>
      <c r="P18" s="140"/>
      <c r="Q18" s="35"/>
      <c r="R18" s="213"/>
      <c r="S18" s="23"/>
      <c r="T18" s="18"/>
      <c r="U18" s="64"/>
      <c r="V18" s="18"/>
      <c r="W18" s="64"/>
      <c r="X18" s="18"/>
      <c r="Y18" s="64"/>
      <c r="Z18" s="11"/>
      <c r="AA18" s="17"/>
      <c r="AB18" s="18"/>
      <c r="AC18" s="64"/>
      <c r="AD18" s="18"/>
      <c r="AE18" s="64"/>
      <c r="AF18" s="18"/>
      <c r="AG18" s="64"/>
      <c r="AH18" s="18"/>
      <c r="AI18" s="11"/>
      <c r="AJ18" s="38"/>
      <c r="AK18" s="57"/>
      <c r="AL18" s="27"/>
      <c r="AM18" s="57"/>
      <c r="AN18" s="27"/>
      <c r="AO18" s="57"/>
      <c r="AP18" s="27"/>
      <c r="AQ18" s="147"/>
      <c r="AR18" s="111"/>
      <c r="AS18" s="91"/>
      <c r="AT18" s="91"/>
      <c r="AU18" s="91"/>
      <c r="AV18" s="91"/>
      <c r="AW18" s="91"/>
      <c r="AX18" s="91"/>
      <c r="AY18" s="112"/>
      <c r="AZ18" s="108"/>
      <c r="BA18" s="10"/>
      <c r="BB18" s="10"/>
      <c r="BC18" s="120"/>
      <c r="BD18" s="120"/>
      <c r="BE18" s="120"/>
      <c r="BF18" s="140"/>
      <c r="BG18" s="140"/>
      <c r="BH18" s="140"/>
      <c r="BI18" s="140"/>
      <c r="BJ18" s="120"/>
      <c r="BK18" s="127"/>
      <c r="BL18" s="16"/>
      <c r="BM18" s="120"/>
      <c r="BN18" s="85"/>
      <c r="BO18" s="120"/>
      <c r="BP18" s="44"/>
      <c r="BQ18" s="108"/>
      <c r="BR18" s="106"/>
      <c r="BS18" s="16"/>
      <c r="BT18" s="10"/>
      <c r="BU18" s="120"/>
      <c r="BV18" s="140"/>
      <c r="BW18" s="16"/>
      <c r="BX18" s="120"/>
      <c r="BY18" s="120"/>
      <c r="BZ18" s="140"/>
      <c r="CA18" s="236"/>
      <c r="CB18" s="49"/>
      <c r="CC18" s="232"/>
      <c r="CD18" s="49"/>
      <c r="CE18" s="71"/>
      <c r="CF18" s="44"/>
    </row>
    <row r="19" spans="1:99" ht="30" customHeight="1" x14ac:dyDescent="0.25">
      <c r="A19" s="203" t="str">
        <f t="shared" si="0"/>
        <v>[Enter Company Name]</v>
      </c>
      <c r="B19" s="27"/>
      <c r="C19" s="27"/>
      <c r="D19" s="64" t="s">
        <v>732</v>
      </c>
      <c r="E19" s="64"/>
      <c r="F19" s="64" t="s">
        <v>733</v>
      </c>
      <c r="G19" s="29"/>
      <c r="H19" s="11"/>
      <c r="I19" s="72"/>
      <c r="J19" s="29"/>
      <c r="K19" s="29"/>
      <c r="L19" s="29"/>
      <c r="M19" s="29"/>
      <c r="N19" s="120"/>
      <c r="O19" s="120"/>
      <c r="P19" s="140"/>
      <c r="Q19" s="35"/>
      <c r="R19" s="213"/>
      <c r="S19" s="23"/>
      <c r="T19" s="18"/>
      <c r="U19" s="64"/>
      <c r="V19" s="18"/>
      <c r="W19" s="64"/>
      <c r="X19" s="18"/>
      <c r="Y19" s="64"/>
      <c r="Z19" s="11"/>
      <c r="AA19" s="17"/>
      <c r="AB19" s="18"/>
      <c r="AC19" s="64"/>
      <c r="AD19" s="18"/>
      <c r="AE19" s="64"/>
      <c r="AF19" s="18"/>
      <c r="AG19" s="64"/>
      <c r="AH19" s="18"/>
      <c r="AI19" s="11"/>
      <c r="AJ19" s="38"/>
      <c r="AK19" s="57"/>
      <c r="AL19" s="27"/>
      <c r="AM19" s="57"/>
      <c r="AN19" s="27"/>
      <c r="AO19" s="57"/>
      <c r="AP19" s="27"/>
      <c r="AQ19" s="147"/>
      <c r="AR19" s="111"/>
      <c r="AS19" s="91"/>
      <c r="AT19" s="91"/>
      <c r="AU19" s="91"/>
      <c r="AV19" s="91"/>
      <c r="AW19" s="91"/>
      <c r="AX19" s="91"/>
      <c r="AY19" s="112"/>
      <c r="AZ19" s="108"/>
      <c r="BA19" s="10"/>
      <c r="BB19" s="10"/>
      <c r="BC19" s="120"/>
      <c r="BD19" s="120"/>
      <c r="BE19" s="120"/>
      <c r="BF19" s="140"/>
      <c r="BG19" s="140"/>
      <c r="BH19" s="140"/>
      <c r="BI19" s="140"/>
      <c r="BJ19" s="120"/>
      <c r="BK19" s="127"/>
      <c r="BL19" s="124"/>
      <c r="BM19" s="120"/>
      <c r="BN19" s="85"/>
      <c r="BO19" s="120"/>
      <c r="BP19" s="44"/>
      <c r="BQ19" s="108"/>
      <c r="BR19" s="106"/>
      <c r="BS19" s="16"/>
      <c r="BT19" s="10"/>
      <c r="BU19" s="120"/>
      <c r="BV19" s="140"/>
      <c r="BW19" s="16"/>
      <c r="BX19" s="120"/>
      <c r="BY19" s="120"/>
      <c r="BZ19" s="140"/>
      <c r="CA19" s="236"/>
      <c r="CB19" s="49"/>
      <c r="CC19" s="232"/>
      <c r="CD19" s="49"/>
      <c r="CE19" s="71"/>
      <c r="CF19" s="44"/>
    </row>
    <row r="20" spans="1:99" ht="30" customHeight="1" x14ac:dyDescent="0.25">
      <c r="A20" s="203" t="str">
        <f t="shared" si="0"/>
        <v>[Enter Company Name]</v>
      </c>
      <c r="B20" s="27"/>
      <c r="C20" s="27"/>
      <c r="D20" s="64" t="s">
        <v>732</v>
      </c>
      <c r="E20" s="64"/>
      <c r="F20" s="64" t="s">
        <v>734</v>
      </c>
      <c r="G20" s="29"/>
      <c r="H20" s="11"/>
      <c r="I20" s="72"/>
      <c r="J20" s="29"/>
      <c r="K20" s="29"/>
      <c r="L20" s="29"/>
      <c r="M20" s="29"/>
      <c r="N20" s="120"/>
      <c r="O20" s="120"/>
      <c r="P20" s="140"/>
      <c r="Q20" s="35"/>
      <c r="R20" s="213"/>
      <c r="S20" s="23"/>
      <c r="T20" s="18"/>
      <c r="U20" s="64"/>
      <c r="V20" s="18"/>
      <c r="W20" s="64"/>
      <c r="X20" s="18"/>
      <c r="Y20" s="64"/>
      <c r="Z20" s="11"/>
      <c r="AA20" s="17"/>
      <c r="AB20" s="18"/>
      <c r="AC20" s="64"/>
      <c r="AD20" s="18"/>
      <c r="AE20" s="64"/>
      <c r="AF20" s="18"/>
      <c r="AG20" s="64"/>
      <c r="AH20" s="18"/>
      <c r="AI20" s="11"/>
      <c r="AJ20" s="38"/>
      <c r="AK20" s="57"/>
      <c r="AL20" s="27"/>
      <c r="AM20" s="57"/>
      <c r="AN20" s="27"/>
      <c r="AO20" s="57"/>
      <c r="AP20" s="27"/>
      <c r="AQ20" s="147"/>
      <c r="AR20" s="111"/>
      <c r="AS20" s="91"/>
      <c r="AT20" s="91"/>
      <c r="AU20" s="91"/>
      <c r="AV20" s="91"/>
      <c r="AW20" s="91"/>
      <c r="AX20" s="91"/>
      <c r="AY20" s="112"/>
      <c r="AZ20" s="108"/>
      <c r="BA20" s="10"/>
      <c r="BB20" s="10"/>
      <c r="BC20" s="120"/>
      <c r="BD20" s="120"/>
      <c r="BE20" s="120"/>
      <c r="BF20" s="140"/>
      <c r="BG20" s="140"/>
      <c r="BH20" s="140"/>
      <c r="BI20" s="140"/>
      <c r="BJ20" s="120"/>
      <c r="BK20" s="127"/>
      <c r="BL20" s="124"/>
      <c r="BM20" s="120"/>
      <c r="BN20" s="85"/>
      <c r="BO20" s="120"/>
      <c r="BP20" s="44"/>
      <c r="BQ20" s="108"/>
      <c r="BR20" s="106"/>
      <c r="BS20" s="16"/>
      <c r="BT20" s="10"/>
      <c r="BU20" s="120"/>
      <c r="BV20" s="140"/>
      <c r="BW20" s="16"/>
      <c r="BX20" s="120"/>
      <c r="BY20" s="120"/>
      <c r="BZ20" s="140"/>
      <c r="CA20" s="236"/>
      <c r="CB20" s="49"/>
      <c r="CC20" s="232"/>
      <c r="CD20" s="49"/>
      <c r="CE20" s="71"/>
      <c r="CF20" s="44"/>
    </row>
    <row r="21" spans="1:99" ht="30" customHeight="1" x14ac:dyDescent="0.25">
      <c r="A21" s="203" t="str">
        <f t="shared" si="0"/>
        <v>[Enter Company Name]</v>
      </c>
      <c r="B21" s="27"/>
      <c r="C21" s="27"/>
      <c r="D21" s="64" t="s">
        <v>735</v>
      </c>
      <c r="E21" s="64"/>
      <c r="F21" s="64"/>
      <c r="G21" s="29"/>
      <c r="H21" s="11"/>
      <c r="I21" s="72"/>
      <c r="J21" s="29"/>
      <c r="K21" s="29"/>
      <c r="L21" s="29"/>
      <c r="M21" s="29"/>
      <c r="N21" s="120"/>
      <c r="O21" s="120"/>
      <c r="P21" s="140"/>
      <c r="Q21" s="35"/>
      <c r="R21" s="213"/>
      <c r="S21" s="23"/>
      <c r="T21" s="18"/>
      <c r="U21" s="64"/>
      <c r="V21" s="18"/>
      <c r="W21" s="64"/>
      <c r="X21" s="18"/>
      <c r="Y21" s="64"/>
      <c r="Z21" s="11"/>
      <c r="AA21" s="17"/>
      <c r="AB21" s="18"/>
      <c r="AC21" s="64"/>
      <c r="AD21" s="18"/>
      <c r="AE21" s="64"/>
      <c r="AF21" s="18"/>
      <c r="AG21" s="64"/>
      <c r="AH21" s="18"/>
      <c r="AI21" s="11"/>
      <c r="AJ21" s="38"/>
      <c r="AK21" s="57"/>
      <c r="AL21" s="27"/>
      <c r="AM21" s="57"/>
      <c r="AN21" s="27"/>
      <c r="AO21" s="57"/>
      <c r="AP21" s="27"/>
      <c r="AQ21" s="147"/>
      <c r="AR21" s="111"/>
      <c r="AS21" s="91"/>
      <c r="AT21" s="91"/>
      <c r="AU21" s="91"/>
      <c r="AV21" s="91"/>
      <c r="AW21" s="91"/>
      <c r="AX21" s="91"/>
      <c r="AY21" s="112"/>
      <c r="AZ21" s="108"/>
      <c r="BA21" s="10"/>
      <c r="BB21" s="10"/>
      <c r="BC21" s="120"/>
      <c r="BD21" s="120"/>
      <c r="BE21" s="120"/>
      <c r="BF21" s="140"/>
      <c r="BG21" s="140"/>
      <c r="BH21" s="140"/>
      <c r="BI21" s="140"/>
      <c r="BJ21" s="120"/>
      <c r="BK21" s="127"/>
      <c r="BL21" s="16"/>
      <c r="BM21" s="120"/>
      <c r="BN21" s="85"/>
      <c r="BO21" s="120"/>
      <c r="BP21" s="44"/>
      <c r="BQ21" s="108"/>
      <c r="BR21" s="106"/>
      <c r="BS21" s="16"/>
      <c r="BT21" s="10"/>
      <c r="BU21" s="120"/>
      <c r="BV21" s="140"/>
      <c r="BW21" s="16"/>
      <c r="BX21" s="120"/>
      <c r="BY21" s="120"/>
      <c r="BZ21" s="140"/>
      <c r="CA21" s="236"/>
      <c r="CB21" s="49"/>
      <c r="CC21" s="232"/>
      <c r="CD21" s="49"/>
      <c r="CE21" s="71"/>
      <c r="CF21" s="44"/>
    </row>
    <row r="22" spans="1:99" ht="30" customHeight="1" x14ac:dyDescent="0.25">
      <c r="A22" s="203" t="str">
        <f t="shared" si="0"/>
        <v>[Enter Company Name]</v>
      </c>
      <c r="B22" s="27"/>
      <c r="C22" s="27"/>
      <c r="D22" s="64" t="s">
        <v>736</v>
      </c>
      <c r="E22" s="64"/>
      <c r="F22" s="64" t="s">
        <v>737</v>
      </c>
      <c r="G22" s="29"/>
      <c r="H22" s="11"/>
      <c r="I22" s="72"/>
      <c r="J22" s="29"/>
      <c r="K22" s="29"/>
      <c r="L22" s="29"/>
      <c r="M22" s="29"/>
      <c r="N22" s="120"/>
      <c r="O22" s="120"/>
      <c r="P22" s="140"/>
      <c r="Q22" s="35"/>
      <c r="R22" s="213"/>
      <c r="S22" s="23"/>
      <c r="T22" s="18"/>
      <c r="U22" s="64"/>
      <c r="V22" s="18"/>
      <c r="W22" s="64"/>
      <c r="X22" s="18"/>
      <c r="Y22" s="64"/>
      <c r="Z22" s="11"/>
      <c r="AA22" s="17"/>
      <c r="AB22" s="18"/>
      <c r="AC22" s="64"/>
      <c r="AD22" s="18"/>
      <c r="AE22" s="64"/>
      <c r="AF22" s="18"/>
      <c r="AG22" s="64"/>
      <c r="AH22" s="18"/>
      <c r="AI22" s="11"/>
      <c r="AJ22" s="38"/>
      <c r="AK22" s="57"/>
      <c r="AL22" s="27"/>
      <c r="AM22" s="57"/>
      <c r="AN22" s="27"/>
      <c r="AO22" s="57"/>
      <c r="AP22" s="27"/>
      <c r="AQ22" s="147"/>
      <c r="AR22" s="111"/>
      <c r="AS22" s="91"/>
      <c r="AT22" s="91"/>
      <c r="AU22" s="91"/>
      <c r="AV22" s="91"/>
      <c r="AW22" s="91"/>
      <c r="AX22" s="91"/>
      <c r="AY22" s="112"/>
      <c r="AZ22" s="108"/>
      <c r="BA22" s="10"/>
      <c r="BB22" s="10"/>
      <c r="BC22" s="120"/>
      <c r="BD22" s="120"/>
      <c r="BE22" s="120"/>
      <c r="BF22" s="140"/>
      <c r="BG22" s="140"/>
      <c r="BH22" s="140"/>
      <c r="BI22" s="140"/>
      <c r="BJ22" s="120"/>
      <c r="BK22" s="127"/>
      <c r="BL22" s="124"/>
      <c r="BM22" s="120"/>
      <c r="BN22" s="85"/>
      <c r="BO22" s="120"/>
      <c r="BP22" s="44"/>
      <c r="BQ22" s="108"/>
      <c r="BR22" s="106"/>
      <c r="BS22" s="16"/>
      <c r="BT22" s="10"/>
      <c r="BU22" s="120"/>
      <c r="BV22" s="140"/>
      <c r="BW22" s="16"/>
      <c r="BX22" s="120"/>
      <c r="BY22" s="120"/>
      <c r="BZ22" s="140"/>
      <c r="CA22" s="236"/>
      <c r="CB22" s="49"/>
      <c r="CC22" s="232"/>
      <c r="CD22" s="49"/>
      <c r="CE22" s="71"/>
      <c r="CF22" s="44"/>
    </row>
    <row r="23" spans="1:99" ht="30" customHeight="1" thickBot="1" x14ac:dyDescent="0.3">
      <c r="A23" s="370" t="str">
        <f t="shared" si="0"/>
        <v>[Enter Company Name]</v>
      </c>
      <c r="B23" s="47"/>
      <c r="C23" s="47"/>
      <c r="D23" s="41" t="s">
        <v>736</v>
      </c>
      <c r="E23" s="41"/>
      <c r="F23" s="41" t="s">
        <v>738</v>
      </c>
      <c r="G23" s="34"/>
      <c r="H23" s="37"/>
      <c r="I23" s="73"/>
      <c r="J23" s="34"/>
      <c r="K23" s="34"/>
      <c r="L23" s="34"/>
      <c r="M23" s="34"/>
      <c r="N23" s="142"/>
      <c r="O23" s="142"/>
      <c r="P23" s="19"/>
      <c r="Q23" s="36"/>
      <c r="R23" s="214"/>
      <c r="S23" s="222"/>
      <c r="T23" s="223"/>
      <c r="U23" s="196"/>
      <c r="V23" s="223"/>
      <c r="W23" s="196"/>
      <c r="X23" s="223"/>
      <c r="Y23" s="196"/>
      <c r="Z23" s="197"/>
      <c r="AA23" s="46"/>
      <c r="AB23" s="42"/>
      <c r="AC23" s="41"/>
      <c r="AD23" s="42"/>
      <c r="AE23" s="41"/>
      <c r="AF23" s="42"/>
      <c r="AG23" s="41"/>
      <c r="AH23" s="42"/>
      <c r="AI23" s="37"/>
      <c r="AJ23" s="40"/>
      <c r="AK23" s="58"/>
      <c r="AL23" s="47"/>
      <c r="AM23" s="58"/>
      <c r="AN23" s="47"/>
      <c r="AO23" s="58"/>
      <c r="AP23" s="47"/>
      <c r="AQ23" s="146"/>
      <c r="AR23" s="113"/>
      <c r="AS23" s="92"/>
      <c r="AT23" s="92"/>
      <c r="AU23" s="92"/>
      <c r="AV23" s="92"/>
      <c r="AW23" s="92"/>
      <c r="AX23" s="92"/>
      <c r="AY23" s="114"/>
      <c r="AZ23" s="109"/>
      <c r="BA23" s="15"/>
      <c r="BB23" s="15"/>
      <c r="BC23" s="142"/>
      <c r="BD23" s="142"/>
      <c r="BE23" s="142"/>
      <c r="BF23" s="19"/>
      <c r="BG23" s="19"/>
      <c r="BH23" s="19"/>
      <c r="BI23" s="19"/>
      <c r="BJ23" s="142"/>
      <c r="BK23" s="83"/>
      <c r="BL23" s="125"/>
      <c r="BM23" s="142"/>
      <c r="BN23" s="86"/>
      <c r="BO23" s="142"/>
      <c r="BP23" s="87"/>
      <c r="BQ23" s="109"/>
      <c r="BR23" s="107"/>
      <c r="BS23" s="130"/>
      <c r="BT23" s="43"/>
      <c r="BU23" s="131"/>
      <c r="BV23" s="238"/>
      <c r="BW23" s="130"/>
      <c r="BX23" s="131"/>
      <c r="BY23" s="131"/>
      <c r="BZ23" s="238"/>
      <c r="CA23" s="237"/>
      <c r="CB23" s="79"/>
      <c r="CC23" s="233"/>
      <c r="CD23" s="225"/>
      <c r="CE23" s="226"/>
      <c r="CF23" s="132"/>
    </row>
    <row r="24" spans="1:99" ht="15.75" thickBot="1" x14ac:dyDescent="0.3">
      <c r="A24" s="371" t="s">
        <v>709</v>
      </c>
      <c r="B24" s="1444"/>
      <c r="C24" s="1445"/>
      <c r="D24" s="1445"/>
      <c r="E24" s="1445"/>
      <c r="F24" s="1445"/>
      <c r="G24" s="1445"/>
      <c r="H24" s="1446"/>
      <c r="I24" s="53"/>
      <c r="J24" s="53"/>
      <c r="K24" s="53"/>
      <c r="L24" s="53"/>
      <c r="M24" s="53"/>
      <c r="N24" s="54"/>
      <c r="O24" s="54"/>
      <c r="P24" s="54"/>
      <c r="Q24" s="55"/>
      <c r="R24" s="150"/>
      <c r="S24" s="227">
        <f t="shared" ref="S24:AH24" si="1">SUM(S15:S23)</f>
        <v>0</v>
      </c>
      <c r="T24" s="444">
        <f t="shared" si="1"/>
        <v>0</v>
      </c>
      <c r="U24" s="444">
        <f t="shared" si="1"/>
        <v>0</v>
      </c>
      <c r="V24" s="444">
        <f t="shared" si="1"/>
        <v>0</v>
      </c>
      <c r="W24" s="444">
        <f t="shared" si="1"/>
        <v>0</v>
      </c>
      <c r="X24" s="444">
        <f t="shared" si="1"/>
        <v>0</v>
      </c>
      <c r="Y24" s="444">
        <f t="shared" si="1"/>
        <v>0</v>
      </c>
      <c r="Z24" s="445">
        <f t="shared" si="1"/>
        <v>0</v>
      </c>
      <c r="AA24" s="227">
        <f t="shared" si="1"/>
        <v>0</v>
      </c>
      <c r="AB24" s="444">
        <f t="shared" si="1"/>
        <v>0</v>
      </c>
      <c r="AC24" s="444">
        <f t="shared" si="1"/>
        <v>0</v>
      </c>
      <c r="AD24" s="444">
        <f t="shared" si="1"/>
        <v>0</v>
      </c>
      <c r="AE24" s="444">
        <f t="shared" si="1"/>
        <v>0</v>
      </c>
      <c r="AF24" s="444">
        <f t="shared" si="1"/>
        <v>0</v>
      </c>
      <c r="AG24" s="444">
        <f t="shared" si="1"/>
        <v>0</v>
      </c>
      <c r="AH24" s="444">
        <f t="shared" si="1"/>
        <v>0</v>
      </c>
      <c r="AI24" s="56"/>
      <c r="AJ24" s="227">
        <f t="shared" ref="AJ24:AS24" si="2">SUM(AJ15:AJ23)</f>
        <v>0</v>
      </c>
      <c r="AK24" s="444">
        <f t="shared" si="2"/>
        <v>0</v>
      </c>
      <c r="AL24" s="444">
        <f t="shared" si="2"/>
        <v>0</v>
      </c>
      <c r="AM24" s="444">
        <f t="shared" si="2"/>
        <v>0</v>
      </c>
      <c r="AN24" s="444">
        <f t="shared" si="2"/>
        <v>0</v>
      </c>
      <c r="AO24" s="444">
        <f t="shared" si="2"/>
        <v>0</v>
      </c>
      <c r="AP24" s="444">
        <f t="shared" si="2"/>
        <v>0</v>
      </c>
      <c r="AQ24" s="445">
        <f t="shared" si="2"/>
        <v>0</v>
      </c>
      <c r="AR24" s="227">
        <f t="shared" si="2"/>
        <v>0</v>
      </c>
      <c r="AS24" s="444">
        <f t="shared" si="2"/>
        <v>0</v>
      </c>
      <c r="AT24" s="115"/>
      <c r="AU24" s="444">
        <f t="shared" ref="AU24:AX24" si="3">SUM(AU15:AU23)</f>
        <v>0</v>
      </c>
      <c r="AV24" s="444">
        <f t="shared" si="3"/>
        <v>0</v>
      </c>
      <c r="AW24" s="444">
        <f t="shared" si="3"/>
        <v>0</v>
      </c>
      <c r="AX24" s="444">
        <f t="shared" si="3"/>
        <v>0</v>
      </c>
      <c r="AY24" s="115"/>
      <c r="AZ24" s="227">
        <f t="shared" ref="AZ24:BE24" si="4">SUM(AZ15:AZ23)</f>
        <v>0</v>
      </c>
      <c r="BA24" s="444">
        <f t="shared" si="4"/>
        <v>0</v>
      </c>
      <c r="BB24" s="444">
        <f t="shared" si="4"/>
        <v>0</v>
      </c>
      <c r="BC24" s="444">
        <f t="shared" si="4"/>
        <v>0</v>
      </c>
      <c r="BD24" s="444">
        <f t="shared" si="4"/>
        <v>0</v>
      </c>
      <c r="BE24" s="444">
        <f t="shared" si="4"/>
        <v>0</v>
      </c>
      <c r="BF24" s="115"/>
      <c r="BG24" s="115"/>
      <c r="BH24" s="444">
        <f t="shared" ref="BH24:BK24" si="5">SUM(BH15:BH23)</f>
        <v>0</v>
      </c>
      <c r="BI24" s="444">
        <f t="shared" si="5"/>
        <v>0</v>
      </c>
      <c r="BJ24" s="444">
        <f t="shared" si="5"/>
        <v>0</v>
      </c>
      <c r="BK24" s="445">
        <f t="shared" si="5"/>
        <v>0</v>
      </c>
      <c r="BL24" s="82"/>
      <c r="BM24" s="81"/>
      <c r="BN24" s="82"/>
      <c r="BO24" s="110"/>
      <c r="BP24" s="445">
        <f t="shared" ref="BP24:BQ24" si="6">SUM(BP15:BP23)</f>
        <v>0</v>
      </c>
      <c r="BQ24" s="227">
        <f t="shared" si="6"/>
        <v>0</v>
      </c>
      <c r="BR24" s="81"/>
      <c r="BS24" s="82"/>
      <c r="BT24" s="81"/>
      <c r="BU24" s="81"/>
      <c r="BV24" s="81"/>
      <c r="BW24" s="82"/>
      <c r="BX24" s="81"/>
      <c r="BY24" s="81"/>
      <c r="BZ24" s="59"/>
      <c r="CA24" s="93"/>
      <c r="CB24" s="227">
        <f t="shared" ref="CB24:CF24" si="7">SUM(CB15:CB23)</f>
        <v>0</v>
      </c>
      <c r="CC24" s="445">
        <f t="shared" si="7"/>
        <v>0</v>
      </c>
      <c r="CD24" s="227">
        <f t="shared" si="7"/>
        <v>0</v>
      </c>
      <c r="CE24" s="445">
        <f t="shared" si="7"/>
        <v>0</v>
      </c>
      <c r="CF24" s="436">
        <f t="shared" si="7"/>
        <v>0</v>
      </c>
    </row>
    <row r="25" spans="1:99" x14ac:dyDescent="0.25">
      <c r="B25" s="6"/>
      <c r="C25" s="6"/>
      <c r="D25" s="7"/>
      <c r="E25" s="7"/>
      <c r="F25" s="3"/>
      <c r="G25" s="3"/>
      <c r="H25" s="7"/>
      <c r="I25" s="3"/>
      <c r="J25" s="3"/>
      <c r="K25" s="3"/>
      <c r="L25" s="3"/>
      <c r="M25" s="3"/>
      <c r="Q25" s="4"/>
      <c r="R25" s="4"/>
      <c r="S25" s="7"/>
      <c r="T25" s="7"/>
      <c r="U25" s="7"/>
      <c r="V25" s="7"/>
      <c r="W25" s="7"/>
      <c r="X25" s="7"/>
      <c r="Y25" s="7"/>
      <c r="Z25" s="7"/>
      <c r="AA25" s="7"/>
      <c r="AB25" s="7"/>
      <c r="AC25" s="7"/>
      <c r="AD25" s="7"/>
      <c r="AE25" s="7"/>
      <c r="AF25" s="7"/>
      <c r="AG25" s="7"/>
      <c r="AH25" s="7"/>
      <c r="AI25" s="7"/>
      <c r="AJ25" s="6"/>
      <c r="AK25" s="6"/>
      <c r="AL25" s="6"/>
      <c r="AM25" s="6"/>
      <c r="AN25" s="6"/>
      <c r="AO25" s="6"/>
      <c r="AP25" s="6"/>
      <c r="AQ25" s="6"/>
      <c r="AR25" s="6"/>
      <c r="AS25" s="6"/>
      <c r="AT25" s="6"/>
      <c r="AU25" s="6"/>
      <c r="AV25" s="6"/>
      <c r="AW25" s="6"/>
      <c r="AX25" s="6"/>
      <c r="AY25" s="6"/>
    </row>
    <row r="26" spans="1:99" x14ac:dyDescent="0.25">
      <c r="A26" s="159" t="s">
        <v>710</v>
      </c>
      <c r="B26" s="161"/>
      <c r="C26" s="160"/>
      <c r="D26" s="161"/>
      <c r="E26" s="161"/>
      <c r="F26" s="161"/>
      <c r="G26" s="161"/>
      <c r="H26" s="161"/>
      <c r="I26" s="161"/>
      <c r="J26" s="161"/>
      <c r="K26" s="161"/>
      <c r="L26" s="161"/>
      <c r="M26" s="161"/>
      <c r="N26" s="161"/>
      <c r="O26" s="161"/>
      <c r="P26" s="161"/>
      <c r="Q26" s="161"/>
      <c r="R26" s="161"/>
      <c r="S26" s="162"/>
      <c r="BL26" s="1420"/>
      <c r="BM26" s="1420"/>
      <c r="BN26" s="1420"/>
      <c r="BO26" s="1420"/>
      <c r="BP26" s="1420"/>
      <c r="BQ26" s="1420"/>
      <c r="BR26" s="1420"/>
      <c r="CD26" s="12"/>
      <c r="CE26" s="12"/>
      <c r="CF26" s="12"/>
      <c r="CG26" s="12"/>
      <c r="CH26" s="20"/>
      <c r="CU26" s="143"/>
    </row>
    <row r="27" spans="1:99" x14ac:dyDescent="0.25">
      <c r="A27" s="349" t="s">
        <v>711</v>
      </c>
      <c r="B27" s="167"/>
      <c r="C27" s="164"/>
      <c r="D27" s="167"/>
      <c r="E27" s="167"/>
      <c r="F27" s="167"/>
      <c r="G27" s="167"/>
      <c r="H27" s="167"/>
      <c r="I27" s="167"/>
      <c r="J27" s="167"/>
      <c r="K27" s="167"/>
      <c r="L27" s="167"/>
      <c r="M27" s="167"/>
      <c r="N27" s="167"/>
      <c r="O27" s="167"/>
      <c r="P27" s="167"/>
      <c r="Q27" s="167"/>
      <c r="R27" s="167"/>
      <c r="S27" s="165"/>
      <c r="BL27" s="434"/>
      <c r="BM27" s="434"/>
      <c r="BN27" s="434"/>
      <c r="BO27" s="434"/>
      <c r="BP27" s="434"/>
      <c r="BQ27" s="434"/>
      <c r="BR27" s="434"/>
      <c r="CD27" s="12"/>
      <c r="CE27" s="12"/>
      <c r="CF27" s="12"/>
      <c r="CG27" s="12"/>
      <c r="CH27" s="20"/>
      <c r="CU27" s="143"/>
    </row>
    <row r="28" spans="1:99" x14ac:dyDescent="0.25">
      <c r="A28" s="163" t="s">
        <v>755</v>
      </c>
      <c r="B28" s="167"/>
      <c r="C28" s="164"/>
      <c r="D28" s="167"/>
      <c r="E28" s="167"/>
      <c r="F28" s="167"/>
      <c r="G28" s="167"/>
      <c r="H28" s="167"/>
      <c r="I28" s="167"/>
      <c r="J28" s="167"/>
      <c r="K28" s="167"/>
      <c r="L28" s="167"/>
      <c r="M28" s="167"/>
      <c r="N28" s="167"/>
      <c r="O28" s="167"/>
      <c r="P28" s="167"/>
      <c r="Q28" s="167"/>
      <c r="R28" s="167"/>
      <c r="S28" s="165"/>
      <c r="BL28" s="6"/>
      <c r="BM28" s="6"/>
      <c r="BN28" s="6"/>
      <c r="BO28" s="6"/>
      <c r="BP28" s="6"/>
      <c r="BQ28" s="6"/>
      <c r="BR28" s="6"/>
      <c r="CD28" s="12"/>
      <c r="CE28" s="12"/>
      <c r="CF28" s="12"/>
      <c r="CG28" s="12"/>
      <c r="CH28" s="12"/>
      <c r="CI28" s="12"/>
      <c r="CJ28" s="12"/>
      <c r="CK28" s="12"/>
      <c r="CL28" s="12"/>
      <c r="CM28" s="12"/>
      <c r="CN28" s="12"/>
      <c r="CO28" s="12"/>
      <c r="CP28" s="12"/>
      <c r="CQ28" s="12"/>
      <c r="CR28" s="12"/>
      <c r="CS28" s="12"/>
      <c r="CT28" s="12"/>
      <c r="CU28" s="144"/>
    </row>
    <row r="29" spans="1:99" ht="15" customHeight="1" x14ac:dyDescent="0.25">
      <c r="A29" s="171" t="s">
        <v>2032</v>
      </c>
      <c r="B29" s="167"/>
      <c r="C29" s="152"/>
      <c r="D29" s="152"/>
      <c r="E29" s="152"/>
      <c r="F29" s="152"/>
      <c r="G29" s="152"/>
      <c r="H29" s="152"/>
      <c r="I29" s="152"/>
      <c r="J29" s="152"/>
      <c r="K29" s="152"/>
      <c r="L29" s="152"/>
      <c r="M29" s="152"/>
      <c r="N29" s="152"/>
      <c r="O29" s="152"/>
      <c r="P29" s="152"/>
      <c r="Q29" s="152"/>
      <c r="R29" s="152"/>
      <c r="S29" s="165"/>
      <c r="BN29" s="12"/>
      <c r="BO29" s="12"/>
      <c r="BP29" s="12"/>
      <c r="BQ29" s="12"/>
      <c r="BR29" s="12"/>
      <c r="BS29" s="12"/>
      <c r="BT29" s="12"/>
    </row>
    <row r="30" spans="1:99" ht="15" customHeight="1" x14ac:dyDescent="0.25">
      <c r="A30" s="171" t="s">
        <v>2033</v>
      </c>
      <c r="B30" s="167"/>
      <c r="C30" s="152"/>
      <c r="D30" s="152"/>
      <c r="E30" s="152"/>
      <c r="F30" s="152"/>
      <c r="G30" s="152"/>
      <c r="H30" s="152"/>
      <c r="I30" s="152"/>
      <c r="J30" s="152"/>
      <c r="K30" s="152"/>
      <c r="L30" s="152"/>
      <c r="M30" s="152"/>
      <c r="N30" s="152"/>
      <c r="O30" s="152"/>
      <c r="P30" s="152"/>
      <c r="Q30" s="152"/>
      <c r="R30" s="152"/>
      <c r="S30" s="165"/>
      <c r="BN30" s="12"/>
      <c r="BO30" s="12"/>
      <c r="BP30" s="12"/>
      <c r="BQ30" s="12"/>
      <c r="BR30" s="12"/>
      <c r="BS30" s="12"/>
      <c r="BT30" s="12"/>
    </row>
    <row r="31" spans="1:99" ht="15" customHeight="1" x14ac:dyDescent="0.25">
      <c r="A31" s="171" t="s">
        <v>2034</v>
      </c>
      <c r="B31" s="167"/>
      <c r="C31" s="152"/>
      <c r="D31" s="152"/>
      <c r="E31" s="152"/>
      <c r="F31" s="152"/>
      <c r="G31" s="152"/>
      <c r="H31" s="152"/>
      <c r="I31" s="152"/>
      <c r="J31" s="152"/>
      <c r="K31" s="152"/>
      <c r="L31" s="152"/>
      <c r="M31" s="152"/>
      <c r="N31" s="152"/>
      <c r="O31" s="152"/>
      <c r="P31" s="152"/>
      <c r="Q31" s="151"/>
      <c r="R31" s="151"/>
      <c r="S31" s="165"/>
      <c r="BN31" s="12"/>
      <c r="BO31" s="12"/>
      <c r="BP31" s="12"/>
      <c r="BQ31" s="12"/>
      <c r="BR31" s="12"/>
      <c r="BS31" s="12"/>
      <c r="BT31" s="12"/>
    </row>
    <row r="32" spans="1:99" x14ac:dyDescent="0.25">
      <c r="A32" s="163" t="s">
        <v>756</v>
      </c>
      <c r="B32" s="167"/>
      <c r="C32" s="164"/>
      <c r="D32" s="167"/>
      <c r="E32" s="167"/>
      <c r="F32" s="167"/>
      <c r="G32" s="167"/>
      <c r="H32" s="167"/>
      <c r="I32" s="167"/>
      <c r="J32" s="167"/>
      <c r="K32" s="167"/>
      <c r="L32" s="167"/>
      <c r="M32" s="167"/>
      <c r="N32" s="167"/>
      <c r="O32" s="167"/>
      <c r="P32" s="167"/>
      <c r="Q32" s="167"/>
      <c r="R32" s="167"/>
      <c r="S32" s="165"/>
      <c r="AP32" s="6"/>
      <c r="AQ32" s="6"/>
      <c r="AR32" s="6"/>
      <c r="AS32" s="6"/>
      <c r="AT32" s="6"/>
      <c r="AU32" s="6"/>
      <c r="AV32" s="6"/>
      <c r="AW32" s="6"/>
      <c r="AX32" s="6"/>
      <c r="AY32" s="6"/>
      <c r="AZ32" s="89"/>
      <c r="BR32" s="1420"/>
      <c r="BS32" s="1420"/>
      <c r="BT32" s="1420"/>
      <c r="BU32" s="1420"/>
      <c r="BV32" s="1420"/>
      <c r="BW32" s="6"/>
      <c r="BX32" s="6"/>
      <c r="CA32" s="6"/>
      <c r="CB32" s="6"/>
      <c r="CC32" s="6"/>
      <c r="CD32" s="6"/>
      <c r="CE32" s="6"/>
    </row>
    <row r="33" spans="1:52" x14ac:dyDescent="0.25">
      <c r="A33" s="171" t="s">
        <v>2035</v>
      </c>
      <c r="B33" s="167"/>
      <c r="C33" s="169"/>
      <c r="D33" s="169"/>
      <c r="E33" s="169"/>
      <c r="F33" s="169"/>
      <c r="G33" s="169"/>
      <c r="H33" s="169"/>
      <c r="I33" s="169"/>
      <c r="J33" s="169"/>
      <c r="K33" s="169"/>
      <c r="L33" s="169"/>
      <c r="M33" s="169"/>
      <c r="N33" s="169"/>
      <c r="O33" s="169"/>
      <c r="P33" s="169"/>
      <c r="Q33" s="169"/>
      <c r="R33" s="169"/>
      <c r="S33" s="165"/>
    </row>
    <row r="34" spans="1:52" x14ac:dyDescent="0.25">
      <c r="A34" s="163" t="s">
        <v>2036</v>
      </c>
      <c r="B34" s="167"/>
      <c r="C34" s="164"/>
      <c r="D34" s="167"/>
      <c r="E34" s="167"/>
      <c r="F34" s="167"/>
      <c r="G34" s="167"/>
      <c r="H34" s="167"/>
      <c r="I34" s="167"/>
      <c r="J34" s="167"/>
      <c r="K34" s="167"/>
      <c r="L34" s="167"/>
      <c r="M34" s="167"/>
      <c r="N34" s="167"/>
      <c r="O34" s="167"/>
      <c r="P34" s="167"/>
      <c r="Q34" s="167"/>
      <c r="R34" s="167"/>
      <c r="S34" s="165"/>
    </row>
    <row r="35" spans="1:52" ht="15" customHeight="1" x14ac:dyDescent="0.25">
      <c r="A35" s="171" t="s">
        <v>2037</v>
      </c>
      <c r="B35" s="167"/>
      <c r="C35" s="152"/>
      <c r="D35" s="152"/>
      <c r="E35" s="152"/>
      <c r="F35" s="152"/>
      <c r="G35" s="152"/>
      <c r="H35" s="152"/>
      <c r="I35" s="152"/>
      <c r="J35" s="152"/>
      <c r="K35" s="152"/>
      <c r="L35" s="152"/>
      <c r="M35" s="152"/>
      <c r="N35" s="152"/>
      <c r="O35" s="152"/>
      <c r="P35" s="152"/>
      <c r="Q35" s="152"/>
      <c r="R35" s="152"/>
      <c r="S35" s="165"/>
    </row>
    <row r="36" spans="1:52" x14ac:dyDescent="0.25">
      <c r="A36" s="171" t="s">
        <v>2038</v>
      </c>
      <c r="B36" s="167"/>
      <c r="C36" s="169"/>
      <c r="D36" s="169"/>
      <c r="E36" s="169"/>
      <c r="F36" s="169"/>
      <c r="G36" s="169"/>
      <c r="H36" s="169"/>
      <c r="I36" s="169"/>
      <c r="J36" s="169"/>
      <c r="K36" s="169"/>
      <c r="L36" s="169"/>
      <c r="M36" s="169"/>
      <c r="N36" s="169"/>
      <c r="O36" s="169"/>
      <c r="P36" s="169"/>
      <c r="Q36" s="169"/>
      <c r="R36" s="169"/>
      <c r="S36" s="165"/>
    </row>
    <row r="37" spans="1:52" s="20" customFormat="1" x14ac:dyDescent="0.25">
      <c r="A37" s="163" t="s">
        <v>2039</v>
      </c>
      <c r="B37" s="168"/>
      <c r="C37" s="164"/>
      <c r="D37" s="168"/>
      <c r="E37" s="168"/>
      <c r="F37" s="168"/>
      <c r="G37" s="168"/>
      <c r="H37" s="168"/>
      <c r="I37" s="168"/>
      <c r="J37" s="168"/>
      <c r="K37" s="168"/>
      <c r="L37" s="168"/>
      <c r="M37" s="168"/>
      <c r="N37" s="168"/>
      <c r="O37" s="168"/>
      <c r="P37" s="168"/>
      <c r="Q37" s="168"/>
      <c r="R37" s="168"/>
      <c r="S37" s="172"/>
      <c r="AZ37" s="90"/>
    </row>
    <row r="38" spans="1:52" s="20" customFormat="1" x14ac:dyDescent="0.25">
      <c r="A38" s="171" t="s">
        <v>2040</v>
      </c>
      <c r="B38" s="168"/>
      <c r="C38" s="152"/>
      <c r="D38" s="152"/>
      <c r="E38" s="152"/>
      <c r="F38" s="152"/>
      <c r="G38" s="152"/>
      <c r="H38" s="152"/>
      <c r="I38" s="152"/>
      <c r="J38" s="152"/>
      <c r="K38" s="152"/>
      <c r="L38" s="152"/>
      <c r="M38" s="152"/>
      <c r="N38" s="152"/>
      <c r="O38" s="152"/>
      <c r="P38" s="152"/>
      <c r="Q38" s="152"/>
      <c r="R38" s="152"/>
      <c r="S38" s="172"/>
      <c r="AZ38" s="90"/>
    </row>
    <row r="39" spans="1:52" x14ac:dyDescent="0.25">
      <c r="A39" s="163" t="s">
        <v>2041</v>
      </c>
      <c r="B39" s="167"/>
      <c r="C39" s="164"/>
      <c r="D39" s="167"/>
      <c r="E39" s="167"/>
      <c r="F39" s="167"/>
      <c r="G39" s="167"/>
      <c r="H39" s="167"/>
      <c r="I39" s="167"/>
      <c r="J39" s="167"/>
      <c r="K39" s="167"/>
      <c r="L39" s="167"/>
      <c r="M39" s="167"/>
      <c r="N39" s="167"/>
      <c r="O39" s="167"/>
      <c r="P39" s="167"/>
      <c r="Q39" s="167"/>
      <c r="R39" s="167"/>
      <c r="S39" s="165"/>
    </row>
    <row r="40" spans="1:52" ht="15" customHeight="1" x14ac:dyDescent="0.25">
      <c r="A40" s="171" t="s">
        <v>2042</v>
      </c>
      <c r="B40" s="167"/>
      <c r="C40" s="152"/>
      <c r="D40" s="152"/>
      <c r="E40" s="152"/>
      <c r="F40" s="152"/>
      <c r="G40" s="152"/>
      <c r="H40" s="152"/>
      <c r="I40" s="152"/>
      <c r="J40" s="152"/>
      <c r="K40" s="152"/>
      <c r="L40" s="152"/>
      <c r="M40" s="152"/>
      <c r="N40" s="152"/>
      <c r="O40" s="152"/>
      <c r="P40" s="152"/>
      <c r="Q40" s="152"/>
      <c r="R40" s="152"/>
      <c r="S40" s="165"/>
    </row>
    <row r="41" spans="1:52" ht="15" customHeight="1" x14ac:dyDescent="0.25">
      <c r="A41" s="171" t="s">
        <v>2043</v>
      </c>
      <c r="B41" s="167"/>
      <c r="C41" s="152"/>
      <c r="D41" s="152"/>
      <c r="E41" s="152"/>
      <c r="F41" s="152"/>
      <c r="G41" s="152"/>
      <c r="H41" s="152"/>
      <c r="I41" s="152"/>
      <c r="J41" s="152"/>
      <c r="K41" s="152"/>
      <c r="L41" s="152"/>
      <c r="M41" s="152"/>
      <c r="N41" s="152"/>
      <c r="O41" s="152"/>
      <c r="P41" s="152"/>
      <c r="Q41" s="152"/>
      <c r="R41" s="152"/>
      <c r="S41" s="165"/>
    </row>
    <row r="42" spans="1:52" ht="15" customHeight="1" x14ac:dyDescent="0.25">
      <c r="A42" s="171" t="s">
        <v>2044</v>
      </c>
      <c r="B42" s="167"/>
      <c r="C42" s="152"/>
      <c r="D42" s="152"/>
      <c r="E42" s="152"/>
      <c r="F42" s="152"/>
      <c r="G42" s="152"/>
      <c r="H42" s="152"/>
      <c r="I42" s="152"/>
      <c r="J42" s="152"/>
      <c r="K42" s="152"/>
      <c r="L42" s="152"/>
      <c r="M42" s="152"/>
      <c r="N42" s="152"/>
      <c r="O42" s="152"/>
      <c r="P42" s="152"/>
      <c r="Q42" s="152"/>
      <c r="R42" s="152"/>
      <c r="S42" s="165"/>
    </row>
    <row r="43" spans="1:52" ht="15" customHeight="1" x14ac:dyDescent="0.25">
      <c r="A43" s="171" t="s">
        <v>2045</v>
      </c>
      <c r="B43" s="167"/>
      <c r="C43" s="152"/>
      <c r="D43" s="152"/>
      <c r="E43" s="152"/>
      <c r="F43" s="152"/>
      <c r="G43" s="152"/>
      <c r="H43" s="152"/>
      <c r="I43" s="152"/>
      <c r="J43" s="152"/>
      <c r="K43" s="152"/>
      <c r="L43" s="152"/>
      <c r="M43" s="152"/>
      <c r="N43" s="152"/>
      <c r="O43" s="152"/>
      <c r="P43" s="152"/>
      <c r="Q43" s="152"/>
      <c r="R43" s="152"/>
      <c r="S43" s="165"/>
    </row>
    <row r="44" spans="1:52" x14ac:dyDescent="0.25">
      <c r="A44" s="166" t="s">
        <v>2046</v>
      </c>
      <c r="B44" s="167"/>
      <c r="C44" s="164"/>
      <c r="D44" s="167"/>
      <c r="E44" s="167"/>
      <c r="F44" s="167"/>
      <c r="G44" s="167"/>
      <c r="H44" s="167"/>
      <c r="I44" s="167"/>
      <c r="J44" s="167"/>
      <c r="K44" s="167"/>
      <c r="L44" s="167"/>
      <c r="M44" s="167"/>
      <c r="N44" s="167"/>
      <c r="O44" s="167"/>
      <c r="P44" s="167"/>
      <c r="Q44" s="167"/>
      <c r="R44" s="167"/>
      <c r="S44" s="165"/>
    </row>
    <row r="45" spans="1:52" x14ac:dyDescent="0.25">
      <c r="A45" s="171" t="s">
        <v>2047</v>
      </c>
      <c r="B45" s="167"/>
      <c r="C45" s="152"/>
      <c r="D45" s="152"/>
      <c r="E45" s="152"/>
      <c r="F45" s="152"/>
      <c r="G45" s="152"/>
      <c r="H45" s="152"/>
      <c r="I45" s="152"/>
      <c r="J45" s="152"/>
      <c r="K45" s="152"/>
      <c r="L45" s="152"/>
      <c r="M45" s="152"/>
      <c r="N45" s="152"/>
      <c r="O45" s="152"/>
      <c r="P45" s="152"/>
      <c r="Q45" s="152"/>
      <c r="R45" s="152"/>
      <c r="S45" s="165"/>
    </row>
    <row r="46" spans="1:52" x14ac:dyDescent="0.25">
      <c r="A46" s="171" t="s">
        <v>2048</v>
      </c>
      <c r="B46" s="167"/>
      <c r="C46" s="169"/>
      <c r="D46" s="169"/>
      <c r="E46" s="169"/>
      <c r="F46" s="169"/>
      <c r="G46" s="169"/>
      <c r="H46" s="169"/>
      <c r="I46" s="169"/>
      <c r="J46" s="169"/>
      <c r="K46" s="169"/>
      <c r="L46" s="169"/>
      <c r="M46" s="169"/>
      <c r="N46" s="169"/>
      <c r="O46" s="169"/>
      <c r="P46" s="169"/>
      <c r="Q46" s="169"/>
      <c r="R46" s="169"/>
      <c r="S46" s="165"/>
    </row>
    <row r="47" spans="1:52" x14ac:dyDescent="0.25">
      <c r="A47" s="173" t="s">
        <v>2049</v>
      </c>
      <c r="B47" s="174"/>
      <c r="C47" s="154"/>
      <c r="D47" s="154"/>
      <c r="E47" s="154"/>
      <c r="F47" s="154"/>
      <c r="G47" s="154"/>
      <c r="H47" s="154"/>
      <c r="I47" s="154"/>
      <c r="J47" s="154"/>
      <c r="K47" s="154"/>
      <c r="L47" s="154"/>
      <c r="M47" s="154"/>
      <c r="N47" s="154"/>
      <c r="O47" s="154"/>
      <c r="P47" s="154"/>
      <c r="Q47" s="154"/>
      <c r="R47" s="154"/>
      <c r="S47" s="175"/>
    </row>
  </sheetData>
  <mergeCells count="36">
    <mergeCell ref="B24:H24"/>
    <mergeCell ref="BL26:BR26"/>
    <mergeCell ref="A11:H13"/>
    <mergeCell ref="I11:P13"/>
    <mergeCell ref="Q11:R13"/>
    <mergeCell ref="BR32:BV32"/>
    <mergeCell ref="CD12:CE12"/>
    <mergeCell ref="CF12:CF13"/>
    <mergeCell ref="S13:T13"/>
    <mergeCell ref="U13:V13"/>
    <mergeCell ref="W13:X13"/>
    <mergeCell ref="Y13:Z13"/>
    <mergeCell ref="AA13:AB13"/>
    <mergeCell ref="AC13:AD13"/>
    <mergeCell ref="AE13:AF13"/>
    <mergeCell ref="AG13:AH13"/>
    <mergeCell ref="AP13:AQ13"/>
    <mergeCell ref="BS13:BZ13"/>
    <mergeCell ref="CB13:CC13"/>
    <mergeCell ref="CD13:CE13"/>
    <mergeCell ref="CA11:CF11"/>
    <mergeCell ref="S12:Z12"/>
    <mergeCell ref="AA12:AI12"/>
    <mergeCell ref="AJ12:AQ12"/>
    <mergeCell ref="AZ12:BK13"/>
    <mergeCell ref="BL12:BM13"/>
    <mergeCell ref="BN12:BP13"/>
    <mergeCell ref="BQ12:BR13"/>
    <mergeCell ref="BS12:BZ12"/>
    <mergeCell ref="CA12:CC12"/>
    <mergeCell ref="S11:AQ11"/>
    <mergeCell ref="AR11:AY13"/>
    <mergeCell ref="AZ11:BZ11"/>
    <mergeCell ref="AJ13:AK13"/>
    <mergeCell ref="AL13:AM13"/>
    <mergeCell ref="AN13:AO13"/>
  </mergeCells>
  <pageMargins left="0.7" right="0.7" top="0.75" bottom="0.75" header="0.3" footer="0.3"/>
  <pageSetup orientation="portrait" r:id="rId1"/>
  <headerFooter>
    <oddHeader>&amp;RMassachusetts Electric Company and
Nantucket Electric Company
each d/b/a National Grid
D.P.U. 23-30
Grid Modernization Annual Report Appendix CY2022
Page &amp;P of &amp;N</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R48"/>
  <sheetViews>
    <sheetView showWhiteSpace="0" topLeftCell="A13" zoomScale="89" zoomScaleNormal="89" workbookViewId="0">
      <selection activeCell="B15" sqref="B15"/>
    </sheetView>
  </sheetViews>
  <sheetFormatPr defaultRowHeight="15" x14ac:dyDescent="0.25"/>
  <cols>
    <col min="1" max="1" width="12.42578125" bestFit="1" customWidth="1"/>
    <col min="2" max="2" width="23.28515625" customWidth="1"/>
    <col min="3" max="3" width="25.7109375" customWidth="1"/>
    <col min="4" max="6" width="21.85546875" customWidth="1"/>
    <col min="7" max="10" width="22" customWidth="1"/>
    <col min="11" max="11" width="15.7109375" customWidth="1"/>
    <col min="12" max="12" width="18" customWidth="1"/>
    <col min="13" max="17" width="15.7109375" customWidth="1"/>
    <col min="18" max="18" width="17.42578125" customWidth="1"/>
    <col min="25" max="25" width="31.85546875" customWidth="1"/>
  </cols>
  <sheetData>
    <row r="1" spans="2:18" x14ac:dyDescent="0.25">
      <c r="B1" s="1" t="s">
        <v>2056</v>
      </c>
      <c r="C1" s="1" t="s">
        <v>2057</v>
      </c>
      <c r="D1" s="149"/>
      <c r="E1" s="252" t="s">
        <v>6</v>
      </c>
      <c r="F1" s="252" t="s">
        <v>7</v>
      </c>
      <c r="I1" s="2"/>
    </row>
    <row r="2" spans="2:18" x14ac:dyDescent="0.25">
      <c r="B2" s="1"/>
      <c r="C2" s="1"/>
      <c r="D2" s="149"/>
      <c r="E2" s="252" t="s">
        <v>8</v>
      </c>
      <c r="F2" s="259">
        <v>2022</v>
      </c>
      <c r="I2" s="2"/>
    </row>
    <row r="3" spans="2:18" x14ac:dyDescent="0.25">
      <c r="C3" s="1"/>
      <c r="D3" s="5"/>
      <c r="E3" s="2"/>
    </row>
    <row r="4" spans="2:18" ht="15" customHeight="1" x14ac:dyDescent="0.25">
      <c r="B4" s="186" t="s">
        <v>2058</v>
      </c>
      <c r="C4" s="161"/>
      <c r="D4" s="161"/>
      <c r="E4" s="161"/>
      <c r="F4" s="161"/>
      <c r="G4" s="161"/>
      <c r="H4" s="162"/>
    </row>
    <row r="5" spans="2:18" ht="15" customHeight="1" x14ac:dyDescent="0.25">
      <c r="B5" s="171" t="s">
        <v>2059</v>
      </c>
      <c r="C5" s="167"/>
      <c r="D5" s="187"/>
      <c r="E5" s="187"/>
      <c r="F5" s="187"/>
      <c r="G5" s="187"/>
      <c r="H5" s="366"/>
    </row>
    <row r="6" spans="2:18" ht="15" customHeight="1" x14ac:dyDescent="0.25">
      <c r="B6" s="171" t="s">
        <v>2060</v>
      </c>
      <c r="C6" s="167"/>
      <c r="D6" s="169"/>
      <c r="E6" s="167"/>
      <c r="F6" s="169"/>
      <c r="G6" s="169"/>
      <c r="H6" s="188"/>
      <c r="I6" s="12"/>
      <c r="J6" s="12"/>
    </row>
    <row r="7" spans="2:18" s="3" customFormat="1" ht="15" customHeight="1" x14ac:dyDescent="0.3">
      <c r="B7" s="171" t="s">
        <v>2061</v>
      </c>
      <c r="C7" s="341"/>
      <c r="D7" s="189"/>
      <c r="E7" s="167"/>
      <c r="F7" s="189"/>
      <c r="G7" s="189"/>
      <c r="H7" s="367"/>
      <c r="I7"/>
      <c r="J7"/>
      <c r="K7" s="2"/>
      <c r="L7" s="2"/>
      <c r="M7" s="2"/>
      <c r="N7" s="2"/>
      <c r="O7" s="2"/>
      <c r="P7" s="2"/>
    </row>
    <row r="8" spans="2:18" ht="15" customHeight="1" x14ac:dyDescent="0.25">
      <c r="B8" s="171" t="s">
        <v>2062</v>
      </c>
      <c r="C8" s="167"/>
      <c r="D8" s="168"/>
      <c r="E8" s="167"/>
      <c r="F8" s="168"/>
      <c r="G8" s="168"/>
      <c r="H8" s="172"/>
      <c r="I8" s="20"/>
      <c r="J8" s="20"/>
    </row>
    <row r="9" spans="2:18" ht="15" customHeight="1" x14ac:dyDescent="0.25">
      <c r="B9" s="171" t="s">
        <v>2063</v>
      </c>
      <c r="C9" s="167"/>
      <c r="D9" s="169"/>
      <c r="E9" s="167"/>
      <c r="F9" s="169"/>
      <c r="G9" s="169"/>
      <c r="H9" s="188"/>
      <c r="I9" s="12"/>
      <c r="J9" s="12"/>
    </row>
    <row r="10" spans="2:18" ht="15" customHeight="1" x14ac:dyDescent="0.25">
      <c r="B10" s="173" t="s">
        <v>2064</v>
      </c>
      <c r="C10" s="174"/>
      <c r="D10" s="176"/>
      <c r="E10" s="174"/>
      <c r="F10" s="176"/>
      <c r="G10" s="176"/>
      <c r="H10" s="190"/>
      <c r="I10" s="12"/>
      <c r="J10" s="12"/>
    </row>
    <row r="11" spans="2:18" ht="15" customHeight="1" thickBot="1" x14ac:dyDescent="0.3">
      <c r="C11" s="12"/>
      <c r="E11" s="12"/>
      <c r="F11" s="12"/>
      <c r="G11" s="12"/>
      <c r="H11" s="12"/>
      <c r="I11" s="12"/>
    </row>
    <row r="12" spans="2:18" ht="15.75" thickBot="1" x14ac:dyDescent="0.3">
      <c r="D12" s="1517" t="s">
        <v>2065</v>
      </c>
      <c r="E12" s="1518"/>
      <c r="F12" s="1518"/>
      <c r="G12" s="1518"/>
      <c r="H12" s="1518"/>
      <c r="I12" s="1519"/>
      <c r="J12" s="1514" t="s">
        <v>2066</v>
      </c>
      <c r="K12" s="1515"/>
      <c r="L12" s="1516"/>
      <c r="M12" s="1514" t="s">
        <v>2067</v>
      </c>
      <c r="N12" s="1515"/>
      <c r="O12" s="1515"/>
      <c r="P12" s="1515"/>
      <c r="Q12" s="1515"/>
      <c r="R12" s="1516"/>
    </row>
    <row r="13" spans="2:18" ht="75" customHeight="1" thickBot="1" x14ac:dyDescent="0.3">
      <c r="C13" s="822"/>
      <c r="D13" s="1510" t="s">
        <v>2068</v>
      </c>
      <c r="E13" s="1511"/>
      <c r="F13" s="1512"/>
      <c r="G13" s="1513" t="s">
        <v>2069</v>
      </c>
      <c r="H13" s="1505"/>
      <c r="I13" s="1506"/>
      <c r="J13" s="823" t="s">
        <v>2070</v>
      </c>
      <c r="K13" s="823" t="s">
        <v>767</v>
      </c>
      <c r="L13" s="823" t="s">
        <v>2071</v>
      </c>
      <c r="M13" s="1507" t="s">
        <v>2072</v>
      </c>
      <c r="N13" s="1508"/>
      <c r="O13" s="1508"/>
      <c r="P13" s="1509"/>
      <c r="Q13" s="135" t="s">
        <v>2073</v>
      </c>
      <c r="R13" s="135" t="s">
        <v>2074</v>
      </c>
    </row>
    <row r="14" spans="2:18" ht="60" customHeight="1" x14ac:dyDescent="0.25">
      <c r="B14" s="134" t="s">
        <v>6</v>
      </c>
      <c r="C14" s="447" t="s">
        <v>2075</v>
      </c>
      <c r="D14" s="1147" t="s">
        <v>2076</v>
      </c>
      <c r="E14" s="1148" t="s">
        <v>2077</v>
      </c>
      <c r="F14" s="1149" t="s">
        <v>2078</v>
      </c>
      <c r="G14" s="1146" t="s">
        <v>2079</v>
      </c>
      <c r="H14" s="261" t="s">
        <v>2080</v>
      </c>
      <c r="I14" s="263" t="s">
        <v>2081</v>
      </c>
      <c r="J14" s="134" t="s">
        <v>2082</v>
      </c>
      <c r="K14" s="138" t="s">
        <v>2083</v>
      </c>
      <c r="L14" s="50" t="s">
        <v>2084</v>
      </c>
      <c r="M14" s="446" t="s">
        <v>2085</v>
      </c>
      <c r="N14" s="52" t="s">
        <v>2086</v>
      </c>
      <c r="O14" s="447" t="s">
        <v>2087</v>
      </c>
      <c r="P14" s="51" t="s">
        <v>2076</v>
      </c>
      <c r="Q14" s="134" t="s">
        <v>2088</v>
      </c>
      <c r="R14" s="134" t="s">
        <v>2089</v>
      </c>
    </row>
    <row r="15" spans="2:18" ht="18.75" customHeight="1" x14ac:dyDescent="0.25">
      <c r="B15" s="772" t="s">
        <v>49</v>
      </c>
      <c r="C15" s="824" t="s">
        <v>2090</v>
      </c>
      <c r="D15" s="1172">
        <v>47</v>
      </c>
      <c r="E15" s="1173">
        <v>16</v>
      </c>
      <c r="F15" s="1185">
        <v>1070</v>
      </c>
      <c r="G15" s="1172">
        <v>39</v>
      </c>
      <c r="H15" s="1173">
        <v>8</v>
      </c>
      <c r="I15" s="1174">
        <v>1086</v>
      </c>
      <c r="J15" s="943">
        <v>552</v>
      </c>
      <c r="K15" s="804"/>
      <c r="L15" s="922"/>
      <c r="M15" s="804"/>
      <c r="N15" s="316"/>
      <c r="O15" s="316"/>
      <c r="P15" s="317"/>
      <c r="Q15" s="136"/>
      <c r="R15" s="136"/>
    </row>
    <row r="16" spans="2:18" ht="18.75" customHeight="1" x14ac:dyDescent="0.25">
      <c r="B16" s="772" t="s">
        <v>49</v>
      </c>
      <c r="C16" s="825" t="s">
        <v>2091</v>
      </c>
      <c r="D16" s="1150">
        <v>4.1482789055604589E-2</v>
      </c>
      <c r="E16" s="808">
        <v>1.412180052956752E-2</v>
      </c>
      <c r="F16" s="1186">
        <v>0.94439541041482788</v>
      </c>
      <c r="G16" s="1180">
        <v>3.442188879082083E-2</v>
      </c>
      <c r="H16" s="821">
        <v>7.0609002647837602E-3</v>
      </c>
      <c r="I16" s="1151">
        <v>0.95851721094439546</v>
      </c>
      <c r="J16" s="333">
        <v>0.48720211827007942</v>
      </c>
      <c r="K16" s="805"/>
      <c r="L16" s="923"/>
      <c r="M16" s="805"/>
      <c r="N16" s="328"/>
      <c r="O16" s="328"/>
      <c r="P16" s="333"/>
      <c r="Q16" s="133"/>
      <c r="R16" s="133"/>
    </row>
    <row r="17" spans="2:18" ht="18.75" customHeight="1" x14ac:dyDescent="0.25">
      <c r="B17" s="772" t="s">
        <v>49</v>
      </c>
      <c r="C17" s="825" t="s">
        <v>2092</v>
      </c>
      <c r="D17" s="1152">
        <v>113311.25000000001</v>
      </c>
      <c r="E17" s="809">
        <v>27639.333333333336</v>
      </c>
      <c r="F17" s="1187">
        <v>1176048.3333333328</v>
      </c>
      <c r="G17" s="1181">
        <v>93924.000000000015</v>
      </c>
      <c r="H17" s="321">
        <v>18510.416666666668</v>
      </c>
      <c r="I17" s="1153">
        <v>1204564.5000000007</v>
      </c>
      <c r="J17" s="324">
        <v>927163.25000000081</v>
      </c>
      <c r="K17" s="806"/>
      <c r="L17" s="942">
        <v>944163.41666666663</v>
      </c>
      <c r="M17" s="806"/>
      <c r="N17" s="321"/>
      <c r="O17" s="321"/>
      <c r="P17" s="324"/>
      <c r="Q17" s="133"/>
      <c r="R17" s="133"/>
    </row>
    <row r="18" spans="2:18" ht="18.75" customHeight="1" x14ac:dyDescent="0.25">
      <c r="B18" s="772" t="s">
        <v>49</v>
      </c>
      <c r="C18" s="825" t="s">
        <v>2093</v>
      </c>
      <c r="D18" s="1150">
        <v>8.6037466368454954E-2</v>
      </c>
      <c r="E18" s="328">
        <v>2.0986602937600483E-2</v>
      </c>
      <c r="F18" s="1186">
        <v>0.89297593069394354</v>
      </c>
      <c r="G18" s="1150">
        <v>7.1316687365030065E-2</v>
      </c>
      <c r="H18" s="328">
        <v>1.4054997640785194E-2</v>
      </c>
      <c r="I18" s="1151">
        <v>0.91462831499418473</v>
      </c>
      <c r="J18" s="940">
        <v>0.7039969724095585</v>
      </c>
      <c r="K18" s="805"/>
      <c r="L18" s="928">
        <v>0.71690523410326756</v>
      </c>
      <c r="M18" s="805"/>
      <c r="N18" s="328"/>
      <c r="O18" s="328"/>
      <c r="P18" s="333"/>
      <c r="Q18" s="133"/>
      <c r="R18" s="133"/>
    </row>
    <row r="19" spans="2:18" ht="18.75" customHeight="1" x14ac:dyDescent="0.25">
      <c r="B19" s="772" t="s">
        <v>49</v>
      </c>
      <c r="C19" s="825" t="s">
        <v>2094</v>
      </c>
      <c r="D19" s="1154">
        <v>1207714.1599999999</v>
      </c>
      <c r="E19" s="1145">
        <v>383312.9522</v>
      </c>
      <c r="F19" s="1188">
        <v>16934402.350000001</v>
      </c>
      <c r="G19" s="1152">
        <v>1119035.561121</v>
      </c>
      <c r="H19" s="809">
        <v>254105.88082999998</v>
      </c>
      <c r="I19" s="1153">
        <v>17152288.023033604</v>
      </c>
      <c r="J19" s="1144">
        <v>13341248.728309391</v>
      </c>
      <c r="K19" s="806"/>
      <c r="L19" s="926"/>
      <c r="M19" s="806"/>
      <c r="N19" s="321"/>
      <c r="O19" s="321"/>
      <c r="P19" s="324"/>
      <c r="Q19" s="133"/>
      <c r="R19" s="133"/>
    </row>
    <row r="20" spans="2:18" ht="18.75" customHeight="1" x14ac:dyDescent="0.25">
      <c r="B20" s="772" t="s">
        <v>49</v>
      </c>
      <c r="C20" s="825" t="s">
        <v>2095</v>
      </c>
      <c r="D20" s="1169">
        <v>6.5192235000000001E-2</v>
      </c>
      <c r="E20" s="1170">
        <v>2.0691178000000001E-2</v>
      </c>
      <c r="F20" s="1189">
        <v>0.91411658699999998</v>
      </c>
      <c r="G20" s="1182">
        <v>6.0405377550686097E-2</v>
      </c>
      <c r="H20" s="1171">
        <v>1.3716598652154978E-2</v>
      </c>
      <c r="I20" s="1183">
        <v>0.92587802379715878</v>
      </c>
      <c r="J20" s="333">
        <v>0.72015867451418847</v>
      </c>
      <c r="K20" s="805"/>
      <c r="L20" s="923"/>
      <c r="M20" s="805"/>
      <c r="N20" s="328"/>
      <c r="O20" s="328"/>
      <c r="P20" s="333"/>
      <c r="Q20" s="133"/>
      <c r="R20" s="133"/>
    </row>
    <row r="21" spans="2:18" ht="18.75" customHeight="1" x14ac:dyDescent="0.25">
      <c r="B21" s="772" t="s">
        <v>49</v>
      </c>
      <c r="C21" s="825" t="s">
        <v>2096</v>
      </c>
      <c r="D21" s="1175">
        <v>325.84204717800003</v>
      </c>
      <c r="E21" s="1168">
        <v>91.433992643000011</v>
      </c>
      <c r="F21" s="1190">
        <v>4437.7458420000003</v>
      </c>
      <c r="G21" s="1175">
        <v>307.99188853499993</v>
      </c>
      <c r="H21" s="1168">
        <v>61.633584945999999</v>
      </c>
      <c r="I21" s="1176">
        <v>4534.1989020000001</v>
      </c>
      <c r="J21" s="939">
        <v>3523.3107639649979</v>
      </c>
      <c r="K21" s="806"/>
      <c r="L21" s="926"/>
      <c r="M21" s="806"/>
      <c r="N21" s="321"/>
      <c r="O21" s="321"/>
      <c r="P21" s="324"/>
      <c r="Q21" s="133"/>
      <c r="R21" s="133"/>
    </row>
    <row r="22" spans="2:18" ht="18.75" customHeight="1" x14ac:dyDescent="0.25">
      <c r="B22" s="772" t="s">
        <v>49</v>
      </c>
      <c r="C22" s="938" t="s">
        <v>2097</v>
      </c>
      <c r="D22" s="1177">
        <v>6.7114434313483379E-2</v>
      </c>
      <c r="E22" s="1178">
        <v>1.8832869319366556E-2</v>
      </c>
      <c r="F22" s="1191">
        <v>0.91405269636715003</v>
      </c>
      <c r="G22" s="1177">
        <v>6.2806467963035489E-2</v>
      </c>
      <c r="H22" s="1184">
        <v>1.2568473139895954E-2</v>
      </c>
      <c r="I22" s="1179">
        <v>0.92462505889706859</v>
      </c>
      <c r="J22" s="941">
        <v>0.71779858447676337</v>
      </c>
      <c r="K22" s="807"/>
      <c r="L22" s="927"/>
      <c r="M22" s="807"/>
      <c r="N22" s="335"/>
      <c r="O22" s="335"/>
      <c r="P22" s="340"/>
      <c r="Q22" s="258"/>
      <c r="R22" s="258"/>
    </row>
    <row r="23" spans="2:18" ht="18.75" customHeight="1" x14ac:dyDescent="0.25">
      <c r="P23" s="826" t="s">
        <v>2098</v>
      </c>
      <c r="Q23" s="937">
        <v>2872982.333333333</v>
      </c>
      <c r="R23" s="314"/>
    </row>
    <row r="24" spans="2:18" ht="18.75" customHeight="1" x14ac:dyDescent="0.25"/>
    <row r="25" spans="2:18" ht="18.75" customHeight="1" x14ac:dyDescent="0.25">
      <c r="D25" s="1165"/>
      <c r="E25" s="1166"/>
      <c r="F25" s="1165"/>
      <c r="G25" s="1167"/>
      <c r="H25" s="1167"/>
      <c r="I25" s="1167"/>
    </row>
    <row r="26" spans="2:18" ht="18.75" customHeight="1" x14ac:dyDescent="0.25">
      <c r="D26" s="577"/>
      <c r="E26" s="577"/>
      <c r="F26" s="1164"/>
      <c r="G26" s="577"/>
      <c r="H26" s="577"/>
      <c r="I26" s="1164"/>
    </row>
    <row r="27" spans="2:18" ht="18.75" customHeight="1" x14ac:dyDescent="0.25">
      <c r="D27" s="577"/>
      <c r="G27" s="577"/>
    </row>
    <row r="28" spans="2:18" ht="18.75" customHeight="1" x14ac:dyDescent="0.25"/>
    <row r="29" spans="2:18" ht="18.75" customHeight="1" thickBot="1" x14ac:dyDescent="0.3"/>
    <row r="30" spans="2:18" ht="18.75" customHeight="1" thickBot="1" x14ac:dyDescent="0.3">
      <c r="D30" s="1496" t="s">
        <v>2065</v>
      </c>
      <c r="E30" s="1497"/>
      <c r="F30" s="1497"/>
      <c r="G30" s="1497"/>
      <c r="H30" s="1497"/>
      <c r="I30" s="1498"/>
      <c r="J30" s="1499" t="s">
        <v>2066</v>
      </c>
      <c r="K30" s="1500"/>
      <c r="L30" s="1501"/>
      <c r="M30" s="1499" t="s">
        <v>2067</v>
      </c>
      <c r="N30" s="1500"/>
      <c r="O30" s="1500"/>
      <c r="P30" s="1500"/>
      <c r="Q30" s="1500"/>
      <c r="R30" s="1501"/>
    </row>
    <row r="31" spans="2:18" ht="63.75" thickBot="1" x14ac:dyDescent="0.3">
      <c r="C31" s="224"/>
      <c r="D31" s="1502" t="s">
        <v>2068</v>
      </c>
      <c r="E31" s="1503"/>
      <c r="F31" s="1504"/>
      <c r="G31" s="1502" t="s">
        <v>2069</v>
      </c>
      <c r="H31" s="1505"/>
      <c r="I31" s="1506"/>
      <c r="J31" s="443" t="s">
        <v>2070</v>
      </c>
      <c r="K31" s="443" t="s">
        <v>767</v>
      </c>
      <c r="L31" s="443" t="s">
        <v>2071</v>
      </c>
      <c r="M31" s="1507" t="s">
        <v>2072</v>
      </c>
      <c r="N31" s="1508"/>
      <c r="O31" s="1508"/>
      <c r="P31" s="1509"/>
      <c r="Q31" s="135" t="s">
        <v>2073</v>
      </c>
      <c r="R31" s="135" t="s">
        <v>2074</v>
      </c>
    </row>
    <row r="32" spans="2:18" ht="60.75" thickBot="1" x14ac:dyDescent="0.3">
      <c r="B32" s="365" t="s">
        <v>6</v>
      </c>
      <c r="C32" s="359" t="s">
        <v>2075</v>
      </c>
      <c r="D32" s="138" t="s">
        <v>2076</v>
      </c>
      <c r="E32" s="52" t="s">
        <v>2077</v>
      </c>
      <c r="F32" s="51" t="s">
        <v>2078</v>
      </c>
      <c r="G32" s="50" t="s">
        <v>2079</v>
      </c>
      <c r="H32" s="52" t="s">
        <v>2080</v>
      </c>
      <c r="I32" s="51" t="s">
        <v>2081</v>
      </c>
      <c r="J32" s="50" t="s">
        <v>2082</v>
      </c>
      <c r="K32" s="50" t="s">
        <v>2083</v>
      </c>
      <c r="L32" s="50" t="s">
        <v>2084</v>
      </c>
      <c r="M32" s="446" t="s">
        <v>2085</v>
      </c>
      <c r="N32" s="52" t="s">
        <v>2086</v>
      </c>
      <c r="O32" s="447" t="s">
        <v>2087</v>
      </c>
      <c r="P32" s="51" t="s">
        <v>2076</v>
      </c>
      <c r="Q32" s="134" t="s">
        <v>2088</v>
      </c>
      <c r="R32" s="719" t="s">
        <v>2089</v>
      </c>
    </row>
    <row r="33" spans="2:18" ht="18.75" customHeight="1" x14ac:dyDescent="0.25">
      <c r="B33" s="660" t="s">
        <v>1106</v>
      </c>
      <c r="C33" s="360" t="s">
        <v>2090</v>
      </c>
      <c r="D33" s="318">
        <v>0</v>
      </c>
      <c r="E33" s="316">
        <v>0</v>
      </c>
      <c r="F33" s="292">
        <v>8</v>
      </c>
      <c r="G33" s="318">
        <v>0</v>
      </c>
      <c r="H33" s="316">
        <v>0</v>
      </c>
      <c r="I33" s="292">
        <v>8</v>
      </c>
      <c r="J33" s="932">
        <v>6</v>
      </c>
      <c r="K33" s="804"/>
      <c r="L33" s="922"/>
      <c r="M33" s="315"/>
      <c r="N33" s="316"/>
      <c r="O33" s="316"/>
      <c r="P33" s="317"/>
      <c r="Q33" s="717"/>
      <c r="R33" s="720"/>
    </row>
    <row r="34" spans="2:18" ht="18.75" customHeight="1" x14ac:dyDescent="0.25">
      <c r="B34" s="660" t="s">
        <v>1106</v>
      </c>
      <c r="C34" s="361" t="s">
        <v>2091</v>
      </c>
      <c r="D34" s="327">
        <v>0</v>
      </c>
      <c r="E34" s="328">
        <v>0</v>
      </c>
      <c r="F34" s="329">
        <v>1</v>
      </c>
      <c r="G34" s="327">
        <v>0</v>
      </c>
      <c r="H34" s="328">
        <v>0</v>
      </c>
      <c r="I34" s="329">
        <v>1</v>
      </c>
      <c r="J34" s="925">
        <v>0.75</v>
      </c>
      <c r="K34" s="805"/>
      <c r="L34" s="923"/>
      <c r="M34" s="332"/>
      <c r="N34" s="328"/>
      <c r="O34" s="328"/>
      <c r="P34" s="333"/>
      <c r="Q34" s="716"/>
      <c r="R34" s="721"/>
    </row>
    <row r="35" spans="2:18" ht="18.75" customHeight="1" x14ac:dyDescent="0.25">
      <c r="B35" s="660" t="s">
        <v>1106</v>
      </c>
      <c r="C35" s="361" t="s">
        <v>2092</v>
      </c>
      <c r="D35" s="320">
        <v>0</v>
      </c>
      <c r="E35" s="321">
        <v>0</v>
      </c>
      <c r="F35" s="293">
        <v>13747</v>
      </c>
      <c r="G35" s="320">
        <v>0</v>
      </c>
      <c r="H35" s="321">
        <v>0</v>
      </c>
      <c r="I35" s="293">
        <v>13747</v>
      </c>
      <c r="J35" s="933">
        <v>8558.5000000000073</v>
      </c>
      <c r="K35" s="921"/>
      <c r="L35" s="924">
        <v>8558.5000000000073</v>
      </c>
      <c r="M35" s="323"/>
      <c r="N35" s="321"/>
      <c r="O35" s="321"/>
      <c r="P35" s="324"/>
      <c r="Q35" s="716"/>
      <c r="R35" s="721"/>
    </row>
    <row r="36" spans="2:18" ht="18.75" customHeight="1" x14ac:dyDescent="0.25">
      <c r="B36" s="660" t="s">
        <v>1106</v>
      </c>
      <c r="C36" s="361" t="s">
        <v>2093</v>
      </c>
      <c r="D36" s="327">
        <v>0</v>
      </c>
      <c r="E36" s="328">
        <v>0</v>
      </c>
      <c r="F36" s="329">
        <v>1</v>
      </c>
      <c r="G36" s="327">
        <v>0</v>
      </c>
      <c r="H36" s="328">
        <v>0</v>
      </c>
      <c r="I36" s="329">
        <v>1</v>
      </c>
      <c r="J36" s="928">
        <v>0.62258351974102988</v>
      </c>
      <c r="K36" s="805"/>
      <c r="L36" s="925">
        <v>0.62</v>
      </c>
      <c r="M36" s="332"/>
      <c r="N36" s="328"/>
      <c r="O36" s="328"/>
      <c r="P36" s="333"/>
      <c r="Q36" s="716"/>
      <c r="R36" s="721"/>
    </row>
    <row r="37" spans="2:18" ht="18.75" customHeight="1" x14ac:dyDescent="0.25">
      <c r="B37" s="660" t="s">
        <v>1106</v>
      </c>
      <c r="C37" s="361" t="s">
        <v>2094</v>
      </c>
      <c r="D37" s="320">
        <v>0</v>
      </c>
      <c r="E37" s="321">
        <v>0</v>
      </c>
      <c r="F37" s="293">
        <v>204995.46775100002</v>
      </c>
      <c r="G37" s="320">
        <v>0</v>
      </c>
      <c r="H37" s="321">
        <v>0</v>
      </c>
      <c r="I37" s="931">
        <v>204995.46775100002</v>
      </c>
      <c r="J37" s="934">
        <v>129755.436791</v>
      </c>
      <c r="K37" s="806"/>
      <c r="L37" s="926"/>
      <c r="M37" s="323"/>
      <c r="N37" s="321"/>
      <c r="O37" s="321"/>
      <c r="P37" s="324"/>
      <c r="Q37" s="716"/>
      <c r="R37" s="721"/>
    </row>
    <row r="38" spans="2:18" ht="18.75" customHeight="1" x14ac:dyDescent="0.25">
      <c r="B38" s="660" t="s">
        <v>1106</v>
      </c>
      <c r="C38" s="361" t="s">
        <v>2095</v>
      </c>
      <c r="D38" s="327">
        <v>0</v>
      </c>
      <c r="E38" s="328">
        <v>0</v>
      </c>
      <c r="F38" s="329">
        <v>1</v>
      </c>
      <c r="G38" s="327">
        <v>0</v>
      </c>
      <c r="H38" s="328">
        <v>0</v>
      </c>
      <c r="I38" s="329">
        <v>1</v>
      </c>
      <c r="J38" s="928">
        <v>0.63296734417859846</v>
      </c>
      <c r="K38" s="805"/>
      <c r="L38" s="923"/>
      <c r="M38" s="332"/>
      <c r="N38" s="328"/>
      <c r="O38" s="328"/>
      <c r="P38" s="333"/>
      <c r="Q38" s="716"/>
      <c r="R38" s="721"/>
    </row>
    <row r="39" spans="2:18" ht="18.75" customHeight="1" x14ac:dyDescent="0.25">
      <c r="B39" s="660" t="s">
        <v>1106</v>
      </c>
      <c r="C39" s="361" t="s">
        <v>2096</v>
      </c>
      <c r="D39" s="320">
        <v>0</v>
      </c>
      <c r="E39" s="321">
        <v>0</v>
      </c>
      <c r="F39" s="930">
        <v>53.667095441999997</v>
      </c>
      <c r="G39" s="929">
        <v>0</v>
      </c>
      <c r="H39" s="803">
        <v>0</v>
      </c>
      <c r="I39" s="930">
        <v>53.667095441999997</v>
      </c>
      <c r="J39" s="935">
        <v>36.504550399999999</v>
      </c>
      <c r="K39" s="806"/>
      <c r="L39" s="926"/>
      <c r="M39" s="323"/>
      <c r="N39" s="321"/>
      <c r="O39" s="321"/>
      <c r="P39" s="324"/>
      <c r="Q39" s="716"/>
      <c r="R39" s="721"/>
    </row>
    <row r="40" spans="2:18" ht="18.75" customHeight="1" thickBot="1" x14ac:dyDescent="0.3">
      <c r="B40" s="660" t="s">
        <v>1106</v>
      </c>
      <c r="C40" s="362" t="s">
        <v>2097</v>
      </c>
      <c r="D40" s="334">
        <v>0</v>
      </c>
      <c r="E40" s="335">
        <v>0</v>
      </c>
      <c r="F40" s="336">
        <v>1</v>
      </c>
      <c r="G40" s="334">
        <v>0</v>
      </c>
      <c r="H40" s="335">
        <v>0</v>
      </c>
      <c r="I40" s="336">
        <v>1</v>
      </c>
      <c r="J40" s="936">
        <v>0.68020357910839069</v>
      </c>
      <c r="K40" s="807"/>
      <c r="L40" s="927"/>
      <c r="M40" s="339"/>
      <c r="N40" s="335"/>
      <c r="O40" s="335"/>
      <c r="P40" s="340"/>
      <c r="Q40" s="718"/>
      <c r="R40" s="722"/>
    </row>
    <row r="41" spans="2:18" ht="18.75" customHeight="1" thickBot="1" x14ac:dyDescent="0.3">
      <c r="P41" s="257" t="s">
        <v>2098</v>
      </c>
      <c r="Q41" s="920"/>
    </row>
    <row r="42" spans="2:18" ht="18.75" customHeight="1" x14ac:dyDescent="0.25"/>
    <row r="43" spans="2:18" ht="18.75" customHeight="1" x14ac:dyDescent="0.25">
      <c r="B43" s="1" t="s">
        <v>2099</v>
      </c>
      <c r="L43" s="1123"/>
    </row>
    <row r="44" spans="2:18" ht="18.75" customHeight="1" x14ac:dyDescent="0.25">
      <c r="B44" s="177" t="s">
        <v>2100</v>
      </c>
      <c r="C44" s="161"/>
      <c r="D44" s="178"/>
      <c r="E44" s="178"/>
      <c r="F44" s="178"/>
      <c r="G44" s="178"/>
      <c r="H44" s="178"/>
      <c r="I44" s="178"/>
      <c r="J44" s="179"/>
      <c r="K44" s="180"/>
      <c r="L44" s="194"/>
    </row>
    <row r="45" spans="2:18" ht="18.75" customHeight="1" x14ac:dyDescent="0.25">
      <c r="B45" s="171" t="s">
        <v>2101</v>
      </c>
      <c r="C45" s="167"/>
      <c r="D45" s="170"/>
      <c r="E45" s="170"/>
      <c r="F45" s="170"/>
      <c r="G45" s="170"/>
      <c r="H45" s="170"/>
      <c r="I45" s="170"/>
      <c r="J45" s="181"/>
      <c r="K45" s="182"/>
      <c r="L45" s="194"/>
    </row>
    <row r="46" spans="2:18" ht="18.75" customHeight="1" x14ac:dyDescent="0.25">
      <c r="B46" s="171" t="s">
        <v>2102</v>
      </c>
      <c r="C46" s="167"/>
      <c r="D46" s="170"/>
      <c r="E46" s="170"/>
      <c r="F46" s="170"/>
      <c r="G46" s="170"/>
      <c r="H46" s="170"/>
      <c r="I46" s="170"/>
      <c r="J46" s="181"/>
      <c r="K46" s="182"/>
      <c r="L46" s="194"/>
    </row>
    <row r="47" spans="2:18" ht="18.75" customHeight="1" x14ac:dyDescent="0.25">
      <c r="B47" s="173" t="s">
        <v>2103</v>
      </c>
      <c r="C47" s="174"/>
      <c r="D47" s="183"/>
      <c r="E47" s="183"/>
      <c r="F47" s="183"/>
      <c r="G47" s="183"/>
      <c r="H47" s="183"/>
      <c r="I47" s="183"/>
      <c r="J47" s="184"/>
      <c r="K47" s="185"/>
      <c r="L47" s="194"/>
    </row>
    <row r="48" spans="2:18" ht="18.75" customHeight="1" x14ac:dyDescent="0.25">
      <c r="C48" s="148"/>
    </row>
  </sheetData>
  <mergeCells count="12">
    <mergeCell ref="D13:F13"/>
    <mergeCell ref="G13:I13"/>
    <mergeCell ref="M12:R12"/>
    <mergeCell ref="M13:P13"/>
    <mergeCell ref="D12:I12"/>
    <mergeCell ref="J12:L12"/>
    <mergeCell ref="D30:I30"/>
    <mergeCell ref="J30:L30"/>
    <mergeCell ref="M30:R30"/>
    <mergeCell ref="D31:F31"/>
    <mergeCell ref="G31:I31"/>
    <mergeCell ref="M31:P31"/>
  </mergeCells>
  <conditionalFormatting sqref="B33:B40">
    <cfRule type="expression" dxfId="9" priority="1" stopIfTrue="1">
      <formula>ISERROR(B33)</formula>
    </cfRule>
  </conditionalFormatting>
  <pageMargins left="0.7" right="0.7" top="0.75" bottom="0.75" header="0.3" footer="0.3"/>
  <pageSetup orientation="portrait" r:id="rId1"/>
  <headerFooter>
    <oddHeader>&amp;RMassachusetts Electric Company and
Nantucket Electric Company
each d/b/a National Grid
D.P.U. 23-30
Grid Modernization Annual Report Appendix CY2022
Page &amp;P of &amp;N</oddHeader>
  </headerFooter>
  <colBreaks count="1" manualBreakCount="1">
    <brk id="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C2323-2F33-4AA3-A52B-9D35A29779E0}">
  <dimension ref="A1:Q29"/>
  <sheetViews>
    <sheetView showWhiteSpace="0" zoomScaleNormal="100" workbookViewId="0">
      <selection activeCell="B15" sqref="B15"/>
    </sheetView>
  </sheetViews>
  <sheetFormatPr defaultColWidth="8.7109375" defaultRowHeight="15" x14ac:dyDescent="0.25"/>
  <cols>
    <col min="1" max="1" width="23.28515625" customWidth="1"/>
    <col min="2" max="2" width="25.7109375" customWidth="1"/>
    <col min="3" max="4" width="15.7109375" customWidth="1"/>
    <col min="5" max="5" width="22.28515625" bestFit="1" customWidth="1"/>
    <col min="6" max="6" width="23.42578125" bestFit="1" customWidth="1"/>
    <col min="7" max="10" width="15.7109375" customWidth="1"/>
    <col min="11" max="11" width="18" customWidth="1"/>
    <col min="12" max="17" width="15.7109375" customWidth="1"/>
  </cols>
  <sheetData>
    <row r="1" spans="1:17" x14ac:dyDescent="0.25">
      <c r="A1" s="1" t="s">
        <v>2104</v>
      </c>
      <c r="B1" s="1" t="s">
        <v>2057</v>
      </c>
      <c r="C1" s="149"/>
      <c r="D1" s="252" t="s">
        <v>6</v>
      </c>
      <c r="E1" s="252" t="s">
        <v>717</v>
      </c>
      <c r="H1" s="2"/>
    </row>
    <row r="2" spans="1:17" x14ac:dyDescent="0.25">
      <c r="A2" s="1"/>
      <c r="B2" s="1"/>
      <c r="C2" s="149"/>
      <c r="D2" s="252" t="s">
        <v>8</v>
      </c>
      <c r="E2" s="259">
        <v>2023</v>
      </c>
      <c r="H2" s="2"/>
    </row>
    <row r="3" spans="1:17" x14ac:dyDescent="0.25">
      <c r="B3" s="1"/>
      <c r="C3" s="5"/>
      <c r="D3" s="2"/>
    </row>
    <row r="4" spans="1:17" ht="15" customHeight="1" x14ac:dyDescent="0.25">
      <c r="A4" s="186" t="s">
        <v>2058</v>
      </c>
      <c r="B4" s="161"/>
      <c r="C4" s="161"/>
      <c r="D4" s="161"/>
      <c r="E4" s="161"/>
      <c r="F4" s="161"/>
      <c r="G4" s="162"/>
    </row>
    <row r="5" spans="1:17" ht="15" customHeight="1" x14ac:dyDescent="0.25">
      <c r="A5" s="171" t="s">
        <v>2059</v>
      </c>
      <c r="B5" s="167"/>
      <c r="C5" s="187"/>
      <c r="D5" s="187"/>
      <c r="E5" s="187"/>
      <c r="F5" s="187"/>
      <c r="G5" s="366"/>
    </row>
    <row r="6" spans="1:17" ht="15" customHeight="1" x14ac:dyDescent="0.25">
      <c r="A6" s="171" t="s">
        <v>2060</v>
      </c>
      <c r="B6" s="167"/>
      <c r="C6" s="169"/>
      <c r="D6" s="167"/>
      <c r="E6" s="169"/>
      <c r="F6" s="169"/>
      <c r="G6" s="188"/>
      <c r="H6" s="12"/>
      <c r="I6" s="12"/>
    </row>
    <row r="7" spans="1:17" s="3" customFormat="1" ht="15" customHeight="1" x14ac:dyDescent="0.3">
      <c r="A7" s="171" t="s">
        <v>2061</v>
      </c>
      <c r="B7" s="341"/>
      <c r="C7" s="189"/>
      <c r="D7" s="167"/>
      <c r="E7" s="189"/>
      <c r="F7" s="189"/>
      <c r="G7" s="367"/>
      <c r="H7"/>
      <c r="I7"/>
      <c r="J7" s="2"/>
      <c r="K7" s="2"/>
      <c r="L7" s="2"/>
      <c r="M7" s="2"/>
      <c r="N7" s="2"/>
      <c r="O7" s="2"/>
    </row>
    <row r="8" spans="1:17" ht="15" customHeight="1" x14ac:dyDescent="0.25">
      <c r="A8" s="171" t="s">
        <v>2062</v>
      </c>
      <c r="B8" s="167"/>
      <c r="C8" s="168"/>
      <c r="D8" s="167"/>
      <c r="E8" s="168"/>
      <c r="F8" s="168"/>
      <c r="G8" s="172"/>
      <c r="H8" s="20"/>
      <c r="I8" s="20"/>
    </row>
    <row r="9" spans="1:17" ht="15" customHeight="1" x14ac:dyDescent="0.25">
      <c r="A9" s="171" t="s">
        <v>2063</v>
      </c>
      <c r="B9" s="167"/>
      <c r="C9" s="169"/>
      <c r="D9" s="167"/>
      <c r="E9" s="169"/>
      <c r="F9" s="169"/>
      <c r="G9" s="188"/>
      <c r="H9" s="12"/>
      <c r="I9" s="12"/>
    </row>
    <row r="10" spans="1:17" ht="15" customHeight="1" x14ac:dyDescent="0.25">
      <c r="A10" s="173" t="s">
        <v>2064</v>
      </c>
      <c r="B10" s="174"/>
      <c r="C10" s="176"/>
      <c r="D10" s="174"/>
      <c r="E10" s="176"/>
      <c r="F10" s="176"/>
      <c r="G10" s="190"/>
      <c r="H10" s="12"/>
      <c r="I10" s="12"/>
    </row>
    <row r="11" spans="1:17" ht="15" customHeight="1" thickBot="1" x14ac:dyDescent="0.3">
      <c r="B11" s="12"/>
      <c r="D11" s="12"/>
      <c r="E11" s="12"/>
      <c r="F11" s="12"/>
      <c r="G11" s="12"/>
      <c r="H11" s="12"/>
    </row>
    <row r="12" spans="1:17" ht="16.5" thickBot="1" x14ac:dyDescent="0.3">
      <c r="C12" s="1496" t="s">
        <v>2065</v>
      </c>
      <c r="D12" s="1497"/>
      <c r="E12" s="1497"/>
      <c r="F12" s="1497"/>
      <c r="G12" s="1497"/>
      <c r="H12" s="1498"/>
      <c r="I12" s="1499" t="s">
        <v>2066</v>
      </c>
      <c r="J12" s="1500"/>
      <c r="K12" s="1501"/>
      <c r="L12" s="1499" t="s">
        <v>2067</v>
      </c>
      <c r="M12" s="1500"/>
      <c r="N12" s="1500"/>
      <c r="O12" s="1500"/>
      <c r="P12" s="1500"/>
      <c r="Q12" s="1501"/>
    </row>
    <row r="13" spans="1:17" ht="75" customHeight="1" thickBot="1" x14ac:dyDescent="0.3">
      <c r="B13" s="224"/>
      <c r="C13" s="1502" t="s">
        <v>2068</v>
      </c>
      <c r="D13" s="1503"/>
      <c r="E13" s="1504"/>
      <c r="F13" s="1502" t="s">
        <v>2069</v>
      </c>
      <c r="G13" s="1505"/>
      <c r="H13" s="1506"/>
      <c r="I13" s="443" t="s">
        <v>2070</v>
      </c>
      <c r="J13" s="443" t="s">
        <v>767</v>
      </c>
      <c r="K13" s="443" t="s">
        <v>2071</v>
      </c>
      <c r="L13" s="1507" t="s">
        <v>2072</v>
      </c>
      <c r="M13" s="1508"/>
      <c r="N13" s="1508"/>
      <c r="O13" s="1509"/>
      <c r="P13" s="135" t="s">
        <v>2073</v>
      </c>
      <c r="Q13" s="135" t="s">
        <v>2074</v>
      </c>
    </row>
    <row r="14" spans="1:17" ht="60" customHeight="1" thickBot="1" x14ac:dyDescent="0.3">
      <c r="A14" s="365" t="s">
        <v>6</v>
      </c>
      <c r="B14" s="359" t="s">
        <v>2075</v>
      </c>
      <c r="C14" s="138" t="s">
        <v>2076</v>
      </c>
      <c r="D14" s="52" t="s">
        <v>2077</v>
      </c>
      <c r="E14" s="51" t="s">
        <v>2078</v>
      </c>
      <c r="F14" s="50" t="s">
        <v>2079</v>
      </c>
      <c r="G14" s="52" t="s">
        <v>2080</v>
      </c>
      <c r="H14" s="51" t="s">
        <v>2081</v>
      </c>
      <c r="I14" s="50" t="s">
        <v>2082</v>
      </c>
      <c r="J14" s="50" t="s">
        <v>2083</v>
      </c>
      <c r="K14" s="50" t="s">
        <v>2084</v>
      </c>
      <c r="L14" s="446" t="s">
        <v>2085</v>
      </c>
      <c r="M14" s="52" t="s">
        <v>2086</v>
      </c>
      <c r="N14" s="447" t="s">
        <v>2087</v>
      </c>
      <c r="O14" s="51" t="s">
        <v>2076</v>
      </c>
      <c r="P14" s="134" t="s">
        <v>2088</v>
      </c>
      <c r="Q14" s="134" t="s">
        <v>2089</v>
      </c>
    </row>
    <row r="15" spans="1:17" ht="30" customHeight="1" x14ac:dyDescent="0.25">
      <c r="A15" s="364" t="str">
        <f>$E$1</f>
        <v>[Enter Company Name]</v>
      </c>
      <c r="B15" s="360" t="s">
        <v>2090</v>
      </c>
      <c r="C15" s="318"/>
      <c r="D15" s="316"/>
      <c r="E15" s="292"/>
      <c r="F15" s="319"/>
      <c r="G15" s="316"/>
      <c r="H15" s="292"/>
      <c r="I15" s="318"/>
      <c r="J15" s="318"/>
      <c r="K15" s="326"/>
      <c r="L15" s="315"/>
      <c r="M15" s="316"/>
      <c r="N15" s="316"/>
      <c r="O15" s="317"/>
      <c r="P15" s="136"/>
      <c r="Q15" s="136"/>
    </row>
    <row r="16" spans="1:17" ht="30" customHeight="1" x14ac:dyDescent="0.25">
      <c r="A16" s="204" t="str">
        <f t="shared" ref="A16:A22" si="0">$E$1</f>
        <v>[Enter Company Name]</v>
      </c>
      <c r="B16" s="361" t="s">
        <v>2091</v>
      </c>
      <c r="C16" s="327"/>
      <c r="D16" s="328"/>
      <c r="E16" s="329"/>
      <c r="F16" s="330"/>
      <c r="G16" s="328"/>
      <c r="H16" s="329"/>
      <c r="I16" s="327"/>
      <c r="J16" s="327"/>
      <c r="K16" s="331"/>
      <c r="L16" s="332"/>
      <c r="M16" s="328"/>
      <c r="N16" s="328"/>
      <c r="O16" s="333"/>
      <c r="P16" s="133"/>
      <c r="Q16" s="133"/>
    </row>
    <row r="17" spans="1:17" ht="30" customHeight="1" x14ac:dyDescent="0.25">
      <c r="A17" s="204" t="str">
        <f t="shared" si="0"/>
        <v>[Enter Company Name]</v>
      </c>
      <c r="B17" s="361" t="s">
        <v>2092</v>
      </c>
      <c r="C17" s="320"/>
      <c r="D17" s="321"/>
      <c r="E17" s="293"/>
      <c r="F17" s="322"/>
      <c r="G17" s="321"/>
      <c r="H17" s="293"/>
      <c r="I17" s="320"/>
      <c r="J17" s="320"/>
      <c r="K17" s="320"/>
      <c r="L17" s="323"/>
      <c r="M17" s="321"/>
      <c r="N17" s="321"/>
      <c r="O17" s="324"/>
      <c r="P17" s="133"/>
      <c r="Q17" s="133"/>
    </row>
    <row r="18" spans="1:17" ht="30" customHeight="1" x14ac:dyDescent="0.25">
      <c r="A18" s="204" t="str">
        <f t="shared" si="0"/>
        <v>[Enter Company Name]</v>
      </c>
      <c r="B18" s="361" t="s">
        <v>2093</v>
      </c>
      <c r="C18" s="327"/>
      <c r="D18" s="328"/>
      <c r="E18" s="329"/>
      <c r="F18" s="330"/>
      <c r="G18" s="328"/>
      <c r="H18" s="329"/>
      <c r="I18" s="327"/>
      <c r="J18" s="327"/>
      <c r="K18" s="327"/>
      <c r="L18" s="332"/>
      <c r="M18" s="328"/>
      <c r="N18" s="328"/>
      <c r="O18" s="333"/>
      <c r="P18" s="133"/>
      <c r="Q18" s="133"/>
    </row>
    <row r="19" spans="1:17" ht="30" customHeight="1" x14ac:dyDescent="0.25">
      <c r="A19" s="204" t="str">
        <f t="shared" si="0"/>
        <v>[Enter Company Name]</v>
      </c>
      <c r="B19" s="361" t="s">
        <v>2094</v>
      </c>
      <c r="C19" s="320"/>
      <c r="D19" s="321"/>
      <c r="E19" s="293"/>
      <c r="F19" s="322"/>
      <c r="G19" s="321"/>
      <c r="H19" s="293"/>
      <c r="I19" s="320"/>
      <c r="J19" s="320"/>
      <c r="K19" s="325"/>
      <c r="L19" s="323"/>
      <c r="M19" s="321"/>
      <c r="N19" s="321"/>
      <c r="O19" s="324"/>
      <c r="P19" s="133"/>
      <c r="Q19" s="133"/>
    </row>
    <row r="20" spans="1:17" ht="30" customHeight="1" x14ac:dyDescent="0.25">
      <c r="A20" s="204" t="str">
        <f t="shared" si="0"/>
        <v>[Enter Company Name]</v>
      </c>
      <c r="B20" s="361" t="s">
        <v>2095</v>
      </c>
      <c r="C20" s="327"/>
      <c r="D20" s="328"/>
      <c r="E20" s="329"/>
      <c r="F20" s="330"/>
      <c r="G20" s="328"/>
      <c r="H20" s="329"/>
      <c r="I20" s="327"/>
      <c r="J20" s="327"/>
      <c r="K20" s="331"/>
      <c r="L20" s="332"/>
      <c r="M20" s="328"/>
      <c r="N20" s="328"/>
      <c r="O20" s="333"/>
      <c r="P20" s="133"/>
      <c r="Q20" s="133"/>
    </row>
    <row r="21" spans="1:17" ht="30" customHeight="1" x14ac:dyDescent="0.25">
      <c r="A21" s="204" t="str">
        <f t="shared" si="0"/>
        <v>[Enter Company Name]</v>
      </c>
      <c r="B21" s="361" t="s">
        <v>2096</v>
      </c>
      <c r="C21" s="320"/>
      <c r="D21" s="321"/>
      <c r="E21" s="293"/>
      <c r="F21" s="322"/>
      <c r="G21" s="321"/>
      <c r="H21" s="293"/>
      <c r="I21" s="320"/>
      <c r="J21" s="320"/>
      <c r="K21" s="325"/>
      <c r="L21" s="323"/>
      <c r="M21" s="321"/>
      <c r="N21" s="321"/>
      <c r="O21" s="324"/>
      <c r="P21" s="133"/>
      <c r="Q21" s="133"/>
    </row>
    <row r="22" spans="1:17" ht="30" customHeight="1" thickBot="1" x14ac:dyDescent="0.3">
      <c r="A22" s="363" t="str">
        <f t="shared" si="0"/>
        <v>[Enter Company Name]</v>
      </c>
      <c r="B22" s="362" t="s">
        <v>2097</v>
      </c>
      <c r="C22" s="334"/>
      <c r="D22" s="335"/>
      <c r="E22" s="336"/>
      <c r="F22" s="337"/>
      <c r="G22" s="335"/>
      <c r="H22" s="336"/>
      <c r="I22" s="334"/>
      <c r="J22" s="334"/>
      <c r="K22" s="338"/>
      <c r="L22" s="339"/>
      <c r="M22" s="335"/>
      <c r="N22" s="335"/>
      <c r="O22" s="340"/>
      <c r="P22" s="258"/>
      <c r="Q22" s="258"/>
    </row>
    <row r="23" spans="1:17" ht="30" customHeight="1" thickBot="1" x14ac:dyDescent="0.3">
      <c r="O23" s="257" t="s">
        <v>2098</v>
      </c>
      <c r="P23" s="313"/>
      <c r="Q23" s="314"/>
    </row>
    <row r="24" spans="1:17" x14ac:dyDescent="0.25">
      <c r="A24" s="1" t="s">
        <v>2099</v>
      </c>
    </row>
    <row r="25" spans="1:17" x14ac:dyDescent="0.25">
      <c r="A25" s="177" t="s">
        <v>2100</v>
      </c>
      <c r="B25" s="161"/>
      <c r="C25" s="178"/>
      <c r="D25" s="178"/>
      <c r="E25" s="178"/>
      <c r="F25" s="178"/>
      <c r="G25" s="178"/>
      <c r="H25" s="178"/>
      <c r="I25" s="179"/>
      <c r="J25" s="180"/>
      <c r="K25" s="194"/>
    </row>
    <row r="26" spans="1:17" x14ac:dyDescent="0.25">
      <c r="A26" s="171" t="s">
        <v>2101</v>
      </c>
      <c r="B26" s="167"/>
      <c r="C26" s="170"/>
      <c r="D26" s="170"/>
      <c r="E26" s="170"/>
      <c r="F26" s="170"/>
      <c r="G26" s="170"/>
      <c r="H26" s="170"/>
      <c r="I26" s="181"/>
      <c r="J26" s="182"/>
      <c r="K26" s="194"/>
    </row>
    <row r="27" spans="1:17" x14ac:dyDescent="0.25">
      <c r="A27" s="171" t="s">
        <v>2102</v>
      </c>
      <c r="B27" s="167"/>
      <c r="C27" s="170"/>
      <c r="D27" s="170"/>
      <c r="E27" s="170"/>
      <c r="F27" s="170"/>
      <c r="G27" s="170"/>
      <c r="H27" s="170"/>
      <c r="I27" s="181"/>
      <c r="J27" s="182"/>
      <c r="K27" s="194"/>
    </row>
    <row r="28" spans="1:17" x14ac:dyDescent="0.25">
      <c r="A28" s="173" t="s">
        <v>2103</v>
      </c>
      <c r="B28" s="174"/>
      <c r="C28" s="183"/>
      <c r="D28" s="183"/>
      <c r="E28" s="183"/>
      <c r="F28" s="183"/>
      <c r="G28" s="183"/>
      <c r="H28" s="183"/>
      <c r="I28" s="184"/>
      <c r="J28" s="185"/>
      <c r="K28" s="194"/>
    </row>
    <row r="29" spans="1:17" x14ac:dyDescent="0.25">
      <c r="B29" s="148"/>
    </row>
  </sheetData>
  <mergeCells count="6">
    <mergeCell ref="C12:H12"/>
    <mergeCell ref="I12:K12"/>
    <mergeCell ref="L12:Q12"/>
    <mergeCell ref="C13:E13"/>
    <mergeCell ref="F13:H13"/>
    <mergeCell ref="L13:O13"/>
  </mergeCells>
  <pageMargins left="0.7" right="0.7" top="0.75" bottom="0.75" header="0.3" footer="0.3"/>
  <pageSetup orientation="portrait" r:id="rId1"/>
  <headerFooter>
    <oddHeader>&amp;RMassachusetts Electric Company and
Nantucket Electric Company
each d/b/a National Grid
D.P.U. 23-30
Grid Modernization Annual Report Appendix CY2022
Page &amp;P of &amp;N</oddHeader>
  </headerFooter>
  <colBreaks count="1" manualBreakCount="1">
    <brk id="7"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77B41-054C-4124-8834-96906AA170E6}">
  <dimension ref="A1:Q29"/>
  <sheetViews>
    <sheetView showWhiteSpace="0" zoomScale="55" zoomScaleNormal="55" workbookViewId="0">
      <selection activeCell="B15" sqref="B15"/>
    </sheetView>
  </sheetViews>
  <sheetFormatPr defaultColWidth="8.7109375" defaultRowHeight="15" x14ac:dyDescent="0.25"/>
  <cols>
    <col min="1" max="1" width="23.28515625" customWidth="1"/>
    <col min="2" max="2" width="25.7109375" customWidth="1"/>
    <col min="3" max="4" width="15.7109375" customWidth="1"/>
    <col min="5" max="5" width="22.28515625" bestFit="1" customWidth="1"/>
    <col min="6" max="6" width="23.42578125" bestFit="1" customWidth="1"/>
    <col min="7" max="10" width="15.7109375" customWidth="1"/>
    <col min="11" max="11" width="18" customWidth="1"/>
    <col min="12" max="17" width="15.7109375" customWidth="1"/>
  </cols>
  <sheetData>
    <row r="1" spans="1:17" x14ac:dyDescent="0.25">
      <c r="A1" s="1" t="s">
        <v>2105</v>
      </c>
      <c r="B1" s="1" t="s">
        <v>2057</v>
      </c>
      <c r="C1" s="149"/>
      <c r="D1" s="252" t="s">
        <v>6</v>
      </c>
      <c r="E1" s="252" t="s">
        <v>717</v>
      </c>
      <c r="H1" s="2"/>
    </row>
    <row r="2" spans="1:17" x14ac:dyDescent="0.25">
      <c r="A2" s="1"/>
      <c r="B2" s="1"/>
      <c r="C2" s="149"/>
      <c r="D2" s="252" t="s">
        <v>8</v>
      </c>
      <c r="E2" s="259">
        <v>2024</v>
      </c>
      <c r="H2" s="2"/>
    </row>
    <row r="3" spans="1:17" x14ac:dyDescent="0.25">
      <c r="B3" s="1"/>
      <c r="C3" s="5"/>
      <c r="D3" s="2"/>
    </row>
    <row r="4" spans="1:17" ht="15" customHeight="1" x14ac:dyDescent="0.25">
      <c r="A4" s="186" t="s">
        <v>2058</v>
      </c>
      <c r="B4" s="161"/>
      <c r="C4" s="161"/>
      <c r="D4" s="161"/>
      <c r="E4" s="161"/>
      <c r="F4" s="161"/>
      <c r="G4" s="162"/>
    </row>
    <row r="5" spans="1:17" ht="15" customHeight="1" x14ac:dyDescent="0.25">
      <c r="A5" s="171" t="s">
        <v>2059</v>
      </c>
      <c r="B5" s="167"/>
      <c r="C5" s="187"/>
      <c r="D5" s="187"/>
      <c r="E5" s="187"/>
      <c r="F5" s="187"/>
      <c r="G5" s="366"/>
    </row>
    <row r="6" spans="1:17" ht="15" customHeight="1" x14ac:dyDescent="0.25">
      <c r="A6" s="171" t="s">
        <v>2060</v>
      </c>
      <c r="B6" s="167"/>
      <c r="C6" s="169"/>
      <c r="D6" s="167"/>
      <c r="E6" s="169"/>
      <c r="F6" s="169"/>
      <c r="G6" s="188"/>
      <c r="H6" s="12"/>
      <c r="I6" s="12"/>
    </row>
    <row r="7" spans="1:17" s="3" customFormat="1" ht="15" customHeight="1" x14ac:dyDescent="0.3">
      <c r="A7" s="171" t="s">
        <v>2061</v>
      </c>
      <c r="B7" s="341"/>
      <c r="C7" s="189"/>
      <c r="D7" s="167"/>
      <c r="E7" s="189"/>
      <c r="F7" s="189"/>
      <c r="G7" s="367"/>
      <c r="H7"/>
      <c r="I7"/>
      <c r="J7" s="2"/>
      <c r="K7" s="2"/>
      <c r="L7" s="2"/>
      <c r="M7" s="2"/>
      <c r="N7" s="2"/>
      <c r="O7" s="2"/>
    </row>
    <row r="8" spans="1:17" ht="15" customHeight="1" x14ac:dyDescent="0.25">
      <c r="A8" s="171" t="s">
        <v>2062</v>
      </c>
      <c r="B8" s="167"/>
      <c r="C8" s="168"/>
      <c r="D8" s="167"/>
      <c r="E8" s="168"/>
      <c r="F8" s="168"/>
      <c r="G8" s="172"/>
      <c r="H8" s="20"/>
      <c r="I8" s="20"/>
    </row>
    <row r="9" spans="1:17" ht="15" customHeight="1" x14ac:dyDescent="0.25">
      <c r="A9" s="171" t="s">
        <v>2063</v>
      </c>
      <c r="B9" s="167"/>
      <c r="C9" s="169"/>
      <c r="D9" s="167"/>
      <c r="E9" s="169"/>
      <c r="F9" s="169"/>
      <c r="G9" s="188"/>
      <c r="H9" s="12"/>
      <c r="I9" s="12"/>
    </row>
    <row r="10" spans="1:17" ht="15" customHeight="1" x14ac:dyDescent="0.25">
      <c r="A10" s="173" t="s">
        <v>2064</v>
      </c>
      <c r="B10" s="174"/>
      <c r="C10" s="176"/>
      <c r="D10" s="174"/>
      <c r="E10" s="176"/>
      <c r="F10" s="176"/>
      <c r="G10" s="190"/>
      <c r="H10" s="12"/>
      <c r="I10" s="12"/>
    </row>
    <row r="11" spans="1:17" ht="15" customHeight="1" thickBot="1" x14ac:dyDescent="0.3">
      <c r="B11" s="12"/>
      <c r="D11" s="12"/>
      <c r="E11" s="12"/>
      <c r="F11" s="12"/>
      <c r="G11" s="12"/>
      <c r="H11" s="12"/>
    </row>
    <row r="12" spans="1:17" ht="16.5" thickBot="1" x14ac:dyDescent="0.3">
      <c r="C12" s="1496" t="s">
        <v>2065</v>
      </c>
      <c r="D12" s="1497"/>
      <c r="E12" s="1497"/>
      <c r="F12" s="1497"/>
      <c r="G12" s="1497"/>
      <c r="H12" s="1498"/>
      <c r="I12" s="1499" t="s">
        <v>2066</v>
      </c>
      <c r="J12" s="1500"/>
      <c r="K12" s="1501"/>
      <c r="L12" s="1499" t="s">
        <v>2067</v>
      </c>
      <c r="M12" s="1500"/>
      <c r="N12" s="1500"/>
      <c r="O12" s="1500"/>
      <c r="P12" s="1500"/>
      <c r="Q12" s="1501"/>
    </row>
    <row r="13" spans="1:17" ht="75" customHeight="1" thickBot="1" x14ac:dyDescent="0.3">
      <c r="B13" s="224"/>
      <c r="C13" s="1502" t="s">
        <v>2068</v>
      </c>
      <c r="D13" s="1503"/>
      <c r="E13" s="1504"/>
      <c r="F13" s="1502" t="s">
        <v>2069</v>
      </c>
      <c r="G13" s="1505"/>
      <c r="H13" s="1506"/>
      <c r="I13" s="443" t="s">
        <v>2070</v>
      </c>
      <c r="J13" s="443" t="s">
        <v>767</v>
      </c>
      <c r="K13" s="443" t="s">
        <v>2071</v>
      </c>
      <c r="L13" s="1507" t="s">
        <v>2072</v>
      </c>
      <c r="M13" s="1508"/>
      <c r="N13" s="1508"/>
      <c r="O13" s="1509"/>
      <c r="P13" s="135" t="s">
        <v>2073</v>
      </c>
      <c r="Q13" s="135" t="s">
        <v>2074</v>
      </c>
    </row>
    <row r="14" spans="1:17" ht="60" customHeight="1" thickBot="1" x14ac:dyDescent="0.3">
      <c r="A14" s="365" t="s">
        <v>6</v>
      </c>
      <c r="B14" s="359" t="s">
        <v>2075</v>
      </c>
      <c r="C14" s="138" t="s">
        <v>2076</v>
      </c>
      <c r="D14" s="52" t="s">
        <v>2077</v>
      </c>
      <c r="E14" s="51" t="s">
        <v>2078</v>
      </c>
      <c r="F14" s="50" t="s">
        <v>2079</v>
      </c>
      <c r="G14" s="52" t="s">
        <v>2080</v>
      </c>
      <c r="H14" s="51" t="s">
        <v>2081</v>
      </c>
      <c r="I14" s="50" t="s">
        <v>2082</v>
      </c>
      <c r="J14" s="50" t="s">
        <v>2083</v>
      </c>
      <c r="K14" s="50" t="s">
        <v>2084</v>
      </c>
      <c r="L14" s="446" t="s">
        <v>2085</v>
      </c>
      <c r="M14" s="52" t="s">
        <v>2086</v>
      </c>
      <c r="N14" s="447" t="s">
        <v>2087</v>
      </c>
      <c r="O14" s="51" t="s">
        <v>2076</v>
      </c>
      <c r="P14" s="134" t="s">
        <v>2088</v>
      </c>
      <c r="Q14" s="134" t="s">
        <v>2089</v>
      </c>
    </row>
    <row r="15" spans="1:17" ht="30" customHeight="1" x14ac:dyDescent="0.25">
      <c r="A15" s="364" t="str">
        <f>$E$1</f>
        <v>[Enter Company Name]</v>
      </c>
      <c r="B15" s="360" t="s">
        <v>2090</v>
      </c>
      <c r="C15" s="318"/>
      <c r="D15" s="316"/>
      <c r="E15" s="292"/>
      <c r="F15" s="319"/>
      <c r="G15" s="316"/>
      <c r="H15" s="292"/>
      <c r="I15" s="318"/>
      <c r="J15" s="318"/>
      <c r="K15" s="326"/>
      <c r="L15" s="315"/>
      <c r="M15" s="316"/>
      <c r="N15" s="316"/>
      <c r="O15" s="317"/>
      <c r="P15" s="136"/>
      <c r="Q15" s="136"/>
    </row>
    <row r="16" spans="1:17" ht="30" customHeight="1" x14ac:dyDescent="0.25">
      <c r="A16" s="204" t="str">
        <f t="shared" ref="A16:A22" si="0">$E$1</f>
        <v>[Enter Company Name]</v>
      </c>
      <c r="B16" s="361" t="s">
        <v>2091</v>
      </c>
      <c r="C16" s="327"/>
      <c r="D16" s="328"/>
      <c r="E16" s="329"/>
      <c r="F16" s="330"/>
      <c r="G16" s="328"/>
      <c r="H16" s="329"/>
      <c r="I16" s="327"/>
      <c r="J16" s="327"/>
      <c r="K16" s="331"/>
      <c r="L16" s="332"/>
      <c r="M16" s="328"/>
      <c r="N16" s="328"/>
      <c r="O16" s="333"/>
      <c r="P16" s="133"/>
      <c r="Q16" s="133"/>
    </row>
    <row r="17" spans="1:17" ht="30" customHeight="1" x14ac:dyDescent="0.25">
      <c r="A17" s="204" t="str">
        <f t="shared" si="0"/>
        <v>[Enter Company Name]</v>
      </c>
      <c r="B17" s="361" t="s">
        <v>2092</v>
      </c>
      <c r="C17" s="320"/>
      <c r="D17" s="321"/>
      <c r="E17" s="293"/>
      <c r="F17" s="322"/>
      <c r="G17" s="321"/>
      <c r="H17" s="293"/>
      <c r="I17" s="320"/>
      <c r="J17" s="320"/>
      <c r="K17" s="320"/>
      <c r="L17" s="323"/>
      <c r="M17" s="321"/>
      <c r="N17" s="321"/>
      <c r="O17" s="324"/>
      <c r="P17" s="133"/>
      <c r="Q17" s="133"/>
    </row>
    <row r="18" spans="1:17" ht="30" customHeight="1" x14ac:dyDescent="0.25">
      <c r="A18" s="204" t="str">
        <f t="shared" si="0"/>
        <v>[Enter Company Name]</v>
      </c>
      <c r="B18" s="361" t="s">
        <v>2093</v>
      </c>
      <c r="C18" s="327"/>
      <c r="D18" s="328"/>
      <c r="E18" s="329"/>
      <c r="F18" s="330"/>
      <c r="G18" s="328"/>
      <c r="H18" s="329"/>
      <c r="I18" s="327"/>
      <c r="J18" s="327"/>
      <c r="K18" s="327"/>
      <c r="L18" s="332"/>
      <c r="M18" s="328"/>
      <c r="N18" s="328"/>
      <c r="O18" s="333"/>
      <c r="P18" s="133"/>
      <c r="Q18" s="133"/>
    </row>
    <row r="19" spans="1:17" ht="30" customHeight="1" x14ac:dyDescent="0.25">
      <c r="A19" s="204" t="str">
        <f t="shared" si="0"/>
        <v>[Enter Company Name]</v>
      </c>
      <c r="B19" s="361" t="s">
        <v>2094</v>
      </c>
      <c r="C19" s="320"/>
      <c r="D19" s="321"/>
      <c r="E19" s="293"/>
      <c r="F19" s="322"/>
      <c r="G19" s="321"/>
      <c r="H19" s="293"/>
      <c r="I19" s="320"/>
      <c r="J19" s="320"/>
      <c r="K19" s="325"/>
      <c r="L19" s="323"/>
      <c r="M19" s="321"/>
      <c r="N19" s="321"/>
      <c r="O19" s="324"/>
      <c r="P19" s="133"/>
      <c r="Q19" s="133"/>
    </row>
    <row r="20" spans="1:17" ht="30" customHeight="1" x14ac:dyDescent="0.25">
      <c r="A20" s="204" t="str">
        <f t="shared" si="0"/>
        <v>[Enter Company Name]</v>
      </c>
      <c r="B20" s="361" t="s">
        <v>2095</v>
      </c>
      <c r="C20" s="327"/>
      <c r="D20" s="328"/>
      <c r="E20" s="329"/>
      <c r="F20" s="330"/>
      <c r="G20" s="328"/>
      <c r="H20" s="329"/>
      <c r="I20" s="327"/>
      <c r="J20" s="327"/>
      <c r="K20" s="331"/>
      <c r="L20" s="332"/>
      <c r="M20" s="328"/>
      <c r="N20" s="328"/>
      <c r="O20" s="333"/>
      <c r="P20" s="133"/>
      <c r="Q20" s="133"/>
    </row>
    <row r="21" spans="1:17" ht="30" customHeight="1" x14ac:dyDescent="0.25">
      <c r="A21" s="204" t="str">
        <f t="shared" si="0"/>
        <v>[Enter Company Name]</v>
      </c>
      <c r="B21" s="361" t="s">
        <v>2096</v>
      </c>
      <c r="C21" s="320"/>
      <c r="D21" s="321"/>
      <c r="E21" s="293"/>
      <c r="F21" s="322"/>
      <c r="G21" s="321"/>
      <c r="H21" s="293"/>
      <c r="I21" s="320"/>
      <c r="J21" s="320"/>
      <c r="K21" s="325"/>
      <c r="L21" s="323"/>
      <c r="M21" s="321"/>
      <c r="N21" s="321"/>
      <c r="O21" s="324"/>
      <c r="P21" s="133"/>
      <c r="Q21" s="133"/>
    </row>
    <row r="22" spans="1:17" ht="30" customHeight="1" thickBot="1" x14ac:dyDescent="0.3">
      <c r="A22" s="363" t="str">
        <f t="shared" si="0"/>
        <v>[Enter Company Name]</v>
      </c>
      <c r="B22" s="362" t="s">
        <v>2097</v>
      </c>
      <c r="C22" s="334"/>
      <c r="D22" s="335"/>
      <c r="E22" s="336"/>
      <c r="F22" s="337"/>
      <c r="G22" s="335"/>
      <c r="H22" s="336"/>
      <c r="I22" s="334"/>
      <c r="J22" s="334"/>
      <c r="K22" s="338"/>
      <c r="L22" s="339"/>
      <c r="M22" s="335"/>
      <c r="N22" s="335"/>
      <c r="O22" s="340"/>
      <c r="P22" s="258"/>
      <c r="Q22" s="258"/>
    </row>
    <row r="23" spans="1:17" ht="30" customHeight="1" thickBot="1" x14ac:dyDescent="0.3">
      <c r="O23" s="257" t="s">
        <v>2098</v>
      </c>
      <c r="P23" s="313"/>
      <c r="Q23" s="314"/>
    </row>
    <row r="24" spans="1:17" x14ac:dyDescent="0.25">
      <c r="A24" s="1" t="s">
        <v>2099</v>
      </c>
    </row>
    <row r="25" spans="1:17" x14ac:dyDescent="0.25">
      <c r="A25" s="177" t="s">
        <v>2100</v>
      </c>
      <c r="B25" s="161"/>
      <c r="C25" s="178"/>
      <c r="D25" s="178"/>
      <c r="E25" s="178"/>
      <c r="F25" s="178"/>
      <c r="G25" s="178"/>
      <c r="H25" s="178"/>
      <c r="I25" s="179"/>
      <c r="J25" s="180"/>
      <c r="K25" s="194"/>
    </row>
    <row r="26" spans="1:17" x14ac:dyDescent="0.25">
      <c r="A26" s="171" t="s">
        <v>2101</v>
      </c>
      <c r="B26" s="167"/>
      <c r="C26" s="170"/>
      <c r="D26" s="170"/>
      <c r="E26" s="170"/>
      <c r="F26" s="170"/>
      <c r="G26" s="170"/>
      <c r="H26" s="170"/>
      <c r="I26" s="181"/>
      <c r="J26" s="182"/>
      <c r="K26" s="194"/>
    </row>
    <row r="27" spans="1:17" x14ac:dyDescent="0.25">
      <c r="A27" s="171" t="s">
        <v>2102</v>
      </c>
      <c r="B27" s="167"/>
      <c r="C27" s="170"/>
      <c r="D27" s="170"/>
      <c r="E27" s="170"/>
      <c r="F27" s="170"/>
      <c r="G27" s="170"/>
      <c r="H27" s="170"/>
      <c r="I27" s="181"/>
      <c r="J27" s="182"/>
      <c r="K27" s="194"/>
    </row>
    <row r="28" spans="1:17" x14ac:dyDescent="0.25">
      <c r="A28" s="173" t="s">
        <v>2103</v>
      </c>
      <c r="B28" s="174"/>
      <c r="C28" s="183"/>
      <c r="D28" s="183"/>
      <c r="E28" s="183"/>
      <c r="F28" s="183"/>
      <c r="G28" s="183"/>
      <c r="H28" s="183"/>
      <c r="I28" s="184"/>
      <c r="J28" s="185"/>
      <c r="K28" s="194"/>
    </row>
    <row r="29" spans="1:17" x14ac:dyDescent="0.25">
      <c r="B29" s="148"/>
    </row>
  </sheetData>
  <mergeCells count="6">
    <mergeCell ref="C12:H12"/>
    <mergeCell ref="I12:K12"/>
    <mergeCell ref="L12:Q12"/>
    <mergeCell ref="C13:E13"/>
    <mergeCell ref="F13:H13"/>
    <mergeCell ref="L13:O13"/>
  </mergeCells>
  <pageMargins left="0.7" right="0.7" top="0.75" bottom="0.75" header="0.3" footer="0.3"/>
  <pageSetup orientation="portrait" r:id="rId1"/>
  <headerFooter>
    <oddHeader>&amp;RMassachusetts Electric Company and
Nantucket Electric Company
each d/b/a National Grid
D.P.U. 23-30
Grid Modernization Annual Report Appendix CY2022
Page &amp;P of &amp;N</oddHeader>
  </headerFooter>
  <colBreaks count="1" manualBreakCount="1">
    <brk id="7"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A73E9-97C9-473F-B38C-EFB049BA52C9}">
  <dimension ref="A1:Q29"/>
  <sheetViews>
    <sheetView showWhiteSpace="0" zoomScale="55" zoomScaleNormal="55" workbookViewId="0">
      <selection activeCell="B15" sqref="B15"/>
    </sheetView>
  </sheetViews>
  <sheetFormatPr defaultColWidth="8.7109375" defaultRowHeight="15" x14ac:dyDescent="0.25"/>
  <cols>
    <col min="1" max="1" width="23.28515625" customWidth="1"/>
    <col min="2" max="2" width="25.7109375" customWidth="1"/>
    <col min="3" max="4" width="15.7109375" customWidth="1"/>
    <col min="5" max="5" width="22.28515625" bestFit="1" customWidth="1"/>
    <col min="6" max="6" width="23.42578125" bestFit="1" customWidth="1"/>
    <col min="7" max="10" width="15.7109375" customWidth="1"/>
    <col min="11" max="11" width="18" customWidth="1"/>
    <col min="12" max="17" width="15.7109375" customWidth="1"/>
  </cols>
  <sheetData>
    <row r="1" spans="1:17" x14ac:dyDescent="0.25">
      <c r="A1" s="1" t="s">
        <v>2106</v>
      </c>
      <c r="B1" s="1" t="s">
        <v>2057</v>
      </c>
      <c r="C1" s="149"/>
      <c r="D1" s="252" t="s">
        <v>6</v>
      </c>
      <c r="E1" s="252" t="s">
        <v>717</v>
      </c>
      <c r="H1" s="2"/>
    </row>
    <row r="2" spans="1:17" x14ac:dyDescent="0.25">
      <c r="A2" s="1"/>
      <c r="B2" s="1"/>
      <c r="C2" s="149"/>
      <c r="D2" s="252" t="s">
        <v>8</v>
      </c>
      <c r="E2" s="259">
        <v>2025</v>
      </c>
      <c r="H2" s="2"/>
    </row>
    <row r="3" spans="1:17" x14ac:dyDescent="0.25">
      <c r="B3" s="1"/>
      <c r="C3" s="5"/>
      <c r="D3" s="2"/>
    </row>
    <row r="4" spans="1:17" ht="15" customHeight="1" x14ac:dyDescent="0.25">
      <c r="A4" s="186" t="s">
        <v>2058</v>
      </c>
      <c r="B4" s="161"/>
      <c r="C4" s="161"/>
      <c r="D4" s="161"/>
      <c r="E4" s="161"/>
      <c r="F4" s="161"/>
      <c r="G4" s="162"/>
    </row>
    <row r="5" spans="1:17" ht="15" customHeight="1" x14ac:dyDescent="0.25">
      <c r="A5" s="171" t="s">
        <v>2059</v>
      </c>
      <c r="B5" s="167"/>
      <c r="C5" s="187"/>
      <c r="D5" s="187"/>
      <c r="E5" s="187"/>
      <c r="F5" s="187"/>
      <c r="G5" s="366"/>
    </row>
    <row r="6" spans="1:17" ht="15" customHeight="1" x14ac:dyDescent="0.25">
      <c r="A6" s="171" t="s">
        <v>2060</v>
      </c>
      <c r="B6" s="167"/>
      <c r="C6" s="169"/>
      <c r="D6" s="167"/>
      <c r="E6" s="169"/>
      <c r="F6" s="169"/>
      <c r="G6" s="188"/>
      <c r="H6" s="12"/>
      <c r="I6" s="12"/>
    </row>
    <row r="7" spans="1:17" s="3" customFormat="1" ht="15" customHeight="1" x14ac:dyDescent="0.3">
      <c r="A7" s="171" t="s">
        <v>2061</v>
      </c>
      <c r="B7" s="341"/>
      <c r="C7" s="189"/>
      <c r="D7" s="167"/>
      <c r="E7" s="189"/>
      <c r="F7" s="189"/>
      <c r="G7" s="367"/>
      <c r="H7"/>
      <c r="I7"/>
      <c r="J7" s="2"/>
      <c r="K7" s="2"/>
      <c r="L7" s="2"/>
      <c r="M7" s="2"/>
      <c r="N7" s="2"/>
      <c r="O7" s="2"/>
    </row>
    <row r="8" spans="1:17" ht="15" customHeight="1" x14ac:dyDescent="0.25">
      <c r="A8" s="171" t="s">
        <v>2062</v>
      </c>
      <c r="B8" s="167"/>
      <c r="C8" s="168"/>
      <c r="D8" s="167"/>
      <c r="E8" s="168"/>
      <c r="F8" s="168"/>
      <c r="G8" s="172"/>
      <c r="H8" s="20"/>
      <c r="I8" s="20"/>
    </row>
    <row r="9" spans="1:17" ht="15" customHeight="1" x14ac:dyDescent="0.25">
      <c r="A9" s="171" t="s">
        <v>2063</v>
      </c>
      <c r="B9" s="167"/>
      <c r="C9" s="169"/>
      <c r="D9" s="167"/>
      <c r="E9" s="169"/>
      <c r="F9" s="169"/>
      <c r="G9" s="188"/>
      <c r="H9" s="12"/>
      <c r="I9" s="12"/>
    </row>
    <row r="10" spans="1:17" ht="15" customHeight="1" x14ac:dyDescent="0.25">
      <c r="A10" s="173" t="s">
        <v>2064</v>
      </c>
      <c r="B10" s="174"/>
      <c r="C10" s="176"/>
      <c r="D10" s="174"/>
      <c r="E10" s="176"/>
      <c r="F10" s="176"/>
      <c r="G10" s="190"/>
      <c r="H10" s="12"/>
      <c r="I10" s="12"/>
    </row>
    <row r="11" spans="1:17" ht="15" customHeight="1" thickBot="1" x14ac:dyDescent="0.3">
      <c r="B11" s="12"/>
      <c r="D11" s="12"/>
      <c r="E11" s="12"/>
      <c r="F11" s="12"/>
      <c r="G11" s="12"/>
      <c r="H11" s="12"/>
    </row>
    <row r="12" spans="1:17" ht="16.5" thickBot="1" x14ac:dyDescent="0.3">
      <c r="C12" s="1496" t="s">
        <v>2065</v>
      </c>
      <c r="D12" s="1497"/>
      <c r="E12" s="1497"/>
      <c r="F12" s="1497"/>
      <c r="G12" s="1497"/>
      <c r="H12" s="1498"/>
      <c r="I12" s="1499" t="s">
        <v>2066</v>
      </c>
      <c r="J12" s="1500"/>
      <c r="K12" s="1501"/>
      <c r="L12" s="1499" t="s">
        <v>2067</v>
      </c>
      <c r="M12" s="1500"/>
      <c r="N12" s="1500"/>
      <c r="O12" s="1500"/>
      <c r="P12" s="1500"/>
      <c r="Q12" s="1501"/>
    </row>
    <row r="13" spans="1:17" ht="75" customHeight="1" thickBot="1" x14ac:dyDescent="0.3">
      <c r="B13" s="224"/>
      <c r="C13" s="1502" t="s">
        <v>2068</v>
      </c>
      <c r="D13" s="1503"/>
      <c r="E13" s="1504"/>
      <c r="F13" s="1502" t="s">
        <v>2069</v>
      </c>
      <c r="G13" s="1505"/>
      <c r="H13" s="1506"/>
      <c r="I13" s="443" t="s">
        <v>2070</v>
      </c>
      <c r="J13" s="443" t="s">
        <v>767</v>
      </c>
      <c r="K13" s="443" t="s">
        <v>2071</v>
      </c>
      <c r="L13" s="1507" t="s">
        <v>2072</v>
      </c>
      <c r="M13" s="1508"/>
      <c r="N13" s="1508"/>
      <c r="O13" s="1509"/>
      <c r="P13" s="135" t="s">
        <v>2073</v>
      </c>
      <c r="Q13" s="135" t="s">
        <v>2074</v>
      </c>
    </row>
    <row r="14" spans="1:17" ht="60" customHeight="1" thickBot="1" x14ac:dyDescent="0.3">
      <c r="A14" s="365" t="s">
        <v>6</v>
      </c>
      <c r="B14" s="359" t="s">
        <v>2075</v>
      </c>
      <c r="C14" s="138" t="s">
        <v>2076</v>
      </c>
      <c r="D14" s="52" t="s">
        <v>2077</v>
      </c>
      <c r="E14" s="51" t="s">
        <v>2078</v>
      </c>
      <c r="F14" s="50" t="s">
        <v>2079</v>
      </c>
      <c r="G14" s="52" t="s">
        <v>2080</v>
      </c>
      <c r="H14" s="51" t="s">
        <v>2081</v>
      </c>
      <c r="I14" s="50" t="s">
        <v>2082</v>
      </c>
      <c r="J14" s="50" t="s">
        <v>2083</v>
      </c>
      <c r="K14" s="50" t="s">
        <v>2084</v>
      </c>
      <c r="L14" s="446" t="s">
        <v>2085</v>
      </c>
      <c r="M14" s="52" t="s">
        <v>2086</v>
      </c>
      <c r="N14" s="447" t="s">
        <v>2087</v>
      </c>
      <c r="O14" s="51" t="s">
        <v>2076</v>
      </c>
      <c r="P14" s="134" t="s">
        <v>2088</v>
      </c>
      <c r="Q14" s="134" t="s">
        <v>2089</v>
      </c>
    </row>
    <row r="15" spans="1:17" ht="30" customHeight="1" x14ac:dyDescent="0.25">
      <c r="A15" s="364" t="str">
        <f>$E$1</f>
        <v>[Enter Company Name]</v>
      </c>
      <c r="B15" s="360" t="s">
        <v>2090</v>
      </c>
      <c r="C15" s="318"/>
      <c r="D15" s="316"/>
      <c r="E15" s="292"/>
      <c r="F15" s="319"/>
      <c r="G15" s="316"/>
      <c r="H15" s="292"/>
      <c r="I15" s="318"/>
      <c r="J15" s="318"/>
      <c r="K15" s="326"/>
      <c r="L15" s="315"/>
      <c r="M15" s="316"/>
      <c r="N15" s="316"/>
      <c r="O15" s="317"/>
      <c r="P15" s="136"/>
      <c r="Q15" s="136"/>
    </row>
    <row r="16" spans="1:17" ht="30" customHeight="1" x14ac:dyDescent="0.25">
      <c r="A16" s="204" t="str">
        <f t="shared" ref="A16:A22" si="0">$E$1</f>
        <v>[Enter Company Name]</v>
      </c>
      <c r="B16" s="361" t="s">
        <v>2091</v>
      </c>
      <c r="C16" s="327"/>
      <c r="D16" s="328"/>
      <c r="E16" s="329"/>
      <c r="F16" s="330"/>
      <c r="G16" s="328"/>
      <c r="H16" s="329"/>
      <c r="I16" s="327"/>
      <c r="J16" s="327"/>
      <c r="K16" s="331"/>
      <c r="L16" s="332"/>
      <c r="M16" s="328"/>
      <c r="N16" s="328"/>
      <c r="O16" s="333"/>
      <c r="P16" s="133"/>
      <c r="Q16" s="133"/>
    </row>
    <row r="17" spans="1:17" ht="30" customHeight="1" x14ac:dyDescent="0.25">
      <c r="A17" s="204" t="str">
        <f t="shared" si="0"/>
        <v>[Enter Company Name]</v>
      </c>
      <c r="B17" s="361" t="s">
        <v>2092</v>
      </c>
      <c r="C17" s="320"/>
      <c r="D17" s="321"/>
      <c r="E17" s="293"/>
      <c r="F17" s="322"/>
      <c r="G17" s="321"/>
      <c r="H17" s="293"/>
      <c r="I17" s="320"/>
      <c r="J17" s="320"/>
      <c r="K17" s="320"/>
      <c r="L17" s="323"/>
      <c r="M17" s="321"/>
      <c r="N17" s="321"/>
      <c r="O17" s="324"/>
      <c r="P17" s="133"/>
      <c r="Q17" s="133"/>
    </row>
    <row r="18" spans="1:17" ht="30" customHeight="1" x14ac:dyDescent="0.25">
      <c r="A18" s="204" t="str">
        <f t="shared" si="0"/>
        <v>[Enter Company Name]</v>
      </c>
      <c r="B18" s="361" t="s">
        <v>2093</v>
      </c>
      <c r="C18" s="327"/>
      <c r="D18" s="328"/>
      <c r="E18" s="329"/>
      <c r="F18" s="330"/>
      <c r="G18" s="328"/>
      <c r="H18" s="329"/>
      <c r="I18" s="327"/>
      <c r="J18" s="327"/>
      <c r="K18" s="327"/>
      <c r="L18" s="332"/>
      <c r="M18" s="328"/>
      <c r="N18" s="328"/>
      <c r="O18" s="333"/>
      <c r="P18" s="133"/>
      <c r="Q18" s="133"/>
    </row>
    <row r="19" spans="1:17" ht="30" customHeight="1" x14ac:dyDescent="0.25">
      <c r="A19" s="204" t="str">
        <f t="shared" si="0"/>
        <v>[Enter Company Name]</v>
      </c>
      <c r="B19" s="361" t="s">
        <v>2094</v>
      </c>
      <c r="C19" s="320"/>
      <c r="D19" s="321"/>
      <c r="E19" s="293"/>
      <c r="F19" s="322"/>
      <c r="G19" s="321"/>
      <c r="H19" s="293"/>
      <c r="I19" s="320"/>
      <c r="J19" s="320"/>
      <c r="K19" s="325"/>
      <c r="L19" s="323"/>
      <c r="M19" s="321"/>
      <c r="N19" s="321"/>
      <c r="O19" s="324"/>
      <c r="P19" s="133"/>
      <c r="Q19" s="133"/>
    </row>
    <row r="20" spans="1:17" ht="30" customHeight="1" x14ac:dyDescent="0.25">
      <c r="A20" s="204" t="str">
        <f t="shared" si="0"/>
        <v>[Enter Company Name]</v>
      </c>
      <c r="B20" s="361" t="s">
        <v>2095</v>
      </c>
      <c r="C20" s="327"/>
      <c r="D20" s="328"/>
      <c r="E20" s="329"/>
      <c r="F20" s="330"/>
      <c r="G20" s="328"/>
      <c r="H20" s="329"/>
      <c r="I20" s="327"/>
      <c r="J20" s="327"/>
      <c r="K20" s="331"/>
      <c r="L20" s="332"/>
      <c r="M20" s="328"/>
      <c r="N20" s="328"/>
      <c r="O20" s="333"/>
      <c r="P20" s="133"/>
      <c r="Q20" s="133"/>
    </row>
    <row r="21" spans="1:17" ht="30" customHeight="1" x14ac:dyDescent="0.25">
      <c r="A21" s="204" t="str">
        <f t="shared" si="0"/>
        <v>[Enter Company Name]</v>
      </c>
      <c r="B21" s="361" t="s">
        <v>2096</v>
      </c>
      <c r="C21" s="320"/>
      <c r="D21" s="321"/>
      <c r="E21" s="293"/>
      <c r="F21" s="322"/>
      <c r="G21" s="321"/>
      <c r="H21" s="293"/>
      <c r="I21" s="320"/>
      <c r="J21" s="320"/>
      <c r="K21" s="325"/>
      <c r="L21" s="323"/>
      <c r="M21" s="321"/>
      <c r="N21" s="321"/>
      <c r="O21" s="324"/>
      <c r="P21" s="133"/>
      <c r="Q21" s="133"/>
    </row>
    <row r="22" spans="1:17" ht="30" customHeight="1" thickBot="1" x14ac:dyDescent="0.3">
      <c r="A22" s="363" t="str">
        <f t="shared" si="0"/>
        <v>[Enter Company Name]</v>
      </c>
      <c r="B22" s="362" t="s">
        <v>2097</v>
      </c>
      <c r="C22" s="334"/>
      <c r="D22" s="335"/>
      <c r="E22" s="336"/>
      <c r="F22" s="337"/>
      <c r="G22" s="335"/>
      <c r="H22" s="336"/>
      <c r="I22" s="334"/>
      <c r="J22" s="334"/>
      <c r="K22" s="338"/>
      <c r="L22" s="339"/>
      <c r="M22" s="335"/>
      <c r="N22" s="335"/>
      <c r="O22" s="340"/>
      <c r="P22" s="258"/>
      <c r="Q22" s="258"/>
    </row>
    <row r="23" spans="1:17" ht="30" customHeight="1" thickBot="1" x14ac:dyDescent="0.3">
      <c r="O23" s="257" t="s">
        <v>2098</v>
      </c>
      <c r="P23" s="313"/>
      <c r="Q23" s="314"/>
    </row>
    <row r="24" spans="1:17" x14ac:dyDescent="0.25">
      <c r="A24" s="1" t="s">
        <v>2099</v>
      </c>
    </row>
    <row r="25" spans="1:17" x14ac:dyDescent="0.25">
      <c r="A25" s="177" t="s">
        <v>2100</v>
      </c>
      <c r="B25" s="161"/>
      <c r="C25" s="178"/>
      <c r="D25" s="178"/>
      <c r="E25" s="178"/>
      <c r="F25" s="178"/>
      <c r="G25" s="178"/>
      <c r="H25" s="178"/>
      <c r="I25" s="179"/>
      <c r="J25" s="180"/>
      <c r="K25" s="194"/>
    </row>
    <row r="26" spans="1:17" x14ac:dyDescent="0.25">
      <c r="A26" s="171" t="s">
        <v>2101</v>
      </c>
      <c r="B26" s="167"/>
      <c r="C26" s="170"/>
      <c r="D26" s="170"/>
      <c r="E26" s="170"/>
      <c r="F26" s="170"/>
      <c r="G26" s="170"/>
      <c r="H26" s="170"/>
      <c r="I26" s="181"/>
      <c r="J26" s="182"/>
      <c r="K26" s="194"/>
    </row>
    <row r="27" spans="1:17" x14ac:dyDescent="0.25">
      <c r="A27" s="171" t="s">
        <v>2102</v>
      </c>
      <c r="B27" s="167"/>
      <c r="C27" s="170"/>
      <c r="D27" s="170"/>
      <c r="E27" s="170"/>
      <c r="F27" s="170"/>
      <c r="G27" s="170"/>
      <c r="H27" s="170"/>
      <c r="I27" s="181"/>
      <c r="J27" s="182"/>
      <c r="K27" s="194"/>
    </row>
    <row r="28" spans="1:17" x14ac:dyDescent="0.25">
      <c r="A28" s="173" t="s">
        <v>2103</v>
      </c>
      <c r="B28" s="174"/>
      <c r="C28" s="183"/>
      <c r="D28" s="183"/>
      <c r="E28" s="183"/>
      <c r="F28" s="183"/>
      <c r="G28" s="183"/>
      <c r="H28" s="183"/>
      <c r="I28" s="184"/>
      <c r="J28" s="185"/>
      <c r="K28" s="194"/>
    </row>
    <row r="29" spans="1:17" x14ac:dyDescent="0.25">
      <c r="B29" s="148"/>
    </row>
  </sheetData>
  <mergeCells count="6">
    <mergeCell ref="C12:H12"/>
    <mergeCell ref="I12:K12"/>
    <mergeCell ref="L12:Q12"/>
    <mergeCell ref="C13:E13"/>
    <mergeCell ref="F13:H13"/>
    <mergeCell ref="L13:O13"/>
  </mergeCells>
  <pageMargins left="0.7" right="0.7" top="0.75" bottom="0.75" header="0.3" footer="0.3"/>
  <pageSetup orientation="portrait" r:id="rId1"/>
  <headerFooter>
    <oddHeader>&amp;RMassachusetts Electric Company and
Nantucket Electric Company
each d/b/a National Grid
D.P.U. 23-30
Grid Modernization Annual Report Appendix CY2022
Page &amp;P of &amp;N</oddHeader>
  </headerFooter>
  <colBreaks count="1" manualBreakCount="1">
    <brk id="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CB5D2-D2E1-4924-9890-39F490577402}">
  <dimension ref="A1:Q185"/>
  <sheetViews>
    <sheetView zoomScale="70" zoomScaleNormal="70" workbookViewId="0">
      <pane xSplit="3" ySplit="8" topLeftCell="D9" activePane="bottomRight" state="frozen"/>
      <selection activeCell="B15" sqref="B15"/>
      <selection pane="topRight" activeCell="B15" sqref="B15"/>
      <selection pane="bottomLeft" activeCell="B15" sqref="B15"/>
      <selection pane="bottomRight" activeCell="B15" sqref="B15"/>
    </sheetView>
  </sheetViews>
  <sheetFormatPr defaultRowHeight="15" x14ac:dyDescent="0.25"/>
  <cols>
    <col min="1" max="1" width="23.28515625" customWidth="1"/>
    <col min="2" max="2" width="44.42578125" customWidth="1"/>
    <col min="3" max="3" width="29" bestFit="1" customWidth="1"/>
    <col min="4" max="4" width="28" customWidth="1"/>
    <col min="5" max="5" width="20.7109375" customWidth="1"/>
    <col min="6" max="6" width="17.42578125" customWidth="1"/>
    <col min="7" max="7" width="16.7109375" customWidth="1"/>
    <col min="8" max="8" width="22" bestFit="1" customWidth="1"/>
    <col min="9" max="9" width="18.140625" bestFit="1" customWidth="1"/>
    <col min="10" max="12" width="19.140625" customWidth="1"/>
    <col min="13" max="17" width="9.7109375" customWidth="1"/>
    <col min="18" max="19" width="10.7109375" customWidth="1"/>
  </cols>
  <sheetData>
    <row r="1" spans="1:17" x14ac:dyDescent="0.25">
      <c r="A1" s="1" t="s">
        <v>2107</v>
      </c>
      <c r="B1" s="1" t="s">
        <v>2108</v>
      </c>
      <c r="D1" s="416" t="s">
        <v>6</v>
      </c>
      <c r="E1" s="416" t="s">
        <v>7</v>
      </c>
    </row>
    <row r="2" spans="1:17" x14ac:dyDescent="0.25">
      <c r="D2" s="252" t="s">
        <v>8</v>
      </c>
      <c r="E2" s="259">
        <v>2022</v>
      </c>
    </row>
    <row r="3" spans="1:17" x14ac:dyDescent="0.25">
      <c r="C3" s="260"/>
      <c r="D3" s="67"/>
      <c r="E3" s="67"/>
      <c r="F3" s="67"/>
      <c r="G3" s="67"/>
      <c r="H3" s="2"/>
    </row>
    <row r="4" spans="1:17" ht="15.75" x14ac:dyDescent="0.25">
      <c r="A4" s="48" t="s">
        <v>2109</v>
      </c>
      <c r="B4" s="48"/>
      <c r="C4" s="48"/>
      <c r="D4" s="48"/>
      <c r="E4" s="48"/>
      <c r="F4" s="48"/>
      <c r="G4" s="48"/>
      <c r="H4" s="48"/>
      <c r="I4" s="48"/>
      <c r="J4" s="950"/>
      <c r="K4" s="950"/>
      <c r="L4" s="950"/>
      <c r="M4" s="67"/>
      <c r="N4" s="67"/>
      <c r="O4" s="67"/>
      <c r="P4" s="67"/>
      <c r="Q4" s="67"/>
    </row>
    <row r="5" spans="1:17" ht="16.5" thickBot="1" x14ac:dyDescent="0.3">
      <c r="A5" s="951" t="s">
        <v>2110</v>
      </c>
      <c r="B5" s="48"/>
      <c r="C5" s="48"/>
      <c r="D5" s="48"/>
      <c r="E5" s="48"/>
      <c r="F5" s="48"/>
      <c r="G5" s="48"/>
      <c r="H5" s="952"/>
      <c r="I5" s="952"/>
      <c r="J5" s="950"/>
      <c r="K5" s="950"/>
      <c r="L5" s="950"/>
      <c r="M5" s="67"/>
      <c r="N5" s="67"/>
      <c r="O5" s="67"/>
      <c r="P5" s="67"/>
      <c r="Q5" s="67"/>
    </row>
    <row r="6" spans="1:17" ht="16.5" thickBot="1" x14ac:dyDescent="0.3">
      <c r="A6" s="951"/>
      <c r="B6" s="951"/>
      <c r="C6" s="951"/>
      <c r="D6" s="1523">
        <v>2022</v>
      </c>
      <c r="E6" s="1524"/>
      <c r="F6" s="1524"/>
      <c r="G6" s="1524"/>
      <c r="H6" s="1524"/>
      <c r="I6" s="1524"/>
      <c r="J6" s="1524"/>
      <c r="K6" s="1524"/>
      <c r="L6" s="1525"/>
      <c r="M6" s="2"/>
      <c r="N6" s="2"/>
      <c r="O6" s="2"/>
      <c r="P6" s="2"/>
      <c r="Q6" s="2"/>
    </row>
    <row r="7" spans="1:17" ht="16.5" thickBot="1" x14ac:dyDescent="0.3">
      <c r="A7" s="951"/>
      <c r="B7" s="951"/>
      <c r="C7" s="951"/>
      <c r="D7" s="1526" t="s">
        <v>2111</v>
      </c>
      <c r="E7" s="1527"/>
      <c r="F7" s="1528"/>
      <c r="G7" s="1529" t="s">
        <v>2112</v>
      </c>
      <c r="H7" s="1530"/>
      <c r="I7" s="1531"/>
      <c r="J7" s="1523" t="s">
        <v>2113</v>
      </c>
      <c r="K7" s="1524"/>
      <c r="L7" s="1525"/>
      <c r="M7" s="2"/>
      <c r="N7" s="2"/>
    </row>
    <row r="8" spans="1:17" ht="79.5" thickBot="1" x14ac:dyDescent="0.3">
      <c r="A8" s="953" t="s">
        <v>6</v>
      </c>
      <c r="B8" s="953" t="s">
        <v>2114</v>
      </c>
      <c r="C8" s="954" t="s">
        <v>2115</v>
      </c>
      <c r="D8" s="955" t="s">
        <v>2116</v>
      </c>
      <c r="E8" s="956" t="s">
        <v>2117</v>
      </c>
      <c r="F8" s="957" t="s">
        <v>2118</v>
      </c>
      <c r="G8" s="958" t="s">
        <v>2119</v>
      </c>
      <c r="H8" s="956" t="s">
        <v>2120</v>
      </c>
      <c r="I8" s="957" t="s">
        <v>2121</v>
      </c>
      <c r="J8" s="958" t="s">
        <v>2122</v>
      </c>
      <c r="K8" s="956" t="s">
        <v>2123</v>
      </c>
      <c r="L8" s="959" t="s">
        <v>2124</v>
      </c>
      <c r="O8" s="128"/>
    </row>
    <row r="9" spans="1:17" ht="30" customHeight="1" x14ac:dyDescent="0.25">
      <c r="A9" s="1202"/>
      <c r="B9" s="960" t="s">
        <v>2125</v>
      </c>
      <c r="C9" s="961" t="s">
        <v>2126</v>
      </c>
      <c r="D9" s="962"/>
      <c r="E9" s="963"/>
      <c r="F9" s="964"/>
      <c r="G9" s="962"/>
      <c r="H9" s="965"/>
      <c r="I9" s="966"/>
      <c r="J9" s="967">
        <f t="shared" ref="J9:J22" si="0">IFERROR(((G9-D9)/D9),0)</f>
        <v>0</v>
      </c>
      <c r="K9" s="968">
        <f t="shared" ref="K9:K22" si="1">IFERROR(((H9-E9)/E9),0)</f>
        <v>0</v>
      </c>
      <c r="L9" s="969">
        <f t="shared" ref="L9:L22" si="2">IFERROR(((I9-F9)/F9),0)</f>
        <v>0</v>
      </c>
      <c r="O9" s="128"/>
    </row>
    <row r="10" spans="1:17" ht="30" customHeight="1" x14ac:dyDescent="0.25">
      <c r="A10" s="1203"/>
      <c r="B10" s="970" t="s">
        <v>2125</v>
      </c>
      <c r="C10" s="971" t="s">
        <v>30</v>
      </c>
      <c r="D10" s="972"/>
      <c r="E10" s="973"/>
      <c r="F10" s="974"/>
      <c r="G10" s="972"/>
      <c r="H10" s="975"/>
      <c r="I10" s="976"/>
      <c r="J10" s="977">
        <f t="shared" si="0"/>
        <v>0</v>
      </c>
      <c r="K10" s="978">
        <f t="shared" si="1"/>
        <v>0</v>
      </c>
      <c r="L10" s="979">
        <f t="shared" si="2"/>
        <v>0</v>
      </c>
      <c r="O10" s="128"/>
    </row>
    <row r="11" spans="1:17" ht="30" customHeight="1" x14ac:dyDescent="0.25">
      <c r="A11" s="1203"/>
      <c r="B11" s="970" t="s">
        <v>2125</v>
      </c>
      <c r="C11" s="971" t="s">
        <v>31</v>
      </c>
      <c r="D11" s="972"/>
      <c r="E11" s="973"/>
      <c r="F11" s="974"/>
      <c r="G11" s="972"/>
      <c r="H11" s="975"/>
      <c r="I11" s="976"/>
      <c r="J11" s="977">
        <f t="shared" si="0"/>
        <v>0</v>
      </c>
      <c r="K11" s="978">
        <f t="shared" si="1"/>
        <v>0</v>
      </c>
      <c r="L11" s="979">
        <f t="shared" si="2"/>
        <v>0</v>
      </c>
      <c r="O11" s="128"/>
    </row>
    <row r="12" spans="1:17" ht="30" customHeight="1" x14ac:dyDescent="0.25">
      <c r="A12" s="1203"/>
      <c r="B12" s="970" t="s">
        <v>2125</v>
      </c>
      <c r="C12" s="971" t="s">
        <v>32</v>
      </c>
      <c r="D12" s="972"/>
      <c r="E12" s="980"/>
      <c r="F12" s="974"/>
      <c r="G12" s="972"/>
      <c r="H12" s="975"/>
      <c r="I12" s="976"/>
      <c r="J12" s="977">
        <f t="shared" si="0"/>
        <v>0</v>
      </c>
      <c r="K12" s="978">
        <f t="shared" si="1"/>
        <v>0</v>
      </c>
      <c r="L12" s="979">
        <f t="shared" si="2"/>
        <v>0</v>
      </c>
      <c r="O12" s="128"/>
    </row>
    <row r="13" spans="1:17" ht="30" customHeight="1" x14ac:dyDescent="0.25">
      <c r="A13" s="981" t="s">
        <v>7</v>
      </c>
      <c r="B13" s="982" t="s">
        <v>2127</v>
      </c>
      <c r="C13" s="983" t="s">
        <v>2128</v>
      </c>
      <c r="D13" s="984">
        <v>32</v>
      </c>
      <c r="E13" s="985">
        <v>824515.2</v>
      </c>
      <c r="F13" s="986">
        <v>618386.4</v>
      </c>
      <c r="G13" s="1217">
        <v>10</v>
      </c>
      <c r="H13" s="1220">
        <f>+D57</f>
        <v>839938.28</v>
      </c>
      <c r="I13" s="1221">
        <v>799695.35</v>
      </c>
      <c r="J13" s="988">
        <f t="shared" si="0"/>
        <v>-0.6875</v>
      </c>
      <c r="K13" s="989">
        <f t="shared" si="1"/>
        <v>1.8705634535300351E-2</v>
      </c>
      <c r="L13" s="990">
        <f t="shared" si="2"/>
        <v>0.29319685879249602</v>
      </c>
      <c r="M13" s="13"/>
      <c r="O13" s="128"/>
    </row>
    <row r="14" spans="1:17" ht="30" customHeight="1" x14ac:dyDescent="0.25">
      <c r="A14" s="991" t="s">
        <v>7</v>
      </c>
      <c r="B14" s="992" t="s">
        <v>12</v>
      </c>
      <c r="C14" s="993" t="s">
        <v>1452</v>
      </c>
      <c r="D14" s="994">
        <v>11</v>
      </c>
      <c r="E14" s="995">
        <v>770594.74157303374</v>
      </c>
      <c r="F14" s="996">
        <v>577946.06000000006</v>
      </c>
      <c r="G14" s="1224">
        <v>4</v>
      </c>
      <c r="H14" s="1232">
        <f>+$D$60*(G14/(SUM($G$14:$G$17)))</f>
        <v>457596.62051282049</v>
      </c>
      <c r="I14" s="1278">
        <v>263548.18564102566</v>
      </c>
      <c r="J14" s="967">
        <f t="shared" si="0"/>
        <v>-0.63636363636363635</v>
      </c>
      <c r="K14" s="968">
        <f t="shared" si="1"/>
        <v>-0.40617733832608643</v>
      </c>
      <c r="L14" s="969">
        <f t="shared" si="2"/>
        <v>-0.54399172538519314</v>
      </c>
      <c r="O14" s="128"/>
    </row>
    <row r="15" spans="1:17" ht="30" customHeight="1" x14ac:dyDescent="0.25">
      <c r="A15" s="997" t="s">
        <v>7</v>
      </c>
      <c r="B15" s="998" t="s">
        <v>12</v>
      </c>
      <c r="C15" s="999" t="s">
        <v>2129</v>
      </c>
      <c r="D15" s="1000">
        <v>55</v>
      </c>
      <c r="E15" s="1001">
        <v>3852973.7078651683</v>
      </c>
      <c r="F15" s="1002">
        <v>2889730.28</v>
      </c>
      <c r="G15" s="1016">
        <v>21</v>
      </c>
      <c r="H15" s="1002">
        <f>+$D$60*(G15/(SUM($G$14:$G$17)))</f>
        <v>2402382.2576923077</v>
      </c>
      <c r="I15" s="1272">
        <v>1383627.9746153846</v>
      </c>
      <c r="J15" s="977">
        <f t="shared" si="0"/>
        <v>-0.61818181818181817</v>
      </c>
      <c r="K15" s="978">
        <f t="shared" si="1"/>
        <v>-0.37648620524239063</v>
      </c>
      <c r="L15" s="979">
        <f t="shared" si="2"/>
        <v>-0.52119130834058858</v>
      </c>
      <c r="O15" s="128"/>
    </row>
    <row r="16" spans="1:17" ht="30" customHeight="1" x14ac:dyDescent="0.25">
      <c r="A16" s="997" t="s">
        <v>7</v>
      </c>
      <c r="B16" s="998" t="s">
        <v>12</v>
      </c>
      <c r="C16" s="1004" t="s">
        <v>2128</v>
      </c>
      <c r="D16" s="1000">
        <v>23</v>
      </c>
      <c r="E16" s="1001">
        <v>1611243.5505617978</v>
      </c>
      <c r="F16" s="1002">
        <v>1208432.6599999999</v>
      </c>
      <c r="G16" s="1016">
        <v>14</v>
      </c>
      <c r="H16" s="1002">
        <f>+$D$60*(G16/(SUM($G$14:$G$17)))</f>
        <v>1601588.1717948718</v>
      </c>
      <c r="I16" s="1272">
        <v>922418.64974358981</v>
      </c>
      <c r="J16" s="977">
        <f t="shared" si="0"/>
        <v>-0.39130434782608697</v>
      </c>
      <c r="K16" s="978">
        <f t="shared" si="1"/>
        <v>-5.9925011110576248E-3</v>
      </c>
      <c r="L16" s="979">
        <f t="shared" si="2"/>
        <v>-0.236681794297425</v>
      </c>
      <c r="O16" s="128"/>
    </row>
    <row r="17" spans="1:15" ht="30" customHeight="1" x14ac:dyDescent="0.25">
      <c r="A17" s="997" t="s">
        <v>7</v>
      </c>
      <c r="B17" s="982" t="s">
        <v>12</v>
      </c>
      <c r="C17" s="983" t="s">
        <v>2130</v>
      </c>
      <c r="D17" s="984">
        <v>0</v>
      </c>
      <c r="E17" s="985">
        <v>0</v>
      </c>
      <c r="F17" s="1005">
        <v>0</v>
      </c>
      <c r="G17" s="1239">
        <v>0</v>
      </c>
      <c r="H17" s="1240">
        <v>0</v>
      </c>
      <c r="I17" s="1236">
        <v>0</v>
      </c>
      <c r="J17" s="988">
        <f t="shared" si="0"/>
        <v>0</v>
      </c>
      <c r="K17" s="989">
        <f t="shared" si="1"/>
        <v>0</v>
      </c>
      <c r="L17" s="990">
        <f t="shared" si="2"/>
        <v>0</v>
      </c>
      <c r="O17" s="128"/>
    </row>
    <row r="18" spans="1:15" ht="30" customHeight="1" x14ac:dyDescent="0.25">
      <c r="A18" s="1204"/>
      <c r="B18" s="960" t="s">
        <v>13</v>
      </c>
      <c r="C18" s="1007" t="s">
        <v>37</v>
      </c>
      <c r="D18" s="1008"/>
      <c r="E18" s="1009"/>
      <c r="F18" s="1010"/>
      <c r="G18" s="1273"/>
      <c r="H18" s="1274"/>
      <c r="I18" s="1275"/>
      <c r="J18" s="967">
        <f t="shared" si="0"/>
        <v>0</v>
      </c>
      <c r="K18" s="968">
        <f t="shared" si="1"/>
        <v>0</v>
      </c>
      <c r="L18" s="969">
        <f t="shared" si="2"/>
        <v>0</v>
      </c>
      <c r="O18" s="128"/>
    </row>
    <row r="19" spans="1:15" ht="30" customHeight="1" x14ac:dyDescent="0.25">
      <c r="A19" s="1205"/>
      <c r="B19" s="970" t="s">
        <v>13</v>
      </c>
      <c r="C19" s="816" t="s">
        <v>38</v>
      </c>
      <c r="D19" s="1011"/>
      <c r="E19" s="980"/>
      <c r="F19" s="1012"/>
      <c r="G19" s="1013"/>
      <c r="H19" s="1014"/>
      <c r="I19" s="976"/>
      <c r="J19" s="977">
        <f t="shared" si="0"/>
        <v>0</v>
      </c>
      <c r="K19" s="978">
        <f t="shared" si="1"/>
        <v>0</v>
      </c>
      <c r="L19" s="979">
        <f t="shared" si="2"/>
        <v>0</v>
      </c>
      <c r="O19" s="128"/>
    </row>
    <row r="20" spans="1:15" ht="30" customHeight="1" x14ac:dyDescent="0.25">
      <c r="A20" s="997" t="s">
        <v>7</v>
      </c>
      <c r="B20" s="998" t="s">
        <v>13</v>
      </c>
      <c r="C20" s="1015" t="s">
        <v>39</v>
      </c>
      <c r="D20" s="1016">
        <v>12</v>
      </c>
      <c r="E20" s="1001">
        <v>1292011.8857142858</v>
      </c>
      <c r="F20" s="1276">
        <v>969008.91</v>
      </c>
      <c r="G20" s="1003">
        <v>9</v>
      </c>
      <c r="H20" s="1017">
        <f>+$D$63*(G20/(SUM($G$20:$G$23)))</f>
        <v>656639.97494845372</v>
      </c>
      <c r="I20" s="1018">
        <v>794698.78268041252</v>
      </c>
      <c r="J20" s="977">
        <f t="shared" si="0"/>
        <v>-0.25</v>
      </c>
      <c r="K20" s="978">
        <f t="shared" si="1"/>
        <v>-0.49176940072387043</v>
      </c>
      <c r="L20" s="979">
        <f t="shared" si="2"/>
        <v>-0.17988495825037099</v>
      </c>
      <c r="O20" s="128"/>
    </row>
    <row r="21" spans="1:15" ht="30" customHeight="1" x14ac:dyDescent="0.25">
      <c r="A21" s="997" t="s">
        <v>7</v>
      </c>
      <c r="B21" s="998" t="s">
        <v>13</v>
      </c>
      <c r="C21" s="1015" t="s">
        <v>40</v>
      </c>
      <c r="D21" s="1016">
        <v>61</v>
      </c>
      <c r="E21" s="1001">
        <v>6567727.0857142862</v>
      </c>
      <c r="F21" s="1276">
        <v>4925795.3099999996</v>
      </c>
      <c r="G21" s="1003">
        <v>70</v>
      </c>
      <c r="H21" s="1017">
        <f>+$D$63*(G21/(SUM($G$20:$G$23)))</f>
        <v>5107199.8051546393</v>
      </c>
      <c r="I21" s="1018">
        <v>6180990.5319587635</v>
      </c>
      <c r="J21" s="977">
        <f t="shared" si="0"/>
        <v>0.14754098360655737</v>
      </c>
      <c r="K21" s="978">
        <f t="shared" si="1"/>
        <v>-0.22237941094362698</v>
      </c>
      <c r="L21" s="979">
        <f t="shared" si="2"/>
        <v>0.2548208244485019</v>
      </c>
      <c r="O21" s="128"/>
    </row>
    <row r="22" spans="1:15" ht="30" customHeight="1" x14ac:dyDescent="0.25">
      <c r="A22" s="997" t="s">
        <v>7</v>
      </c>
      <c r="B22" s="998" t="s">
        <v>13</v>
      </c>
      <c r="C22" s="1015" t="s">
        <v>41</v>
      </c>
      <c r="D22" s="1016">
        <v>5</v>
      </c>
      <c r="E22" s="1001">
        <v>538338.2857142858</v>
      </c>
      <c r="F22" s="1276">
        <v>403753.71</v>
      </c>
      <c r="G22" s="1003">
        <v>1</v>
      </c>
      <c r="H22" s="1017">
        <f>+$D$63*(G22/(SUM($G$20:$G$23)))</f>
        <v>72959.997216494856</v>
      </c>
      <c r="I22" s="1018">
        <v>88299.864742268051</v>
      </c>
      <c r="J22" s="977">
        <f t="shared" si="0"/>
        <v>-0.8</v>
      </c>
      <c r="K22" s="978">
        <f t="shared" si="1"/>
        <v>-0.86447184019303214</v>
      </c>
      <c r="L22" s="979">
        <f t="shared" si="2"/>
        <v>-0.78130265417928157</v>
      </c>
      <c r="O22" s="128"/>
    </row>
    <row r="23" spans="1:15" ht="30" customHeight="1" x14ac:dyDescent="0.25">
      <c r="A23" s="1025" t="s">
        <v>7</v>
      </c>
      <c r="B23" s="1209" t="s">
        <v>13</v>
      </c>
      <c r="C23" s="1210" t="s">
        <v>42</v>
      </c>
      <c r="D23" s="1019">
        <v>20</v>
      </c>
      <c r="E23" s="985">
        <v>2153353.1428571432</v>
      </c>
      <c r="F23" s="1277">
        <v>1615014.86</v>
      </c>
      <c r="G23" s="1006">
        <v>17</v>
      </c>
      <c r="H23" s="987">
        <f>+$D$63*(G23/(SUM($G$20:$G$23)))</f>
        <v>1240319.9526804124</v>
      </c>
      <c r="I23" s="1020">
        <v>1501097.7006185567</v>
      </c>
      <c r="J23" s="1042">
        <f>IFERROR(((G23-D23)/D23),0)</f>
        <v>-0.15</v>
      </c>
      <c r="K23" s="1043">
        <f>IFERROR(((H23-E23)/E23),0)</f>
        <v>-0.42400532082038661</v>
      </c>
      <c r="L23" s="1044">
        <f>IFERROR(((#REF!-F23)/F23),0)</f>
        <v>0</v>
      </c>
      <c r="O23" s="128"/>
    </row>
    <row r="24" spans="1:15" ht="30" customHeight="1" x14ac:dyDescent="0.25">
      <c r="A24" s="1211" t="s">
        <v>7</v>
      </c>
      <c r="B24" s="599" t="s">
        <v>14</v>
      </c>
      <c r="C24" s="600" t="s">
        <v>2131</v>
      </c>
      <c r="D24" s="1206">
        <v>282</v>
      </c>
      <c r="E24" s="1022">
        <v>11087189.82</v>
      </c>
      <c r="F24" s="1023"/>
      <c r="G24" s="1021">
        <v>282</v>
      </c>
      <c r="H24" s="1024">
        <v>15884586.300000001</v>
      </c>
      <c r="I24" s="1023">
        <v>1525825.97</v>
      </c>
      <c r="J24" s="1241">
        <f>IFERROR(((G24-D24)/D24),0)</f>
        <v>0</v>
      </c>
      <c r="K24" s="1242">
        <f>IFERROR(((H24-E24)/E24),0)</f>
        <v>0.43269724410653232</v>
      </c>
      <c r="L24" s="1243">
        <f>IFERROR(((I24-F24)/F24),0)</f>
        <v>0</v>
      </c>
      <c r="N24" s="12"/>
      <c r="O24" s="128"/>
    </row>
    <row r="25" spans="1:15" ht="30" customHeight="1" x14ac:dyDescent="0.25">
      <c r="A25" s="1035" t="s">
        <v>7</v>
      </c>
      <c r="B25" s="596" t="s">
        <v>14</v>
      </c>
      <c r="C25" s="601" t="s">
        <v>2132</v>
      </c>
      <c r="D25" s="1207"/>
      <c r="E25" s="1193">
        <v>2841566.39</v>
      </c>
      <c r="F25" s="1194"/>
      <c r="G25" s="1192"/>
      <c r="H25" s="1195">
        <v>1025761.83</v>
      </c>
      <c r="I25" s="1194">
        <v>0</v>
      </c>
      <c r="J25" s="1244">
        <f t="shared" ref="J25:J28" si="3">IFERROR(((G25-D25)/D25),0)</f>
        <v>0</v>
      </c>
      <c r="K25" s="1216">
        <f t="shared" ref="K25:K28" si="4">IFERROR(((H25-E25)/E25),0)</f>
        <v>-0.63901535659703523</v>
      </c>
      <c r="L25" s="1245">
        <f t="shared" ref="L25:L28" si="5">IFERROR(((I25-F25)/F25),0)</f>
        <v>0</v>
      </c>
      <c r="N25" s="12"/>
      <c r="O25" s="128"/>
    </row>
    <row r="26" spans="1:15" ht="30" customHeight="1" x14ac:dyDescent="0.25">
      <c r="A26" s="1035" t="s">
        <v>7</v>
      </c>
      <c r="B26" s="596" t="s">
        <v>14</v>
      </c>
      <c r="C26" s="601" t="s">
        <v>2133</v>
      </c>
      <c r="D26" s="1207"/>
      <c r="E26" s="1193">
        <v>1200000</v>
      </c>
      <c r="F26" s="1194">
        <v>910000</v>
      </c>
      <c r="G26" s="1192"/>
      <c r="H26" s="1195">
        <v>665050.85</v>
      </c>
      <c r="I26" s="1194">
        <v>1330466.19</v>
      </c>
      <c r="J26" s="1244">
        <f t="shared" si="3"/>
        <v>0</v>
      </c>
      <c r="K26" s="1216">
        <f t="shared" si="4"/>
        <v>-0.44579095833333338</v>
      </c>
      <c r="L26" s="1245">
        <f t="shared" si="5"/>
        <v>0.46205075824175817</v>
      </c>
      <c r="N26" s="12"/>
      <c r="O26" s="128"/>
    </row>
    <row r="27" spans="1:15" ht="30" customHeight="1" x14ac:dyDescent="0.25">
      <c r="A27" s="1035" t="s">
        <v>7</v>
      </c>
      <c r="B27" s="596" t="s">
        <v>14</v>
      </c>
      <c r="C27" s="601" t="s">
        <v>2134</v>
      </c>
      <c r="D27" s="1207"/>
      <c r="E27" s="1193">
        <v>702264.5</v>
      </c>
      <c r="F27" s="1194"/>
      <c r="G27" s="1192"/>
      <c r="H27" s="1195">
        <v>0</v>
      </c>
      <c r="I27" s="1194">
        <v>0</v>
      </c>
      <c r="J27" s="1244">
        <f t="shared" si="3"/>
        <v>0</v>
      </c>
      <c r="K27" s="1216">
        <f t="shared" si="4"/>
        <v>-1</v>
      </c>
      <c r="L27" s="1245">
        <f t="shared" si="5"/>
        <v>0</v>
      </c>
      <c r="N27" s="12"/>
      <c r="O27" s="128"/>
    </row>
    <row r="28" spans="1:15" ht="30" customHeight="1" x14ac:dyDescent="0.25">
      <c r="A28" s="1035" t="s">
        <v>7</v>
      </c>
      <c r="B28" s="596" t="s">
        <v>14</v>
      </c>
      <c r="C28" s="601" t="s">
        <v>2135</v>
      </c>
      <c r="D28" s="1207"/>
      <c r="E28" s="1193">
        <v>2589699.6</v>
      </c>
      <c r="F28" s="1194"/>
      <c r="G28" s="1192"/>
      <c r="H28" s="1195">
        <v>732218.42</v>
      </c>
      <c r="I28" s="1194">
        <v>29869.27</v>
      </c>
      <c r="J28" s="1244">
        <f t="shared" si="3"/>
        <v>0</v>
      </c>
      <c r="K28" s="1216">
        <f t="shared" si="4"/>
        <v>-0.71725739155228663</v>
      </c>
      <c r="L28" s="1245">
        <f t="shared" si="5"/>
        <v>0</v>
      </c>
      <c r="N28" s="12"/>
      <c r="O28" s="128"/>
    </row>
    <row r="29" spans="1:15" ht="30" customHeight="1" x14ac:dyDescent="0.25">
      <c r="A29" s="1222"/>
      <c r="B29" s="610" t="s">
        <v>18</v>
      </c>
      <c r="C29" s="611" t="s">
        <v>2136</v>
      </c>
      <c r="D29" s="1208"/>
      <c r="E29" s="1027"/>
      <c r="F29" s="1028"/>
      <c r="G29" s="1026"/>
      <c r="H29" s="1029"/>
      <c r="I29" s="1028"/>
      <c r="J29" s="1244">
        <f>IFERROR(((G29-D32)/D32),0)</f>
        <v>0</v>
      </c>
      <c r="K29" s="1216">
        <f>IFERROR(((H29-#REF!)/#REF!),0)</f>
        <v>0</v>
      </c>
      <c r="L29" s="1245">
        <f>IFERROR(((I29-F32)/F32),0)</f>
        <v>0</v>
      </c>
    </row>
    <row r="30" spans="1:15" ht="30" customHeight="1" x14ac:dyDescent="0.25">
      <c r="A30" s="1222"/>
      <c r="B30" s="1212" t="s">
        <v>18</v>
      </c>
      <c r="C30" s="1213" t="s">
        <v>47</v>
      </c>
      <c r="D30" s="1199"/>
      <c r="E30" s="1230"/>
      <c r="F30" s="1196"/>
      <c r="G30" s="1197"/>
      <c r="H30" s="1198"/>
      <c r="I30" s="1196"/>
      <c r="J30" s="1246">
        <f>IFERROR(((G30-D31)/D31),0)</f>
        <v>0</v>
      </c>
      <c r="K30" s="1247">
        <f>IFERROR(((H30-#REF!)/#REF!),0)</f>
        <v>0</v>
      </c>
      <c r="L30" s="1248">
        <f>IFERROR(((I30-#REF!)/#REF!),0)</f>
        <v>0</v>
      </c>
    </row>
    <row r="31" spans="1:15" ht="30" customHeight="1" x14ac:dyDescent="0.25">
      <c r="A31" s="1211" t="s">
        <v>7</v>
      </c>
      <c r="B31" s="599" t="s">
        <v>2137</v>
      </c>
      <c r="C31" s="1229" t="s">
        <v>15</v>
      </c>
      <c r="D31" s="1224" t="s">
        <v>56</v>
      </c>
      <c r="E31" s="1225">
        <f>8521463+3563748</f>
        <v>12085211</v>
      </c>
      <c r="F31" s="1232">
        <v>6390000</v>
      </c>
      <c r="G31" s="1224" t="s">
        <v>56</v>
      </c>
      <c r="H31" s="1231">
        <v>7751477.9000000004</v>
      </c>
      <c r="I31" s="1232">
        <v>1376085.94</v>
      </c>
      <c r="J31" s="1265">
        <f t="shared" ref="J31:L32" si="6">IFERROR(((G31-D31)/D31),0)</f>
        <v>0</v>
      </c>
      <c r="K31" s="1033">
        <f t="shared" si="6"/>
        <v>-0.35859805012920332</v>
      </c>
      <c r="L31" s="1266">
        <f t="shared" si="6"/>
        <v>-0.78465008763693278</v>
      </c>
    </row>
    <row r="32" spans="1:15" ht="30" customHeight="1" x14ac:dyDescent="0.25">
      <c r="A32" s="1035" t="s">
        <v>7</v>
      </c>
      <c r="B32" s="596" t="s">
        <v>2137</v>
      </c>
      <c r="C32" s="1030" t="s">
        <v>718</v>
      </c>
      <c r="D32" s="1227" t="s">
        <v>56</v>
      </c>
      <c r="E32" s="1218">
        <f>1886064+2285611+622560</f>
        <v>4794235</v>
      </c>
      <c r="F32" s="1219"/>
      <c r="G32" s="1227" t="s">
        <v>56</v>
      </c>
      <c r="H32" s="1220">
        <v>7877119.6500000004</v>
      </c>
      <c r="I32" s="1219">
        <v>5080621.8099999996</v>
      </c>
      <c r="J32" s="1233">
        <f t="shared" si="6"/>
        <v>0</v>
      </c>
      <c r="K32" s="1043">
        <f t="shared" si="6"/>
        <v>0.64303995319378382</v>
      </c>
      <c r="L32" s="1234">
        <f t="shared" si="6"/>
        <v>0</v>
      </c>
    </row>
    <row r="33" spans="1:12" ht="30" customHeight="1" x14ac:dyDescent="0.25">
      <c r="A33" s="1201" t="s">
        <v>7</v>
      </c>
      <c r="B33" s="1223" t="s">
        <v>19</v>
      </c>
      <c r="C33" s="814" t="s">
        <v>2138</v>
      </c>
      <c r="D33" s="1211" t="s">
        <v>56</v>
      </c>
      <c r="E33" s="1225">
        <v>141445.5</v>
      </c>
      <c r="F33" s="1226"/>
      <c r="G33" s="1250" t="s">
        <v>56</v>
      </c>
      <c r="H33" s="1231"/>
      <c r="I33" s="1232"/>
      <c r="J33" s="1241">
        <f>IFERROR(((G33-#REF!)/#REF!),0)</f>
        <v>0</v>
      </c>
      <c r="K33" s="1242">
        <f>IFERROR(((H33-#REF!)/#REF!),0)</f>
        <v>0</v>
      </c>
      <c r="L33" s="1243">
        <f>IFERROR(((I33-#REF!)/#REF!),0)</f>
        <v>0</v>
      </c>
    </row>
    <row r="34" spans="1:12" ht="30" customHeight="1" x14ac:dyDescent="0.25">
      <c r="A34" s="1035" t="s">
        <v>7</v>
      </c>
      <c r="B34" s="610" t="s">
        <v>19</v>
      </c>
      <c r="C34" s="813" t="s">
        <v>2139</v>
      </c>
      <c r="D34" s="1035"/>
      <c r="E34" s="1001">
        <v>0</v>
      </c>
      <c r="F34" s="1238"/>
      <c r="G34" s="1000"/>
      <c r="H34" s="1017"/>
      <c r="I34" s="1002"/>
      <c r="J34" s="1244">
        <f>IFERROR(((G34-#REF!)/#REF!),0)</f>
        <v>0</v>
      </c>
      <c r="K34" s="1216">
        <f>IFERROR(((H34-#REF!)/#REF!),0)</f>
        <v>0</v>
      </c>
      <c r="L34" s="1245">
        <f>IFERROR(((I34-#REF!)/#REF!),0)</f>
        <v>0</v>
      </c>
    </row>
    <row r="35" spans="1:12" ht="30" customHeight="1" x14ac:dyDescent="0.25">
      <c r="A35" s="1215" t="s">
        <v>7</v>
      </c>
      <c r="B35" s="610" t="s">
        <v>19</v>
      </c>
      <c r="C35" s="813" t="s">
        <v>2140</v>
      </c>
      <c r="D35" s="1035"/>
      <c r="E35" s="1001">
        <v>1727361</v>
      </c>
      <c r="F35" s="1238"/>
      <c r="G35" s="1000"/>
      <c r="H35" s="1017"/>
      <c r="I35" s="1002"/>
      <c r="J35" s="1244">
        <f>IFERROR(((G35-#REF!)/#REF!),0)</f>
        <v>0</v>
      </c>
      <c r="K35" s="1216">
        <f>IFERROR(((H35-#REF!)/#REF!),0)</f>
        <v>0</v>
      </c>
      <c r="L35" s="1245">
        <f>IFERROR(((I35-#REF!)/#REF!),0)</f>
        <v>0</v>
      </c>
    </row>
    <row r="36" spans="1:12" ht="30" customHeight="1" x14ac:dyDescent="0.25">
      <c r="A36" s="1271"/>
      <c r="B36" s="1060" t="s">
        <v>19</v>
      </c>
      <c r="C36" s="1061" t="s">
        <v>2141</v>
      </c>
      <c r="D36" s="1215" t="s">
        <v>56</v>
      </c>
      <c r="E36" s="1218"/>
      <c r="F36" s="1228"/>
      <c r="G36" s="1217" t="s">
        <v>56</v>
      </c>
      <c r="H36" s="1220"/>
      <c r="I36" s="1219"/>
      <c r="J36" s="1251">
        <f>IFERROR(((G36-#REF!)/#REF!),0)</f>
        <v>0</v>
      </c>
      <c r="K36" s="1252">
        <f>IFERROR(((H36-#REF!)/#REF!),0)</f>
        <v>0</v>
      </c>
      <c r="L36" s="1253">
        <f>IFERROR(((I36-#REF!)/#REF!),0)</f>
        <v>0</v>
      </c>
    </row>
    <row r="37" spans="1:12" ht="30" customHeight="1" x14ac:dyDescent="0.25">
      <c r="A37" s="1201" t="s">
        <v>7</v>
      </c>
      <c r="B37" s="608" t="s">
        <v>20</v>
      </c>
      <c r="C37" s="1259" t="s">
        <v>2142</v>
      </c>
      <c r="D37" s="1211" t="s">
        <v>56</v>
      </c>
      <c r="E37" s="1225">
        <v>2034000</v>
      </c>
      <c r="F37" s="1232"/>
      <c r="G37" s="1224" t="s">
        <v>56</v>
      </c>
      <c r="H37" s="1231"/>
      <c r="I37" s="1232"/>
      <c r="J37" s="1241">
        <f>IFERROR(((G46-#REF!)/#REF!),0)</f>
        <v>0</v>
      </c>
      <c r="K37" s="1242">
        <f>IFERROR(((H46-#REF!)/#REF!),0)</f>
        <v>0</v>
      </c>
      <c r="L37" s="1243">
        <f>IFERROR(((I46-#REF!)/#REF!),0)</f>
        <v>0</v>
      </c>
    </row>
    <row r="38" spans="1:12" ht="30" customHeight="1" x14ac:dyDescent="0.25">
      <c r="A38" s="1215" t="s">
        <v>7</v>
      </c>
      <c r="B38" s="613" t="s">
        <v>20</v>
      </c>
      <c r="C38" s="1237" t="s">
        <v>2143</v>
      </c>
      <c r="D38" s="1214"/>
      <c r="E38" s="1235">
        <v>0</v>
      </c>
      <c r="F38" s="1249"/>
      <c r="G38" s="1239"/>
      <c r="H38" s="1240"/>
      <c r="I38" s="1249"/>
      <c r="J38" s="1246">
        <f>IFERROR(((G38-#REF!)/#REF!),0)</f>
        <v>0</v>
      </c>
      <c r="K38" s="1247">
        <f>IFERROR(((H38-#REF!)/#REF!),0)</f>
        <v>0</v>
      </c>
      <c r="L38" s="1248">
        <f>IFERROR(((I38-#REF!)/#REF!),0)</f>
        <v>0</v>
      </c>
    </row>
    <row r="39" spans="1:12" ht="30" customHeight="1" x14ac:dyDescent="0.25">
      <c r="A39" s="1271"/>
      <c r="B39" s="1037" t="s">
        <v>2144</v>
      </c>
      <c r="C39" s="1038" t="s">
        <v>21</v>
      </c>
      <c r="D39" s="1039"/>
      <c r="E39" s="1040"/>
      <c r="F39" s="1041"/>
      <c r="G39" s="1260"/>
      <c r="H39" s="1261"/>
      <c r="I39" s="1041"/>
      <c r="J39" s="1262">
        <f>IFERROR(((#REF!-D30)/D30),0)</f>
        <v>0</v>
      </c>
      <c r="K39" s="1263">
        <f>IFERROR(((#REF!-E30)/E30),0)</f>
        <v>0</v>
      </c>
      <c r="L39" s="1264">
        <f>IFERROR(((#REF!-F30)/F30),0)</f>
        <v>0</v>
      </c>
    </row>
    <row r="40" spans="1:12" ht="30" customHeight="1" x14ac:dyDescent="0.25">
      <c r="A40" s="1200" t="s">
        <v>7</v>
      </c>
      <c r="B40" s="1031" t="s">
        <v>2145</v>
      </c>
      <c r="C40" s="1032" t="s">
        <v>2146</v>
      </c>
      <c r="D40" s="1211" t="s">
        <v>56</v>
      </c>
      <c r="E40" s="1225"/>
      <c r="F40" s="1232"/>
      <c r="G40" s="1224" t="s">
        <v>56</v>
      </c>
      <c r="H40" s="1231"/>
      <c r="I40" s="1232"/>
      <c r="J40" s="1241">
        <f>IFERROR(((#REF!-D30)/D30),0)</f>
        <v>0</v>
      </c>
      <c r="K40" s="1242">
        <f>IFERROR(((#REF!-E30)/E30),0)</f>
        <v>0</v>
      </c>
      <c r="L40" s="1243">
        <f>IFERROR(((#REF!-F30)/F30),0)</f>
        <v>0</v>
      </c>
    </row>
    <row r="41" spans="1:12" ht="30" customHeight="1" x14ac:dyDescent="0.25">
      <c r="A41" s="997" t="s">
        <v>7</v>
      </c>
      <c r="B41" s="1034" t="s">
        <v>2145</v>
      </c>
      <c r="C41" s="813" t="s">
        <v>2147</v>
      </c>
      <c r="D41" s="1035" t="s">
        <v>56</v>
      </c>
      <c r="E41" s="1001"/>
      <c r="F41" s="1002"/>
      <c r="G41" s="1016" t="s">
        <v>56</v>
      </c>
      <c r="H41" s="1017"/>
      <c r="I41" s="1002"/>
      <c r="J41" s="1244">
        <f>IFERROR(((#REF!-D29)/D29),0)</f>
        <v>0</v>
      </c>
      <c r="K41" s="1216">
        <f>IFERROR(((#REF!-E29)/E29),0)</f>
        <v>0</v>
      </c>
      <c r="L41" s="1245">
        <f>IFERROR(((#REF!-F29)/F29),0)</f>
        <v>0</v>
      </c>
    </row>
    <row r="42" spans="1:12" ht="30" customHeight="1" x14ac:dyDescent="0.25">
      <c r="A42" s="1270"/>
      <c r="B42" s="1036" t="s">
        <v>2145</v>
      </c>
      <c r="C42" s="812" t="s">
        <v>2148</v>
      </c>
      <c r="D42" s="1254"/>
      <c r="E42" s="1255"/>
      <c r="F42" s="1258"/>
      <c r="G42" s="1256"/>
      <c r="H42" s="1257"/>
      <c r="I42" s="1258"/>
      <c r="J42" s="1246">
        <f>IFERROR(((#REF!-D33)/D33),0)</f>
        <v>0</v>
      </c>
      <c r="K42" s="1247">
        <f>IFERROR(((#REF!-E33)/E33),0)</f>
        <v>0</v>
      </c>
      <c r="L42" s="1248">
        <f>IFERROR(((#REF!-F33)/F33),0)</f>
        <v>0</v>
      </c>
    </row>
    <row r="43" spans="1:12" ht="30" customHeight="1" x14ac:dyDescent="0.25">
      <c r="A43" s="1267"/>
      <c r="B43" s="1045" t="s">
        <v>2149</v>
      </c>
      <c r="C43" s="814" t="s">
        <v>2149</v>
      </c>
      <c r="D43" s="1046"/>
      <c r="E43" s="1047"/>
      <c r="F43" s="1048"/>
      <c r="G43" s="1049"/>
      <c r="H43" s="1050"/>
      <c r="I43" s="1051"/>
      <c r="J43" s="1052">
        <f>IFERROR(((#REF!-D33)/D33),0)</f>
        <v>0</v>
      </c>
      <c r="K43" s="1052">
        <f>IFERROR(((#REF!-E33)/E33),0)</f>
        <v>0</v>
      </c>
      <c r="L43" s="1053">
        <f>IFERROR(((#REF!-F33)/F33),0)</f>
        <v>0</v>
      </c>
    </row>
    <row r="44" spans="1:12" ht="30" customHeight="1" x14ac:dyDescent="0.25">
      <c r="A44" s="1268"/>
      <c r="B44" s="1034" t="s">
        <v>2150</v>
      </c>
      <c r="C44" s="813" t="s">
        <v>2150</v>
      </c>
      <c r="D44" s="1054"/>
      <c r="E44" s="1055"/>
      <c r="F44" s="1056"/>
      <c r="G44" s="1057"/>
      <c r="H44" s="1058"/>
      <c r="I44" s="1059"/>
      <c r="J44" s="1043">
        <f>IFERROR(((#REF!-D36)/D36),0)</f>
        <v>0</v>
      </c>
      <c r="K44" s="1043">
        <f>IFERROR(((#REF!-E36)/E36),0)</f>
        <v>0</v>
      </c>
      <c r="L44" s="1044">
        <f>IFERROR(((#REF!-F36)/F36),0)</f>
        <v>0</v>
      </c>
    </row>
    <row r="45" spans="1:12" ht="30" customHeight="1" x14ac:dyDescent="0.25">
      <c r="A45" s="1268"/>
      <c r="B45" s="1060" t="s">
        <v>17</v>
      </c>
      <c r="C45" s="1061" t="s">
        <v>46</v>
      </c>
      <c r="D45" s="1054"/>
      <c r="E45" s="1055"/>
      <c r="F45" s="1056"/>
      <c r="G45" s="1057"/>
      <c r="H45" s="1058"/>
      <c r="I45" s="1059"/>
      <c r="J45" s="1043">
        <f>IFERROR(((#REF!-D37)/D37),0)</f>
        <v>0</v>
      </c>
      <c r="K45" s="1043">
        <f>IFERROR(((#REF!-E37)/E37),0)</f>
        <v>0</v>
      </c>
      <c r="L45" s="1044">
        <f>IFERROR(((#REF!-F37)/F37),0)</f>
        <v>0</v>
      </c>
    </row>
    <row r="46" spans="1:12" ht="30" customHeight="1" x14ac:dyDescent="0.25">
      <c r="A46" s="1269"/>
      <c r="B46" s="1062" t="s">
        <v>2151</v>
      </c>
      <c r="C46" s="812" t="s">
        <v>2151</v>
      </c>
      <c r="D46" s="1063"/>
      <c r="E46" s="1064"/>
      <c r="F46" s="1065"/>
      <c r="G46" s="1066"/>
      <c r="H46" s="1067"/>
      <c r="I46" s="1068"/>
      <c r="J46" s="989">
        <f>IFERROR(((#REF!-D46)/D46),0)</f>
        <v>0</v>
      </c>
      <c r="K46" s="989">
        <f>IFERROR(((#REF!-E46)/E46),0)</f>
        <v>0</v>
      </c>
      <c r="L46" s="990">
        <f>IFERROR(((#REF!-F46)/F46),0)</f>
        <v>0</v>
      </c>
    </row>
    <row r="47" spans="1:12" ht="30" customHeight="1" x14ac:dyDescent="0.25">
      <c r="A47" s="48"/>
      <c r="B47" s="48"/>
      <c r="C47" s="1069" t="s">
        <v>2152</v>
      </c>
      <c r="D47" s="1070">
        <f>SUM(D8:D46)</f>
        <v>501</v>
      </c>
      <c r="E47" s="1071">
        <f>SUM(E8:E46)</f>
        <v>56813730.410000004</v>
      </c>
      <c r="F47" s="1072">
        <f>SUM(F8:F46)</f>
        <v>20508068.189999998</v>
      </c>
      <c r="G47" s="1070">
        <f>SUM(G9:G46)</f>
        <v>428</v>
      </c>
      <c r="H47" s="1073">
        <f>SUM(H9:H46)</f>
        <v>46314840.009999998</v>
      </c>
      <c r="I47" s="1074">
        <f>SUM(I9:I46)</f>
        <v>21277246.220000003</v>
      </c>
      <c r="J47" s="1075"/>
      <c r="K47" s="1076"/>
      <c r="L47" s="1077"/>
    </row>
    <row r="48" spans="1:12" ht="30" customHeight="1" x14ac:dyDescent="0.25">
      <c r="E48" s="811"/>
    </row>
    <row r="49" spans="2:9" x14ac:dyDescent="0.25">
      <c r="E49" s="811"/>
    </row>
    <row r="50" spans="2:9" x14ac:dyDescent="0.25">
      <c r="E50" s="811"/>
      <c r="H50" s="810"/>
      <c r="I50" s="810"/>
    </row>
    <row r="51" spans="2:9" x14ac:dyDescent="0.25">
      <c r="B51" s="357"/>
      <c r="D51" s="461"/>
      <c r="E51" s="462"/>
      <c r="F51" s="462"/>
      <c r="G51" s="461"/>
      <c r="H51" s="462"/>
    </row>
    <row r="52" spans="2:9" x14ac:dyDescent="0.25">
      <c r="B52" s="357"/>
      <c r="D52" s="733" t="s">
        <v>2153</v>
      </c>
      <c r="E52" s="734"/>
      <c r="F52" s="734"/>
      <c r="G52" s="735"/>
    </row>
    <row r="53" spans="2:9" x14ac:dyDescent="0.25">
      <c r="D53" s="381">
        <v>2022</v>
      </c>
      <c r="E53" s="382">
        <v>2023</v>
      </c>
      <c r="F53" s="424">
        <v>2024</v>
      </c>
      <c r="G53" s="383">
        <v>2025</v>
      </c>
      <c r="H53" s="383" t="s">
        <v>2154</v>
      </c>
      <c r="I53" s="462"/>
    </row>
    <row r="54" spans="2:9" x14ac:dyDescent="0.25">
      <c r="B54" s="137" t="s">
        <v>2114</v>
      </c>
      <c r="C54" s="137" t="s">
        <v>2155</v>
      </c>
      <c r="D54" s="384" t="s">
        <v>2112</v>
      </c>
      <c r="E54" s="385" t="s">
        <v>2112</v>
      </c>
      <c r="F54" s="425" t="s">
        <v>2112</v>
      </c>
      <c r="G54" s="386" t="s">
        <v>2112</v>
      </c>
      <c r="H54" s="386" t="s">
        <v>2112</v>
      </c>
      <c r="I54" s="462"/>
    </row>
    <row r="55" spans="2:9" x14ac:dyDescent="0.25">
      <c r="B55" s="1520" t="s">
        <v>11</v>
      </c>
      <c r="C55" s="387" t="s">
        <v>2156</v>
      </c>
      <c r="D55" s="736">
        <v>119567.03999999999</v>
      </c>
      <c r="E55" s="737"/>
      <c r="F55" s="738"/>
      <c r="G55" s="739"/>
      <c r="H55" s="390">
        <f t="shared" ref="H55:H86" si="7">SUM(D55:G55)</f>
        <v>119567.03999999999</v>
      </c>
      <c r="I55" s="462"/>
    </row>
    <row r="56" spans="2:9" x14ac:dyDescent="0.25">
      <c r="B56" s="1521"/>
      <c r="C56" s="387" t="s">
        <v>2157</v>
      </c>
      <c r="D56" s="736">
        <v>720371.24</v>
      </c>
      <c r="E56" s="737"/>
      <c r="F56" s="738"/>
      <c r="G56" s="740"/>
      <c r="H56" s="390">
        <f t="shared" si="7"/>
        <v>720371.24</v>
      </c>
      <c r="I56" s="462"/>
    </row>
    <row r="57" spans="2:9" x14ac:dyDescent="0.25">
      <c r="B57" s="1522"/>
      <c r="C57" s="392" t="s">
        <v>2158</v>
      </c>
      <c r="D57" s="741">
        <f>SUM(D55:D56)</f>
        <v>839938.28</v>
      </c>
      <c r="E57" s="742"/>
      <c r="F57" s="743"/>
      <c r="G57" s="744"/>
      <c r="H57" s="395">
        <f t="shared" si="7"/>
        <v>839938.28</v>
      </c>
    </row>
    <row r="58" spans="2:9" x14ac:dyDescent="0.25">
      <c r="B58" s="1520" t="s">
        <v>12</v>
      </c>
      <c r="C58" s="387" t="s">
        <v>2156</v>
      </c>
      <c r="D58" s="736">
        <v>422820.24</v>
      </c>
      <c r="E58" s="737"/>
      <c r="F58" s="738"/>
      <c r="G58" s="745"/>
      <c r="H58" s="390">
        <f t="shared" si="7"/>
        <v>422820.24</v>
      </c>
    </row>
    <row r="59" spans="2:9" x14ac:dyDescent="0.25">
      <c r="B59" s="1521"/>
      <c r="C59" s="387" t="s">
        <v>2157</v>
      </c>
      <c r="D59" s="736">
        <v>4038746.81</v>
      </c>
      <c r="E59" s="737"/>
      <c r="F59" s="738"/>
      <c r="G59" s="746"/>
      <c r="H59" s="390">
        <f t="shared" si="7"/>
        <v>4038746.81</v>
      </c>
    </row>
    <row r="60" spans="2:9" x14ac:dyDescent="0.25">
      <c r="B60" s="1522"/>
      <c r="C60" s="392" t="s">
        <v>2158</v>
      </c>
      <c r="D60" s="741">
        <f>SUM(D58:D59)</f>
        <v>4461567.05</v>
      </c>
      <c r="E60" s="742"/>
      <c r="F60" s="743"/>
      <c r="G60" s="744"/>
      <c r="H60" s="395">
        <f t="shared" si="7"/>
        <v>4461567.05</v>
      </c>
    </row>
    <row r="61" spans="2:9" x14ac:dyDescent="0.25">
      <c r="B61" s="1520" t="s">
        <v>13</v>
      </c>
      <c r="C61" s="387" t="s">
        <v>2156</v>
      </c>
      <c r="D61" s="736">
        <v>1202819.02</v>
      </c>
      <c r="E61" s="737"/>
      <c r="F61" s="738"/>
      <c r="G61" s="746"/>
      <c r="H61" s="390">
        <f t="shared" si="7"/>
        <v>1202819.02</v>
      </c>
    </row>
    <row r="62" spans="2:9" x14ac:dyDescent="0.25">
      <c r="B62" s="1521"/>
      <c r="C62" s="387" t="s">
        <v>2157</v>
      </c>
      <c r="D62" s="736">
        <v>5874300.71</v>
      </c>
      <c r="E62" s="737"/>
      <c r="F62" s="738"/>
      <c r="G62" s="746"/>
      <c r="H62" s="390">
        <f t="shared" si="7"/>
        <v>5874300.71</v>
      </c>
    </row>
    <row r="63" spans="2:9" x14ac:dyDescent="0.25">
      <c r="B63" s="1522"/>
      <c r="C63" s="392" t="s">
        <v>2158</v>
      </c>
      <c r="D63" s="741">
        <f>SUM(D61:D62)</f>
        <v>7077119.7300000004</v>
      </c>
      <c r="E63" s="742"/>
      <c r="F63" s="743"/>
      <c r="G63" s="744"/>
      <c r="H63" s="395">
        <f t="shared" si="7"/>
        <v>7077119.7300000004</v>
      </c>
    </row>
    <row r="64" spans="2:9" x14ac:dyDescent="0.25">
      <c r="B64" s="1520" t="s">
        <v>14</v>
      </c>
      <c r="C64" s="387" t="s">
        <v>2156</v>
      </c>
      <c r="D64" s="736">
        <v>1661622.93</v>
      </c>
      <c r="E64" s="737"/>
      <c r="F64" s="738"/>
      <c r="G64" s="746"/>
      <c r="H64" s="390">
        <f t="shared" si="7"/>
        <v>1661622.93</v>
      </c>
    </row>
    <row r="65" spans="2:8" x14ac:dyDescent="0.25">
      <c r="B65" s="1521"/>
      <c r="C65" s="387" t="s">
        <v>2157</v>
      </c>
      <c r="D65" s="736">
        <v>16645994.470000001</v>
      </c>
      <c r="E65" s="737"/>
      <c r="F65" s="738"/>
      <c r="G65" s="746"/>
      <c r="H65" s="390">
        <f t="shared" si="7"/>
        <v>16645994.470000001</v>
      </c>
    </row>
    <row r="66" spans="2:8" x14ac:dyDescent="0.25">
      <c r="B66" s="1522"/>
      <c r="C66" s="392" t="s">
        <v>2158</v>
      </c>
      <c r="D66" s="741">
        <f>SUM(D64:D65)</f>
        <v>18307617.400000002</v>
      </c>
      <c r="E66" s="742"/>
      <c r="F66" s="743"/>
      <c r="G66" s="744"/>
      <c r="H66" s="395">
        <f t="shared" si="7"/>
        <v>18307617.400000002</v>
      </c>
    </row>
    <row r="67" spans="2:8" x14ac:dyDescent="0.25">
      <c r="B67" s="1520" t="s">
        <v>15</v>
      </c>
      <c r="C67" s="387" t="s">
        <v>2156</v>
      </c>
      <c r="D67" s="736">
        <v>703231.45</v>
      </c>
      <c r="E67" s="737"/>
      <c r="F67" s="738"/>
      <c r="G67" s="746"/>
      <c r="H67" s="390">
        <f t="shared" si="7"/>
        <v>703231.45</v>
      </c>
    </row>
    <row r="68" spans="2:8" x14ac:dyDescent="0.25">
      <c r="B68" s="1521"/>
      <c r="C68" s="387" t="s">
        <v>2157</v>
      </c>
      <c r="D68" s="736">
        <v>7048246.4500000002</v>
      </c>
      <c r="E68" s="737"/>
      <c r="F68" s="738"/>
      <c r="G68" s="746"/>
      <c r="H68" s="390">
        <f t="shared" si="7"/>
        <v>7048246.4500000002</v>
      </c>
    </row>
    <row r="69" spans="2:8" x14ac:dyDescent="0.25">
      <c r="B69" s="1522"/>
      <c r="C69" s="392" t="s">
        <v>2158</v>
      </c>
      <c r="D69" s="741">
        <f>SUM(D67:D68)</f>
        <v>7751477.9000000004</v>
      </c>
      <c r="E69" s="742"/>
      <c r="F69" s="743"/>
      <c r="G69" s="744"/>
      <c r="H69" s="395">
        <f t="shared" si="7"/>
        <v>7751477.9000000004</v>
      </c>
    </row>
    <row r="70" spans="2:8" x14ac:dyDescent="0.25">
      <c r="B70" s="1078" t="s">
        <v>17</v>
      </c>
      <c r="C70" s="387" t="s">
        <v>2156</v>
      </c>
      <c r="D70" s="736"/>
      <c r="E70" s="737"/>
      <c r="F70" s="738"/>
      <c r="G70" s="746"/>
      <c r="H70" s="390">
        <f t="shared" si="7"/>
        <v>0</v>
      </c>
    </row>
    <row r="71" spans="2:8" x14ac:dyDescent="0.25">
      <c r="B71" s="1078"/>
      <c r="C71" s="387" t="s">
        <v>2157</v>
      </c>
      <c r="D71" s="736"/>
      <c r="E71" s="737"/>
      <c r="F71" s="738"/>
      <c r="G71" s="746"/>
      <c r="H71" s="390">
        <f t="shared" si="7"/>
        <v>0</v>
      </c>
    </row>
    <row r="72" spans="2:8" x14ac:dyDescent="0.25">
      <c r="B72" s="1079"/>
      <c r="C72" s="392" t="s">
        <v>2158</v>
      </c>
      <c r="D72" s="741"/>
      <c r="E72" s="742"/>
      <c r="F72" s="743"/>
      <c r="G72" s="744"/>
      <c r="H72" s="395">
        <f t="shared" si="7"/>
        <v>0</v>
      </c>
    </row>
    <row r="73" spans="2:8" x14ac:dyDescent="0.25">
      <c r="B73" s="1532" t="s">
        <v>2159</v>
      </c>
      <c r="C73" s="387" t="s">
        <v>2156</v>
      </c>
      <c r="D73" s="736">
        <v>625470.28</v>
      </c>
      <c r="E73" s="737"/>
      <c r="F73" s="738"/>
      <c r="G73" s="746"/>
      <c r="H73" s="390">
        <f t="shared" si="7"/>
        <v>625470.28</v>
      </c>
    </row>
    <row r="74" spans="2:8" x14ac:dyDescent="0.25">
      <c r="B74" s="1533"/>
      <c r="C74" s="387" t="s">
        <v>2157</v>
      </c>
      <c r="D74" s="736">
        <v>7251649.3700000001</v>
      </c>
      <c r="E74" s="737"/>
      <c r="F74" s="738"/>
      <c r="G74" s="746"/>
      <c r="H74" s="390">
        <f t="shared" si="7"/>
        <v>7251649.3700000001</v>
      </c>
    </row>
    <row r="75" spans="2:8" x14ac:dyDescent="0.25">
      <c r="B75" s="1534"/>
      <c r="C75" s="392" t="s">
        <v>2158</v>
      </c>
      <c r="D75" s="741">
        <f>SUM(D73:D74)</f>
        <v>7877119.6500000004</v>
      </c>
      <c r="E75" s="742"/>
      <c r="F75" s="743"/>
      <c r="G75" s="744"/>
      <c r="H75" s="395">
        <f t="shared" si="7"/>
        <v>7877119.6500000004</v>
      </c>
    </row>
    <row r="76" spans="2:8" x14ac:dyDescent="0.25">
      <c r="B76" s="1520" t="s">
        <v>18</v>
      </c>
      <c r="C76" s="387" t="s">
        <v>2156</v>
      </c>
      <c r="D76" s="736"/>
      <c r="E76" s="737"/>
      <c r="F76" s="738"/>
      <c r="G76" s="746"/>
      <c r="H76" s="390">
        <f t="shared" si="7"/>
        <v>0</v>
      </c>
    </row>
    <row r="77" spans="2:8" x14ac:dyDescent="0.25">
      <c r="B77" s="1521"/>
      <c r="C77" s="387" t="s">
        <v>2157</v>
      </c>
      <c r="D77" s="736"/>
      <c r="E77" s="737"/>
      <c r="F77" s="738"/>
      <c r="G77" s="746"/>
      <c r="H77" s="390">
        <f t="shared" si="7"/>
        <v>0</v>
      </c>
    </row>
    <row r="78" spans="2:8" x14ac:dyDescent="0.25">
      <c r="B78" s="1522"/>
      <c r="C78" s="392" t="s">
        <v>2158</v>
      </c>
      <c r="D78" s="747"/>
      <c r="E78" s="748"/>
      <c r="F78" s="749"/>
      <c r="G78" s="750"/>
      <c r="H78" s="423">
        <f t="shared" si="7"/>
        <v>0</v>
      </c>
    </row>
    <row r="79" spans="2:8" x14ac:dyDescent="0.25">
      <c r="B79" s="1520" t="s">
        <v>2160</v>
      </c>
      <c r="C79" s="387" t="s">
        <v>2156</v>
      </c>
      <c r="D79" s="736"/>
      <c r="E79" s="737"/>
      <c r="F79" s="738"/>
      <c r="G79" s="746"/>
      <c r="H79" s="390">
        <f t="shared" si="7"/>
        <v>0</v>
      </c>
    </row>
    <row r="80" spans="2:8" x14ac:dyDescent="0.25">
      <c r="B80" s="1521"/>
      <c r="C80" s="387" t="s">
        <v>2157</v>
      </c>
      <c r="D80" s="736"/>
      <c r="E80" s="737"/>
      <c r="F80" s="738"/>
      <c r="G80" s="746"/>
      <c r="H80" s="390">
        <f t="shared" si="7"/>
        <v>0</v>
      </c>
    </row>
    <row r="81" spans="2:8" x14ac:dyDescent="0.25">
      <c r="B81" s="1522"/>
      <c r="C81" s="392" t="s">
        <v>2158</v>
      </c>
      <c r="D81" s="741"/>
      <c r="E81" s="742"/>
      <c r="F81" s="743"/>
      <c r="G81" s="744"/>
      <c r="H81" s="395">
        <f t="shared" si="7"/>
        <v>0</v>
      </c>
    </row>
    <row r="82" spans="2:8" x14ac:dyDescent="0.25">
      <c r="B82" s="1520" t="s">
        <v>20</v>
      </c>
      <c r="C82" s="387" t="s">
        <v>2156</v>
      </c>
      <c r="D82" s="736"/>
      <c r="E82" s="737"/>
      <c r="F82" s="738"/>
      <c r="G82" s="746"/>
      <c r="H82" s="390">
        <f t="shared" si="7"/>
        <v>0</v>
      </c>
    </row>
    <row r="83" spans="2:8" x14ac:dyDescent="0.25">
      <c r="B83" s="1521"/>
      <c r="C83" s="387" t="s">
        <v>2157</v>
      </c>
      <c r="D83" s="736"/>
      <c r="E83" s="737"/>
      <c r="F83" s="738"/>
      <c r="G83" s="746"/>
      <c r="H83" s="390">
        <f t="shared" si="7"/>
        <v>0</v>
      </c>
    </row>
    <row r="84" spans="2:8" x14ac:dyDescent="0.25">
      <c r="B84" s="1522"/>
      <c r="C84" s="392" t="s">
        <v>2158</v>
      </c>
      <c r="D84" s="741"/>
      <c r="E84" s="742"/>
      <c r="F84" s="743"/>
      <c r="G84" s="744"/>
      <c r="H84" s="395">
        <f t="shared" si="7"/>
        <v>0</v>
      </c>
    </row>
    <row r="85" spans="2:8" x14ac:dyDescent="0.25">
      <c r="B85" s="1520" t="s">
        <v>21</v>
      </c>
      <c r="C85" s="387" t="s">
        <v>2156</v>
      </c>
      <c r="D85" s="736"/>
      <c r="E85" s="737"/>
      <c r="F85" s="738"/>
      <c r="G85" s="746"/>
      <c r="H85" s="390">
        <f t="shared" si="7"/>
        <v>0</v>
      </c>
    </row>
    <row r="86" spans="2:8" x14ac:dyDescent="0.25">
      <c r="B86" s="1521"/>
      <c r="C86" s="387" t="s">
        <v>2157</v>
      </c>
      <c r="D86" s="736"/>
      <c r="E86" s="737"/>
      <c r="F86" s="738"/>
      <c r="G86" s="746"/>
      <c r="H86" s="390">
        <f t="shared" si="7"/>
        <v>0</v>
      </c>
    </row>
    <row r="87" spans="2:8" x14ac:dyDescent="0.25">
      <c r="B87" s="1522"/>
      <c r="C87" s="392" t="s">
        <v>2158</v>
      </c>
      <c r="D87" s="741"/>
      <c r="E87" s="742"/>
      <c r="F87" s="743"/>
      <c r="G87" s="744"/>
      <c r="H87" s="395">
        <f t="shared" ref="H87:H105" si="8">SUM(D87:G87)</f>
        <v>0</v>
      </c>
    </row>
    <row r="88" spans="2:8" x14ac:dyDescent="0.25">
      <c r="B88" s="1520" t="s">
        <v>16</v>
      </c>
      <c r="C88" s="387" t="s">
        <v>2156</v>
      </c>
      <c r="D88" s="736"/>
      <c r="E88" s="737"/>
      <c r="F88" s="738"/>
      <c r="G88" s="746"/>
      <c r="H88" s="390">
        <f t="shared" si="8"/>
        <v>0</v>
      </c>
    </row>
    <row r="89" spans="2:8" x14ac:dyDescent="0.25">
      <c r="B89" s="1521"/>
      <c r="C89" s="387" t="s">
        <v>2157</v>
      </c>
      <c r="D89" s="736"/>
      <c r="E89" s="737"/>
      <c r="F89" s="738"/>
      <c r="G89" s="746"/>
      <c r="H89" s="390">
        <f t="shared" si="8"/>
        <v>0</v>
      </c>
    </row>
    <row r="90" spans="2:8" x14ac:dyDescent="0.25">
      <c r="B90" s="1522"/>
      <c r="C90" s="392" t="s">
        <v>2158</v>
      </c>
      <c r="D90" s="747"/>
      <c r="E90" s="748"/>
      <c r="F90" s="749"/>
      <c r="G90" s="750"/>
      <c r="H90" s="423">
        <f t="shared" si="8"/>
        <v>0</v>
      </c>
    </row>
    <row r="91" spans="2:8" x14ac:dyDescent="0.25">
      <c r="B91" s="1520" t="s">
        <v>2145</v>
      </c>
      <c r="C91" s="387" t="s">
        <v>2156</v>
      </c>
      <c r="D91" s="736"/>
      <c r="E91" s="737"/>
      <c r="F91" s="738"/>
      <c r="G91" s="746"/>
      <c r="H91" s="390">
        <f t="shared" si="8"/>
        <v>0</v>
      </c>
    </row>
    <row r="92" spans="2:8" x14ac:dyDescent="0.25">
      <c r="B92" s="1521"/>
      <c r="C92" s="387" t="s">
        <v>2157</v>
      </c>
      <c r="D92" s="736"/>
      <c r="E92" s="737"/>
      <c r="F92" s="738"/>
      <c r="G92" s="746"/>
      <c r="H92" s="390">
        <f t="shared" si="8"/>
        <v>0</v>
      </c>
    </row>
    <row r="93" spans="2:8" x14ac:dyDescent="0.25">
      <c r="B93" s="1522"/>
      <c r="C93" s="392" t="s">
        <v>2158</v>
      </c>
      <c r="D93" s="747"/>
      <c r="E93" s="748"/>
      <c r="F93" s="749"/>
      <c r="G93" s="750"/>
      <c r="H93" s="423">
        <f t="shared" si="8"/>
        <v>0</v>
      </c>
    </row>
    <row r="94" spans="2:8" x14ac:dyDescent="0.25">
      <c r="B94" s="1520" t="s">
        <v>2149</v>
      </c>
      <c r="C94" s="387" t="s">
        <v>2156</v>
      </c>
      <c r="D94" s="736"/>
      <c r="E94" s="737"/>
      <c r="F94" s="738"/>
      <c r="G94" s="746"/>
      <c r="H94" s="390">
        <f t="shared" si="8"/>
        <v>0</v>
      </c>
    </row>
    <row r="95" spans="2:8" x14ac:dyDescent="0.25">
      <c r="B95" s="1521"/>
      <c r="C95" s="387" t="s">
        <v>2157</v>
      </c>
      <c r="D95" s="736"/>
      <c r="E95" s="737"/>
      <c r="F95" s="738"/>
      <c r="G95" s="746"/>
      <c r="H95" s="390">
        <f t="shared" si="8"/>
        <v>0</v>
      </c>
    </row>
    <row r="96" spans="2:8" x14ac:dyDescent="0.25">
      <c r="B96" s="1522"/>
      <c r="C96" s="392" t="s">
        <v>2158</v>
      </c>
      <c r="D96" s="747"/>
      <c r="E96" s="748"/>
      <c r="F96" s="749"/>
      <c r="G96" s="750"/>
      <c r="H96" s="423">
        <f t="shared" si="8"/>
        <v>0</v>
      </c>
    </row>
    <row r="97" spans="2:8" x14ac:dyDescent="0.25">
      <c r="B97" s="1520" t="s">
        <v>2150</v>
      </c>
      <c r="C97" s="387" t="s">
        <v>2156</v>
      </c>
      <c r="D97" s="736"/>
      <c r="E97" s="737"/>
      <c r="F97" s="738"/>
      <c r="G97" s="746"/>
      <c r="H97" s="390">
        <f t="shared" si="8"/>
        <v>0</v>
      </c>
    </row>
    <row r="98" spans="2:8" x14ac:dyDescent="0.25">
      <c r="B98" s="1521"/>
      <c r="C98" s="387" t="s">
        <v>2157</v>
      </c>
      <c r="D98" s="736"/>
      <c r="E98" s="737"/>
      <c r="F98" s="738"/>
      <c r="G98" s="746"/>
      <c r="H98" s="390">
        <f t="shared" si="8"/>
        <v>0</v>
      </c>
    </row>
    <row r="99" spans="2:8" x14ac:dyDescent="0.25">
      <c r="B99" s="1522"/>
      <c r="C99" s="392" t="s">
        <v>2158</v>
      </c>
      <c r="D99" s="747"/>
      <c r="E99" s="748"/>
      <c r="F99" s="749"/>
      <c r="G99" s="750"/>
      <c r="H99" s="423">
        <f t="shared" si="8"/>
        <v>0</v>
      </c>
    </row>
    <row r="100" spans="2:8" x14ac:dyDescent="0.25">
      <c r="B100" s="1520" t="s">
        <v>2151</v>
      </c>
      <c r="C100" s="387" t="s">
        <v>2156</v>
      </c>
      <c r="D100" s="736"/>
      <c r="E100" s="737"/>
      <c r="F100" s="738"/>
      <c r="G100" s="746"/>
      <c r="H100" s="390">
        <f t="shared" si="8"/>
        <v>0</v>
      </c>
    </row>
    <row r="101" spans="2:8" x14ac:dyDescent="0.25">
      <c r="B101" s="1521"/>
      <c r="C101" s="387" t="s">
        <v>2157</v>
      </c>
      <c r="D101" s="736"/>
      <c r="E101" s="737"/>
      <c r="F101" s="738"/>
      <c r="G101" s="746"/>
      <c r="H101" s="390">
        <f t="shared" si="8"/>
        <v>0</v>
      </c>
    </row>
    <row r="102" spans="2:8" x14ac:dyDescent="0.25">
      <c r="B102" s="1522"/>
      <c r="C102" s="392" t="s">
        <v>2158</v>
      </c>
      <c r="D102" s="747"/>
      <c r="E102" s="748"/>
      <c r="F102" s="749"/>
      <c r="G102" s="750"/>
      <c r="H102" s="423">
        <f t="shared" si="8"/>
        <v>0</v>
      </c>
    </row>
    <row r="103" spans="2:8" x14ac:dyDescent="0.25">
      <c r="B103" s="1535" t="s">
        <v>2161</v>
      </c>
      <c r="C103" s="387" t="s">
        <v>2156</v>
      </c>
      <c r="D103" s="736">
        <f t="shared" ref="D103:G104" si="9">SUM(D55,D58,D61,D64,D67,D70,D73,D76,D79,D82,D85,D88,D91)</f>
        <v>4735530.96</v>
      </c>
      <c r="E103" s="388">
        <f t="shared" si="9"/>
        <v>0</v>
      </c>
      <c r="F103" s="388">
        <f t="shared" si="9"/>
        <v>0</v>
      </c>
      <c r="G103" s="388">
        <f t="shared" si="9"/>
        <v>0</v>
      </c>
      <c r="H103" s="422">
        <f t="shared" si="8"/>
        <v>4735530.96</v>
      </c>
    </row>
    <row r="104" spans="2:8" x14ac:dyDescent="0.25">
      <c r="B104" s="1536"/>
      <c r="C104" s="387" t="s">
        <v>2157</v>
      </c>
      <c r="D104" s="736">
        <f t="shared" si="9"/>
        <v>41579309.049999997</v>
      </c>
      <c r="E104" s="388">
        <f t="shared" si="9"/>
        <v>0</v>
      </c>
      <c r="F104" s="388">
        <f t="shared" si="9"/>
        <v>0</v>
      </c>
      <c r="G104" s="388">
        <f t="shared" si="9"/>
        <v>0</v>
      </c>
      <c r="H104" s="414">
        <f t="shared" si="8"/>
        <v>41579309.049999997</v>
      </c>
    </row>
    <row r="105" spans="2:8" x14ac:dyDescent="0.25">
      <c r="B105" s="1537"/>
      <c r="C105" s="392" t="s">
        <v>2158</v>
      </c>
      <c r="D105" s="741">
        <f>SUM(D103:D104)</f>
        <v>46314840.009999998</v>
      </c>
      <c r="E105" s="413">
        <f>SUM(E103:E104)</f>
        <v>0</v>
      </c>
      <c r="F105" s="413">
        <f>SUM(F103:F104)</f>
        <v>0</v>
      </c>
      <c r="G105" s="413">
        <f>SUM(G103:G104)</f>
        <v>0</v>
      </c>
      <c r="H105" s="411">
        <f t="shared" si="8"/>
        <v>46314840.009999998</v>
      </c>
    </row>
    <row r="106" spans="2:8" ht="22.5" customHeight="1" x14ac:dyDescent="0.25"/>
    <row r="107" spans="2:8" x14ac:dyDescent="0.25">
      <c r="D107" s="947" t="s">
        <v>2162</v>
      </c>
      <c r="E107" s="948"/>
      <c r="F107" s="948"/>
      <c r="G107" s="949"/>
    </row>
    <row r="108" spans="2:8" x14ac:dyDescent="0.25">
      <c r="D108" s="381">
        <v>2022</v>
      </c>
      <c r="E108" s="382">
        <v>2023</v>
      </c>
      <c r="F108" s="424">
        <v>2024</v>
      </c>
      <c r="G108" s="383">
        <v>2025</v>
      </c>
      <c r="H108" s="383" t="s">
        <v>2154</v>
      </c>
    </row>
    <row r="109" spans="2:8" x14ac:dyDescent="0.25">
      <c r="B109" s="137" t="s">
        <v>2114</v>
      </c>
      <c r="C109" s="396" t="s">
        <v>2155</v>
      </c>
      <c r="D109" s="384" t="s">
        <v>2112</v>
      </c>
      <c r="E109" s="385" t="s">
        <v>2112</v>
      </c>
      <c r="F109" s="425" t="s">
        <v>2112</v>
      </c>
      <c r="G109" s="386" t="s">
        <v>2112</v>
      </c>
      <c r="H109" s="397" t="s">
        <v>2112</v>
      </c>
    </row>
    <row r="110" spans="2:8" x14ac:dyDescent="0.25">
      <c r="B110" s="1520" t="s">
        <v>11</v>
      </c>
      <c r="C110" s="398" t="s">
        <v>2163</v>
      </c>
      <c r="D110" s="736">
        <f>74535.39+52761.33</f>
        <v>127296.72</v>
      </c>
      <c r="E110" s="737"/>
      <c r="F110" s="738"/>
      <c r="G110" s="739"/>
      <c r="H110" s="751">
        <f t="shared" ref="H110:H141" si="10">SUM(D110:G110)</f>
        <v>127296.72</v>
      </c>
    </row>
    <row r="111" spans="2:8" x14ac:dyDescent="0.25">
      <c r="B111" s="1521"/>
      <c r="C111" s="398" t="s">
        <v>2164</v>
      </c>
      <c r="D111" s="736">
        <v>5250.64</v>
      </c>
      <c r="E111" s="737"/>
      <c r="F111" s="738"/>
      <c r="G111" s="746"/>
      <c r="H111" s="751">
        <f t="shared" si="10"/>
        <v>5250.64</v>
      </c>
    </row>
    <row r="112" spans="2:8" x14ac:dyDescent="0.25">
      <c r="B112" s="1522"/>
      <c r="C112" s="399" t="s">
        <v>2158</v>
      </c>
      <c r="D112" s="741">
        <f>SUM(D110:D111)</f>
        <v>132547.36000000002</v>
      </c>
      <c r="E112" s="742"/>
      <c r="F112" s="743"/>
      <c r="G112" s="744"/>
      <c r="H112" s="752">
        <f t="shared" si="10"/>
        <v>132547.36000000002</v>
      </c>
    </row>
    <row r="113" spans="2:8" x14ac:dyDescent="0.25">
      <c r="B113" s="1520" t="s">
        <v>12</v>
      </c>
      <c r="C113" s="398" t="s">
        <v>2163</v>
      </c>
      <c r="D113" s="736">
        <f>61068.87+44042.84</f>
        <v>105111.70999999999</v>
      </c>
      <c r="E113" s="737"/>
      <c r="F113" s="738"/>
      <c r="G113" s="746"/>
      <c r="H113" s="751">
        <f t="shared" si="10"/>
        <v>105111.70999999999</v>
      </c>
    </row>
    <row r="114" spans="2:8" x14ac:dyDescent="0.25">
      <c r="B114" s="1521"/>
      <c r="C114" s="398" t="s">
        <v>2164</v>
      </c>
      <c r="D114" s="736">
        <v>171006.67</v>
      </c>
      <c r="E114" s="737"/>
      <c r="F114" s="738"/>
      <c r="G114" s="746"/>
      <c r="H114" s="751">
        <f t="shared" si="10"/>
        <v>171006.67</v>
      </c>
    </row>
    <row r="115" spans="2:8" x14ac:dyDescent="0.25">
      <c r="B115" s="1522"/>
      <c r="C115" s="399" t="s">
        <v>2158</v>
      </c>
      <c r="D115" s="741">
        <f>SUM(D113:D114)</f>
        <v>276118.38</v>
      </c>
      <c r="E115" s="742"/>
      <c r="F115" s="743"/>
      <c r="G115" s="744"/>
      <c r="H115" s="752">
        <f t="shared" si="10"/>
        <v>276118.38</v>
      </c>
    </row>
    <row r="116" spans="2:8" x14ac:dyDescent="0.25">
      <c r="B116" s="1520" t="s">
        <v>13</v>
      </c>
      <c r="C116" s="398" t="s">
        <v>2163</v>
      </c>
      <c r="D116" s="736">
        <f>85728.58+60722.92</f>
        <v>146451.5</v>
      </c>
      <c r="E116" s="737"/>
      <c r="F116" s="738"/>
      <c r="G116" s="746"/>
      <c r="H116" s="751">
        <f t="shared" si="10"/>
        <v>146451.5</v>
      </c>
    </row>
    <row r="117" spans="2:8" x14ac:dyDescent="0.25">
      <c r="B117" s="1521"/>
      <c r="C117" s="398" t="s">
        <v>2164</v>
      </c>
      <c r="D117" s="736">
        <v>385307.58</v>
      </c>
      <c r="E117" s="737"/>
      <c r="F117" s="738"/>
      <c r="G117" s="746"/>
      <c r="H117" s="751">
        <f t="shared" si="10"/>
        <v>385307.58</v>
      </c>
    </row>
    <row r="118" spans="2:8" x14ac:dyDescent="0.25">
      <c r="B118" s="1522"/>
      <c r="C118" s="399" t="s">
        <v>2158</v>
      </c>
      <c r="D118" s="741">
        <f>+D116+D117</f>
        <v>531759.08000000007</v>
      </c>
      <c r="E118" s="742"/>
      <c r="F118" s="743"/>
      <c r="G118" s="744"/>
      <c r="H118" s="752">
        <f t="shared" si="10"/>
        <v>531759.08000000007</v>
      </c>
    </row>
    <row r="119" spans="2:8" x14ac:dyDescent="0.25">
      <c r="B119" s="1520" t="s">
        <v>14</v>
      </c>
      <c r="C119" s="398" t="s">
        <v>2163</v>
      </c>
      <c r="D119" s="736">
        <v>361801.45</v>
      </c>
      <c r="E119" s="737"/>
      <c r="F119" s="738"/>
      <c r="G119" s="746"/>
      <c r="H119" s="751">
        <f t="shared" si="10"/>
        <v>361801.45</v>
      </c>
    </row>
    <row r="120" spans="2:8" x14ac:dyDescent="0.25">
      <c r="B120" s="1521"/>
      <c r="C120" s="398" t="s">
        <v>2164</v>
      </c>
      <c r="D120" s="736">
        <f>1005047.36+14814.58+21673.74+893591.59</f>
        <v>1935127.27</v>
      </c>
      <c r="E120" s="737"/>
      <c r="F120" s="738"/>
      <c r="G120" s="746"/>
      <c r="H120" s="751">
        <f t="shared" si="10"/>
        <v>1935127.27</v>
      </c>
    </row>
    <row r="121" spans="2:8" x14ac:dyDescent="0.25">
      <c r="B121" s="1522"/>
      <c r="C121" s="399" t="s">
        <v>2158</v>
      </c>
      <c r="D121" s="741">
        <f>SUM(D119:D120)</f>
        <v>2296928.7200000002</v>
      </c>
      <c r="E121" s="742"/>
      <c r="F121" s="743"/>
      <c r="G121" s="744"/>
      <c r="H121" s="752">
        <f t="shared" si="10"/>
        <v>2296928.7200000002</v>
      </c>
    </row>
    <row r="122" spans="2:8" x14ac:dyDescent="0.25">
      <c r="B122" s="1520" t="s">
        <v>15</v>
      </c>
      <c r="C122" s="398" t="s">
        <v>2163</v>
      </c>
      <c r="D122" s="736">
        <f>122115.11+8326.49</f>
        <v>130441.60000000001</v>
      </c>
      <c r="E122" s="737"/>
      <c r="F122" s="738"/>
      <c r="G122" s="746"/>
      <c r="H122" s="751">
        <f t="shared" si="10"/>
        <v>130441.60000000001</v>
      </c>
    </row>
    <row r="123" spans="2:8" x14ac:dyDescent="0.25">
      <c r="B123" s="1521"/>
      <c r="C123" s="398" t="s">
        <v>2164</v>
      </c>
      <c r="D123" s="736">
        <f>619800.09+51840.34</f>
        <v>671640.42999999993</v>
      </c>
      <c r="E123" s="737"/>
      <c r="F123" s="738"/>
      <c r="G123" s="746"/>
      <c r="H123" s="751">
        <f t="shared" si="10"/>
        <v>671640.42999999993</v>
      </c>
    </row>
    <row r="124" spans="2:8" x14ac:dyDescent="0.25">
      <c r="B124" s="1522"/>
      <c r="C124" s="399" t="s">
        <v>2158</v>
      </c>
      <c r="D124" s="741">
        <f>SUM(D122:D123)</f>
        <v>802082.02999999991</v>
      </c>
      <c r="E124" s="742"/>
      <c r="F124" s="743"/>
      <c r="G124" s="744"/>
      <c r="H124" s="752">
        <f t="shared" si="10"/>
        <v>802082.02999999991</v>
      </c>
    </row>
    <row r="125" spans="2:8" x14ac:dyDescent="0.25">
      <c r="B125" s="1520" t="s">
        <v>17</v>
      </c>
      <c r="C125" s="398" t="s">
        <v>2163</v>
      </c>
      <c r="D125" s="736"/>
      <c r="E125" s="737"/>
      <c r="F125" s="738"/>
      <c r="G125" s="746"/>
      <c r="H125" s="751">
        <f t="shared" si="10"/>
        <v>0</v>
      </c>
    </row>
    <row r="126" spans="2:8" x14ac:dyDescent="0.25">
      <c r="B126" s="1521"/>
      <c r="C126" s="398" t="s">
        <v>2164</v>
      </c>
      <c r="D126" s="736"/>
      <c r="E126" s="737"/>
      <c r="F126" s="738"/>
      <c r="G126" s="746"/>
      <c r="H126" s="751">
        <f t="shared" si="10"/>
        <v>0</v>
      </c>
    </row>
    <row r="127" spans="2:8" x14ac:dyDescent="0.25">
      <c r="B127" s="1522"/>
      <c r="C127" s="399" t="s">
        <v>2158</v>
      </c>
      <c r="D127" s="741"/>
      <c r="E127" s="742"/>
      <c r="F127" s="743"/>
      <c r="G127" s="744"/>
      <c r="H127" s="752">
        <f t="shared" si="10"/>
        <v>0</v>
      </c>
    </row>
    <row r="128" spans="2:8" x14ac:dyDescent="0.25">
      <c r="B128" s="1532" t="s">
        <v>2159</v>
      </c>
      <c r="C128" s="398" t="s">
        <v>2163</v>
      </c>
      <c r="D128" s="736">
        <f>18730.15+19531.28</f>
        <v>38261.43</v>
      </c>
      <c r="E128" s="737"/>
      <c r="F128" s="738"/>
      <c r="G128" s="746"/>
      <c r="H128" s="751">
        <f t="shared" si="10"/>
        <v>38261.43</v>
      </c>
    </row>
    <row r="129" spans="2:8" x14ac:dyDescent="0.25">
      <c r="B129" s="1533"/>
      <c r="C129" s="398" t="s">
        <v>2164</v>
      </c>
      <c r="D129" s="736">
        <f>258029.24+44378.08+336473.5</f>
        <v>638880.82000000007</v>
      </c>
      <c r="E129" s="737"/>
      <c r="F129" s="738"/>
      <c r="G129" s="746"/>
      <c r="H129" s="751">
        <f t="shared" si="10"/>
        <v>638880.82000000007</v>
      </c>
    </row>
    <row r="130" spans="2:8" x14ac:dyDescent="0.25">
      <c r="B130" s="1534"/>
      <c r="C130" s="399" t="s">
        <v>2158</v>
      </c>
      <c r="D130" s="741">
        <f>SUM(D128:D129)</f>
        <v>677142.25000000012</v>
      </c>
      <c r="E130" s="742"/>
      <c r="F130" s="743"/>
      <c r="G130" s="744"/>
      <c r="H130" s="752">
        <f t="shared" si="10"/>
        <v>677142.25000000012</v>
      </c>
    </row>
    <row r="131" spans="2:8" x14ac:dyDescent="0.25">
      <c r="B131" s="1520" t="s">
        <v>18</v>
      </c>
      <c r="C131" s="398" t="s">
        <v>2163</v>
      </c>
      <c r="D131" s="736"/>
      <c r="E131" s="737"/>
      <c r="F131" s="738"/>
      <c r="G131" s="746"/>
      <c r="H131" s="751">
        <f t="shared" si="10"/>
        <v>0</v>
      </c>
    </row>
    <row r="132" spans="2:8" x14ac:dyDescent="0.25">
      <c r="B132" s="1521"/>
      <c r="C132" s="398" t="s">
        <v>2164</v>
      </c>
      <c r="D132" s="736"/>
      <c r="E132" s="737"/>
      <c r="F132" s="738"/>
      <c r="G132" s="746"/>
      <c r="H132" s="751">
        <f t="shared" si="10"/>
        <v>0</v>
      </c>
    </row>
    <row r="133" spans="2:8" x14ac:dyDescent="0.25">
      <c r="B133" s="1522"/>
      <c r="C133" s="399" t="s">
        <v>2158</v>
      </c>
      <c r="D133" s="747"/>
      <c r="E133" s="748"/>
      <c r="F133" s="749"/>
      <c r="G133" s="750"/>
      <c r="H133" s="753">
        <f t="shared" si="10"/>
        <v>0</v>
      </c>
    </row>
    <row r="134" spans="2:8" x14ac:dyDescent="0.25">
      <c r="B134" s="1520" t="s">
        <v>2160</v>
      </c>
      <c r="C134" s="398" t="s">
        <v>2163</v>
      </c>
      <c r="D134" s="736"/>
      <c r="E134" s="737"/>
      <c r="F134" s="738"/>
      <c r="G134" s="746"/>
      <c r="H134" s="751">
        <f t="shared" si="10"/>
        <v>0</v>
      </c>
    </row>
    <row r="135" spans="2:8" x14ac:dyDescent="0.25">
      <c r="B135" s="1521"/>
      <c r="C135" s="398" t="s">
        <v>2164</v>
      </c>
      <c r="D135" s="736"/>
      <c r="E135" s="737"/>
      <c r="F135" s="738"/>
      <c r="G135" s="746"/>
      <c r="H135" s="751">
        <f t="shared" si="10"/>
        <v>0</v>
      </c>
    </row>
    <row r="136" spans="2:8" x14ac:dyDescent="0.25">
      <c r="B136" s="1522"/>
      <c r="C136" s="399" t="s">
        <v>2158</v>
      </c>
      <c r="D136" s="747"/>
      <c r="E136" s="748"/>
      <c r="F136" s="749"/>
      <c r="G136" s="750"/>
      <c r="H136" s="753">
        <f t="shared" si="10"/>
        <v>0</v>
      </c>
    </row>
    <row r="137" spans="2:8" x14ac:dyDescent="0.25">
      <c r="B137" s="1520" t="s">
        <v>20</v>
      </c>
      <c r="C137" s="398" t="s">
        <v>2163</v>
      </c>
      <c r="D137" s="736"/>
      <c r="E137" s="737"/>
      <c r="F137" s="738"/>
      <c r="G137" s="746"/>
      <c r="H137" s="751">
        <f t="shared" si="10"/>
        <v>0</v>
      </c>
    </row>
    <row r="138" spans="2:8" x14ac:dyDescent="0.25">
      <c r="B138" s="1521"/>
      <c r="C138" s="398" t="s">
        <v>2164</v>
      </c>
      <c r="D138" s="736"/>
      <c r="E138" s="737"/>
      <c r="F138" s="738"/>
      <c r="G138" s="746"/>
      <c r="H138" s="751">
        <f t="shared" si="10"/>
        <v>0</v>
      </c>
    </row>
    <row r="139" spans="2:8" x14ac:dyDescent="0.25">
      <c r="B139" s="1522"/>
      <c r="C139" s="399" t="s">
        <v>2158</v>
      </c>
      <c r="D139" s="747"/>
      <c r="E139" s="748"/>
      <c r="F139" s="749"/>
      <c r="G139" s="750"/>
      <c r="H139" s="753">
        <f t="shared" si="10"/>
        <v>0</v>
      </c>
    </row>
    <row r="140" spans="2:8" x14ac:dyDescent="0.25">
      <c r="B140" s="1520" t="s">
        <v>21</v>
      </c>
      <c r="C140" s="398" t="s">
        <v>2163</v>
      </c>
      <c r="D140" s="736"/>
      <c r="E140" s="737"/>
      <c r="F140" s="738"/>
      <c r="G140" s="746"/>
      <c r="H140" s="751">
        <f t="shared" si="10"/>
        <v>0</v>
      </c>
    </row>
    <row r="141" spans="2:8" x14ac:dyDescent="0.25">
      <c r="B141" s="1521"/>
      <c r="C141" s="398" t="s">
        <v>2164</v>
      </c>
      <c r="D141" s="736"/>
      <c r="E141" s="737"/>
      <c r="F141" s="738"/>
      <c r="G141" s="746"/>
      <c r="H141" s="751">
        <f t="shared" si="10"/>
        <v>0</v>
      </c>
    </row>
    <row r="142" spans="2:8" x14ac:dyDescent="0.25">
      <c r="B142" s="1522"/>
      <c r="C142" s="399" t="s">
        <v>2158</v>
      </c>
      <c r="D142" s="747"/>
      <c r="E142" s="748"/>
      <c r="F142" s="749"/>
      <c r="G142" s="750"/>
      <c r="H142" s="753">
        <f t="shared" ref="H142:H160" si="11">SUM(D142:G142)</f>
        <v>0</v>
      </c>
    </row>
    <row r="143" spans="2:8" x14ac:dyDescent="0.25">
      <c r="B143" s="1520" t="s">
        <v>16</v>
      </c>
      <c r="C143" s="398" t="s">
        <v>2163</v>
      </c>
      <c r="D143" s="736"/>
      <c r="E143" s="737"/>
      <c r="F143" s="738"/>
      <c r="G143" s="746"/>
      <c r="H143" s="751">
        <f t="shared" si="11"/>
        <v>0</v>
      </c>
    </row>
    <row r="144" spans="2:8" x14ac:dyDescent="0.25">
      <c r="B144" s="1521"/>
      <c r="C144" s="398" t="s">
        <v>2164</v>
      </c>
      <c r="D144" s="736"/>
      <c r="E144" s="737"/>
      <c r="F144" s="738"/>
      <c r="G144" s="746"/>
      <c r="H144" s="751">
        <f t="shared" si="11"/>
        <v>0</v>
      </c>
    </row>
    <row r="145" spans="2:8" x14ac:dyDescent="0.25">
      <c r="B145" s="1522"/>
      <c r="C145" s="399" t="s">
        <v>2158</v>
      </c>
      <c r="D145" s="747"/>
      <c r="E145" s="748"/>
      <c r="F145" s="749"/>
      <c r="G145" s="750"/>
      <c r="H145" s="753">
        <f t="shared" si="11"/>
        <v>0</v>
      </c>
    </row>
    <row r="146" spans="2:8" x14ac:dyDescent="0.25">
      <c r="B146" s="1520" t="s">
        <v>2145</v>
      </c>
      <c r="C146" s="398" t="s">
        <v>2163</v>
      </c>
      <c r="D146" s="736">
        <v>386293.63</v>
      </c>
      <c r="E146" s="737"/>
      <c r="F146" s="738"/>
      <c r="G146" s="746"/>
      <c r="H146" s="751">
        <f t="shared" si="11"/>
        <v>386293.63</v>
      </c>
    </row>
    <row r="147" spans="2:8" x14ac:dyDescent="0.25">
      <c r="B147" s="1521"/>
      <c r="C147" s="398" t="s">
        <v>2164</v>
      </c>
      <c r="D147" s="736">
        <f>412207.89+285462.14</f>
        <v>697670.03</v>
      </c>
      <c r="E147" s="737"/>
      <c r="F147" s="738"/>
      <c r="G147" s="746"/>
      <c r="H147" s="751">
        <f t="shared" si="11"/>
        <v>697670.03</v>
      </c>
    </row>
    <row r="148" spans="2:8" x14ac:dyDescent="0.25">
      <c r="B148" s="1522"/>
      <c r="C148" s="399" t="s">
        <v>2158</v>
      </c>
      <c r="D148" s="747">
        <f>SUM(D146:D147)</f>
        <v>1083963.6600000001</v>
      </c>
      <c r="E148" s="748"/>
      <c r="F148" s="749"/>
      <c r="G148" s="750"/>
      <c r="H148" s="753">
        <f t="shared" si="11"/>
        <v>1083963.6600000001</v>
      </c>
    </row>
    <row r="149" spans="2:8" x14ac:dyDescent="0.25">
      <c r="B149" s="1520" t="s">
        <v>2149</v>
      </c>
      <c r="C149" s="398" t="s">
        <v>2163</v>
      </c>
      <c r="D149" s="736"/>
      <c r="E149" s="737"/>
      <c r="F149" s="738"/>
      <c r="G149" s="746"/>
      <c r="H149" s="751">
        <f t="shared" si="11"/>
        <v>0</v>
      </c>
    </row>
    <row r="150" spans="2:8" x14ac:dyDescent="0.25">
      <c r="B150" s="1521"/>
      <c r="C150" s="398" t="s">
        <v>2164</v>
      </c>
      <c r="D150" s="736"/>
      <c r="E150" s="737"/>
      <c r="F150" s="738"/>
      <c r="G150" s="746"/>
      <c r="H150" s="751">
        <f t="shared" si="11"/>
        <v>0</v>
      </c>
    </row>
    <row r="151" spans="2:8" x14ac:dyDescent="0.25">
      <c r="B151" s="1522"/>
      <c r="C151" s="399" t="s">
        <v>2158</v>
      </c>
      <c r="D151" s="747"/>
      <c r="E151" s="748"/>
      <c r="F151" s="749"/>
      <c r="G151" s="750"/>
      <c r="H151" s="753">
        <f t="shared" si="11"/>
        <v>0</v>
      </c>
    </row>
    <row r="152" spans="2:8" x14ac:dyDescent="0.25">
      <c r="B152" s="1520" t="s">
        <v>2150</v>
      </c>
      <c r="C152" s="398" t="s">
        <v>2163</v>
      </c>
      <c r="D152" s="736"/>
      <c r="E152" s="737"/>
      <c r="F152" s="738"/>
      <c r="G152" s="746"/>
      <c r="H152" s="751">
        <f t="shared" si="11"/>
        <v>0</v>
      </c>
    </row>
    <row r="153" spans="2:8" x14ac:dyDescent="0.25">
      <c r="B153" s="1521"/>
      <c r="C153" s="398" t="s">
        <v>2164</v>
      </c>
      <c r="D153" s="736"/>
      <c r="E153" s="737"/>
      <c r="F153" s="738"/>
      <c r="G153" s="746"/>
      <c r="H153" s="751">
        <f t="shared" si="11"/>
        <v>0</v>
      </c>
    </row>
    <row r="154" spans="2:8" x14ac:dyDescent="0.25">
      <c r="B154" s="1522"/>
      <c r="C154" s="399" t="s">
        <v>2158</v>
      </c>
      <c r="D154" s="747"/>
      <c r="E154" s="748"/>
      <c r="F154" s="749"/>
      <c r="G154" s="750"/>
      <c r="H154" s="753">
        <f t="shared" si="11"/>
        <v>0</v>
      </c>
    </row>
    <row r="155" spans="2:8" x14ac:dyDescent="0.25">
      <c r="B155" s="1520" t="s">
        <v>2151</v>
      </c>
      <c r="C155" s="398" t="s">
        <v>2163</v>
      </c>
      <c r="D155" s="736"/>
      <c r="E155" s="737"/>
      <c r="F155" s="738"/>
      <c r="G155" s="746"/>
      <c r="H155" s="751">
        <f t="shared" si="11"/>
        <v>0</v>
      </c>
    </row>
    <row r="156" spans="2:8" x14ac:dyDescent="0.25">
      <c r="B156" s="1521"/>
      <c r="C156" s="398" t="s">
        <v>2164</v>
      </c>
      <c r="D156" s="736"/>
      <c r="E156" s="737"/>
      <c r="F156" s="738"/>
      <c r="G156" s="746"/>
      <c r="H156" s="751">
        <f t="shared" si="11"/>
        <v>0</v>
      </c>
    </row>
    <row r="157" spans="2:8" x14ac:dyDescent="0.25">
      <c r="B157" s="1522"/>
      <c r="C157" s="399" t="s">
        <v>2158</v>
      </c>
      <c r="D157" s="747"/>
      <c r="E157" s="748"/>
      <c r="F157" s="749"/>
      <c r="G157" s="750"/>
      <c r="H157" s="753">
        <f t="shared" si="11"/>
        <v>0</v>
      </c>
    </row>
    <row r="158" spans="2:8" x14ac:dyDescent="0.25">
      <c r="B158" s="1535" t="s">
        <v>2161</v>
      </c>
      <c r="C158" s="1080" t="s">
        <v>2156</v>
      </c>
      <c r="D158" s="758">
        <f t="shared" ref="D158:G159" si="12">SUM(D110,D113,D116,D119,D122,D125,D128,D131,D134,D137,D140,D143,D146,D149,D152,D155)</f>
        <v>1295658.04</v>
      </c>
      <c r="E158" s="426">
        <f t="shared" si="12"/>
        <v>0</v>
      </c>
      <c r="F158" s="426">
        <f t="shared" si="12"/>
        <v>0</v>
      </c>
      <c r="G158" s="400">
        <f t="shared" si="12"/>
        <v>0</v>
      </c>
      <c r="H158" s="754">
        <f t="shared" si="11"/>
        <v>1295658.04</v>
      </c>
    </row>
    <row r="159" spans="2:8" x14ac:dyDescent="0.25">
      <c r="B159" s="1536"/>
      <c r="C159" s="387" t="s">
        <v>2157</v>
      </c>
      <c r="D159" s="759">
        <f t="shared" si="12"/>
        <v>4504883.4400000004</v>
      </c>
      <c r="E159" s="427">
        <f t="shared" si="12"/>
        <v>0</v>
      </c>
      <c r="F159" s="427">
        <f t="shared" si="12"/>
        <v>0</v>
      </c>
      <c r="G159" s="400">
        <f t="shared" si="12"/>
        <v>0</v>
      </c>
      <c r="H159" s="755">
        <f t="shared" si="11"/>
        <v>4504883.4400000004</v>
      </c>
    </row>
    <row r="160" spans="2:8" x14ac:dyDescent="0.25">
      <c r="B160" s="1537"/>
      <c r="C160" s="392" t="s">
        <v>2158</v>
      </c>
      <c r="D160" s="753">
        <f>SUM(D158:D159)</f>
        <v>5800541.4800000004</v>
      </c>
      <c r="E160" s="1081">
        <f>SUM(E158:E159)</f>
        <v>0</v>
      </c>
      <c r="F160" s="1081">
        <f>SUM(F158:F159)</f>
        <v>0</v>
      </c>
      <c r="G160" s="1082">
        <f>SUM(G158:G159)</f>
        <v>0</v>
      </c>
      <c r="H160" s="756">
        <f t="shared" si="11"/>
        <v>5800541.4800000004</v>
      </c>
    </row>
    <row r="161" spans="3:9" ht="22.5" customHeight="1" x14ac:dyDescent="0.25"/>
    <row r="162" spans="3:9" ht="22.5" customHeight="1" x14ac:dyDescent="0.25"/>
    <row r="163" spans="3:9" x14ac:dyDescent="0.25">
      <c r="D163" s="947" t="s">
        <v>2165</v>
      </c>
      <c r="E163" s="948"/>
      <c r="F163" s="948"/>
      <c r="G163" s="949"/>
    </row>
    <row r="164" spans="3:9" x14ac:dyDescent="0.25">
      <c r="D164" s="381">
        <v>2022</v>
      </c>
      <c r="E164" s="382">
        <v>2023</v>
      </c>
      <c r="F164" s="424">
        <v>2024</v>
      </c>
      <c r="G164" s="383">
        <v>2025</v>
      </c>
      <c r="H164" s="383" t="s">
        <v>2154</v>
      </c>
    </row>
    <row r="165" spans="3:9" x14ac:dyDescent="0.25">
      <c r="C165" s="468" t="s">
        <v>2114</v>
      </c>
      <c r="D165" s="384" t="s">
        <v>2112</v>
      </c>
      <c r="E165" s="385" t="s">
        <v>2112</v>
      </c>
      <c r="F165" s="425" t="s">
        <v>2112</v>
      </c>
      <c r="G165" s="386" t="s">
        <v>2112</v>
      </c>
      <c r="H165" s="417" t="s">
        <v>2112</v>
      </c>
    </row>
    <row r="166" spans="3:9" s="3" customFormat="1" x14ac:dyDescent="0.25">
      <c r="C166" s="469" t="s">
        <v>2166</v>
      </c>
      <c r="D166" s="1083">
        <f>SUM(D57,D112)</f>
        <v>972485.64</v>
      </c>
      <c r="E166" s="1084">
        <f>SUM(E57,E112)</f>
        <v>0</v>
      </c>
      <c r="F166" s="1085">
        <f>SUM(F57,F112)</f>
        <v>0</v>
      </c>
      <c r="G166" s="1086">
        <f>SUM(G57,G112)</f>
        <v>0</v>
      </c>
      <c r="H166" s="1083">
        <f t="shared" ref="H166:H182" si="13">SUM(D166:G166)</f>
        <v>972485.64</v>
      </c>
    </row>
    <row r="167" spans="3:9" x14ac:dyDescent="0.25">
      <c r="C167" s="387" t="s">
        <v>12</v>
      </c>
      <c r="D167" s="759">
        <f>SUM(D60,D115)</f>
        <v>4737685.43</v>
      </c>
      <c r="E167" s="1087">
        <f>SUM(E60,E115)</f>
        <v>0</v>
      </c>
      <c r="F167" s="1088">
        <f>SUM(F60,F115)</f>
        <v>0</v>
      </c>
      <c r="G167" s="757">
        <f>SUM(G60,G115)</f>
        <v>0</v>
      </c>
      <c r="H167" s="759">
        <f t="shared" si="13"/>
        <v>4737685.43</v>
      </c>
    </row>
    <row r="168" spans="3:9" x14ac:dyDescent="0.25">
      <c r="C168" s="387" t="s">
        <v>13</v>
      </c>
      <c r="D168" s="759">
        <f>SUM(D63,D118)</f>
        <v>7608878.8100000005</v>
      </c>
      <c r="E168" s="1087">
        <f>SUM(E63,E118)</f>
        <v>0</v>
      </c>
      <c r="F168" s="1088">
        <f>SUM(F63,F118)</f>
        <v>0</v>
      </c>
      <c r="G168" s="757">
        <f>SUM(G63,G118)</f>
        <v>0</v>
      </c>
      <c r="H168" s="759">
        <f t="shared" si="13"/>
        <v>7608878.8100000005</v>
      </c>
    </row>
    <row r="169" spans="3:9" ht="30" x14ac:dyDescent="0.25">
      <c r="C169" s="469" t="s">
        <v>14</v>
      </c>
      <c r="D169" s="759">
        <f>SUM(D66,D121)</f>
        <v>20604546.120000001</v>
      </c>
      <c r="E169" s="1087">
        <f>SUM(E66,E121)</f>
        <v>0</v>
      </c>
      <c r="F169" s="1088">
        <f>SUM(F66,F121)</f>
        <v>0</v>
      </c>
      <c r="G169" s="757">
        <f>SUM(G66,G121)</f>
        <v>0</v>
      </c>
      <c r="H169" s="759">
        <f t="shared" si="13"/>
        <v>20604546.120000001</v>
      </c>
    </row>
    <row r="170" spans="3:9" ht="51" customHeight="1" x14ac:dyDescent="0.25">
      <c r="C170" s="387" t="s">
        <v>15</v>
      </c>
      <c r="D170" s="759">
        <f>SUM(D69,D124)</f>
        <v>8553559.9299999997</v>
      </c>
      <c r="E170" s="1087">
        <f>SUM(E69,E124)</f>
        <v>0</v>
      </c>
      <c r="F170" s="1088">
        <f>SUM(F69,F124)</f>
        <v>0</v>
      </c>
      <c r="G170" s="757">
        <f>SUM(G69,G124)</f>
        <v>0</v>
      </c>
      <c r="H170" s="759">
        <f t="shared" si="13"/>
        <v>8553559.9299999997</v>
      </c>
    </row>
    <row r="171" spans="3:9" ht="41.25" customHeight="1" x14ac:dyDescent="0.25">
      <c r="C171" s="387" t="s">
        <v>17</v>
      </c>
      <c r="D171" s="759">
        <f>SUM(D72,D127)</f>
        <v>0</v>
      </c>
      <c r="E171" s="757">
        <f>SUM(E72,E127)</f>
        <v>0</v>
      </c>
      <c r="F171" s="1088">
        <f>SUM(F72,F127)</f>
        <v>0</v>
      </c>
      <c r="G171" s="1089">
        <f>SUM(G72,G127)</f>
        <v>0</v>
      </c>
      <c r="H171" s="759">
        <f t="shared" si="13"/>
        <v>0</v>
      </c>
    </row>
    <row r="172" spans="3:9" ht="41.25" customHeight="1" x14ac:dyDescent="0.25">
      <c r="C172" s="387" t="s">
        <v>718</v>
      </c>
      <c r="D172" s="759">
        <f>SUM(D75,D130)</f>
        <v>8554261.9000000004</v>
      </c>
      <c r="E172" s="757">
        <f>SUM(E75,E130)</f>
        <v>0</v>
      </c>
      <c r="F172" s="1088">
        <f>SUM(F75,F130)</f>
        <v>0</v>
      </c>
      <c r="G172" s="1089">
        <f>SUM(G75,G130)</f>
        <v>0</v>
      </c>
      <c r="H172" s="759">
        <f t="shared" si="13"/>
        <v>8554261.9000000004</v>
      </c>
      <c r="I172" s="418"/>
    </row>
    <row r="173" spans="3:9" ht="41.25" customHeight="1" x14ac:dyDescent="0.25">
      <c r="C173" s="387" t="s">
        <v>18</v>
      </c>
      <c r="D173" s="759">
        <f>SUM(D78,D133)</f>
        <v>0</v>
      </c>
      <c r="E173" s="757">
        <f>SUM(E78,E133)</f>
        <v>0</v>
      </c>
      <c r="F173" s="1088">
        <f>SUM(F78,F133)</f>
        <v>0</v>
      </c>
      <c r="G173" s="1089">
        <f>SUM(G78,G133)</f>
        <v>0</v>
      </c>
      <c r="H173" s="759">
        <f t="shared" si="13"/>
        <v>0</v>
      </c>
    </row>
    <row r="174" spans="3:9" ht="41.25" customHeight="1" x14ac:dyDescent="0.25">
      <c r="C174" s="387" t="s">
        <v>19</v>
      </c>
      <c r="D174" s="759">
        <f>SUM(D81,D136)</f>
        <v>0</v>
      </c>
      <c r="E174" s="757">
        <f>SUM(E81,E136)</f>
        <v>0</v>
      </c>
      <c r="F174" s="1088">
        <f>SUM(F81,F136)</f>
        <v>0</v>
      </c>
      <c r="G174" s="1089">
        <f>SUM(G81,G136)</f>
        <v>0</v>
      </c>
      <c r="H174" s="759">
        <f t="shared" si="13"/>
        <v>0</v>
      </c>
    </row>
    <row r="175" spans="3:9" ht="41.25" customHeight="1" x14ac:dyDescent="0.25">
      <c r="C175" s="387" t="s">
        <v>20</v>
      </c>
      <c r="D175" s="759">
        <f>SUM(D84,D139)</f>
        <v>0</v>
      </c>
      <c r="E175" s="757">
        <f>SUM(E84,E139)</f>
        <v>0</v>
      </c>
      <c r="F175" s="1088">
        <f>SUM(F84,F139)</f>
        <v>0</v>
      </c>
      <c r="G175" s="1089">
        <f>SUM(G84,G139)</f>
        <v>0</v>
      </c>
      <c r="H175" s="759">
        <f t="shared" si="13"/>
        <v>0</v>
      </c>
    </row>
    <row r="176" spans="3:9" ht="41.25" customHeight="1" x14ac:dyDescent="0.25">
      <c r="C176" s="387" t="s">
        <v>21</v>
      </c>
      <c r="D176" s="759">
        <f>SUM(D87,D142)</f>
        <v>0</v>
      </c>
      <c r="E176" s="757">
        <f>SUM(E87,E142)</f>
        <v>0</v>
      </c>
      <c r="F176" s="1088">
        <f>SUM(F87,F142)</f>
        <v>0</v>
      </c>
      <c r="G176" s="1089">
        <f>SUM(G87,G142)</f>
        <v>0</v>
      </c>
      <c r="H176" s="759">
        <f t="shared" si="13"/>
        <v>0</v>
      </c>
    </row>
    <row r="177" spans="3:8" ht="41.25" customHeight="1" x14ac:dyDescent="0.25">
      <c r="C177" s="387" t="s">
        <v>16</v>
      </c>
      <c r="D177" s="759">
        <f>SUM(D90,D145)</f>
        <v>0</v>
      </c>
      <c r="E177" s="757">
        <f>SUM(E90,E145)</f>
        <v>0</v>
      </c>
      <c r="F177" s="1088">
        <f>SUM(F90,F145)</f>
        <v>0</v>
      </c>
      <c r="G177" s="1089">
        <f>SUM(G90,G145)</f>
        <v>0</v>
      </c>
      <c r="H177" s="759">
        <f t="shared" si="13"/>
        <v>0</v>
      </c>
    </row>
    <row r="178" spans="3:8" ht="41.25" customHeight="1" x14ac:dyDescent="0.25">
      <c r="C178" s="387" t="s">
        <v>2145</v>
      </c>
      <c r="D178" s="759">
        <f>SUM(D93,D148)</f>
        <v>1083963.6600000001</v>
      </c>
      <c r="E178" s="757">
        <f>SUM(E93,E148)</f>
        <v>0</v>
      </c>
      <c r="F178" s="1088">
        <f>SUM(F93,F148)</f>
        <v>0</v>
      </c>
      <c r="G178" s="1089">
        <f>SUM(G93,G148)</f>
        <v>0</v>
      </c>
      <c r="H178" s="759">
        <f t="shared" si="13"/>
        <v>1083963.6600000001</v>
      </c>
    </row>
    <row r="179" spans="3:8" ht="41.25" customHeight="1" x14ac:dyDescent="0.25">
      <c r="C179" s="387" t="s">
        <v>2149</v>
      </c>
      <c r="D179" s="759">
        <f>SUM(D96,D151)</f>
        <v>0</v>
      </c>
      <c r="E179" s="757">
        <f>SUM(E96,E151)</f>
        <v>0</v>
      </c>
      <c r="F179" s="1088">
        <f>SUM(F96,F151)</f>
        <v>0</v>
      </c>
      <c r="G179" s="1089">
        <f>SUM(G96,G151)</f>
        <v>0</v>
      </c>
      <c r="H179" s="759">
        <f t="shared" si="13"/>
        <v>0</v>
      </c>
    </row>
    <row r="180" spans="3:8" ht="41.25" customHeight="1" x14ac:dyDescent="0.25">
      <c r="C180" s="387" t="s">
        <v>2150</v>
      </c>
      <c r="D180" s="759">
        <f>SUM(D99,D154)</f>
        <v>0</v>
      </c>
      <c r="E180" s="757">
        <f>SUM(E99,E154)</f>
        <v>0</v>
      </c>
      <c r="F180" s="1088">
        <f>SUM(F99,F154)</f>
        <v>0</v>
      </c>
      <c r="G180" s="1089">
        <f>SUM(G99,G154)</f>
        <v>0</v>
      </c>
      <c r="H180" s="759">
        <f t="shared" si="13"/>
        <v>0</v>
      </c>
    </row>
    <row r="181" spans="3:8" ht="41.25" customHeight="1" x14ac:dyDescent="0.25">
      <c r="C181" s="387" t="s">
        <v>2151</v>
      </c>
      <c r="D181" s="759">
        <f>SUM(D102,D157)</f>
        <v>0</v>
      </c>
      <c r="E181" s="757">
        <f>SUM(E102,E157)</f>
        <v>0</v>
      </c>
      <c r="F181" s="1088">
        <f>SUM(F102,F157)</f>
        <v>0</v>
      </c>
      <c r="G181" s="1089">
        <f>SUM(G102,G157)</f>
        <v>0</v>
      </c>
      <c r="H181" s="759">
        <f t="shared" si="13"/>
        <v>0</v>
      </c>
    </row>
    <row r="182" spans="3:8" x14ac:dyDescent="0.25">
      <c r="C182" s="392" t="s">
        <v>2161</v>
      </c>
      <c r="D182" s="1090">
        <f>SUM(D166:D181)</f>
        <v>52115381.489999995</v>
      </c>
      <c r="E182" s="1091">
        <f>SUM(E166:E174)</f>
        <v>0</v>
      </c>
      <c r="F182" s="1092">
        <f>SUM(F166:F174)</f>
        <v>0</v>
      </c>
      <c r="G182" s="1091">
        <f>SUM(G166:G174)</f>
        <v>0</v>
      </c>
      <c r="H182" s="760">
        <f t="shared" si="13"/>
        <v>52115381.489999995</v>
      </c>
    </row>
    <row r="183" spans="3:8" ht="41.25" customHeight="1" x14ac:dyDescent="0.25"/>
    <row r="184" spans="3:8" ht="41.25" customHeight="1" x14ac:dyDescent="0.25"/>
    <row r="185" spans="3:8" ht="41.25" customHeight="1" x14ac:dyDescent="0.25"/>
  </sheetData>
  <mergeCells count="37">
    <mergeCell ref="B158:B160"/>
    <mergeCell ref="B140:B142"/>
    <mergeCell ref="B143:B145"/>
    <mergeCell ref="B146:B148"/>
    <mergeCell ref="B149:B151"/>
    <mergeCell ref="B152:B154"/>
    <mergeCell ref="B155:B157"/>
    <mergeCell ref="B137:B139"/>
    <mergeCell ref="B100:B102"/>
    <mergeCell ref="B103:B105"/>
    <mergeCell ref="B110:B112"/>
    <mergeCell ref="B113:B115"/>
    <mergeCell ref="B116:B118"/>
    <mergeCell ref="B119:B121"/>
    <mergeCell ref="B122:B124"/>
    <mergeCell ref="B125:B127"/>
    <mergeCell ref="B128:B130"/>
    <mergeCell ref="B131:B133"/>
    <mergeCell ref="B134:B136"/>
    <mergeCell ref="B97:B99"/>
    <mergeCell ref="B61:B63"/>
    <mergeCell ref="B64:B66"/>
    <mergeCell ref="B67:B69"/>
    <mergeCell ref="B73:B75"/>
    <mergeCell ref="B76:B78"/>
    <mergeCell ref="B79:B81"/>
    <mergeCell ref="B82:B84"/>
    <mergeCell ref="B85:B87"/>
    <mergeCell ref="B88:B90"/>
    <mergeCell ref="B91:B93"/>
    <mergeCell ref="B94:B96"/>
    <mergeCell ref="B58:B60"/>
    <mergeCell ref="D6:L6"/>
    <mergeCell ref="D7:F7"/>
    <mergeCell ref="G7:I7"/>
    <mergeCell ref="J7:L7"/>
    <mergeCell ref="B55:B57"/>
  </mergeCells>
  <pageMargins left="0.7" right="0.7" top="0.75" bottom="0.75" header="0.3" footer="0.3"/>
  <pageSetup fitToHeight="0" orientation="portrait" r:id="rId1"/>
  <headerFooter>
    <oddHeader>&amp;RMassachusetts Electric Company and
Nantucket Electric Company
each d/b/a National Grid
D.P.U. 23-30
Grid Modernization Annual Report Appendix CY2022
Page &amp;P of &amp;N</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48"/>
  <sheetViews>
    <sheetView zoomScale="70" zoomScaleNormal="70" workbookViewId="0">
      <pane xSplit="3" ySplit="8" topLeftCell="D26" activePane="bottomRight" state="frozen"/>
      <selection activeCell="B15" sqref="B15"/>
      <selection pane="topRight" activeCell="B15" sqref="B15"/>
      <selection pane="bottomLeft" activeCell="B15" sqref="B15"/>
      <selection pane="bottomRight" activeCell="B15" sqref="B15"/>
    </sheetView>
  </sheetViews>
  <sheetFormatPr defaultColWidth="9.140625" defaultRowHeight="15" x14ac:dyDescent="0.25"/>
  <cols>
    <col min="1" max="1" width="23.28515625" customWidth="1"/>
    <col min="2" max="2" width="48.140625" bestFit="1" customWidth="1"/>
    <col min="3" max="3" width="43.7109375" customWidth="1"/>
    <col min="4" max="4" width="20.85546875" customWidth="1"/>
    <col min="5" max="5" width="23.42578125" bestFit="1" customWidth="1"/>
    <col min="6" max="6" width="21.7109375" customWidth="1"/>
    <col min="7" max="7" width="21.5703125" bestFit="1" customWidth="1"/>
    <col min="8" max="8" width="23" customWidth="1"/>
    <col min="9" max="10" width="15.7109375" customWidth="1"/>
    <col min="11" max="11" width="17" customWidth="1"/>
    <col min="12" max="12" width="15.7109375" customWidth="1"/>
    <col min="13" max="15" width="9.7109375" customWidth="1"/>
    <col min="16" max="17" width="10.7109375" customWidth="1"/>
  </cols>
  <sheetData>
    <row r="1" spans="1:16" x14ac:dyDescent="0.25">
      <c r="A1" s="1" t="s">
        <v>2167</v>
      </c>
      <c r="B1" s="1" t="s">
        <v>2168</v>
      </c>
      <c r="D1" s="252" t="s">
        <v>6</v>
      </c>
      <c r="E1" s="252" t="s">
        <v>717</v>
      </c>
      <c r="G1" s="2"/>
      <c r="H1" s="2"/>
      <c r="I1" s="2"/>
      <c r="J1" s="2"/>
      <c r="K1" s="2"/>
      <c r="L1" s="2"/>
    </row>
    <row r="2" spans="1:16" x14ac:dyDescent="0.25">
      <c r="A2" s="1"/>
      <c r="B2" s="2"/>
      <c r="D2" s="252" t="s">
        <v>8</v>
      </c>
      <c r="E2" s="259">
        <v>2023</v>
      </c>
      <c r="G2" s="2"/>
      <c r="H2" s="2"/>
      <c r="I2" s="2"/>
      <c r="J2" s="2"/>
      <c r="K2" s="2"/>
      <c r="L2" s="2"/>
    </row>
    <row r="4" spans="1:16" ht="15" customHeight="1" x14ac:dyDescent="0.25">
      <c r="A4" t="s">
        <v>2169</v>
      </c>
      <c r="B4" s="3"/>
      <c r="C4" s="3"/>
      <c r="D4" s="3"/>
      <c r="E4" s="3"/>
      <c r="G4" s="3"/>
      <c r="H4" s="3"/>
      <c r="I4" s="3"/>
      <c r="J4" s="3"/>
      <c r="K4" s="3"/>
      <c r="L4" s="129"/>
      <c r="M4" s="67"/>
      <c r="N4" s="67"/>
      <c r="O4" s="67"/>
    </row>
    <row r="5" spans="1:16" ht="15.75" thickBot="1" x14ac:dyDescent="0.3">
      <c r="A5" s="415" t="s">
        <v>2110</v>
      </c>
      <c r="M5" s="67"/>
      <c r="N5" s="67"/>
      <c r="O5" s="67"/>
    </row>
    <row r="6" spans="1:16" ht="15" customHeight="1" thickBot="1" x14ac:dyDescent="0.3">
      <c r="A6" s="415"/>
      <c r="B6" s="415"/>
      <c r="C6" s="415"/>
      <c r="D6" s="1544">
        <v>2023</v>
      </c>
      <c r="E6" s="1545"/>
      <c r="F6" s="1545"/>
      <c r="G6" s="1545"/>
      <c r="H6" s="1545"/>
      <c r="I6" s="1545"/>
      <c r="J6" s="1545"/>
      <c r="K6" s="1545"/>
      <c r="L6" s="1546"/>
      <c r="M6" s="2"/>
      <c r="N6" s="2"/>
      <c r="O6" s="2"/>
    </row>
    <row r="7" spans="1:16" ht="15" customHeight="1" thickBot="1" x14ac:dyDescent="0.3">
      <c r="A7" s="415"/>
      <c r="B7" s="415"/>
      <c r="C7" s="415"/>
      <c r="D7" s="1538" t="s">
        <v>2111</v>
      </c>
      <c r="E7" s="1539"/>
      <c r="F7" s="1540"/>
      <c r="G7" s="1541" t="s">
        <v>2112</v>
      </c>
      <c r="H7" s="1542"/>
      <c r="I7" s="1543"/>
      <c r="J7" s="1547" t="s">
        <v>2113</v>
      </c>
      <c r="K7" s="1548"/>
      <c r="L7" s="1549"/>
      <c r="M7" s="2"/>
      <c r="N7" s="2"/>
      <c r="O7" s="2"/>
    </row>
    <row r="8" spans="1:16" ht="90" customHeight="1" thickBot="1" x14ac:dyDescent="0.3">
      <c r="A8" s="458" t="s">
        <v>6</v>
      </c>
      <c r="B8" s="459" t="s">
        <v>2114</v>
      </c>
      <c r="C8" s="460" t="s">
        <v>2115</v>
      </c>
      <c r="D8" s="262" t="s">
        <v>2116</v>
      </c>
      <c r="E8" s="261" t="s">
        <v>2117</v>
      </c>
      <c r="F8" s="263" t="s">
        <v>2118</v>
      </c>
      <c r="G8" s="262" t="s">
        <v>2119</v>
      </c>
      <c r="H8" s="261" t="s">
        <v>2120</v>
      </c>
      <c r="I8" s="263" t="s">
        <v>2121</v>
      </c>
      <c r="J8" s="262" t="s">
        <v>2122</v>
      </c>
      <c r="K8" s="261" t="s">
        <v>2123</v>
      </c>
      <c r="L8" s="449" t="s">
        <v>2124</v>
      </c>
      <c r="M8" s="2"/>
      <c r="N8" s="2"/>
      <c r="O8" s="2"/>
    </row>
    <row r="9" spans="1:16" ht="18" customHeight="1" x14ac:dyDescent="0.25">
      <c r="A9" s="594"/>
      <c r="B9" s="599" t="s">
        <v>2125</v>
      </c>
      <c r="C9" s="600" t="s">
        <v>2126</v>
      </c>
      <c r="D9" s="639"/>
      <c r="E9" s="1323"/>
      <c r="F9" s="1324"/>
      <c r="G9" s="639"/>
      <c r="H9" s="640"/>
      <c r="I9" s="641"/>
      <c r="J9" s="374">
        <f>IFERROR(((G9-D9)/D9),0)</f>
        <v>0</v>
      </c>
      <c r="K9" s="375">
        <f t="shared" ref="K9:L25" si="0">IFERROR(((H9-E9)/E9),0)</f>
        <v>0</v>
      </c>
      <c r="L9" s="376">
        <f t="shared" si="0"/>
        <v>0</v>
      </c>
      <c r="P9" s="128"/>
    </row>
    <row r="10" spans="1:16" ht="18" customHeight="1" x14ac:dyDescent="0.25">
      <c r="A10" s="595"/>
      <c r="B10" s="596" t="s">
        <v>2125</v>
      </c>
      <c r="C10" s="601" t="s">
        <v>30</v>
      </c>
      <c r="D10" s="642"/>
      <c r="E10" s="1325"/>
      <c r="F10" s="1326"/>
      <c r="G10" s="642"/>
      <c r="H10" s="643"/>
      <c r="I10" s="644"/>
      <c r="J10" s="377">
        <f t="shared" ref="J10:L31" si="1">IFERROR(((G10-D10)/D10),0)</f>
        <v>0</v>
      </c>
      <c r="K10" s="378">
        <f t="shared" si="0"/>
        <v>0</v>
      </c>
      <c r="L10" s="379">
        <f t="shared" si="0"/>
        <v>0</v>
      </c>
      <c r="P10" s="128"/>
    </row>
    <row r="11" spans="1:16" ht="18" customHeight="1" x14ac:dyDescent="0.25">
      <c r="A11" s="595"/>
      <c r="B11" s="596" t="s">
        <v>2125</v>
      </c>
      <c r="C11" s="601" t="s">
        <v>31</v>
      </c>
      <c r="D11" s="636"/>
      <c r="E11" s="1327"/>
      <c r="F11" s="1328"/>
      <c r="G11" s="636"/>
      <c r="H11" s="637"/>
      <c r="I11" s="638"/>
      <c r="J11" s="377">
        <f t="shared" si="1"/>
        <v>0</v>
      </c>
      <c r="K11" s="378">
        <f t="shared" si="0"/>
        <v>0</v>
      </c>
      <c r="L11" s="379">
        <f t="shared" si="0"/>
        <v>0</v>
      </c>
      <c r="P11" s="128"/>
    </row>
    <row r="12" spans="1:16" ht="18" customHeight="1" x14ac:dyDescent="0.25">
      <c r="A12" s="595"/>
      <c r="B12" s="596" t="s">
        <v>2125</v>
      </c>
      <c r="C12" s="601" t="s">
        <v>32</v>
      </c>
      <c r="D12" s="636"/>
      <c r="E12" s="1327"/>
      <c r="F12" s="1328"/>
      <c r="G12" s="636"/>
      <c r="H12" s="637"/>
      <c r="I12" s="638"/>
      <c r="J12" s="377">
        <f t="shared" si="1"/>
        <v>0</v>
      </c>
      <c r="K12" s="378">
        <f t="shared" si="0"/>
        <v>0</v>
      </c>
      <c r="L12" s="379">
        <f t="shared" si="0"/>
        <v>0</v>
      </c>
      <c r="P12" s="128"/>
    </row>
    <row r="13" spans="1:16" ht="18" customHeight="1" x14ac:dyDescent="0.25">
      <c r="A13" s="612" t="s">
        <v>7</v>
      </c>
      <c r="B13" s="619" t="s">
        <v>2127</v>
      </c>
      <c r="C13" s="620" t="s">
        <v>2128</v>
      </c>
      <c r="D13" s="274">
        <v>32</v>
      </c>
      <c r="E13" s="1329">
        <v>846538</v>
      </c>
      <c r="F13" s="1330">
        <v>845000</v>
      </c>
      <c r="G13" s="1109"/>
      <c r="H13" s="1110"/>
      <c r="I13" s="1111"/>
      <c r="J13" s="377">
        <f t="shared" si="1"/>
        <v>-1</v>
      </c>
      <c r="K13" s="378">
        <f t="shared" si="0"/>
        <v>-1</v>
      </c>
      <c r="L13" s="379">
        <f t="shared" si="0"/>
        <v>-1</v>
      </c>
      <c r="P13" s="128"/>
    </row>
    <row r="14" spans="1:16" ht="18" customHeight="1" x14ac:dyDescent="0.25">
      <c r="A14" s="616" t="s">
        <v>7</v>
      </c>
      <c r="B14" s="621" t="s">
        <v>12</v>
      </c>
      <c r="C14" s="820" t="s">
        <v>1452</v>
      </c>
      <c r="D14" s="266">
        <v>80</v>
      </c>
      <c r="E14" s="1331">
        <f>9774924*80/100</f>
        <v>7819939.2000000002</v>
      </c>
      <c r="F14" s="1332">
        <f>8447000*80/100</f>
        <v>6757600</v>
      </c>
      <c r="G14" s="266"/>
      <c r="H14" s="264"/>
      <c r="I14" s="265"/>
      <c r="J14" s="377">
        <f t="shared" si="1"/>
        <v>-1</v>
      </c>
      <c r="K14" s="378">
        <f t="shared" si="0"/>
        <v>-1</v>
      </c>
      <c r="L14" s="379">
        <f t="shared" si="0"/>
        <v>-1</v>
      </c>
      <c r="N14" s="13"/>
      <c r="P14" s="128"/>
    </row>
    <row r="15" spans="1:16" ht="18" customHeight="1" x14ac:dyDescent="0.25">
      <c r="A15" s="603" t="s">
        <v>7</v>
      </c>
      <c r="B15" s="597" t="s">
        <v>12</v>
      </c>
      <c r="C15" s="815" t="s">
        <v>2129</v>
      </c>
      <c r="D15" s="271">
        <v>20</v>
      </c>
      <c r="E15" s="1333">
        <f>9774924*20/100</f>
        <v>1954984.8</v>
      </c>
      <c r="F15" s="1334">
        <f>8447000*20/100</f>
        <v>1689400</v>
      </c>
      <c r="G15" s="271"/>
      <c r="H15" s="272"/>
      <c r="I15" s="273"/>
      <c r="J15" s="377">
        <f t="shared" si="1"/>
        <v>-1</v>
      </c>
      <c r="K15" s="378">
        <f t="shared" si="0"/>
        <v>-1</v>
      </c>
      <c r="L15" s="379">
        <f t="shared" si="0"/>
        <v>-1</v>
      </c>
      <c r="P15" s="128"/>
    </row>
    <row r="16" spans="1:16" ht="18" customHeight="1" x14ac:dyDescent="0.25">
      <c r="A16" s="605" t="s">
        <v>7</v>
      </c>
      <c r="B16" s="597" t="s">
        <v>12</v>
      </c>
      <c r="C16" s="819" t="s">
        <v>2128</v>
      </c>
      <c r="D16" s="271"/>
      <c r="E16" s="1333"/>
      <c r="F16" s="1334"/>
      <c r="G16" s="271"/>
      <c r="H16" s="272"/>
      <c r="I16" s="273"/>
      <c r="J16" s="377">
        <f t="shared" si="1"/>
        <v>0</v>
      </c>
      <c r="K16" s="378">
        <f t="shared" si="0"/>
        <v>0</v>
      </c>
      <c r="L16" s="379">
        <f t="shared" si="0"/>
        <v>0</v>
      </c>
      <c r="P16" s="128"/>
    </row>
    <row r="17" spans="1:16" ht="18" customHeight="1" x14ac:dyDescent="0.25">
      <c r="A17" s="612" t="s">
        <v>7</v>
      </c>
      <c r="B17" s="619" t="s">
        <v>12</v>
      </c>
      <c r="C17" s="818" t="s">
        <v>2130</v>
      </c>
      <c r="D17" s="1109"/>
      <c r="E17" s="1335"/>
      <c r="F17" s="1336"/>
      <c r="G17" s="1109"/>
      <c r="H17" s="1110"/>
      <c r="I17" s="1111"/>
      <c r="J17" s="377">
        <f t="shared" si="1"/>
        <v>0</v>
      </c>
      <c r="K17" s="378">
        <f t="shared" si="0"/>
        <v>0</v>
      </c>
      <c r="L17" s="379">
        <f t="shared" si="0"/>
        <v>0</v>
      </c>
      <c r="P17" s="128"/>
    </row>
    <row r="18" spans="1:16" ht="18" customHeight="1" x14ac:dyDescent="0.25">
      <c r="A18" s="618"/>
      <c r="B18" s="598" t="s">
        <v>13</v>
      </c>
      <c r="C18" s="817" t="s">
        <v>37</v>
      </c>
      <c r="D18" s="639"/>
      <c r="E18" s="1323"/>
      <c r="F18" s="1324"/>
      <c r="G18" s="639"/>
      <c r="H18" s="640"/>
      <c r="I18" s="641"/>
      <c r="J18" s="377">
        <f t="shared" si="1"/>
        <v>0</v>
      </c>
      <c r="K18" s="378">
        <f t="shared" si="0"/>
        <v>0</v>
      </c>
      <c r="L18" s="379">
        <f t="shared" si="0"/>
        <v>0</v>
      </c>
      <c r="P18" s="128"/>
    </row>
    <row r="19" spans="1:16" ht="18" customHeight="1" x14ac:dyDescent="0.25">
      <c r="A19" s="595"/>
      <c r="B19" s="596" t="s">
        <v>13</v>
      </c>
      <c r="C19" s="816" t="s">
        <v>38</v>
      </c>
      <c r="D19" s="636"/>
      <c r="E19" s="1327"/>
      <c r="F19" s="1328"/>
      <c r="G19" s="636"/>
      <c r="H19" s="637"/>
      <c r="I19" s="638"/>
      <c r="J19" s="377">
        <f t="shared" si="1"/>
        <v>0</v>
      </c>
      <c r="K19" s="378">
        <f t="shared" si="0"/>
        <v>0</v>
      </c>
      <c r="L19" s="379">
        <f t="shared" si="0"/>
        <v>0</v>
      </c>
      <c r="P19" s="128"/>
    </row>
    <row r="20" spans="1:16" ht="18" customHeight="1" x14ac:dyDescent="0.25">
      <c r="A20" s="603" t="s">
        <v>7</v>
      </c>
      <c r="B20" s="597" t="s">
        <v>13</v>
      </c>
      <c r="C20" s="815" t="s">
        <v>39</v>
      </c>
      <c r="D20" s="271">
        <v>33</v>
      </c>
      <c r="E20" s="1333">
        <f>14895731*33/231</f>
        <v>2127961.5714285714</v>
      </c>
      <c r="F20" s="1334">
        <f>12941000*33/231</f>
        <v>1848714.2857142857</v>
      </c>
      <c r="G20" s="271"/>
      <c r="H20" s="272"/>
      <c r="I20" s="273"/>
      <c r="J20" s="377">
        <f t="shared" si="1"/>
        <v>-1</v>
      </c>
      <c r="K20" s="378">
        <f t="shared" si="0"/>
        <v>-1</v>
      </c>
      <c r="L20" s="379">
        <f t="shared" si="0"/>
        <v>-1</v>
      </c>
      <c r="P20" s="128"/>
    </row>
    <row r="21" spans="1:16" ht="18" customHeight="1" x14ac:dyDescent="0.25">
      <c r="A21" s="603" t="s">
        <v>7</v>
      </c>
      <c r="B21" s="597" t="s">
        <v>13</v>
      </c>
      <c r="C21" s="815" t="s">
        <v>40</v>
      </c>
      <c r="D21" s="271">
        <v>110</v>
      </c>
      <c r="E21" s="1333">
        <f>14895731*110/231</f>
        <v>7093205.2380952379</v>
      </c>
      <c r="F21" s="1334">
        <f>12941000*110/231</f>
        <v>6162380.9523809524</v>
      </c>
      <c r="G21" s="271"/>
      <c r="H21" s="272"/>
      <c r="I21" s="273"/>
      <c r="J21" s="377">
        <f t="shared" si="1"/>
        <v>-1</v>
      </c>
      <c r="K21" s="378">
        <f t="shared" si="0"/>
        <v>-1</v>
      </c>
      <c r="L21" s="379">
        <f t="shared" si="0"/>
        <v>-1</v>
      </c>
      <c r="P21" s="128"/>
    </row>
    <row r="22" spans="1:16" ht="18" customHeight="1" x14ac:dyDescent="0.25">
      <c r="A22" s="603" t="s">
        <v>7</v>
      </c>
      <c r="B22" s="597" t="s">
        <v>13</v>
      </c>
      <c r="C22" s="815" t="s">
        <v>41</v>
      </c>
      <c r="D22" s="271"/>
      <c r="E22" s="1333"/>
      <c r="F22" s="1334"/>
      <c r="G22" s="271"/>
      <c r="H22" s="272"/>
      <c r="I22" s="273"/>
      <c r="J22" s="377">
        <f t="shared" si="1"/>
        <v>0</v>
      </c>
      <c r="K22" s="378">
        <f t="shared" si="0"/>
        <v>0</v>
      </c>
      <c r="L22" s="379">
        <f t="shared" si="0"/>
        <v>0</v>
      </c>
      <c r="P22" s="128"/>
    </row>
    <row r="23" spans="1:16" ht="18" customHeight="1" x14ac:dyDescent="0.25">
      <c r="A23" s="605" t="s">
        <v>7</v>
      </c>
      <c r="B23" s="1095" t="s">
        <v>13</v>
      </c>
      <c r="C23" s="819" t="s">
        <v>42</v>
      </c>
      <c r="D23" s="1109">
        <v>88</v>
      </c>
      <c r="E23" s="1335">
        <f>14895731*88/231</f>
        <v>5674564.1904761903</v>
      </c>
      <c r="F23" s="1336">
        <f>12941000*88/231</f>
        <v>4929904.7619047621</v>
      </c>
      <c r="G23" s="1109"/>
      <c r="H23" s="1110"/>
      <c r="I23" s="1111"/>
      <c r="J23" s="377">
        <f t="shared" si="1"/>
        <v>-1</v>
      </c>
      <c r="K23" s="378">
        <f t="shared" si="0"/>
        <v>-1</v>
      </c>
      <c r="L23" s="379">
        <f t="shared" si="0"/>
        <v>-1</v>
      </c>
      <c r="P23" s="128"/>
    </row>
    <row r="24" spans="1:16" ht="18" customHeight="1" x14ac:dyDescent="0.25">
      <c r="A24" s="369" t="s">
        <v>7</v>
      </c>
      <c r="B24" s="1105" t="s">
        <v>14</v>
      </c>
      <c r="C24" s="1098" t="s">
        <v>2170</v>
      </c>
      <c r="D24" s="266"/>
      <c r="E24" s="1331">
        <v>702624</v>
      </c>
      <c r="F24" s="1332">
        <v>527000</v>
      </c>
      <c r="G24" s="266"/>
      <c r="H24" s="264"/>
      <c r="I24" s="265"/>
      <c r="J24" s="377">
        <f t="shared" si="1"/>
        <v>0</v>
      </c>
      <c r="K24" s="378">
        <f t="shared" si="0"/>
        <v>-1</v>
      </c>
      <c r="L24" s="379">
        <f t="shared" si="0"/>
        <v>-1</v>
      </c>
      <c r="O24" s="12"/>
      <c r="P24" s="128"/>
    </row>
    <row r="25" spans="1:16" ht="18" customHeight="1" x14ac:dyDescent="0.25">
      <c r="A25" s="1103" t="s">
        <v>7</v>
      </c>
      <c r="B25" s="597" t="s">
        <v>14</v>
      </c>
      <c r="C25" s="1104" t="s">
        <v>2135</v>
      </c>
      <c r="D25" s="271"/>
      <c r="E25" s="1333">
        <v>2647819</v>
      </c>
      <c r="F25" s="1334">
        <v>2169000</v>
      </c>
      <c r="G25" s="271"/>
      <c r="H25" s="272"/>
      <c r="I25" s="273"/>
      <c r="J25" s="377">
        <f t="shared" si="1"/>
        <v>0</v>
      </c>
      <c r="K25" s="378">
        <f t="shared" si="0"/>
        <v>-1</v>
      </c>
      <c r="L25" s="379">
        <f t="shared" si="0"/>
        <v>-1</v>
      </c>
      <c r="O25" s="12"/>
      <c r="P25" s="128"/>
    </row>
    <row r="26" spans="1:16" ht="18" customHeight="1" x14ac:dyDescent="0.25">
      <c r="A26" s="1103" t="s">
        <v>7</v>
      </c>
      <c r="B26" s="597" t="s">
        <v>14</v>
      </c>
      <c r="C26" s="1104" t="s">
        <v>43</v>
      </c>
      <c r="D26" s="271"/>
      <c r="E26" s="1333">
        <v>4568784</v>
      </c>
      <c r="F26" s="1334">
        <v>15398000</v>
      </c>
      <c r="G26" s="271"/>
      <c r="H26" s="272"/>
      <c r="I26" s="273"/>
      <c r="J26" s="377">
        <f t="shared" si="1"/>
        <v>0</v>
      </c>
      <c r="K26" s="378">
        <f t="shared" si="1"/>
        <v>-1</v>
      </c>
      <c r="L26" s="379">
        <f t="shared" si="1"/>
        <v>-1</v>
      </c>
      <c r="O26" s="12"/>
      <c r="P26" s="128"/>
    </row>
    <row r="27" spans="1:16" ht="18" customHeight="1" x14ac:dyDescent="0.25">
      <c r="A27" s="1103" t="s">
        <v>7</v>
      </c>
      <c r="B27" s="597" t="s">
        <v>14</v>
      </c>
      <c r="C27" s="1104" t="s">
        <v>2132</v>
      </c>
      <c r="D27" s="271"/>
      <c r="E27" s="1333">
        <v>3917465</v>
      </c>
      <c r="F27" s="1334">
        <v>3195000</v>
      </c>
      <c r="G27" s="271"/>
      <c r="H27" s="272"/>
      <c r="I27" s="273"/>
      <c r="J27" s="377">
        <f t="shared" si="1"/>
        <v>0</v>
      </c>
      <c r="K27" s="378">
        <f t="shared" si="1"/>
        <v>-1</v>
      </c>
      <c r="L27" s="379">
        <f t="shared" si="1"/>
        <v>-1</v>
      </c>
      <c r="O27" s="12"/>
      <c r="P27" s="128"/>
    </row>
    <row r="28" spans="1:16" ht="18" customHeight="1" x14ac:dyDescent="0.25">
      <c r="A28" s="1103" t="s">
        <v>7</v>
      </c>
      <c r="B28" s="597" t="s">
        <v>14</v>
      </c>
      <c r="C28" s="1104" t="s">
        <v>2171</v>
      </c>
      <c r="D28" s="271"/>
      <c r="E28" s="1333">
        <v>1482052</v>
      </c>
      <c r="F28" s="1334">
        <v>1278000</v>
      </c>
      <c r="G28" s="271"/>
      <c r="H28" s="272"/>
      <c r="I28" s="273"/>
      <c r="J28" s="377">
        <f t="shared" si="1"/>
        <v>0</v>
      </c>
      <c r="K28" s="378">
        <f t="shared" si="1"/>
        <v>-1</v>
      </c>
      <c r="L28" s="379">
        <f t="shared" si="1"/>
        <v>-1</v>
      </c>
      <c r="O28" s="12"/>
      <c r="P28" s="128"/>
    </row>
    <row r="29" spans="1:16" ht="18" customHeight="1" x14ac:dyDescent="0.25">
      <c r="A29" s="203" t="s">
        <v>7</v>
      </c>
      <c r="B29" s="1097" t="s">
        <v>18</v>
      </c>
      <c r="C29" s="1099" t="s">
        <v>2136</v>
      </c>
      <c r="D29" s="271"/>
      <c r="E29" s="1333"/>
      <c r="F29" s="1334"/>
      <c r="G29" s="271"/>
      <c r="H29" s="272"/>
      <c r="I29" s="273"/>
      <c r="J29" s="377">
        <f t="shared" ref="J29:L30" si="2">IFERROR(((G29-D29)/D29),0)</f>
        <v>0</v>
      </c>
      <c r="K29" s="378">
        <f t="shared" si="2"/>
        <v>0</v>
      </c>
      <c r="L29" s="379">
        <f t="shared" si="2"/>
        <v>0</v>
      </c>
      <c r="O29" s="12"/>
      <c r="P29" s="128"/>
    </row>
    <row r="30" spans="1:16" ht="18" customHeight="1" x14ac:dyDescent="0.25">
      <c r="A30" s="1100"/>
      <c r="B30" s="1101" t="s">
        <v>18</v>
      </c>
      <c r="C30" s="1102" t="s">
        <v>47</v>
      </c>
      <c r="D30" s="1106"/>
      <c r="E30" s="1337"/>
      <c r="F30" s="1338"/>
      <c r="G30" s="1106"/>
      <c r="H30" s="1107"/>
      <c r="I30" s="1108"/>
      <c r="J30" s="377">
        <f t="shared" si="2"/>
        <v>0</v>
      </c>
      <c r="K30" s="378">
        <f t="shared" si="2"/>
        <v>0</v>
      </c>
      <c r="L30" s="379">
        <f t="shared" si="2"/>
        <v>0</v>
      </c>
      <c r="O30" s="12"/>
      <c r="P30" s="128"/>
    </row>
    <row r="31" spans="1:16" ht="31.5" x14ac:dyDescent="0.25">
      <c r="A31" s="1279" t="s">
        <v>7</v>
      </c>
      <c r="B31" s="599" t="s">
        <v>2137</v>
      </c>
      <c r="C31" s="1229" t="s">
        <v>15</v>
      </c>
      <c r="D31" s="1280"/>
      <c r="E31" s="1339">
        <v>31170984</v>
      </c>
      <c r="F31" s="1340">
        <v>25316000</v>
      </c>
      <c r="G31" s="1280"/>
      <c r="H31" s="1281"/>
      <c r="I31" s="1282"/>
      <c r="J31" s="377">
        <f t="shared" si="1"/>
        <v>0</v>
      </c>
      <c r="K31" s="378">
        <f t="shared" ref="K31:K46" si="3">IFERROR(((H31-E31)/E31),0)</f>
        <v>-1</v>
      </c>
      <c r="L31" s="379">
        <f t="shared" ref="L31:L44" si="4">IFERROR(((I31-F31)/F31),0)</f>
        <v>-1</v>
      </c>
    </row>
    <row r="32" spans="1:16" ht="31.5" x14ac:dyDescent="0.25">
      <c r="A32" s="1096" t="s">
        <v>7</v>
      </c>
      <c r="B32" s="596" t="s">
        <v>2137</v>
      </c>
      <c r="C32" s="1030" t="s">
        <v>718</v>
      </c>
      <c r="D32" s="268"/>
      <c r="E32" s="1341">
        <v>3360342</v>
      </c>
      <c r="F32" s="1342">
        <v>6331000</v>
      </c>
      <c r="G32" s="268"/>
      <c r="H32" s="269"/>
      <c r="I32" s="270"/>
      <c r="J32" s="377">
        <f t="shared" ref="J32:J46" si="5">IFERROR(((G32-D32)/D32),0)</f>
        <v>0</v>
      </c>
      <c r="K32" s="378">
        <f t="shared" si="3"/>
        <v>-1</v>
      </c>
      <c r="L32" s="379">
        <f t="shared" si="4"/>
        <v>-1</v>
      </c>
    </row>
    <row r="33" spans="1:12" ht="18" customHeight="1" x14ac:dyDescent="0.25">
      <c r="A33" s="1093" t="s">
        <v>7</v>
      </c>
      <c r="B33" s="1115" t="s">
        <v>2172</v>
      </c>
      <c r="C33" s="1116" t="s">
        <v>2138</v>
      </c>
      <c r="D33" s="1117"/>
      <c r="E33" s="1343">
        <v>205113</v>
      </c>
      <c r="F33" s="1344">
        <v>154000</v>
      </c>
      <c r="G33" s="266"/>
      <c r="H33" s="264"/>
      <c r="I33" s="265"/>
      <c r="J33" s="377">
        <f t="shared" si="5"/>
        <v>0</v>
      </c>
      <c r="K33" s="378">
        <f t="shared" si="3"/>
        <v>-1</v>
      </c>
      <c r="L33" s="379">
        <f t="shared" si="4"/>
        <v>-1</v>
      </c>
    </row>
    <row r="34" spans="1:12" ht="18" customHeight="1" x14ac:dyDescent="0.25">
      <c r="A34" s="1096" t="s">
        <v>7</v>
      </c>
      <c r="B34" s="615" t="s">
        <v>2172</v>
      </c>
      <c r="C34" s="617" t="s">
        <v>2173</v>
      </c>
      <c r="D34" s="622"/>
      <c r="E34" s="1345"/>
      <c r="F34" s="1346"/>
      <c r="G34" s="271"/>
      <c r="H34" s="272"/>
      <c r="I34" s="273"/>
      <c r="J34" s="377">
        <f t="shared" si="5"/>
        <v>0</v>
      </c>
      <c r="K34" s="378">
        <f t="shared" si="3"/>
        <v>0</v>
      </c>
      <c r="L34" s="379">
        <f t="shared" si="4"/>
        <v>0</v>
      </c>
    </row>
    <row r="35" spans="1:12" ht="18" customHeight="1" x14ac:dyDescent="0.25">
      <c r="A35" s="1096" t="s">
        <v>7</v>
      </c>
      <c r="B35" s="615" t="s">
        <v>2172</v>
      </c>
      <c r="C35" s="617" t="s">
        <v>2140</v>
      </c>
      <c r="D35" s="622"/>
      <c r="E35" s="1345">
        <v>2221413</v>
      </c>
      <c r="F35" s="1346">
        <v>1666000</v>
      </c>
      <c r="G35" s="271"/>
      <c r="H35" s="272"/>
      <c r="I35" s="273"/>
      <c r="J35" s="377">
        <f t="shared" si="5"/>
        <v>0</v>
      </c>
      <c r="K35" s="378">
        <f t="shared" si="3"/>
        <v>-1</v>
      </c>
      <c r="L35" s="379">
        <f t="shared" si="4"/>
        <v>-1</v>
      </c>
    </row>
    <row r="36" spans="1:12" ht="18" customHeight="1" x14ac:dyDescent="0.25">
      <c r="A36" s="1094"/>
      <c r="B36" s="602" t="s">
        <v>19</v>
      </c>
      <c r="C36" s="604" t="s">
        <v>2141</v>
      </c>
      <c r="D36" s="513"/>
      <c r="E36" s="1347"/>
      <c r="F36" s="1348"/>
      <c r="G36" s="271"/>
      <c r="H36" s="272"/>
      <c r="I36" s="273"/>
      <c r="J36" s="377">
        <f t="shared" si="5"/>
        <v>0</v>
      </c>
      <c r="K36" s="378">
        <f t="shared" si="3"/>
        <v>0</v>
      </c>
      <c r="L36" s="379">
        <f t="shared" si="4"/>
        <v>0</v>
      </c>
    </row>
    <row r="37" spans="1:12" ht="18" customHeight="1" x14ac:dyDescent="0.25">
      <c r="A37" s="1118" t="s">
        <v>7</v>
      </c>
      <c r="B37" s="606" t="s">
        <v>20</v>
      </c>
      <c r="C37" s="607" t="s">
        <v>2174</v>
      </c>
      <c r="D37" s="513"/>
      <c r="E37" s="1347">
        <v>1592219</v>
      </c>
      <c r="F37" s="1348">
        <v>1194000</v>
      </c>
      <c r="G37" s="274"/>
      <c r="H37" s="275"/>
      <c r="I37" s="276"/>
      <c r="J37" s="377">
        <f t="shared" si="5"/>
        <v>0</v>
      </c>
      <c r="K37" s="378">
        <f t="shared" si="3"/>
        <v>-1</v>
      </c>
      <c r="L37" s="379">
        <f t="shared" si="4"/>
        <v>-1</v>
      </c>
    </row>
    <row r="38" spans="1:12" ht="18" customHeight="1" x14ac:dyDescent="0.25">
      <c r="A38" s="1119" t="s">
        <v>7</v>
      </c>
      <c r="B38" s="1120" t="s">
        <v>20</v>
      </c>
      <c r="C38" s="1121" t="s">
        <v>2175</v>
      </c>
      <c r="D38" s="1122"/>
      <c r="E38" s="1349">
        <v>20534</v>
      </c>
      <c r="F38" s="1350">
        <v>15000</v>
      </c>
      <c r="G38" s="1109"/>
      <c r="H38" s="1110"/>
      <c r="I38" s="1111"/>
      <c r="J38" s="377">
        <f t="shared" si="5"/>
        <v>0</v>
      </c>
      <c r="K38" s="378">
        <f t="shared" si="3"/>
        <v>-1</v>
      </c>
      <c r="L38" s="379">
        <f t="shared" si="4"/>
        <v>-1</v>
      </c>
    </row>
    <row r="39" spans="1:12" ht="18" customHeight="1" x14ac:dyDescent="0.25">
      <c r="A39" s="1112"/>
      <c r="B39" s="1113" t="s">
        <v>2144</v>
      </c>
      <c r="C39" s="1114" t="s">
        <v>21</v>
      </c>
      <c r="D39" s="475"/>
      <c r="E39" s="1351"/>
      <c r="F39" s="1352"/>
      <c r="G39" s="466"/>
      <c r="H39" s="464"/>
      <c r="I39" s="465"/>
      <c r="J39" s="377">
        <f t="shared" si="5"/>
        <v>0</v>
      </c>
      <c r="K39" s="378">
        <f t="shared" si="3"/>
        <v>0</v>
      </c>
      <c r="L39" s="379">
        <f t="shared" si="4"/>
        <v>0</v>
      </c>
    </row>
    <row r="40" spans="1:12" ht="18" customHeight="1" x14ac:dyDescent="0.25">
      <c r="A40" s="616" t="s">
        <v>7</v>
      </c>
      <c r="B40" s="615" t="s">
        <v>2145</v>
      </c>
      <c r="C40" s="617" t="s">
        <v>2146</v>
      </c>
      <c r="D40" s="206"/>
      <c r="E40" s="1353"/>
      <c r="F40" s="1354"/>
      <c r="G40" s="274"/>
      <c r="H40" s="275"/>
      <c r="I40" s="276"/>
      <c r="J40" s="377">
        <f t="shared" si="5"/>
        <v>0</v>
      </c>
      <c r="K40" s="378">
        <f t="shared" si="3"/>
        <v>0</v>
      </c>
      <c r="L40" s="379">
        <f t="shared" si="4"/>
        <v>0</v>
      </c>
    </row>
    <row r="41" spans="1:12" ht="18" customHeight="1" x14ac:dyDescent="0.25">
      <c r="A41" s="603" t="s">
        <v>7</v>
      </c>
      <c r="B41" s="602" t="s">
        <v>2145</v>
      </c>
      <c r="C41" s="604" t="s">
        <v>2147</v>
      </c>
      <c r="D41" s="206"/>
      <c r="E41" s="1353"/>
      <c r="F41" s="1354"/>
      <c r="G41" s="274"/>
      <c r="H41" s="275"/>
      <c r="I41" s="276"/>
      <c r="J41" s="377">
        <f t="shared" si="5"/>
        <v>0</v>
      </c>
      <c r="K41" s="378">
        <f t="shared" si="3"/>
        <v>0</v>
      </c>
      <c r="L41" s="379">
        <f t="shared" si="4"/>
        <v>0</v>
      </c>
    </row>
    <row r="42" spans="1:12" x14ac:dyDescent="0.25">
      <c r="A42" s="623"/>
      <c r="B42" s="606" t="s">
        <v>2145</v>
      </c>
      <c r="C42" s="607" t="s">
        <v>2148</v>
      </c>
      <c r="D42" s="627"/>
      <c r="E42" s="1355"/>
      <c r="F42" s="1356"/>
      <c r="G42" s="628"/>
      <c r="H42" s="629"/>
      <c r="I42" s="630"/>
      <c r="J42" s="377">
        <f t="shared" si="5"/>
        <v>0</v>
      </c>
      <c r="K42" s="378">
        <f t="shared" si="3"/>
        <v>0</v>
      </c>
      <c r="L42" s="379">
        <f t="shared" si="4"/>
        <v>0</v>
      </c>
    </row>
    <row r="43" spans="1:12" ht="15.75" x14ac:dyDescent="0.25">
      <c r="A43" s="624"/>
      <c r="B43" s="608" t="s">
        <v>2149</v>
      </c>
      <c r="C43" s="609" t="s">
        <v>2149</v>
      </c>
      <c r="D43" s="627"/>
      <c r="E43" s="1355"/>
      <c r="F43" s="1356"/>
      <c r="G43" s="628"/>
      <c r="H43" s="629"/>
      <c r="I43" s="630"/>
      <c r="J43" s="377">
        <f t="shared" si="5"/>
        <v>0</v>
      </c>
      <c r="K43" s="378">
        <f t="shared" si="3"/>
        <v>0</v>
      </c>
      <c r="L43" s="379">
        <f t="shared" si="4"/>
        <v>0</v>
      </c>
    </row>
    <row r="44" spans="1:12" ht="15.75" x14ac:dyDescent="0.25">
      <c r="A44" s="625"/>
      <c r="B44" s="610" t="s">
        <v>2150</v>
      </c>
      <c r="C44" s="611" t="s">
        <v>2150</v>
      </c>
      <c r="D44" s="627"/>
      <c r="E44" s="1355"/>
      <c r="F44" s="1356"/>
      <c r="G44" s="628"/>
      <c r="H44" s="629"/>
      <c r="I44" s="630"/>
      <c r="J44" s="377">
        <f t="shared" si="5"/>
        <v>0</v>
      </c>
      <c r="K44" s="378">
        <f t="shared" si="3"/>
        <v>0</v>
      </c>
      <c r="L44" s="379">
        <f t="shared" si="4"/>
        <v>0</v>
      </c>
    </row>
    <row r="45" spans="1:12" ht="21.75" customHeight="1" x14ac:dyDescent="0.25">
      <c r="A45" s="623"/>
      <c r="B45" s="606" t="s">
        <v>17</v>
      </c>
      <c r="C45" s="606" t="s">
        <v>46</v>
      </c>
      <c r="D45" s="631"/>
      <c r="E45" s="1357"/>
      <c r="F45" s="1358"/>
      <c r="G45" s="628"/>
      <c r="H45" s="629"/>
      <c r="I45" s="630"/>
      <c r="J45" s="377">
        <f t="shared" si="5"/>
        <v>0</v>
      </c>
      <c r="K45" s="378">
        <f t="shared" si="3"/>
        <v>0</v>
      </c>
      <c r="L45" s="380">
        <f>IFERROR(((I45-#REF!)/#REF!),0)</f>
        <v>0</v>
      </c>
    </row>
    <row r="46" spans="1:12" ht="35.25" customHeight="1" thickBot="1" x14ac:dyDescent="0.3">
      <c r="A46" s="626"/>
      <c r="B46" s="613" t="s">
        <v>2151</v>
      </c>
      <c r="C46" s="614" t="s">
        <v>2151</v>
      </c>
      <c r="D46" s="632"/>
      <c r="E46" s="1359"/>
      <c r="F46" s="1360"/>
      <c r="G46" s="635"/>
      <c r="H46" s="633"/>
      <c r="I46" s="634"/>
      <c r="J46" s="377">
        <f t="shared" si="5"/>
        <v>0</v>
      </c>
      <c r="K46" s="378">
        <f t="shared" si="3"/>
        <v>0</v>
      </c>
      <c r="L46" s="380">
        <f>IFERROR(((I46-#REF!)/#REF!),0)</f>
        <v>0</v>
      </c>
    </row>
    <row r="47" spans="1:12" ht="18" customHeight="1" thickBot="1" x14ac:dyDescent="0.3">
      <c r="C47" s="457" t="s">
        <v>2152</v>
      </c>
      <c r="D47" s="277">
        <f>SUM(D8:D45)</f>
        <v>363</v>
      </c>
      <c r="E47" s="1361">
        <f>SUM(E8:E45)</f>
        <v>77406542</v>
      </c>
      <c r="F47" s="1362">
        <f>SUM(F8:F45)</f>
        <v>79476000</v>
      </c>
      <c r="G47" s="277">
        <f>SUM(G9:G45)</f>
        <v>0</v>
      </c>
      <c r="H47" s="278">
        <f>SUM(H9:H45)</f>
        <v>0</v>
      </c>
      <c r="I47" s="279">
        <f>SUM(I9:I45)</f>
        <v>0</v>
      </c>
      <c r="J47" s="280"/>
      <c r="K47" s="281"/>
      <c r="L47" s="282"/>
    </row>
    <row r="48" spans="1:12" ht="18" customHeight="1" x14ac:dyDescent="0.25"/>
  </sheetData>
  <autoFilter ref="B8:L32" xr:uid="{00000000-0009-0000-0000-000005000000}"/>
  <mergeCells count="4">
    <mergeCell ref="D7:F7"/>
    <mergeCell ref="G7:I7"/>
    <mergeCell ref="D6:L6"/>
    <mergeCell ref="J7:L7"/>
  </mergeCells>
  <pageMargins left="0.7" right="0.7" top="0.75" bottom="0.75" header="0.3" footer="0.3"/>
  <pageSetup orientation="portrait" r:id="rId1"/>
  <headerFooter>
    <oddHeader>&amp;RMassachusetts Electric Company and
Nantucket Electric Company
each d/b/a National Grid
D.P.U. 23-30
Grid Modernization Annual Report Appendix CY2022
Page &amp;P of &amp;N</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2A658-CB7C-4315-B06C-68490AF4CF40}">
  <dimension ref="A1:P48"/>
  <sheetViews>
    <sheetView zoomScale="70" zoomScaleNormal="70" workbookViewId="0">
      <pane xSplit="3" ySplit="8" topLeftCell="D24" activePane="bottomRight" state="frozen"/>
      <selection activeCell="B15" sqref="B15"/>
      <selection pane="topRight" activeCell="B15" sqref="B15"/>
      <selection pane="bottomLeft" activeCell="B15" sqref="B15"/>
      <selection pane="bottomRight" activeCell="B15" sqref="B15"/>
    </sheetView>
  </sheetViews>
  <sheetFormatPr defaultColWidth="9.140625" defaultRowHeight="15" x14ac:dyDescent="0.25"/>
  <cols>
    <col min="1" max="1" width="23.28515625" customWidth="1"/>
    <col min="2" max="2" width="48.140625" bestFit="1" customWidth="1"/>
    <col min="3" max="3" width="43.7109375" customWidth="1"/>
    <col min="4" max="4" width="20.85546875" customWidth="1"/>
    <col min="5" max="5" width="23.42578125" bestFit="1" customWidth="1"/>
    <col min="6" max="6" width="21.7109375" customWidth="1"/>
    <col min="7" max="7" width="21.5703125" bestFit="1" customWidth="1"/>
    <col min="8" max="8" width="23" customWidth="1"/>
    <col min="9" max="10" width="15.7109375" customWidth="1"/>
    <col min="11" max="11" width="17" customWidth="1"/>
    <col min="12" max="12" width="15.7109375" customWidth="1"/>
    <col min="13" max="15" width="9.7109375" customWidth="1"/>
    <col min="16" max="17" width="10.7109375" customWidth="1"/>
  </cols>
  <sheetData>
    <row r="1" spans="1:16" x14ac:dyDescent="0.25">
      <c r="A1" s="1" t="s">
        <v>2167</v>
      </c>
      <c r="B1" s="1" t="s">
        <v>2176</v>
      </c>
      <c r="D1" s="252" t="s">
        <v>6</v>
      </c>
      <c r="E1" s="252" t="s">
        <v>717</v>
      </c>
      <c r="G1" s="2"/>
      <c r="H1" s="2"/>
      <c r="I1" s="2"/>
      <c r="J1" s="2"/>
      <c r="K1" s="2"/>
      <c r="L1" s="2"/>
    </row>
    <row r="2" spans="1:16" x14ac:dyDescent="0.25">
      <c r="A2" s="1"/>
      <c r="B2" s="2"/>
      <c r="D2" s="252" t="s">
        <v>8</v>
      </c>
      <c r="E2" s="259">
        <v>2024</v>
      </c>
      <c r="G2" s="2"/>
      <c r="H2" s="2"/>
      <c r="I2" s="2"/>
      <c r="J2" s="2"/>
      <c r="K2" s="2"/>
      <c r="L2" s="2"/>
    </row>
    <row r="4" spans="1:16" ht="15" customHeight="1" x14ac:dyDescent="0.25">
      <c r="A4" t="s">
        <v>2177</v>
      </c>
      <c r="B4" s="3"/>
      <c r="C4" s="3"/>
      <c r="D4" s="3"/>
      <c r="E4" s="3"/>
      <c r="G4" s="3"/>
      <c r="H4" s="3"/>
      <c r="I4" s="3"/>
      <c r="J4" s="3"/>
      <c r="K4" s="3"/>
      <c r="L4" s="129"/>
      <c r="M4" s="67"/>
      <c r="N4" s="67"/>
      <c r="O4" s="67"/>
    </row>
    <row r="5" spans="1:16" x14ac:dyDescent="0.25">
      <c r="A5" s="415" t="s">
        <v>2110</v>
      </c>
      <c r="M5" s="67"/>
      <c r="N5" s="67"/>
      <c r="O5" s="67"/>
    </row>
    <row r="6" spans="1:16" ht="15" customHeight="1" x14ac:dyDescent="0.25">
      <c r="A6" s="415"/>
      <c r="B6" s="415"/>
      <c r="C6" s="415"/>
      <c r="D6" s="1544">
        <v>2024</v>
      </c>
      <c r="E6" s="1545"/>
      <c r="F6" s="1545"/>
      <c r="G6" s="1545"/>
      <c r="H6" s="1545"/>
      <c r="I6" s="1545"/>
      <c r="J6" s="1545"/>
      <c r="K6" s="1545"/>
      <c r="L6" s="1546"/>
      <c r="M6" s="2"/>
      <c r="N6" s="2"/>
      <c r="O6" s="2"/>
    </row>
    <row r="7" spans="1:16" ht="15" customHeight="1" x14ac:dyDescent="0.25">
      <c r="A7" s="415"/>
      <c r="B7" s="415"/>
      <c r="C7" s="415"/>
      <c r="D7" s="1538" t="s">
        <v>2111</v>
      </c>
      <c r="E7" s="1539"/>
      <c r="F7" s="1540"/>
      <c r="G7" s="1541" t="s">
        <v>2112</v>
      </c>
      <c r="H7" s="1542"/>
      <c r="I7" s="1543"/>
      <c r="J7" s="1547" t="s">
        <v>2113</v>
      </c>
      <c r="K7" s="1548"/>
      <c r="L7" s="1549"/>
      <c r="M7" s="2"/>
      <c r="N7" s="2"/>
      <c r="O7" s="2"/>
    </row>
    <row r="8" spans="1:16" ht="90" customHeight="1" x14ac:dyDescent="0.25">
      <c r="A8" s="458" t="s">
        <v>6</v>
      </c>
      <c r="B8" s="459" t="s">
        <v>2114</v>
      </c>
      <c r="C8" s="460" t="s">
        <v>2115</v>
      </c>
      <c r="D8" s="262" t="s">
        <v>2116</v>
      </c>
      <c r="E8" s="261" t="s">
        <v>2117</v>
      </c>
      <c r="F8" s="263" t="s">
        <v>2118</v>
      </c>
      <c r="G8" s="262" t="s">
        <v>2119</v>
      </c>
      <c r="H8" s="261" t="s">
        <v>2120</v>
      </c>
      <c r="I8" s="263" t="s">
        <v>2121</v>
      </c>
      <c r="J8" s="262" t="s">
        <v>2122</v>
      </c>
      <c r="K8" s="261" t="s">
        <v>2123</v>
      </c>
      <c r="L8" s="449" t="s">
        <v>2124</v>
      </c>
      <c r="M8" s="2"/>
      <c r="N8" s="2"/>
      <c r="O8" s="2"/>
    </row>
    <row r="9" spans="1:16" ht="18" customHeight="1" x14ac:dyDescent="0.25">
      <c r="A9" s="594"/>
      <c r="B9" s="599" t="s">
        <v>2125</v>
      </c>
      <c r="C9" s="600" t="s">
        <v>2126</v>
      </c>
      <c r="D9" s="639"/>
      <c r="E9" s="1283"/>
      <c r="F9" s="1284"/>
      <c r="G9" s="639"/>
      <c r="H9" s="640"/>
      <c r="I9" s="641"/>
      <c r="J9" s="374">
        <f>IFERROR(((G9-D9)/D9),0)</f>
        <v>0</v>
      </c>
      <c r="K9" s="375">
        <f t="shared" ref="K9:L25" si="0">IFERROR(((H9-E9)/E9),0)</f>
        <v>0</v>
      </c>
      <c r="L9" s="376">
        <f t="shared" si="0"/>
        <v>0</v>
      </c>
      <c r="P9" s="128"/>
    </row>
    <row r="10" spans="1:16" ht="18" customHeight="1" x14ac:dyDescent="0.25">
      <c r="A10" s="595"/>
      <c r="B10" s="596" t="s">
        <v>2125</v>
      </c>
      <c r="C10" s="601" t="s">
        <v>30</v>
      </c>
      <c r="D10" s="642"/>
      <c r="E10" s="1285"/>
      <c r="F10" s="1286"/>
      <c r="G10" s="642"/>
      <c r="H10" s="643"/>
      <c r="I10" s="644"/>
      <c r="J10" s="377">
        <f t="shared" ref="J10:L31" si="1">IFERROR(((G10-D10)/D10),0)</f>
        <v>0</v>
      </c>
      <c r="K10" s="378">
        <f t="shared" si="0"/>
        <v>0</v>
      </c>
      <c r="L10" s="379">
        <f t="shared" si="0"/>
        <v>0</v>
      </c>
      <c r="P10" s="128"/>
    </row>
    <row r="11" spans="1:16" ht="18" customHeight="1" x14ac:dyDescent="0.25">
      <c r="A11" s="595"/>
      <c r="B11" s="596" t="s">
        <v>2125</v>
      </c>
      <c r="C11" s="601" t="s">
        <v>31</v>
      </c>
      <c r="D11" s="636"/>
      <c r="E11" s="1287"/>
      <c r="F11" s="1288"/>
      <c r="G11" s="636"/>
      <c r="H11" s="637"/>
      <c r="I11" s="638"/>
      <c r="J11" s="377">
        <f t="shared" si="1"/>
        <v>0</v>
      </c>
      <c r="K11" s="378">
        <f t="shared" si="0"/>
        <v>0</v>
      </c>
      <c r="L11" s="379">
        <f t="shared" si="0"/>
        <v>0</v>
      </c>
      <c r="P11" s="128"/>
    </row>
    <row r="12" spans="1:16" ht="18" customHeight="1" x14ac:dyDescent="0.25">
      <c r="A12" s="595"/>
      <c r="B12" s="596" t="s">
        <v>2125</v>
      </c>
      <c r="C12" s="601" t="s">
        <v>32</v>
      </c>
      <c r="D12" s="636"/>
      <c r="E12" s="1287"/>
      <c r="F12" s="1288"/>
      <c r="G12" s="636"/>
      <c r="H12" s="637"/>
      <c r="I12" s="638"/>
      <c r="J12" s="377">
        <f t="shared" si="1"/>
        <v>0</v>
      </c>
      <c r="K12" s="378">
        <f t="shared" si="0"/>
        <v>0</v>
      </c>
      <c r="L12" s="379">
        <f t="shared" si="0"/>
        <v>0</v>
      </c>
      <c r="P12" s="128"/>
    </row>
    <row r="13" spans="1:16" ht="18" customHeight="1" x14ac:dyDescent="0.25">
      <c r="A13" s="612" t="s">
        <v>7</v>
      </c>
      <c r="B13" s="619" t="s">
        <v>2127</v>
      </c>
      <c r="C13" s="620" t="s">
        <v>2128</v>
      </c>
      <c r="D13" s="274">
        <v>32</v>
      </c>
      <c r="E13" s="1289">
        <v>869149</v>
      </c>
      <c r="F13" s="1290">
        <v>863000</v>
      </c>
      <c r="G13" s="1109"/>
      <c r="H13" s="1110"/>
      <c r="I13" s="1111"/>
      <c r="J13" s="377">
        <f t="shared" si="1"/>
        <v>-1</v>
      </c>
      <c r="K13" s="378">
        <f t="shared" si="0"/>
        <v>-1</v>
      </c>
      <c r="L13" s="379">
        <f t="shared" si="0"/>
        <v>-1</v>
      </c>
      <c r="P13" s="128"/>
    </row>
    <row r="14" spans="1:16" ht="18" customHeight="1" x14ac:dyDescent="0.25">
      <c r="A14" s="616" t="s">
        <v>7</v>
      </c>
      <c r="B14" s="621" t="s">
        <v>12</v>
      </c>
      <c r="C14" s="820" t="s">
        <v>1452</v>
      </c>
      <c r="D14" s="266">
        <v>88</v>
      </c>
      <c r="E14" s="1291">
        <f>9036945*($D14/SUM($D$14:$D$17))</f>
        <v>7229556</v>
      </c>
      <c r="F14" s="1292">
        <f>9221000*($D14/SUM($D$14:$D$17))</f>
        <v>7376800</v>
      </c>
      <c r="G14" s="266"/>
      <c r="H14" s="264"/>
      <c r="I14" s="265"/>
      <c r="J14" s="377">
        <f t="shared" si="1"/>
        <v>-1</v>
      </c>
      <c r="K14" s="378">
        <f t="shared" si="0"/>
        <v>-1</v>
      </c>
      <c r="L14" s="379">
        <f t="shared" si="0"/>
        <v>-1</v>
      </c>
      <c r="N14" s="13"/>
      <c r="P14" s="128"/>
    </row>
    <row r="15" spans="1:16" ht="18" customHeight="1" x14ac:dyDescent="0.25">
      <c r="A15" s="603" t="s">
        <v>7</v>
      </c>
      <c r="B15" s="597" t="s">
        <v>12</v>
      </c>
      <c r="C15" s="815" t="s">
        <v>2129</v>
      </c>
      <c r="D15" s="271">
        <v>22</v>
      </c>
      <c r="E15" s="1291">
        <f>9036945*($D15/SUM($D$14:$D$17))</f>
        <v>1807389</v>
      </c>
      <c r="F15" s="1293">
        <f>9221000*($D15/SUM($D$14:$D$17))</f>
        <v>1844200</v>
      </c>
      <c r="G15" s="271"/>
      <c r="H15" s="272"/>
      <c r="I15" s="273"/>
      <c r="J15" s="377">
        <f t="shared" si="1"/>
        <v>-1</v>
      </c>
      <c r="K15" s="378">
        <f t="shared" si="0"/>
        <v>-1</v>
      </c>
      <c r="L15" s="379">
        <f t="shared" si="0"/>
        <v>-1</v>
      </c>
      <c r="P15" s="128"/>
    </row>
    <row r="16" spans="1:16" ht="18" customHeight="1" x14ac:dyDescent="0.25">
      <c r="A16" s="605" t="s">
        <v>7</v>
      </c>
      <c r="B16" s="597" t="s">
        <v>12</v>
      </c>
      <c r="C16" s="819" t="s">
        <v>2128</v>
      </c>
      <c r="D16" s="271"/>
      <c r="E16" s="1294"/>
      <c r="F16" s="1293"/>
      <c r="G16" s="271"/>
      <c r="H16" s="272"/>
      <c r="I16" s="273"/>
      <c r="J16" s="377">
        <f t="shared" si="1"/>
        <v>0</v>
      </c>
      <c r="K16" s="378">
        <f t="shared" si="0"/>
        <v>0</v>
      </c>
      <c r="L16" s="379">
        <f t="shared" si="0"/>
        <v>0</v>
      </c>
      <c r="P16" s="128"/>
    </row>
    <row r="17" spans="1:16" ht="18" customHeight="1" x14ac:dyDescent="0.25">
      <c r="A17" s="612" t="s">
        <v>7</v>
      </c>
      <c r="B17" s="619" t="s">
        <v>12</v>
      </c>
      <c r="C17" s="818" t="s">
        <v>2130</v>
      </c>
      <c r="D17" s="1109"/>
      <c r="E17" s="1295"/>
      <c r="F17" s="1296"/>
      <c r="G17" s="1109"/>
      <c r="H17" s="1110"/>
      <c r="I17" s="1111"/>
      <c r="J17" s="377">
        <f t="shared" si="1"/>
        <v>0</v>
      </c>
      <c r="K17" s="378">
        <f t="shared" si="0"/>
        <v>0</v>
      </c>
      <c r="L17" s="379">
        <f t="shared" si="0"/>
        <v>0</v>
      </c>
      <c r="P17" s="128"/>
    </row>
    <row r="18" spans="1:16" ht="18" customHeight="1" x14ac:dyDescent="0.25">
      <c r="A18" s="618"/>
      <c r="B18" s="598" t="s">
        <v>13</v>
      </c>
      <c r="C18" s="817" t="s">
        <v>37</v>
      </c>
      <c r="D18" s="639"/>
      <c r="E18" s="1283"/>
      <c r="F18" s="1284"/>
      <c r="G18" s="639"/>
      <c r="H18" s="640"/>
      <c r="I18" s="641"/>
      <c r="J18" s="377">
        <f t="shared" si="1"/>
        <v>0</v>
      </c>
      <c r="K18" s="378">
        <f t="shared" si="0"/>
        <v>0</v>
      </c>
      <c r="L18" s="379">
        <f t="shared" si="0"/>
        <v>0</v>
      </c>
      <c r="P18" s="128"/>
    </row>
    <row r="19" spans="1:16" ht="18" customHeight="1" x14ac:dyDescent="0.25">
      <c r="A19" s="595"/>
      <c r="B19" s="596" t="s">
        <v>13</v>
      </c>
      <c r="C19" s="816" t="s">
        <v>38</v>
      </c>
      <c r="D19" s="636"/>
      <c r="E19" s="1287"/>
      <c r="F19" s="1288"/>
      <c r="G19" s="636"/>
      <c r="H19" s="637"/>
      <c r="I19" s="638"/>
      <c r="J19" s="377">
        <f t="shared" si="1"/>
        <v>0</v>
      </c>
      <c r="K19" s="378">
        <f t="shared" si="0"/>
        <v>0</v>
      </c>
      <c r="L19" s="379">
        <f t="shared" si="0"/>
        <v>0</v>
      </c>
      <c r="P19" s="128"/>
    </row>
    <row r="20" spans="1:16" ht="18" customHeight="1" x14ac:dyDescent="0.25">
      <c r="A20" s="603" t="s">
        <v>7</v>
      </c>
      <c r="B20" s="597" t="s">
        <v>13</v>
      </c>
      <c r="C20" s="815" t="s">
        <v>39</v>
      </c>
      <c r="D20" s="271">
        <v>42</v>
      </c>
      <c r="E20" s="1294">
        <f>19464577*($D20/SUM($D$20:$D$23))</f>
        <v>2780653.8571428568</v>
      </c>
      <c r="F20" s="1293">
        <f>18322000*($D20/SUM($D$20:$D$23))</f>
        <v>2617428.5714285714</v>
      </c>
      <c r="G20" s="271"/>
      <c r="H20" s="272"/>
      <c r="I20" s="273"/>
      <c r="J20" s="377">
        <f t="shared" si="1"/>
        <v>-1</v>
      </c>
      <c r="K20" s="378">
        <f t="shared" si="0"/>
        <v>-1</v>
      </c>
      <c r="L20" s="379">
        <f t="shared" si="0"/>
        <v>-1</v>
      </c>
      <c r="P20" s="128"/>
    </row>
    <row r="21" spans="1:16" ht="18" customHeight="1" x14ac:dyDescent="0.25">
      <c r="A21" s="603" t="s">
        <v>7</v>
      </c>
      <c r="B21" s="597" t="s">
        <v>13</v>
      </c>
      <c r="C21" s="815" t="s">
        <v>40</v>
      </c>
      <c r="D21" s="271">
        <v>140</v>
      </c>
      <c r="E21" s="1294">
        <f>19464577*($D21/SUM($D$20:$D$23))</f>
        <v>9268846.1904761903</v>
      </c>
      <c r="F21" s="1293">
        <f>18322000*($D21/SUM($D$20:$D$23))</f>
        <v>8724761.9047619049</v>
      </c>
      <c r="G21" s="271"/>
      <c r="H21" s="272"/>
      <c r="I21" s="273"/>
      <c r="J21" s="377">
        <f t="shared" si="1"/>
        <v>-1</v>
      </c>
      <c r="K21" s="378">
        <f t="shared" si="0"/>
        <v>-1</v>
      </c>
      <c r="L21" s="379">
        <f t="shared" si="0"/>
        <v>-1</v>
      </c>
      <c r="P21" s="128"/>
    </row>
    <row r="22" spans="1:16" ht="18" customHeight="1" x14ac:dyDescent="0.25">
      <c r="A22" s="603" t="s">
        <v>7</v>
      </c>
      <c r="B22" s="597" t="s">
        <v>13</v>
      </c>
      <c r="C22" s="815" t="s">
        <v>41</v>
      </c>
      <c r="D22" s="271"/>
      <c r="E22" s="1294">
        <f>19464577*($D22/SUM($D$20:$D$23))</f>
        <v>0</v>
      </c>
      <c r="F22" s="1293">
        <f>18322000*($D22/SUM($D$20:$D$23))</f>
        <v>0</v>
      </c>
      <c r="G22" s="271"/>
      <c r="H22" s="272"/>
      <c r="I22" s="273"/>
      <c r="J22" s="377">
        <f t="shared" si="1"/>
        <v>0</v>
      </c>
      <c r="K22" s="378">
        <f t="shared" si="0"/>
        <v>0</v>
      </c>
      <c r="L22" s="379">
        <f t="shared" si="0"/>
        <v>0</v>
      </c>
      <c r="P22" s="128"/>
    </row>
    <row r="23" spans="1:16" ht="18" customHeight="1" x14ac:dyDescent="0.25">
      <c r="A23" s="605" t="s">
        <v>7</v>
      </c>
      <c r="B23" s="1095" t="s">
        <v>13</v>
      </c>
      <c r="C23" s="819" t="s">
        <v>42</v>
      </c>
      <c r="D23" s="1109">
        <v>112</v>
      </c>
      <c r="E23" s="1295">
        <f>19464577*($D23/SUM($D$20:$D$23))</f>
        <v>7415076.9523809524</v>
      </c>
      <c r="F23" s="1296">
        <f>18322000*($D23/SUM($D$20:$D$23))</f>
        <v>6979809.5238095233</v>
      </c>
      <c r="G23" s="1109"/>
      <c r="H23" s="1110"/>
      <c r="I23" s="1111"/>
      <c r="J23" s="377">
        <f t="shared" si="1"/>
        <v>-1</v>
      </c>
      <c r="K23" s="378">
        <f t="shared" si="0"/>
        <v>-1</v>
      </c>
      <c r="L23" s="379">
        <f t="shared" si="0"/>
        <v>-1</v>
      </c>
      <c r="P23" s="128"/>
    </row>
    <row r="24" spans="1:16" ht="18" customHeight="1" x14ac:dyDescent="0.25">
      <c r="A24" s="369" t="s">
        <v>7</v>
      </c>
      <c r="B24" s="1105" t="s">
        <v>14</v>
      </c>
      <c r="C24" s="1098" t="s">
        <v>2170</v>
      </c>
      <c r="D24" s="266"/>
      <c r="E24" s="1291">
        <v>50595</v>
      </c>
      <c r="F24" s="1292">
        <v>226000</v>
      </c>
      <c r="G24" s="266"/>
      <c r="H24" s="264"/>
      <c r="I24" s="265"/>
      <c r="J24" s="377">
        <f t="shared" si="1"/>
        <v>0</v>
      </c>
      <c r="K24" s="378">
        <f t="shared" si="0"/>
        <v>-1</v>
      </c>
      <c r="L24" s="379">
        <f t="shared" si="0"/>
        <v>-1</v>
      </c>
      <c r="O24" s="12"/>
      <c r="P24" s="128"/>
    </row>
    <row r="25" spans="1:16" ht="18" customHeight="1" x14ac:dyDescent="0.25">
      <c r="A25" s="1103" t="s">
        <v>7</v>
      </c>
      <c r="B25" s="597" t="s">
        <v>14</v>
      </c>
      <c r="C25" s="1104" t="s">
        <v>2135</v>
      </c>
      <c r="D25" s="271"/>
      <c r="E25" s="1294">
        <v>1034771</v>
      </c>
      <c r="F25" s="1293">
        <v>1438000</v>
      </c>
      <c r="G25" s="271"/>
      <c r="H25" s="272"/>
      <c r="I25" s="273"/>
      <c r="J25" s="377">
        <f t="shared" si="1"/>
        <v>0</v>
      </c>
      <c r="K25" s="378">
        <f t="shared" si="0"/>
        <v>-1</v>
      </c>
      <c r="L25" s="379">
        <f t="shared" si="0"/>
        <v>-1</v>
      </c>
      <c r="O25" s="12"/>
      <c r="P25" s="128"/>
    </row>
    <row r="26" spans="1:16" ht="18" customHeight="1" x14ac:dyDescent="0.25">
      <c r="A26" s="1103" t="s">
        <v>7</v>
      </c>
      <c r="B26" s="597" t="s">
        <v>14</v>
      </c>
      <c r="C26" s="1104" t="s">
        <v>43</v>
      </c>
      <c r="D26" s="271"/>
      <c r="E26" s="1294">
        <v>910242</v>
      </c>
      <c r="F26" s="1293">
        <v>1825000</v>
      </c>
      <c r="G26" s="271"/>
      <c r="H26" s="272"/>
      <c r="I26" s="273"/>
      <c r="J26" s="377">
        <f t="shared" si="1"/>
        <v>0</v>
      </c>
      <c r="K26" s="378">
        <f t="shared" si="1"/>
        <v>-1</v>
      </c>
      <c r="L26" s="379">
        <f t="shared" si="1"/>
        <v>-1</v>
      </c>
      <c r="O26" s="12"/>
      <c r="P26" s="128"/>
    </row>
    <row r="27" spans="1:16" ht="18" customHeight="1" x14ac:dyDescent="0.25">
      <c r="A27" s="1103" t="s">
        <v>7</v>
      </c>
      <c r="B27" s="597" t="s">
        <v>14</v>
      </c>
      <c r="C27" s="1104" t="s">
        <v>2132</v>
      </c>
      <c r="D27" s="271"/>
      <c r="E27" s="1294">
        <v>2812731</v>
      </c>
      <c r="F27" s="1293">
        <v>3089000</v>
      </c>
      <c r="G27" s="271"/>
      <c r="H27" s="272"/>
      <c r="I27" s="273"/>
      <c r="J27" s="377">
        <f t="shared" si="1"/>
        <v>0</v>
      </c>
      <c r="K27" s="378">
        <f t="shared" si="1"/>
        <v>-1</v>
      </c>
      <c r="L27" s="379">
        <f t="shared" si="1"/>
        <v>-1</v>
      </c>
      <c r="O27" s="12"/>
      <c r="P27" s="128"/>
    </row>
    <row r="28" spans="1:16" ht="18" customHeight="1" x14ac:dyDescent="0.25">
      <c r="A28" s="1103" t="s">
        <v>7</v>
      </c>
      <c r="B28" s="597" t="s">
        <v>14</v>
      </c>
      <c r="C28" s="1104" t="s">
        <v>2171</v>
      </c>
      <c r="D28" s="271"/>
      <c r="E28" s="1294">
        <v>1549909</v>
      </c>
      <c r="F28" s="1293">
        <v>1533000</v>
      </c>
      <c r="G28" s="271"/>
      <c r="H28" s="272"/>
      <c r="I28" s="273"/>
      <c r="J28" s="377">
        <f t="shared" si="1"/>
        <v>0</v>
      </c>
      <c r="K28" s="378">
        <f t="shared" si="1"/>
        <v>-1</v>
      </c>
      <c r="L28" s="379">
        <f t="shared" si="1"/>
        <v>-1</v>
      </c>
      <c r="O28" s="12"/>
      <c r="P28" s="128"/>
    </row>
    <row r="29" spans="1:16" ht="18" customHeight="1" x14ac:dyDescent="0.25">
      <c r="A29" s="203" t="s">
        <v>7</v>
      </c>
      <c r="B29" s="1097" t="s">
        <v>18</v>
      </c>
      <c r="C29" s="1099" t="s">
        <v>2136</v>
      </c>
      <c r="D29" s="271"/>
      <c r="E29" s="1294"/>
      <c r="F29" s="1293"/>
      <c r="G29" s="271"/>
      <c r="H29" s="272"/>
      <c r="I29" s="273"/>
      <c r="J29" s="377">
        <f t="shared" si="1"/>
        <v>0</v>
      </c>
      <c r="K29" s="378">
        <f t="shared" si="1"/>
        <v>0</v>
      </c>
      <c r="L29" s="379">
        <f t="shared" si="1"/>
        <v>0</v>
      </c>
      <c r="O29" s="12"/>
      <c r="P29" s="128"/>
    </row>
    <row r="30" spans="1:16" ht="18" customHeight="1" x14ac:dyDescent="0.25">
      <c r="A30" s="1100"/>
      <c r="B30" s="1101" t="s">
        <v>18</v>
      </c>
      <c r="C30" s="1102" t="s">
        <v>47</v>
      </c>
      <c r="D30" s="1106"/>
      <c r="E30" s="1297"/>
      <c r="F30" s="1298"/>
      <c r="G30" s="1106"/>
      <c r="H30" s="1107"/>
      <c r="I30" s="1108"/>
      <c r="J30" s="377">
        <f t="shared" si="1"/>
        <v>0</v>
      </c>
      <c r="K30" s="378">
        <f t="shared" si="1"/>
        <v>0</v>
      </c>
      <c r="L30" s="379">
        <f t="shared" si="1"/>
        <v>0</v>
      </c>
      <c r="O30" s="12"/>
      <c r="P30" s="128"/>
    </row>
    <row r="31" spans="1:16" ht="31.5" x14ac:dyDescent="0.25">
      <c r="A31" s="1279" t="s">
        <v>7</v>
      </c>
      <c r="B31" s="599" t="s">
        <v>2137</v>
      </c>
      <c r="C31" s="1374" t="s">
        <v>15</v>
      </c>
      <c r="D31" s="1280"/>
      <c r="E31" s="1299">
        <v>22340166</v>
      </c>
      <c r="F31" s="1300">
        <v>24548000</v>
      </c>
      <c r="G31" s="1280"/>
      <c r="H31" s="1281"/>
      <c r="I31" s="1282"/>
      <c r="J31" s="377">
        <f t="shared" si="1"/>
        <v>0</v>
      </c>
      <c r="K31" s="378">
        <f t="shared" si="1"/>
        <v>-1</v>
      </c>
      <c r="L31" s="379">
        <f t="shared" si="1"/>
        <v>-1</v>
      </c>
    </row>
    <row r="32" spans="1:16" ht="31.5" x14ac:dyDescent="0.25">
      <c r="A32" s="1096" t="s">
        <v>7</v>
      </c>
      <c r="B32" s="596" t="s">
        <v>2137</v>
      </c>
      <c r="C32" s="1375" t="s">
        <v>718</v>
      </c>
      <c r="D32" s="268"/>
      <c r="E32" s="1301">
        <v>1717468</v>
      </c>
      <c r="F32" s="1302">
        <v>1939000</v>
      </c>
      <c r="G32" s="268"/>
      <c r="H32" s="269"/>
      <c r="I32" s="270"/>
      <c r="J32" s="377">
        <f t="shared" ref="J32:L46" si="2">IFERROR(((G32-D32)/D32),0)</f>
        <v>0</v>
      </c>
      <c r="K32" s="378">
        <f t="shared" si="2"/>
        <v>-1</v>
      </c>
      <c r="L32" s="379">
        <f t="shared" si="2"/>
        <v>-1</v>
      </c>
    </row>
    <row r="33" spans="1:12" ht="18" customHeight="1" x14ac:dyDescent="0.25">
      <c r="A33" s="1093" t="s">
        <v>7</v>
      </c>
      <c r="B33" s="1115" t="s">
        <v>2172</v>
      </c>
      <c r="C33" s="1116" t="s">
        <v>2138</v>
      </c>
      <c r="D33" s="1117"/>
      <c r="E33" s="1303">
        <v>248231</v>
      </c>
      <c r="F33" s="1304">
        <v>237000</v>
      </c>
      <c r="G33" s="266"/>
      <c r="H33" s="264"/>
      <c r="I33" s="265"/>
      <c r="J33" s="377">
        <f t="shared" si="2"/>
        <v>0</v>
      </c>
      <c r="K33" s="378">
        <f t="shared" si="2"/>
        <v>-1</v>
      </c>
      <c r="L33" s="379">
        <f t="shared" si="2"/>
        <v>-1</v>
      </c>
    </row>
    <row r="34" spans="1:12" ht="18" customHeight="1" x14ac:dyDescent="0.25">
      <c r="A34" s="1096" t="s">
        <v>7</v>
      </c>
      <c r="B34" s="615" t="s">
        <v>2172</v>
      </c>
      <c r="C34" s="617" t="s">
        <v>2173</v>
      </c>
      <c r="D34" s="622"/>
      <c r="E34" s="1305">
        <v>4530941</v>
      </c>
      <c r="F34" s="1306">
        <v>3398000</v>
      </c>
      <c r="G34" s="271"/>
      <c r="H34" s="272"/>
      <c r="I34" s="273"/>
      <c r="J34" s="377">
        <f t="shared" si="2"/>
        <v>0</v>
      </c>
      <c r="K34" s="378">
        <f t="shared" si="2"/>
        <v>-1</v>
      </c>
      <c r="L34" s="379">
        <f t="shared" si="2"/>
        <v>-1</v>
      </c>
    </row>
    <row r="35" spans="1:12" ht="18" customHeight="1" x14ac:dyDescent="0.25">
      <c r="A35" s="1096" t="s">
        <v>7</v>
      </c>
      <c r="B35" s="615" t="s">
        <v>2172</v>
      </c>
      <c r="C35" s="617" t="s">
        <v>2140</v>
      </c>
      <c r="D35" s="622"/>
      <c r="E35" s="1305">
        <v>732520</v>
      </c>
      <c r="F35" s="1306">
        <v>1105000</v>
      </c>
      <c r="G35" s="271"/>
      <c r="H35" s="272"/>
      <c r="I35" s="273"/>
      <c r="J35" s="377">
        <f t="shared" si="2"/>
        <v>0</v>
      </c>
      <c r="K35" s="378">
        <f t="shared" si="2"/>
        <v>-1</v>
      </c>
      <c r="L35" s="379">
        <f t="shared" si="2"/>
        <v>-1</v>
      </c>
    </row>
    <row r="36" spans="1:12" ht="18" customHeight="1" x14ac:dyDescent="0.25">
      <c r="A36" s="1094"/>
      <c r="B36" s="602" t="s">
        <v>19</v>
      </c>
      <c r="C36" s="604" t="s">
        <v>2141</v>
      </c>
      <c r="D36" s="513"/>
      <c r="E36" s="1307"/>
      <c r="F36" s="1308"/>
      <c r="G36" s="271"/>
      <c r="H36" s="272"/>
      <c r="I36" s="273"/>
      <c r="J36" s="377">
        <f t="shared" si="2"/>
        <v>0</v>
      </c>
      <c r="K36" s="378">
        <f t="shared" si="2"/>
        <v>0</v>
      </c>
      <c r="L36" s="379">
        <f t="shared" si="2"/>
        <v>0</v>
      </c>
    </row>
    <row r="37" spans="1:12" ht="18" customHeight="1" x14ac:dyDescent="0.25">
      <c r="A37" s="1118" t="s">
        <v>7</v>
      </c>
      <c r="B37" s="606" t="s">
        <v>20</v>
      </c>
      <c r="C37" s="607" t="s">
        <v>2174</v>
      </c>
      <c r="D37" s="513"/>
      <c r="E37" s="1307">
        <v>922000</v>
      </c>
      <c r="F37" s="1308">
        <v>1090000</v>
      </c>
      <c r="G37" s="274"/>
      <c r="H37" s="275"/>
      <c r="I37" s="276"/>
      <c r="J37" s="377">
        <f t="shared" si="2"/>
        <v>0</v>
      </c>
      <c r="K37" s="378">
        <f t="shared" si="2"/>
        <v>-1</v>
      </c>
      <c r="L37" s="379">
        <f t="shared" si="2"/>
        <v>-1</v>
      </c>
    </row>
    <row r="38" spans="1:12" ht="18" customHeight="1" x14ac:dyDescent="0.25">
      <c r="A38" s="1119" t="s">
        <v>7</v>
      </c>
      <c r="B38" s="1120" t="s">
        <v>20</v>
      </c>
      <c r="C38" s="1121" t="s">
        <v>2175</v>
      </c>
      <c r="D38" s="1122"/>
      <c r="E38" s="1309">
        <v>0</v>
      </c>
      <c r="F38" s="1310">
        <v>5534</v>
      </c>
      <c r="G38" s="1109"/>
      <c r="H38" s="1110"/>
      <c r="I38" s="1111"/>
      <c r="J38" s="377">
        <f t="shared" si="2"/>
        <v>0</v>
      </c>
      <c r="K38" s="378">
        <f t="shared" si="2"/>
        <v>0</v>
      </c>
      <c r="L38" s="379">
        <f t="shared" si="2"/>
        <v>-1</v>
      </c>
    </row>
    <row r="39" spans="1:12" ht="18" customHeight="1" x14ac:dyDescent="0.25">
      <c r="A39" s="1112"/>
      <c r="B39" s="1113" t="s">
        <v>2144</v>
      </c>
      <c r="C39" s="1114" t="s">
        <v>21</v>
      </c>
      <c r="D39" s="475"/>
      <c r="E39" s="1311"/>
      <c r="F39" s="1312"/>
      <c r="G39" s="466"/>
      <c r="H39" s="464"/>
      <c r="I39" s="465"/>
      <c r="J39" s="377">
        <f t="shared" si="2"/>
        <v>0</v>
      </c>
      <c r="K39" s="378">
        <f t="shared" si="2"/>
        <v>0</v>
      </c>
      <c r="L39" s="379">
        <f t="shared" si="2"/>
        <v>0</v>
      </c>
    </row>
    <row r="40" spans="1:12" ht="18" customHeight="1" x14ac:dyDescent="0.25">
      <c r="A40" s="616" t="s">
        <v>7</v>
      </c>
      <c r="B40" s="615" t="s">
        <v>2145</v>
      </c>
      <c r="C40" s="617" t="s">
        <v>2146</v>
      </c>
      <c r="D40" s="206"/>
      <c r="E40" s="1313"/>
      <c r="F40" s="1314"/>
      <c r="G40" s="274"/>
      <c r="H40" s="275"/>
      <c r="I40" s="276"/>
      <c r="J40" s="377">
        <f t="shared" si="2"/>
        <v>0</v>
      </c>
      <c r="K40" s="378">
        <f t="shared" si="2"/>
        <v>0</v>
      </c>
      <c r="L40" s="379">
        <f t="shared" si="2"/>
        <v>0</v>
      </c>
    </row>
    <row r="41" spans="1:12" ht="18" customHeight="1" x14ac:dyDescent="0.25">
      <c r="A41" s="603" t="s">
        <v>7</v>
      </c>
      <c r="B41" s="602" t="s">
        <v>2145</v>
      </c>
      <c r="C41" s="604" t="s">
        <v>2147</v>
      </c>
      <c r="D41" s="206"/>
      <c r="E41" s="1313"/>
      <c r="F41" s="1314"/>
      <c r="G41" s="274"/>
      <c r="H41" s="275"/>
      <c r="I41" s="276"/>
      <c r="J41" s="377">
        <f t="shared" si="2"/>
        <v>0</v>
      </c>
      <c r="K41" s="378">
        <f t="shared" si="2"/>
        <v>0</v>
      </c>
      <c r="L41" s="379">
        <f t="shared" si="2"/>
        <v>0</v>
      </c>
    </row>
    <row r="42" spans="1:12" x14ac:dyDescent="0.25">
      <c r="A42" s="623"/>
      <c r="B42" s="606" t="s">
        <v>2145</v>
      </c>
      <c r="C42" s="607" t="s">
        <v>2148</v>
      </c>
      <c r="D42" s="627"/>
      <c r="E42" s="1315"/>
      <c r="F42" s="1316"/>
      <c r="G42" s="628"/>
      <c r="H42" s="629"/>
      <c r="I42" s="630"/>
      <c r="J42" s="377">
        <f t="shared" si="2"/>
        <v>0</v>
      </c>
      <c r="K42" s="378">
        <f t="shared" si="2"/>
        <v>0</v>
      </c>
      <c r="L42" s="379">
        <f t="shared" si="2"/>
        <v>0</v>
      </c>
    </row>
    <row r="43" spans="1:12" ht="15.75" x14ac:dyDescent="0.25">
      <c r="A43" s="624"/>
      <c r="B43" s="608" t="s">
        <v>2149</v>
      </c>
      <c r="C43" s="609" t="s">
        <v>2149</v>
      </c>
      <c r="D43" s="627"/>
      <c r="E43" s="1315"/>
      <c r="F43" s="1316"/>
      <c r="G43" s="628"/>
      <c r="H43" s="629"/>
      <c r="I43" s="630"/>
      <c r="J43" s="377">
        <f t="shared" si="2"/>
        <v>0</v>
      </c>
      <c r="K43" s="378">
        <f t="shared" si="2"/>
        <v>0</v>
      </c>
      <c r="L43" s="379">
        <f t="shared" si="2"/>
        <v>0</v>
      </c>
    </row>
    <row r="44" spans="1:12" ht="15.75" x14ac:dyDescent="0.25">
      <c r="A44" s="625"/>
      <c r="B44" s="610" t="s">
        <v>2150</v>
      </c>
      <c r="C44" s="611" t="s">
        <v>2150</v>
      </c>
      <c r="D44" s="627"/>
      <c r="E44" s="1315"/>
      <c r="F44" s="1316"/>
      <c r="G44" s="628"/>
      <c r="H44" s="629"/>
      <c r="I44" s="630"/>
      <c r="J44" s="377">
        <f t="shared" si="2"/>
        <v>0</v>
      </c>
      <c r="K44" s="378">
        <f t="shared" si="2"/>
        <v>0</v>
      </c>
      <c r="L44" s="379">
        <f t="shared" si="2"/>
        <v>0</v>
      </c>
    </row>
    <row r="45" spans="1:12" ht="21.75" customHeight="1" x14ac:dyDescent="0.25">
      <c r="A45" s="623"/>
      <c r="B45" s="606" t="s">
        <v>17</v>
      </c>
      <c r="C45" s="606" t="s">
        <v>46</v>
      </c>
      <c r="D45" s="631"/>
      <c r="E45" s="1317"/>
      <c r="F45" s="1318"/>
      <c r="G45" s="628"/>
      <c r="H45" s="629"/>
      <c r="I45" s="630"/>
      <c r="J45" s="377">
        <f t="shared" si="2"/>
        <v>0</v>
      </c>
      <c r="K45" s="378">
        <f t="shared" si="2"/>
        <v>0</v>
      </c>
      <c r="L45" s="380">
        <f>IFERROR(((I45-#REF!)/#REF!),0)</f>
        <v>0</v>
      </c>
    </row>
    <row r="46" spans="1:12" ht="35.25" customHeight="1" x14ac:dyDescent="0.25">
      <c r="A46" s="626"/>
      <c r="B46" s="613" t="s">
        <v>2151</v>
      </c>
      <c r="C46" s="614" t="s">
        <v>2151</v>
      </c>
      <c r="D46" s="632"/>
      <c r="E46" s="1319"/>
      <c r="F46" s="1320"/>
      <c r="G46" s="635"/>
      <c r="H46" s="633"/>
      <c r="I46" s="634"/>
      <c r="J46" s="377">
        <f t="shared" si="2"/>
        <v>0</v>
      </c>
      <c r="K46" s="378">
        <f t="shared" si="2"/>
        <v>0</v>
      </c>
      <c r="L46" s="380">
        <f>IFERROR(((I46-#REF!)/#REF!),0)</f>
        <v>0</v>
      </c>
    </row>
    <row r="47" spans="1:12" ht="18" customHeight="1" x14ac:dyDescent="0.25">
      <c r="C47" s="457" t="s">
        <v>2152</v>
      </c>
      <c r="D47" s="277">
        <f>SUM(D8:D45)</f>
        <v>436</v>
      </c>
      <c r="E47" s="1321">
        <f>SUM(E8:E45)</f>
        <v>66220245</v>
      </c>
      <c r="F47" s="1322">
        <f>SUM(F8:F45)</f>
        <v>68839534</v>
      </c>
      <c r="G47" s="277">
        <f>SUM(G9:G45)</f>
        <v>0</v>
      </c>
      <c r="H47" s="278">
        <f>SUM(H9:H45)</f>
        <v>0</v>
      </c>
      <c r="I47" s="279">
        <f>SUM(I9:I45)</f>
        <v>0</v>
      </c>
      <c r="J47" s="280"/>
      <c r="K47" s="281"/>
      <c r="L47" s="282"/>
    </row>
    <row r="48" spans="1:12" ht="18" customHeight="1" x14ac:dyDescent="0.25"/>
  </sheetData>
  <autoFilter ref="B8:L9" xr:uid="{00000000-0009-0000-0000-000005000000}"/>
  <mergeCells count="4">
    <mergeCell ref="D6:L6"/>
    <mergeCell ref="D7:F7"/>
    <mergeCell ref="G7:I7"/>
    <mergeCell ref="J7:L7"/>
  </mergeCells>
  <pageMargins left="0.7" right="0.7" top="0.75" bottom="0.75" header="0.3" footer="0.3"/>
  <pageSetup orientation="portrait" r:id="rId1"/>
  <headerFooter>
    <oddHeader>&amp;RMassachusetts Electric Company and
Nantucket Electric Company
each d/b/a National Grid
D.P.U. 23-30
Grid Modernization Annual Report Appendix CY2022
Page &amp;P of &amp;N</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71EF3-BB05-4671-B636-B39D039C6E04}">
  <dimension ref="A1:P48"/>
  <sheetViews>
    <sheetView zoomScale="55" zoomScaleNormal="55" workbookViewId="0">
      <pane xSplit="3" ySplit="8" topLeftCell="D9" activePane="bottomRight" state="frozen"/>
      <selection activeCell="B15" sqref="B15"/>
      <selection pane="topRight" activeCell="B15" sqref="B15"/>
      <selection pane="bottomLeft" activeCell="B15" sqref="B15"/>
      <selection pane="bottomRight" activeCell="B15" sqref="B15"/>
    </sheetView>
  </sheetViews>
  <sheetFormatPr defaultColWidth="9.140625" defaultRowHeight="15" x14ac:dyDescent="0.25"/>
  <cols>
    <col min="1" max="1" width="23.28515625" customWidth="1"/>
    <col min="2" max="2" width="48.140625" bestFit="1" customWidth="1"/>
    <col min="3" max="3" width="43.7109375" customWidth="1"/>
    <col min="4" max="4" width="20.85546875" customWidth="1"/>
    <col min="5" max="5" width="23.42578125" bestFit="1" customWidth="1"/>
    <col min="6" max="6" width="21.7109375" customWidth="1"/>
    <col min="7" max="7" width="21.5703125" bestFit="1" customWidth="1"/>
    <col min="8" max="8" width="23" customWidth="1"/>
    <col min="9" max="10" width="15.7109375" customWidth="1"/>
    <col min="11" max="11" width="17" customWidth="1"/>
    <col min="12" max="12" width="15.7109375" customWidth="1"/>
    <col min="13" max="15" width="9.7109375" customWidth="1"/>
    <col min="16" max="17" width="10.7109375" customWidth="1"/>
  </cols>
  <sheetData>
    <row r="1" spans="1:16" x14ac:dyDescent="0.25">
      <c r="A1" s="1" t="s">
        <v>2167</v>
      </c>
      <c r="B1" s="1" t="s">
        <v>2178</v>
      </c>
      <c r="D1" s="252" t="s">
        <v>6</v>
      </c>
      <c r="E1" s="252" t="s">
        <v>717</v>
      </c>
      <c r="G1" s="2"/>
      <c r="H1" s="2"/>
      <c r="I1" s="2"/>
      <c r="J1" s="2"/>
      <c r="K1" s="2"/>
      <c r="L1" s="2"/>
    </row>
    <row r="2" spans="1:16" x14ac:dyDescent="0.25">
      <c r="A2" s="1"/>
      <c r="B2" s="2"/>
      <c r="D2" s="252" t="s">
        <v>8</v>
      </c>
      <c r="E2" s="259">
        <v>2025</v>
      </c>
      <c r="G2" s="2"/>
      <c r="H2" s="2"/>
      <c r="I2" s="2"/>
      <c r="J2" s="2"/>
      <c r="K2" s="2"/>
      <c r="L2" s="2"/>
    </row>
    <row r="4" spans="1:16" ht="15" customHeight="1" x14ac:dyDescent="0.25">
      <c r="A4" t="s">
        <v>2179</v>
      </c>
      <c r="B4" s="3"/>
      <c r="C4" s="3"/>
      <c r="D4" s="3"/>
      <c r="E4" s="3"/>
      <c r="G4" s="3"/>
      <c r="H4" s="3"/>
      <c r="I4" s="3"/>
      <c r="J4" s="3"/>
      <c r="K4" s="3"/>
      <c r="L4" s="129"/>
      <c r="M4" s="67"/>
      <c r="N4" s="67"/>
      <c r="O4" s="67"/>
    </row>
    <row r="5" spans="1:16" x14ac:dyDescent="0.25">
      <c r="A5" s="415" t="s">
        <v>2110</v>
      </c>
      <c r="M5" s="67"/>
      <c r="N5" s="67"/>
      <c r="O5" s="67"/>
    </row>
    <row r="6" spans="1:16" ht="15" customHeight="1" x14ac:dyDescent="0.25">
      <c r="A6" s="415"/>
      <c r="B6" s="415"/>
      <c r="C6" s="415"/>
      <c r="D6" s="1544">
        <v>2025</v>
      </c>
      <c r="E6" s="1545"/>
      <c r="F6" s="1545"/>
      <c r="G6" s="1545"/>
      <c r="H6" s="1545"/>
      <c r="I6" s="1545"/>
      <c r="J6" s="1545"/>
      <c r="K6" s="1545"/>
      <c r="L6" s="1546"/>
      <c r="M6" s="2"/>
      <c r="N6" s="2"/>
      <c r="O6" s="2"/>
    </row>
    <row r="7" spans="1:16" ht="15" customHeight="1" x14ac:dyDescent="0.25">
      <c r="A7" s="415"/>
      <c r="B7" s="415"/>
      <c r="C7" s="415"/>
      <c r="D7" s="1538" t="s">
        <v>2111</v>
      </c>
      <c r="E7" s="1539"/>
      <c r="F7" s="1540"/>
      <c r="G7" s="1541" t="s">
        <v>2112</v>
      </c>
      <c r="H7" s="1542"/>
      <c r="I7" s="1543"/>
      <c r="J7" s="1547" t="s">
        <v>2113</v>
      </c>
      <c r="K7" s="1548"/>
      <c r="L7" s="1549"/>
      <c r="M7" s="2"/>
      <c r="N7" s="2"/>
      <c r="O7" s="2"/>
    </row>
    <row r="8" spans="1:16" ht="90" customHeight="1" x14ac:dyDescent="0.25">
      <c r="A8" s="458" t="s">
        <v>6</v>
      </c>
      <c r="B8" s="459" t="s">
        <v>2114</v>
      </c>
      <c r="C8" s="460" t="s">
        <v>2115</v>
      </c>
      <c r="D8" s="262" t="s">
        <v>2116</v>
      </c>
      <c r="E8" s="261" t="s">
        <v>2117</v>
      </c>
      <c r="F8" s="263" t="s">
        <v>2118</v>
      </c>
      <c r="G8" s="262" t="s">
        <v>2119</v>
      </c>
      <c r="H8" s="261" t="s">
        <v>2120</v>
      </c>
      <c r="I8" s="263" t="s">
        <v>2121</v>
      </c>
      <c r="J8" s="262" t="s">
        <v>2122</v>
      </c>
      <c r="K8" s="261" t="s">
        <v>2123</v>
      </c>
      <c r="L8" s="449" t="s">
        <v>2124</v>
      </c>
      <c r="M8" s="2"/>
      <c r="N8" s="2"/>
      <c r="O8" s="2"/>
    </row>
    <row r="9" spans="1:16" ht="18" customHeight="1" x14ac:dyDescent="0.25">
      <c r="A9" s="594"/>
      <c r="B9" s="599" t="s">
        <v>2125</v>
      </c>
      <c r="C9" s="600" t="s">
        <v>2126</v>
      </c>
      <c r="D9" s="639"/>
      <c r="E9" s="1283"/>
      <c r="F9" s="1284"/>
      <c r="G9" s="639"/>
      <c r="H9" s="640"/>
      <c r="I9" s="641"/>
      <c r="J9" s="374">
        <f>IFERROR(((G9-D9)/D9),0)</f>
        <v>0</v>
      </c>
      <c r="K9" s="375">
        <f t="shared" ref="K9:L25" si="0">IFERROR(((H9-E9)/E9),0)</f>
        <v>0</v>
      </c>
      <c r="L9" s="376">
        <f t="shared" si="0"/>
        <v>0</v>
      </c>
      <c r="P9" s="128"/>
    </row>
    <row r="10" spans="1:16" ht="18" customHeight="1" x14ac:dyDescent="0.25">
      <c r="A10" s="595"/>
      <c r="B10" s="596" t="s">
        <v>2125</v>
      </c>
      <c r="C10" s="601" t="s">
        <v>30</v>
      </c>
      <c r="D10" s="642"/>
      <c r="E10" s="1285"/>
      <c r="F10" s="1286"/>
      <c r="G10" s="642"/>
      <c r="H10" s="643"/>
      <c r="I10" s="644"/>
      <c r="J10" s="377">
        <f t="shared" ref="J10:L31" si="1">IFERROR(((G10-D10)/D10),0)</f>
        <v>0</v>
      </c>
      <c r="K10" s="378">
        <f t="shared" si="0"/>
        <v>0</v>
      </c>
      <c r="L10" s="379">
        <f t="shared" si="0"/>
        <v>0</v>
      </c>
      <c r="P10" s="128"/>
    </row>
    <row r="11" spans="1:16" ht="18" customHeight="1" x14ac:dyDescent="0.25">
      <c r="A11" s="595"/>
      <c r="B11" s="596" t="s">
        <v>2125</v>
      </c>
      <c r="C11" s="601" t="s">
        <v>31</v>
      </c>
      <c r="D11" s="636"/>
      <c r="E11" s="1287"/>
      <c r="F11" s="1288"/>
      <c r="G11" s="636"/>
      <c r="H11" s="637"/>
      <c r="I11" s="638"/>
      <c r="J11" s="377">
        <f t="shared" si="1"/>
        <v>0</v>
      </c>
      <c r="K11" s="378">
        <f t="shared" si="0"/>
        <v>0</v>
      </c>
      <c r="L11" s="379">
        <f t="shared" si="0"/>
        <v>0</v>
      </c>
      <c r="P11" s="128"/>
    </row>
    <row r="12" spans="1:16" ht="18" customHeight="1" x14ac:dyDescent="0.25">
      <c r="A12" s="595"/>
      <c r="B12" s="596" t="s">
        <v>2125</v>
      </c>
      <c r="C12" s="601" t="s">
        <v>32</v>
      </c>
      <c r="D12" s="636"/>
      <c r="E12" s="1287"/>
      <c r="F12" s="1288"/>
      <c r="G12" s="636"/>
      <c r="H12" s="637"/>
      <c r="I12" s="638"/>
      <c r="J12" s="377">
        <f t="shared" si="1"/>
        <v>0</v>
      </c>
      <c r="K12" s="378">
        <f t="shared" si="0"/>
        <v>0</v>
      </c>
      <c r="L12" s="379">
        <f t="shared" si="0"/>
        <v>0</v>
      </c>
      <c r="P12" s="128"/>
    </row>
    <row r="13" spans="1:16" ht="18" customHeight="1" x14ac:dyDescent="0.25">
      <c r="A13" s="612" t="s">
        <v>7</v>
      </c>
      <c r="B13" s="619" t="s">
        <v>2127</v>
      </c>
      <c r="C13" s="620" t="s">
        <v>2128</v>
      </c>
      <c r="D13" s="274">
        <v>32</v>
      </c>
      <c r="E13" s="1289">
        <v>876941</v>
      </c>
      <c r="F13" s="1290">
        <v>875000</v>
      </c>
      <c r="G13" s="1109"/>
      <c r="H13" s="1110"/>
      <c r="I13" s="1111"/>
      <c r="J13" s="377">
        <f t="shared" si="1"/>
        <v>-1</v>
      </c>
      <c r="K13" s="378">
        <f t="shared" si="0"/>
        <v>-1</v>
      </c>
      <c r="L13" s="379">
        <f t="shared" si="0"/>
        <v>-1</v>
      </c>
      <c r="P13" s="128"/>
    </row>
    <row r="14" spans="1:16" ht="18" customHeight="1" x14ac:dyDescent="0.25">
      <c r="A14" s="616" t="s">
        <v>7</v>
      </c>
      <c r="B14" s="621" t="s">
        <v>12</v>
      </c>
      <c r="C14" s="820" t="s">
        <v>1452</v>
      </c>
      <c r="D14" s="266">
        <v>96</v>
      </c>
      <c r="E14" s="1291">
        <f>10121805*($D14/SUM($D$14:$D$17))</f>
        <v>8097444</v>
      </c>
      <c r="F14" s="1292">
        <f>9851000*($D14/SUM($D$14:$D$17))</f>
        <v>7880800</v>
      </c>
      <c r="G14" s="266"/>
      <c r="H14" s="264"/>
      <c r="I14" s="265"/>
      <c r="J14" s="377">
        <f t="shared" si="1"/>
        <v>-1</v>
      </c>
      <c r="K14" s="378">
        <f t="shared" si="0"/>
        <v>-1</v>
      </c>
      <c r="L14" s="379">
        <f t="shared" si="0"/>
        <v>-1</v>
      </c>
      <c r="N14" s="13"/>
      <c r="P14" s="128"/>
    </row>
    <row r="15" spans="1:16" ht="18" customHeight="1" x14ac:dyDescent="0.25">
      <c r="A15" s="603" t="s">
        <v>7</v>
      </c>
      <c r="B15" s="597" t="s">
        <v>12</v>
      </c>
      <c r="C15" s="815" t="s">
        <v>2129</v>
      </c>
      <c r="D15" s="271">
        <v>24</v>
      </c>
      <c r="E15" s="1294">
        <f>10121805*($D15/SUM($D$14:$D$17))</f>
        <v>2024361</v>
      </c>
      <c r="F15" s="1293">
        <f>9851000*($D15/SUM($D$14:$D$17))</f>
        <v>1970200</v>
      </c>
      <c r="G15" s="271"/>
      <c r="H15" s="272"/>
      <c r="I15" s="273"/>
      <c r="J15" s="377">
        <f t="shared" si="1"/>
        <v>-1</v>
      </c>
      <c r="K15" s="378">
        <f t="shared" si="0"/>
        <v>-1</v>
      </c>
      <c r="L15" s="379">
        <f t="shared" si="0"/>
        <v>-1</v>
      </c>
      <c r="P15" s="128"/>
    </row>
    <row r="16" spans="1:16" ht="18" customHeight="1" x14ac:dyDescent="0.25">
      <c r="A16" s="605" t="s">
        <v>7</v>
      </c>
      <c r="B16" s="597" t="s">
        <v>12</v>
      </c>
      <c r="C16" s="819" t="s">
        <v>2128</v>
      </c>
      <c r="D16" s="271"/>
      <c r="E16" s="1294"/>
      <c r="F16" s="1293"/>
      <c r="G16" s="271"/>
      <c r="H16" s="272"/>
      <c r="I16" s="273"/>
      <c r="J16" s="377">
        <f t="shared" si="1"/>
        <v>0</v>
      </c>
      <c r="K16" s="378">
        <f t="shared" si="0"/>
        <v>0</v>
      </c>
      <c r="L16" s="379">
        <f t="shared" si="0"/>
        <v>0</v>
      </c>
      <c r="P16" s="128"/>
    </row>
    <row r="17" spans="1:16" ht="18" customHeight="1" x14ac:dyDescent="0.25">
      <c r="A17" s="612" t="s">
        <v>7</v>
      </c>
      <c r="B17" s="619" t="s">
        <v>12</v>
      </c>
      <c r="C17" s="818" t="s">
        <v>2130</v>
      </c>
      <c r="D17" s="1109"/>
      <c r="E17" s="1295"/>
      <c r="F17" s="1296"/>
      <c r="G17" s="1109"/>
      <c r="H17" s="1110"/>
      <c r="I17" s="1111"/>
      <c r="J17" s="377">
        <f t="shared" si="1"/>
        <v>0</v>
      </c>
      <c r="K17" s="378">
        <f t="shared" si="0"/>
        <v>0</v>
      </c>
      <c r="L17" s="379">
        <f t="shared" si="0"/>
        <v>0</v>
      </c>
      <c r="P17" s="128"/>
    </row>
    <row r="18" spans="1:16" ht="18" customHeight="1" x14ac:dyDescent="0.25">
      <c r="A18" s="618"/>
      <c r="B18" s="598" t="s">
        <v>13</v>
      </c>
      <c r="C18" s="817" t="s">
        <v>37</v>
      </c>
      <c r="D18" s="639"/>
      <c r="E18" s="1283"/>
      <c r="F18" s="1284"/>
      <c r="G18" s="639"/>
      <c r="H18" s="640"/>
      <c r="I18" s="641"/>
      <c r="J18" s="377">
        <f t="shared" si="1"/>
        <v>0</v>
      </c>
      <c r="K18" s="378">
        <f t="shared" si="0"/>
        <v>0</v>
      </c>
      <c r="L18" s="379">
        <f t="shared" si="0"/>
        <v>0</v>
      </c>
      <c r="P18" s="128"/>
    </row>
    <row r="19" spans="1:16" ht="18" customHeight="1" x14ac:dyDescent="0.25">
      <c r="A19" s="595"/>
      <c r="B19" s="596" t="s">
        <v>13</v>
      </c>
      <c r="C19" s="816" t="s">
        <v>38</v>
      </c>
      <c r="D19" s="636"/>
      <c r="E19" s="1287"/>
      <c r="F19" s="1288"/>
      <c r="G19" s="636"/>
      <c r="H19" s="637"/>
      <c r="I19" s="638"/>
      <c r="J19" s="377">
        <f t="shared" si="1"/>
        <v>0</v>
      </c>
      <c r="K19" s="378">
        <f t="shared" si="0"/>
        <v>0</v>
      </c>
      <c r="L19" s="379">
        <f t="shared" si="0"/>
        <v>0</v>
      </c>
      <c r="P19" s="128"/>
    </row>
    <row r="20" spans="1:16" ht="18" customHeight="1" x14ac:dyDescent="0.25">
      <c r="A20" s="603" t="s">
        <v>7</v>
      </c>
      <c r="B20" s="597" t="s">
        <v>13</v>
      </c>
      <c r="C20" s="815" t="s">
        <v>39</v>
      </c>
      <c r="D20" s="271">
        <v>42</v>
      </c>
      <c r="E20" s="1294">
        <f>23458787*($D20/SUM($D$20:$D$23))</f>
        <v>3351255.2857142854</v>
      </c>
      <c r="F20" s="1293">
        <f>22460000*($D20/SUM($D$20:$D$23))</f>
        <v>3208571.4285714282</v>
      </c>
      <c r="G20" s="271"/>
      <c r="H20" s="272"/>
      <c r="I20" s="273"/>
      <c r="J20" s="377">
        <f t="shared" si="1"/>
        <v>-1</v>
      </c>
      <c r="K20" s="378">
        <f t="shared" si="0"/>
        <v>-1</v>
      </c>
      <c r="L20" s="379">
        <f t="shared" si="0"/>
        <v>-1</v>
      </c>
      <c r="P20" s="128"/>
    </row>
    <row r="21" spans="1:16" ht="18" customHeight="1" x14ac:dyDescent="0.25">
      <c r="A21" s="603" t="s">
        <v>7</v>
      </c>
      <c r="B21" s="597" t="s">
        <v>13</v>
      </c>
      <c r="C21" s="815" t="s">
        <v>40</v>
      </c>
      <c r="D21" s="271">
        <v>140</v>
      </c>
      <c r="E21" s="1294">
        <f>23458787*($D21/SUM($D$20:$D$23))</f>
        <v>11170850.952380951</v>
      </c>
      <c r="F21" s="1293">
        <f>22460000*($D21/SUM($D$20:$D$23))</f>
        <v>10695238.095238095</v>
      </c>
      <c r="G21" s="271"/>
      <c r="H21" s="272"/>
      <c r="I21" s="273"/>
      <c r="J21" s="377">
        <f t="shared" si="1"/>
        <v>-1</v>
      </c>
      <c r="K21" s="378">
        <f t="shared" si="0"/>
        <v>-1</v>
      </c>
      <c r="L21" s="379">
        <f t="shared" si="0"/>
        <v>-1</v>
      </c>
      <c r="P21" s="128"/>
    </row>
    <row r="22" spans="1:16" ht="18" customHeight="1" x14ac:dyDescent="0.25">
      <c r="A22" s="603" t="s">
        <v>7</v>
      </c>
      <c r="B22" s="597" t="s">
        <v>13</v>
      </c>
      <c r="C22" s="815" t="s">
        <v>41</v>
      </c>
      <c r="D22" s="271"/>
      <c r="E22" s="1294">
        <f>23458787*($D22/SUM($D$20:$D$23))</f>
        <v>0</v>
      </c>
      <c r="F22" s="1293">
        <f>22460000*($D22/SUM($D$20:$D$23))</f>
        <v>0</v>
      </c>
      <c r="G22" s="271"/>
      <c r="H22" s="272"/>
      <c r="I22" s="273"/>
      <c r="J22" s="377">
        <f t="shared" si="1"/>
        <v>0</v>
      </c>
      <c r="K22" s="378">
        <f t="shared" si="0"/>
        <v>0</v>
      </c>
      <c r="L22" s="379">
        <f t="shared" si="0"/>
        <v>0</v>
      </c>
      <c r="P22" s="128"/>
    </row>
    <row r="23" spans="1:16" ht="18" customHeight="1" x14ac:dyDescent="0.25">
      <c r="A23" s="605" t="s">
        <v>7</v>
      </c>
      <c r="B23" s="1095" t="s">
        <v>13</v>
      </c>
      <c r="C23" s="819" t="s">
        <v>42</v>
      </c>
      <c r="D23" s="1109">
        <v>112</v>
      </c>
      <c r="E23" s="1295">
        <f>23458787*($D23/SUM($D$20:$D$23))</f>
        <v>8936680.7619047612</v>
      </c>
      <c r="F23" s="1296">
        <f>22460000*($D23/SUM($D$20:$D$23))</f>
        <v>8556190.4761904757</v>
      </c>
      <c r="G23" s="1109"/>
      <c r="H23" s="1110"/>
      <c r="I23" s="1111"/>
      <c r="J23" s="377">
        <f t="shared" si="1"/>
        <v>-1</v>
      </c>
      <c r="K23" s="378">
        <f t="shared" si="0"/>
        <v>-1</v>
      </c>
      <c r="L23" s="379">
        <f t="shared" si="0"/>
        <v>-1</v>
      </c>
      <c r="P23" s="128"/>
    </row>
    <row r="24" spans="1:16" ht="18" customHeight="1" x14ac:dyDescent="0.25">
      <c r="A24" s="369" t="s">
        <v>7</v>
      </c>
      <c r="B24" s="1105" t="s">
        <v>14</v>
      </c>
      <c r="C24" s="1098" t="s">
        <v>2170</v>
      </c>
      <c r="D24" s="266"/>
      <c r="E24" s="1291">
        <v>0</v>
      </c>
      <c r="F24" s="1292">
        <v>0</v>
      </c>
      <c r="G24" s="266"/>
      <c r="H24" s="264"/>
      <c r="I24" s="265"/>
      <c r="J24" s="377">
        <f t="shared" si="1"/>
        <v>0</v>
      </c>
      <c r="K24" s="378">
        <f t="shared" si="0"/>
        <v>0</v>
      </c>
      <c r="L24" s="379">
        <f t="shared" si="0"/>
        <v>0</v>
      </c>
      <c r="O24" s="12"/>
      <c r="P24" s="128"/>
    </row>
    <row r="25" spans="1:16" ht="18" customHeight="1" x14ac:dyDescent="0.25">
      <c r="A25" s="1103" t="s">
        <v>7</v>
      </c>
      <c r="B25" s="597" t="s">
        <v>14</v>
      </c>
      <c r="C25" s="1104" t="s">
        <v>2135</v>
      </c>
      <c r="D25" s="271"/>
      <c r="E25" s="1294">
        <v>1857481</v>
      </c>
      <c r="F25" s="1293">
        <v>1652000</v>
      </c>
      <c r="G25" s="271"/>
      <c r="H25" s="272"/>
      <c r="I25" s="273"/>
      <c r="J25" s="377">
        <f t="shared" si="1"/>
        <v>0</v>
      </c>
      <c r="K25" s="378">
        <f t="shared" si="0"/>
        <v>-1</v>
      </c>
      <c r="L25" s="379">
        <f t="shared" si="0"/>
        <v>-1</v>
      </c>
      <c r="O25" s="12"/>
      <c r="P25" s="128"/>
    </row>
    <row r="26" spans="1:16" ht="18" customHeight="1" x14ac:dyDescent="0.25">
      <c r="A26" s="1103" t="s">
        <v>7</v>
      </c>
      <c r="B26" s="597" t="s">
        <v>14</v>
      </c>
      <c r="C26" s="1104" t="s">
        <v>43</v>
      </c>
      <c r="D26" s="271"/>
      <c r="E26" s="1294">
        <v>293468</v>
      </c>
      <c r="F26" s="1293">
        <v>448000</v>
      </c>
      <c r="G26" s="271"/>
      <c r="H26" s="272"/>
      <c r="I26" s="273"/>
      <c r="J26" s="377">
        <f t="shared" si="1"/>
        <v>0</v>
      </c>
      <c r="K26" s="378">
        <f t="shared" si="1"/>
        <v>-1</v>
      </c>
      <c r="L26" s="379">
        <f t="shared" si="1"/>
        <v>-1</v>
      </c>
      <c r="O26" s="12"/>
      <c r="P26" s="128"/>
    </row>
    <row r="27" spans="1:16" ht="18" customHeight="1" x14ac:dyDescent="0.25">
      <c r="A27" s="1103" t="s">
        <v>7</v>
      </c>
      <c r="B27" s="597" t="s">
        <v>14</v>
      </c>
      <c r="C27" s="1104" t="s">
        <v>2132</v>
      </c>
      <c r="D27" s="271"/>
      <c r="E27" s="1294">
        <v>1025133</v>
      </c>
      <c r="F27" s="1293">
        <v>1472000</v>
      </c>
      <c r="G27" s="271"/>
      <c r="H27" s="272"/>
      <c r="I27" s="273"/>
      <c r="J27" s="377">
        <f t="shared" si="1"/>
        <v>0</v>
      </c>
      <c r="K27" s="378">
        <f t="shared" si="1"/>
        <v>-1</v>
      </c>
      <c r="L27" s="379">
        <f t="shared" si="1"/>
        <v>-1</v>
      </c>
      <c r="O27" s="12"/>
      <c r="P27" s="128"/>
    </row>
    <row r="28" spans="1:16" ht="18" customHeight="1" x14ac:dyDescent="0.25">
      <c r="A28" s="1103" t="s">
        <v>7</v>
      </c>
      <c r="B28" s="597" t="s">
        <v>14</v>
      </c>
      <c r="C28" s="1104" t="s">
        <v>2171</v>
      </c>
      <c r="D28" s="271"/>
      <c r="E28" s="1294">
        <v>1298747</v>
      </c>
      <c r="F28" s="1293">
        <v>362000</v>
      </c>
      <c r="G28" s="271"/>
      <c r="H28" s="272"/>
      <c r="I28" s="273"/>
      <c r="J28" s="377">
        <f t="shared" si="1"/>
        <v>0</v>
      </c>
      <c r="K28" s="378">
        <f t="shared" si="1"/>
        <v>-1</v>
      </c>
      <c r="L28" s="379">
        <f t="shared" si="1"/>
        <v>-1</v>
      </c>
      <c r="O28" s="12"/>
      <c r="P28" s="128"/>
    </row>
    <row r="29" spans="1:16" ht="18" customHeight="1" x14ac:dyDescent="0.25">
      <c r="A29" s="203" t="s">
        <v>7</v>
      </c>
      <c r="B29" s="1097" t="s">
        <v>18</v>
      </c>
      <c r="C29" s="1099" t="s">
        <v>2136</v>
      </c>
      <c r="D29" s="271"/>
      <c r="E29" s="1294"/>
      <c r="F29" s="1293"/>
      <c r="G29" s="271"/>
      <c r="H29" s="272"/>
      <c r="I29" s="273"/>
      <c r="J29" s="377">
        <f t="shared" si="1"/>
        <v>0</v>
      </c>
      <c r="K29" s="378">
        <f t="shared" si="1"/>
        <v>0</v>
      </c>
      <c r="L29" s="379">
        <f t="shared" si="1"/>
        <v>0</v>
      </c>
      <c r="O29" s="12"/>
      <c r="P29" s="128"/>
    </row>
    <row r="30" spans="1:16" ht="18" customHeight="1" x14ac:dyDescent="0.25">
      <c r="A30" s="1100"/>
      <c r="B30" s="1101" t="s">
        <v>18</v>
      </c>
      <c r="C30" s="1102" t="s">
        <v>47</v>
      </c>
      <c r="D30" s="1106"/>
      <c r="E30" s="1297"/>
      <c r="F30" s="1298"/>
      <c r="G30" s="1106"/>
      <c r="H30" s="1107"/>
      <c r="I30" s="1108"/>
      <c r="J30" s="377">
        <f t="shared" si="1"/>
        <v>0</v>
      </c>
      <c r="K30" s="378">
        <f t="shared" si="1"/>
        <v>0</v>
      </c>
      <c r="L30" s="379">
        <f t="shared" si="1"/>
        <v>0</v>
      </c>
      <c r="O30" s="12"/>
      <c r="P30" s="128"/>
    </row>
    <row r="31" spans="1:16" ht="30" customHeight="1" x14ac:dyDescent="0.25">
      <c r="A31" s="1279" t="s">
        <v>7</v>
      </c>
      <c r="B31" s="599" t="s">
        <v>2137</v>
      </c>
      <c r="C31" s="1376" t="s">
        <v>15</v>
      </c>
      <c r="D31" s="1280"/>
      <c r="E31" s="1299">
        <v>30018755</v>
      </c>
      <c r="F31" s="1300">
        <v>28099000</v>
      </c>
      <c r="G31" s="1280"/>
      <c r="H31" s="1281"/>
      <c r="I31" s="1282"/>
      <c r="J31" s="377">
        <f t="shared" si="1"/>
        <v>0</v>
      </c>
      <c r="K31" s="378">
        <f t="shared" si="1"/>
        <v>-1</v>
      </c>
      <c r="L31" s="379">
        <f t="shared" si="1"/>
        <v>-1</v>
      </c>
    </row>
    <row r="32" spans="1:16" ht="30" customHeight="1" x14ac:dyDescent="0.25">
      <c r="A32" s="1096" t="s">
        <v>7</v>
      </c>
      <c r="B32" s="596" t="s">
        <v>2137</v>
      </c>
      <c r="C32" s="1377" t="s">
        <v>718</v>
      </c>
      <c r="D32" s="268"/>
      <c r="E32" s="1301">
        <v>310534</v>
      </c>
      <c r="F32" s="1302">
        <v>59000</v>
      </c>
      <c r="G32" s="268"/>
      <c r="H32" s="269"/>
      <c r="I32" s="270"/>
      <c r="J32" s="377">
        <f t="shared" ref="J32:L46" si="2">IFERROR(((G32-D32)/D32),0)</f>
        <v>0</v>
      </c>
      <c r="K32" s="378">
        <f t="shared" si="2"/>
        <v>-1</v>
      </c>
      <c r="L32" s="379">
        <f t="shared" si="2"/>
        <v>-1</v>
      </c>
    </row>
    <row r="33" spans="1:12" ht="18" customHeight="1" x14ac:dyDescent="0.25">
      <c r="A33" s="1093" t="s">
        <v>7</v>
      </c>
      <c r="B33" s="1115" t="s">
        <v>2172</v>
      </c>
      <c r="C33" s="1116" t="s">
        <v>2138</v>
      </c>
      <c r="D33" s="1117"/>
      <c r="E33" s="1303">
        <v>131565</v>
      </c>
      <c r="F33" s="1304">
        <v>161000</v>
      </c>
      <c r="G33" s="266"/>
      <c r="H33" s="264"/>
      <c r="I33" s="265"/>
      <c r="J33" s="377">
        <f t="shared" si="2"/>
        <v>0</v>
      </c>
      <c r="K33" s="378">
        <f t="shared" si="2"/>
        <v>-1</v>
      </c>
      <c r="L33" s="379">
        <f t="shared" si="2"/>
        <v>-1</v>
      </c>
    </row>
    <row r="34" spans="1:12" ht="18" customHeight="1" x14ac:dyDescent="0.25">
      <c r="A34" s="1096" t="s">
        <v>7</v>
      </c>
      <c r="B34" s="615" t="s">
        <v>2172</v>
      </c>
      <c r="C34" s="617" t="s">
        <v>2173</v>
      </c>
      <c r="D34" s="622">
        <v>0</v>
      </c>
      <c r="E34" s="1305">
        <v>7576170</v>
      </c>
      <c r="F34" s="1306">
        <v>6815000</v>
      </c>
      <c r="G34" s="271"/>
      <c r="H34" s="272"/>
      <c r="I34" s="273"/>
      <c r="J34" s="377">
        <f t="shared" si="2"/>
        <v>0</v>
      </c>
      <c r="K34" s="378">
        <f t="shared" si="2"/>
        <v>-1</v>
      </c>
      <c r="L34" s="379">
        <f t="shared" si="2"/>
        <v>-1</v>
      </c>
    </row>
    <row r="35" spans="1:12" ht="18" customHeight="1" x14ac:dyDescent="0.25">
      <c r="A35" s="1096" t="s">
        <v>7</v>
      </c>
      <c r="B35" s="615" t="s">
        <v>2172</v>
      </c>
      <c r="C35" s="617" t="s">
        <v>2140</v>
      </c>
      <c r="D35" s="622"/>
      <c r="E35" s="1305">
        <v>464234</v>
      </c>
      <c r="F35" s="1306">
        <v>531000</v>
      </c>
      <c r="G35" s="271"/>
      <c r="H35" s="272"/>
      <c r="I35" s="273"/>
      <c r="J35" s="377">
        <f t="shared" si="2"/>
        <v>0</v>
      </c>
      <c r="K35" s="378">
        <f t="shared" si="2"/>
        <v>-1</v>
      </c>
      <c r="L35" s="379">
        <f t="shared" si="2"/>
        <v>-1</v>
      </c>
    </row>
    <row r="36" spans="1:12" ht="18" customHeight="1" x14ac:dyDescent="0.25">
      <c r="A36" s="1094"/>
      <c r="B36" s="602" t="s">
        <v>19</v>
      </c>
      <c r="C36" s="604" t="s">
        <v>2141</v>
      </c>
      <c r="D36" s="513"/>
      <c r="E36" s="1307"/>
      <c r="F36" s="1308"/>
      <c r="G36" s="271"/>
      <c r="H36" s="272"/>
      <c r="I36" s="273"/>
      <c r="J36" s="377">
        <f t="shared" si="2"/>
        <v>0</v>
      </c>
      <c r="K36" s="378">
        <f t="shared" si="2"/>
        <v>0</v>
      </c>
      <c r="L36" s="379">
        <f t="shared" si="2"/>
        <v>0</v>
      </c>
    </row>
    <row r="37" spans="1:12" ht="18" customHeight="1" x14ac:dyDescent="0.25">
      <c r="A37" s="1118" t="s">
        <v>7</v>
      </c>
      <c r="B37" s="606" t="s">
        <v>20</v>
      </c>
      <c r="C37" s="607" t="s">
        <v>2174</v>
      </c>
      <c r="D37" s="513"/>
      <c r="E37" s="1307">
        <v>912000</v>
      </c>
      <c r="F37" s="1308">
        <v>915000</v>
      </c>
      <c r="G37" s="274"/>
      <c r="H37" s="275"/>
      <c r="I37" s="276"/>
      <c r="J37" s="377">
        <f t="shared" si="2"/>
        <v>0</v>
      </c>
      <c r="K37" s="378">
        <f t="shared" si="2"/>
        <v>-1</v>
      </c>
      <c r="L37" s="379">
        <f t="shared" si="2"/>
        <v>-1</v>
      </c>
    </row>
    <row r="38" spans="1:12" ht="18" customHeight="1" x14ac:dyDescent="0.25">
      <c r="A38" s="1119" t="s">
        <v>7</v>
      </c>
      <c r="B38" s="1120" t="s">
        <v>20</v>
      </c>
      <c r="C38" s="1121" t="s">
        <v>2175</v>
      </c>
      <c r="D38" s="1122"/>
      <c r="E38" s="1309"/>
      <c r="F38" s="1310"/>
      <c r="G38" s="1109"/>
      <c r="H38" s="1110"/>
      <c r="I38" s="1111"/>
      <c r="J38" s="377">
        <f t="shared" si="2"/>
        <v>0</v>
      </c>
      <c r="K38" s="378">
        <f t="shared" si="2"/>
        <v>0</v>
      </c>
      <c r="L38" s="379">
        <f t="shared" si="2"/>
        <v>0</v>
      </c>
    </row>
    <row r="39" spans="1:12" ht="18" customHeight="1" x14ac:dyDescent="0.25">
      <c r="A39" s="1112"/>
      <c r="B39" s="1113" t="s">
        <v>2144</v>
      </c>
      <c r="C39" s="1114" t="s">
        <v>21</v>
      </c>
      <c r="D39" s="475"/>
      <c r="E39" s="1311"/>
      <c r="F39" s="1312"/>
      <c r="G39" s="466"/>
      <c r="H39" s="464"/>
      <c r="I39" s="465"/>
      <c r="J39" s="377">
        <f t="shared" si="2"/>
        <v>0</v>
      </c>
      <c r="K39" s="378">
        <f t="shared" si="2"/>
        <v>0</v>
      </c>
      <c r="L39" s="379">
        <f t="shared" si="2"/>
        <v>0</v>
      </c>
    </row>
    <row r="40" spans="1:12" ht="18" customHeight="1" x14ac:dyDescent="0.25">
      <c r="A40" s="616" t="s">
        <v>7</v>
      </c>
      <c r="B40" s="615" t="s">
        <v>2145</v>
      </c>
      <c r="C40" s="617" t="s">
        <v>2146</v>
      </c>
      <c r="D40" s="206"/>
      <c r="E40" s="1313"/>
      <c r="F40" s="1314"/>
      <c r="G40" s="274"/>
      <c r="H40" s="275"/>
      <c r="I40" s="276"/>
      <c r="J40" s="377">
        <f t="shared" si="2"/>
        <v>0</v>
      </c>
      <c r="K40" s="378">
        <f t="shared" si="2"/>
        <v>0</v>
      </c>
      <c r="L40" s="379">
        <f t="shared" si="2"/>
        <v>0</v>
      </c>
    </row>
    <row r="41" spans="1:12" ht="18" customHeight="1" x14ac:dyDescent="0.25">
      <c r="A41" s="603" t="s">
        <v>7</v>
      </c>
      <c r="B41" s="602" t="s">
        <v>2145</v>
      </c>
      <c r="C41" s="604" t="s">
        <v>2147</v>
      </c>
      <c r="D41" s="206"/>
      <c r="E41" s="1313"/>
      <c r="F41" s="1314"/>
      <c r="G41" s="274"/>
      <c r="H41" s="275"/>
      <c r="I41" s="276"/>
      <c r="J41" s="377">
        <f t="shared" si="2"/>
        <v>0</v>
      </c>
      <c r="K41" s="378">
        <f t="shared" si="2"/>
        <v>0</v>
      </c>
      <c r="L41" s="379">
        <f t="shared" si="2"/>
        <v>0</v>
      </c>
    </row>
    <row r="42" spans="1:12" x14ac:dyDescent="0.25">
      <c r="A42" s="623"/>
      <c r="B42" s="606" t="s">
        <v>2145</v>
      </c>
      <c r="C42" s="607" t="s">
        <v>2148</v>
      </c>
      <c r="D42" s="627"/>
      <c r="E42" s="1315"/>
      <c r="F42" s="1316"/>
      <c r="G42" s="628"/>
      <c r="H42" s="629"/>
      <c r="I42" s="630"/>
      <c r="J42" s="377">
        <f t="shared" si="2"/>
        <v>0</v>
      </c>
      <c r="K42" s="378">
        <f t="shared" si="2"/>
        <v>0</v>
      </c>
      <c r="L42" s="379">
        <f t="shared" si="2"/>
        <v>0</v>
      </c>
    </row>
    <row r="43" spans="1:12" ht="15.75" x14ac:dyDescent="0.25">
      <c r="A43" s="624"/>
      <c r="B43" s="608" t="s">
        <v>2149</v>
      </c>
      <c r="C43" s="609" t="s">
        <v>2149</v>
      </c>
      <c r="D43" s="627"/>
      <c r="E43" s="1315"/>
      <c r="F43" s="1316"/>
      <c r="G43" s="628"/>
      <c r="H43" s="629"/>
      <c r="I43" s="630"/>
      <c r="J43" s="377">
        <f t="shared" si="2"/>
        <v>0</v>
      </c>
      <c r="K43" s="378">
        <f t="shared" si="2"/>
        <v>0</v>
      </c>
      <c r="L43" s="379">
        <f t="shared" si="2"/>
        <v>0</v>
      </c>
    </row>
    <row r="44" spans="1:12" ht="15.75" x14ac:dyDescent="0.25">
      <c r="A44" s="625"/>
      <c r="B44" s="610" t="s">
        <v>2150</v>
      </c>
      <c r="C44" s="611" t="s">
        <v>2150</v>
      </c>
      <c r="D44" s="627"/>
      <c r="E44" s="1315"/>
      <c r="F44" s="1316"/>
      <c r="G44" s="628"/>
      <c r="H44" s="629"/>
      <c r="I44" s="630"/>
      <c r="J44" s="377">
        <f t="shared" si="2"/>
        <v>0</v>
      </c>
      <c r="K44" s="378">
        <f t="shared" si="2"/>
        <v>0</v>
      </c>
      <c r="L44" s="379">
        <f t="shared" si="2"/>
        <v>0</v>
      </c>
    </row>
    <row r="45" spans="1:12" ht="21.75" customHeight="1" x14ac:dyDescent="0.25">
      <c r="A45" s="623"/>
      <c r="B45" s="606" t="s">
        <v>17</v>
      </c>
      <c r="C45" s="1367" t="s">
        <v>46</v>
      </c>
      <c r="D45" s="1363"/>
      <c r="E45" s="1364"/>
      <c r="F45" s="1364"/>
      <c r="G45" s="1365"/>
      <c r="H45" s="1366"/>
      <c r="I45" s="1366"/>
      <c r="J45" s="1368">
        <f t="shared" si="2"/>
        <v>0</v>
      </c>
      <c r="K45" s="378">
        <f t="shared" si="2"/>
        <v>0</v>
      </c>
      <c r="L45" s="380">
        <f>IFERROR(((I45-#REF!)/#REF!),0)</f>
        <v>0</v>
      </c>
    </row>
    <row r="46" spans="1:12" ht="35.25" customHeight="1" x14ac:dyDescent="0.25">
      <c r="A46" s="626"/>
      <c r="B46" s="613" t="s">
        <v>2151</v>
      </c>
      <c r="C46" s="1237" t="s">
        <v>2151</v>
      </c>
      <c r="D46" s="1363"/>
      <c r="E46" s="1364"/>
      <c r="F46" s="1364"/>
      <c r="G46" s="1365"/>
      <c r="H46" s="1366"/>
      <c r="I46" s="1366"/>
      <c r="J46" s="1368">
        <f t="shared" si="2"/>
        <v>0</v>
      </c>
      <c r="K46" s="378">
        <f t="shared" si="2"/>
        <v>0</v>
      </c>
      <c r="L46" s="380">
        <f>IFERROR(((I46-#REF!)/#REF!),0)</f>
        <v>0</v>
      </c>
    </row>
    <row r="47" spans="1:12" ht="18" customHeight="1" x14ac:dyDescent="0.25">
      <c r="C47" s="457" t="s">
        <v>2152</v>
      </c>
      <c r="D47" s="1369">
        <f>SUM(D8:D45)</f>
        <v>446</v>
      </c>
      <c r="E47" s="1370">
        <f>SUM(E8:E45)</f>
        <v>78345620</v>
      </c>
      <c r="F47" s="1371">
        <f>SUM(F8:F45)</f>
        <v>73700000</v>
      </c>
      <c r="G47" s="1369">
        <f>SUM(G9:G45)</f>
        <v>0</v>
      </c>
      <c r="H47" s="1372">
        <f>SUM(H9:H45)</f>
        <v>0</v>
      </c>
      <c r="I47" s="1373">
        <f>SUM(I9:I45)</f>
        <v>0</v>
      </c>
      <c r="J47" s="280"/>
      <c r="K47" s="281"/>
      <c r="L47" s="282"/>
    </row>
    <row r="48" spans="1:12" ht="18" customHeight="1" x14ac:dyDescent="0.25"/>
  </sheetData>
  <autoFilter ref="B8:L9" xr:uid="{00000000-0009-0000-0000-000005000000}"/>
  <mergeCells count="4">
    <mergeCell ref="D6:L6"/>
    <mergeCell ref="D7:F7"/>
    <mergeCell ref="G7:I7"/>
    <mergeCell ref="J7:L7"/>
  </mergeCells>
  <pageMargins left="0.7" right="0.7" top="0.75" bottom="0.75" header="0.3" footer="0.3"/>
  <pageSetup orientation="portrait" r:id="rId1"/>
  <headerFooter>
    <oddHeader>&amp;RMassachusetts Electric Company and
Nantucket Electric Company
each d/b/a National Grid
D.P.U. 23-30
Grid Modernization Annual Report Appendix CY2022
Page &amp;P of &amp;N</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ACEB1-FD1F-474E-827C-10ABA459C1F3}">
  <dimension ref="A1:AG180"/>
  <sheetViews>
    <sheetView zoomScale="80" zoomScaleNormal="80" workbookViewId="0">
      <selection activeCell="B15" sqref="B15"/>
    </sheetView>
  </sheetViews>
  <sheetFormatPr defaultColWidth="9.140625" defaultRowHeight="15" x14ac:dyDescent="0.25"/>
  <cols>
    <col min="1" max="1" width="23.28515625" customWidth="1"/>
    <col min="2" max="2" width="53.5703125" customWidth="1"/>
    <col min="3" max="3" width="32.140625" customWidth="1"/>
    <col min="4" max="4" width="21.28515625" customWidth="1"/>
    <col min="5" max="5" width="23.42578125" bestFit="1" customWidth="1"/>
    <col min="6" max="6" width="21.7109375" customWidth="1"/>
    <col min="7" max="7" width="15.7109375" customWidth="1"/>
    <col min="8" max="8" width="19.5703125" customWidth="1"/>
    <col min="9" max="10" width="15.7109375" customWidth="1"/>
    <col min="11" max="11" width="17" customWidth="1"/>
    <col min="12" max="12" width="15.7109375" customWidth="1"/>
    <col min="13" max="17" width="16.7109375" customWidth="1"/>
    <col min="18" max="18" width="17.42578125" customWidth="1"/>
    <col min="19" max="19" width="17.85546875" customWidth="1"/>
    <col min="20" max="21" width="16.7109375" customWidth="1"/>
    <col min="22" max="22" width="17.7109375" customWidth="1"/>
    <col min="23" max="28" width="16.7109375" customWidth="1"/>
    <col min="29" max="33" width="9.7109375" customWidth="1"/>
    <col min="34" max="35" width="10.7109375" customWidth="1"/>
  </cols>
  <sheetData>
    <row r="1" spans="1:33" x14ac:dyDescent="0.25">
      <c r="A1" s="1" t="s">
        <v>2180</v>
      </c>
      <c r="B1" s="1" t="s">
        <v>2181</v>
      </c>
      <c r="D1" s="252" t="s">
        <v>6</v>
      </c>
      <c r="E1" s="252" t="s">
        <v>717</v>
      </c>
      <c r="G1" s="2"/>
      <c r="H1" s="2"/>
      <c r="I1" s="2"/>
      <c r="J1" s="2"/>
      <c r="K1" s="2"/>
      <c r="L1" s="2"/>
      <c r="M1" s="1"/>
    </row>
    <row r="2" spans="1:33" x14ac:dyDescent="0.25">
      <c r="A2" s="1"/>
      <c r="B2" s="2"/>
      <c r="D2" s="252" t="s">
        <v>743</v>
      </c>
      <c r="E2" s="259" t="s">
        <v>744</v>
      </c>
      <c r="G2" s="2"/>
      <c r="H2" s="2"/>
      <c r="I2" s="2"/>
      <c r="J2" s="2"/>
      <c r="K2" s="2"/>
      <c r="L2" s="2"/>
      <c r="M2" s="1"/>
    </row>
    <row r="3" spans="1:33" x14ac:dyDescent="0.25">
      <c r="O3" s="33"/>
      <c r="P3" s="33"/>
      <c r="Q3" s="33"/>
      <c r="R3" s="33"/>
      <c r="S3" s="33"/>
      <c r="T3" s="33"/>
    </row>
    <row r="4" spans="1:33" ht="16.5" customHeight="1" x14ac:dyDescent="0.25">
      <c r="A4" t="s">
        <v>2182</v>
      </c>
      <c r="B4" s="3"/>
      <c r="C4" s="3"/>
      <c r="D4" s="3"/>
      <c r="E4" s="3"/>
      <c r="G4" s="3"/>
      <c r="H4" s="3"/>
      <c r="I4" s="3"/>
      <c r="J4" s="3"/>
      <c r="K4" s="3"/>
      <c r="L4" s="129"/>
      <c r="M4" s="3"/>
      <c r="N4" s="3"/>
      <c r="O4" s="3"/>
      <c r="P4" s="3"/>
      <c r="Q4" s="3"/>
      <c r="R4" s="3"/>
      <c r="S4" s="3"/>
      <c r="T4" s="3"/>
      <c r="U4" s="3"/>
      <c r="V4" s="3"/>
      <c r="W4" s="3"/>
      <c r="X4" s="67"/>
      <c r="Y4" s="67"/>
      <c r="Z4" s="67"/>
      <c r="AA4" s="67"/>
      <c r="AB4" s="67"/>
      <c r="AC4" s="67"/>
      <c r="AD4" s="67"/>
      <c r="AE4" s="67"/>
      <c r="AF4" s="67"/>
      <c r="AG4" s="67"/>
    </row>
    <row r="5" spans="1:33" ht="16.5" customHeight="1" thickBot="1" x14ac:dyDescent="0.3">
      <c r="A5" s="415" t="s">
        <v>2110</v>
      </c>
      <c r="B5" s="3"/>
      <c r="C5" s="3"/>
      <c r="D5" s="3"/>
      <c r="E5" s="3"/>
      <c r="G5" s="3"/>
      <c r="H5" s="3"/>
      <c r="I5" s="3"/>
      <c r="J5" s="3"/>
      <c r="K5" s="3"/>
      <c r="L5" s="129"/>
      <c r="M5" s="3"/>
      <c r="N5" s="3"/>
      <c r="O5" s="3"/>
      <c r="P5" s="3"/>
      <c r="Q5" s="3"/>
      <c r="R5" s="3"/>
      <c r="S5" s="3"/>
      <c r="T5" s="3"/>
      <c r="U5" s="3"/>
      <c r="V5" s="3"/>
      <c r="W5" s="3"/>
      <c r="X5" s="67"/>
      <c r="Y5" s="67"/>
      <c r="Z5" s="67"/>
      <c r="AA5" s="67"/>
      <c r="AB5" s="67"/>
      <c r="AC5" s="67"/>
      <c r="AD5" s="67"/>
      <c r="AE5" s="67"/>
      <c r="AF5" s="67"/>
      <c r="AG5" s="67"/>
    </row>
    <row r="6" spans="1:33" ht="15" customHeight="1" thickBot="1" x14ac:dyDescent="0.3">
      <c r="B6" s="191"/>
      <c r="C6" s="191"/>
      <c r="D6" s="1557" t="s">
        <v>2183</v>
      </c>
      <c r="E6" s="1558"/>
      <c r="F6" s="1558"/>
      <c r="G6" s="1558"/>
      <c r="H6" s="1558"/>
      <c r="I6" s="1558"/>
      <c r="J6" s="1558"/>
      <c r="K6" s="1558"/>
      <c r="L6" s="1559"/>
      <c r="M6" s="2"/>
      <c r="N6" s="2"/>
      <c r="O6" s="2"/>
    </row>
    <row r="7" spans="1:33" ht="15" customHeight="1" thickBot="1" x14ac:dyDescent="0.3">
      <c r="B7" s="191"/>
      <c r="C7" s="191"/>
      <c r="D7" s="1553" t="s">
        <v>2111</v>
      </c>
      <c r="E7" s="1554"/>
      <c r="F7" s="1560"/>
      <c r="G7" s="1553" t="s">
        <v>2112</v>
      </c>
      <c r="H7" s="1554"/>
      <c r="I7" s="1554"/>
      <c r="J7" s="1555" t="s">
        <v>2113</v>
      </c>
      <c r="K7" s="1545"/>
      <c r="L7" s="1556"/>
      <c r="M7" s="2"/>
      <c r="N7" s="2"/>
      <c r="O7" s="2"/>
    </row>
    <row r="8" spans="1:33" ht="90" customHeight="1" x14ac:dyDescent="0.25">
      <c r="A8" s="358" t="s">
        <v>6</v>
      </c>
      <c r="B8" s="137" t="s">
        <v>2114</v>
      </c>
      <c r="C8" s="137" t="s">
        <v>2115</v>
      </c>
      <c r="D8" s="50" t="s">
        <v>2116</v>
      </c>
      <c r="E8" s="52" t="s">
        <v>2184</v>
      </c>
      <c r="F8" s="51" t="s">
        <v>2118</v>
      </c>
      <c r="G8" s="262" t="s">
        <v>2119</v>
      </c>
      <c r="H8" s="373" t="s">
        <v>2185</v>
      </c>
      <c r="I8" s="263" t="s">
        <v>2186</v>
      </c>
      <c r="J8" s="50" t="s">
        <v>2187</v>
      </c>
      <c r="K8" s="52" t="s">
        <v>2188</v>
      </c>
      <c r="L8" s="51" t="s">
        <v>2189</v>
      </c>
      <c r="M8" s="2"/>
    </row>
    <row r="9" spans="1:33" ht="18" customHeight="1" x14ac:dyDescent="0.25">
      <c r="A9" s="594"/>
      <c r="B9" s="599" t="s">
        <v>2125</v>
      </c>
      <c r="C9" s="600" t="s">
        <v>2126</v>
      </c>
      <c r="D9" s="639"/>
      <c r="E9" s="1283"/>
      <c r="F9" s="1284"/>
      <c r="G9" s="639"/>
      <c r="H9" s="640"/>
      <c r="I9" s="641"/>
      <c r="J9" s="374">
        <f>IFERROR(((G9-D9)/D9),0)</f>
        <v>0</v>
      </c>
      <c r="K9" s="375">
        <f t="shared" ref="K9:L25" si="0">IFERROR(((H9-E9)/E9),0)</f>
        <v>0</v>
      </c>
      <c r="L9" s="376">
        <f t="shared" si="0"/>
        <v>0</v>
      </c>
      <c r="P9" s="128"/>
    </row>
    <row r="10" spans="1:33" ht="18" customHeight="1" x14ac:dyDescent="0.25">
      <c r="A10" s="595"/>
      <c r="B10" s="596" t="s">
        <v>2125</v>
      </c>
      <c r="C10" s="601" t="s">
        <v>30</v>
      </c>
      <c r="D10" s="642"/>
      <c r="E10" s="1285"/>
      <c r="F10" s="1286"/>
      <c r="G10" s="642"/>
      <c r="H10" s="643"/>
      <c r="I10" s="644"/>
      <c r="J10" s="377">
        <f t="shared" ref="J10:L31" si="1">IFERROR(((G10-D10)/D10),0)</f>
        <v>0</v>
      </c>
      <c r="K10" s="378">
        <f t="shared" si="0"/>
        <v>0</v>
      </c>
      <c r="L10" s="379">
        <f t="shared" si="0"/>
        <v>0</v>
      </c>
      <c r="P10" s="128"/>
    </row>
    <row r="11" spans="1:33" ht="18" customHeight="1" x14ac:dyDescent="0.25">
      <c r="A11" s="595"/>
      <c r="B11" s="596" t="s">
        <v>2125</v>
      </c>
      <c r="C11" s="601" t="s">
        <v>31</v>
      </c>
      <c r="D11" s="636"/>
      <c r="E11" s="1287"/>
      <c r="F11" s="1288"/>
      <c r="G11" s="636"/>
      <c r="H11" s="637"/>
      <c r="I11" s="638"/>
      <c r="J11" s="377">
        <f t="shared" si="1"/>
        <v>0</v>
      </c>
      <c r="K11" s="378">
        <f t="shared" si="0"/>
        <v>0</v>
      </c>
      <c r="L11" s="379">
        <f t="shared" si="0"/>
        <v>0</v>
      </c>
      <c r="P11" s="128"/>
    </row>
    <row r="12" spans="1:33" ht="18" customHeight="1" x14ac:dyDescent="0.25">
      <c r="A12" s="595"/>
      <c r="B12" s="596" t="s">
        <v>2125</v>
      </c>
      <c r="C12" s="601" t="s">
        <v>32</v>
      </c>
      <c r="D12" s="636"/>
      <c r="E12" s="1287"/>
      <c r="F12" s="1288"/>
      <c r="G12" s="636"/>
      <c r="H12" s="637"/>
      <c r="I12" s="638"/>
      <c r="J12" s="377">
        <f t="shared" si="1"/>
        <v>0</v>
      </c>
      <c r="K12" s="378">
        <f t="shared" si="0"/>
        <v>0</v>
      </c>
      <c r="L12" s="379">
        <f t="shared" si="0"/>
        <v>0</v>
      </c>
      <c r="P12" s="128"/>
    </row>
    <row r="13" spans="1:33" ht="18" customHeight="1" x14ac:dyDescent="0.25">
      <c r="A13" s="612" t="s">
        <v>7</v>
      </c>
      <c r="B13" s="619" t="s">
        <v>2127</v>
      </c>
      <c r="C13" s="620" t="s">
        <v>2128</v>
      </c>
      <c r="D13" s="274">
        <v>128</v>
      </c>
      <c r="E13" s="1289">
        <v>3432566</v>
      </c>
      <c r="F13" s="1290">
        <f>+E13</f>
        <v>3432566</v>
      </c>
      <c r="G13" s="1109">
        <f>+'5a. Spending- 2022 Report'!G13+'5b. Spending- 2023 Report'!G13+'5c. Spending- 2024 Report'!G13+'5d. Spending - 2025 Report'!G13</f>
        <v>10</v>
      </c>
      <c r="H13" s="1110">
        <f>+'5a. Spending- 2022 Report'!H13+'5b. Spending- 2023 Report'!H13+'5c. Spending- 2024 Report'!H13+'5d. Spending - 2025 Report'!H13</f>
        <v>839938.28</v>
      </c>
      <c r="I13" s="1111">
        <f>+'5a. Spending- 2022 Report'!I13+'5b. Spending- 2023 Report'!I13+'5c. Spending- 2024 Report'!I13+'5d. Spending - 2025 Report'!I13</f>
        <v>799695.35</v>
      </c>
      <c r="J13" s="377">
        <f t="shared" si="1"/>
        <v>-0.921875</v>
      </c>
      <c r="K13" s="378">
        <f t="shared" si="0"/>
        <v>-0.7553030939536195</v>
      </c>
      <c r="L13" s="379">
        <f t="shared" si="0"/>
        <v>-0.76702695592743153</v>
      </c>
      <c r="P13" s="128"/>
    </row>
    <row r="14" spans="1:33" ht="18" customHeight="1" x14ac:dyDescent="0.25">
      <c r="A14" s="616" t="s">
        <v>7</v>
      </c>
      <c r="B14" s="621" t="s">
        <v>12</v>
      </c>
      <c r="C14" s="820" t="s">
        <v>1452</v>
      </c>
      <c r="D14" s="266">
        <v>328</v>
      </c>
      <c r="E14" s="1291">
        <f>33395240*(D14/SUM($D$14:$D$17))</f>
        <v>26716192</v>
      </c>
      <c r="F14" s="1292">
        <f t="shared" ref="F14:F16" si="2">+E14</f>
        <v>26716192</v>
      </c>
      <c r="G14" s="266">
        <f>+'5a. Spending- 2022 Report'!G14+'5b. Spending- 2023 Report'!G14+'5c. Spending- 2024 Report'!G14+'5d. Spending - 2025 Report'!G14</f>
        <v>4</v>
      </c>
      <c r="H14" s="264">
        <f>+'5a. Spending- 2022 Report'!H14+'5b. Spending- 2023 Report'!H14+'5c. Spending- 2024 Report'!H14+'5d. Spending - 2025 Report'!H14</f>
        <v>457596.62051282049</v>
      </c>
      <c r="I14" s="265">
        <f>+'5a. Spending- 2022 Report'!I14+'5b. Spending- 2023 Report'!I14+'5c. Spending- 2024 Report'!I14+'5d. Spending - 2025 Report'!I14</f>
        <v>263548.18564102566</v>
      </c>
      <c r="J14" s="377">
        <f t="shared" si="1"/>
        <v>-0.98780487804878048</v>
      </c>
      <c r="K14" s="378">
        <f t="shared" si="0"/>
        <v>-0.98287193696942965</v>
      </c>
      <c r="L14" s="379">
        <f t="shared" si="0"/>
        <v>-0.99013526382648309</v>
      </c>
      <c r="N14" s="13"/>
      <c r="P14" s="128"/>
    </row>
    <row r="15" spans="1:33" ht="18" customHeight="1" x14ac:dyDescent="0.25">
      <c r="A15" s="603" t="s">
        <v>7</v>
      </c>
      <c r="B15" s="597" t="s">
        <v>12</v>
      </c>
      <c r="C15" s="815" t="s">
        <v>2129</v>
      </c>
      <c r="D15" s="271">
        <v>82</v>
      </c>
      <c r="E15" s="1294">
        <f>33395240*(D15/SUM($D$14:$D$17))</f>
        <v>6679048</v>
      </c>
      <c r="F15" s="1293">
        <f t="shared" si="2"/>
        <v>6679048</v>
      </c>
      <c r="G15" s="271">
        <f>+'5a. Spending- 2022 Report'!G15+'5b. Spending- 2023 Report'!G15+'5c. Spending- 2024 Report'!G15+'5d. Spending - 2025 Report'!G15</f>
        <v>21</v>
      </c>
      <c r="H15" s="272">
        <f>+'5a. Spending- 2022 Report'!H15+'5b. Spending- 2023 Report'!H15+'5c. Spending- 2024 Report'!H15+'5d. Spending - 2025 Report'!H15</f>
        <v>2402382.2576923077</v>
      </c>
      <c r="I15" s="273">
        <f>+'5a. Spending- 2022 Report'!I15+'5b. Spending- 2023 Report'!I15+'5c. Spending- 2024 Report'!I15+'5d. Spending - 2025 Report'!I15</f>
        <v>1383627.9746153846</v>
      </c>
      <c r="J15" s="377">
        <f t="shared" si="1"/>
        <v>-0.74390243902439024</v>
      </c>
      <c r="K15" s="378">
        <f t="shared" si="0"/>
        <v>-0.64031067635802175</v>
      </c>
      <c r="L15" s="379">
        <f t="shared" si="0"/>
        <v>-0.79284054035614282</v>
      </c>
      <c r="P15" s="128"/>
    </row>
    <row r="16" spans="1:33" ht="18" customHeight="1" x14ac:dyDescent="0.25">
      <c r="A16" s="605" t="s">
        <v>7</v>
      </c>
      <c r="B16" s="597" t="s">
        <v>12</v>
      </c>
      <c r="C16" s="819" t="s">
        <v>2128</v>
      </c>
      <c r="D16" s="271"/>
      <c r="E16" s="1294">
        <f>10121805*(D16/SUM($D$14:$D$17))</f>
        <v>0</v>
      </c>
      <c r="F16" s="1293">
        <f t="shared" si="2"/>
        <v>0</v>
      </c>
      <c r="G16" s="271">
        <f>+'5a. Spending- 2022 Report'!G16+'5b. Spending- 2023 Report'!G16+'5c. Spending- 2024 Report'!G16+'5d. Spending - 2025 Report'!G16</f>
        <v>14</v>
      </c>
      <c r="H16" s="272">
        <f>+'5a. Spending- 2022 Report'!H16+'5b. Spending- 2023 Report'!H16+'5c. Spending- 2024 Report'!H16+'5d. Spending - 2025 Report'!H16</f>
        <v>1601588.1717948718</v>
      </c>
      <c r="I16" s="273">
        <f>+'5a. Spending- 2022 Report'!I16+'5b. Spending- 2023 Report'!I16+'5c. Spending- 2024 Report'!I16+'5d. Spending - 2025 Report'!I16</f>
        <v>922418.64974358981</v>
      </c>
      <c r="J16" s="377">
        <f t="shared" si="1"/>
        <v>0</v>
      </c>
      <c r="K16" s="378">
        <f t="shared" si="0"/>
        <v>0</v>
      </c>
      <c r="L16" s="379">
        <f t="shared" si="0"/>
        <v>0</v>
      </c>
      <c r="P16" s="128"/>
    </row>
    <row r="17" spans="1:16" ht="18" customHeight="1" x14ac:dyDescent="0.25">
      <c r="A17" s="612" t="s">
        <v>7</v>
      </c>
      <c r="B17" s="619" t="s">
        <v>12</v>
      </c>
      <c r="C17" s="818" t="s">
        <v>2130</v>
      </c>
      <c r="D17" s="1109"/>
      <c r="E17" s="1295"/>
      <c r="F17" s="1296"/>
      <c r="G17" s="1109">
        <f>+'5a. Spending- 2022 Report'!G17+'5b. Spending- 2023 Report'!G17+'5c. Spending- 2024 Report'!G17+'5d. Spending - 2025 Report'!G17</f>
        <v>0</v>
      </c>
      <c r="H17" s="1110">
        <f>+'5a. Spending- 2022 Report'!H17+'5b. Spending- 2023 Report'!H17+'5c. Spending- 2024 Report'!H17+'5d. Spending - 2025 Report'!H17</f>
        <v>0</v>
      </c>
      <c r="I17" s="1111">
        <f>+'5a. Spending- 2022 Report'!I17+'5b. Spending- 2023 Report'!I17+'5c. Spending- 2024 Report'!I17+'5d. Spending - 2025 Report'!I17</f>
        <v>0</v>
      </c>
      <c r="J17" s="377">
        <f t="shared" si="1"/>
        <v>0</v>
      </c>
      <c r="K17" s="378">
        <f t="shared" si="0"/>
        <v>0</v>
      </c>
      <c r="L17" s="379">
        <f t="shared" si="0"/>
        <v>0</v>
      </c>
      <c r="P17" s="128"/>
    </row>
    <row r="18" spans="1:16" ht="18" customHeight="1" x14ac:dyDescent="0.25">
      <c r="A18" s="618"/>
      <c r="B18" s="598" t="s">
        <v>13</v>
      </c>
      <c r="C18" s="817" t="s">
        <v>37</v>
      </c>
      <c r="D18" s="639"/>
      <c r="E18" s="1283"/>
      <c r="F18" s="1284"/>
      <c r="G18" s="639"/>
      <c r="H18" s="640"/>
      <c r="I18" s="641"/>
      <c r="J18" s="377">
        <f t="shared" si="1"/>
        <v>0</v>
      </c>
      <c r="K18" s="378">
        <f t="shared" si="0"/>
        <v>0</v>
      </c>
      <c r="L18" s="379">
        <f t="shared" si="0"/>
        <v>0</v>
      </c>
      <c r="P18" s="128"/>
    </row>
    <row r="19" spans="1:16" ht="18" customHeight="1" x14ac:dyDescent="0.25">
      <c r="A19" s="595"/>
      <c r="B19" s="596" t="s">
        <v>13</v>
      </c>
      <c r="C19" s="816" t="s">
        <v>38</v>
      </c>
      <c r="D19" s="636"/>
      <c r="E19" s="1287"/>
      <c r="F19" s="1288"/>
      <c r="G19" s="636"/>
      <c r="H19" s="637"/>
      <c r="I19" s="638"/>
      <c r="J19" s="377">
        <f t="shared" si="1"/>
        <v>0</v>
      </c>
      <c r="K19" s="378">
        <f t="shared" si="0"/>
        <v>0</v>
      </c>
      <c r="L19" s="379">
        <f t="shared" si="0"/>
        <v>0</v>
      </c>
      <c r="P19" s="128"/>
    </row>
    <row r="20" spans="1:16" ht="18" customHeight="1" x14ac:dyDescent="0.25">
      <c r="A20" s="603" t="s">
        <v>7</v>
      </c>
      <c r="B20" s="597" t="s">
        <v>13</v>
      </c>
      <c r="C20" s="815" t="s">
        <v>39</v>
      </c>
      <c r="D20" s="271">
        <v>141</v>
      </c>
      <c r="E20" s="1294">
        <f>64896215*(D20/SUM($D$20:$D$23))</f>
        <v>9270887.8571428563</v>
      </c>
      <c r="F20" s="1293">
        <f t="shared" ref="F20:F28" si="3">+E20</f>
        <v>9270887.8571428563</v>
      </c>
      <c r="G20" s="271">
        <f>+'5a. Spending- 2022 Report'!G20+'5b. Spending- 2023 Report'!G20+'5c. Spending- 2024 Report'!G20+'5d. Spending - 2025 Report'!G20</f>
        <v>9</v>
      </c>
      <c r="H20" s="272">
        <f>+'5a. Spending- 2022 Report'!H20+'5b. Spending- 2023 Report'!H20+'5c. Spending- 2024 Report'!H20+'5d. Spending - 2025 Report'!H20</f>
        <v>656639.97494845372</v>
      </c>
      <c r="I20" s="273">
        <f>+'5a. Spending- 2022 Report'!I20+'5b. Spending- 2023 Report'!I20+'5c. Spending- 2024 Report'!I20+'5d. Spending - 2025 Report'!I20</f>
        <v>794698.78268041252</v>
      </c>
      <c r="J20" s="377">
        <f t="shared" si="1"/>
        <v>-0.93617021276595747</v>
      </c>
      <c r="K20" s="378">
        <f t="shared" si="0"/>
        <v>-0.92917183498854028</v>
      </c>
      <c r="L20" s="379">
        <f t="shared" si="0"/>
        <v>-0.9142801860052564</v>
      </c>
      <c r="P20" s="128"/>
    </row>
    <row r="21" spans="1:16" ht="18" customHeight="1" x14ac:dyDescent="0.25">
      <c r="A21" s="603" t="s">
        <v>7</v>
      </c>
      <c r="B21" s="597" t="s">
        <v>13</v>
      </c>
      <c r="C21" s="815" t="s">
        <v>40</v>
      </c>
      <c r="D21" s="271">
        <v>470</v>
      </c>
      <c r="E21" s="1294">
        <f t="shared" ref="E21:E23" si="4">64896215*(D21/SUM($D$20:$D$23))</f>
        <v>30902959.523809522</v>
      </c>
      <c r="F21" s="1293">
        <f t="shared" si="3"/>
        <v>30902959.523809522</v>
      </c>
      <c r="G21" s="271">
        <f>+'5a. Spending- 2022 Report'!G21+'5b. Spending- 2023 Report'!G21+'5c. Spending- 2024 Report'!G21+'5d. Spending - 2025 Report'!G21</f>
        <v>70</v>
      </c>
      <c r="H21" s="272">
        <f>+'5a. Spending- 2022 Report'!H21+'5b. Spending- 2023 Report'!H21+'5c. Spending- 2024 Report'!H21+'5d. Spending - 2025 Report'!H21</f>
        <v>5107199.8051546393</v>
      </c>
      <c r="I21" s="273">
        <f>+'5a. Spending- 2022 Report'!I21+'5b. Spending- 2023 Report'!I21+'5c. Spending- 2024 Report'!I21+'5d. Spending - 2025 Report'!I21</f>
        <v>6180990.5319587635</v>
      </c>
      <c r="J21" s="377">
        <f t="shared" si="1"/>
        <v>-0.85106382978723405</v>
      </c>
      <c r="K21" s="378">
        <f t="shared" si="0"/>
        <v>-0.83473428163992702</v>
      </c>
      <c r="L21" s="379">
        <f t="shared" si="0"/>
        <v>-0.79998710067893175</v>
      </c>
      <c r="P21" s="128"/>
    </row>
    <row r="22" spans="1:16" ht="18" customHeight="1" x14ac:dyDescent="0.25">
      <c r="A22" s="603" t="s">
        <v>7</v>
      </c>
      <c r="B22" s="597" t="s">
        <v>13</v>
      </c>
      <c r="C22" s="815" t="s">
        <v>41</v>
      </c>
      <c r="D22" s="271"/>
      <c r="E22" s="1294">
        <f t="shared" si="4"/>
        <v>0</v>
      </c>
      <c r="F22" s="1293">
        <f t="shared" si="3"/>
        <v>0</v>
      </c>
      <c r="G22" s="271">
        <f>+'5a. Spending- 2022 Report'!G22+'5b. Spending- 2023 Report'!G22+'5c. Spending- 2024 Report'!G22+'5d. Spending - 2025 Report'!G22</f>
        <v>1</v>
      </c>
      <c r="H22" s="272">
        <f>+'5a. Spending- 2022 Report'!H22+'5b. Spending- 2023 Report'!H22+'5c. Spending- 2024 Report'!H22+'5d. Spending - 2025 Report'!H22</f>
        <v>72959.997216494856</v>
      </c>
      <c r="I22" s="273">
        <f>+'5a. Spending- 2022 Report'!I22+'5b. Spending- 2023 Report'!I22+'5c. Spending- 2024 Report'!I22+'5d. Spending - 2025 Report'!I22</f>
        <v>88299.864742268051</v>
      </c>
      <c r="J22" s="377">
        <f t="shared" si="1"/>
        <v>0</v>
      </c>
      <c r="K22" s="378">
        <f t="shared" si="0"/>
        <v>0</v>
      </c>
      <c r="L22" s="379">
        <f t="shared" si="0"/>
        <v>0</v>
      </c>
      <c r="P22" s="128"/>
    </row>
    <row r="23" spans="1:16" ht="18" customHeight="1" x14ac:dyDescent="0.25">
      <c r="A23" s="605" t="s">
        <v>7</v>
      </c>
      <c r="B23" s="1095" t="s">
        <v>13</v>
      </c>
      <c r="C23" s="819" t="s">
        <v>42</v>
      </c>
      <c r="D23" s="1109">
        <v>376</v>
      </c>
      <c r="E23" s="1295">
        <f t="shared" si="4"/>
        <v>24722367.619047619</v>
      </c>
      <c r="F23" s="1296">
        <f t="shared" si="3"/>
        <v>24722367.619047619</v>
      </c>
      <c r="G23" s="1109">
        <f>+'5a. Spending- 2022 Report'!G23+'5b. Spending- 2023 Report'!G23+'5c. Spending- 2024 Report'!G23+'5d. Spending - 2025 Report'!G23</f>
        <v>17</v>
      </c>
      <c r="H23" s="1110">
        <f>+'5a. Spending- 2022 Report'!H23+'5b. Spending- 2023 Report'!H23+'5c. Spending- 2024 Report'!H23+'5d. Spending - 2025 Report'!H23</f>
        <v>1240319.9526804124</v>
      </c>
      <c r="I23" s="1111">
        <f>+'5a. Spending- 2022 Report'!I23+'5b. Spending- 2023 Report'!I23+'5c. Spending- 2024 Report'!I23+'5d. Spending - 2025 Report'!I23</f>
        <v>1501097.7006185567</v>
      </c>
      <c r="J23" s="377">
        <f t="shared" si="1"/>
        <v>-0.95478723404255317</v>
      </c>
      <c r="K23" s="378">
        <f t="shared" si="0"/>
        <v>-0.94983004978354924</v>
      </c>
      <c r="L23" s="379">
        <f t="shared" si="0"/>
        <v>-0.93928179842038995</v>
      </c>
      <c r="P23" s="128"/>
    </row>
    <row r="24" spans="1:16" ht="18" customHeight="1" x14ac:dyDescent="0.25">
      <c r="A24" s="369" t="s">
        <v>7</v>
      </c>
      <c r="B24" s="1105" t="s">
        <v>14</v>
      </c>
      <c r="C24" s="1098" t="s">
        <v>2170</v>
      </c>
      <c r="D24" s="266"/>
      <c r="E24" s="1291">
        <v>753220</v>
      </c>
      <c r="F24" s="1292">
        <f t="shared" si="3"/>
        <v>753220</v>
      </c>
      <c r="G24" s="266"/>
      <c r="H24" s="264">
        <f>+'5a. Spending- 2022 Report'!H27+'5b. Spending- 2023 Report'!H24+'5c. Spending- 2024 Report'!H24+'5d. Spending - 2025 Report'!H24</f>
        <v>0</v>
      </c>
      <c r="I24" s="265">
        <f>+'5a. Spending- 2022 Report'!I27+'5b. Spending- 2023 Report'!I24+'5c. Spending- 2024 Report'!I24+'5d. Spending - 2025 Report'!I24</f>
        <v>0</v>
      </c>
      <c r="J24" s="377">
        <f t="shared" si="1"/>
        <v>0</v>
      </c>
      <c r="K24" s="378">
        <f t="shared" si="0"/>
        <v>-1</v>
      </c>
      <c r="L24" s="379">
        <f t="shared" si="0"/>
        <v>-1</v>
      </c>
      <c r="O24" s="12"/>
      <c r="P24" s="128"/>
    </row>
    <row r="25" spans="1:16" ht="18" customHeight="1" x14ac:dyDescent="0.25">
      <c r="A25" s="1103" t="s">
        <v>7</v>
      </c>
      <c r="B25" s="597" t="s">
        <v>14</v>
      </c>
      <c r="C25" s="1104" t="s">
        <v>2135</v>
      </c>
      <c r="D25" s="271"/>
      <c r="E25" s="1294">
        <v>6272290</v>
      </c>
      <c r="F25" s="1293">
        <f t="shared" si="3"/>
        <v>6272290</v>
      </c>
      <c r="G25" s="271"/>
      <c r="H25" s="272">
        <f>+'5a. Spending- 2022 Report'!H28+'5b. Spending- 2023 Report'!H25+'5c. Spending- 2024 Report'!H25+'5d. Spending - 2025 Report'!H25</f>
        <v>732218.42</v>
      </c>
      <c r="I25" s="273">
        <f>+'5a. Spending- 2022 Report'!I28+'5b. Spending- 2023 Report'!I25+'5c. Spending- 2024 Report'!I25+'5d. Spending - 2025 Report'!I25</f>
        <v>29869.27</v>
      </c>
      <c r="J25" s="377">
        <f t="shared" si="1"/>
        <v>0</v>
      </c>
      <c r="K25" s="378">
        <f t="shared" si="0"/>
        <v>-0.88326138938091192</v>
      </c>
      <c r="L25" s="379">
        <f t="shared" si="0"/>
        <v>-0.99523790035218407</v>
      </c>
      <c r="O25" s="12"/>
      <c r="P25" s="128"/>
    </row>
    <row r="26" spans="1:16" ht="18" customHeight="1" x14ac:dyDescent="0.25">
      <c r="A26" s="1103" t="s">
        <v>7</v>
      </c>
      <c r="B26" s="597" t="s">
        <v>14</v>
      </c>
      <c r="C26" s="1104" t="s">
        <v>43</v>
      </c>
      <c r="D26" s="271"/>
      <c r="E26" s="1294">
        <v>21657080</v>
      </c>
      <c r="F26" s="1293">
        <f t="shared" si="3"/>
        <v>21657080</v>
      </c>
      <c r="G26" s="271">
        <v>282</v>
      </c>
      <c r="H26" s="272">
        <f>+'5a. Spending- 2022 Report'!H24+'5b. Spending- 2023 Report'!H26+'5c. Spending- 2024 Report'!H26+'5d. Spending - 2025 Report'!H26</f>
        <v>15884586.300000001</v>
      </c>
      <c r="I26" s="273">
        <f>+'5a. Spending- 2022 Report'!I24+'5b. Spending- 2023 Report'!I26+'5c. Spending- 2024 Report'!I26+'5d. Spending - 2025 Report'!I26</f>
        <v>1525825.97</v>
      </c>
      <c r="J26" s="377">
        <f t="shared" si="1"/>
        <v>0</v>
      </c>
      <c r="K26" s="378">
        <f t="shared" si="1"/>
        <v>-0.26654072017095559</v>
      </c>
      <c r="L26" s="379">
        <f t="shared" si="1"/>
        <v>-0.92954608977756936</v>
      </c>
      <c r="O26" s="12"/>
      <c r="P26" s="128"/>
    </row>
    <row r="27" spans="1:16" ht="18" customHeight="1" x14ac:dyDescent="0.25">
      <c r="A27" s="1103" t="s">
        <v>7</v>
      </c>
      <c r="B27" s="597" t="s">
        <v>14</v>
      </c>
      <c r="C27" s="1104" t="s">
        <v>2132</v>
      </c>
      <c r="D27" s="271"/>
      <c r="E27" s="1294">
        <v>8781090</v>
      </c>
      <c r="F27" s="1293">
        <f t="shared" si="3"/>
        <v>8781090</v>
      </c>
      <c r="G27" s="271"/>
      <c r="H27" s="272">
        <f>+'5a. Spending- 2022 Report'!H25+'5b. Spending- 2023 Report'!H27+'5c. Spending- 2024 Report'!H27+'5d. Spending - 2025 Report'!H27</f>
        <v>1025761.83</v>
      </c>
      <c r="I27" s="273">
        <f>+'5a. Spending- 2022 Report'!I25+'5b. Spending- 2023 Report'!I27+'5c. Spending- 2024 Report'!I27+'5d. Spending - 2025 Report'!I27</f>
        <v>0</v>
      </c>
      <c r="J27" s="377">
        <f t="shared" si="1"/>
        <v>0</v>
      </c>
      <c r="K27" s="378">
        <f t="shared" si="1"/>
        <v>-0.88318513646939045</v>
      </c>
      <c r="L27" s="379">
        <f t="shared" si="1"/>
        <v>-1</v>
      </c>
      <c r="O27" s="12"/>
      <c r="P27" s="128"/>
    </row>
    <row r="28" spans="1:16" ht="18" customHeight="1" x14ac:dyDescent="0.25">
      <c r="A28" s="1103" t="s">
        <v>7</v>
      </c>
      <c r="B28" s="597" t="s">
        <v>14</v>
      </c>
      <c r="C28" s="1104" t="s">
        <v>2171</v>
      </c>
      <c r="D28" s="271"/>
      <c r="E28" s="1294">
        <v>4995759</v>
      </c>
      <c r="F28" s="1293">
        <f t="shared" si="3"/>
        <v>4995759</v>
      </c>
      <c r="G28" s="271"/>
      <c r="H28" s="272">
        <f>+'5a. Spending- 2022 Report'!H26+'5b. Spending- 2023 Report'!H28+'5c. Spending- 2024 Report'!H28+'5d. Spending - 2025 Report'!H28</f>
        <v>665050.85</v>
      </c>
      <c r="I28" s="273">
        <f>+'5a. Spending- 2022 Report'!I26+'5b. Spending- 2023 Report'!I28+'5c. Spending- 2024 Report'!I28+'5d. Spending - 2025 Report'!I28</f>
        <v>1330466.19</v>
      </c>
      <c r="J28" s="377">
        <f t="shared" si="1"/>
        <v>0</v>
      </c>
      <c r="K28" s="378">
        <f t="shared" si="1"/>
        <v>-0.86687691499930253</v>
      </c>
      <c r="L28" s="379">
        <f t="shared" si="1"/>
        <v>-0.73368087011403071</v>
      </c>
      <c r="O28" s="12"/>
      <c r="P28" s="128"/>
    </row>
    <row r="29" spans="1:16" ht="18" customHeight="1" x14ac:dyDescent="0.25">
      <c r="A29" s="203" t="s">
        <v>7</v>
      </c>
      <c r="B29" s="1097" t="s">
        <v>18</v>
      </c>
      <c r="C29" s="1099" t="s">
        <v>2136</v>
      </c>
      <c r="D29" s="271"/>
      <c r="E29" s="1294"/>
      <c r="F29" s="1293"/>
      <c r="G29" s="271"/>
      <c r="H29" s="272"/>
      <c r="I29" s="273"/>
      <c r="J29" s="377">
        <f t="shared" si="1"/>
        <v>0</v>
      </c>
      <c r="K29" s="378">
        <f t="shared" si="1"/>
        <v>0</v>
      </c>
      <c r="L29" s="379">
        <f t="shared" si="1"/>
        <v>0</v>
      </c>
      <c r="O29" s="12"/>
      <c r="P29" s="128"/>
    </row>
    <row r="30" spans="1:16" ht="18" customHeight="1" x14ac:dyDescent="0.25">
      <c r="A30" s="1100"/>
      <c r="B30" s="1101" t="s">
        <v>18</v>
      </c>
      <c r="C30" s="1102" t="s">
        <v>47</v>
      </c>
      <c r="D30" s="1106"/>
      <c r="E30" s="1297"/>
      <c r="F30" s="1298"/>
      <c r="G30" s="1106"/>
      <c r="H30" s="1107"/>
      <c r="I30" s="1108"/>
      <c r="J30" s="377">
        <f t="shared" si="1"/>
        <v>0</v>
      </c>
      <c r="K30" s="378">
        <f t="shared" si="1"/>
        <v>0</v>
      </c>
      <c r="L30" s="379">
        <f t="shared" si="1"/>
        <v>0</v>
      </c>
      <c r="O30" s="12"/>
      <c r="P30" s="128"/>
    </row>
    <row r="31" spans="1:16" ht="33" customHeight="1" x14ac:dyDescent="0.25">
      <c r="A31" s="1279" t="s">
        <v>7</v>
      </c>
      <c r="B31" s="599" t="s">
        <v>2137</v>
      </c>
      <c r="C31" s="1374" t="s">
        <v>15</v>
      </c>
      <c r="D31" s="1280"/>
      <c r="E31" s="1299">
        <v>91281383</v>
      </c>
      <c r="F31" s="1300">
        <f t="shared" ref="F31:F38" si="5">+E31</f>
        <v>91281383</v>
      </c>
      <c r="G31" s="1280"/>
      <c r="H31" s="1281">
        <f>+'5a. Spending- 2022 Report'!H31+'5b. Spending- 2023 Report'!H31+'5c. Spending- 2024 Report'!H31+'5d. Spending - 2025 Report'!H31</f>
        <v>7751477.9000000004</v>
      </c>
      <c r="I31" s="1282">
        <f>+'5a. Spending- 2022 Report'!I31+'5b. Spending- 2023 Report'!I31+'5c. Spending- 2024 Report'!I31+'5d. Spending - 2025 Report'!I31</f>
        <v>1376085.94</v>
      </c>
      <c r="J31" s="377">
        <f t="shared" si="1"/>
        <v>0</v>
      </c>
      <c r="K31" s="378">
        <f t="shared" si="1"/>
        <v>-0.91508150243516795</v>
      </c>
      <c r="L31" s="379">
        <f t="shared" si="1"/>
        <v>-0.98492479085247864</v>
      </c>
    </row>
    <row r="32" spans="1:16" ht="33" customHeight="1" x14ac:dyDescent="0.25">
      <c r="A32" s="1096" t="s">
        <v>7</v>
      </c>
      <c r="B32" s="596" t="s">
        <v>2137</v>
      </c>
      <c r="C32" s="1375" t="s">
        <v>718</v>
      </c>
      <c r="D32" s="268"/>
      <c r="E32" s="1301">
        <v>10903657</v>
      </c>
      <c r="F32" s="1302">
        <f t="shared" si="5"/>
        <v>10903657</v>
      </c>
      <c r="G32" s="268"/>
      <c r="H32" s="269">
        <f>+'5a. Spending- 2022 Report'!H32+'5b. Spending- 2023 Report'!H32+'5c. Spending- 2024 Report'!H32+'5d. Spending - 2025 Report'!H32</f>
        <v>7877119.6500000004</v>
      </c>
      <c r="I32" s="270">
        <f>+'5a. Spending- 2022 Report'!I32+'5b. Spending- 2023 Report'!I32+'5c. Spending- 2024 Report'!I32+'5d. Spending - 2025 Report'!I32</f>
        <v>5080621.8099999996</v>
      </c>
      <c r="J32" s="377">
        <f t="shared" ref="J32:L46" si="6">IFERROR(((G32-D32)/D32),0)</f>
        <v>0</v>
      </c>
      <c r="K32" s="378">
        <f t="shared" si="6"/>
        <v>-0.27757085077052585</v>
      </c>
      <c r="L32" s="379">
        <f t="shared" si="6"/>
        <v>-0.53404423763513476</v>
      </c>
    </row>
    <row r="33" spans="1:12" ht="18" customHeight="1" x14ac:dyDescent="0.25">
      <c r="A33" s="1093" t="s">
        <v>7</v>
      </c>
      <c r="B33" s="1115" t="s">
        <v>2172</v>
      </c>
      <c r="C33" s="1116" t="s">
        <v>2138</v>
      </c>
      <c r="D33" s="1117"/>
      <c r="E33" s="1303">
        <v>584908</v>
      </c>
      <c r="F33" s="1304">
        <f t="shared" si="5"/>
        <v>584908</v>
      </c>
      <c r="G33" s="266"/>
      <c r="H33" s="264">
        <f>+'5a. Spending- 2022 Report'!H33+'5b. Spending- 2023 Report'!H33+'5c. Spending- 2024 Report'!H33+'5d. Spending - 2025 Report'!H33</f>
        <v>0</v>
      </c>
      <c r="I33" s="265">
        <f>+'5a. Spending- 2022 Report'!I33+'5b. Spending- 2023 Report'!I33+'5c. Spending- 2024 Report'!I33+'5d. Spending - 2025 Report'!I33</f>
        <v>0</v>
      </c>
      <c r="J33" s="377">
        <f t="shared" si="6"/>
        <v>0</v>
      </c>
      <c r="K33" s="378">
        <f t="shared" si="6"/>
        <v>-1</v>
      </c>
      <c r="L33" s="379">
        <f t="shared" si="6"/>
        <v>-1</v>
      </c>
    </row>
    <row r="34" spans="1:12" ht="18" customHeight="1" x14ac:dyDescent="0.25">
      <c r="A34" s="1096" t="s">
        <v>7</v>
      </c>
      <c r="B34" s="615" t="s">
        <v>2172</v>
      </c>
      <c r="C34" s="617" t="s">
        <v>2173</v>
      </c>
      <c r="D34" s="622"/>
      <c r="E34" s="1305">
        <v>12107111</v>
      </c>
      <c r="F34" s="1306">
        <f t="shared" si="5"/>
        <v>12107111</v>
      </c>
      <c r="G34" s="271"/>
      <c r="H34" s="272">
        <f>+'5a. Spending- 2022 Report'!H34+'5b. Spending- 2023 Report'!H34+'5c. Spending- 2024 Report'!H34+'5d. Spending - 2025 Report'!H34</f>
        <v>0</v>
      </c>
      <c r="I34" s="273">
        <f>+'5a. Spending- 2022 Report'!I34+'5b. Spending- 2023 Report'!I34+'5c. Spending- 2024 Report'!I34+'5d. Spending - 2025 Report'!I34</f>
        <v>0</v>
      </c>
      <c r="J34" s="377">
        <f t="shared" si="6"/>
        <v>0</v>
      </c>
      <c r="K34" s="378">
        <f t="shared" si="6"/>
        <v>-1</v>
      </c>
      <c r="L34" s="379">
        <f t="shared" si="6"/>
        <v>-1</v>
      </c>
    </row>
    <row r="35" spans="1:12" ht="18" customHeight="1" x14ac:dyDescent="0.25">
      <c r="A35" s="1096" t="s">
        <v>7</v>
      </c>
      <c r="B35" s="615" t="s">
        <v>2172</v>
      </c>
      <c r="C35" s="617" t="s">
        <v>2140</v>
      </c>
      <c r="D35" s="622"/>
      <c r="E35" s="1305">
        <v>3418168</v>
      </c>
      <c r="F35" s="1306">
        <f t="shared" si="5"/>
        <v>3418168</v>
      </c>
      <c r="G35" s="271"/>
      <c r="H35" s="272">
        <f>+'5a. Spending- 2022 Report'!H35+'5b. Spending- 2023 Report'!H35+'5c. Spending- 2024 Report'!H35+'5d. Spending - 2025 Report'!H35</f>
        <v>0</v>
      </c>
      <c r="I35" s="273">
        <f>+'5a. Spending- 2022 Report'!I35+'5b. Spending- 2023 Report'!I35+'5c. Spending- 2024 Report'!I35+'5d. Spending - 2025 Report'!I35</f>
        <v>0</v>
      </c>
      <c r="J35" s="377">
        <f t="shared" si="6"/>
        <v>0</v>
      </c>
      <c r="K35" s="378">
        <f t="shared" si="6"/>
        <v>-1</v>
      </c>
      <c r="L35" s="379">
        <f t="shared" si="6"/>
        <v>-1</v>
      </c>
    </row>
    <row r="36" spans="1:12" ht="18" customHeight="1" x14ac:dyDescent="0.25">
      <c r="A36" s="1094"/>
      <c r="B36" s="602" t="s">
        <v>19</v>
      </c>
      <c r="C36" s="604" t="s">
        <v>2141</v>
      </c>
      <c r="D36" s="513"/>
      <c r="E36" s="1307"/>
      <c r="F36" s="1308"/>
      <c r="G36" s="271"/>
      <c r="H36" s="272">
        <f>+'5a. Spending- 2022 Report'!H36+'5b. Spending- 2023 Report'!H36+'5c. Spending- 2024 Report'!H36+'5d. Spending - 2025 Report'!H36</f>
        <v>0</v>
      </c>
      <c r="I36" s="273">
        <f>+'5a. Spending- 2022 Report'!I36+'5b. Spending- 2023 Report'!I36+'5c. Spending- 2024 Report'!I36+'5d. Spending - 2025 Report'!I36</f>
        <v>0</v>
      </c>
      <c r="J36" s="377">
        <f t="shared" si="6"/>
        <v>0</v>
      </c>
      <c r="K36" s="378">
        <f t="shared" si="6"/>
        <v>0</v>
      </c>
      <c r="L36" s="379">
        <f t="shared" si="6"/>
        <v>0</v>
      </c>
    </row>
    <row r="37" spans="1:12" ht="18" customHeight="1" x14ac:dyDescent="0.25">
      <c r="A37" s="1118" t="s">
        <v>7</v>
      </c>
      <c r="B37" s="606" t="s">
        <v>20</v>
      </c>
      <c r="C37" s="607" t="s">
        <v>2174</v>
      </c>
      <c r="D37" s="513"/>
      <c r="E37" s="1307">
        <v>3426219</v>
      </c>
      <c r="F37" s="1308">
        <f t="shared" si="5"/>
        <v>3426219</v>
      </c>
      <c r="G37" s="274"/>
      <c r="H37" s="275">
        <f>+'5a. Spending- 2022 Report'!H37+'5b. Spending- 2023 Report'!H37+'5c. Spending- 2024 Report'!H37+'5d. Spending - 2025 Report'!H37</f>
        <v>0</v>
      </c>
      <c r="I37" s="276">
        <f>+'5a. Spending- 2022 Report'!I37+'5b. Spending- 2023 Report'!I37+'5c. Spending- 2024 Report'!I37+'5d. Spending - 2025 Report'!I37</f>
        <v>0</v>
      </c>
      <c r="J37" s="377">
        <f t="shared" si="6"/>
        <v>0</v>
      </c>
      <c r="K37" s="378">
        <f t="shared" si="6"/>
        <v>-1</v>
      </c>
      <c r="L37" s="379">
        <f t="shared" si="6"/>
        <v>-1</v>
      </c>
    </row>
    <row r="38" spans="1:12" ht="18" customHeight="1" x14ac:dyDescent="0.25">
      <c r="A38" s="1119" t="s">
        <v>7</v>
      </c>
      <c r="B38" s="1120" t="s">
        <v>20</v>
      </c>
      <c r="C38" s="1121" t="s">
        <v>2175</v>
      </c>
      <c r="D38" s="1122"/>
      <c r="E38" s="1309">
        <v>20534</v>
      </c>
      <c r="F38" s="1310">
        <f t="shared" si="5"/>
        <v>20534</v>
      </c>
      <c r="G38" s="1109"/>
      <c r="H38" s="1110">
        <f>+'5a. Spending- 2022 Report'!H38+'5b. Spending- 2023 Report'!H38+'5c. Spending- 2024 Report'!H38+'5d. Spending - 2025 Report'!H38</f>
        <v>0</v>
      </c>
      <c r="I38" s="1111">
        <f>+'5a. Spending- 2022 Report'!I38+'5b. Spending- 2023 Report'!I38+'5c. Spending- 2024 Report'!I38+'5d. Spending - 2025 Report'!I38</f>
        <v>0</v>
      </c>
      <c r="J38" s="377">
        <f t="shared" si="6"/>
        <v>0</v>
      </c>
      <c r="K38" s="378">
        <f t="shared" si="6"/>
        <v>-1</v>
      </c>
      <c r="L38" s="379">
        <f t="shared" si="6"/>
        <v>-1</v>
      </c>
    </row>
    <row r="39" spans="1:12" ht="18" customHeight="1" x14ac:dyDescent="0.25">
      <c r="A39" s="1112"/>
      <c r="B39" s="1113" t="s">
        <v>2144</v>
      </c>
      <c r="C39" s="1114" t="s">
        <v>21</v>
      </c>
      <c r="D39" s="475"/>
      <c r="E39" s="1311"/>
      <c r="F39" s="1312"/>
      <c r="G39" s="466"/>
      <c r="H39" s="464"/>
      <c r="I39" s="465"/>
      <c r="J39" s="377">
        <f t="shared" si="6"/>
        <v>0</v>
      </c>
      <c r="K39" s="378">
        <f t="shared" si="6"/>
        <v>0</v>
      </c>
      <c r="L39" s="379">
        <f t="shared" si="6"/>
        <v>0</v>
      </c>
    </row>
    <row r="40" spans="1:12" ht="18" customHeight="1" x14ac:dyDescent="0.25">
      <c r="A40" s="616" t="s">
        <v>7</v>
      </c>
      <c r="B40" s="615" t="s">
        <v>2145</v>
      </c>
      <c r="C40" s="617" t="s">
        <v>2146</v>
      </c>
      <c r="D40" s="206"/>
      <c r="E40" s="1313"/>
      <c r="F40" s="1314"/>
      <c r="G40" s="274"/>
      <c r="H40" s="275"/>
      <c r="I40" s="276"/>
      <c r="J40" s="377">
        <f t="shared" si="6"/>
        <v>0</v>
      </c>
      <c r="K40" s="378">
        <f t="shared" si="6"/>
        <v>0</v>
      </c>
      <c r="L40" s="379">
        <f t="shared" si="6"/>
        <v>0</v>
      </c>
    </row>
    <row r="41" spans="1:12" ht="18" customHeight="1" x14ac:dyDescent="0.25">
      <c r="A41" s="603" t="s">
        <v>7</v>
      </c>
      <c r="B41" s="602" t="s">
        <v>2145</v>
      </c>
      <c r="C41" s="604" t="s">
        <v>2147</v>
      </c>
      <c r="D41" s="206"/>
      <c r="E41" s="1313"/>
      <c r="F41" s="1314"/>
      <c r="G41" s="274"/>
      <c r="H41" s="275"/>
      <c r="I41" s="276"/>
      <c r="J41" s="377">
        <f t="shared" si="6"/>
        <v>0</v>
      </c>
      <c r="K41" s="378">
        <f t="shared" si="6"/>
        <v>0</v>
      </c>
      <c r="L41" s="379">
        <f t="shared" si="6"/>
        <v>0</v>
      </c>
    </row>
    <row r="42" spans="1:12" ht="30" x14ac:dyDescent="0.25">
      <c r="A42" s="623"/>
      <c r="B42" s="606" t="s">
        <v>2145</v>
      </c>
      <c r="C42" s="607" t="s">
        <v>2148</v>
      </c>
      <c r="D42" s="627"/>
      <c r="E42" s="1315"/>
      <c r="F42" s="1316"/>
      <c r="G42" s="628"/>
      <c r="H42" s="629"/>
      <c r="I42" s="630"/>
      <c r="J42" s="377">
        <f t="shared" si="6"/>
        <v>0</v>
      </c>
      <c r="K42" s="378">
        <f t="shared" si="6"/>
        <v>0</v>
      </c>
      <c r="L42" s="379">
        <f t="shared" si="6"/>
        <v>0</v>
      </c>
    </row>
    <row r="43" spans="1:12" ht="15.75" x14ac:dyDescent="0.25">
      <c r="A43" s="624"/>
      <c r="B43" s="608" t="s">
        <v>2149</v>
      </c>
      <c r="C43" s="609" t="s">
        <v>2149</v>
      </c>
      <c r="D43" s="627"/>
      <c r="E43" s="1315"/>
      <c r="F43" s="1316"/>
      <c r="G43" s="628"/>
      <c r="H43" s="629"/>
      <c r="I43" s="630"/>
      <c r="J43" s="377">
        <f t="shared" si="6"/>
        <v>0</v>
      </c>
      <c r="K43" s="378">
        <f t="shared" si="6"/>
        <v>0</v>
      </c>
      <c r="L43" s="379">
        <f t="shared" si="6"/>
        <v>0</v>
      </c>
    </row>
    <row r="44" spans="1:12" ht="15.75" x14ac:dyDescent="0.25">
      <c r="A44" s="625"/>
      <c r="B44" s="610" t="s">
        <v>2150</v>
      </c>
      <c r="C44" s="611" t="s">
        <v>2150</v>
      </c>
      <c r="D44" s="627"/>
      <c r="E44" s="1315"/>
      <c r="F44" s="1316"/>
      <c r="G44" s="628"/>
      <c r="H44" s="629"/>
      <c r="I44" s="630"/>
      <c r="J44" s="377">
        <f t="shared" si="6"/>
        <v>0</v>
      </c>
      <c r="K44" s="378">
        <f t="shared" si="6"/>
        <v>0</v>
      </c>
      <c r="L44" s="379">
        <f t="shared" si="6"/>
        <v>0</v>
      </c>
    </row>
    <row r="45" spans="1:12" ht="21.75" customHeight="1" x14ac:dyDescent="0.25">
      <c r="A45" s="623"/>
      <c r="B45" s="606" t="s">
        <v>17</v>
      </c>
      <c r="C45" s="606" t="s">
        <v>46</v>
      </c>
      <c r="D45" s="631"/>
      <c r="E45" s="1317"/>
      <c r="F45" s="1318"/>
      <c r="G45" s="628"/>
      <c r="H45" s="629"/>
      <c r="I45" s="630"/>
      <c r="J45" s="377">
        <f t="shared" si="6"/>
        <v>0</v>
      </c>
      <c r="K45" s="378">
        <f t="shared" si="6"/>
        <v>0</v>
      </c>
      <c r="L45" s="380">
        <f>IFERROR(((I45-#REF!)/#REF!),0)</f>
        <v>0</v>
      </c>
    </row>
    <row r="46" spans="1:12" ht="35.25" customHeight="1" x14ac:dyDescent="0.25">
      <c r="A46" s="626"/>
      <c r="B46" s="613" t="s">
        <v>2151</v>
      </c>
      <c r="C46" s="614" t="s">
        <v>2151</v>
      </c>
      <c r="D46" s="632"/>
      <c r="E46" s="1319"/>
      <c r="F46" s="1320"/>
      <c r="G46" s="635"/>
      <c r="H46" s="633"/>
      <c r="I46" s="634"/>
      <c r="J46" s="377">
        <f t="shared" si="6"/>
        <v>0</v>
      </c>
      <c r="K46" s="378">
        <f t="shared" si="6"/>
        <v>0</v>
      </c>
      <c r="L46" s="380">
        <f>IFERROR(((I46-#REF!)/#REF!),0)</f>
        <v>0</v>
      </c>
    </row>
    <row r="47" spans="1:12" ht="18" customHeight="1" x14ac:dyDescent="0.25">
      <c r="C47" s="457" t="s">
        <v>2152</v>
      </c>
      <c r="D47" s="277">
        <f>SUM(D8:D45)</f>
        <v>1525</v>
      </c>
      <c r="E47" s="1321">
        <f>SUM(E8:E45)</f>
        <v>265925440</v>
      </c>
      <c r="F47" s="1322">
        <f>SUM(F8:F45)</f>
        <v>265925440</v>
      </c>
      <c r="G47" s="277">
        <f>SUM(G9:G45)</f>
        <v>428</v>
      </c>
      <c r="H47" s="278">
        <f>SUM(H9:H45)</f>
        <v>46314840.009999998</v>
      </c>
      <c r="I47" s="279">
        <f>SUM(I9:I45)</f>
        <v>21277246.220000003</v>
      </c>
      <c r="J47" s="280"/>
      <c r="K47" s="281"/>
      <c r="L47" s="282"/>
    </row>
    <row r="48" spans="1:12" x14ac:dyDescent="0.25">
      <c r="B48" s="357"/>
      <c r="C48" s="357"/>
      <c r="D48" s="461"/>
      <c r="E48" s="462"/>
      <c r="F48" s="462"/>
      <c r="G48" s="461"/>
      <c r="H48" s="462"/>
    </row>
    <row r="49" spans="2:9" ht="15.75" customHeight="1" x14ac:dyDescent="0.25">
      <c r="B49" s="357"/>
      <c r="D49" s="461"/>
      <c r="E49" s="462"/>
      <c r="F49" s="462"/>
      <c r="G49" s="461"/>
      <c r="H49" s="462"/>
    </row>
    <row r="50" spans="2:9" ht="15.75" customHeight="1" x14ac:dyDescent="0.25">
      <c r="B50" s="357"/>
      <c r="D50" s="1550" t="s">
        <v>2153</v>
      </c>
      <c r="E50" s="1551"/>
      <c r="F50" s="1551"/>
      <c r="G50" s="1552"/>
    </row>
    <row r="51" spans="2:9" ht="15.75" customHeight="1" x14ac:dyDescent="0.25">
      <c r="D51" s="381">
        <v>2022</v>
      </c>
      <c r="E51" s="382">
        <v>2023</v>
      </c>
      <c r="F51" s="424">
        <v>2024</v>
      </c>
      <c r="G51" s="383">
        <v>2025</v>
      </c>
      <c r="H51" s="383" t="s">
        <v>2154</v>
      </c>
      <c r="I51" s="462"/>
    </row>
    <row r="52" spans="2:9" ht="15.75" customHeight="1" x14ac:dyDescent="0.25">
      <c r="B52" s="137" t="s">
        <v>2114</v>
      </c>
      <c r="C52" s="137" t="s">
        <v>2155</v>
      </c>
      <c r="D52" s="384" t="s">
        <v>2112</v>
      </c>
      <c r="E52" s="385" t="s">
        <v>2112</v>
      </c>
      <c r="F52" s="425" t="s">
        <v>2112</v>
      </c>
      <c r="G52" s="386" t="s">
        <v>2112</v>
      </c>
      <c r="H52" s="386" t="s">
        <v>2112</v>
      </c>
      <c r="I52" s="462"/>
    </row>
    <row r="53" spans="2:9" x14ac:dyDescent="0.25">
      <c r="B53" s="387" t="s">
        <v>11</v>
      </c>
      <c r="C53" s="387" t="s">
        <v>2156</v>
      </c>
      <c r="D53" s="388">
        <f>+'5a. Spending- 2022 Report'!D55</f>
        <v>119567.03999999999</v>
      </c>
      <c r="E53" s="389"/>
      <c r="F53" s="400"/>
      <c r="G53" s="401"/>
      <c r="H53" s="390">
        <f>SUM(D53:G53)</f>
        <v>119567.03999999999</v>
      </c>
      <c r="I53" s="462"/>
    </row>
    <row r="54" spans="2:9" x14ac:dyDescent="0.25">
      <c r="B54" s="387"/>
      <c r="C54" s="387" t="s">
        <v>2157</v>
      </c>
      <c r="D54" s="388">
        <f>+'5a. Spending- 2022 Report'!D56</f>
        <v>720371.24</v>
      </c>
      <c r="E54" s="389"/>
      <c r="F54" s="400"/>
      <c r="G54" s="404"/>
      <c r="H54" s="390">
        <f t="shared" ref="H54:H103" si="7">SUM(D54:G54)</f>
        <v>720371.24</v>
      </c>
      <c r="I54" s="462"/>
    </row>
    <row r="55" spans="2:9" ht="15.75" customHeight="1" x14ac:dyDescent="0.25">
      <c r="B55" s="391"/>
      <c r="C55" s="392" t="s">
        <v>2158</v>
      </c>
      <c r="D55" s="393">
        <f>SUM(D53:D54)</f>
        <v>839938.28</v>
      </c>
      <c r="E55" s="394"/>
      <c r="F55" s="402"/>
      <c r="G55" s="403"/>
      <c r="H55" s="395">
        <f t="shared" si="7"/>
        <v>839938.28</v>
      </c>
    </row>
    <row r="56" spans="2:9" ht="15.75" customHeight="1" x14ac:dyDescent="0.25">
      <c r="B56" s="387" t="s">
        <v>12</v>
      </c>
      <c r="C56" s="387" t="s">
        <v>2156</v>
      </c>
      <c r="D56" s="388">
        <f>+'5a. Spending- 2022 Report'!D58</f>
        <v>422820.24</v>
      </c>
      <c r="E56" s="389"/>
      <c r="F56" s="400"/>
      <c r="G56" s="405"/>
      <c r="H56" s="390">
        <f t="shared" si="7"/>
        <v>422820.24</v>
      </c>
    </row>
    <row r="57" spans="2:9" x14ac:dyDescent="0.25">
      <c r="B57" s="387"/>
      <c r="C57" s="387" t="s">
        <v>2157</v>
      </c>
      <c r="D57" s="388">
        <f>+'5a. Spending- 2022 Report'!D59</f>
        <v>4038746.81</v>
      </c>
      <c r="E57" s="389"/>
      <c r="F57" s="400"/>
      <c r="G57" s="406"/>
      <c r="H57" s="390">
        <f t="shared" si="7"/>
        <v>4038746.81</v>
      </c>
    </row>
    <row r="58" spans="2:9" ht="15.75" customHeight="1" x14ac:dyDescent="0.25">
      <c r="B58" s="391"/>
      <c r="C58" s="392" t="s">
        <v>2158</v>
      </c>
      <c r="D58" s="393">
        <f>SUM(D56:D57)</f>
        <v>4461567.05</v>
      </c>
      <c r="E58" s="394"/>
      <c r="F58" s="402"/>
      <c r="G58" s="403"/>
      <c r="H58" s="395">
        <f t="shared" si="7"/>
        <v>4461567.05</v>
      </c>
    </row>
    <row r="59" spans="2:9" x14ac:dyDescent="0.25">
      <c r="B59" s="387" t="s">
        <v>13</v>
      </c>
      <c r="C59" s="387" t="s">
        <v>2156</v>
      </c>
      <c r="D59" s="388">
        <f>+'5a. Spending- 2022 Report'!D61</f>
        <v>1202819.02</v>
      </c>
      <c r="E59" s="389"/>
      <c r="F59" s="400"/>
      <c r="G59" s="406"/>
      <c r="H59" s="390">
        <f t="shared" si="7"/>
        <v>1202819.02</v>
      </c>
    </row>
    <row r="60" spans="2:9" x14ac:dyDescent="0.25">
      <c r="B60" s="387"/>
      <c r="C60" s="387" t="s">
        <v>2157</v>
      </c>
      <c r="D60" s="388">
        <f>+'5a. Spending- 2022 Report'!D62</f>
        <v>5874300.71</v>
      </c>
      <c r="E60" s="389"/>
      <c r="F60" s="400"/>
      <c r="G60" s="406"/>
      <c r="H60" s="390">
        <f t="shared" si="7"/>
        <v>5874300.71</v>
      </c>
    </row>
    <row r="61" spans="2:9" ht="15.75" customHeight="1" x14ac:dyDescent="0.25">
      <c r="B61" s="391"/>
      <c r="C61" s="392" t="s">
        <v>2158</v>
      </c>
      <c r="D61" s="393">
        <f>SUM(D59:D60)</f>
        <v>7077119.7300000004</v>
      </c>
      <c r="E61" s="394"/>
      <c r="F61" s="402"/>
      <c r="G61" s="403"/>
      <c r="H61" s="395">
        <f t="shared" si="7"/>
        <v>7077119.7300000004</v>
      </c>
    </row>
    <row r="62" spans="2:9" x14ac:dyDescent="0.25">
      <c r="B62" s="387" t="s">
        <v>14</v>
      </c>
      <c r="C62" s="387" t="s">
        <v>2156</v>
      </c>
      <c r="D62" s="388">
        <f>+'5a. Spending- 2022 Report'!D64</f>
        <v>1661622.93</v>
      </c>
      <c r="E62" s="389"/>
      <c r="F62" s="400"/>
      <c r="G62" s="406"/>
      <c r="H62" s="390">
        <f t="shared" si="7"/>
        <v>1661622.93</v>
      </c>
    </row>
    <row r="63" spans="2:9" x14ac:dyDescent="0.25">
      <c r="B63" s="387"/>
      <c r="C63" s="387" t="s">
        <v>2157</v>
      </c>
      <c r="D63" s="388">
        <f>+'5a. Spending- 2022 Report'!D65</f>
        <v>16645994.470000001</v>
      </c>
      <c r="E63" s="389"/>
      <c r="F63" s="400"/>
      <c r="G63" s="406"/>
      <c r="H63" s="390">
        <f t="shared" si="7"/>
        <v>16645994.470000001</v>
      </c>
    </row>
    <row r="64" spans="2:9" ht="15.75" customHeight="1" x14ac:dyDescent="0.25">
      <c r="B64" s="391"/>
      <c r="C64" s="392" t="s">
        <v>2158</v>
      </c>
      <c r="D64" s="393">
        <f>SUM(D62:D63)</f>
        <v>18307617.400000002</v>
      </c>
      <c r="E64" s="394"/>
      <c r="F64" s="402"/>
      <c r="G64" s="403"/>
      <c r="H64" s="395">
        <f t="shared" si="7"/>
        <v>18307617.400000002</v>
      </c>
    </row>
    <row r="65" spans="2:8" x14ac:dyDescent="0.25">
      <c r="B65" s="387" t="s">
        <v>15</v>
      </c>
      <c r="C65" s="387" t="s">
        <v>2156</v>
      </c>
      <c r="D65" s="388">
        <f>+'5a. Spending- 2022 Report'!D67</f>
        <v>703231.45</v>
      </c>
      <c r="E65" s="389"/>
      <c r="F65" s="400"/>
      <c r="G65" s="406"/>
      <c r="H65" s="390">
        <f t="shared" si="7"/>
        <v>703231.45</v>
      </c>
    </row>
    <row r="66" spans="2:8" x14ac:dyDescent="0.25">
      <c r="B66" s="387"/>
      <c r="C66" s="387" t="s">
        <v>2157</v>
      </c>
      <c r="D66" s="388">
        <f>+'5a. Spending- 2022 Report'!D68</f>
        <v>7048246.4500000002</v>
      </c>
      <c r="E66" s="389"/>
      <c r="F66" s="400"/>
      <c r="G66" s="406"/>
      <c r="H66" s="390">
        <f t="shared" si="7"/>
        <v>7048246.4500000002</v>
      </c>
    </row>
    <row r="67" spans="2:8" ht="15.75" customHeight="1" x14ac:dyDescent="0.25">
      <c r="B67" s="391"/>
      <c r="C67" s="392" t="s">
        <v>2158</v>
      </c>
      <c r="D67" s="393">
        <f>SUM(D65:D66)</f>
        <v>7751477.9000000004</v>
      </c>
      <c r="E67" s="394"/>
      <c r="F67" s="402"/>
      <c r="G67" s="403"/>
      <c r="H67" s="395">
        <f t="shared" si="7"/>
        <v>7751477.9000000004</v>
      </c>
    </row>
    <row r="68" spans="2:8" x14ac:dyDescent="0.25">
      <c r="B68" s="387" t="s">
        <v>17</v>
      </c>
      <c r="C68" s="387" t="s">
        <v>2156</v>
      </c>
      <c r="D68" s="388">
        <f>+'5a. Spending- 2022 Report'!D70</f>
        <v>0</v>
      </c>
      <c r="E68" s="389"/>
      <c r="F68" s="400"/>
      <c r="G68" s="406"/>
      <c r="H68" s="390">
        <f t="shared" si="7"/>
        <v>0</v>
      </c>
    </row>
    <row r="69" spans="2:8" x14ac:dyDescent="0.25">
      <c r="B69" s="387"/>
      <c r="C69" s="387" t="s">
        <v>2157</v>
      </c>
      <c r="D69" s="388">
        <f>+'5a. Spending- 2022 Report'!D71</f>
        <v>0</v>
      </c>
      <c r="E69" s="389"/>
      <c r="F69" s="400"/>
      <c r="G69" s="406"/>
      <c r="H69" s="390">
        <f t="shared" si="7"/>
        <v>0</v>
      </c>
    </row>
    <row r="70" spans="2:8" ht="15.75" customHeight="1" x14ac:dyDescent="0.25">
      <c r="B70" s="391"/>
      <c r="C70" s="392" t="s">
        <v>2158</v>
      </c>
      <c r="D70" s="393">
        <f>SUM(D68:D69)</f>
        <v>0</v>
      </c>
      <c r="E70" s="394"/>
      <c r="F70" s="402"/>
      <c r="G70" s="403"/>
      <c r="H70" s="395">
        <f t="shared" si="7"/>
        <v>0</v>
      </c>
    </row>
    <row r="71" spans="2:8" x14ac:dyDescent="0.25">
      <c r="B71" s="387" t="s">
        <v>718</v>
      </c>
      <c r="C71" s="387" t="s">
        <v>2156</v>
      </c>
      <c r="D71" s="388">
        <f>+'5a. Spending- 2022 Report'!D73</f>
        <v>625470.28</v>
      </c>
      <c r="E71" s="389"/>
      <c r="F71" s="400"/>
      <c r="G71" s="406"/>
      <c r="H71" s="390">
        <f t="shared" si="7"/>
        <v>625470.28</v>
      </c>
    </row>
    <row r="72" spans="2:8" x14ac:dyDescent="0.25">
      <c r="B72" s="387"/>
      <c r="C72" s="387" t="s">
        <v>2157</v>
      </c>
      <c r="D72" s="388">
        <f>+'5a. Spending- 2022 Report'!D74</f>
        <v>7251649.3700000001</v>
      </c>
      <c r="E72" s="389"/>
      <c r="F72" s="400"/>
      <c r="G72" s="406"/>
      <c r="H72" s="390">
        <f t="shared" si="7"/>
        <v>7251649.3700000001</v>
      </c>
    </row>
    <row r="73" spans="2:8" ht="15.75" customHeight="1" x14ac:dyDescent="0.25">
      <c r="B73" s="391"/>
      <c r="C73" s="392" t="s">
        <v>2158</v>
      </c>
      <c r="D73" s="393">
        <f>SUM(D71:D72)</f>
        <v>7877119.6500000004</v>
      </c>
      <c r="E73" s="394"/>
      <c r="F73" s="402"/>
      <c r="G73" s="403"/>
      <c r="H73" s="395">
        <f t="shared" si="7"/>
        <v>7877119.6500000004</v>
      </c>
    </row>
    <row r="74" spans="2:8" x14ac:dyDescent="0.25">
      <c r="B74" s="387" t="s">
        <v>18</v>
      </c>
      <c r="C74" s="387" t="s">
        <v>2156</v>
      </c>
      <c r="D74" s="388">
        <f>+'5a. Spending- 2022 Report'!D76</f>
        <v>0</v>
      </c>
      <c r="E74" s="389"/>
      <c r="F74" s="400"/>
      <c r="G74" s="406"/>
      <c r="H74" s="390">
        <f t="shared" si="7"/>
        <v>0</v>
      </c>
    </row>
    <row r="75" spans="2:8" x14ac:dyDescent="0.25">
      <c r="B75" s="387"/>
      <c r="C75" s="387" t="s">
        <v>2157</v>
      </c>
      <c r="D75" s="388">
        <f>+'5a. Spending- 2022 Report'!D77</f>
        <v>0</v>
      </c>
      <c r="E75" s="389"/>
      <c r="F75" s="400"/>
      <c r="G75" s="406"/>
      <c r="H75" s="390">
        <f t="shared" si="7"/>
        <v>0</v>
      </c>
    </row>
    <row r="76" spans="2:8" ht="15.75" customHeight="1" x14ac:dyDescent="0.25">
      <c r="B76" s="391"/>
      <c r="C76" s="392" t="s">
        <v>2158</v>
      </c>
      <c r="D76" s="407">
        <f>SUM(D74:D75)</f>
        <v>0</v>
      </c>
      <c r="E76" s="408"/>
      <c r="F76" s="409"/>
      <c r="G76" s="410"/>
      <c r="H76" s="423">
        <f t="shared" si="7"/>
        <v>0</v>
      </c>
    </row>
    <row r="77" spans="2:8" x14ac:dyDescent="0.25">
      <c r="B77" s="387" t="s">
        <v>2160</v>
      </c>
      <c r="C77" s="387" t="s">
        <v>2156</v>
      </c>
      <c r="D77" s="388">
        <f>+'5a. Spending- 2022 Report'!D79</f>
        <v>0</v>
      </c>
      <c r="E77" s="389"/>
      <c r="F77" s="400"/>
      <c r="G77" s="406"/>
      <c r="H77" s="390">
        <f t="shared" ref="H77:H88" si="8">SUM(D77:G77)</f>
        <v>0</v>
      </c>
    </row>
    <row r="78" spans="2:8" x14ac:dyDescent="0.25">
      <c r="B78" s="387"/>
      <c r="C78" s="387" t="s">
        <v>2157</v>
      </c>
      <c r="D78" s="388">
        <f>+'5a. Spending- 2022 Report'!D80</f>
        <v>0</v>
      </c>
      <c r="E78" s="389"/>
      <c r="F78" s="400"/>
      <c r="G78" s="406"/>
      <c r="H78" s="390">
        <f t="shared" si="8"/>
        <v>0</v>
      </c>
    </row>
    <row r="79" spans="2:8" ht="15.75" customHeight="1" x14ac:dyDescent="0.25">
      <c r="B79" s="391"/>
      <c r="C79" s="392" t="s">
        <v>2158</v>
      </c>
      <c r="D79" s="393">
        <f>SUM(D77:D78)</f>
        <v>0</v>
      </c>
      <c r="E79" s="394"/>
      <c r="F79" s="402"/>
      <c r="G79" s="403"/>
      <c r="H79" s="395">
        <f t="shared" si="8"/>
        <v>0</v>
      </c>
    </row>
    <row r="80" spans="2:8" x14ac:dyDescent="0.25">
      <c r="B80" s="387" t="s">
        <v>20</v>
      </c>
      <c r="C80" s="387" t="s">
        <v>2156</v>
      </c>
      <c r="D80" s="388">
        <f>+'5a. Spending- 2022 Report'!D82</f>
        <v>0</v>
      </c>
      <c r="E80" s="389"/>
      <c r="F80" s="400"/>
      <c r="G80" s="406"/>
      <c r="H80" s="390">
        <f t="shared" si="8"/>
        <v>0</v>
      </c>
    </row>
    <row r="81" spans="2:8" x14ac:dyDescent="0.25">
      <c r="B81" s="387"/>
      <c r="C81" s="387" t="s">
        <v>2157</v>
      </c>
      <c r="D81" s="388">
        <f>+'5a. Spending- 2022 Report'!D83</f>
        <v>0</v>
      </c>
      <c r="E81" s="389"/>
      <c r="F81" s="400"/>
      <c r="G81" s="406"/>
      <c r="H81" s="390">
        <f t="shared" si="8"/>
        <v>0</v>
      </c>
    </row>
    <row r="82" spans="2:8" ht="15.75" customHeight="1" x14ac:dyDescent="0.25">
      <c r="B82" s="391"/>
      <c r="C82" s="392" t="s">
        <v>2158</v>
      </c>
      <c r="D82" s="393">
        <f>SUM(D80:D81)</f>
        <v>0</v>
      </c>
      <c r="E82" s="394"/>
      <c r="F82" s="402"/>
      <c r="G82" s="403"/>
      <c r="H82" s="395">
        <f t="shared" si="8"/>
        <v>0</v>
      </c>
    </row>
    <row r="83" spans="2:8" x14ac:dyDescent="0.25">
      <c r="B83" s="387" t="s">
        <v>21</v>
      </c>
      <c r="C83" s="387" t="s">
        <v>2156</v>
      </c>
      <c r="D83" s="388">
        <f>+'5a. Spending- 2022 Report'!D85</f>
        <v>0</v>
      </c>
      <c r="E83" s="389"/>
      <c r="F83" s="400"/>
      <c r="G83" s="406"/>
      <c r="H83" s="390">
        <f t="shared" si="8"/>
        <v>0</v>
      </c>
    </row>
    <row r="84" spans="2:8" x14ac:dyDescent="0.25">
      <c r="B84" s="387"/>
      <c r="C84" s="387" t="s">
        <v>2157</v>
      </c>
      <c r="D84" s="388">
        <f>+'5a. Spending- 2022 Report'!D86</f>
        <v>0</v>
      </c>
      <c r="E84" s="389"/>
      <c r="F84" s="400"/>
      <c r="G84" s="406"/>
      <c r="H84" s="390">
        <f t="shared" si="8"/>
        <v>0</v>
      </c>
    </row>
    <row r="85" spans="2:8" ht="15.75" customHeight="1" x14ac:dyDescent="0.25">
      <c r="B85" s="391"/>
      <c r="C85" s="392" t="s">
        <v>2158</v>
      </c>
      <c r="D85" s="393">
        <f>SUM(D83:D84)</f>
        <v>0</v>
      </c>
      <c r="E85" s="394"/>
      <c r="F85" s="402"/>
      <c r="G85" s="403"/>
      <c r="H85" s="395">
        <f t="shared" si="8"/>
        <v>0</v>
      </c>
    </row>
    <row r="86" spans="2:8" x14ac:dyDescent="0.25">
      <c r="B86" s="387" t="s">
        <v>16</v>
      </c>
      <c r="C86" s="387" t="s">
        <v>2156</v>
      </c>
      <c r="D86" s="388">
        <f>+'5a. Spending- 2022 Report'!D88</f>
        <v>0</v>
      </c>
      <c r="E86" s="389"/>
      <c r="F86" s="400"/>
      <c r="G86" s="406"/>
      <c r="H86" s="390">
        <f t="shared" si="8"/>
        <v>0</v>
      </c>
    </row>
    <row r="87" spans="2:8" x14ac:dyDescent="0.25">
      <c r="B87" s="387"/>
      <c r="C87" s="387" t="s">
        <v>2157</v>
      </c>
      <c r="D87" s="388">
        <f>+'5a. Spending- 2022 Report'!D89</f>
        <v>0</v>
      </c>
      <c r="E87" s="389"/>
      <c r="F87" s="400"/>
      <c r="G87" s="406"/>
      <c r="H87" s="390">
        <f t="shared" si="8"/>
        <v>0</v>
      </c>
    </row>
    <row r="88" spans="2:8" ht="15.75" customHeight="1" x14ac:dyDescent="0.25">
      <c r="B88" s="391"/>
      <c r="C88" s="392" t="s">
        <v>2158</v>
      </c>
      <c r="D88" s="407">
        <f>SUM(D86:D87)</f>
        <v>0</v>
      </c>
      <c r="E88" s="408"/>
      <c r="F88" s="409"/>
      <c r="G88" s="410"/>
      <c r="H88" s="423">
        <f t="shared" si="8"/>
        <v>0</v>
      </c>
    </row>
    <row r="89" spans="2:8" x14ac:dyDescent="0.25">
      <c r="B89" s="387" t="s">
        <v>2145</v>
      </c>
      <c r="C89" s="387" t="s">
        <v>2156</v>
      </c>
      <c r="D89" s="388">
        <f>+'5a. Spending- 2022 Report'!D91</f>
        <v>0</v>
      </c>
      <c r="E89" s="389"/>
      <c r="F89" s="400"/>
      <c r="G89" s="406"/>
      <c r="H89" s="390">
        <f t="shared" ref="H89:H91" si="9">SUM(D89:G89)</f>
        <v>0</v>
      </c>
    </row>
    <row r="90" spans="2:8" x14ac:dyDescent="0.25">
      <c r="B90" s="387"/>
      <c r="C90" s="387" t="s">
        <v>2157</v>
      </c>
      <c r="D90" s="388">
        <f>+'5a. Spending- 2022 Report'!D92</f>
        <v>0</v>
      </c>
      <c r="E90" s="389"/>
      <c r="F90" s="400"/>
      <c r="G90" s="406"/>
      <c r="H90" s="390">
        <f>SUM(D90:G90)</f>
        <v>0</v>
      </c>
    </row>
    <row r="91" spans="2:8" ht="15.75" customHeight="1" x14ac:dyDescent="0.25">
      <c r="B91" s="391"/>
      <c r="C91" s="392" t="s">
        <v>2158</v>
      </c>
      <c r="D91" s="407">
        <f>SUM(D89:D90)</f>
        <v>0</v>
      </c>
      <c r="E91" s="408"/>
      <c r="F91" s="409"/>
      <c r="G91" s="410"/>
      <c r="H91" s="423">
        <f t="shared" si="9"/>
        <v>0</v>
      </c>
    </row>
    <row r="92" spans="2:8" x14ac:dyDescent="0.25">
      <c r="B92" s="387" t="s">
        <v>2149</v>
      </c>
      <c r="C92" s="387" t="s">
        <v>2156</v>
      </c>
      <c r="D92" s="388">
        <f>+'5a. Spending- 2022 Report'!D94</f>
        <v>0</v>
      </c>
      <c r="E92" s="389"/>
      <c r="F92" s="400"/>
      <c r="G92" s="406"/>
      <c r="H92" s="390">
        <f>SUM(D92:G92)</f>
        <v>0</v>
      </c>
    </row>
    <row r="93" spans="2:8" x14ac:dyDescent="0.25">
      <c r="B93" s="387"/>
      <c r="C93" s="387" t="s">
        <v>2157</v>
      </c>
      <c r="D93" s="388">
        <f>+'5a. Spending- 2022 Report'!D95</f>
        <v>0</v>
      </c>
      <c r="E93" s="389"/>
      <c r="F93" s="400"/>
      <c r="G93" s="406"/>
      <c r="H93" s="390">
        <f>SUM(D93:G93)</f>
        <v>0</v>
      </c>
    </row>
    <row r="94" spans="2:8" ht="15.75" customHeight="1" x14ac:dyDescent="0.25">
      <c r="B94" s="391"/>
      <c r="C94" s="392" t="s">
        <v>2158</v>
      </c>
      <c r="D94" s="407">
        <f>SUM(D92:D93)</f>
        <v>0</v>
      </c>
      <c r="E94" s="408"/>
      <c r="F94" s="409"/>
      <c r="G94" s="410"/>
      <c r="H94" s="423">
        <f t="shared" ref="H94:H95" si="10">SUM(D94:G94)</f>
        <v>0</v>
      </c>
    </row>
    <row r="95" spans="2:8" x14ac:dyDescent="0.25">
      <c r="B95" s="387" t="s">
        <v>2150</v>
      </c>
      <c r="C95" s="387" t="s">
        <v>2156</v>
      </c>
      <c r="D95" s="388">
        <f>+'5a. Spending- 2022 Report'!D97</f>
        <v>0</v>
      </c>
      <c r="E95" s="389"/>
      <c r="F95" s="400"/>
      <c r="G95" s="406"/>
      <c r="H95" s="390">
        <f t="shared" si="10"/>
        <v>0</v>
      </c>
    </row>
    <row r="96" spans="2:8" x14ac:dyDescent="0.25">
      <c r="B96" s="387"/>
      <c r="C96" s="387" t="s">
        <v>2157</v>
      </c>
      <c r="D96" s="388">
        <f>+'5a. Spending- 2022 Report'!D98</f>
        <v>0</v>
      </c>
      <c r="E96" s="389"/>
      <c r="F96" s="400"/>
      <c r="G96" s="406"/>
      <c r="H96" s="390">
        <f>SUM(D96:G96)</f>
        <v>0</v>
      </c>
    </row>
    <row r="97" spans="2:8" ht="15.75" customHeight="1" x14ac:dyDescent="0.25">
      <c r="B97" s="391"/>
      <c r="C97" s="392" t="s">
        <v>2158</v>
      </c>
      <c r="D97" s="407">
        <f>SUM(D95:D96)</f>
        <v>0</v>
      </c>
      <c r="E97" s="408"/>
      <c r="F97" s="409"/>
      <c r="G97" s="410"/>
      <c r="H97" s="423">
        <f t="shared" ref="H97:H98" si="11">SUM(D97:G97)</f>
        <v>0</v>
      </c>
    </row>
    <row r="98" spans="2:8" x14ac:dyDescent="0.25">
      <c r="B98" s="387" t="s">
        <v>2151</v>
      </c>
      <c r="C98" s="387" t="s">
        <v>2156</v>
      </c>
      <c r="D98" s="388">
        <f>+'5a. Spending- 2022 Report'!D100</f>
        <v>0</v>
      </c>
      <c r="E98" s="389"/>
      <c r="F98" s="400"/>
      <c r="G98" s="406"/>
      <c r="H98" s="390">
        <f t="shared" si="11"/>
        <v>0</v>
      </c>
    </row>
    <row r="99" spans="2:8" x14ac:dyDescent="0.25">
      <c r="B99" s="387"/>
      <c r="C99" s="387" t="s">
        <v>2157</v>
      </c>
      <c r="D99" s="388">
        <f>+'5a. Spending- 2022 Report'!D101</f>
        <v>0</v>
      </c>
      <c r="E99" s="389"/>
      <c r="F99" s="400"/>
      <c r="G99" s="406"/>
      <c r="H99" s="390">
        <f>SUM(D99:G99)</f>
        <v>0</v>
      </c>
    </row>
    <row r="100" spans="2:8" ht="15.75" customHeight="1" x14ac:dyDescent="0.25">
      <c r="B100" s="391"/>
      <c r="C100" s="392" t="s">
        <v>2158</v>
      </c>
      <c r="D100" s="407">
        <f>SUM(D98:D99)</f>
        <v>0</v>
      </c>
      <c r="E100" s="408"/>
      <c r="F100" s="409"/>
      <c r="G100" s="410"/>
      <c r="H100" s="423">
        <f t="shared" ref="H100" si="12">SUM(D100:G100)</f>
        <v>0</v>
      </c>
    </row>
    <row r="101" spans="2:8" x14ac:dyDescent="0.25">
      <c r="B101" s="463" t="s">
        <v>2161</v>
      </c>
      <c r="C101" s="387" t="s">
        <v>2156</v>
      </c>
      <c r="D101" s="388">
        <f>+D53+D56+D59+D62+D65+D68+D71+D74+D77+D80+D83+D86+D89+D92+D95+D98</f>
        <v>4735530.96</v>
      </c>
      <c r="E101" s="388">
        <f>SUM(E53,E56,E59,E62,E65,E68,E71,E74,E77,E80,E83,E86,E89)</f>
        <v>0</v>
      </c>
      <c r="F101" s="388">
        <f t="shared" ref="F101:G101" si="13">SUM(F53,F56,F59,F62,F65,F68,F71,F74,F77,F80,F83,F86,F89)</f>
        <v>0</v>
      </c>
      <c r="G101" s="388">
        <f t="shared" si="13"/>
        <v>0</v>
      </c>
      <c r="H101" s="422">
        <f>SUM(D101:G101)</f>
        <v>4735530.96</v>
      </c>
    </row>
    <row r="102" spans="2:8" x14ac:dyDescent="0.25">
      <c r="B102" s="387"/>
      <c r="C102" s="387" t="s">
        <v>2157</v>
      </c>
      <c r="D102" s="388">
        <f>+D54+D57+D60+D63+D66+D69+D72+D75+D78+D81+D84+D87+D90+D93+D96+D99</f>
        <v>41579309.049999997</v>
      </c>
      <c r="E102" s="388">
        <f>SUM(E54,E57,E60,E63,E66,E69,E72,E75,E78,E81,E84,E87,E90)</f>
        <v>0</v>
      </c>
      <c r="F102" s="388">
        <f t="shared" ref="F102:G102" si="14">SUM(F54,F57,F60,F63,F66,F69,F72,F75,F78,F81,F84,F87,F90)</f>
        <v>0</v>
      </c>
      <c r="G102" s="388">
        <f t="shared" si="14"/>
        <v>0</v>
      </c>
      <c r="H102" s="414">
        <f t="shared" si="7"/>
        <v>41579309.049999997</v>
      </c>
    </row>
    <row r="103" spans="2:8" ht="15.75" customHeight="1" x14ac:dyDescent="0.25">
      <c r="B103" s="391"/>
      <c r="C103" s="392" t="s">
        <v>2158</v>
      </c>
      <c r="D103" s="393">
        <f>SUM(D101:D102)</f>
        <v>46314840.009999998</v>
      </c>
      <c r="E103" s="413">
        <f>SUM(E101:E102)</f>
        <v>0</v>
      </c>
      <c r="F103" s="413">
        <f t="shared" ref="F103" si="15">SUM(F101:F102)</f>
        <v>0</v>
      </c>
      <c r="G103" s="413">
        <f>SUM(G101:G102)</f>
        <v>0</v>
      </c>
      <c r="H103" s="411">
        <f t="shared" si="7"/>
        <v>46314840.009999998</v>
      </c>
    </row>
    <row r="104" spans="2:8" ht="15.75" customHeight="1" x14ac:dyDescent="0.25"/>
    <row r="105" spans="2:8" ht="15.75" customHeight="1" x14ac:dyDescent="0.25">
      <c r="D105" s="1550" t="s">
        <v>2162</v>
      </c>
      <c r="E105" s="1551"/>
      <c r="F105" s="1551"/>
      <c r="G105" s="1552"/>
    </row>
    <row r="106" spans="2:8" ht="15.75" customHeight="1" x14ac:dyDescent="0.25">
      <c r="D106" s="381">
        <v>2022</v>
      </c>
      <c r="E106" s="382">
        <v>2023</v>
      </c>
      <c r="F106" s="424">
        <v>2024</v>
      </c>
      <c r="G106" s="383">
        <v>2025</v>
      </c>
      <c r="H106" s="383" t="s">
        <v>2154</v>
      </c>
    </row>
    <row r="107" spans="2:8" ht="15.75" customHeight="1" x14ac:dyDescent="0.25">
      <c r="B107" s="137" t="s">
        <v>2114</v>
      </c>
      <c r="C107" s="396" t="s">
        <v>2155</v>
      </c>
      <c r="D107" s="384" t="s">
        <v>2112</v>
      </c>
      <c r="E107" s="385" t="s">
        <v>2112</v>
      </c>
      <c r="F107" s="425" t="s">
        <v>2112</v>
      </c>
      <c r="G107" s="386" t="s">
        <v>2112</v>
      </c>
      <c r="H107" s="397" t="s">
        <v>2112</v>
      </c>
    </row>
    <row r="108" spans="2:8" x14ac:dyDescent="0.25">
      <c r="B108" s="387" t="s">
        <v>11</v>
      </c>
      <c r="C108" s="398" t="s">
        <v>2163</v>
      </c>
      <c r="D108" s="388">
        <f>+'5a. Spending- 2022 Report'!D110</f>
        <v>127296.72</v>
      </c>
      <c r="E108" s="389"/>
      <c r="F108" s="400"/>
      <c r="G108" s="401"/>
      <c r="H108" s="390">
        <f t="shared" ref="H108:H131" si="16">SUM(D108:G108)</f>
        <v>127296.72</v>
      </c>
    </row>
    <row r="109" spans="2:8" x14ac:dyDescent="0.25">
      <c r="B109" s="387"/>
      <c r="C109" s="398" t="s">
        <v>2164</v>
      </c>
      <c r="D109" s="388">
        <f>+'5a. Spending- 2022 Report'!D111</f>
        <v>5250.64</v>
      </c>
      <c r="E109" s="389"/>
      <c r="F109" s="400"/>
      <c r="G109" s="406"/>
      <c r="H109" s="390">
        <f t="shared" si="16"/>
        <v>5250.64</v>
      </c>
    </row>
    <row r="110" spans="2:8" ht="15.75" customHeight="1" x14ac:dyDescent="0.25">
      <c r="B110" s="391"/>
      <c r="C110" s="399" t="s">
        <v>2158</v>
      </c>
      <c r="D110" s="393">
        <f>SUM(D108:D109)</f>
        <v>132547.36000000002</v>
      </c>
      <c r="E110" s="394"/>
      <c r="F110" s="402"/>
      <c r="G110" s="403"/>
      <c r="H110" s="395">
        <f t="shared" si="16"/>
        <v>132547.36000000002</v>
      </c>
    </row>
    <row r="111" spans="2:8" x14ac:dyDescent="0.25">
      <c r="B111" s="387" t="s">
        <v>12</v>
      </c>
      <c r="C111" s="398" t="s">
        <v>2163</v>
      </c>
      <c r="D111" s="388">
        <f>+'5a. Spending- 2022 Report'!D113</f>
        <v>105111.70999999999</v>
      </c>
      <c r="E111" s="389"/>
      <c r="F111" s="400"/>
      <c r="G111" s="406"/>
      <c r="H111" s="390">
        <f t="shared" si="16"/>
        <v>105111.70999999999</v>
      </c>
    </row>
    <row r="112" spans="2:8" x14ac:dyDescent="0.25">
      <c r="B112" s="387"/>
      <c r="C112" s="398" t="s">
        <v>2164</v>
      </c>
      <c r="D112" s="388">
        <f>+'5a. Spending- 2022 Report'!D114</f>
        <v>171006.67</v>
      </c>
      <c r="E112" s="389"/>
      <c r="F112" s="400"/>
      <c r="G112" s="406"/>
      <c r="H112" s="390">
        <f t="shared" si="16"/>
        <v>171006.67</v>
      </c>
    </row>
    <row r="113" spans="2:8" ht="15.75" customHeight="1" x14ac:dyDescent="0.25">
      <c r="B113" s="391"/>
      <c r="C113" s="399" t="s">
        <v>2158</v>
      </c>
      <c r="D113" s="393">
        <f>SUM(D111:D112)</f>
        <v>276118.38</v>
      </c>
      <c r="E113" s="394"/>
      <c r="F113" s="402"/>
      <c r="G113" s="403"/>
      <c r="H113" s="395">
        <f t="shared" si="16"/>
        <v>276118.38</v>
      </c>
    </row>
    <row r="114" spans="2:8" x14ac:dyDescent="0.25">
      <c r="B114" s="387" t="s">
        <v>13</v>
      </c>
      <c r="C114" s="398" t="s">
        <v>2163</v>
      </c>
      <c r="D114" s="388">
        <f>+'5a. Spending- 2022 Report'!D116</f>
        <v>146451.5</v>
      </c>
      <c r="E114" s="389"/>
      <c r="F114" s="400"/>
      <c r="G114" s="406"/>
      <c r="H114" s="390">
        <f t="shared" si="16"/>
        <v>146451.5</v>
      </c>
    </row>
    <row r="115" spans="2:8" x14ac:dyDescent="0.25">
      <c r="B115" s="387"/>
      <c r="C115" s="398" t="s">
        <v>2164</v>
      </c>
      <c r="D115" s="388">
        <f>+'5a. Spending- 2022 Report'!D117</f>
        <v>385307.58</v>
      </c>
      <c r="E115" s="389"/>
      <c r="F115" s="400"/>
      <c r="G115" s="406"/>
      <c r="H115" s="390">
        <f t="shared" si="16"/>
        <v>385307.58</v>
      </c>
    </row>
    <row r="116" spans="2:8" ht="15.75" customHeight="1" x14ac:dyDescent="0.25">
      <c r="B116" s="391"/>
      <c r="C116" s="399" t="s">
        <v>2158</v>
      </c>
      <c r="D116" s="393">
        <f>SUM(D114:D115)</f>
        <v>531759.08000000007</v>
      </c>
      <c r="E116" s="394"/>
      <c r="F116" s="402"/>
      <c r="G116" s="403"/>
      <c r="H116" s="395">
        <f t="shared" si="16"/>
        <v>531759.08000000007</v>
      </c>
    </row>
    <row r="117" spans="2:8" x14ac:dyDescent="0.25">
      <c r="B117" s="387" t="s">
        <v>14</v>
      </c>
      <c r="C117" s="398" t="s">
        <v>2163</v>
      </c>
      <c r="D117" s="388">
        <f>+'5a. Spending- 2022 Report'!D119</f>
        <v>361801.45</v>
      </c>
      <c r="E117" s="389"/>
      <c r="F117" s="400"/>
      <c r="G117" s="406"/>
      <c r="H117" s="390">
        <f t="shared" si="16"/>
        <v>361801.45</v>
      </c>
    </row>
    <row r="118" spans="2:8" x14ac:dyDescent="0.25">
      <c r="B118" s="387"/>
      <c r="C118" s="398" t="s">
        <v>2164</v>
      </c>
      <c r="D118" s="388">
        <f>+'5a. Spending- 2022 Report'!D120</f>
        <v>1935127.27</v>
      </c>
      <c r="E118" s="389"/>
      <c r="F118" s="400"/>
      <c r="G118" s="406"/>
      <c r="H118" s="390">
        <f t="shared" si="16"/>
        <v>1935127.27</v>
      </c>
    </row>
    <row r="119" spans="2:8" ht="15.75" customHeight="1" x14ac:dyDescent="0.25">
      <c r="B119" s="391"/>
      <c r="C119" s="399" t="s">
        <v>2158</v>
      </c>
      <c r="D119" s="393">
        <f>SUM(D117:D118)</f>
        <v>2296928.7200000002</v>
      </c>
      <c r="E119" s="394"/>
      <c r="F119" s="402"/>
      <c r="G119" s="403"/>
      <c r="H119" s="395">
        <f t="shared" si="16"/>
        <v>2296928.7200000002</v>
      </c>
    </row>
    <row r="120" spans="2:8" x14ac:dyDescent="0.25">
      <c r="B120" s="387" t="s">
        <v>15</v>
      </c>
      <c r="C120" s="398" t="s">
        <v>2163</v>
      </c>
      <c r="D120" s="388">
        <f>+'5a. Spending- 2022 Report'!D122</f>
        <v>130441.60000000001</v>
      </c>
      <c r="E120" s="389"/>
      <c r="F120" s="400"/>
      <c r="G120" s="406"/>
      <c r="H120" s="390">
        <f t="shared" si="16"/>
        <v>130441.60000000001</v>
      </c>
    </row>
    <row r="121" spans="2:8" x14ac:dyDescent="0.25">
      <c r="B121" s="387"/>
      <c r="C121" s="398" t="s">
        <v>2164</v>
      </c>
      <c r="D121" s="388">
        <f>+'5a. Spending- 2022 Report'!D123</f>
        <v>671640.42999999993</v>
      </c>
      <c r="E121" s="389"/>
      <c r="F121" s="400"/>
      <c r="G121" s="406"/>
      <c r="H121" s="390">
        <f t="shared" si="16"/>
        <v>671640.42999999993</v>
      </c>
    </row>
    <row r="122" spans="2:8" ht="15.75" customHeight="1" x14ac:dyDescent="0.25">
      <c r="B122" s="391"/>
      <c r="C122" s="399" t="s">
        <v>2158</v>
      </c>
      <c r="D122" s="393">
        <f>SUM(D120:D121)</f>
        <v>802082.02999999991</v>
      </c>
      <c r="E122" s="394"/>
      <c r="F122" s="402"/>
      <c r="G122" s="403"/>
      <c r="H122" s="395">
        <f t="shared" si="16"/>
        <v>802082.02999999991</v>
      </c>
    </row>
    <row r="123" spans="2:8" x14ac:dyDescent="0.25">
      <c r="B123" s="387" t="s">
        <v>17</v>
      </c>
      <c r="C123" s="398" t="s">
        <v>2163</v>
      </c>
      <c r="D123" s="388">
        <f>+'5a. Spending- 2022 Report'!D125</f>
        <v>0</v>
      </c>
      <c r="E123" s="389"/>
      <c r="F123" s="400"/>
      <c r="G123" s="406"/>
      <c r="H123" s="390">
        <f t="shared" si="16"/>
        <v>0</v>
      </c>
    </row>
    <row r="124" spans="2:8" x14ac:dyDescent="0.25">
      <c r="B124" s="387"/>
      <c r="C124" s="398" t="s">
        <v>2164</v>
      </c>
      <c r="D124" s="388">
        <f>+'5a. Spending- 2022 Report'!D126</f>
        <v>0</v>
      </c>
      <c r="E124" s="389"/>
      <c r="F124" s="400"/>
      <c r="G124" s="406"/>
      <c r="H124" s="390">
        <f t="shared" si="16"/>
        <v>0</v>
      </c>
    </row>
    <row r="125" spans="2:8" ht="15.75" customHeight="1" x14ac:dyDescent="0.25">
      <c r="B125" s="391"/>
      <c r="C125" s="399" t="s">
        <v>2158</v>
      </c>
      <c r="D125" s="393">
        <f>SUM(D123:D124)</f>
        <v>0</v>
      </c>
      <c r="E125" s="394"/>
      <c r="F125" s="402"/>
      <c r="G125" s="403"/>
      <c r="H125" s="395">
        <f t="shared" si="16"/>
        <v>0</v>
      </c>
    </row>
    <row r="126" spans="2:8" x14ac:dyDescent="0.25">
      <c r="B126" s="387" t="s">
        <v>718</v>
      </c>
      <c r="C126" s="398" t="s">
        <v>2163</v>
      </c>
      <c r="D126" s="388">
        <f>+'5a. Spending- 2022 Report'!D128</f>
        <v>38261.43</v>
      </c>
      <c r="E126" s="389"/>
      <c r="F126" s="400"/>
      <c r="G126" s="406"/>
      <c r="H126" s="390">
        <f t="shared" si="16"/>
        <v>38261.43</v>
      </c>
    </row>
    <row r="127" spans="2:8" x14ac:dyDescent="0.25">
      <c r="B127" s="387"/>
      <c r="C127" s="398" t="s">
        <v>2164</v>
      </c>
      <c r="D127" s="388">
        <f>+'5a. Spending- 2022 Report'!D129</f>
        <v>638880.82000000007</v>
      </c>
      <c r="E127" s="389"/>
      <c r="F127" s="400"/>
      <c r="G127" s="406"/>
      <c r="H127" s="390">
        <f t="shared" si="16"/>
        <v>638880.82000000007</v>
      </c>
    </row>
    <row r="128" spans="2:8" x14ac:dyDescent="0.25">
      <c r="B128" s="391"/>
      <c r="C128" s="399" t="s">
        <v>2158</v>
      </c>
      <c r="D128" s="393">
        <f>SUM(D126:D127)</f>
        <v>677142.25000000012</v>
      </c>
      <c r="E128" s="394"/>
      <c r="F128" s="402"/>
      <c r="G128" s="403"/>
      <c r="H128" s="395">
        <f t="shared" si="16"/>
        <v>677142.25000000012</v>
      </c>
    </row>
    <row r="129" spans="2:8" x14ac:dyDescent="0.25">
      <c r="B129" s="387" t="s">
        <v>18</v>
      </c>
      <c r="C129" s="398" t="s">
        <v>2163</v>
      </c>
      <c r="D129" s="388">
        <f>+'5a. Spending- 2022 Report'!D131</f>
        <v>0</v>
      </c>
      <c r="E129" s="389"/>
      <c r="F129" s="400"/>
      <c r="G129" s="406"/>
      <c r="H129" s="390">
        <f t="shared" si="16"/>
        <v>0</v>
      </c>
    </row>
    <row r="130" spans="2:8" x14ac:dyDescent="0.25">
      <c r="B130" s="387"/>
      <c r="C130" s="398" t="s">
        <v>2164</v>
      </c>
      <c r="D130" s="388">
        <f>+'5a. Spending- 2022 Report'!D132</f>
        <v>0</v>
      </c>
      <c r="E130" s="389"/>
      <c r="F130" s="400"/>
      <c r="G130" s="406"/>
      <c r="H130" s="390">
        <f t="shared" si="16"/>
        <v>0</v>
      </c>
    </row>
    <row r="131" spans="2:8" ht="15.75" thickBot="1" x14ac:dyDescent="0.3">
      <c r="B131" s="391"/>
      <c r="C131" s="399" t="s">
        <v>2158</v>
      </c>
      <c r="D131" s="407">
        <f>SUM(D129:D130)</f>
        <v>0</v>
      </c>
      <c r="E131" s="408"/>
      <c r="F131" s="409"/>
      <c r="G131" s="410"/>
      <c r="H131" s="423">
        <f t="shared" si="16"/>
        <v>0</v>
      </c>
    </row>
    <row r="132" spans="2:8" x14ac:dyDescent="0.25">
      <c r="B132" s="387" t="s">
        <v>2160</v>
      </c>
      <c r="C132" s="398" t="s">
        <v>2163</v>
      </c>
      <c r="D132" s="388">
        <f>+'5a. Spending- 2022 Report'!D134</f>
        <v>0</v>
      </c>
      <c r="E132" s="389"/>
      <c r="F132" s="400"/>
      <c r="G132" s="406"/>
      <c r="H132" s="390">
        <f t="shared" ref="H132:H146" si="17">SUM(D132:G132)</f>
        <v>0</v>
      </c>
    </row>
    <row r="133" spans="2:8" x14ac:dyDescent="0.25">
      <c r="B133" s="387"/>
      <c r="C133" s="398" t="s">
        <v>2164</v>
      </c>
      <c r="D133" s="388">
        <f>+'5a. Spending- 2022 Report'!D135</f>
        <v>0</v>
      </c>
      <c r="E133" s="389"/>
      <c r="F133" s="400"/>
      <c r="G133" s="406"/>
      <c r="H133" s="390">
        <f t="shared" si="17"/>
        <v>0</v>
      </c>
    </row>
    <row r="134" spans="2:8" ht="15.75" thickBot="1" x14ac:dyDescent="0.3">
      <c r="B134" s="391"/>
      <c r="C134" s="399" t="s">
        <v>2158</v>
      </c>
      <c r="D134" s="407">
        <f>SUM(D132:D133)</f>
        <v>0</v>
      </c>
      <c r="E134" s="408"/>
      <c r="F134" s="409"/>
      <c r="G134" s="410"/>
      <c r="H134" s="423">
        <f t="shared" si="17"/>
        <v>0</v>
      </c>
    </row>
    <row r="135" spans="2:8" x14ac:dyDescent="0.25">
      <c r="B135" s="387" t="s">
        <v>20</v>
      </c>
      <c r="C135" s="398" t="s">
        <v>2163</v>
      </c>
      <c r="D135" s="388">
        <f>+'5a. Spending- 2022 Report'!D137</f>
        <v>0</v>
      </c>
      <c r="E135" s="389"/>
      <c r="F135" s="400"/>
      <c r="G135" s="406"/>
      <c r="H135" s="390">
        <f t="shared" si="17"/>
        <v>0</v>
      </c>
    </row>
    <row r="136" spans="2:8" x14ac:dyDescent="0.25">
      <c r="B136" s="387"/>
      <c r="C136" s="398" t="s">
        <v>2164</v>
      </c>
      <c r="D136" s="388">
        <f>+'5a. Spending- 2022 Report'!D138</f>
        <v>0</v>
      </c>
      <c r="E136" s="389"/>
      <c r="F136" s="400"/>
      <c r="G136" s="406"/>
      <c r="H136" s="390">
        <f t="shared" si="17"/>
        <v>0</v>
      </c>
    </row>
    <row r="137" spans="2:8" ht="15.75" thickBot="1" x14ac:dyDescent="0.3">
      <c r="B137" s="391"/>
      <c r="C137" s="399" t="s">
        <v>2158</v>
      </c>
      <c r="D137" s="407">
        <f>SUM(D135:D136)</f>
        <v>0</v>
      </c>
      <c r="E137" s="408"/>
      <c r="F137" s="409"/>
      <c r="G137" s="410"/>
      <c r="H137" s="423">
        <f t="shared" si="17"/>
        <v>0</v>
      </c>
    </row>
    <row r="138" spans="2:8" x14ac:dyDescent="0.25">
      <c r="B138" s="387" t="s">
        <v>21</v>
      </c>
      <c r="C138" s="398" t="s">
        <v>2163</v>
      </c>
      <c r="D138" s="388">
        <v>0</v>
      </c>
      <c r="E138" s="389"/>
      <c r="F138" s="400"/>
      <c r="G138" s="406"/>
      <c r="H138" s="390">
        <f t="shared" si="17"/>
        <v>0</v>
      </c>
    </row>
    <row r="139" spans="2:8" x14ac:dyDescent="0.25">
      <c r="B139" s="387"/>
      <c r="C139" s="398" t="s">
        <v>2164</v>
      </c>
      <c r="D139" s="388">
        <v>0</v>
      </c>
      <c r="E139" s="389"/>
      <c r="F139" s="400"/>
      <c r="G139" s="406"/>
      <c r="H139" s="390">
        <f t="shared" si="17"/>
        <v>0</v>
      </c>
    </row>
    <row r="140" spans="2:8" ht="15.75" thickBot="1" x14ac:dyDescent="0.3">
      <c r="B140" s="391"/>
      <c r="C140" s="399" t="s">
        <v>2158</v>
      </c>
      <c r="D140" s="407">
        <v>0</v>
      </c>
      <c r="E140" s="408"/>
      <c r="F140" s="409"/>
      <c r="G140" s="410"/>
      <c r="H140" s="423">
        <f t="shared" si="17"/>
        <v>0</v>
      </c>
    </row>
    <row r="141" spans="2:8" x14ac:dyDescent="0.25">
      <c r="B141" s="387" t="s">
        <v>16</v>
      </c>
      <c r="C141" s="398" t="s">
        <v>2163</v>
      </c>
      <c r="D141" s="388">
        <f>+'5a. Spending- 2022 Report'!D143</f>
        <v>0</v>
      </c>
      <c r="E141" s="389"/>
      <c r="F141" s="400"/>
      <c r="G141" s="406"/>
      <c r="H141" s="390">
        <f t="shared" si="17"/>
        <v>0</v>
      </c>
    </row>
    <row r="142" spans="2:8" x14ac:dyDescent="0.25">
      <c r="B142" s="387"/>
      <c r="C142" s="398" t="s">
        <v>2164</v>
      </c>
      <c r="D142" s="388">
        <f>+'5a. Spending- 2022 Report'!D144</f>
        <v>0</v>
      </c>
      <c r="E142" s="389"/>
      <c r="F142" s="400"/>
      <c r="G142" s="406"/>
      <c r="H142" s="390">
        <f t="shared" si="17"/>
        <v>0</v>
      </c>
    </row>
    <row r="143" spans="2:8" ht="15.75" thickBot="1" x14ac:dyDescent="0.3">
      <c r="B143" s="391"/>
      <c r="C143" s="399" t="s">
        <v>2158</v>
      </c>
      <c r="D143" s="407">
        <f>SUM(D141:D142)</f>
        <v>0</v>
      </c>
      <c r="E143" s="408"/>
      <c r="F143" s="409"/>
      <c r="G143" s="410"/>
      <c r="H143" s="423">
        <f t="shared" si="17"/>
        <v>0</v>
      </c>
    </row>
    <row r="144" spans="2:8" x14ac:dyDescent="0.25">
      <c r="B144" s="387" t="s">
        <v>2145</v>
      </c>
      <c r="C144" s="398" t="s">
        <v>2163</v>
      </c>
      <c r="D144" s="388">
        <f>+'5a. Spending- 2022 Report'!D146</f>
        <v>386293.63</v>
      </c>
      <c r="E144" s="389"/>
      <c r="F144" s="400"/>
      <c r="G144" s="406"/>
      <c r="H144" s="390">
        <f t="shared" si="17"/>
        <v>386293.63</v>
      </c>
    </row>
    <row r="145" spans="2:8" x14ac:dyDescent="0.25">
      <c r="B145" s="387"/>
      <c r="C145" s="398" t="s">
        <v>2164</v>
      </c>
      <c r="D145" s="388">
        <f>+'5a. Spending- 2022 Report'!D147</f>
        <v>697670.03</v>
      </c>
      <c r="E145" s="389"/>
      <c r="F145" s="400"/>
      <c r="G145" s="406"/>
      <c r="H145" s="390">
        <f t="shared" si="17"/>
        <v>697670.03</v>
      </c>
    </row>
    <row r="146" spans="2:8" ht="15.75" thickBot="1" x14ac:dyDescent="0.3">
      <c r="B146" s="391"/>
      <c r="C146" s="399" t="s">
        <v>2158</v>
      </c>
      <c r="D146" s="407">
        <f>SUM(D144:D145)</f>
        <v>1083963.6600000001</v>
      </c>
      <c r="E146" s="408"/>
      <c r="F146" s="409"/>
      <c r="G146" s="410"/>
      <c r="H146" s="423">
        <f t="shared" si="17"/>
        <v>1083963.6600000001</v>
      </c>
    </row>
    <row r="147" spans="2:8" x14ac:dyDescent="0.25">
      <c r="B147" s="387" t="s">
        <v>2149</v>
      </c>
      <c r="C147" s="398" t="s">
        <v>2163</v>
      </c>
      <c r="D147" s="388">
        <f>+'5a. Spending- 2022 Report'!D149</f>
        <v>0</v>
      </c>
      <c r="E147" s="389"/>
      <c r="F147" s="400"/>
      <c r="G147" s="406"/>
      <c r="H147" s="390">
        <f t="shared" ref="H147:H155" si="18">SUM(D147:G147)</f>
        <v>0</v>
      </c>
    </row>
    <row r="148" spans="2:8" x14ac:dyDescent="0.25">
      <c r="B148" s="387"/>
      <c r="C148" s="398" t="s">
        <v>2164</v>
      </c>
      <c r="D148" s="388">
        <f>+'5a. Spending- 2022 Report'!D150</f>
        <v>0</v>
      </c>
      <c r="E148" s="389"/>
      <c r="F148" s="400"/>
      <c r="G148" s="406"/>
      <c r="H148" s="390">
        <f t="shared" si="18"/>
        <v>0</v>
      </c>
    </row>
    <row r="149" spans="2:8" ht="15.75" thickBot="1" x14ac:dyDescent="0.3">
      <c r="B149" s="391"/>
      <c r="C149" s="399" t="s">
        <v>2158</v>
      </c>
      <c r="D149" s="407">
        <f>SUM(D147:D148)</f>
        <v>0</v>
      </c>
      <c r="E149" s="408"/>
      <c r="F149" s="409"/>
      <c r="G149" s="410"/>
      <c r="H149" s="423">
        <f t="shared" si="18"/>
        <v>0</v>
      </c>
    </row>
    <row r="150" spans="2:8" x14ac:dyDescent="0.25">
      <c r="B150" s="387" t="s">
        <v>2150</v>
      </c>
      <c r="C150" s="398" t="s">
        <v>2163</v>
      </c>
      <c r="D150" s="388">
        <f>+'5a. Spending- 2022 Report'!D152</f>
        <v>0</v>
      </c>
      <c r="E150" s="389"/>
      <c r="F150" s="400"/>
      <c r="G150" s="406"/>
      <c r="H150" s="390">
        <f t="shared" si="18"/>
        <v>0</v>
      </c>
    </row>
    <row r="151" spans="2:8" x14ac:dyDescent="0.25">
      <c r="B151" s="387"/>
      <c r="C151" s="398" t="s">
        <v>2164</v>
      </c>
      <c r="D151" s="388">
        <f>+'5a. Spending- 2022 Report'!D153</f>
        <v>0</v>
      </c>
      <c r="E151" s="389"/>
      <c r="F151" s="400"/>
      <c r="G151" s="406"/>
      <c r="H151" s="390">
        <f t="shared" si="18"/>
        <v>0</v>
      </c>
    </row>
    <row r="152" spans="2:8" ht="15.75" thickBot="1" x14ac:dyDescent="0.3">
      <c r="B152" s="391"/>
      <c r="C152" s="399" t="s">
        <v>2158</v>
      </c>
      <c r="D152" s="407">
        <f>SUM(D150:D151)</f>
        <v>0</v>
      </c>
      <c r="E152" s="408"/>
      <c r="F152" s="409"/>
      <c r="G152" s="410"/>
      <c r="H152" s="423">
        <f t="shared" si="18"/>
        <v>0</v>
      </c>
    </row>
    <row r="153" spans="2:8" x14ac:dyDescent="0.25">
      <c r="B153" s="387" t="s">
        <v>2151</v>
      </c>
      <c r="C153" s="398" t="s">
        <v>2163</v>
      </c>
      <c r="D153" s="388">
        <f>+'5a. Spending- 2022 Report'!D155</f>
        <v>0</v>
      </c>
      <c r="E153" s="389"/>
      <c r="F153" s="400"/>
      <c r="G153" s="406"/>
      <c r="H153" s="390">
        <f>SUM(D153:G153)</f>
        <v>0</v>
      </c>
    </row>
    <row r="154" spans="2:8" x14ac:dyDescent="0.25">
      <c r="B154" s="387"/>
      <c r="C154" s="398" t="s">
        <v>2164</v>
      </c>
      <c r="D154" s="388">
        <f>+'5a. Spending- 2022 Report'!D156</f>
        <v>0</v>
      </c>
      <c r="E154" s="389"/>
      <c r="F154" s="400"/>
      <c r="G154" s="406"/>
      <c r="H154" s="390">
        <f t="shared" si="18"/>
        <v>0</v>
      </c>
    </row>
    <row r="155" spans="2:8" ht="15.75" thickBot="1" x14ac:dyDescent="0.3">
      <c r="B155" s="391"/>
      <c r="C155" s="399" t="s">
        <v>2158</v>
      </c>
      <c r="D155" s="407">
        <f>SUM(D153:D154)</f>
        <v>0</v>
      </c>
      <c r="E155" s="408"/>
      <c r="F155" s="409"/>
      <c r="G155" s="410"/>
      <c r="H155" s="423">
        <f t="shared" si="18"/>
        <v>0</v>
      </c>
    </row>
    <row r="156" spans="2:8" x14ac:dyDescent="0.25">
      <c r="B156" s="467" t="s">
        <v>2161</v>
      </c>
      <c r="C156" s="387" t="s">
        <v>2156</v>
      </c>
      <c r="D156" s="388">
        <f>SUM(D108,D111,D114,D117,D120,D123,D126,D129,D132,D135,D138,D141,D144,D147,D150,D153)</f>
        <v>1295658.04</v>
      </c>
      <c r="E156" s="388">
        <f t="shared" ref="E156:G156" si="19">SUM(E108,E111,E114,E117,E120,E123,E126,E129,E132,E135,E138,E141,E144,E147,E150,E153)</f>
        <v>0</v>
      </c>
      <c r="F156" s="388">
        <f t="shared" si="19"/>
        <v>0</v>
      </c>
      <c r="G156" s="388">
        <f t="shared" si="19"/>
        <v>0</v>
      </c>
      <c r="H156" s="422">
        <f>SUM(D156:G156)</f>
        <v>1295658.04</v>
      </c>
    </row>
    <row r="157" spans="2:8" x14ac:dyDescent="0.25">
      <c r="B157" s="387"/>
      <c r="C157" s="387" t="s">
        <v>2157</v>
      </c>
      <c r="D157" s="388">
        <f>SUM(D109,D112,D115,D118,D121,D124,D127,D130,D133,D136,D139,D142,D145,D148,D151,D154)</f>
        <v>4504883.4400000004</v>
      </c>
      <c r="E157" s="388">
        <f t="shared" ref="E157:G157" si="20">SUM(E109,E112,E115,E118,E121,E124,E127,E130,E133,E136,E139,E142,E145,E148,E151,E154)</f>
        <v>0</v>
      </c>
      <c r="F157" s="388">
        <f t="shared" si="20"/>
        <v>0</v>
      </c>
      <c r="G157" s="388">
        <f t="shared" si="20"/>
        <v>0</v>
      </c>
      <c r="H157" s="414">
        <f t="shared" ref="H157" si="21">SUM(D157:G157)</f>
        <v>4504883.4400000004</v>
      </c>
    </row>
    <row r="158" spans="2:8" ht="15.75" thickBot="1" x14ac:dyDescent="0.3">
      <c r="B158" s="391"/>
      <c r="C158" s="392" t="s">
        <v>2158</v>
      </c>
      <c r="D158" s="393">
        <f>SUM(D156:D157)</f>
        <v>5800541.4800000004</v>
      </c>
      <c r="E158" s="413">
        <f>SUM(E156:E157)</f>
        <v>0</v>
      </c>
      <c r="F158" s="413">
        <f t="shared" ref="F158" si="22">SUM(F156:F157)</f>
        <v>0</v>
      </c>
      <c r="G158" s="413">
        <f>SUM(G156:G157)</f>
        <v>0</v>
      </c>
      <c r="H158" s="411">
        <f>SUM(D158:G158)</f>
        <v>5800541.4800000004</v>
      </c>
    </row>
    <row r="160" spans="2:8" ht="15.75" thickBot="1" x14ac:dyDescent="0.3"/>
    <row r="161" spans="3:9" ht="15.75" thickBot="1" x14ac:dyDescent="0.3">
      <c r="D161" s="1550" t="s">
        <v>2165</v>
      </c>
      <c r="E161" s="1551"/>
      <c r="F161" s="1551"/>
      <c r="G161" s="1552"/>
    </row>
    <row r="162" spans="3:9" ht="15.75" thickBot="1" x14ac:dyDescent="0.3">
      <c r="D162" s="381">
        <v>2022</v>
      </c>
      <c r="E162" s="382">
        <v>2023</v>
      </c>
      <c r="F162" s="424">
        <v>2024</v>
      </c>
      <c r="G162" s="383">
        <v>2025</v>
      </c>
      <c r="H162" s="383" t="s">
        <v>2154</v>
      </c>
    </row>
    <row r="163" spans="3:9" ht="15.75" thickBot="1" x14ac:dyDescent="0.3">
      <c r="C163" s="468" t="s">
        <v>2114</v>
      </c>
      <c r="D163" s="384" t="s">
        <v>2112</v>
      </c>
      <c r="E163" s="385" t="s">
        <v>2112</v>
      </c>
      <c r="F163" s="425" t="s">
        <v>2112</v>
      </c>
      <c r="G163" s="386" t="s">
        <v>2112</v>
      </c>
      <c r="H163" s="417" t="s">
        <v>2112</v>
      </c>
    </row>
    <row r="164" spans="3:9" x14ac:dyDescent="0.25">
      <c r="C164" s="387" t="s">
        <v>11</v>
      </c>
      <c r="D164" s="429">
        <f>SUM(D55,D110)</f>
        <v>972485.64</v>
      </c>
      <c r="E164" s="432">
        <f>SUM(E55,E110)</f>
        <v>0</v>
      </c>
      <c r="F164" s="412">
        <f>SUM(F55,F110)</f>
        <v>0</v>
      </c>
      <c r="G164" s="400">
        <f>SUM(G55,G110)</f>
        <v>0</v>
      </c>
      <c r="H164" s="426">
        <f>SUM(D164:G164)</f>
        <v>972485.64</v>
      </c>
    </row>
    <row r="165" spans="3:9" x14ac:dyDescent="0.25">
      <c r="C165" s="387" t="s">
        <v>12</v>
      </c>
      <c r="D165" s="430">
        <f>SUM(D58,D113)</f>
        <v>4737685.43</v>
      </c>
      <c r="E165" s="433">
        <f>SUM(E58,E113)</f>
        <v>0</v>
      </c>
      <c r="F165" s="389">
        <f>SUM(F58,F113)</f>
        <v>0</v>
      </c>
      <c r="G165" s="400">
        <f>SUM(G58,G113)</f>
        <v>0</v>
      </c>
      <c r="H165" s="427">
        <f t="shared" ref="H165:H171" si="23">SUM(D165:G165)</f>
        <v>4737685.43</v>
      </c>
    </row>
    <row r="166" spans="3:9" x14ac:dyDescent="0.25">
      <c r="C166" s="387" t="s">
        <v>13</v>
      </c>
      <c r="D166" s="430">
        <f>SUM(D61,D116)</f>
        <v>7608878.8100000005</v>
      </c>
      <c r="E166" s="433">
        <f>SUM(E61,E116)</f>
        <v>0</v>
      </c>
      <c r="F166" s="389">
        <f>SUM(F61,F116)</f>
        <v>0</v>
      </c>
      <c r="G166" s="400">
        <f>SUM(G61,G116)</f>
        <v>0</v>
      </c>
      <c r="H166" s="427">
        <f t="shared" si="23"/>
        <v>7608878.8100000005</v>
      </c>
    </row>
    <row r="167" spans="3:9" ht="30" x14ac:dyDescent="0.25">
      <c r="C167" s="469" t="s">
        <v>14</v>
      </c>
      <c r="D167" s="430">
        <f>SUM(D64,D119)</f>
        <v>20604546.120000001</v>
      </c>
      <c r="E167" s="433">
        <f>SUM(E64,E119)</f>
        <v>0</v>
      </c>
      <c r="F167" s="389">
        <f>SUM(F64,F119)</f>
        <v>0</v>
      </c>
      <c r="G167" s="400">
        <f>SUM(G64,G119)</f>
        <v>0</v>
      </c>
      <c r="H167" s="427">
        <f>SUM(D167:G167)</f>
        <v>20604546.120000001</v>
      </c>
    </row>
    <row r="168" spans="3:9" x14ac:dyDescent="0.25">
      <c r="C168" s="387" t="s">
        <v>15</v>
      </c>
      <c r="D168" s="430">
        <f>SUM(D67,D122)</f>
        <v>8553559.9299999997</v>
      </c>
      <c r="E168" s="433">
        <f>SUM(E67,E122)</f>
        <v>0</v>
      </c>
      <c r="F168" s="389">
        <f>SUM(F67,F122)</f>
        <v>0</v>
      </c>
      <c r="G168" s="400">
        <f>SUM(G67,G122)</f>
        <v>0</v>
      </c>
      <c r="H168" s="427">
        <f t="shared" si="23"/>
        <v>8553559.9299999997</v>
      </c>
    </row>
    <row r="169" spans="3:9" x14ac:dyDescent="0.25">
      <c r="C169" s="387" t="s">
        <v>17</v>
      </c>
      <c r="D169" s="430">
        <f>SUM(D70,D125)</f>
        <v>0</v>
      </c>
      <c r="E169" s="430">
        <f t="shared" ref="E169:G169" si="24">SUM(E70,E125)</f>
        <v>0</v>
      </c>
      <c r="F169" s="430">
        <f t="shared" si="24"/>
        <v>0</v>
      </c>
      <c r="G169" s="430">
        <f t="shared" si="24"/>
        <v>0</v>
      </c>
      <c r="H169" s="427">
        <f t="shared" si="23"/>
        <v>0</v>
      </c>
    </row>
    <row r="170" spans="3:9" x14ac:dyDescent="0.25">
      <c r="C170" s="387" t="s">
        <v>718</v>
      </c>
      <c r="D170" s="430">
        <f>SUM(D73,D128)</f>
        <v>8554261.9000000004</v>
      </c>
      <c r="E170" s="430">
        <f t="shared" ref="E170:G170" si="25">SUM(E73,E128)</f>
        <v>0</v>
      </c>
      <c r="F170" s="430">
        <f t="shared" si="25"/>
        <v>0</v>
      </c>
      <c r="G170" s="430">
        <f t="shared" si="25"/>
        <v>0</v>
      </c>
      <c r="H170" s="427">
        <f t="shared" si="23"/>
        <v>8554261.9000000004</v>
      </c>
      <c r="I170" s="418"/>
    </row>
    <row r="171" spans="3:9" x14ac:dyDescent="0.25">
      <c r="C171" s="387" t="s">
        <v>18</v>
      </c>
      <c r="D171" s="430">
        <f>SUM(D76,D131)</f>
        <v>0</v>
      </c>
      <c r="E171" s="430">
        <f t="shared" ref="E171:G171" si="26">SUM(E76,E131)</f>
        <v>0</v>
      </c>
      <c r="F171" s="430">
        <f t="shared" si="26"/>
        <v>0</v>
      </c>
      <c r="G171" s="430">
        <f t="shared" si="26"/>
        <v>0</v>
      </c>
      <c r="H171" s="427">
        <f t="shared" si="23"/>
        <v>0</v>
      </c>
    </row>
    <row r="172" spans="3:9" x14ac:dyDescent="0.25">
      <c r="C172" s="387" t="s">
        <v>19</v>
      </c>
      <c r="D172" s="430">
        <f>SUM(D79,D134)</f>
        <v>0</v>
      </c>
      <c r="E172" s="430">
        <f t="shared" ref="E172:F172" si="27">SUM(E79,E134)</f>
        <v>0</v>
      </c>
      <c r="F172" s="430">
        <f t="shared" si="27"/>
        <v>0</v>
      </c>
      <c r="G172" s="430">
        <f>SUM(G79,G134)</f>
        <v>0</v>
      </c>
      <c r="H172" s="427">
        <f t="shared" ref="H172:H175" si="28">SUM(D172:G172)</f>
        <v>0</v>
      </c>
    </row>
    <row r="173" spans="3:9" x14ac:dyDescent="0.25">
      <c r="C173" s="387" t="s">
        <v>20</v>
      </c>
      <c r="D173" s="430">
        <f>SUM(D82,D137)</f>
        <v>0</v>
      </c>
      <c r="E173" s="430">
        <f t="shared" ref="E173:G173" si="29">SUM(E82,E137)</f>
        <v>0</v>
      </c>
      <c r="F173" s="430">
        <f t="shared" si="29"/>
        <v>0</v>
      </c>
      <c r="G173" s="430">
        <f t="shared" si="29"/>
        <v>0</v>
      </c>
      <c r="H173" s="427">
        <f t="shared" si="28"/>
        <v>0</v>
      </c>
    </row>
    <row r="174" spans="3:9" x14ac:dyDescent="0.25">
      <c r="C174" s="387" t="s">
        <v>21</v>
      </c>
      <c r="D174" s="430">
        <f>SUM(D85,D140)</f>
        <v>0</v>
      </c>
      <c r="E174" s="430">
        <f t="shared" ref="E174:G174" si="30">SUM(E85,E140)</f>
        <v>0</v>
      </c>
      <c r="F174" s="430">
        <f t="shared" si="30"/>
        <v>0</v>
      </c>
      <c r="G174" s="430">
        <f t="shared" si="30"/>
        <v>0</v>
      </c>
      <c r="H174" s="427">
        <f t="shared" si="28"/>
        <v>0</v>
      </c>
    </row>
    <row r="175" spans="3:9" x14ac:dyDescent="0.25">
      <c r="C175" s="387" t="s">
        <v>16</v>
      </c>
      <c r="D175" s="430">
        <f>SUM(D88,D143)</f>
        <v>0</v>
      </c>
      <c r="E175" s="430">
        <f t="shared" ref="E175:G175" si="31">SUM(E88,E143)</f>
        <v>0</v>
      </c>
      <c r="F175" s="430">
        <f t="shared" si="31"/>
        <v>0</v>
      </c>
      <c r="G175" s="430">
        <f t="shared" si="31"/>
        <v>0</v>
      </c>
      <c r="H175" s="427">
        <f t="shared" si="28"/>
        <v>0</v>
      </c>
    </row>
    <row r="176" spans="3:9" x14ac:dyDescent="0.25">
      <c r="C176" s="387" t="s">
        <v>2145</v>
      </c>
      <c r="D176" s="430">
        <f>SUM(D91,D146)</f>
        <v>1083963.6600000001</v>
      </c>
      <c r="E176" s="430">
        <f t="shared" ref="E176:G176" si="32">SUM(E91,E146)</f>
        <v>0</v>
      </c>
      <c r="F176" s="430">
        <f t="shared" si="32"/>
        <v>0</v>
      </c>
      <c r="G176" s="430">
        <f t="shared" si="32"/>
        <v>0</v>
      </c>
      <c r="H176" s="427">
        <f>SUM(D176:G176)</f>
        <v>1083963.6600000001</v>
      </c>
    </row>
    <row r="177" spans="3:8" x14ac:dyDescent="0.25">
      <c r="C177" s="387" t="s">
        <v>2149</v>
      </c>
      <c r="D177" s="430">
        <f>SUM(D94,D149)</f>
        <v>0</v>
      </c>
      <c r="E177" s="430">
        <f t="shared" ref="E177:G177" si="33">SUM(E94,E149)</f>
        <v>0</v>
      </c>
      <c r="F177" s="430">
        <f t="shared" si="33"/>
        <v>0</v>
      </c>
      <c r="G177" s="430">
        <f t="shared" si="33"/>
        <v>0</v>
      </c>
      <c r="H177" s="427">
        <f t="shared" ref="H177:H179" si="34">SUM(D177:G177)</f>
        <v>0</v>
      </c>
    </row>
    <row r="178" spans="3:8" x14ac:dyDescent="0.25">
      <c r="C178" s="387" t="s">
        <v>2150</v>
      </c>
      <c r="D178" s="430">
        <f>SUM(D97,D152)</f>
        <v>0</v>
      </c>
      <c r="E178" s="430">
        <f t="shared" ref="E178:G178" si="35">SUM(E97,E152)</f>
        <v>0</v>
      </c>
      <c r="F178" s="430">
        <f t="shared" si="35"/>
        <v>0</v>
      </c>
      <c r="G178" s="430">
        <f t="shared" si="35"/>
        <v>0</v>
      </c>
      <c r="H178" s="427">
        <f t="shared" si="34"/>
        <v>0</v>
      </c>
    </row>
    <row r="179" spans="3:8" x14ac:dyDescent="0.25">
      <c r="C179" s="387" t="s">
        <v>2151</v>
      </c>
      <c r="D179" s="430">
        <f>SUM(D100,D155)</f>
        <v>0</v>
      </c>
      <c r="E179" s="430">
        <f t="shared" ref="E179:G179" si="36">SUM(E100,E155)</f>
        <v>0</v>
      </c>
      <c r="F179" s="430">
        <f t="shared" si="36"/>
        <v>0</v>
      </c>
      <c r="G179" s="430">
        <f t="shared" si="36"/>
        <v>0</v>
      </c>
      <c r="H179" s="427">
        <f t="shared" si="34"/>
        <v>0</v>
      </c>
    </row>
    <row r="180" spans="3:8" ht="15.75" thickBot="1" x14ac:dyDescent="0.3">
      <c r="C180" s="392" t="s">
        <v>2161</v>
      </c>
      <c r="D180" s="431">
        <f>SUM(D164:D179)</f>
        <v>52115381.489999995</v>
      </c>
      <c r="E180" s="428">
        <f>SUM(E164:E179)</f>
        <v>0</v>
      </c>
      <c r="F180" s="419">
        <f>SUM(F164:F179)</f>
        <v>0</v>
      </c>
      <c r="G180" s="420">
        <f t="shared" ref="G180:H180" si="37">SUM(G164:G179)</f>
        <v>0</v>
      </c>
      <c r="H180" s="421">
        <f t="shared" si="37"/>
        <v>52115381.489999995</v>
      </c>
    </row>
  </sheetData>
  <mergeCells count="7">
    <mergeCell ref="D161:G161"/>
    <mergeCell ref="D50:G50"/>
    <mergeCell ref="G7:I7"/>
    <mergeCell ref="J7:L7"/>
    <mergeCell ref="D6:L6"/>
    <mergeCell ref="D7:F7"/>
    <mergeCell ref="D105:G105"/>
  </mergeCells>
  <pageMargins left="0.7" right="0.7" top="0.75" bottom="0.75" header="0.3" footer="0.3"/>
  <pageSetup orientation="portrait" r:id="rId1"/>
  <headerFooter>
    <oddHeader>&amp;RMassachusetts Electric Company and
Nantucket Electric Company
each d/b/a National Grid
D.P.U. 23-30
Grid Modernization Annual Report Appendix CY2022
Page &amp;P of &amp;N</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350"/>
  <sheetViews>
    <sheetView zoomScale="46" zoomScaleNormal="46" workbookViewId="0">
      <selection activeCell="B15" sqref="B15"/>
    </sheetView>
  </sheetViews>
  <sheetFormatPr defaultColWidth="9.140625" defaultRowHeight="15" x14ac:dyDescent="0.25"/>
  <cols>
    <col min="1" max="1" width="17.140625" style="3" customWidth="1"/>
    <col min="2" max="2" width="13.140625" style="129" customWidth="1"/>
    <col min="3" max="3" width="17" style="129" customWidth="1"/>
    <col min="4" max="4" width="24" style="3" customWidth="1"/>
    <col min="5" max="5" width="22" style="3" customWidth="1"/>
    <col min="6" max="6" width="22" style="7" bestFit="1" customWidth="1"/>
    <col min="7" max="7" width="29.42578125" style="3" customWidth="1"/>
    <col min="8" max="8" width="20.5703125" style="3" customWidth="1"/>
    <col min="9" max="17" width="14.7109375" customWidth="1"/>
    <col min="18" max="19" width="10.7109375" customWidth="1"/>
    <col min="20" max="23" width="13.7109375" customWidth="1"/>
    <col min="24" max="24" width="23.140625" customWidth="1"/>
    <col min="25" max="26" width="13.7109375" customWidth="1"/>
    <col min="27" max="27" width="18.42578125" customWidth="1"/>
    <col min="28" max="28" width="14.42578125" customWidth="1"/>
    <col min="29" max="29" width="21.5703125" customWidth="1"/>
    <col min="30" max="30" width="15.5703125" customWidth="1"/>
    <col min="31" max="31" width="23.7109375" customWidth="1"/>
    <col min="32" max="32" width="15.5703125" customWidth="1"/>
    <col min="33" max="33" width="17.85546875" customWidth="1"/>
  </cols>
  <sheetData>
    <row r="1" spans="1:35" x14ac:dyDescent="0.25">
      <c r="A1" s="45" t="s">
        <v>4</v>
      </c>
      <c r="B1" s="696" t="s">
        <v>5</v>
      </c>
      <c r="C1" s="696"/>
      <c r="D1" s="252" t="s">
        <v>6</v>
      </c>
      <c r="E1" s="252" t="s">
        <v>7</v>
      </c>
      <c r="G1" s="1"/>
      <c r="H1" s="1"/>
    </row>
    <row r="2" spans="1:35" x14ac:dyDescent="0.25">
      <c r="A2" s="45"/>
      <c r="B2" s="696"/>
      <c r="C2" s="696"/>
      <c r="D2" s="252" t="s">
        <v>8</v>
      </c>
      <c r="E2" s="259">
        <v>2022</v>
      </c>
      <c r="F2" s="357"/>
      <c r="G2" s="1"/>
      <c r="H2" s="1"/>
      <c r="AC2" s="714"/>
    </row>
    <row r="3" spans="1:35" x14ac:dyDescent="0.25">
      <c r="A3" s="260"/>
      <c r="B3" s="830"/>
      <c r="C3" s="830"/>
      <c r="D3" s="2"/>
      <c r="E3" s="2"/>
      <c r="G3"/>
      <c r="H3"/>
      <c r="AC3" s="715"/>
    </row>
    <row r="4" spans="1:35" ht="15" customHeight="1" x14ac:dyDescent="0.25">
      <c r="A4" s="3" t="s">
        <v>9</v>
      </c>
      <c r="I4" s="3"/>
      <c r="J4" s="3"/>
      <c r="K4" s="3"/>
      <c r="L4" s="3"/>
      <c r="M4" s="3"/>
      <c r="N4" s="3"/>
      <c r="O4" s="3"/>
      <c r="P4" s="3"/>
      <c r="Q4" s="3"/>
      <c r="R4" s="3"/>
      <c r="S4" s="3"/>
    </row>
    <row r="5" spans="1:35" ht="15.75" thickBot="1" x14ac:dyDescent="0.3">
      <c r="I5" s="3"/>
    </row>
    <row r="6" spans="1:35" ht="48.95" customHeight="1" thickBot="1" x14ac:dyDescent="0.3">
      <c r="A6" s="670" t="s">
        <v>10</v>
      </c>
      <c r="B6" s="668"/>
      <c r="C6" s="668"/>
      <c r="D6" s="668"/>
      <c r="E6" s="668"/>
      <c r="F6" s="668"/>
      <c r="G6" s="668"/>
      <c r="H6" s="848"/>
      <c r="I6" s="1389" t="s">
        <v>11</v>
      </c>
      <c r="J6" s="1390"/>
      <c r="K6" s="1390"/>
      <c r="L6" s="1390"/>
      <c r="M6" s="1390"/>
      <c r="N6" s="1391" t="s">
        <v>12</v>
      </c>
      <c r="O6" s="1392"/>
      <c r="P6" s="1392"/>
      <c r="Q6" s="1392"/>
      <c r="R6" s="1393" t="s">
        <v>13</v>
      </c>
      <c r="S6" s="1394"/>
      <c r="T6" s="1394"/>
      <c r="U6" s="1394"/>
      <c r="V6" s="1394"/>
      <c r="W6" s="1395"/>
      <c r="X6" s="829" t="s">
        <v>14</v>
      </c>
      <c r="Y6" s="1396" t="s">
        <v>15</v>
      </c>
      <c r="Z6" s="1397"/>
      <c r="AA6" s="671" t="s">
        <v>16</v>
      </c>
      <c r="AB6" s="671" t="s">
        <v>17</v>
      </c>
      <c r="AC6" s="1387" t="s">
        <v>18</v>
      </c>
      <c r="AD6" s="1388"/>
      <c r="AE6" s="671" t="s">
        <v>19</v>
      </c>
      <c r="AF6" s="671" t="s">
        <v>20</v>
      </c>
      <c r="AG6" s="671" t="s">
        <v>21</v>
      </c>
    </row>
    <row r="7" spans="1:35" ht="45.75" thickBot="1" x14ac:dyDescent="0.3">
      <c r="A7" s="344" t="s">
        <v>6</v>
      </c>
      <c r="B7" s="864" t="s">
        <v>22</v>
      </c>
      <c r="C7" s="864" t="s">
        <v>23</v>
      </c>
      <c r="D7" s="118" t="s">
        <v>24</v>
      </c>
      <c r="E7" s="118" t="s">
        <v>25</v>
      </c>
      <c r="F7" s="118" t="s">
        <v>26</v>
      </c>
      <c r="G7" s="118" t="s">
        <v>27</v>
      </c>
      <c r="H7" s="650" t="s">
        <v>28</v>
      </c>
      <c r="I7" s="479" t="s">
        <v>29</v>
      </c>
      <c r="J7" s="479" t="s">
        <v>30</v>
      </c>
      <c r="K7" s="479" t="s">
        <v>31</v>
      </c>
      <c r="L7" s="479" t="s">
        <v>32</v>
      </c>
      <c r="M7" s="480" t="s">
        <v>33</v>
      </c>
      <c r="N7" s="645" t="s">
        <v>34</v>
      </c>
      <c r="O7" s="480" t="s">
        <v>35</v>
      </c>
      <c r="P7" s="480" t="s">
        <v>33</v>
      </c>
      <c r="Q7" s="479" t="s">
        <v>36</v>
      </c>
      <c r="R7" s="669" t="s">
        <v>37</v>
      </c>
      <c r="S7" s="669" t="s">
        <v>38</v>
      </c>
      <c r="T7" s="481" t="s">
        <v>39</v>
      </c>
      <c r="U7" s="480" t="s">
        <v>40</v>
      </c>
      <c r="V7" s="481" t="s">
        <v>41</v>
      </c>
      <c r="W7" s="480" t="s">
        <v>42</v>
      </c>
      <c r="X7" s="488" t="s">
        <v>43</v>
      </c>
      <c r="Y7" s="483" t="s">
        <v>44</v>
      </c>
      <c r="Z7" s="485" t="s">
        <v>45</v>
      </c>
      <c r="AA7" s="858"/>
      <c r="AB7" s="488" t="s">
        <v>46</v>
      </c>
      <c r="AC7" s="858" t="s">
        <v>47</v>
      </c>
      <c r="AD7" s="858" t="s">
        <v>48</v>
      </c>
      <c r="AE7" s="672"/>
      <c r="AF7" s="858"/>
      <c r="AG7" s="672"/>
    </row>
    <row r="8" spans="1:35" ht="30" customHeight="1" x14ac:dyDescent="0.25">
      <c r="A8" s="865" t="s">
        <v>49</v>
      </c>
      <c r="B8" s="866" t="s">
        <v>50</v>
      </c>
      <c r="C8" s="887" t="s">
        <v>51</v>
      </c>
      <c r="D8" s="867" t="s">
        <v>52</v>
      </c>
      <c r="E8" s="867" t="s">
        <v>53</v>
      </c>
      <c r="F8" s="868" t="s">
        <v>54</v>
      </c>
      <c r="G8" s="869" t="s">
        <v>53</v>
      </c>
      <c r="H8" s="870" t="s">
        <v>55</v>
      </c>
      <c r="I8" s="14" t="s">
        <v>56</v>
      </c>
      <c r="J8" s="64" t="s">
        <v>56</v>
      </c>
      <c r="K8" s="64" t="s">
        <v>56</v>
      </c>
      <c r="L8" s="64" t="s">
        <v>57</v>
      </c>
      <c r="M8" s="11">
        <v>1</v>
      </c>
      <c r="N8" s="14" t="s">
        <v>58</v>
      </c>
      <c r="O8" s="64" t="s">
        <v>58</v>
      </c>
      <c r="P8" s="64" t="s">
        <v>58</v>
      </c>
      <c r="Q8" s="18">
        <v>0</v>
      </c>
      <c r="R8" s="585" t="s">
        <v>56</v>
      </c>
      <c r="S8" s="101" t="s">
        <v>56</v>
      </c>
      <c r="T8" s="101" t="s">
        <v>58</v>
      </c>
      <c r="U8" s="101" t="s">
        <v>58</v>
      </c>
      <c r="V8" s="101">
        <v>0</v>
      </c>
      <c r="W8" s="102" t="s">
        <v>58</v>
      </c>
      <c r="X8" s="490" t="s">
        <v>57</v>
      </c>
      <c r="Y8" s="369">
        <v>0</v>
      </c>
      <c r="Z8" s="709">
        <v>0</v>
      </c>
      <c r="AA8" s="859" t="s">
        <v>56</v>
      </c>
      <c r="AB8" s="860" t="s">
        <v>56</v>
      </c>
      <c r="AC8" s="369" t="s">
        <v>56</v>
      </c>
      <c r="AD8" s="709" t="s">
        <v>56</v>
      </c>
      <c r="AE8" s="491">
        <v>0</v>
      </c>
      <c r="AF8" s="859">
        <v>0</v>
      </c>
      <c r="AG8" s="673" t="s">
        <v>56</v>
      </c>
      <c r="AI8" s="686"/>
    </row>
    <row r="9" spans="1:35" ht="30" customHeight="1" x14ac:dyDescent="0.25">
      <c r="A9" s="871" t="s">
        <v>49</v>
      </c>
      <c r="B9" s="832" t="s">
        <v>50</v>
      </c>
      <c r="C9" s="852" t="s">
        <v>51</v>
      </c>
      <c r="D9" s="656" t="s">
        <v>59</v>
      </c>
      <c r="E9" s="656" t="s">
        <v>60</v>
      </c>
      <c r="F9" s="687" t="s">
        <v>61</v>
      </c>
      <c r="G9" s="647" t="s">
        <v>62</v>
      </c>
      <c r="H9" s="872" t="s">
        <v>55</v>
      </c>
      <c r="I9" s="14" t="s">
        <v>56</v>
      </c>
      <c r="J9" s="64" t="s">
        <v>56</v>
      </c>
      <c r="K9" s="64" t="s">
        <v>56</v>
      </c>
      <c r="L9" s="64" t="s">
        <v>57</v>
      </c>
      <c r="M9" s="11">
        <v>0</v>
      </c>
      <c r="N9" s="14">
        <v>1</v>
      </c>
      <c r="O9" s="64">
        <v>0</v>
      </c>
      <c r="P9" s="64">
        <v>0</v>
      </c>
      <c r="Q9" s="18">
        <v>0</v>
      </c>
      <c r="R9" s="17" t="s">
        <v>56</v>
      </c>
      <c r="S9" s="64" t="s">
        <v>56</v>
      </c>
      <c r="T9" s="64" t="s">
        <v>58</v>
      </c>
      <c r="U9" s="64" t="s">
        <v>58</v>
      </c>
      <c r="V9" s="64">
        <v>0</v>
      </c>
      <c r="W9" s="11" t="s">
        <v>58</v>
      </c>
      <c r="X9" s="490" t="s">
        <v>57</v>
      </c>
      <c r="Y9" s="203">
        <v>0</v>
      </c>
      <c r="Z9" s="205">
        <v>0</v>
      </c>
      <c r="AA9" s="204" t="s">
        <v>56</v>
      </c>
      <c r="AB9" s="713" t="s">
        <v>56</v>
      </c>
      <c r="AC9" s="203" t="s">
        <v>56</v>
      </c>
      <c r="AD9" s="205" t="s">
        <v>56</v>
      </c>
      <c r="AE9" s="491">
        <v>0</v>
      </c>
      <c r="AF9" s="204">
        <v>0</v>
      </c>
      <c r="AG9" s="673" t="s">
        <v>56</v>
      </c>
      <c r="AI9" s="685"/>
    </row>
    <row r="10" spans="1:35" ht="30" customHeight="1" x14ac:dyDescent="0.25">
      <c r="A10" s="871" t="s">
        <v>49</v>
      </c>
      <c r="B10" s="832" t="s">
        <v>50</v>
      </c>
      <c r="C10" s="852" t="s">
        <v>51</v>
      </c>
      <c r="D10" s="656" t="s">
        <v>63</v>
      </c>
      <c r="E10" s="656" t="s">
        <v>64</v>
      </c>
      <c r="F10" s="687" t="s">
        <v>65</v>
      </c>
      <c r="G10" s="647" t="s">
        <v>66</v>
      </c>
      <c r="H10" s="872" t="s">
        <v>55</v>
      </c>
      <c r="I10" s="14" t="s">
        <v>56</v>
      </c>
      <c r="J10" s="64" t="s">
        <v>56</v>
      </c>
      <c r="K10" s="64" t="s">
        <v>56</v>
      </c>
      <c r="L10" s="64" t="s">
        <v>57</v>
      </c>
      <c r="M10" s="11">
        <v>0</v>
      </c>
      <c r="N10" s="14">
        <v>0</v>
      </c>
      <c r="O10" s="64">
        <v>1</v>
      </c>
      <c r="P10" s="64">
        <v>0</v>
      </c>
      <c r="Q10" s="18">
        <v>0</v>
      </c>
      <c r="R10" s="17" t="s">
        <v>56</v>
      </c>
      <c r="S10" s="64" t="s">
        <v>56</v>
      </c>
      <c r="T10" s="64" t="s">
        <v>58</v>
      </c>
      <c r="U10" s="64" t="s">
        <v>58</v>
      </c>
      <c r="V10" s="64">
        <v>0</v>
      </c>
      <c r="W10" s="11" t="s">
        <v>58</v>
      </c>
      <c r="X10" s="490" t="s">
        <v>57</v>
      </c>
      <c r="Y10" s="203">
        <v>0</v>
      </c>
      <c r="Z10" s="205">
        <v>0</v>
      </c>
      <c r="AA10" s="204" t="s">
        <v>56</v>
      </c>
      <c r="AB10" s="713" t="s">
        <v>56</v>
      </c>
      <c r="AC10" s="203" t="s">
        <v>56</v>
      </c>
      <c r="AD10" s="205" t="s">
        <v>56</v>
      </c>
      <c r="AE10" s="491">
        <v>0</v>
      </c>
      <c r="AF10" s="204">
        <v>0</v>
      </c>
      <c r="AG10" s="673" t="s">
        <v>56</v>
      </c>
      <c r="AI10" s="685"/>
    </row>
    <row r="11" spans="1:35" ht="30" customHeight="1" x14ac:dyDescent="0.25">
      <c r="A11" s="871" t="s">
        <v>49</v>
      </c>
      <c r="B11" s="832" t="s">
        <v>50</v>
      </c>
      <c r="C11" s="852" t="s">
        <v>51</v>
      </c>
      <c r="D11" s="656" t="s">
        <v>67</v>
      </c>
      <c r="E11" s="656" t="s">
        <v>64</v>
      </c>
      <c r="F11" s="687" t="s">
        <v>68</v>
      </c>
      <c r="G11" s="647" t="s">
        <v>69</v>
      </c>
      <c r="H11" s="872" t="s">
        <v>55</v>
      </c>
      <c r="I11" s="14" t="s">
        <v>56</v>
      </c>
      <c r="J11" s="64" t="s">
        <v>56</v>
      </c>
      <c r="K11" s="64" t="s">
        <v>56</v>
      </c>
      <c r="L11" s="64" t="s">
        <v>57</v>
      </c>
      <c r="M11" s="11">
        <v>0</v>
      </c>
      <c r="N11" s="14">
        <v>0</v>
      </c>
      <c r="O11" s="64">
        <v>0</v>
      </c>
      <c r="P11" s="64">
        <v>0</v>
      </c>
      <c r="Q11" s="18">
        <v>0</v>
      </c>
      <c r="R11" s="17" t="s">
        <v>56</v>
      </c>
      <c r="S11" s="64" t="s">
        <v>56</v>
      </c>
      <c r="T11" s="64" t="s">
        <v>58</v>
      </c>
      <c r="U11" s="64" t="s">
        <v>58</v>
      </c>
      <c r="V11" s="64">
        <v>0</v>
      </c>
      <c r="W11" s="11" t="s">
        <v>58</v>
      </c>
      <c r="X11" s="490" t="s">
        <v>57</v>
      </c>
      <c r="Y11" s="203">
        <v>0</v>
      </c>
      <c r="Z11" s="205">
        <v>0</v>
      </c>
      <c r="AA11" s="204" t="s">
        <v>56</v>
      </c>
      <c r="AB11" s="713" t="s">
        <v>56</v>
      </c>
      <c r="AC11" s="203" t="s">
        <v>56</v>
      </c>
      <c r="AD11" s="205" t="s">
        <v>56</v>
      </c>
      <c r="AE11" s="491">
        <v>0</v>
      </c>
      <c r="AF11" s="204">
        <v>0</v>
      </c>
      <c r="AG11" s="673" t="s">
        <v>56</v>
      </c>
      <c r="AI11" s="685"/>
    </row>
    <row r="12" spans="1:35" ht="30" customHeight="1" x14ac:dyDescent="0.25">
      <c r="A12" s="871" t="s">
        <v>49</v>
      </c>
      <c r="B12" s="832" t="s">
        <v>50</v>
      </c>
      <c r="C12" s="852" t="s">
        <v>51</v>
      </c>
      <c r="D12" s="656" t="s">
        <v>70</v>
      </c>
      <c r="E12" s="656" t="s">
        <v>71</v>
      </c>
      <c r="F12" s="687" t="s">
        <v>72</v>
      </c>
      <c r="G12" s="647" t="s">
        <v>73</v>
      </c>
      <c r="H12" s="872" t="s">
        <v>55</v>
      </c>
      <c r="I12" s="14" t="s">
        <v>56</v>
      </c>
      <c r="J12" s="64" t="s">
        <v>56</v>
      </c>
      <c r="K12" s="64" t="s">
        <v>56</v>
      </c>
      <c r="L12" s="64" t="s">
        <v>57</v>
      </c>
      <c r="M12" s="11">
        <v>0</v>
      </c>
      <c r="N12" s="14">
        <v>1</v>
      </c>
      <c r="O12" s="64">
        <v>0</v>
      </c>
      <c r="P12" s="64">
        <v>1</v>
      </c>
      <c r="Q12" s="18">
        <v>0</v>
      </c>
      <c r="R12" s="17" t="s">
        <v>56</v>
      </c>
      <c r="S12" s="64" t="s">
        <v>56</v>
      </c>
      <c r="T12" s="64" t="s">
        <v>58</v>
      </c>
      <c r="U12" s="64" t="s">
        <v>58</v>
      </c>
      <c r="V12" s="64">
        <v>0</v>
      </c>
      <c r="W12" s="11" t="s">
        <v>58</v>
      </c>
      <c r="X12" s="490" t="s">
        <v>57</v>
      </c>
      <c r="Y12" s="203">
        <v>0</v>
      </c>
      <c r="Z12" s="205">
        <v>0</v>
      </c>
      <c r="AA12" s="204" t="s">
        <v>56</v>
      </c>
      <c r="AB12" s="713" t="s">
        <v>56</v>
      </c>
      <c r="AC12" s="203" t="s">
        <v>56</v>
      </c>
      <c r="AD12" s="205" t="s">
        <v>56</v>
      </c>
      <c r="AE12" s="491">
        <v>0</v>
      </c>
      <c r="AF12" s="204">
        <v>0</v>
      </c>
      <c r="AG12" s="673" t="s">
        <v>56</v>
      </c>
      <c r="AI12" s="686"/>
    </row>
    <row r="13" spans="1:35" ht="30" customHeight="1" x14ac:dyDescent="0.25">
      <c r="A13" s="871" t="s">
        <v>49</v>
      </c>
      <c r="B13" s="832" t="s">
        <v>50</v>
      </c>
      <c r="C13" s="852" t="s">
        <v>74</v>
      </c>
      <c r="D13" s="656" t="s">
        <v>75</v>
      </c>
      <c r="E13" s="656" t="s">
        <v>76</v>
      </c>
      <c r="F13" s="687" t="s">
        <v>77</v>
      </c>
      <c r="G13" s="647" t="s">
        <v>78</v>
      </c>
      <c r="H13" s="872" t="s">
        <v>55</v>
      </c>
      <c r="I13" s="14" t="s">
        <v>56</v>
      </c>
      <c r="J13" s="64" t="s">
        <v>56</v>
      </c>
      <c r="K13" s="64" t="s">
        <v>56</v>
      </c>
      <c r="L13" s="64" t="s">
        <v>57</v>
      </c>
      <c r="M13" s="11">
        <v>0</v>
      </c>
      <c r="N13" s="14">
        <v>0</v>
      </c>
      <c r="O13" s="64">
        <v>1</v>
      </c>
      <c r="P13" s="64">
        <v>0</v>
      </c>
      <c r="Q13" s="18">
        <v>0</v>
      </c>
      <c r="R13" s="17" t="s">
        <v>56</v>
      </c>
      <c r="S13" s="64" t="s">
        <v>56</v>
      </c>
      <c r="T13" s="64" t="s">
        <v>58</v>
      </c>
      <c r="U13" s="64" t="s">
        <v>58</v>
      </c>
      <c r="V13" s="64">
        <v>0</v>
      </c>
      <c r="W13" s="11" t="s">
        <v>58</v>
      </c>
      <c r="X13" s="490" t="s">
        <v>57</v>
      </c>
      <c r="Y13" s="203">
        <v>0</v>
      </c>
      <c r="Z13" s="205">
        <v>0</v>
      </c>
      <c r="AA13" s="204" t="s">
        <v>56</v>
      </c>
      <c r="AB13" s="713" t="s">
        <v>56</v>
      </c>
      <c r="AC13" s="203" t="s">
        <v>56</v>
      </c>
      <c r="AD13" s="205" t="s">
        <v>56</v>
      </c>
      <c r="AE13" s="491">
        <v>0</v>
      </c>
      <c r="AF13" s="204">
        <v>0</v>
      </c>
      <c r="AG13" s="673" t="s">
        <v>56</v>
      </c>
      <c r="AI13" s="685"/>
    </row>
    <row r="14" spans="1:35" ht="30" customHeight="1" x14ac:dyDescent="0.25">
      <c r="A14" s="871" t="s">
        <v>49</v>
      </c>
      <c r="B14" s="832" t="s">
        <v>50</v>
      </c>
      <c r="C14" s="852" t="s">
        <v>74</v>
      </c>
      <c r="D14" s="656" t="s">
        <v>79</v>
      </c>
      <c r="E14" s="656" t="s">
        <v>80</v>
      </c>
      <c r="F14" s="687" t="s">
        <v>81</v>
      </c>
      <c r="G14" s="647" t="s">
        <v>80</v>
      </c>
      <c r="H14" s="872" t="s">
        <v>55</v>
      </c>
      <c r="I14" s="14" t="s">
        <v>56</v>
      </c>
      <c r="J14" s="64" t="s">
        <v>56</v>
      </c>
      <c r="K14" s="64" t="s">
        <v>56</v>
      </c>
      <c r="L14" s="64" t="s">
        <v>57</v>
      </c>
      <c r="M14" s="11">
        <v>0</v>
      </c>
      <c r="N14" s="14">
        <v>0</v>
      </c>
      <c r="O14" s="64">
        <v>0</v>
      </c>
      <c r="P14" s="64">
        <v>1</v>
      </c>
      <c r="Q14" s="18">
        <v>0</v>
      </c>
      <c r="R14" s="17" t="s">
        <v>56</v>
      </c>
      <c r="S14" s="64" t="s">
        <v>56</v>
      </c>
      <c r="T14" s="64" t="s">
        <v>58</v>
      </c>
      <c r="U14" s="64" t="s">
        <v>58</v>
      </c>
      <c r="V14" s="64">
        <v>0</v>
      </c>
      <c r="W14" s="11" t="s">
        <v>58</v>
      </c>
      <c r="X14" s="490" t="s">
        <v>57</v>
      </c>
      <c r="Y14" s="203">
        <v>0</v>
      </c>
      <c r="Z14" s="205">
        <v>0</v>
      </c>
      <c r="AA14" s="204" t="s">
        <v>56</v>
      </c>
      <c r="AB14" s="713" t="s">
        <v>56</v>
      </c>
      <c r="AC14" s="203" t="s">
        <v>56</v>
      </c>
      <c r="AD14" s="205" t="s">
        <v>56</v>
      </c>
      <c r="AE14" s="491">
        <v>0</v>
      </c>
      <c r="AF14" s="204">
        <v>0</v>
      </c>
      <c r="AG14" s="673" t="s">
        <v>56</v>
      </c>
      <c r="AI14" s="686"/>
    </row>
    <row r="15" spans="1:35" ht="30" customHeight="1" x14ac:dyDescent="0.25">
      <c r="A15" s="871" t="s">
        <v>49</v>
      </c>
      <c r="B15" s="832" t="s">
        <v>50</v>
      </c>
      <c r="C15" s="852" t="s">
        <v>74</v>
      </c>
      <c r="D15" s="656" t="s">
        <v>82</v>
      </c>
      <c r="E15" s="656" t="s">
        <v>82</v>
      </c>
      <c r="F15" s="687" t="s">
        <v>83</v>
      </c>
      <c r="G15" s="647" t="s">
        <v>84</v>
      </c>
      <c r="H15" s="872" t="s">
        <v>55</v>
      </c>
      <c r="I15" s="14" t="s">
        <v>56</v>
      </c>
      <c r="J15" s="64" t="s">
        <v>56</v>
      </c>
      <c r="K15" s="64" t="s">
        <v>56</v>
      </c>
      <c r="L15" s="64" t="s">
        <v>57</v>
      </c>
      <c r="M15" s="11">
        <v>0</v>
      </c>
      <c r="N15" s="14">
        <v>0</v>
      </c>
      <c r="O15" s="64">
        <v>0</v>
      </c>
      <c r="P15" s="64">
        <v>0</v>
      </c>
      <c r="Q15" s="18">
        <v>0</v>
      </c>
      <c r="R15" s="17" t="s">
        <v>56</v>
      </c>
      <c r="S15" s="64" t="s">
        <v>56</v>
      </c>
      <c r="T15" s="64">
        <v>0</v>
      </c>
      <c r="U15" s="64">
        <v>4</v>
      </c>
      <c r="V15" s="64">
        <v>0</v>
      </c>
      <c r="W15" s="11">
        <v>1</v>
      </c>
      <c r="X15" s="490" t="s">
        <v>57</v>
      </c>
      <c r="Y15" s="203">
        <v>0</v>
      </c>
      <c r="Z15" s="205">
        <v>0</v>
      </c>
      <c r="AA15" s="204" t="s">
        <v>56</v>
      </c>
      <c r="AB15" s="713" t="s">
        <v>56</v>
      </c>
      <c r="AC15" s="203" t="s">
        <v>56</v>
      </c>
      <c r="AD15" s="205" t="s">
        <v>56</v>
      </c>
      <c r="AE15" s="491">
        <v>0</v>
      </c>
      <c r="AF15" s="204">
        <v>0</v>
      </c>
      <c r="AG15" s="673" t="s">
        <v>56</v>
      </c>
      <c r="AI15" s="685"/>
    </row>
    <row r="16" spans="1:35" ht="30" customHeight="1" x14ac:dyDescent="0.25">
      <c r="A16" s="871" t="s">
        <v>49</v>
      </c>
      <c r="B16" s="832" t="s">
        <v>50</v>
      </c>
      <c r="C16" s="852" t="s">
        <v>74</v>
      </c>
      <c r="D16" s="656" t="s">
        <v>82</v>
      </c>
      <c r="E16" s="656" t="s">
        <v>82</v>
      </c>
      <c r="F16" s="687" t="s">
        <v>85</v>
      </c>
      <c r="G16" s="647" t="s">
        <v>86</v>
      </c>
      <c r="H16" s="872" t="s">
        <v>55</v>
      </c>
      <c r="I16" s="14" t="s">
        <v>56</v>
      </c>
      <c r="J16" s="64" t="s">
        <v>56</v>
      </c>
      <c r="K16" s="64" t="s">
        <v>56</v>
      </c>
      <c r="L16" s="64" t="s">
        <v>57</v>
      </c>
      <c r="M16" s="11">
        <v>0</v>
      </c>
      <c r="N16" s="14">
        <v>0</v>
      </c>
      <c r="O16" s="64">
        <v>0</v>
      </c>
      <c r="P16" s="64">
        <v>0</v>
      </c>
      <c r="Q16" s="18">
        <v>0</v>
      </c>
      <c r="R16" s="17" t="s">
        <v>56</v>
      </c>
      <c r="S16" s="64" t="s">
        <v>56</v>
      </c>
      <c r="T16" s="64">
        <v>0</v>
      </c>
      <c r="U16" s="64">
        <v>4</v>
      </c>
      <c r="V16" s="64">
        <v>0</v>
      </c>
      <c r="W16" s="11">
        <v>1</v>
      </c>
      <c r="X16" s="490" t="s">
        <v>57</v>
      </c>
      <c r="Y16" s="203">
        <v>0</v>
      </c>
      <c r="Z16" s="205">
        <v>0</v>
      </c>
      <c r="AA16" s="204" t="s">
        <v>56</v>
      </c>
      <c r="AB16" s="713" t="s">
        <v>56</v>
      </c>
      <c r="AC16" s="203" t="s">
        <v>56</v>
      </c>
      <c r="AD16" s="205" t="s">
        <v>56</v>
      </c>
      <c r="AE16" s="491">
        <v>0</v>
      </c>
      <c r="AF16" s="204">
        <v>0</v>
      </c>
      <c r="AG16" s="673" t="s">
        <v>56</v>
      </c>
      <c r="AI16" s="686"/>
    </row>
    <row r="17" spans="1:35" ht="30" customHeight="1" x14ac:dyDescent="0.25">
      <c r="A17" s="871" t="s">
        <v>49</v>
      </c>
      <c r="B17" s="832" t="s">
        <v>50</v>
      </c>
      <c r="C17" s="852" t="s">
        <v>74</v>
      </c>
      <c r="D17" s="656" t="s">
        <v>82</v>
      </c>
      <c r="E17" s="656" t="s">
        <v>82</v>
      </c>
      <c r="F17" s="687" t="s">
        <v>87</v>
      </c>
      <c r="G17" s="647" t="s">
        <v>88</v>
      </c>
      <c r="H17" s="872" t="s">
        <v>55</v>
      </c>
      <c r="I17" s="14" t="s">
        <v>56</v>
      </c>
      <c r="J17" s="64" t="s">
        <v>56</v>
      </c>
      <c r="K17" s="64" t="s">
        <v>56</v>
      </c>
      <c r="L17" s="64" t="s">
        <v>57</v>
      </c>
      <c r="M17" s="11">
        <v>0</v>
      </c>
      <c r="N17" s="14">
        <v>0</v>
      </c>
      <c r="O17" s="64">
        <v>0</v>
      </c>
      <c r="P17" s="64">
        <v>0</v>
      </c>
      <c r="Q17" s="18">
        <v>0</v>
      </c>
      <c r="R17" s="17" t="s">
        <v>56</v>
      </c>
      <c r="S17" s="64" t="s">
        <v>56</v>
      </c>
      <c r="T17" s="64">
        <v>0</v>
      </c>
      <c r="U17" s="64">
        <v>2</v>
      </c>
      <c r="V17" s="64">
        <v>0</v>
      </c>
      <c r="W17" s="11">
        <v>1</v>
      </c>
      <c r="X17" s="490" t="s">
        <v>57</v>
      </c>
      <c r="Y17" s="203">
        <v>0</v>
      </c>
      <c r="Z17" s="205">
        <v>0</v>
      </c>
      <c r="AA17" s="204" t="s">
        <v>56</v>
      </c>
      <c r="AB17" s="713" t="s">
        <v>56</v>
      </c>
      <c r="AC17" s="203" t="s">
        <v>56</v>
      </c>
      <c r="AD17" s="205" t="s">
        <v>56</v>
      </c>
      <c r="AE17" s="491">
        <v>0</v>
      </c>
      <c r="AF17" s="204">
        <v>0</v>
      </c>
      <c r="AG17" s="673" t="s">
        <v>56</v>
      </c>
      <c r="AI17" s="685"/>
    </row>
    <row r="18" spans="1:35" ht="30" customHeight="1" x14ac:dyDescent="0.25">
      <c r="A18" s="871" t="s">
        <v>49</v>
      </c>
      <c r="B18" s="832" t="s">
        <v>50</v>
      </c>
      <c r="C18" s="852" t="s">
        <v>74</v>
      </c>
      <c r="D18" s="656" t="s">
        <v>82</v>
      </c>
      <c r="E18" s="656" t="s">
        <v>82</v>
      </c>
      <c r="F18" s="687" t="s">
        <v>89</v>
      </c>
      <c r="G18" s="647" t="s">
        <v>90</v>
      </c>
      <c r="H18" s="872" t="s">
        <v>55</v>
      </c>
      <c r="I18" s="14" t="s">
        <v>56</v>
      </c>
      <c r="J18" s="64" t="s">
        <v>56</v>
      </c>
      <c r="K18" s="64" t="s">
        <v>56</v>
      </c>
      <c r="L18" s="64" t="s">
        <v>57</v>
      </c>
      <c r="M18" s="11">
        <v>0</v>
      </c>
      <c r="N18" s="14">
        <v>0</v>
      </c>
      <c r="O18" s="64">
        <v>0</v>
      </c>
      <c r="P18" s="64">
        <v>0</v>
      </c>
      <c r="Q18" s="18">
        <v>0</v>
      </c>
      <c r="R18" s="17" t="s">
        <v>56</v>
      </c>
      <c r="S18" s="64" t="s">
        <v>56</v>
      </c>
      <c r="T18" s="64">
        <v>0</v>
      </c>
      <c r="U18" s="64">
        <v>3</v>
      </c>
      <c r="V18" s="64">
        <v>0</v>
      </c>
      <c r="W18" s="11">
        <v>1</v>
      </c>
      <c r="X18" s="490" t="s">
        <v>57</v>
      </c>
      <c r="Y18" s="203">
        <v>0</v>
      </c>
      <c r="Z18" s="205">
        <v>0</v>
      </c>
      <c r="AA18" s="204" t="s">
        <v>56</v>
      </c>
      <c r="AB18" s="713" t="s">
        <v>56</v>
      </c>
      <c r="AC18" s="203" t="s">
        <v>56</v>
      </c>
      <c r="AD18" s="205" t="s">
        <v>56</v>
      </c>
      <c r="AE18" s="491">
        <v>0</v>
      </c>
      <c r="AF18" s="204">
        <v>0</v>
      </c>
      <c r="AG18" s="673" t="s">
        <v>56</v>
      </c>
      <c r="AI18" s="685"/>
    </row>
    <row r="19" spans="1:35" ht="30" customHeight="1" x14ac:dyDescent="0.25">
      <c r="A19" s="871" t="s">
        <v>49</v>
      </c>
      <c r="B19" s="832" t="s">
        <v>50</v>
      </c>
      <c r="C19" s="852" t="s">
        <v>74</v>
      </c>
      <c r="D19" s="656" t="s">
        <v>82</v>
      </c>
      <c r="E19" s="656" t="s">
        <v>82</v>
      </c>
      <c r="F19" s="687" t="s">
        <v>91</v>
      </c>
      <c r="G19" s="647" t="s">
        <v>82</v>
      </c>
      <c r="H19" s="872" t="s">
        <v>55</v>
      </c>
      <c r="I19" s="14" t="s">
        <v>56</v>
      </c>
      <c r="J19" s="64" t="s">
        <v>56</v>
      </c>
      <c r="K19" s="64" t="s">
        <v>56</v>
      </c>
      <c r="L19" s="64" t="s">
        <v>57</v>
      </c>
      <c r="M19" s="11">
        <v>0</v>
      </c>
      <c r="N19" s="14">
        <v>0</v>
      </c>
      <c r="O19" s="64">
        <v>0</v>
      </c>
      <c r="P19" s="64">
        <v>0</v>
      </c>
      <c r="Q19" s="18">
        <v>0</v>
      </c>
      <c r="R19" s="17" t="s">
        <v>56</v>
      </c>
      <c r="S19" s="64" t="s">
        <v>56</v>
      </c>
      <c r="T19" s="64">
        <v>0</v>
      </c>
      <c r="U19" s="64">
        <v>1</v>
      </c>
      <c r="V19" s="64">
        <v>0</v>
      </c>
      <c r="W19" s="11">
        <v>1</v>
      </c>
      <c r="X19" s="490" t="s">
        <v>57</v>
      </c>
      <c r="Y19" s="203">
        <v>0</v>
      </c>
      <c r="Z19" s="205">
        <v>0</v>
      </c>
      <c r="AA19" s="204" t="s">
        <v>56</v>
      </c>
      <c r="AB19" s="713" t="s">
        <v>56</v>
      </c>
      <c r="AC19" s="203" t="s">
        <v>56</v>
      </c>
      <c r="AD19" s="205" t="s">
        <v>56</v>
      </c>
      <c r="AE19" s="491">
        <v>0</v>
      </c>
      <c r="AF19" s="204">
        <v>0</v>
      </c>
      <c r="AG19" s="673" t="s">
        <v>56</v>
      </c>
      <c r="AI19" s="685"/>
    </row>
    <row r="20" spans="1:35" ht="30" customHeight="1" x14ac:dyDescent="0.25">
      <c r="A20" s="871" t="s">
        <v>49</v>
      </c>
      <c r="B20" s="832" t="s">
        <v>50</v>
      </c>
      <c r="C20" s="852" t="s">
        <v>74</v>
      </c>
      <c r="D20" s="656" t="s">
        <v>92</v>
      </c>
      <c r="E20" s="656" t="s">
        <v>93</v>
      </c>
      <c r="F20" s="687" t="s">
        <v>94</v>
      </c>
      <c r="G20" s="647" t="s">
        <v>95</v>
      </c>
      <c r="H20" s="872" t="s">
        <v>55</v>
      </c>
      <c r="I20" s="14" t="s">
        <v>56</v>
      </c>
      <c r="J20" s="64" t="s">
        <v>56</v>
      </c>
      <c r="K20" s="64" t="s">
        <v>56</v>
      </c>
      <c r="L20" s="64" t="s">
        <v>57</v>
      </c>
      <c r="M20" s="11">
        <v>0</v>
      </c>
      <c r="N20" s="14">
        <v>0</v>
      </c>
      <c r="O20" s="64">
        <v>0</v>
      </c>
      <c r="P20" s="64">
        <v>1</v>
      </c>
      <c r="Q20" s="18">
        <v>0</v>
      </c>
      <c r="R20" s="17" t="s">
        <v>56</v>
      </c>
      <c r="S20" s="64" t="s">
        <v>56</v>
      </c>
      <c r="T20" s="64" t="s">
        <v>58</v>
      </c>
      <c r="U20" s="64" t="s">
        <v>58</v>
      </c>
      <c r="V20" s="64">
        <v>0</v>
      </c>
      <c r="W20" s="11" t="s">
        <v>58</v>
      </c>
      <c r="X20" s="490" t="s">
        <v>57</v>
      </c>
      <c r="Y20" s="203">
        <v>0</v>
      </c>
      <c r="Z20" s="205">
        <v>0</v>
      </c>
      <c r="AA20" s="204" t="s">
        <v>56</v>
      </c>
      <c r="AB20" s="713" t="s">
        <v>56</v>
      </c>
      <c r="AC20" s="203" t="s">
        <v>56</v>
      </c>
      <c r="AD20" s="205" t="s">
        <v>56</v>
      </c>
      <c r="AE20" s="491">
        <v>0</v>
      </c>
      <c r="AF20" s="204">
        <v>0</v>
      </c>
      <c r="AG20" s="673" t="s">
        <v>56</v>
      </c>
      <c r="AI20" s="685"/>
    </row>
    <row r="21" spans="1:35" ht="30" customHeight="1" x14ac:dyDescent="0.25">
      <c r="A21" s="871" t="s">
        <v>49</v>
      </c>
      <c r="B21" s="832" t="s">
        <v>96</v>
      </c>
      <c r="C21" s="852" t="s">
        <v>97</v>
      </c>
      <c r="D21" s="656" t="s">
        <v>98</v>
      </c>
      <c r="E21" s="656" t="s">
        <v>99</v>
      </c>
      <c r="F21" s="687" t="s">
        <v>100</v>
      </c>
      <c r="G21" s="647" t="s">
        <v>99</v>
      </c>
      <c r="H21" s="872" t="s">
        <v>55</v>
      </c>
      <c r="I21" s="14" t="s">
        <v>56</v>
      </c>
      <c r="J21" s="64" t="s">
        <v>56</v>
      </c>
      <c r="K21" s="64" t="s">
        <v>56</v>
      </c>
      <c r="L21" s="64" t="s">
        <v>57</v>
      </c>
      <c r="M21" s="11">
        <v>0</v>
      </c>
      <c r="N21" s="14">
        <v>0</v>
      </c>
      <c r="O21" s="64">
        <v>1</v>
      </c>
      <c r="P21" s="64">
        <v>0</v>
      </c>
      <c r="Q21" s="18">
        <v>0</v>
      </c>
      <c r="R21" s="17" t="s">
        <v>56</v>
      </c>
      <c r="S21" s="64" t="s">
        <v>56</v>
      </c>
      <c r="T21" s="64" t="s">
        <v>58</v>
      </c>
      <c r="U21" s="64" t="s">
        <v>58</v>
      </c>
      <c r="V21" s="64">
        <v>0</v>
      </c>
      <c r="W21" s="11" t="s">
        <v>58</v>
      </c>
      <c r="X21" s="490" t="s">
        <v>57</v>
      </c>
      <c r="Y21" s="203">
        <v>0</v>
      </c>
      <c r="Z21" s="205">
        <v>0</v>
      </c>
      <c r="AA21" s="204" t="s">
        <v>56</v>
      </c>
      <c r="AB21" s="713" t="s">
        <v>56</v>
      </c>
      <c r="AC21" s="203" t="s">
        <v>56</v>
      </c>
      <c r="AD21" s="205" t="s">
        <v>56</v>
      </c>
      <c r="AE21" s="491">
        <v>0</v>
      </c>
      <c r="AF21" s="204">
        <v>0</v>
      </c>
      <c r="AG21" s="673" t="s">
        <v>56</v>
      </c>
      <c r="AI21" s="686"/>
    </row>
    <row r="22" spans="1:35" ht="30" customHeight="1" x14ac:dyDescent="0.25">
      <c r="A22" s="871" t="s">
        <v>49</v>
      </c>
      <c r="B22" s="832" t="s">
        <v>96</v>
      </c>
      <c r="C22" s="852" t="s">
        <v>97</v>
      </c>
      <c r="D22" s="656" t="s">
        <v>98</v>
      </c>
      <c r="E22" s="656" t="s">
        <v>99</v>
      </c>
      <c r="F22" s="687" t="s">
        <v>101</v>
      </c>
      <c r="G22" s="647" t="s">
        <v>102</v>
      </c>
      <c r="H22" s="872" t="s">
        <v>55</v>
      </c>
      <c r="I22" s="14" t="s">
        <v>56</v>
      </c>
      <c r="J22" s="64" t="s">
        <v>56</v>
      </c>
      <c r="K22" s="64" t="s">
        <v>56</v>
      </c>
      <c r="L22" s="64" t="s">
        <v>57</v>
      </c>
      <c r="M22" s="11">
        <v>0</v>
      </c>
      <c r="N22" s="14">
        <v>0</v>
      </c>
      <c r="O22" s="64">
        <v>0</v>
      </c>
      <c r="P22" s="64">
        <v>1</v>
      </c>
      <c r="Q22" s="18">
        <v>0</v>
      </c>
      <c r="R22" s="17" t="s">
        <v>56</v>
      </c>
      <c r="S22" s="64" t="s">
        <v>56</v>
      </c>
      <c r="T22" s="64" t="s">
        <v>58</v>
      </c>
      <c r="U22" s="64" t="s">
        <v>58</v>
      </c>
      <c r="V22" s="64">
        <v>0</v>
      </c>
      <c r="W22" s="11" t="s">
        <v>58</v>
      </c>
      <c r="X22" s="490" t="s">
        <v>57</v>
      </c>
      <c r="Y22" s="203">
        <v>0</v>
      </c>
      <c r="Z22" s="205">
        <v>0</v>
      </c>
      <c r="AA22" s="204" t="s">
        <v>56</v>
      </c>
      <c r="AB22" s="713" t="s">
        <v>56</v>
      </c>
      <c r="AC22" s="203" t="s">
        <v>56</v>
      </c>
      <c r="AD22" s="205" t="s">
        <v>56</v>
      </c>
      <c r="AE22" s="491">
        <v>0</v>
      </c>
      <c r="AF22" s="204">
        <v>0</v>
      </c>
      <c r="AG22" s="673" t="s">
        <v>56</v>
      </c>
      <c r="AI22" s="685"/>
    </row>
    <row r="23" spans="1:35" ht="30" customHeight="1" x14ac:dyDescent="0.25">
      <c r="A23" s="871" t="s">
        <v>49</v>
      </c>
      <c r="B23" s="832" t="s">
        <v>96</v>
      </c>
      <c r="C23" s="852" t="s">
        <v>97</v>
      </c>
      <c r="D23" s="656" t="s">
        <v>103</v>
      </c>
      <c r="E23" s="656" t="s">
        <v>103</v>
      </c>
      <c r="F23" s="687" t="s">
        <v>104</v>
      </c>
      <c r="G23" s="647" t="s">
        <v>105</v>
      </c>
      <c r="H23" s="872" t="s">
        <v>55</v>
      </c>
      <c r="I23" s="14" t="s">
        <v>56</v>
      </c>
      <c r="J23" s="64" t="s">
        <v>56</v>
      </c>
      <c r="K23" s="64" t="s">
        <v>56</v>
      </c>
      <c r="L23" s="64" t="s">
        <v>57</v>
      </c>
      <c r="M23" s="11">
        <v>0</v>
      </c>
      <c r="N23" s="14">
        <v>0</v>
      </c>
      <c r="O23" s="64">
        <v>3</v>
      </c>
      <c r="P23" s="64">
        <v>1</v>
      </c>
      <c r="Q23" s="18">
        <v>0</v>
      </c>
      <c r="R23" s="17" t="s">
        <v>56</v>
      </c>
      <c r="S23" s="64" t="s">
        <v>56</v>
      </c>
      <c r="T23" s="64" t="s">
        <v>58</v>
      </c>
      <c r="U23" s="64" t="s">
        <v>58</v>
      </c>
      <c r="V23" s="64">
        <v>0</v>
      </c>
      <c r="W23" s="11" t="s">
        <v>58</v>
      </c>
      <c r="X23" s="490" t="s">
        <v>57</v>
      </c>
      <c r="Y23" s="203">
        <v>0</v>
      </c>
      <c r="Z23" s="205">
        <v>0</v>
      </c>
      <c r="AA23" s="204" t="s">
        <v>56</v>
      </c>
      <c r="AB23" s="713" t="s">
        <v>56</v>
      </c>
      <c r="AC23" s="203" t="s">
        <v>56</v>
      </c>
      <c r="AD23" s="205" t="s">
        <v>56</v>
      </c>
      <c r="AE23" s="491">
        <v>0</v>
      </c>
      <c r="AF23" s="204">
        <v>0</v>
      </c>
      <c r="AG23" s="673" t="s">
        <v>56</v>
      </c>
    </row>
    <row r="24" spans="1:35" ht="30" customHeight="1" x14ac:dyDescent="0.25">
      <c r="A24" s="873" t="s">
        <v>49</v>
      </c>
      <c r="B24" s="831" t="s">
        <v>96</v>
      </c>
      <c r="C24" s="888" t="s">
        <v>97</v>
      </c>
      <c r="D24" s="674" t="s">
        <v>106</v>
      </c>
      <c r="E24" s="674" t="s">
        <v>107</v>
      </c>
      <c r="F24" s="675" t="s">
        <v>108</v>
      </c>
      <c r="G24" s="676" t="s">
        <v>109</v>
      </c>
      <c r="H24" s="872" t="s">
        <v>55</v>
      </c>
      <c r="I24" s="14" t="s">
        <v>56</v>
      </c>
      <c r="J24" s="64" t="s">
        <v>56</v>
      </c>
      <c r="K24" s="64" t="s">
        <v>56</v>
      </c>
      <c r="L24" s="64" t="s">
        <v>57</v>
      </c>
      <c r="M24" s="11">
        <v>1</v>
      </c>
      <c r="N24" s="14" t="s">
        <v>58</v>
      </c>
      <c r="O24" s="64" t="s">
        <v>58</v>
      </c>
      <c r="P24" s="64" t="s">
        <v>58</v>
      </c>
      <c r="Q24" s="18">
        <v>0</v>
      </c>
      <c r="R24" s="17" t="s">
        <v>56</v>
      </c>
      <c r="S24" s="64" t="s">
        <v>56</v>
      </c>
      <c r="T24" s="64" t="s">
        <v>58</v>
      </c>
      <c r="U24" s="64" t="s">
        <v>58</v>
      </c>
      <c r="V24" s="64">
        <v>0</v>
      </c>
      <c r="W24" s="11" t="s">
        <v>58</v>
      </c>
      <c r="X24" s="490" t="s">
        <v>57</v>
      </c>
      <c r="Y24" s="203">
        <v>0</v>
      </c>
      <c r="Z24" s="205">
        <v>0</v>
      </c>
      <c r="AA24" s="204" t="s">
        <v>56</v>
      </c>
      <c r="AB24" s="713" t="s">
        <v>56</v>
      </c>
      <c r="AC24" s="203" t="s">
        <v>56</v>
      </c>
      <c r="AD24" s="205" t="s">
        <v>56</v>
      </c>
      <c r="AE24" s="491">
        <v>0</v>
      </c>
      <c r="AF24" s="204">
        <v>0</v>
      </c>
      <c r="AG24" s="673" t="s">
        <v>56</v>
      </c>
    </row>
    <row r="25" spans="1:35" ht="30" customHeight="1" x14ac:dyDescent="0.25">
      <c r="A25" s="874" t="s">
        <v>49</v>
      </c>
      <c r="B25" s="833" t="s">
        <v>96</v>
      </c>
      <c r="C25" s="889" t="s">
        <v>97</v>
      </c>
      <c r="D25" s="471" t="s">
        <v>110</v>
      </c>
      <c r="E25" s="471" t="s">
        <v>111</v>
      </c>
      <c r="F25" s="472" t="s">
        <v>112</v>
      </c>
      <c r="G25" s="676" t="s">
        <v>113</v>
      </c>
      <c r="H25" s="875" t="s">
        <v>55</v>
      </c>
      <c r="I25" s="14" t="s">
        <v>56</v>
      </c>
      <c r="J25" s="64" t="s">
        <v>56</v>
      </c>
      <c r="K25" s="64" t="s">
        <v>56</v>
      </c>
      <c r="L25" s="64" t="s">
        <v>57</v>
      </c>
      <c r="M25" s="11">
        <v>1</v>
      </c>
      <c r="N25" s="14" t="s">
        <v>58</v>
      </c>
      <c r="O25" s="64" t="s">
        <v>58</v>
      </c>
      <c r="P25" s="64" t="s">
        <v>58</v>
      </c>
      <c r="Q25" s="18">
        <v>0</v>
      </c>
      <c r="R25" s="17" t="s">
        <v>56</v>
      </c>
      <c r="S25" s="64" t="s">
        <v>56</v>
      </c>
      <c r="T25" s="64" t="s">
        <v>58</v>
      </c>
      <c r="U25" s="64" t="s">
        <v>58</v>
      </c>
      <c r="V25" s="64">
        <v>0</v>
      </c>
      <c r="W25" s="11" t="s">
        <v>58</v>
      </c>
      <c r="X25" s="490" t="s">
        <v>57</v>
      </c>
      <c r="Y25" s="203">
        <v>0</v>
      </c>
      <c r="Z25" s="205">
        <v>0</v>
      </c>
      <c r="AA25" s="204" t="s">
        <v>56</v>
      </c>
      <c r="AB25" s="713" t="s">
        <v>56</v>
      </c>
      <c r="AC25" s="203" t="s">
        <v>56</v>
      </c>
      <c r="AD25" s="205" t="s">
        <v>56</v>
      </c>
      <c r="AE25" s="491">
        <v>0</v>
      </c>
      <c r="AF25" s="204">
        <v>0</v>
      </c>
      <c r="AG25" s="673" t="s">
        <v>56</v>
      </c>
    </row>
    <row r="26" spans="1:35" ht="30" customHeight="1" x14ac:dyDescent="0.25">
      <c r="A26" s="871" t="s">
        <v>49</v>
      </c>
      <c r="B26" s="832" t="s">
        <v>96</v>
      </c>
      <c r="C26" s="852" t="s">
        <v>114</v>
      </c>
      <c r="D26" s="656" t="s">
        <v>115</v>
      </c>
      <c r="E26" s="656" t="s">
        <v>116</v>
      </c>
      <c r="F26" s="687" t="s">
        <v>117</v>
      </c>
      <c r="G26" s="647" t="s">
        <v>118</v>
      </c>
      <c r="H26" s="872" t="s">
        <v>55</v>
      </c>
      <c r="I26" s="14" t="s">
        <v>56</v>
      </c>
      <c r="J26" s="64" t="s">
        <v>56</v>
      </c>
      <c r="K26" s="64" t="s">
        <v>56</v>
      </c>
      <c r="L26" s="64" t="s">
        <v>57</v>
      </c>
      <c r="M26" s="11">
        <v>0</v>
      </c>
      <c r="N26" s="14">
        <v>0</v>
      </c>
      <c r="O26" s="64">
        <v>0</v>
      </c>
      <c r="P26" s="64">
        <v>0</v>
      </c>
      <c r="Q26" s="18">
        <v>0</v>
      </c>
      <c r="R26" s="17" t="s">
        <v>56</v>
      </c>
      <c r="S26" s="64" t="s">
        <v>56</v>
      </c>
      <c r="T26" s="64">
        <v>0</v>
      </c>
      <c r="U26" s="64">
        <v>1</v>
      </c>
      <c r="V26" s="64">
        <v>0</v>
      </c>
      <c r="W26" s="11">
        <v>0</v>
      </c>
      <c r="X26" s="490" t="s">
        <v>57</v>
      </c>
      <c r="Y26" s="203">
        <v>0</v>
      </c>
      <c r="Z26" s="205">
        <v>0</v>
      </c>
      <c r="AA26" s="204" t="s">
        <v>56</v>
      </c>
      <c r="AB26" s="713" t="s">
        <v>56</v>
      </c>
      <c r="AC26" s="203" t="s">
        <v>56</v>
      </c>
      <c r="AD26" s="205" t="s">
        <v>56</v>
      </c>
      <c r="AE26" s="491">
        <v>0</v>
      </c>
      <c r="AF26" s="204">
        <v>0</v>
      </c>
      <c r="AG26" s="673" t="s">
        <v>56</v>
      </c>
    </row>
    <row r="27" spans="1:35" ht="30" customHeight="1" x14ac:dyDescent="0.25">
      <c r="A27" s="871" t="s">
        <v>49</v>
      </c>
      <c r="B27" s="832" t="s">
        <v>96</v>
      </c>
      <c r="C27" s="852" t="s">
        <v>114</v>
      </c>
      <c r="D27" s="656" t="s">
        <v>115</v>
      </c>
      <c r="E27" s="656" t="s">
        <v>116</v>
      </c>
      <c r="F27" s="687" t="s">
        <v>119</v>
      </c>
      <c r="G27" s="647" t="s">
        <v>120</v>
      </c>
      <c r="H27" s="872" t="s">
        <v>55</v>
      </c>
      <c r="I27" s="14" t="s">
        <v>56</v>
      </c>
      <c r="J27" s="64" t="s">
        <v>56</v>
      </c>
      <c r="K27" s="64" t="s">
        <v>56</v>
      </c>
      <c r="L27" s="64" t="s">
        <v>57</v>
      </c>
      <c r="M27" s="11">
        <v>0</v>
      </c>
      <c r="N27" s="14">
        <v>0</v>
      </c>
      <c r="O27" s="64">
        <v>0</v>
      </c>
      <c r="P27" s="64">
        <v>0</v>
      </c>
      <c r="Q27" s="18">
        <v>0</v>
      </c>
      <c r="R27" s="17" t="s">
        <v>56</v>
      </c>
      <c r="S27" s="64" t="s">
        <v>56</v>
      </c>
      <c r="T27" s="64">
        <v>0</v>
      </c>
      <c r="U27" s="64">
        <v>1</v>
      </c>
      <c r="V27" s="64">
        <v>0</v>
      </c>
      <c r="W27" s="11">
        <v>0</v>
      </c>
      <c r="X27" s="490" t="s">
        <v>57</v>
      </c>
      <c r="Y27" s="203">
        <v>0</v>
      </c>
      <c r="Z27" s="205">
        <v>0</v>
      </c>
      <c r="AA27" s="204" t="s">
        <v>56</v>
      </c>
      <c r="AB27" s="713" t="s">
        <v>56</v>
      </c>
      <c r="AC27" s="203" t="s">
        <v>56</v>
      </c>
      <c r="AD27" s="205" t="s">
        <v>56</v>
      </c>
      <c r="AE27" s="491">
        <v>0</v>
      </c>
      <c r="AF27" s="204">
        <v>0</v>
      </c>
      <c r="AG27" s="673" t="s">
        <v>56</v>
      </c>
    </row>
    <row r="28" spans="1:35" ht="30" customHeight="1" x14ac:dyDescent="0.25">
      <c r="A28" s="871" t="s">
        <v>49</v>
      </c>
      <c r="B28" s="832" t="s">
        <v>96</v>
      </c>
      <c r="C28" s="852" t="s">
        <v>114</v>
      </c>
      <c r="D28" s="656" t="s">
        <v>115</v>
      </c>
      <c r="E28" s="656" t="s">
        <v>116</v>
      </c>
      <c r="F28" s="687" t="s">
        <v>121</v>
      </c>
      <c r="G28" s="647" t="s">
        <v>120</v>
      </c>
      <c r="H28" s="872" t="s">
        <v>55</v>
      </c>
      <c r="I28" s="14" t="s">
        <v>56</v>
      </c>
      <c r="J28" s="64" t="s">
        <v>56</v>
      </c>
      <c r="K28" s="64" t="s">
        <v>56</v>
      </c>
      <c r="L28" s="64" t="s">
        <v>57</v>
      </c>
      <c r="M28" s="11">
        <v>0</v>
      </c>
      <c r="N28" s="14">
        <v>0</v>
      </c>
      <c r="O28" s="64">
        <v>0</v>
      </c>
      <c r="P28" s="64">
        <v>0</v>
      </c>
      <c r="Q28" s="18">
        <v>0</v>
      </c>
      <c r="R28" s="17" t="s">
        <v>56</v>
      </c>
      <c r="S28" s="64" t="s">
        <v>56</v>
      </c>
      <c r="T28" s="64">
        <v>0</v>
      </c>
      <c r="U28" s="64">
        <v>1</v>
      </c>
      <c r="V28" s="64">
        <v>0</v>
      </c>
      <c r="W28" s="11">
        <v>0</v>
      </c>
      <c r="X28" s="490" t="s">
        <v>57</v>
      </c>
      <c r="Y28" s="203">
        <v>0</v>
      </c>
      <c r="Z28" s="205">
        <v>0</v>
      </c>
      <c r="AA28" s="204" t="s">
        <v>56</v>
      </c>
      <c r="AB28" s="713" t="s">
        <v>56</v>
      </c>
      <c r="AC28" s="203" t="s">
        <v>56</v>
      </c>
      <c r="AD28" s="205" t="s">
        <v>56</v>
      </c>
      <c r="AE28" s="491">
        <v>0</v>
      </c>
      <c r="AF28" s="204">
        <v>0</v>
      </c>
      <c r="AG28" s="673" t="s">
        <v>56</v>
      </c>
    </row>
    <row r="29" spans="1:35" ht="30" customHeight="1" x14ac:dyDescent="0.25">
      <c r="A29" s="874" t="s">
        <v>49</v>
      </c>
      <c r="B29" s="833" t="s">
        <v>96</v>
      </c>
      <c r="C29" s="889" t="s">
        <v>114</v>
      </c>
      <c r="D29" s="471" t="s">
        <v>122</v>
      </c>
      <c r="E29" s="471" t="s">
        <v>122</v>
      </c>
      <c r="F29" s="472" t="s">
        <v>123</v>
      </c>
      <c r="G29" s="676" t="s">
        <v>124</v>
      </c>
      <c r="H29" s="875" t="s">
        <v>55</v>
      </c>
      <c r="I29" s="14" t="s">
        <v>56</v>
      </c>
      <c r="J29" s="64" t="s">
        <v>56</v>
      </c>
      <c r="K29" s="64" t="s">
        <v>56</v>
      </c>
      <c r="L29" s="64" t="s">
        <v>57</v>
      </c>
      <c r="M29" s="11">
        <v>1</v>
      </c>
      <c r="N29" s="14" t="s">
        <v>58</v>
      </c>
      <c r="O29" s="64" t="s">
        <v>58</v>
      </c>
      <c r="P29" s="64" t="s">
        <v>58</v>
      </c>
      <c r="Q29" s="18">
        <v>0</v>
      </c>
      <c r="R29" s="17" t="s">
        <v>56</v>
      </c>
      <c r="S29" s="64" t="s">
        <v>56</v>
      </c>
      <c r="T29" s="64" t="s">
        <v>58</v>
      </c>
      <c r="U29" s="64" t="s">
        <v>58</v>
      </c>
      <c r="V29" s="64">
        <v>0</v>
      </c>
      <c r="W29" s="11" t="s">
        <v>58</v>
      </c>
      <c r="X29" s="490" t="s">
        <v>57</v>
      </c>
      <c r="Y29" s="203">
        <v>0</v>
      </c>
      <c r="Z29" s="205">
        <v>0</v>
      </c>
      <c r="AA29" s="204" t="s">
        <v>56</v>
      </c>
      <c r="AB29" s="713" t="s">
        <v>56</v>
      </c>
      <c r="AC29" s="203" t="s">
        <v>56</v>
      </c>
      <c r="AD29" s="205" t="s">
        <v>56</v>
      </c>
      <c r="AE29" s="491">
        <v>0</v>
      </c>
      <c r="AF29" s="204">
        <v>0</v>
      </c>
      <c r="AG29" s="673" t="s">
        <v>56</v>
      </c>
    </row>
    <row r="30" spans="1:35" ht="30" customHeight="1" x14ac:dyDescent="0.25">
      <c r="A30" s="871" t="s">
        <v>49</v>
      </c>
      <c r="B30" s="832" t="s">
        <v>96</v>
      </c>
      <c r="C30" s="852" t="s">
        <v>114</v>
      </c>
      <c r="D30" s="656" t="s">
        <v>125</v>
      </c>
      <c r="E30" s="656" t="s">
        <v>125</v>
      </c>
      <c r="F30" s="687" t="s">
        <v>126</v>
      </c>
      <c r="G30" s="647" t="s">
        <v>127</v>
      </c>
      <c r="H30" s="872" t="s">
        <v>55</v>
      </c>
      <c r="I30" s="14" t="s">
        <v>56</v>
      </c>
      <c r="J30" s="64" t="s">
        <v>56</v>
      </c>
      <c r="K30" s="64" t="s">
        <v>56</v>
      </c>
      <c r="L30" s="64" t="s">
        <v>57</v>
      </c>
      <c r="M30" s="11">
        <v>0</v>
      </c>
      <c r="N30" s="14">
        <v>0</v>
      </c>
      <c r="O30" s="64">
        <v>0</v>
      </c>
      <c r="P30" s="64">
        <v>1</v>
      </c>
      <c r="Q30" s="18">
        <v>0</v>
      </c>
      <c r="R30" s="17" t="s">
        <v>56</v>
      </c>
      <c r="S30" s="64" t="s">
        <v>56</v>
      </c>
      <c r="T30" s="64" t="s">
        <v>58</v>
      </c>
      <c r="U30" s="64" t="s">
        <v>58</v>
      </c>
      <c r="V30" s="64">
        <v>0</v>
      </c>
      <c r="W30" s="11" t="s">
        <v>58</v>
      </c>
      <c r="X30" s="490" t="s">
        <v>57</v>
      </c>
      <c r="Y30" s="203">
        <v>0</v>
      </c>
      <c r="Z30" s="205">
        <v>0</v>
      </c>
      <c r="AA30" s="204" t="s">
        <v>56</v>
      </c>
      <c r="AB30" s="713" t="s">
        <v>56</v>
      </c>
      <c r="AC30" s="203" t="s">
        <v>56</v>
      </c>
      <c r="AD30" s="205" t="s">
        <v>56</v>
      </c>
      <c r="AE30" s="491">
        <v>0</v>
      </c>
      <c r="AF30" s="204">
        <v>0</v>
      </c>
      <c r="AG30" s="673" t="s">
        <v>56</v>
      </c>
    </row>
    <row r="31" spans="1:35" ht="30" customHeight="1" x14ac:dyDescent="0.25">
      <c r="A31" s="871" t="s">
        <v>49</v>
      </c>
      <c r="B31" s="832" t="s">
        <v>96</v>
      </c>
      <c r="C31" s="852" t="s">
        <v>114</v>
      </c>
      <c r="D31" s="656" t="s">
        <v>128</v>
      </c>
      <c r="E31" s="656" t="s">
        <v>128</v>
      </c>
      <c r="F31" s="687" t="s">
        <v>129</v>
      </c>
      <c r="G31" s="647" t="s">
        <v>130</v>
      </c>
      <c r="H31" s="872" t="s">
        <v>55</v>
      </c>
      <c r="I31" s="14" t="s">
        <v>56</v>
      </c>
      <c r="J31" s="64" t="s">
        <v>56</v>
      </c>
      <c r="K31" s="64" t="s">
        <v>56</v>
      </c>
      <c r="L31" s="64" t="s">
        <v>57</v>
      </c>
      <c r="M31" s="11">
        <v>0</v>
      </c>
      <c r="N31" s="14">
        <v>0</v>
      </c>
      <c r="O31" s="64">
        <v>0</v>
      </c>
      <c r="P31" s="64">
        <v>0</v>
      </c>
      <c r="Q31" s="18">
        <v>0</v>
      </c>
      <c r="R31" s="17" t="s">
        <v>56</v>
      </c>
      <c r="S31" s="64" t="s">
        <v>56</v>
      </c>
      <c r="T31" s="64">
        <v>0</v>
      </c>
      <c r="U31" s="64">
        <v>4</v>
      </c>
      <c r="V31" s="64">
        <v>0</v>
      </c>
      <c r="W31" s="11">
        <v>0</v>
      </c>
      <c r="X31" s="490" t="s">
        <v>57</v>
      </c>
      <c r="Y31" s="203">
        <v>0</v>
      </c>
      <c r="Z31" s="205">
        <v>0</v>
      </c>
      <c r="AA31" s="204" t="s">
        <v>56</v>
      </c>
      <c r="AB31" s="713" t="s">
        <v>56</v>
      </c>
      <c r="AC31" s="203" t="s">
        <v>56</v>
      </c>
      <c r="AD31" s="205" t="s">
        <v>56</v>
      </c>
      <c r="AE31" s="491">
        <v>0</v>
      </c>
      <c r="AF31" s="204">
        <v>0</v>
      </c>
      <c r="AG31" s="673" t="s">
        <v>56</v>
      </c>
    </row>
    <row r="32" spans="1:35" ht="30" customHeight="1" x14ac:dyDescent="0.25">
      <c r="A32" s="871" t="s">
        <v>49</v>
      </c>
      <c r="B32" s="832" t="s">
        <v>96</v>
      </c>
      <c r="C32" s="852" t="s">
        <v>114</v>
      </c>
      <c r="D32" s="656" t="s">
        <v>128</v>
      </c>
      <c r="E32" s="656" t="s">
        <v>128</v>
      </c>
      <c r="F32" s="687" t="s">
        <v>131</v>
      </c>
      <c r="G32" s="647" t="s">
        <v>130</v>
      </c>
      <c r="H32" s="872" t="s">
        <v>55</v>
      </c>
      <c r="I32" s="14" t="s">
        <v>56</v>
      </c>
      <c r="J32" s="64" t="s">
        <v>56</v>
      </c>
      <c r="K32" s="64" t="s">
        <v>56</v>
      </c>
      <c r="L32" s="64" t="s">
        <v>57</v>
      </c>
      <c r="M32" s="11">
        <v>0</v>
      </c>
      <c r="N32" s="14">
        <v>0</v>
      </c>
      <c r="O32" s="64">
        <v>0</v>
      </c>
      <c r="P32" s="64">
        <v>0</v>
      </c>
      <c r="Q32" s="18">
        <v>0</v>
      </c>
      <c r="R32" s="17" t="s">
        <v>56</v>
      </c>
      <c r="S32" s="64" t="s">
        <v>56</v>
      </c>
      <c r="T32" s="64">
        <v>0</v>
      </c>
      <c r="U32" s="64">
        <v>3</v>
      </c>
      <c r="V32" s="64">
        <v>0</v>
      </c>
      <c r="W32" s="11">
        <v>0</v>
      </c>
      <c r="X32" s="490" t="s">
        <v>57</v>
      </c>
      <c r="Y32" s="203">
        <v>0</v>
      </c>
      <c r="Z32" s="205">
        <v>0</v>
      </c>
      <c r="AA32" s="204" t="s">
        <v>56</v>
      </c>
      <c r="AB32" s="713" t="s">
        <v>56</v>
      </c>
      <c r="AC32" s="203" t="s">
        <v>56</v>
      </c>
      <c r="AD32" s="205" t="s">
        <v>56</v>
      </c>
      <c r="AE32" s="491">
        <v>0</v>
      </c>
      <c r="AF32" s="204">
        <v>0</v>
      </c>
      <c r="AG32" s="673" t="s">
        <v>56</v>
      </c>
    </row>
    <row r="33" spans="1:33" ht="30" customHeight="1" x14ac:dyDescent="0.25">
      <c r="A33" s="871" t="s">
        <v>49</v>
      </c>
      <c r="B33" s="832" t="s">
        <v>96</v>
      </c>
      <c r="C33" s="852" t="s">
        <v>114</v>
      </c>
      <c r="D33" s="656" t="s">
        <v>128</v>
      </c>
      <c r="E33" s="656" t="s">
        <v>128</v>
      </c>
      <c r="F33" s="687" t="s">
        <v>132</v>
      </c>
      <c r="G33" s="647" t="s">
        <v>128</v>
      </c>
      <c r="H33" s="872" t="s">
        <v>55</v>
      </c>
      <c r="I33" s="14" t="s">
        <v>56</v>
      </c>
      <c r="J33" s="64" t="s">
        <v>56</v>
      </c>
      <c r="K33" s="64" t="s">
        <v>56</v>
      </c>
      <c r="L33" s="64" t="s">
        <v>57</v>
      </c>
      <c r="M33" s="11">
        <v>0</v>
      </c>
      <c r="N33" s="14">
        <v>0</v>
      </c>
      <c r="O33" s="64">
        <v>0</v>
      </c>
      <c r="P33" s="64">
        <v>0</v>
      </c>
      <c r="Q33" s="18">
        <v>0</v>
      </c>
      <c r="R33" s="17" t="s">
        <v>56</v>
      </c>
      <c r="S33" s="64" t="s">
        <v>56</v>
      </c>
      <c r="T33" s="64">
        <v>0</v>
      </c>
      <c r="U33" s="64">
        <v>7</v>
      </c>
      <c r="V33" s="64">
        <v>0</v>
      </c>
      <c r="W33" s="11">
        <v>0</v>
      </c>
      <c r="X33" s="490" t="s">
        <v>57</v>
      </c>
      <c r="Y33" s="203">
        <v>0</v>
      </c>
      <c r="Z33" s="205">
        <v>0</v>
      </c>
      <c r="AA33" s="204" t="s">
        <v>56</v>
      </c>
      <c r="AB33" s="713" t="s">
        <v>56</v>
      </c>
      <c r="AC33" s="203" t="s">
        <v>56</v>
      </c>
      <c r="AD33" s="205" t="s">
        <v>56</v>
      </c>
      <c r="AE33" s="491">
        <v>0</v>
      </c>
      <c r="AF33" s="204">
        <v>0</v>
      </c>
      <c r="AG33" s="673" t="s">
        <v>56</v>
      </c>
    </row>
    <row r="34" spans="1:33" ht="30" customHeight="1" x14ac:dyDescent="0.25">
      <c r="A34" s="871" t="s">
        <v>49</v>
      </c>
      <c r="B34" s="832" t="s">
        <v>96</v>
      </c>
      <c r="C34" s="852" t="s">
        <v>114</v>
      </c>
      <c r="D34" s="656" t="s">
        <v>133</v>
      </c>
      <c r="E34" s="656" t="s">
        <v>134</v>
      </c>
      <c r="F34" s="687" t="s">
        <v>135</v>
      </c>
      <c r="G34" s="647" t="s">
        <v>136</v>
      </c>
      <c r="H34" s="872" t="s">
        <v>55</v>
      </c>
      <c r="I34" s="14" t="s">
        <v>56</v>
      </c>
      <c r="J34" s="64" t="s">
        <v>56</v>
      </c>
      <c r="K34" s="64" t="s">
        <v>56</v>
      </c>
      <c r="L34" s="64" t="s">
        <v>57</v>
      </c>
      <c r="M34" s="11">
        <v>0</v>
      </c>
      <c r="N34" s="14">
        <v>0</v>
      </c>
      <c r="O34" s="64">
        <v>0</v>
      </c>
      <c r="P34" s="64">
        <v>0</v>
      </c>
      <c r="Q34" s="18">
        <v>0</v>
      </c>
      <c r="R34" s="17" t="s">
        <v>56</v>
      </c>
      <c r="S34" s="64" t="s">
        <v>56</v>
      </c>
      <c r="T34" s="64">
        <v>0</v>
      </c>
      <c r="U34" s="64">
        <v>4</v>
      </c>
      <c r="V34" s="64">
        <v>0</v>
      </c>
      <c r="W34" s="11">
        <v>1</v>
      </c>
      <c r="X34" s="490" t="s">
        <v>57</v>
      </c>
      <c r="Y34" s="203">
        <v>0</v>
      </c>
      <c r="Z34" s="205">
        <v>0</v>
      </c>
      <c r="AA34" s="204" t="s">
        <v>56</v>
      </c>
      <c r="AB34" s="713" t="s">
        <v>56</v>
      </c>
      <c r="AC34" s="203" t="s">
        <v>56</v>
      </c>
      <c r="AD34" s="205" t="s">
        <v>56</v>
      </c>
      <c r="AE34" s="491">
        <v>0</v>
      </c>
      <c r="AF34" s="204">
        <v>0</v>
      </c>
      <c r="AG34" s="673" t="s">
        <v>56</v>
      </c>
    </row>
    <row r="35" spans="1:33" ht="30" customHeight="1" x14ac:dyDescent="0.25">
      <c r="A35" s="871" t="s">
        <v>49</v>
      </c>
      <c r="B35" s="832" t="s">
        <v>96</v>
      </c>
      <c r="C35" s="852" t="s">
        <v>114</v>
      </c>
      <c r="D35" s="656" t="s">
        <v>133</v>
      </c>
      <c r="E35" s="656" t="s">
        <v>134</v>
      </c>
      <c r="F35" s="687" t="s">
        <v>137</v>
      </c>
      <c r="G35" s="647" t="s">
        <v>138</v>
      </c>
      <c r="H35" s="872" t="s">
        <v>55</v>
      </c>
      <c r="I35" s="14" t="s">
        <v>56</v>
      </c>
      <c r="J35" s="64" t="s">
        <v>56</v>
      </c>
      <c r="K35" s="64" t="s">
        <v>56</v>
      </c>
      <c r="L35" s="64" t="s">
        <v>57</v>
      </c>
      <c r="M35" s="11">
        <v>0</v>
      </c>
      <c r="N35" s="14">
        <v>0</v>
      </c>
      <c r="O35" s="64">
        <v>0</v>
      </c>
      <c r="P35" s="64">
        <v>0</v>
      </c>
      <c r="Q35" s="18">
        <v>0</v>
      </c>
      <c r="R35" s="17" t="s">
        <v>56</v>
      </c>
      <c r="S35" s="64" t="s">
        <v>56</v>
      </c>
      <c r="T35" s="64">
        <v>0</v>
      </c>
      <c r="U35" s="64">
        <v>3</v>
      </c>
      <c r="V35" s="64">
        <v>0</v>
      </c>
      <c r="W35" s="11">
        <v>1</v>
      </c>
      <c r="X35" s="490" t="s">
        <v>57</v>
      </c>
      <c r="Y35" s="203">
        <v>0</v>
      </c>
      <c r="Z35" s="205">
        <v>0</v>
      </c>
      <c r="AA35" s="204" t="s">
        <v>56</v>
      </c>
      <c r="AB35" s="713" t="s">
        <v>56</v>
      </c>
      <c r="AC35" s="203" t="s">
        <v>56</v>
      </c>
      <c r="AD35" s="205" t="s">
        <v>56</v>
      </c>
      <c r="AE35" s="491">
        <v>0</v>
      </c>
      <c r="AF35" s="204">
        <v>0</v>
      </c>
      <c r="AG35" s="673" t="s">
        <v>56</v>
      </c>
    </row>
    <row r="36" spans="1:33" ht="30" customHeight="1" x14ac:dyDescent="0.25">
      <c r="A36" s="871" t="s">
        <v>49</v>
      </c>
      <c r="B36" s="832" t="s">
        <v>96</v>
      </c>
      <c r="C36" s="852" t="s">
        <v>114</v>
      </c>
      <c r="D36" s="656" t="s">
        <v>133</v>
      </c>
      <c r="E36" s="656" t="s">
        <v>134</v>
      </c>
      <c r="F36" s="687" t="s">
        <v>139</v>
      </c>
      <c r="G36" s="647" t="s">
        <v>136</v>
      </c>
      <c r="H36" s="872" t="s">
        <v>55</v>
      </c>
      <c r="I36" s="14" t="s">
        <v>56</v>
      </c>
      <c r="J36" s="64" t="s">
        <v>56</v>
      </c>
      <c r="K36" s="64" t="s">
        <v>56</v>
      </c>
      <c r="L36" s="64" t="s">
        <v>57</v>
      </c>
      <c r="M36" s="11">
        <v>0</v>
      </c>
      <c r="N36" s="14">
        <v>0</v>
      </c>
      <c r="O36" s="64">
        <v>0</v>
      </c>
      <c r="P36" s="64">
        <v>0</v>
      </c>
      <c r="Q36" s="18">
        <v>0</v>
      </c>
      <c r="R36" s="17" t="s">
        <v>56</v>
      </c>
      <c r="S36" s="64" t="s">
        <v>56</v>
      </c>
      <c r="T36" s="64">
        <v>0</v>
      </c>
      <c r="U36" s="64">
        <v>2</v>
      </c>
      <c r="V36" s="64">
        <v>0</v>
      </c>
      <c r="W36" s="11">
        <v>1</v>
      </c>
      <c r="X36" s="490" t="s">
        <v>57</v>
      </c>
      <c r="Y36" s="203">
        <v>0</v>
      </c>
      <c r="Z36" s="205">
        <v>0</v>
      </c>
      <c r="AA36" s="204" t="s">
        <v>56</v>
      </c>
      <c r="AB36" s="713" t="s">
        <v>56</v>
      </c>
      <c r="AC36" s="203" t="s">
        <v>56</v>
      </c>
      <c r="AD36" s="205" t="s">
        <v>56</v>
      </c>
      <c r="AE36" s="491">
        <v>0</v>
      </c>
      <c r="AF36" s="204">
        <v>0</v>
      </c>
      <c r="AG36" s="673" t="s">
        <v>56</v>
      </c>
    </row>
    <row r="37" spans="1:33" ht="30" customHeight="1" x14ac:dyDescent="0.25">
      <c r="A37" s="871" t="s">
        <v>49</v>
      </c>
      <c r="B37" s="832" t="s">
        <v>96</v>
      </c>
      <c r="C37" s="852" t="s">
        <v>140</v>
      </c>
      <c r="D37" s="656" t="s">
        <v>141</v>
      </c>
      <c r="E37" s="656" t="s">
        <v>142</v>
      </c>
      <c r="F37" s="687" t="s">
        <v>143</v>
      </c>
      <c r="G37" s="647" t="s">
        <v>142</v>
      </c>
      <c r="H37" s="872" t="s">
        <v>55</v>
      </c>
      <c r="I37" s="14" t="s">
        <v>56</v>
      </c>
      <c r="J37" s="64" t="s">
        <v>56</v>
      </c>
      <c r="K37" s="64" t="s">
        <v>56</v>
      </c>
      <c r="L37" s="64" t="s">
        <v>57</v>
      </c>
      <c r="M37" s="11">
        <v>0</v>
      </c>
      <c r="N37" s="14">
        <v>1</v>
      </c>
      <c r="O37" s="64">
        <v>1</v>
      </c>
      <c r="P37" s="64">
        <v>0</v>
      </c>
      <c r="Q37" s="18">
        <v>0</v>
      </c>
      <c r="R37" s="17" t="s">
        <v>56</v>
      </c>
      <c r="S37" s="64" t="s">
        <v>56</v>
      </c>
      <c r="T37" s="64" t="s">
        <v>58</v>
      </c>
      <c r="U37" s="64" t="s">
        <v>58</v>
      </c>
      <c r="V37" s="64">
        <v>0</v>
      </c>
      <c r="W37" s="11" t="s">
        <v>58</v>
      </c>
      <c r="X37" s="490" t="s">
        <v>57</v>
      </c>
      <c r="Y37" s="203">
        <v>0</v>
      </c>
      <c r="Z37" s="205">
        <v>0</v>
      </c>
      <c r="AA37" s="204" t="s">
        <v>56</v>
      </c>
      <c r="AB37" s="713" t="s">
        <v>56</v>
      </c>
      <c r="AC37" s="203" t="s">
        <v>56</v>
      </c>
      <c r="AD37" s="205" t="s">
        <v>56</v>
      </c>
      <c r="AE37" s="491">
        <v>0</v>
      </c>
      <c r="AF37" s="204">
        <v>0</v>
      </c>
      <c r="AG37" s="673" t="s">
        <v>56</v>
      </c>
    </row>
    <row r="38" spans="1:33" ht="30" customHeight="1" x14ac:dyDescent="0.25">
      <c r="A38" s="871" t="s">
        <v>49</v>
      </c>
      <c r="B38" s="832" t="s">
        <v>96</v>
      </c>
      <c r="C38" s="852" t="s">
        <v>140</v>
      </c>
      <c r="D38" s="656" t="s">
        <v>141</v>
      </c>
      <c r="E38" s="656" t="s">
        <v>142</v>
      </c>
      <c r="F38" s="687" t="s">
        <v>144</v>
      </c>
      <c r="G38" s="647" t="s">
        <v>142</v>
      </c>
      <c r="H38" s="872" t="s">
        <v>55</v>
      </c>
      <c r="I38" s="14" t="s">
        <v>56</v>
      </c>
      <c r="J38" s="64" t="s">
        <v>56</v>
      </c>
      <c r="K38" s="64" t="s">
        <v>56</v>
      </c>
      <c r="L38" s="64" t="s">
        <v>57</v>
      </c>
      <c r="M38" s="11">
        <v>0</v>
      </c>
      <c r="N38" s="14">
        <v>0</v>
      </c>
      <c r="O38" s="64">
        <v>1</v>
      </c>
      <c r="P38" s="64">
        <v>0</v>
      </c>
      <c r="Q38" s="18">
        <v>0</v>
      </c>
      <c r="R38" s="17" t="s">
        <v>56</v>
      </c>
      <c r="S38" s="64" t="s">
        <v>56</v>
      </c>
      <c r="T38" s="64" t="s">
        <v>58</v>
      </c>
      <c r="U38" s="64" t="s">
        <v>58</v>
      </c>
      <c r="V38" s="64">
        <v>0</v>
      </c>
      <c r="W38" s="11" t="s">
        <v>58</v>
      </c>
      <c r="X38" s="490" t="s">
        <v>57</v>
      </c>
      <c r="Y38" s="203">
        <v>0</v>
      </c>
      <c r="Z38" s="205">
        <v>0</v>
      </c>
      <c r="AA38" s="204" t="s">
        <v>56</v>
      </c>
      <c r="AB38" s="713" t="s">
        <v>56</v>
      </c>
      <c r="AC38" s="203" t="s">
        <v>56</v>
      </c>
      <c r="AD38" s="205" t="s">
        <v>56</v>
      </c>
      <c r="AE38" s="491">
        <v>0</v>
      </c>
      <c r="AF38" s="204">
        <v>0</v>
      </c>
      <c r="AG38" s="673" t="s">
        <v>56</v>
      </c>
    </row>
    <row r="39" spans="1:33" ht="30" customHeight="1" x14ac:dyDescent="0.25">
      <c r="A39" s="874" t="s">
        <v>49</v>
      </c>
      <c r="B39" s="833" t="s">
        <v>96</v>
      </c>
      <c r="C39" s="889" t="s">
        <v>140</v>
      </c>
      <c r="D39" s="471" t="s">
        <v>145</v>
      </c>
      <c r="E39" s="471" t="s">
        <v>146</v>
      </c>
      <c r="F39" s="472" t="s">
        <v>147</v>
      </c>
      <c r="G39" s="676" t="s">
        <v>148</v>
      </c>
      <c r="H39" s="875" t="s">
        <v>55</v>
      </c>
      <c r="I39" s="14" t="s">
        <v>56</v>
      </c>
      <c r="J39" s="64" t="s">
        <v>56</v>
      </c>
      <c r="K39" s="64" t="s">
        <v>56</v>
      </c>
      <c r="L39" s="64" t="s">
        <v>57</v>
      </c>
      <c r="M39" s="11">
        <v>1</v>
      </c>
      <c r="N39" s="14" t="s">
        <v>58</v>
      </c>
      <c r="O39" s="64" t="s">
        <v>58</v>
      </c>
      <c r="P39" s="64" t="s">
        <v>58</v>
      </c>
      <c r="Q39" s="18">
        <v>0</v>
      </c>
      <c r="R39" s="17" t="s">
        <v>56</v>
      </c>
      <c r="S39" s="64" t="s">
        <v>56</v>
      </c>
      <c r="T39" s="64" t="s">
        <v>58</v>
      </c>
      <c r="U39" s="64" t="s">
        <v>58</v>
      </c>
      <c r="V39" s="64">
        <v>0</v>
      </c>
      <c r="W39" s="11" t="s">
        <v>58</v>
      </c>
      <c r="X39" s="490" t="s">
        <v>57</v>
      </c>
      <c r="Y39" s="203">
        <v>0</v>
      </c>
      <c r="Z39" s="205">
        <v>0</v>
      </c>
      <c r="AA39" s="204" t="s">
        <v>56</v>
      </c>
      <c r="AB39" s="713" t="s">
        <v>56</v>
      </c>
      <c r="AC39" s="203" t="s">
        <v>56</v>
      </c>
      <c r="AD39" s="205" t="s">
        <v>56</v>
      </c>
      <c r="AE39" s="491">
        <v>0</v>
      </c>
      <c r="AF39" s="204">
        <v>0</v>
      </c>
      <c r="AG39" s="673" t="s">
        <v>56</v>
      </c>
    </row>
    <row r="40" spans="1:33" ht="30" customHeight="1" x14ac:dyDescent="0.25">
      <c r="A40" s="871" t="s">
        <v>49</v>
      </c>
      <c r="B40" s="832" t="s">
        <v>96</v>
      </c>
      <c r="C40" s="852" t="s">
        <v>140</v>
      </c>
      <c r="D40" s="656" t="s">
        <v>149</v>
      </c>
      <c r="E40" s="656" t="s">
        <v>142</v>
      </c>
      <c r="F40" s="687" t="s">
        <v>150</v>
      </c>
      <c r="G40" s="647" t="s">
        <v>151</v>
      </c>
      <c r="H40" s="872" t="s">
        <v>55</v>
      </c>
      <c r="I40" s="14" t="s">
        <v>56</v>
      </c>
      <c r="J40" s="64" t="s">
        <v>56</v>
      </c>
      <c r="K40" s="64" t="s">
        <v>56</v>
      </c>
      <c r="L40" s="64" t="s">
        <v>57</v>
      </c>
      <c r="M40" s="11">
        <v>0</v>
      </c>
      <c r="N40" s="14">
        <v>1</v>
      </c>
      <c r="O40" s="64">
        <v>1</v>
      </c>
      <c r="P40" s="64">
        <v>1</v>
      </c>
      <c r="Q40" s="18">
        <v>0</v>
      </c>
      <c r="R40" s="17" t="s">
        <v>56</v>
      </c>
      <c r="S40" s="64" t="s">
        <v>56</v>
      </c>
      <c r="T40" s="64" t="s">
        <v>58</v>
      </c>
      <c r="U40" s="64" t="s">
        <v>58</v>
      </c>
      <c r="V40" s="64">
        <v>0</v>
      </c>
      <c r="W40" s="11" t="s">
        <v>58</v>
      </c>
      <c r="X40" s="490" t="s">
        <v>57</v>
      </c>
      <c r="Y40" s="203">
        <v>0</v>
      </c>
      <c r="Z40" s="205">
        <v>0</v>
      </c>
      <c r="AA40" s="204" t="s">
        <v>56</v>
      </c>
      <c r="AB40" s="713" t="s">
        <v>56</v>
      </c>
      <c r="AC40" s="203" t="s">
        <v>56</v>
      </c>
      <c r="AD40" s="205" t="s">
        <v>56</v>
      </c>
      <c r="AE40" s="491">
        <v>0</v>
      </c>
      <c r="AF40" s="204">
        <v>0</v>
      </c>
      <c r="AG40" s="673" t="s">
        <v>56</v>
      </c>
    </row>
    <row r="41" spans="1:33" ht="30" customHeight="1" x14ac:dyDescent="0.25">
      <c r="A41" s="871" t="s">
        <v>49</v>
      </c>
      <c r="B41" s="832" t="s">
        <v>96</v>
      </c>
      <c r="C41" s="852" t="s">
        <v>140</v>
      </c>
      <c r="D41" s="656" t="s">
        <v>152</v>
      </c>
      <c r="E41" s="656" t="s">
        <v>152</v>
      </c>
      <c r="F41" s="687" t="s">
        <v>153</v>
      </c>
      <c r="G41" s="647" t="s">
        <v>154</v>
      </c>
      <c r="H41" s="872" t="s">
        <v>55</v>
      </c>
      <c r="I41" s="14" t="s">
        <v>56</v>
      </c>
      <c r="J41" s="64" t="s">
        <v>56</v>
      </c>
      <c r="K41" s="64" t="s">
        <v>56</v>
      </c>
      <c r="L41" s="64" t="s">
        <v>57</v>
      </c>
      <c r="M41" s="11">
        <v>0</v>
      </c>
      <c r="N41" s="14">
        <v>0</v>
      </c>
      <c r="O41" s="64">
        <v>1</v>
      </c>
      <c r="P41" s="64">
        <v>0</v>
      </c>
      <c r="Q41" s="18">
        <v>0</v>
      </c>
      <c r="R41" s="17" t="s">
        <v>56</v>
      </c>
      <c r="S41" s="64" t="s">
        <v>56</v>
      </c>
      <c r="T41" s="64" t="s">
        <v>58</v>
      </c>
      <c r="U41" s="64" t="s">
        <v>58</v>
      </c>
      <c r="V41" s="64">
        <v>0</v>
      </c>
      <c r="W41" s="11" t="s">
        <v>58</v>
      </c>
      <c r="X41" s="490" t="s">
        <v>57</v>
      </c>
      <c r="Y41" s="203">
        <v>0</v>
      </c>
      <c r="Z41" s="205">
        <v>0</v>
      </c>
      <c r="AA41" s="204" t="s">
        <v>56</v>
      </c>
      <c r="AB41" s="713" t="s">
        <v>56</v>
      </c>
      <c r="AC41" s="203" t="s">
        <v>56</v>
      </c>
      <c r="AD41" s="205" t="s">
        <v>56</v>
      </c>
      <c r="AE41" s="491">
        <v>0</v>
      </c>
      <c r="AF41" s="204">
        <v>0</v>
      </c>
      <c r="AG41" s="673" t="s">
        <v>56</v>
      </c>
    </row>
    <row r="42" spans="1:33" ht="30" customHeight="1" x14ac:dyDescent="0.25">
      <c r="A42" s="871" t="s">
        <v>49</v>
      </c>
      <c r="B42" s="832" t="s">
        <v>96</v>
      </c>
      <c r="C42" s="852" t="s">
        <v>140</v>
      </c>
      <c r="D42" s="656" t="s">
        <v>155</v>
      </c>
      <c r="E42" s="656" t="s">
        <v>156</v>
      </c>
      <c r="F42" s="687" t="s">
        <v>157</v>
      </c>
      <c r="G42" s="647" t="s">
        <v>158</v>
      </c>
      <c r="H42" s="872" t="s">
        <v>55</v>
      </c>
      <c r="I42" s="14" t="s">
        <v>56</v>
      </c>
      <c r="J42" s="64" t="s">
        <v>56</v>
      </c>
      <c r="K42" s="64" t="s">
        <v>56</v>
      </c>
      <c r="L42" s="64" t="s">
        <v>57</v>
      </c>
      <c r="M42" s="11">
        <v>0</v>
      </c>
      <c r="N42" s="14">
        <v>0</v>
      </c>
      <c r="O42" s="64">
        <v>1</v>
      </c>
      <c r="P42" s="64">
        <v>0</v>
      </c>
      <c r="Q42" s="18">
        <v>0</v>
      </c>
      <c r="R42" s="17" t="s">
        <v>56</v>
      </c>
      <c r="S42" s="64" t="s">
        <v>56</v>
      </c>
      <c r="T42" s="64" t="s">
        <v>58</v>
      </c>
      <c r="U42" s="64" t="s">
        <v>58</v>
      </c>
      <c r="V42" s="64">
        <v>0</v>
      </c>
      <c r="W42" s="11" t="s">
        <v>58</v>
      </c>
      <c r="X42" s="490" t="s">
        <v>57</v>
      </c>
      <c r="Y42" s="203">
        <v>0</v>
      </c>
      <c r="Z42" s="205">
        <v>0</v>
      </c>
      <c r="AA42" s="204" t="s">
        <v>56</v>
      </c>
      <c r="AB42" s="713" t="s">
        <v>56</v>
      </c>
      <c r="AC42" s="203" t="s">
        <v>56</v>
      </c>
      <c r="AD42" s="205" t="s">
        <v>56</v>
      </c>
      <c r="AE42" s="491">
        <v>0</v>
      </c>
      <c r="AF42" s="204">
        <v>0</v>
      </c>
      <c r="AG42" s="673" t="s">
        <v>56</v>
      </c>
    </row>
    <row r="43" spans="1:33" ht="30" customHeight="1" x14ac:dyDescent="0.25">
      <c r="A43" s="871" t="s">
        <v>49</v>
      </c>
      <c r="B43" s="832" t="s">
        <v>96</v>
      </c>
      <c r="C43" s="852" t="s">
        <v>140</v>
      </c>
      <c r="D43" s="656" t="s">
        <v>159</v>
      </c>
      <c r="E43" s="656" t="s">
        <v>160</v>
      </c>
      <c r="F43" s="687" t="s">
        <v>161</v>
      </c>
      <c r="G43" s="647" t="s">
        <v>162</v>
      </c>
      <c r="H43" s="872" t="s">
        <v>55</v>
      </c>
      <c r="I43" s="14" t="s">
        <v>56</v>
      </c>
      <c r="J43" s="64" t="s">
        <v>56</v>
      </c>
      <c r="K43" s="64" t="s">
        <v>56</v>
      </c>
      <c r="L43" s="64" t="s">
        <v>57</v>
      </c>
      <c r="M43" s="11">
        <v>0</v>
      </c>
      <c r="N43" s="14">
        <v>0</v>
      </c>
      <c r="O43" s="64">
        <v>0</v>
      </c>
      <c r="P43" s="64">
        <v>1</v>
      </c>
      <c r="Q43" s="18">
        <v>0</v>
      </c>
      <c r="R43" s="17" t="s">
        <v>56</v>
      </c>
      <c r="S43" s="64" t="s">
        <v>56</v>
      </c>
      <c r="T43" s="64" t="s">
        <v>58</v>
      </c>
      <c r="U43" s="64" t="s">
        <v>58</v>
      </c>
      <c r="V43" s="64">
        <v>0</v>
      </c>
      <c r="W43" s="11" t="s">
        <v>58</v>
      </c>
      <c r="X43" s="490" t="s">
        <v>57</v>
      </c>
      <c r="Y43" s="203">
        <v>0</v>
      </c>
      <c r="Z43" s="205">
        <v>0</v>
      </c>
      <c r="AA43" s="204" t="s">
        <v>56</v>
      </c>
      <c r="AB43" s="713" t="s">
        <v>56</v>
      </c>
      <c r="AC43" s="203" t="s">
        <v>56</v>
      </c>
      <c r="AD43" s="205" t="s">
        <v>56</v>
      </c>
      <c r="AE43" s="491">
        <v>0</v>
      </c>
      <c r="AF43" s="204">
        <v>0</v>
      </c>
      <c r="AG43" s="673" t="s">
        <v>56</v>
      </c>
    </row>
    <row r="44" spans="1:33" ht="30" customHeight="1" x14ac:dyDescent="0.25">
      <c r="A44" s="871" t="s">
        <v>49</v>
      </c>
      <c r="B44" s="832" t="s">
        <v>96</v>
      </c>
      <c r="C44" s="852" t="s">
        <v>140</v>
      </c>
      <c r="D44" s="656" t="s">
        <v>163</v>
      </c>
      <c r="E44" s="656" t="s">
        <v>156</v>
      </c>
      <c r="F44" s="687" t="s">
        <v>164</v>
      </c>
      <c r="G44" s="647" t="s">
        <v>165</v>
      </c>
      <c r="H44" s="872" t="s">
        <v>55</v>
      </c>
      <c r="I44" s="14" t="s">
        <v>56</v>
      </c>
      <c r="J44" s="64" t="s">
        <v>56</v>
      </c>
      <c r="K44" s="64" t="s">
        <v>56</v>
      </c>
      <c r="L44" s="64" t="s">
        <v>57</v>
      </c>
      <c r="M44" s="11">
        <v>0</v>
      </c>
      <c r="N44" s="14">
        <v>0</v>
      </c>
      <c r="O44" s="64">
        <v>1</v>
      </c>
      <c r="P44" s="64">
        <v>1</v>
      </c>
      <c r="Q44" s="18">
        <v>0</v>
      </c>
      <c r="R44" s="17" t="s">
        <v>56</v>
      </c>
      <c r="S44" s="64" t="s">
        <v>56</v>
      </c>
      <c r="T44" s="64" t="s">
        <v>58</v>
      </c>
      <c r="U44" s="64" t="s">
        <v>58</v>
      </c>
      <c r="V44" s="64">
        <v>0</v>
      </c>
      <c r="W44" s="11" t="s">
        <v>58</v>
      </c>
      <c r="X44" s="490" t="s">
        <v>57</v>
      </c>
      <c r="Y44" s="203">
        <v>0</v>
      </c>
      <c r="Z44" s="205">
        <v>0</v>
      </c>
      <c r="AA44" s="204" t="s">
        <v>56</v>
      </c>
      <c r="AB44" s="713" t="s">
        <v>56</v>
      </c>
      <c r="AC44" s="203" t="s">
        <v>56</v>
      </c>
      <c r="AD44" s="205" t="s">
        <v>56</v>
      </c>
      <c r="AE44" s="491">
        <v>0</v>
      </c>
      <c r="AF44" s="204">
        <v>0</v>
      </c>
      <c r="AG44" s="673" t="s">
        <v>56</v>
      </c>
    </row>
    <row r="45" spans="1:33" ht="30" customHeight="1" x14ac:dyDescent="0.25">
      <c r="A45" s="871" t="s">
        <v>49</v>
      </c>
      <c r="B45" s="832" t="s">
        <v>96</v>
      </c>
      <c r="C45" s="852" t="s">
        <v>140</v>
      </c>
      <c r="D45" s="656" t="s">
        <v>166</v>
      </c>
      <c r="E45" s="656" t="s">
        <v>160</v>
      </c>
      <c r="F45" s="687" t="s">
        <v>167</v>
      </c>
      <c r="G45" s="647" t="s">
        <v>162</v>
      </c>
      <c r="H45" s="872" t="s">
        <v>55</v>
      </c>
      <c r="I45" s="14" t="s">
        <v>56</v>
      </c>
      <c r="J45" s="64" t="s">
        <v>56</v>
      </c>
      <c r="K45" s="64" t="s">
        <v>56</v>
      </c>
      <c r="L45" s="64" t="s">
        <v>57</v>
      </c>
      <c r="M45" s="11">
        <v>0</v>
      </c>
      <c r="N45" s="14">
        <v>0</v>
      </c>
      <c r="O45" s="64">
        <v>0</v>
      </c>
      <c r="P45" s="64">
        <v>1</v>
      </c>
      <c r="Q45" s="18">
        <v>0</v>
      </c>
      <c r="R45" s="17" t="s">
        <v>56</v>
      </c>
      <c r="S45" s="64" t="s">
        <v>56</v>
      </c>
      <c r="T45" s="64" t="s">
        <v>58</v>
      </c>
      <c r="U45" s="64" t="s">
        <v>58</v>
      </c>
      <c r="V45" s="64">
        <v>0</v>
      </c>
      <c r="W45" s="11" t="s">
        <v>58</v>
      </c>
      <c r="X45" s="490" t="s">
        <v>57</v>
      </c>
      <c r="Y45" s="203">
        <v>0</v>
      </c>
      <c r="Z45" s="205">
        <v>0</v>
      </c>
      <c r="AA45" s="204" t="s">
        <v>56</v>
      </c>
      <c r="AB45" s="713" t="s">
        <v>56</v>
      </c>
      <c r="AC45" s="203" t="s">
        <v>56</v>
      </c>
      <c r="AD45" s="205" t="s">
        <v>56</v>
      </c>
      <c r="AE45" s="491">
        <v>0</v>
      </c>
      <c r="AF45" s="204">
        <v>0</v>
      </c>
      <c r="AG45" s="673" t="s">
        <v>56</v>
      </c>
    </row>
    <row r="46" spans="1:33" ht="30" customHeight="1" x14ac:dyDescent="0.25">
      <c r="A46" s="871" t="s">
        <v>49</v>
      </c>
      <c r="B46" s="832" t="s">
        <v>96</v>
      </c>
      <c r="C46" s="852" t="s">
        <v>140</v>
      </c>
      <c r="D46" s="656" t="s">
        <v>168</v>
      </c>
      <c r="E46" s="656" t="s">
        <v>169</v>
      </c>
      <c r="F46" s="687" t="s">
        <v>170</v>
      </c>
      <c r="G46" s="647" t="s">
        <v>171</v>
      </c>
      <c r="H46" s="872" t="s">
        <v>55</v>
      </c>
      <c r="I46" s="14" t="s">
        <v>56</v>
      </c>
      <c r="J46" s="64" t="s">
        <v>56</v>
      </c>
      <c r="K46" s="64" t="s">
        <v>56</v>
      </c>
      <c r="L46" s="64" t="s">
        <v>57</v>
      </c>
      <c r="M46" s="11">
        <v>0</v>
      </c>
      <c r="N46" s="14">
        <v>0</v>
      </c>
      <c r="O46" s="64">
        <v>2</v>
      </c>
      <c r="P46" s="64">
        <v>0</v>
      </c>
      <c r="Q46" s="18">
        <v>0</v>
      </c>
      <c r="R46" s="17" t="s">
        <v>56</v>
      </c>
      <c r="S46" s="64" t="s">
        <v>56</v>
      </c>
      <c r="T46" s="64">
        <v>3</v>
      </c>
      <c r="U46" s="64">
        <v>4</v>
      </c>
      <c r="V46" s="64">
        <v>0</v>
      </c>
      <c r="W46" s="11">
        <v>1</v>
      </c>
      <c r="X46" s="490" t="s">
        <v>57</v>
      </c>
      <c r="Y46" s="203">
        <v>0</v>
      </c>
      <c r="Z46" s="205">
        <v>0</v>
      </c>
      <c r="AA46" s="204" t="s">
        <v>56</v>
      </c>
      <c r="AB46" s="713" t="s">
        <v>56</v>
      </c>
      <c r="AC46" s="203" t="s">
        <v>56</v>
      </c>
      <c r="AD46" s="205" t="s">
        <v>56</v>
      </c>
      <c r="AE46" s="491">
        <v>0</v>
      </c>
      <c r="AF46" s="204">
        <v>0</v>
      </c>
      <c r="AG46" s="673" t="s">
        <v>56</v>
      </c>
    </row>
    <row r="47" spans="1:33" ht="30" customHeight="1" x14ac:dyDescent="0.25">
      <c r="A47" s="871" t="s">
        <v>49</v>
      </c>
      <c r="B47" s="832" t="s">
        <v>96</v>
      </c>
      <c r="C47" s="852" t="s">
        <v>140</v>
      </c>
      <c r="D47" s="656" t="s">
        <v>172</v>
      </c>
      <c r="E47" s="656" t="s">
        <v>142</v>
      </c>
      <c r="F47" s="687" t="s">
        <v>173</v>
      </c>
      <c r="G47" s="647" t="s">
        <v>142</v>
      </c>
      <c r="H47" s="872" t="s">
        <v>55</v>
      </c>
      <c r="I47" s="14" t="s">
        <v>56</v>
      </c>
      <c r="J47" s="64" t="s">
        <v>56</v>
      </c>
      <c r="K47" s="64" t="s">
        <v>56</v>
      </c>
      <c r="L47" s="64" t="s">
        <v>57</v>
      </c>
      <c r="M47" s="11">
        <v>0</v>
      </c>
      <c r="N47" s="14">
        <v>0</v>
      </c>
      <c r="O47" s="64">
        <v>0</v>
      </c>
      <c r="P47" s="64">
        <v>1</v>
      </c>
      <c r="Q47" s="18">
        <v>0</v>
      </c>
      <c r="R47" s="17" t="s">
        <v>56</v>
      </c>
      <c r="S47" s="64" t="s">
        <v>56</v>
      </c>
      <c r="T47" s="64" t="s">
        <v>58</v>
      </c>
      <c r="U47" s="64" t="s">
        <v>58</v>
      </c>
      <c r="V47" s="64">
        <v>0</v>
      </c>
      <c r="W47" s="11" t="s">
        <v>58</v>
      </c>
      <c r="X47" s="490" t="s">
        <v>57</v>
      </c>
      <c r="Y47" s="203">
        <v>0</v>
      </c>
      <c r="Z47" s="205">
        <v>0</v>
      </c>
      <c r="AA47" s="204" t="s">
        <v>56</v>
      </c>
      <c r="AB47" s="713" t="s">
        <v>56</v>
      </c>
      <c r="AC47" s="203" t="s">
        <v>56</v>
      </c>
      <c r="AD47" s="205" t="s">
        <v>56</v>
      </c>
      <c r="AE47" s="491">
        <v>0</v>
      </c>
      <c r="AF47" s="204">
        <v>0</v>
      </c>
      <c r="AG47" s="673" t="s">
        <v>56</v>
      </c>
    </row>
    <row r="48" spans="1:33" ht="30" customHeight="1" x14ac:dyDescent="0.25">
      <c r="A48" s="871" t="s">
        <v>49</v>
      </c>
      <c r="B48" s="832" t="s">
        <v>96</v>
      </c>
      <c r="C48" s="852" t="s">
        <v>140</v>
      </c>
      <c r="D48" s="656" t="s">
        <v>172</v>
      </c>
      <c r="E48" s="656" t="s">
        <v>142</v>
      </c>
      <c r="F48" s="687" t="s">
        <v>174</v>
      </c>
      <c r="G48" s="647" t="s">
        <v>142</v>
      </c>
      <c r="H48" s="872" t="s">
        <v>55</v>
      </c>
      <c r="I48" s="14" t="s">
        <v>56</v>
      </c>
      <c r="J48" s="64" t="s">
        <v>56</v>
      </c>
      <c r="K48" s="64" t="s">
        <v>56</v>
      </c>
      <c r="L48" s="64" t="s">
        <v>57</v>
      </c>
      <c r="M48" s="11">
        <v>0</v>
      </c>
      <c r="N48" s="14">
        <v>0</v>
      </c>
      <c r="O48" s="64">
        <v>2</v>
      </c>
      <c r="P48" s="64">
        <v>0</v>
      </c>
      <c r="Q48" s="18">
        <v>0</v>
      </c>
      <c r="R48" s="17" t="s">
        <v>56</v>
      </c>
      <c r="S48" s="64" t="s">
        <v>56</v>
      </c>
      <c r="T48" s="64" t="s">
        <v>58</v>
      </c>
      <c r="U48" s="64" t="s">
        <v>58</v>
      </c>
      <c r="V48" s="64">
        <v>0</v>
      </c>
      <c r="W48" s="11" t="s">
        <v>58</v>
      </c>
      <c r="X48" s="490" t="s">
        <v>57</v>
      </c>
      <c r="Y48" s="203">
        <v>0</v>
      </c>
      <c r="Z48" s="205">
        <v>0</v>
      </c>
      <c r="AA48" s="204" t="s">
        <v>56</v>
      </c>
      <c r="AB48" s="713" t="s">
        <v>56</v>
      </c>
      <c r="AC48" s="203" t="s">
        <v>56</v>
      </c>
      <c r="AD48" s="205" t="s">
        <v>56</v>
      </c>
      <c r="AE48" s="491">
        <v>0</v>
      </c>
      <c r="AF48" s="204">
        <v>0</v>
      </c>
      <c r="AG48" s="673" t="s">
        <v>56</v>
      </c>
    </row>
    <row r="49" spans="1:33" ht="30" customHeight="1" x14ac:dyDescent="0.25">
      <c r="A49" s="38" t="s">
        <v>49</v>
      </c>
      <c r="B49" s="837" t="s">
        <v>96</v>
      </c>
      <c r="C49" s="837" t="s">
        <v>175</v>
      </c>
      <c r="D49" s="471" t="s">
        <v>176</v>
      </c>
      <c r="E49" s="471" t="s">
        <v>177</v>
      </c>
      <c r="F49" s="472" t="s">
        <v>178</v>
      </c>
      <c r="G49" s="647" t="s">
        <v>177</v>
      </c>
      <c r="H49" s="872" t="s">
        <v>55</v>
      </c>
      <c r="I49" s="14" t="s">
        <v>56</v>
      </c>
      <c r="J49" s="64" t="s">
        <v>56</v>
      </c>
      <c r="K49" s="64" t="s">
        <v>56</v>
      </c>
      <c r="L49" s="64" t="s">
        <v>57</v>
      </c>
      <c r="M49" s="11">
        <v>0</v>
      </c>
      <c r="N49" s="14">
        <v>0</v>
      </c>
      <c r="O49" s="64" t="s">
        <v>58</v>
      </c>
      <c r="P49" s="64" t="s">
        <v>58</v>
      </c>
      <c r="Q49" s="18">
        <v>0</v>
      </c>
      <c r="R49" s="17" t="s">
        <v>56</v>
      </c>
      <c r="S49" s="64" t="s">
        <v>56</v>
      </c>
      <c r="T49" s="64" t="s">
        <v>58</v>
      </c>
      <c r="U49" s="64" t="s">
        <v>58</v>
      </c>
      <c r="V49" s="64">
        <v>0</v>
      </c>
      <c r="W49" s="11" t="s">
        <v>58</v>
      </c>
      <c r="X49" s="490" t="s">
        <v>179</v>
      </c>
      <c r="Y49" s="203">
        <v>0</v>
      </c>
      <c r="Z49" s="205">
        <v>0</v>
      </c>
      <c r="AA49" s="204" t="s">
        <v>56</v>
      </c>
      <c r="AB49" s="713" t="s">
        <v>56</v>
      </c>
      <c r="AC49" s="203" t="s">
        <v>56</v>
      </c>
      <c r="AD49" s="205" t="s">
        <v>56</v>
      </c>
      <c r="AE49" s="491">
        <v>0</v>
      </c>
      <c r="AF49" s="204">
        <v>0</v>
      </c>
      <c r="AG49" s="673" t="s">
        <v>56</v>
      </c>
    </row>
    <row r="50" spans="1:33" ht="30" customHeight="1" x14ac:dyDescent="0.25">
      <c r="A50" s="38" t="s">
        <v>49</v>
      </c>
      <c r="B50" s="837" t="s">
        <v>96</v>
      </c>
      <c r="C50" s="837" t="s">
        <v>175</v>
      </c>
      <c r="D50" s="471" t="s">
        <v>176</v>
      </c>
      <c r="E50" s="471" t="s">
        <v>177</v>
      </c>
      <c r="F50" s="472" t="s">
        <v>180</v>
      </c>
      <c r="G50" s="647" t="s">
        <v>177</v>
      </c>
      <c r="H50" s="872" t="s">
        <v>55</v>
      </c>
      <c r="I50" s="14" t="s">
        <v>56</v>
      </c>
      <c r="J50" s="64" t="s">
        <v>56</v>
      </c>
      <c r="K50" s="64" t="s">
        <v>56</v>
      </c>
      <c r="L50" s="64" t="s">
        <v>57</v>
      </c>
      <c r="M50" s="11">
        <v>0</v>
      </c>
      <c r="N50" s="14" t="s">
        <v>58</v>
      </c>
      <c r="O50" s="64" t="s">
        <v>58</v>
      </c>
      <c r="P50" s="64" t="s">
        <v>58</v>
      </c>
      <c r="Q50" s="18">
        <v>0</v>
      </c>
      <c r="R50" s="17" t="s">
        <v>56</v>
      </c>
      <c r="S50" s="64" t="s">
        <v>56</v>
      </c>
      <c r="T50" s="64" t="s">
        <v>58</v>
      </c>
      <c r="U50" s="64" t="s">
        <v>58</v>
      </c>
      <c r="V50" s="64">
        <v>0</v>
      </c>
      <c r="W50" s="11" t="s">
        <v>58</v>
      </c>
      <c r="X50" s="490" t="s">
        <v>179</v>
      </c>
      <c r="Y50" s="203">
        <v>0</v>
      </c>
      <c r="Z50" s="205">
        <v>0</v>
      </c>
      <c r="AA50" s="204" t="s">
        <v>56</v>
      </c>
      <c r="AB50" s="713" t="s">
        <v>56</v>
      </c>
      <c r="AC50" s="203" t="s">
        <v>56</v>
      </c>
      <c r="AD50" s="205" t="s">
        <v>56</v>
      </c>
      <c r="AE50" s="491">
        <v>0</v>
      </c>
      <c r="AF50" s="204">
        <v>0</v>
      </c>
      <c r="AG50" s="673" t="s">
        <v>56</v>
      </c>
    </row>
    <row r="51" spans="1:33" ht="30" customHeight="1" x14ac:dyDescent="0.25">
      <c r="A51" s="38" t="s">
        <v>49</v>
      </c>
      <c r="B51" s="837" t="s">
        <v>96</v>
      </c>
      <c r="C51" s="837" t="s">
        <v>175</v>
      </c>
      <c r="D51" s="471" t="s">
        <v>176</v>
      </c>
      <c r="E51" s="471" t="s">
        <v>177</v>
      </c>
      <c r="F51" s="472" t="s">
        <v>181</v>
      </c>
      <c r="G51" s="647" t="s">
        <v>177</v>
      </c>
      <c r="H51" s="872" t="s">
        <v>55</v>
      </c>
      <c r="I51" s="14" t="s">
        <v>56</v>
      </c>
      <c r="J51" s="64" t="s">
        <v>56</v>
      </c>
      <c r="K51" s="64" t="s">
        <v>56</v>
      </c>
      <c r="L51" s="64" t="s">
        <v>57</v>
      </c>
      <c r="M51" s="11">
        <v>0</v>
      </c>
      <c r="N51" s="14" t="s">
        <v>58</v>
      </c>
      <c r="O51" s="64" t="s">
        <v>58</v>
      </c>
      <c r="P51" s="64" t="s">
        <v>58</v>
      </c>
      <c r="Q51" s="18">
        <v>0</v>
      </c>
      <c r="R51" s="17" t="s">
        <v>56</v>
      </c>
      <c r="S51" s="64" t="s">
        <v>56</v>
      </c>
      <c r="T51" s="64" t="s">
        <v>58</v>
      </c>
      <c r="U51" s="64" t="s">
        <v>58</v>
      </c>
      <c r="V51" s="64">
        <v>0</v>
      </c>
      <c r="W51" s="11" t="s">
        <v>58</v>
      </c>
      <c r="X51" s="490" t="s">
        <v>179</v>
      </c>
      <c r="Y51" s="203">
        <v>0</v>
      </c>
      <c r="Z51" s="205">
        <v>0</v>
      </c>
      <c r="AA51" s="204" t="s">
        <v>56</v>
      </c>
      <c r="AB51" s="713" t="s">
        <v>56</v>
      </c>
      <c r="AC51" s="203" t="s">
        <v>56</v>
      </c>
      <c r="AD51" s="205" t="s">
        <v>56</v>
      </c>
      <c r="AE51" s="491">
        <v>0</v>
      </c>
      <c r="AF51" s="204">
        <v>0</v>
      </c>
      <c r="AG51" s="673" t="s">
        <v>56</v>
      </c>
    </row>
    <row r="52" spans="1:33" ht="30" customHeight="1" x14ac:dyDescent="0.25">
      <c r="A52" s="38" t="s">
        <v>49</v>
      </c>
      <c r="B52" s="837" t="s">
        <v>96</v>
      </c>
      <c r="C52" s="837" t="s">
        <v>175</v>
      </c>
      <c r="D52" s="471" t="s">
        <v>176</v>
      </c>
      <c r="E52" s="471" t="s">
        <v>177</v>
      </c>
      <c r="F52" s="472" t="s">
        <v>182</v>
      </c>
      <c r="G52" s="647" t="s">
        <v>177</v>
      </c>
      <c r="H52" s="872" t="s">
        <v>55</v>
      </c>
      <c r="I52" s="14" t="s">
        <v>56</v>
      </c>
      <c r="J52" s="64" t="s">
        <v>56</v>
      </c>
      <c r="K52" s="64" t="s">
        <v>56</v>
      </c>
      <c r="L52" s="64" t="s">
        <v>57</v>
      </c>
      <c r="M52" s="11">
        <v>0</v>
      </c>
      <c r="N52" s="14" t="s">
        <v>58</v>
      </c>
      <c r="O52" s="64" t="s">
        <v>58</v>
      </c>
      <c r="P52" s="64" t="s">
        <v>58</v>
      </c>
      <c r="Q52" s="18">
        <v>0</v>
      </c>
      <c r="R52" s="17" t="s">
        <v>56</v>
      </c>
      <c r="S52" s="64" t="s">
        <v>56</v>
      </c>
      <c r="T52" s="64" t="s">
        <v>58</v>
      </c>
      <c r="U52" s="64" t="s">
        <v>58</v>
      </c>
      <c r="V52" s="64">
        <v>0</v>
      </c>
      <c r="W52" s="11" t="s">
        <v>58</v>
      </c>
      <c r="X52" s="490" t="s">
        <v>179</v>
      </c>
      <c r="Y52" s="203">
        <v>0</v>
      </c>
      <c r="Z52" s="205">
        <v>0</v>
      </c>
      <c r="AA52" s="204" t="s">
        <v>56</v>
      </c>
      <c r="AB52" s="713" t="s">
        <v>56</v>
      </c>
      <c r="AC52" s="203" t="s">
        <v>56</v>
      </c>
      <c r="AD52" s="205" t="s">
        <v>56</v>
      </c>
      <c r="AE52" s="491">
        <v>0</v>
      </c>
      <c r="AF52" s="204">
        <v>0</v>
      </c>
      <c r="AG52" s="673" t="s">
        <v>56</v>
      </c>
    </row>
    <row r="53" spans="1:33" ht="30" customHeight="1" x14ac:dyDescent="0.25">
      <c r="A53" s="38" t="s">
        <v>49</v>
      </c>
      <c r="B53" s="837" t="s">
        <v>96</v>
      </c>
      <c r="C53" s="837" t="s">
        <v>175</v>
      </c>
      <c r="D53" s="471" t="s">
        <v>176</v>
      </c>
      <c r="E53" s="471" t="s">
        <v>177</v>
      </c>
      <c r="F53" s="472" t="s">
        <v>183</v>
      </c>
      <c r="G53" s="647" t="s">
        <v>177</v>
      </c>
      <c r="H53" s="872" t="s">
        <v>55</v>
      </c>
      <c r="I53" s="14" t="s">
        <v>56</v>
      </c>
      <c r="J53" s="64" t="s">
        <v>56</v>
      </c>
      <c r="K53" s="64" t="s">
        <v>56</v>
      </c>
      <c r="L53" s="64" t="s">
        <v>57</v>
      </c>
      <c r="M53" s="11">
        <v>0</v>
      </c>
      <c r="N53" s="14" t="s">
        <v>58</v>
      </c>
      <c r="O53" s="64" t="s">
        <v>58</v>
      </c>
      <c r="P53" s="64" t="s">
        <v>58</v>
      </c>
      <c r="Q53" s="18">
        <v>0</v>
      </c>
      <c r="R53" s="17" t="s">
        <v>56</v>
      </c>
      <c r="S53" s="64" t="s">
        <v>56</v>
      </c>
      <c r="T53" s="64" t="s">
        <v>58</v>
      </c>
      <c r="U53" s="64" t="s">
        <v>58</v>
      </c>
      <c r="V53" s="64">
        <v>0</v>
      </c>
      <c r="W53" s="11" t="s">
        <v>58</v>
      </c>
      <c r="X53" s="490" t="s">
        <v>179</v>
      </c>
      <c r="Y53" s="203">
        <v>0</v>
      </c>
      <c r="Z53" s="205">
        <v>0</v>
      </c>
      <c r="AA53" s="204" t="s">
        <v>56</v>
      </c>
      <c r="AB53" s="713" t="s">
        <v>56</v>
      </c>
      <c r="AC53" s="203" t="s">
        <v>56</v>
      </c>
      <c r="AD53" s="205" t="s">
        <v>56</v>
      </c>
      <c r="AE53" s="491">
        <v>0</v>
      </c>
      <c r="AF53" s="204">
        <v>0</v>
      </c>
      <c r="AG53" s="673" t="s">
        <v>56</v>
      </c>
    </row>
    <row r="54" spans="1:33" ht="30" customHeight="1" x14ac:dyDescent="0.25">
      <c r="A54" s="38" t="s">
        <v>49</v>
      </c>
      <c r="B54" s="837" t="s">
        <v>96</v>
      </c>
      <c r="C54" s="837" t="s">
        <v>175</v>
      </c>
      <c r="D54" s="471" t="s">
        <v>176</v>
      </c>
      <c r="E54" s="471" t="s">
        <v>177</v>
      </c>
      <c r="F54" s="472" t="s">
        <v>184</v>
      </c>
      <c r="G54" s="647" t="s">
        <v>177</v>
      </c>
      <c r="H54" s="872" t="s">
        <v>55</v>
      </c>
      <c r="I54" s="14" t="s">
        <v>56</v>
      </c>
      <c r="J54" s="64" t="s">
        <v>56</v>
      </c>
      <c r="K54" s="64" t="s">
        <v>56</v>
      </c>
      <c r="L54" s="64" t="s">
        <v>57</v>
      </c>
      <c r="M54" s="11">
        <v>0</v>
      </c>
      <c r="N54" s="14" t="s">
        <v>58</v>
      </c>
      <c r="O54" s="64" t="s">
        <v>58</v>
      </c>
      <c r="P54" s="64" t="s">
        <v>58</v>
      </c>
      <c r="Q54" s="18">
        <v>0</v>
      </c>
      <c r="R54" s="17" t="s">
        <v>56</v>
      </c>
      <c r="S54" s="64" t="s">
        <v>56</v>
      </c>
      <c r="T54" s="64" t="s">
        <v>58</v>
      </c>
      <c r="U54" s="64" t="s">
        <v>58</v>
      </c>
      <c r="V54" s="64">
        <v>0</v>
      </c>
      <c r="W54" s="11" t="s">
        <v>58</v>
      </c>
      <c r="X54" s="490" t="s">
        <v>179</v>
      </c>
      <c r="Y54" s="203">
        <v>0</v>
      </c>
      <c r="Z54" s="205">
        <v>0</v>
      </c>
      <c r="AA54" s="204" t="s">
        <v>56</v>
      </c>
      <c r="AB54" s="713" t="s">
        <v>56</v>
      </c>
      <c r="AC54" s="203" t="s">
        <v>56</v>
      </c>
      <c r="AD54" s="205" t="s">
        <v>56</v>
      </c>
      <c r="AE54" s="491">
        <v>0</v>
      </c>
      <c r="AF54" s="204">
        <v>0</v>
      </c>
      <c r="AG54" s="673" t="s">
        <v>56</v>
      </c>
    </row>
    <row r="55" spans="1:33" ht="30" customHeight="1" x14ac:dyDescent="0.25">
      <c r="A55" s="38" t="s">
        <v>49</v>
      </c>
      <c r="B55" s="837" t="s">
        <v>96</v>
      </c>
      <c r="C55" s="837" t="s">
        <v>175</v>
      </c>
      <c r="D55" s="471" t="s">
        <v>176</v>
      </c>
      <c r="E55" s="471" t="s">
        <v>177</v>
      </c>
      <c r="F55" s="472" t="s">
        <v>185</v>
      </c>
      <c r="G55" s="647" t="s">
        <v>177</v>
      </c>
      <c r="H55" s="872" t="s">
        <v>55</v>
      </c>
      <c r="I55" s="14" t="s">
        <v>56</v>
      </c>
      <c r="J55" s="64" t="s">
        <v>56</v>
      </c>
      <c r="K55" s="64" t="s">
        <v>56</v>
      </c>
      <c r="L55" s="64" t="s">
        <v>57</v>
      </c>
      <c r="M55" s="11">
        <v>0</v>
      </c>
      <c r="N55" s="14" t="s">
        <v>58</v>
      </c>
      <c r="O55" s="64" t="s">
        <v>58</v>
      </c>
      <c r="P55" s="64" t="s">
        <v>58</v>
      </c>
      <c r="Q55" s="18">
        <v>0</v>
      </c>
      <c r="R55" s="17" t="s">
        <v>56</v>
      </c>
      <c r="S55" s="64" t="s">
        <v>56</v>
      </c>
      <c r="T55" s="64" t="s">
        <v>58</v>
      </c>
      <c r="U55" s="64" t="s">
        <v>58</v>
      </c>
      <c r="V55" s="64">
        <v>0</v>
      </c>
      <c r="W55" s="11" t="s">
        <v>58</v>
      </c>
      <c r="X55" s="490" t="s">
        <v>179</v>
      </c>
      <c r="Y55" s="203">
        <v>0</v>
      </c>
      <c r="Z55" s="205">
        <v>0</v>
      </c>
      <c r="AA55" s="204" t="s">
        <v>56</v>
      </c>
      <c r="AB55" s="713" t="s">
        <v>56</v>
      </c>
      <c r="AC55" s="203" t="s">
        <v>56</v>
      </c>
      <c r="AD55" s="205" t="s">
        <v>56</v>
      </c>
      <c r="AE55" s="491">
        <v>0</v>
      </c>
      <c r="AF55" s="204">
        <v>0</v>
      </c>
      <c r="AG55" s="673" t="s">
        <v>56</v>
      </c>
    </row>
    <row r="56" spans="1:33" ht="30" customHeight="1" x14ac:dyDescent="0.25">
      <c r="A56" s="38" t="s">
        <v>49</v>
      </c>
      <c r="B56" s="837" t="s">
        <v>96</v>
      </c>
      <c r="C56" s="837" t="s">
        <v>175</v>
      </c>
      <c r="D56" s="471" t="s">
        <v>176</v>
      </c>
      <c r="E56" s="471" t="s">
        <v>177</v>
      </c>
      <c r="F56" s="472" t="s">
        <v>186</v>
      </c>
      <c r="G56" s="647" t="s">
        <v>177</v>
      </c>
      <c r="H56" s="872" t="s">
        <v>55</v>
      </c>
      <c r="I56" s="14" t="s">
        <v>56</v>
      </c>
      <c r="J56" s="64" t="s">
        <v>56</v>
      </c>
      <c r="K56" s="64" t="s">
        <v>56</v>
      </c>
      <c r="L56" s="64" t="s">
        <v>57</v>
      </c>
      <c r="M56" s="11">
        <v>0</v>
      </c>
      <c r="N56" s="14" t="s">
        <v>58</v>
      </c>
      <c r="O56" s="64" t="s">
        <v>58</v>
      </c>
      <c r="P56" s="64" t="s">
        <v>58</v>
      </c>
      <c r="Q56" s="18">
        <v>0</v>
      </c>
      <c r="R56" s="17" t="s">
        <v>56</v>
      </c>
      <c r="S56" s="64" t="s">
        <v>56</v>
      </c>
      <c r="T56" s="64" t="s">
        <v>58</v>
      </c>
      <c r="U56" s="64" t="s">
        <v>58</v>
      </c>
      <c r="V56" s="64">
        <v>0</v>
      </c>
      <c r="W56" s="11" t="s">
        <v>58</v>
      </c>
      <c r="X56" s="490" t="s">
        <v>179</v>
      </c>
      <c r="Y56" s="203">
        <v>0</v>
      </c>
      <c r="Z56" s="205">
        <v>0</v>
      </c>
      <c r="AA56" s="204" t="s">
        <v>56</v>
      </c>
      <c r="AB56" s="713" t="s">
        <v>56</v>
      </c>
      <c r="AC56" s="203" t="s">
        <v>56</v>
      </c>
      <c r="AD56" s="205" t="s">
        <v>56</v>
      </c>
      <c r="AE56" s="491">
        <v>0</v>
      </c>
      <c r="AF56" s="204">
        <v>0</v>
      </c>
      <c r="AG56" s="673" t="s">
        <v>56</v>
      </c>
    </row>
    <row r="57" spans="1:33" ht="30" customHeight="1" x14ac:dyDescent="0.25">
      <c r="A57" s="38" t="s">
        <v>49</v>
      </c>
      <c r="B57" s="837" t="s">
        <v>96</v>
      </c>
      <c r="C57" s="837" t="s">
        <v>175</v>
      </c>
      <c r="D57" s="471" t="s">
        <v>187</v>
      </c>
      <c r="E57" s="471" t="s">
        <v>187</v>
      </c>
      <c r="F57" s="472" t="s">
        <v>188</v>
      </c>
      <c r="G57" s="647" t="s">
        <v>189</v>
      </c>
      <c r="H57" s="872" t="s">
        <v>55</v>
      </c>
      <c r="I57" s="14" t="s">
        <v>56</v>
      </c>
      <c r="J57" s="64" t="s">
        <v>56</v>
      </c>
      <c r="K57" s="64" t="s">
        <v>56</v>
      </c>
      <c r="L57" s="64" t="s">
        <v>57</v>
      </c>
      <c r="M57" s="11">
        <v>0</v>
      </c>
      <c r="N57" s="14" t="s">
        <v>58</v>
      </c>
      <c r="O57" s="64" t="s">
        <v>58</v>
      </c>
      <c r="P57" s="64" t="s">
        <v>58</v>
      </c>
      <c r="Q57" s="18">
        <v>0</v>
      </c>
      <c r="R57" s="17" t="s">
        <v>56</v>
      </c>
      <c r="S57" s="64" t="s">
        <v>56</v>
      </c>
      <c r="T57" s="64" t="s">
        <v>58</v>
      </c>
      <c r="U57" s="64" t="s">
        <v>58</v>
      </c>
      <c r="V57" s="64">
        <v>0</v>
      </c>
      <c r="W57" s="11" t="s">
        <v>58</v>
      </c>
      <c r="X57" s="490" t="s">
        <v>179</v>
      </c>
      <c r="Y57" s="203">
        <v>0</v>
      </c>
      <c r="Z57" s="205">
        <v>0</v>
      </c>
      <c r="AA57" s="204" t="s">
        <v>56</v>
      </c>
      <c r="AB57" s="713" t="s">
        <v>56</v>
      </c>
      <c r="AC57" s="203" t="s">
        <v>56</v>
      </c>
      <c r="AD57" s="205" t="s">
        <v>56</v>
      </c>
      <c r="AE57" s="491">
        <v>0</v>
      </c>
      <c r="AF57" s="204">
        <v>0</v>
      </c>
      <c r="AG57" s="673" t="s">
        <v>56</v>
      </c>
    </row>
    <row r="58" spans="1:33" ht="30" customHeight="1" x14ac:dyDescent="0.25">
      <c r="A58" s="38" t="s">
        <v>49</v>
      </c>
      <c r="B58" s="837" t="s">
        <v>96</v>
      </c>
      <c r="C58" s="837" t="s">
        <v>175</v>
      </c>
      <c r="D58" s="471" t="s">
        <v>190</v>
      </c>
      <c r="E58" s="471" t="s">
        <v>191</v>
      </c>
      <c r="F58" s="472" t="s">
        <v>192</v>
      </c>
      <c r="G58" s="647" t="s">
        <v>193</v>
      </c>
      <c r="H58" s="872" t="s">
        <v>55</v>
      </c>
      <c r="I58" s="14" t="s">
        <v>56</v>
      </c>
      <c r="J58" s="64" t="s">
        <v>56</v>
      </c>
      <c r="K58" s="64" t="s">
        <v>56</v>
      </c>
      <c r="L58" s="64" t="s">
        <v>57</v>
      </c>
      <c r="M58" s="11">
        <v>0</v>
      </c>
      <c r="N58" s="14" t="s">
        <v>58</v>
      </c>
      <c r="O58" s="64" t="s">
        <v>58</v>
      </c>
      <c r="P58" s="64" t="s">
        <v>58</v>
      </c>
      <c r="Q58" s="18">
        <v>0</v>
      </c>
      <c r="R58" s="17" t="s">
        <v>56</v>
      </c>
      <c r="S58" s="64" t="s">
        <v>56</v>
      </c>
      <c r="T58" s="64" t="s">
        <v>58</v>
      </c>
      <c r="U58" s="64" t="s">
        <v>58</v>
      </c>
      <c r="V58" s="64">
        <v>0</v>
      </c>
      <c r="W58" s="11" t="s">
        <v>58</v>
      </c>
      <c r="X58" s="490" t="s">
        <v>179</v>
      </c>
      <c r="Y58" s="203">
        <v>0</v>
      </c>
      <c r="Z58" s="205">
        <v>0</v>
      </c>
      <c r="AA58" s="204" t="s">
        <v>56</v>
      </c>
      <c r="AB58" s="713" t="s">
        <v>56</v>
      </c>
      <c r="AC58" s="203" t="s">
        <v>56</v>
      </c>
      <c r="AD58" s="205" t="s">
        <v>56</v>
      </c>
      <c r="AE58" s="491">
        <v>0</v>
      </c>
      <c r="AF58" s="204">
        <v>0</v>
      </c>
      <c r="AG58" s="673" t="s">
        <v>56</v>
      </c>
    </row>
    <row r="59" spans="1:33" ht="30" customHeight="1" x14ac:dyDescent="0.25">
      <c r="A59" s="38" t="s">
        <v>49</v>
      </c>
      <c r="B59" s="837" t="s">
        <v>96</v>
      </c>
      <c r="C59" s="837" t="s">
        <v>175</v>
      </c>
      <c r="D59" s="471" t="s">
        <v>194</v>
      </c>
      <c r="E59" s="471" t="s">
        <v>194</v>
      </c>
      <c r="F59" s="472" t="s">
        <v>195</v>
      </c>
      <c r="G59" s="647" t="s">
        <v>196</v>
      </c>
      <c r="H59" s="872" t="s">
        <v>55</v>
      </c>
      <c r="I59" s="14" t="s">
        <v>56</v>
      </c>
      <c r="J59" s="64" t="s">
        <v>56</v>
      </c>
      <c r="K59" s="64" t="s">
        <v>56</v>
      </c>
      <c r="L59" s="64" t="s">
        <v>57</v>
      </c>
      <c r="M59" s="11">
        <v>0</v>
      </c>
      <c r="N59" s="14" t="s">
        <v>58</v>
      </c>
      <c r="O59" s="64" t="s">
        <v>58</v>
      </c>
      <c r="P59" s="64" t="s">
        <v>58</v>
      </c>
      <c r="Q59" s="18">
        <v>0</v>
      </c>
      <c r="R59" s="17" t="s">
        <v>56</v>
      </c>
      <c r="S59" s="64" t="s">
        <v>56</v>
      </c>
      <c r="T59" s="64" t="s">
        <v>58</v>
      </c>
      <c r="U59" s="64" t="s">
        <v>58</v>
      </c>
      <c r="V59" s="64">
        <v>0</v>
      </c>
      <c r="W59" s="11" t="s">
        <v>58</v>
      </c>
      <c r="X59" s="490" t="s">
        <v>179</v>
      </c>
      <c r="Y59" s="203">
        <v>0</v>
      </c>
      <c r="Z59" s="205">
        <v>0</v>
      </c>
      <c r="AA59" s="204" t="s">
        <v>56</v>
      </c>
      <c r="AB59" s="713" t="s">
        <v>56</v>
      </c>
      <c r="AC59" s="203" t="s">
        <v>56</v>
      </c>
      <c r="AD59" s="205" t="s">
        <v>56</v>
      </c>
      <c r="AE59" s="491">
        <v>0</v>
      </c>
      <c r="AF59" s="204">
        <v>0</v>
      </c>
      <c r="AG59" s="673" t="s">
        <v>56</v>
      </c>
    </row>
    <row r="60" spans="1:33" ht="30" customHeight="1" x14ac:dyDescent="0.25">
      <c r="A60" s="38" t="s">
        <v>49</v>
      </c>
      <c r="B60" s="837" t="s">
        <v>96</v>
      </c>
      <c r="C60" s="837" t="s">
        <v>175</v>
      </c>
      <c r="D60" s="471" t="s">
        <v>197</v>
      </c>
      <c r="E60" s="471" t="s">
        <v>198</v>
      </c>
      <c r="F60" s="472" t="s">
        <v>199</v>
      </c>
      <c r="G60" s="647" t="s">
        <v>198</v>
      </c>
      <c r="H60" s="872" t="s">
        <v>55</v>
      </c>
      <c r="I60" s="14" t="s">
        <v>56</v>
      </c>
      <c r="J60" s="64" t="s">
        <v>56</v>
      </c>
      <c r="K60" s="64" t="s">
        <v>56</v>
      </c>
      <c r="L60" s="64" t="s">
        <v>57</v>
      </c>
      <c r="M60" s="11">
        <v>0</v>
      </c>
      <c r="N60" s="14" t="s">
        <v>58</v>
      </c>
      <c r="O60" s="64" t="s">
        <v>58</v>
      </c>
      <c r="P60" s="64" t="s">
        <v>58</v>
      </c>
      <c r="Q60" s="18">
        <v>0</v>
      </c>
      <c r="R60" s="17" t="s">
        <v>56</v>
      </c>
      <c r="S60" s="64" t="s">
        <v>56</v>
      </c>
      <c r="T60" s="64" t="s">
        <v>58</v>
      </c>
      <c r="U60" s="64" t="s">
        <v>58</v>
      </c>
      <c r="V60" s="64">
        <v>0</v>
      </c>
      <c r="W60" s="11" t="s">
        <v>58</v>
      </c>
      <c r="X60" s="490" t="s">
        <v>179</v>
      </c>
      <c r="Y60" s="203">
        <v>0</v>
      </c>
      <c r="Z60" s="205">
        <v>0</v>
      </c>
      <c r="AA60" s="204" t="s">
        <v>56</v>
      </c>
      <c r="AB60" s="713" t="s">
        <v>56</v>
      </c>
      <c r="AC60" s="203" t="s">
        <v>56</v>
      </c>
      <c r="AD60" s="205" t="s">
        <v>56</v>
      </c>
      <c r="AE60" s="491">
        <v>0</v>
      </c>
      <c r="AF60" s="204">
        <v>0</v>
      </c>
      <c r="AG60" s="673" t="s">
        <v>56</v>
      </c>
    </row>
    <row r="61" spans="1:33" ht="30" customHeight="1" x14ac:dyDescent="0.25">
      <c r="A61" s="38" t="s">
        <v>49</v>
      </c>
      <c r="B61" s="837" t="s">
        <v>96</v>
      </c>
      <c r="C61" s="837" t="s">
        <v>175</v>
      </c>
      <c r="D61" s="471" t="s">
        <v>197</v>
      </c>
      <c r="E61" s="471" t="s">
        <v>198</v>
      </c>
      <c r="F61" s="472" t="s">
        <v>200</v>
      </c>
      <c r="G61" s="647" t="s">
        <v>201</v>
      </c>
      <c r="H61" s="872" t="s">
        <v>55</v>
      </c>
      <c r="I61" s="14" t="s">
        <v>56</v>
      </c>
      <c r="J61" s="64" t="s">
        <v>56</v>
      </c>
      <c r="K61" s="64" t="s">
        <v>56</v>
      </c>
      <c r="L61" s="64" t="s">
        <v>57</v>
      </c>
      <c r="M61" s="11">
        <v>0</v>
      </c>
      <c r="N61" s="14">
        <v>0</v>
      </c>
      <c r="O61" s="64">
        <v>0</v>
      </c>
      <c r="P61" s="64">
        <v>1</v>
      </c>
      <c r="Q61" s="18">
        <v>0</v>
      </c>
      <c r="R61" s="17" t="s">
        <v>56</v>
      </c>
      <c r="S61" s="64" t="s">
        <v>56</v>
      </c>
      <c r="T61" s="64" t="s">
        <v>58</v>
      </c>
      <c r="U61" s="64" t="s">
        <v>58</v>
      </c>
      <c r="V61" s="64">
        <v>0</v>
      </c>
      <c r="W61" s="11" t="s">
        <v>58</v>
      </c>
      <c r="X61" s="490" t="s">
        <v>179</v>
      </c>
      <c r="Y61" s="203">
        <v>0</v>
      </c>
      <c r="Z61" s="205">
        <v>0</v>
      </c>
      <c r="AA61" s="204" t="s">
        <v>56</v>
      </c>
      <c r="AB61" s="713" t="s">
        <v>56</v>
      </c>
      <c r="AC61" s="203" t="s">
        <v>56</v>
      </c>
      <c r="AD61" s="205" t="s">
        <v>56</v>
      </c>
      <c r="AE61" s="491">
        <v>0</v>
      </c>
      <c r="AF61" s="204">
        <v>0</v>
      </c>
      <c r="AG61" s="673" t="s">
        <v>56</v>
      </c>
    </row>
    <row r="62" spans="1:33" ht="30" customHeight="1" x14ac:dyDescent="0.25">
      <c r="A62" s="38" t="s">
        <v>49</v>
      </c>
      <c r="B62" s="837" t="s">
        <v>96</v>
      </c>
      <c r="C62" s="837" t="s">
        <v>175</v>
      </c>
      <c r="D62" s="471" t="s">
        <v>202</v>
      </c>
      <c r="E62" s="471" t="s">
        <v>191</v>
      </c>
      <c r="F62" s="472" t="s">
        <v>203</v>
      </c>
      <c r="G62" s="647" t="s">
        <v>204</v>
      </c>
      <c r="H62" s="872" t="s">
        <v>55</v>
      </c>
      <c r="I62" s="14" t="s">
        <v>56</v>
      </c>
      <c r="J62" s="64" t="s">
        <v>56</v>
      </c>
      <c r="K62" s="64" t="s">
        <v>56</v>
      </c>
      <c r="L62" s="64" t="s">
        <v>57</v>
      </c>
      <c r="M62" s="11">
        <v>0</v>
      </c>
      <c r="N62" s="14" t="s">
        <v>58</v>
      </c>
      <c r="O62" s="64" t="s">
        <v>58</v>
      </c>
      <c r="P62" s="64" t="s">
        <v>58</v>
      </c>
      <c r="Q62" s="18">
        <v>0</v>
      </c>
      <c r="R62" s="17" t="s">
        <v>56</v>
      </c>
      <c r="S62" s="64" t="s">
        <v>56</v>
      </c>
      <c r="T62" s="64" t="s">
        <v>58</v>
      </c>
      <c r="U62" s="64" t="s">
        <v>58</v>
      </c>
      <c r="V62" s="64">
        <v>0</v>
      </c>
      <c r="W62" s="11" t="s">
        <v>58</v>
      </c>
      <c r="X62" s="490" t="s">
        <v>179</v>
      </c>
      <c r="Y62" s="203">
        <v>0</v>
      </c>
      <c r="Z62" s="205">
        <v>0</v>
      </c>
      <c r="AA62" s="204" t="s">
        <v>56</v>
      </c>
      <c r="AB62" s="713" t="s">
        <v>56</v>
      </c>
      <c r="AC62" s="203" t="s">
        <v>56</v>
      </c>
      <c r="AD62" s="205" t="s">
        <v>56</v>
      </c>
      <c r="AE62" s="491">
        <v>0</v>
      </c>
      <c r="AF62" s="204">
        <v>0</v>
      </c>
      <c r="AG62" s="673" t="s">
        <v>56</v>
      </c>
    </row>
    <row r="63" spans="1:33" ht="30" customHeight="1" x14ac:dyDescent="0.25">
      <c r="A63" s="38" t="s">
        <v>49</v>
      </c>
      <c r="B63" s="837" t="s">
        <v>96</v>
      </c>
      <c r="C63" s="837" t="s">
        <v>175</v>
      </c>
      <c r="D63" s="471" t="s">
        <v>202</v>
      </c>
      <c r="E63" s="471" t="s">
        <v>191</v>
      </c>
      <c r="F63" s="472" t="s">
        <v>205</v>
      </c>
      <c r="G63" s="647" t="s">
        <v>206</v>
      </c>
      <c r="H63" s="872" t="s">
        <v>55</v>
      </c>
      <c r="I63" s="14" t="s">
        <v>56</v>
      </c>
      <c r="J63" s="64" t="s">
        <v>56</v>
      </c>
      <c r="K63" s="64" t="s">
        <v>56</v>
      </c>
      <c r="L63" s="64" t="s">
        <v>57</v>
      </c>
      <c r="M63" s="11">
        <v>0</v>
      </c>
      <c r="N63" s="14" t="s">
        <v>58</v>
      </c>
      <c r="O63" s="64" t="s">
        <v>58</v>
      </c>
      <c r="P63" s="64" t="s">
        <v>58</v>
      </c>
      <c r="Q63" s="18">
        <v>0</v>
      </c>
      <c r="R63" s="17" t="s">
        <v>56</v>
      </c>
      <c r="S63" s="64" t="s">
        <v>56</v>
      </c>
      <c r="T63" s="64" t="s">
        <v>58</v>
      </c>
      <c r="U63" s="64" t="s">
        <v>58</v>
      </c>
      <c r="V63" s="64">
        <v>0</v>
      </c>
      <c r="W63" s="11" t="s">
        <v>58</v>
      </c>
      <c r="X63" s="490" t="s">
        <v>179</v>
      </c>
      <c r="Y63" s="203">
        <v>0</v>
      </c>
      <c r="Z63" s="205">
        <v>0</v>
      </c>
      <c r="AA63" s="204" t="s">
        <v>56</v>
      </c>
      <c r="AB63" s="713" t="s">
        <v>56</v>
      </c>
      <c r="AC63" s="203" t="s">
        <v>56</v>
      </c>
      <c r="AD63" s="205" t="s">
        <v>56</v>
      </c>
      <c r="AE63" s="491">
        <v>0</v>
      </c>
      <c r="AF63" s="204">
        <v>0</v>
      </c>
      <c r="AG63" s="673" t="s">
        <v>56</v>
      </c>
    </row>
    <row r="64" spans="1:33" ht="30" customHeight="1" x14ac:dyDescent="0.25">
      <c r="A64" s="38" t="s">
        <v>49</v>
      </c>
      <c r="B64" s="837" t="s">
        <v>96</v>
      </c>
      <c r="C64" s="837" t="s">
        <v>175</v>
      </c>
      <c r="D64" s="471" t="s">
        <v>207</v>
      </c>
      <c r="E64" s="471" t="s">
        <v>207</v>
      </c>
      <c r="F64" s="472" t="s">
        <v>208</v>
      </c>
      <c r="G64" s="647" t="s">
        <v>209</v>
      </c>
      <c r="H64" s="872" t="s">
        <v>55</v>
      </c>
      <c r="I64" s="14" t="s">
        <v>56</v>
      </c>
      <c r="J64" s="64" t="s">
        <v>56</v>
      </c>
      <c r="K64" s="64" t="s">
        <v>56</v>
      </c>
      <c r="L64" s="64" t="s">
        <v>57</v>
      </c>
      <c r="M64" s="11">
        <v>0</v>
      </c>
      <c r="N64" s="14" t="s">
        <v>58</v>
      </c>
      <c r="O64" s="64" t="s">
        <v>58</v>
      </c>
      <c r="P64" s="64" t="s">
        <v>58</v>
      </c>
      <c r="Q64" s="18">
        <v>0</v>
      </c>
      <c r="R64" s="17" t="s">
        <v>56</v>
      </c>
      <c r="S64" s="64" t="s">
        <v>56</v>
      </c>
      <c r="T64" s="64" t="s">
        <v>58</v>
      </c>
      <c r="U64" s="64" t="s">
        <v>58</v>
      </c>
      <c r="V64" s="64">
        <v>0</v>
      </c>
      <c r="W64" s="11" t="s">
        <v>58</v>
      </c>
      <c r="X64" s="490" t="s">
        <v>179</v>
      </c>
      <c r="Y64" s="203">
        <v>0</v>
      </c>
      <c r="Z64" s="205">
        <v>0</v>
      </c>
      <c r="AA64" s="204" t="s">
        <v>56</v>
      </c>
      <c r="AB64" s="713" t="s">
        <v>56</v>
      </c>
      <c r="AC64" s="203" t="s">
        <v>56</v>
      </c>
      <c r="AD64" s="205" t="s">
        <v>56</v>
      </c>
      <c r="AE64" s="491">
        <v>0</v>
      </c>
      <c r="AF64" s="204">
        <v>0</v>
      </c>
      <c r="AG64" s="673" t="s">
        <v>56</v>
      </c>
    </row>
    <row r="65" spans="1:33" ht="30" customHeight="1" x14ac:dyDescent="0.25">
      <c r="A65" s="38" t="s">
        <v>49</v>
      </c>
      <c r="B65" s="837" t="s">
        <v>96</v>
      </c>
      <c r="C65" s="837" t="s">
        <v>175</v>
      </c>
      <c r="D65" s="471" t="s">
        <v>207</v>
      </c>
      <c r="E65" s="471" t="s">
        <v>207</v>
      </c>
      <c r="F65" s="472" t="s">
        <v>210</v>
      </c>
      <c r="G65" s="647" t="s">
        <v>211</v>
      </c>
      <c r="H65" s="872" t="s">
        <v>55</v>
      </c>
      <c r="I65" s="14" t="s">
        <v>56</v>
      </c>
      <c r="J65" s="64" t="s">
        <v>56</v>
      </c>
      <c r="K65" s="64" t="s">
        <v>56</v>
      </c>
      <c r="L65" s="64" t="s">
        <v>57</v>
      </c>
      <c r="M65" s="11">
        <v>0</v>
      </c>
      <c r="N65" s="14" t="s">
        <v>58</v>
      </c>
      <c r="O65" s="64" t="s">
        <v>58</v>
      </c>
      <c r="P65" s="64" t="s">
        <v>58</v>
      </c>
      <c r="Q65" s="18">
        <v>0</v>
      </c>
      <c r="R65" s="17" t="s">
        <v>56</v>
      </c>
      <c r="S65" s="64" t="s">
        <v>56</v>
      </c>
      <c r="T65" s="64" t="s">
        <v>58</v>
      </c>
      <c r="U65" s="64" t="s">
        <v>58</v>
      </c>
      <c r="V65" s="64">
        <v>0</v>
      </c>
      <c r="W65" s="11" t="s">
        <v>58</v>
      </c>
      <c r="X65" s="490" t="s">
        <v>179</v>
      </c>
      <c r="Y65" s="203">
        <v>0</v>
      </c>
      <c r="Z65" s="205">
        <v>0</v>
      </c>
      <c r="AA65" s="204" t="s">
        <v>56</v>
      </c>
      <c r="AB65" s="713" t="s">
        <v>56</v>
      </c>
      <c r="AC65" s="203" t="s">
        <v>56</v>
      </c>
      <c r="AD65" s="205" t="s">
        <v>56</v>
      </c>
      <c r="AE65" s="491">
        <v>0</v>
      </c>
      <c r="AF65" s="204">
        <v>0</v>
      </c>
      <c r="AG65" s="673" t="s">
        <v>56</v>
      </c>
    </row>
    <row r="66" spans="1:33" ht="30" customHeight="1" x14ac:dyDescent="0.25">
      <c r="A66" s="38" t="s">
        <v>49</v>
      </c>
      <c r="B66" s="837" t="s">
        <v>96</v>
      </c>
      <c r="C66" s="837" t="s">
        <v>175</v>
      </c>
      <c r="D66" s="471" t="s">
        <v>212</v>
      </c>
      <c r="E66" s="471" t="s">
        <v>213</v>
      </c>
      <c r="F66" s="472" t="s">
        <v>214</v>
      </c>
      <c r="G66" s="647" t="s">
        <v>213</v>
      </c>
      <c r="H66" s="872" t="s">
        <v>55</v>
      </c>
      <c r="I66" s="14" t="s">
        <v>56</v>
      </c>
      <c r="J66" s="64" t="s">
        <v>56</v>
      </c>
      <c r="K66" s="64" t="s">
        <v>56</v>
      </c>
      <c r="L66" s="64" t="s">
        <v>57</v>
      </c>
      <c r="M66" s="11">
        <v>0</v>
      </c>
      <c r="N66" s="14" t="s">
        <v>58</v>
      </c>
      <c r="O66" s="64" t="s">
        <v>58</v>
      </c>
      <c r="P66" s="64" t="s">
        <v>58</v>
      </c>
      <c r="Q66" s="18">
        <v>0</v>
      </c>
      <c r="R66" s="17" t="s">
        <v>56</v>
      </c>
      <c r="S66" s="64" t="s">
        <v>56</v>
      </c>
      <c r="T66" s="64" t="s">
        <v>58</v>
      </c>
      <c r="U66" s="64" t="s">
        <v>58</v>
      </c>
      <c r="V66" s="64">
        <v>0</v>
      </c>
      <c r="W66" s="11" t="s">
        <v>58</v>
      </c>
      <c r="X66" s="490" t="s">
        <v>179</v>
      </c>
      <c r="Y66" s="203">
        <v>0</v>
      </c>
      <c r="Z66" s="205">
        <v>0</v>
      </c>
      <c r="AA66" s="204" t="s">
        <v>56</v>
      </c>
      <c r="AB66" s="713" t="s">
        <v>56</v>
      </c>
      <c r="AC66" s="203" t="s">
        <v>56</v>
      </c>
      <c r="AD66" s="205" t="s">
        <v>56</v>
      </c>
      <c r="AE66" s="491">
        <v>0</v>
      </c>
      <c r="AF66" s="204">
        <v>0</v>
      </c>
      <c r="AG66" s="673" t="s">
        <v>56</v>
      </c>
    </row>
    <row r="67" spans="1:33" ht="30" customHeight="1" x14ac:dyDescent="0.25">
      <c r="A67" s="38" t="s">
        <v>49</v>
      </c>
      <c r="B67" s="837" t="s">
        <v>96</v>
      </c>
      <c r="C67" s="837" t="s">
        <v>175</v>
      </c>
      <c r="D67" s="471" t="s">
        <v>215</v>
      </c>
      <c r="E67" s="471" t="s">
        <v>216</v>
      </c>
      <c r="F67" s="472" t="s">
        <v>217</v>
      </c>
      <c r="G67" s="647" t="s">
        <v>218</v>
      </c>
      <c r="H67" s="872" t="s">
        <v>55</v>
      </c>
      <c r="I67" s="14" t="s">
        <v>56</v>
      </c>
      <c r="J67" s="64" t="s">
        <v>56</v>
      </c>
      <c r="K67" s="64" t="s">
        <v>56</v>
      </c>
      <c r="L67" s="64" t="s">
        <v>57</v>
      </c>
      <c r="M67" s="11">
        <v>0</v>
      </c>
      <c r="N67" s="14" t="s">
        <v>58</v>
      </c>
      <c r="O67" s="64" t="s">
        <v>58</v>
      </c>
      <c r="P67" s="64" t="s">
        <v>58</v>
      </c>
      <c r="Q67" s="18">
        <v>0</v>
      </c>
      <c r="R67" s="17" t="s">
        <v>56</v>
      </c>
      <c r="S67" s="64" t="s">
        <v>56</v>
      </c>
      <c r="T67" s="64" t="s">
        <v>58</v>
      </c>
      <c r="U67" s="64" t="s">
        <v>58</v>
      </c>
      <c r="V67" s="64">
        <v>0</v>
      </c>
      <c r="W67" s="11" t="s">
        <v>58</v>
      </c>
      <c r="X67" s="490" t="s">
        <v>179</v>
      </c>
      <c r="Y67" s="203">
        <v>0</v>
      </c>
      <c r="Z67" s="205">
        <v>0</v>
      </c>
      <c r="AA67" s="204" t="s">
        <v>56</v>
      </c>
      <c r="AB67" s="713" t="s">
        <v>56</v>
      </c>
      <c r="AC67" s="203" t="s">
        <v>56</v>
      </c>
      <c r="AD67" s="205" t="s">
        <v>56</v>
      </c>
      <c r="AE67" s="491">
        <v>0</v>
      </c>
      <c r="AF67" s="204">
        <v>0</v>
      </c>
      <c r="AG67" s="673" t="s">
        <v>56</v>
      </c>
    </row>
    <row r="68" spans="1:33" ht="30" customHeight="1" x14ac:dyDescent="0.25">
      <c r="A68" s="38" t="s">
        <v>49</v>
      </c>
      <c r="B68" s="837" t="s">
        <v>96</v>
      </c>
      <c r="C68" s="837" t="s">
        <v>175</v>
      </c>
      <c r="D68" s="471" t="s">
        <v>215</v>
      </c>
      <c r="E68" s="471" t="s">
        <v>216</v>
      </c>
      <c r="F68" s="472" t="s">
        <v>219</v>
      </c>
      <c r="G68" s="647" t="s">
        <v>220</v>
      </c>
      <c r="H68" s="872" t="s">
        <v>55</v>
      </c>
      <c r="I68" s="14" t="s">
        <v>56</v>
      </c>
      <c r="J68" s="64" t="s">
        <v>56</v>
      </c>
      <c r="K68" s="64" t="s">
        <v>56</v>
      </c>
      <c r="L68" s="64" t="s">
        <v>57</v>
      </c>
      <c r="M68" s="11">
        <v>0</v>
      </c>
      <c r="N68" s="14" t="s">
        <v>58</v>
      </c>
      <c r="O68" s="64" t="s">
        <v>58</v>
      </c>
      <c r="P68" s="64" t="s">
        <v>58</v>
      </c>
      <c r="Q68" s="18">
        <v>0</v>
      </c>
      <c r="R68" s="17" t="s">
        <v>56</v>
      </c>
      <c r="S68" s="64" t="s">
        <v>56</v>
      </c>
      <c r="T68" s="64" t="s">
        <v>58</v>
      </c>
      <c r="U68" s="64" t="s">
        <v>58</v>
      </c>
      <c r="V68" s="64">
        <v>0</v>
      </c>
      <c r="W68" s="11" t="s">
        <v>58</v>
      </c>
      <c r="X68" s="490" t="s">
        <v>179</v>
      </c>
      <c r="Y68" s="203">
        <v>0</v>
      </c>
      <c r="Z68" s="205">
        <v>0</v>
      </c>
      <c r="AA68" s="204" t="s">
        <v>56</v>
      </c>
      <c r="AB68" s="713" t="s">
        <v>56</v>
      </c>
      <c r="AC68" s="203" t="s">
        <v>56</v>
      </c>
      <c r="AD68" s="205" t="s">
        <v>56</v>
      </c>
      <c r="AE68" s="491">
        <v>0</v>
      </c>
      <c r="AF68" s="204">
        <v>0</v>
      </c>
      <c r="AG68" s="673" t="s">
        <v>56</v>
      </c>
    </row>
    <row r="69" spans="1:33" ht="30" customHeight="1" x14ac:dyDescent="0.25">
      <c r="A69" s="38" t="s">
        <v>49</v>
      </c>
      <c r="B69" s="837" t="s">
        <v>96</v>
      </c>
      <c r="C69" s="837" t="s">
        <v>175</v>
      </c>
      <c r="D69" s="471" t="s">
        <v>221</v>
      </c>
      <c r="E69" s="471" t="s">
        <v>222</v>
      </c>
      <c r="F69" s="472" t="s">
        <v>223</v>
      </c>
      <c r="G69" s="647" t="s">
        <v>222</v>
      </c>
      <c r="H69" s="872" t="s">
        <v>55</v>
      </c>
      <c r="I69" s="14" t="s">
        <v>56</v>
      </c>
      <c r="J69" s="64" t="s">
        <v>56</v>
      </c>
      <c r="K69" s="64" t="s">
        <v>56</v>
      </c>
      <c r="L69" s="64" t="s">
        <v>57</v>
      </c>
      <c r="M69" s="11">
        <v>0</v>
      </c>
      <c r="N69" s="14" t="s">
        <v>58</v>
      </c>
      <c r="O69" s="64" t="s">
        <v>58</v>
      </c>
      <c r="P69" s="64" t="s">
        <v>58</v>
      </c>
      <c r="Q69" s="18">
        <v>0</v>
      </c>
      <c r="R69" s="17" t="s">
        <v>56</v>
      </c>
      <c r="S69" s="64" t="s">
        <v>56</v>
      </c>
      <c r="T69" s="64" t="s">
        <v>58</v>
      </c>
      <c r="U69" s="64" t="s">
        <v>58</v>
      </c>
      <c r="V69" s="64">
        <v>0</v>
      </c>
      <c r="W69" s="11" t="s">
        <v>58</v>
      </c>
      <c r="X69" s="490" t="s">
        <v>179</v>
      </c>
      <c r="Y69" s="203">
        <v>0</v>
      </c>
      <c r="Z69" s="205">
        <v>0</v>
      </c>
      <c r="AA69" s="204" t="s">
        <v>56</v>
      </c>
      <c r="AB69" s="713" t="s">
        <v>56</v>
      </c>
      <c r="AC69" s="203" t="s">
        <v>56</v>
      </c>
      <c r="AD69" s="205" t="s">
        <v>56</v>
      </c>
      <c r="AE69" s="491">
        <v>0</v>
      </c>
      <c r="AF69" s="204">
        <v>0</v>
      </c>
      <c r="AG69" s="673" t="s">
        <v>56</v>
      </c>
    </row>
    <row r="70" spans="1:33" ht="30" customHeight="1" x14ac:dyDescent="0.25">
      <c r="A70" s="38" t="s">
        <v>49</v>
      </c>
      <c r="B70" s="837" t="s">
        <v>96</v>
      </c>
      <c r="C70" s="837" t="s">
        <v>175</v>
      </c>
      <c r="D70" s="471" t="s">
        <v>224</v>
      </c>
      <c r="E70" s="471" t="s">
        <v>177</v>
      </c>
      <c r="F70" s="472" t="s">
        <v>225</v>
      </c>
      <c r="G70" s="647" t="s">
        <v>177</v>
      </c>
      <c r="H70" s="872" t="s">
        <v>55</v>
      </c>
      <c r="I70" s="14" t="s">
        <v>56</v>
      </c>
      <c r="J70" s="64" t="s">
        <v>56</v>
      </c>
      <c r="K70" s="64" t="s">
        <v>56</v>
      </c>
      <c r="L70" s="64" t="s">
        <v>57</v>
      </c>
      <c r="M70" s="11">
        <v>0</v>
      </c>
      <c r="N70" s="14" t="s">
        <v>58</v>
      </c>
      <c r="O70" s="64" t="s">
        <v>58</v>
      </c>
      <c r="P70" s="64" t="s">
        <v>58</v>
      </c>
      <c r="Q70" s="18">
        <v>0</v>
      </c>
      <c r="R70" s="17" t="s">
        <v>56</v>
      </c>
      <c r="S70" s="64" t="s">
        <v>56</v>
      </c>
      <c r="T70" s="64" t="s">
        <v>58</v>
      </c>
      <c r="U70" s="64" t="s">
        <v>58</v>
      </c>
      <c r="V70" s="64">
        <v>0</v>
      </c>
      <c r="W70" s="11" t="s">
        <v>58</v>
      </c>
      <c r="X70" s="490" t="s">
        <v>179</v>
      </c>
      <c r="Y70" s="203">
        <v>0</v>
      </c>
      <c r="Z70" s="205">
        <v>0</v>
      </c>
      <c r="AA70" s="204" t="s">
        <v>56</v>
      </c>
      <c r="AB70" s="713" t="s">
        <v>56</v>
      </c>
      <c r="AC70" s="203" t="s">
        <v>56</v>
      </c>
      <c r="AD70" s="205" t="s">
        <v>56</v>
      </c>
      <c r="AE70" s="491">
        <v>0</v>
      </c>
      <c r="AF70" s="204">
        <v>0</v>
      </c>
      <c r="AG70" s="673" t="s">
        <v>56</v>
      </c>
    </row>
    <row r="71" spans="1:33" ht="30" customHeight="1" x14ac:dyDescent="0.25">
      <c r="A71" s="38" t="s">
        <v>49</v>
      </c>
      <c r="B71" s="837" t="s">
        <v>96</v>
      </c>
      <c r="C71" s="837" t="s">
        <v>175</v>
      </c>
      <c r="D71" s="471" t="s">
        <v>224</v>
      </c>
      <c r="E71" s="471" t="s">
        <v>177</v>
      </c>
      <c r="F71" s="472" t="s">
        <v>226</v>
      </c>
      <c r="G71" s="647" t="s">
        <v>177</v>
      </c>
      <c r="H71" s="872" t="s">
        <v>55</v>
      </c>
      <c r="I71" s="14" t="s">
        <v>56</v>
      </c>
      <c r="J71" s="64" t="s">
        <v>56</v>
      </c>
      <c r="K71" s="64" t="s">
        <v>56</v>
      </c>
      <c r="L71" s="64" t="s">
        <v>57</v>
      </c>
      <c r="M71" s="11">
        <v>0</v>
      </c>
      <c r="N71" s="14" t="s">
        <v>58</v>
      </c>
      <c r="O71" s="64" t="s">
        <v>58</v>
      </c>
      <c r="P71" s="64" t="s">
        <v>58</v>
      </c>
      <c r="Q71" s="18">
        <v>0</v>
      </c>
      <c r="R71" s="17" t="s">
        <v>56</v>
      </c>
      <c r="S71" s="64" t="s">
        <v>56</v>
      </c>
      <c r="T71" s="64" t="s">
        <v>58</v>
      </c>
      <c r="U71" s="64" t="s">
        <v>58</v>
      </c>
      <c r="V71" s="64">
        <v>0</v>
      </c>
      <c r="W71" s="11" t="s">
        <v>58</v>
      </c>
      <c r="X71" s="490" t="s">
        <v>179</v>
      </c>
      <c r="Y71" s="203">
        <v>0</v>
      </c>
      <c r="Z71" s="205">
        <v>0</v>
      </c>
      <c r="AA71" s="204" t="s">
        <v>56</v>
      </c>
      <c r="AB71" s="713" t="s">
        <v>56</v>
      </c>
      <c r="AC71" s="203" t="s">
        <v>56</v>
      </c>
      <c r="AD71" s="205" t="s">
        <v>56</v>
      </c>
      <c r="AE71" s="491">
        <v>0</v>
      </c>
      <c r="AF71" s="204">
        <v>0</v>
      </c>
      <c r="AG71" s="673" t="s">
        <v>56</v>
      </c>
    </row>
    <row r="72" spans="1:33" ht="30" customHeight="1" x14ac:dyDescent="0.25">
      <c r="A72" s="38" t="s">
        <v>49</v>
      </c>
      <c r="B72" s="837" t="s">
        <v>96</v>
      </c>
      <c r="C72" s="837" t="s">
        <v>175</v>
      </c>
      <c r="D72" s="471" t="s">
        <v>227</v>
      </c>
      <c r="E72" s="471" t="s">
        <v>228</v>
      </c>
      <c r="F72" s="472" t="s">
        <v>229</v>
      </c>
      <c r="G72" s="647" t="s">
        <v>228</v>
      </c>
      <c r="H72" s="872" t="s">
        <v>55</v>
      </c>
      <c r="I72" s="14" t="s">
        <v>56</v>
      </c>
      <c r="J72" s="64" t="s">
        <v>56</v>
      </c>
      <c r="K72" s="64" t="s">
        <v>56</v>
      </c>
      <c r="L72" s="64" t="s">
        <v>57</v>
      </c>
      <c r="M72" s="11">
        <v>0</v>
      </c>
      <c r="N72" s="14" t="s">
        <v>58</v>
      </c>
      <c r="O72" s="64" t="s">
        <v>58</v>
      </c>
      <c r="P72" s="64" t="s">
        <v>58</v>
      </c>
      <c r="Q72" s="18">
        <v>0</v>
      </c>
      <c r="R72" s="17" t="s">
        <v>56</v>
      </c>
      <c r="S72" s="64" t="s">
        <v>56</v>
      </c>
      <c r="T72" s="64" t="s">
        <v>58</v>
      </c>
      <c r="U72" s="64" t="s">
        <v>58</v>
      </c>
      <c r="V72" s="64">
        <v>0</v>
      </c>
      <c r="W72" s="11" t="s">
        <v>58</v>
      </c>
      <c r="X72" s="490" t="s">
        <v>179</v>
      </c>
      <c r="Y72" s="203">
        <v>0</v>
      </c>
      <c r="Z72" s="205">
        <v>0</v>
      </c>
      <c r="AA72" s="204" t="s">
        <v>56</v>
      </c>
      <c r="AB72" s="713" t="s">
        <v>56</v>
      </c>
      <c r="AC72" s="203" t="s">
        <v>56</v>
      </c>
      <c r="AD72" s="205" t="s">
        <v>56</v>
      </c>
      <c r="AE72" s="491">
        <v>0</v>
      </c>
      <c r="AF72" s="204">
        <v>0</v>
      </c>
      <c r="AG72" s="673" t="s">
        <v>56</v>
      </c>
    </row>
    <row r="73" spans="1:33" ht="30" customHeight="1" x14ac:dyDescent="0.25">
      <c r="A73" s="38" t="s">
        <v>49</v>
      </c>
      <c r="B73" s="837" t="s">
        <v>96</v>
      </c>
      <c r="C73" s="837" t="s">
        <v>175</v>
      </c>
      <c r="D73" s="471" t="s">
        <v>230</v>
      </c>
      <c r="E73" s="471" t="s">
        <v>177</v>
      </c>
      <c r="F73" s="472" t="s">
        <v>231</v>
      </c>
      <c r="G73" s="647" t="s">
        <v>177</v>
      </c>
      <c r="H73" s="872" t="s">
        <v>55</v>
      </c>
      <c r="I73" s="14" t="s">
        <v>56</v>
      </c>
      <c r="J73" s="64" t="s">
        <v>56</v>
      </c>
      <c r="K73" s="64" t="s">
        <v>56</v>
      </c>
      <c r="L73" s="64" t="s">
        <v>57</v>
      </c>
      <c r="M73" s="11">
        <v>0</v>
      </c>
      <c r="N73" s="14" t="s">
        <v>58</v>
      </c>
      <c r="O73" s="64" t="s">
        <v>58</v>
      </c>
      <c r="P73" s="64" t="s">
        <v>58</v>
      </c>
      <c r="Q73" s="18">
        <v>0</v>
      </c>
      <c r="R73" s="17" t="s">
        <v>56</v>
      </c>
      <c r="S73" s="64" t="s">
        <v>56</v>
      </c>
      <c r="T73" s="64" t="s">
        <v>58</v>
      </c>
      <c r="U73" s="64" t="s">
        <v>58</v>
      </c>
      <c r="V73" s="64">
        <v>0</v>
      </c>
      <c r="W73" s="11" t="s">
        <v>58</v>
      </c>
      <c r="X73" s="490" t="s">
        <v>179</v>
      </c>
      <c r="Y73" s="203">
        <v>0</v>
      </c>
      <c r="Z73" s="205">
        <v>0</v>
      </c>
      <c r="AA73" s="204" t="s">
        <v>56</v>
      </c>
      <c r="AB73" s="713" t="s">
        <v>56</v>
      </c>
      <c r="AC73" s="203" t="s">
        <v>56</v>
      </c>
      <c r="AD73" s="205" t="s">
        <v>56</v>
      </c>
      <c r="AE73" s="491">
        <v>0</v>
      </c>
      <c r="AF73" s="204">
        <v>0</v>
      </c>
      <c r="AG73" s="673" t="s">
        <v>56</v>
      </c>
    </row>
    <row r="74" spans="1:33" ht="30" customHeight="1" x14ac:dyDescent="0.25">
      <c r="A74" s="38" t="s">
        <v>49</v>
      </c>
      <c r="B74" s="837" t="s">
        <v>96</v>
      </c>
      <c r="C74" s="837" t="s">
        <v>175</v>
      </c>
      <c r="D74" s="471" t="s">
        <v>230</v>
      </c>
      <c r="E74" s="471" t="s">
        <v>177</v>
      </c>
      <c r="F74" s="472" t="s">
        <v>232</v>
      </c>
      <c r="G74" s="647" t="s">
        <v>177</v>
      </c>
      <c r="H74" s="872" t="s">
        <v>55</v>
      </c>
      <c r="I74" s="14" t="s">
        <v>56</v>
      </c>
      <c r="J74" s="64" t="s">
        <v>56</v>
      </c>
      <c r="K74" s="64" t="s">
        <v>56</v>
      </c>
      <c r="L74" s="64" t="s">
        <v>57</v>
      </c>
      <c r="M74" s="11">
        <v>0</v>
      </c>
      <c r="N74" s="14" t="s">
        <v>58</v>
      </c>
      <c r="O74" s="64" t="s">
        <v>58</v>
      </c>
      <c r="P74" s="64" t="s">
        <v>58</v>
      </c>
      <c r="Q74" s="18">
        <v>0</v>
      </c>
      <c r="R74" s="17" t="s">
        <v>56</v>
      </c>
      <c r="S74" s="64" t="s">
        <v>56</v>
      </c>
      <c r="T74" s="64" t="s">
        <v>58</v>
      </c>
      <c r="U74" s="64" t="s">
        <v>58</v>
      </c>
      <c r="V74" s="64">
        <v>0</v>
      </c>
      <c r="W74" s="11" t="s">
        <v>58</v>
      </c>
      <c r="X74" s="490" t="s">
        <v>179</v>
      </c>
      <c r="Y74" s="203">
        <v>0</v>
      </c>
      <c r="Z74" s="205">
        <v>0</v>
      </c>
      <c r="AA74" s="204" t="s">
        <v>56</v>
      </c>
      <c r="AB74" s="713" t="s">
        <v>56</v>
      </c>
      <c r="AC74" s="203" t="s">
        <v>56</v>
      </c>
      <c r="AD74" s="205" t="s">
        <v>56</v>
      </c>
      <c r="AE74" s="491">
        <v>0</v>
      </c>
      <c r="AF74" s="204">
        <v>0</v>
      </c>
      <c r="AG74" s="673" t="s">
        <v>56</v>
      </c>
    </row>
    <row r="75" spans="1:33" ht="30" customHeight="1" x14ac:dyDescent="0.25">
      <c r="A75" s="38" t="s">
        <v>49</v>
      </c>
      <c r="B75" s="837" t="s">
        <v>96</v>
      </c>
      <c r="C75" s="837" t="s">
        <v>175</v>
      </c>
      <c r="D75" s="471" t="s">
        <v>230</v>
      </c>
      <c r="E75" s="471" t="s">
        <v>177</v>
      </c>
      <c r="F75" s="472" t="s">
        <v>233</v>
      </c>
      <c r="G75" s="647" t="s">
        <v>177</v>
      </c>
      <c r="H75" s="872" t="s">
        <v>55</v>
      </c>
      <c r="I75" s="14" t="s">
        <v>56</v>
      </c>
      <c r="J75" s="64" t="s">
        <v>56</v>
      </c>
      <c r="K75" s="64" t="s">
        <v>56</v>
      </c>
      <c r="L75" s="64" t="s">
        <v>57</v>
      </c>
      <c r="M75" s="11">
        <v>0</v>
      </c>
      <c r="N75" s="14" t="s">
        <v>58</v>
      </c>
      <c r="O75" s="64" t="s">
        <v>58</v>
      </c>
      <c r="P75" s="64" t="s">
        <v>58</v>
      </c>
      <c r="Q75" s="18">
        <v>0</v>
      </c>
      <c r="R75" s="17" t="s">
        <v>56</v>
      </c>
      <c r="S75" s="64" t="s">
        <v>56</v>
      </c>
      <c r="T75" s="64" t="s">
        <v>58</v>
      </c>
      <c r="U75" s="64" t="s">
        <v>58</v>
      </c>
      <c r="V75" s="64">
        <v>0</v>
      </c>
      <c r="W75" s="11" t="s">
        <v>58</v>
      </c>
      <c r="X75" s="490" t="s">
        <v>179</v>
      </c>
      <c r="Y75" s="203">
        <v>0</v>
      </c>
      <c r="Z75" s="205">
        <v>0</v>
      </c>
      <c r="AA75" s="204" t="s">
        <v>56</v>
      </c>
      <c r="AB75" s="713" t="s">
        <v>56</v>
      </c>
      <c r="AC75" s="203" t="s">
        <v>56</v>
      </c>
      <c r="AD75" s="205" t="s">
        <v>56</v>
      </c>
      <c r="AE75" s="491">
        <v>0</v>
      </c>
      <c r="AF75" s="204">
        <v>0</v>
      </c>
      <c r="AG75" s="673" t="s">
        <v>56</v>
      </c>
    </row>
    <row r="76" spans="1:33" ht="30" customHeight="1" x14ac:dyDescent="0.25">
      <c r="A76" s="38" t="s">
        <v>49</v>
      </c>
      <c r="B76" s="837" t="s">
        <v>96</v>
      </c>
      <c r="C76" s="837" t="s">
        <v>175</v>
      </c>
      <c r="D76" s="471" t="s">
        <v>230</v>
      </c>
      <c r="E76" s="471" t="s">
        <v>177</v>
      </c>
      <c r="F76" s="472" t="s">
        <v>234</v>
      </c>
      <c r="G76" s="647" t="s">
        <v>177</v>
      </c>
      <c r="H76" s="872" t="s">
        <v>55</v>
      </c>
      <c r="I76" s="14" t="s">
        <v>56</v>
      </c>
      <c r="J76" s="64" t="s">
        <v>56</v>
      </c>
      <c r="K76" s="64" t="s">
        <v>56</v>
      </c>
      <c r="L76" s="64" t="s">
        <v>57</v>
      </c>
      <c r="M76" s="11">
        <v>0</v>
      </c>
      <c r="N76" s="14" t="s">
        <v>58</v>
      </c>
      <c r="O76" s="64" t="s">
        <v>58</v>
      </c>
      <c r="P76" s="64" t="s">
        <v>58</v>
      </c>
      <c r="Q76" s="18">
        <v>0</v>
      </c>
      <c r="R76" s="17" t="s">
        <v>56</v>
      </c>
      <c r="S76" s="64" t="s">
        <v>56</v>
      </c>
      <c r="T76" s="64" t="s">
        <v>58</v>
      </c>
      <c r="U76" s="64" t="s">
        <v>58</v>
      </c>
      <c r="V76" s="64">
        <v>0</v>
      </c>
      <c r="W76" s="11" t="s">
        <v>58</v>
      </c>
      <c r="X76" s="490" t="s">
        <v>179</v>
      </c>
      <c r="Y76" s="203">
        <v>0</v>
      </c>
      <c r="Z76" s="205">
        <v>0</v>
      </c>
      <c r="AA76" s="204" t="s">
        <v>56</v>
      </c>
      <c r="AB76" s="713" t="s">
        <v>56</v>
      </c>
      <c r="AC76" s="203" t="s">
        <v>56</v>
      </c>
      <c r="AD76" s="205" t="s">
        <v>56</v>
      </c>
      <c r="AE76" s="491">
        <v>0</v>
      </c>
      <c r="AF76" s="204">
        <v>0</v>
      </c>
      <c r="AG76" s="673" t="s">
        <v>56</v>
      </c>
    </row>
    <row r="77" spans="1:33" ht="30" customHeight="1" x14ac:dyDescent="0.25">
      <c r="A77" s="38" t="s">
        <v>49</v>
      </c>
      <c r="B77" s="837" t="s">
        <v>96</v>
      </c>
      <c r="C77" s="837" t="s">
        <v>175</v>
      </c>
      <c r="D77" s="471" t="s">
        <v>230</v>
      </c>
      <c r="E77" s="471" t="s">
        <v>177</v>
      </c>
      <c r="F77" s="472" t="s">
        <v>235</v>
      </c>
      <c r="G77" s="647" t="s">
        <v>177</v>
      </c>
      <c r="H77" s="872" t="s">
        <v>55</v>
      </c>
      <c r="I77" s="14" t="s">
        <v>56</v>
      </c>
      <c r="J77" s="64" t="s">
        <v>56</v>
      </c>
      <c r="K77" s="64" t="s">
        <v>56</v>
      </c>
      <c r="L77" s="64" t="s">
        <v>57</v>
      </c>
      <c r="M77" s="11">
        <v>0</v>
      </c>
      <c r="N77" s="14" t="s">
        <v>58</v>
      </c>
      <c r="O77" s="64" t="s">
        <v>58</v>
      </c>
      <c r="P77" s="64" t="s">
        <v>58</v>
      </c>
      <c r="Q77" s="18">
        <v>0</v>
      </c>
      <c r="R77" s="17" t="s">
        <v>56</v>
      </c>
      <c r="S77" s="64" t="s">
        <v>56</v>
      </c>
      <c r="T77" s="64" t="s">
        <v>58</v>
      </c>
      <c r="U77" s="64" t="s">
        <v>58</v>
      </c>
      <c r="V77" s="64">
        <v>0</v>
      </c>
      <c r="W77" s="11" t="s">
        <v>58</v>
      </c>
      <c r="X77" s="490" t="s">
        <v>179</v>
      </c>
      <c r="Y77" s="203">
        <v>0</v>
      </c>
      <c r="Z77" s="205">
        <v>0</v>
      </c>
      <c r="AA77" s="204" t="s">
        <v>56</v>
      </c>
      <c r="AB77" s="713" t="s">
        <v>56</v>
      </c>
      <c r="AC77" s="203" t="s">
        <v>56</v>
      </c>
      <c r="AD77" s="205" t="s">
        <v>56</v>
      </c>
      <c r="AE77" s="491">
        <v>0</v>
      </c>
      <c r="AF77" s="204">
        <v>0</v>
      </c>
      <c r="AG77" s="673" t="s">
        <v>56</v>
      </c>
    </row>
    <row r="78" spans="1:33" ht="30" customHeight="1" x14ac:dyDescent="0.25">
      <c r="A78" s="38" t="s">
        <v>49</v>
      </c>
      <c r="B78" s="837" t="s">
        <v>96</v>
      </c>
      <c r="C78" s="837" t="s">
        <v>175</v>
      </c>
      <c r="D78" s="471" t="s">
        <v>230</v>
      </c>
      <c r="E78" s="471" t="s">
        <v>177</v>
      </c>
      <c r="F78" s="472" t="s">
        <v>236</v>
      </c>
      <c r="G78" s="647" t="s">
        <v>177</v>
      </c>
      <c r="H78" s="872" t="s">
        <v>55</v>
      </c>
      <c r="I78" s="14" t="s">
        <v>56</v>
      </c>
      <c r="J78" s="64" t="s">
        <v>56</v>
      </c>
      <c r="K78" s="64" t="s">
        <v>56</v>
      </c>
      <c r="L78" s="64" t="s">
        <v>57</v>
      </c>
      <c r="M78" s="11">
        <v>0</v>
      </c>
      <c r="N78" s="14" t="s">
        <v>58</v>
      </c>
      <c r="O78" s="64" t="s">
        <v>58</v>
      </c>
      <c r="P78" s="64" t="s">
        <v>58</v>
      </c>
      <c r="Q78" s="18">
        <v>0</v>
      </c>
      <c r="R78" s="17" t="s">
        <v>56</v>
      </c>
      <c r="S78" s="64" t="s">
        <v>56</v>
      </c>
      <c r="T78" s="64" t="s">
        <v>58</v>
      </c>
      <c r="U78" s="64" t="s">
        <v>58</v>
      </c>
      <c r="V78" s="64">
        <v>0</v>
      </c>
      <c r="W78" s="11" t="s">
        <v>58</v>
      </c>
      <c r="X78" s="490" t="s">
        <v>179</v>
      </c>
      <c r="Y78" s="203">
        <v>0</v>
      </c>
      <c r="Z78" s="205">
        <v>0</v>
      </c>
      <c r="AA78" s="204" t="s">
        <v>56</v>
      </c>
      <c r="AB78" s="713" t="s">
        <v>56</v>
      </c>
      <c r="AC78" s="203" t="s">
        <v>56</v>
      </c>
      <c r="AD78" s="205" t="s">
        <v>56</v>
      </c>
      <c r="AE78" s="491">
        <v>0</v>
      </c>
      <c r="AF78" s="204">
        <v>0</v>
      </c>
      <c r="AG78" s="673" t="s">
        <v>56</v>
      </c>
    </row>
    <row r="79" spans="1:33" ht="30" customHeight="1" x14ac:dyDescent="0.25">
      <c r="A79" s="38" t="s">
        <v>49</v>
      </c>
      <c r="B79" s="837" t="s">
        <v>96</v>
      </c>
      <c r="C79" s="837" t="s">
        <v>175</v>
      </c>
      <c r="D79" s="471" t="s">
        <v>237</v>
      </c>
      <c r="E79" s="471" t="s">
        <v>238</v>
      </c>
      <c r="F79" s="472" t="s">
        <v>239</v>
      </c>
      <c r="G79" s="647" t="s">
        <v>240</v>
      </c>
      <c r="H79" s="872" t="s">
        <v>55</v>
      </c>
      <c r="I79" s="14" t="s">
        <v>56</v>
      </c>
      <c r="J79" s="64" t="s">
        <v>56</v>
      </c>
      <c r="K79" s="64" t="s">
        <v>56</v>
      </c>
      <c r="L79" s="64" t="s">
        <v>57</v>
      </c>
      <c r="M79" s="11">
        <v>0</v>
      </c>
      <c r="N79" s="14" t="s">
        <v>58</v>
      </c>
      <c r="O79" s="64" t="s">
        <v>58</v>
      </c>
      <c r="P79" s="64" t="s">
        <v>58</v>
      </c>
      <c r="Q79" s="18">
        <v>0</v>
      </c>
      <c r="R79" s="17" t="s">
        <v>56</v>
      </c>
      <c r="S79" s="64" t="s">
        <v>56</v>
      </c>
      <c r="T79" s="64" t="s">
        <v>58</v>
      </c>
      <c r="U79" s="64" t="s">
        <v>58</v>
      </c>
      <c r="V79" s="64">
        <v>0</v>
      </c>
      <c r="W79" s="11" t="s">
        <v>58</v>
      </c>
      <c r="X79" s="490" t="s">
        <v>179</v>
      </c>
      <c r="Y79" s="203">
        <v>0</v>
      </c>
      <c r="Z79" s="205">
        <v>0</v>
      </c>
      <c r="AA79" s="204" t="s">
        <v>56</v>
      </c>
      <c r="AB79" s="713" t="s">
        <v>56</v>
      </c>
      <c r="AC79" s="203" t="s">
        <v>56</v>
      </c>
      <c r="AD79" s="205" t="s">
        <v>56</v>
      </c>
      <c r="AE79" s="491">
        <v>0</v>
      </c>
      <c r="AF79" s="204">
        <v>0</v>
      </c>
      <c r="AG79" s="673" t="s">
        <v>56</v>
      </c>
    </row>
    <row r="80" spans="1:33" ht="30" customHeight="1" x14ac:dyDescent="0.25">
      <c r="A80" s="38" t="s">
        <v>49</v>
      </c>
      <c r="B80" s="837" t="s">
        <v>96</v>
      </c>
      <c r="C80" s="837" t="s">
        <v>175</v>
      </c>
      <c r="D80" s="471" t="s">
        <v>237</v>
      </c>
      <c r="E80" s="471" t="s">
        <v>238</v>
      </c>
      <c r="F80" s="472" t="s">
        <v>241</v>
      </c>
      <c r="G80" s="647" t="s">
        <v>242</v>
      </c>
      <c r="H80" s="872" t="s">
        <v>55</v>
      </c>
      <c r="I80" s="14" t="s">
        <v>56</v>
      </c>
      <c r="J80" s="64" t="s">
        <v>56</v>
      </c>
      <c r="K80" s="64" t="s">
        <v>56</v>
      </c>
      <c r="L80" s="64" t="s">
        <v>57</v>
      </c>
      <c r="M80" s="11">
        <v>0</v>
      </c>
      <c r="N80" s="14" t="s">
        <v>58</v>
      </c>
      <c r="O80" s="64" t="s">
        <v>58</v>
      </c>
      <c r="P80" s="64" t="s">
        <v>58</v>
      </c>
      <c r="Q80" s="18">
        <v>0</v>
      </c>
      <c r="R80" s="17" t="s">
        <v>56</v>
      </c>
      <c r="S80" s="64" t="s">
        <v>56</v>
      </c>
      <c r="T80" s="64" t="s">
        <v>58</v>
      </c>
      <c r="U80" s="64" t="s">
        <v>58</v>
      </c>
      <c r="V80" s="64">
        <v>0</v>
      </c>
      <c r="W80" s="11" t="s">
        <v>58</v>
      </c>
      <c r="X80" s="490" t="s">
        <v>179</v>
      </c>
      <c r="Y80" s="203">
        <v>0</v>
      </c>
      <c r="Z80" s="205">
        <v>0</v>
      </c>
      <c r="AA80" s="204" t="s">
        <v>56</v>
      </c>
      <c r="AB80" s="713" t="s">
        <v>56</v>
      </c>
      <c r="AC80" s="203" t="s">
        <v>56</v>
      </c>
      <c r="AD80" s="205" t="s">
        <v>56</v>
      </c>
      <c r="AE80" s="491">
        <v>0</v>
      </c>
      <c r="AF80" s="204">
        <v>0</v>
      </c>
      <c r="AG80" s="673" t="s">
        <v>56</v>
      </c>
    </row>
    <row r="81" spans="1:33" ht="30" customHeight="1" x14ac:dyDescent="0.25">
      <c r="A81" s="38" t="s">
        <v>49</v>
      </c>
      <c r="B81" s="837" t="s">
        <v>96</v>
      </c>
      <c r="C81" s="837" t="s">
        <v>175</v>
      </c>
      <c r="D81" s="471" t="s">
        <v>243</v>
      </c>
      <c r="E81" s="471" t="s">
        <v>244</v>
      </c>
      <c r="F81" s="472" t="s">
        <v>245</v>
      </c>
      <c r="G81" s="647" t="s">
        <v>244</v>
      </c>
      <c r="H81" s="872" t="s">
        <v>55</v>
      </c>
      <c r="I81" s="14" t="s">
        <v>56</v>
      </c>
      <c r="J81" s="64" t="s">
        <v>56</v>
      </c>
      <c r="K81" s="64" t="s">
        <v>56</v>
      </c>
      <c r="L81" s="64" t="s">
        <v>57</v>
      </c>
      <c r="M81" s="11">
        <v>0</v>
      </c>
      <c r="N81" s="14" t="s">
        <v>58</v>
      </c>
      <c r="O81" s="64" t="s">
        <v>58</v>
      </c>
      <c r="P81" s="64" t="s">
        <v>58</v>
      </c>
      <c r="Q81" s="18">
        <v>0</v>
      </c>
      <c r="R81" s="17" t="s">
        <v>56</v>
      </c>
      <c r="S81" s="64" t="s">
        <v>56</v>
      </c>
      <c r="T81" s="64" t="s">
        <v>58</v>
      </c>
      <c r="U81" s="64" t="s">
        <v>58</v>
      </c>
      <c r="V81" s="64">
        <v>0</v>
      </c>
      <c r="W81" s="11" t="s">
        <v>58</v>
      </c>
      <c r="X81" s="490" t="s">
        <v>179</v>
      </c>
      <c r="Y81" s="203">
        <v>0</v>
      </c>
      <c r="Z81" s="205">
        <v>0</v>
      </c>
      <c r="AA81" s="204" t="s">
        <v>56</v>
      </c>
      <c r="AB81" s="713" t="s">
        <v>56</v>
      </c>
      <c r="AC81" s="203" t="s">
        <v>56</v>
      </c>
      <c r="AD81" s="205" t="s">
        <v>56</v>
      </c>
      <c r="AE81" s="491">
        <v>0</v>
      </c>
      <c r="AF81" s="204">
        <v>0</v>
      </c>
      <c r="AG81" s="673" t="s">
        <v>56</v>
      </c>
    </row>
    <row r="82" spans="1:33" ht="30" customHeight="1" x14ac:dyDescent="0.25">
      <c r="A82" s="38" t="s">
        <v>49</v>
      </c>
      <c r="B82" s="837" t="s">
        <v>96</v>
      </c>
      <c r="C82" s="837" t="s">
        <v>175</v>
      </c>
      <c r="D82" s="471" t="s">
        <v>243</v>
      </c>
      <c r="E82" s="471" t="s">
        <v>244</v>
      </c>
      <c r="F82" s="472" t="s">
        <v>246</v>
      </c>
      <c r="G82" s="647" t="s">
        <v>247</v>
      </c>
      <c r="H82" s="872" t="s">
        <v>55</v>
      </c>
      <c r="I82" s="14" t="s">
        <v>56</v>
      </c>
      <c r="J82" s="64" t="s">
        <v>56</v>
      </c>
      <c r="K82" s="64" t="s">
        <v>56</v>
      </c>
      <c r="L82" s="64" t="s">
        <v>57</v>
      </c>
      <c r="M82" s="11">
        <v>0</v>
      </c>
      <c r="N82" s="14" t="s">
        <v>58</v>
      </c>
      <c r="O82" s="64" t="s">
        <v>58</v>
      </c>
      <c r="P82" s="64" t="s">
        <v>58</v>
      </c>
      <c r="Q82" s="18">
        <v>0</v>
      </c>
      <c r="R82" s="17" t="s">
        <v>56</v>
      </c>
      <c r="S82" s="64" t="s">
        <v>56</v>
      </c>
      <c r="T82" s="64" t="s">
        <v>58</v>
      </c>
      <c r="U82" s="64" t="s">
        <v>58</v>
      </c>
      <c r="V82" s="64">
        <v>0</v>
      </c>
      <c r="W82" s="11" t="s">
        <v>58</v>
      </c>
      <c r="X82" s="490" t="s">
        <v>179</v>
      </c>
      <c r="Y82" s="203">
        <v>0</v>
      </c>
      <c r="Z82" s="205">
        <v>0</v>
      </c>
      <c r="AA82" s="204" t="s">
        <v>56</v>
      </c>
      <c r="AB82" s="713" t="s">
        <v>56</v>
      </c>
      <c r="AC82" s="203" t="s">
        <v>56</v>
      </c>
      <c r="AD82" s="205" t="s">
        <v>56</v>
      </c>
      <c r="AE82" s="491">
        <v>0</v>
      </c>
      <c r="AF82" s="204">
        <v>0</v>
      </c>
      <c r="AG82" s="673" t="s">
        <v>56</v>
      </c>
    </row>
    <row r="83" spans="1:33" ht="30" customHeight="1" x14ac:dyDescent="0.25">
      <c r="A83" s="38" t="s">
        <v>49</v>
      </c>
      <c r="B83" s="837" t="s">
        <v>96</v>
      </c>
      <c r="C83" s="837" t="s">
        <v>175</v>
      </c>
      <c r="D83" s="471" t="s">
        <v>243</v>
      </c>
      <c r="E83" s="471" t="s">
        <v>244</v>
      </c>
      <c r="F83" s="472" t="s">
        <v>248</v>
      </c>
      <c r="G83" s="647" t="s">
        <v>249</v>
      </c>
      <c r="H83" s="872" t="s">
        <v>55</v>
      </c>
      <c r="I83" s="14" t="s">
        <v>56</v>
      </c>
      <c r="J83" s="64" t="s">
        <v>56</v>
      </c>
      <c r="K83" s="64" t="s">
        <v>56</v>
      </c>
      <c r="L83" s="64" t="s">
        <v>57</v>
      </c>
      <c r="M83" s="11">
        <v>0</v>
      </c>
      <c r="N83" s="14" t="s">
        <v>58</v>
      </c>
      <c r="O83" s="64" t="s">
        <v>58</v>
      </c>
      <c r="P83" s="64" t="s">
        <v>58</v>
      </c>
      <c r="Q83" s="18">
        <v>0</v>
      </c>
      <c r="R83" s="17" t="s">
        <v>56</v>
      </c>
      <c r="S83" s="64" t="s">
        <v>56</v>
      </c>
      <c r="T83" s="64" t="s">
        <v>58</v>
      </c>
      <c r="U83" s="64" t="s">
        <v>58</v>
      </c>
      <c r="V83" s="64">
        <v>0</v>
      </c>
      <c r="W83" s="11" t="s">
        <v>58</v>
      </c>
      <c r="X83" s="490" t="s">
        <v>179</v>
      </c>
      <c r="Y83" s="203">
        <v>0</v>
      </c>
      <c r="Z83" s="205">
        <v>0</v>
      </c>
      <c r="AA83" s="204" t="s">
        <v>56</v>
      </c>
      <c r="AB83" s="713" t="s">
        <v>56</v>
      </c>
      <c r="AC83" s="203" t="s">
        <v>56</v>
      </c>
      <c r="AD83" s="205" t="s">
        <v>56</v>
      </c>
      <c r="AE83" s="491">
        <v>0</v>
      </c>
      <c r="AF83" s="204">
        <v>0</v>
      </c>
      <c r="AG83" s="673" t="s">
        <v>56</v>
      </c>
    </row>
    <row r="84" spans="1:33" ht="30" customHeight="1" x14ac:dyDescent="0.25">
      <c r="A84" s="38" t="s">
        <v>49</v>
      </c>
      <c r="B84" s="837" t="s">
        <v>96</v>
      </c>
      <c r="C84" s="837" t="s">
        <v>175</v>
      </c>
      <c r="D84" s="471" t="s">
        <v>243</v>
      </c>
      <c r="E84" s="471" t="s">
        <v>244</v>
      </c>
      <c r="F84" s="472" t="s">
        <v>250</v>
      </c>
      <c r="G84" s="647" t="s">
        <v>244</v>
      </c>
      <c r="H84" s="872" t="s">
        <v>55</v>
      </c>
      <c r="I84" s="14" t="s">
        <v>56</v>
      </c>
      <c r="J84" s="64" t="s">
        <v>56</v>
      </c>
      <c r="K84" s="64" t="s">
        <v>56</v>
      </c>
      <c r="L84" s="64" t="s">
        <v>57</v>
      </c>
      <c r="M84" s="11">
        <v>0</v>
      </c>
      <c r="N84" s="14" t="s">
        <v>58</v>
      </c>
      <c r="O84" s="64" t="s">
        <v>58</v>
      </c>
      <c r="P84" s="64" t="s">
        <v>58</v>
      </c>
      <c r="Q84" s="18">
        <v>0</v>
      </c>
      <c r="R84" s="17" t="s">
        <v>56</v>
      </c>
      <c r="S84" s="64" t="s">
        <v>56</v>
      </c>
      <c r="T84" s="64" t="s">
        <v>58</v>
      </c>
      <c r="U84" s="64" t="s">
        <v>58</v>
      </c>
      <c r="V84" s="64">
        <v>0</v>
      </c>
      <c r="W84" s="11" t="s">
        <v>58</v>
      </c>
      <c r="X84" s="490" t="s">
        <v>179</v>
      </c>
      <c r="Y84" s="203">
        <v>0</v>
      </c>
      <c r="Z84" s="205">
        <v>0</v>
      </c>
      <c r="AA84" s="204" t="s">
        <v>56</v>
      </c>
      <c r="AB84" s="713" t="s">
        <v>56</v>
      </c>
      <c r="AC84" s="203" t="s">
        <v>56</v>
      </c>
      <c r="AD84" s="205" t="s">
        <v>56</v>
      </c>
      <c r="AE84" s="491">
        <v>0</v>
      </c>
      <c r="AF84" s="204">
        <v>0</v>
      </c>
      <c r="AG84" s="673" t="s">
        <v>56</v>
      </c>
    </row>
    <row r="85" spans="1:33" ht="30" customHeight="1" x14ac:dyDescent="0.25">
      <c r="A85" s="38" t="s">
        <v>49</v>
      </c>
      <c r="B85" s="837" t="s">
        <v>96</v>
      </c>
      <c r="C85" s="837" t="s">
        <v>175</v>
      </c>
      <c r="D85" s="471" t="s">
        <v>251</v>
      </c>
      <c r="E85" s="471" t="s">
        <v>252</v>
      </c>
      <c r="F85" s="472" t="s">
        <v>253</v>
      </c>
      <c r="G85" s="647" t="s">
        <v>254</v>
      </c>
      <c r="H85" s="872" t="s">
        <v>55</v>
      </c>
      <c r="I85" s="14" t="s">
        <v>56</v>
      </c>
      <c r="J85" s="64" t="s">
        <v>56</v>
      </c>
      <c r="K85" s="64" t="s">
        <v>56</v>
      </c>
      <c r="L85" s="64" t="s">
        <v>57</v>
      </c>
      <c r="M85" s="11">
        <v>0</v>
      </c>
      <c r="N85" s="14" t="s">
        <v>58</v>
      </c>
      <c r="O85" s="64" t="s">
        <v>58</v>
      </c>
      <c r="P85" s="64" t="s">
        <v>58</v>
      </c>
      <c r="Q85" s="18">
        <v>0</v>
      </c>
      <c r="R85" s="17" t="s">
        <v>56</v>
      </c>
      <c r="S85" s="64" t="s">
        <v>56</v>
      </c>
      <c r="T85" s="64" t="s">
        <v>58</v>
      </c>
      <c r="U85" s="64" t="s">
        <v>58</v>
      </c>
      <c r="V85" s="64">
        <v>0</v>
      </c>
      <c r="W85" s="11" t="s">
        <v>58</v>
      </c>
      <c r="X85" s="490" t="s">
        <v>179</v>
      </c>
      <c r="Y85" s="203">
        <v>0</v>
      </c>
      <c r="Z85" s="205">
        <v>0</v>
      </c>
      <c r="AA85" s="204" t="s">
        <v>56</v>
      </c>
      <c r="AB85" s="713" t="s">
        <v>56</v>
      </c>
      <c r="AC85" s="203" t="s">
        <v>56</v>
      </c>
      <c r="AD85" s="205" t="s">
        <v>56</v>
      </c>
      <c r="AE85" s="491">
        <v>0</v>
      </c>
      <c r="AF85" s="204">
        <v>0</v>
      </c>
      <c r="AG85" s="673" t="s">
        <v>56</v>
      </c>
    </row>
    <row r="86" spans="1:33" ht="30" customHeight="1" x14ac:dyDescent="0.25">
      <c r="A86" s="38" t="s">
        <v>49</v>
      </c>
      <c r="B86" s="837" t="s">
        <v>96</v>
      </c>
      <c r="C86" s="837" t="s">
        <v>175</v>
      </c>
      <c r="D86" s="471" t="s">
        <v>251</v>
      </c>
      <c r="E86" s="471" t="s">
        <v>252</v>
      </c>
      <c r="F86" s="472" t="s">
        <v>255</v>
      </c>
      <c r="G86" s="647" t="s">
        <v>249</v>
      </c>
      <c r="H86" s="872" t="s">
        <v>55</v>
      </c>
      <c r="I86" s="14" t="s">
        <v>56</v>
      </c>
      <c r="J86" s="64" t="s">
        <v>56</v>
      </c>
      <c r="K86" s="64" t="s">
        <v>56</v>
      </c>
      <c r="L86" s="64" t="s">
        <v>57</v>
      </c>
      <c r="M86" s="11">
        <v>0</v>
      </c>
      <c r="N86" s="14" t="s">
        <v>58</v>
      </c>
      <c r="O86" s="64" t="s">
        <v>58</v>
      </c>
      <c r="P86" s="64" t="s">
        <v>58</v>
      </c>
      <c r="Q86" s="18">
        <v>0</v>
      </c>
      <c r="R86" s="17" t="s">
        <v>56</v>
      </c>
      <c r="S86" s="64" t="s">
        <v>56</v>
      </c>
      <c r="T86" s="64" t="s">
        <v>58</v>
      </c>
      <c r="U86" s="64" t="s">
        <v>58</v>
      </c>
      <c r="V86" s="64">
        <v>0</v>
      </c>
      <c r="W86" s="11" t="s">
        <v>58</v>
      </c>
      <c r="X86" s="490" t="s">
        <v>179</v>
      </c>
      <c r="Y86" s="203">
        <v>0</v>
      </c>
      <c r="Z86" s="205">
        <v>0</v>
      </c>
      <c r="AA86" s="204" t="s">
        <v>56</v>
      </c>
      <c r="AB86" s="713" t="s">
        <v>56</v>
      </c>
      <c r="AC86" s="203" t="s">
        <v>56</v>
      </c>
      <c r="AD86" s="205" t="s">
        <v>56</v>
      </c>
      <c r="AE86" s="491">
        <v>0</v>
      </c>
      <c r="AF86" s="204">
        <v>0</v>
      </c>
      <c r="AG86" s="673" t="s">
        <v>56</v>
      </c>
    </row>
    <row r="87" spans="1:33" ht="30" customHeight="1" x14ac:dyDescent="0.25">
      <c r="A87" s="38" t="s">
        <v>49</v>
      </c>
      <c r="B87" s="837" t="s">
        <v>96</v>
      </c>
      <c r="C87" s="837" t="s">
        <v>175</v>
      </c>
      <c r="D87" s="471" t="s">
        <v>256</v>
      </c>
      <c r="E87" s="471" t="s">
        <v>257</v>
      </c>
      <c r="F87" s="472" t="s">
        <v>258</v>
      </c>
      <c r="G87" s="647" t="s">
        <v>259</v>
      </c>
      <c r="H87" s="872" t="s">
        <v>55</v>
      </c>
      <c r="I87" s="14" t="s">
        <v>56</v>
      </c>
      <c r="J87" s="64" t="s">
        <v>56</v>
      </c>
      <c r="K87" s="64" t="s">
        <v>56</v>
      </c>
      <c r="L87" s="64" t="s">
        <v>57</v>
      </c>
      <c r="M87" s="11">
        <v>0</v>
      </c>
      <c r="N87" s="14" t="s">
        <v>58</v>
      </c>
      <c r="O87" s="64" t="s">
        <v>58</v>
      </c>
      <c r="P87" s="64" t="s">
        <v>58</v>
      </c>
      <c r="Q87" s="18">
        <v>0</v>
      </c>
      <c r="R87" s="17" t="s">
        <v>56</v>
      </c>
      <c r="S87" s="64" t="s">
        <v>56</v>
      </c>
      <c r="T87" s="64" t="s">
        <v>58</v>
      </c>
      <c r="U87" s="64" t="s">
        <v>58</v>
      </c>
      <c r="V87" s="64">
        <v>0</v>
      </c>
      <c r="W87" s="11" t="s">
        <v>58</v>
      </c>
      <c r="X87" s="490" t="s">
        <v>179</v>
      </c>
      <c r="Y87" s="203">
        <v>0</v>
      </c>
      <c r="Z87" s="205">
        <v>0</v>
      </c>
      <c r="AA87" s="204" t="s">
        <v>56</v>
      </c>
      <c r="AB87" s="713" t="s">
        <v>56</v>
      </c>
      <c r="AC87" s="203" t="s">
        <v>56</v>
      </c>
      <c r="AD87" s="205" t="s">
        <v>56</v>
      </c>
      <c r="AE87" s="491">
        <v>0</v>
      </c>
      <c r="AF87" s="204">
        <v>0</v>
      </c>
      <c r="AG87" s="673" t="s">
        <v>56</v>
      </c>
    </row>
    <row r="88" spans="1:33" ht="30" customHeight="1" x14ac:dyDescent="0.25">
      <c r="A88" s="38" t="s">
        <v>49</v>
      </c>
      <c r="B88" s="837" t="s">
        <v>96</v>
      </c>
      <c r="C88" s="837" t="s">
        <v>175</v>
      </c>
      <c r="D88" s="471" t="s">
        <v>256</v>
      </c>
      <c r="E88" s="471" t="s">
        <v>257</v>
      </c>
      <c r="F88" s="472" t="s">
        <v>260</v>
      </c>
      <c r="G88" s="647" t="s">
        <v>261</v>
      </c>
      <c r="H88" s="872" t="s">
        <v>55</v>
      </c>
      <c r="I88" s="14" t="s">
        <v>56</v>
      </c>
      <c r="J88" s="64" t="s">
        <v>56</v>
      </c>
      <c r="K88" s="64" t="s">
        <v>56</v>
      </c>
      <c r="L88" s="64" t="s">
        <v>57</v>
      </c>
      <c r="M88" s="11">
        <v>0</v>
      </c>
      <c r="N88" s="14" t="s">
        <v>58</v>
      </c>
      <c r="O88" s="64" t="s">
        <v>58</v>
      </c>
      <c r="P88" s="64" t="s">
        <v>58</v>
      </c>
      <c r="Q88" s="18">
        <v>0</v>
      </c>
      <c r="R88" s="17" t="s">
        <v>56</v>
      </c>
      <c r="S88" s="64" t="s">
        <v>56</v>
      </c>
      <c r="T88" s="64" t="s">
        <v>58</v>
      </c>
      <c r="U88" s="64" t="s">
        <v>58</v>
      </c>
      <c r="V88" s="64">
        <v>0</v>
      </c>
      <c r="W88" s="11" t="s">
        <v>58</v>
      </c>
      <c r="X88" s="490" t="s">
        <v>179</v>
      </c>
      <c r="Y88" s="203">
        <v>0</v>
      </c>
      <c r="Z88" s="205">
        <v>0</v>
      </c>
      <c r="AA88" s="204" t="s">
        <v>56</v>
      </c>
      <c r="AB88" s="713" t="s">
        <v>56</v>
      </c>
      <c r="AC88" s="203" t="s">
        <v>56</v>
      </c>
      <c r="AD88" s="205" t="s">
        <v>56</v>
      </c>
      <c r="AE88" s="491">
        <v>0</v>
      </c>
      <c r="AF88" s="204">
        <v>0</v>
      </c>
      <c r="AG88" s="673" t="s">
        <v>56</v>
      </c>
    </row>
    <row r="89" spans="1:33" ht="30" customHeight="1" x14ac:dyDescent="0.25">
      <c r="A89" s="38" t="s">
        <v>49</v>
      </c>
      <c r="B89" s="837" t="s">
        <v>96</v>
      </c>
      <c r="C89" s="837" t="s">
        <v>175</v>
      </c>
      <c r="D89" s="471" t="s">
        <v>262</v>
      </c>
      <c r="E89" s="471" t="s">
        <v>263</v>
      </c>
      <c r="F89" s="472" t="s">
        <v>264</v>
      </c>
      <c r="G89" s="647" t="s">
        <v>263</v>
      </c>
      <c r="H89" s="872" t="s">
        <v>55</v>
      </c>
      <c r="I89" s="14" t="s">
        <v>56</v>
      </c>
      <c r="J89" s="64" t="s">
        <v>56</v>
      </c>
      <c r="K89" s="64" t="s">
        <v>56</v>
      </c>
      <c r="L89" s="64" t="s">
        <v>57</v>
      </c>
      <c r="M89" s="11">
        <v>0</v>
      </c>
      <c r="N89" s="14" t="s">
        <v>58</v>
      </c>
      <c r="O89" s="64" t="s">
        <v>58</v>
      </c>
      <c r="P89" s="64" t="s">
        <v>58</v>
      </c>
      <c r="Q89" s="18">
        <v>0</v>
      </c>
      <c r="R89" s="17" t="s">
        <v>56</v>
      </c>
      <c r="S89" s="64" t="s">
        <v>56</v>
      </c>
      <c r="T89" s="64" t="s">
        <v>58</v>
      </c>
      <c r="U89" s="64" t="s">
        <v>58</v>
      </c>
      <c r="V89" s="64">
        <v>0</v>
      </c>
      <c r="W89" s="11" t="s">
        <v>58</v>
      </c>
      <c r="X89" s="490" t="s">
        <v>179</v>
      </c>
      <c r="Y89" s="203">
        <v>0</v>
      </c>
      <c r="Z89" s="205">
        <v>0</v>
      </c>
      <c r="AA89" s="204" t="s">
        <v>56</v>
      </c>
      <c r="AB89" s="713" t="s">
        <v>56</v>
      </c>
      <c r="AC89" s="203" t="s">
        <v>56</v>
      </c>
      <c r="AD89" s="205" t="s">
        <v>56</v>
      </c>
      <c r="AE89" s="491">
        <v>0</v>
      </c>
      <c r="AF89" s="204">
        <v>0</v>
      </c>
      <c r="AG89" s="673" t="s">
        <v>56</v>
      </c>
    </row>
    <row r="90" spans="1:33" ht="30" customHeight="1" x14ac:dyDescent="0.25">
      <c r="A90" s="38" t="s">
        <v>49</v>
      </c>
      <c r="B90" s="837" t="s">
        <v>96</v>
      </c>
      <c r="C90" s="837" t="s">
        <v>175</v>
      </c>
      <c r="D90" s="471" t="s">
        <v>265</v>
      </c>
      <c r="E90" s="471" t="s">
        <v>266</v>
      </c>
      <c r="F90" s="472" t="s">
        <v>267</v>
      </c>
      <c r="G90" s="647" t="s">
        <v>268</v>
      </c>
      <c r="H90" s="872" t="s">
        <v>55</v>
      </c>
      <c r="I90" s="14" t="s">
        <v>56</v>
      </c>
      <c r="J90" s="64" t="s">
        <v>56</v>
      </c>
      <c r="K90" s="64" t="s">
        <v>56</v>
      </c>
      <c r="L90" s="64" t="s">
        <v>57</v>
      </c>
      <c r="M90" s="11">
        <v>0</v>
      </c>
      <c r="N90" s="14" t="s">
        <v>58</v>
      </c>
      <c r="O90" s="64" t="s">
        <v>58</v>
      </c>
      <c r="P90" s="64" t="s">
        <v>58</v>
      </c>
      <c r="Q90" s="18">
        <v>0</v>
      </c>
      <c r="R90" s="17" t="s">
        <v>56</v>
      </c>
      <c r="S90" s="64" t="s">
        <v>56</v>
      </c>
      <c r="T90" s="64" t="s">
        <v>58</v>
      </c>
      <c r="U90" s="64" t="s">
        <v>58</v>
      </c>
      <c r="V90" s="64">
        <v>0</v>
      </c>
      <c r="W90" s="11" t="s">
        <v>58</v>
      </c>
      <c r="X90" s="490" t="s">
        <v>179</v>
      </c>
      <c r="Y90" s="203">
        <v>0</v>
      </c>
      <c r="Z90" s="205">
        <v>0</v>
      </c>
      <c r="AA90" s="204" t="s">
        <v>56</v>
      </c>
      <c r="AB90" s="713" t="s">
        <v>56</v>
      </c>
      <c r="AC90" s="203" t="s">
        <v>56</v>
      </c>
      <c r="AD90" s="205" t="s">
        <v>56</v>
      </c>
      <c r="AE90" s="491">
        <v>0</v>
      </c>
      <c r="AF90" s="204">
        <v>0</v>
      </c>
      <c r="AG90" s="673" t="s">
        <v>56</v>
      </c>
    </row>
    <row r="91" spans="1:33" ht="30" customHeight="1" x14ac:dyDescent="0.25">
      <c r="A91" s="38" t="s">
        <v>49</v>
      </c>
      <c r="B91" s="837" t="s">
        <v>96</v>
      </c>
      <c r="C91" s="837" t="s">
        <v>175</v>
      </c>
      <c r="D91" s="471" t="s">
        <v>269</v>
      </c>
      <c r="E91" s="471" t="s">
        <v>269</v>
      </c>
      <c r="F91" s="472" t="s">
        <v>270</v>
      </c>
      <c r="G91" s="647" t="s">
        <v>271</v>
      </c>
      <c r="H91" s="872" t="s">
        <v>55</v>
      </c>
      <c r="I91" s="14" t="s">
        <v>56</v>
      </c>
      <c r="J91" s="64" t="s">
        <v>56</v>
      </c>
      <c r="K91" s="64" t="s">
        <v>56</v>
      </c>
      <c r="L91" s="64" t="s">
        <v>57</v>
      </c>
      <c r="M91" s="11">
        <v>0</v>
      </c>
      <c r="N91" s="14" t="s">
        <v>58</v>
      </c>
      <c r="O91" s="64" t="s">
        <v>58</v>
      </c>
      <c r="P91" s="64" t="s">
        <v>58</v>
      </c>
      <c r="Q91" s="18">
        <v>0</v>
      </c>
      <c r="R91" s="17" t="s">
        <v>56</v>
      </c>
      <c r="S91" s="64" t="s">
        <v>56</v>
      </c>
      <c r="T91" s="64" t="s">
        <v>58</v>
      </c>
      <c r="U91" s="64" t="s">
        <v>58</v>
      </c>
      <c r="V91" s="64">
        <v>0</v>
      </c>
      <c r="W91" s="11" t="s">
        <v>58</v>
      </c>
      <c r="X91" s="490" t="s">
        <v>179</v>
      </c>
      <c r="Y91" s="203">
        <v>0</v>
      </c>
      <c r="Z91" s="205">
        <v>0</v>
      </c>
      <c r="AA91" s="204" t="s">
        <v>56</v>
      </c>
      <c r="AB91" s="713" t="s">
        <v>56</v>
      </c>
      <c r="AC91" s="203" t="s">
        <v>56</v>
      </c>
      <c r="AD91" s="205" t="s">
        <v>56</v>
      </c>
      <c r="AE91" s="491">
        <v>0</v>
      </c>
      <c r="AF91" s="204">
        <v>0</v>
      </c>
      <c r="AG91" s="673" t="s">
        <v>56</v>
      </c>
    </row>
    <row r="92" spans="1:33" ht="30" customHeight="1" x14ac:dyDescent="0.25">
      <c r="A92" s="38" t="s">
        <v>49</v>
      </c>
      <c r="B92" s="837" t="s">
        <v>96</v>
      </c>
      <c r="C92" s="837" t="s">
        <v>175</v>
      </c>
      <c r="D92" s="471" t="s">
        <v>269</v>
      </c>
      <c r="E92" s="471" t="s">
        <v>269</v>
      </c>
      <c r="F92" s="472" t="s">
        <v>272</v>
      </c>
      <c r="G92" s="647" t="s">
        <v>269</v>
      </c>
      <c r="H92" s="872" t="s">
        <v>55</v>
      </c>
      <c r="I92" s="14" t="s">
        <v>56</v>
      </c>
      <c r="J92" s="64" t="s">
        <v>56</v>
      </c>
      <c r="K92" s="64" t="s">
        <v>56</v>
      </c>
      <c r="L92" s="64" t="s">
        <v>57</v>
      </c>
      <c r="M92" s="11">
        <v>0</v>
      </c>
      <c r="N92" s="14" t="s">
        <v>58</v>
      </c>
      <c r="O92" s="64" t="s">
        <v>58</v>
      </c>
      <c r="P92" s="64" t="s">
        <v>58</v>
      </c>
      <c r="Q92" s="18">
        <v>0</v>
      </c>
      <c r="R92" s="17" t="s">
        <v>56</v>
      </c>
      <c r="S92" s="64" t="s">
        <v>56</v>
      </c>
      <c r="T92" s="64" t="s">
        <v>58</v>
      </c>
      <c r="U92" s="64" t="s">
        <v>58</v>
      </c>
      <c r="V92" s="64">
        <v>0</v>
      </c>
      <c r="W92" s="11" t="s">
        <v>58</v>
      </c>
      <c r="X92" s="490" t="s">
        <v>179</v>
      </c>
      <c r="Y92" s="203">
        <v>0</v>
      </c>
      <c r="Z92" s="205">
        <v>0</v>
      </c>
      <c r="AA92" s="204" t="s">
        <v>56</v>
      </c>
      <c r="AB92" s="713" t="s">
        <v>56</v>
      </c>
      <c r="AC92" s="203" t="s">
        <v>56</v>
      </c>
      <c r="AD92" s="205" t="s">
        <v>56</v>
      </c>
      <c r="AE92" s="491">
        <v>0</v>
      </c>
      <c r="AF92" s="204">
        <v>0</v>
      </c>
      <c r="AG92" s="673" t="s">
        <v>56</v>
      </c>
    </row>
    <row r="93" spans="1:33" ht="30" customHeight="1" x14ac:dyDescent="0.25">
      <c r="A93" s="38" t="s">
        <v>49</v>
      </c>
      <c r="B93" s="837" t="s">
        <v>96</v>
      </c>
      <c r="C93" s="837" t="s">
        <v>175</v>
      </c>
      <c r="D93" s="471" t="s">
        <v>273</v>
      </c>
      <c r="E93" s="471" t="s">
        <v>274</v>
      </c>
      <c r="F93" s="472" t="s">
        <v>275</v>
      </c>
      <c r="G93" s="647" t="s">
        <v>276</v>
      </c>
      <c r="H93" s="872" t="s">
        <v>55</v>
      </c>
      <c r="I93" s="14" t="s">
        <v>56</v>
      </c>
      <c r="J93" s="64" t="s">
        <v>56</v>
      </c>
      <c r="K93" s="64" t="s">
        <v>56</v>
      </c>
      <c r="L93" s="64" t="s">
        <v>57</v>
      </c>
      <c r="M93" s="11">
        <v>0</v>
      </c>
      <c r="N93" s="14" t="s">
        <v>58</v>
      </c>
      <c r="O93" s="64" t="s">
        <v>58</v>
      </c>
      <c r="P93" s="64" t="s">
        <v>58</v>
      </c>
      <c r="Q93" s="18">
        <v>0</v>
      </c>
      <c r="R93" s="17" t="s">
        <v>56</v>
      </c>
      <c r="S93" s="64" t="s">
        <v>56</v>
      </c>
      <c r="T93" s="64" t="s">
        <v>58</v>
      </c>
      <c r="U93" s="64" t="s">
        <v>58</v>
      </c>
      <c r="V93" s="64">
        <v>0</v>
      </c>
      <c r="W93" s="11" t="s">
        <v>58</v>
      </c>
      <c r="X93" s="490" t="s">
        <v>179</v>
      </c>
      <c r="Y93" s="203">
        <v>0</v>
      </c>
      <c r="Z93" s="205">
        <v>0</v>
      </c>
      <c r="AA93" s="204" t="s">
        <v>56</v>
      </c>
      <c r="AB93" s="713" t="s">
        <v>56</v>
      </c>
      <c r="AC93" s="203" t="s">
        <v>56</v>
      </c>
      <c r="AD93" s="205" t="s">
        <v>56</v>
      </c>
      <c r="AE93" s="491">
        <v>0</v>
      </c>
      <c r="AF93" s="204">
        <v>0</v>
      </c>
      <c r="AG93" s="673" t="s">
        <v>56</v>
      </c>
    </row>
    <row r="94" spans="1:33" ht="32.25" customHeight="1" x14ac:dyDescent="0.25">
      <c r="A94" s="38" t="s">
        <v>49</v>
      </c>
      <c r="B94" s="837" t="s">
        <v>96</v>
      </c>
      <c r="C94" s="837" t="s">
        <v>175</v>
      </c>
      <c r="D94" s="471" t="s">
        <v>273</v>
      </c>
      <c r="E94" s="471" t="s">
        <v>274</v>
      </c>
      <c r="F94" s="472" t="s">
        <v>277</v>
      </c>
      <c r="G94" s="647" t="s">
        <v>278</v>
      </c>
      <c r="H94" s="872" t="s">
        <v>55</v>
      </c>
      <c r="I94" s="14" t="s">
        <v>56</v>
      </c>
      <c r="J94" s="64" t="s">
        <v>56</v>
      </c>
      <c r="K94" s="64" t="s">
        <v>56</v>
      </c>
      <c r="L94" s="64" t="s">
        <v>57</v>
      </c>
      <c r="M94" s="11">
        <v>0</v>
      </c>
      <c r="N94" s="14" t="s">
        <v>58</v>
      </c>
      <c r="O94" s="64" t="s">
        <v>58</v>
      </c>
      <c r="P94" s="64" t="s">
        <v>58</v>
      </c>
      <c r="Q94" s="18">
        <v>0</v>
      </c>
      <c r="R94" s="17" t="s">
        <v>56</v>
      </c>
      <c r="S94" s="64" t="s">
        <v>56</v>
      </c>
      <c r="T94" s="64" t="s">
        <v>58</v>
      </c>
      <c r="U94" s="64" t="s">
        <v>58</v>
      </c>
      <c r="V94" s="64">
        <v>0</v>
      </c>
      <c r="W94" s="11" t="s">
        <v>58</v>
      </c>
      <c r="X94" s="490" t="s">
        <v>179</v>
      </c>
      <c r="Y94" s="203">
        <v>0</v>
      </c>
      <c r="Z94" s="205">
        <v>0</v>
      </c>
      <c r="AA94" s="204" t="s">
        <v>56</v>
      </c>
      <c r="AB94" s="713" t="s">
        <v>56</v>
      </c>
      <c r="AC94" s="203" t="s">
        <v>56</v>
      </c>
      <c r="AD94" s="205" t="s">
        <v>56</v>
      </c>
      <c r="AE94" s="491">
        <v>0</v>
      </c>
      <c r="AF94" s="204">
        <v>0</v>
      </c>
      <c r="AG94" s="673" t="s">
        <v>56</v>
      </c>
    </row>
    <row r="95" spans="1:33" ht="32.25" customHeight="1" x14ac:dyDescent="0.25">
      <c r="A95" s="38" t="s">
        <v>49</v>
      </c>
      <c r="B95" s="837" t="s">
        <v>96</v>
      </c>
      <c r="C95" s="837" t="s">
        <v>175</v>
      </c>
      <c r="D95" s="471" t="s">
        <v>273</v>
      </c>
      <c r="E95" s="471" t="s">
        <v>274</v>
      </c>
      <c r="F95" s="472" t="s">
        <v>279</v>
      </c>
      <c r="G95" s="647" t="s">
        <v>274</v>
      </c>
      <c r="H95" s="872" t="s">
        <v>55</v>
      </c>
      <c r="I95" s="14" t="s">
        <v>56</v>
      </c>
      <c r="J95" s="64" t="s">
        <v>56</v>
      </c>
      <c r="K95" s="64" t="s">
        <v>56</v>
      </c>
      <c r="L95" s="64" t="s">
        <v>57</v>
      </c>
      <c r="M95" s="11">
        <v>0</v>
      </c>
      <c r="N95" s="14" t="s">
        <v>58</v>
      </c>
      <c r="O95" s="64" t="s">
        <v>58</v>
      </c>
      <c r="P95" s="64" t="s">
        <v>58</v>
      </c>
      <c r="Q95" s="18">
        <v>0</v>
      </c>
      <c r="R95" s="17" t="s">
        <v>56</v>
      </c>
      <c r="S95" s="64" t="s">
        <v>56</v>
      </c>
      <c r="T95" s="64" t="s">
        <v>58</v>
      </c>
      <c r="U95" s="64" t="s">
        <v>58</v>
      </c>
      <c r="V95" s="64">
        <v>0</v>
      </c>
      <c r="W95" s="11" t="s">
        <v>58</v>
      </c>
      <c r="X95" s="490" t="s">
        <v>179</v>
      </c>
      <c r="Y95" s="203">
        <v>0</v>
      </c>
      <c r="Z95" s="205">
        <v>0</v>
      </c>
      <c r="AA95" s="204" t="s">
        <v>56</v>
      </c>
      <c r="AB95" s="713" t="s">
        <v>56</v>
      </c>
      <c r="AC95" s="203" t="s">
        <v>56</v>
      </c>
      <c r="AD95" s="205" t="s">
        <v>56</v>
      </c>
      <c r="AE95" s="491">
        <v>0</v>
      </c>
      <c r="AF95" s="204">
        <v>0</v>
      </c>
      <c r="AG95" s="673" t="s">
        <v>56</v>
      </c>
    </row>
    <row r="96" spans="1:33" ht="30" customHeight="1" x14ac:dyDescent="0.25">
      <c r="A96" s="38" t="s">
        <v>49</v>
      </c>
      <c r="B96" s="837" t="s">
        <v>96</v>
      </c>
      <c r="C96" s="837" t="s">
        <v>175</v>
      </c>
      <c r="D96" s="471" t="s">
        <v>280</v>
      </c>
      <c r="E96" s="471" t="s">
        <v>269</v>
      </c>
      <c r="F96" s="472" t="s">
        <v>281</v>
      </c>
      <c r="G96" s="647" t="s">
        <v>282</v>
      </c>
      <c r="H96" s="872" t="s">
        <v>55</v>
      </c>
      <c r="I96" s="14" t="s">
        <v>56</v>
      </c>
      <c r="J96" s="64" t="s">
        <v>56</v>
      </c>
      <c r="K96" s="64" t="s">
        <v>56</v>
      </c>
      <c r="L96" s="64" t="s">
        <v>57</v>
      </c>
      <c r="M96" s="11">
        <v>0</v>
      </c>
      <c r="N96" s="14" t="s">
        <v>58</v>
      </c>
      <c r="O96" s="64" t="s">
        <v>58</v>
      </c>
      <c r="P96" s="64" t="s">
        <v>58</v>
      </c>
      <c r="Q96" s="18">
        <v>0</v>
      </c>
      <c r="R96" s="17" t="s">
        <v>56</v>
      </c>
      <c r="S96" s="64" t="s">
        <v>56</v>
      </c>
      <c r="T96" s="64" t="s">
        <v>58</v>
      </c>
      <c r="U96" s="64" t="s">
        <v>58</v>
      </c>
      <c r="V96" s="64">
        <v>0</v>
      </c>
      <c r="W96" s="11" t="s">
        <v>58</v>
      </c>
      <c r="X96" s="490" t="s">
        <v>179</v>
      </c>
      <c r="Y96" s="203">
        <v>0</v>
      </c>
      <c r="Z96" s="205">
        <v>0</v>
      </c>
      <c r="AA96" s="204" t="s">
        <v>56</v>
      </c>
      <c r="AB96" s="713" t="s">
        <v>56</v>
      </c>
      <c r="AC96" s="203" t="s">
        <v>56</v>
      </c>
      <c r="AD96" s="205" t="s">
        <v>56</v>
      </c>
      <c r="AE96" s="491">
        <v>0</v>
      </c>
      <c r="AF96" s="204">
        <v>0</v>
      </c>
      <c r="AG96" s="673" t="s">
        <v>56</v>
      </c>
    </row>
    <row r="97" spans="1:33" ht="30" customHeight="1" x14ac:dyDescent="0.25">
      <c r="A97" s="38" t="s">
        <v>49</v>
      </c>
      <c r="B97" s="837" t="s">
        <v>96</v>
      </c>
      <c r="C97" s="837" t="s">
        <v>175</v>
      </c>
      <c r="D97" s="471" t="s">
        <v>283</v>
      </c>
      <c r="E97" s="471" t="s">
        <v>284</v>
      </c>
      <c r="F97" s="472" t="s">
        <v>285</v>
      </c>
      <c r="G97" s="647" t="s">
        <v>284</v>
      </c>
      <c r="H97" s="872" t="s">
        <v>55</v>
      </c>
      <c r="I97" s="14" t="s">
        <v>56</v>
      </c>
      <c r="J97" s="64" t="s">
        <v>56</v>
      </c>
      <c r="K97" s="64" t="s">
        <v>56</v>
      </c>
      <c r="L97" s="64" t="s">
        <v>57</v>
      </c>
      <c r="M97" s="11">
        <v>1</v>
      </c>
      <c r="N97" s="14" t="s">
        <v>58</v>
      </c>
      <c r="O97" s="64" t="s">
        <v>58</v>
      </c>
      <c r="P97" s="64" t="s">
        <v>58</v>
      </c>
      <c r="Q97" s="18">
        <v>0</v>
      </c>
      <c r="R97" s="17" t="s">
        <v>56</v>
      </c>
      <c r="S97" s="64" t="s">
        <v>56</v>
      </c>
      <c r="T97" s="64" t="s">
        <v>58</v>
      </c>
      <c r="U97" s="64" t="s">
        <v>58</v>
      </c>
      <c r="V97" s="64">
        <v>0</v>
      </c>
      <c r="W97" s="11" t="s">
        <v>58</v>
      </c>
      <c r="X97" s="490" t="s">
        <v>179</v>
      </c>
      <c r="Y97" s="203">
        <v>0</v>
      </c>
      <c r="Z97" s="205">
        <v>0</v>
      </c>
      <c r="AA97" s="204" t="s">
        <v>56</v>
      </c>
      <c r="AB97" s="713" t="s">
        <v>56</v>
      </c>
      <c r="AC97" s="203" t="s">
        <v>56</v>
      </c>
      <c r="AD97" s="205" t="s">
        <v>56</v>
      </c>
      <c r="AE97" s="491">
        <v>0</v>
      </c>
      <c r="AF97" s="204">
        <v>0</v>
      </c>
      <c r="AG97" s="673" t="s">
        <v>56</v>
      </c>
    </row>
    <row r="98" spans="1:33" ht="30" customHeight="1" x14ac:dyDescent="0.25">
      <c r="A98" s="38" t="s">
        <v>49</v>
      </c>
      <c r="B98" s="837" t="s">
        <v>96</v>
      </c>
      <c r="C98" s="837" t="s">
        <v>175</v>
      </c>
      <c r="D98" s="471" t="s">
        <v>283</v>
      </c>
      <c r="E98" s="471" t="s">
        <v>284</v>
      </c>
      <c r="F98" s="472" t="s">
        <v>286</v>
      </c>
      <c r="G98" s="647" t="s">
        <v>284</v>
      </c>
      <c r="H98" s="872" t="s">
        <v>55</v>
      </c>
      <c r="I98" s="14" t="s">
        <v>56</v>
      </c>
      <c r="J98" s="64" t="s">
        <v>56</v>
      </c>
      <c r="K98" s="64" t="s">
        <v>56</v>
      </c>
      <c r="L98" s="64" t="s">
        <v>57</v>
      </c>
      <c r="M98" s="11">
        <v>0</v>
      </c>
      <c r="N98" s="14" t="s">
        <v>58</v>
      </c>
      <c r="O98" s="64" t="s">
        <v>58</v>
      </c>
      <c r="P98" s="64" t="s">
        <v>58</v>
      </c>
      <c r="Q98" s="18">
        <v>0</v>
      </c>
      <c r="R98" s="17" t="s">
        <v>56</v>
      </c>
      <c r="S98" s="64" t="s">
        <v>56</v>
      </c>
      <c r="T98" s="64" t="s">
        <v>58</v>
      </c>
      <c r="U98" s="64" t="s">
        <v>58</v>
      </c>
      <c r="V98" s="64">
        <v>0</v>
      </c>
      <c r="W98" s="11" t="s">
        <v>58</v>
      </c>
      <c r="X98" s="490" t="s">
        <v>179</v>
      </c>
      <c r="Y98" s="203">
        <v>0</v>
      </c>
      <c r="Z98" s="205">
        <v>0</v>
      </c>
      <c r="AA98" s="204" t="s">
        <v>56</v>
      </c>
      <c r="AB98" s="713" t="s">
        <v>56</v>
      </c>
      <c r="AC98" s="203" t="s">
        <v>56</v>
      </c>
      <c r="AD98" s="205" t="s">
        <v>56</v>
      </c>
      <c r="AE98" s="491">
        <v>0</v>
      </c>
      <c r="AF98" s="204">
        <v>0</v>
      </c>
      <c r="AG98" s="673" t="s">
        <v>56</v>
      </c>
    </row>
    <row r="99" spans="1:33" ht="30" customHeight="1" x14ac:dyDescent="0.25">
      <c r="A99" s="38" t="s">
        <v>49</v>
      </c>
      <c r="B99" s="837" t="s">
        <v>96</v>
      </c>
      <c r="C99" s="837" t="s">
        <v>175</v>
      </c>
      <c r="D99" s="471" t="s">
        <v>287</v>
      </c>
      <c r="E99" s="471" t="s">
        <v>177</v>
      </c>
      <c r="F99" s="472" t="s">
        <v>288</v>
      </c>
      <c r="G99" s="647" t="s">
        <v>289</v>
      </c>
      <c r="H99" s="872" t="s">
        <v>55</v>
      </c>
      <c r="I99" s="14" t="s">
        <v>56</v>
      </c>
      <c r="J99" s="64" t="s">
        <v>56</v>
      </c>
      <c r="K99" s="64" t="s">
        <v>56</v>
      </c>
      <c r="L99" s="64" t="s">
        <v>57</v>
      </c>
      <c r="M99" s="11">
        <v>0</v>
      </c>
      <c r="N99" s="14" t="s">
        <v>58</v>
      </c>
      <c r="O99" s="64" t="s">
        <v>58</v>
      </c>
      <c r="P99" s="64" t="s">
        <v>58</v>
      </c>
      <c r="Q99" s="18">
        <v>0</v>
      </c>
      <c r="R99" s="17" t="s">
        <v>56</v>
      </c>
      <c r="S99" s="64" t="s">
        <v>56</v>
      </c>
      <c r="T99" s="64" t="s">
        <v>58</v>
      </c>
      <c r="U99" s="64" t="s">
        <v>58</v>
      </c>
      <c r="V99" s="64">
        <v>0</v>
      </c>
      <c r="W99" s="11" t="s">
        <v>58</v>
      </c>
      <c r="X99" s="490" t="s">
        <v>179</v>
      </c>
      <c r="Y99" s="203">
        <v>0</v>
      </c>
      <c r="Z99" s="205">
        <v>0</v>
      </c>
      <c r="AA99" s="204" t="s">
        <v>56</v>
      </c>
      <c r="AB99" s="713" t="s">
        <v>56</v>
      </c>
      <c r="AC99" s="203" t="s">
        <v>56</v>
      </c>
      <c r="AD99" s="205" t="s">
        <v>56</v>
      </c>
      <c r="AE99" s="491">
        <v>0</v>
      </c>
      <c r="AF99" s="204">
        <v>0</v>
      </c>
      <c r="AG99" s="673" t="s">
        <v>56</v>
      </c>
    </row>
    <row r="100" spans="1:33" ht="30" customHeight="1" x14ac:dyDescent="0.25">
      <c r="A100" s="38" t="s">
        <v>49</v>
      </c>
      <c r="B100" s="837" t="s">
        <v>96</v>
      </c>
      <c r="C100" s="837" t="s">
        <v>175</v>
      </c>
      <c r="D100" s="471" t="s">
        <v>290</v>
      </c>
      <c r="E100" s="471" t="s">
        <v>177</v>
      </c>
      <c r="F100" s="472" t="s">
        <v>291</v>
      </c>
      <c r="G100" s="647" t="s">
        <v>177</v>
      </c>
      <c r="H100" s="872" t="s">
        <v>55</v>
      </c>
      <c r="I100" s="14" t="s">
        <v>56</v>
      </c>
      <c r="J100" s="64" t="s">
        <v>56</v>
      </c>
      <c r="K100" s="64" t="s">
        <v>56</v>
      </c>
      <c r="L100" s="64" t="s">
        <v>57</v>
      </c>
      <c r="M100" s="11">
        <v>0</v>
      </c>
      <c r="N100" s="14" t="s">
        <v>58</v>
      </c>
      <c r="O100" s="64" t="s">
        <v>58</v>
      </c>
      <c r="P100" s="64" t="s">
        <v>58</v>
      </c>
      <c r="Q100" s="18">
        <v>0</v>
      </c>
      <c r="R100" s="17" t="s">
        <v>56</v>
      </c>
      <c r="S100" s="64" t="s">
        <v>56</v>
      </c>
      <c r="T100" s="64" t="s">
        <v>58</v>
      </c>
      <c r="U100" s="64" t="s">
        <v>58</v>
      </c>
      <c r="V100" s="64">
        <v>0</v>
      </c>
      <c r="W100" s="11" t="s">
        <v>58</v>
      </c>
      <c r="X100" s="490" t="s">
        <v>179</v>
      </c>
      <c r="Y100" s="203">
        <v>0</v>
      </c>
      <c r="Z100" s="205">
        <v>0</v>
      </c>
      <c r="AA100" s="204" t="s">
        <v>56</v>
      </c>
      <c r="AB100" s="713" t="s">
        <v>56</v>
      </c>
      <c r="AC100" s="203" t="s">
        <v>56</v>
      </c>
      <c r="AD100" s="205" t="s">
        <v>56</v>
      </c>
      <c r="AE100" s="491">
        <v>0</v>
      </c>
      <c r="AF100" s="204">
        <v>0</v>
      </c>
      <c r="AG100" s="673" t="s">
        <v>56</v>
      </c>
    </row>
    <row r="101" spans="1:33" ht="30" customHeight="1" x14ac:dyDescent="0.25">
      <c r="A101" s="38" t="s">
        <v>49</v>
      </c>
      <c r="B101" s="837" t="s">
        <v>50</v>
      </c>
      <c r="C101" s="837" t="s">
        <v>51</v>
      </c>
      <c r="D101" s="471" t="s">
        <v>292</v>
      </c>
      <c r="E101" s="471" t="s">
        <v>293</v>
      </c>
      <c r="F101" s="472" t="s">
        <v>294</v>
      </c>
      <c r="G101" s="647" t="s">
        <v>293</v>
      </c>
      <c r="H101" s="872" t="s">
        <v>55</v>
      </c>
      <c r="I101" s="14" t="s">
        <v>56</v>
      </c>
      <c r="J101" s="64" t="s">
        <v>56</v>
      </c>
      <c r="K101" s="64" t="s">
        <v>56</v>
      </c>
      <c r="L101" s="64" t="s">
        <v>57</v>
      </c>
      <c r="M101" s="11">
        <v>0</v>
      </c>
      <c r="N101" s="14" t="s">
        <v>58</v>
      </c>
      <c r="O101" s="64" t="s">
        <v>58</v>
      </c>
      <c r="P101" s="64" t="s">
        <v>58</v>
      </c>
      <c r="Q101" s="18">
        <v>0</v>
      </c>
      <c r="R101" s="17" t="s">
        <v>56</v>
      </c>
      <c r="S101" s="64" t="s">
        <v>56</v>
      </c>
      <c r="T101" s="64" t="s">
        <v>58</v>
      </c>
      <c r="U101" s="64" t="s">
        <v>58</v>
      </c>
      <c r="V101" s="64">
        <v>0</v>
      </c>
      <c r="W101" s="11" t="s">
        <v>58</v>
      </c>
      <c r="X101" s="490" t="s">
        <v>179</v>
      </c>
      <c r="Y101" s="203">
        <v>0</v>
      </c>
      <c r="Z101" s="205">
        <v>0</v>
      </c>
      <c r="AA101" s="204" t="s">
        <v>56</v>
      </c>
      <c r="AB101" s="713" t="s">
        <v>56</v>
      </c>
      <c r="AC101" s="203" t="s">
        <v>56</v>
      </c>
      <c r="AD101" s="205" t="s">
        <v>56</v>
      </c>
      <c r="AE101" s="491">
        <v>0</v>
      </c>
      <c r="AF101" s="204">
        <v>0</v>
      </c>
      <c r="AG101" s="673" t="s">
        <v>56</v>
      </c>
    </row>
    <row r="102" spans="1:33" ht="30" customHeight="1" x14ac:dyDescent="0.25">
      <c r="A102" s="38" t="s">
        <v>49</v>
      </c>
      <c r="B102" s="837" t="s">
        <v>50</v>
      </c>
      <c r="C102" s="837" t="s">
        <v>51</v>
      </c>
      <c r="D102" s="471" t="s">
        <v>292</v>
      </c>
      <c r="E102" s="471" t="s">
        <v>293</v>
      </c>
      <c r="F102" s="472" t="s">
        <v>295</v>
      </c>
      <c r="G102" s="647" t="s">
        <v>296</v>
      </c>
      <c r="H102" s="872" t="s">
        <v>55</v>
      </c>
      <c r="I102" s="14" t="s">
        <v>56</v>
      </c>
      <c r="J102" s="64" t="s">
        <v>56</v>
      </c>
      <c r="K102" s="64" t="s">
        <v>56</v>
      </c>
      <c r="L102" s="64" t="s">
        <v>57</v>
      </c>
      <c r="M102" s="11">
        <v>0</v>
      </c>
      <c r="N102" s="14" t="s">
        <v>58</v>
      </c>
      <c r="O102" s="64" t="s">
        <v>58</v>
      </c>
      <c r="P102" s="64" t="s">
        <v>58</v>
      </c>
      <c r="Q102" s="18">
        <v>0</v>
      </c>
      <c r="R102" s="17" t="s">
        <v>56</v>
      </c>
      <c r="S102" s="64" t="s">
        <v>56</v>
      </c>
      <c r="T102" s="64" t="s">
        <v>58</v>
      </c>
      <c r="U102" s="64" t="s">
        <v>58</v>
      </c>
      <c r="V102" s="64">
        <v>0</v>
      </c>
      <c r="W102" s="11" t="s">
        <v>58</v>
      </c>
      <c r="X102" s="490" t="s">
        <v>179</v>
      </c>
      <c r="Y102" s="203">
        <v>0</v>
      </c>
      <c r="Z102" s="205">
        <v>0</v>
      </c>
      <c r="AA102" s="204" t="s">
        <v>56</v>
      </c>
      <c r="AB102" s="713" t="s">
        <v>56</v>
      </c>
      <c r="AC102" s="203" t="s">
        <v>56</v>
      </c>
      <c r="AD102" s="205" t="s">
        <v>56</v>
      </c>
      <c r="AE102" s="491">
        <v>0</v>
      </c>
      <c r="AF102" s="204">
        <v>0</v>
      </c>
      <c r="AG102" s="673" t="s">
        <v>56</v>
      </c>
    </row>
    <row r="103" spans="1:33" ht="30" customHeight="1" x14ac:dyDescent="0.25">
      <c r="A103" s="38" t="s">
        <v>49</v>
      </c>
      <c r="B103" s="837" t="s">
        <v>50</v>
      </c>
      <c r="C103" s="837" t="s">
        <v>51</v>
      </c>
      <c r="D103" s="471" t="s">
        <v>292</v>
      </c>
      <c r="E103" s="471" t="s">
        <v>293</v>
      </c>
      <c r="F103" s="472" t="s">
        <v>297</v>
      </c>
      <c r="G103" s="647" t="s">
        <v>293</v>
      </c>
      <c r="H103" s="872" t="s">
        <v>55</v>
      </c>
      <c r="I103" s="14" t="s">
        <v>56</v>
      </c>
      <c r="J103" s="64" t="s">
        <v>56</v>
      </c>
      <c r="K103" s="64" t="s">
        <v>56</v>
      </c>
      <c r="L103" s="64" t="s">
        <v>57</v>
      </c>
      <c r="M103" s="11">
        <v>0</v>
      </c>
      <c r="N103" s="14" t="s">
        <v>58</v>
      </c>
      <c r="O103" s="64" t="s">
        <v>58</v>
      </c>
      <c r="P103" s="64" t="s">
        <v>58</v>
      </c>
      <c r="Q103" s="18">
        <v>0</v>
      </c>
      <c r="R103" s="17" t="s">
        <v>56</v>
      </c>
      <c r="S103" s="64" t="s">
        <v>56</v>
      </c>
      <c r="T103" s="64" t="s">
        <v>58</v>
      </c>
      <c r="U103" s="64" t="s">
        <v>58</v>
      </c>
      <c r="V103" s="64">
        <v>0</v>
      </c>
      <c r="W103" s="11" t="s">
        <v>58</v>
      </c>
      <c r="X103" s="490" t="s">
        <v>179</v>
      </c>
      <c r="Y103" s="203">
        <v>0</v>
      </c>
      <c r="Z103" s="205">
        <v>0</v>
      </c>
      <c r="AA103" s="204" t="s">
        <v>56</v>
      </c>
      <c r="AB103" s="713" t="s">
        <v>56</v>
      </c>
      <c r="AC103" s="203" t="s">
        <v>56</v>
      </c>
      <c r="AD103" s="205" t="s">
        <v>56</v>
      </c>
      <c r="AE103" s="491">
        <v>0</v>
      </c>
      <c r="AF103" s="204">
        <v>0</v>
      </c>
      <c r="AG103" s="673" t="s">
        <v>56</v>
      </c>
    </row>
    <row r="104" spans="1:33" ht="30" customHeight="1" x14ac:dyDescent="0.25">
      <c r="A104" s="38" t="s">
        <v>49</v>
      </c>
      <c r="B104" s="837" t="s">
        <v>50</v>
      </c>
      <c r="C104" s="837" t="s">
        <v>51</v>
      </c>
      <c r="D104" s="471" t="s">
        <v>292</v>
      </c>
      <c r="E104" s="471" t="s">
        <v>293</v>
      </c>
      <c r="F104" s="472" t="s">
        <v>298</v>
      </c>
      <c r="G104" s="647" t="s">
        <v>296</v>
      </c>
      <c r="H104" s="872" t="s">
        <v>55</v>
      </c>
      <c r="I104" s="14" t="s">
        <v>56</v>
      </c>
      <c r="J104" s="64" t="s">
        <v>56</v>
      </c>
      <c r="K104" s="64" t="s">
        <v>56</v>
      </c>
      <c r="L104" s="64" t="s">
        <v>57</v>
      </c>
      <c r="M104" s="11">
        <v>0</v>
      </c>
      <c r="N104" s="14" t="s">
        <v>58</v>
      </c>
      <c r="O104" s="64" t="s">
        <v>58</v>
      </c>
      <c r="P104" s="64" t="s">
        <v>58</v>
      </c>
      <c r="Q104" s="18">
        <v>0</v>
      </c>
      <c r="R104" s="17" t="s">
        <v>56</v>
      </c>
      <c r="S104" s="64" t="s">
        <v>56</v>
      </c>
      <c r="T104" s="64" t="s">
        <v>58</v>
      </c>
      <c r="U104" s="64" t="s">
        <v>58</v>
      </c>
      <c r="V104" s="64">
        <v>0</v>
      </c>
      <c r="W104" s="11" t="s">
        <v>58</v>
      </c>
      <c r="X104" s="490" t="s">
        <v>179</v>
      </c>
      <c r="Y104" s="203">
        <v>0</v>
      </c>
      <c r="Z104" s="205">
        <v>0</v>
      </c>
      <c r="AA104" s="204" t="s">
        <v>56</v>
      </c>
      <c r="AB104" s="713" t="s">
        <v>56</v>
      </c>
      <c r="AC104" s="203" t="s">
        <v>56</v>
      </c>
      <c r="AD104" s="205" t="s">
        <v>56</v>
      </c>
      <c r="AE104" s="491">
        <v>0</v>
      </c>
      <c r="AF104" s="204">
        <v>0</v>
      </c>
      <c r="AG104" s="673" t="s">
        <v>56</v>
      </c>
    </row>
    <row r="105" spans="1:33" ht="30" customHeight="1" x14ac:dyDescent="0.25">
      <c r="A105" s="38" t="s">
        <v>49</v>
      </c>
      <c r="B105" s="837" t="s">
        <v>50</v>
      </c>
      <c r="C105" s="837" t="s">
        <v>51</v>
      </c>
      <c r="D105" s="471" t="s">
        <v>299</v>
      </c>
      <c r="E105" s="471" t="s">
        <v>299</v>
      </c>
      <c r="F105" s="472" t="s">
        <v>300</v>
      </c>
      <c r="G105" s="647" t="s">
        <v>301</v>
      </c>
      <c r="H105" s="872" t="s">
        <v>55</v>
      </c>
      <c r="I105" s="14" t="s">
        <v>56</v>
      </c>
      <c r="J105" s="64" t="s">
        <v>56</v>
      </c>
      <c r="K105" s="64" t="s">
        <v>56</v>
      </c>
      <c r="L105" s="64" t="s">
        <v>57</v>
      </c>
      <c r="M105" s="11">
        <v>0</v>
      </c>
      <c r="N105" s="14" t="s">
        <v>58</v>
      </c>
      <c r="O105" s="64" t="s">
        <v>58</v>
      </c>
      <c r="P105" s="64" t="s">
        <v>58</v>
      </c>
      <c r="Q105" s="18">
        <v>0</v>
      </c>
      <c r="R105" s="17" t="s">
        <v>56</v>
      </c>
      <c r="S105" s="64" t="s">
        <v>56</v>
      </c>
      <c r="T105" s="64" t="s">
        <v>58</v>
      </c>
      <c r="U105" s="64" t="s">
        <v>58</v>
      </c>
      <c r="V105" s="64">
        <v>0</v>
      </c>
      <c r="W105" s="11" t="s">
        <v>58</v>
      </c>
      <c r="X105" s="490" t="s">
        <v>179</v>
      </c>
      <c r="Y105" s="203">
        <v>0</v>
      </c>
      <c r="Z105" s="205">
        <v>0</v>
      </c>
      <c r="AA105" s="204" t="s">
        <v>56</v>
      </c>
      <c r="AB105" s="713" t="s">
        <v>56</v>
      </c>
      <c r="AC105" s="203" t="s">
        <v>56</v>
      </c>
      <c r="AD105" s="205" t="s">
        <v>56</v>
      </c>
      <c r="AE105" s="491">
        <v>0</v>
      </c>
      <c r="AF105" s="204">
        <v>0</v>
      </c>
      <c r="AG105" s="673" t="s">
        <v>56</v>
      </c>
    </row>
    <row r="106" spans="1:33" ht="30" customHeight="1" x14ac:dyDescent="0.25">
      <c r="A106" s="38" t="s">
        <v>49</v>
      </c>
      <c r="B106" s="837" t="s">
        <v>50</v>
      </c>
      <c r="C106" s="837" t="s">
        <v>51</v>
      </c>
      <c r="D106" s="471" t="s">
        <v>299</v>
      </c>
      <c r="E106" s="471" t="s">
        <v>299</v>
      </c>
      <c r="F106" s="472" t="s">
        <v>302</v>
      </c>
      <c r="G106" s="647" t="s">
        <v>303</v>
      </c>
      <c r="H106" s="872" t="s">
        <v>55</v>
      </c>
      <c r="I106" s="14" t="s">
        <v>56</v>
      </c>
      <c r="J106" s="64" t="s">
        <v>56</v>
      </c>
      <c r="K106" s="64" t="s">
        <v>56</v>
      </c>
      <c r="L106" s="64" t="s">
        <v>57</v>
      </c>
      <c r="M106" s="11">
        <v>0</v>
      </c>
      <c r="N106" s="14" t="s">
        <v>58</v>
      </c>
      <c r="O106" s="64" t="s">
        <v>58</v>
      </c>
      <c r="P106" s="64" t="s">
        <v>58</v>
      </c>
      <c r="Q106" s="18">
        <v>0</v>
      </c>
      <c r="R106" s="17" t="s">
        <v>56</v>
      </c>
      <c r="S106" s="64" t="s">
        <v>56</v>
      </c>
      <c r="T106" s="64" t="s">
        <v>58</v>
      </c>
      <c r="U106" s="64" t="s">
        <v>58</v>
      </c>
      <c r="V106" s="64">
        <v>0</v>
      </c>
      <c r="W106" s="11" t="s">
        <v>58</v>
      </c>
      <c r="X106" s="490" t="s">
        <v>179</v>
      </c>
      <c r="Y106" s="203">
        <v>0</v>
      </c>
      <c r="Z106" s="205">
        <v>0</v>
      </c>
      <c r="AA106" s="204" t="s">
        <v>56</v>
      </c>
      <c r="AB106" s="713" t="s">
        <v>56</v>
      </c>
      <c r="AC106" s="203" t="s">
        <v>56</v>
      </c>
      <c r="AD106" s="205" t="s">
        <v>56</v>
      </c>
      <c r="AE106" s="491">
        <v>0</v>
      </c>
      <c r="AF106" s="204">
        <v>0</v>
      </c>
      <c r="AG106" s="673" t="s">
        <v>56</v>
      </c>
    </row>
    <row r="107" spans="1:33" ht="30" customHeight="1" x14ac:dyDescent="0.25">
      <c r="A107" s="38" t="s">
        <v>49</v>
      </c>
      <c r="B107" s="837" t="s">
        <v>50</v>
      </c>
      <c r="C107" s="837" t="s">
        <v>51</v>
      </c>
      <c r="D107" s="471" t="s">
        <v>304</v>
      </c>
      <c r="E107" s="471" t="s">
        <v>305</v>
      </c>
      <c r="F107" s="472" t="s">
        <v>306</v>
      </c>
      <c r="G107" s="647" t="s">
        <v>305</v>
      </c>
      <c r="H107" s="872" t="s">
        <v>55</v>
      </c>
      <c r="I107" s="14" t="s">
        <v>56</v>
      </c>
      <c r="J107" s="64" t="s">
        <v>56</v>
      </c>
      <c r="K107" s="64" t="s">
        <v>56</v>
      </c>
      <c r="L107" s="64" t="s">
        <v>57</v>
      </c>
      <c r="M107" s="11">
        <v>0</v>
      </c>
      <c r="N107" s="14" t="s">
        <v>58</v>
      </c>
      <c r="O107" s="64" t="s">
        <v>58</v>
      </c>
      <c r="P107" s="64" t="s">
        <v>58</v>
      </c>
      <c r="Q107" s="18">
        <v>0</v>
      </c>
      <c r="R107" s="17" t="s">
        <v>56</v>
      </c>
      <c r="S107" s="64" t="s">
        <v>56</v>
      </c>
      <c r="T107" s="64" t="s">
        <v>58</v>
      </c>
      <c r="U107" s="64" t="s">
        <v>58</v>
      </c>
      <c r="V107" s="64">
        <v>0</v>
      </c>
      <c r="W107" s="11" t="s">
        <v>58</v>
      </c>
      <c r="X107" s="490" t="s">
        <v>179</v>
      </c>
      <c r="Y107" s="203">
        <v>0</v>
      </c>
      <c r="Z107" s="205">
        <v>0</v>
      </c>
      <c r="AA107" s="204" t="s">
        <v>56</v>
      </c>
      <c r="AB107" s="713" t="s">
        <v>56</v>
      </c>
      <c r="AC107" s="203" t="s">
        <v>56</v>
      </c>
      <c r="AD107" s="205" t="s">
        <v>56</v>
      </c>
      <c r="AE107" s="491">
        <v>0</v>
      </c>
      <c r="AF107" s="204">
        <v>0</v>
      </c>
      <c r="AG107" s="673" t="s">
        <v>56</v>
      </c>
    </row>
    <row r="108" spans="1:33" ht="30" customHeight="1" x14ac:dyDescent="0.25">
      <c r="A108" s="38" t="s">
        <v>49</v>
      </c>
      <c r="B108" s="837" t="s">
        <v>50</v>
      </c>
      <c r="C108" s="837" t="s">
        <v>51</v>
      </c>
      <c r="D108" s="471" t="s">
        <v>307</v>
      </c>
      <c r="E108" s="471" t="s">
        <v>60</v>
      </c>
      <c r="F108" s="472" t="s">
        <v>308</v>
      </c>
      <c r="G108" s="647" t="s">
        <v>309</v>
      </c>
      <c r="H108" s="872" t="s">
        <v>55</v>
      </c>
      <c r="I108" s="14" t="s">
        <v>56</v>
      </c>
      <c r="J108" s="64" t="s">
        <v>56</v>
      </c>
      <c r="K108" s="64" t="s">
        <v>56</v>
      </c>
      <c r="L108" s="64" t="s">
        <v>57</v>
      </c>
      <c r="M108" s="11">
        <v>0</v>
      </c>
      <c r="N108" s="14" t="s">
        <v>58</v>
      </c>
      <c r="O108" s="64" t="s">
        <v>58</v>
      </c>
      <c r="P108" s="64" t="s">
        <v>58</v>
      </c>
      <c r="Q108" s="18">
        <v>0</v>
      </c>
      <c r="R108" s="17" t="s">
        <v>56</v>
      </c>
      <c r="S108" s="64" t="s">
        <v>56</v>
      </c>
      <c r="T108" s="64">
        <v>0</v>
      </c>
      <c r="U108" s="64">
        <v>3</v>
      </c>
      <c r="V108" s="64">
        <v>0</v>
      </c>
      <c r="W108" s="11">
        <v>0</v>
      </c>
      <c r="X108" s="490" t="s">
        <v>179</v>
      </c>
      <c r="Y108" s="203">
        <v>0</v>
      </c>
      <c r="Z108" s="205">
        <v>0</v>
      </c>
      <c r="AA108" s="204" t="s">
        <v>56</v>
      </c>
      <c r="AB108" s="713" t="s">
        <v>56</v>
      </c>
      <c r="AC108" s="203" t="s">
        <v>56</v>
      </c>
      <c r="AD108" s="205" t="s">
        <v>56</v>
      </c>
      <c r="AE108" s="491">
        <v>0</v>
      </c>
      <c r="AF108" s="204">
        <v>0</v>
      </c>
      <c r="AG108" s="673" t="s">
        <v>56</v>
      </c>
    </row>
    <row r="109" spans="1:33" ht="30" customHeight="1" x14ac:dyDescent="0.25">
      <c r="A109" s="38" t="s">
        <v>49</v>
      </c>
      <c r="B109" s="837" t="s">
        <v>50</v>
      </c>
      <c r="C109" s="837" t="s">
        <v>51</v>
      </c>
      <c r="D109" s="471" t="s">
        <v>307</v>
      </c>
      <c r="E109" s="471" t="s">
        <v>60</v>
      </c>
      <c r="F109" s="472" t="s">
        <v>310</v>
      </c>
      <c r="G109" s="647" t="s">
        <v>311</v>
      </c>
      <c r="H109" s="872" t="s">
        <v>55</v>
      </c>
      <c r="I109" s="14" t="s">
        <v>56</v>
      </c>
      <c r="J109" s="64" t="s">
        <v>56</v>
      </c>
      <c r="K109" s="64" t="s">
        <v>56</v>
      </c>
      <c r="L109" s="64" t="s">
        <v>57</v>
      </c>
      <c r="M109" s="11">
        <v>0</v>
      </c>
      <c r="N109" s="14" t="s">
        <v>58</v>
      </c>
      <c r="O109" s="64" t="s">
        <v>58</v>
      </c>
      <c r="P109" s="64" t="s">
        <v>58</v>
      </c>
      <c r="Q109" s="18">
        <v>0</v>
      </c>
      <c r="R109" s="17" t="s">
        <v>56</v>
      </c>
      <c r="S109" s="64" t="s">
        <v>56</v>
      </c>
      <c r="T109" s="64">
        <v>0</v>
      </c>
      <c r="U109" s="64">
        <v>1</v>
      </c>
      <c r="V109" s="64">
        <v>0</v>
      </c>
      <c r="W109" s="11">
        <v>0</v>
      </c>
      <c r="X109" s="490" t="s">
        <v>179</v>
      </c>
      <c r="Y109" s="203">
        <v>0</v>
      </c>
      <c r="Z109" s="205">
        <v>0</v>
      </c>
      <c r="AA109" s="204" t="s">
        <v>56</v>
      </c>
      <c r="AB109" s="713" t="s">
        <v>56</v>
      </c>
      <c r="AC109" s="203" t="s">
        <v>56</v>
      </c>
      <c r="AD109" s="205" t="s">
        <v>56</v>
      </c>
      <c r="AE109" s="491">
        <v>0</v>
      </c>
      <c r="AF109" s="204">
        <v>0</v>
      </c>
      <c r="AG109" s="673" t="s">
        <v>56</v>
      </c>
    </row>
    <row r="110" spans="1:33" ht="30" customHeight="1" x14ac:dyDescent="0.25">
      <c r="A110" s="38" t="s">
        <v>49</v>
      </c>
      <c r="B110" s="837" t="s">
        <v>50</v>
      </c>
      <c r="C110" s="837" t="s">
        <v>51</v>
      </c>
      <c r="D110" s="471" t="s">
        <v>307</v>
      </c>
      <c r="E110" s="471" t="s">
        <v>60</v>
      </c>
      <c r="F110" s="472" t="s">
        <v>312</v>
      </c>
      <c r="G110" s="647" t="s">
        <v>311</v>
      </c>
      <c r="H110" s="872" t="s">
        <v>55</v>
      </c>
      <c r="I110" s="14" t="s">
        <v>56</v>
      </c>
      <c r="J110" s="64" t="s">
        <v>56</v>
      </c>
      <c r="K110" s="64" t="s">
        <v>56</v>
      </c>
      <c r="L110" s="64" t="s">
        <v>57</v>
      </c>
      <c r="M110" s="11">
        <v>0</v>
      </c>
      <c r="N110" s="14" t="s">
        <v>58</v>
      </c>
      <c r="O110" s="64" t="s">
        <v>58</v>
      </c>
      <c r="P110" s="64" t="s">
        <v>58</v>
      </c>
      <c r="Q110" s="18">
        <v>0</v>
      </c>
      <c r="R110" s="17" t="s">
        <v>56</v>
      </c>
      <c r="S110" s="64" t="s">
        <v>56</v>
      </c>
      <c r="T110" s="64">
        <v>0</v>
      </c>
      <c r="U110" s="64">
        <v>2</v>
      </c>
      <c r="V110" s="64">
        <v>0</v>
      </c>
      <c r="W110" s="11">
        <v>0</v>
      </c>
      <c r="X110" s="490" t="s">
        <v>179</v>
      </c>
      <c r="Y110" s="203">
        <v>0</v>
      </c>
      <c r="Z110" s="205">
        <v>0</v>
      </c>
      <c r="AA110" s="204" t="s">
        <v>56</v>
      </c>
      <c r="AB110" s="713" t="s">
        <v>56</v>
      </c>
      <c r="AC110" s="203" t="s">
        <v>56</v>
      </c>
      <c r="AD110" s="205" t="s">
        <v>56</v>
      </c>
      <c r="AE110" s="491">
        <v>0</v>
      </c>
      <c r="AF110" s="204">
        <v>0</v>
      </c>
      <c r="AG110" s="673" t="s">
        <v>56</v>
      </c>
    </row>
    <row r="111" spans="1:33" ht="30" customHeight="1" x14ac:dyDescent="0.25">
      <c r="A111" s="38" t="s">
        <v>49</v>
      </c>
      <c r="B111" s="837" t="s">
        <v>50</v>
      </c>
      <c r="C111" s="837" t="s">
        <v>51</v>
      </c>
      <c r="D111" s="471" t="s">
        <v>307</v>
      </c>
      <c r="E111" s="471" t="s">
        <v>60</v>
      </c>
      <c r="F111" s="472" t="s">
        <v>313</v>
      </c>
      <c r="G111" s="647" t="s">
        <v>314</v>
      </c>
      <c r="H111" s="872" t="s">
        <v>55</v>
      </c>
      <c r="I111" s="14" t="s">
        <v>56</v>
      </c>
      <c r="J111" s="64" t="s">
        <v>56</v>
      </c>
      <c r="K111" s="64" t="s">
        <v>56</v>
      </c>
      <c r="L111" s="64" t="s">
        <v>57</v>
      </c>
      <c r="M111" s="11">
        <v>0</v>
      </c>
      <c r="N111" s="14" t="s">
        <v>58</v>
      </c>
      <c r="O111" s="64" t="s">
        <v>58</v>
      </c>
      <c r="P111" s="64" t="s">
        <v>58</v>
      </c>
      <c r="Q111" s="18">
        <v>0</v>
      </c>
      <c r="R111" s="17" t="s">
        <v>56</v>
      </c>
      <c r="S111" s="64" t="s">
        <v>56</v>
      </c>
      <c r="T111" s="64">
        <v>0</v>
      </c>
      <c r="U111" s="64">
        <v>2</v>
      </c>
      <c r="V111" s="64">
        <v>0</v>
      </c>
      <c r="W111" s="11">
        <v>0</v>
      </c>
      <c r="X111" s="490" t="s">
        <v>179</v>
      </c>
      <c r="Y111" s="203">
        <v>0</v>
      </c>
      <c r="Z111" s="205">
        <v>0</v>
      </c>
      <c r="AA111" s="204" t="s">
        <v>56</v>
      </c>
      <c r="AB111" s="713" t="s">
        <v>56</v>
      </c>
      <c r="AC111" s="203" t="s">
        <v>56</v>
      </c>
      <c r="AD111" s="205" t="s">
        <v>56</v>
      </c>
      <c r="AE111" s="491">
        <v>0</v>
      </c>
      <c r="AF111" s="204">
        <v>0</v>
      </c>
      <c r="AG111" s="673" t="s">
        <v>56</v>
      </c>
    </row>
    <row r="112" spans="1:33" ht="30" customHeight="1" x14ac:dyDescent="0.25">
      <c r="A112" s="38" t="s">
        <v>49</v>
      </c>
      <c r="B112" s="837" t="s">
        <v>50</v>
      </c>
      <c r="C112" s="837" t="s">
        <v>51</v>
      </c>
      <c r="D112" s="471" t="s">
        <v>307</v>
      </c>
      <c r="E112" s="471" t="s">
        <v>60</v>
      </c>
      <c r="F112" s="472" t="s">
        <v>315</v>
      </c>
      <c r="G112" s="647" t="s">
        <v>60</v>
      </c>
      <c r="H112" s="872" t="s">
        <v>55</v>
      </c>
      <c r="I112" s="14" t="s">
        <v>56</v>
      </c>
      <c r="J112" s="64" t="s">
        <v>56</v>
      </c>
      <c r="K112" s="64" t="s">
        <v>56</v>
      </c>
      <c r="L112" s="64" t="s">
        <v>57</v>
      </c>
      <c r="M112" s="11">
        <v>0</v>
      </c>
      <c r="N112" s="14" t="s">
        <v>58</v>
      </c>
      <c r="O112" s="64" t="s">
        <v>58</v>
      </c>
      <c r="P112" s="64" t="s">
        <v>58</v>
      </c>
      <c r="Q112" s="18">
        <v>0</v>
      </c>
      <c r="R112" s="17" t="s">
        <v>56</v>
      </c>
      <c r="S112" s="64" t="s">
        <v>56</v>
      </c>
      <c r="T112" s="64" t="s">
        <v>58</v>
      </c>
      <c r="U112" s="64" t="s">
        <v>58</v>
      </c>
      <c r="V112" s="64">
        <v>0</v>
      </c>
      <c r="W112" s="11" t="s">
        <v>58</v>
      </c>
      <c r="X112" s="490" t="s">
        <v>179</v>
      </c>
      <c r="Y112" s="203">
        <v>0</v>
      </c>
      <c r="Z112" s="205">
        <v>0</v>
      </c>
      <c r="AA112" s="204" t="s">
        <v>56</v>
      </c>
      <c r="AB112" s="713" t="s">
        <v>56</v>
      </c>
      <c r="AC112" s="203" t="s">
        <v>56</v>
      </c>
      <c r="AD112" s="205" t="s">
        <v>56</v>
      </c>
      <c r="AE112" s="491">
        <v>0</v>
      </c>
      <c r="AF112" s="204">
        <v>0</v>
      </c>
      <c r="AG112" s="673" t="s">
        <v>56</v>
      </c>
    </row>
    <row r="113" spans="1:33" ht="30" customHeight="1" x14ac:dyDescent="0.25">
      <c r="A113" s="38" t="s">
        <v>49</v>
      </c>
      <c r="B113" s="837" t="s">
        <v>50</v>
      </c>
      <c r="C113" s="837" t="s">
        <v>51</v>
      </c>
      <c r="D113" s="471" t="s">
        <v>316</v>
      </c>
      <c r="E113" s="471" t="s">
        <v>317</v>
      </c>
      <c r="F113" s="472" t="s">
        <v>318</v>
      </c>
      <c r="G113" s="647" t="s">
        <v>319</v>
      </c>
      <c r="H113" s="872" t="s">
        <v>55</v>
      </c>
      <c r="I113" s="14" t="s">
        <v>56</v>
      </c>
      <c r="J113" s="64" t="s">
        <v>56</v>
      </c>
      <c r="K113" s="64" t="s">
        <v>56</v>
      </c>
      <c r="L113" s="64" t="s">
        <v>57</v>
      </c>
      <c r="M113" s="11">
        <v>0</v>
      </c>
      <c r="N113" s="14" t="s">
        <v>58</v>
      </c>
      <c r="O113" s="64" t="s">
        <v>58</v>
      </c>
      <c r="P113" s="64" t="s">
        <v>58</v>
      </c>
      <c r="Q113" s="18">
        <v>0</v>
      </c>
      <c r="R113" s="17" t="s">
        <v>56</v>
      </c>
      <c r="S113" s="64" t="s">
        <v>56</v>
      </c>
      <c r="T113" s="64" t="s">
        <v>58</v>
      </c>
      <c r="U113" s="64" t="s">
        <v>58</v>
      </c>
      <c r="V113" s="64">
        <v>0</v>
      </c>
      <c r="W113" s="11" t="s">
        <v>58</v>
      </c>
      <c r="X113" s="490" t="s">
        <v>179</v>
      </c>
      <c r="Y113" s="203">
        <v>0</v>
      </c>
      <c r="Z113" s="205">
        <v>0</v>
      </c>
      <c r="AA113" s="204" t="s">
        <v>56</v>
      </c>
      <c r="AB113" s="713" t="s">
        <v>56</v>
      </c>
      <c r="AC113" s="203" t="s">
        <v>56</v>
      </c>
      <c r="AD113" s="205" t="s">
        <v>56</v>
      </c>
      <c r="AE113" s="491">
        <v>0</v>
      </c>
      <c r="AF113" s="204">
        <v>0</v>
      </c>
      <c r="AG113" s="673" t="s">
        <v>56</v>
      </c>
    </row>
    <row r="114" spans="1:33" ht="30" customHeight="1" x14ac:dyDescent="0.25">
      <c r="A114" s="38" t="s">
        <v>49</v>
      </c>
      <c r="B114" s="837" t="s">
        <v>50</v>
      </c>
      <c r="C114" s="837" t="s">
        <v>51</v>
      </c>
      <c r="D114" s="471" t="s">
        <v>316</v>
      </c>
      <c r="E114" s="471" t="s">
        <v>317</v>
      </c>
      <c r="F114" s="472" t="s">
        <v>320</v>
      </c>
      <c r="G114" s="647" t="s">
        <v>321</v>
      </c>
      <c r="H114" s="872" t="s">
        <v>55</v>
      </c>
      <c r="I114" s="14" t="s">
        <v>56</v>
      </c>
      <c r="J114" s="64" t="s">
        <v>56</v>
      </c>
      <c r="K114" s="64" t="s">
        <v>56</v>
      </c>
      <c r="L114" s="64" t="s">
        <v>57</v>
      </c>
      <c r="M114" s="11">
        <v>0</v>
      </c>
      <c r="N114" s="14" t="s">
        <v>58</v>
      </c>
      <c r="O114" s="64" t="s">
        <v>58</v>
      </c>
      <c r="P114" s="64" t="s">
        <v>58</v>
      </c>
      <c r="Q114" s="18">
        <v>0</v>
      </c>
      <c r="R114" s="17" t="s">
        <v>56</v>
      </c>
      <c r="S114" s="64" t="s">
        <v>56</v>
      </c>
      <c r="T114" s="64" t="s">
        <v>58</v>
      </c>
      <c r="U114" s="64" t="s">
        <v>58</v>
      </c>
      <c r="V114" s="64">
        <v>0</v>
      </c>
      <c r="W114" s="11" t="s">
        <v>58</v>
      </c>
      <c r="X114" s="490" t="s">
        <v>179</v>
      </c>
      <c r="Y114" s="203">
        <v>0</v>
      </c>
      <c r="Z114" s="205">
        <v>0</v>
      </c>
      <c r="AA114" s="204" t="s">
        <v>56</v>
      </c>
      <c r="AB114" s="713" t="s">
        <v>56</v>
      </c>
      <c r="AC114" s="203" t="s">
        <v>56</v>
      </c>
      <c r="AD114" s="205" t="s">
        <v>56</v>
      </c>
      <c r="AE114" s="491">
        <v>0</v>
      </c>
      <c r="AF114" s="204">
        <v>0</v>
      </c>
      <c r="AG114" s="673" t="s">
        <v>56</v>
      </c>
    </row>
    <row r="115" spans="1:33" ht="30" customHeight="1" x14ac:dyDescent="0.25">
      <c r="A115" s="38" t="s">
        <v>49</v>
      </c>
      <c r="B115" s="837" t="s">
        <v>50</v>
      </c>
      <c r="C115" s="837" t="s">
        <v>51</v>
      </c>
      <c r="D115" s="471" t="s">
        <v>316</v>
      </c>
      <c r="E115" s="471" t="s">
        <v>317</v>
      </c>
      <c r="F115" s="472" t="s">
        <v>322</v>
      </c>
      <c r="G115" s="647" t="s">
        <v>317</v>
      </c>
      <c r="H115" s="872" t="s">
        <v>55</v>
      </c>
      <c r="I115" s="14" t="s">
        <v>56</v>
      </c>
      <c r="J115" s="64" t="s">
        <v>56</v>
      </c>
      <c r="K115" s="64" t="s">
        <v>56</v>
      </c>
      <c r="L115" s="64" t="s">
        <v>57</v>
      </c>
      <c r="M115" s="11">
        <v>0</v>
      </c>
      <c r="N115" s="14" t="s">
        <v>58</v>
      </c>
      <c r="O115" s="64" t="s">
        <v>58</v>
      </c>
      <c r="P115" s="64" t="s">
        <v>58</v>
      </c>
      <c r="Q115" s="18">
        <v>0</v>
      </c>
      <c r="R115" s="17" t="s">
        <v>56</v>
      </c>
      <c r="S115" s="64" t="s">
        <v>56</v>
      </c>
      <c r="T115" s="64" t="s">
        <v>58</v>
      </c>
      <c r="U115" s="64" t="s">
        <v>58</v>
      </c>
      <c r="V115" s="64">
        <v>0</v>
      </c>
      <c r="W115" s="11" t="s">
        <v>58</v>
      </c>
      <c r="X115" s="490" t="s">
        <v>179</v>
      </c>
      <c r="Y115" s="203">
        <v>0</v>
      </c>
      <c r="Z115" s="205">
        <v>0</v>
      </c>
      <c r="AA115" s="204" t="s">
        <v>56</v>
      </c>
      <c r="AB115" s="713" t="s">
        <v>56</v>
      </c>
      <c r="AC115" s="203" t="s">
        <v>56</v>
      </c>
      <c r="AD115" s="205" t="s">
        <v>56</v>
      </c>
      <c r="AE115" s="491">
        <v>0</v>
      </c>
      <c r="AF115" s="204">
        <v>0</v>
      </c>
      <c r="AG115" s="673" t="s">
        <v>56</v>
      </c>
    </row>
    <row r="116" spans="1:33" ht="30" customHeight="1" x14ac:dyDescent="0.25">
      <c r="A116" s="38" t="s">
        <v>49</v>
      </c>
      <c r="B116" s="837" t="s">
        <v>50</v>
      </c>
      <c r="C116" s="837" t="s">
        <v>51</v>
      </c>
      <c r="D116" s="471" t="s">
        <v>316</v>
      </c>
      <c r="E116" s="471" t="s">
        <v>317</v>
      </c>
      <c r="F116" s="472" t="s">
        <v>323</v>
      </c>
      <c r="G116" s="647" t="s">
        <v>324</v>
      </c>
      <c r="H116" s="872" t="s">
        <v>55</v>
      </c>
      <c r="I116" s="14" t="s">
        <v>56</v>
      </c>
      <c r="J116" s="64" t="s">
        <v>56</v>
      </c>
      <c r="K116" s="64" t="s">
        <v>56</v>
      </c>
      <c r="L116" s="64" t="s">
        <v>57</v>
      </c>
      <c r="M116" s="11">
        <v>0</v>
      </c>
      <c r="N116" s="14" t="s">
        <v>58</v>
      </c>
      <c r="O116" s="64" t="s">
        <v>58</v>
      </c>
      <c r="P116" s="64" t="s">
        <v>58</v>
      </c>
      <c r="Q116" s="18">
        <v>0</v>
      </c>
      <c r="R116" s="17" t="s">
        <v>56</v>
      </c>
      <c r="S116" s="64" t="s">
        <v>56</v>
      </c>
      <c r="T116" s="64" t="s">
        <v>58</v>
      </c>
      <c r="U116" s="64" t="s">
        <v>58</v>
      </c>
      <c r="V116" s="64">
        <v>0</v>
      </c>
      <c r="W116" s="11" t="s">
        <v>58</v>
      </c>
      <c r="X116" s="490" t="s">
        <v>179</v>
      </c>
      <c r="Y116" s="203">
        <v>0</v>
      </c>
      <c r="Z116" s="205">
        <v>0</v>
      </c>
      <c r="AA116" s="204" t="s">
        <v>56</v>
      </c>
      <c r="AB116" s="713" t="s">
        <v>56</v>
      </c>
      <c r="AC116" s="203" t="s">
        <v>56</v>
      </c>
      <c r="AD116" s="205" t="s">
        <v>56</v>
      </c>
      <c r="AE116" s="491">
        <v>0</v>
      </c>
      <c r="AF116" s="204">
        <v>0</v>
      </c>
      <c r="AG116" s="673" t="s">
        <v>56</v>
      </c>
    </row>
    <row r="117" spans="1:33" ht="30" customHeight="1" x14ac:dyDescent="0.25">
      <c r="A117" s="38" t="s">
        <v>49</v>
      </c>
      <c r="B117" s="837" t="s">
        <v>50</v>
      </c>
      <c r="C117" s="837" t="s">
        <v>51</v>
      </c>
      <c r="D117" s="471" t="s">
        <v>59</v>
      </c>
      <c r="E117" s="471" t="s">
        <v>60</v>
      </c>
      <c r="F117" s="472" t="s">
        <v>325</v>
      </c>
      <c r="G117" s="647" t="s">
        <v>62</v>
      </c>
      <c r="H117" s="872" t="s">
        <v>55</v>
      </c>
      <c r="I117" s="14" t="s">
        <v>56</v>
      </c>
      <c r="J117" s="64" t="s">
        <v>56</v>
      </c>
      <c r="K117" s="64" t="s">
        <v>56</v>
      </c>
      <c r="L117" s="64" t="s">
        <v>57</v>
      </c>
      <c r="M117" s="11">
        <v>0</v>
      </c>
      <c r="N117" s="14">
        <v>0</v>
      </c>
      <c r="O117" s="64">
        <v>1</v>
      </c>
      <c r="P117" s="64">
        <v>0</v>
      </c>
      <c r="Q117" s="18">
        <v>0</v>
      </c>
      <c r="R117" s="17" t="s">
        <v>56</v>
      </c>
      <c r="S117" s="64" t="s">
        <v>56</v>
      </c>
      <c r="T117" s="64" t="s">
        <v>58</v>
      </c>
      <c r="U117" s="64" t="s">
        <v>58</v>
      </c>
      <c r="V117" s="64">
        <v>0</v>
      </c>
      <c r="W117" s="11" t="s">
        <v>58</v>
      </c>
      <c r="X117" s="490" t="s">
        <v>179</v>
      </c>
      <c r="Y117" s="203">
        <v>0</v>
      </c>
      <c r="Z117" s="205">
        <v>0</v>
      </c>
      <c r="AA117" s="204" t="s">
        <v>56</v>
      </c>
      <c r="AB117" s="713" t="s">
        <v>56</v>
      </c>
      <c r="AC117" s="203" t="s">
        <v>56</v>
      </c>
      <c r="AD117" s="205" t="s">
        <v>56</v>
      </c>
      <c r="AE117" s="491">
        <v>0</v>
      </c>
      <c r="AF117" s="204">
        <v>0</v>
      </c>
      <c r="AG117" s="673" t="s">
        <v>56</v>
      </c>
    </row>
    <row r="118" spans="1:33" ht="30" customHeight="1" x14ac:dyDescent="0.25">
      <c r="A118" s="38" t="s">
        <v>49</v>
      </c>
      <c r="B118" s="837" t="s">
        <v>50</v>
      </c>
      <c r="C118" s="837" t="s">
        <v>51</v>
      </c>
      <c r="D118" s="471" t="s">
        <v>326</v>
      </c>
      <c r="E118" s="471" t="s">
        <v>327</v>
      </c>
      <c r="F118" s="472" t="s">
        <v>328</v>
      </c>
      <c r="G118" s="647" t="s">
        <v>329</v>
      </c>
      <c r="H118" s="872" t="s">
        <v>55</v>
      </c>
      <c r="I118" s="14" t="s">
        <v>56</v>
      </c>
      <c r="J118" s="64" t="s">
        <v>56</v>
      </c>
      <c r="K118" s="64" t="s">
        <v>56</v>
      </c>
      <c r="L118" s="64" t="s">
        <v>57</v>
      </c>
      <c r="M118" s="11">
        <v>0</v>
      </c>
      <c r="N118" s="14" t="s">
        <v>58</v>
      </c>
      <c r="O118" s="64" t="s">
        <v>58</v>
      </c>
      <c r="P118" s="64" t="s">
        <v>58</v>
      </c>
      <c r="Q118" s="18">
        <v>0</v>
      </c>
      <c r="R118" s="17" t="s">
        <v>56</v>
      </c>
      <c r="S118" s="64" t="s">
        <v>56</v>
      </c>
      <c r="T118" s="64" t="s">
        <v>58</v>
      </c>
      <c r="U118" s="64" t="s">
        <v>58</v>
      </c>
      <c r="V118" s="64">
        <v>0</v>
      </c>
      <c r="W118" s="11" t="s">
        <v>58</v>
      </c>
      <c r="X118" s="490" t="s">
        <v>179</v>
      </c>
      <c r="Y118" s="203">
        <v>0</v>
      </c>
      <c r="Z118" s="205">
        <v>0</v>
      </c>
      <c r="AA118" s="204" t="s">
        <v>56</v>
      </c>
      <c r="AB118" s="713" t="s">
        <v>56</v>
      </c>
      <c r="AC118" s="203" t="s">
        <v>56</v>
      </c>
      <c r="AD118" s="205" t="s">
        <v>56</v>
      </c>
      <c r="AE118" s="491">
        <v>0</v>
      </c>
      <c r="AF118" s="204">
        <v>0</v>
      </c>
      <c r="AG118" s="673" t="s">
        <v>56</v>
      </c>
    </row>
    <row r="119" spans="1:33" ht="30" customHeight="1" x14ac:dyDescent="0.25">
      <c r="A119" s="38" t="s">
        <v>49</v>
      </c>
      <c r="B119" s="837" t="s">
        <v>50</v>
      </c>
      <c r="C119" s="837" t="s">
        <v>51</v>
      </c>
      <c r="D119" s="471" t="s">
        <v>330</v>
      </c>
      <c r="E119" s="471" t="s">
        <v>305</v>
      </c>
      <c r="F119" s="472" t="s">
        <v>331</v>
      </c>
      <c r="G119" s="647" t="s">
        <v>324</v>
      </c>
      <c r="H119" s="872" t="s">
        <v>55</v>
      </c>
      <c r="I119" s="14" t="s">
        <v>56</v>
      </c>
      <c r="J119" s="64" t="s">
        <v>56</v>
      </c>
      <c r="K119" s="64" t="s">
        <v>56</v>
      </c>
      <c r="L119" s="64" t="s">
        <v>57</v>
      </c>
      <c r="M119" s="11">
        <v>0</v>
      </c>
      <c r="N119" s="14" t="s">
        <v>58</v>
      </c>
      <c r="O119" s="64" t="s">
        <v>58</v>
      </c>
      <c r="P119" s="64" t="s">
        <v>58</v>
      </c>
      <c r="Q119" s="18">
        <v>0</v>
      </c>
      <c r="R119" s="17" t="s">
        <v>56</v>
      </c>
      <c r="S119" s="64" t="s">
        <v>56</v>
      </c>
      <c r="T119" s="64" t="s">
        <v>58</v>
      </c>
      <c r="U119" s="64" t="s">
        <v>58</v>
      </c>
      <c r="V119" s="64">
        <v>0</v>
      </c>
      <c r="W119" s="11" t="s">
        <v>58</v>
      </c>
      <c r="X119" s="490" t="s">
        <v>179</v>
      </c>
      <c r="Y119" s="203">
        <v>0</v>
      </c>
      <c r="Z119" s="205">
        <v>0</v>
      </c>
      <c r="AA119" s="204" t="s">
        <v>56</v>
      </c>
      <c r="AB119" s="713" t="s">
        <v>56</v>
      </c>
      <c r="AC119" s="203" t="s">
        <v>56</v>
      </c>
      <c r="AD119" s="205" t="s">
        <v>56</v>
      </c>
      <c r="AE119" s="491">
        <v>0</v>
      </c>
      <c r="AF119" s="204">
        <v>0</v>
      </c>
      <c r="AG119" s="673" t="s">
        <v>56</v>
      </c>
    </row>
    <row r="120" spans="1:33" ht="30" customHeight="1" x14ac:dyDescent="0.25">
      <c r="A120" s="38" t="s">
        <v>49</v>
      </c>
      <c r="B120" s="837" t="s">
        <v>50</v>
      </c>
      <c r="C120" s="837" t="s">
        <v>51</v>
      </c>
      <c r="D120" s="471" t="s">
        <v>330</v>
      </c>
      <c r="E120" s="471" t="s">
        <v>305</v>
      </c>
      <c r="F120" s="472" t="s">
        <v>332</v>
      </c>
      <c r="G120" s="647" t="s">
        <v>333</v>
      </c>
      <c r="H120" s="872" t="s">
        <v>55</v>
      </c>
      <c r="I120" s="14" t="s">
        <v>56</v>
      </c>
      <c r="J120" s="64" t="s">
        <v>56</v>
      </c>
      <c r="K120" s="64" t="s">
        <v>56</v>
      </c>
      <c r="L120" s="64" t="s">
        <v>57</v>
      </c>
      <c r="M120" s="11">
        <v>0</v>
      </c>
      <c r="N120" s="14" t="s">
        <v>58</v>
      </c>
      <c r="O120" s="64" t="s">
        <v>58</v>
      </c>
      <c r="P120" s="64" t="s">
        <v>58</v>
      </c>
      <c r="Q120" s="18">
        <v>0</v>
      </c>
      <c r="R120" s="17" t="s">
        <v>56</v>
      </c>
      <c r="S120" s="64" t="s">
        <v>56</v>
      </c>
      <c r="T120" s="64" t="s">
        <v>58</v>
      </c>
      <c r="U120" s="64" t="s">
        <v>58</v>
      </c>
      <c r="V120" s="64">
        <v>0</v>
      </c>
      <c r="W120" s="11" t="s">
        <v>58</v>
      </c>
      <c r="X120" s="490" t="s">
        <v>179</v>
      </c>
      <c r="Y120" s="203">
        <v>0</v>
      </c>
      <c r="Z120" s="205">
        <v>0</v>
      </c>
      <c r="AA120" s="204" t="s">
        <v>56</v>
      </c>
      <c r="AB120" s="713" t="s">
        <v>56</v>
      </c>
      <c r="AC120" s="203" t="s">
        <v>56</v>
      </c>
      <c r="AD120" s="205" t="s">
        <v>56</v>
      </c>
      <c r="AE120" s="491">
        <v>0</v>
      </c>
      <c r="AF120" s="204">
        <v>0</v>
      </c>
      <c r="AG120" s="673" t="s">
        <v>56</v>
      </c>
    </row>
    <row r="121" spans="1:33" ht="30" customHeight="1" x14ac:dyDescent="0.25">
      <c r="A121" s="38" t="s">
        <v>49</v>
      </c>
      <c r="B121" s="837" t="s">
        <v>50</v>
      </c>
      <c r="C121" s="837" t="s">
        <v>51</v>
      </c>
      <c r="D121" s="471" t="s">
        <v>330</v>
      </c>
      <c r="E121" s="471" t="s">
        <v>305</v>
      </c>
      <c r="F121" s="472" t="s">
        <v>334</v>
      </c>
      <c r="G121" s="647" t="s">
        <v>324</v>
      </c>
      <c r="H121" s="872" t="s">
        <v>55</v>
      </c>
      <c r="I121" s="14" t="s">
        <v>56</v>
      </c>
      <c r="J121" s="64" t="s">
        <v>56</v>
      </c>
      <c r="K121" s="64" t="s">
        <v>56</v>
      </c>
      <c r="L121" s="64" t="s">
        <v>57</v>
      </c>
      <c r="M121" s="11">
        <v>0</v>
      </c>
      <c r="N121" s="14" t="s">
        <v>58</v>
      </c>
      <c r="O121" s="64" t="s">
        <v>58</v>
      </c>
      <c r="P121" s="64" t="s">
        <v>58</v>
      </c>
      <c r="Q121" s="18">
        <v>0</v>
      </c>
      <c r="R121" s="17" t="s">
        <v>56</v>
      </c>
      <c r="S121" s="64" t="s">
        <v>56</v>
      </c>
      <c r="T121" s="64" t="s">
        <v>58</v>
      </c>
      <c r="U121" s="64" t="s">
        <v>58</v>
      </c>
      <c r="V121" s="64">
        <v>0</v>
      </c>
      <c r="W121" s="11" t="s">
        <v>58</v>
      </c>
      <c r="X121" s="490" t="s">
        <v>179</v>
      </c>
      <c r="Y121" s="203">
        <v>0</v>
      </c>
      <c r="Z121" s="205">
        <v>0</v>
      </c>
      <c r="AA121" s="204" t="s">
        <v>56</v>
      </c>
      <c r="AB121" s="713" t="s">
        <v>56</v>
      </c>
      <c r="AC121" s="203" t="s">
        <v>56</v>
      </c>
      <c r="AD121" s="205" t="s">
        <v>56</v>
      </c>
      <c r="AE121" s="491">
        <v>0</v>
      </c>
      <c r="AF121" s="204">
        <v>0</v>
      </c>
      <c r="AG121" s="673" t="s">
        <v>56</v>
      </c>
    </row>
    <row r="122" spans="1:33" ht="30" customHeight="1" x14ac:dyDescent="0.25">
      <c r="A122" s="38" t="s">
        <v>49</v>
      </c>
      <c r="B122" s="837" t="s">
        <v>50</v>
      </c>
      <c r="C122" s="837" t="s">
        <v>51</v>
      </c>
      <c r="D122" s="471" t="s">
        <v>335</v>
      </c>
      <c r="E122" s="471" t="s">
        <v>336</v>
      </c>
      <c r="F122" s="472" t="s">
        <v>337</v>
      </c>
      <c r="G122" s="647" t="s">
        <v>338</v>
      </c>
      <c r="H122" s="872" t="s">
        <v>55</v>
      </c>
      <c r="I122" s="14" t="s">
        <v>56</v>
      </c>
      <c r="J122" s="64" t="s">
        <v>56</v>
      </c>
      <c r="K122" s="64" t="s">
        <v>56</v>
      </c>
      <c r="L122" s="64" t="s">
        <v>57</v>
      </c>
      <c r="M122" s="11">
        <v>0</v>
      </c>
      <c r="N122" s="14" t="s">
        <v>58</v>
      </c>
      <c r="O122" s="64" t="s">
        <v>58</v>
      </c>
      <c r="P122" s="64" t="s">
        <v>58</v>
      </c>
      <c r="Q122" s="18">
        <v>0</v>
      </c>
      <c r="R122" s="17" t="s">
        <v>56</v>
      </c>
      <c r="S122" s="64" t="s">
        <v>56</v>
      </c>
      <c r="T122" s="64" t="s">
        <v>58</v>
      </c>
      <c r="U122" s="64" t="s">
        <v>58</v>
      </c>
      <c r="V122" s="64">
        <v>0</v>
      </c>
      <c r="W122" s="11" t="s">
        <v>58</v>
      </c>
      <c r="X122" s="490" t="s">
        <v>179</v>
      </c>
      <c r="Y122" s="203">
        <v>0</v>
      </c>
      <c r="Z122" s="205">
        <v>0</v>
      </c>
      <c r="AA122" s="204" t="s">
        <v>56</v>
      </c>
      <c r="AB122" s="713" t="s">
        <v>56</v>
      </c>
      <c r="AC122" s="203" t="s">
        <v>56</v>
      </c>
      <c r="AD122" s="205" t="s">
        <v>56</v>
      </c>
      <c r="AE122" s="491">
        <v>0</v>
      </c>
      <c r="AF122" s="204">
        <v>0</v>
      </c>
      <c r="AG122" s="673" t="s">
        <v>56</v>
      </c>
    </row>
    <row r="123" spans="1:33" ht="30" customHeight="1" x14ac:dyDescent="0.25">
      <c r="A123" s="38" t="s">
        <v>49</v>
      </c>
      <c r="B123" s="837" t="s">
        <v>50</v>
      </c>
      <c r="C123" s="837" t="s">
        <v>51</v>
      </c>
      <c r="D123" s="471" t="s">
        <v>339</v>
      </c>
      <c r="E123" s="471" t="s">
        <v>340</v>
      </c>
      <c r="F123" s="472" t="s">
        <v>341</v>
      </c>
      <c r="G123" s="647" t="s">
        <v>342</v>
      </c>
      <c r="H123" s="872" t="s">
        <v>55</v>
      </c>
      <c r="I123" s="14" t="s">
        <v>56</v>
      </c>
      <c r="J123" s="64" t="s">
        <v>56</v>
      </c>
      <c r="K123" s="64" t="s">
        <v>56</v>
      </c>
      <c r="L123" s="64" t="s">
        <v>57</v>
      </c>
      <c r="M123" s="11">
        <v>0</v>
      </c>
      <c r="N123" s="14" t="s">
        <v>58</v>
      </c>
      <c r="O123" s="64" t="s">
        <v>58</v>
      </c>
      <c r="P123" s="64" t="s">
        <v>58</v>
      </c>
      <c r="Q123" s="18">
        <v>0</v>
      </c>
      <c r="R123" s="17" t="s">
        <v>56</v>
      </c>
      <c r="S123" s="64" t="s">
        <v>56</v>
      </c>
      <c r="T123" s="64">
        <v>3</v>
      </c>
      <c r="U123" s="64">
        <v>0</v>
      </c>
      <c r="V123" s="64">
        <v>0</v>
      </c>
      <c r="W123" s="11">
        <v>0</v>
      </c>
      <c r="X123" s="490" t="s">
        <v>179</v>
      </c>
      <c r="Y123" s="203">
        <v>0</v>
      </c>
      <c r="Z123" s="205">
        <v>0</v>
      </c>
      <c r="AA123" s="204" t="s">
        <v>56</v>
      </c>
      <c r="AB123" s="713" t="s">
        <v>56</v>
      </c>
      <c r="AC123" s="203" t="s">
        <v>56</v>
      </c>
      <c r="AD123" s="205" t="s">
        <v>56</v>
      </c>
      <c r="AE123" s="491">
        <v>0</v>
      </c>
      <c r="AF123" s="204">
        <v>0</v>
      </c>
      <c r="AG123" s="673" t="s">
        <v>56</v>
      </c>
    </row>
    <row r="124" spans="1:33" ht="30" customHeight="1" x14ac:dyDescent="0.25">
      <c r="A124" s="38" t="s">
        <v>49</v>
      </c>
      <c r="B124" s="837" t="s">
        <v>50</v>
      </c>
      <c r="C124" s="837" t="s">
        <v>51</v>
      </c>
      <c r="D124" s="471" t="s">
        <v>343</v>
      </c>
      <c r="E124" s="471" t="s">
        <v>343</v>
      </c>
      <c r="F124" s="472" t="s">
        <v>344</v>
      </c>
      <c r="G124" s="647" t="s">
        <v>343</v>
      </c>
      <c r="H124" s="872" t="s">
        <v>55</v>
      </c>
      <c r="I124" s="14" t="s">
        <v>56</v>
      </c>
      <c r="J124" s="64" t="s">
        <v>56</v>
      </c>
      <c r="K124" s="64" t="s">
        <v>56</v>
      </c>
      <c r="L124" s="64" t="s">
        <v>57</v>
      </c>
      <c r="M124" s="11">
        <v>0</v>
      </c>
      <c r="N124" s="14" t="s">
        <v>58</v>
      </c>
      <c r="O124" s="64" t="s">
        <v>58</v>
      </c>
      <c r="P124" s="64" t="s">
        <v>58</v>
      </c>
      <c r="Q124" s="18">
        <v>0</v>
      </c>
      <c r="R124" s="17" t="s">
        <v>56</v>
      </c>
      <c r="S124" s="64" t="s">
        <v>56</v>
      </c>
      <c r="T124" s="64" t="s">
        <v>58</v>
      </c>
      <c r="U124" s="64" t="s">
        <v>58</v>
      </c>
      <c r="V124" s="64">
        <v>0</v>
      </c>
      <c r="W124" s="11" t="s">
        <v>58</v>
      </c>
      <c r="X124" s="490" t="s">
        <v>179</v>
      </c>
      <c r="Y124" s="203">
        <v>0</v>
      </c>
      <c r="Z124" s="205">
        <v>0</v>
      </c>
      <c r="AA124" s="204" t="s">
        <v>56</v>
      </c>
      <c r="AB124" s="713" t="s">
        <v>56</v>
      </c>
      <c r="AC124" s="203" t="s">
        <v>56</v>
      </c>
      <c r="AD124" s="205" t="s">
        <v>56</v>
      </c>
      <c r="AE124" s="491">
        <v>0</v>
      </c>
      <c r="AF124" s="204">
        <v>0</v>
      </c>
      <c r="AG124" s="673" t="s">
        <v>56</v>
      </c>
    </row>
    <row r="125" spans="1:33" ht="30" customHeight="1" x14ac:dyDescent="0.25">
      <c r="A125" s="38" t="s">
        <v>49</v>
      </c>
      <c r="B125" s="837" t="s">
        <v>50</v>
      </c>
      <c r="C125" s="837" t="s">
        <v>51</v>
      </c>
      <c r="D125" s="471" t="s">
        <v>63</v>
      </c>
      <c r="E125" s="471" t="s">
        <v>64</v>
      </c>
      <c r="F125" s="472" t="s">
        <v>345</v>
      </c>
      <c r="G125" s="647" t="s">
        <v>346</v>
      </c>
      <c r="H125" s="872" t="s">
        <v>55</v>
      </c>
      <c r="I125" s="14" t="s">
        <v>56</v>
      </c>
      <c r="J125" s="64" t="s">
        <v>56</v>
      </c>
      <c r="K125" s="64" t="s">
        <v>56</v>
      </c>
      <c r="L125" s="64" t="s">
        <v>57</v>
      </c>
      <c r="M125" s="11">
        <v>0</v>
      </c>
      <c r="N125" s="14" t="s">
        <v>58</v>
      </c>
      <c r="O125" s="64" t="s">
        <v>58</v>
      </c>
      <c r="P125" s="64" t="s">
        <v>58</v>
      </c>
      <c r="Q125" s="18">
        <v>0</v>
      </c>
      <c r="R125" s="17" t="s">
        <v>56</v>
      </c>
      <c r="S125" s="64" t="s">
        <v>56</v>
      </c>
      <c r="T125" s="64" t="s">
        <v>58</v>
      </c>
      <c r="U125" s="64" t="s">
        <v>58</v>
      </c>
      <c r="V125" s="64">
        <v>0</v>
      </c>
      <c r="W125" s="11" t="s">
        <v>58</v>
      </c>
      <c r="X125" s="490" t="s">
        <v>179</v>
      </c>
      <c r="Y125" s="203">
        <v>0</v>
      </c>
      <c r="Z125" s="205">
        <v>0</v>
      </c>
      <c r="AA125" s="204" t="s">
        <v>56</v>
      </c>
      <c r="AB125" s="713" t="s">
        <v>56</v>
      </c>
      <c r="AC125" s="203" t="s">
        <v>56</v>
      </c>
      <c r="AD125" s="205" t="s">
        <v>56</v>
      </c>
      <c r="AE125" s="491">
        <v>0</v>
      </c>
      <c r="AF125" s="204">
        <v>0</v>
      </c>
      <c r="AG125" s="673" t="s">
        <v>56</v>
      </c>
    </row>
    <row r="126" spans="1:33" ht="30" customHeight="1" x14ac:dyDescent="0.25">
      <c r="A126" s="38" t="s">
        <v>49</v>
      </c>
      <c r="B126" s="837" t="s">
        <v>50</v>
      </c>
      <c r="C126" s="837" t="s">
        <v>51</v>
      </c>
      <c r="D126" s="471" t="s">
        <v>63</v>
      </c>
      <c r="E126" s="471" t="s">
        <v>64</v>
      </c>
      <c r="F126" s="472" t="s">
        <v>347</v>
      </c>
      <c r="G126" s="647" t="s">
        <v>348</v>
      </c>
      <c r="H126" s="872" t="s">
        <v>55</v>
      </c>
      <c r="I126" s="14" t="s">
        <v>56</v>
      </c>
      <c r="J126" s="64" t="s">
        <v>56</v>
      </c>
      <c r="K126" s="64" t="s">
        <v>56</v>
      </c>
      <c r="L126" s="64" t="s">
        <v>57</v>
      </c>
      <c r="M126" s="11">
        <v>0</v>
      </c>
      <c r="N126" s="14" t="s">
        <v>58</v>
      </c>
      <c r="O126" s="64" t="s">
        <v>58</v>
      </c>
      <c r="P126" s="64" t="s">
        <v>58</v>
      </c>
      <c r="Q126" s="18">
        <v>0</v>
      </c>
      <c r="R126" s="17" t="s">
        <v>56</v>
      </c>
      <c r="S126" s="64" t="s">
        <v>56</v>
      </c>
      <c r="T126" s="64" t="s">
        <v>58</v>
      </c>
      <c r="U126" s="64" t="s">
        <v>58</v>
      </c>
      <c r="V126" s="64">
        <v>0</v>
      </c>
      <c r="W126" s="11" t="s">
        <v>58</v>
      </c>
      <c r="X126" s="490" t="s">
        <v>179</v>
      </c>
      <c r="Y126" s="203">
        <v>0</v>
      </c>
      <c r="Z126" s="205">
        <v>0</v>
      </c>
      <c r="AA126" s="204" t="s">
        <v>56</v>
      </c>
      <c r="AB126" s="713" t="s">
        <v>56</v>
      </c>
      <c r="AC126" s="203" t="s">
        <v>56</v>
      </c>
      <c r="AD126" s="205" t="s">
        <v>56</v>
      </c>
      <c r="AE126" s="491">
        <v>0</v>
      </c>
      <c r="AF126" s="204">
        <v>0</v>
      </c>
      <c r="AG126" s="673" t="s">
        <v>56</v>
      </c>
    </row>
    <row r="127" spans="1:33" ht="30" customHeight="1" x14ac:dyDescent="0.25">
      <c r="A127" s="38" t="s">
        <v>49</v>
      </c>
      <c r="B127" s="837" t="s">
        <v>50</v>
      </c>
      <c r="C127" s="837" t="s">
        <v>51</v>
      </c>
      <c r="D127" s="471" t="s">
        <v>349</v>
      </c>
      <c r="E127" s="471" t="s">
        <v>350</v>
      </c>
      <c r="F127" s="472" t="s">
        <v>351</v>
      </c>
      <c r="G127" s="647" t="s">
        <v>350</v>
      </c>
      <c r="H127" s="872" t="s">
        <v>55</v>
      </c>
      <c r="I127" s="14" t="s">
        <v>56</v>
      </c>
      <c r="J127" s="64" t="s">
        <v>56</v>
      </c>
      <c r="K127" s="64" t="s">
        <v>56</v>
      </c>
      <c r="L127" s="64" t="s">
        <v>57</v>
      </c>
      <c r="M127" s="11">
        <v>0</v>
      </c>
      <c r="N127" s="14" t="s">
        <v>58</v>
      </c>
      <c r="O127" s="64" t="s">
        <v>58</v>
      </c>
      <c r="P127" s="64" t="s">
        <v>58</v>
      </c>
      <c r="Q127" s="18">
        <v>0</v>
      </c>
      <c r="R127" s="17" t="s">
        <v>56</v>
      </c>
      <c r="S127" s="64" t="s">
        <v>56</v>
      </c>
      <c r="T127" s="64" t="s">
        <v>58</v>
      </c>
      <c r="U127" s="64" t="s">
        <v>58</v>
      </c>
      <c r="V127" s="64">
        <v>0</v>
      </c>
      <c r="W127" s="11" t="s">
        <v>58</v>
      </c>
      <c r="X127" s="490" t="s">
        <v>179</v>
      </c>
      <c r="Y127" s="203">
        <v>0</v>
      </c>
      <c r="Z127" s="205">
        <v>0</v>
      </c>
      <c r="AA127" s="204" t="s">
        <v>56</v>
      </c>
      <c r="AB127" s="713" t="s">
        <v>56</v>
      </c>
      <c r="AC127" s="203" t="s">
        <v>56</v>
      </c>
      <c r="AD127" s="205" t="s">
        <v>56</v>
      </c>
      <c r="AE127" s="491">
        <v>0</v>
      </c>
      <c r="AF127" s="204">
        <v>0</v>
      </c>
      <c r="AG127" s="673" t="s">
        <v>56</v>
      </c>
    </row>
    <row r="128" spans="1:33" ht="30" customHeight="1" x14ac:dyDescent="0.25">
      <c r="A128" s="38" t="s">
        <v>49</v>
      </c>
      <c r="B128" s="837" t="s">
        <v>50</v>
      </c>
      <c r="C128" s="837" t="s">
        <v>51</v>
      </c>
      <c r="D128" s="471" t="s">
        <v>352</v>
      </c>
      <c r="E128" s="471" t="s">
        <v>343</v>
      </c>
      <c r="F128" s="472" t="s">
        <v>353</v>
      </c>
      <c r="G128" s="647" t="s">
        <v>343</v>
      </c>
      <c r="H128" s="872" t="s">
        <v>55</v>
      </c>
      <c r="I128" s="14" t="s">
        <v>56</v>
      </c>
      <c r="J128" s="64" t="s">
        <v>56</v>
      </c>
      <c r="K128" s="64" t="s">
        <v>56</v>
      </c>
      <c r="L128" s="64" t="s">
        <v>57</v>
      </c>
      <c r="M128" s="11">
        <v>0</v>
      </c>
      <c r="N128" s="14" t="s">
        <v>58</v>
      </c>
      <c r="O128" s="64" t="s">
        <v>58</v>
      </c>
      <c r="P128" s="64" t="s">
        <v>58</v>
      </c>
      <c r="Q128" s="18">
        <v>0</v>
      </c>
      <c r="R128" s="17" t="s">
        <v>56</v>
      </c>
      <c r="S128" s="64" t="s">
        <v>56</v>
      </c>
      <c r="T128" s="64" t="s">
        <v>58</v>
      </c>
      <c r="U128" s="64" t="s">
        <v>58</v>
      </c>
      <c r="V128" s="64">
        <v>0</v>
      </c>
      <c r="W128" s="11" t="s">
        <v>58</v>
      </c>
      <c r="X128" s="490" t="s">
        <v>179</v>
      </c>
      <c r="Y128" s="203">
        <v>0</v>
      </c>
      <c r="Z128" s="205">
        <v>0</v>
      </c>
      <c r="AA128" s="204" t="s">
        <v>56</v>
      </c>
      <c r="AB128" s="713" t="s">
        <v>56</v>
      </c>
      <c r="AC128" s="203" t="s">
        <v>56</v>
      </c>
      <c r="AD128" s="205" t="s">
        <v>56</v>
      </c>
      <c r="AE128" s="491">
        <v>0</v>
      </c>
      <c r="AF128" s="204">
        <v>0</v>
      </c>
      <c r="AG128" s="673" t="s">
        <v>56</v>
      </c>
    </row>
    <row r="129" spans="1:33" ht="30" customHeight="1" x14ac:dyDescent="0.25">
      <c r="A129" s="38" t="s">
        <v>49</v>
      </c>
      <c r="B129" s="837" t="s">
        <v>50</v>
      </c>
      <c r="C129" s="837" t="s">
        <v>51</v>
      </c>
      <c r="D129" s="471" t="s">
        <v>352</v>
      </c>
      <c r="E129" s="471" t="s">
        <v>343</v>
      </c>
      <c r="F129" s="472" t="s">
        <v>354</v>
      </c>
      <c r="G129" s="647" t="s">
        <v>355</v>
      </c>
      <c r="H129" s="872" t="s">
        <v>55</v>
      </c>
      <c r="I129" s="14" t="s">
        <v>56</v>
      </c>
      <c r="J129" s="64" t="s">
        <v>56</v>
      </c>
      <c r="K129" s="64" t="s">
        <v>56</v>
      </c>
      <c r="L129" s="64" t="s">
        <v>57</v>
      </c>
      <c r="M129" s="11">
        <v>0</v>
      </c>
      <c r="N129" s="14" t="s">
        <v>58</v>
      </c>
      <c r="O129" s="64" t="s">
        <v>58</v>
      </c>
      <c r="P129" s="64" t="s">
        <v>58</v>
      </c>
      <c r="Q129" s="18">
        <v>0</v>
      </c>
      <c r="R129" s="17" t="s">
        <v>56</v>
      </c>
      <c r="S129" s="64" t="s">
        <v>56</v>
      </c>
      <c r="T129" s="64" t="s">
        <v>58</v>
      </c>
      <c r="U129" s="64" t="s">
        <v>58</v>
      </c>
      <c r="V129" s="64">
        <v>0</v>
      </c>
      <c r="W129" s="11" t="s">
        <v>58</v>
      </c>
      <c r="X129" s="490" t="s">
        <v>179</v>
      </c>
      <c r="Y129" s="203">
        <v>0</v>
      </c>
      <c r="Z129" s="205">
        <v>0</v>
      </c>
      <c r="AA129" s="204" t="s">
        <v>56</v>
      </c>
      <c r="AB129" s="713" t="s">
        <v>56</v>
      </c>
      <c r="AC129" s="203" t="s">
        <v>56</v>
      </c>
      <c r="AD129" s="205" t="s">
        <v>56</v>
      </c>
      <c r="AE129" s="491">
        <v>0</v>
      </c>
      <c r="AF129" s="204">
        <v>0</v>
      </c>
      <c r="AG129" s="673" t="s">
        <v>56</v>
      </c>
    </row>
    <row r="130" spans="1:33" ht="30" customHeight="1" x14ac:dyDescent="0.25">
      <c r="A130" s="38" t="s">
        <v>49</v>
      </c>
      <c r="B130" s="837" t="s">
        <v>50</v>
      </c>
      <c r="C130" s="837" t="s">
        <v>51</v>
      </c>
      <c r="D130" s="471" t="s">
        <v>352</v>
      </c>
      <c r="E130" s="471" t="s">
        <v>343</v>
      </c>
      <c r="F130" s="472" t="s">
        <v>356</v>
      </c>
      <c r="G130" s="647" t="s">
        <v>357</v>
      </c>
      <c r="H130" s="872" t="s">
        <v>55</v>
      </c>
      <c r="I130" s="14" t="s">
        <v>56</v>
      </c>
      <c r="J130" s="64" t="s">
        <v>56</v>
      </c>
      <c r="K130" s="64" t="s">
        <v>56</v>
      </c>
      <c r="L130" s="64" t="s">
        <v>57</v>
      </c>
      <c r="M130" s="11">
        <v>1</v>
      </c>
      <c r="N130" s="14">
        <v>0</v>
      </c>
      <c r="O130" s="64">
        <v>0</v>
      </c>
      <c r="P130" s="64">
        <v>1</v>
      </c>
      <c r="Q130" s="18">
        <v>0</v>
      </c>
      <c r="R130" s="17" t="s">
        <v>56</v>
      </c>
      <c r="S130" s="64" t="s">
        <v>56</v>
      </c>
      <c r="T130" s="64" t="s">
        <v>58</v>
      </c>
      <c r="U130" s="64" t="s">
        <v>58</v>
      </c>
      <c r="V130" s="64">
        <v>0</v>
      </c>
      <c r="W130" s="11" t="s">
        <v>58</v>
      </c>
      <c r="X130" s="490" t="s">
        <v>179</v>
      </c>
      <c r="Y130" s="203">
        <v>0</v>
      </c>
      <c r="Z130" s="205">
        <v>0</v>
      </c>
      <c r="AA130" s="204" t="s">
        <v>56</v>
      </c>
      <c r="AB130" s="713" t="s">
        <v>56</v>
      </c>
      <c r="AC130" s="203" t="s">
        <v>56</v>
      </c>
      <c r="AD130" s="205" t="s">
        <v>56</v>
      </c>
      <c r="AE130" s="491">
        <v>0</v>
      </c>
      <c r="AF130" s="204">
        <v>0</v>
      </c>
      <c r="AG130" s="673" t="s">
        <v>56</v>
      </c>
    </row>
    <row r="131" spans="1:33" ht="30" customHeight="1" x14ac:dyDescent="0.25">
      <c r="A131" s="38" t="s">
        <v>49</v>
      </c>
      <c r="B131" s="837" t="s">
        <v>50</v>
      </c>
      <c r="C131" s="837" t="s">
        <v>51</v>
      </c>
      <c r="D131" s="471" t="s">
        <v>352</v>
      </c>
      <c r="E131" s="471" t="s">
        <v>343</v>
      </c>
      <c r="F131" s="472" t="s">
        <v>358</v>
      </c>
      <c r="G131" s="647" t="s">
        <v>343</v>
      </c>
      <c r="H131" s="872" t="s">
        <v>55</v>
      </c>
      <c r="I131" s="14" t="s">
        <v>56</v>
      </c>
      <c r="J131" s="64" t="s">
        <v>56</v>
      </c>
      <c r="K131" s="64" t="s">
        <v>56</v>
      </c>
      <c r="L131" s="64" t="s">
        <v>57</v>
      </c>
      <c r="M131" s="11">
        <v>0</v>
      </c>
      <c r="N131" s="14" t="s">
        <v>58</v>
      </c>
      <c r="O131" s="64" t="s">
        <v>58</v>
      </c>
      <c r="P131" s="64" t="s">
        <v>58</v>
      </c>
      <c r="Q131" s="18">
        <v>0</v>
      </c>
      <c r="R131" s="17" t="s">
        <v>56</v>
      </c>
      <c r="S131" s="64" t="s">
        <v>56</v>
      </c>
      <c r="T131" s="64" t="s">
        <v>58</v>
      </c>
      <c r="U131" s="64" t="s">
        <v>58</v>
      </c>
      <c r="V131" s="64">
        <v>0</v>
      </c>
      <c r="W131" s="11" t="s">
        <v>58</v>
      </c>
      <c r="X131" s="490" t="s">
        <v>179</v>
      </c>
      <c r="Y131" s="203">
        <v>0</v>
      </c>
      <c r="Z131" s="205">
        <v>0</v>
      </c>
      <c r="AA131" s="204" t="s">
        <v>56</v>
      </c>
      <c r="AB131" s="713" t="s">
        <v>56</v>
      </c>
      <c r="AC131" s="203" t="s">
        <v>56</v>
      </c>
      <c r="AD131" s="205" t="s">
        <v>56</v>
      </c>
      <c r="AE131" s="491">
        <v>0</v>
      </c>
      <c r="AF131" s="204">
        <v>0</v>
      </c>
      <c r="AG131" s="673" t="s">
        <v>56</v>
      </c>
    </row>
    <row r="132" spans="1:33" ht="30" customHeight="1" x14ac:dyDescent="0.25">
      <c r="A132" s="38" t="s">
        <v>49</v>
      </c>
      <c r="B132" s="837" t="s">
        <v>50</v>
      </c>
      <c r="C132" s="837" t="s">
        <v>51</v>
      </c>
      <c r="D132" s="471" t="s">
        <v>359</v>
      </c>
      <c r="E132" s="471" t="s">
        <v>359</v>
      </c>
      <c r="F132" s="472" t="s">
        <v>360</v>
      </c>
      <c r="G132" s="647" t="s">
        <v>359</v>
      </c>
      <c r="H132" s="872" t="s">
        <v>55</v>
      </c>
      <c r="I132" s="14" t="s">
        <v>56</v>
      </c>
      <c r="J132" s="64" t="s">
        <v>56</v>
      </c>
      <c r="K132" s="64" t="s">
        <v>56</v>
      </c>
      <c r="L132" s="64" t="s">
        <v>57</v>
      </c>
      <c r="M132" s="11">
        <v>0</v>
      </c>
      <c r="N132" s="14" t="s">
        <v>58</v>
      </c>
      <c r="O132" s="64" t="s">
        <v>58</v>
      </c>
      <c r="P132" s="64" t="s">
        <v>58</v>
      </c>
      <c r="Q132" s="18">
        <v>0</v>
      </c>
      <c r="R132" s="17" t="s">
        <v>56</v>
      </c>
      <c r="S132" s="64" t="s">
        <v>56</v>
      </c>
      <c r="T132" s="64" t="s">
        <v>58</v>
      </c>
      <c r="U132" s="64" t="s">
        <v>58</v>
      </c>
      <c r="V132" s="64">
        <v>0</v>
      </c>
      <c r="W132" s="11" t="s">
        <v>58</v>
      </c>
      <c r="X132" s="490" t="s">
        <v>179</v>
      </c>
      <c r="Y132" s="203">
        <v>0</v>
      </c>
      <c r="Z132" s="205">
        <v>0</v>
      </c>
      <c r="AA132" s="204" t="s">
        <v>56</v>
      </c>
      <c r="AB132" s="713" t="s">
        <v>56</v>
      </c>
      <c r="AC132" s="203" t="s">
        <v>56</v>
      </c>
      <c r="AD132" s="205" t="s">
        <v>56</v>
      </c>
      <c r="AE132" s="491">
        <v>0</v>
      </c>
      <c r="AF132" s="204">
        <v>0</v>
      </c>
      <c r="AG132" s="673" t="s">
        <v>56</v>
      </c>
    </row>
    <row r="133" spans="1:33" ht="30" customHeight="1" x14ac:dyDescent="0.25">
      <c r="A133" s="38" t="s">
        <v>49</v>
      </c>
      <c r="B133" s="837" t="s">
        <v>50</v>
      </c>
      <c r="C133" s="837" t="s">
        <v>51</v>
      </c>
      <c r="D133" s="471" t="s">
        <v>359</v>
      </c>
      <c r="E133" s="471" t="s">
        <v>359</v>
      </c>
      <c r="F133" s="472" t="s">
        <v>361</v>
      </c>
      <c r="G133" s="647" t="s">
        <v>362</v>
      </c>
      <c r="H133" s="872" t="s">
        <v>55</v>
      </c>
      <c r="I133" s="14" t="s">
        <v>56</v>
      </c>
      <c r="J133" s="64" t="s">
        <v>56</v>
      </c>
      <c r="K133" s="64" t="s">
        <v>56</v>
      </c>
      <c r="L133" s="64" t="s">
        <v>57</v>
      </c>
      <c r="M133" s="11">
        <v>0</v>
      </c>
      <c r="N133" s="14" t="s">
        <v>58</v>
      </c>
      <c r="O133" s="64" t="s">
        <v>58</v>
      </c>
      <c r="P133" s="64" t="s">
        <v>58</v>
      </c>
      <c r="Q133" s="18">
        <v>0</v>
      </c>
      <c r="R133" s="17" t="s">
        <v>56</v>
      </c>
      <c r="S133" s="64" t="s">
        <v>56</v>
      </c>
      <c r="T133" s="64" t="s">
        <v>58</v>
      </c>
      <c r="U133" s="64" t="s">
        <v>58</v>
      </c>
      <c r="V133" s="64">
        <v>0</v>
      </c>
      <c r="W133" s="11" t="s">
        <v>58</v>
      </c>
      <c r="X133" s="490" t="s">
        <v>179</v>
      </c>
      <c r="Y133" s="203">
        <v>0</v>
      </c>
      <c r="Z133" s="205">
        <v>0</v>
      </c>
      <c r="AA133" s="204" t="s">
        <v>56</v>
      </c>
      <c r="AB133" s="713" t="s">
        <v>56</v>
      </c>
      <c r="AC133" s="203" t="s">
        <v>56</v>
      </c>
      <c r="AD133" s="205" t="s">
        <v>56</v>
      </c>
      <c r="AE133" s="491">
        <v>0</v>
      </c>
      <c r="AF133" s="204">
        <v>0</v>
      </c>
      <c r="AG133" s="673" t="s">
        <v>56</v>
      </c>
    </row>
    <row r="134" spans="1:33" ht="30" customHeight="1" x14ac:dyDescent="0.25">
      <c r="A134" s="38" t="s">
        <v>49</v>
      </c>
      <c r="B134" s="837" t="s">
        <v>50</v>
      </c>
      <c r="C134" s="837" t="s">
        <v>51</v>
      </c>
      <c r="D134" s="471" t="s">
        <v>363</v>
      </c>
      <c r="E134" s="471" t="s">
        <v>343</v>
      </c>
      <c r="F134" s="472" t="s">
        <v>364</v>
      </c>
      <c r="G134" s="647" t="s">
        <v>365</v>
      </c>
      <c r="H134" s="872" t="s">
        <v>55</v>
      </c>
      <c r="I134" s="14" t="s">
        <v>56</v>
      </c>
      <c r="J134" s="64" t="s">
        <v>56</v>
      </c>
      <c r="K134" s="64" t="s">
        <v>56</v>
      </c>
      <c r="L134" s="64" t="s">
        <v>57</v>
      </c>
      <c r="M134" s="11">
        <v>0</v>
      </c>
      <c r="N134" s="14" t="s">
        <v>58</v>
      </c>
      <c r="O134" s="64" t="s">
        <v>58</v>
      </c>
      <c r="P134" s="64" t="s">
        <v>58</v>
      </c>
      <c r="Q134" s="18">
        <v>0</v>
      </c>
      <c r="R134" s="17" t="s">
        <v>56</v>
      </c>
      <c r="S134" s="64" t="s">
        <v>56</v>
      </c>
      <c r="T134" s="64" t="s">
        <v>58</v>
      </c>
      <c r="U134" s="64" t="s">
        <v>58</v>
      </c>
      <c r="V134" s="64">
        <v>0</v>
      </c>
      <c r="W134" s="11" t="s">
        <v>58</v>
      </c>
      <c r="X134" s="490" t="s">
        <v>179</v>
      </c>
      <c r="Y134" s="203">
        <v>0</v>
      </c>
      <c r="Z134" s="205">
        <v>0</v>
      </c>
      <c r="AA134" s="204" t="s">
        <v>56</v>
      </c>
      <c r="AB134" s="713" t="s">
        <v>56</v>
      </c>
      <c r="AC134" s="203" t="s">
        <v>56</v>
      </c>
      <c r="AD134" s="205" t="s">
        <v>56</v>
      </c>
      <c r="AE134" s="491">
        <v>0</v>
      </c>
      <c r="AF134" s="204">
        <v>0</v>
      </c>
      <c r="AG134" s="673" t="s">
        <v>56</v>
      </c>
    </row>
    <row r="135" spans="1:33" ht="30" customHeight="1" x14ac:dyDescent="0.25">
      <c r="A135" s="38" t="s">
        <v>49</v>
      </c>
      <c r="B135" s="837" t="s">
        <v>50</v>
      </c>
      <c r="C135" s="837" t="s">
        <v>51</v>
      </c>
      <c r="D135" s="471" t="s">
        <v>363</v>
      </c>
      <c r="E135" s="471" t="s">
        <v>343</v>
      </c>
      <c r="F135" s="472" t="s">
        <v>366</v>
      </c>
      <c r="G135" s="647" t="s">
        <v>365</v>
      </c>
      <c r="H135" s="872" t="s">
        <v>55</v>
      </c>
      <c r="I135" s="14" t="s">
        <v>56</v>
      </c>
      <c r="J135" s="64" t="s">
        <v>56</v>
      </c>
      <c r="K135" s="64" t="s">
        <v>56</v>
      </c>
      <c r="L135" s="64" t="s">
        <v>57</v>
      </c>
      <c r="M135" s="11">
        <v>1</v>
      </c>
      <c r="N135" s="14">
        <v>0</v>
      </c>
      <c r="O135" s="64">
        <v>0</v>
      </c>
      <c r="P135" s="64">
        <v>1</v>
      </c>
      <c r="Q135" s="18">
        <v>0</v>
      </c>
      <c r="R135" s="17" t="s">
        <v>56</v>
      </c>
      <c r="S135" s="64" t="s">
        <v>56</v>
      </c>
      <c r="T135" s="64" t="s">
        <v>58</v>
      </c>
      <c r="U135" s="64" t="s">
        <v>58</v>
      </c>
      <c r="V135" s="64">
        <v>0</v>
      </c>
      <c r="W135" s="11" t="s">
        <v>58</v>
      </c>
      <c r="X135" s="490" t="s">
        <v>179</v>
      </c>
      <c r="Y135" s="203">
        <v>0</v>
      </c>
      <c r="Z135" s="205">
        <v>0</v>
      </c>
      <c r="AA135" s="204" t="s">
        <v>56</v>
      </c>
      <c r="AB135" s="713" t="s">
        <v>56</v>
      </c>
      <c r="AC135" s="203" t="s">
        <v>56</v>
      </c>
      <c r="AD135" s="205" t="s">
        <v>56</v>
      </c>
      <c r="AE135" s="491">
        <v>0</v>
      </c>
      <c r="AF135" s="204">
        <v>0</v>
      </c>
      <c r="AG135" s="673" t="s">
        <v>56</v>
      </c>
    </row>
    <row r="136" spans="1:33" ht="30" customHeight="1" x14ac:dyDescent="0.25">
      <c r="A136" s="38" t="s">
        <v>49</v>
      </c>
      <c r="B136" s="837" t="s">
        <v>50</v>
      </c>
      <c r="C136" s="837" t="s">
        <v>51</v>
      </c>
      <c r="D136" s="471" t="s">
        <v>367</v>
      </c>
      <c r="E136" s="471" t="s">
        <v>367</v>
      </c>
      <c r="F136" s="472" t="s">
        <v>368</v>
      </c>
      <c r="G136" s="647" t="s">
        <v>369</v>
      </c>
      <c r="H136" s="872" t="s">
        <v>55</v>
      </c>
      <c r="I136" s="14" t="s">
        <v>56</v>
      </c>
      <c r="J136" s="64" t="s">
        <v>56</v>
      </c>
      <c r="K136" s="64" t="s">
        <v>56</v>
      </c>
      <c r="L136" s="64" t="s">
        <v>57</v>
      </c>
      <c r="M136" s="11">
        <v>0</v>
      </c>
      <c r="N136" s="14" t="s">
        <v>58</v>
      </c>
      <c r="O136" s="64" t="s">
        <v>58</v>
      </c>
      <c r="P136" s="64" t="s">
        <v>58</v>
      </c>
      <c r="Q136" s="18">
        <v>0</v>
      </c>
      <c r="R136" s="17" t="s">
        <v>56</v>
      </c>
      <c r="S136" s="64" t="s">
        <v>56</v>
      </c>
      <c r="T136" s="64" t="s">
        <v>58</v>
      </c>
      <c r="U136" s="64" t="s">
        <v>58</v>
      </c>
      <c r="V136" s="64">
        <v>0</v>
      </c>
      <c r="W136" s="11" t="s">
        <v>58</v>
      </c>
      <c r="X136" s="490" t="s">
        <v>179</v>
      </c>
      <c r="Y136" s="203">
        <v>0</v>
      </c>
      <c r="Z136" s="205">
        <v>0</v>
      </c>
      <c r="AA136" s="204" t="s">
        <v>56</v>
      </c>
      <c r="AB136" s="713" t="s">
        <v>56</v>
      </c>
      <c r="AC136" s="203" t="s">
        <v>56</v>
      </c>
      <c r="AD136" s="205" t="s">
        <v>56</v>
      </c>
      <c r="AE136" s="491">
        <v>0</v>
      </c>
      <c r="AF136" s="204">
        <v>0</v>
      </c>
      <c r="AG136" s="673" t="s">
        <v>56</v>
      </c>
    </row>
    <row r="137" spans="1:33" ht="30" customHeight="1" x14ac:dyDescent="0.25">
      <c r="A137" s="38" t="s">
        <v>49</v>
      </c>
      <c r="B137" s="837" t="s">
        <v>50</v>
      </c>
      <c r="C137" s="837" t="s">
        <v>51</v>
      </c>
      <c r="D137" s="471" t="s">
        <v>367</v>
      </c>
      <c r="E137" s="471" t="s">
        <v>367</v>
      </c>
      <c r="F137" s="472" t="s">
        <v>370</v>
      </c>
      <c r="G137" s="647" t="s">
        <v>367</v>
      </c>
      <c r="H137" s="872" t="s">
        <v>55</v>
      </c>
      <c r="I137" s="14" t="s">
        <v>56</v>
      </c>
      <c r="J137" s="64" t="s">
        <v>56</v>
      </c>
      <c r="K137" s="64" t="s">
        <v>56</v>
      </c>
      <c r="L137" s="64" t="s">
        <v>57</v>
      </c>
      <c r="M137" s="11">
        <v>0</v>
      </c>
      <c r="N137" s="14" t="s">
        <v>58</v>
      </c>
      <c r="O137" s="64" t="s">
        <v>58</v>
      </c>
      <c r="P137" s="64" t="s">
        <v>58</v>
      </c>
      <c r="Q137" s="18">
        <v>0</v>
      </c>
      <c r="R137" s="17" t="s">
        <v>56</v>
      </c>
      <c r="S137" s="64" t="s">
        <v>56</v>
      </c>
      <c r="T137" s="64" t="s">
        <v>58</v>
      </c>
      <c r="U137" s="64" t="s">
        <v>58</v>
      </c>
      <c r="V137" s="64">
        <v>0</v>
      </c>
      <c r="W137" s="11" t="s">
        <v>58</v>
      </c>
      <c r="X137" s="490" t="s">
        <v>179</v>
      </c>
      <c r="Y137" s="203">
        <v>0</v>
      </c>
      <c r="Z137" s="205">
        <v>0</v>
      </c>
      <c r="AA137" s="204" t="s">
        <v>56</v>
      </c>
      <c r="AB137" s="713" t="s">
        <v>56</v>
      </c>
      <c r="AC137" s="203" t="s">
        <v>56</v>
      </c>
      <c r="AD137" s="205" t="s">
        <v>56</v>
      </c>
      <c r="AE137" s="491">
        <v>0</v>
      </c>
      <c r="AF137" s="204">
        <v>0</v>
      </c>
      <c r="AG137" s="673" t="s">
        <v>56</v>
      </c>
    </row>
    <row r="138" spans="1:33" ht="30" customHeight="1" x14ac:dyDescent="0.25">
      <c r="A138" s="38" t="s">
        <v>49</v>
      </c>
      <c r="B138" s="837" t="s">
        <v>50</v>
      </c>
      <c r="C138" s="837" t="s">
        <v>51</v>
      </c>
      <c r="D138" s="471" t="s">
        <v>371</v>
      </c>
      <c r="E138" s="471" t="s">
        <v>372</v>
      </c>
      <c r="F138" s="472" t="s">
        <v>373</v>
      </c>
      <c r="G138" s="647" t="s">
        <v>374</v>
      </c>
      <c r="H138" s="872" t="s">
        <v>55</v>
      </c>
      <c r="I138" s="14" t="s">
        <v>56</v>
      </c>
      <c r="J138" s="64" t="s">
        <v>56</v>
      </c>
      <c r="K138" s="64" t="s">
        <v>56</v>
      </c>
      <c r="L138" s="64" t="s">
        <v>57</v>
      </c>
      <c r="M138" s="11">
        <v>0</v>
      </c>
      <c r="N138" s="14">
        <v>0</v>
      </c>
      <c r="O138" s="64">
        <v>1</v>
      </c>
      <c r="P138" s="64">
        <v>0</v>
      </c>
      <c r="Q138" s="18">
        <v>0</v>
      </c>
      <c r="R138" s="17" t="s">
        <v>56</v>
      </c>
      <c r="S138" s="64" t="s">
        <v>56</v>
      </c>
      <c r="T138" s="64" t="s">
        <v>58</v>
      </c>
      <c r="U138" s="64" t="s">
        <v>58</v>
      </c>
      <c r="V138" s="64">
        <v>0</v>
      </c>
      <c r="W138" s="11" t="s">
        <v>58</v>
      </c>
      <c r="X138" s="490" t="s">
        <v>179</v>
      </c>
      <c r="Y138" s="203">
        <v>0</v>
      </c>
      <c r="Z138" s="205">
        <v>0</v>
      </c>
      <c r="AA138" s="204" t="s">
        <v>56</v>
      </c>
      <c r="AB138" s="713" t="s">
        <v>56</v>
      </c>
      <c r="AC138" s="203" t="s">
        <v>56</v>
      </c>
      <c r="AD138" s="205" t="s">
        <v>56</v>
      </c>
      <c r="AE138" s="491">
        <v>0</v>
      </c>
      <c r="AF138" s="204">
        <v>0</v>
      </c>
      <c r="AG138" s="673" t="s">
        <v>56</v>
      </c>
    </row>
    <row r="139" spans="1:33" ht="30" customHeight="1" x14ac:dyDescent="0.25">
      <c r="A139" s="38" t="s">
        <v>49</v>
      </c>
      <c r="B139" s="837" t="s">
        <v>50</v>
      </c>
      <c r="C139" s="837" t="s">
        <v>51</v>
      </c>
      <c r="D139" s="471" t="s">
        <v>375</v>
      </c>
      <c r="E139" s="471" t="s">
        <v>71</v>
      </c>
      <c r="F139" s="472" t="s">
        <v>376</v>
      </c>
      <c r="G139" s="647" t="s">
        <v>377</v>
      </c>
      <c r="H139" s="872" t="s">
        <v>55</v>
      </c>
      <c r="I139" s="14" t="s">
        <v>56</v>
      </c>
      <c r="J139" s="64" t="s">
        <v>56</v>
      </c>
      <c r="K139" s="64" t="s">
        <v>56</v>
      </c>
      <c r="L139" s="64" t="s">
        <v>57</v>
      </c>
      <c r="M139" s="11">
        <v>0</v>
      </c>
      <c r="N139" s="14" t="s">
        <v>58</v>
      </c>
      <c r="O139" s="64" t="s">
        <v>58</v>
      </c>
      <c r="P139" s="64" t="s">
        <v>58</v>
      </c>
      <c r="Q139" s="18">
        <v>0</v>
      </c>
      <c r="R139" s="17" t="s">
        <v>56</v>
      </c>
      <c r="S139" s="64" t="s">
        <v>56</v>
      </c>
      <c r="T139" s="64" t="s">
        <v>58</v>
      </c>
      <c r="U139" s="64" t="s">
        <v>58</v>
      </c>
      <c r="V139" s="64">
        <v>0</v>
      </c>
      <c r="W139" s="11" t="s">
        <v>58</v>
      </c>
      <c r="X139" s="490" t="s">
        <v>179</v>
      </c>
      <c r="Y139" s="203">
        <v>0</v>
      </c>
      <c r="Z139" s="205">
        <v>0</v>
      </c>
      <c r="AA139" s="204" t="s">
        <v>56</v>
      </c>
      <c r="AB139" s="713" t="s">
        <v>56</v>
      </c>
      <c r="AC139" s="203" t="s">
        <v>56</v>
      </c>
      <c r="AD139" s="205" t="s">
        <v>56</v>
      </c>
      <c r="AE139" s="491">
        <v>0</v>
      </c>
      <c r="AF139" s="204">
        <v>0</v>
      </c>
      <c r="AG139" s="673" t="s">
        <v>56</v>
      </c>
    </row>
    <row r="140" spans="1:33" ht="30" customHeight="1" x14ac:dyDescent="0.25">
      <c r="A140" s="38" t="s">
        <v>49</v>
      </c>
      <c r="B140" s="837" t="s">
        <v>50</v>
      </c>
      <c r="C140" s="837" t="s">
        <v>51</v>
      </c>
      <c r="D140" s="471" t="s">
        <v>375</v>
      </c>
      <c r="E140" s="471" t="s">
        <v>71</v>
      </c>
      <c r="F140" s="472" t="s">
        <v>378</v>
      </c>
      <c r="G140" s="647" t="s">
        <v>71</v>
      </c>
      <c r="H140" s="872" t="s">
        <v>55</v>
      </c>
      <c r="I140" s="14" t="s">
        <v>56</v>
      </c>
      <c r="J140" s="64" t="s">
        <v>56</v>
      </c>
      <c r="K140" s="64" t="s">
        <v>56</v>
      </c>
      <c r="L140" s="64" t="s">
        <v>57</v>
      </c>
      <c r="M140" s="11">
        <v>0</v>
      </c>
      <c r="N140" s="14" t="s">
        <v>58</v>
      </c>
      <c r="O140" s="64" t="s">
        <v>58</v>
      </c>
      <c r="P140" s="64" t="s">
        <v>58</v>
      </c>
      <c r="Q140" s="18">
        <v>0</v>
      </c>
      <c r="R140" s="17" t="s">
        <v>56</v>
      </c>
      <c r="S140" s="64" t="s">
        <v>56</v>
      </c>
      <c r="T140" s="64" t="s">
        <v>58</v>
      </c>
      <c r="U140" s="64" t="s">
        <v>58</v>
      </c>
      <c r="V140" s="64">
        <v>0</v>
      </c>
      <c r="W140" s="11" t="s">
        <v>58</v>
      </c>
      <c r="X140" s="490" t="s">
        <v>179</v>
      </c>
      <c r="Y140" s="203">
        <v>0</v>
      </c>
      <c r="Z140" s="205">
        <v>0</v>
      </c>
      <c r="AA140" s="204" t="s">
        <v>56</v>
      </c>
      <c r="AB140" s="713" t="s">
        <v>56</v>
      </c>
      <c r="AC140" s="203" t="s">
        <v>56</v>
      </c>
      <c r="AD140" s="205" t="s">
        <v>56</v>
      </c>
      <c r="AE140" s="491">
        <v>0</v>
      </c>
      <c r="AF140" s="204">
        <v>0</v>
      </c>
      <c r="AG140" s="673" t="s">
        <v>56</v>
      </c>
    </row>
    <row r="141" spans="1:33" ht="30" customHeight="1" x14ac:dyDescent="0.25">
      <c r="A141" s="38" t="s">
        <v>49</v>
      </c>
      <c r="B141" s="837" t="s">
        <v>50</v>
      </c>
      <c r="C141" s="837" t="s">
        <v>74</v>
      </c>
      <c r="D141" s="471" t="s">
        <v>379</v>
      </c>
      <c r="E141" s="471" t="s">
        <v>380</v>
      </c>
      <c r="F141" s="472" t="s">
        <v>381</v>
      </c>
      <c r="G141" s="647" t="s">
        <v>380</v>
      </c>
      <c r="H141" s="872" t="s">
        <v>55</v>
      </c>
      <c r="I141" s="14" t="s">
        <v>56</v>
      </c>
      <c r="J141" s="64" t="s">
        <v>56</v>
      </c>
      <c r="K141" s="64" t="s">
        <v>56</v>
      </c>
      <c r="L141" s="64" t="s">
        <v>57</v>
      </c>
      <c r="M141" s="11">
        <v>0</v>
      </c>
      <c r="N141" s="14" t="s">
        <v>58</v>
      </c>
      <c r="O141" s="64" t="s">
        <v>58</v>
      </c>
      <c r="P141" s="64" t="s">
        <v>58</v>
      </c>
      <c r="Q141" s="18">
        <v>0</v>
      </c>
      <c r="R141" s="17" t="s">
        <v>56</v>
      </c>
      <c r="S141" s="64" t="s">
        <v>56</v>
      </c>
      <c r="T141" s="64" t="s">
        <v>58</v>
      </c>
      <c r="U141" s="64" t="s">
        <v>58</v>
      </c>
      <c r="V141" s="64">
        <v>0</v>
      </c>
      <c r="W141" s="11" t="s">
        <v>58</v>
      </c>
      <c r="X141" s="490" t="s">
        <v>179</v>
      </c>
      <c r="Y141" s="203">
        <v>0</v>
      </c>
      <c r="Z141" s="205">
        <v>0</v>
      </c>
      <c r="AA141" s="204" t="s">
        <v>56</v>
      </c>
      <c r="AB141" s="713" t="s">
        <v>56</v>
      </c>
      <c r="AC141" s="203" t="s">
        <v>56</v>
      </c>
      <c r="AD141" s="205" t="s">
        <v>56</v>
      </c>
      <c r="AE141" s="491">
        <v>0</v>
      </c>
      <c r="AF141" s="204">
        <v>0</v>
      </c>
      <c r="AG141" s="673" t="s">
        <v>56</v>
      </c>
    </row>
    <row r="142" spans="1:33" ht="30" customHeight="1" x14ac:dyDescent="0.25">
      <c r="A142" s="38" t="s">
        <v>49</v>
      </c>
      <c r="B142" s="837" t="s">
        <v>50</v>
      </c>
      <c r="C142" s="837" t="s">
        <v>74</v>
      </c>
      <c r="D142" s="471" t="s">
        <v>379</v>
      </c>
      <c r="E142" s="471" t="s">
        <v>380</v>
      </c>
      <c r="F142" s="472" t="s">
        <v>382</v>
      </c>
      <c r="G142" s="647" t="s">
        <v>380</v>
      </c>
      <c r="H142" s="872" t="s">
        <v>55</v>
      </c>
      <c r="I142" s="14" t="s">
        <v>56</v>
      </c>
      <c r="J142" s="64" t="s">
        <v>56</v>
      </c>
      <c r="K142" s="64" t="s">
        <v>56</v>
      </c>
      <c r="L142" s="64" t="s">
        <v>57</v>
      </c>
      <c r="M142" s="11">
        <v>0</v>
      </c>
      <c r="N142" s="14" t="s">
        <v>58</v>
      </c>
      <c r="O142" s="64" t="s">
        <v>58</v>
      </c>
      <c r="P142" s="64" t="s">
        <v>58</v>
      </c>
      <c r="Q142" s="18">
        <v>0</v>
      </c>
      <c r="R142" s="17" t="s">
        <v>56</v>
      </c>
      <c r="S142" s="64" t="s">
        <v>56</v>
      </c>
      <c r="T142" s="64" t="s">
        <v>58</v>
      </c>
      <c r="U142" s="64" t="s">
        <v>58</v>
      </c>
      <c r="V142" s="64">
        <v>0</v>
      </c>
      <c r="W142" s="11" t="s">
        <v>58</v>
      </c>
      <c r="X142" s="490" t="s">
        <v>179</v>
      </c>
      <c r="Y142" s="203">
        <v>0</v>
      </c>
      <c r="Z142" s="205">
        <v>0</v>
      </c>
      <c r="AA142" s="204" t="s">
        <v>56</v>
      </c>
      <c r="AB142" s="713" t="s">
        <v>56</v>
      </c>
      <c r="AC142" s="203" t="s">
        <v>56</v>
      </c>
      <c r="AD142" s="205" t="s">
        <v>56</v>
      </c>
      <c r="AE142" s="491">
        <v>0</v>
      </c>
      <c r="AF142" s="204">
        <v>0</v>
      </c>
      <c r="AG142" s="673" t="s">
        <v>56</v>
      </c>
    </row>
    <row r="143" spans="1:33" ht="32.25" customHeight="1" x14ac:dyDescent="0.25">
      <c r="A143" s="38" t="s">
        <v>49</v>
      </c>
      <c r="B143" s="837" t="s">
        <v>50</v>
      </c>
      <c r="C143" s="837" t="s">
        <v>74</v>
      </c>
      <c r="D143" s="471" t="s">
        <v>383</v>
      </c>
      <c r="E143" s="471" t="s">
        <v>380</v>
      </c>
      <c r="F143" s="472" t="s">
        <v>384</v>
      </c>
      <c r="G143" s="647" t="s">
        <v>380</v>
      </c>
      <c r="H143" s="872" t="s">
        <v>55</v>
      </c>
      <c r="I143" s="14" t="s">
        <v>56</v>
      </c>
      <c r="J143" s="64" t="s">
        <v>56</v>
      </c>
      <c r="K143" s="64" t="s">
        <v>56</v>
      </c>
      <c r="L143" s="64" t="s">
        <v>57</v>
      </c>
      <c r="M143" s="11">
        <v>0</v>
      </c>
      <c r="N143" s="14" t="s">
        <v>58</v>
      </c>
      <c r="O143" s="64" t="s">
        <v>58</v>
      </c>
      <c r="P143" s="64" t="s">
        <v>58</v>
      </c>
      <c r="Q143" s="18">
        <v>0</v>
      </c>
      <c r="R143" s="17" t="s">
        <v>56</v>
      </c>
      <c r="S143" s="64" t="s">
        <v>56</v>
      </c>
      <c r="T143" s="64" t="s">
        <v>58</v>
      </c>
      <c r="U143" s="64" t="s">
        <v>58</v>
      </c>
      <c r="V143" s="64">
        <v>0</v>
      </c>
      <c r="W143" s="11" t="s">
        <v>58</v>
      </c>
      <c r="X143" s="490" t="s">
        <v>179</v>
      </c>
      <c r="Y143" s="203">
        <v>0</v>
      </c>
      <c r="Z143" s="205">
        <v>0</v>
      </c>
      <c r="AA143" s="204" t="s">
        <v>56</v>
      </c>
      <c r="AB143" s="713" t="s">
        <v>56</v>
      </c>
      <c r="AC143" s="203" t="s">
        <v>56</v>
      </c>
      <c r="AD143" s="205" t="s">
        <v>56</v>
      </c>
      <c r="AE143" s="491">
        <v>0</v>
      </c>
      <c r="AF143" s="204">
        <v>0</v>
      </c>
      <c r="AG143" s="673" t="s">
        <v>56</v>
      </c>
    </row>
    <row r="144" spans="1:33" ht="32.25" customHeight="1" x14ac:dyDescent="0.25">
      <c r="A144" s="38" t="s">
        <v>49</v>
      </c>
      <c r="B144" s="837" t="s">
        <v>50</v>
      </c>
      <c r="C144" s="837" t="s">
        <v>74</v>
      </c>
      <c r="D144" s="471" t="s">
        <v>385</v>
      </c>
      <c r="E144" s="471" t="s">
        <v>386</v>
      </c>
      <c r="F144" s="472" t="s">
        <v>387</v>
      </c>
      <c r="G144" s="647" t="s">
        <v>386</v>
      </c>
      <c r="H144" s="872" t="s">
        <v>55</v>
      </c>
      <c r="I144" s="14" t="s">
        <v>56</v>
      </c>
      <c r="J144" s="64" t="s">
        <v>56</v>
      </c>
      <c r="K144" s="64" t="s">
        <v>56</v>
      </c>
      <c r="L144" s="64" t="s">
        <v>57</v>
      </c>
      <c r="M144" s="11">
        <v>0</v>
      </c>
      <c r="N144" s="14" t="s">
        <v>58</v>
      </c>
      <c r="O144" s="64" t="s">
        <v>58</v>
      </c>
      <c r="P144" s="64" t="s">
        <v>58</v>
      </c>
      <c r="Q144" s="18">
        <v>0</v>
      </c>
      <c r="R144" s="17" t="s">
        <v>56</v>
      </c>
      <c r="S144" s="64" t="s">
        <v>56</v>
      </c>
      <c r="T144" s="64" t="s">
        <v>58</v>
      </c>
      <c r="U144" s="64" t="s">
        <v>58</v>
      </c>
      <c r="V144" s="64">
        <v>0</v>
      </c>
      <c r="W144" s="11" t="s">
        <v>58</v>
      </c>
      <c r="X144" s="490" t="s">
        <v>179</v>
      </c>
      <c r="Y144" s="203">
        <v>0</v>
      </c>
      <c r="Z144" s="205">
        <v>0</v>
      </c>
      <c r="AA144" s="204" t="s">
        <v>56</v>
      </c>
      <c r="AB144" s="713" t="s">
        <v>56</v>
      </c>
      <c r="AC144" s="203" t="s">
        <v>56</v>
      </c>
      <c r="AD144" s="205" t="s">
        <v>56</v>
      </c>
      <c r="AE144" s="491">
        <v>0</v>
      </c>
      <c r="AF144" s="204">
        <v>0</v>
      </c>
      <c r="AG144" s="673" t="s">
        <v>56</v>
      </c>
    </row>
    <row r="145" spans="1:33" ht="30" customHeight="1" x14ac:dyDescent="0.25">
      <c r="A145" s="38" t="s">
        <v>49</v>
      </c>
      <c r="B145" s="837" t="s">
        <v>50</v>
      </c>
      <c r="C145" s="837" t="s">
        <v>74</v>
      </c>
      <c r="D145" s="471" t="s">
        <v>385</v>
      </c>
      <c r="E145" s="471" t="s">
        <v>386</v>
      </c>
      <c r="F145" s="472" t="s">
        <v>388</v>
      </c>
      <c r="G145" s="647" t="s">
        <v>389</v>
      </c>
      <c r="H145" s="872" t="s">
        <v>55</v>
      </c>
      <c r="I145" s="14" t="s">
        <v>56</v>
      </c>
      <c r="J145" s="64" t="s">
        <v>56</v>
      </c>
      <c r="K145" s="64" t="s">
        <v>56</v>
      </c>
      <c r="L145" s="64" t="s">
        <v>57</v>
      </c>
      <c r="M145" s="11">
        <v>0</v>
      </c>
      <c r="N145" s="14" t="s">
        <v>58</v>
      </c>
      <c r="O145" s="64" t="s">
        <v>58</v>
      </c>
      <c r="P145" s="64" t="s">
        <v>58</v>
      </c>
      <c r="Q145" s="18">
        <v>0</v>
      </c>
      <c r="R145" s="17" t="s">
        <v>56</v>
      </c>
      <c r="S145" s="64" t="s">
        <v>56</v>
      </c>
      <c r="T145" s="64" t="s">
        <v>58</v>
      </c>
      <c r="U145" s="64" t="s">
        <v>58</v>
      </c>
      <c r="V145" s="64">
        <v>0</v>
      </c>
      <c r="W145" s="11" t="s">
        <v>58</v>
      </c>
      <c r="X145" s="490" t="s">
        <v>179</v>
      </c>
      <c r="Y145" s="203">
        <v>0</v>
      </c>
      <c r="Z145" s="205">
        <v>0</v>
      </c>
      <c r="AA145" s="204" t="s">
        <v>56</v>
      </c>
      <c r="AB145" s="713" t="s">
        <v>56</v>
      </c>
      <c r="AC145" s="203" t="s">
        <v>56</v>
      </c>
      <c r="AD145" s="205" t="s">
        <v>56</v>
      </c>
      <c r="AE145" s="491">
        <v>0</v>
      </c>
      <c r="AF145" s="204">
        <v>0</v>
      </c>
      <c r="AG145" s="673" t="s">
        <v>56</v>
      </c>
    </row>
    <row r="146" spans="1:33" ht="30" customHeight="1" x14ac:dyDescent="0.25">
      <c r="A146" s="38" t="s">
        <v>49</v>
      </c>
      <c r="B146" s="837" t="s">
        <v>50</v>
      </c>
      <c r="C146" s="837" t="s">
        <v>74</v>
      </c>
      <c r="D146" s="471" t="s">
        <v>390</v>
      </c>
      <c r="E146" s="471" t="s">
        <v>390</v>
      </c>
      <c r="F146" s="472" t="s">
        <v>391</v>
      </c>
      <c r="G146" s="647" t="s">
        <v>390</v>
      </c>
      <c r="H146" s="872" t="s">
        <v>55</v>
      </c>
      <c r="I146" s="14" t="s">
        <v>56</v>
      </c>
      <c r="J146" s="64" t="s">
        <v>56</v>
      </c>
      <c r="K146" s="64" t="s">
        <v>56</v>
      </c>
      <c r="L146" s="64" t="s">
        <v>57</v>
      </c>
      <c r="M146" s="11">
        <v>0</v>
      </c>
      <c r="N146" s="14" t="s">
        <v>58</v>
      </c>
      <c r="O146" s="64" t="s">
        <v>58</v>
      </c>
      <c r="P146" s="64" t="s">
        <v>58</v>
      </c>
      <c r="Q146" s="18">
        <v>0</v>
      </c>
      <c r="R146" s="17" t="s">
        <v>56</v>
      </c>
      <c r="S146" s="64" t="s">
        <v>56</v>
      </c>
      <c r="T146" s="64" t="s">
        <v>58</v>
      </c>
      <c r="U146" s="64" t="s">
        <v>58</v>
      </c>
      <c r="V146" s="64">
        <v>0</v>
      </c>
      <c r="W146" s="11" t="s">
        <v>58</v>
      </c>
      <c r="X146" s="490" t="s">
        <v>179</v>
      </c>
      <c r="Y146" s="203">
        <v>0</v>
      </c>
      <c r="Z146" s="205">
        <v>0</v>
      </c>
      <c r="AA146" s="204" t="s">
        <v>56</v>
      </c>
      <c r="AB146" s="713" t="s">
        <v>56</v>
      </c>
      <c r="AC146" s="203" t="s">
        <v>56</v>
      </c>
      <c r="AD146" s="205" t="s">
        <v>56</v>
      </c>
      <c r="AE146" s="491">
        <v>0</v>
      </c>
      <c r="AF146" s="204">
        <v>0</v>
      </c>
      <c r="AG146" s="673" t="s">
        <v>56</v>
      </c>
    </row>
    <row r="147" spans="1:33" ht="30" customHeight="1" x14ac:dyDescent="0.25">
      <c r="A147" s="38" t="s">
        <v>49</v>
      </c>
      <c r="B147" s="837" t="s">
        <v>50</v>
      </c>
      <c r="C147" s="837" t="s">
        <v>74</v>
      </c>
      <c r="D147" s="471" t="s">
        <v>390</v>
      </c>
      <c r="E147" s="471" t="s">
        <v>390</v>
      </c>
      <c r="F147" s="472" t="s">
        <v>392</v>
      </c>
      <c r="G147" s="647" t="s">
        <v>390</v>
      </c>
      <c r="H147" s="872" t="s">
        <v>55</v>
      </c>
      <c r="I147" s="14" t="s">
        <v>56</v>
      </c>
      <c r="J147" s="64" t="s">
        <v>56</v>
      </c>
      <c r="K147" s="64" t="s">
        <v>56</v>
      </c>
      <c r="L147" s="64" t="s">
        <v>57</v>
      </c>
      <c r="M147" s="11">
        <v>0</v>
      </c>
      <c r="N147" s="14" t="s">
        <v>58</v>
      </c>
      <c r="O147" s="64" t="s">
        <v>58</v>
      </c>
      <c r="P147" s="64" t="s">
        <v>58</v>
      </c>
      <c r="Q147" s="18">
        <v>0</v>
      </c>
      <c r="R147" s="17" t="s">
        <v>56</v>
      </c>
      <c r="S147" s="64" t="s">
        <v>56</v>
      </c>
      <c r="T147" s="64" t="s">
        <v>58</v>
      </c>
      <c r="U147" s="64" t="s">
        <v>58</v>
      </c>
      <c r="V147" s="64">
        <v>0</v>
      </c>
      <c r="W147" s="11" t="s">
        <v>58</v>
      </c>
      <c r="X147" s="490" t="s">
        <v>179</v>
      </c>
      <c r="Y147" s="203">
        <v>0</v>
      </c>
      <c r="Z147" s="205">
        <v>0</v>
      </c>
      <c r="AA147" s="204" t="s">
        <v>56</v>
      </c>
      <c r="AB147" s="713" t="s">
        <v>56</v>
      </c>
      <c r="AC147" s="203" t="s">
        <v>56</v>
      </c>
      <c r="AD147" s="205" t="s">
        <v>56</v>
      </c>
      <c r="AE147" s="491">
        <v>0</v>
      </c>
      <c r="AF147" s="204">
        <v>0</v>
      </c>
      <c r="AG147" s="673" t="s">
        <v>56</v>
      </c>
    </row>
    <row r="148" spans="1:33" ht="30" customHeight="1" x14ac:dyDescent="0.25">
      <c r="A148" s="38" t="s">
        <v>49</v>
      </c>
      <c r="B148" s="837" t="s">
        <v>50</v>
      </c>
      <c r="C148" s="837" t="s">
        <v>74</v>
      </c>
      <c r="D148" s="471" t="s">
        <v>390</v>
      </c>
      <c r="E148" s="471" t="s">
        <v>390</v>
      </c>
      <c r="F148" s="472" t="s">
        <v>393</v>
      </c>
      <c r="G148" s="647" t="s">
        <v>390</v>
      </c>
      <c r="H148" s="872" t="s">
        <v>55</v>
      </c>
      <c r="I148" s="14" t="s">
        <v>56</v>
      </c>
      <c r="J148" s="64" t="s">
        <v>56</v>
      </c>
      <c r="K148" s="64" t="s">
        <v>56</v>
      </c>
      <c r="L148" s="64" t="s">
        <v>57</v>
      </c>
      <c r="M148" s="11">
        <v>0</v>
      </c>
      <c r="N148" s="14" t="s">
        <v>58</v>
      </c>
      <c r="O148" s="64" t="s">
        <v>58</v>
      </c>
      <c r="P148" s="64" t="s">
        <v>58</v>
      </c>
      <c r="Q148" s="18">
        <v>0</v>
      </c>
      <c r="R148" s="17" t="s">
        <v>56</v>
      </c>
      <c r="S148" s="64" t="s">
        <v>56</v>
      </c>
      <c r="T148" s="64" t="s">
        <v>58</v>
      </c>
      <c r="U148" s="64" t="s">
        <v>58</v>
      </c>
      <c r="V148" s="64">
        <v>0</v>
      </c>
      <c r="W148" s="11" t="s">
        <v>58</v>
      </c>
      <c r="X148" s="490" t="s">
        <v>179</v>
      </c>
      <c r="Y148" s="203">
        <v>0</v>
      </c>
      <c r="Z148" s="205">
        <v>0</v>
      </c>
      <c r="AA148" s="204" t="s">
        <v>56</v>
      </c>
      <c r="AB148" s="713" t="s">
        <v>56</v>
      </c>
      <c r="AC148" s="203" t="s">
        <v>56</v>
      </c>
      <c r="AD148" s="205" t="s">
        <v>56</v>
      </c>
      <c r="AE148" s="491">
        <v>0</v>
      </c>
      <c r="AF148" s="204">
        <v>0</v>
      </c>
      <c r="AG148" s="673" t="s">
        <v>56</v>
      </c>
    </row>
    <row r="149" spans="1:33" ht="30" customHeight="1" x14ac:dyDescent="0.25">
      <c r="A149" s="38" t="s">
        <v>49</v>
      </c>
      <c r="B149" s="837" t="s">
        <v>50</v>
      </c>
      <c r="C149" s="837" t="s">
        <v>74</v>
      </c>
      <c r="D149" s="471" t="s">
        <v>390</v>
      </c>
      <c r="E149" s="471" t="s">
        <v>390</v>
      </c>
      <c r="F149" s="472" t="s">
        <v>394</v>
      </c>
      <c r="G149" s="647" t="s">
        <v>390</v>
      </c>
      <c r="H149" s="872" t="s">
        <v>55</v>
      </c>
      <c r="I149" s="14" t="s">
        <v>56</v>
      </c>
      <c r="J149" s="64" t="s">
        <v>56</v>
      </c>
      <c r="K149" s="64" t="s">
        <v>56</v>
      </c>
      <c r="L149" s="64" t="s">
        <v>57</v>
      </c>
      <c r="M149" s="11">
        <v>0</v>
      </c>
      <c r="N149" s="14" t="s">
        <v>58</v>
      </c>
      <c r="O149" s="64" t="s">
        <v>58</v>
      </c>
      <c r="P149" s="64" t="s">
        <v>58</v>
      </c>
      <c r="Q149" s="18">
        <v>0</v>
      </c>
      <c r="R149" s="17" t="s">
        <v>56</v>
      </c>
      <c r="S149" s="64" t="s">
        <v>56</v>
      </c>
      <c r="T149" s="64" t="s">
        <v>58</v>
      </c>
      <c r="U149" s="64" t="s">
        <v>58</v>
      </c>
      <c r="V149" s="64">
        <v>0</v>
      </c>
      <c r="W149" s="11" t="s">
        <v>58</v>
      </c>
      <c r="X149" s="490" t="s">
        <v>179</v>
      </c>
      <c r="Y149" s="203">
        <v>0</v>
      </c>
      <c r="Z149" s="205">
        <v>0</v>
      </c>
      <c r="AA149" s="204" t="s">
        <v>56</v>
      </c>
      <c r="AB149" s="713" t="s">
        <v>56</v>
      </c>
      <c r="AC149" s="203" t="s">
        <v>56</v>
      </c>
      <c r="AD149" s="205" t="s">
        <v>56</v>
      </c>
      <c r="AE149" s="491">
        <v>0</v>
      </c>
      <c r="AF149" s="204">
        <v>0</v>
      </c>
      <c r="AG149" s="673" t="s">
        <v>56</v>
      </c>
    </row>
    <row r="150" spans="1:33" ht="30" customHeight="1" x14ac:dyDescent="0.25">
      <c r="A150" s="38" t="s">
        <v>49</v>
      </c>
      <c r="B150" s="837" t="s">
        <v>50</v>
      </c>
      <c r="C150" s="837" t="s">
        <v>74</v>
      </c>
      <c r="D150" s="471" t="s">
        <v>395</v>
      </c>
      <c r="E150" s="471" t="s">
        <v>396</v>
      </c>
      <c r="F150" s="472" t="s">
        <v>397</v>
      </c>
      <c r="G150" s="647" t="s">
        <v>396</v>
      </c>
      <c r="H150" s="872" t="s">
        <v>55</v>
      </c>
      <c r="I150" s="14" t="s">
        <v>56</v>
      </c>
      <c r="J150" s="64" t="s">
        <v>56</v>
      </c>
      <c r="K150" s="64" t="s">
        <v>56</v>
      </c>
      <c r="L150" s="64" t="s">
        <v>57</v>
      </c>
      <c r="M150" s="11">
        <v>0</v>
      </c>
      <c r="N150" s="14" t="s">
        <v>58</v>
      </c>
      <c r="O150" s="64" t="s">
        <v>58</v>
      </c>
      <c r="P150" s="64" t="s">
        <v>58</v>
      </c>
      <c r="Q150" s="18">
        <v>0</v>
      </c>
      <c r="R150" s="17" t="s">
        <v>56</v>
      </c>
      <c r="S150" s="64" t="s">
        <v>56</v>
      </c>
      <c r="T150" s="64" t="s">
        <v>58</v>
      </c>
      <c r="U150" s="64" t="s">
        <v>58</v>
      </c>
      <c r="V150" s="64">
        <v>0</v>
      </c>
      <c r="W150" s="11" t="s">
        <v>58</v>
      </c>
      <c r="X150" s="490" t="s">
        <v>179</v>
      </c>
      <c r="Y150" s="203">
        <v>0</v>
      </c>
      <c r="Z150" s="205">
        <v>0</v>
      </c>
      <c r="AA150" s="204" t="s">
        <v>56</v>
      </c>
      <c r="AB150" s="713" t="s">
        <v>56</v>
      </c>
      <c r="AC150" s="203" t="s">
        <v>56</v>
      </c>
      <c r="AD150" s="205" t="s">
        <v>56</v>
      </c>
      <c r="AE150" s="491">
        <v>0</v>
      </c>
      <c r="AF150" s="204">
        <v>0</v>
      </c>
      <c r="AG150" s="673" t="s">
        <v>56</v>
      </c>
    </row>
    <row r="151" spans="1:33" ht="30" customHeight="1" x14ac:dyDescent="0.25">
      <c r="A151" s="38" t="s">
        <v>49</v>
      </c>
      <c r="B151" s="837" t="s">
        <v>50</v>
      </c>
      <c r="C151" s="837" t="s">
        <v>74</v>
      </c>
      <c r="D151" s="471" t="s">
        <v>398</v>
      </c>
      <c r="E151" s="471" t="s">
        <v>93</v>
      </c>
      <c r="F151" s="472" t="s">
        <v>399</v>
      </c>
      <c r="G151" s="647" t="s">
        <v>400</v>
      </c>
      <c r="H151" s="872" t="s">
        <v>55</v>
      </c>
      <c r="I151" s="14" t="s">
        <v>56</v>
      </c>
      <c r="J151" s="64" t="s">
        <v>56</v>
      </c>
      <c r="K151" s="64" t="s">
        <v>56</v>
      </c>
      <c r="L151" s="64" t="s">
        <v>57</v>
      </c>
      <c r="M151" s="11">
        <v>0</v>
      </c>
      <c r="N151" s="14" t="s">
        <v>58</v>
      </c>
      <c r="O151" s="64" t="s">
        <v>58</v>
      </c>
      <c r="P151" s="64" t="s">
        <v>58</v>
      </c>
      <c r="Q151" s="18">
        <v>0</v>
      </c>
      <c r="R151" s="17" t="s">
        <v>56</v>
      </c>
      <c r="S151" s="64" t="s">
        <v>56</v>
      </c>
      <c r="T151" s="64" t="s">
        <v>58</v>
      </c>
      <c r="U151" s="64" t="s">
        <v>58</v>
      </c>
      <c r="V151" s="64">
        <v>0</v>
      </c>
      <c r="W151" s="11" t="s">
        <v>58</v>
      </c>
      <c r="X151" s="490" t="s">
        <v>179</v>
      </c>
      <c r="Y151" s="203">
        <v>0</v>
      </c>
      <c r="Z151" s="205">
        <v>0</v>
      </c>
      <c r="AA151" s="204" t="s">
        <v>56</v>
      </c>
      <c r="AB151" s="713" t="s">
        <v>56</v>
      </c>
      <c r="AC151" s="203" t="s">
        <v>56</v>
      </c>
      <c r="AD151" s="205" t="s">
        <v>56</v>
      </c>
      <c r="AE151" s="491">
        <v>0</v>
      </c>
      <c r="AF151" s="204">
        <v>0</v>
      </c>
      <c r="AG151" s="673" t="s">
        <v>56</v>
      </c>
    </row>
    <row r="152" spans="1:33" ht="30" customHeight="1" x14ac:dyDescent="0.25">
      <c r="A152" s="38" t="s">
        <v>49</v>
      </c>
      <c r="B152" s="837" t="s">
        <v>50</v>
      </c>
      <c r="C152" s="837" t="s">
        <v>74</v>
      </c>
      <c r="D152" s="471" t="s">
        <v>401</v>
      </c>
      <c r="E152" s="471" t="s">
        <v>80</v>
      </c>
      <c r="F152" s="472" t="s">
        <v>402</v>
      </c>
      <c r="G152" s="647" t="s">
        <v>80</v>
      </c>
      <c r="H152" s="872" t="s">
        <v>55</v>
      </c>
      <c r="I152" s="14" t="s">
        <v>56</v>
      </c>
      <c r="J152" s="64" t="s">
        <v>56</v>
      </c>
      <c r="K152" s="64" t="s">
        <v>56</v>
      </c>
      <c r="L152" s="64" t="s">
        <v>57</v>
      </c>
      <c r="M152" s="11">
        <v>0</v>
      </c>
      <c r="N152" s="14" t="s">
        <v>58</v>
      </c>
      <c r="O152" s="64" t="s">
        <v>58</v>
      </c>
      <c r="P152" s="64" t="s">
        <v>58</v>
      </c>
      <c r="Q152" s="18">
        <v>0</v>
      </c>
      <c r="R152" s="17" t="s">
        <v>56</v>
      </c>
      <c r="S152" s="64" t="s">
        <v>56</v>
      </c>
      <c r="T152" s="64" t="s">
        <v>58</v>
      </c>
      <c r="U152" s="64" t="s">
        <v>58</v>
      </c>
      <c r="V152" s="64">
        <v>0</v>
      </c>
      <c r="W152" s="11" t="s">
        <v>58</v>
      </c>
      <c r="X152" s="490" t="s">
        <v>179</v>
      </c>
      <c r="Y152" s="203">
        <v>0</v>
      </c>
      <c r="Z152" s="205">
        <v>0</v>
      </c>
      <c r="AA152" s="204" t="s">
        <v>56</v>
      </c>
      <c r="AB152" s="713" t="s">
        <v>56</v>
      </c>
      <c r="AC152" s="203" t="s">
        <v>56</v>
      </c>
      <c r="AD152" s="205" t="s">
        <v>56</v>
      </c>
      <c r="AE152" s="491">
        <v>0</v>
      </c>
      <c r="AF152" s="204">
        <v>0</v>
      </c>
      <c r="AG152" s="673" t="s">
        <v>56</v>
      </c>
    </row>
    <row r="153" spans="1:33" ht="30" customHeight="1" x14ac:dyDescent="0.25">
      <c r="A153" s="38" t="s">
        <v>49</v>
      </c>
      <c r="B153" s="837" t="s">
        <v>50</v>
      </c>
      <c r="C153" s="837" t="s">
        <v>74</v>
      </c>
      <c r="D153" s="471" t="s">
        <v>403</v>
      </c>
      <c r="E153" s="471" t="s">
        <v>404</v>
      </c>
      <c r="F153" s="472" t="s">
        <v>405</v>
      </c>
      <c r="G153" s="647" t="s">
        <v>406</v>
      </c>
      <c r="H153" s="872" t="s">
        <v>55</v>
      </c>
      <c r="I153" s="14" t="s">
        <v>56</v>
      </c>
      <c r="J153" s="64" t="s">
        <v>56</v>
      </c>
      <c r="K153" s="64" t="s">
        <v>56</v>
      </c>
      <c r="L153" s="64" t="s">
        <v>57</v>
      </c>
      <c r="M153" s="11">
        <v>0</v>
      </c>
      <c r="N153" s="14" t="s">
        <v>58</v>
      </c>
      <c r="O153" s="64" t="s">
        <v>58</v>
      </c>
      <c r="P153" s="64" t="s">
        <v>58</v>
      </c>
      <c r="Q153" s="18">
        <v>0</v>
      </c>
      <c r="R153" s="17" t="s">
        <v>56</v>
      </c>
      <c r="S153" s="64" t="s">
        <v>56</v>
      </c>
      <c r="T153" s="64" t="s">
        <v>58</v>
      </c>
      <c r="U153" s="64" t="s">
        <v>58</v>
      </c>
      <c r="V153" s="64">
        <v>0</v>
      </c>
      <c r="W153" s="11" t="s">
        <v>58</v>
      </c>
      <c r="X153" s="490" t="s">
        <v>179</v>
      </c>
      <c r="Y153" s="203">
        <v>0</v>
      </c>
      <c r="Z153" s="205">
        <v>0</v>
      </c>
      <c r="AA153" s="204" t="s">
        <v>56</v>
      </c>
      <c r="AB153" s="713" t="s">
        <v>56</v>
      </c>
      <c r="AC153" s="203" t="s">
        <v>56</v>
      </c>
      <c r="AD153" s="205" t="s">
        <v>56</v>
      </c>
      <c r="AE153" s="491">
        <v>0</v>
      </c>
      <c r="AF153" s="204">
        <v>0</v>
      </c>
      <c r="AG153" s="673" t="s">
        <v>56</v>
      </c>
    </row>
    <row r="154" spans="1:33" ht="30" customHeight="1" x14ac:dyDescent="0.25">
      <c r="A154" s="38" t="s">
        <v>49</v>
      </c>
      <c r="B154" s="837" t="s">
        <v>50</v>
      </c>
      <c r="C154" s="837" t="s">
        <v>74</v>
      </c>
      <c r="D154" s="471" t="s">
        <v>407</v>
      </c>
      <c r="E154" s="471" t="s">
        <v>407</v>
      </c>
      <c r="F154" s="472" t="s">
        <v>408</v>
      </c>
      <c r="G154" s="647" t="s">
        <v>407</v>
      </c>
      <c r="H154" s="872" t="s">
        <v>55</v>
      </c>
      <c r="I154" s="14" t="s">
        <v>56</v>
      </c>
      <c r="J154" s="64" t="s">
        <v>56</v>
      </c>
      <c r="K154" s="64" t="s">
        <v>56</v>
      </c>
      <c r="L154" s="64" t="s">
        <v>57</v>
      </c>
      <c r="M154" s="11">
        <v>0</v>
      </c>
      <c r="N154" s="14" t="s">
        <v>58</v>
      </c>
      <c r="O154" s="64" t="s">
        <v>58</v>
      </c>
      <c r="P154" s="64" t="s">
        <v>58</v>
      </c>
      <c r="Q154" s="18">
        <v>0</v>
      </c>
      <c r="R154" s="17" t="s">
        <v>56</v>
      </c>
      <c r="S154" s="64" t="s">
        <v>56</v>
      </c>
      <c r="T154" s="64" t="s">
        <v>58</v>
      </c>
      <c r="U154" s="64" t="s">
        <v>58</v>
      </c>
      <c r="V154" s="64">
        <v>0</v>
      </c>
      <c r="W154" s="11" t="s">
        <v>58</v>
      </c>
      <c r="X154" s="490" t="s">
        <v>179</v>
      </c>
      <c r="Y154" s="203">
        <v>0</v>
      </c>
      <c r="Z154" s="205">
        <v>0</v>
      </c>
      <c r="AA154" s="204" t="s">
        <v>56</v>
      </c>
      <c r="AB154" s="713" t="s">
        <v>56</v>
      </c>
      <c r="AC154" s="203" t="s">
        <v>56</v>
      </c>
      <c r="AD154" s="205" t="s">
        <v>56</v>
      </c>
      <c r="AE154" s="491">
        <v>0</v>
      </c>
      <c r="AF154" s="204">
        <v>0</v>
      </c>
      <c r="AG154" s="673" t="s">
        <v>56</v>
      </c>
    </row>
    <row r="155" spans="1:33" ht="30" customHeight="1" x14ac:dyDescent="0.25">
      <c r="A155" s="38" t="s">
        <v>49</v>
      </c>
      <c r="B155" s="837" t="s">
        <v>50</v>
      </c>
      <c r="C155" s="837" t="s">
        <v>74</v>
      </c>
      <c r="D155" s="471" t="s">
        <v>407</v>
      </c>
      <c r="E155" s="471" t="s">
        <v>407</v>
      </c>
      <c r="F155" s="472" t="s">
        <v>409</v>
      </c>
      <c r="G155" s="647" t="s">
        <v>407</v>
      </c>
      <c r="H155" s="872" t="s">
        <v>55</v>
      </c>
      <c r="I155" s="14" t="s">
        <v>56</v>
      </c>
      <c r="J155" s="64" t="s">
        <v>56</v>
      </c>
      <c r="K155" s="64" t="s">
        <v>56</v>
      </c>
      <c r="L155" s="64" t="s">
        <v>57</v>
      </c>
      <c r="M155" s="11">
        <v>0</v>
      </c>
      <c r="N155" s="14" t="s">
        <v>58</v>
      </c>
      <c r="O155" s="64" t="s">
        <v>58</v>
      </c>
      <c r="P155" s="64" t="s">
        <v>58</v>
      </c>
      <c r="Q155" s="18">
        <v>0</v>
      </c>
      <c r="R155" s="17" t="s">
        <v>56</v>
      </c>
      <c r="S155" s="64" t="s">
        <v>56</v>
      </c>
      <c r="T155" s="64" t="s">
        <v>58</v>
      </c>
      <c r="U155" s="64" t="s">
        <v>58</v>
      </c>
      <c r="V155" s="64">
        <v>0</v>
      </c>
      <c r="W155" s="11" t="s">
        <v>58</v>
      </c>
      <c r="X155" s="490" t="s">
        <v>179</v>
      </c>
      <c r="Y155" s="203">
        <v>0</v>
      </c>
      <c r="Z155" s="205">
        <v>0</v>
      </c>
      <c r="AA155" s="204" t="s">
        <v>56</v>
      </c>
      <c r="AB155" s="713" t="s">
        <v>56</v>
      </c>
      <c r="AC155" s="203" t="s">
        <v>56</v>
      </c>
      <c r="AD155" s="205" t="s">
        <v>56</v>
      </c>
      <c r="AE155" s="491">
        <v>0</v>
      </c>
      <c r="AF155" s="204">
        <v>0</v>
      </c>
      <c r="AG155" s="673" t="s">
        <v>56</v>
      </c>
    </row>
    <row r="156" spans="1:33" ht="30" customHeight="1" x14ac:dyDescent="0.25">
      <c r="A156" s="38" t="s">
        <v>49</v>
      </c>
      <c r="B156" s="837" t="s">
        <v>50</v>
      </c>
      <c r="C156" s="837" t="s">
        <v>74</v>
      </c>
      <c r="D156" s="471" t="s">
        <v>407</v>
      </c>
      <c r="E156" s="471" t="s">
        <v>407</v>
      </c>
      <c r="F156" s="472" t="s">
        <v>410</v>
      </c>
      <c r="G156" s="647" t="s">
        <v>411</v>
      </c>
      <c r="H156" s="872" t="s">
        <v>55</v>
      </c>
      <c r="I156" s="14" t="s">
        <v>56</v>
      </c>
      <c r="J156" s="64" t="s">
        <v>56</v>
      </c>
      <c r="K156" s="64" t="s">
        <v>56</v>
      </c>
      <c r="L156" s="64" t="s">
        <v>57</v>
      </c>
      <c r="M156" s="11">
        <v>0</v>
      </c>
      <c r="N156" s="14" t="s">
        <v>58</v>
      </c>
      <c r="O156" s="64" t="s">
        <v>58</v>
      </c>
      <c r="P156" s="64" t="s">
        <v>58</v>
      </c>
      <c r="Q156" s="18">
        <v>0</v>
      </c>
      <c r="R156" s="17" t="s">
        <v>56</v>
      </c>
      <c r="S156" s="64" t="s">
        <v>56</v>
      </c>
      <c r="T156" s="64" t="s">
        <v>58</v>
      </c>
      <c r="U156" s="64" t="s">
        <v>58</v>
      </c>
      <c r="V156" s="64">
        <v>0</v>
      </c>
      <c r="W156" s="11" t="s">
        <v>58</v>
      </c>
      <c r="X156" s="490" t="s">
        <v>179</v>
      </c>
      <c r="Y156" s="203">
        <v>0</v>
      </c>
      <c r="Z156" s="205">
        <v>0</v>
      </c>
      <c r="AA156" s="204" t="s">
        <v>56</v>
      </c>
      <c r="AB156" s="713" t="s">
        <v>56</v>
      </c>
      <c r="AC156" s="203" t="s">
        <v>56</v>
      </c>
      <c r="AD156" s="205" t="s">
        <v>56</v>
      </c>
      <c r="AE156" s="491">
        <v>0</v>
      </c>
      <c r="AF156" s="204">
        <v>0</v>
      </c>
      <c r="AG156" s="673" t="s">
        <v>56</v>
      </c>
    </row>
    <row r="157" spans="1:33" ht="30" customHeight="1" x14ac:dyDescent="0.25">
      <c r="A157" s="38" t="s">
        <v>49</v>
      </c>
      <c r="B157" s="837" t="s">
        <v>50</v>
      </c>
      <c r="C157" s="837" t="s">
        <v>74</v>
      </c>
      <c r="D157" s="471" t="s">
        <v>407</v>
      </c>
      <c r="E157" s="471" t="s">
        <v>407</v>
      </c>
      <c r="F157" s="472" t="s">
        <v>412</v>
      </c>
      <c r="G157" s="647" t="s">
        <v>407</v>
      </c>
      <c r="H157" s="872" t="s">
        <v>55</v>
      </c>
      <c r="I157" s="14" t="s">
        <v>56</v>
      </c>
      <c r="J157" s="64" t="s">
        <v>56</v>
      </c>
      <c r="K157" s="64" t="s">
        <v>56</v>
      </c>
      <c r="L157" s="64" t="s">
        <v>57</v>
      </c>
      <c r="M157" s="11">
        <v>0</v>
      </c>
      <c r="N157" s="14" t="s">
        <v>58</v>
      </c>
      <c r="O157" s="64" t="s">
        <v>58</v>
      </c>
      <c r="P157" s="64" t="s">
        <v>58</v>
      </c>
      <c r="Q157" s="18">
        <v>0</v>
      </c>
      <c r="R157" s="17" t="s">
        <v>56</v>
      </c>
      <c r="S157" s="64" t="s">
        <v>56</v>
      </c>
      <c r="T157" s="64" t="s">
        <v>58</v>
      </c>
      <c r="U157" s="64" t="s">
        <v>58</v>
      </c>
      <c r="V157" s="64">
        <v>0</v>
      </c>
      <c r="W157" s="11" t="s">
        <v>58</v>
      </c>
      <c r="X157" s="490" t="s">
        <v>179</v>
      </c>
      <c r="Y157" s="203">
        <v>0</v>
      </c>
      <c r="Z157" s="205">
        <v>0</v>
      </c>
      <c r="AA157" s="204" t="s">
        <v>56</v>
      </c>
      <c r="AB157" s="713" t="s">
        <v>56</v>
      </c>
      <c r="AC157" s="203" t="s">
        <v>56</v>
      </c>
      <c r="AD157" s="205" t="s">
        <v>56</v>
      </c>
      <c r="AE157" s="491">
        <v>0</v>
      </c>
      <c r="AF157" s="204">
        <v>0</v>
      </c>
      <c r="AG157" s="673" t="s">
        <v>56</v>
      </c>
    </row>
    <row r="158" spans="1:33" ht="30" customHeight="1" x14ac:dyDescent="0.25">
      <c r="A158" s="38" t="s">
        <v>49</v>
      </c>
      <c r="B158" s="837" t="s">
        <v>50</v>
      </c>
      <c r="C158" s="837" t="s">
        <v>74</v>
      </c>
      <c r="D158" s="471" t="s">
        <v>407</v>
      </c>
      <c r="E158" s="471" t="s">
        <v>407</v>
      </c>
      <c r="F158" s="472" t="s">
        <v>413</v>
      </c>
      <c r="G158" s="647" t="s">
        <v>407</v>
      </c>
      <c r="H158" s="872" t="s">
        <v>55</v>
      </c>
      <c r="I158" s="14" t="s">
        <v>56</v>
      </c>
      <c r="J158" s="64" t="s">
        <v>56</v>
      </c>
      <c r="K158" s="64" t="s">
        <v>56</v>
      </c>
      <c r="L158" s="64" t="s">
        <v>57</v>
      </c>
      <c r="M158" s="11">
        <v>0</v>
      </c>
      <c r="N158" s="14" t="s">
        <v>58</v>
      </c>
      <c r="O158" s="64" t="s">
        <v>58</v>
      </c>
      <c r="P158" s="64" t="s">
        <v>58</v>
      </c>
      <c r="Q158" s="18">
        <v>0</v>
      </c>
      <c r="R158" s="17" t="s">
        <v>56</v>
      </c>
      <c r="S158" s="64" t="s">
        <v>56</v>
      </c>
      <c r="T158" s="64" t="s">
        <v>58</v>
      </c>
      <c r="U158" s="64" t="s">
        <v>58</v>
      </c>
      <c r="V158" s="64">
        <v>0</v>
      </c>
      <c r="W158" s="11" t="s">
        <v>58</v>
      </c>
      <c r="X158" s="490" t="s">
        <v>179</v>
      </c>
      <c r="Y158" s="203">
        <v>0</v>
      </c>
      <c r="Z158" s="205">
        <v>0</v>
      </c>
      <c r="AA158" s="204" t="s">
        <v>56</v>
      </c>
      <c r="AB158" s="713" t="s">
        <v>56</v>
      </c>
      <c r="AC158" s="203" t="s">
        <v>56</v>
      </c>
      <c r="AD158" s="205" t="s">
        <v>56</v>
      </c>
      <c r="AE158" s="491">
        <v>0</v>
      </c>
      <c r="AF158" s="204">
        <v>0</v>
      </c>
      <c r="AG158" s="673" t="s">
        <v>56</v>
      </c>
    </row>
    <row r="159" spans="1:33" ht="30" customHeight="1" x14ac:dyDescent="0.25">
      <c r="A159" s="38" t="s">
        <v>49</v>
      </c>
      <c r="B159" s="837" t="s">
        <v>50</v>
      </c>
      <c r="C159" s="837" t="s">
        <v>74</v>
      </c>
      <c r="D159" s="471" t="s">
        <v>407</v>
      </c>
      <c r="E159" s="471" t="s">
        <v>407</v>
      </c>
      <c r="F159" s="472" t="s">
        <v>414</v>
      </c>
      <c r="G159" s="647" t="s">
        <v>407</v>
      </c>
      <c r="H159" s="872" t="s">
        <v>55</v>
      </c>
      <c r="I159" s="14" t="s">
        <v>56</v>
      </c>
      <c r="J159" s="64" t="s">
        <v>56</v>
      </c>
      <c r="K159" s="64" t="s">
        <v>56</v>
      </c>
      <c r="L159" s="64" t="s">
        <v>57</v>
      </c>
      <c r="M159" s="11">
        <v>0</v>
      </c>
      <c r="N159" s="14" t="s">
        <v>58</v>
      </c>
      <c r="O159" s="64" t="s">
        <v>58</v>
      </c>
      <c r="P159" s="64" t="s">
        <v>58</v>
      </c>
      <c r="Q159" s="18">
        <v>0</v>
      </c>
      <c r="R159" s="17" t="s">
        <v>56</v>
      </c>
      <c r="S159" s="64" t="s">
        <v>56</v>
      </c>
      <c r="T159" s="64" t="s">
        <v>58</v>
      </c>
      <c r="U159" s="64" t="s">
        <v>58</v>
      </c>
      <c r="V159" s="64">
        <v>0</v>
      </c>
      <c r="W159" s="11" t="s">
        <v>58</v>
      </c>
      <c r="X159" s="490" t="s">
        <v>179</v>
      </c>
      <c r="Y159" s="203">
        <v>0</v>
      </c>
      <c r="Z159" s="205">
        <v>0</v>
      </c>
      <c r="AA159" s="204" t="s">
        <v>56</v>
      </c>
      <c r="AB159" s="713" t="s">
        <v>56</v>
      </c>
      <c r="AC159" s="203" t="s">
        <v>56</v>
      </c>
      <c r="AD159" s="205" t="s">
        <v>56</v>
      </c>
      <c r="AE159" s="491">
        <v>0</v>
      </c>
      <c r="AF159" s="204">
        <v>0</v>
      </c>
      <c r="AG159" s="673" t="s">
        <v>56</v>
      </c>
    </row>
    <row r="160" spans="1:33" ht="30" customHeight="1" x14ac:dyDescent="0.25">
      <c r="A160" s="38" t="s">
        <v>49</v>
      </c>
      <c r="B160" s="837" t="s">
        <v>50</v>
      </c>
      <c r="C160" s="837" t="s">
        <v>74</v>
      </c>
      <c r="D160" s="471" t="s">
        <v>415</v>
      </c>
      <c r="E160" s="471" t="s">
        <v>407</v>
      </c>
      <c r="F160" s="472" t="s">
        <v>416</v>
      </c>
      <c r="G160" s="647" t="s">
        <v>417</v>
      </c>
      <c r="H160" s="872" t="s">
        <v>55</v>
      </c>
      <c r="I160" s="14" t="s">
        <v>56</v>
      </c>
      <c r="J160" s="64" t="s">
        <v>56</v>
      </c>
      <c r="K160" s="64" t="s">
        <v>56</v>
      </c>
      <c r="L160" s="64" t="s">
        <v>57</v>
      </c>
      <c r="M160" s="11">
        <v>0</v>
      </c>
      <c r="N160" s="14" t="s">
        <v>58</v>
      </c>
      <c r="O160" s="64" t="s">
        <v>58</v>
      </c>
      <c r="P160" s="64" t="s">
        <v>58</v>
      </c>
      <c r="Q160" s="18">
        <v>0</v>
      </c>
      <c r="R160" s="17" t="s">
        <v>56</v>
      </c>
      <c r="S160" s="64" t="s">
        <v>56</v>
      </c>
      <c r="T160" s="64">
        <v>0</v>
      </c>
      <c r="U160" s="64">
        <v>2</v>
      </c>
      <c r="V160" s="64">
        <v>0</v>
      </c>
      <c r="W160" s="11">
        <v>1</v>
      </c>
      <c r="X160" s="490" t="s">
        <v>179</v>
      </c>
      <c r="Y160" s="203">
        <v>0</v>
      </c>
      <c r="Z160" s="205">
        <v>0</v>
      </c>
      <c r="AA160" s="204" t="s">
        <v>56</v>
      </c>
      <c r="AB160" s="713" t="s">
        <v>56</v>
      </c>
      <c r="AC160" s="203" t="s">
        <v>56</v>
      </c>
      <c r="AD160" s="205" t="s">
        <v>56</v>
      </c>
      <c r="AE160" s="491">
        <v>0</v>
      </c>
      <c r="AF160" s="204">
        <v>0</v>
      </c>
      <c r="AG160" s="673" t="s">
        <v>56</v>
      </c>
    </row>
    <row r="161" spans="1:33" ht="30" customHeight="1" x14ac:dyDescent="0.25">
      <c r="A161" s="38" t="s">
        <v>49</v>
      </c>
      <c r="B161" s="837" t="s">
        <v>50</v>
      </c>
      <c r="C161" s="837" t="s">
        <v>74</v>
      </c>
      <c r="D161" s="471" t="s">
        <v>415</v>
      </c>
      <c r="E161" s="471" t="s">
        <v>407</v>
      </c>
      <c r="F161" s="472" t="s">
        <v>418</v>
      </c>
      <c r="G161" s="647" t="s">
        <v>419</v>
      </c>
      <c r="H161" s="872" t="s">
        <v>55</v>
      </c>
      <c r="I161" s="14" t="s">
        <v>56</v>
      </c>
      <c r="J161" s="64" t="s">
        <v>56</v>
      </c>
      <c r="K161" s="64" t="s">
        <v>56</v>
      </c>
      <c r="L161" s="64" t="s">
        <v>57</v>
      </c>
      <c r="M161" s="11">
        <v>0</v>
      </c>
      <c r="N161" s="14" t="s">
        <v>58</v>
      </c>
      <c r="O161" s="64" t="s">
        <v>58</v>
      </c>
      <c r="P161" s="64" t="s">
        <v>58</v>
      </c>
      <c r="Q161" s="18">
        <v>0</v>
      </c>
      <c r="R161" s="17" t="s">
        <v>56</v>
      </c>
      <c r="S161" s="64" t="s">
        <v>56</v>
      </c>
      <c r="T161" s="64">
        <v>0</v>
      </c>
      <c r="U161" s="64">
        <v>1</v>
      </c>
      <c r="V161" s="64">
        <v>0</v>
      </c>
      <c r="W161" s="11">
        <v>1</v>
      </c>
      <c r="X161" s="490" t="s">
        <v>179</v>
      </c>
      <c r="Y161" s="203">
        <v>0</v>
      </c>
      <c r="Z161" s="205">
        <v>0</v>
      </c>
      <c r="AA161" s="204" t="s">
        <v>56</v>
      </c>
      <c r="AB161" s="713" t="s">
        <v>56</v>
      </c>
      <c r="AC161" s="203" t="s">
        <v>56</v>
      </c>
      <c r="AD161" s="205" t="s">
        <v>56</v>
      </c>
      <c r="AE161" s="491">
        <v>0</v>
      </c>
      <c r="AF161" s="204">
        <v>0</v>
      </c>
      <c r="AG161" s="673" t="s">
        <v>56</v>
      </c>
    </row>
    <row r="162" spans="1:33" ht="30" customHeight="1" x14ac:dyDescent="0.25">
      <c r="A162" s="38" t="s">
        <v>49</v>
      </c>
      <c r="B162" s="837" t="s">
        <v>50</v>
      </c>
      <c r="C162" s="837" t="s">
        <v>74</v>
      </c>
      <c r="D162" s="471" t="s">
        <v>415</v>
      </c>
      <c r="E162" s="471" t="s">
        <v>407</v>
      </c>
      <c r="F162" s="472" t="s">
        <v>420</v>
      </c>
      <c r="G162" s="647" t="s">
        <v>421</v>
      </c>
      <c r="H162" s="872" t="s">
        <v>55</v>
      </c>
      <c r="I162" s="14" t="s">
        <v>56</v>
      </c>
      <c r="J162" s="64" t="s">
        <v>56</v>
      </c>
      <c r="K162" s="64" t="s">
        <v>56</v>
      </c>
      <c r="L162" s="64" t="s">
        <v>57</v>
      </c>
      <c r="M162" s="11">
        <v>0</v>
      </c>
      <c r="N162" s="14" t="s">
        <v>58</v>
      </c>
      <c r="O162" s="64" t="s">
        <v>58</v>
      </c>
      <c r="P162" s="64" t="s">
        <v>58</v>
      </c>
      <c r="Q162" s="18">
        <v>0</v>
      </c>
      <c r="R162" s="17" t="s">
        <v>56</v>
      </c>
      <c r="S162" s="64" t="s">
        <v>56</v>
      </c>
      <c r="T162" s="64" t="s">
        <v>58</v>
      </c>
      <c r="U162" s="64" t="s">
        <v>58</v>
      </c>
      <c r="V162" s="64">
        <v>0</v>
      </c>
      <c r="W162" s="11" t="s">
        <v>58</v>
      </c>
      <c r="X162" s="490" t="s">
        <v>179</v>
      </c>
      <c r="Y162" s="203">
        <v>0</v>
      </c>
      <c r="Z162" s="205">
        <v>0</v>
      </c>
      <c r="AA162" s="204" t="s">
        <v>56</v>
      </c>
      <c r="AB162" s="713" t="s">
        <v>56</v>
      </c>
      <c r="AC162" s="203" t="s">
        <v>56</v>
      </c>
      <c r="AD162" s="205" t="s">
        <v>56</v>
      </c>
      <c r="AE162" s="491">
        <v>0</v>
      </c>
      <c r="AF162" s="204">
        <v>0</v>
      </c>
      <c r="AG162" s="673" t="s">
        <v>56</v>
      </c>
    </row>
    <row r="163" spans="1:33" ht="30" customHeight="1" x14ac:dyDescent="0.25">
      <c r="A163" s="38" t="s">
        <v>49</v>
      </c>
      <c r="B163" s="837" t="s">
        <v>50</v>
      </c>
      <c r="C163" s="837" t="s">
        <v>74</v>
      </c>
      <c r="D163" s="471" t="s">
        <v>415</v>
      </c>
      <c r="E163" s="471" t="s">
        <v>407</v>
      </c>
      <c r="F163" s="472" t="s">
        <v>422</v>
      </c>
      <c r="G163" s="647" t="s">
        <v>423</v>
      </c>
      <c r="H163" s="872" t="s">
        <v>55</v>
      </c>
      <c r="I163" s="14" t="s">
        <v>56</v>
      </c>
      <c r="J163" s="64" t="s">
        <v>56</v>
      </c>
      <c r="K163" s="64" t="s">
        <v>56</v>
      </c>
      <c r="L163" s="64" t="s">
        <v>57</v>
      </c>
      <c r="M163" s="11">
        <v>0</v>
      </c>
      <c r="N163" s="14" t="s">
        <v>58</v>
      </c>
      <c r="O163" s="64" t="s">
        <v>58</v>
      </c>
      <c r="P163" s="64" t="s">
        <v>58</v>
      </c>
      <c r="Q163" s="18">
        <v>0</v>
      </c>
      <c r="R163" s="17" t="s">
        <v>56</v>
      </c>
      <c r="S163" s="64" t="s">
        <v>56</v>
      </c>
      <c r="T163" s="64">
        <v>0</v>
      </c>
      <c r="U163" s="64">
        <v>4</v>
      </c>
      <c r="V163" s="64">
        <v>0</v>
      </c>
      <c r="W163" s="11">
        <v>1</v>
      </c>
      <c r="X163" s="490" t="s">
        <v>179</v>
      </c>
      <c r="Y163" s="203">
        <v>0</v>
      </c>
      <c r="Z163" s="205">
        <v>0</v>
      </c>
      <c r="AA163" s="204" t="s">
        <v>56</v>
      </c>
      <c r="AB163" s="713" t="s">
        <v>56</v>
      </c>
      <c r="AC163" s="203" t="s">
        <v>56</v>
      </c>
      <c r="AD163" s="205" t="s">
        <v>56</v>
      </c>
      <c r="AE163" s="491">
        <v>0</v>
      </c>
      <c r="AF163" s="204">
        <v>0</v>
      </c>
      <c r="AG163" s="673" t="s">
        <v>56</v>
      </c>
    </row>
    <row r="164" spans="1:33" ht="30" customHeight="1" x14ac:dyDescent="0.25">
      <c r="A164" s="38" t="s">
        <v>49</v>
      </c>
      <c r="B164" s="837" t="s">
        <v>50</v>
      </c>
      <c r="C164" s="837" t="s">
        <v>74</v>
      </c>
      <c r="D164" s="471" t="s">
        <v>415</v>
      </c>
      <c r="E164" s="471" t="s">
        <v>407</v>
      </c>
      <c r="F164" s="472" t="s">
        <v>424</v>
      </c>
      <c r="G164" s="647" t="s">
        <v>407</v>
      </c>
      <c r="H164" s="872" t="s">
        <v>55</v>
      </c>
      <c r="I164" s="14" t="s">
        <v>56</v>
      </c>
      <c r="J164" s="64" t="s">
        <v>56</v>
      </c>
      <c r="K164" s="64" t="s">
        <v>56</v>
      </c>
      <c r="L164" s="64" t="s">
        <v>57</v>
      </c>
      <c r="M164" s="11">
        <v>0</v>
      </c>
      <c r="N164" s="14" t="s">
        <v>58</v>
      </c>
      <c r="O164" s="64" t="s">
        <v>58</v>
      </c>
      <c r="P164" s="64" t="s">
        <v>58</v>
      </c>
      <c r="Q164" s="18">
        <v>0</v>
      </c>
      <c r="R164" s="17" t="s">
        <v>56</v>
      </c>
      <c r="S164" s="64" t="s">
        <v>56</v>
      </c>
      <c r="T164" s="64" t="s">
        <v>58</v>
      </c>
      <c r="U164" s="64" t="s">
        <v>58</v>
      </c>
      <c r="V164" s="64">
        <v>0</v>
      </c>
      <c r="W164" s="11" t="s">
        <v>58</v>
      </c>
      <c r="X164" s="490" t="s">
        <v>179</v>
      </c>
      <c r="Y164" s="203">
        <v>0</v>
      </c>
      <c r="Z164" s="205">
        <v>0</v>
      </c>
      <c r="AA164" s="204" t="s">
        <v>56</v>
      </c>
      <c r="AB164" s="713" t="s">
        <v>56</v>
      </c>
      <c r="AC164" s="203" t="s">
        <v>56</v>
      </c>
      <c r="AD164" s="205" t="s">
        <v>56</v>
      </c>
      <c r="AE164" s="491">
        <v>0</v>
      </c>
      <c r="AF164" s="204">
        <v>0</v>
      </c>
      <c r="AG164" s="673" t="s">
        <v>56</v>
      </c>
    </row>
    <row r="165" spans="1:33" ht="30" customHeight="1" x14ac:dyDescent="0.25">
      <c r="A165" s="38" t="s">
        <v>49</v>
      </c>
      <c r="B165" s="837" t="s">
        <v>50</v>
      </c>
      <c r="C165" s="837" t="s">
        <v>74</v>
      </c>
      <c r="D165" s="471" t="s">
        <v>425</v>
      </c>
      <c r="E165" s="471" t="s">
        <v>425</v>
      </c>
      <c r="F165" s="472" t="s">
        <v>426</v>
      </c>
      <c r="G165" s="647" t="s">
        <v>427</v>
      </c>
      <c r="H165" s="872" t="s">
        <v>55</v>
      </c>
      <c r="I165" s="14" t="s">
        <v>56</v>
      </c>
      <c r="J165" s="64" t="s">
        <v>56</v>
      </c>
      <c r="K165" s="64" t="s">
        <v>56</v>
      </c>
      <c r="L165" s="64" t="s">
        <v>57</v>
      </c>
      <c r="M165" s="11">
        <v>0</v>
      </c>
      <c r="N165" s="14" t="s">
        <v>58</v>
      </c>
      <c r="O165" s="64" t="s">
        <v>58</v>
      </c>
      <c r="P165" s="64" t="s">
        <v>58</v>
      </c>
      <c r="Q165" s="18">
        <v>0</v>
      </c>
      <c r="R165" s="17" t="s">
        <v>56</v>
      </c>
      <c r="S165" s="64" t="s">
        <v>56</v>
      </c>
      <c r="T165" s="64" t="s">
        <v>58</v>
      </c>
      <c r="U165" s="64" t="s">
        <v>58</v>
      </c>
      <c r="V165" s="64">
        <v>0</v>
      </c>
      <c r="W165" s="11" t="s">
        <v>58</v>
      </c>
      <c r="X165" s="490" t="s">
        <v>179</v>
      </c>
      <c r="Y165" s="203">
        <v>0</v>
      </c>
      <c r="Z165" s="205">
        <v>0</v>
      </c>
      <c r="AA165" s="204" t="s">
        <v>56</v>
      </c>
      <c r="AB165" s="713" t="s">
        <v>56</v>
      </c>
      <c r="AC165" s="203" t="s">
        <v>56</v>
      </c>
      <c r="AD165" s="205" t="s">
        <v>56</v>
      </c>
      <c r="AE165" s="491">
        <v>0</v>
      </c>
      <c r="AF165" s="204">
        <v>0</v>
      </c>
      <c r="AG165" s="673" t="s">
        <v>56</v>
      </c>
    </row>
    <row r="166" spans="1:33" ht="30" customHeight="1" x14ac:dyDescent="0.25">
      <c r="A166" s="38" t="s">
        <v>49</v>
      </c>
      <c r="B166" s="837" t="s">
        <v>50</v>
      </c>
      <c r="C166" s="837" t="s">
        <v>74</v>
      </c>
      <c r="D166" s="471" t="s">
        <v>425</v>
      </c>
      <c r="E166" s="471" t="s">
        <v>425</v>
      </c>
      <c r="F166" s="472" t="s">
        <v>428</v>
      </c>
      <c r="G166" s="647" t="s">
        <v>429</v>
      </c>
      <c r="H166" s="872" t="s">
        <v>55</v>
      </c>
      <c r="I166" s="14" t="s">
        <v>56</v>
      </c>
      <c r="J166" s="64" t="s">
        <v>56</v>
      </c>
      <c r="K166" s="64" t="s">
        <v>56</v>
      </c>
      <c r="L166" s="64" t="s">
        <v>57</v>
      </c>
      <c r="M166" s="11">
        <v>0</v>
      </c>
      <c r="N166" s="14" t="s">
        <v>58</v>
      </c>
      <c r="O166" s="64" t="s">
        <v>58</v>
      </c>
      <c r="P166" s="64" t="s">
        <v>58</v>
      </c>
      <c r="Q166" s="18">
        <v>0</v>
      </c>
      <c r="R166" s="17" t="s">
        <v>56</v>
      </c>
      <c r="S166" s="64" t="s">
        <v>56</v>
      </c>
      <c r="T166" s="64" t="s">
        <v>58</v>
      </c>
      <c r="U166" s="64" t="s">
        <v>58</v>
      </c>
      <c r="V166" s="64">
        <v>0</v>
      </c>
      <c r="W166" s="11" t="s">
        <v>58</v>
      </c>
      <c r="X166" s="490" t="s">
        <v>179</v>
      </c>
      <c r="Y166" s="203">
        <v>0</v>
      </c>
      <c r="Z166" s="205">
        <v>0</v>
      </c>
      <c r="AA166" s="204" t="s">
        <v>56</v>
      </c>
      <c r="AB166" s="713" t="s">
        <v>56</v>
      </c>
      <c r="AC166" s="203" t="s">
        <v>56</v>
      </c>
      <c r="AD166" s="205" t="s">
        <v>56</v>
      </c>
      <c r="AE166" s="491">
        <v>0</v>
      </c>
      <c r="AF166" s="204">
        <v>0</v>
      </c>
      <c r="AG166" s="673" t="s">
        <v>56</v>
      </c>
    </row>
    <row r="167" spans="1:33" ht="30" customHeight="1" x14ac:dyDescent="0.25">
      <c r="A167" s="38" t="s">
        <v>49</v>
      </c>
      <c r="B167" s="837" t="s">
        <v>50</v>
      </c>
      <c r="C167" s="837" t="s">
        <v>74</v>
      </c>
      <c r="D167" s="471" t="s">
        <v>425</v>
      </c>
      <c r="E167" s="471" t="s">
        <v>425</v>
      </c>
      <c r="F167" s="472" t="s">
        <v>430</v>
      </c>
      <c r="G167" s="647" t="s">
        <v>429</v>
      </c>
      <c r="H167" s="872" t="s">
        <v>55</v>
      </c>
      <c r="I167" s="14" t="s">
        <v>56</v>
      </c>
      <c r="J167" s="64" t="s">
        <v>56</v>
      </c>
      <c r="K167" s="64" t="s">
        <v>56</v>
      </c>
      <c r="L167" s="64" t="s">
        <v>57</v>
      </c>
      <c r="M167" s="11">
        <v>0</v>
      </c>
      <c r="N167" s="14" t="s">
        <v>58</v>
      </c>
      <c r="O167" s="64" t="s">
        <v>58</v>
      </c>
      <c r="P167" s="64" t="s">
        <v>58</v>
      </c>
      <c r="Q167" s="18">
        <v>0</v>
      </c>
      <c r="R167" s="17" t="s">
        <v>56</v>
      </c>
      <c r="S167" s="64" t="s">
        <v>56</v>
      </c>
      <c r="T167" s="64" t="s">
        <v>58</v>
      </c>
      <c r="U167" s="64" t="s">
        <v>58</v>
      </c>
      <c r="V167" s="64">
        <v>0</v>
      </c>
      <c r="W167" s="11" t="s">
        <v>58</v>
      </c>
      <c r="X167" s="490" t="s">
        <v>179</v>
      </c>
      <c r="Y167" s="203">
        <v>0</v>
      </c>
      <c r="Z167" s="205">
        <v>0</v>
      </c>
      <c r="AA167" s="204" t="s">
        <v>56</v>
      </c>
      <c r="AB167" s="713" t="s">
        <v>56</v>
      </c>
      <c r="AC167" s="203" t="s">
        <v>56</v>
      </c>
      <c r="AD167" s="205" t="s">
        <v>56</v>
      </c>
      <c r="AE167" s="491">
        <v>0</v>
      </c>
      <c r="AF167" s="204">
        <v>0</v>
      </c>
      <c r="AG167" s="673" t="s">
        <v>56</v>
      </c>
    </row>
    <row r="168" spans="1:33" ht="30" customHeight="1" x14ac:dyDescent="0.25">
      <c r="A168" s="38" t="s">
        <v>49</v>
      </c>
      <c r="B168" s="837" t="s">
        <v>50</v>
      </c>
      <c r="C168" s="837" t="s">
        <v>74</v>
      </c>
      <c r="D168" s="471" t="s">
        <v>425</v>
      </c>
      <c r="E168" s="471" t="s">
        <v>425</v>
      </c>
      <c r="F168" s="472" t="s">
        <v>431</v>
      </c>
      <c r="G168" s="647" t="s">
        <v>432</v>
      </c>
      <c r="H168" s="872" t="s">
        <v>55</v>
      </c>
      <c r="I168" s="14" t="s">
        <v>56</v>
      </c>
      <c r="J168" s="64" t="s">
        <v>56</v>
      </c>
      <c r="K168" s="64" t="s">
        <v>56</v>
      </c>
      <c r="L168" s="64" t="s">
        <v>57</v>
      </c>
      <c r="M168" s="11">
        <v>0</v>
      </c>
      <c r="N168" s="14" t="s">
        <v>58</v>
      </c>
      <c r="O168" s="64" t="s">
        <v>58</v>
      </c>
      <c r="P168" s="64" t="s">
        <v>58</v>
      </c>
      <c r="Q168" s="18">
        <v>0</v>
      </c>
      <c r="R168" s="17" t="s">
        <v>56</v>
      </c>
      <c r="S168" s="64" t="s">
        <v>56</v>
      </c>
      <c r="T168" s="64" t="s">
        <v>58</v>
      </c>
      <c r="U168" s="64" t="s">
        <v>58</v>
      </c>
      <c r="V168" s="64">
        <v>0</v>
      </c>
      <c r="W168" s="11" t="s">
        <v>58</v>
      </c>
      <c r="X168" s="490" t="s">
        <v>179</v>
      </c>
      <c r="Y168" s="203">
        <v>0</v>
      </c>
      <c r="Z168" s="205">
        <v>0</v>
      </c>
      <c r="AA168" s="204" t="s">
        <v>56</v>
      </c>
      <c r="AB168" s="713" t="s">
        <v>56</v>
      </c>
      <c r="AC168" s="203" t="s">
        <v>56</v>
      </c>
      <c r="AD168" s="205" t="s">
        <v>56</v>
      </c>
      <c r="AE168" s="491">
        <v>0</v>
      </c>
      <c r="AF168" s="204">
        <v>0</v>
      </c>
      <c r="AG168" s="673" t="s">
        <v>56</v>
      </c>
    </row>
    <row r="169" spans="1:33" ht="30" customHeight="1" x14ac:dyDescent="0.25">
      <c r="A169" s="38" t="s">
        <v>49</v>
      </c>
      <c r="B169" s="837" t="s">
        <v>50</v>
      </c>
      <c r="C169" s="837" t="s">
        <v>74</v>
      </c>
      <c r="D169" s="471" t="s">
        <v>433</v>
      </c>
      <c r="E169" s="471" t="s">
        <v>390</v>
      </c>
      <c r="F169" s="472" t="s">
        <v>434</v>
      </c>
      <c r="G169" s="647" t="s">
        <v>390</v>
      </c>
      <c r="H169" s="872" t="s">
        <v>55</v>
      </c>
      <c r="I169" s="14" t="s">
        <v>56</v>
      </c>
      <c r="J169" s="64" t="s">
        <v>56</v>
      </c>
      <c r="K169" s="64" t="s">
        <v>56</v>
      </c>
      <c r="L169" s="64" t="s">
        <v>57</v>
      </c>
      <c r="M169" s="11">
        <v>0</v>
      </c>
      <c r="N169" s="14" t="s">
        <v>58</v>
      </c>
      <c r="O169" s="64" t="s">
        <v>58</v>
      </c>
      <c r="P169" s="64" t="s">
        <v>58</v>
      </c>
      <c r="Q169" s="18">
        <v>0</v>
      </c>
      <c r="R169" s="17" t="s">
        <v>56</v>
      </c>
      <c r="S169" s="64" t="s">
        <v>56</v>
      </c>
      <c r="T169" s="64" t="s">
        <v>58</v>
      </c>
      <c r="U169" s="64" t="s">
        <v>58</v>
      </c>
      <c r="V169" s="64">
        <v>0</v>
      </c>
      <c r="W169" s="11" t="s">
        <v>58</v>
      </c>
      <c r="X169" s="490" t="s">
        <v>179</v>
      </c>
      <c r="Y169" s="203">
        <v>0</v>
      </c>
      <c r="Z169" s="205">
        <v>0</v>
      </c>
      <c r="AA169" s="204" t="s">
        <v>56</v>
      </c>
      <c r="AB169" s="713" t="s">
        <v>56</v>
      </c>
      <c r="AC169" s="203" t="s">
        <v>56</v>
      </c>
      <c r="AD169" s="205" t="s">
        <v>56</v>
      </c>
      <c r="AE169" s="491">
        <v>0</v>
      </c>
      <c r="AF169" s="204">
        <v>0</v>
      </c>
      <c r="AG169" s="673" t="s">
        <v>56</v>
      </c>
    </row>
    <row r="170" spans="1:33" ht="30" customHeight="1" x14ac:dyDescent="0.25">
      <c r="A170" s="38" t="s">
        <v>49</v>
      </c>
      <c r="B170" s="837" t="s">
        <v>50</v>
      </c>
      <c r="C170" s="837" t="s">
        <v>74</v>
      </c>
      <c r="D170" s="471" t="s">
        <v>433</v>
      </c>
      <c r="E170" s="471" t="s">
        <v>390</v>
      </c>
      <c r="F170" s="472" t="s">
        <v>435</v>
      </c>
      <c r="G170" s="647" t="s">
        <v>436</v>
      </c>
      <c r="H170" s="872" t="s">
        <v>55</v>
      </c>
      <c r="I170" s="14" t="s">
        <v>56</v>
      </c>
      <c r="J170" s="64" t="s">
        <v>56</v>
      </c>
      <c r="K170" s="64" t="s">
        <v>56</v>
      </c>
      <c r="L170" s="64" t="s">
        <v>57</v>
      </c>
      <c r="M170" s="11">
        <v>0</v>
      </c>
      <c r="N170" s="14" t="s">
        <v>58</v>
      </c>
      <c r="O170" s="64" t="s">
        <v>58</v>
      </c>
      <c r="P170" s="64" t="s">
        <v>58</v>
      </c>
      <c r="Q170" s="18">
        <v>0</v>
      </c>
      <c r="R170" s="17" t="s">
        <v>56</v>
      </c>
      <c r="S170" s="64" t="s">
        <v>56</v>
      </c>
      <c r="T170" s="64" t="s">
        <v>58</v>
      </c>
      <c r="U170" s="64" t="s">
        <v>58</v>
      </c>
      <c r="V170" s="64">
        <v>0</v>
      </c>
      <c r="W170" s="11" t="s">
        <v>58</v>
      </c>
      <c r="X170" s="490" t="s">
        <v>179</v>
      </c>
      <c r="Y170" s="203">
        <v>0</v>
      </c>
      <c r="Z170" s="205">
        <v>0</v>
      </c>
      <c r="AA170" s="204" t="s">
        <v>56</v>
      </c>
      <c r="AB170" s="713" t="s">
        <v>56</v>
      </c>
      <c r="AC170" s="203" t="s">
        <v>56</v>
      </c>
      <c r="AD170" s="205" t="s">
        <v>56</v>
      </c>
      <c r="AE170" s="491">
        <v>0</v>
      </c>
      <c r="AF170" s="204">
        <v>0</v>
      </c>
      <c r="AG170" s="673" t="s">
        <v>56</v>
      </c>
    </row>
    <row r="171" spans="1:33" ht="30" customHeight="1" x14ac:dyDescent="0.25">
      <c r="A171" s="38" t="s">
        <v>49</v>
      </c>
      <c r="B171" s="837" t="s">
        <v>50</v>
      </c>
      <c r="C171" s="837" t="s">
        <v>74</v>
      </c>
      <c r="D171" s="471" t="s">
        <v>433</v>
      </c>
      <c r="E171" s="471" t="s">
        <v>390</v>
      </c>
      <c r="F171" s="472" t="s">
        <v>437</v>
      </c>
      <c r="G171" s="647" t="s">
        <v>438</v>
      </c>
      <c r="H171" s="872" t="s">
        <v>55</v>
      </c>
      <c r="I171" s="14" t="s">
        <v>56</v>
      </c>
      <c r="J171" s="64" t="s">
        <v>56</v>
      </c>
      <c r="K171" s="64" t="s">
        <v>56</v>
      </c>
      <c r="L171" s="64" t="s">
        <v>57</v>
      </c>
      <c r="M171" s="11">
        <v>0</v>
      </c>
      <c r="N171" s="14" t="s">
        <v>58</v>
      </c>
      <c r="O171" s="64" t="s">
        <v>58</v>
      </c>
      <c r="P171" s="64" t="s">
        <v>58</v>
      </c>
      <c r="Q171" s="18">
        <v>0</v>
      </c>
      <c r="R171" s="17" t="s">
        <v>56</v>
      </c>
      <c r="S171" s="64" t="s">
        <v>56</v>
      </c>
      <c r="T171" s="64" t="s">
        <v>58</v>
      </c>
      <c r="U171" s="64" t="s">
        <v>58</v>
      </c>
      <c r="V171" s="64">
        <v>0</v>
      </c>
      <c r="W171" s="11" t="s">
        <v>58</v>
      </c>
      <c r="X171" s="490" t="s">
        <v>179</v>
      </c>
      <c r="Y171" s="203">
        <v>0</v>
      </c>
      <c r="Z171" s="205">
        <v>0</v>
      </c>
      <c r="AA171" s="204" t="s">
        <v>56</v>
      </c>
      <c r="AB171" s="713" t="s">
        <v>56</v>
      </c>
      <c r="AC171" s="203" t="s">
        <v>56</v>
      </c>
      <c r="AD171" s="205" t="s">
        <v>56</v>
      </c>
      <c r="AE171" s="491">
        <v>0</v>
      </c>
      <c r="AF171" s="204">
        <v>0</v>
      </c>
      <c r="AG171" s="673" t="s">
        <v>56</v>
      </c>
    </row>
    <row r="172" spans="1:33" ht="30" customHeight="1" x14ac:dyDescent="0.25">
      <c r="A172" s="38" t="s">
        <v>49</v>
      </c>
      <c r="B172" s="837" t="s">
        <v>50</v>
      </c>
      <c r="C172" s="837" t="s">
        <v>74</v>
      </c>
      <c r="D172" s="471" t="s">
        <v>433</v>
      </c>
      <c r="E172" s="471" t="s">
        <v>390</v>
      </c>
      <c r="F172" s="472" t="s">
        <v>439</v>
      </c>
      <c r="G172" s="647" t="s">
        <v>390</v>
      </c>
      <c r="H172" s="872" t="s">
        <v>55</v>
      </c>
      <c r="I172" s="14" t="s">
        <v>56</v>
      </c>
      <c r="J172" s="64" t="s">
        <v>56</v>
      </c>
      <c r="K172" s="64" t="s">
        <v>56</v>
      </c>
      <c r="L172" s="64" t="s">
        <v>57</v>
      </c>
      <c r="M172" s="11">
        <v>0</v>
      </c>
      <c r="N172" s="14" t="s">
        <v>58</v>
      </c>
      <c r="O172" s="64" t="s">
        <v>58</v>
      </c>
      <c r="P172" s="64" t="s">
        <v>58</v>
      </c>
      <c r="Q172" s="18">
        <v>0</v>
      </c>
      <c r="R172" s="17" t="s">
        <v>56</v>
      </c>
      <c r="S172" s="64" t="s">
        <v>56</v>
      </c>
      <c r="T172" s="64" t="s">
        <v>58</v>
      </c>
      <c r="U172" s="64" t="s">
        <v>58</v>
      </c>
      <c r="V172" s="64">
        <v>0</v>
      </c>
      <c r="W172" s="11" t="s">
        <v>58</v>
      </c>
      <c r="X172" s="490" t="s">
        <v>179</v>
      </c>
      <c r="Y172" s="203">
        <v>0</v>
      </c>
      <c r="Z172" s="205">
        <v>0</v>
      </c>
      <c r="AA172" s="204" t="s">
        <v>56</v>
      </c>
      <c r="AB172" s="713" t="s">
        <v>56</v>
      </c>
      <c r="AC172" s="203" t="s">
        <v>56</v>
      </c>
      <c r="AD172" s="205" t="s">
        <v>56</v>
      </c>
      <c r="AE172" s="491">
        <v>0</v>
      </c>
      <c r="AF172" s="204">
        <v>0</v>
      </c>
      <c r="AG172" s="673" t="s">
        <v>56</v>
      </c>
    </row>
    <row r="173" spans="1:33" ht="30" customHeight="1" x14ac:dyDescent="0.25">
      <c r="A173" s="38" t="s">
        <v>49</v>
      </c>
      <c r="B173" s="837" t="s">
        <v>50</v>
      </c>
      <c r="C173" s="837" t="s">
        <v>74</v>
      </c>
      <c r="D173" s="471" t="s">
        <v>433</v>
      </c>
      <c r="E173" s="471" t="s">
        <v>390</v>
      </c>
      <c r="F173" s="472" t="s">
        <v>440</v>
      </c>
      <c r="G173" s="647" t="s">
        <v>441</v>
      </c>
      <c r="H173" s="872" t="s">
        <v>55</v>
      </c>
      <c r="I173" s="14" t="s">
        <v>56</v>
      </c>
      <c r="J173" s="64" t="s">
        <v>56</v>
      </c>
      <c r="K173" s="64" t="s">
        <v>56</v>
      </c>
      <c r="L173" s="64" t="s">
        <v>57</v>
      </c>
      <c r="M173" s="11">
        <v>0</v>
      </c>
      <c r="N173" s="14" t="s">
        <v>58</v>
      </c>
      <c r="O173" s="64" t="s">
        <v>58</v>
      </c>
      <c r="P173" s="64" t="s">
        <v>58</v>
      </c>
      <c r="Q173" s="18">
        <v>0</v>
      </c>
      <c r="R173" s="17" t="s">
        <v>56</v>
      </c>
      <c r="S173" s="64" t="s">
        <v>56</v>
      </c>
      <c r="T173" s="64" t="s">
        <v>58</v>
      </c>
      <c r="U173" s="64" t="s">
        <v>58</v>
      </c>
      <c r="V173" s="64">
        <v>0</v>
      </c>
      <c r="W173" s="11" t="s">
        <v>58</v>
      </c>
      <c r="X173" s="490" t="s">
        <v>179</v>
      </c>
      <c r="Y173" s="203">
        <v>0</v>
      </c>
      <c r="Z173" s="205">
        <v>0</v>
      </c>
      <c r="AA173" s="204" t="s">
        <v>56</v>
      </c>
      <c r="AB173" s="713" t="s">
        <v>56</v>
      </c>
      <c r="AC173" s="203" t="s">
        <v>56</v>
      </c>
      <c r="AD173" s="205" t="s">
        <v>56</v>
      </c>
      <c r="AE173" s="491">
        <v>0</v>
      </c>
      <c r="AF173" s="204">
        <v>0</v>
      </c>
      <c r="AG173" s="673" t="s">
        <v>56</v>
      </c>
    </row>
    <row r="174" spans="1:33" ht="30" customHeight="1" x14ac:dyDescent="0.25">
      <c r="A174" s="38" t="s">
        <v>49</v>
      </c>
      <c r="B174" s="837" t="s">
        <v>96</v>
      </c>
      <c r="C174" s="837" t="s">
        <v>97</v>
      </c>
      <c r="D174" s="471" t="s">
        <v>442</v>
      </c>
      <c r="E174" s="471" t="s">
        <v>443</v>
      </c>
      <c r="F174" s="472" t="s">
        <v>444</v>
      </c>
      <c r="G174" s="647" t="s">
        <v>445</v>
      </c>
      <c r="H174" s="872" t="s">
        <v>55</v>
      </c>
      <c r="I174" s="14" t="s">
        <v>56</v>
      </c>
      <c r="J174" s="64" t="s">
        <v>56</v>
      </c>
      <c r="K174" s="64" t="s">
        <v>56</v>
      </c>
      <c r="L174" s="64" t="s">
        <v>57</v>
      </c>
      <c r="M174" s="11">
        <v>0</v>
      </c>
      <c r="N174" s="14" t="s">
        <v>58</v>
      </c>
      <c r="O174" s="64" t="s">
        <v>58</v>
      </c>
      <c r="P174" s="64" t="s">
        <v>58</v>
      </c>
      <c r="Q174" s="18">
        <v>0</v>
      </c>
      <c r="R174" s="17" t="s">
        <v>56</v>
      </c>
      <c r="S174" s="64" t="s">
        <v>56</v>
      </c>
      <c r="T174" s="64" t="s">
        <v>58</v>
      </c>
      <c r="U174" s="64" t="s">
        <v>58</v>
      </c>
      <c r="V174" s="64">
        <v>0</v>
      </c>
      <c r="W174" s="11" t="s">
        <v>58</v>
      </c>
      <c r="X174" s="490" t="s">
        <v>179</v>
      </c>
      <c r="Y174" s="203">
        <v>0</v>
      </c>
      <c r="Z174" s="205">
        <v>0</v>
      </c>
      <c r="AA174" s="204" t="s">
        <v>56</v>
      </c>
      <c r="AB174" s="713" t="s">
        <v>56</v>
      </c>
      <c r="AC174" s="203" t="s">
        <v>56</v>
      </c>
      <c r="AD174" s="205" t="s">
        <v>56</v>
      </c>
      <c r="AE174" s="491">
        <v>0</v>
      </c>
      <c r="AF174" s="204">
        <v>0</v>
      </c>
      <c r="AG174" s="673" t="s">
        <v>56</v>
      </c>
    </row>
    <row r="175" spans="1:33" ht="30" customHeight="1" x14ac:dyDescent="0.25">
      <c r="A175" s="38" t="s">
        <v>49</v>
      </c>
      <c r="B175" s="837" t="s">
        <v>96</v>
      </c>
      <c r="C175" s="837" t="s">
        <v>97</v>
      </c>
      <c r="D175" s="471" t="s">
        <v>446</v>
      </c>
      <c r="E175" s="471" t="s">
        <v>447</v>
      </c>
      <c r="F175" s="472" t="s">
        <v>448</v>
      </c>
      <c r="G175" s="647" t="s">
        <v>447</v>
      </c>
      <c r="H175" s="872" t="s">
        <v>55</v>
      </c>
      <c r="I175" s="14" t="s">
        <v>56</v>
      </c>
      <c r="J175" s="64" t="s">
        <v>56</v>
      </c>
      <c r="K175" s="64" t="s">
        <v>56</v>
      </c>
      <c r="L175" s="64" t="s">
        <v>57</v>
      </c>
      <c r="M175" s="11">
        <v>0</v>
      </c>
      <c r="N175" s="14" t="s">
        <v>58</v>
      </c>
      <c r="O175" s="64" t="s">
        <v>58</v>
      </c>
      <c r="P175" s="64" t="s">
        <v>58</v>
      </c>
      <c r="Q175" s="18">
        <v>0</v>
      </c>
      <c r="R175" s="17" t="s">
        <v>56</v>
      </c>
      <c r="S175" s="64" t="s">
        <v>56</v>
      </c>
      <c r="T175" s="64" t="s">
        <v>58</v>
      </c>
      <c r="U175" s="64" t="s">
        <v>58</v>
      </c>
      <c r="V175" s="64">
        <v>0</v>
      </c>
      <c r="W175" s="11" t="s">
        <v>58</v>
      </c>
      <c r="X175" s="490" t="s">
        <v>179</v>
      </c>
      <c r="Y175" s="203">
        <v>0</v>
      </c>
      <c r="Z175" s="205">
        <v>0</v>
      </c>
      <c r="AA175" s="204" t="s">
        <v>56</v>
      </c>
      <c r="AB175" s="713" t="s">
        <v>56</v>
      </c>
      <c r="AC175" s="203" t="s">
        <v>56</v>
      </c>
      <c r="AD175" s="205" t="s">
        <v>56</v>
      </c>
      <c r="AE175" s="491">
        <v>0</v>
      </c>
      <c r="AF175" s="204">
        <v>0</v>
      </c>
      <c r="AG175" s="673" t="s">
        <v>56</v>
      </c>
    </row>
    <row r="176" spans="1:33" ht="30" customHeight="1" x14ac:dyDescent="0.25">
      <c r="A176" s="38" t="s">
        <v>49</v>
      </c>
      <c r="B176" s="837" t="s">
        <v>96</v>
      </c>
      <c r="C176" s="837" t="s">
        <v>97</v>
      </c>
      <c r="D176" s="471" t="s">
        <v>446</v>
      </c>
      <c r="E176" s="471" t="s">
        <v>447</v>
      </c>
      <c r="F176" s="472" t="s">
        <v>449</v>
      </c>
      <c r="G176" s="647" t="s">
        <v>450</v>
      </c>
      <c r="H176" s="872" t="s">
        <v>55</v>
      </c>
      <c r="I176" s="14" t="s">
        <v>56</v>
      </c>
      <c r="J176" s="64" t="s">
        <v>56</v>
      </c>
      <c r="K176" s="64" t="s">
        <v>56</v>
      </c>
      <c r="L176" s="64" t="s">
        <v>57</v>
      </c>
      <c r="M176" s="11">
        <v>0</v>
      </c>
      <c r="N176" s="14" t="s">
        <v>58</v>
      </c>
      <c r="O176" s="64" t="s">
        <v>58</v>
      </c>
      <c r="P176" s="64" t="s">
        <v>58</v>
      </c>
      <c r="Q176" s="18">
        <v>0</v>
      </c>
      <c r="R176" s="17" t="s">
        <v>56</v>
      </c>
      <c r="S176" s="64" t="s">
        <v>56</v>
      </c>
      <c r="T176" s="64" t="s">
        <v>58</v>
      </c>
      <c r="U176" s="64" t="s">
        <v>58</v>
      </c>
      <c r="V176" s="64">
        <v>0</v>
      </c>
      <c r="W176" s="11" t="s">
        <v>58</v>
      </c>
      <c r="X176" s="490" t="s">
        <v>179</v>
      </c>
      <c r="Y176" s="203">
        <v>0</v>
      </c>
      <c r="Z176" s="205">
        <v>0</v>
      </c>
      <c r="AA176" s="204" t="s">
        <v>56</v>
      </c>
      <c r="AB176" s="713" t="s">
        <v>56</v>
      </c>
      <c r="AC176" s="203" t="s">
        <v>56</v>
      </c>
      <c r="AD176" s="205" t="s">
        <v>56</v>
      </c>
      <c r="AE176" s="491">
        <v>0</v>
      </c>
      <c r="AF176" s="204">
        <v>0</v>
      </c>
      <c r="AG176" s="673" t="s">
        <v>56</v>
      </c>
    </row>
    <row r="177" spans="1:33" ht="30" customHeight="1" x14ac:dyDescent="0.25">
      <c r="A177" s="38" t="s">
        <v>49</v>
      </c>
      <c r="B177" s="837" t="s">
        <v>96</v>
      </c>
      <c r="C177" s="837" t="s">
        <v>97</v>
      </c>
      <c r="D177" s="471" t="s">
        <v>451</v>
      </c>
      <c r="E177" s="471" t="s">
        <v>443</v>
      </c>
      <c r="F177" s="472" t="s">
        <v>452</v>
      </c>
      <c r="G177" s="647" t="s">
        <v>453</v>
      </c>
      <c r="H177" s="872" t="s">
        <v>55</v>
      </c>
      <c r="I177" s="14" t="s">
        <v>56</v>
      </c>
      <c r="J177" s="64" t="s">
        <v>56</v>
      </c>
      <c r="K177" s="64" t="s">
        <v>56</v>
      </c>
      <c r="L177" s="64" t="s">
        <v>57</v>
      </c>
      <c r="M177" s="11">
        <v>0</v>
      </c>
      <c r="N177" s="14" t="s">
        <v>58</v>
      </c>
      <c r="O177" s="64" t="s">
        <v>58</v>
      </c>
      <c r="P177" s="64" t="s">
        <v>58</v>
      </c>
      <c r="Q177" s="18">
        <v>0</v>
      </c>
      <c r="R177" s="17" t="s">
        <v>56</v>
      </c>
      <c r="S177" s="64" t="s">
        <v>56</v>
      </c>
      <c r="T177" s="64" t="s">
        <v>58</v>
      </c>
      <c r="U177" s="64" t="s">
        <v>58</v>
      </c>
      <c r="V177" s="64">
        <v>0</v>
      </c>
      <c r="W177" s="11" t="s">
        <v>58</v>
      </c>
      <c r="X177" s="490" t="s">
        <v>179</v>
      </c>
      <c r="Y177" s="203">
        <v>0</v>
      </c>
      <c r="Z177" s="205">
        <v>0</v>
      </c>
      <c r="AA177" s="204" t="s">
        <v>56</v>
      </c>
      <c r="AB177" s="713" t="s">
        <v>56</v>
      </c>
      <c r="AC177" s="203" t="s">
        <v>56</v>
      </c>
      <c r="AD177" s="205" t="s">
        <v>56</v>
      </c>
      <c r="AE177" s="491">
        <v>0</v>
      </c>
      <c r="AF177" s="204">
        <v>0</v>
      </c>
      <c r="AG177" s="673" t="s">
        <v>56</v>
      </c>
    </row>
    <row r="178" spans="1:33" ht="30" customHeight="1" x14ac:dyDescent="0.25">
      <c r="A178" s="38" t="s">
        <v>49</v>
      </c>
      <c r="B178" s="837" t="s">
        <v>96</v>
      </c>
      <c r="C178" s="837" t="s">
        <v>97</v>
      </c>
      <c r="D178" s="471" t="s">
        <v>451</v>
      </c>
      <c r="E178" s="471" t="s">
        <v>443</v>
      </c>
      <c r="F178" s="472" t="s">
        <v>454</v>
      </c>
      <c r="G178" s="647" t="s">
        <v>455</v>
      </c>
      <c r="H178" s="872" t="s">
        <v>55</v>
      </c>
      <c r="I178" s="14" t="s">
        <v>56</v>
      </c>
      <c r="J178" s="64" t="s">
        <v>56</v>
      </c>
      <c r="K178" s="64" t="s">
        <v>56</v>
      </c>
      <c r="L178" s="64" t="s">
        <v>57</v>
      </c>
      <c r="M178" s="11">
        <v>0</v>
      </c>
      <c r="N178" s="14" t="s">
        <v>58</v>
      </c>
      <c r="O178" s="64" t="s">
        <v>58</v>
      </c>
      <c r="P178" s="64" t="s">
        <v>58</v>
      </c>
      <c r="Q178" s="18">
        <v>0</v>
      </c>
      <c r="R178" s="17" t="s">
        <v>56</v>
      </c>
      <c r="S178" s="64" t="s">
        <v>56</v>
      </c>
      <c r="T178" s="64" t="s">
        <v>58</v>
      </c>
      <c r="U178" s="64" t="s">
        <v>58</v>
      </c>
      <c r="V178" s="64">
        <v>0</v>
      </c>
      <c r="W178" s="11" t="s">
        <v>58</v>
      </c>
      <c r="X178" s="490" t="s">
        <v>179</v>
      </c>
      <c r="Y178" s="203">
        <v>0</v>
      </c>
      <c r="Z178" s="205">
        <v>0</v>
      </c>
      <c r="AA178" s="204" t="s">
        <v>56</v>
      </c>
      <c r="AB178" s="713" t="s">
        <v>56</v>
      </c>
      <c r="AC178" s="203" t="s">
        <v>56</v>
      </c>
      <c r="AD178" s="205" t="s">
        <v>56</v>
      </c>
      <c r="AE178" s="491">
        <v>0</v>
      </c>
      <c r="AF178" s="204">
        <v>0</v>
      </c>
      <c r="AG178" s="673" t="s">
        <v>56</v>
      </c>
    </row>
    <row r="179" spans="1:33" ht="30" customHeight="1" x14ac:dyDescent="0.25">
      <c r="A179" s="38" t="s">
        <v>49</v>
      </c>
      <c r="B179" s="837" t="s">
        <v>96</v>
      </c>
      <c r="C179" s="837" t="s">
        <v>97</v>
      </c>
      <c r="D179" s="471" t="s">
        <v>456</v>
      </c>
      <c r="E179" s="471" t="s">
        <v>456</v>
      </c>
      <c r="F179" s="472" t="s">
        <v>457</v>
      </c>
      <c r="G179" s="647" t="s">
        <v>458</v>
      </c>
      <c r="H179" s="872" t="s">
        <v>55</v>
      </c>
      <c r="I179" s="14" t="s">
        <v>56</v>
      </c>
      <c r="J179" s="64" t="s">
        <v>56</v>
      </c>
      <c r="K179" s="64" t="s">
        <v>56</v>
      </c>
      <c r="L179" s="64" t="s">
        <v>57</v>
      </c>
      <c r="M179" s="11">
        <v>0</v>
      </c>
      <c r="N179" s="14" t="s">
        <v>58</v>
      </c>
      <c r="O179" s="64" t="s">
        <v>58</v>
      </c>
      <c r="P179" s="64" t="s">
        <v>58</v>
      </c>
      <c r="Q179" s="18">
        <v>0</v>
      </c>
      <c r="R179" s="17" t="s">
        <v>56</v>
      </c>
      <c r="S179" s="64" t="s">
        <v>56</v>
      </c>
      <c r="T179" s="64" t="s">
        <v>58</v>
      </c>
      <c r="U179" s="64" t="s">
        <v>58</v>
      </c>
      <c r="V179" s="64">
        <v>0</v>
      </c>
      <c r="W179" s="11" t="s">
        <v>58</v>
      </c>
      <c r="X179" s="490" t="s">
        <v>179</v>
      </c>
      <c r="Y179" s="203">
        <v>0</v>
      </c>
      <c r="Z179" s="205">
        <v>0</v>
      </c>
      <c r="AA179" s="204" t="s">
        <v>56</v>
      </c>
      <c r="AB179" s="713" t="s">
        <v>56</v>
      </c>
      <c r="AC179" s="203" t="s">
        <v>56</v>
      </c>
      <c r="AD179" s="205" t="s">
        <v>56</v>
      </c>
      <c r="AE179" s="491">
        <v>0</v>
      </c>
      <c r="AF179" s="204">
        <v>0</v>
      </c>
      <c r="AG179" s="673" t="s">
        <v>56</v>
      </c>
    </row>
    <row r="180" spans="1:33" ht="30" customHeight="1" x14ac:dyDescent="0.25">
      <c r="A180" s="38" t="s">
        <v>49</v>
      </c>
      <c r="B180" s="837" t="s">
        <v>96</v>
      </c>
      <c r="C180" s="837" t="s">
        <v>97</v>
      </c>
      <c r="D180" s="471" t="s">
        <v>456</v>
      </c>
      <c r="E180" s="471" t="s">
        <v>456</v>
      </c>
      <c r="F180" s="472" t="s">
        <v>459</v>
      </c>
      <c r="G180" s="647" t="s">
        <v>460</v>
      </c>
      <c r="H180" s="872" t="s">
        <v>55</v>
      </c>
      <c r="I180" s="14" t="s">
        <v>56</v>
      </c>
      <c r="J180" s="64" t="s">
        <v>56</v>
      </c>
      <c r="K180" s="64" t="s">
        <v>56</v>
      </c>
      <c r="L180" s="64" t="s">
        <v>57</v>
      </c>
      <c r="M180" s="11">
        <v>0</v>
      </c>
      <c r="N180" s="14" t="s">
        <v>58</v>
      </c>
      <c r="O180" s="64" t="s">
        <v>58</v>
      </c>
      <c r="P180" s="64" t="s">
        <v>58</v>
      </c>
      <c r="Q180" s="18">
        <v>0</v>
      </c>
      <c r="R180" s="17" t="s">
        <v>56</v>
      </c>
      <c r="S180" s="64" t="s">
        <v>56</v>
      </c>
      <c r="T180" s="64" t="s">
        <v>58</v>
      </c>
      <c r="U180" s="64" t="s">
        <v>58</v>
      </c>
      <c r="V180" s="64">
        <v>0</v>
      </c>
      <c r="W180" s="11" t="s">
        <v>58</v>
      </c>
      <c r="X180" s="490" t="s">
        <v>179</v>
      </c>
      <c r="Y180" s="203">
        <v>0</v>
      </c>
      <c r="Z180" s="205">
        <v>0</v>
      </c>
      <c r="AA180" s="204" t="s">
        <v>56</v>
      </c>
      <c r="AB180" s="713" t="s">
        <v>56</v>
      </c>
      <c r="AC180" s="203" t="s">
        <v>56</v>
      </c>
      <c r="AD180" s="205" t="s">
        <v>56</v>
      </c>
      <c r="AE180" s="491">
        <v>0</v>
      </c>
      <c r="AF180" s="204">
        <v>0</v>
      </c>
      <c r="AG180" s="673" t="s">
        <v>56</v>
      </c>
    </row>
    <row r="181" spans="1:33" ht="30" customHeight="1" x14ac:dyDescent="0.25">
      <c r="A181" s="38" t="s">
        <v>49</v>
      </c>
      <c r="B181" s="837" t="s">
        <v>96</v>
      </c>
      <c r="C181" s="837" t="s">
        <v>97</v>
      </c>
      <c r="D181" s="471" t="s">
        <v>461</v>
      </c>
      <c r="E181" s="471" t="s">
        <v>461</v>
      </c>
      <c r="F181" s="472" t="s">
        <v>462</v>
      </c>
      <c r="G181" s="647" t="s">
        <v>463</v>
      </c>
      <c r="H181" s="872" t="s">
        <v>55</v>
      </c>
      <c r="I181" s="14" t="s">
        <v>56</v>
      </c>
      <c r="J181" s="64" t="s">
        <v>56</v>
      </c>
      <c r="K181" s="64" t="s">
        <v>56</v>
      </c>
      <c r="L181" s="64" t="s">
        <v>57</v>
      </c>
      <c r="M181" s="11">
        <v>0</v>
      </c>
      <c r="N181" s="14" t="s">
        <v>58</v>
      </c>
      <c r="O181" s="64" t="s">
        <v>58</v>
      </c>
      <c r="P181" s="64" t="s">
        <v>58</v>
      </c>
      <c r="Q181" s="18">
        <v>0</v>
      </c>
      <c r="R181" s="17" t="s">
        <v>56</v>
      </c>
      <c r="S181" s="64" t="s">
        <v>56</v>
      </c>
      <c r="T181" s="64" t="s">
        <v>58</v>
      </c>
      <c r="U181" s="64" t="s">
        <v>58</v>
      </c>
      <c r="V181" s="64">
        <v>0</v>
      </c>
      <c r="W181" s="11" t="s">
        <v>58</v>
      </c>
      <c r="X181" s="490" t="s">
        <v>179</v>
      </c>
      <c r="Y181" s="203">
        <v>0</v>
      </c>
      <c r="Z181" s="205">
        <v>0</v>
      </c>
      <c r="AA181" s="204" t="s">
        <v>56</v>
      </c>
      <c r="AB181" s="713" t="s">
        <v>56</v>
      </c>
      <c r="AC181" s="203" t="s">
        <v>56</v>
      </c>
      <c r="AD181" s="205" t="s">
        <v>56</v>
      </c>
      <c r="AE181" s="491">
        <v>0</v>
      </c>
      <c r="AF181" s="204">
        <v>0</v>
      </c>
      <c r="AG181" s="673" t="s">
        <v>56</v>
      </c>
    </row>
    <row r="182" spans="1:33" ht="30" customHeight="1" x14ac:dyDescent="0.25">
      <c r="A182" s="38" t="s">
        <v>49</v>
      </c>
      <c r="B182" s="837" t="s">
        <v>96</v>
      </c>
      <c r="C182" s="837" t="s">
        <v>97</v>
      </c>
      <c r="D182" s="471" t="s">
        <v>461</v>
      </c>
      <c r="E182" s="471" t="s">
        <v>461</v>
      </c>
      <c r="F182" s="472" t="s">
        <v>464</v>
      </c>
      <c r="G182" s="647" t="s">
        <v>465</v>
      </c>
      <c r="H182" s="872" t="s">
        <v>55</v>
      </c>
      <c r="I182" s="14" t="s">
        <v>56</v>
      </c>
      <c r="J182" s="64" t="s">
        <v>56</v>
      </c>
      <c r="K182" s="64" t="s">
        <v>56</v>
      </c>
      <c r="L182" s="64" t="s">
        <v>57</v>
      </c>
      <c r="M182" s="11">
        <v>0</v>
      </c>
      <c r="N182" s="14" t="s">
        <v>58</v>
      </c>
      <c r="O182" s="64" t="s">
        <v>58</v>
      </c>
      <c r="P182" s="64" t="s">
        <v>58</v>
      </c>
      <c r="Q182" s="18">
        <v>0</v>
      </c>
      <c r="R182" s="17" t="s">
        <v>56</v>
      </c>
      <c r="S182" s="64" t="s">
        <v>56</v>
      </c>
      <c r="T182" s="64" t="s">
        <v>58</v>
      </c>
      <c r="U182" s="64" t="s">
        <v>58</v>
      </c>
      <c r="V182" s="64">
        <v>0</v>
      </c>
      <c r="W182" s="11" t="s">
        <v>58</v>
      </c>
      <c r="X182" s="490" t="s">
        <v>179</v>
      </c>
      <c r="Y182" s="203">
        <v>0</v>
      </c>
      <c r="Z182" s="205">
        <v>0</v>
      </c>
      <c r="AA182" s="204" t="s">
        <v>56</v>
      </c>
      <c r="AB182" s="713" t="s">
        <v>56</v>
      </c>
      <c r="AC182" s="203" t="s">
        <v>56</v>
      </c>
      <c r="AD182" s="205" t="s">
        <v>56</v>
      </c>
      <c r="AE182" s="491">
        <v>0</v>
      </c>
      <c r="AF182" s="204">
        <v>0</v>
      </c>
      <c r="AG182" s="673" t="s">
        <v>56</v>
      </c>
    </row>
    <row r="183" spans="1:33" ht="30" customHeight="1" x14ac:dyDescent="0.25">
      <c r="A183" s="38" t="s">
        <v>49</v>
      </c>
      <c r="B183" s="837" t="s">
        <v>96</v>
      </c>
      <c r="C183" s="837" t="s">
        <v>97</v>
      </c>
      <c r="D183" s="471" t="s">
        <v>466</v>
      </c>
      <c r="E183" s="471" t="s">
        <v>467</v>
      </c>
      <c r="F183" s="472" t="s">
        <v>468</v>
      </c>
      <c r="G183" s="647" t="s">
        <v>469</v>
      </c>
      <c r="H183" s="872" t="s">
        <v>55</v>
      </c>
      <c r="I183" s="14" t="s">
        <v>56</v>
      </c>
      <c r="J183" s="64" t="s">
        <v>56</v>
      </c>
      <c r="K183" s="64" t="s">
        <v>56</v>
      </c>
      <c r="L183" s="64" t="s">
        <v>57</v>
      </c>
      <c r="M183" s="11">
        <v>0</v>
      </c>
      <c r="N183" s="14" t="s">
        <v>58</v>
      </c>
      <c r="O183" s="64" t="s">
        <v>58</v>
      </c>
      <c r="P183" s="64" t="s">
        <v>58</v>
      </c>
      <c r="Q183" s="18">
        <v>0</v>
      </c>
      <c r="R183" s="17" t="s">
        <v>56</v>
      </c>
      <c r="S183" s="64" t="s">
        <v>56</v>
      </c>
      <c r="T183" s="64" t="s">
        <v>58</v>
      </c>
      <c r="U183" s="64" t="s">
        <v>58</v>
      </c>
      <c r="V183" s="64">
        <v>0</v>
      </c>
      <c r="W183" s="11" t="s">
        <v>58</v>
      </c>
      <c r="X183" s="490" t="s">
        <v>179</v>
      </c>
      <c r="Y183" s="203">
        <v>0</v>
      </c>
      <c r="Z183" s="205">
        <v>0</v>
      </c>
      <c r="AA183" s="204" t="s">
        <v>56</v>
      </c>
      <c r="AB183" s="713" t="s">
        <v>56</v>
      </c>
      <c r="AC183" s="203" t="s">
        <v>56</v>
      </c>
      <c r="AD183" s="205" t="s">
        <v>56</v>
      </c>
      <c r="AE183" s="491">
        <v>0</v>
      </c>
      <c r="AF183" s="204">
        <v>0</v>
      </c>
      <c r="AG183" s="673" t="s">
        <v>56</v>
      </c>
    </row>
    <row r="184" spans="1:33" ht="30" customHeight="1" x14ac:dyDescent="0.25">
      <c r="A184" s="38" t="s">
        <v>49</v>
      </c>
      <c r="B184" s="837" t="s">
        <v>96</v>
      </c>
      <c r="C184" s="837" t="s">
        <v>97</v>
      </c>
      <c r="D184" s="471" t="s">
        <v>466</v>
      </c>
      <c r="E184" s="471" t="s">
        <v>467</v>
      </c>
      <c r="F184" s="472" t="s">
        <v>470</v>
      </c>
      <c r="G184" s="647" t="s">
        <v>471</v>
      </c>
      <c r="H184" s="872" t="s">
        <v>55</v>
      </c>
      <c r="I184" s="14" t="s">
        <v>56</v>
      </c>
      <c r="J184" s="64" t="s">
        <v>56</v>
      </c>
      <c r="K184" s="64" t="s">
        <v>56</v>
      </c>
      <c r="L184" s="64" t="s">
        <v>57</v>
      </c>
      <c r="M184" s="11">
        <v>0</v>
      </c>
      <c r="N184" s="14" t="s">
        <v>58</v>
      </c>
      <c r="O184" s="64" t="s">
        <v>58</v>
      </c>
      <c r="P184" s="64" t="s">
        <v>58</v>
      </c>
      <c r="Q184" s="18">
        <v>0</v>
      </c>
      <c r="R184" s="17" t="s">
        <v>56</v>
      </c>
      <c r="S184" s="64" t="s">
        <v>56</v>
      </c>
      <c r="T184" s="64" t="s">
        <v>58</v>
      </c>
      <c r="U184" s="64" t="s">
        <v>58</v>
      </c>
      <c r="V184" s="64">
        <v>0</v>
      </c>
      <c r="W184" s="11" t="s">
        <v>58</v>
      </c>
      <c r="X184" s="490" t="s">
        <v>179</v>
      </c>
      <c r="Y184" s="203">
        <v>0</v>
      </c>
      <c r="Z184" s="205">
        <v>0</v>
      </c>
      <c r="AA184" s="204" t="s">
        <v>56</v>
      </c>
      <c r="AB184" s="713" t="s">
        <v>56</v>
      </c>
      <c r="AC184" s="203" t="s">
        <v>56</v>
      </c>
      <c r="AD184" s="205" t="s">
        <v>56</v>
      </c>
      <c r="AE184" s="491">
        <v>0</v>
      </c>
      <c r="AF184" s="204">
        <v>0</v>
      </c>
      <c r="AG184" s="673" t="s">
        <v>56</v>
      </c>
    </row>
    <row r="185" spans="1:33" ht="30" customHeight="1" x14ac:dyDescent="0.25">
      <c r="A185" s="38" t="s">
        <v>49</v>
      </c>
      <c r="B185" s="837" t="s">
        <v>96</v>
      </c>
      <c r="C185" s="837" t="s">
        <v>97</v>
      </c>
      <c r="D185" s="471" t="s">
        <v>466</v>
      </c>
      <c r="E185" s="471" t="s">
        <v>467</v>
      </c>
      <c r="F185" s="472" t="s">
        <v>472</v>
      </c>
      <c r="G185" s="647" t="s">
        <v>473</v>
      </c>
      <c r="H185" s="872" t="s">
        <v>55</v>
      </c>
      <c r="I185" s="14" t="s">
        <v>56</v>
      </c>
      <c r="J185" s="64" t="s">
        <v>56</v>
      </c>
      <c r="K185" s="64" t="s">
        <v>56</v>
      </c>
      <c r="L185" s="64" t="s">
        <v>57</v>
      </c>
      <c r="M185" s="11">
        <v>0</v>
      </c>
      <c r="N185" s="14" t="s">
        <v>58</v>
      </c>
      <c r="O185" s="64" t="s">
        <v>58</v>
      </c>
      <c r="P185" s="64" t="s">
        <v>58</v>
      </c>
      <c r="Q185" s="18">
        <v>0</v>
      </c>
      <c r="R185" s="17" t="s">
        <v>56</v>
      </c>
      <c r="S185" s="64" t="s">
        <v>56</v>
      </c>
      <c r="T185" s="64" t="s">
        <v>58</v>
      </c>
      <c r="U185" s="64" t="s">
        <v>58</v>
      </c>
      <c r="V185" s="64">
        <v>0</v>
      </c>
      <c r="W185" s="11" t="s">
        <v>58</v>
      </c>
      <c r="X185" s="490" t="s">
        <v>179</v>
      </c>
      <c r="Y185" s="203">
        <v>0</v>
      </c>
      <c r="Z185" s="205">
        <v>0</v>
      </c>
      <c r="AA185" s="204" t="s">
        <v>56</v>
      </c>
      <c r="AB185" s="713" t="s">
        <v>56</v>
      </c>
      <c r="AC185" s="203" t="s">
        <v>56</v>
      </c>
      <c r="AD185" s="205" t="s">
        <v>56</v>
      </c>
      <c r="AE185" s="491">
        <v>0</v>
      </c>
      <c r="AF185" s="204">
        <v>0</v>
      </c>
      <c r="AG185" s="673" t="s">
        <v>56</v>
      </c>
    </row>
    <row r="186" spans="1:33" ht="30" customHeight="1" x14ac:dyDescent="0.25">
      <c r="A186" s="38" t="s">
        <v>49</v>
      </c>
      <c r="B186" s="837" t="s">
        <v>96</v>
      </c>
      <c r="C186" s="837" t="s">
        <v>97</v>
      </c>
      <c r="D186" s="471" t="s">
        <v>474</v>
      </c>
      <c r="E186" s="471" t="s">
        <v>475</v>
      </c>
      <c r="F186" s="472" t="s">
        <v>476</v>
      </c>
      <c r="G186" s="647" t="s">
        <v>477</v>
      </c>
      <c r="H186" s="872" t="s">
        <v>55</v>
      </c>
      <c r="I186" s="14" t="s">
        <v>56</v>
      </c>
      <c r="J186" s="64" t="s">
        <v>56</v>
      </c>
      <c r="K186" s="64" t="s">
        <v>56</v>
      </c>
      <c r="L186" s="64" t="s">
        <v>57</v>
      </c>
      <c r="M186" s="11">
        <v>0</v>
      </c>
      <c r="N186" s="14" t="s">
        <v>58</v>
      </c>
      <c r="O186" s="64" t="s">
        <v>58</v>
      </c>
      <c r="P186" s="64" t="s">
        <v>58</v>
      </c>
      <c r="Q186" s="18">
        <v>0</v>
      </c>
      <c r="R186" s="17" t="s">
        <v>56</v>
      </c>
      <c r="S186" s="64" t="s">
        <v>56</v>
      </c>
      <c r="T186" s="64" t="s">
        <v>58</v>
      </c>
      <c r="U186" s="64" t="s">
        <v>58</v>
      </c>
      <c r="V186" s="64">
        <v>0</v>
      </c>
      <c r="W186" s="11" t="s">
        <v>58</v>
      </c>
      <c r="X186" s="490" t="s">
        <v>179</v>
      </c>
      <c r="Y186" s="203">
        <v>0</v>
      </c>
      <c r="Z186" s="205">
        <v>0</v>
      </c>
      <c r="AA186" s="204" t="s">
        <v>56</v>
      </c>
      <c r="AB186" s="713" t="s">
        <v>56</v>
      </c>
      <c r="AC186" s="203" t="s">
        <v>56</v>
      </c>
      <c r="AD186" s="205" t="s">
        <v>56</v>
      </c>
      <c r="AE186" s="491">
        <v>0</v>
      </c>
      <c r="AF186" s="204">
        <v>0</v>
      </c>
      <c r="AG186" s="673" t="s">
        <v>56</v>
      </c>
    </row>
    <row r="187" spans="1:33" ht="30" customHeight="1" x14ac:dyDescent="0.25">
      <c r="A187" s="38" t="s">
        <v>49</v>
      </c>
      <c r="B187" s="837" t="s">
        <v>96</v>
      </c>
      <c r="C187" s="837" t="s">
        <v>97</v>
      </c>
      <c r="D187" s="471" t="s">
        <v>478</v>
      </c>
      <c r="E187" s="471" t="s">
        <v>478</v>
      </c>
      <c r="F187" s="472" t="s">
        <v>479</v>
      </c>
      <c r="G187" s="647" t="s">
        <v>480</v>
      </c>
      <c r="H187" s="872" t="s">
        <v>55</v>
      </c>
      <c r="I187" s="14" t="s">
        <v>56</v>
      </c>
      <c r="J187" s="64" t="s">
        <v>56</v>
      </c>
      <c r="K187" s="64" t="s">
        <v>56</v>
      </c>
      <c r="L187" s="64" t="s">
        <v>57</v>
      </c>
      <c r="M187" s="11">
        <v>0</v>
      </c>
      <c r="N187" s="14" t="s">
        <v>58</v>
      </c>
      <c r="O187" s="64" t="s">
        <v>58</v>
      </c>
      <c r="P187" s="64" t="s">
        <v>58</v>
      </c>
      <c r="Q187" s="18">
        <v>0</v>
      </c>
      <c r="R187" s="17" t="s">
        <v>56</v>
      </c>
      <c r="S187" s="64" t="s">
        <v>56</v>
      </c>
      <c r="T187" s="64" t="s">
        <v>58</v>
      </c>
      <c r="U187" s="64" t="s">
        <v>58</v>
      </c>
      <c r="V187" s="64">
        <v>0</v>
      </c>
      <c r="W187" s="11" t="s">
        <v>58</v>
      </c>
      <c r="X187" s="490" t="s">
        <v>179</v>
      </c>
      <c r="Y187" s="203">
        <v>0</v>
      </c>
      <c r="Z187" s="205">
        <v>0</v>
      </c>
      <c r="AA187" s="204" t="s">
        <v>56</v>
      </c>
      <c r="AB187" s="713" t="s">
        <v>56</v>
      </c>
      <c r="AC187" s="203" t="s">
        <v>56</v>
      </c>
      <c r="AD187" s="205" t="s">
        <v>56</v>
      </c>
      <c r="AE187" s="491">
        <v>0</v>
      </c>
      <c r="AF187" s="204">
        <v>0</v>
      </c>
      <c r="AG187" s="673" t="s">
        <v>56</v>
      </c>
    </row>
    <row r="188" spans="1:33" ht="30" customHeight="1" x14ac:dyDescent="0.25">
      <c r="A188" s="38" t="s">
        <v>49</v>
      </c>
      <c r="B188" s="837" t="s">
        <v>96</v>
      </c>
      <c r="C188" s="837" t="s">
        <v>97</v>
      </c>
      <c r="D188" s="471" t="s">
        <v>481</v>
      </c>
      <c r="E188" s="471" t="s">
        <v>482</v>
      </c>
      <c r="F188" s="472" t="s">
        <v>483</v>
      </c>
      <c r="G188" s="647" t="s">
        <v>484</v>
      </c>
      <c r="H188" s="872" t="s">
        <v>55</v>
      </c>
      <c r="I188" s="14" t="s">
        <v>56</v>
      </c>
      <c r="J188" s="64" t="s">
        <v>56</v>
      </c>
      <c r="K188" s="64" t="s">
        <v>56</v>
      </c>
      <c r="L188" s="64" t="s">
        <v>57</v>
      </c>
      <c r="M188" s="11">
        <v>0</v>
      </c>
      <c r="N188" s="14" t="s">
        <v>58</v>
      </c>
      <c r="O188" s="64" t="s">
        <v>58</v>
      </c>
      <c r="P188" s="64" t="s">
        <v>58</v>
      </c>
      <c r="Q188" s="18">
        <v>0</v>
      </c>
      <c r="R188" s="17" t="s">
        <v>56</v>
      </c>
      <c r="S188" s="64" t="s">
        <v>56</v>
      </c>
      <c r="T188" s="64" t="s">
        <v>58</v>
      </c>
      <c r="U188" s="64" t="s">
        <v>58</v>
      </c>
      <c r="V188" s="64">
        <v>0</v>
      </c>
      <c r="W188" s="11" t="s">
        <v>58</v>
      </c>
      <c r="X188" s="490" t="s">
        <v>179</v>
      </c>
      <c r="Y188" s="203">
        <v>0</v>
      </c>
      <c r="Z188" s="205">
        <v>0</v>
      </c>
      <c r="AA188" s="204" t="s">
        <v>56</v>
      </c>
      <c r="AB188" s="713" t="s">
        <v>56</v>
      </c>
      <c r="AC188" s="203" t="s">
        <v>56</v>
      </c>
      <c r="AD188" s="205" t="s">
        <v>56</v>
      </c>
      <c r="AE188" s="491">
        <v>0</v>
      </c>
      <c r="AF188" s="204">
        <v>0</v>
      </c>
      <c r="AG188" s="673" t="s">
        <v>56</v>
      </c>
    </row>
    <row r="189" spans="1:33" ht="30" customHeight="1" x14ac:dyDescent="0.25">
      <c r="A189" s="38" t="s">
        <v>49</v>
      </c>
      <c r="B189" s="837" t="s">
        <v>96</v>
      </c>
      <c r="C189" s="837" t="s">
        <v>97</v>
      </c>
      <c r="D189" s="471" t="s">
        <v>481</v>
      </c>
      <c r="E189" s="471" t="s">
        <v>482</v>
      </c>
      <c r="F189" s="472" t="s">
        <v>485</v>
      </c>
      <c r="G189" s="647" t="s">
        <v>484</v>
      </c>
      <c r="H189" s="872" t="s">
        <v>55</v>
      </c>
      <c r="I189" s="14" t="s">
        <v>56</v>
      </c>
      <c r="J189" s="64" t="s">
        <v>56</v>
      </c>
      <c r="K189" s="64" t="s">
        <v>56</v>
      </c>
      <c r="L189" s="64" t="s">
        <v>57</v>
      </c>
      <c r="M189" s="11">
        <v>0</v>
      </c>
      <c r="N189" s="14" t="s">
        <v>58</v>
      </c>
      <c r="O189" s="64" t="s">
        <v>58</v>
      </c>
      <c r="P189" s="64" t="s">
        <v>58</v>
      </c>
      <c r="Q189" s="18">
        <v>0</v>
      </c>
      <c r="R189" s="17" t="s">
        <v>56</v>
      </c>
      <c r="S189" s="64" t="s">
        <v>56</v>
      </c>
      <c r="T189" s="64" t="s">
        <v>58</v>
      </c>
      <c r="U189" s="64" t="s">
        <v>58</v>
      </c>
      <c r="V189" s="64">
        <v>0</v>
      </c>
      <c r="W189" s="11" t="s">
        <v>58</v>
      </c>
      <c r="X189" s="490" t="s">
        <v>179</v>
      </c>
      <c r="Y189" s="203">
        <v>0</v>
      </c>
      <c r="Z189" s="205">
        <v>0</v>
      </c>
      <c r="AA189" s="204" t="s">
        <v>56</v>
      </c>
      <c r="AB189" s="713" t="s">
        <v>56</v>
      </c>
      <c r="AC189" s="203" t="s">
        <v>56</v>
      </c>
      <c r="AD189" s="205" t="s">
        <v>56</v>
      </c>
      <c r="AE189" s="491">
        <v>0</v>
      </c>
      <c r="AF189" s="204">
        <v>0</v>
      </c>
      <c r="AG189" s="673" t="s">
        <v>56</v>
      </c>
    </row>
    <row r="190" spans="1:33" ht="30" customHeight="1" x14ac:dyDescent="0.25">
      <c r="A190" s="38" t="s">
        <v>49</v>
      </c>
      <c r="B190" s="837" t="s">
        <v>96</v>
      </c>
      <c r="C190" s="837" t="s">
        <v>97</v>
      </c>
      <c r="D190" s="471" t="s">
        <v>486</v>
      </c>
      <c r="E190" s="471" t="s">
        <v>486</v>
      </c>
      <c r="F190" s="472" t="s">
        <v>487</v>
      </c>
      <c r="G190" s="647" t="s">
        <v>488</v>
      </c>
      <c r="H190" s="872" t="s">
        <v>55</v>
      </c>
      <c r="I190" s="14" t="s">
        <v>56</v>
      </c>
      <c r="J190" s="64" t="s">
        <v>56</v>
      </c>
      <c r="K190" s="64" t="s">
        <v>56</v>
      </c>
      <c r="L190" s="64" t="s">
        <v>57</v>
      </c>
      <c r="M190" s="11">
        <v>0</v>
      </c>
      <c r="N190" s="14" t="s">
        <v>58</v>
      </c>
      <c r="O190" s="64" t="s">
        <v>58</v>
      </c>
      <c r="P190" s="64" t="s">
        <v>58</v>
      </c>
      <c r="Q190" s="18">
        <v>0</v>
      </c>
      <c r="R190" s="17" t="s">
        <v>56</v>
      </c>
      <c r="S190" s="64" t="s">
        <v>56</v>
      </c>
      <c r="T190" s="64" t="s">
        <v>58</v>
      </c>
      <c r="U190" s="64" t="s">
        <v>58</v>
      </c>
      <c r="V190" s="64">
        <v>0</v>
      </c>
      <c r="W190" s="11" t="s">
        <v>58</v>
      </c>
      <c r="X190" s="490" t="s">
        <v>179</v>
      </c>
      <c r="Y190" s="203">
        <v>0</v>
      </c>
      <c r="Z190" s="205">
        <v>0</v>
      </c>
      <c r="AA190" s="204" t="s">
        <v>56</v>
      </c>
      <c r="AB190" s="713" t="s">
        <v>56</v>
      </c>
      <c r="AC190" s="203" t="s">
        <v>56</v>
      </c>
      <c r="AD190" s="205" t="s">
        <v>56</v>
      </c>
      <c r="AE190" s="491">
        <v>0</v>
      </c>
      <c r="AF190" s="204">
        <v>0</v>
      </c>
      <c r="AG190" s="673" t="s">
        <v>56</v>
      </c>
    </row>
    <row r="191" spans="1:33" ht="30" customHeight="1" x14ac:dyDescent="0.25">
      <c r="A191" s="38" t="s">
        <v>49</v>
      </c>
      <c r="B191" s="837" t="s">
        <v>96</v>
      </c>
      <c r="C191" s="837" t="s">
        <v>97</v>
      </c>
      <c r="D191" s="471" t="s">
        <v>486</v>
      </c>
      <c r="E191" s="471" t="s">
        <v>486</v>
      </c>
      <c r="F191" s="472" t="s">
        <v>489</v>
      </c>
      <c r="G191" s="647" t="s">
        <v>486</v>
      </c>
      <c r="H191" s="872" t="s">
        <v>55</v>
      </c>
      <c r="I191" s="14" t="s">
        <v>56</v>
      </c>
      <c r="J191" s="64" t="s">
        <v>56</v>
      </c>
      <c r="K191" s="64" t="s">
        <v>56</v>
      </c>
      <c r="L191" s="64" t="s">
        <v>57</v>
      </c>
      <c r="M191" s="11">
        <v>1</v>
      </c>
      <c r="N191" s="14" t="s">
        <v>58</v>
      </c>
      <c r="O191" s="64" t="s">
        <v>58</v>
      </c>
      <c r="P191" s="64" t="s">
        <v>58</v>
      </c>
      <c r="Q191" s="18">
        <v>0</v>
      </c>
      <c r="R191" s="17" t="s">
        <v>56</v>
      </c>
      <c r="S191" s="64" t="s">
        <v>56</v>
      </c>
      <c r="T191" s="64" t="s">
        <v>58</v>
      </c>
      <c r="U191" s="64" t="s">
        <v>58</v>
      </c>
      <c r="V191" s="64">
        <v>0</v>
      </c>
      <c r="W191" s="11" t="s">
        <v>58</v>
      </c>
      <c r="X191" s="490" t="s">
        <v>179</v>
      </c>
      <c r="Y191" s="203">
        <v>0</v>
      </c>
      <c r="Z191" s="205">
        <v>0</v>
      </c>
      <c r="AA191" s="204" t="s">
        <v>56</v>
      </c>
      <c r="AB191" s="713" t="s">
        <v>56</v>
      </c>
      <c r="AC191" s="203" t="s">
        <v>56</v>
      </c>
      <c r="AD191" s="205" t="s">
        <v>56</v>
      </c>
      <c r="AE191" s="491">
        <v>0</v>
      </c>
      <c r="AF191" s="204">
        <v>0</v>
      </c>
      <c r="AG191" s="673" t="s">
        <v>56</v>
      </c>
    </row>
    <row r="192" spans="1:33" ht="30" customHeight="1" x14ac:dyDescent="0.25">
      <c r="A192" s="38" t="s">
        <v>49</v>
      </c>
      <c r="B192" s="837" t="s">
        <v>96</v>
      </c>
      <c r="C192" s="837" t="s">
        <v>97</v>
      </c>
      <c r="D192" s="471" t="s">
        <v>490</v>
      </c>
      <c r="E192" s="471" t="s">
        <v>482</v>
      </c>
      <c r="F192" s="472" t="s">
        <v>491</v>
      </c>
      <c r="G192" s="647" t="s">
        <v>492</v>
      </c>
      <c r="H192" s="872" t="s">
        <v>55</v>
      </c>
      <c r="I192" s="14" t="s">
        <v>56</v>
      </c>
      <c r="J192" s="64" t="s">
        <v>56</v>
      </c>
      <c r="K192" s="64" t="s">
        <v>56</v>
      </c>
      <c r="L192" s="64" t="s">
        <v>57</v>
      </c>
      <c r="M192" s="11">
        <v>0</v>
      </c>
      <c r="N192" s="14" t="s">
        <v>58</v>
      </c>
      <c r="O192" s="64" t="s">
        <v>58</v>
      </c>
      <c r="P192" s="64" t="s">
        <v>58</v>
      </c>
      <c r="Q192" s="18">
        <v>0</v>
      </c>
      <c r="R192" s="17" t="s">
        <v>56</v>
      </c>
      <c r="S192" s="64" t="s">
        <v>56</v>
      </c>
      <c r="T192" s="64" t="s">
        <v>58</v>
      </c>
      <c r="U192" s="64" t="s">
        <v>58</v>
      </c>
      <c r="V192" s="64">
        <v>0</v>
      </c>
      <c r="W192" s="11" t="s">
        <v>58</v>
      </c>
      <c r="X192" s="490" t="s">
        <v>179</v>
      </c>
      <c r="Y192" s="203">
        <v>0</v>
      </c>
      <c r="Z192" s="205">
        <v>0</v>
      </c>
      <c r="AA192" s="204" t="s">
        <v>56</v>
      </c>
      <c r="AB192" s="713" t="s">
        <v>56</v>
      </c>
      <c r="AC192" s="203" t="s">
        <v>56</v>
      </c>
      <c r="AD192" s="205" t="s">
        <v>56</v>
      </c>
      <c r="AE192" s="491">
        <v>0</v>
      </c>
      <c r="AF192" s="204">
        <v>0</v>
      </c>
      <c r="AG192" s="673" t="s">
        <v>56</v>
      </c>
    </row>
    <row r="193" spans="1:33" ht="30" customHeight="1" x14ac:dyDescent="0.25">
      <c r="A193" s="38" t="s">
        <v>49</v>
      </c>
      <c r="B193" s="837" t="s">
        <v>96</v>
      </c>
      <c r="C193" s="837" t="s">
        <v>97</v>
      </c>
      <c r="D193" s="471" t="s">
        <v>490</v>
      </c>
      <c r="E193" s="471" t="s">
        <v>482</v>
      </c>
      <c r="F193" s="472" t="s">
        <v>493</v>
      </c>
      <c r="G193" s="647" t="s">
        <v>494</v>
      </c>
      <c r="H193" s="872" t="s">
        <v>55</v>
      </c>
      <c r="I193" s="14" t="s">
        <v>56</v>
      </c>
      <c r="J193" s="64" t="s">
        <v>56</v>
      </c>
      <c r="K193" s="64" t="s">
        <v>56</v>
      </c>
      <c r="L193" s="64" t="s">
        <v>57</v>
      </c>
      <c r="M193" s="11">
        <v>0</v>
      </c>
      <c r="N193" s="14" t="s">
        <v>58</v>
      </c>
      <c r="O193" s="64" t="s">
        <v>58</v>
      </c>
      <c r="P193" s="64" t="s">
        <v>58</v>
      </c>
      <c r="Q193" s="18">
        <v>0</v>
      </c>
      <c r="R193" s="17" t="s">
        <v>56</v>
      </c>
      <c r="S193" s="64" t="s">
        <v>56</v>
      </c>
      <c r="T193" s="64" t="s">
        <v>58</v>
      </c>
      <c r="U193" s="64" t="s">
        <v>58</v>
      </c>
      <c r="V193" s="64">
        <v>0</v>
      </c>
      <c r="W193" s="11" t="s">
        <v>58</v>
      </c>
      <c r="X193" s="490" t="s">
        <v>179</v>
      </c>
      <c r="Y193" s="203">
        <v>0</v>
      </c>
      <c r="Z193" s="205">
        <v>0</v>
      </c>
      <c r="AA193" s="204" t="s">
        <v>56</v>
      </c>
      <c r="AB193" s="713" t="s">
        <v>56</v>
      </c>
      <c r="AC193" s="203" t="s">
        <v>56</v>
      </c>
      <c r="AD193" s="205" t="s">
        <v>56</v>
      </c>
      <c r="AE193" s="491">
        <v>0</v>
      </c>
      <c r="AF193" s="204">
        <v>0</v>
      </c>
      <c r="AG193" s="673" t="s">
        <v>56</v>
      </c>
    </row>
    <row r="194" spans="1:33" ht="30" customHeight="1" x14ac:dyDescent="0.25">
      <c r="A194" s="38" t="s">
        <v>49</v>
      </c>
      <c r="B194" s="837" t="s">
        <v>96</v>
      </c>
      <c r="C194" s="837" t="s">
        <v>97</v>
      </c>
      <c r="D194" s="471" t="s">
        <v>490</v>
      </c>
      <c r="E194" s="471" t="s">
        <v>482</v>
      </c>
      <c r="F194" s="472" t="s">
        <v>495</v>
      </c>
      <c r="G194" s="647" t="s">
        <v>496</v>
      </c>
      <c r="H194" s="872" t="s">
        <v>55</v>
      </c>
      <c r="I194" s="14" t="s">
        <v>56</v>
      </c>
      <c r="J194" s="64" t="s">
        <v>56</v>
      </c>
      <c r="K194" s="64" t="s">
        <v>56</v>
      </c>
      <c r="L194" s="64" t="s">
        <v>57</v>
      </c>
      <c r="M194" s="11">
        <v>0</v>
      </c>
      <c r="N194" s="14" t="s">
        <v>58</v>
      </c>
      <c r="O194" s="64" t="s">
        <v>58</v>
      </c>
      <c r="P194" s="64" t="s">
        <v>58</v>
      </c>
      <c r="Q194" s="18">
        <v>0</v>
      </c>
      <c r="R194" s="17" t="s">
        <v>56</v>
      </c>
      <c r="S194" s="64" t="s">
        <v>56</v>
      </c>
      <c r="T194" s="64" t="s">
        <v>58</v>
      </c>
      <c r="U194" s="64" t="s">
        <v>58</v>
      </c>
      <c r="V194" s="64">
        <v>0</v>
      </c>
      <c r="W194" s="11" t="s">
        <v>58</v>
      </c>
      <c r="X194" s="490" t="s">
        <v>179</v>
      </c>
      <c r="Y194" s="203">
        <v>0</v>
      </c>
      <c r="Z194" s="205">
        <v>0</v>
      </c>
      <c r="AA194" s="204" t="s">
        <v>56</v>
      </c>
      <c r="AB194" s="713" t="s">
        <v>56</v>
      </c>
      <c r="AC194" s="203" t="s">
        <v>56</v>
      </c>
      <c r="AD194" s="205" t="s">
        <v>56</v>
      </c>
      <c r="AE194" s="491">
        <v>0</v>
      </c>
      <c r="AF194" s="204">
        <v>0</v>
      </c>
      <c r="AG194" s="673" t="s">
        <v>56</v>
      </c>
    </row>
    <row r="195" spans="1:33" ht="30" customHeight="1" x14ac:dyDescent="0.25">
      <c r="A195" s="38" t="s">
        <v>49</v>
      </c>
      <c r="B195" s="837" t="s">
        <v>96</v>
      </c>
      <c r="C195" s="837" t="s">
        <v>97</v>
      </c>
      <c r="D195" s="471" t="s">
        <v>497</v>
      </c>
      <c r="E195" s="471" t="s">
        <v>498</v>
      </c>
      <c r="F195" s="472" t="s">
        <v>499</v>
      </c>
      <c r="G195" s="647" t="s">
        <v>500</v>
      </c>
      <c r="H195" s="872" t="s">
        <v>55</v>
      </c>
      <c r="I195" s="14" t="s">
        <v>56</v>
      </c>
      <c r="J195" s="64" t="s">
        <v>56</v>
      </c>
      <c r="K195" s="64" t="s">
        <v>56</v>
      </c>
      <c r="L195" s="64" t="s">
        <v>57</v>
      </c>
      <c r="M195" s="11">
        <v>0</v>
      </c>
      <c r="N195" s="14" t="s">
        <v>58</v>
      </c>
      <c r="O195" s="64" t="s">
        <v>58</v>
      </c>
      <c r="P195" s="64" t="s">
        <v>58</v>
      </c>
      <c r="Q195" s="18">
        <v>0</v>
      </c>
      <c r="R195" s="17" t="s">
        <v>56</v>
      </c>
      <c r="S195" s="64" t="s">
        <v>56</v>
      </c>
      <c r="T195" s="64" t="s">
        <v>58</v>
      </c>
      <c r="U195" s="64" t="s">
        <v>58</v>
      </c>
      <c r="V195" s="64">
        <v>0</v>
      </c>
      <c r="W195" s="11" t="s">
        <v>58</v>
      </c>
      <c r="X195" s="490" t="s">
        <v>179</v>
      </c>
      <c r="Y195" s="203">
        <v>0</v>
      </c>
      <c r="Z195" s="205">
        <v>0</v>
      </c>
      <c r="AA195" s="204" t="s">
        <v>56</v>
      </c>
      <c r="AB195" s="713" t="s">
        <v>56</v>
      </c>
      <c r="AC195" s="203" t="s">
        <v>56</v>
      </c>
      <c r="AD195" s="205" t="s">
        <v>56</v>
      </c>
      <c r="AE195" s="491">
        <v>0</v>
      </c>
      <c r="AF195" s="204">
        <v>0</v>
      </c>
      <c r="AG195" s="673" t="s">
        <v>56</v>
      </c>
    </row>
    <row r="196" spans="1:33" ht="30" customHeight="1" x14ac:dyDescent="0.25">
      <c r="A196" s="38" t="s">
        <v>49</v>
      </c>
      <c r="B196" s="837" t="s">
        <v>96</v>
      </c>
      <c r="C196" s="837" t="s">
        <v>97</v>
      </c>
      <c r="D196" s="471" t="s">
        <v>497</v>
      </c>
      <c r="E196" s="471" t="s">
        <v>498</v>
      </c>
      <c r="F196" s="472" t="s">
        <v>501</v>
      </c>
      <c r="G196" s="647" t="s">
        <v>502</v>
      </c>
      <c r="H196" s="872" t="s">
        <v>55</v>
      </c>
      <c r="I196" s="14" t="s">
        <v>56</v>
      </c>
      <c r="J196" s="64" t="s">
        <v>56</v>
      </c>
      <c r="K196" s="64" t="s">
        <v>56</v>
      </c>
      <c r="L196" s="64" t="s">
        <v>57</v>
      </c>
      <c r="M196" s="11">
        <v>0</v>
      </c>
      <c r="N196" s="14" t="s">
        <v>58</v>
      </c>
      <c r="O196" s="64" t="s">
        <v>58</v>
      </c>
      <c r="P196" s="64" t="s">
        <v>58</v>
      </c>
      <c r="Q196" s="18">
        <v>0</v>
      </c>
      <c r="R196" s="17" t="s">
        <v>56</v>
      </c>
      <c r="S196" s="64" t="s">
        <v>56</v>
      </c>
      <c r="T196" s="64" t="s">
        <v>58</v>
      </c>
      <c r="U196" s="64" t="s">
        <v>58</v>
      </c>
      <c r="V196" s="64">
        <v>0</v>
      </c>
      <c r="W196" s="11" t="s">
        <v>58</v>
      </c>
      <c r="X196" s="490" t="s">
        <v>179</v>
      </c>
      <c r="Y196" s="203">
        <v>0</v>
      </c>
      <c r="Z196" s="205">
        <v>0</v>
      </c>
      <c r="AA196" s="204" t="s">
        <v>56</v>
      </c>
      <c r="AB196" s="713" t="s">
        <v>56</v>
      </c>
      <c r="AC196" s="203" t="s">
        <v>56</v>
      </c>
      <c r="AD196" s="205" t="s">
        <v>56</v>
      </c>
      <c r="AE196" s="491">
        <v>0</v>
      </c>
      <c r="AF196" s="204">
        <v>0</v>
      </c>
      <c r="AG196" s="673" t="s">
        <v>56</v>
      </c>
    </row>
    <row r="197" spans="1:33" ht="30" customHeight="1" x14ac:dyDescent="0.25">
      <c r="A197" s="873" t="s">
        <v>49</v>
      </c>
      <c r="B197" s="837" t="s">
        <v>96</v>
      </c>
      <c r="C197" s="837" t="s">
        <v>97</v>
      </c>
      <c r="D197" s="471" t="s">
        <v>110</v>
      </c>
      <c r="E197" s="471" t="s">
        <v>111</v>
      </c>
      <c r="F197" s="472" t="s">
        <v>503</v>
      </c>
      <c r="G197" s="647" t="s">
        <v>504</v>
      </c>
      <c r="H197" s="872" t="s">
        <v>55</v>
      </c>
      <c r="I197" s="14" t="s">
        <v>56</v>
      </c>
      <c r="J197" s="64" t="s">
        <v>56</v>
      </c>
      <c r="K197" s="64" t="s">
        <v>56</v>
      </c>
      <c r="L197" s="64" t="s">
        <v>57</v>
      </c>
      <c r="M197" s="11">
        <v>0</v>
      </c>
      <c r="N197" s="14" t="s">
        <v>58</v>
      </c>
      <c r="O197" s="64" t="s">
        <v>58</v>
      </c>
      <c r="P197" s="64" t="s">
        <v>58</v>
      </c>
      <c r="Q197" s="18">
        <v>0</v>
      </c>
      <c r="R197" s="17" t="s">
        <v>56</v>
      </c>
      <c r="S197" s="64" t="s">
        <v>56</v>
      </c>
      <c r="T197" s="64" t="s">
        <v>58</v>
      </c>
      <c r="U197" s="64" t="s">
        <v>58</v>
      </c>
      <c r="V197" s="64">
        <v>0</v>
      </c>
      <c r="W197" s="11" t="s">
        <v>58</v>
      </c>
      <c r="X197" s="490" t="s">
        <v>179</v>
      </c>
      <c r="Y197" s="203">
        <v>0</v>
      </c>
      <c r="Z197" s="205">
        <v>0</v>
      </c>
      <c r="AA197" s="204" t="s">
        <v>56</v>
      </c>
      <c r="AB197" s="713" t="s">
        <v>56</v>
      </c>
      <c r="AC197" s="203" t="s">
        <v>56</v>
      </c>
      <c r="AD197" s="205" t="s">
        <v>56</v>
      </c>
      <c r="AE197" s="491">
        <v>0</v>
      </c>
      <c r="AF197" s="204">
        <v>0</v>
      </c>
      <c r="AG197" s="673" t="s">
        <v>56</v>
      </c>
    </row>
    <row r="198" spans="1:33" ht="30" customHeight="1" x14ac:dyDescent="0.25">
      <c r="A198" s="873" t="s">
        <v>49</v>
      </c>
      <c r="B198" s="837" t="s">
        <v>96</v>
      </c>
      <c r="C198" s="837" t="s">
        <v>97</v>
      </c>
      <c r="D198" s="471" t="s">
        <v>110</v>
      </c>
      <c r="E198" s="471" t="s">
        <v>111</v>
      </c>
      <c r="F198" s="472" t="s">
        <v>505</v>
      </c>
      <c r="G198" s="647" t="s">
        <v>506</v>
      </c>
      <c r="H198" s="872" t="s">
        <v>55</v>
      </c>
      <c r="I198" s="14" t="s">
        <v>56</v>
      </c>
      <c r="J198" s="64" t="s">
        <v>56</v>
      </c>
      <c r="K198" s="64" t="s">
        <v>56</v>
      </c>
      <c r="L198" s="64" t="s">
        <v>57</v>
      </c>
      <c r="M198" s="11">
        <v>0</v>
      </c>
      <c r="N198" s="14" t="s">
        <v>58</v>
      </c>
      <c r="O198" s="64" t="s">
        <v>58</v>
      </c>
      <c r="P198" s="64" t="s">
        <v>58</v>
      </c>
      <c r="Q198" s="18">
        <v>0</v>
      </c>
      <c r="R198" s="17" t="s">
        <v>56</v>
      </c>
      <c r="S198" s="64" t="s">
        <v>56</v>
      </c>
      <c r="T198" s="64" t="s">
        <v>58</v>
      </c>
      <c r="U198" s="64" t="s">
        <v>58</v>
      </c>
      <c r="V198" s="64">
        <v>0</v>
      </c>
      <c r="W198" s="11" t="s">
        <v>58</v>
      </c>
      <c r="X198" s="490" t="s">
        <v>179</v>
      </c>
      <c r="Y198" s="203">
        <v>0</v>
      </c>
      <c r="Z198" s="205">
        <v>0</v>
      </c>
      <c r="AA198" s="204" t="s">
        <v>56</v>
      </c>
      <c r="AB198" s="713" t="s">
        <v>56</v>
      </c>
      <c r="AC198" s="203" t="s">
        <v>56</v>
      </c>
      <c r="AD198" s="205" t="s">
        <v>56</v>
      </c>
      <c r="AE198" s="491">
        <v>0</v>
      </c>
      <c r="AF198" s="204">
        <v>0</v>
      </c>
      <c r="AG198" s="673" t="s">
        <v>56</v>
      </c>
    </row>
    <row r="199" spans="1:33" ht="30" customHeight="1" x14ac:dyDescent="0.25">
      <c r="A199" s="873" t="s">
        <v>49</v>
      </c>
      <c r="B199" s="837" t="s">
        <v>96</v>
      </c>
      <c r="C199" s="837" t="s">
        <v>97</v>
      </c>
      <c r="D199" s="471" t="s">
        <v>507</v>
      </c>
      <c r="E199" s="471" t="s">
        <v>508</v>
      </c>
      <c r="F199" s="472" t="s">
        <v>509</v>
      </c>
      <c r="G199" s="647" t="s">
        <v>510</v>
      </c>
      <c r="H199" s="872" t="s">
        <v>55</v>
      </c>
      <c r="I199" s="14" t="s">
        <v>56</v>
      </c>
      <c r="J199" s="64" t="s">
        <v>56</v>
      </c>
      <c r="K199" s="64" t="s">
        <v>56</v>
      </c>
      <c r="L199" s="64" t="s">
        <v>57</v>
      </c>
      <c r="M199" s="11">
        <v>0</v>
      </c>
      <c r="N199" s="14" t="s">
        <v>58</v>
      </c>
      <c r="O199" s="64" t="s">
        <v>58</v>
      </c>
      <c r="P199" s="64" t="s">
        <v>58</v>
      </c>
      <c r="Q199" s="18">
        <v>0</v>
      </c>
      <c r="R199" s="17" t="s">
        <v>56</v>
      </c>
      <c r="S199" s="64" t="s">
        <v>56</v>
      </c>
      <c r="T199" s="64" t="s">
        <v>58</v>
      </c>
      <c r="U199" s="64" t="s">
        <v>58</v>
      </c>
      <c r="V199" s="64">
        <v>0</v>
      </c>
      <c r="W199" s="11" t="s">
        <v>58</v>
      </c>
      <c r="X199" s="490" t="s">
        <v>179</v>
      </c>
      <c r="Y199" s="203">
        <v>0</v>
      </c>
      <c r="Z199" s="205">
        <v>0</v>
      </c>
      <c r="AA199" s="204" t="s">
        <v>56</v>
      </c>
      <c r="AB199" s="713" t="s">
        <v>56</v>
      </c>
      <c r="AC199" s="203" t="s">
        <v>56</v>
      </c>
      <c r="AD199" s="205" t="s">
        <v>56</v>
      </c>
      <c r="AE199" s="491">
        <v>0</v>
      </c>
      <c r="AF199" s="204">
        <v>0</v>
      </c>
      <c r="AG199" s="673" t="s">
        <v>56</v>
      </c>
    </row>
    <row r="200" spans="1:33" ht="30" customHeight="1" x14ac:dyDescent="0.25">
      <c r="A200" s="873" t="s">
        <v>49</v>
      </c>
      <c r="B200" s="837" t="s">
        <v>96</v>
      </c>
      <c r="C200" s="837" t="s">
        <v>97</v>
      </c>
      <c r="D200" s="471" t="s">
        <v>507</v>
      </c>
      <c r="E200" s="471" t="s">
        <v>508</v>
      </c>
      <c r="F200" s="472" t="s">
        <v>511</v>
      </c>
      <c r="G200" s="647" t="s">
        <v>512</v>
      </c>
      <c r="H200" s="872" t="s">
        <v>55</v>
      </c>
      <c r="I200" s="14" t="s">
        <v>56</v>
      </c>
      <c r="J200" s="64" t="s">
        <v>56</v>
      </c>
      <c r="K200" s="64" t="s">
        <v>56</v>
      </c>
      <c r="L200" s="64" t="s">
        <v>57</v>
      </c>
      <c r="M200" s="11">
        <v>0</v>
      </c>
      <c r="N200" s="14" t="s">
        <v>58</v>
      </c>
      <c r="O200" s="64" t="s">
        <v>58</v>
      </c>
      <c r="P200" s="64" t="s">
        <v>58</v>
      </c>
      <c r="Q200" s="18">
        <v>0</v>
      </c>
      <c r="R200" s="17" t="s">
        <v>56</v>
      </c>
      <c r="S200" s="64" t="s">
        <v>56</v>
      </c>
      <c r="T200" s="64" t="s">
        <v>58</v>
      </c>
      <c r="U200" s="64" t="s">
        <v>58</v>
      </c>
      <c r="V200" s="64">
        <v>0</v>
      </c>
      <c r="W200" s="11" t="s">
        <v>58</v>
      </c>
      <c r="X200" s="490" t="s">
        <v>179</v>
      </c>
      <c r="Y200" s="203">
        <v>0</v>
      </c>
      <c r="Z200" s="205">
        <v>0</v>
      </c>
      <c r="AA200" s="204" t="s">
        <v>56</v>
      </c>
      <c r="AB200" s="713" t="s">
        <v>56</v>
      </c>
      <c r="AC200" s="203" t="s">
        <v>56</v>
      </c>
      <c r="AD200" s="205" t="s">
        <v>56</v>
      </c>
      <c r="AE200" s="491">
        <v>0</v>
      </c>
      <c r="AF200" s="204">
        <v>0</v>
      </c>
      <c r="AG200" s="673" t="s">
        <v>56</v>
      </c>
    </row>
    <row r="201" spans="1:33" ht="30" customHeight="1" x14ac:dyDescent="0.25">
      <c r="A201" s="873" t="s">
        <v>49</v>
      </c>
      <c r="B201" s="837" t="s">
        <v>96</v>
      </c>
      <c r="C201" s="837" t="s">
        <v>114</v>
      </c>
      <c r="D201" s="471" t="s">
        <v>513</v>
      </c>
      <c r="E201" s="471" t="s">
        <v>514</v>
      </c>
      <c r="F201" s="472" t="s">
        <v>515</v>
      </c>
      <c r="G201" s="647" t="s">
        <v>124</v>
      </c>
      <c r="H201" s="872" t="s">
        <v>55</v>
      </c>
      <c r="I201" s="14" t="s">
        <v>56</v>
      </c>
      <c r="J201" s="64" t="s">
        <v>56</v>
      </c>
      <c r="K201" s="64" t="s">
        <v>56</v>
      </c>
      <c r="L201" s="64" t="s">
        <v>57</v>
      </c>
      <c r="M201" s="11">
        <v>0</v>
      </c>
      <c r="N201" s="14" t="s">
        <v>58</v>
      </c>
      <c r="O201" s="64" t="s">
        <v>58</v>
      </c>
      <c r="P201" s="64" t="s">
        <v>58</v>
      </c>
      <c r="Q201" s="18">
        <v>0</v>
      </c>
      <c r="R201" s="17" t="s">
        <v>56</v>
      </c>
      <c r="S201" s="64" t="s">
        <v>56</v>
      </c>
      <c r="T201" s="64" t="s">
        <v>58</v>
      </c>
      <c r="U201" s="64" t="s">
        <v>58</v>
      </c>
      <c r="V201" s="64">
        <v>0</v>
      </c>
      <c r="W201" s="11" t="s">
        <v>58</v>
      </c>
      <c r="X201" s="490" t="s">
        <v>179</v>
      </c>
      <c r="Y201" s="203">
        <v>0</v>
      </c>
      <c r="Z201" s="205">
        <v>0</v>
      </c>
      <c r="AA201" s="204" t="s">
        <v>56</v>
      </c>
      <c r="AB201" s="713" t="s">
        <v>56</v>
      </c>
      <c r="AC201" s="203" t="s">
        <v>56</v>
      </c>
      <c r="AD201" s="205" t="s">
        <v>56</v>
      </c>
      <c r="AE201" s="491">
        <v>0</v>
      </c>
      <c r="AF201" s="204">
        <v>0</v>
      </c>
      <c r="AG201" s="673" t="s">
        <v>56</v>
      </c>
    </row>
    <row r="202" spans="1:33" ht="30" customHeight="1" x14ac:dyDescent="0.25">
      <c r="A202" s="873" t="s">
        <v>49</v>
      </c>
      <c r="B202" s="837" t="s">
        <v>96</v>
      </c>
      <c r="C202" s="837" t="s">
        <v>114</v>
      </c>
      <c r="D202" s="471" t="s">
        <v>513</v>
      </c>
      <c r="E202" s="471" t="s">
        <v>514</v>
      </c>
      <c r="F202" s="472" t="s">
        <v>516</v>
      </c>
      <c r="G202" s="647" t="s">
        <v>514</v>
      </c>
      <c r="H202" s="872" t="s">
        <v>55</v>
      </c>
      <c r="I202" s="14" t="s">
        <v>56</v>
      </c>
      <c r="J202" s="64" t="s">
        <v>56</v>
      </c>
      <c r="K202" s="64" t="s">
        <v>56</v>
      </c>
      <c r="L202" s="64" t="s">
        <v>57</v>
      </c>
      <c r="M202" s="11">
        <v>0</v>
      </c>
      <c r="N202" s="14" t="s">
        <v>58</v>
      </c>
      <c r="O202" s="64" t="s">
        <v>58</v>
      </c>
      <c r="P202" s="64" t="s">
        <v>58</v>
      </c>
      <c r="Q202" s="18">
        <v>0</v>
      </c>
      <c r="R202" s="17" t="s">
        <v>56</v>
      </c>
      <c r="S202" s="64" t="s">
        <v>56</v>
      </c>
      <c r="T202" s="64" t="s">
        <v>58</v>
      </c>
      <c r="U202" s="64" t="s">
        <v>58</v>
      </c>
      <c r="V202" s="64">
        <v>0</v>
      </c>
      <c r="W202" s="11" t="s">
        <v>58</v>
      </c>
      <c r="X202" s="490" t="s">
        <v>179</v>
      </c>
      <c r="Y202" s="203">
        <v>0</v>
      </c>
      <c r="Z202" s="205">
        <v>0</v>
      </c>
      <c r="AA202" s="204" t="s">
        <v>56</v>
      </c>
      <c r="AB202" s="713" t="s">
        <v>56</v>
      </c>
      <c r="AC202" s="203" t="s">
        <v>56</v>
      </c>
      <c r="AD202" s="205" t="s">
        <v>56</v>
      </c>
      <c r="AE202" s="491">
        <v>0</v>
      </c>
      <c r="AF202" s="204">
        <v>0</v>
      </c>
      <c r="AG202" s="673" t="s">
        <v>56</v>
      </c>
    </row>
    <row r="203" spans="1:33" ht="30" customHeight="1" x14ac:dyDescent="0.25">
      <c r="A203" s="873" t="s">
        <v>49</v>
      </c>
      <c r="B203" s="837" t="s">
        <v>96</v>
      </c>
      <c r="C203" s="837" t="s">
        <v>114</v>
      </c>
      <c r="D203" s="471" t="s">
        <v>513</v>
      </c>
      <c r="E203" s="471" t="s">
        <v>514</v>
      </c>
      <c r="F203" s="472" t="s">
        <v>517</v>
      </c>
      <c r="G203" s="647" t="s">
        <v>514</v>
      </c>
      <c r="H203" s="872" t="s">
        <v>55</v>
      </c>
      <c r="I203" s="14" t="s">
        <v>56</v>
      </c>
      <c r="J203" s="64" t="s">
        <v>56</v>
      </c>
      <c r="K203" s="64" t="s">
        <v>56</v>
      </c>
      <c r="L203" s="64" t="s">
        <v>57</v>
      </c>
      <c r="M203" s="11">
        <v>0</v>
      </c>
      <c r="N203" s="14" t="s">
        <v>58</v>
      </c>
      <c r="O203" s="64" t="s">
        <v>58</v>
      </c>
      <c r="P203" s="64" t="s">
        <v>58</v>
      </c>
      <c r="Q203" s="18">
        <v>0</v>
      </c>
      <c r="R203" s="17" t="s">
        <v>56</v>
      </c>
      <c r="S203" s="64" t="s">
        <v>56</v>
      </c>
      <c r="T203" s="64" t="s">
        <v>58</v>
      </c>
      <c r="U203" s="64" t="s">
        <v>58</v>
      </c>
      <c r="V203" s="64">
        <v>0</v>
      </c>
      <c r="W203" s="11" t="s">
        <v>58</v>
      </c>
      <c r="X203" s="490" t="s">
        <v>179</v>
      </c>
      <c r="Y203" s="203">
        <v>0</v>
      </c>
      <c r="Z203" s="205">
        <v>0</v>
      </c>
      <c r="AA203" s="204" t="s">
        <v>56</v>
      </c>
      <c r="AB203" s="713" t="s">
        <v>56</v>
      </c>
      <c r="AC203" s="203" t="s">
        <v>56</v>
      </c>
      <c r="AD203" s="205" t="s">
        <v>56</v>
      </c>
      <c r="AE203" s="491">
        <v>0</v>
      </c>
      <c r="AF203" s="204">
        <v>0</v>
      </c>
      <c r="AG203" s="673" t="s">
        <v>56</v>
      </c>
    </row>
    <row r="204" spans="1:33" ht="30" customHeight="1" x14ac:dyDescent="0.25">
      <c r="A204" s="873" t="s">
        <v>49</v>
      </c>
      <c r="B204" s="837" t="s">
        <v>96</v>
      </c>
      <c r="C204" s="837" t="s">
        <v>114</v>
      </c>
      <c r="D204" s="471" t="s">
        <v>513</v>
      </c>
      <c r="E204" s="471" t="s">
        <v>514</v>
      </c>
      <c r="F204" s="472" t="s">
        <v>518</v>
      </c>
      <c r="G204" s="647" t="s">
        <v>519</v>
      </c>
      <c r="H204" s="872" t="s">
        <v>55</v>
      </c>
      <c r="I204" s="14" t="s">
        <v>56</v>
      </c>
      <c r="J204" s="64" t="s">
        <v>56</v>
      </c>
      <c r="K204" s="64" t="s">
        <v>56</v>
      </c>
      <c r="L204" s="64" t="s">
        <v>57</v>
      </c>
      <c r="M204" s="11">
        <v>0</v>
      </c>
      <c r="N204" s="14" t="s">
        <v>58</v>
      </c>
      <c r="O204" s="64" t="s">
        <v>58</v>
      </c>
      <c r="P204" s="64" t="s">
        <v>58</v>
      </c>
      <c r="Q204" s="18">
        <v>0</v>
      </c>
      <c r="R204" s="17" t="s">
        <v>56</v>
      </c>
      <c r="S204" s="64" t="s">
        <v>56</v>
      </c>
      <c r="T204" s="64" t="s">
        <v>58</v>
      </c>
      <c r="U204" s="64" t="s">
        <v>58</v>
      </c>
      <c r="V204" s="64">
        <v>0</v>
      </c>
      <c r="W204" s="11" t="s">
        <v>58</v>
      </c>
      <c r="X204" s="490" t="s">
        <v>179</v>
      </c>
      <c r="Y204" s="203">
        <v>0</v>
      </c>
      <c r="Z204" s="205">
        <v>0</v>
      </c>
      <c r="AA204" s="204" t="s">
        <v>56</v>
      </c>
      <c r="AB204" s="713" t="s">
        <v>56</v>
      </c>
      <c r="AC204" s="203" t="s">
        <v>56</v>
      </c>
      <c r="AD204" s="205" t="s">
        <v>56</v>
      </c>
      <c r="AE204" s="491">
        <v>0</v>
      </c>
      <c r="AF204" s="204">
        <v>0</v>
      </c>
      <c r="AG204" s="673" t="s">
        <v>56</v>
      </c>
    </row>
    <row r="205" spans="1:33" ht="30" customHeight="1" x14ac:dyDescent="0.25">
      <c r="A205" s="873" t="s">
        <v>49</v>
      </c>
      <c r="B205" s="837" t="s">
        <v>96</v>
      </c>
      <c r="C205" s="837" t="s">
        <v>114</v>
      </c>
      <c r="D205" s="471" t="s">
        <v>513</v>
      </c>
      <c r="E205" s="471" t="s">
        <v>514</v>
      </c>
      <c r="F205" s="472" t="s">
        <v>520</v>
      </c>
      <c r="G205" s="647" t="s">
        <v>514</v>
      </c>
      <c r="H205" s="872" t="s">
        <v>55</v>
      </c>
      <c r="I205" s="14" t="s">
        <v>56</v>
      </c>
      <c r="J205" s="64" t="s">
        <v>56</v>
      </c>
      <c r="K205" s="64" t="s">
        <v>56</v>
      </c>
      <c r="L205" s="64" t="s">
        <v>57</v>
      </c>
      <c r="M205" s="11">
        <v>0</v>
      </c>
      <c r="N205" s="14" t="s">
        <v>58</v>
      </c>
      <c r="O205" s="64" t="s">
        <v>58</v>
      </c>
      <c r="P205" s="64" t="s">
        <v>58</v>
      </c>
      <c r="Q205" s="18">
        <v>0</v>
      </c>
      <c r="R205" s="17" t="s">
        <v>56</v>
      </c>
      <c r="S205" s="64" t="s">
        <v>56</v>
      </c>
      <c r="T205" s="64" t="s">
        <v>58</v>
      </c>
      <c r="U205" s="64" t="s">
        <v>58</v>
      </c>
      <c r="V205" s="64">
        <v>0</v>
      </c>
      <c r="W205" s="11" t="s">
        <v>58</v>
      </c>
      <c r="X205" s="490" t="s">
        <v>179</v>
      </c>
      <c r="Y205" s="203">
        <v>0</v>
      </c>
      <c r="Z205" s="205">
        <v>0</v>
      </c>
      <c r="AA205" s="204" t="s">
        <v>56</v>
      </c>
      <c r="AB205" s="713" t="s">
        <v>56</v>
      </c>
      <c r="AC205" s="203" t="s">
        <v>56</v>
      </c>
      <c r="AD205" s="205" t="s">
        <v>56</v>
      </c>
      <c r="AE205" s="491">
        <v>0</v>
      </c>
      <c r="AF205" s="204">
        <v>0</v>
      </c>
      <c r="AG205" s="673" t="s">
        <v>56</v>
      </c>
    </row>
    <row r="206" spans="1:33" ht="30" customHeight="1" x14ac:dyDescent="0.25">
      <c r="A206" s="873" t="s">
        <v>49</v>
      </c>
      <c r="B206" s="837" t="s">
        <v>96</v>
      </c>
      <c r="C206" s="837" t="s">
        <v>114</v>
      </c>
      <c r="D206" s="471" t="s">
        <v>513</v>
      </c>
      <c r="E206" s="471" t="s">
        <v>514</v>
      </c>
      <c r="F206" s="472" t="s">
        <v>521</v>
      </c>
      <c r="G206" s="647" t="s">
        <v>519</v>
      </c>
      <c r="H206" s="872" t="s">
        <v>55</v>
      </c>
      <c r="I206" s="14" t="s">
        <v>56</v>
      </c>
      <c r="J206" s="64" t="s">
        <v>56</v>
      </c>
      <c r="K206" s="64" t="s">
        <v>56</v>
      </c>
      <c r="L206" s="64" t="s">
        <v>57</v>
      </c>
      <c r="M206" s="11">
        <v>0</v>
      </c>
      <c r="N206" s="14" t="s">
        <v>58</v>
      </c>
      <c r="O206" s="64" t="s">
        <v>58</v>
      </c>
      <c r="P206" s="64" t="s">
        <v>58</v>
      </c>
      <c r="Q206" s="18">
        <v>0</v>
      </c>
      <c r="R206" s="17" t="s">
        <v>56</v>
      </c>
      <c r="S206" s="64" t="s">
        <v>56</v>
      </c>
      <c r="T206" s="64" t="s">
        <v>58</v>
      </c>
      <c r="U206" s="64" t="s">
        <v>58</v>
      </c>
      <c r="V206" s="64">
        <v>0</v>
      </c>
      <c r="W206" s="11" t="s">
        <v>58</v>
      </c>
      <c r="X206" s="490" t="s">
        <v>179</v>
      </c>
      <c r="Y206" s="203">
        <v>0</v>
      </c>
      <c r="Z206" s="205">
        <v>0</v>
      </c>
      <c r="AA206" s="204" t="s">
        <v>56</v>
      </c>
      <c r="AB206" s="713" t="s">
        <v>56</v>
      </c>
      <c r="AC206" s="203" t="s">
        <v>56</v>
      </c>
      <c r="AD206" s="205" t="s">
        <v>56</v>
      </c>
      <c r="AE206" s="491">
        <v>0</v>
      </c>
      <c r="AF206" s="204">
        <v>0</v>
      </c>
      <c r="AG206" s="673" t="s">
        <v>56</v>
      </c>
    </row>
    <row r="207" spans="1:33" ht="30" customHeight="1" x14ac:dyDescent="0.25">
      <c r="A207" s="873" t="s">
        <v>49</v>
      </c>
      <c r="B207" s="837" t="s">
        <v>96</v>
      </c>
      <c r="C207" s="837" t="s">
        <v>114</v>
      </c>
      <c r="D207" s="471" t="s">
        <v>522</v>
      </c>
      <c r="E207" s="471" t="s">
        <v>122</v>
      </c>
      <c r="F207" s="472" t="s">
        <v>523</v>
      </c>
      <c r="G207" s="647" t="s">
        <v>124</v>
      </c>
      <c r="H207" s="872" t="s">
        <v>55</v>
      </c>
      <c r="I207" s="14" t="s">
        <v>56</v>
      </c>
      <c r="J207" s="64" t="s">
        <v>56</v>
      </c>
      <c r="K207" s="64" t="s">
        <v>56</v>
      </c>
      <c r="L207" s="64" t="s">
        <v>57</v>
      </c>
      <c r="M207" s="11">
        <v>0</v>
      </c>
      <c r="N207" s="14" t="s">
        <v>58</v>
      </c>
      <c r="O207" s="64" t="s">
        <v>58</v>
      </c>
      <c r="P207" s="64" t="s">
        <v>58</v>
      </c>
      <c r="Q207" s="18">
        <v>0</v>
      </c>
      <c r="R207" s="17" t="s">
        <v>56</v>
      </c>
      <c r="S207" s="64" t="s">
        <v>56</v>
      </c>
      <c r="T207" s="64" t="s">
        <v>58</v>
      </c>
      <c r="U207" s="64" t="s">
        <v>58</v>
      </c>
      <c r="V207" s="64">
        <v>0</v>
      </c>
      <c r="W207" s="11" t="s">
        <v>58</v>
      </c>
      <c r="X207" s="490" t="s">
        <v>179</v>
      </c>
      <c r="Y207" s="203">
        <v>0</v>
      </c>
      <c r="Z207" s="205">
        <v>0</v>
      </c>
      <c r="AA207" s="204" t="s">
        <v>56</v>
      </c>
      <c r="AB207" s="713" t="s">
        <v>56</v>
      </c>
      <c r="AC207" s="203" t="s">
        <v>56</v>
      </c>
      <c r="AD207" s="205" t="s">
        <v>56</v>
      </c>
      <c r="AE207" s="491">
        <v>0</v>
      </c>
      <c r="AF207" s="204">
        <v>0</v>
      </c>
      <c r="AG207" s="673" t="s">
        <v>56</v>
      </c>
    </row>
    <row r="208" spans="1:33" ht="30" customHeight="1" x14ac:dyDescent="0.25">
      <c r="A208" s="873" t="s">
        <v>49</v>
      </c>
      <c r="B208" s="837" t="s">
        <v>96</v>
      </c>
      <c r="C208" s="837" t="s">
        <v>114</v>
      </c>
      <c r="D208" s="471" t="s">
        <v>513</v>
      </c>
      <c r="E208" s="471" t="s">
        <v>513</v>
      </c>
      <c r="F208" s="472" t="s">
        <v>524</v>
      </c>
      <c r="G208" s="647" t="s">
        <v>519</v>
      </c>
      <c r="H208" s="872" t="s">
        <v>55</v>
      </c>
      <c r="I208" s="14" t="s">
        <v>56</v>
      </c>
      <c r="J208" s="64" t="s">
        <v>56</v>
      </c>
      <c r="K208" s="64" t="s">
        <v>56</v>
      </c>
      <c r="L208" s="64" t="s">
        <v>57</v>
      </c>
      <c r="M208" s="11">
        <v>0</v>
      </c>
      <c r="N208" s="14" t="s">
        <v>58</v>
      </c>
      <c r="O208" s="64" t="s">
        <v>58</v>
      </c>
      <c r="P208" s="64" t="s">
        <v>58</v>
      </c>
      <c r="Q208" s="18">
        <v>0</v>
      </c>
      <c r="R208" s="17" t="s">
        <v>56</v>
      </c>
      <c r="S208" s="64" t="s">
        <v>56</v>
      </c>
      <c r="T208" s="64" t="s">
        <v>58</v>
      </c>
      <c r="U208" s="64" t="s">
        <v>58</v>
      </c>
      <c r="V208" s="64">
        <v>0</v>
      </c>
      <c r="W208" s="11" t="s">
        <v>58</v>
      </c>
      <c r="X208" s="490" t="s">
        <v>179</v>
      </c>
      <c r="Y208" s="203">
        <v>0</v>
      </c>
      <c r="Z208" s="205">
        <v>0</v>
      </c>
      <c r="AA208" s="204" t="s">
        <v>56</v>
      </c>
      <c r="AB208" s="713" t="s">
        <v>56</v>
      </c>
      <c r="AC208" s="203" t="s">
        <v>56</v>
      </c>
      <c r="AD208" s="205" t="s">
        <v>56</v>
      </c>
      <c r="AE208" s="491">
        <v>0</v>
      </c>
      <c r="AF208" s="204">
        <v>0</v>
      </c>
      <c r="AG208" s="673" t="s">
        <v>56</v>
      </c>
    </row>
    <row r="209" spans="1:33" ht="30" customHeight="1" x14ac:dyDescent="0.25">
      <c r="A209" s="873" t="s">
        <v>49</v>
      </c>
      <c r="B209" s="837" t="s">
        <v>96</v>
      </c>
      <c r="C209" s="837" t="s">
        <v>114</v>
      </c>
      <c r="D209" s="471" t="s">
        <v>513</v>
      </c>
      <c r="E209" s="471" t="s">
        <v>514</v>
      </c>
      <c r="F209" s="472" t="s">
        <v>525</v>
      </c>
      <c r="G209" s="647" t="s">
        <v>514</v>
      </c>
      <c r="H209" s="872" t="s">
        <v>55</v>
      </c>
      <c r="I209" s="14" t="s">
        <v>56</v>
      </c>
      <c r="J209" s="64" t="s">
        <v>56</v>
      </c>
      <c r="K209" s="64" t="s">
        <v>56</v>
      </c>
      <c r="L209" s="64" t="s">
        <v>57</v>
      </c>
      <c r="M209" s="11">
        <v>0</v>
      </c>
      <c r="N209" s="14" t="s">
        <v>58</v>
      </c>
      <c r="O209" s="64" t="s">
        <v>58</v>
      </c>
      <c r="P209" s="64" t="s">
        <v>58</v>
      </c>
      <c r="Q209" s="18">
        <v>0</v>
      </c>
      <c r="R209" s="17" t="s">
        <v>56</v>
      </c>
      <c r="S209" s="64" t="s">
        <v>56</v>
      </c>
      <c r="T209" s="64" t="s">
        <v>58</v>
      </c>
      <c r="U209" s="64" t="s">
        <v>58</v>
      </c>
      <c r="V209" s="64">
        <v>0</v>
      </c>
      <c r="W209" s="11" t="s">
        <v>58</v>
      </c>
      <c r="X209" s="490" t="s">
        <v>179</v>
      </c>
      <c r="Y209" s="203">
        <v>0</v>
      </c>
      <c r="Z209" s="205">
        <v>0</v>
      </c>
      <c r="AA209" s="204" t="s">
        <v>56</v>
      </c>
      <c r="AB209" s="713" t="s">
        <v>56</v>
      </c>
      <c r="AC209" s="203" t="s">
        <v>56</v>
      </c>
      <c r="AD209" s="205" t="s">
        <v>56</v>
      </c>
      <c r="AE209" s="491">
        <v>0</v>
      </c>
      <c r="AF209" s="204">
        <v>0</v>
      </c>
      <c r="AG209" s="673" t="s">
        <v>56</v>
      </c>
    </row>
    <row r="210" spans="1:33" ht="30" customHeight="1" x14ac:dyDescent="0.25">
      <c r="A210" s="873" t="s">
        <v>49</v>
      </c>
      <c r="B210" s="837" t="s">
        <v>96</v>
      </c>
      <c r="C210" s="837" t="s">
        <v>114</v>
      </c>
      <c r="D210" s="471" t="s">
        <v>513</v>
      </c>
      <c r="E210" s="471" t="s">
        <v>513</v>
      </c>
      <c r="F210" s="472" t="s">
        <v>526</v>
      </c>
      <c r="G210" s="647" t="s">
        <v>514</v>
      </c>
      <c r="H210" s="872" t="s">
        <v>55</v>
      </c>
      <c r="I210" s="14" t="s">
        <v>56</v>
      </c>
      <c r="J210" s="64" t="s">
        <v>56</v>
      </c>
      <c r="K210" s="64" t="s">
        <v>56</v>
      </c>
      <c r="L210" s="64" t="s">
        <v>57</v>
      </c>
      <c r="M210" s="11">
        <v>0</v>
      </c>
      <c r="N210" s="14" t="s">
        <v>58</v>
      </c>
      <c r="O210" s="64" t="s">
        <v>58</v>
      </c>
      <c r="P210" s="64" t="s">
        <v>58</v>
      </c>
      <c r="Q210" s="18">
        <v>0</v>
      </c>
      <c r="R210" s="17" t="s">
        <v>56</v>
      </c>
      <c r="S210" s="64" t="s">
        <v>56</v>
      </c>
      <c r="T210" s="64" t="s">
        <v>58</v>
      </c>
      <c r="U210" s="64" t="s">
        <v>58</v>
      </c>
      <c r="V210" s="64">
        <v>0</v>
      </c>
      <c r="W210" s="11" t="s">
        <v>58</v>
      </c>
      <c r="X210" s="490" t="s">
        <v>179</v>
      </c>
      <c r="Y210" s="203">
        <v>0</v>
      </c>
      <c r="Z210" s="205">
        <v>0</v>
      </c>
      <c r="AA210" s="204" t="s">
        <v>56</v>
      </c>
      <c r="AB210" s="713" t="s">
        <v>56</v>
      </c>
      <c r="AC210" s="203" t="s">
        <v>56</v>
      </c>
      <c r="AD210" s="205" t="s">
        <v>56</v>
      </c>
      <c r="AE210" s="491">
        <v>0</v>
      </c>
      <c r="AF210" s="204">
        <v>0</v>
      </c>
      <c r="AG210" s="673" t="s">
        <v>56</v>
      </c>
    </row>
    <row r="211" spans="1:33" ht="30" customHeight="1" x14ac:dyDescent="0.25">
      <c r="A211" s="873" t="s">
        <v>49</v>
      </c>
      <c r="B211" s="837" t="s">
        <v>96</v>
      </c>
      <c r="C211" s="837" t="s">
        <v>114</v>
      </c>
      <c r="D211" s="471" t="s">
        <v>513</v>
      </c>
      <c r="E211" s="471" t="s">
        <v>514</v>
      </c>
      <c r="F211" s="472" t="s">
        <v>527</v>
      </c>
      <c r="G211" s="647" t="s">
        <v>514</v>
      </c>
      <c r="H211" s="872" t="s">
        <v>55</v>
      </c>
      <c r="I211" s="14" t="s">
        <v>56</v>
      </c>
      <c r="J211" s="64" t="s">
        <v>56</v>
      </c>
      <c r="K211" s="64" t="s">
        <v>56</v>
      </c>
      <c r="L211" s="64" t="s">
        <v>57</v>
      </c>
      <c r="M211" s="11">
        <v>0</v>
      </c>
      <c r="N211" s="14" t="s">
        <v>58</v>
      </c>
      <c r="O211" s="64" t="s">
        <v>58</v>
      </c>
      <c r="P211" s="64" t="s">
        <v>58</v>
      </c>
      <c r="Q211" s="18">
        <v>0</v>
      </c>
      <c r="R211" s="17" t="s">
        <v>56</v>
      </c>
      <c r="S211" s="64" t="s">
        <v>56</v>
      </c>
      <c r="T211" s="64" t="s">
        <v>58</v>
      </c>
      <c r="U211" s="64" t="s">
        <v>58</v>
      </c>
      <c r="V211" s="64">
        <v>0</v>
      </c>
      <c r="W211" s="11" t="s">
        <v>58</v>
      </c>
      <c r="X211" s="490" t="s">
        <v>179</v>
      </c>
      <c r="Y211" s="203">
        <v>0</v>
      </c>
      <c r="Z211" s="205">
        <v>0</v>
      </c>
      <c r="AA211" s="204" t="s">
        <v>56</v>
      </c>
      <c r="AB211" s="713" t="s">
        <v>56</v>
      </c>
      <c r="AC211" s="203" t="s">
        <v>56</v>
      </c>
      <c r="AD211" s="205" t="s">
        <v>56</v>
      </c>
      <c r="AE211" s="491">
        <v>0</v>
      </c>
      <c r="AF211" s="204">
        <v>0</v>
      </c>
      <c r="AG211" s="673" t="s">
        <v>56</v>
      </c>
    </row>
    <row r="212" spans="1:33" ht="30" customHeight="1" x14ac:dyDescent="0.25">
      <c r="A212" s="873" t="s">
        <v>49</v>
      </c>
      <c r="B212" s="837" t="s">
        <v>96</v>
      </c>
      <c r="C212" s="837" t="s">
        <v>114</v>
      </c>
      <c r="D212" s="471" t="s">
        <v>513</v>
      </c>
      <c r="E212" s="471" t="s">
        <v>514</v>
      </c>
      <c r="F212" s="472" t="s">
        <v>528</v>
      </c>
      <c r="G212" s="647" t="s">
        <v>514</v>
      </c>
      <c r="H212" s="872" t="s">
        <v>55</v>
      </c>
      <c r="I212" s="14" t="s">
        <v>56</v>
      </c>
      <c r="J212" s="64" t="s">
        <v>56</v>
      </c>
      <c r="K212" s="64" t="s">
        <v>56</v>
      </c>
      <c r="L212" s="64" t="s">
        <v>57</v>
      </c>
      <c r="M212" s="11">
        <v>0</v>
      </c>
      <c r="N212" s="14" t="s">
        <v>58</v>
      </c>
      <c r="O212" s="64" t="s">
        <v>58</v>
      </c>
      <c r="P212" s="64" t="s">
        <v>58</v>
      </c>
      <c r="Q212" s="18">
        <v>0</v>
      </c>
      <c r="R212" s="17" t="s">
        <v>56</v>
      </c>
      <c r="S212" s="64" t="s">
        <v>56</v>
      </c>
      <c r="T212" s="64" t="s">
        <v>58</v>
      </c>
      <c r="U212" s="64" t="s">
        <v>58</v>
      </c>
      <c r="V212" s="64">
        <v>0</v>
      </c>
      <c r="W212" s="11" t="s">
        <v>58</v>
      </c>
      <c r="X212" s="490" t="s">
        <v>179</v>
      </c>
      <c r="Y212" s="203">
        <v>0</v>
      </c>
      <c r="Z212" s="205">
        <v>0</v>
      </c>
      <c r="AA212" s="204" t="s">
        <v>56</v>
      </c>
      <c r="AB212" s="713" t="s">
        <v>56</v>
      </c>
      <c r="AC212" s="203" t="s">
        <v>56</v>
      </c>
      <c r="AD212" s="205" t="s">
        <v>56</v>
      </c>
      <c r="AE212" s="491">
        <v>0</v>
      </c>
      <c r="AF212" s="204">
        <v>0</v>
      </c>
      <c r="AG212" s="673" t="s">
        <v>56</v>
      </c>
    </row>
    <row r="213" spans="1:33" ht="30" customHeight="1" x14ac:dyDescent="0.25">
      <c r="A213" s="873" t="s">
        <v>49</v>
      </c>
      <c r="B213" s="837" t="s">
        <v>96</v>
      </c>
      <c r="C213" s="837" t="s">
        <v>114</v>
      </c>
      <c r="D213" s="471" t="s">
        <v>513</v>
      </c>
      <c r="E213" s="471" t="s">
        <v>514</v>
      </c>
      <c r="F213" s="472" t="s">
        <v>529</v>
      </c>
      <c r="G213" s="647" t="s">
        <v>514</v>
      </c>
      <c r="H213" s="872" t="s">
        <v>55</v>
      </c>
      <c r="I213" s="14" t="s">
        <v>56</v>
      </c>
      <c r="J213" s="64" t="s">
        <v>56</v>
      </c>
      <c r="K213" s="64" t="s">
        <v>56</v>
      </c>
      <c r="L213" s="64" t="s">
        <v>57</v>
      </c>
      <c r="M213" s="11">
        <v>0</v>
      </c>
      <c r="N213" s="14" t="s">
        <v>58</v>
      </c>
      <c r="O213" s="64" t="s">
        <v>58</v>
      </c>
      <c r="P213" s="64" t="s">
        <v>58</v>
      </c>
      <c r="Q213" s="18">
        <v>0</v>
      </c>
      <c r="R213" s="17" t="s">
        <v>56</v>
      </c>
      <c r="S213" s="64" t="s">
        <v>56</v>
      </c>
      <c r="T213" s="64" t="s">
        <v>58</v>
      </c>
      <c r="U213" s="64" t="s">
        <v>58</v>
      </c>
      <c r="V213" s="64">
        <v>0</v>
      </c>
      <c r="W213" s="11" t="s">
        <v>58</v>
      </c>
      <c r="X213" s="490" t="s">
        <v>179</v>
      </c>
      <c r="Y213" s="203">
        <v>0</v>
      </c>
      <c r="Z213" s="205">
        <v>0</v>
      </c>
      <c r="AA213" s="204" t="s">
        <v>56</v>
      </c>
      <c r="AB213" s="713" t="s">
        <v>56</v>
      </c>
      <c r="AC213" s="203" t="s">
        <v>56</v>
      </c>
      <c r="AD213" s="205" t="s">
        <v>56</v>
      </c>
      <c r="AE213" s="491">
        <v>0</v>
      </c>
      <c r="AF213" s="204">
        <v>0</v>
      </c>
      <c r="AG213" s="673" t="s">
        <v>56</v>
      </c>
    </row>
    <row r="214" spans="1:33" ht="30" customHeight="1" x14ac:dyDescent="0.25">
      <c r="A214" s="873" t="s">
        <v>49</v>
      </c>
      <c r="B214" s="837" t="s">
        <v>96</v>
      </c>
      <c r="C214" s="837" t="s">
        <v>114</v>
      </c>
      <c r="D214" s="471" t="s">
        <v>513</v>
      </c>
      <c r="E214" s="471" t="s">
        <v>514</v>
      </c>
      <c r="F214" s="472" t="s">
        <v>530</v>
      </c>
      <c r="G214" s="647" t="s">
        <v>514</v>
      </c>
      <c r="H214" s="872" t="s">
        <v>55</v>
      </c>
      <c r="I214" s="14" t="s">
        <v>56</v>
      </c>
      <c r="J214" s="64" t="s">
        <v>56</v>
      </c>
      <c r="K214" s="64" t="s">
        <v>56</v>
      </c>
      <c r="L214" s="64" t="s">
        <v>57</v>
      </c>
      <c r="M214" s="11">
        <v>0</v>
      </c>
      <c r="N214" s="14" t="s">
        <v>58</v>
      </c>
      <c r="O214" s="64" t="s">
        <v>58</v>
      </c>
      <c r="P214" s="64" t="s">
        <v>58</v>
      </c>
      <c r="Q214" s="18">
        <v>0</v>
      </c>
      <c r="R214" s="17" t="s">
        <v>56</v>
      </c>
      <c r="S214" s="64" t="s">
        <v>56</v>
      </c>
      <c r="T214" s="64" t="s">
        <v>58</v>
      </c>
      <c r="U214" s="64" t="s">
        <v>58</v>
      </c>
      <c r="V214" s="64">
        <v>0</v>
      </c>
      <c r="W214" s="11" t="s">
        <v>58</v>
      </c>
      <c r="X214" s="490" t="s">
        <v>179</v>
      </c>
      <c r="Y214" s="203">
        <v>0</v>
      </c>
      <c r="Z214" s="205">
        <v>0</v>
      </c>
      <c r="AA214" s="204" t="s">
        <v>56</v>
      </c>
      <c r="AB214" s="713" t="s">
        <v>56</v>
      </c>
      <c r="AC214" s="203" t="s">
        <v>56</v>
      </c>
      <c r="AD214" s="205" t="s">
        <v>56</v>
      </c>
      <c r="AE214" s="491">
        <v>0</v>
      </c>
      <c r="AF214" s="204">
        <v>0</v>
      </c>
      <c r="AG214" s="673" t="s">
        <v>56</v>
      </c>
    </row>
    <row r="215" spans="1:33" ht="30" customHeight="1" x14ac:dyDescent="0.25">
      <c r="A215" s="873" t="s">
        <v>49</v>
      </c>
      <c r="B215" s="837" t="s">
        <v>96</v>
      </c>
      <c r="C215" s="837" t="s">
        <v>114</v>
      </c>
      <c r="D215" s="471" t="s">
        <v>513</v>
      </c>
      <c r="E215" s="471" t="s">
        <v>514</v>
      </c>
      <c r="F215" s="472" t="s">
        <v>531</v>
      </c>
      <c r="G215" s="647" t="s">
        <v>514</v>
      </c>
      <c r="H215" s="872" t="s">
        <v>55</v>
      </c>
      <c r="I215" s="14" t="s">
        <v>56</v>
      </c>
      <c r="J215" s="64" t="s">
        <v>56</v>
      </c>
      <c r="K215" s="64" t="s">
        <v>56</v>
      </c>
      <c r="L215" s="64" t="s">
        <v>57</v>
      </c>
      <c r="M215" s="11">
        <v>0</v>
      </c>
      <c r="N215" s="14" t="s">
        <v>58</v>
      </c>
      <c r="O215" s="64" t="s">
        <v>58</v>
      </c>
      <c r="P215" s="64" t="s">
        <v>58</v>
      </c>
      <c r="Q215" s="18">
        <v>0</v>
      </c>
      <c r="R215" s="17" t="s">
        <v>56</v>
      </c>
      <c r="S215" s="64" t="s">
        <v>56</v>
      </c>
      <c r="T215" s="64" t="s">
        <v>58</v>
      </c>
      <c r="U215" s="64" t="s">
        <v>58</v>
      </c>
      <c r="V215" s="64">
        <v>0</v>
      </c>
      <c r="W215" s="11" t="s">
        <v>58</v>
      </c>
      <c r="X215" s="490" t="s">
        <v>179</v>
      </c>
      <c r="Y215" s="203">
        <v>0</v>
      </c>
      <c r="Z215" s="205">
        <v>0</v>
      </c>
      <c r="AA215" s="204" t="s">
        <v>56</v>
      </c>
      <c r="AB215" s="713" t="s">
        <v>56</v>
      </c>
      <c r="AC215" s="203" t="s">
        <v>56</v>
      </c>
      <c r="AD215" s="205" t="s">
        <v>56</v>
      </c>
      <c r="AE215" s="491">
        <v>0</v>
      </c>
      <c r="AF215" s="204">
        <v>0</v>
      </c>
      <c r="AG215" s="673" t="s">
        <v>56</v>
      </c>
    </row>
    <row r="216" spans="1:33" ht="32.25" customHeight="1" x14ac:dyDescent="0.25">
      <c r="A216" s="873" t="s">
        <v>49</v>
      </c>
      <c r="B216" s="837" t="s">
        <v>96</v>
      </c>
      <c r="C216" s="837" t="s">
        <v>114</v>
      </c>
      <c r="D216" s="471" t="s">
        <v>513</v>
      </c>
      <c r="E216" s="471" t="s">
        <v>514</v>
      </c>
      <c r="F216" s="472" t="s">
        <v>532</v>
      </c>
      <c r="G216" s="647" t="s">
        <v>514</v>
      </c>
      <c r="H216" s="872" t="s">
        <v>55</v>
      </c>
      <c r="I216" s="14" t="s">
        <v>56</v>
      </c>
      <c r="J216" s="64" t="s">
        <v>56</v>
      </c>
      <c r="K216" s="64" t="s">
        <v>56</v>
      </c>
      <c r="L216" s="64" t="s">
        <v>57</v>
      </c>
      <c r="M216" s="11">
        <v>0</v>
      </c>
      <c r="N216" s="14" t="s">
        <v>58</v>
      </c>
      <c r="O216" s="64" t="s">
        <v>58</v>
      </c>
      <c r="P216" s="64" t="s">
        <v>58</v>
      </c>
      <c r="Q216" s="18">
        <v>0</v>
      </c>
      <c r="R216" s="17" t="s">
        <v>56</v>
      </c>
      <c r="S216" s="64" t="s">
        <v>56</v>
      </c>
      <c r="T216" s="64" t="s">
        <v>58</v>
      </c>
      <c r="U216" s="64" t="s">
        <v>58</v>
      </c>
      <c r="V216" s="64">
        <v>0</v>
      </c>
      <c r="W216" s="11" t="s">
        <v>58</v>
      </c>
      <c r="X216" s="490" t="s">
        <v>179</v>
      </c>
      <c r="Y216" s="203">
        <v>0</v>
      </c>
      <c r="Z216" s="205">
        <v>0</v>
      </c>
      <c r="AA216" s="204" t="s">
        <v>56</v>
      </c>
      <c r="AB216" s="713" t="s">
        <v>56</v>
      </c>
      <c r="AC216" s="203" t="s">
        <v>56</v>
      </c>
      <c r="AD216" s="205" t="s">
        <v>56</v>
      </c>
      <c r="AE216" s="491">
        <v>0</v>
      </c>
      <c r="AF216" s="204">
        <v>0</v>
      </c>
      <c r="AG216" s="673" t="s">
        <v>56</v>
      </c>
    </row>
    <row r="217" spans="1:33" ht="32.25" customHeight="1" x14ac:dyDescent="0.25">
      <c r="A217" s="873" t="s">
        <v>49</v>
      </c>
      <c r="B217" s="837" t="s">
        <v>96</v>
      </c>
      <c r="C217" s="837" t="s">
        <v>114</v>
      </c>
      <c r="D217" s="471" t="s">
        <v>513</v>
      </c>
      <c r="E217" s="471" t="s">
        <v>514</v>
      </c>
      <c r="F217" s="472" t="s">
        <v>533</v>
      </c>
      <c r="G217" s="647" t="s">
        <v>514</v>
      </c>
      <c r="H217" s="872" t="s">
        <v>55</v>
      </c>
      <c r="I217" s="14" t="s">
        <v>56</v>
      </c>
      <c r="J217" s="64" t="s">
        <v>56</v>
      </c>
      <c r="K217" s="64" t="s">
        <v>56</v>
      </c>
      <c r="L217" s="64" t="s">
        <v>57</v>
      </c>
      <c r="M217" s="11">
        <v>0</v>
      </c>
      <c r="N217" s="14" t="s">
        <v>58</v>
      </c>
      <c r="O217" s="64" t="s">
        <v>58</v>
      </c>
      <c r="P217" s="64" t="s">
        <v>58</v>
      </c>
      <c r="Q217" s="18">
        <v>0</v>
      </c>
      <c r="R217" s="17" t="s">
        <v>56</v>
      </c>
      <c r="S217" s="64" t="s">
        <v>56</v>
      </c>
      <c r="T217" s="64" t="s">
        <v>58</v>
      </c>
      <c r="U217" s="64" t="s">
        <v>58</v>
      </c>
      <c r="V217" s="64">
        <v>0</v>
      </c>
      <c r="W217" s="11" t="s">
        <v>58</v>
      </c>
      <c r="X217" s="490" t="s">
        <v>179</v>
      </c>
      <c r="Y217" s="203">
        <v>0</v>
      </c>
      <c r="Z217" s="205">
        <v>0</v>
      </c>
      <c r="AA217" s="204" t="s">
        <v>56</v>
      </c>
      <c r="AB217" s="713" t="s">
        <v>56</v>
      </c>
      <c r="AC217" s="203" t="s">
        <v>56</v>
      </c>
      <c r="AD217" s="205" t="s">
        <v>56</v>
      </c>
      <c r="AE217" s="491">
        <v>0</v>
      </c>
      <c r="AF217" s="204">
        <v>0</v>
      </c>
      <c r="AG217" s="673" t="s">
        <v>56</v>
      </c>
    </row>
    <row r="218" spans="1:33" ht="30" customHeight="1" x14ac:dyDescent="0.25">
      <c r="A218" s="873" t="s">
        <v>49</v>
      </c>
      <c r="B218" s="837" t="s">
        <v>96</v>
      </c>
      <c r="C218" s="837" t="s">
        <v>114</v>
      </c>
      <c r="D218" s="471" t="s">
        <v>513</v>
      </c>
      <c r="E218" s="471" t="s">
        <v>514</v>
      </c>
      <c r="F218" s="472" t="s">
        <v>534</v>
      </c>
      <c r="G218" s="647" t="s">
        <v>514</v>
      </c>
      <c r="H218" s="872" t="s">
        <v>55</v>
      </c>
      <c r="I218" s="14" t="s">
        <v>56</v>
      </c>
      <c r="J218" s="64" t="s">
        <v>56</v>
      </c>
      <c r="K218" s="64" t="s">
        <v>56</v>
      </c>
      <c r="L218" s="64" t="s">
        <v>57</v>
      </c>
      <c r="M218" s="11">
        <v>0</v>
      </c>
      <c r="N218" s="14" t="s">
        <v>58</v>
      </c>
      <c r="O218" s="64" t="s">
        <v>58</v>
      </c>
      <c r="P218" s="64" t="s">
        <v>58</v>
      </c>
      <c r="Q218" s="18">
        <v>0</v>
      </c>
      <c r="R218" s="17" t="s">
        <v>56</v>
      </c>
      <c r="S218" s="64" t="s">
        <v>56</v>
      </c>
      <c r="T218" s="64" t="s">
        <v>58</v>
      </c>
      <c r="U218" s="64" t="s">
        <v>58</v>
      </c>
      <c r="V218" s="64">
        <v>0</v>
      </c>
      <c r="W218" s="11" t="s">
        <v>58</v>
      </c>
      <c r="X218" s="490" t="s">
        <v>179</v>
      </c>
      <c r="Y218" s="203">
        <v>0</v>
      </c>
      <c r="Z218" s="205">
        <v>0</v>
      </c>
      <c r="AA218" s="204" t="s">
        <v>56</v>
      </c>
      <c r="AB218" s="713" t="s">
        <v>56</v>
      </c>
      <c r="AC218" s="203" t="s">
        <v>56</v>
      </c>
      <c r="AD218" s="205" t="s">
        <v>56</v>
      </c>
      <c r="AE218" s="491">
        <v>0</v>
      </c>
      <c r="AF218" s="204">
        <v>0</v>
      </c>
      <c r="AG218" s="673" t="s">
        <v>56</v>
      </c>
    </row>
    <row r="219" spans="1:33" ht="30" customHeight="1" x14ac:dyDescent="0.25">
      <c r="A219" s="873" t="s">
        <v>49</v>
      </c>
      <c r="B219" s="837" t="s">
        <v>96</v>
      </c>
      <c r="C219" s="837" t="s">
        <v>114</v>
      </c>
      <c r="D219" s="471" t="s">
        <v>513</v>
      </c>
      <c r="E219" s="471" t="s">
        <v>514</v>
      </c>
      <c r="F219" s="472" t="s">
        <v>535</v>
      </c>
      <c r="G219" s="647" t="s">
        <v>514</v>
      </c>
      <c r="H219" s="872" t="s">
        <v>55</v>
      </c>
      <c r="I219" s="14" t="s">
        <v>56</v>
      </c>
      <c r="J219" s="64" t="s">
        <v>56</v>
      </c>
      <c r="K219" s="64" t="s">
        <v>56</v>
      </c>
      <c r="L219" s="64" t="s">
        <v>57</v>
      </c>
      <c r="M219" s="11">
        <v>0</v>
      </c>
      <c r="N219" s="14" t="s">
        <v>58</v>
      </c>
      <c r="O219" s="64" t="s">
        <v>58</v>
      </c>
      <c r="P219" s="64" t="s">
        <v>58</v>
      </c>
      <c r="Q219" s="18">
        <v>0</v>
      </c>
      <c r="R219" s="17" t="s">
        <v>56</v>
      </c>
      <c r="S219" s="64" t="s">
        <v>56</v>
      </c>
      <c r="T219" s="64" t="s">
        <v>58</v>
      </c>
      <c r="U219" s="64" t="s">
        <v>58</v>
      </c>
      <c r="V219" s="64">
        <v>0</v>
      </c>
      <c r="W219" s="11" t="s">
        <v>58</v>
      </c>
      <c r="X219" s="490" t="s">
        <v>179</v>
      </c>
      <c r="Y219" s="203">
        <v>0</v>
      </c>
      <c r="Z219" s="205">
        <v>0</v>
      </c>
      <c r="AA219" s="204" t="s">
        <v>56</v>
      </c>
      <c r="AB219" s="713" t="s">
        <v>56</v>
      </c>
      <c r="AC219" s="203" t="s">
        <v>56</v>
      </c>
      <c r="AD219" s="205" t="s">
        <v>56</v>
      </c>
      <c r="AE219" s="491">
        <v>0</v>
      </c>
      <c r="AF219" s="204">
        <v>0</v>
      </c>
      <c r="AG219" s="673" t="s">
        <v>56</v>
      </c>
    </row>
    <row r="220" spans="1:33" ht="30" customHeight="1" x14ac:dyDescent="0.25">
      <c r="A220" s="873" t="s">
        <v>49</v>
      </c>
      <c r="B220" s="837" t="s">
        <v>96</v>
      </c>
      <c r="C220" s="837" t="s">
        <v>114</v>
      </c>
      <c r="D220" s="471" t="s">
        <v>513</v>
      </c>
      <c r="E220" s="471" t="s">
        <v>514</v>
      </c>
      <c r="F220" s="472" t="s">
        <v>536</v>
      </c>
      <c r="G220" s="647" t="s">
        <v>514</v>
      </c>
      <c r="H220" s="872" t="s">
        <v>55</v>
      </c>
      <c r="I220" s="14" t="s">
        <v>56</v>
      </c>
      <c r="J220" s="64" t="s">
        <v>56</v>
      </c>
      <c r="K220" s="64" t="s">
        <v>56</v>
      </c>
      <c r="L220" s="64" t="s">
        <v>57</v>
      </c>
      <c r="M220" s="11">
        <v>0</v>
      </c>
      <c r="N220" s="14" t="s">
        <v>58</v>
      </c>
      <c r="O220" s="64" t="s">
        <v>58</v>
      </c>
      <c r="P220" s="64" t="s">
        <v>58</v>
      </c>
      <c r="Q220" s="18">
        <v>0</v>
      </c>
      <c r="R220" s="17" t="s">
        <v>56</v>
      </c>
      <c r="S220" s="64" t="s">
        <v>56</v>
      </c>
      <c r="T220" s="64" t="s">
        <v>58</v>
      </c>
      <c r="U220" s="64" t="s">
        <v>58</v>
      </c>
      <c r="V220" s="64">
        <v>0</v>
      </c>
      <c r="W220" s="11" t="s">
        <v>58</v>
      </c>
      <c r="X220" s="490" t="s">
        <v>179</v>
      </c>
      <c r="Y220" s="203">
        <v>0</v>
      </c>
      <c r="Z220" s="205">
        <v>0</v>
      </c>
      <c r="AA220" s="204" t="s">
        <v>56</v>
      </c>
      <c r="AB220" s="713" t="s">
        <v>56</v>
      </c>
      <c r="AC220" s="203" t="s">
        <v>56</v>
      </c>
      <c r="AD220" s="205" t="s">
        <v>56</v>
      </c>
      <c r="AE220" s="491">
        <v>0</v>
      </c>
      <c r="AF220" s="204">
        <v>0</v>
      </c>
      <c r="AG220" s="673" t="s">
        <v>56</v>
      </c>
    </row>
    <row r="221" spans="1:33" ht="30" customHeight="1" x14ac:dyDescent="0.25">
      <c r="A221" s="873" t="s">
        <v>49</v>
      </c>
      <c r="B221" s="837" t="s">
        <v>96</v>
      </c>
      <c r="C221" s="837" t="s">
        <v>114</v>
      </c>
      <c r="D221" s="471" t="s">
        <v>513</v>
      </c>
      <c r="E221" s="471" t="s">
        <v>514</v>
      </c>
      <c r="F221" s="472" t="s">
        <v>537</v>
      </c>
      <c r="G221" s="647" t="s">
        <v>514</v>
      </c>
      <c r="H221" s="872" t="s">
        <v>55</v>
      </c>
      <c r="I221" s="14" t="s">
        <v>56</v>
      </c>
      <c r="J221" s="64" t="s">
        <v>56</v>
      </c>
      <c r="K221" s="64" t="s">
        <v>56</v>
      </c>
      <c r="L221" s="64" t="s">
        <v>57</v>
      </c>
      <c r="M221" s="11">
        <v>0</v>
      </c>
      <c r="N221" s="14" t="s">
        <v>58</v>
      </c>
      <c r="O221" s="64" t="s">
        <v>58</v>
      </c>
      <c r="P221" s="64" t="s">
        <v>58</v>
      </c>
      <c r="Q221" s="18">
        <v>0</v>
      </c>
      <c r="R221" s="17" t="s">
        <v>56</v>
      </c>
      <c r="S221" s="64" t="s">
        <v>56</v>
      </c>
      <c r="T221" s="64" t="s">
        <v>58</v>
      </c>
      <c r="U221" s="64" t="s">
        <v>58</v>
      </c>
      <c r="V221" s="64">
        <v>0</v>
      </c>
      <c r="W221" s="11" t="s">
        <v>58</v>
      </c>
      <c r="X221" s="490" t="s">
        <v>179</v>
      </c>
      <c r="Y221" s="203">
        <v>0</v>
      </c>
      <c r="Z221" s="205">
        <v>0</v>
      </c>
      <c r="AA221" s="204" t="s">
        <v>56</v>
      </c>
      <c r="AB221" s="713" t="s">
        <v>56</v>
      </c>
      <c r="AC221" s="203" t="s">
        <v>56</v>
      </c>
      <c r="AD221" s="205" t="s">
        <v>56</v>
      </c>
      <c r="AE221" s="491">
        <v>0</v>
      </c>
      <c r="AF221" s="204">
        <v>0</v>
      </c>
      <c r="AG221" s="673" t="s">
        <v>56</v>
      </c>
    </row>
    <row r="222" spans="1:33" ht="30" customHeight="1" x14ac:dyDescent="0.25">
      <c r="A222" s="873" t="s">
        <v>49</v>
      </c>
      <c r="B222" s="837" t="s">
        <v>96</v>
      </c>
      <c r="C222" s="837" t="s">
        <v>114</v>
      </c>
      <c r="D222" s="471" t="s">
        <v>513</v>
      </c>
      <c r="E222" s="471" t="s">
        <v>514</v>
      </c>
      <c r="F222" s="472" t="s">
        <v>538</v>
      </c>
      <c r="G222" s="647" t="s">
        <v>514</v>
      </c>
      <c r="H222" s="872" t="s">
        <v>55</v>
      </c>
      <c r="I222" s="14" t="s">
        <v>56</v>
      </c>
      <c r="J222" s="64" t="s">
        <v>56</v>
      </c>
      <c r="K222" s="64" t="s">
        <v>56</v>
      </c>
      <c r="L222" s="64" t="s">
        <v>57</v>
      </c>
      <c r="M222" s="11">
        <v>0</v>
      </c>
      <c r="N222" s="14" t="s">
        <v>58</v>
      </c>
      <c r="O222" s="64" t="s">
        <v>58</v>
      </c>
      <c r="P222" s="64" t="s">
        <v>58</v>
      </c>
      <c r="Q222" s="18">
        <v>0</v>
      </c>
      <c r="R222" s="17" t="s">
        <v>56</v>
      </c>
      <c r="S222" s="64" t="s">
        <v>56</v>
      </c>
      <c r="T222" s="64" t="s">
        <v>58</v>
      </c>
      <c r="U222" s="64" t="s">
        <v>58</v>
      </c>
      <c r="V222" s="64">
        <v>0</v>
      </c>
      <c r="W222" s="11" t="s">
        <v>58</v>
      </c>
      <c r="X222" s="490" t="s">
        <v>179</v>
      </c>
      <c r="Y222" s="203">
        <v>0</v>
      </c>
      <c r="Z222" s="205">
        <v>0</v>
      </c>
      <c r="AA222" s="204" t="s">
        <v>56</v>
      </c>
      <c r="AB222" s="713" t="s">
        <v>56</v>
      </c>
      <c r="AC222" s="203" t="s">
        <v>56</v>
      </c>
      <c r="AD222" s="205" t="s">
        <v>56</v>
      </c>
      <c r="AE222" s="491">
        <v>0</v>
      </c>
      <c r="AF222" s="204">
        <v>0</v>
      </c>
      <c r="AG222" s="673" t="s">
        <v>56</v>
      </c>
    </row>
    <row r="223" spans="1:33" ht="30" customHeight="1" x14ac:dyDescent="0.25">
      <c r="A223" s="873" t="s">
        <v>49</v>
      </c>
      <c r="B223" s="837" t="s">
        <v>96</v>
      </c>
      <c r="C223" s="837" t="s">
        <v>114</v>
      </c>
      <c r="D223" s="471" t="s">
        <v>122</v>
      </c>
      <c r="E223" s="471" t="s">
        <v>122</v>
      </c>
      <c r="F223" s="472" t="s">
        <v>539</v>
      </c>
      <c r="G223" s="647" t="s">
        <v>124</v>
      </c>
      <c r="H223" s="872" t="s">
        <v>55</v>
      </c>
      <c r="I223" s="14" t="s">
        <v>56</v>
      </c>
      <c r="J223" s="64" t="s">
        <v>56</v>
      </c>
      <c r="K223" s="64" t="s">
        <v>56</v>
      </c>
      <c r="L223" s="64" t="s">
        <v>57</v>
      </c>
      <c r="M223" s="11">
        <v>0</v>
      </c>
      <c r="N223" s="14" t="s">
        <v>58</v>
      </c>
      <c r="O223" s="64" t="s">
        <v>58</v>
      </c>
      <c r="P223" s="64" t="s">
        <v>58</v>
      </c>
      <c r="Q223" s="18">
        <v>0</v>
      </c>
      <c r="R223" s="17" t="s">
        <v>56</v>
      </c>
      <c r="S223" s="64" t="s">
        <v>56</v>
      </c>
      <c r="T223" s="64" t="s">
        <v>58</v>
      </c>
      <c r="U223" s="64" t="s">
        <v>58</v>
      </c>
      <c r="V223" s="64">
        <v>0</v>
      </c>
      <c r="W223" s="11" t="s">
        <v>58</v>
      </c>
      <c r="X223" s="490" t="s">
        <v>179</v>
      </c>
      <c r="Y223" s="203">
        <v>0</v>
      </c>
      <c r="Z223" s="205">
        <v>0</v>
      </c>
      <c r="AA223" s="204" t="s">
        <v>56</v>
      </c>
      <c r="AB223" s="713" t="s">
        <v>56</v>
      </c>
      <c r="AC223" s="203" t="s">
        <v>56</v>
      </c>
      <c r="AD223" s="205" t="s">
        <v>56</v>
      </c>
      <c r="AE223" s="491">
        <v>0</v>
      </c>
      <c r="AF223" s="204">
        <v>0</v>
      </c>
      <c r="AG223" s="673" t="s">
        <v>56</v>
      </c>
    </row>
    <row r="224" spans="1:33" ht="30" customHeight="1" x14ac:dyDescent="0.25">
      <c r="A224" s="873" t="s">
        <v>49</v>
      </c>
      <c r="B224" s="837" t="s">
        <v>96</v>
      </c>
      <c r="C224" s="837" t="s">
        <v>114</v>
      </c>
      <c r="D224" s="471" t="s">
        <v>540</v>
      </c>
      <c r="E224" s="471" t="s">
        <v>514</v>
      </c>
      <c r="F224" s="472" t="s">
        <v>541</v>
      </c>
      <c r="G224" s="647" t="s">
        <v>514</v>
      </c>
      <c r="H224" s="872" t="s">
        <v>55</v>
      </c>
      <c r="I224" s="14" t="s">
        <v>56</v>
      </c>
      <c r="J224" s="64" t="s">
        <v>56</v>
      </c>
      <c r="K224" s="64" t="s">
        <v>56</v>
      </c>
      <c r="L224" s="64" t="s">
        <v>57</v>
      </c>
      <c r="M224" s="11">
        <v>0</v>
      </c>
      <c r="N224" s="14">
        <v>0</v>
      </c>
      <c r="O224" s="64">
        <v>1</v>
      </c>
      <c r="P224" s="64">
        <v>0</v>
      </c>
      <c r="Q224" s="18">
        <v>0</v>
      </c>
      <c r="R224" s="17" t="s">
        <v>56</v>
      </c>
      <c r="S224" s="64" t="s">
        <v>56</v>
      </c>
      <c r="T224" s="64" t="s">
        <v>58</v>
      </c>
      <c r="U224" s="64" t="s">
        <v>58</v>
      </c>
      <c r="V224" s="64">
        <v>0</v>
      </c>
      <c r="W224" s="11" t="s">
        <v>58</v>
      </c>
      <c r="X224" s="490" t="s">
        <v>179</v>
      </c>
      <c r="Y224" s="203">
        <v>0</v>
      </c>
      <c r="Z224" s="205">
        <v>0</v>
      </c>
      <c r="AA224" s="204" t="s">
        <v>56</v>
      </c>
      <c r="AB224" s="713" t="s">
        <v>56</v>
      </c>
      <c r="AC224" s="203" t="s">
        <v>56</v>
      </c>
      <c r="AD224" s="205" t="s">
        <v>56</v>
      </c>
      <c r="AE224" s="491">
        <v>0</v>
      </c>
      <c r="AF224" s="204">
        <v>0</v>
      </c>
      <c r="AG224" s="673" t="s">
        <v>56</v>
      </c>
    </row>
    <row r="225" spans="1:33" ht="30" customHeight="1" x14ac:dyDescent="0.25">
      <c r="A225" s="873" t="s">
        <v>49</v>
      </c>
      <c r="B225" s="837" t="s">
        <v>96</v>
      </c>
      <c r="C225" s="837" t="s">
        <v>114</v>
      </c>
      <c r="D225" s="471" t="s">
        <v>540</v>
      </c>
      <c r="E225" s="471" t="s">
        <v>514</v>
      </c>
      <c r="F225" s="472" t="s">
        <v>542</v>
      </c>
      <c r="G225" s="647" t="s">
        <v>514</v>
      </c>
      <c r="H225" s="872" t="s">
        <v>55</v>
      </c>
      <c r="I225" s="14" t="s">
        <v>56</v>
      </c>
      <c r="J225" s="64" t="s">
        <v>56</v>
      </c>
      <c r="K225" s="64" t="s">
        <v>56</v>
      </c>
      <c r="L225" s="64" t="s">
        <v>57</v>
      </c>
      <c r="M225" s="11">
        <v>0</v>
      </c>
      <c r="N225" s="14" t="s">
        <v>58</v>
      </c>
      <c r="O225" s="64" t="s">
        <v>58</v>
      </c>
      <c r="P225" s="64" t="s">
        <v>58</v>
      </c>
      <c r="Q225" s="18">
        <v>0</v>
      </c>
      <c r="R225" s="17" t="s">
        <v>56</v>
      </c>
      <c r="S225" s="64" t="s">
        <v>56</v>
      </c>
      <c r="T225" s="64" t="s">
        <v>58</v>
      </c>
      <c r="U225" s="64" t="s">
        <v>58</v>
      </c>
      <c r="V225" s="64">
        <v>0</v>
      </c>
      <c r="W225" s="11" t="s">
        <v>58</v>
      </c>
      <c r="X225" s="490" t="s">
        <v>179</v>
      </c>
      <c r="Y225" s="203">
        <v>0</v>
      </c>
      <c r="Z225" s="205">
        <v>0</v>
      </c>
      <c r="AA225" s="204" t="s">
        <v>56</v>
      </c>
      <c r="AB225" s="713" t="s">
        <v>56</v>
      </c>
      <c r="AC225" s="203" t="s">
        <v>56</v>
      </c>
      <c r="AD225" s="205" t="s">
        <v>56</v>
      </c>
      <c r="AE225" s="491">
        <v>0</v>
      </c>
      <c r="AF225" s="204">
        <v>0</v>
      </c>
      <c r="AG225" s="673" t="s">
        <v>56</v>
      </c>
    </row>
    <row r="226" spans="1:33" ht="30" customHeight="1" x14ac:dyDescent="0.25">
      <c r="A226" s="873" t="s">
        <v>49</v>
      </c>
      <c r="B226" s="837" t="s">
        <v>96</v>
      </c>
      <c r="C226" s="837" t="s">
        <v>114</v>
      </c>
      <c r="D226" s="471" t="s">
        <v>128</v>
      </c>
      <c r="E226" s="471" t="s">
        <v>128</v>
      </c>
      <c r="F226" s="472" t="s">
        <v>543</v>
      </c>
      <c r="G226" s="647" t="s">
        <v>544</v>
      </c>
      <c r="H226" s="872" t="s">
        <v>55</v>
      </c>
      <c r="I226" s="14" t="s">
        <v>56</v>
      </c>
      <c r="J226" s="64" t="s">
        <v>56</v>
      </c>
      <c r="K226" s="64" t="s">
        <v>56</v>
      </c>
      <c r="L226" s="64" t="s">
        <v>57</v>
      </c>
      <c r="M226" s="11">
        <v>0</v>
      </c>
      <c r="N226" s="14" t="s">
        <v>58</v>
      </c>
      <c r="O226" s="64" t="s">
        <v>58</v>
      </c>
      <c r="P226" s="64" t="s">
        <v>58</v>
      </c>
      <c r="Q226" s="18">
        <v>0</v>
      </c>
      <c r="R226" s="17" t="s">
        <v>56</v>
      </c>
      <c r="S226" s="64" t="s">
        <v>56</v>
      </c>
      <c r="T226" s="64" t="s">
        <v>58</v>
      </c>
      <c r="U226" s="64" t="s">
        <v>58</v>
      </c>
      <c r="V226" s="64">
        <v>0</v>
      </c>
      <c r="W226" s="11" t="s">
        <v>58</v>
      </c>
      <c r="X226" s="490" t="s">
        <v>179</v>
      </c>
      <c r="Y226" s="203">
        <v>0</v>
      </c>
      <c r="Z226" s="205">
        <v>0</v>
      </c>
      <c r="AA226" s="204" t="s">
        <v>56</v>
      </c>
      <c r="AB226" s="713" t="s">
        <v>56</v>
      </c>
      <c r="AC226" s="203" t="s">
        <v>56</v>
      </c>
      <c r="AD226" s="205" t="s">
        <v>56</v>
      </c>
      <c r="AE226" s="491">
        <v>0</v>
      </c>
      <c r="AF226" s="204">
        <v>0</v>
      </c>
      <c r="AG226" s="673" t="s">
        <v>56</v>
      </c>
    </row>
    <row r="227" spans="1:33" ht="30" customHeight="1" x14ac:dyDescent="0.25">
      <c r="A227" s="873" t="s">
        <v>49</v>
      </c>
      <c r="B227" s="837" t="s">
        <v>96</v>
      </c>
      <c r="C227" s="837" t="s">
        <v>114</v>
      </c>
      <c r="D227" s="471" t="s">
        <v>133</v>
      </c>
      <c r="E227" s="471" t="s">
        <v>134</v>
      </c>
      <c r="F227" s="472" t="s">
        <v>545</v>
      </c>
      <c r="G227" s="647" t="s">
        <v>546</v>
      </c>
      <c r="H227" s="872" t="s">
        <v>55</v>
      </c>
      <c r="I227" s="14" t="s">
        <v>56</v>
      </c>
      <c r="J227" s="64" t="s">
        <v>56</v>
      </c>
      <c r="K227" s="64" t="s">
        <v>56</v>
      </c>
      <c r="L227" s="64" t="s">
        <v>57</v>
      </c>
      <c r="M227" s="11">
        <v>0</v>
      </c>
      <c r="N227" s="14" t="s">
        <v>58</v>
      </c>
      <c r="O227" s="64" t="s">
        <v>58</v>
      </c>
      <c r="P227" s="64" t="s">
        <v>58</v>
      </c>
      <c r="Q227" s="18">
        <v>0</v>
      </c>
      <c r="R227" s="17" t="s">
        <v>56</v>
      </c>
      <c r="S227" s="64" t="s">
        <v>56</v>
      </c>
      <c r="T227" s="64">
        <v>0</v>
      </c>
      <c r="U227" s="64">
        <v>2</v>
      </c>
      <c r="V227" s="64">
        <v>0</v>
      </c>
      <c r="W227" s="11">
        <v>0</v>
      </c>
      <c r="X227" s="490" t="s">
        <v>179</v>
      </c>
      <c r="Y227" s="203">
        <v>0</v>
      </c>
      <c r="Z227" s="205">
        <v>0</v>
      </c>
      <c r="AA227" s="204" t="s">
        <v>56</v>
      </c>
      <c r="AB227" s="713" t="s">
        <v>56</v>
      </c>
      <c r="AC227" s="203" t="s">
        <v>56</v>
      </c>
      <c r="AD227" s="205" t="s">
        <v>56</v>
      </c>
      <c r="AE227" s="491">
        <v>0</v>
      </c>
      <c r="AF227" s="204">
        <v>0</v>
      </c>
      <c r="AG227" s="673" t="s">
        <v>56</v>
      </c>
    </row>
    <row r="228" spans="1:33" ht="30" customHeight="1" x14ac:dyDescent="0.25">
      <c r="A228" s="873" t="s">
        <v>49</v>
      </c>
      <c r="B228" s="837" t="s">
        <v>96</v>
      </c>
      <c r="C228" s="837" t="s">
        <v>114</v>
      </c>
      <c r="D228" s="471" t="s">
        <v>133</v>
      </c>
      <c r="E228" s="471" t="s">
        <v>134</v>
      </c>
      <c r="F228" s="472" t="s">
        <v>547</v>
      </c>
      <c r="G228" s="647" t="s">
        <v>134</v>
      </c>
      <c r="H228" s="872" t="s">
        <v>55</v>
      </c>
      <c r="I228" s="14" t="s">
        <v>56</v>
      </c>
      <c r="J228" s="64" t="s">
        <v>56</v>
      </c>
      <c r="K228" s="64" t="s">
        <v>56</v>
      </c>
      <c r="L228" s="64" t="s">
        <v>57</v>
      </c>
      <c r="M228" s="11">
        <v>0</v>
      </c>
      <c r="N228" s="14" t="s">
        <v>58</v>
      </c>
      <c r="O228" s="64" t="s">
        <v>58</v>
      </c>
      <c r="P228" s="64" t="s">
        <v>58</v>
      </c>
      <c r="Q228" s="18">
        <v>0</v>
      </c>
      <c r="R228" s="17" t="s">
        <v>56</v>
      </c>
      <c r="S228" s="64" t="s">
        <v>56</v>
      </c>
      <c r="T228" s="64" t="s">
        <v>58</v>
      </c>
      <c r="U228" s="64" t="s">
        <v>58</v>
      </c>
      <c r="V228" s="64">
        <v>0</v>
      </c>
      <c r="W228" s="11" t="s">
        <v>58</v>
      </c>
      <c r="X228" s="490" t="s">
        <v>179</v>
      </c>
      <c r="Y228" s="203">
        <v>0</v>
      </c>
      <c r="Z228" s="205">
        <v>0</v>
      </c>
      <c r="AA228" s="204" t="s">
        <v>56</v>
      </c>
      <c r="AB228" s="713" t="s">
        <v>56</v>
      </c>
      <c r="AC228" s="203" t="s">
        <v>56</v>
      </c>
      <c r="AD228" s="205" t="s">
        <v>56</v>
      </c>
      <c r="AE228" s="491">
        <v>0</v>
      </c>
      <c r="AF228" s="204">
        <v>0</v>
      </c>
      <c r="AG228" s="673" t="s">
        <v>56</v>
      </c>
    </row>
    <row r="229" spans="1:33" ht="30" customHeight="1" x14ac:dyDescent="0.25">
      <c r="A229" s="873" t="s">
        <v>49</v>
      </c>
      <c r="B229" s="837" t="s">
        <v>96</v>
      </c>
      <c r="C229" s="837" t="s">
        <v>114</v>
      </c>
      <c r="D229" s="471" t="s">
        <v>548</v>
      </c>
      <c r="E229" s="471" t="s">
        <v>134</v>
      </c>
      <c r="F229" s="472" t="s">
        <v>549</v>
      </c>
      <c r="G229" s="647" t="s">
        <v>134</v>
      </c>
      <c r="H229" s="872" t="s">
        <v>55</v>
      </c>
      <c r="I229" s="14" t="s">
        <v>56</v>
      </c>
      <c r="J229" s="64" t="s">
        <v>56</v>
      </c>
      <c r="K229" s="64" t="s">
        <v>56</v>
      </c>
      <c r="L229" s="64" t="s">
        <v>57</v>
      </c>
      <c r="M229" s="11">
        <v>0</v>
      </c>
      <c r="N229" s="14" t="s">
        <v>58</v>
      </c>
      <c r="O229" s="64" t="s">
        <v>58</v>
      </c>
      <c r="P229" s="64" t="s">
        <v>58</v>
      </c>
      <c r="Q229" s="18">
        <v>0</v>
      </c>
      <c r="R229" s="17" t="s">
        <v>56</v>
      </c>
      <c r="S229" s="64" t="s">
        <v>56</v>
      </c>
      <c r="T229" s="64" t="s">
        <v>58</v>
      </c>
      <c r="U229" s="64" t="s">
        <v>58</v>
      </c>
      <c r="V229" s="64">
        <v>0</v>
      </c>
      <c r="W229" s="11" t="s">
        <v>58</v>
      </c>
      <c r="X229" s="490" t="s">
        <v>179</v>
      </c>
      <c r="Y229" s="203">
        <v>0</v>
      </c>
      <c r="Z229" s="205">
        <v>0</v>
      </c>
      <c r="AA229" s="204" t="s">
        <v>56</v>
      </c>
      <c r="AB229" s="713" t="s">
        <v>56</v>
      </c>
      <c r="AC229" s="203" t="s">
        <v>56</v>
      </c>
      <c r="AD229" s="205" t="s">
        <v>56</v>
      </c>
      <c r="AE229" s="491">
        <v>0</v>
      </c>
      <c r="AF229" s="204">
        <v>0</v>
      </c>
      <c r="AG229" s="673" t="s">
        <v>56</v>
      </c>
    </row>
    <row r="230" spans="1:33" ht="30" customHeight="1" x14ac:dyDescent="0.25">
      <c r="A230" s="873" t="s">
        <v>49</v>
      </c>
      <c r="B230" s="837" t="s">
        <v>96</v>
      </c>
      <c r="C230" s="837" t="s">
        <v>114</v>
      </c>
      <c r="D230" s="471" t="s">
        <v>548</v>
      </c>
      <c r="E230" s="471" t="s">
        <v>134</v>
      </c>
      <c r="F230" s="472" t="s">
        <v>550</v>
      </c>
      <c r="G230" s="647" t="s">
        <v>134</v>
      </c>
      <c r="H230" s="872" t="s">
        <v>55</v>
      </c>
      <c r="I230" s="14" t="s">
        <v>56</v>
      </c>
      <c r="J230" s="64" t="s">
        <v>56</v>
      </c>
      <c r="K230" s="64" t="s">
        <v>56</v>
      </c>
      <c r="L230" s="64" t="s">
        <v>57</v>
      </c>
      <c r="M230" s="11">
        <v>0</v>
      </c>
      <c r="N230" s="14" t="s">
        <v>58</v>
      </c>
      <c r="O230" s="64" t="s">
        <v>58</v>
      </c>
      <c r="P230" s="64" t="s">
        <v>58</v>
      </c>
      <c r="Q230" s="18">
        <v>0</v>
      </c>
      <c r="R230" s="17" t="s">
        <v>56</v>
      </c>
      <c r="S230" s="64" t="s">
        <v>56</v>
      </c>
      <c r="T230" s="64" t="s">
        <v>58</v>
      </c>
      <c r="U230" s="64" t="s">
        <v>58</v>
      </c>
      <c r="V230" s="64">
        <v>0</v>
      </c>
      <c r="W230" s="11" t="s">
        <v>58</v>
      </c>
      <c r="X230" s="490" t="s">
        <v>179</v>
      </c>
      <c r="Y230" s="203">
        <v>0</v>
      </c>
      <c r="Z230" s="205">
        <v>0</v>
      </c>
      <c r="AA230" s="204" t="s">
        <v>56</v>
      </c>
      <c r="AB230" s="713" t="s">
        <v>56</v>
      </c>
      <c r="AC230" s="203" t="s">
        <v>56</v>
      </c>
      <c r="AD230" s="205" t="s">
        <v>56</v>
      </c>
      <c r="AE230" s="491">
        <v>0</v>
      </c>
      <c r="AF230" s="204">
        <v>0</v>
      </c>
      <c r="AG230" s="673" t="s">
        <v>56</v>
      </c>
    </row>
    <row r="231" spans="1:33" ht="30" customHeight="1" x14ac:dyDescent="0.25">
      <c r="A231" s="873" t="s">
        <v>49</v>
      </c>
      <c r="B231" s="837" t="s">
        <v>96</v>
      </c>
      <c r="C231" s="837" t="s">
        <v>114</v>
      </c>
      <c r="D231" s="471" t="s">
        <v>551</v>
      </c>
      <c r="E231" s="471" t="s">
        <v>551</v>
      </c>
      <c r="F231" s="472" t="s">
        <v>552</v>
      </c>
      <c r="G231" s="647" t="s">
        <v>553</v>
      </c>
      <c r="H231" s="872" t="s">
        <v>55</v>
      </c>
      <c r="I231" s="14" t="s">
        <v>56</v>
      </c>
      <c r="J231" s="64" t="s">
        <v>56</v>
      </c>
      <c r="K231" s="64" t="s">
        <v>56</v>
      </c>
      <c r="L231" s="64" t="s">
        <v>57</v>
      </c>
      <c r="M231" s="11">
        <v>0</v>
      </c>
      <c r="N231" s="14" t="s">
        <v>58</v>
      </c>
      <c r="O231" s="64" t="s">
        <v>58</v>
      </c>
      <c r="P231" s="64" t="s">
        <v>58</v>
      </c>
      <c r="Q231" s="18">
        <v>0</v>
      </c>
      <c r="R231" s="17" t="s">
        <v>56</v>
      </c>
      <c r="S231" s="64" t="s">
        <v>56</v>
      </c>
      <c r="T231" s="64" t="s">
        <v>58</v>
      </c>
      <c r="U231" s="64" t="s">
        <v>58</v>
      </c>
      <c r="V231" s="64">
        <v>0</v>
      </c>
      <c r="W231" s="11" t="s">
        <v>58</v>
      </c>
      <c r="X231" s="490" t="s">
        <v>179</v>
      </c>
      <c r="Y231" s="203">
        <v>0</v>
      </c>
      <c r="Z231" s="205">
        <v>0</v>
      </c>
      <c r="AA231" s="204" t="s">
        <v>56</v>
      </c>
      <c r="AB231" s="713" t="s">
        <v>56</v>
      </c>
      <c r="AC231" s="203" t="s">
        <v>56</v>
      </c>
      <c r="AD231" s="205" t="s">
        <v>56</v>
      </c>
      <c r="AE231" s="491">
        <v>0</v>
      </c>
      <c r="AF231" s="204">
        <v>0</v>
      </c>
      <c r="AG231" s="673" t="s">
        <v>56</v>
      </c>
    </row>
    <row r="232" spans="1:33" ht="30" customHeight="1" x14ac:dyDescent="0.25">
      <c r="A232" s="873" t="s">
        <v>49</v>
      </c>
      <c r="B232" s="837" t="s">
        <v>96</v>
      </c>
      <c r="C232" s="837" t="s">
        <v>114</v>
      </c>
      <c r="D232" s="471" t="s">
        <v>554</v>
      </c>
      <c r="E232" s="471" t="s">
        <v>514</v>
      </c>
      <c r="F232" s="472" t="s">
        <v>555</v>
      </c>
      <c r="G232" s="647" t="s">
        <v>514</v>
      </c>
      <c r="H232" s="872" t="s">
        <v>55</v>
      </c>
      <c r="I232" s="14" t="s">
        <v>56</v>
      </c>
      <c r="J232" s="64" t="s">
        <v>56</v>
      </c>
      <c r="K232" s="64" t="s">
        <v>56</v>
      </c>
      <c r="L232" s="64" t="s">
        <v>57</v>
      </c>
      <c r="M232" s="11">
        <v>0</v>
      </c>
      <c r="N232" s="14" t="s">
        <v>58</v>
      </c>
      <c r="O232" s="64" t="s">
        <v>58</v>
      </c>
      <c r="P232" s="64" t="s">
        <v>58</v>
      </c>
      <c r="Q232" s="18">
        <v>0</v>
      </c>
      <c r="R232" s="17" t="s">
        <v>56</v>
      </c>
      <c r="S232" s="64" t="s">
        <v>56</v>
      </c>
      <c r="T232" s="64" t="s">
        <v>58</v>
      </c>
      <c r="U232" s="64" t="s">
        <v>58</v>
      </c>
      <c r="V232" s="64">
        <v>0</v>
      </c>
      <c r="W232" s="11" t="s">
        <v>58</v>
      </c>
      <c r="X232" s="490" t="s">
        <v>179</v>
      </c>
      <c r="Y232" s="203">
        <v>0</v>
      </c>
      <c r="Z232" s="205">
        <v>0</v>
      </c>
      <c r="AA232" s="204" t="s">
        <v>56</v>
      </c>
      <c r="AB232" s="713" t="s">
        <v>56</v>
      </c>
      <c r="AC232" s="203" t="s">
        <v>56</v>
      </c>
      <c r="AD232" s="205" t="s">
        <v>56</v>
      </c>
      <c r="AE232" s="491">
        <v>0</v>
      </c>
      <c r="AF232" s="204">
        <v>0</v>
      </c>
      <c r="AG232" s="673" t="s">
        <v>56</v>
      </c>
    </row>
    <row r="233" spans="1:33" ht="30" customHeight="1" x14ac:dyDescent="0.25">
      <c r="A233" s="873" t="s">
        <v>49</v>
      </c>
      <c r="B233" s="837" t="s">
        <v>96</v>
      </c>
      <c r="C233" s="837" t="s">
        <v>114</v>
      </c>
      <c r="D233" s="471" t="s">
        <v>554</v>
      </c>
      <c r="E233" s="471" t="s">
        <v>514</v>
      </c>
      <c r="F233" s="472" t="s">
        <v>556</v>
      </c>
      <c r="G233" s="647" t="s">
        <v>514</v>
      </c>
      <c r="H233" s="872" t="s">
        <v>55</v>
      </c>
      <c r="I233" s="14" t="s">
        <v>56</v>
      </c>
      <c r="J233" s="64" t="s">
        <v>56</v>
      </c>
      <c r="K233" s="64" t="s">
        <v>56</v>
      </c>
      <c r="L233" s="64" t="s">
        <v>57</v>
      </c>
      <c r="M233" s="11">
        <v>0</v>
      </c>
      <c r="N233" s="14" t="s">
        <v>58</v>
      </c>
      <c r="O233" s="64" t="s">
        <v>58</v>
      </c>
      <c r="P233" s="64" t="s">
        <v>58</v>
      </c>
      <c r="Q233" s="18">
        <v>0</v>
      </c>
      <c r="R233" s="17" t="s">
        <v>56</v>
      </c>
      <c r="S233" s="64" t="s">
        <v>56</v>
      </c>
      <c r="T233" s="64" t="s">
        <v>58</v>
      </c>
      <c r="U233" s="64" t="s">
        <v>58</v>
      </c>
      <c r="V233" s="64">
        <v>0</v>
      </c>
      <c r="W233" s="11" t="s">
        <v>58</v>
      </c>
      <c r="X233" s="490" t="s">
        <v>179</v>
      </c>
      <c r="Y233" s="203">
        <v>0</v>
      </c>
      <c r="Z233" s="205">
        <v>0</v>
      </c>
      <c r="AA233" s="204" t="s">
        <v>56</v>
      </c>
      <c r="AB233" s="713" t="s">
        <v>56</v>
      </c>
      <c r="AC233" s="203" t="s">
        <v>56</v>
      </c>
      <c r="AD233" s="205" t="s">
        <v>56</v>
      </c>
      <c r="AE233" s="491">
        <v>0</v>
      </c>
      <c r="AF233" s="204">
        <v>0</v>
      </c>
      <c r="AG233" s="673" t="s">
        <v>56</v>
      </c>
    </row>
    <row r="234" spans="1:33" ht="30" customHeight="1" x14ac:dyDescent="0.25">
      <c r="A234" s="873" t="s">
        <v>49</v>
      </c>
      <c r="B234" s="837" t="s">
        <v>96</v>
      </c>
      <c r="C234" s="837" t="s">
        <v>114</v>
      </c>
      <c r="D234" s="471" t="s">
        <v>557</v>
      </c>
      <c r="E234" s="471" t="s">
        <v>557</v>
      </c>
      <c r="F234" s="472" t="s">
        <v>558</v>
      </c>
      <c r="G234" s="647" t="s">
        <v>557</v>
      </c>
      <c r="H234" s="872" t="s">
        <v>55</v>
      </c>
      <c r="I234" s="14" t="s">
        <v>56</v>
      </c>
      <c r="J234" s="64" t="s">
        <v>56</v>
      </c>
      <c r="K234" s="64" t="s">
        <v>56</v>
      </c>
      <c r="L234" s="64" t="s">
        <v>57</v>
      </c>
      <c r="M234" s="11">
        <v>0</v>
      </c>
      <c r="N234" s="14" t="s">
        <v>58</v>
      </c>
      <c r="O234" s="64" t="s">
        <v>58</v>
      </c>
      <c r="P234" s="64" t="s">
        <v>58</v>
      </c>
      <c r="Q234" s="18">
        <v>0</v>
      </c>
      <c r="R234" s="17" t="s">
        <v>56</v>
      </c>
      <c r="S234" s="64" t="s">
        <v>56</v>
      </c>
      <c r="T234" s="64" t="s">
        <v>58</v>
      </c>
      <c r="U234" s="64" t="s">
        <v>58</v>
      </c>
      <c r="V234" s="64">
        <v>0</v>
      </c>
      <c r="W234" s="11" t="s">
        <v>58</v>
      </c>
      <c r="X234" s="490" t="s">
        <v>179</v>
      </c>
      <c r="Y234" s="203">
        <v>0</v>
      </c>
      <c r="Z234" s="205">
        <v>0</v>
      </c>
      <c r="AA234" s="204" t="s">
        <v>56</v>
      </c>
      <c r="AB234" s="713" t="s">
        <v>56</v>
      </c>
      <c r="AC234" s="203" t="s">
        <v>56</v>
      </c>
      <c r="AD234" s="205" t="s">
        <v>56</v>
      </c>
      <c r="AE234" s="491">
        <v>0</v>
      </c>
      <c r="AF234" s="204">
        <v>0</v>
      </c>
      <c r="AG234" s="673" t="s">
        <v>56</v>
      </c>
    </row>
    <row r="235" spans="1:33" ht="30" customHeight="1" x14ac:dyDescent="0.25">
      <c r="A235" s="873" t="s">
        <v>49</v>
      </c>
      <c r="B235" s="837" t="s">
        <v>96</v>
      </c>
      <c r="C235" s="837" t="s">
        <v>114</v>
      </c>
      <c r="D235" s="471" t="s">
        <v>559</v>
      </c>
      <c r="E235" s="471" t="s">
        <v>134</v>
      </c>
      <c r="F235" s="472" t="s">
        <v>560</v>
      </c>
      <c r="G235" s="647" t="s">
        <v>561</v>
      </c>
      <c r="H235" s="872" t="s">
        <v>55</v>
      </c>
      <c r="I235" s="14" t="s">
        <v>56</v>
      </c>
      <c r="J235" s="64" t="s">
        <v>56</v>
      </c>
      <c r="K235" s="64" t="s">
        <v>56</v>
      </c>
      <c r="L235" s="64" t="s">
        <v>57</v>
      </c>
      <c r="M235" s="11">
        <v>0</v>
      </c>
      <c r="N235" s="14" t="s">
        <v>58</v>
      </c>
      <c r="O235" s="64" t="s">
        <v>58</v>
      </c>
      <c r="P235" s="64" t="s">
        <v>58</v>
      </c>
      <c r="Q235" s="18">
        <v>0</v>
      </c>
      <c r="R235" s="17" t="s">
        <v>56</v>
      </c>
      <c r="S235" s="64" t="s">
        <v>56</v>
      </c>
      <c r="T235" s="64" t="s">
        <v>58</v>
      </c>
      <c r="U235" s="64" t="s">
        <v>58</v>
      </c>
      <c r="V235" s="64">
        <v>0</v>
      </c>
      <c r="W235" s="11" t="s">
        <v>58</v>
      </c>
      <c r="X235" s="490" t="s">
        <v>179</v>
      </c>
      <c r="Y235" s="203">
        <v>0</v>
      </c>
      <c r="Z235" s="205">
        <v>0</v>
      </c>
      <c r="AA235" s="204" t="s">
        <v>56</v>
      </c>
      <c r="AB235" s="713" t="s">
        <v>56</v>
      </c>
      <c r="AC235" s="203" t="s">
        <v>56</v>
      </c>
      <c r="AD235" s="205" t="s">
        <v>56</v>
      </c>
      <c r="AE235" s="491">
        <v>0</v>
      </c>
      <c r="AF235" s="204">
        <v>0</v>
      </c>
      <c r="AG235" s="673" t="s">
        <v>56</v>
      </c>
    </row>
    <row r="236" spans="1:33" ht="30" customHeight="1" x14ac:dyDescent="0.25">
      <c r="A236" s="873" t="s">
        <v>49</v>
      </c>
      <c r="B236" s="837" t="s">
        <v>96</v>
      </c>
      <c r="C236" s="837" t="s">
        <v>114</v>
      </c>
      <c r="D236" s="471" t="s">
        <v>559</v>
      </c>
      <c r="E236" s="471" t="s">
        <v>134</v>
      </c>
      <c r="F236" s="472" t="s">
        <v>562</v>
      </c>
      <c r="G236" s="647" t="s">
        <v>134</v>
      </c>
      <c r="H236" s="872" t="s">
        <v>55</v>
      </c>
      <c r="I236" s="14" t="s">
        <v>56</v>
      </c>
      <c r="J236" s="64" t="s">
        <v>56</v>
      </c>
      <c r="K236" s="64" t="s">
        <v>56</v>
      </c>
      <c r="L236" s="64" t="s">
        <v>57</v>
      </c>
      <c r="M236" s="11">
        <v>0</v>
      </c>
      <c r="N236" s="14" t="s">
        <v>58</v>
      </c>
      <c r="O236" s="64" t="s">
        <v>58</v>
      </c>
      <c r="P236" s="64" t="s">
        <v>58</v>
      </c>
      <c r="Q236" s="18">
        <v>0</v>
      </c>
      <c r="R236" s="17" t="s">
        <v>56</v>
      </c>
      <c r="S236" s="64" t="s">
        <v>56</v>
      </c>
      <c r="T236" s="64" t="s">
        <v>58</v>
      </c>
      <c r="U236" s="64" t="s">
        <v>58</v>
      </c>
      <c r="V236" s="64">
        <v>0</v>
      </c>
      <c r="W236" s="11" t="s">
        <v>58</v>
      </c>
      <c r="X236" s="490" t="s">
        <v>179</v>
      </c>
      <c r="Y236" s="203">
        <v>0</v>
      </c>
      <c r="Z236" s="205">
        <v>0</v>
      </c>
      <c r="AA236" s="204" t="s">
        <v>56</v>
      </c>
      <c r="AB236" s="713" t="s">
        <v>56</v>
      </c>
      <c r="AC236" s="203" t="s">
        <v>56</v>
      </c>
      <c r="AD236" s="205" t="s">
        <v>56</v>
      </c>
      <c r="AE236" s="491">
        <v>0</v>
      </c>
      <c r="AF236" s="204">
        <v>0</v>
      </c>
      <c r="AG236" s="673" t="s">
        <v>56</v>
      </c>
    </row>
    <row r="237" spans="1:33" ht="30" customHeight="1" x14ac:dyDescent="0.25">
      <c r="A237" s="873" t="s">
        <v>49</v>
      </c>
      <c r="B237" s="837" t="s">
        <v>96</v>
      </c>
      <c r="C237" s="837" t="s">
        <v>114</v>
      </c>
      <c r="D237" s="471" t="s">
        <v>97</v>
      </c>
      <c r="E237" s="471" t="s">
        <v>514</v>
      </c>
      <c r="F237" s="472" t="s">
        <v>563</v>
      </c>
      <c r="G237" s="647" t="s">
        <v>514</v>
      </c>
      <c r="H237" s="872" t="s">
        <v>55</v>
      </c>
      <c r="I237" s="14" t="s">
        <v>56</v>
      </c>
      <c r="J237" s="64" t="s">
        <v>56</v>
      </c>
      <c r="K237" s="64" t="s">
        <v>56</v>
      </c>
      <c r="L237" s="64" t="s">
        <v>57</v>
      </c>
      <c r="M237" s="11">
        <v>0</v>
      </c>
      <c r="N237" s="14" t="s">
        <v>58</v>
      </c>
      <c r="O237" s="64" t="s">
        <v>58</v>
      </c>
      <c r="P237" s="64" t="s">
        <v>58</v>
      </c>
      <c r="Q237" s="18">
        <v>0</v>
      </c>
      <c r="R237" s="17" t="s">
        <v>56</v>
      </c>
      <c r="S237" s="64" t="s">
        <v>56</v>
      </c>
      <c r="T237" s="64" t="s">
        <v>58</v>
      </c>
      <c r="U237" s="64" t="s">
        <v>58</v>
      </c>
      <c r="V237" s="64">
        <v>0</v>
      </c>
      <c r="W237" s="11" t="s">
        <v>58</v>
      </c>
      <c r="X237" s="490" t="s">
        <v>179</v>
      </c>
      <c r="Y237" s="203">
        <v>0</v>
      </c>
      <c r="Z237" s="205">
        <v>0</v>
      </c>
      <c r="AA237" s="204" t="s">
        <v>56</v>
      </c>
      <c r="AB237" s="713" t="s">
        <v>56</v>
      </c>
      <c r="AC237" s="203" t="s">
        <v>56</v>
      </c>
      <c r="AD237" s="205" t="s">
        <v>56</v>
      </c>
      <c r="AE237" s="491">
        <v>0</v>
      </c>
      <c r="AF237" s="204">
        <v>0</v>
      </c>
      <c r="AG237" s="673" t="s">
        <v>56</v>
      </c>
    </row>
    <row r="238" spans="1:33" ht="30" customHeight="1" x14ac:dyDescent="0.25">
      <c r="A238" s="873" t="s">
        <v>49</v>
      </c>
      <c r="B238" s="837" t="s">
        <v>96</v>
      </c>
      <c r="C238" s="837" t="s">
        <v>114</v>
      </c>
      <c r="D238" s="471" t="s">
        <v>564</v>
      </c>
      <c r="E238" s="471" t="s">
        <v>565</v>
      </c>
      <c r="F238" s="472" t="s">
        <v>566</v>
      </c>
      <c r="G238" s="647" t="s">
        <v>567</v>
      </c>
      <c r="H238" s="872" t="s">
        <v>55</v>
      </c>
      <c r="I238" s="14" t="s">
        <v>56</v>
      </c>
      <c r="J238" s="64" t="s">
        <v>56</v>
      </c>
      <c r="K238" s="64" t="s">
        <v>56</v>
      </c>
      <c r="L238" s="64" t="s">
        <v>57</v>
      </c>
      <c r="M238" s="11">
        <v>0</v>
      </c>
      <c r="N238" s="14" t="s">
        <v>58</v>
      </c>
      <c r="O238" s="64" t="s">
        <v>58</v>
      </c>
      <c r="P238" s="64" t="s">
        <v>58</v>
      </c>
      <c r="Q238" s="18">
        <v>0</v>
      </c>
      <c r="R238" s="17" t="s">
        <v>56</v>
      </c>
      <c r="S238" s="64" t="s">
        <v>56</v>
      </c>
      <c r="T238" s="64" t="s">
        <v>58</v>
      </c>
      <c r="U238" s="64" t="s">
        <v>58</v>
      </c>
      <c r="V238" s="64">
        <v>0</v>
      </c>
      <c r="W238" s="11" t="s">
        <v>58</v>
      </c>
      <c r="X238" s="490" t="s">
        <v>179</v>
      </c>
      <c r="Y238" s="203">
        <v>0</v>
      </c>
      <c r="Z238" s="205">
        <v>0</v>
      </c>
      <c r="AA238" s="204" t="s">
        <v>56</v>
      </c>
      <c r="AB238" s="713" t="s">
        <v>56</v>
      </c>
      <c r="AC238" s="203" t="s">
        <v>56</v>
      </c>
      <c r="AD238" s="205" t="s">
        <v>56</v>
      </c>
      <c r="AE238" s="491">
        <v>0</v>
      </c>
      <c r="AF238" s="204">
        <v>0</v>
      </c>
      <c r="AG238" s="673" t="s">
        <v>56</v>
      </c>
    </row>
    <row r="239" spans="1:33" ht="30" customHeight="1" x14ac:dyDescent="0.25">
      <c r="A239" s="873" t="s">
        <v>49</v>
      </c>
      <c r="B239" s="837" t="s">
        <v>96</v>
      </c>
      <c r="C239" s="837" t="s">
        <v>114</v>
      </c>
      <c r="D239" s="471" t="s">
        <v>568</v>
      </c>
      <c r="E239" s="471" t="s">
        <v>569</v>
      </c>
      <c r="F239" s="472" t="s">
        <v>570</v>
      </c>
      <c r="G239" s="647" t="s">
        <v>569</v>
      </c>
      <c r="H239" s="872" t="s">
        <v>55</v>
      </c>
      <c r="I239" s="14" t="s">
        <v>56</v>
      </c>
      <c r="J239" s="64" t="s">
        <v>56</v>
      </c>
      <c r="K239" s="64" t="s">
        <v>56</v>
      </c>
      <c r="L239" s="64" t="s">
        <v>57</v>
      </c>
      <c r="M239" s="11">
        <v>0</v>
      </c>
      <c r="N239" s="14" t="s">
        <v>58</v>
      </c>
      <c r="O239" s="64" t="s">
        <v>58</v>
      </c>
      <c r="P239" s="64" t="s">
        <v>58</v>
      </c>
      <c r="Q239" s="18">
        <v>0</v>
      </c>
      <c r="R239" s="17" t="s">
        <v>56</v>
      </c>
      <c r="S239" s="64" t="s">
        <v>56</v>
      </c>
      <c r="T239" s="64" t="s">
        <v>58</v>
      </c>
      <c r="U239" s="64" t="s">
        <v>58</v>
      </c>
      <c r="V239" s="64">
        <v>0</v>
      </c>
      <c r="W239" s="11" t="s">
        <v>58</v>
      </c>
      <c r="X239" s="490" t="s">
        <v>179</v>
      </c>
      <c r="Y239" s="203">
        <v>0</v>
      </c>
      <c r="Z239" s="205">
        <v>0</v>
      </c>
      <c r="AA239" s="204" t="s">
        <v>56</v>
      </c>
      <c r="AB239" s="713" t="s">
        <v>56</v>
      </c>
      <c r="AC239" s="203" t="s">
        <v>56</v>
      </c>
      <c r="AD239" s="205" t="s">
        <v>56</v>
      </c>
      <c r="AE239" s="491">
        <v>0</v>
      </c>
      <c r="AF239" s="204">
        <v>0</v>
      </c>
      <c r="AG239" s="673" t="s">
        <v>56</v>
      </c>
    </row>
    <row r="240" spans="1:33" ht="30" customHeight="1" x14ac:dyDescent="0.25">
      <c r="A240" s="873" t="s">
        <v>49</v>
      </c>
      <c r="B240" s="837" t="s">
        <v>96</v>
      </c>
      <c r="C240" s="837" t="s">
        <v>114</v>
      </c>
      <c r="D240" s="471" t="s">
        <v>571</v>
      </c>
      <c r="E240" s="471" t="s">
        <v>571</v>
      </c>
      <c r="F240" s="472" t="s">
        <v>572</v>
      </c>
      <c r="G240" s="647" t="s">
        <v>571</v>
      </c>
      <c r="H240" s="872" t="s">
        <v>55</v>
      </c>
      <c r="I240" s="14" t="s">
        <v>56</v>
      </c>
      <c r="J240" s="64" t="s">
        <v>56</v>
      </c>
      <c r="K240" s="64" t="s">
        <v>56</v>
      </c>
      <c r="L240" s="64" t="s">
        <v>57</v>
      </c>
      <c r="M240" s="11">
        <v>0</v>
      </c>
      <c r="N240" s="14" t="s">
        <v>58</v>
      </c>
      <c r="O240" s="64" t="s">
        <v>58</v>
      </c>
      <c r="P240" s="64" t="s">
        <v>58</v>
      </c>
      <c r="Q240" s="18">
        <v>0</v>
      </c>
      <c r="R240" s="17" t="s">
        <v>56</v>
      </c>
      <c r="S240" s="64" t="s">
        <v>56</v>
      </c>
      <c r="T240" s="64" t="s">
        <v>58</v>
      </c>
      <c r="U240" s="64" t="s">
        <v>58</v>
      </c>
      <c r="V240" s="64">
        <v>0</v>
      </c>
      <c r="W240" s="11" t="s">
        <v>58</v>
      </c>
      <c r="X240" s="490" t="s">
        <v>179</v>
      </c>
      <c r="Y240" s="203">
        <v>0</v>
      </c>
      <c r="Z240" s="205">
        <v>0</v>
      </c>
      <c r="AA240" s="204" t="s">
        <v>56</v>
      </c>
      <c r="AB240" s="713" t="s">
        <v>56</v>
      </c>
      <c r="AC240" s="203" t="s">
        <v>56</v>
      </c>
      <c r="AD240" s="205" t="s">
        <v>56</v>
      </c>
      <c r="AE240" s="491">
        <v>0</v>
      </c>
      <c r="AF240" s="204">
        <v>0</v>
      </c>
      <c r="AG240" s="673" t="s">
        <v>56</v>
      </c>
    </row>
    <row r="241" spans="1:33" ht="30" customHeight="1" x14ac:dyDescent="0.25">
      <c r="A241" s="873" t="s">
        <v>49</v>
      </c>
      <c r="B241" s="837" t="s">
        <v>96</v>
      </c>
      <c r="C241" s="837" t="s">
        <v>114</v>
      </c>
      <c r="D241" s="471" t="s">
        <v>571</v>
      </c>
      <c r="E241" s="471" t="s">
        <v>571</v>
      </c>
      <c r="F241" s="472" t="s">
        <v>573</v>
      </c>
      <c r="G241" s="647" t="s">
        <v>574</v>
      </c>
      <c r="H241" s="872" t="s">
        <v>55</v>
      </c>
      <c r="I241" s="14" t="s">
        <v>56</v>
      </c>
      <c r="J241" s="64" t="s">
        <v>56</v>
      </c>
      <c r="K241" s="64" t="s">
        <v>56</v>
      </c>
      <c r="L241" s="64" t="s">
        <v>57</v>
      </c>
      <c r="M241" s="11">
        <v>0</v>
      </c>
      <c r="N241" s="14" t="s">
        <v>58</v>
      </c>
      <c r="O241" s="64" t="s">
        <v>58</v>
      </c>
      <c r="P241" s="64" t="s">
        <v>58</v>
      </c>
      <c r="Q241" s="18">
        <v>0</v>
      </c>
      <c r="R241" s="17" t="s">
        <v>56</v>
      </c>
      <c r="S241" s="64" t="s">
        <v>56</v>
      </c>
      <c r="T241" s="64" t="s">
        <v>58</v>
      </c>
      <c r="U241" s="64" t="s">
        <v>58</v>
      </c>
      <c r="V241" s="64">
        <v>0</v>
      </c>
      <c r="W241" s="11" t="s">
        <v>58</v>
      </c>
      <c r="X241" s="490" t="s">
        <v>179</v>
      </c>
      <c r="Y241" s="203">
        <v>0</v>
      </c>
      <c r="Z241" s="205">
        <v>0</v>
      </c>
      <c r="AA241" s="204" t="s">
        <v>56</v>
      </c>
      <c r="AB241" s="713" t="s">
        <v>56</v>
      </c>
      <c r="AC241" s="203" t="s">
        <v>56</v>
      </c>
      <c r="AD241" s="205" t="s">
        <v>56</v>
      </c>
      <c r="AE241" s="491">
        <v>0</v>
      </c>
      <c r="AF241" s="204">
        <v>0</v>
      </c>
      <c r="AG241" s="673" t="s">
        <v>56</v>
      </c>
    </row>
    <row r="242" spans="1:33" ht="30" customHeight="1" x14ac:dyDescent="0.25">
      <c r="A242" s="873" t="s">
        <v>49</v>
      </c>
      <c r="B242" s="837" t="s">
        <v>96</v>
      </c>
      <c r="C242" s="837" t="s">
        <v>114</v>
      </c>
      <c r="D242" s="471" t="s">
        <v>571</v>
      </c>
      <c r="E242" s="471" t="s">
        <v>571</v>
      </c>
      <c r="F242" s="472" t="s">
        <v>575</v>
      </c>
      <c r="G242" s="647" t="s">
        <v>571</v>
      </c>
      <c r="H242" s="872" t="s">
        <v>55</v>
      </c>
      <c r="I242" s="14" t="s">
        <v>56</v>
      </c>
      <c r="J242" s="64" t="s">
        <v>56</v>
      </c>
      <c r="K242" s="64" t="s">
        <v>56</v>
      </c>
      <c r="L242" s="64" t="s">
        <v>57</v>
      </c>
      <c r="M242" s="11">
        <v>0</v>
      </c>
      <c r="N242" s="14" t="s">
        <v>58</v>
      </c>
      <c r="O242" s="64" t="s">
        <v>58</v>
      </c>
      <c r="P242" s="64" t="s">
        <v>58</v>
      </c>
      <c r="Q242" s="18">
        <v>0</v>
      </c>
      <c r="R242" s="17" t="s">
        <v>56</v>
      </c>
      <c r="S242" s="64" t="s">
        <v>56</v>
      </c>
      <c r="T242" s="64" t="s">
        <v>58</v>
      </c>
      <c r="U242" s="64" t="s">
        <v>58</v>
      </c>
      <c r="V242" s="64">
        <v>0</v>
      </c>
      <c r="W242" s="11" t="s">
        <v>58</v>
      </c>
      <c r="X242" s="490" t="s">
        <v>179</v>
      </c>
      <c r="Y242" s="203">
        <v>0</v>
      </c>
      <c r="Z242" s="205">
        <v>0</v>
      </c>
      <c r="AA242" s="204" t="s">
        <v>56</v>
      </c>
      <c r="AB242" s="713" t="s">
        <v>56</v>
      </c>
      <c r="AC242" s="203" t="s">
        <v>56</v>
      </c>
      <c r="AD242" s="205" t="s">
        <v>56</v>
      </c>
      <c r="AE242" s="491">
        <v>0</v>
      </c>
      <c r="AF242" s="204">
        <v>0</v>
      </c>
      <c r="AG242" s="673" t="s">
        <v>56</v>
      </c>
    </row>
    <row r="243" spans="1:33" ht="30" customHeight="1" x14ac:dyDescent="0.25">
      <c r="A243" s="873" t="s">
        <v>49</v>
      </c>
      <c r="B243" s="837" t="s">
        <v>96</v>
      </c>
      <c r="C243" s="837" t="s">
        <v>114</v>
      </c>
      <c r="D243" s="471" t="s">
        <v>571</v>
      </c>
      <c r="E243" s="471" t="s">
        <v>571</v>
      </c>
      <c r="F243" s="472" t="s">
        <v>576</v>
      </c>
      <c r="G243" s="647" t="s">
        <v>571</v>
      </c>
      <c r="H243" s="872" t="s">
        <v>55</v>
      </c>
      <c r="I243" s="14" t="s">
        <v>56</v>
      </c>
      <c r="J243" s="64" t="s">
        <v>56</v>
      </c>
      <c r="K243" s="64" t="s">
        <v>56</v>
      </c>
      <c r="L243" s="64" t="s">
        <v>57</v>
      </c>
      <c r="M243" s="11">
        <v>0</v>
      </c>
      <c r="N243" s="14" t="s">
        <v>58</v>
      </c>
      <c r="O243" s="64" t="s">
        <v>58</v>
      </c>
      <c r="P243" s="64" t="s">
        <v>58</v>
      </c>
      <c r="Q243" s="18">
        <v>0</v>
      </c>
      <c r="R243" s="17" t="s">
        <v>56</v>
      </c>
      <c r="S243" s="64" t="s">
        <v>56</v>
      </c>
      <c r="T243" s="64" t="s">
        <v>58</v>
      </c>
      <c r="U243" s="64" t="s">
        <v>58</v>
      </c>
      <c r="V243" s="64">
        <v>0</v>
      </c>
      <c r="W243" s="11" t="s">
        <v>58</v>
      </c>
      <c r="X243" s="490" t="s">
        <v>179</v>
      </c>
      <c r="Y243" s="203">
        <v>0</v>
      </c>
      <c r="Z243" s="205">
        <v>0</v>
      </c>
      <c r="AA243" s="204" t="s">
        <v>56</v>
      </c>
      <c r="AB243" s="713" t="s">
        <v>56</v>
      </c>
      <c r="AC243" s="203" t="s">
        <v>56</v>
      </c>
      <c r="AD243" s="205" t="s">
        <v>56</v>
      </c>
      <c r="AE243" s="491">
        <v>0</v>
      </c>
      <c r="AF243" s="204">
        <v>0</v>
      </c>
      <c r="AG243" s="673" t="s">
        <v>56</v>
      </c>
    </row>
    <row r="244" spans="1:33" ht="30" customHeight="1" x14ac:dyDescent="0.25">
      <c r="A244" s="873" t="s">
        <v>49</v>
      </c>
      <c r="B244" s="837" t="s">
        <v>96</v>
      </c>
      <c r="C244" s="837" t="s">
        <v>114</v>
      </c>
      <c r="D244" s="471" t="s">
        <v>577</v>
      </c>
      <c r="E244" s="471" t="s">
        <v>551</v>
      </c>
      <c r="F244" s="472" t="s">
        <v>578</v>
      </c>
      <c r="G244" s="647" t="s">
        <v>551</v>
      </c>
      <c r="H244" s="872" t="s">
        <v>55</v>
      </c>
      <c r="I244" s="14" t="s">
        <v>56</v>
      </c>
      <c r="J244" s="64" t="s">
        <v>56</v>
      </c>
      <c r="K244" s="64" t="s">
        <v>56</v>
      </c>
      <c r="L244" s="64" t="s">
        <v>57</v>
      </c>
      <c r="M244" s="11">
        <v>0</v>
      </c>
      <c r="N244" s="14" t="s">
        <v>58</v>
      </c>
      <c r="O244" s="64" t="s">
        <v>58</v>
      </c>
      <c r="P244" s="64" t="s">
        <v>58</v>
      </c>
      <c r="Q244" s="18">
        <v>0</v>
      </c>
      <c r="R244" s="17" t="s">
        <v>56</v>
      </c>
      <c r="S244" s="64" t="s">
        <v>56</v>
      </c>
      <c r="T244" s="64" t="s">
        <v>58</v>
      </c>
      <c r="U244" s="64" t="s">
        <v>58</v>
      </c>
      <c r="V244" s="64">
        <v>0</v>
      </c>
      <c r="W244" s="11" t="s">
        <v>58</v>
      </c>
      <c r="X244" s="490" t="s">
        <v>179</v>
      </c>
      <c r="Y244" s="203">
        <v>0</v>
      </c>
      <c r="Z244" s="205">
        <v>0</v>
      </c>
      <c r="AA244" s="204" t="s">
        <v>56</v>
      </c>
      <c r="AB244" s="713" t="s">
        <v>56</v>
      </c>
      <c r="AC244" s="203" t="s">
        <v>56</v>
      </c>
      <c r="AD244" s="205" t="s">
        <v>56</v>
      </c>
      <c r="AE244" s="491">
        <v>0</v>
      </c>
      <c r="AF244" s="204">
        <v>0</v>
      </c>
      <c r="AG244" s="673" t="s">
        <v>56</v>
      </c>
    </row>
    <row r="245" spans="1:33" ht="30" customHeight="1" x14ac:dyDescent="0.25">
      <c r="A245" s="873" t="s">
        <v>49</v>
      </c>
      <c r="B245" s="837" t="s">
        <v>96</v>
      </c>
      <c r="C245" s="837" t="s">
        <v>140</v>
      </c>
      <c r="D245" s="471" t="s">
        <v>579</v>
      </c>
      <c r="E245" s="471" t="s">
        <v>580</v>
      </c>
      <c r="F245" s="472" t="s">
        <v>581</v>
      </c>
      <c r="G245" s="647" t="s">
        <v>582</v>
      </c>
      <c r="H245" s="872" t="s">
        <v>55</v>
      </c>
      <c r="I245" s="14" t="s">
        <v>56</v>
      </c>
      <c r="J245" s="64" t="s">
        <v>56</v>
      </c>
      <c r="K245" s="64" t="s">
        <v>56</v>
      </c>
      <c r="L245" s="64" t="s">
        <v>57</v>
      </c>
      <c r="M245" s="11">
        <v>0</v>
      </c>
      <c r="N245" s="14" t="s">
        <v>58</v>
      </c>
      <c r="O245" s="64" t="s">
        <v>58</v>
      </c>
      <c r="P245" s="64" t="s">
        <v>58</v>
      </c>
      <c r="Q245" s="18">
        <v>0</v>
      </c>
      <c r="R245" s="17" t="s">
        <v>56</v>
      </c>
      <c r="S245" s="64" t="s">
        <v>56</v>
      </c>
      <c r="T245" s="64" t="s">
        <v>58</v>
      </c>
      <c r="U245" s="64" t="s">
        <v>58</v>
      </c>
      <c r="V245" s="64">
        <v>0</v>
      </c>
      <c r="W245" s="11" t="s">
        <v>58</v>
      </c>
      <c r="X245" s="490" t="s">
        <v>179</v>
      </c>
      <c r="Y245" s="203">
        <v>0</v>
      </c>
      <c r="Z245" s="205">
        <v>0</v>
      </c>
      <c r="AA245" s="204" t="s">
        <v>56</v>
      </c>
      <c r="AB245" s="713" t="s">
        <v>56</v>
      </c>
      <c r="AC245" s="203" t="s">
        <v>56</v>
      </c>
      <c r="AD245" s="205" t="s">
        <v>56</v>
      </c>
      <c r="AE245" s="491">
        <v>0</v>
      </c>
      <c r="AF245" s="204">
        <v>0</v>
      </c>
      <c r="AG245" s="673" t="s">
        <v>56</v>
      </c>
    </row>
    <row r="246" spans="1:33" ht="30" customHeight="1" x14ac:dyDescent="0.25">
      <c r="A246" s="873" t="s">
        <v>49</v>
      </c>
      <c r="B246" s="837" t="s">
        <v>96</v>
      </c>
      <c r="C246" s="837" t="s">
        <v>140</v>
      </c>
      <c r="D246" s="471" t="s">
        <v>579</v>
      </c>
      <c r="E246" s="471" t="s">
        <v>580</v>
      </c>
      <c r="F246" s="472" t="s">
        <v>583</v>
      </c>
      <c r="G246" s="647" t="s">
        <v>582</v>
      </c>
      <c r="H246" s="872" t="s">
        <v>55</v>
      </c>
      <c r="I246" s="14" t="s">
        <v>56</v>
      </c>
      <c r="J246" s="64" t="s">
        <v>56</v>
      </c>
      <c r="K246" s="64" t="s">
        <v>56</v>
      </c>
      <c r="L246" s="64" t="s">
        <v>57</v>
      </c>
      <c r="M246" s="11">
        <v>0</v>
      </c>
      <c r="N246" s="14" t="s">
        <v>58</v>
      </c>
      <c r="O246" s="64" t="s">
        <v>58</v>
      </c>
      <c r="P246" s="64" t="s">
        <v>58</v>
      </c>
      <c r="Q246" s="18">
        <v>0</v>
      </c>
      <c r="R246" s="17" t="s">
        <v>56</v>
      </c>
      <c r="S246" s="64" t="s">
        <v>56</v>
      </c>
      <c r="T246" s="64" t="s">
        <v>58</v>
      </c>
      <c r="U246" s="64" t="s">
        <v>58</v>
      </c>
      <c r="V246" s="64">
        <v>0</v>
      </c>
      <c r="W246" s="11" t="s">
        <v>58</v>
      </c>
      <c r="X246" s="490" t="s">
        <v>179</v>
      </c>
      <c r="Y246" s="203">
        <v>0</v>
      </c>
      <c r="Z246" s="205">
        <v>0</v>
      </c>
      <c r="AA246" s="204" t="s">
        <v>56</v>
      </c>
      <c r="AB246" s="713" t="s">
        <v>56</v>
      </c>
      <c r="AC246" s="203" t="s">
        <v>56</v>
      </c>
      <c r="AD246" s="205" t="s">
        <v>56</v>
      </c>
      <c r="AE246" s="491">
        <v>0</v>
      </c>
      <c r="AF246" s="204">
        <v>0</v>
      </c>
      <c r="AG246" s="673" t="s">
        <v>56</v>
      </c>
    </row>
    <row r="247" spans="1:33" ht="30" customHeight="1" x14ac:dyDescent="0.25">
      <c r="A247" s="873" t="s">
        <v>49</v>
      </c>
      <c r="B247" s="837" t="s">
        <v>96</v>
      </c>
      <c r="C247" s="837" t="s">
        <v>140</v>
      </c>
      <c r="D247" s="471" t="s">
        <v>579</v>
      </c>
      <c r="E247" s="471" t="s">
        <v>580</v>
      </c>
      <c r="F247" s="472" t="s">
        <v>584</v>
      </c>
      <c r="G247" s="647" t="s">
        <v>582</v>
      </c>
      <c r="H247" s="872" t="s">
        <v>55</v>
      </c>
      <c r="I247" s="14" t="s">
        <v>56</v>
      </c>
      <c r="J247" s="64" t="s">
        <v>56</v>
      </c>
      <c r="K247" s="64" t="s">
        <v>56</v>
      </c>
      <c r="L247" s="64" t="s">
        <v>57</v>
      </c>
      <c r="M247" s="11">
        <v>0</v>
      </c>
      <c r="N247" s="14" t="s">
        <v>58</v>
      </c>
      <c r="O247" s="64" t="s">
        <v>58</v>
      </c>
      <c r="P247" s="64" t="s">
        <v>58</v>
      </c>
      <c r="Q247" s="18">
        <v>0</v>
      </c>
      <c r="R247" s="17" t="s">
        <v>56</v>
      </c>
      <c r="S247" s="64" t="s">
        <v>56</v>
      </c>
      <c r="T247" s="64" t="s">
        <v>58</v>
      </c>
      <c r="U247" s="64" t="s">
        <v>58</v>
      </c>
      <c r="V247" s="64">
        <v>0</v>
      </c>
      <c r="W247" s="11" t="s">
        <v>58</v>
      </c>
      <c r="X247" s="490" t="s">
        <v>179</v>
      </c>
      <c r="Y247" s="203">
        <v>0</v>
      </c>
      <c r="Z247" s="205">
        <v>0</v>
      </c>
      <c r="AA247" s="204" t="s">
        <v>56</v>
      </c>
      <c r="AB247" s="713" t="s">
        <v>56</v>
      </c>
      <c r="AC247" s="203" t="s">
        <v>56</v>
      </c>
      <c r="AD247" s="205" t="s">
        <v>56</v>
      </c>
      <c r="AE247" s="491">
        <v>0</v>
      </c>
      <c r="AF247" s="204">
        <v>0</v>
      </c>
      <c r="AG247" s="673" t="s">
        <v>56</v>
      </c>
    </row>
    <row r="248" spans="1:33" ht="30" customHeight="1" x14ac:dyDescent="0.25">
      <c r="A248" s="873" t="s">
        <v>49</v>
      </c>
      <c r="B248" s="837" t="s">
        <v>96</v>
      </c>
      <c r="C248" s="837" t="s">
        <v>140</v>
      </c>
      <c r="D248" s="471" t="s">
        <v>579</v>
      </c>
      <c r="E248" s="471" t="s">
        <v>580</v>
      </c>
      <c r="F248" s="472" t="s">
        <v>585</v>
      </c>
      <c r="G248" s="647" t="s">
        <v>582</v>
      </c>
      <c r="H248" s="872" t="s">
        <v>55</v>
      </c>
      <c r="I248" s="14" t="s">
        <v>56</v>
      </c>
      <c r="J248" s="64" t="s">
        <v>56</v>
      </c>
      <c r="K248" s="64" t="s">
        <v>56</v>
      </c>
      <c r="L248" s="64" t="s">
        <v>57</v>
      </c>
      <c r="M248" s="11">
        <v>0</v>
      </c>
      <c r="N248" s="14" t="s">
        <v>58</v>
      </c>
      <c r="O248" s="64" t="s">
        <v>58</v>
      </c>
      <c r="P248" s="64" t="s">
        <v>58</v>
      </c>
      <c r="Q248" s="18">
        <v>0</v>
      </c>
      <c r="R248" s="17" t="s">
        <v>56</v>
      </c>
      <c r="S248" s="64" t="s">
        <v>56</v>
      </c>
      <c r="T248" s="64" t="s">
        <v>58</v>
      </c>
      <c r="U248" s="64" t="s">
        <v>58</v>
      </c>
      <c r="V248" s="64">
        <v>0</v>
      </c>
      <c r="W248" s="11" t="s">
        <v>58</v>
      </c>
      <c r="X248" s="490" t="s">
        <v>179</v>
      </c>
      <c r="Y248" s="203">
        <v>0</v>
      </c>
      <c r="Z248" s="205">
        <v>0</v>
      </c>
      <c r="AA248" s="204" t="s">
        <v>56</v>
      </c>
      <c r="AB248" s="713" t="s">
        <v>56</v>
      </c>
      <c r="AC248" s="203" t="s">
        <v>56</v>
      </c>
      <c r="AD248" s="205" t="s">
        <v>56</v>
      </c>
      <c r="AE248" s="491">
        <v>0</v>
      </c>
      <c r="AF248" s="204">
        <v>0</v>
      </c>
      <c r="AG248" s="673" t="s">
        <v>56</v>
      </c>
    </row>
    <row r="249" spans="1:33" ht="30" customHeight="1" x14ac:dyDescent="0.25">
      <c r="A249" s="873" t="s">
        <v>49</v>
      </c>
      <c r="B249" s="837" t="s">
        <v>96</v>
      </c>
      <c r="C249" s="837" t="s">
        <v>140</v>
      </c>
      <c r="D249" s="471" t="s">
        <v>579</v>
      </c>
      <c r="E249" s="471" t="s">
        <v>580</v>
      </c>
      <c r="F249" s="472" t="s">
        <v>586</v>
      </c>
      <c r="G249" s="647" t="s">
        <v>582</v>
      </c>
      <c r="H249" s="872" t="s">
        <v>55</v>
      </c>
      <c r="I249" s="14" t="s">
        <v>56</v>
      </c>
      <c r="J249" s="64" t="s">
        <v>56</v>
      </c>
      <c r="K249" s="64" t="s">
        <v>56</v>
      </c>
      <c r="L249" s="64" t="s">
        <v>57</v>
      </c>
      <c r="M249" s="11">
        <v>0</v>
      </c>
      <c r="N249" s="14" t="s">
        <v>58</v>
      </c>
      <c r="O249" s="64" t="s">
        <v>58</v>
      </c>
      <c r="P249" s="64" t="s">
        <v>58</v>
      </c>
      <c r="Q249" s="18">
        <v>0</v>
      </c>
      <c r="R249" s="17" t="s">
        <v>56</v>
      </c>
      <c r="S249" s="64" t="s">
        <v>56</v>
      </c>
      <c r="T249" s="64" t="s">
        <v>58</v>
      </c>
      <c r="U249" s="64" t="s">
        <v>58</v>
      </c>
      <c r="V249" s="64">
        <v>0</v>
      </c>
      <c r="W249" s="11" t="s">
        <v>58</v>
      </c>
      <c r="X249" s="490" t="s">
        <v>179</v>
      </c>
      <c r="Y249" s="203">
        <v>0</v>
      </c>
      <c r="Z249" s="205">
        <v>0</v>
      </c>
      <c r="AA249" s="204" t="s">
        <v>56</v>
      </c>
      <c r="AB249" s="713" t="s">
        <v>56</v>
      </c>
      <c r="AC249" s="203" t="s">
        <v>56</v>
      </c>
      <c r="AD249" s="205" t="s">
        <v>56</v>
      </c>
      <c r="AE249" s="491">
        <v>0</v>
      </c>
      <c r="AF249" s="204">
        <v>0</v>
      </c>
      <c r="AG249" s="673" t="s">
        <v>56</v>
      </c>
    </row>
    <row r="250" spans="1:33" ht="30" customHeight="1" x14ac:dyDescent="0.25">
      <c r="A250" s="873" t="s">
        <v>49</v>
      </c>
      <c r="B250" s="837" t="s">
        <v>96</v>
      </c>
      <c r="C250" s="837" t="s">
        <v>140</v>
      </c>
      <c r="D250" s="471" t="s">
        <v>579</v>
      </c>
      <c r="E250" s="471" t="s">
        <v>580</v>
      </c>
      <c r="F250" s="472" t="s">
        <v>587</v>
      </c>
      <c r="G250" s="647" t="s">
        <v>582</v>
      </c>
      <c r="H250" s="872" t="s">
        <v>55</v>
      </c>
      <c r="I250" s="14" t="s">
        <v>56</v>
      </c>
      <c r="J250" s="64" t="s">
        <v>56</v>
      </c>
      <c r="K250" s="64" t="s">
        <v>56</v>
      </c>
      <c r="L250" s="64" t="s">
        <v>57</v>
      </c>
      <c r="M250" s="11">
        <v>0</v>
      </c>
      <c r="N250" s="14" t="s">
        <v>58</v>
      </c>
      <c r="O250" s="64" t="s">
        <v>58</v>
      </c>
      <c r="P250" s="64" t="s">
        <v>58</v>
      </c>
      <c r="Q250" s="18">
        <v>0</v>
      </c>
      <c r="R250" s="17" t="s">
        <v>56</v>
      </c>
      <c r="S250" s="64" t="s">
        <v>56</v>
      </c>
      <c r="T250" s="64" t="s">
        <v>58</v>
      </c>
      <c r="U250" s="64" t="s">
        <v>58</v>
      </c>
      <c r="V250" s="64">
        <v>0</v>
      </c>
      <c r="W250" s="11" t="s">
        <v>58</v>
      </c>
      <c r="X250" s="490" t="s">
        <v>179</v>
      </c>
      <c r="Y250" s="203">
        <v>0</v>
      </c>
      <c r="Z250" s="205">
        <v>0</v>
      </c>
      <c r="AA250" s="204" t="s">
        <v>56</v>
      </c>
      <c r="AB250" s="713" t="s">
        <v>56</v>
      </c>
      <c r="AC250" s="203" t="s">
        <v>56</v>
      </c>
      <c r="AD250" s="205" t="s">
        <v>56</v>
      </c>
      <c r="AE250" s="491">
        <v>0</v>
      </c>
      <c r="AF250" s="204">
        <v>0</v>
      </c>
      <c r="AG250" s="673" t="s">
        <v>56</v>
      </c>
    </row>
    <row r="251" spans="1:33" ht="30" customHeight="1" x14ac:dyDescent="0.25">
      <c r="A251" s="873" t="s">
        <v>49</v>
      </c>
      <c r="B251" s="837" t="s">
        <v>96</v>
      </c>
      <c r="C251" s="837" t="s">
        <v>140</v>
      </c>
      <c r="D251" s="476" t="s">
        <v>579</v>
      </c>
      <c r="E251" s="476" t="s">
        <v>580</v>
      </c>
      <c r="F251" s="477" t="s">
        <v>588</v>
      </c>
      <c r="G251" s="648" t="s">
        <v>580</v>
      </c>
      <c r="H251" s="872" t="s">
        <v>55</v>
      </c>
      <c r="I251" s="14" t="s">
        <v>56</v>
      </c>
      <c r="J251" s="64" t="s">
        <v>56</v>
      </c>
      <c r="K251" s="64" t="s">
        <v>56</v>
      </c>
      <c r="L251" s="64" t="s">
        <v>57</v>
      </c>
      <c r="M251" s="11">
        <v>0</v>
      </c>
      <c r="N251" s="14" t="s">
        <v>58</v>
      </c>
      <c r="O251" s="64" t="s">
        <v>58</v>
      </c>
      <c r="P251" s="64" t="s">
        <v>58</v>
      </c>
      <c r="Q251" s="18">
        <v>0</v>
      </c>
      <c r="R251" s="17" t="s">
        <v>56</v>
      </c>
      <c r="S251" s="64" t="s">
        <v>56</v>
      </c>
      <c r="T251" s="64" t="s">
        <v>58</v>
      </c>
      <c r="U251" s="64" t="s">
        <v>58</v>
      </c>
      <c r="V251" s="64">
        <v>0</v>
      </c>
      <c r="W251" s="11" t="s">
        <v>58</v>
      </c>
      <c r="X251" s="490" t="s">
        <v>179</v>
      </c>
      <c r="Y251" s="203">
        <v>0</v>
      </c>
      <c r="Z251" s="205">
        <v>0</v>
      </c>
      <c r="AA251" s="204" t="s">
        <v>56</v>
      </c>
      <c r="AB251" s="713" t="s">
        <v>56</v>
      </c>
      <c r="AC251" s="203" t="s">
        <v>56</v>
      </c>
      <c r="AD251" s="205" t="s">
        <v>56</v>
      </c>
      <c r="AE251" s="491">
        <v>0</v>
      </c>
      <c r="AF251" s="204">
        <v>0</v>
      </c>
      <c r="AG251" s="673" t="s">
        <v>56</v>
      </c>
    </row>
    <row r="252" spans="1:33" ht="30" customHeight="1" x14ac:dyDescent="0.25">
      <c r="A252" s="873" t="s">
        <v>49</v>
      </c>
      <c r="B252" s="837" t="s">
        <v>96</v>
      </c>
      <c r="C252" s="837" t="s">
        <v>140</v>
      </c>
      <c r="D252" s="592" t="s">
        <v>589</v>
      </c>
      <c r="E252" s="592" t="s">
        <v>590</v>
      </c>
      <c r="F252" s="706" t="s">
        <v>591</v>
      </c>
      <c r="G252" s="707" t="s">
        <v>590</v>
      </c>
      <c r="H252" s="872" t="s">
        <v>55</v>
      </c>
      <c r="I252" s="14" t="s">
        <v>56</v>
      </c>
      <c r="J252" s="64" t="s">
        <v>56</v>
      </c>
      <c r="K252" s="64" t="s">
        <v>56</v>
      </c>
      <c r="L252" s="64" t="s">
        <v>57</v>
      </c>
      <c r="M252" s="11">
        <v>0</v>
      </c>
      <c r="N252" s="14" t="s">
        <v>58</v>
      </c>
      <c r="O252" s="64" t="s">
        <v>58</v>
      </c>
      <c r="P252" s="64" t="s">
        <v>58</v>
      </c>
      <c r="Q252" s="18">
        <v>0</v>
      </c>
      <c r="R252" s="17" t="s">
        <v>56</v>
      </c>
      <c r="S252" s="64" t="s">
        <v>56</v>
      </c>
      <c r="T252" s="64" t="s">
        <v>58</v>
      </c>
      <c r="U252" s="64" t="s">
        <v>58</v>
      </c>
      <c r="V252" s="64">
        <v>0</v>
      </c>
      <c r="W252" s="11" t="s">
        <v>58</v>
      </c>
      <c r="X252" s="490" t="s">
        <v>179</v>
      </c>
      <c r="Y252" s="203">
        <v>0</v>
      </c>
      <c r="Z252" s="205">
        <v>0</v>
      </c>
      <c r="AA252" s="204" t="s">
        <v>56</v>
      </c>
      <c r="AB252" s="713" t="s">
        <v>56</v>
      </c>
      <c r="AC252" s="203" t="s">
        <v>56</v>
      </c>
      <c r="AD252" s="205" t="s">
        <v>56</v>
      </c>
      <c r="AE252" s="491">
        <v>0</v>
      </c>
      <c r="AF252" s="204">
        <v>0</v>
      </c>
      <c r="AG252" s="673" t="s">
        <v>56</v>
      </c>
    </row>
    <row r="253" spans="1:33" ht="30" customHeight="1" x14ac:dyDescent="0.25">
      <c r="A253" s="873" t="s">
        <v>49</v>
      </c>
      <c r="B253" s="837" t="s">
        <v>96</v>
      </c>
      <c r="C253" s="837" t="s">
        <v>140</v>
      </c>
      <c r="D253" s="592" t="s">
        <v>589</v>
      </c>
      <c r="E253" s="592" t="s">
        <v>590</v>
      </c>
      <c r="F253" s="472" t="s">
        <v>592</v>
      </c>
      <c r="G253" s="647" t="s">
        <v>590</v>
      </c>
      <c r="H253" s="872" t="s">
        <v>55</v>
      </c>
      <c r="I253" s="14" t="s">
        <v>56</v>
      </c>
      <c r="J253" s="64" t="s">
        <v>56</v>
      </c>
      <c r="K253" s="64" t="s">
        <v>56</v>
      </c>
      <c r="L253" s="64" t="s">
        <v>57</v>
      </c>
      <c r="M253" s="11">
        <v>0</v>
      </c>
      <c r="N253" s="14">
        <v>0</v>
      </c>
      <c r="O253" s="64">
        <v>1</v>
      </c>
      <c r="P253" s="64">
        <v>0</v>
      </c>
      <c r="Q253" s="18">
        <v>0</v>
      </c>
      <c r="R253" s="17" t="s">
        <v>56</v>
      </c>
      <c r="S253" s="64" t="s">
        <v>56</v>
      </c>
      <c r="T253" s="64" t="s">
        <v>58</v>
      </c>
      <c r="U253" s="64" t="s">
        <v>58</v>
      </c>
      <c r="V253" s="64">
        <v>0</v>
      </c>
      <c r="W253" s="11" t="s">
        <v>58</v>
      </c>
      <c r="X253" s="490" t="s">
        <v>179</v>
      </c>
      <c r="Y253" s="203">
        <v>0</v>
      </c>
      <c r="Z253" s="205">
        <v>0</v>
      </c>
      <c r="AA253" s="204" t="s">
        <v>56</v>
      </c>
      <c r="AB253" s="713" t="s">
        <v>56</v>
      </c>
      <c r="AC253" s="203" t="s">
        <v>56</v>
      </c>
      <c r="AD253" s="205" t="s">
        <v>56</v>
      </c>
      <c r="AE253" s="491">
        <v>0</v>
      </c>
      <c r="AF253" s="204">
        <v>0</v>
      </c>
      <c r="AG253" s="673" t="s">
        <v>56</v>
      </c>
    </row>
    <row r="254" spans="1:33" ht="30" customHeight="1" x14ac:dyDescent="0.25">
      <c r="A254" s="873" t="s">
        <v>49</v>
      </c>
      <c r="B254" s="838" t="s">
        <v>96</v>
      </c>
      <c r="C254" s="838" t="s">
        <v>140</v>
      </c>
      <c r="D254" s="593" t="s">
        <v>589</v>
      </c>
      <c r="E254" s="593" t="s">
        <v>590</v>
      </c>
      <c r="F254" s="472" t="s">
        <v>593</v>
      </c>
      <c r="G254" s="647" t="s">
        <v>590</v>
      </c>
      <c r="H254" s="872" t="s">
        <v>55</v>
      </c>
      <c r="I254" s="14" t="s">
        <v>56</v>
      </c>
      <c r="J254" s="64" t="s">
        <v>56</v>
      </c>
      <c r="K254" s="64" t="s">
        <v>56</v>
      </c>
      <c r="L254" s="64" t="s">
        <v>57</v>
      </c>
      <c r="M254" s="11">
        <v>0</v>
      </c>
      <c r="N254" s="14" t="s">
        <v>58</v>
      </c>
      <c r="O254" s="64" t="s">
        <v>58</v>
      </c>
      <c r="P254" s="64" t="s">
        <v>58</v>
      </c>
      <c r="Q254" s="18">
        <v>0</v>
      </c>
      <c r="R254" s="17" t="s">
        <v>56</v>
      </c>
      <c r="S254" s="64" t="s">
        <v>56</v>
      </c>
      <c r="T254" s="64" t="s">
        <v>58</v>
      </c>
      <c r="U254" s="64" t="s">
        <v>58</v>
      </c>
      <c r="V254" s="64">
        <v>0</v>
      </c>
      <c r="W254" s="11" t="s">
        <v>58</v>
      </c>
      <c r="X254" s="490" t="s">
        <v>179</v>
      </c>
      <c r="Y254" s="203">
        <v>0</v>
      </c>
      <c r="Z254" s="205">
        <v>0</v>
      </c>
      <c r="AA254" s="204" t="s">
        <v>56</v>
      </c>
      <c r="AB254" s="713" t="s">
        <v>56</v>
      </c>
      <c r="AC254" s="203" t="s">
        <v>56</v>
      </c>
      <c r="AD254" s="205" t="s">
        <v>56</v>
      </c>
      <c r="AE254" s="491">
        <v>0</v>
      </c>
      <c r="AF254" s="204">
        <v>0</v>
      </c>
      <c r="AG254" s="673" t="s">
        <v>56</v>
      </c>
    </row>
    <row r="255" spans="1:33" ht="30" customHeight="1" x14ac:dyDescent="0.25">
      <c r="A255" s="873" t="s">
        <v>49</v>
      </c>
      <c r="B255" s="849" t="s">
        <v>96</v>
      </c>
      <c r="C255" s="849" t="s">
        <v>140</v>
      </c>
      <c r="D255" s="850" t="s">
        <v>594</v>
      </c>
      <c r="E255" s="850" t="s">
        <v>595</v>
      </c>
      <c r="F255" s="477" t="s">
        <v>596</v>
      </c>
      <c r="G255" s="844" t="s">
        <v>595</v>
      </c>
      <c r="H255" s="872" t="s">
        <v>55</v>
      </c>
      <c r="I255" s="14" t="s">
        <v>56</v>
      </c>
      <c r="J255" s="64" t="s">
        <v>56</v>
      </c>
      <c r="K255" s="64" t="s">
        <v>56</v>
      </c>
      <c r="L255" s="64" t="s">
        <v>57</v>
      </c>
      <c r="M255" s="11">
        <v>0</v>
      </c>
      <c r="N255" s="14" t="s">
        <v>58</v>
      </c>
      <c r="O255" s="64" t="s">
        <v>58</v>
      </c>
      <c r="P255" s="64" t="s">
        <v>58</v>
      </c>
      <c r="Q255" s="18">
        <v>0</v>
      </c>
      <c r="R255" s="17" t="s">
        <v>56</v>
      </c>
      <c r="S255" s="64" t="s">
        <v>56</v>
      </c>
      <c r="T255" s="64" t="s">
        <v>58</v>
      </c>
      <c r="U255" s="64" t="s">
        <v>58</v>
      </c>
      <c r="V255" s="64">
        <v>0</v>
      </c>
      <c r="W255" s="11" t="s">
        <v>58</v>
      </c>
      <c r="X255" s="490" t="s">
        <v>179</v>
      </c>
      <c r="Y255" s="203">
        <v>0</v>
      </c>
      <c r="Z255" s="205">
        <v>0</v>
      </c>
      <c r="AA255" s="204" t="s">
        <v>56</v>
      </c>
      <c r="AB255" s="713" t="s">
        <v>56</v>
      </c>
      <c r="AC255" s="203" t="s">
        <v>56</v>
      </c>
      <c r="AD255" s="205" t="s">
        <v>56</v>
      </c>
      <c r="AE255" s="491">
        <v>0</v>
      </c>
      <c r="AF255" s="204">
        <v>0</v>
      </c>
      <c r="AG255" s="673" t="s">
        <v>56</v>
      </c>
    </row>
    <row r="256" spans="1:33" ht="30" customHeight="1" x14ac:dyDescent="0.25">
      <c r="A256" s="876" t="s">
        <v>49</v>
      </c>
      <c r="B256" s="836" t="s">
        <v>96</v>
      </c>
      <c r="C256" s="836" t="s">
        <v>140</v>
      </c>
      <c r="D256" s="471" t="s">
        <v>594</v>
      </c>
      <c r="E256" s="471" t="s">
        <v>595</v>
      </c>
      <c r="F256" s="472" t="s">
        <v>597</v>
      </c>
      <c r="G256" s="680" t="s">
        <v>598</v>
      </c>
      <c r="H256" s="877" t="s">
        <v>55</v>
      </c>
      <c r="I256" s="14" t="s">
        <v>56</v>
      </c>
      <c r="J256" s="64" t="s">
        <v>56</v>
      </c>
      <c r="K256" s="64" t="s">
        <v>56</v>
      </c>
      <c r="L256" s="64" t="s">
        <v>57</v>
      </c>
      <c r="M256" s="11">
        <v>0</v>
      </c>
      <c r="N256" s="14" t="s">
        <v>58</v>
      </c>
      <c r="O256" s="64" t="s">
        <v>58</v>
      </c>
      <c r="P256" s="64" t="s">
        <v>58</v>
      </c>
      <c r="Q256" s="18">
        <v>0</v>
      </c>
      <c r="R256" s="17" t="s">
        <v>56</v>
      </c>
      <c r="S256" s="64" t="s">
        <v>56</v>
      </c>
      <c r="T256" s="64" t="s">
        <v>58</v>
      </c>
      <c r="U256" s="64" t="s">
        <v>58</v>
      </c>
      <c r="V256" s="64">
        <v>0</v>
      </c>
      <c r="W256" s="11" t="s">
        <v>58</v>
      </c>
      <c r="X256" s="490" t="s">
        <v>179</v>
      </c>
      <c r="Y256" s="203">
        <v>0</v>
      </c>
      <c r="Z256" s="205">
        <v>0</v>
      </c>
      <c r="AA256" s="204" t="s">
        <v>56</v>
      </c>
      <c r="AB256" s="713" t="s">
        <v>56</v>
      </c>
      <c r="AC256" s="203" t="s">
        <v>56</v>
      </c>
      <c r="AD256" s="205" t="s">
        <v>56</v>
      </c>
      <c r="AE256" s="491">
        <v>0</v>
      </c>
      <c r="AF256" s="204">
        <v>0</v>
      </c>
      <c r="AG256" s="673" t="s">
        <v>56</v>
      </c>
    </row>
    <row r="257" spans="1:33" ht="30" customHeight="1" x14ac:dyDescent="0.25">
      <c r="A257" s="876" t="s">
        <v>49</v>
      </c>
      <c r="B257" s="836" t="s">
        <v>96</v>
      </c>
      <c r="C257" s="836" t="s">
        <v>140</v>
      </c>
      <c r="D257" s="471" t="s">
        <v>594</v>
      </c>
      <c r="E257" s="471" t="s">
        <v>595</v>
      </c>
      <c r="F257" s="472" t="s">
        <v>599</v>
      </c>
      <c r="G257" s="680" t="s">
        <v>598</v>
      </c>
      <c r="H257" s="877" t="s">
        <v>55</v>
      </c>
      <c r="I257" s="14" t="s">
        <v>56</v>
      </c>
      <c r="J257" s="64" t="s">
        <v>56</v>
      </c>
      <c r="K257" s="64" t="s">
        <v>56</v>
      </c>
      <c r="L257" s="64" t="s">
        <v>57</v>
      </c>
      <c r="M257" s="11">
        <v>0</v>
      </c>
      <c r="N257" s="14" t="s">
        <v>58</v>
      </c>
      <c r="O257" s="64" t="s">
        <v>58</v>
      </c>
      <c r="P257" s="64" t="s">
        <v>58</v>
      </c>
      <c r="Q257" s="18">
        <v>0</v>
      </c>
      <c r="R257" s="17" t="s">
        <v>56</v>
      </c>
      <c r="S257" s="64" t="s">
        <v>56</v>
      </c>
      <c r="T257" s="64" t="s">
        <v>58</v>
      </c>
      <c r="U257" s="64" t="s">
        <v>58</v>
      </c>
      <c r="V257" s="64">
        <v>0</v>
      </c>
      <c r="W257" s="11" t="s">
        <v>58</v>
      </c>
      <c r="X257" s="490" t="s">
        <v>179</v>
      </c>
      <c r="Y257" s="203">
        <v>0</v>
      </c>
      <c r="Z257" s="205">
        <v>0</v>
      </c>
      <c r="AA257" s="204" t="s">
        <v>56</v>
      </c>
      <c r="AB257" s="713" t="s">
        <v>56</v>
      </c>
      <c r="AC257" s="203" t="s">
        <v>56</v>
      </c>
      <c r="AD257" s="205" t="s">
        <v>56</v>
      </c>
      <c r="AE257" s="491">
        <v>0</v>
      </c>
      <c r="AF257" s="204">
        <v>0</v>
      </c>
      <c r="AG257" s="673" t="s">
        <v>56</v>
      </c>
    </row>
    <row r="258" spans="1:33" ht="30" customHeight="1" x14ac:dyDescent="0.25">
      <c r="A258" s="873" t="s">
        <v>49</v>
      </c>
      <c r="B258" s="839" t="s">
        <v>96</v>
      </c>
      <c r="C258" s="838" t="s">
        <v>140</v>
      </c>
      <c r="D258" s="593" t="s">
        <v>594</v>
      </c>
      <c r="E258" s="593" t="s">
        <v>595</v>
      </c>
      <c r="F258" s="646" t="s">
        <v>600</v>
      </c>
      <c r="G258" s="649" t="s">
        <v>595</v>
      </c>
      <c r="H258" s="872" t="s">
        <v>55</v>
      </c>
      <c r="I258" s="14" t="s">
        <v>56</v>
      </c>
      <c r="J258" s="64" t="s">
        <v>56</v>
      </c>
      <c r="K258" s="64" t="s">
        <v>56</v>
      </c>
      <c r="L258" s="64" t="s">
        <v>57</v>
      </c>
      <c r="M258" s="11">
        <v>0</v>
      </c>
      <c r="N258" s="14" t="s">
        <v>58</v>
      </c>
      <c r="O258" s="64" t="s">
        <v>58</v>
      </c>
      <c r="P258" s="64" t="s">
        <v>58</v>
      </c>
      <c r="Q258" s="18">
        <v>0</v>
      </c>
      <c r="R258" s="17" t="s">
        <v>56</v>
      </c>
      <c r="S258" s="64" t="s">
        <v>56</v>
      </c>
      <c r="T258" s="64" t="s">
        <v>58</v>
      </c>
      <c r="U258" s="64" t="s">
        <v>58</v>
      </c>
      <c r="V258" s="64">
        <v>0</v>
      </c>
      <c r="W258" s="11" t="s">
        <v>58</v>
      </c>
      <c r="X258" s="490" t="s">
        <v>179</v>
      </c>
      <c r="Y258" s="203">
        <v>0</v>
      </c>
      <c r="Z258" s="205">
        <v>0</v>
      </c>
      <c r="AA258" s="204" t="s">
        <v>56</v>
      </c>
      <c r="AB258" s="713" t="s">
        <v>56</v>
      </c>
      <c r="AC258" s="203" t="s">
        <v>56</v>
      </c>
      <c r="AD258" s="205" t="s">
        <v>56</v>
      </c>
      <c r="AE258" s="491">
        <v>0</v>
      </c>
      <c r="AF258" s="204">
        <v>0</v>
      </c>
      <c r="AG258" s="673" t="s">
        <v>56</v>
      </c>
    </row>
    <row r="259" spans="1:33" ht="30" customHeight="1" x14ac:dyDescent="0.25">
      <c r="A259" s="873" t="s">
        <v>49</v>
      </c>
      <c r="B259" s="839" t="s">
        <v>96</v>
      </c>
      <c r="C259" s="838" t="s">
        <v>140</v>
      </c>
      <c r="D259" s="593" t="s">
        <v>594</v>
      </c>
      <c r="E259" s="593" t="s">
        <v>595</v>
      </c>
      <c r="F259" s="646" t="s">
        <v>601</v>
      </c>
      <c r="G259" s="649" t="s">
        <v>595</v>
      </c>
      <c r="H259" s="872" t="s">
        <v>55</v>
      </c>
      <c r="I259" s="14" t="s">
        <v>56</v>
      </c>
      <c r="J259" s="64" t="s">
        <v>56</v>
      </c>
      <c r="K259" s="64" t="s">
        <v>56</v>
      </c>
      <c r="L259" s="64" t="s">
        <v>57</v>
      </c>
      <c r="M259" s="11">
        <v>0</v>
      </c>
      <c r="N259" s="14" t="s">
        <v>58</v>
      </c>
      <c r="O259" s="64" t="s">
        <v>58</v>
      </c>
      <c r="P259" s="64" t="s">
        <v>58</v>
      </c>
      <c r="Q259" s="18">
        <v>0</v>
      </c>
      <c r="R259" s="17" t="s">
        <v>56</v>
      </c>
      <c r="S259" s="64" t="s">
        <v>56</v>
      </c>
      <c r="T259" s="64" t="s">
        <v>58</v>
      </c>
      <c r="U259" s="64" t="s">
        <v>58</v>
      </c>
      <c r="V259" s="64">
        <v>0</v>
      </c>
      <c r="W259" s="11" t="s">
        <v>58</v>
      </c>
      <c r="X259" s="490" t="s">
        <v>179</v>
      </c>
      <c r="Y259" s="203">
        <v>0</v>
      </c>
      <c r="Z259" s="205">
        <v>0</v>
      </c>
      <c r="AA259" s="204" t="s">
        <v>56</v>
      </c>
      <c r="AB259" s="713" t="s">
        <v>56</v>
      </c>
      <c r="AC259" s="203" t="s">
        <v>56</v>
      </c>
      <c r="AD259" s="205" t="s">
        <v>56</v>
      </c>
      <c r="AE259" s="491">
        <v>0</v>
      </c>
      <c r="AF259" s="204">
        <v>0</v>
      </c>
      <c r="AG259" s="673" t="s">
        <v>56</v>
      </c>
    </row>
    <row r="260" spans="1:33" ht="30" customHeight="1" x14ac:dyDescent="0.25">
      <c r="A260" s="873" t="s">
        <v>49</v>
      </c>
      <c r="B260" s="839" t="s">
        <v>96</v>
      </c>
      <c r="C260" s="838" t="s">
        <v>140</v>
      </c>
      <c r="D260" s="593" t="s">
        <v>602</v>
      </c>
      <c r="E260" s="593" t="s">
        <v>603</v>
      </c>
      <c r="F260" s="646" t="s">
        <v>604</v>
      </c>
      <c r="G260" s="649" t="s">
        <v>605</v>
      </c>
      <c r="H260" s="872" t="s">
        <v>55</v>
      </c>
      <c r="I260" s="14" t="s">
        <v>56</v>
      </c>
      <c r="J260" s="64" t="s">
        <v>56</v>
      </c>
      <c r="K260" s="64" t="s">
        <v>56</v>
      </c>
      <c r="L260" s="64" t="s">
        <v>57</v>
      </c>
      <c r="M260" s="11">
        <v>0</v>
      </c>
      <c r="N260" s="14" t="s">
        <v>58</v>
      </c>
      <c r="O260" s="64" t="s">
        <v>58</v>
      </c>
      <c r="P260" s="64" t="s">
        <v>58</v>
      </c>
      <c r="Q260" s="18">
        <v>0</v>
      </c>
      <c r="R260" s="17" t="s">
        <v>56</v>
      </c>
      <c r="S260" s="64" t="s">
        <v>56</v>
      </c>
      <c r="T260" s="64" t="s">
        <v>58</v>
      </c>
      <c r="U260" s="64" t="s">
        <v>58</v>
      </c>
      <c r="V260" s="64">
        <v>0</v>
      </c>
      <c r="W260" s="11" t="s">
        <v>58</v>
      </c>
      <c r="X260" s="490" t="s">
        <v>179</v>
      </c>
      <c r="Y260" s="203">
        <v>0</v>
      </c>
      <c r="Z260" s="205">
        <v>0</v>
      </c>
      <c r="AA260" s="204" t="s">
        <v>56</v>
      </c>
      <c r="AB260" s="713" t="s">
        <v>56</v>
      </c>
      <c r="AC260" s="203" t="s">
        <v>56</v>
      </c>
      <c r="AD260" s="205" t="s">
        <v>56</v>
      </c>
      <c r="AE260" s="491">
        <v>0</v>
      </c>
      <c r="AF260" s="204">
        <v>0</v>
      </c>
      <c r="AG260" s="673" t="s">
        <v>56</v>
      </c>
    </row>
    <row r="261" spans="1:33" ht="30" customHeight="1" x14ac:dyDescent="0.25">
      <c r="A261" s="873" t="s">
        <v>49</v>
      </c>
      <c r="B261" s="839" t="s">
        <v>96</v>
      </c>
      <c r="C261" s="838" t="s">
        <v>140</v>
      </c>
      <c r="D261" s="593" t="s">
        <v>606</v>
      </c>
      <c r="E261" s="593" t="s">
        <v>169</v>
      </c>
      <c r="F261" s="646" t="s">
        <v>607</v>
      </c>
      <c r="G261" s="649" t="s">
        <v>608</v>
      </c>
      <c r="H261" s="872" t="s">
        <v>55</v>
      </c>
      <c r="I261" s="14" t="s">
        <v>56</v>
      </c>
      <c r="J261" s="64" t="s">
        <v>56</v>
      </c>
      <c r="K261" s="64" t="s">
        <v>56</v>
      </c>
      <c r="L261" s="64" t="s">
        <v>57</v>
      </c>
      <c r="M261" s="11">
        <v>0</v>
      </c>
      <c r="N261" s="14" t="s">
        <v>58</v>
      </c>
      <c r="O261" s="64" t="s">
        <v>58</v>
      </c>
      <c r="P261" s="64" t="s">
        <v>58</v>
      </c>
      <c r="Q261" s="18">
        <v>0</v>
      </c>
      <c r="R261" s="17" t="s">
        <v>56</v>
      </c>
      <c r="S261" s="64" t="s">
        <v>56</v>
      </c>
      <c r="T261" s="64" t="s">
        <v>58</v>
      </c>
      <c r="U261" s="64" t="s">
        <v>58</v>
      </c>
      <c r="V261" s="64">
        <v>0</v>
      </c>
      <c r="W261" s="11" t="s">
        <v>58</v>
      </c>
      <c r="X261" s="490" t="s">
        <v>179</v>
      </c>
      <c r="Y261" s="203">
        <v>0</v>
      </c>
      <c r="Z261" s="205">
        <v>0</v>
      </c>
      <c r="AA261" s="204" t="s">
        <v>56</v>
      </c>
      <c r="AB261" s="713" t="s">
        <v>56</v>
      </c>
      <c r="AC261" s="203" t="s">
        <v>56</v>
      </c>
      <c r="AD261" s="205" t="s">
        <v>56</v>
      </c>
      <c r="AE261" s="491">
        <v>0</v>
      </c>
      <c r="AF261" s="204">
        <v>0</v>
      </c>
      <c r="AG261" s="673" t="s">
        <v>56</v>
      </c>
    </row>
    <row r="262" spans="1:33" ht="30" customHeight="1" x14ac:dyDescent="0.25">
      <c r="A262" s="873" t="s">
        <v>49</v>
      </c>
      <c r="B262" s="839" t="s">
        <v>96</v>
      </c>
      <c r="C262" s="838" t="s">
        <v>140</v>
      </c>
      <c r="D262" s="593" t="s">
        <v>606</v>
      </c>
      <c r="E262" s="593" t="s">
        <v>169</v>
      </c>
      <c r="F262" s="646" t="s">
        <v>609</v>
      </c>
      <c r="G262" s="649" t="s">
        <v>610</v>
      </c>
      <c r="H262" s="872" t="s">
        <v>55</v>
      </c>
      <c r="I262" s="14" t="s">
        <v>56</v>
      </c>
      <c r="J262" s="64" t="s">
        <v>56</v>
      </c>
      <c r="K262" s="64" t="s">
        <v>56</v>
      </c>
      <c r="L262" s="64" t="s">
        <v>57</v>
      </c>
      <c r="M262" s="11">
        <v>0</v>
      </c>
      <c r="N262" s="14" t="s">
        <v>58</v>
      </c>
      <c r="O262" s="64" t="s">
        <v>58</v>
      </c>
      <c r="P262" s="64" t="s">
        <v>58</v>
      </c>
      <c r="Q262" s="18">
        <v>0</v>
      </c>
      <c r="R262" s="17" t="s">
        <v>56</v>
      </c>
      <c r="S262" s="64" t="s">
        <v>56</v>
      </c>
      <c r="T262" s="64" t="s">
        <v>58</v>
      </c>
      <c r="U262" s="64" t="s">
        <v>58</v>
      </c>
      <c r="V262" s="64">
        <v>0</v>
      </c>
      <c r="W262" s="11" t="s">
        <v>58</v>
      </c>
      <c r="X262" s="490" t="s">
        <v>179</v>
      </c>
      <c r="Y262" s="203">
        <v>0</v>
      </c>
      <c r="Z262" s="205">
        <v>0</v>
      </c>
      <c r="AA262" s="204" t="s">
        <v>56</v>
      </c>
      <c r="AB262" s="713" t="s">
        <v>56</v>
      </c>
      <c r="AC262" s="203" t="s">
        <v>56</v>
      </c>
      <c r="AD262" s="205" t="s">
        <v>56</v>
      </c>
      <c r="AE262" s="491">
        <v>0</v>
      </c>
      <c r="AF262" s="204">
        <v>0</v>
      </c>
      <c r="AG262" s="673" t="s">
        <v>56</v>
      </c>
    </row>
    <row r="263" spans="1:33" ht="30" customHeight="1" x14ac:dyDescent="0.25">
      <c r="A263" s="878" t="s">
        <v>49</v>
      </c>
      <c r="B263" s="840" t="s">
        <v>96</v>
      </c>
      <c r="C263" s="841" t="s">
        <v>140</v>
      </c>
      <c r="D263" s="677" t="s">
        <v>611</v>
      </c>
      <c r="E263" s="677" t="s">
        <v>580</v>
      </c>
      <c r="F263" s="678" t="s">
        <v>612</v>
      </c>
      <c r="G263" s="679" t="s">
        <v>613</v>
      </c>
      <c r="H263" s="879" t="s">
        <v>55</v>
      </c>
      <c r="I263" s="14" t="s">
        <v>56</v>
      </c>
      <c r="J263" s="64" t="s">
        <v>56</v>
      </c>
      <c r="K263" s="64" t="s">
        <v>56</v>
      </c>
      <c r="L263" s="64" t="s">
        <v>57</v>
      </c>
      <c r="M263" s="11">
        <v>0</v>
      </c>
      <c r="N263" s="14" t="s">
        <v>58</v>
      </c>
      <c r="O263" s="64" t="s">
        <v>58</v>
      </c>
      <c r="P263" s="64" t="s">
        <v>58</v>
      </c>
      <c r="Q263" s="18">
        <v>0</v>
      </c>
      <c r="R263" s="17" t="s">
        <v>56</v>
      </c>
      <c r="S263" s="64" t="s">
        <v>56</v>
      </c>
      <c r="T263" s="64" t="s">
        <v>58</v>
      </c>
      <c r="U263" s="64" t="s">
        <v>58</v>
      </c>
      <c r="V263" s="64">
        <v>0</v>
      </c>
      <c r="W263" s="11" t="s">
        <v>58</v>
      </c>
      <c r="X263" s="490" t="s">
        <v>179</v>
      </c>
      <c r="Y263" s="203">
        <v>0</v>
      </c>
      <c r="Z263" s="205">
        <v>0</v>
      </c>
      <c r="AA263" s="204" t="s">
        <v>56</v>
      </c>
      <c r="AB263" s="713" t="s">
        <v>56</v>
      </c>
      <c r="AC263" s="203" t="s">
        <v>56</v>
      </c>
      <c r="AD263" s="205" t="s">
        <v>56</v>
      </c>
      <c r="AE263" s="491">
        <v>0</v>
      </c>
      <c r="AF263" s="204">
        <v>0</v>
      </c>
      <c r="AG263" s="673" t="s">
        <v>56</v>
      </c>
    </row>
    <row r="264" spans="1:33" ht="30" customHeight="1" x14ac:dyDescent="0.25">
      <c r="A264" s="873" t="s">
        <v>49</v>
      </c>
      <c r="B264" s="836" t="s">
        <v>96</v>
      </c>
      <c r="C264" s="836" t="s">
        <v>140</v>
      </c>
      <c r="D264" s="471" t="s">
        <v>611</v>
      </c>
      <c r="E264" s="471" t="s">
        <v>580</v>
      </c>
      <c r="F264" s="472" t="s">
        <v>614</v>
      </c>
      <c r="G264" s="680" t="s">
        <v>582</v>
      </c>
      <c r="H264" s="11" t="s">
        <v>55</v>
      </c>
      <c r="I264" s="14" t="s">
        <v>56</v>
      </c>
      <c r="J264" s="64" t="s">
        <v>56</v>
      </c>
      <c r="K264" s="64" t="s">
        <v>56</v>
      </c>
      <c r="L264" s="64" t="s">
        <v>57</v>
      </c>
      <c r="M264" s="11">
        <v>0</v>
      </c>
      <c r="N264" s="14" t="s">
        <v>58</v>
      </c>
      <c r="O264" s="64" t="s">
        <v>58</v>
      </c>
      <c r="P264" s="64" t="s">
        <v>58</v>
      </c>
      <c r="Q264" s="18">
        <v>0</v>
      </c>
      <c r="R264" s="17" t="s">
        <v>56</v>
      </c>
      <c r="S264" s="64" t="s">
        <v>56</v>
      </c>
      <c r="T264" s="64" t="s">
        <v>58</v>
      </c>
      <c r="U264" s="64" t="s">
        <v>58</v>
      </c>
      <c r="V264" s="64">
        <v>0</v>
      </c>
      <c r="W264" s="11" t="s">
        <v>58</v>
      </c>
      <c r="X264" s="490" t="s">
        <v>179</v>
      </c>
      <c r="Y264" s="203">
        <v>0</v>
      </c>
      <c r="Z264" s="205">
        <v>0</v>
      </c>
      <c r="AA264" s="204" t="s">
        <v>56</v>
      </c>
      <c r="AB264" s="713" t="s">
        <v>56</v>
      </c>
      <c r="AC264" s="203" t="s">
        <v>56</v>
      </c>
      <c r="AD264" s="205" t="s">
        <v>56</v>
      </c>
      <c r="AE264" s="491">
        <v>0</v>
      </c>
      <c r="AF264" s="204">
        <v>0</v>
      </c>
      <c r="AG264" s="673" t="s">
        <v>56</v>
      </c>
    </row>
    <row r="265" spans="1:33" ht="30" customHeight="1" x14ac:dyDescent="0.25">
      <c r="A265" s="873" t="s">
        <v>49</v>
      </c>
      <c r="B265" s="836" t="s">
        <v>96</v>
      </c>
      <c r="C265" s="836" t="s">
        <v>140</v>
      </c>
      <c r="D265" s="471" t="s">
        <v>611</v>
      </c>
      <c r="E265" s="471" t="s">
        <v>580</v>
      </c>
      <c r="F265" s="472" t="s">
        <v>615</v>
      </c>
      <c r="G265" s="680" t="s">
        <v>582</v>
      </c>
      <c r="H265" s="11" t="s">
        <v>55</v>
      </c>
      <c r="I265" s="14" t="s">
        <v>56</v>
      </c>
      <c r="J265" s="64" t="s">
        <v>56</v>
      </c>
      <c r="K265" s="64" t="s">
        <v>56</v>
      </c>
      <c r="L265" s="64" t="s">
        <v>57</v>
      </c>
      <c r="M265" s="11">
        <v>0</v>
      </c>
      <c r="N265" s="14" t="s">
        <v>58</v>
      </c>
      <c r="O265" s="64" t="s">
        <v>58</v>
      </c>
      <c r="P265" s="64" t="s">
        <v>58</v>
      </c>
      <c r="Q265" s="18">
        <v>0</v>
      </c>
      <c r="R265" s="17" t="s">
        <v>56</v>
      </c>
      <c r="S265" s="64" t="s">
        <v>56</v>
      </c>
      <c r="T265" s="64" t="s">
        <v>58</v>
      </c>
      <c r="U265" s="64" t="s">
        <v>58</v>
      </c>
      <c r="V265" s="64">
        <v>0</v>
      </c>
      <c r="W265" s="11" t="s">
        <v>58</v>
      </c>
      <c r="X265" s="490" t="s">
        <v>179</v>
      </c>
      <c r="Y265" s="203">
        <v>0</v>
      </c>
      <c r="Z265" s="205">
        <v>0</v>
      </c>
      <c r="AA265" s="204" t="s">
        <v>56</v>
      </c>
      <c r="AB265" s="713" t="s">
        <v>56</v>
      </c>
      <c r="AC265" s="203" t="s">
        <v>56</v>
      </c>
      <c r="AD265" s="205" t="s">
        <v>56</v>
      </c>
      <c r="AE265" s="491">
        <v>0</v>
      </c>
      <c r="AF265" s="204">
        <v>0</v>
      </c>
      <c r="AG265" s="673" t="s">
        <v>56</v>
      </c>
    </row>
    <row r="266" spans="1:33" ht="30" customHeight="1" x14ac:dyDescent="0.25">
      <c r="A266" s="873" t="s">
        <v>49</v>
      </c>
      <c r="B266" s="836" t="s">
        <v>96</v>
      </c>
      <c r="C266" s="836" t="s">
        <v>140</v>
      </c>
      <c r="D266" s="471" t="s">
        <v>611</v>
      </c>
      <c r="E266" s="471" t="s">
        <v>580</v>
      </c>
      <c r="F266" s="472" t="s">
        <v>616</v>
      </c>
      <c r="G266" s="680" t="s">
        <v>582</v>
      </c>
      <c r="H266" s="11" t="s">
        <v>55</v>
      </c>
      <c r="I266" s="14" t="s">
        <v>56</v>
      </c>
      <c r="J266" s="64" t="s">
        <v>56</v>
      </c>
      <c r="K266" s="64" t="s">
        <v>56</v>
      </c>
      <c r="L266" s="64" t="s">
        <v>57</v>
      </c>
      <c r="M266" s="11">
        <v>0</v>
      </c>
      <c r="N266" s="14" t="s">
        <v>58</v>
      </c>
      <c r="O266" s="64" t="s">
        <v>58</v>
      </c>
      <c r="P266" s="64" t="s">
        <v>58</v>
      </c>
      <c r="Q266" s="18">
        <v>0</v>
      </c>
      <c r="R266" s="17" t="s">
        <v>56</v>
      </c>
      <c r="S266" s="64" t="s">
        <v>56</v>
      </c>
      <c r="T266" s="64" t="s">
        <v>58</v>
      </c>
      <c r="U266" s="64" t="s">
        <v>58</v>
      </c>
      <c r="V266" s="64">
        <v>0</v>
      </c>
      <c r="W266" s="11" t="s">
        <v>58</v>
      </c>
      <c r="X266" s="490" t="s">
        <v>179</v>
      </c>
      <c r="Y266" s="203">
        <v>0</v>
      </c>
      <c r="Z266" s="205">
        <v>0</v>
      </c>
      <c r="AA266" s="204" t="s">
        <v>56</v>
      </c>
      <c r="AB266" s="713" t="s">
        <v>56</v>
      </c>
      <c r="AC266" s="203" t="s">
        <v>56</v>
      </c>
      <c r="AD266" s="205" t="s">
        <v>56</v>
      </c>
      <c r="AE266" s="491">
        <v>0</v>
      </c>
      <c r="AF266" s="204">
        <v>0</v>
      </c>
      <c r="AG266" s="673" t="s">
        <v>56</v>
      </c>
    </row>
    <row r="267" spans="1:33" ht="30" customHeight="1" x14ac:dyDescent="0.25">
      <c r="A267" s="873" t="s">
        <v>49</v>
      </c>
      <c r="B267" s="836" t="s">
        <v>96</v>
      </c>
      <c r="C267" s="836" t="s">
        <v>140</v>
      </c>
      <c r="D267" s="471" t="s">
        <v>617</v>
      </c>
      <c r="E267" s="471" t="s">
        <v>618</v>
      </c>
      <c r="F267" s="472" t="s">
        <v>619</v>
      </c>
      <c r="G267" s="680" t="s">
        <v>620</v>
      </c>
      <c r="H267" s="11" t="s">
        <v>55</v>
      </c>
      <c r="I267" s="14" t="s">
        <v>56</v>
      </c>
      <c r="J267" s="64" t="s">
        <v>56</v>
      </c>
      <c r="K267" s="64" t="s">
        <v>56</v>
      </c>
      <c r="L267" s="64" t="s">
        <v>57</v>
      </c>
      <c r="M267" s="11">
        <v>0</v>
      </c>
      <c r="N267" s="14" t="s">
        <v>58</v>
      </c>
      <c r="O267" s="64" t="s">
        <v>58</v>
      </c>
      <c r="P267" s="64" t="s">
        <v>58</v>
      </c>
      <c r="Q267" s="18">
        <v>0</v>
      </c>
      <c r="R267" s="17" t="s">
        <v>56</v>
      </c>
      <c r="S267" s="64" t="s">
        <v>56</v>
      </c>
      <c r="T267" s="64" t="s">
        <v>58</v>
      </c>
      <c r="U267" s="64" t="s">
        <v>58</v>
      </c>
      <c r="V267" s="64">
        <v>0</v>
      </c>
      <c r="W267" s="11" t="s">
        <v>58</v>
      </c>
      <c r="X267" s="490" t="s">
        <v>179</v>
      </c>
      <c r="Y267" s="203">
        <v>0</v>
      </c>
      <c r="Z267" s="205">
        <v>0</v>
      </c>
      <c r="AA267" s="204" t="s">
        <v>56</v>
      </c>
      <c r="AB267" s="713" t="s">
        <v>56</v>
      </c>
      <c r="AC267" s="203" t="s">
        <v>56</v>
      </c>
      <c r="AD267" s="205" t="s">
        <v>56</v>
      </c>
      <c r="AE267" s="491">
        <v>0</v>
      </c>
      <c r="AF267" s="204">
        <v>0</v>
      </c>
      <c r="AG267" s="673" t="s">
        <v>56</v>
      </c>
    </row>
    <row r="268" spans="1:33" ht="30" customHeight="1" x14ac:dyDescent="0.25">
      <c r="A268" s="873" t="s">
        <v>49</v>
      </c>
      <c r="B268" s="836" t="s">
        <v>96</v>
      </c>
      <c r="C268" s="836" t="s">
        <v>140</v>
      </c>
      <c r="D268" s="471" t="s">
        <v>617</v>
      </c>
      <c r="E268" s="471" t="s">
        <v>618</v>
      </c>
      <c r="F268" s="472" t="s">
        <v>621</v>
      </c>
      <c r="G268" s="680" t="s">
        <v>618</v>
      </c>
      <c r="H268" s="11" t="s">
        <v>55</v>
      </c>
      <c r="I268" s="14" t="s">
        <v>56</v>
      </c>
      <c r="J268" s="64" t="s">
        <v>56</v>
      </c>
      <c r="K268" s="64" t="s">
        <v>56</v>
      </c>
      <c r="L268" s="64" t="s">
        <v>57</v>
      </c>
      <c r="M268" s="11">
        <v>0</v>
      </c>
      <c r="N268" s="14" t="s">
        <v>58</v>
      </c>
      <c r="O268" s="64" t="s">
        <v>58</v>
      </c>
      <c r="P268" s="64" t="s">
        <v>58</v>
      </c>
      <c r="Q268" s="18">
        <v>0</v>
      </c>
      <c r="R268" s="17" t="s">
        <v>56</v>
      </c>
      <c r="S268" s="64" t="s">
        <v>56</v>
      </c>
      <c r="T268" s="64" t="s">
        <v>58</v>
      </c>
      <c r="U268" s="64" t="s">
        <v>58</v>
      </c>
      <c r="V268" s="64">
        <v>0</v>
      </c>
      <c r="W268" s="11" t="s">
        <v>58</v>
      </c>
      <c r="X268" s="490" t="s">
        <v>179</v>
      </c>
      <c r="Y268" s="203">
        <v>0</v>
      </c>
      <c r="Z268" s="205">
        <v>0</v>
      </c>
      <c r="AA268" s="204" t="s">
        <v>56</v>
      </c>
      <c r="AB268" s="713" t="s">
        <v>56</v>
      </c>
      <c r="AC268" s="203" t="s">
        <v>56</v>
      </c>
      <c r="AD268" s="205" t="s">
        <v>56</v>
      </c>
      <c r="AE268" s="491">
        <v>0</v>
      </c>
      <c r="AF268" s="204">
        <v>0</v>
      </c>
      <c r="AG268" s="673" t="s">
        <v>56</v>
      </c>
    </row>
    <row r="269" spans="1:33" ht="30" customHeight="1" x14ac:dyDescent="0.25">
      <c r="A269" s="873" t="s">
        <v>49</v>
      </c>
      <c r="B269" s="836" t="s">
        <v>96</v>
      </c>
      <c r="C269" s="836" t="s">
        <v>140</v>
      </c>
      <c r="D269" s="471" t="s">
        <v>622</v>
      </c>
      <c r="E269" s="471" t="s">
        <v>622</v>
      </c>
      <c r="F269" s="472" t="s">
        <v>623</v>
      </c>
      <c r="G269" s="680" t="s">
        <v>622</v>
      </c>
      <c r="H269" s="11" t="s">
        <v>55</v>
      </c>
      <c r="I269" s="14" t="s">
        <v>56</v>
      </c>
      <c r="J269" s="64" t="s">
        <v>56</v>
      </c>
      <c r="K269" s="64" t="s">
        <v>56</v>
      </c>
      <c r="L269" s="64" t="s">
        <v>57</v>
      </c>
      <c r="M269" s="11">
        <v>0</v>
      </c>
      <c r="N269" s="14" t="s">
        <v>58</v>
      </c>
      <c r="O269" s="64" t="s">
        <v>58</v>
      </c>
      <c r="P269" s="64" t="s">
        <v>58</v>
      </c>
      <c r="Q269" s="18">
        <v>0</v>
      </c>
      <c r="R269" s="17" t="s">
        <v>56</v>
      </c>
      <c r="S269" s="64" t="s">
        <v>56</v>
      </c>
      <c r="T269" s="64" t="s">
        <v>58</v>
      </c>
      <c r="U269" s="64" t="s">
        <v>58</v>
      </c>
      <c r="V269" s="64">
        <v>0</v>
      </c>
      <c r="W269" s="11" t="s">
        <v>58</v>
      </c>
      <c r="X269" s="490" t="s">
        <v>179</v>
      </c>
      <c r="Y269" s="203">
        <v>0</v>
      </c>
      <c r="Z269" s="205">
        <v>0</v>
      </c>
      <c r="AA269" s="204" t="s">
        <v>56</v>
      </c>
      <c r="AB269" s="713" t="s">
        <v>56</v>
      </c>
      <c r="AC269" s="203" t="s">
        <v>56</v>
      </c>
      <c r="AD269" s="205" t="s">
        <v>56</v>
      </c>
      <c r="AE269" s="491">
        <v>0</v>
      </c>
      <c r="AF269" s="204">
        <v>0</v>
      </c>
      <c r="AG269" s="673" t="s">
        <v>56</v>
      </c>
    </row>
    <row r="270" spans="1:33" ht="30" customHeight="1" x14ac:dyDescent="0.25">
      <c r="A270" s="873" t="s">
        <v>49</v>
      </c>
      <c r="B270" s="836" t="s">
        <v>96</v>
      </c>
      <c r="C270" s="836" t="s">
        <v>140</v>
      </c>
      <c r="D270" s="471" t="s">
        <v>622</v>
      </c>
      <c r="E270" s="471" t="s">
        <v>622</v>
      </c>
      <c r="F270" s="472" t="s">
        <v>624</v>
      </c>
      <c r="G270" s="680" t="s">
        <v>622</v>
      </c>
      <c r="H270" s="11" t="s">
        <v>55</v>
      </c>
      <c r="I270" s="14" t="s">
        <v>56</v>
      </c>
      <c r="J270" s="64" t="s">
        <v>56</v>
      </c>
      <c r="K270" s="64" t="s">
        <v>56</v>
      </c>
      <c r="L270" s="64" t="s">
        <v>57</v>
      </c>
      <c r="M270" s="11">
        <v>0</v>
      </c>
      <c r="N270" s="14" t="s">
        <v>58</v>
      </c>
      <c r="O270" s="64" t="s">
        <v>58</v>
      </c>
      <c r="P270" s="64" t="s">
        <v>58</v>
      </c>
      <c r="Q270" s="18">
        <v>0</v>
      </c>
      <c r="R270" s="17" t="s">
        <v>56</v>
      </c>
      <c r="S270" s="64" t="s">
        <v>56</v>
      </c>
      <c r="T270" s="64" t="s">
        <v>58</v>
      </c>
      <c r="U270" s="64" t="s">
        <v>58</v>
      </c>
      <c r="V270" s="64">
        <v>0</v>
      </c>
      <c r="W270" s="11" t="s">
        <v>58</v>
      </c>
      <c r="X270" s="490" t="s">
        <v>179</v>
      </c>
      <c r="Y270" s="203">
        <v>0</v>
      </c>
      <c r="Z270" s="205">
        <v>0</v>
      </c>
      <c r="AA270" s="204" t="s">
        <v>56</v>
      </c>
      <c r="AB270" s="713" t="s">
        <v>56</v>
      </c>
      <c r="AC270" s="203" t="s">
        <v>56</v>
      </c>
      <c r="AD270" s="205" t="s">
        <v>56</v>
      </c>
      <c r="AE270" s="491">
        <v>0</v>
      </c>
      <c r="AF270" s="204">
        <v>0</v>
      </c>
      <c r="AG270" s="673" t="s">
        <v>56</v>
      </c>
    </row>
    <row r="271" spans="1:33" ht="30" customHeight="1" x14ac:dyDescent="0.25">
      <c r="A271" s="873" t="s">
        <v>49</v>
      </c>
      <c r="B271" s="836" t="s">
        <v>96</v>
      </c>
      <c r="C271" s="836" t="s">
        <v>140</v>
      </c>
      <c r="D271" s="471" t="s">
        <v>622</v>
      </c>
      <c r="E271" s="471" t="s">
        <v>622</v>
      </c>
      <c r="F271" s="472" t="s">
        <v>625</v>
      </c>
      <c r="G271" s="680" t="s">
        <v>622</v>
      </c>
      <c r="H271" s="11" t="s">
        <v>55</v>
      </c>
      <c r="I271" s="14" t="s">
        <v>56</v>
      </c>
      <c r="J271" s="64" t="s">
        <v>56</v>
      </c>
      <c r="K271" s="64" t="s">
        <v>56</v>
      </c>
      <c r="L271" s="64" t="s">
        <v>57</v>
      </c>
      <c r="M271" s="11">
        <v>0</v>
      </c>
      <c r="N271" s="14" t="s">
        <v>58</v>
      </c>
      <c r="O271" s="64" t="s">
        <v>58</v>
      </c>
      <c r="P271" s="64" t="s">
        <v>58</v>
      </c>
      <c r="Q271" s="18">
        <v>0</v>
      </c>
      <c r="R271" s="17" t="s">
        <v>56</v>
      </c>
      <c r="S271" s="64" t="s">
        <v>56</v>
      </c>
      <c r="T271" s="64" t="s">
        <v>58</v>
      </c>
      <c r="U271" s="64" t="s">
        <v>58</v>
      </c>
      <c r="V271" s="64">
        <v>0</v>
      </c>
      <c r="W271" s="11" t="s">
        <v>58</v>
      </c>
      <c r="X271" s="490" t="s">
        <v>179</v>
      </c>
      <c r="Y271" s="203">
        <v>0</v>
      </c>
      <c r="Z271" s="205">
        <v>0</v>
      </c>
      <c r="AA271" s="204" t="s">
        <v>56</v>
      </c>
      <c r="AB271" s="713" t="s">
        <v>56</v>
      </c>
      <c r="AC271" s="203" t="s">
        <v>56</v>
      </c>
      <c r="AD271" s="205" t="s">
        <v>56</v>
      </c>
      <c r="AE271" s="491">
        <v>0</v>
      </c>
      <c r="AF271" s="204">
        <v>0</v>
      </c>
      <c r="AG271" s="673" t="s">
        <v>56</v>
      </c>
    </row>
    <row r="272" spans="1:33" ht="30" customHeight="1" x14ac:dyDescent="0.25">
      <c r="A272" s="873" t="s">
        <v>49</v>
      </c>
      <c r="B272" s="836" t="s">
        <v>96</v>
      </c>
      <c r="C272" s="836" t="s">
        <v>140</v>
      </c>
      <c r="D272" s="471" t="s">
        <v>622</v>
      </c>
      <c r="E272" s="471" t="s">
        <v>622</v>
      </c>
      <c r="F272" s="472" t="s">
        <v>626</v>
      </c>
      <c r="G272" s="647" t="s">
        <v>622</v>
      </c>
      <c r="H272" s="872" t="s">
        <v>55</v>
      </c>
      <c r="I272" s="14" t="s">
        <v>56</v>
      </c>
      <c r="J272" s="64" t="s">
        <v>56</v>
      </c>
      <c r="K272" s="64" t="s">
        <v>56</v>
      </c>
      <c r="L272" s="64" t="s">
        <v>57</v>
      </c>
      <c r="M272" s="11">
        <v>0</v>
      </c>
      <c r="N272" s="14" t="s">
        <v>58</v>
      </c>
      <c r="O272" s="64" t="s">
        <v>58</v>
      </c>
      <c r="P272" s="64" t="s">
        <v>58</v>
      </c>
      <c r="Q272" s="18">
        <v>0</v>
      </c>
      <c r="R272" s="17" t="s">
        <v>56</v>
      </c>
      <c r="S272" s="64" t="s">
        <v>56</v>
      </c>
      <c r="T272" s="64" t="s">
        <v>58</v>
      </c>
      <c r="U272" s="64" t="s">
        <v>58</v>
      </c>
      <c r="V272" s="64">
        <v>0</v>
      </c>
      <c r="W272" s="11" t="s">
        <v>58</v>
      </c>
      <c r="X272" s="490" t="s">
        <v>179</v>
      </c>
      <c r="Y272" s="203">
        <v>0</v>
      </c>
      <c r="Z272" s="205">
        <v>0</v>
      </c>
      <c r="AA272" s="204" t="s">
        <v>56</v>
      </c>
      <c r="AB272" s="713" t="s">
        <v>56</v>
      </c>
      <c r="AC272" s="203" t="s">
        <v>56</v>
      </c>
      <c r="AD272" s="205" t="s">
        <v>56</v>
      </c>
      <c r="AE272" s="491">
        <v>0</v>
      </c>
      <c r="AF272" s="204">
        <v>0</v>
      </c>
      <c r="AG272" s="673" t="s">
        <v>56</v>
      </c>
    </row>
    <row r="273" spans="1:33" ht="30" customHeight="1" x14ac:dyDescent="0.25">
      <c r="A273" s="873" t="s">
        <v>49</v>
      </c>
      <c r="B273" s="836" t="s">
        <v>96</v>
      </c>
      <c r="C273" s="836" t="s">
        <v>140</v>
      </c>
      <c r="D273" s="471" t="s">
        <v>622</v>
      </c>
      <c r="E273" s="471" t="s">
        <v>622</v>
      </c>
      <c r="F273" s="472" t="s">
        <v>627</v>
      </c>
      <c r="G273" s="647" t="s">
        <v>622</v>
      </c>
      <c r="H273" s="872" t="s">
        <v>55</v>
      </c>
      <c r="I273" s="14" t="s">
        <v>56</v>
      </c>
      <c r="J273" s="64" t="s">
        <v>56</v>
      </c>
      <c r="K273" s="64" t="s">
        <v>56</v>
      </c>
      <c r="L273" s="64" t="s">
        <v>57</v>
      </c>
      <c r="M273" s="11">
        <v>0</v>
      </c>
      <c r="N273" s="14" t="s">
        <v>58</v>
      </c>
      <c r="O273" s="64" t="s">
        <v>58</v>
      </c>
      <c r="P273" s="64" t="s">
        <v>58</v>
      </c>
      <c r="Q273" s="18">
        <v>0</v>
      </c>
      <c r="R273" s="17" t="s">
        <v>56</v>
      </c>
      <c r="S273" s="64" t="s">
        <v>56</v>
      </c>
      <c r="T273" s="64" t="s">
        <v>58</v>
      </c>
      <c r="U273" s="64" t="s">
        <v>58</v>
      </c>
      <c r="V273" s="64">
        <v>0</v>
      </c>
      <c r="W273" s="11" t="s">
        <v>58</v>
      </c>
      <c r="X273" s="490" t="s">
        <v>179</v>
      </c>
      <c r="Y273" s="203">
        <v>0</v>
      </c>
      <c r="Z273" s="205">
        <v>0</v>
      </c>
      <c r="AA273" s="204" t="s">
        <v>56</v>
      </c>
      <c r="AB273" s="713" t="s">
        <v>56</v>
      </c>
      <c r="AC273" s="203" t="s">
        <v>56</v>
      </c>
      <c r="AD273" s="205" t="s">
        <v>56</v>
      </c>
      <c r="AE273" s="491">
        <v>0</v>
      </c>
      <c r="AF273" s="204">
        <v>0</v>
      </c>
      <c r="AG273" s="673" t="s">
        <v>56</v>
      </c>
    </row>
    <row r="274" spans="1:33" ht="30" customHeight="1" x14ac:dyDescent="0.25">
      <c r="A274" s="873" t="s">
        <v>49</v>
      </c>
      <c r="B274" s="836" t="s">
        <v>96</v>
      </c>
      <c r="C274" s="836" t="s">
        <v>140</v>
      </c>
      <c r="D274" s="471" t="s">
        <v>622</v>
      </c>
      <c r="E274" s="471" t="s">
        <v>622</v>
      </c>
      <c r="F274" s="472" t="s">
        <v>628</v>
      </c>
      <c r="G274" s="680" t="s">
        <v>622</v>
      </c>
      <c r="H274" s="11" t="s">
        <v>55</v>
      </c>
      <c r="I274" s="14" t="s">
        <v>56</v>
      </c>
      <c r="J274" s="64" t="s">
        <v>56</v>
      </c>
      <c r="K274" s="64" t="s">
        <v>56</v>
      </c>
      <c r="L274" s="64" t="s">
        <v>57</v>
      </c>
      <c r="M274" s="11">
        <v>0</v>
      </c>
      <c r="N274" s="14" t="s">
        <v>58</v>
      </c>
      <c r="O274" s="64" t="s">
        <v>58</v>
      </c>
      <c r="P274" s="64" t="s">
        <v>58</v>
      </c>
      <c r="Q274" s="18">
        <v>0</v>
      </c>
      <c r="R274" s="17" t="s">
        <v>56</v>
      </c>
      <c r="S274" s="64" t="s">
        <v>56</v>
      </c>
      <c r="T274" s="64" t="s">
        <v>58</v>
      </c>
      <c r="U274" s="64" t="s">
        <v>58</v>
      </c>
      <c r="V274" s="64">
        <v>0</v>
      </c>
      <c r="W274" s="11" t="s">
        <v>58</v>
      </c>
      <c r="X274" s="490" t="s">
        <v>179</v>
      </c>
      <c r="Y274" s="203">
        <v>0</v>
      </c>
      <c r="Z274" s="205">
        <v>0</v>
      </c>
      <c r="AA274" s="204" t="s">
        <v>56</v>
      </c>
      <c r="AB274" s="713" t="s">
        <v>56</v>
      </c>
      <c r="AC274" s="203" t="s">
        <v>56</v>
      </c>
      <c r="AD274" s="205" t="s">
        <v>56</v>
      </c>
      <c r="AE274" s="491">
        <v>0</v>
      </c>
      <c r="AF274" s="204">
        <v>0</v>
      </c>
      <c r="AG274" s="673" t="s">
        <v>56</v>
      </c>
    </row>
    <row r="275" spans="1:33" ht="30" customHeight="1" x14ac:dyDescent="0.25">
      <c r="A275" s="873" t="s">
        <v>49</v>
      </c>
      <c r="B275" s="836" t="s">
        <v>96</v>
      </c>
      <c r="C275" s="836" t="s">
        <v>140</v>
      </c>
      <c r="D275" s="471" t="s">
        <v>622</v>
      </c>
      <c r="E275" s="471" t="s">
        <v>622</v>
      </c>
      <c r="F275" s="472" t="s">
        <v>629</v>
      </c>
      <c r="G275" s="680" t="s">
        <v>622</v>
      </c>
      <c r="H275" s="11" t="s">
        <v>55</v>
      </c>
      <c r="I275" s="14" t="s">
        <v>56</v>
      </c>
      <c r="J275" s="64" t="s">
        <v>56</v>
      </c>
      <c r="K275" s="64" t="s">
        <v>56</v>
      </c>
      <c r="L275" s="64" t="s">
        <v>57</v>
      </c>
      <c r="M275" s="11">
        <v>0</v>
      </c>
      <c r="N275" s="14" t="s">
        <v>58</v>
      </c>
      <c r="O275" s="64" t="s">
        <v>58</v>
      </c>
      <c r="P275" s="64" t="s">
        <v>58</v>
      </c>
      <c r="Q275" s="18">
        <v>0</v>
      </c>
      <c r="R275" s="17" t="s">
        <v>56</v>
      </c>
      <c r="S275" s="64" t="s">
        <v>56</v>
      </c>
      <c r="T275" s="64" t="s">
        <v>58</v>
      </c>
      <c r="U275" s="64" t="s">
        <v>58</v>
      </c>
      <c r="V275" s="64">
        <v>0</v>
      </c>
      <c r="W275" s="11" t="s">
        <v>58</v>
      </c>
      <c r="X275" s="490" t="s">
        <v>179</v>
      </c>
      <c r="Y275" s="203">
        <v>0</v>
      </c>
      <c r="Z275" s="205">
        <v>0</v>
      </c>
      <c r="AA275" s="204" t="s">
        <v>56</v>
      </c>
      <c r="AB275" s="713" t="s">
        <v>56</v>
      </c>
      <c r="AC275" s="203" t="s">
        <v>56</v>
      </c>
      <c r="AD275" s="205" t="s">
        <v>56</v>
      </c>
      <c r="AE275" s="491">
        <v>0</v>
      </c>
      <c r="AF275" s="204">
        <v>0</v>
      </c>
      <c r="AG275" s="673" t="s">
        <v>56</v>
      </c>
    </row>
    <row r="276" spans="1:33" ht="30" customHeight="1" x14ac:dyDescent="0.25">
      <c r="A276" s="873" t="s">
        <v>49</v>
      </c>
      <c r="B276" s="836" t="s">
        <v>96</v>
      </c>
      <c r="C276" s="836" t="s">
        <v>140</v>
      </c>
      <c r="D276" s="471" t="s">
        <v>622</v>
      </c>
      <c r="E276" s="471" t="s">
        <v>622</v>
      </c>
      <c r="F276" s="472" t="s">
        <v>630</v>
      </c>
      <c r="G276" s="680" t="s">
        <v>631</v>
      </c>
      <c r="H276" s="11" t="s">
        <v>55</v>
      </c>
      <c r="I276" s="14" t="s">
        <v>56</v>
      </c>
      <c r="J276" s="64" t="s">
        <v>56</v>
      </c>
      <c r="K276" s="64" t="s">
        <v>56</v>
      </c>
      <c r="L276" s="64" t="s">
        <v>57</v>
      </c>
      <c r="M276" s="11">
        <v>0</v>
      </c>
      <c r="N276" s="14" t="s">
        <v>58</v>
      </c>
      <c r="O276" s="64" t="s">
        <v>58</v>
      </c>
      <c r="P276" s="64" t="s">
        <v>58</v>
      </c>
      <c r="Q276" s="18">
        <v>0</v>
      </c>
      <c r="R276" s="17" t="s">
        <v>56</v>
      </c>
      <c r="S276" s="64" t="s">
        <v>56</v>
      </c>
      <c r="T276" s="64" t="s">
        <v>58</v>
      </c>
      <c r="U276" s="64" t="s">
        <v>58</v>
      </c>
      <c r="V276" s="64">
        <v>0</v>
      </c>
      <c r="W276" s="11" t="s">
        <v>58</v>
      </c>
      <c r="X276" s="490" t="s">
        <v>179</v>
      </c>
      <c r="Y276" s="203">
        <v>0</v>
      </c>
      <c r="Z276" s="205">
        <v>0</v>
      </c>
      <c r="AA276" s="204" t="s">
        <v>56</v>
      </c>
      <c r="AB276" s="713" t="s">
        <v>56</v>
      </c>
      <c r="AC276" s="203" t="s">
        <v>56</v>
      </c>
      <c r="AD276" s="205" t="s">
        <v>56</v>
      </c>
      <c r="AE276" s="491">
        <v>0</v>
      </c>
      <c r="AF276" s="204">
        <v>0</v>
      </c>
      <c r="AG276" s="673" t="s">
        <v>56</v>
      </c>
    </row>
    <row r="277" spans="1:33" ht="30" customHeight="1" x14ac:dyDescent="0.25">
      <c r="A277" s="873" t="s">
        <v>49</v>
      </c>
      <c r="B277" s="836" t="s">
        <v>96</v>
      </c>
      <c r="C277" s="836" t="s">
        <v>140</v>
      </c>
      <c r="D277" s="471" t="s">
        <v>632</v>
      </c>
      <c r="E277" s="471" t="s">
        <v>633</v>
      </c>
      <c r="F277" s="472" t="s">
        <v>634</v>
      </c>
      <c r="G277" s="680" t="s">
        <v>633</v>
      </c>
      <c r="H277" s="11" t="s">
        <v>55</v>
      </c>
      <c r="I277" s="14" t="s">
        <v>56</v>
      </c>
      <c r="J277" s="64" t="s">
        <v>56</v>
      </c>
      <c r="K277" s="64" t="s">
        <v>56</v>
      </c>
      <c r="L277" s="64" t="s">
        <v>57</v>
      </c>
      <c r="M277" s="11">
        <v>0</v>
      </c>
      <c r="N277" s="14" t="s">
        <v>58</v>
      </c>
      <c r="O277" s="64" t="s">
        <v>58</v>
      </c>
      <c r="P277" s="64" t="s">
        <v>58</v>
      </c>
      <c r="Q277" s="18">
        <v>0</v>
      </c>
      <c r="R277" s="17" t="s">
        <v>56</v>
      </c>
      <c r="S277" s="64" t="s">
        <v>56</v>
      </c>
      <c r="T277" s="64" t="s">
        <v>58</v>
      </c>
      <c r="U277" s="64" t="s">
        <v>58</v>
      </c>
      <c r="V277" s="64">
        <v>0</v>
      </c>
      <c r="W277" s="11" t="s">
        <v>58</v>
      </c>
      <c r="X277" s="490" t="s">
        <v>179</v>
      </c>
      <c r="Y277" s="203">
        <v>0</v>
      </c>
      <c r="Z277" s="205">
        <v>0</v>
      </c>
      <c r="AA277" s="204" t="s">
        <v>56</v>
      </c>
      <c r="AB277" s="713" t="s">
        <v>56</v>
      </c>
      <c r="AC277" s="203" t="s">
        <v>56</v>
      </c>
      <c r="AD277" s="205" t="s">
        <v>56</v>
      </c>
      <c r="AE277" s="491">
        <v>0</v>
      </c>
      <c r="AF277" s="204">
        <v>0</v>
      </c>
      <c r="AG277" s="673" t="s">
        <v>56</v>
      </c>
    </row>
    <row r="278" spans="1:33" ht="30" customHeight="1" x14ac:dyDescent="0.25">
      <c r="A278" s="873" t="s">
        <v>49</v>
      </c>
      <c r="B278" s="836" t="s">
        <v>96</v>
      </c>
      <c r="C278" s="836" t="s">
        <v>140</v>
      </c>
      <c r="D278" s="471" t="s">
        <v>632</v>
      </c>
      <c r="E278" s="471" t="s">
        <v>633</v>
      </c>
      <c r="F278" s="472" t="s">
        <v>635</v>
      </c>
      <c r="G278" s="680" t="s">
        <v>633</v>
      </c>
      <c r="H278" s="11" t="s">
        <v>55</v>
      </c>
      <c r="I278" s="14" t="s">
        <v>56</v>
      </c>
      <c r="J278" s="64" t="s">
        <v>56</v>
      </c>
      <c r="K278" s="64" t="s">
        <v>56</v>
      </c>
      <c r="L278" s="64" t="s">
        <v>57</v>
      </c>
      <c r="M278" s="11">
        <v>0</v>
      </c>
      <c r="N278" s="14" t="s">
        <v>58</v>
      </c>
      <c r="O278" s="64" t="s">
        <v>58</v>
      </c>
      <c r="P278" s="64" t="s">
        <v>58</v>
      </c>
      <c r="Q278" s="18">
        <v>0</v>
      </c>
      <c r="R278" s="17" t="s">
        <v>56</v>
      </c>
      <c r="S278" s="64" t="s">
        <v>56</v>
      </c>
      <c r="T278" s="64" t="s">
        <v>58</v>
      </c>
      <c r="U278" s="64" t="s">
        <v>58</v>
      </c>
      <c r="V278" s="64">
        <v>0</v>
      </c>
      <c r="W278" s="11" t="s">
        <v>58</v>
      </c>
      <c r="X278" s="490" t="s">
        <v>179</v>
      </c>
      <c r="Y278" s="203">
        <v>0</v>
      </c>
      <c r="Z278" s="205">
        <v>0</v>
      </c>
      <c r="AA278" s="204" t="s">
        <v>56</v>
      </c>
      <c r="AB278" s="713" t="s">
        <v>56</v>
      </c>
      <c r="AC278" s="203" t="s">
        <v>56</v>
      </c>
      <c r="AD278" s="205" t="s">
        <v>56</v>
      </c>
      <c r="AE278" s="491">
        <v>0</v>
      </c>
      <c r="AF278" s="204">
        <v>0</v>
      </c>
      <c r="AG278" s="673" t="s">
        <v>56</v>
      </c>
    </row>
    <row r="279" spans="1:33" ht="30" customHeight="1" x14ac:dyDescent="0.25">
      <c r="A279" s="873" t="s">
        <v>49</v>
      </c>
      <c r="B279" s="836" t="s">
        <v>96</v>
      </c>
      <c r="C279" s="836" t="s">
        <v>140</v>
      </c>
      <c r="D279" s="471" t="s">
        <v>632</v>
      </c>
      <c r="E279" s="471" t="s">
        <v>633</v>
      </c>
      <c r="F279" s="472" t="s">
        <v>636</v>
      </c>
      <c r="G279" s="680" t="s">
        <v>633</v>
      </c>
      <c r="H279" s="11" t="s">
        <v>55</v>
      </c>
      <c r="I279" s="14" t="s">
        <v>56</v>
      </c>
      <c r="J279" s="64" t="s">
        <v>56</v>
      </c>
      <c r="K279" s="64" t="s">
        <v>56</v>
      </c>
      <c r="L279" s="64" t="s">
        <v>57</v>
      </c>
      <c r="M279" s="11">
        <v>0</v>
      </c>
      <c r="N279" s="14" t="s">
        <v>58</v>
      </c>
      <c r="O279" s="64" t="s">
        <v>58</v>
      </c>
      <c r="P279" s="64" t="s">
        <v>58</v>
      </c>
      <c r="Q279" s="18">
        <v>0</v>
      </c>
      <c r="R279" s="17" t="s">
        <v>56</v>
      </c>
      <c r="S279" s="64" t="s">
        <v>56</v>
      </c>
      <c r="T279" s="64" t="s">
        <v>58</v>
      </c>
      <c r="U279" s="64" t="s">
        <v>58</v>
      </c>
      <c r="V279" s="64">
        <v>0</v>
      </c>
      <c r="W279" s="11" t="s">
        <v>58</v>
      </c>
      <c r="X279" s="490" t="s">
        <v>179</v>
      </c>
      <c r="Y279" s="203">
        <v>0</v>
      </c>
      <c r="Z279" s="205">
        <v>0</v>
      </c>
      <c r="AA279" s="204" t="s">
        <v>56</v>
      </c>
      <c r="AB279" s="713" t="s">
        <v>56</v>
      </c>
      <c r="AC279" s="203" t="s">
        <v>56</v>
      </c>
      <c r="AD279" s="205" t="s">
        <v>56</v>
      </c>
      <c r="AE279" s="491">
        <v>0</v>
      </c>
      <c r="AF279" s="204">
        <v>0</v>
      </c>
      <c r="AG279" s="673" t="s">
        <v>56</v>
      </c>
    </row>
    <row r="280" spans="1:33" ht="30" customHeight="1" x14ac:dyDescent="0.25">
      <c r="A280" s="873" t="s">
        <v>49</v>
      </c>
      <c r="B280" s="836" t="s">
        <v>96</v>
      </c>
      <c r="C280" s="836" t="s">
        <v>140</v>
      </c>
      <c r="D280" s="471" t="s">
        <v>632</v>
      </c>
      <c r="E280" s="471" t="s">
        <v>633</v>
      </c>
      <c r="F280" s="472" t="s">
        <v>637</v>
      </c>
      <c r="G280" s="647" t="s">
        <v>633</v>
      </c>
      <c r="H280" s="872" t="s">
        <v>55</v>
      </c>
      <c r="I280" s="14" t="s">
        <v>56</v>
      </c>
      <c r="J280" s="64" t="s">
        <v>56</v>
      </c>
      <c r="K280" s="64" t="s">
        <v>56</v>
      </c>
      <c r="L280" s="64" t="s">
        <v>57</v>
      </c>
      <c r="M280" s="11">
        <v>0</v>
      </c>
      <c r="N280" s="14" t="s">
        <v>58</v>
      </c>
      <c r="O280" s="64" t="s">
        <v>58</v>
      </c>
      <c r="P280" s="64" t="s">
        <v>58</v>
      </c>
      <c r="Q280" s="18">
        <v>0</v>
      </c>
      <c r="R280" s="17" t="s">
        <v>56</v>
      </c>
      <c r="S280" s="64" t="s">
        <v>56</v>
      </c>
      <c r="T280" s="64" t="s">
        <v>58</v>
      </c>
      <c r="U280" s="64" t="s">
        <v>58</v>
      </c>
      <c r="V280" s="64">
        <v>0</v>
      </c>
      <c r="W280" s="11" t="s">
        <v>58</v>
      </c>
      <c r="X280" s="490" t="s">
        <v>179</v>
      </c>
      <c r="Y280" s="203">
        <v>0</v>
      </c>
      <c r="Z280" s="205">
        <v>0</v>
      </c>
      <c r="AA280" s="204" t="s">
        <v>56</v>
      </c>
      <c r="AB280" s="713" t="s">
        <v>56</v>
      </c>
      <c r="AC280" s="203" t="s">
        <v>56</v>
      </c>
      <c r="AD280" s="205" t="s">
        <v>56</v>
      </c>
      <c r="AE280" s="491">
        <v>0</v>
      </c>
      <c r="AF280" s="204">
        <v>0</v>
      </c>
      <c r="AG280" s="673" t="s">
        <v>56</v>
      </c>
    </row>
    <row r="281" spans="1:33" ht="30" customHeight="1" x14ac:dyDescent="0.25">
      <c r="A281" s="873" t="s">
        <v>49</v>
      </c>
      <c r="B281" s="836" t="s">
        <v>96</v>
      </c>
      <c r="C281" s="836" t="s">
        <v>140</v>
      </c>
      <c r="D281" s="471" t="s">
        <v>632</v>
      </c>
      <c r="E281" s="471" t="s">
        <v>633</v>
      </c>
      <c r="F281" s="472" t="s">
        <v>638</v>
      </c>
      <c r="G281" s="680" t="s">
        <v>598</v>
      </c>
      <c r="H281" s="11" t="s">
        <v>55</v>
      </c>
      <c r="I281" s="14" t="s">
        <v>56</v>
      </c>
      <c r="J281" s="64" t="s">
        <v>56</v>
      </c>
      <c r="K281" s="64" t="s">
        <v>56</v>
      </c>
      <c r="L281" s="64" t="s">
        <v>57</v>
      </c>
      <c r="M281" s="11">
        <v>0</v>
      </c>
      <c r="N281" s="14" t="s">
        <v>58</v>
      </c>
      <c r="O281" s="64" t="s">
        <v>58</v>
      </c>
      <c r="P281" s="64" t="s">
        <v>58</v>
      </c>
      <c r="Q281" s="18">
        <v>0</v>
      </c>
      <c r="R281" s="17" t="s">
        <v>56</v>
      </c>
      <c r="S281" s="64" t="s">
        <v>56</v>
      </c>
      <c r="T281" s="64" t="s">
        <v>58</v>
      </c>
      <c r="U281" s="64" t="s">
        <v>58</v>
      </c>
      <c r="V281" s="64">
        <v>0</v>
      </c>
      <c r="W281" s="11" t="s">
        <v>58</v>
      </c>
      <c r="X281" s="490" t="s">
        <v>179</v>
      </c>
      <c r="Y281" s="203">
        <v>0</v>
      </c>
      <c r="Z281" s="205">
        <v>0</v>
      </c>
      <c r="AA281" s="204" t="s">
        <v>56</v>
      </c>
      <c r="AB281" s="713" t="s">
        <v>56</v>
      </c>
      <c r="AC281" s="203" t="s">
        <v>56</v>
      </c>
      <c r="AD281" s="205" t="s">
        <v>56</v>
      </c>
      <c r="AE281" s="491">
        <v>0</v>
      </c>
      <c r="AF281" s="204">
        <v>0</v>
      </c>
      <c r="AG281" s="673" t="s">
        <v>56</v>
      </c>
    </row>
    <row r="282" spans="1:33" ht="30" customHeight="1" x14ac:dyDescent="0.25">
      <c r="A282" s="873" t="s">
        <v>49</v>
      </c>
      <c r="B282" s="836" t="s">
        <v>96</v>
      </c>
      <c r="C282" s="836" t="s">
        <v>140</v>
      </c>
      <c r="D282" s="471" t="s">
        <v>632</v>
      </c>
      <c r="E282" s="471" t="s">
        <v>633</v>
      </c>
      <c r="F282" s="472" t="s">
        <v>639</v>
      </c>
      <c r="G282" s="680" t="s">
        <v>633</v>
      </c>
      <c r="H282" s="11" t="s">
        <v>55</v>
      </c>
      <c r="I282" s="14" t="s">
        <v>56</v>
      </c>
      <c r="J282" s="64" t="s">
        <v>56</v>
      </c>
      <c r="K282" s="64" t="s">
        <v>56</v>
      </c>
      <c r="L282" s="64" t="s">
        <v>57</v>
      </c>
      <c r="M282" s="11">
        <v>0</v>
      </c>
      <c r="N282" s="14" t="s">
        <v>58</v>
      </c>
      <c r="O282" s="64" t="s">
        <v>58</v>
      </c>
      <c r="P282" s="64" t="s">
        <v>58</v>
      </c>
      <c r="Q282" s="18">
        <v>0</v>
      </c>
      <c r="R282" s="17" t="s">
        <v>56</v>
      </c>
      <c r="S282" s="64" t="s">
        <v>56</v>
      </c>
      <c r="T282" s="64" t="s">
        <v>58</v>
      </c>
      <c r="U282" s="64" t="s">
        <v>58</v>
      </c>
      <c r="V282" s="64">
        <v>0</v>
      </c>
      <c r="W282" s="11" t="s">
        <v>58</v>
      </c>
      <c r="X282" s="490" t="s">
        <v>179</v>
      </c>
      <c r="Y282" s="203">
        <v>0</v>
      </c>
      <c r="Z282" s="205">
        <v>0</v>
      </c>
      <c r="AA282" s="204" t="s">
        <v>56</v>
      </c>
      <c r="AB282" s="713" t="s">
        <v>56</v>
      </c>
      <c r="AC282" s="203" t="s">
        <v>56</v>
      </c>
      <c r="AD282" s="205" t="s">
        <v>56</v>
      </c>
      <c r="AE282" s="491">
        <v>0</v>
      </c>
      <c r="AF282" s="204">
        <v>0</v>
      </c>
      <c r="AG282" s="673" t="s">
        <v>56</v>
      </c>
    </row>
    <row r="283" spans="1:33" ht="30" customHeight="1" x14ac:dyDescent="0.25">
      <c r="A283" s="873" t="s">
        <v>49</v>
      </c>
      <c r="B283" s="836" t="s">
        <v>96</v>
      </c>
      <c r="C283" s="836" t="s">
        <v>140</v>
      </c>
      <c r="D283" s="471" t="s">
        <v>152</v>
      </c>
      <c r="E283" s="471" t="s">
        <v>152</v>
      </c>
      <c r="F283" s="472" t="s">
        <v>640</v>
      </c>
      <c r="G283" s="680" t="s">
        <v>641</v>
      </c>
      <c r="H283" s="11" t="s">
        <v>55</v>
      </c>
      <c r="I283" s="14" t="s">
        <v>56</v>
      </c>
      <c r="J283" s="64" t="s">
        <v>56</v>
      </c>
      <c r="K283" s="64" t="s">
        <v>56</v>
      </c>
      <c r="L283" s="64" t="s">
        <v>57</v>
      </c>
      <c r="M283" s="11">
        <v>0</v>
      </c>
      <c r="N283" s="14" t="s">
        <v>58</v>
      </c>
      <c r="O283" s="64" t="s">
        <v>58</v>
      </c>
      <c r="P283" s="64" t="s">
        <v>58</v>
      </c>
      <c r="Q283" s="18">
        <v>0</v>
      </c>
      <c r="R283" s="17" t="s">
        <v>56</v>
      </c>
      <c r="S283" s="64" t="s">
        <v>56</v>
      </c>
      <c r="T283" s="64" t="s">
        <v>58</v>
      </c>
      <c r="U283" s="64" t="s">
        <v>58</v>
      </c>
      <c r="V283" s="64">
        <v>0</v>
      </c>
      <c r="W283" s="11" t="s">
        <v>58</v>
      </c>
      <c r="X283" s="490" t="s">
        <v>179</v>
      </c>
      <c r="Y283" s="203">
        <v>0</v>
      </c>
      <c r="Z283" s="205">
        <v>0</v>
      </c>
      <c r="AA283" s="204" t="s">
        <v>56</v>
      </c>
      <c r="AB283" s="713" t="s">
        <v>56</v>
      </c>
      <c r="AC283" s="203" t="s">
        <v>56</v>
      </c>
      <c r="AD283" s="205" t="s">
        <v>56</v>
      </c>
      <c r="AE283" s="491">
        <v>0</v>
      </c>
      <c r="AF283" s="204">
        <v>0</v>
      </c>
      <c r="AG283" s="673" t="s">
        <v>56</v>
      </c>
    </row>
    <row r="284" spans="1:33" ht="30" customHeight="1" x14ac:dyDescent="0.25">
      <c r="A284" s="873" t="s">
        <v>49</v>
      </c>
      <c r="B284" s="836" t="s">
        <v>96</v>
      </c>
      <c r="C284" s="836" t="s">
        <v>140</v>
      </c>
      <c r="D284" s="471" t="s">
        <v>642</v>
      </c>
      <c r="E284" s="471" t="s">
        <v>142</v>
      </c>
      <c r="F284" s="472" t="s">
        <v>643</v>
      </c>
      <c r="G284" s="680" t="s">
        <v>142</v>
      </c>
      <c r="H284" s="11" t="s">
        <v>55</v>
      </c>
      <c r="I284" s="14" t="s">
        <v>56</v>
      </c>
      <c r="J284" s="64" t="s">
        <v>56</v>
      </c>
      <c r="K284" s="64" t="s">
        <v>56</v>
      </c>
      <c r="L284" s="64" t="s">
        <v>57</v>
      </c>
      <c r="M284" s="11">
        <v>0</v>
      </c>
      <c r="N284" s="14" t="s">
        <v>58</v>
      </c>
      <c r="O284" s="64" t="s">
        <v>58</v>
      </c>
      <c r="P284" s="64" t="s">
        <v>58</v>
      </c>
      <c r="Q284" s="18">
        <v>0</v>
      </c>
      <c r="R284" s="17" t="s">
        <v>56</v>
      </c>
      <c r="S284" s="64" t="s">
        <v>56</v>
      </c>
      <c r="T284" s="64" t="s">
        <v>58</v>
      </c>
      <c r="U284" s="64" t="s">
        <v>58</v>
      </c>
      <c r="V284" s="64">
        <v>0</v>
      </c>
      <c r="W284" s="11" t="s">
        <v>58</v>
      </c>
      <c r="X284" s="490" t="s">
        <v>179</v>
      </c>
      <c r="Y284" s="203">
        <v>0</v>
      </c>
      <c r="Z284" s="205">
        <v>0</v>
      </c>
      <c r="AA284" s="204" t="s">
        <v>56</v>
      </c>
      <c r="AB284" s="713" t="s">
        <v>56</v>
      </c>
      <c r="AC284" s="203" t="s">
        <v>56</v>
      </c>
      <c r="AD284" s="205" t="s">
        <v>56</v>
      </c>
      <c r="AE284" s="491">
        <v>0</v>
      </c>
      <c r="AF284" s="204">
        <v>0</v>
      </c>
      <c r="AG284" s="673" t="s">
        <v>56</v>
      </c>
    </row>
    <row r="285" spans="1:33" ht="30" customHeight="1" x14ac:dyDescent="0.25">
      <c r="A285" s="873" t="s">
        <v>49</v>
      </c>
      <c r="B285" s="836" t="s">
        <v>96</v>
      </c>
      <c r="C285" s="836" t="s">
        <v>140</v>
      </c>
      <c r="D285" s="471" t="s">
        <v>642</v>
      </c>
      <c r="E285" s="471" t="s">
        <v>142</v>
      </c>
      <c r="F285" s="472" t="s">
        <v>644</v>
      </c>
      <c r="G285" s="680" t="s">
        <v>142</v>
      </c>
      <c r="H285" s="11" t="s">
        <v>55</v>
      </c>
      <c r="I285" s="14" t="s">
        <v>56</v>
      </c>
      <c r="J285" s="64" t="s">
        <v>56</v>
      </c>
      <c r="K285" s="64" t="s">
        <v>56</v>
      </c>
      <c r="L285" s="64" t="s">
        <v>57</v>
      </c>
      <c r="M285" s="11">
        <v>0</v>
      </c>
      <c r="N285" s="14">
        <v>0</v>
      </c>
      <c r="O285" s="64">
        <v>1</v>
      </c>
      <c r="P285" s="64">
        <v>0</v>
      </c>
      <c r="Q285" s="18">
        <v>0</v>
      </c>
      <c r="R285" s="17" t="s">
        <v>56</v>
      </c>
      <c r="S285" s="64" t="s">
        <v>56</v>
      </c>
      <c r="T285" s="64" t="s">
        <v>58</v>
      </c>
      <c r="U285" s="64" t="s">
        <v>58</v>
      </c>
      <c r="V285" s="64">
        <v>0</v>
      </c>
      <c r="W285" s="11" t="s">
        <v>58</v>
      </c>
      <c r="X285" s="490" t="s">
        <v>179</v>
      </c>
      <c r="Y285" s="203">
        <v>0</v>
      </c>
      <c r="Z285" s="205">
        <v>0</v>
      </c>
      <c r="AA285" s="204" t="s">
        <v>56</v>
      </c>
      <c r="AB285" s="713" t="s">
        <v>56</v>
      </c>
      <c r="AC285" s="203" t="s">
        <v>56</v>
      </c>
      <c r="AD285" s="205" t="s">
        <v>56</v>
      </c>
      <c r="AE285" s="491">
        <v>0</v>
      </c>
      <c r="AF285" s="204">
        <v>0</v>
      </c>
      <c r="AG285" s="673" t="s">
        <v>56</v>
      </c>
    </row>
    <row r="286" spans="1:33" ht="30" customHeight="1" x14ac:dyDescent="0.25">
      <c r="A286" s="873" t="s">
        <v>49</v>
      </c>
      <c r="B286" s="836" t="s">
        <v>96</v>
      </c>
      <c r="C286" s="836" t="s">
        <v>140</v>
      </c>
      <c r="D286" s="471" t="s">
        <v>642</v>
      </c>
      <c r="E286" s="471" t="s">
        <v>142</v>
      </c>
      <c r="F286" s="472" t="s">
        <v>645</v>
      </c>
      <c r="G286" s="680" t="s">
        <v>142</v>
      </c>
      <c r="H286" s="11" t="s">
        <v>55</v>
      </c>
      <c r="I286" s="14" t="s">
        <v>56</v>
      </c>
      <c r="J286" s="64" t="s">
        <v>56</v>
      </c>
      <c r="K286" s="64" t="s">
        <v>56</v>
      </c>
      <c r="L286" s="64" t="s">
        <v>57</v>
      </c>
      <c r="M286" s="11">
        <v>0</v>
      </c>
      <c r="N286" s="14" t="s">
        <v>58</v>
      </c>
      <c r="O286" s="64" t="s">
        <v>58</v>
      </c>
      <c r="P286" s="64" t="s">
        <v>58</v>
      </c>
      <c r="Q286" s="18">
        <v>0</v>
      </c>
      <c r="R286" s="17" t="s">
        <v>56</v>
      </c>
      <c r="S286" s="64" t="s">
        <v>56</v>
      </c>
      <c r="T286" s="64" t="s">
        <v>58</v>
      </c>
      <c r="U286" s="64" t="s">
        <v>58</v>
      </c>
      <c r="V286" s="64">
        <v>0</v>
      </c>
      <c r="W286" s="11" t="s">
        <v>58</v>
      </c>
      <c r="X286" s="490" t="s">
        <v>179</v>
      </c>
      <c r="Y286" s="203">
        <v>0</v>
      </c>
      <c r="Z286" s="205">
        <v>0</v>
      </c>
      <c r="AA286" s="204" t="s">
        <v>56</v>
      </c>
      <c r="AB286" s="713" t="s">
        <v>56</v>
      </c>
      <c r="AC286" s="203" t="s">
        <v>56</v>
      </c>
      <c r="AD286" s="205" t="s">
        <v>56</v>
      </c>
      <c r="AE286" s="491">
        <v>0</v>
      </c>
      <c r="AF286" s="204">
        <v>0</v>
      </c>
      <c r="AG286" s="673" t="s">
        <v>56</v>
      </c>
    </row>
    <row r="287" spans="1:33" ht="30" customHeight="1" x14ac:dyDescent="0.25">
      <c r="A287" s="873" t="s">
        <v>49</v>
      </c>
      <c r="B287" s="836" t="s">
        <v>96</v>
      </c>
      <c r="C287" s="836" t="s">
        <v>140</v>
      </c>
      <c r="D287" s="471" t="s">
        <v>642</v>
      </c>
      <c r="E287" s="471" t="s">
        <v>142</v>
      </c>
      <c r="F287" s="472" t="s">
        <v>646</v>
      </c>
      <c r="G287" s="680" t="s">
        <v>142</v>
      </c>
      <c r="H287" s="11" t="s">
        <v>55</v>
      </c>
      <c r="I287" s="14" t="s">
        <v>56</v>
      </c>
      <c r="J287" s="64" t="s">
        <v>56</v>
      </c>
      <c r="K287" s="64" t="s">
        <v>56</v>
      </c>
      <c r="L287" s="64" t="s">
        <v>57</v>
      </c>
      <c r="M287" s="11">
        <v>0</v>
      </c>
      <c r="N287" s="14" t="s">
        <v>58</v>
      </c>
      <c r="O287" s="64" t="s">
        <v>58</v>
      </c>
      <c r="P287" s="64" t="s">
        <v>58</v>
      </c>
      <c r="Q287" s="18">
        <v>0</v>
      </c>
      <c r="R287" s="17" t="s">
        <v>56</v>
      </c>
      <c r="S287" s="64" t="s">
        <v>56</v>
      </c>
      <c r="T287" s="64" t="s">
        <v>58</v>
      </c>
      <c r="U287" s="64" t="s">
        <v>58</v>
      </c>
      <c r="V287" s="64">
        <v>0</v>
      </c>
      <c r="W287" s="11" t="s">
        <v>58</v>
      </c>
      <c r="X287" s="490" t="s">
        <v>179</v>
      </c>
      <c r="Y287" s="203">
        <v>0</v>
      </c>
      <c r="Z287" s="205">
        <v>0</v>
      </c>
      <c r="AA287" s="204" t="s">
        <v>56</v>
      </c>
      <c r="AB287" s="713" t="s">
        <v>56</v>
      </c>
      <c r="AC287" s="203" t="s">
        <v>56</v>
      </c>
      <c r="AD287" s="205" t="s">
        <v>56</v>
      </c>
      <c r="AE287" s="491">
        <v>0</v>
      </c>
      <c r="AF287" s="204">
        <v>0</v>
      </c>
      <c r="AG287" s="673" t="s">
        <v>56</v>
      </c>
    </row>
    <row r="288" spans="1:33" ht="30" customHeight="1" x14ac:dyDescent="0.25">
      <c r="A288" s="873" t="s">
        <v>49</v>
      </c>
      <c r="B288" s="836" t="s">
        <v>96</v>
      </c>
      <c r="C288" s="836" t="s">
        <v>140</v>
      </c>
      <c r="D288" s="471" t="s">
        <v>647</v>
      </c>
      <c r="E288" s="471" t="s">
        <v>648</v>
      </c>
      <c r="F288" s="472" t="s">
        <v>649</v>
      </c>
      <c r="G288" s="680" t="s">
        <v>648</v>
      </c>
      <c r="H288" s="11" t="s">
        <v>55</v>
      </c>
      <c r="I288" s="14" t="s">
        <v>56</v>
      </c>
      <c r="J288" s="64" t="s">
        <v>56</v>
      </c>
      <c r="K288" s="64" t="s">
        <v>56</v>
      </c>
      <c r="L288" s="64" t="s">
        <v>57</v>
      </c>
      <c r="M288" s="11">
        <v>0</v>
      </c>
      <c r="N288" s="14" t="s">
        <v>58</v>
      </c>
      <c r="O288" s="64" t="s">
        <v>58</v>
      </c>
      <c r="P288" s="64" t="s">
        <v>58</v>
      </c>
      <c r="Q288" s="18">
        <v>0</v>
      </c>
      <c r="R288" s="17" t="s">
        <v>56</v>
      </c>
      <c r="S288" s="64" t="s">
        <v>56</v>
      </c>
      <c r="T288" s="64" t="s">
        <v>58</v>
      </c>
      <c r="U288" s="64" t="s">
        <v>58</v>
      </c>
      <c r="V288" s="64">
        <v>0</v>
      </c>
      <c r="W288" s="11" t="s">
        <v>58</v>
      </c>
      <c r="X288" s="490" t="s">
        <v>179</v>
      </c>
      <c r="Y288" s="203">
        <v>0</v>
      </c>
      <c r="Z288" s="205">
        <v>0</v>
      </c>
      <c r="AA288" s="204" t="s">
        <v>56</v>
      </c>
      <c r="AB288" s="713" t="s">
        <v>56</v>
      </c>
      <c r="AC288" s="203" t="s">
        <v>56</v>
      </c>
      <c r="AD288" s="205" t="s">
        <v>56</v>
      </c>
      <c r="AE288" s="491">
        <v>0</v>
      </c>
      <c r="AF288" s="204">
        <v>0</v>
      </c>
      <c r="AG288" s="673" t="s">
        <v>56</v>
      </c>
    </row>
    <row r="289" spans="1:33" ht="30" customHeight="1" x14ac:dyDescent="0.25">
      <c r="A289" s="873" t="s">
        <v>49</v>
      </c>
      <c r="B289" s="836" t="s">
        <v>96</v>
      </c>
      <c r="C289" s="836" t="s">
        <v>140</v>
      </c>
      <c r="D289" s="471" t="s">
        <v>650</v>
      </c>
      <c r="E289" s="471" t="s">
        <v>650</v>
      </c>
      <c r="F289" s="472" t="s">
        <v>651</v>
      </c>
      <c r="G289" s="680" t="s">
        <v>650</v>
      </c>
      <c r="H289" s="11" t="s">
        <v>55</v>
      </c>
      <c r="I289" s="14" t="s">
        <v>56</v>
      </c>
      <c r="J289" s="64" t="s">
        <v>56</v>
      </c>
      <c r="K289" s="64" t="s">
        <v>56</v>
      </c>
      <c r="L289" s="64" t="s">
        <v>57</v>
      </c>
      <c r="M289" s="11">
        <v>0</v>
      </c>
      <c r="N289" s="14" t="s">
        <v>58</v>
      </c>
      <c r="O289" s="64" t="s">
        <v>58</v>
      </c>
      <c r="P289" s="64" t="s">
        <v>58</v>
      </c>
      <c r="Q289" s="18">
        <v>0</v>
      </c>
      <c r="R289" s="17" t="s">
        <v>56</v>
      </c>
      <c r="S289" s="64" t="s">
        <v>56</v>
      </c>
      <c r="T289" s="64" t="s">
        <v>58</v>
      </c>
      <c r="U289" s="64" t="s">
        <v>58</v>
      </c>
      <c r="V289" s="64">
        <v>0</v>
      </c>
      <c r="W289" s="11" t="s">
        <v>58</v>
      </c>
      <c r="X289" s="490" t="s">
        <v>179</v>
      </c>
      <c r="Y289" s="203">
        <v>0</v>
      </c>
      <c r="Z289" s="205">
        <v>0</v>
      </c>
      <c r="AA289" s="204" t="s">
        <v>56</v>
      </c>
      <c r="AB289" s="713" t="s">
        <v>56</v>
      </c>
      <c r="AC289" s="203" t="s">
        <v>56</v>
      </c>
      <c r="AD289" s="205" t="s">
        <v>56</v>
      </c>
      <c r="AE289" s="491">
        <v>0</v>
      </c>
      <c r="AF289" s="204">
        <v>0</v>
      </c>
      <c r="AG289" s="673" t="s">
        <v>56</v>
      </c>
    </row>
    <row r="290" spans="1:33" ht="30" customHeight="1" x14ac:dyDescent="0.25">
      <c r="A290" s="873" t="s">
        <v>49</v>
      </c>
      <c r="B290" s="836" t="s">
        <v>96</v>
      </c>
      <c r="C290" s="836" t="s">
        <v>140</v>
      </c>
      <c r="D290" s="471" t="s">
        <v>652</v>
      </c>
      <c r="E290" s="471" t="s">
        <v>650</v>
      </c>
      <c r="F290" s="472" t="s">
        <v>653</v>
      </c>
      <c r="G290" s="680" t="s">
        <v>654</v>
      </c>
      <c r="H290" s="11" t="s">
        <v>55</v>
      </c>
      <c r="I290" s="14" t="s">
        <v>56</v>
      </c>
      <c r="J290" s="64" t="s">
        <v>56</v>
      </c>
      <c r="K290" s="64" t="s">
        <v>56</v>
      </c>
      <c r="L290" s="64" t="s">
        <v>57</v>
      </c>
      <c r="M290" s="11">
        <v>0</v>
      </c>
      <c r="N290" s="14" t="s">
        <v>58</v>
      </c>
      <c r="O290" s="64" t="s">
        <v>58</v>
      </c>
      <c r="P290" s="64" t="s">
        <v>58</v>
      </c>
      <c r="Q290" s="18">
        <v>0</v>
      </c>
      <c r="R290" s="17" t="s">
        <v>56</v>
      </c>
      <c r="S290" s="64" t="s">
        <v>56</v>
      </c>
      <c r="T290" s="64" t="s">
        <v>58</v>
      </c>
      <c r="U290" s="64" t="s">
        <v>58</v>
      </c>
      <c r="V290" s="64">
        <v>0</v>
      </c>
      <c r="W290" s="11" t="s">
        <v>58</v>
      </c>
      <c r="X290" s="490" t="s">
        <v>179</v>
      </c>
      <c r="Y290" s="203">
        <v>0</v>
      </c>
      <c r="Z290" s="205">
        <v>0</v>
      </c>
      <c r="AA290" s="204" t="s">
        <v>56</v>
      </c>
      <c r="AB290" s="713" t="s">
        <v>56</v>
      </c>
      <c r="AC290" s="203" t="s">
        <v>56</v>
      </c>
      <c r="AD290" s="205" t="s">
        <v>56</v>
      </c>
      <c r="AE290" s="491">
        <v>0</v>
      </c>
      <c r="AF290" s="204">
        <v>0</v>
      </c>
      <c r="AG290" s="673" t="s">
        <v>56</v>
      </c>
    </row>
    <row r="291" spans="1:33" ht="30" customHeight="1" x14ac:dyDescent="0.25">
      <c r="A291" s="873" t="s">
        <v>49</v>
      </c>
      <c r="B291" s="836" t="s">
        <v>96</v>
      </c>
      <c r="C291" s="836" t="s">
        <v>140</v>
      </c>
      <c r="D291" s="471" t="s">
        <v>652</v>
      </c>
      <c r="E291" s="471" t="s">
        <v>650</v>
      </c>
      <c r="F291" s="472" t="s">
        <v>655</v>
      </c>
      <c r="G291" s="680" t="s">
        <v>654</v>
      </c>
      <c r="H291" s="11" t="s">
        <v>55</v>
      </c>
      <c r="I291" s="14" t="s">
        <v>56</v>
      </c>
      <c r="J291" s="64" t="s">
        <v>56</v>
      </c>
      <c r="K291" s="64" t="s">
        <v>56</v>
      </c>
      <c r="L291" s="64" t="s">
        <v>57</v>
      </c>
      <c r="M291" s="11">
        <v>0</v>
      </c>
      <c r="N291" s="14" t="s">
        <v>58</v>
      </c>
      <c r="O291" s="64" t="s">
        <v>58</v>
      </c>
      <c r="P291" s="64" t="s">
        <v>58</v>
      </c>
      <c r="Q291" s="18">
        <v>0</v>
      </c>
      <c r="R291" s="17" t="s">
        <v>56</v>
      </c>
      <c r="S291" s="64" t="s">
        <v>56</v>
      </c>
      <c r="T291" s="64" t="s">
        <v>58</v>
      </c>
      <c r="U291" s="64" t="s">
        <v>58</v>
      </c>
      <c r="V291" s="64">
        <v>0</v>
      </c>
      <c r="W291" s="11" t="s">
        <v>58</v>
      </c>
      <c r="X291" s="490" t="s">
        <v>179</v>
      </c>
      <c r="Y291" s="203">
        <v>0</v>
      </c>
      <c r="Z291" s="205">
        <v>0</v>
      </c>
      <c r="AA291" s="204" t="s">
        <v>56</v>
      </c>
      <c r="AB291" s="713" t="s">
        <v>56</v>
      </c>
      <c r="AC291" s="203" t="s">
        <v>56</v>
      </c>
      <c r="AD291" s="205" t="s">
        <v>56</v>
      </c>
      <c r="AE291" s="491">
        <v>0</v>
      </c>
      <c r="AF291" s="204">
        <v>0</v>
      </c>
      <c r="AG291" s="673" t="s">
        <v>56</v>
      </c>
    </row>
    <row r="292" spans="1:33" ht="30" customHeight="1" x14ac:dyDescent="0.25">
      <c r="A292" s="873" t="s">
        <v>49</v>
      </c>
      <c r="B292" s="836" t="s">
        <v>96</v>
      </c>
      <c r="C292" s="836" t="s">
        <v>140</v>
      </c>
      <c r="D292" s="471" t="s">
        <v>652</v>
      </c>
      <c r="E292" s="471" t="s">
        <v>650</v>
      </c>
      <c r="F292" s="472" t="s">
        <v>656</v>
      </c>
      <c r="G292" s="680" t="s">
        <v>650</v>
      </c>
      <c r="H292" s="11" t="s">
        <v>55</v>
      </c>
      <c r="I292" s="14" t="s">
        <v>56</v>
      </c>
      <c r="J292" s="64" t="s">
        <v>56</v>
      </c>
      <c r="K292" s="64" t="s">
        <v>56</v>
      </c>
      <c r="L292" s="64" t="s">
        <v>57</v>
      </c>
      <c r="M292" s="11">
        <v>0</v>
      </c>
      <c r="N292" s="14" t="s">
        <v>58</v>
      </c>
      <c r="O292" s="64" t="s">
        <v>58</v>
      </c>
      <c r="P292" s="64" t="s">
        <v>58</v>
      </c>
      <c r="Q292" s="18">
        <v>0</v>
      </c>
      <c r="R292" s="17" t="s">
        <v>56</v>
      </c>
      <c r="S292" s="64" t="s">
        <v>56</v>
      </c>
      <c r="T292" s="64" t="s">
        <v>58</v>
      </c>
      <c r="U292" s="64" t="s">
        <v>58</v>
      </c>
      <c r="V292" s="64">
        <v>0</v>
      </c>
      <c r="W292" s="11" t="s">
        <v>58</v>
      </c>
      <c r="X292" s="490" t="s">
        <v>179</v>
      </c>
      <c r="Y292" s="203">
        <v>0</v>
      </c>
      <c r="Z292" s="205">
        <v>0</v>
      </c>
      <c r="AA292" s="204" t="s">
        <v>56</v>
      </c>
      <c r="AB292" s="713" t="s">
        <v>56</v>
      </c>
      <c r="AC292" s="203" t="s">
        <v>56</v>
      </c>
      <c r="AD292" s="205" t="s">
        <v>56</v>
      </c>
      <c r="AE292" s="491">
        <v>0</v>
      </c>
      <c r="AF292" s="204">
        <v>0</v>
      </c>
      <c r="AG292" s="673" t="s">
        <v>56</v>
      </c>
    </row>
    <row r="293" spans="1:33" ht="30" customHeight="1" x14ac:dyDescent="0.25">
      <c r="A293" s="873" t="s">
        <v>49</v>
      </c>
      <c r="B293" s="836" t="s">
        <v>96</v>
      </c>
      <c r="C293" s="836" t="s">
        <v>140</v>
      </c>
      <c r="D293" s="471" t="s">
        <v>657</v>
      </c>
      <c r="E293" s="471" t="s">
        <v>595</v>
      </c>
      <c r="F293" s="472" t="s">
        <v>658</v>
      </c>
      <c r="G293" s="680" t="s">
        <v>659</v>
      </c>
      <c r="H293" s="11" t="s">
        <v>55</v>
      </c>
      <c r="I293" s="14" t="s">
        <v>56</v>
      </c>
      <c r="J293" s="64" t="s">
        <v>56</v>
      </c>
      <c r="K293" s="64" t="s">
        <v>56</v>
      </c>
      <c r="L293" s="64" t="s">
        <v>57</v>
      </c>
      <c r="M293" s="11">
        <v>0</v>
      </c>
      <c r="N293" s="14" t="s">
        <v>58</v>
      </c>
      <c r="O293" s="64" t="s">
        <v>58</v>
      </c>
      <c r="P293" s="64" t="s">
        <v>58</v>
      </c>
      <c r="Q293" s="18">
        <v>0</v>
      </c>
      <c r="R293" s="17" t="s">
        <v>56</v>
      </c>
      <c r="S293" s="64" t="s">
        <v>56</v>
      </c>
      <c r="T293" s="64" t="s">
        <v>58</v>
      </c>
      <c r="U293" s="64" t="s">
        <v>58</v>
      </c>
      <c r="V293" s="64">
        <v>0</v>
      </c>
      <c r="W293" s="11" t="s">
        <v>58</v>
      </c>
      <c r="X293" s="490" t="s">
        <v>179</v>
      </c>
      <c r="Y293" s="203">
        <v>0</v>
      </c>
      <c r="Z293" s="205">
        <v>0</v>
      </c>
      <c r="AA293" s="204" t="s">
        <v>56</v>
      </c>
      <c r="AB293" s="713" t="s">
        <v>56</v>
      </c>
      <c r="AC293" s="203" t="s">
        <v>56</v>
      </c>
      <c r="AD293" s="205" t="s">
        <v>56</v>
      </c>
      <c r="AE293" s="491">
        <v>0</v>
      </c>
      <c r="AF293" s="204">
        <v>0</v>
      </c>
      <c r="AG293" s="673" t="s">
        <v>56</v>
      </c>
    </row>
    <row r="294" spans="1:33" ht="30" customHeight="1" x14ac:dyDescent="0.25">
      <c r="A294" s="873" t="s">
        <v>49</v>
      </c>
      <c r="B294" s="836" t="s">
        <v>96</v>
      </c>
      <c r="C294" s="836" t="s">
        <v>140</v>
      </c>
      <c r="D294" s="471" t="s">
        <v>657</v>
      </c>
      <c r="E294" s="471" t="s">
        <v>595</v>
      </c>
      <c r="F294" s="472" t="s">
        <v>660</v>
      </c>
      <c r="G294" s="680" t="s">
        <v>659</v>
      </c>
      <c r="H294" s="11" t="s">
        <v>55</v>
      </c>
      <c r="I294" s="14" t="s">
        <v>56</v>
      </c>
      <c r="J294" s="64" t="s">
        <v>56</v>
      </c>
      <c r="K294" s="64" t="s">
        <v>56</v>
      </c>
      <c r="L294" s="64" t="s">
        <v>57</v>
      </c>
      <c r="M294" s="11">
        <v>0</v>
      </c>
      <c r="N294" s="14" t="s">
        <v>58</v>
      </c>
      <c r="O294" s="64" t="s">
        <v>58</v>
      </c>
      <c r="P294" s="64" t="s">
        <v>58</v>
      </c>
      <c r="Q294" s="18">
        <v>0</v>
      </c>
      <c r="R294" s="17" t="s">
        <v>56</v>
      </c>
      <c r="S294" s="64" t="s">
        <v>56</v>
      </c>
      <c r="T294" s="64" t="s">
        <v>58</v>
      </c>
      <c r="U294" s="64" t="s">
        <v>58</v>
      </c>
      <c r="V294" s="64">
        <v>0</v>
      </c>
      <c r="W294" s="11" t="s">
        <v>58</v>
      </c>
      <c r="X294" s="490" t="s">
        <v>179</v>
      </c>
      <c r="Y294" s="203">
        <v>0</v>
      </c>
      <c r="Z294" s="205">
        <v>0</v>
      </c>
      <c r="AA294" s="204" t="s">
        <v>56</v>
      </c>
      <c r="AB294" s="713" t="s">
        <v>56</v>
      </c>
      <c r="AC294" s="203" t="s">
        <v>56</v>
      </c>
      <c r="AD294" s="205" t="s">
        <v>56</v>
      </c>
      <c r="AE294" s="491">
        <v>0</v>
      </c>
      <c r="AF294" s="204">
        <v>0</v>
      </c>
      <c r="AG294" s="673" t="s">
        <v>56</v>
      </c>
    </row>
    <row r="295" spans="1:33" ht="30" customHeight="1" x14ac:dyDescent="0.25">
      <c r="A295" s="873" t="s">
        <v>49</v>
      </c>
      <c r="B295" s="836" t="s">
        <v>96</v>
      </c>
      <c r="C295" s="836" t="s">
        <v>140</v>
      </c>
      <c r="D295" s="471" t="s">
        <v>657</v>
      </c>
      <c r="E295" s="471" t="s">
        <v>595</v>
      </c>
      <c r="F295" s="472" t="s">
        <v>661</v>
      </c>
      <c r="G295" s="680" t="s">
        <v>662</v>
      </c>
      <c r="H295" s="11" t="s">
        <v>55</v>
      </c>
      <c r="I295" s="14" t="s">
        <v>56</v>
      </c>
      <c r="J295" s="64" t="s">
        <v>56</v>
      </c>
      <c r="K295" s="64" t="s">
        <v>56</v>
      </c>
      <c r="L295" s="64" t="s">
        <v>57</v>
      </c>
      <c r="M295" s="11">
        <v>0</v>
      </c>
      <c r="N295" s="14" t="s">
        <v>58</v>
      </c>
      <c r="O295" s="64" t="s">
        <v>58</v>
      </c>
      <c r="P295" s="64" t="s">
        <v>58</v>
      </c>
      <c r="Q295" s="18">
        <v>0</v>
      </c>
      <c r="R295" s="17" t="s">
        <v>56</v>
      </c>
      <c r="S295" s="64" t="s">
        <v>56</v>
      </c>
      <c r="T295" s="64" t="s">
        <v>58</v>
      </c>
      <c r="U295" s="64" t="s">
        <v>58</v>
      </c>
      <c r="V295" s="64">
        <v>0</v>
      </c>
      <c r="W295" s="11" t="s">
        <v>58</v>
      </c>
      <c r="X295" s="490" t="s">
        <v>179</v>
      </c>
      <c r="Y295" s="203">
        <v>0</v>
      </c>
      <c r="Z295" s="205">
        <v>0</v>
      </c>
      <c r="AA295" s="204" t="s">
        <v>56</v>
      </c>
      <c r="AB295" s="713" t="s">
        <v>56</v>
      </c>
      <c r="AC295" s="203" t="s">
        <v>56</v>
      </c>
      <c r="AD295" s="205" t="s">
        <v>56</v>
      </c>
      <c r="AE295" s="491">
        <v>0</v>
      </c>
      <c r="AF295" s="204">
        <v>0</v>
      </c>
      <c r="AG295" s="673" t="s">
        <v>56</v>
      </c>
    </row>
    <row r="296" spans="1:33" ht="30" customHeight="1" x14ac:dyDescent="0.25">
      <c r="A296" s="873" t="s">
        <v>49</v>
      </c>
      <c r="B296" s="836" t="s">
        <v>96</v>
      </c>
      <c r="C296" s="836" t="s">
        <v>140</v>
      </c>
      <c r="D296" s="471" t="s">
        <v>663</v>
      </c>
      <c r="E296" s="471" t="s">
        <v>663</v>
      </c>
      <c r="F296" s="472" t="s">
        <v>664</v>
      </c>
      <c r="G296" s="680" t="s">
        <v>663</v>
      </c>
      <c r="H296" s="11" t="s">
        <v>55</v>
      </c>
      <c r="I296" s="14" t="s">
        <v>56</v>
      </c>
      <c r="J296" s="64" t="s">
        <v>56</v>
      </c>
      <c r="K296" s="64" t="s">
        <v>56</v>
      </c>
      <c r="L296" s="64" t="s">
        <v>57</v>
      </c>
      <c r="M296" s="11">
        <v>0</v>
      </c>
      <c r="N296" s="14" t="s">
        <v>58</v>
      </c>
      <c r="O296" s="64" t="s">
        <v>58</v>
      </c>
      <c r="P296" s="64" t="s">
        <v>58</v>
      </c>
      <c r="Q296" s="18">
        <v>0</v>
      </c>
      <c r="R296" s="17" t="s">
        <v>56</v>
      </c>
      <c r="S296" s="64" t="s">
        <v>56</v>
      </c>
      <c r="T296" s="64" t="s">
        <v>58</v>
      </c>
      <c r="U296" s="64" t="s">
        <v>58</v>
      </c>
      <c r="V296" s="64">
        <v>0</v>
      </c>
      <c r="W296" s="11" t="s">
        <v>58</v>
      </c>
      <c r="X296" s="490" t="s">
        <v>179</v>
      </c>
      <c r="Y296" s="203">
        <v>0</v>
      </c>
      <c r="Z296" s="205">
        <v>0</v>
      </c>
      <c r="AA296" s="204" t="s">
        <v>56</v>
      </c>
      <c r="AB296" s="713" t="s">
        <v>56</v>
      </c>
      <c r="AC296" s="203" t="s">
        <v>56</v>
      </c>
      <c r="AD296" s="205" t="s">
        <v>56</v>
      </c>
      <c r="AE296" s="491">
        <v>0</v>
      </c>
      <c r="AF296" s="204">
        <v>0</v>
      </c>
      <c r="AG296" s="673" t="s">
        <v>56</v>
      </c>
    </row>
    <row r="297" spans="1:33" ht="30" customHeight="1" x14ac:dyDescent="0.25">
      <c r="A297" s="873" t="s">
        <v>49</v>
      </c>
      <c r="B297" s="836" t="s">
        <v>96</v>
      </c>
      <c r="C297" s="836" t="s">
        <v>140</v>
      </c>
      <c r="D297" s="471" t="s">
        <v>663</v>
      </c>
      <c r="E297" s="471" t="s">
        <v>663</v>
      </c>
      <c r="F297" s="472" t="s">
        <v>665</v>
      </c>
      <c r="G297" s="680" t="s">
        <v>663</v>
      </c>
      <c r="H297" s="11" t="s">
        <v>55</v>
      </c>
      <c r="I297" s="14" t="s">
        <v>56</v>
      </c>
      <c r="J297" s="64" t="s">
        <v>56</v>
      </c>
      <c r="K297" s="64" t="s">
        <v>56</v>
      </c>
      <c r="L297" s="64" t="s">
        <v>57</v>
      </c>
      <c r="M297" s="11">
        <v>0</v>
      </c>
      <c r="N297" s="14" t="s">
        <v>58</v>
      </c>
      <c r="O297" s="64" t="s">
        <v>58</v>
      </c>
      <c r="P297" s="64" t="s">
        <v>58</v>
      </c>
      <c r="Q297" s="18">
        <v>0</v>
      </c>
      <c r="R297" s="17" t="s">
        <v>56</v>
      </c>
      <c r="S297" s="64" t="s">
        <v>56</v>
      </c>
      <c r="T297" s="64" t="s">
        <v>58</v>
      </c>
      <c r="U297" s="64" t="s">
        <v>58</v>
      </c>
      <c r="V297" s="64">
        <v>0</v>
      </c>
      <c r="W297" s="11" t="s">
        <v>58</v>
      </c>
      <c r="X297" s="490" t="s">
        <v>179</v>
      </c>
      <c r="Y297" s="203">
        <v>0</v>
      </c>
      <c r="Z297" s="205">
        <v>0</v>
      </c>
      <c r="AA297" s="204" t="s">
        <v>56</v>
      </c>
      <c r="AB297" s="713" t="s">
        <v>56</v>
      </c>
      <c r="AC297" s="203" t="s">
        <v>56</v>
      </c>
      <c r="AD297" s="205" t="s">
        <v>56</v>
      </c>
      <c r="AE297" s="491">
        <v>0</v>
      </c>
      <c r="AF297" s="204">
        <v>0</v>
      </c>
      <c r="AG297" s="673" t="s">
        <v>56</v>
      </c>
    </row>
    <row r="298" spans="1:33" ht="30" customHeight="1" x14ac:dyDescent="0.25">
      <c r="A298" s="873" t="s">
        <v>49</v>
      </c>
      <c r="B298" s="836" t="s">
        <v>96</v>
      </c>
      <c r="C298" s="836" t="s">
        <v>140</v>
      </c>
      <c r="D298" s="471" t="s">
        <v>663</v>
      </c>
      <c r="E298" s="471" t="s">
        <v>663</v>
      </c>
      <c r="F298" s="472" t="s">
        <v>666</v>
      </c>
      <c r="G298" s="647" t="s">
        <v>663</v>
      </c>
      <c r="H298" s="872" t="s">
        <v>55</v>
      </c>
      <c r="I298" s="14" t="s">
        <v>56</v>
      </c>
      <c r="J298" s="64" t="s">
        <v>56</v>
      </c>
      <c r="K298" s="64" t="s">
        <v>56</v>
      </c>
      <c r="L298" s="64" t="s">
        <v>57</v>
      </c>
      <c r="M298" s="11">
        <v>0</v>
      </c>
      <c r="N298" s="14" t="s">
        <v>58</v>
      </c>
      <c r="O298" s="64" t="s">
        <v>58</v>
      </c>
      <c r="P298" s="64" t="s">
        <v>58</v>
      </c>
      <c r="Q298" s="18">
        <v>0</v>
      </c>
      <c r="R298" s="17" t="s">
        <v>56</v>
      </c>
      <c r="S298" s="64" t="s">
        <v>56</v>
      </c>
      <c r="T298" s="64" t="s">
        <v>58</v>
      </c>
      <c r="U298" s="64" t="s">
        <v>58</v>
      </c>
      <c r="V298" s="64">
        <v>0</v>
      </c>
      <c r="W298" s="11" t="s">
        <v>58</v>
      </c>
      <c r="X298" s="490" t="s">
        <v>179</v>
      </c>
      <c r="Y298" s="203">
        <v>0</v>
      </c>
      <c r="Z298" s="205">
        <v>0</v>
      </c>
      <c r="AA298" s="204" t="s">
        <v>56</v>
      </c>
      <c r="AB298" s="713" t="s">
        <v>56</v>
      </c>
      <c r="AC298" s="203" t="s">
        <v>56</v>
      </c>
      <c r="AD298" s="205" t="s">
        <v>56</v>
      </c>
      <c r="AE298" s="491">
        <v>0</v>
      </c>
      <c r="AF298" s="204">
        <v>0</v>
      </c>
      <c r="AG298" s="673" t="s">
        <v>56</v>
      </c>
    </row>
    <row r="299" spans="1:33" ht="30" customHeight="1" x14ac:dyDescent="0.25">
      <c r="A299" s="873" t="s">
        <v>49</v>
      </c>
      <c r="B299" s="836" t="s">
        <v>96</v>
      </c>
      <c r="C299" s="836" t="s">
        <v>140</v>
      </c>
      <c r="D299" s="471" t="s">
        <v>663</v>
      </c>
      <c r="E299" s="471" t="s">
        <v>663</v>
      </c>
      <c r="F299" s="472" t="s">
        <v>667</v>
      </c>
      <c r="G299" s="680" t="s">
        <v>663</v>
      </c>
      <c r="H299" s="11" t="s">
        <v>55</v>
      </c>
      <c r="I299" s="14" t="s">
        <v>56</v>
      </c>
      <c r="J299" s="64" t="s">
        <v>56</v>
      </c>
      <c r="K299" s="64" t="s">
        <v>56</v>
      </c>
      <c r="L299" s="64" t="s">
        <v>57</v>
      </c>
      <c r="M299" s="11">
        <v>0</v>
      </c>
      <c r="N299" s="14" t="s">
        <v>58</v>
      </c>
      <c r="O299" s="64" t="s">
        <v>58</v>
      </c>
      <c r="P299" s="64" t="s">
        <v>58</v>
      </c>
      <c r="Q299" s="18">
        <v>0</v>
      </c>
      <c r="R299" s="17" t="s">
        <v>56</v>
      </c>
      <c r="S299" s="64" t="s">
        <v>56</v>
      </c>
      <c r="T299" s="64" t="s">
        <v>58</v>
      </c>
      <c r="U299" s="64" t="s">
        <v>58</v>
      </c>
      <c r="V299" s="64">
        <v>0</v>
      </c>
      <c r="W299" s="11" t="s">
        <v>58</v>
      </c>
      <c r="X299" s="490" t="s">
        <v>179</v>
      </c>
      <c r="Y299" s="203">
        <v>0</v>
      </c>
      <c r="Z299" s="205">
        <v>0</v>
      </c>
      <c r="AA299" s="204" t="s">
        <v>56</v>
      </c>
      <c r="AB299" s="713" t="s">
        <v>56</v>
      </c>
      <c r="AC299" s="203" t="s">
        <v>56</v>
      </c>
      <c r="AD299" s="205" t="s">
        <v>56</v>
      </c>
      <c r="AE299" s="491">
        <v>0</v>
      </c>
      <c r="AF299" s="204">
        <v>0</v>
      </c>
      <c r="AG299" s="673" t="s">
        <v>56</v>
      </c>
    </row>
    <row r="300" spans="1:33" ht="30" customHeight="1" x14ac:dyDescent="0.25">
      <c r="A300" s="873" t="s">
        <v>49</v>
      </c>
      <c r="B300" s="836" t="s">
        <v>96</v>
      </c>
      <c r="C300" s="836" t="s">
        <v>140</v>
      </c>
      <c r="D300" s="471" t="s">
        <v>663</v>
      </c>
      <c r="E300" s="471" t="s">
        <v>663</v>
      </c>
      <c r="F300" s="472" t="s">
        <v>668</v>
      </c>
      <c r="G300" s="680" t="s">
        <v>663</v>
      </c>
      <c r="H300" s="11" t="s">
        <v>55</v>
      </c>
      <c r="I300" s="14" t="s">
        <v>56</v>
      </c>
      <c r="J300" s="64" t="s">
        <v>56</v>
      </c>
      <c r="K300" s="64" t="s">
        <v>56</v>
      </c>
      <c r="L300" s="64" t="s">
        <v>57</v>
      </c>
      <c r="M300" s="11">
        <v>0</v>
      </c>
      <c r="N300" s="14" t="s">
        <v>58</v>
      </c>
      <c r="O300" s="64" t="s">
        <v>58</v>
      </c>
      <c r="P300" s="64" t="s">
        <v>58</v>
      </c>
      <c r="Q300" s="18">
        <v>0</v>
      </c>
      <c r="R300" s="17" t="s">
        <v>56</v>
      </c>
      <c r="S300" s="64" t="s">
        <v>56</v>
      </c>
      <c r="T300" s="64" t="s">
        <v>58</v>
      </c>
      <c r="U300" s="64" t="s">
        <v>58</v>
      </c>
      <c r="V300" s="64">
        <v>0</v>
      </c>
      <c r="W300" s="11" t="s">
        <v>58</v>
      </c>
      <c r="X300" s="490" t="s">
        <v>179</v>
      </c>
      <c r="Y300" s="203">
        <v>0</v>
      </c>
      <c r="Z300" s="205">
        <v>0</v>
      </c>
      <c r="AA300" s="204" t="s">
        <v>56</v>
      </c>
      <c r="AB300" s="713" t="s">
        <v>56</v>
      </c>
      <c r="AC300" s="203" t="s">
        <v>56</v>
      </c>
      <c r="AD300" s="205" t="s">
        <v>56</v>
      </c>
      <c r="AE300" s="491">
        <v>0</v>
      </c>
      <c r="AF300" s="204">
        <v>0</v>
      </c>
      <c r="AG300" s="673" t="s">
        <v>56</v>
      </c>
    </row>
    <row r="301" spans="1:33" ht="30" customHeight="1" x14ac:dyDescent="0.25">
      <c r="A301" s="873" t="s">
        <v>49</v>
      </c>
      <c r="B301" s="836" t="s">
        <v>96</v>
      </c>
      <c r="C301" s="836" t="s">
        <v>140</v>
      </c>
      <c r="D301" s="471" t="s">
        <v>663</v>
      </c>
      <c r="E301" s="471" t="s">
        <v>663</v>
      </c>
      <c r="F301" s="472" t="s">
        <v>669</v>
      </c>
      <c r="G301" s="680" t="s">
        <v>663</v>
      </c>
      <c r="H301" s="11" t="s">
        <v>55</v>
      </c>
      <c r="I301" s="14" t="s">
        <v>56</v>
      </c>
      <c r="J301" s="64" t="s">
        <v>56</v>
      </c>
      <c r="K301" s="64" t="s">
        <v>56</v>
      </c>
      <c r="L301" s="64" t="s">
        <v>57</v>
      </c>
      <c r="M301" s="11">
        <v>0</v>
      </c>
      <c r="N301" s="14" t="s">
        <v>58</v>
      </c>
      <c r="O301" s="64" t="s">
        <v>58</v>
      </c>
      <c r="P301" s="64" t="s">
        <v>58</v>
      </c>
      <c r="Q301" s="18">
        <v>0</v>
      </c>
      <c r="R301" s="17" t="s">
        <v>56</v>
      </c>
      <c r="S301" s="64" t="s">
        <v>56</v>
      </c>
      <c r="T301" s="64" t="s">
        <v>58</v>
      </c>
      <c r="U301" s="64" t="s">
        <v>58</v>
      </c>
      <c r="V301" s="64">
        <v>0</v>
      </c>
      <c r="W301" s="11" t="s">
        <v>58</v>
      </c>
      <c r="X301" s="490" t="s">
        <v>179</v>
      </c>
      <c r="Y301" s="203">
        <v>0</v>
      </c>
      <c r="Z301" s="205">
        <v>0</v>
      </c>
      <c r="AA301" s="204" t="s">
        <v>56</v>
      </c>
      <c r="AB301" s="713" t="s">
        <v>56</v>
      </c>
      <c r="AC301" s="203" t="s">
        <v>56</v>
      </c>
      <c r="AD301" s="205" t="s">
        <v>56</v>
      </c>
      <c r="AE301" s="491">
        <v>0</v>
      </c>
      <c r="AF301" s="204">
        <v>0</v>
      </c>
      <c r="AG301" s="673" t="s">
        <v>56</v>
      </c>
    </row>
    <row r="302" spans="1:33" ht="30" customHeight="1" x14ac:dyDescent="0.25">
      <c r="A302" s="873" t="s">
        <v>49</v>
      </c>
      <c r="B302" s="836" t="s">
        <v>96</v>
      </c>
      <c r="C302" s="836" t="s">
        <v>140</v>
      </c>
      <c r="D302" s="471" t="s">
        <v>146</v>
      </c>
      <c r="E302" s="471" t="s">
        <v>146</v>
      </c>
      <c r="F302" s="472" t="s">
        <v>670</v>
      </c>
      <c r="G302" s="680" t="s">
        <v>631</v>
      </c>
      <c r="H302" s="11" t="s">
        <v>55</v>
      </c>
      <c r="I302" s="14" t="s">
        <v>56</v>
      </c>
      <c r="J302" s="64" t="s">
        <v>56</v>
      </c>
      <c r="K302" s="64" t="s">
        <v>56</v>
      </c>
      <c r="L302" s="64" t="s">
        <v>57</v>
      </c>
      <c r="M302" s="11">
        <v>0</v>
      </c>
      <c r="N302" s="14" t="s">
        <v>58</v>
      </c>
      <c r="O302" s="64" t="s">
        <v>58</v>
      </c>
      <c r="P302" s="64" t="s">
        <v>58</v>
      </c>
      <c r="Q302" s="18">
        <v>0</v>
      </c>
      <c r="R302" s="17" t="s">
        <v>56</v>
      </c>
      <c r="S302" s="64" t="s">
        <v>56</v>
      </c>
      <c r="T302" s="64" t="s">
        <v>58</v>
      </c>
      <c r="U302" s="64" t="s">
        <v>58</v>
      </c>
      <c r="V302" s="64">
        <v>0</v>
      </c>
      <c r="W302" s="11" t="s">
        <v>58</v>
      </c>
      <c r="X302" s="490" t="s">
        <v>179</v>
      </c>
      <c r="Y302" s="203">
        <v>0</v>
      </c>
      <c r="Z302" s="205">
        <v>0</v>
      </c>
      <c r="AA302" s="204" t="s">
        <v>56</v>
      </c>
      <c r="AB302" s="713" t="s">
        <v>56</v>
      </c>
      <c r="AC302" s="203" t="s">
        <v>56</v>
      </c>
      <c r="AD302" s="205" t="s">
        <v>56</v>
      </c>
      <c r="AE302" s="491">
        <v>0</v>
      </c>
      <c r="AF302" s="204">
        <v>0</v>
      </c>
      <c r="AG302" s="673" t="s">
        <v>56</v>
      </c>
    </row>
    <row r="303" spans="1:33" ht="30" customHeight="1" x14ac:dyDescent="0.25">
      <c r="A303" s="873" t="s">
        <v>49</v>
      </c>
      <c r="B303" s="836" t="s">
        <v>96</v>
      </c>
      <c r="C303" s="836" t="s">
        <v>140</v>
      </c>
      <c r="D303" s="471" t="s">
        <v>146</v>
      </c>
      <c r="E303" s="471" t="s">
        <v>146</v>
      </c>
      <c r="F303" s="472" t="s">
        <v>671</v>
      </c>
      <c r="G303" s="680" t="s">
        <v>146</v>
      </c>
      <c r="H303" s="11" t="s">
        <v>55</v>
      </c>
      <c r="I303" s="14" t="s">
        <v>56</v>
      </c>
      <c r="J303" s="64" t="s">
        <v>56</v>
      </c>
      <c r="K303" s="64" t="s">
        <v>56</v>
      </c>
      <c r="L303" s="64" t="s">
        <v>57</v>
      </c>
      <c r="M303" s="11">
        <v>0</v>
      </c>
      <c r="N303" s="14" t="s">
        <v>58</v>
      </c>
      <c r="O303" s="64" t="s">
        <v>58</v>
      </c>
      <c r="P303" s="64" t="s">
        <v>58</v>
      </c>
      <c r="Q303" s="18">
        <v>0</v>
      </c>
      <c r="R303" s="17" t="s">
        <v>56</v>
      </c>
      <c r="S303" s="64" t="s">
        <v>56</v>
      </c>
      <c r="T303" s="64" t="s">
        <v>58</v>
      </c>
      <c r="U303" s="64" t="s">
        <v>58</v>
      </c>
      <c r="V303" s="64">
        <v>0</v>
      </c>
      <c r="W303" s="11" t="s">
        <v>58</v>
      </c>
      <c r="X303" s="490" t="s">
        <v>179</v>
      </c>
      <c r="Y303" s="203">
        <v>0</v>
      </c>
      <c r="Z303" s="205">
        <v>0</v>
      </c>
      <c r="AA303" s="204" t="s">
        <v>56</v>
      </c>
      <c r="AB303" s="713" t="s">
        <v>56</v>
      </c>
      <c r="AC303" s="203" t="s">
        <v>56</v>
      </c>
      <c r="AD303" s="205" t="s">
        <v>56</v>
      </c>
      <c r="AE303" s="491">
        <v>0</v>
      </c>
      <c r="AF303" s="204">
        <v>0</v>
      </c>
      <c r="AG303" s="673" t="s">
        <v>56</v>
      </c>
    </row>
    <row r="304" spans="1:33" ht="30" customHeight="1" x14ac:dyDescent="0.25">
      <c r="A304" s="873" t="s">
        <v>49</v>
      </c>
      <c r="B304" s="836" t="s">
        <v>96</v>
      </c>
      <c r="C304" s="836" t="s">
        <v>140</v>
      </c>
      <c r="D304" s="471" t="s">
        <v>146</v>
      </c>
      <c r="E304" s="471" t="s">
        <v>146</v>
      </c>
      <c r="F304" s="472" t="s">
        <v>672</v>
      </c>
      <c r="G304" s="680" t="s">
        <v>631</v>
      </c>
      <c r="H304" s="11" t="s">
        <v>55</v>
      </c>
      <c r="I304" s="14" t="s">
        <v>56</v>
      </c>
      <c r="J304" s="64" t="s">
        <v>56</v>
      </c>
      <c r="K304" s="64" t="s">
        <v>56</v>
      </c>
      <c r="L304" s="64" t="s">
        <v>57</v>
      </c>
      <c r="M304" s="11">
        <v>0</v>
      </c>
      <c r="N304" s="14" t="s">
        <v>58</v>
      </c>
      <c r="O304" s="64" t="s">
        <v>58</v>
      </c>
      <c r="P304" s="64" t="s">
        <v>58</v>
      </c>
      <c r="Q304" s="18">
        <v>0</v>
      </c>
      <c r="R304" s="17" t="s">
        <v>56</v>
      </c>
      <c r="S304" s="64" t="s">
        <v>56</v>
      </c>
      <c r="T304" s="64" t="s">
        <v>58</v>
      </c>
      <c r="U304" s="64" t="s">
        <v>58</v>
      </c>
      <c r="V304" s="64">
        <v>0</v>
      </c>
      <c r="W304" s="11" t="s">
        <v>58</v>
      </c>
      <c r="X304" s="490" t="s">
        <v>179</v>
      </c>
      <c r="Y304" s="203">
        <v>0</v>
      </c>
      <c r="Z304" s="205">
        <v>0</v>
      </c>
      <c r="AA304" s="204" t="s">
        <v>56</v>
      </c>
      <c r="AB304" s="713" t="s">
        <v>56</v>
      </c>
      <c r="AC304" s="203" t="s">
        <v>56</v>
      </c>
      <c r="AD304" s="205" t="s">
        <v>56</v>
      </c>
      <c r="AE304" s="491">
        <v>0</v>
      </c>
      <c r="AF304" s="204">
        <v>0</v>
      </c>
      <c r="AG304" s="673" t="s">
        <v>56</v>
      </c>
    </row>
    <row r="305" spans="1:33" ht="30" customHeight="1" x14ac:dyDescent="0.25">
      <c r="A305" s="873" t="s">
        <v>49</v>
      </c>
      <c r="B305" s="836" t="s">
        <v>96</v>
      </c>
      <c r="C305" s="836" t="s">
        <v>140</v>
      </c>
      <c r="D305" s="471" t="s">
        <v>146</v>
      </c>
      <c r="E305" s="471" t="s">
        <v>146</v>
      </c>
      <c r="F305" s="472" t="s">
        <v>673</v>
      </c>
      <c r="G305" s="680" t="s">
        <v>631</v>
      </c>
      <c r="H305" s="11" t="s">
        <v>55</v>
      </c>
      <c r="I305" s="14" t="s">
        <v>56</v>
      </c>
      <c r="J305" s="64" t="s">
        <v>56</v>
      </c>
      <c r="K305" s="64" t="s">
        <v>56</v>
      </c>
      <c r="L305" s="64" t="s">
        <v>57</v>
      </c>
      <c r="M305" s="11">
        <v>0</v>
      </c>
      <c r="N305" s="14" t="s">
        <v>58</v>
      </c>
      <c r="O305" s="64" t="s">
        <v>58</v>
      </c>
      <c r="P305" s="64" t="s">
        <v>58</v>
      </c>
      <c r="Q305" s="18">
        <v>0</v>
      </c>
      <c r="R305" s="17" t="s">
        <v>56</v>
      </c>
      <c r="S305" s="64" t="s">
        <v>56</v>
      </c>
      <c r="T305" s="64" t="s">
        <v>58</v>
      </c>
      <c r="U305" s="64" t="s">
        <v>58</v>
      </c>
      <c r="V305" s="64">
        <v>0</v>
      </c>
      <c r="W305" s="11" t="s">
        <v>58</v>
      </c>
      <c r="X305" s="490" t="s">
        <v>179</v>
      </c>
      <c r="Y305" s="203">
        <v>0</v>
      </c>
      <c r="Z305" s="205">
        <v>0</v>
      </c>
      <c r="AA305" s="204" t="s">
        <v>56</v>
      </c>
      <c r="AB305" s="713" t="s">
        <v>56</v>
      </c>
      <c r="AC305" s="203" t="s">
        <v>56</v>
      </c>
      <c r="AD305" s="205" t="s">
        <v>56</v>
      </c>
      <c r="AE305" s="491">
        <v>0</v>
      </c>
      <c r="AF305" s="204">
        <v>0</v>
      </c>
      <c r="AG305" s="673" t="s">
        <v>56</v>
      </c>
    </row>
    <row r="306" spans="1:33" ht="30" customHeight="1" x14ac:dyDescent="0.25">
      <c r="A306" s="873" t="s">
        <v>49</v>
      </c>
      <c r="B306" s="836" t="s">
        <v>96</v>
      </c>
      <c r="C306" s="836" t="s">
        <v>140</v>
      </c>
      <c r="D306" s="471" t="s">
        <v>674</v>
      </c>
      <c r="E306" s="471" t="s">
        <v>142</v>
      </c>
      <c r="F306" s="472" t="s">
        <v>675</v>
      </c>
      <c r="G306" s="680" t="s">
        <v>142</v>
      </c>
      <c r="H306" s="11" t="s">
        <v>55</v>
      </c>
      <c r="I306" s="14" t="s">
        <v>56</v>
      </c>
      <c r="J306" s="64" t="s">
        <v>56</v>
      </c>
      <c r="K306" s="64" t="s">
        <v>56</v>
      </c>
      <c r="L306" s="64" t="s">
        <v>57</v>
      </c>
      <c r="M306" s="11">
        <v>1</v>
      </c>
      <c r="N306" s="14" t="s">
        <v>58</v>
      </c>
      <c r="O306" s="64" t="s">
        <v>58</v>
      </c>
      <c r="P306" s="64" t="s">
        <v>58</v>
      </c>
      <c r="Q306" s="18">
        <v>0</v>
      </c>
      <c r="R306" s="17" t="s">
        <v>56</v>
      </c>
      <c r="S306" s="64" t="s">
        <v>56</v>
      </c>
      <c r="T306" s="64" t="s">
        <v>58</v>
      </c>
      <c r="U306" s="64" t="s">
        <v>58</v>
      </c>
      <c r="V306" s="64">
        <v>0</v>
      </c>
      <c r="W306" s="11" t="s">
        <v>58</v>
      </c>
      <c r="X306" s="490" t="s">
        <v>179</v>
      </c>
      <c r="Y306" s="203">
        <v>0</v>
      </c>
      <c r="Z306" s="205">
        <v>0</v>
      </c>
      <c r="AA306" s="204" t="s">
        <v>56</v>
      </c>
      <c r="AB306" s="713" t="s">
        <v>56</v>
      </c>
      <c r="AC306" s="203" t="s">
        <v>56</v>
      </c>
      <c r="AD306" s="205" t="s">
        <v>56</v>
      </c>
      <c r="AE306" s="491">
        <v>0</v>
      </c>
      <c r="AF306" s="204">
        <v>0</v>
      </c>
      <c r="AG306" s="673" t="s">
        <v>56</v>
      </c>
    </row>
    <row r="307" spans="1:33" ht="30" customHeight="1" x14ac:dyDescent="0.25">
      <c r="A307" s="873" t="s">
        <v>49</v>
      </c>
      <c r="B307" s="836" t="s">
        <v>96</v>
      </c>
      <c r="C307" s="836" t="s">
        <v>140</v>
      </c>
      <c r="D307" s="471" t="s">
        <v>674</v>
      </c>
      <c r="E307" s="471" t="s">
        <v>142</v>
      </c>
      <c r="F307" s="472" t="s">
        <v>676</v>
      </c>
      <c r="G307" s="647" t="s">
        <v>677</v>
      </c>
      <c r="H307" s="872" t="s">
        <v>55</v>
      </c>
      <c r="I307" s="14" t="s">
        <v>56</v>
      </c>
      <c r="J307" s="64" t="s">
        <v>56</v>
      </c>
      <c r="K307" s="64" t="s">
        <v>56</v>
      </c>
      <c r="L307" s="64" t="s">
        <v>57</v>
      </c>
      <c r="M307" s="11">
        <v>0</v>
      </c>
      <c r="N307" s="14" t="s">
        <v>58</v>
      </c>
      <c r="O307" s="64" t="s">
        <v>58</v>
      </c>
      <c r="P307" s="64" t="s">
        <v>58</v>
      </c>
      <c r="Q307" s="18">
        <v>0</v>
      </c>
      <c r="R307" s="17" t="s">
        <v>56</v>
      </c>
      <c r="S307" s="64" t="s">
        <v>56</v>
      </c>
      <c r="T307" s="64" t="s">
        <v>58</v>
      </c>
      <c r="U307" s="64" t="s">
        <v>58</v>
      </c>
      <c r="V307" s="64">
        <v>0</v>
      </c>
      <c r="W307" s="11" t="s">
        <v>58</v>
      </c>
      <c r="X307" s="490" t="s">
        <v>179</v>
      </c>
      <c r="Y307" s="203">
        <v>0</v>
      </c>
      <c r="Z307" s="205">
        <v>0</v>
      </c>
      <c r="AA307" s="204" t="s">
        <v>56</v>
      </c>
      <c r="AB307" s="713" t="s">
        <v>56</v>
      </c>
      <c r="AC307" s="203" t="s">
        <v>56</v>
      </c>
      <c r="AD307" s="205" t="s">
        <v>56</v>
      </c>
      <c r="AE307" s="491">
        <v>0</v>
      </c>
      <c r="AF307" s="204">
        <v>0</v>
      </c>
      <c r="AG307" s="673" t="s">
        <v>56</v>
      </c>
    </row>
    <row r="308" spans="1:33" ht="30" customHeight="1" x14ac:dyDescent="0.25">
      <c r="A308" s="873" t="s">
        <v>49</v>
      </c>
      <c r="B308" s="836" t="s">
        <v>96</v>
      </c>
      <c r="C308" s="836" t="s">
        <v>140</v>
      </c>
      <c r="D308" s="471" t="s">
        <v>590</v>
      </c>
      <c r="E308" s="471" t="s">
        <v>590</v>
      </c>
      <c r="F308" s="472" t="s">
        <v>678</v>
      </c>
      <c r="G308" s="680" t="s">
        <v>679</v>
      </c>
      <c r="H308" s="11" t="s">
        <v>55</v>
      </c>
      <c r="I308" s="14" t="s">
        <v>56</v>
      </c>
      <c r="J308" s="64" t="s">
        <v>56</v>
      </c>
      <c r="K308" s="64" t="s">
        <v>56</v>
      </c>
      <c r="L308" s="64" t="s">
        <v>57</v>
      </c>
      <c r="M308" s="11">
        <v>0</v>
      </c>
      <c r="N308" s="14" t="s">
        <v>58</v>
      </c>
      <c r="O308" s="64" t="s">
        <v>58</v>
      </c>
      <c r="P308" s="64" t="s">
        <v>58</v>
      </c>
      <c r="Q308" s="18">
        <v>0</v>
      </c>
      <c r="R308" s="17" t="s">
        <v>56</v>
      </c>
      <c r="S308" s="64" t="s">
        <v>56</v>
      </c>
      <c r="T308" s="64" t="s">
        <v>58</v>
      </c>
      <c r="U308" s="64" t="s">
        <v>58</v>
      </c>
      <c r="V308" s="64">
        <v>0</v>
      </c>
      <c r="W308" s="11" t="s">
        <v>58</v>
      </c>
      <c r="X308" s="490" t="s">
        <v>179</v>
      </c>
      <c r="Y308" s="203">
        <v>0</v>
      </c>
      <c r="Z308" s="205">
        <v>0</v>
      </c>
      <c r="AA308" s="204" t="s">
        <v>56</v>
      </c>
      <c r="AB308" s="713" t="s">
        <v>56</v>
      </c>
      <c r="AC308" s="203" t="s">
        <v>56</v>
      </c>
      <c r="AD308" s="205" t="s">
        <v>56</v>
      </c>
      <c r="AE308" s="491">
        <v>0</v>
      </c>
      <c r="AF308" s="204">
        <v>0</v>
      </c>
      <c r="AG308" s="673" t="s">
        <v>56</v>
      </c>
    </row>
    <row r="309" spans="1:33" ht="30" customHeight="1" x14ac:dyDescent="0.25">
      <c r="A309" s="873" t="s">
        <v>49</v>
      </c>
      <c r="B309" s="836" t="s">
        <v>96</v>
      </c>
      <c r="C309" s="836" t="s">
        <v>140</v>
      </c>
      <c r="D309" s="471" t="s">
        <v>590</v>
      </c>
      <c r="E309" s="471" t="s">
        <v>590</v>
      </c>
      <c r="F309" s="472" t="s">
        <v>680</v>
      </c>
      <c r="G309" s="647" t="s">
        <v>590</v>
      </c>
      <c r="H309" s="872" t="s">
        <v>55</v>
      </c>
      <c r="I309" s="14" t="s">
        <v>56</v>
      </c>
      <c r="J309" s="64" t="s">
        <v>56</v>
      </c>
      <c r="K309" s="64" t="s">
        <v>56</v>
      </c>
      <c r="L309" s="64" t="s">
        <v>57</v>
      </c>
      <c r="M309" s="11">
        <v>0</v>
      </c>
      <c r="N309" s="14" t="s">
        <v>58</v>
      </c>
      <c r="O309" s="64" t="s">
        <v>58</v>
      </c>
      <c r="P309" s="64" t="s">
        <v>58</v>
      </c>
      <c r="Q309" s="18">
        <v>0</v>
      </c>
      <c r="R309" s="17" t="s">
        <v>56</v>
      </c>
      <c r="S309" s="64" t="s">
        <v>56</v>
      </c>
      <c r="T309" s="64" t="s">
        <v>58</v>
      </c>
      <c r="U309" s="64" t="s">
        <v>58</v>
      </c>
      <c r="V309" s="64">
        <v>0</v>
      </c>
      <c r="W309" s="11" t="s">
        <v>58</v>
      </c>
      <c r="X309" s="490" t="s">
        <v>179</v>
      </c>
      <c r="Y309" s="203">
        <v>0</v>
      </c>
      <c r="Z309" s="205">
        <v>0</v>
      </c>
      <c r="AA309" s="204" t="s">
        <v>56</v>
      </c>
      <c r="AB309" s="713" t="s">
        <v>56</v>
      </c>
      <c r="AC309" s="203" t="s">
        <v>56</v>
      </c>
      <c r="AD309" s="205" t="s">
        <v>56</v>
      </c>
      <c r="AE309" s="491">
        <v>0</v>
      </c>
      <c r="AF309" s="204">
        <v>0</v>
      </c>
      <c r="AG309" s="673" t="s">
        <v>56</v>
      </c>
    </row>
    <row r="310" spans="1:33" ht="30" customHeight="1" x14ac:dyDescent="0.25">
      <c r="A310" s="873" t="s">
        <v>49</v>
      </c>
      <c r="B310" s="836" t="s">
        <v>96</v>
      </c>
      <c r="C310" s="836" t="s">
        <v>140</v>
      </c>
      <c r="D310" s="471" t="s">
        <v>590</v>
      </c>
      <c r="E310" s="471" t="s">
        <v>590</v>
      </c>
      <c r="F310" s="472" t="s">
        <v>681</v>
      </c>
      <c r="G310" s="680" t="s">
        <v>590</v>
      </c>
      <c r="H310" s="11" t="s">
        <v>55</v>
      </c>
      <c r="I310" s="14" t="s">
        <v>56</v>
      </c>
      <c r="J310" s="64" t="s">
        <v>56</v>
      </c>
      <c r="K310" s="64" t="s">
        <v>56</v>
      </c>
      <c r="L310" s="64" t="s">
        <v>57</v>
      </c>
      <c r="M310" s="11">
        <v>0</v>
      </c>
      <c r="N310" s="14" t="s">
        <v>58</v>
      </c>
      <c r="O310" s="64" t="s">
        <v>58</v>
      </c>
      <c r="P310" s="64" t="s">
        <v>58</v>
      </c>
      <c r="Q310" s="18">
        <v>0</v>
      </c>
      <c r="R310" s="17" t="s">
        <v>56</v>
      </c>
      <c r="S310" s="64" t="s">
        <v>56</v>
      </c>
      <c r="T310" s="64" t="s">
        <v>58</v>
      </c>
      <c r="U310" s="64" t="s">
        <v>58</v>
      </c>
      <c r="V310" s="64">
        <v>0</v>
      </c>
      <c r="W310" s="11" t="s">
        <v>58</v>
      </c>
      <c r="X310" s="490" t="s">
        <v>179</v>
      </c>
      <c r="Y310" s="203">
        <v>0</v>
      </c>
      <c r="Z310" s="205">
        <v>0</v>
      </c>
      <c r="AA310" s="204" t="s">
        <v>56</v>
      </c>
      <c r="AB310" s="713" t="s">
        <v>56</v>
      </c>
      <c r="AC310" s="203" t="s">
        <v>56</v>
      </c>
      <c r="AD310" s="205" t="s">
        <v>56</v>
      </c>
      <c r="AE310" s="491">
        <v>0</v>
      </c>
      <c r="AF310" s="204">
        <v>0</v>
      </c>
      <c r="AG310" s="673" t="s">
        <v>56</v>
      </c>
    </row>
    <row r="311" spans="1:33" ht="30" customHeight="1" x14ac:dyDescent="0.25">
      <c r="A311" s="873" t="s">
        <v>49</v>
      </c>
      <c r="B311" s="836" t="s">
        <v>96</v>
      </c>
      <c r="C311" s="836" t="s">
        <v>140</v>
      </c>
      <c r="D311" s="471" t="s">
        <v>590</v>
      </c>
      <c r="E311" s="471" t="s">
        <v>590</v>
      </c>
      <c r="F311" s="472" t="s">
        <v>682</v>
      </c>
      <c r="G311" s="680" t="s">
        <v>590</v>
      </c>
      <c r="H311" s="11" t="s">
        <v>55</v>
      </c>
      <c r="I311" s="14" t="s">
        <v>56</v>
      </c>
      <c r="J311" s="64" t="s">
        <v>56</v>
      </c>
      <c r="K311" s="64" t="s">
        <v>56</v>
      </c>
      <c r="L311" s="64" t="s">
        <v>57</v>
      </c>
      <c r="M311" s="11">
        <v>0</v>
      </c>
      <c r="N311" s="14">
        <v>0</v>
      </c>
      <c r="O311" s="64">
        <v>0</v>
      </c>
      <c r="P311" s="64">
        <v>0</v>
      </c>
      <c r="Q311" s="18">
        <v>0</v>
      </c>
      <c r="R311" s="17" t="s">
        <v>56</v>
      </c>
      <c r="S311" s="64" t="s">
        <v>56</v>
      </c>
      <c r="T311" s="64" t="s">
        <v>58</v>
      </c>
      <c r="U311" s="64" t="s">
        <v>58</v>
      </c>
      <c r="V311" s="64">
        <v>0</v>
      </c>
      <c r="W311" s="11" t="s">
        <v>58</v>
      </c>
      <c r="X311" s="490" t="s">
        <v>179</v>
      </c>
      <c r="Y311" s="203">
        <v>0</v>
      </c>
      <c r="Z311" s="205">
        <v>0</v>
      </c>
      <c r="AA311" s="204" t="s">
        <v>56</v>
      </c>
      <c r="AB311" s="713" t="s">
        <v>56</v>
      </c>
      <c r="AC311" s="203" t="s">
        <v>56</v>
      </c>
      <c r="AD311" s="205" t="s">
        <v>56</v>
      </c>
      <c r="AE311" s="491">
        <v>0</v>
      </c>
      <c r="AF311" s="204">
        <v>0</v>
      </c>
      <c r="AG311" s="673" t="s">
        <v>56</v>
      </c>
    </row>
    <row r="312" spans="1:33" ht="30" customHeight="1" x14ac:dyDescent="0.25">
      <c r="A312" s="873" t="s">
        <v>49</v>
      </c>
      <c r="B312" s="836" t="s">
        <v>96</v>
      </c>
      <c r="C312" s="836" t="s">
        <v>140</v>
      </c>
      <c r="D312" s="471" t="s">
        <v>590</v>
      </c>
      <c r="E312" s="471" t="s">
        <v>590</v>
      </c>
      <c r="F312" s="472" t="s">
        <v>683</v>
      </c>
      <c r="G312" s="647" t="s">
        <v>590</v>
      </c>
      <c r="H312" s="872" t="s">
        <v>55</v>
      </c>
      <c r="I312" s="14" t="s">
        <v>56</v>
      </c>
      <c r="J312" s="64" t="s">
        <v>56</v>
      </c>
      <c r="K312" s="64" t="s">
        <v>56</v>
      </c>
      <c r="L312" s="64" t="s">
        <v>57</v>
      </c>
      <c r="M312" s="11">
        <v>0</v>
      </c>
      <c r="N312" s="14" t="s">
        <v>58</v>
      </c>
      <c r="O312" s="64" t="s">
        <v>58</v>
      </c>
      <c r="P312" s="64" t="s">
        <v>58</v>
      </c>
      <c r="Q312" s="18">
        <v>0</v>
      </c>
      <c r="R312" s="17" t="s">
        <v>56</v>
      </c>
      <c r="S312" s="64" t="s">
        <v>56</v>
      </c>
      <c r="T312" s="64" t="s">
        <v>58</v>
      </c>
      <c r="U312" s="64" t="s">
        <v>58</v>
      </c>
      <c r="V312" s="64">
        <v>0</v>
      </c>
      <c r="W312" s="11" t="s">
        <v>58</v>
      </c>
      <c r="X312" s="490" t="s">
        <v>179</v>
      </c>
      <c r="Y312" s="203">
        <v>0</v>
      </c>
      <c r="Z312" s="205">
        <v>0</v>
      </c>
      <c r="AA312" s="204" t="s">
        <v>56</v>
      </c>
      <c r="AB312" s="713" t="s">
        <v>56</v>
      </c>
      <c r="AC312" s="203" t="s">
        <v>56</v>
      </c>
      <c r="AD312" s="205" t="s">
        <v>56</v>
      </c>
      <c r="AE312" s="491">
        <v>0</v>
      </c>
      <c r="AF312" s="204">
        <v>0</v>
      </c>
      <c r="AG312" s="673" t="s">
        <v>56</v>
      </c>
    </row>
    <row r="313" spans="1:33" ht="30" customHeight="1" x14ac:dyDescent="0.25">
      <c r="A313" s="873" t="s">
        <v>49</v>
      </c>
      <c r="B313" s="836" t="s">
        <v>96</v>
      </c>
      <c r="C313" s="836" t="s">
        <v>140</v>
      </c>
      <c r="D313" s="471" t="s">
        <v>590</v>
      </c>
      <c r="E313" s="471" t="s">
        <v>590</v>
      </c>
      <c r="F313" s="472" t="s">
        <v>684</v>
      </c>
      <c r="G313" s="680" t="s">
        <v>685</v>
      </c>
      <c r="H313" s="11" t="s">
        <v>55</v>
      </c>
      <c r="I313" s="14" t="s">
        <v>56</v>
      </c>
      <c r="J313" s="64" t="s">
        <v>56</v>
      </c>
      <c r="K313" s="64" t="s">
        <v>56</v>
      </c>
      <c r="L313" s="64" t="s">
        <v>57</v>
      </c>
      <c r="M313" s="11">
        <v>0</v>
      </c>
      <c r="N313" s="14" t="s">
        <v>58</v>
      </c>
      <c r="O313" s="64" t="s">
        <v>58</v>
      </c>
      <c r="P313" s="64" t="s">
        <v>58</v>
      </c>
      <c r="Q313" s="18">
        <v>0</v>
      </c>
      <c r="R313" s="17" t="s">
        <v>56</v>
      </c>
      <c r="S313" s="64" t="s">
        <v>56</v>
      </c>
      <c r="T313" s="64" t="s">
        <v>58</v>
      </c>
      <c r="U313" s="64" t="s">
        <v>58</v>
      </c>
      <c r="V313" s="64">
        <v>0</v>
      </c>
      <c r="W313" s="11" t="s">
        <v>58</v>
      </c>
      <c r="X313" s="490" t="s">
        <v>179</v>
      </c>
      <c r="Y313" s="203">
        <v>0</v>
      </c>
      <c r="Z313" s="205">
        <v>0</v>
      </c>
      <c r="AA313" s="204" t="s">
        <v>56</v>
      </c>
      <c r="AB313" s="713" t="s">
        <v>56</v>
      </c>
      <c r="AC313" s="203" t="s">
        <v>56</v>
      </c>
      <c r="AD313" s="205" t="s">
        <v>56</v>
      </c>
      <c r="AE313" s="491">
        <v>0</v>
      </c>
      <c r="AF313" s="204">
        <v>0</v>
      </c>
      <c r="AG313" s="673" t="s">
        <v>56</v>
      </c>
    </row>
    <row r="314" spans="1:33" ht="30" customHeight="1" x14ac:dyDescent="0.25">
      <c r="A314" s="873" t="s">
        <v>49</v>
      </c>
      <c r="B314" s="836" t="s">
        <v>96</v>
      </c>
      <c r="C314" s="836" t="s">
        <v>140</v>
      </c>
      <c r="D314" s="471" t="s">
        <v>686</v>
      </c>
      <c r="E314" s="471" t="s">
        <v>580</v>
      </c>
      <c r="F314" s="472" t="s">
        <v>687</v>
      </c>
      <c r="G314" s="680" t="s">
        <v>654</v>
      </c>
      <c r="H314" s="11" t="s">
        <v>55</v>
      </c>
      <c r="I314" s="14" t="s">
        <v>56</v>
      </c>
      <c r="J314" s="64" t="s">
        <v>56</v>
      </c>
      <c r="K314" s="64" t="s">
        <v>56</v>
      </c>
      <c r="L314" s="64" t="s">
        <v>57</v>
      </c>
      <c r="M314" s="11">
        <v>0</v>
      </c>
      <c r="N314" s="682" t="s">
        <v>58</v>
      </c>
      <c r="O314" s="196" t="s">
        <v>58</v>
      </c>
      <c r="P314" s="196" t="s">
        <v>58</v>
      </c>
      <c r="Q314" s="223">
        <v>0</v>
      </c>
      <c r="R314" s="17" t="s">
        <v>56</v>
      </c>
      <c r="S314" s="64" t="s">
        <v>56</v>
      </c>
      <c r="T314" s="64" t="s">
        <v>58</v>
      </c>
      <c r="U314" s="64" t="s">
        <v>58</v>
      </c>
      <c r="V314" s="64">
        <v>0</v>
      </c>
      <c r="W314" s="11" t="s">
        <v>58</v>
      </c>
      <c r="X314" s="490" t="s">
        <v>179</v>
      </c>
      <c r="Y314" s="203">
        <v>0</v>
      </c>
      <c r="Z314" s="205">
        <v>0</v>
      </c>
      <c r="AA314" s="204" t="s">
        <v>56</v>
      </c>
      <c r="AB314" s="713" t="s">
        <v>56</v>
      </c>
      <c r="AC314" s="203" t="s">
        <v>56</v>
      </c>
      <c r="AD314" s="205" t="s">
        <v>56</v>
      </c>
      <c r="AE314" s="491">
        <v>0</v>
      </c>
      <c r="AF314" s="204">
        <v>0</v>
      </c>
      <c r="AG314" s="673" t="s">
        <v>56</v>
      </c>
    </row>
    <row r="315" spans="1:33" ht="30" customHeight="1" x14ac:dyDescent="0.25">
      <c r="A315" s="873" t="s">
        <v>49</v>
      </c>
      <c r="B315" s="836" t="s">
        <v>96</v>
      </c>
      <c r="C315" s="836" t="s">
        <v>140</v>
      </c>
      <c r="D315" s="471" t="s">
        <v>168</v>
      </c>
      <c r="E315" s="471" t="s">
        <v>169</v>
      </c>
      <c r="F315" s="472" t="s">
        <v>688</v>
      </c>
      <c r="G315" s="680" t="s">
        <v>610</v>
      </c>
      <c r="H315" s="11" t="s">
        <v>55</v>
      </c>
      <c r="I315" s="14" t="s">
        <v>56</v>
      </c>
      <c r="J315" s="64" t="s">
        <v>56</v>
      </c>
      <c r="K315" s="64" t="s">
        <v>56</v>
      </c>
      <c r="L315" s="64" t="s">
        <v>57</v>
      </c>
      <c r="M315" s="11">
        <v>0</v>
      </c>
      <c r="N315" s="14" t="s">
        <v>58</v>
      </c>
      <c r="O315" s="64" t="s">
        <v>58</v>
      </c>
      <c r="P315" s="64" t="s">
        <v>58</v>
      </c>
      <c r="Q315" s="18">
        <v>0</v>
      </c>
      <c r="R315" s="17" t="s">
        <v>56</v>
      </c>
      <c r="S315" s="64" t="s">
        <v>56</v>
      </c>
      <c r="T315" s="64">
        <v>0</v>
      </c>
      <c r="U315" s="64">
        <v>4</v>
      </c>
      <c r="V315" s="64">
        <v>0</v>
      </c>
      <c r="W315" s="11">
        <v>1</v>
      </c>
      <c r="X315" s="490" t="s">
        <v>179</v>
      </c>
      <c r="Y315" s="203">
        <v>0</v>
      </c>
      <c r="Z315" s="205">
        <v>0</v>
      </c>
      <c r="AA315" s="204" t="s">
        <v>56</v>
      </c>
      <c r="AB315" s="713" t="s">
        <v>56</v>
      </c>
      <c r="AC315" s="203" t="s">
        <v>56</v>
      </c>
      <c r="AD315" s="205" t="s">
        <v>56</v>
      </c>
      <c r="AE315" s="491">
        <v>0</v>
      </c>
      <c r="AF315" s="204">
        <v>0</v>
      </c>
      <c r="AG315" s="673" t="s">
        <v>56</v>
      </c>
    </row>
    <row r="316" spans="1:33" ht="30" customHeight="1" x14ac:dyDescent="0.25">
      <c r="A316" s="873" t="s">
        <v>49</v>
      </c>
      <c r="B316" s="836" t="s">
        <v>96</v>
      </c>
      <c r="C316" s="836" t="s">
        <v>140</v>
      </c>
      <c r="D316" s="471" t="s">
        <v>168</v>
      </c>
      <c r="E316" s="471" t="s">
        <v>169</v>
      </c>
      <c r="F316" s="472" t="s">
        <v>689</v>
      </c>
      <c r="G316" s="647" t="s">
        <v>690</v>
      </c>
      <c r="H316" s="872" t="s">
        <v>55</v>
      </c>
      <c r="I316" s="14" t="s">
        <v>56</v>
      </c>
      <c r="J316" s="64" t="s">
        <v>56</v>
      </c>
      <c r="K316" s="64" t="s">
        <v>56</v>
      </c>
      <c r="L316" s="64" t="s">
        <v>57</v>
      </c>
      <c r="M316" s="11">
        <v>0</v>
      </c>
      <c r="N316" s="14" t="s">
        <v>58</v>
      </c>
      <c r="O316" s="64" t="s">
        <v>58</v>
      </c>
      <c r="P316" s="64" t="s">
        <v>58</v>
      </c>
      <c r="Q316" s="18">
        <v>0</v>
      </c>
      <c r="R316" s="17" t="s">
        <v>56</v>
      </c>
      <c r="S316" s="64" t="s">
        <v>56</v>
      </c>
      <c r="T316" s="64">
        <v>3</v>
      </c>
      <c r="U316" s="64">
        <v>3</v>
      </c>
      <c r="V316" s="64">
        <v>0</v>
      </c>
      <c r="W316" s="11">
        <v>2</v>
      </c>
      <c r="X316" s="490" t="s">
        <v>179</v>
      </c>
      <c r="Y316" s="203">
        <v>0</v>
      </c>
      <c r="Z316" s="205">
        <v>0</v>
      </c>
      <c r="AA316" s="204" t="s">
        <v>56</v>
      </c>
      <c r="AB316" s="713" t="s">
        <v>56</v>
      </c>
      <c r="AC316" s="203" t="s">
        <v>56</v>
      </c>
      <c r="AD316" s="205" t="s">
        <v>56</v>
      </c>
      <c r="AE316" s="491">
        <v>0</v>
      </c>
      <c r="AF316" s="204">
        <v>0</v>
      </c>
      <c r="AG316" s="673" t="s">
        <v>56</v>
      </c>
    </row>
    <row r="317" spans="1:33" ht="30" customHeight="1" x14ac:dyDescent="0.25">
      <c r="A317" s="873" t="s">
        <v>49</v>
      </c>
      <c r="B317" s="836" t="s">
        <v>96</v>
      </c>
      <c r="C317" s="836" t="s">
        <v>140</v>
      </c>
      <c r="D317" s="471" t="s">
        <v>168</v>
      </c>
      <c r="E317" s="471" t="s">
        <v>169</v>
      </c>
      <c r="F317" s="472" t="s">
        <v>691</v>
      </c>
      <c r="G317" s="647" t="s">
        <v>171</v>
      </c>
      <c r="H317" s="872" t="s">
        <v>55</v>
      </c>
      <c r="I317" s="14" t="s">
        <v>56</v>
      </c>
      <c r="J317" s="64" t="s">
        <v>56</v>
      </c>
      <c r="K317" s="64" t="s">
        <v>56</v>
      </c>
      <c r="L317" s="64" t="s">
        <v>57</v>
      </c>
      <c r="M317" s="11">
        <v>0</v>
      </c>
      <c r="N317" s="14" t="s">
        <v>58</v>
      </c>
      <c r="O317" s="64" t="s">
        <v>58</v>
      </c>
      <c r="P317" s="64" t="s">
        <v>58</v>
      </c>
      <c r="Q317" s="18">
        <v>0</v>
      </c>
      <c r="R317" s="17" t="s">
        <v>56</v>
      </c>
      <c r="S317" s="64" t="s">
        <v>56</v>
      </c>
      <c r="T317" s="64" t="s">
        <v>58</v>
      </c>
      <c r="U317" s="64" t="s">
        <v>58</v>
      </c>
      <c r="V317" s="64">
        <v>0</v>
      </c>
      <c r="W317" s="11" t="s">
        <v>58</v>
      </c>
      <c r="X317" s="490" t="s">
        <v>179</v>
      </c>
      <c r="Y317" s="203">
        <v>0</v>
      </c>
      <c r="Z317" s="205">
        <v>0</v>
      </c>
      <c r="AA317" s="204" t="s">
        <v>56</v>
      </c>
      <c r="AB317" s="713" t="s">
        <v>56</v>
      </c>
      <c r="AC317" s="203" t="s">
        <v>56</v>
      </c>
      <c r="AD317" s="205" t="s">
        <v>56</v>
      </c>
      <c r="AE317" s="491">
        <v>0</v>
      </c>
      <c r="AF317" s="204">
        <v>0</v>
      </c>
      <c r="AG317" s="673" t="s">
        <v>56</v>
      </c>
    </row>
    <row r="318" spans="1:33" ht="30" customHeight="1" x14ac:dyDescent="0.25">
      <c r="A318" s="873" t="s">
        <v>49</v>
      </c>
      <c r="B318" s="836" t="s">
        <v>96</v>
      </c>
      <c r="C318" s="836" t="s">
        <v>140</v>
      </c>
      <c r="D318" s="471" t="s">
        <v>168</v>
      </c>
      <c r="E318" s="471" t="s">
        <v>169</v>
      </c>
      <c r="F318" s="472" t="s">
        <v>692</v>
      </c>
      <c r="G318" s="680" t="s">
        <v>610</v>
      </c>
      <c r="H318" s="11" t="s">
        <v>55</v>
      </c>
      <c r="I318" s="14" t="s">
        <v>56</v>
      </c>
      <c r="J318" s="64" t="s">
        <v>56</v>
      </c>
      <c r="K318" s="64" t="s">
        <v>56</v>
      </c>
      <c r="L318" s="64" t="s">
        <v>57</v>
      </c>
      <c r="M318" s="11">
        <v>0</v>
      </c>
      <c r="N318" s="14" t="s">
        <v>58</v>
      </c>
      <c r="O318" s="64" t="s">
        <v>58</v>
      </c>
      <c r="P318" s="64" t="s">
        <v>58</v>
      </c>
      <c r="Q318" s="18">
        <v>0</v>
      </c>
      <c r="R318" s="17" t="s">
        <v>56</v>
      </c>
      <c r="S318" s="64" t="s">
        <v>56</v>
      </c>
      <c r="T318" s="64">
        <v>0</v>
      </c>
      <c r="U318" s="64">
        <v>2</v>
      </c>
      <c r="V318" s="64">
        <v>0</v>
      </c>
      <c r="W318" s="11">
        <v>1</v>
      </c>
      <c r="X318" s="490" t="s">
        <v>179</v>
      </c>
      <c r="Y318" s="203">
        <v>0</v>
      </c>
      <c r="Z318" s="205">
        <v>0</v>
      </c>
      <c r="AA318" s="204" t="s">
        <v>56</v>
      </c>
      <c r="AB318" s="713" t="s">
        <v>56</v>
      </c>
      <c r="AC318" s="203" t="s">
        <v>56</v>
      </c>
      <c r="AD318" s="205" t="s">
        <v>56</v>
      </c>
      <c r="AE318" s="491">
        <v>0</v>
      </c>
      <c r="AF318" s="204">
        <v>0</v>
      </c>
      <c r="AG318" s="673" t="s">
        <v>56</v>
      </c>
    </row>
    <row r="319" spans="1:33" ht="30" customHeight="1" x14ac:dyDescent="0.25">
      <c r="A319" s="873" t="s">
        <v>49</v>
      </c>
      <c r="B319" s="836" t="s">
        <v>96</v>
      </c>
      <c r="C319" s="836" t="s">
        <v>140</v>
      </c>
      <c r="D319" s="471" t="s">
        <v>168</v>
      </c>
      <c r="E319" s="471" t="s">
        <v>169</v>
      </c>
      <c r="F319" s="472" t="s">
        <v>693</v>
      </c>
      <c r="G319" s="680" t="s">
        <v>171</v>
      </c>
      <c r="H319" s="11" t="s">
        <v>55</v>
      </c>
      <c r="I319" s="14" t="s">
        <v>56</v>
      </c>
      <c r="J319" s="64" t="s">
        <v>56</v>
      </c>
      <c r="K319" s="64" t="s">
        <v>56</v>
      </c>
      <c r="L319" s="64" t="s">
        <v>57</v>
      </c>
      <c r="M319" s="11">
        <v>0</v>
      </c>
      <c r="N319" s="14" t="s">
        <v>58</v>
      </c>
      <c r="O319" s="64" t="s">
        <v>58</v>
      </c>
      <c r="P319" s="64" t="s">
        <v>58</v>
      </c>
      <c r="Q319" s="18">
        <v>0</v>
      </c>
      <c r="R319" s="17" t="s">
        <v>56</v>
      </c>
      <c r="S319" s="64" t="s">
        <v>56</v>
      </c>
      <c r="T319" s="64">
        <v>0</v>
      </c>
      <c r="U319" s="64">
        <v>0</v>
      </c>
      <c r="V319" s="64">
        <v>0</v>
      </c>
      <c r="W319" s="11">
        <v>1</v>
      </c>
      <c r="X319" s="490" t="s">
        <v>179</v>
      </c>
      <c r="Y319" s="203">
        <v>0</v>
      </c>
      <c r="Z319" s="205">
        <v>0</v>
      </c>
      <c r="AA319" s="204" t="s">
        <v>56</v>
      </c>
      <c r="AB319" s="713" t="s">
        <v>56</v>
      </c>
      <c r="AC319" s="203" t="s">
        <v>56</v>
      </c>
      <c r="AD319" s="205" t="s">
        <v>56</v>
      </c>
      <c r="AE319" s="491">
        <v>0</v>
      </c>
      <c r="AF319" s="204">
        <v>0</v>
      </c>
      <c r="AG319" s="673" t="s">
        <v>56</v>
      </c>
    </row>
    <row r="320" spans="1:33" ht="30" customHeight="1" x14ac:dyDescent="0.25">
      <c r="A320" s="873" t="s">
        <v>49</v>
      </c>
      <c r="B320" s="836" t="s">
        <v>96</v>
      </c>
      <c r="C320" s="836" t="s">
        <v>140</v>
      </c>
      <c r="D320" s="471" t="s">
        <v>694</v>
      </c>
      <c r="E320" s="471" t="s">
        <v>169</v>
      </c>
      <c r="F320" s="472" t="s">
        <v>695</v>
      </c>
      <c r="G320" s="680" t="s">
        <v>169</v>
      </c>
      <c r="H320" s="11" t="s">
        <v>55</v>
      </c>
      <c r="I320" s="14" t="s">
        <v>56</v>
      </c>
      <c r="J320" s="64" t="s">
        <v>56</v>
      </c>
      <c r="K320" s="64" t="s">
        <v>56</v>
      </c>
      <c r="L320" s="64" t="s">
        <v>57</v>
      </c>
      <c r="M320" s="11">
        <v>0</v>
      </c>
      <c r="N320" s="14" t="s">
        <v>58</v>
      </c>
      <c r="O320" s="64" t="s">
        <v>58</v>
      </c>
      <c r="P320" s="64" t="s">
        <v>58</v>
      </c>
      <c r="Q320" s="18">
        <v>0</v>
      </c>
      <c r="R320" s="17" t="s">
        <v>56</v>
      </c>
      <c r="S320" s="64" t="s">
        <v>56</v>
      </c>
      <c r="T320" s="64" t="s">
        <v>58</v>
      </c>
      <c r="U320" s="64" t="s">
        <v>58</v>
      </c>
      <c r="V320" s="64">
        <v>0</v>
      </c>
      <c r="W320" s="11" t="s">
        <v>58</v>
      </c>
      <c r="X320" s="490" t="s">
        <v>179</v>
      </c>
      <c r="Y320" s="203">
        <v>0</v>
      </c>
      <c r="Z320" s="205">
        <v>0</v>
      </c>
      <c r="AA320" s="204" t="s">
        <v>56</v>
      </c>
      <c r="AB320" s="713" t="s">
        <v>56</v>
      </c>
      <c r="AC320" s="203" t="s">
        <v>56</v>
      </c>
      <c r="AD320" s="205" t="s">
        <v>56</v>
      </c>
      <c r="AE320" s="491">
        <v>0</v>
      </c>
      <c r="AF320" s="204">
        <v>0</v>
      </c>
      <c r="AG320" s="673" t="s">
        <v>56</v>
      </c>
    </row>
    <row r="321" spans="1:33" ht="30" customHeight="1" x14ac:dyDescent="0.25">
      <c r="A321" s="873" t="s">
        <v>49</v>
      </c>
      <c r="B321" s="836" t="s">
        <v>96</v>
      </c>
      <c r="C321" s="836" t="s">
        <v>140</v>
      </c>
      <c r="D321" s="471" t="s">
        <v>694</v>
      </c>
      <c r="E321" s="471" t="s">
        <v>169</v>
      </c>
      <c r="F321" s="472" t="s">
        <v>696</v>
      </c>
      <c r="G321" s="680" t="s">
        <v>169</v>
      </c>
      <c r="H321" s="11" t="s">
        <v>55</v>
      </c>
      <c r="I321" s="14" t="s">
        <v>56</v>
      </c>
      <c r="J321" s="64" t="s">
        <v>56</v>
      </c>
      <c r="K321" s="64" t="s">
        <v>56</v>
      </c>
      <c r="L321" s="64" t="s">
        <v>57</v>
      </c>
      <c r="M321" s="11">
        <v>0</v>
      </c>
      <c r="N321" s="14" t="s">
        <v>58</v>
      </c>
      <c r="O321" s="64" t="s">
        <v>58</v>
      </c>
      <c r="P321" s="64" t="s">
        <v>58</v>
      </c>
      <c r="Q321" s="18">
        <v>0</v>
      </c>
      <c r="R321" s="17" t="s">
        <v>56</v>
      </c>
      <c r="S321" s="64" t="s">
        <v>56</v>
      </c>
      <c r="T321" s="64" t="s">
        <v>58</v>
      </c>
      <c r="U321" s="64" t="s">
        <v>58</v>
      </c>
      <c r="V321" s="64">
        <v>0</v>
      </c>
      <c r="W321" s="11" t="s">
        <v>58</v>
      </c>
      <c r="X321" s="490" t="s">
        <v>179</v>
      </c>
      <c r="Y321" s="203">
        <v>0</v>
      </c>
      <c r="Z321" s="205">
        <v>0</v>
      </c>
      <c r="AA321" s="204" t="s">
        <v>56</v>
      </c>
      <c r="AB321" s="713" t="s">
        <v>56</v>
      </c>
      <c r="AC321" s="203" t="s">
        <v>56</v>
      </c>
      <c r="AD321" s="205" t="s">
        <v>56</v>
      </c>
      <c r="AE321" s="491">
        <v>0</v>
      </c>
      <c r="AF321" s="204">
        <v>0</v>
      </c>
      <c r="AG321" s="673" t="s">
        <v>56</v>
      </c>
    </row>
    <row r="322" spans="1:33" ht="30" customHeight="1" x14ac:dyDescent="0.25">
      <c r="A322" s="873" t="s">
        <v>49</v>
      </c>
      <c r="B322" s="836" t="s">
        <v>96</v>
      </c>
      <c r="C322" s="836" t="s">
        <v>140</v>
      </c>
      <c r="D322" s="471" t="s">
        <v>694</v>
      </c>
      <c r="E322" s="471" t="s">
        <v>169</v>
      </c>
      <c r="F322" s="472" t="s">
        <v>697</v>
      </c>
      <c r="G322" s="680" t="s">
        <v>169</v>
      </c>
      <c r="H322" s="11" t="s">
        <v>55</v>
      </c>
      <c r="I322" s="14" t="s">
        <v>56</v>
      </c>
      <c r="J322" s="64" t="s">
        <v>56</v>
      </c>
      <c r="K322" s="64" t="s">
        <v>56</v>
      </c>
      <c r="L322" s="64" t="s">
        <v>57</v>
      </c>
      <c r="M322" s="11">
        <v>0</v>
      </c>
      <c r="N322" s="14" t="s">
        <v>58</v>
      </c>
      <c r="O322" s="64" t="s">
        <v>58</v>
      </c>
      <c r="P322" s="64" t="s">
        <v>58</v>
      </c>
      <c r="Q322" s="18">
        <v>0</v>
      </c>
      <c r="R322" s="17" t="s">
        <v>56</v>
      </c>
      <c r="S322" s="64" t="s">
        <v>56</v>
      </c>
      <c r="T322" s="64" t="s">
        <v>58</v>
      </c>
      <c r="U322" s="64" t="s">
        <v>58</v>
      </c>
      <c r="V322" s="64">
        <v>0</v>
      </c>
      <c r="W322" s="11" t="s">
        <v>58</v>
      </c>
      <c r="X322" s="490" t="s">
        <v>179</v>
      </c>
      <c r="Y322" s="203">
        <v>0</v>
      </c>
      <c r="Z322" s="205">
        <v>0</v>
      </c>
      <c r="AA322" s="204" t="s">
        <v>56</v>
      </c>
      <c r="AB322" s="713" t="s">
        <v>56</v>
      </c>
      <c r="AC322" s="203" t="s">
        <v>56</v>
      </c>
      <c r="AD322" s="205" t="s">
        <v>56</v>
      </c>
      <c r="AE322" s="491">
        <v>0</v>
      </c>
      <c r="AF322" s="204">
        <v>0</v>
      </c>
      <c r="AG322" s="673" t="s">
        <v>56</v>
      </c>
    </row>
    <row r="323" spans="1:33" ht="30" customHeight="1" x14ac:dyDescent="0.25">
      <c r="A323" s="873" t="s">
        <v>49</v>
      </c>
      <c r="B323" s="836" t="s">
        <v>96</v>
      </c>
      <c r="C323" s="836" t="s">
        <v>140</v>
      </c>
      <c r="D323" s="471" t="s">
        <v>698</v>
      </c>
      <c r="E323" s="471" t="s">
        <v>699</v>
      </c>
      <c r="F323" s="472" t="s">
        <v>700</v>
      </c>
      <c r="G323" s="680" t="s">
        <v>699</v>
      </c>
      <c r="H323" s="11" t="s">
        <v>55</v>
      </c>
      <c r="I323" s="14" t="s">
        <v>56</v>
      </c>
      <c r="J323" s="64" t="s">
        <v>56</v>
      </c>
      <c r="K323" s="64" t="s">
        <v>56</v>
      </c>
      <c r="L323" s="64" t="s">
        <v>57</v>
      </c>
      <c r="M323" s="11">
        <v>0</v>
      </c>
      <c r="N323" s="14" t="s">
        <v>58</v>
      </c>
      <c r="O323" s="64" t="s">
        <v>58</v>
      </c>
      <c r="P323" s="64" t="s">
        <v>58</v>
      </c>
      <c r="Q323" s="18">
        <v>0</v>
      </c>
      <c r="R323" s="17" t="s">
        <v>56</v>
      </c>
      <c r="S323" s="64" t="s">
        <v>56</v>
      </c>
      <c r="T323" s="64" t="s">
        <v>58</v>
      </c>
      <c r="U323" s="64" t="s">
        <v>58</v>
      </c>
      <c r="V323" s="64">
        <v>0</v>
      </c>
      <c r="W323" s="11" t="s">
        <v>58</v>
      </c>
      <c r="X323" s="490" t="s">
        <v>179</v>
      </c>
      <c r="Y323" s="203">
        <v>0</v>
      </c>
      <c r="Z323" s="205">
        <v>0</v>
      </c>
      <c r="AA323" s="204" t="s">
        <v>56</v>
      </c>
      <c r="AB323" s="713" t="s">
        <v>56</v>
      </c>
      <c r="AC323" s="203" t="s">
        <v>56</v>
      </c>
      <c r="AD323" s="205" t="s">
        <v>56</v>
      </c>
      <c r="AE323" s="491">
        <v>0</v>
      </c>
      <c r="AF323" s="204">
        <v>0</v>
      </c>
      <c r="AG323" s="673" t="s">
        <v>56</v>
      </c>
    </row>
    <row r="324" spans="1:33" ht="30" customHeight="1" x14ac:dyDescent="0.25">
      <c r="A324" s="873" t="s">
        <v>49</v>
      </c>
      <c r="B324" s="836" t="s">
        <v>96</v>
      </c>
      <c r="C324" s="836" t="s">
        <v>140</v>
      </c>
      <c r="D324" s="471" t="s">
        <v>698</v>
      </c>
      <c r="E324" s="471" t="s">
        <v>699</v>
      </c>
      <c r="F324" s="472" t="s">
        <v>701</v>
      </c>
      <c r="G324" s="680" t="s">
        <v>699</v>
      </c>
      <c r="H324" s="11" t="s">
        <v>55</v>
      </c>
      <c r="I324" s="14" t="s">
        <v>56</v>
      </c>
      <c r="J324" s="64" t="s">
        <v>56</v>
      </c>
      <c r="K324" s="64" t="s">
        <v>56</v>
      </c>
      <c r="L324" s="64" t="s">
        <v>57</v>
      </c>
      <c r="M324" s="11">
        <v>0</v>
      </c>
      <c r="N324" s="14" t="s">
        <v>58</v>
      </c>
      <c r="O324" s="64" t="s">
        <v>58</v>
      </c>
      <c r="P324" s="64" t="s">
        <v>58</v>
      </c>
      <c r="Q324" s="18">
        <v>0</v>
      </c>
      <c r="R324" s="17" t="s">
        <v>56</v>
      </c>
      <c r="S324" s="64" t="s">
        <v>56</v>
      </c>
      <c r="T324" s="64" t="s">
        <v>58</v>
      </c>
      <c r="U324" s="64" t="s">
        <v>58</v>
      </c>
      <c r="V324" s="64">
        <v>0</v>
      </c>
      <c r="W324" s="11" t="s">
        <v>58</v>
      </c>
      <c r="X324" s="490" t="s">
        <v>179</v>
      </c>
      <c r="Y324" s="203">
        <v>0</v>
      </c>
      <c r="Z324" s="205">
        <v>0</v>
      </c>
      <c r="AA324" s="204" t="s">
        <v>56</v>
      </c>
      <c r="AB324" s="713" t="s">
        <v>56</v>
      </c>
      <c r="AC324" s="203" t="s">
        <v>56</v>
      </c>
      <c r="AD324" s="205" t="s">
        <v>56</v>
      </c>
      <c r="AE324" s="491">
        <v>0</v>
      </c>
      <c r="AF324" s="204">
        <v>0</v>
      </c>
      <c r="AG324" s="673" t="s">
        <v>56</v>
      </c>
    </row>
    <row r="325" spans="1:33" ht="30" customHeight="1" x14ac:dyDescent="0.25">
      <c r="A325" s="873" t="s">
        <v>49</v>
      </c>
      <c r="B325" s="836" t="s">
        <v>96</v>
      </c>
      <c r="C325" s="836" t="s">
        <v>140</v>
      </c>
      <c r="D325" s="471" t="s">
        <v>698</v>
      </c>
      <c r="E325" s="471" t="s">
        <v>699</v>
      </c>
      <c r="F325" s="472" t="s">
        <v>702</v>
      </c>
      <c r="G325" s="680" t="s">
        <v>699</v>
      </c>
      <c r="H325" s="11" t="s">
        <v>55</v>
      </c>
      <c r="I325" s="14" t="s">
        <v>56</v>
      </c>
      <c r="J325" s="64" t="s">
        <v>56</v>
      </c>
      <c r="K325" s="64" t="s">
        <v>56</v>
      </c>
      <c r="L325" s="64" t="s">
        <v>57</v>
      </c>
      <c r="M325" s="11">
        <v>0</v>
      </c>
      <c r="N325" s="14" t="s">
        <v>58</v>
      </c>
      <c r="O325" s="64" t="s">
        <v>58</v>
      </c>
      <c r="P325" s="64" t="s">
        <v>58</v>
      </c>
      <c r="Q325" s="18">
        <v>0</v>
      </c>
      <c r="R325" s="17" t="s">
        <v>56</v>
      </c>
      <c r="S325" s="64" t="s">
        <v>56</v>
      </c>
      <c r="T325" s="64" t="s">
        <v>58</v>
      </c>
      <c r="U325" s="64" t="s">
        <v>58</v>
      </c>
      <c r="V325" s="64">
        <v>0</v>
      </c>
      <c r="W325" s="11" t="s">
        <v>58</v>
      </c>
      <c r="X325" s="490" t="s">
        <v>179</v>
      </c>
      <c r="Y325" s="203">
        <v>0</v>
      </c>
      <c r="Z325" s="205">
        <v>0</v>
      </c>
      <c r="AA325" s="204" t="s">
        <v>56</v>
      </c>
      <c r="AB325" s="713" t="s">
        <v>56</v>
      </c>
      <c r="AC325" s="203" t="s">
        <v>56</v>
      </c>
      <c r="AD325" s="205" t="s">
        <v>56</v>
      </c>
      <c r="AE325" s="491">
        <v>0</v>
      </c>
      <c r="AF325" s="204">
        <v>0</v>
      </c>
      <c r="AG325" s="673" t="s">
        <v>56</v>
      </c>
    </row>
    <row r="326" spans="1:33" ht="30" customHeight="1" x14ac:dyDescent="0.25">
      <c r="A326" s="873" t="s">
        <v>49</v>
      </c>
      <c r="B326" s="836" t="s">
        <v>96</v>
      </c>
      <c r="C326" s="836" t="s">
        <v>140</v>
      </c>
      <c r="D326" s="471" t="s">
        <v>703</v>
      </c>
      <c r="E326" s="471" t="s">
        <v>590</v>
      </c>
      <c r="F326" s="472" t="s">
        <v>704</v>
      </c>
      <c r="G326" s="680" t="s">
        <v>590</v>
      </c>
      <c r="H326" s="11" t="s">
        <v>55</v>
      </c>
      <c r="I326" s="14" t="s">
        <v>56</v>
      </c>
      <c r="J326" s="64" t="s">
        <v>56</v>
      </c>
      <c r="K326" s="64" t="s">
        <v>56</v>
      </c>
      <c r="L326" s="64" t="s">
        <v>57</v>
      </c>
      <c r="M326" s="11">
        <v>0</v>
      </c>
      <c r="N326" s="14" t="s">
        <v>58</v>
      </c>
      <c r="O326" s="64" t="s">
        <v>58</v>
      </c>
      <c r="P326" s="64" t="s">
        <v>58</v>
      </c>
      <c r="Q326" s="18">
        <v>0</v>
      </c>
      <c r="R326" s="17" t="s">
        <v>56</v>
      </c>
      <c r="S326" s="64" t="s">
        <v>56</v>
      </c>
      <c r="T326" s="64" t="s">
        <v>58</v>
      </c>
      <c r="U326" s="64" t="s">
        <v>58</v>
      </c>
      <c r="V326" s="64">
        <v>0</v>
      </c>
      <c r="W326" s="11" t="s">
        <v>58</v>
      </c>
      <c r="X326" s="490" t="s">
        <v>179</v>
      </c>
      <c r="Y326" s="203">
        <v>0</v>
      </c>
      <c r="Z326" s="205">
        <v>0</v>
      </c>
      <c r="AA326" s="204" t="s">
        <v>56</v>
      </c>
      <c r="AB326" s="713" t="s">
        <v>56</v>
      </c>
      <c r="AC326" s="203" t="s">
        <v>56</v>
      </c>
      <c r="AD326" s="205" t="s">
        <v>56</v>
      </c>
      <c r="AE326" s="491">
        <v>0</v>
      </c>
      <c r="AF326" s="204">
        <v>0</v>
      </c>
      <c r="AG326" s="673" t="s">
        <v>56</v>
      </c>
    </row>
    <row r="327" spans="1:33" ht="30" customHeight="1" x14ac:dyDescent="0.25">
      <c r="A327" s="873" t="s">
        <v>49</v>
      </c>
      <c r="B327" s="836" t="s">
        <v>96</v>
      </c>
      <c r="C327" s="836" t="s">
        <v>140</v>
      </c>
      <c r="D327" s="471" t="s">
        <v>703</v>
      </c>
      <c r="E327" s="471" t="s">
        <v>590</v>
      </c>
      <c r="F327" s="472" t="s">
        <v>705</v>
      </c>
      <c r="G327" s="680" t="s">
        <v>590</v>
      </c>
      <c r="H327" s="11" t="s">
        <v>55</v>
      </c>
      <c r="I327" s="14" t="s">
        <v>56</v>
      </c>
      <c r="J327" s="64" t="s">
        <v>56</v>
      </c>
      <c r="K327" s="64" t="s">
        <v>56</v>
      </c>
      <c r="L327" s="64" t="s">
        <v>57</v>
      </c>
      <c r="M327" s="11">
        <v>0</v>
      </c>
      <c r="N327" s="14" t="s">
        <v>58</v>
      </c>
      <c r="O327" s="64" t="s">
        <v>58</v>
      </c>
      <c r="P327" s="64" t="s">
        <v>58</v>
      </c>
      <c r="Q327" s="18">
        <v>0</v>
      </c>
      <c r="R327" s="17" t="s">
        <v>56</v>
      </c>
      <c r="S327" s="64" t="s">
        <v>56</v>
      </c>
      <c r="T327" s="64" t="s">
        <v>58</v>
      </c>
      <c r="U327" s="64" t="s">
        <v>58</v>
      </c>
      <c r="V327" s="64">
        <v>0</v>
      </c>
      <c r="W327" s="11" t="s">
        <v>58</v>
      </c>
      <c r="X327" s="490" t="s">
        <v>179</v>
      </c>
      <c r="Y327" s="203">
        <v>0</v>
      </c>
      <c r="Z327" s="205">
        <v>0</v>
      </c>
      <c r="AA327" s="204" t="s">
        <v>56</v>
      </c>
      <c r="AB327" s="713" t="s">
        <v>56</v>
      </c>
      <c r="AC327" s="203" t="s">
        <v>56</v>
      </c>
      <c r="AD327" s="205" t="s">
        <v>56</v>
      </c>
      <c r="AE327" s="491">
        <v>0</v>
      </c>
      <c r="AF327" s="204">
        <v>0</v>
      </c>
      <c r="AG327" s="673" t="s">
        <v>56</v>
      </c>
    </row>
    <row r="328" spans="1:33" ht="30" customHeight="1" x14ac:dyDescent="0.25">
      <c r="A328" s="873" t="s">
        <v>49</v>
      </c>
      <c r="B328" s="836" t="s">
        <v>96</v>
      </c>
      <c r="C328" s="836" t="s">
        <v>140</v>
      </c>
      <c r="D328" s="471" t="s">
        <v>703</v>
      </c>
      <c r="E328" s="471" t="s">
        <v>590</v>
      </c>
      <c r="F328" s="472" t="s">
        <v>706</v>
      </c>
      <c r="G328" s="680" t="s">
        <v>590</v>
      </c>
      <c r="H328" s="11" t="s">
        <v>55</v>
      </c>
      <c r="I328" s="14" t="s">
        <v>56</v>
      </c>
      <c r="J328" s="64" t="s">
        <v>56</v>
      </c>
      <c r="K328" s="64" t="s">
        <v>56</v>
      </c>
      <c r="L328" s="64" t="s">
        <v>57</v>
      </c>
      <c r="M328" s="11">
        <v>0</v>
      </c>
      <c r="N328" s="14" t="s">
        <v>58</v>
      </c>
      <c r="O328" s="64" t="s">
        <v>58</v>
      </c>
      <c r="P328" s="64" t="s">
        <v>58</v>
      </c>
      <c r="Q328" s="18">
        <v>0</v>
      </c>
      <c r="R328" s="17" t="s">
        <v>56</v>
      </c>
      <c r="S328" s="64" t="s">
        <v>56</v>
      </c>
      <c r="T328" s="64" t="s">
        <v>58</v>
      </c>
      <c r="U328" s="64" t="s">
        <v>58</v>
      </c>
      <c r="V328" s="64">
        <v>0</v>
      </c>
      <c r="W328" s="11" t="s">
        <v>58</v>
      </c>
      <c r="X328" s="490" t="s">
        <v>179</v>
      </c>
      <c r="Y328" s="203">
        <v>0</v>
      </c>
      <c r="Z328" s="205">
        <v>0</v>
      </c>
      <c r="AA328" s="204" t="s">
        <v>56</v>
      </c>
      <c r="AB328" s="713" t="s">
        <v>56</v>
      </c>
      <c r="AC328" s="203" t="s">
        <v>56</v>
      </c>
      <c r="AD328" s="205" t="s">
        <v>56</v>
      </c>
      <c r="AE328" s="491">
        <v>0</v>
      </c>
      <c r="AF328" s="204">
        <v>0</v>
      </c>
      <c r="AG328" s="673" t="s">
        <v>56</v>
      </c>
    </row>
    <row r="329" spans="1:33" ht="30" customHeight="1" x14ac:dyDescent="0.25">
      <c r="A329" s="873" t="s">
        <v>49</v>
      </c>
      <c r="B329" s="837" t="s">
        <v>96</v>
      </c>
      <c r="C329" s="837" t="s">
        <v>140</v>
      </c>
      <c r="D329" s="471" t="s">
        <v>703</v>
      </c>
      <c r="E329" s="471" t="s">
        <v>590</v>
      </c>
      <c r="F329" s="472" t="s">
        <v>707</v>
      </c>
      <c r="G329" s="647" t="s">
        <v>590</v>
      </c>
      <c r="H329" s="872" t="s">
        <v>55</v>
      </c>
      <c r="I329" s="14" t="s">
        <v>56</v>
      </c>
      <c r="J329" s="64" t="s">
        <v>56</v>
      </c>
      <c r="K329" s="64" t="s">
        <v>56</v>
      </c>
      <c r="L329" s="64" t="s">
        <v>57</v>
      </c>
      <c r="M329" s="11">
        <v>0</v>
      </c>
      <c r="N329" s="682" t="s">
        <v>58</v>
      </c>
      <c r="O329" s="196" t="s">
        <v>58</v>
      </c>
      <c r="P329" s="196" t="s">
        <v>58</v>
      </c>
      <c r="Q329" s="223">
        <v>0</v>
      </c>
      <c r="R329" s="17" t="s">
        <v>56</v>
      </c>
      <c r="S329" s="64" t="s">
        <v>56</v>
      </c>
      <c r="T329" s="64" t="s">
        <v>58</v>
      </c>
      <c r="U329" s="64" t="s">
        <v>58</v>
      </c>
      <c r="V329" s="64">
        <v>0</v>
      </c>
      <c r="W329" s="11" t="s">
        <v>58</v>
      </c>
      <c r="X329" s="490" t="s">
        <v>179</v>
      </c>
      <c r="Y329" s="203">
        <v>0</v>
      </c>
      <c r="Z329" s="205">
        <v>0</v>
      </c>
      <c r="AA329" s="845" t="s">
        <v>56</v>
      </c>
      <c r="AB329" s="861" t="s">
        <v>56</v>
      </c>
      <c r="AC329" s="203" t="s">
        <v>56</v>
      </c>
      <c r="AD329" s="205" t="s">
        <v>56</v>
      </c>
      <c r="AE329" s="863">
        <v>0</v>
      </c>
      <c r="AF329" s="845">
        <v>0</v>
      </c>
      <c r="AG329" s="856" t="s">
        <v>56</v>
      </c>
    </row>
    <row r="330" spans="1:33" ht="30" customHeight="1" x14ac:dyDescent="0.25">
      <c r="A330" s="880" t="s">
        <v>49</v>
      </c>
      <c r="B330" s="840" t="s">
        <v>96</v>
      </c>
      <c r="C330" s="129" t="s">
        <v>140</v>
      </c>
      <c r="D330" s="476" t="s">
        <v>703</v>
      </c>
      <c r="E330" s="476" t="s">
        <v>590</v>
      </c>
      <c r="F330" s="477" t="s">
        <v>708</v>
      </c>
      <c r="G330" s="857" t="s">
        <v>590</v>
      </c>
      <c r="H330" s="289" t="s">
        <v>55</v>
      </c>
      <c r="I330" s="14" t="s">
        <v>56</v>
      </c>
      <c r="J330" s="64" t="s">
        <v>56</v>
      </c>
      <c r="K330" s="64" t="s">
        <v>56</v>
      </c>
      <c r="L330" s="64" t="s">
        <v>57</v>
      </c>
      <c r="M330" s="11">
        <v>0</v>
      </c>
      <c r="N330" s="14" t="s">
        <v>58</v>
      </c>
      <c r="O330" s="64" t="s">
        <v>58</v>
      </c>
      <c r="P330" s="64" t="s">
        <v>58</v>
      </c>
      <c r="Q330" s="18">
        <v>0</v>
      </c>
      <c r="R330" s="17" t="s">
        <v>56</v>
      </c>
      <c r="S330" s="64" t="s">
        <v>56</v>
      </c>
      <c r="T330" s="64" t="s">
        <v>58</v>
      </c>
      <c r="U330" s="64" t="s">
        <v>58</v>
      </c>
      <c r="V330" s="64">
        <v>0</v>
      </c>
      <c r="W330" s="11" t="s">
        <v>58</v>
      </c>
      <c r="X330" s="490" t="s">
        <v>179</v>
      </c>
      <c r="Y330" s="203">
        <v>0</v>
      </c>
      <c r="Z330" s="205">
        <v>0</v>
      </c>
      <c r="AA330" s="204" t="s">
        <v>56</v>
      </c>
      <c r="AB330" s="713" t="s">
        <v>56</v>
      </c>
      <c r="AC330" s="203" t="s">
        <v>56</v>
      </c>
      <c r="AD330" s="205" t="s">
        <v>56</v>
      </c>
      <c r="AE330" s="491">
        <v>0</v>
      </c>
      <c r="AF330" s="204">
        <v>0</v>
      </c>
      <c r="AG330" s="692" t="s">
        <v>56</v>
      </c>
    </row>
    <row r="331" spans="1:33" ht="30" customHeight="1" thickBot="1" x14ac:dyDescent="0.3">
      <c r="A331" s="881" t="s">
        <v>49</v>
      </c>
      <c r="B331" s="882" t="s">
        <v>50</v>
      </c>
      <c r="C331" s="890" t="s">
        <v>74</v>
      </c>
      <c r="D331" s="883" t="s">
        <v>82</v>
      </c>
      <c r="E331" s="883" t="s">
        <v>82</v>
      </c>
      <c r="F331" s="884" t="s">
        <v>56</v>
      </c>
      <c r="G331" s="885"/>
      <c r="H331" s="37" t="s">
        <v>55</v>
      </c>
      <c r="I331" s="682" t="s">
        <v>56</v>
      </c>
      <c r="J331" s="196" t="s">
        <v>56</v>
      </c>
      <c r="K331" s="196" t="s">
        <v>56</v>
      </c>
      <c r="L331" s="196" t="s">
        <v>57</v>
      </c>
      <c r="M331" s="197">
        <v>0</v>
      </c>
      <c r="N331" s="14" t="s">
        <v>58</v>
      </c>
      <c r="O331" s="64" t="s">
        <v>58</v>
      </c>
      <c r="P331" s="64" t="s">
        <v>58</v>
      </c>
      <c r="Q331" s="18">
        <v>0</v>
      </c>
      <c r="R331" s="46" t="s">
        <v>56</v>
      </c>
      <c r="S331" s="41" t="s">
        <v>56</v>
      </c>
      <c r="T331" s="41" t="s">
        <v>58</v>
      </c>
      <c r="U331" s="41" t="s">
        <v>58</v>
      </c>
      <c r="V331" s="41">
        <v>1</v>
      </c>
      <c r="W331" s="587">
        <v>0</v>
      </c>
      <c r="X331" s="490"/>
      <c r="Y331" s="370">
        <v>0</v>
      </c>
      <c r="Z331" s="587">
        <v>0</v>
      </c>
      <c r="AA331" s="363" t="s">
        <v>56</v>
      </c>
      <c r="AB331" s="862" t="s">
        <v>56</v>
      </c>
      <c r="AC331" s="370" t="s">
        <v>56</v>
      </c>
      <c r="AD331" s="587" t="s">
        <v>56</v>
      </c>
      <c r="AE331" s="491">
        <v>0</v>
      </c>
      <c r="AF331" s="363">
        <v>0</v>
      </c>
      <c r="AG331" s="692" t="s">
        <v>56</v>
      </c>
    </row>
    <row r="332" spans="1:33" ht="15.75" thickBot="1" x14ac:dyDescent="0.3">
      <c r="A332" s="368" t="s">
        <v>709</v>
      </c>
      <c r="B332" s="762"/>
      <c r="C332" s="761"/>
      <c r="D332" s="761"/>
      <c r="E332" s="761"/>
      <c r="F332" s="761"/>
      <c r="G332" s="761"/>
      <c r="H332" s="763"/>
      <c r="I332" s="853"/>
      <c r="J332" s="846"/>
      <c r="K332" s="846"/>
      <c r="L332" s="846"/>
      <c r="M332" s="201">
        <f>SUM(M8:M331)</f>
        <v>10</v>
      </c>
      <c r="N332" s="199">
        <f>SUM(N8:N331)</f>
        <v>4</v>
      </c>
      <c r="O332" s="200">
        <f>SUM(O8:O331)</f>
        <v>21</v>
      </c>
      <c r="P332" s="200">
        <f>SUM(P8:P331)</f>
        <v>14</v>
      </c>
      <c r="Q332" s="854"/>
      <c r="R332" s="855"/>
      <c r="S332" s="847"/>
      <c r="T332" s="208">
        <f>SUM(T8:T331)</f>
        <v>9</v>
      </c>
      <c r="U332" s="208">
        <f>SUM(U8:U331)</f>
        <v>70</v>
      </c>
      <c r="V332" s="208">
        <f>SUM(V8:V331)</f>
        <v>1</v>
      </c>
      <c r="W332" s="208">
        <f>SUM(W8:W331)</f>
        <v>17</v>
      </c>
      <c r="X332" s="846"/>
      <c r="Y332" s="208">
        <f>SUM(Y8:Y331)</f>
        <v>0</v>
      </c>
      <c r="Z332" s="208">
        <f>SUM(Z8:Z331)</f>
        <v>0</v>
      </c>
      <c r="AA332" s="846"/>
      <c r="AB332" s="846"/>
      <c r="AC332" s="847"/>
      <c r="AD332" s="847"/>
      <c r="AE332" s="846"/>
      <c r="AF332" s="846"/>
      <c r="AG332" s="846"/>
    </row>
    <row r="334" spans="1:33" x14ac:dyDescent="0.25">
      <c r="A334" s="45" t="s">
        <v>710</v>
      </c>
      <c r="C334" s="834"/>
    </row>
    <row r="335" spans="1:33" x14ac:dyDescent="0.25">
      <c r="A335" s="1378" t="s">
        <v>711</v>
      </c>
      <c r="B335" s="1379"/>
      <c r="C335" s="1379"/>
      <c r="D335" s="1379"/>
      <c r="E335" s="1379"/>
      <c r="F335" s="1379"/>
      <c r="G335" s="1379"/>
      <c r="H335" s="1379"/>
      <c r="I335" s="1380"/>
      <c r="L335" s="194"/>
      <c r="N335" s="194"/>
      <c r="O335" s="194"/>
      <c r="P335" s="194"/>
      <c r="Q335" s="194"/>
      <c r="R335" s="194"/>
      <c r="S335" s="194"/>
    </row>
    <row r="336" spans="1:33" ht="22.5" customHeight="1" x14ac:dyDescent="0.25">
      <c r="A336" s="1381" t="s">
        <v>712</v>
      </c>
      <c r="B336" s="1382"/>
      <c r="C336" s="1382"/>
      <c r="D336" s="1382"/>
      <c r="E336" s="1382"/>
      <c r="F336" s="1382"/>
      <c r="G336" s="1382"/>
      <c r="H336" s="1382"/>
      <c r="I336" s="1383"/>
      <c r="J336" s="12"/>
      <c r="K336" s="12"/>
      <c r="L336" s="6"/>
      <c r="M336" s="12"/>
      <c r="N336" s="6"/>
      <c r="O336" s="667"/>
      <c r="P336" s="6"/>
      <c r="Q336" s="6"/>
      <c r="R336" s="6"/>
      <c r="S336" s="6"/>
      <c r="U336" s="575"/>
    </row>
    <row r="337" spans="1:19" ht="22.5" customHeight="1" x14ac:dyDescent="0.25">
      <c r="A337" s="1381" t="s">
        <v>713</v>
      </c>
      <c r="B337" s="1382"/>
      <c r="C337" s="1382"/>
      <c r="D337" s="1382"/>
      <c r="E337" s="1382"/>
      <c r="F337" s="1382"/>
      <c r="G337" s="1382"/>
      <c r="H337" s="1382"/>
      <c r="I337" s="1383"/>
      <c r="J337" s="12"/>
      <c r="K337" s="12"/>
      <c r="L337" s="6"/>
      <c r="M337" s="12"/>
      <c r="N337" s="6"/>
      <c r="O337" s="6"/>
      <c r="P337" s="6"/>
      <c r="Q337" s="6"/>
      <c r="R337" s="6"/>
      <c r="S337" s="6"/>
    </row>
    <row r="338" spans="1:19" ht="22.5" customHeight="1" x14ac:dyDescent="0.25">
      <c r="A338" s="1381" t="s">
        <v>714</v>
      </c>
      <c r="B338" s="1382"/>
      <c r="C338" s="1382"/>
      <c r="D338" s="1382"/>
      <c r="E338" s="1382"/>
      <c r="F338" s="1382"/>
      <c r="G338" s="1382"/>
      <c r="H338" s="1382"/>
      <c r="I338" s="1383"/>
      <c r="J338" s="12"/>
      <c r="K338" s="12"/>
      <c r="L338" s="6"/>
      <c r="M338" s="12"/>
      <c r="N338" s="6"/>
      <c r="O338" s="6"/>
      <c r="P338" s="6"/>
      <c r="Q338" s="6"/>
      <c r="R338" s="6"/>
      <c r="S338" s="6"/>
    </row>
    <row r="339" spans="1:19" ht="22.5" customHeight="1" x14ac:dyDescent="0.25">
      <c r="A339" s="1384" t="s">
        <v>715</v>
      </c>
      <c r="B339" s="1385"/>
      <c r="C339" s="1385"/>
      <c r="D339" s="1385"/>
      <c r="E339" s="1385"/>
      <c r="F339" s="1385"/>
      <c r="G339" s="1385"/>
      <c r="H339" s="1385"/>
      <c r="I339" s="1386"/>
      <c r="J339" s="12"/>
      <c r="K339" s="12"/>
      <c r="L339" s="6"/>
      <c r="M339" s="12"/>
      <c r="N339" s="6"/>
      <c r="O339" s="6"/>
      <c r="P339" s="6"/>
      <c r="Q339" s="6"/>
      <c r="R339" s="6"/>
      <c r="S339" s="6"/>
    </row>
    <row r="345" spans="1:19" x14ac:dyDescent="0.25">
      <c r="F345" s="694"/>
    </row>
    <row r="350" spans="1:19" x14ac:dyDescent="0.25">
      <c r="F350" s="694"/>
    </row>
  </sheetData>
  <autoFilter ref="A7:AG332" xr:uid="{00000000-0001-0000-0000-000000000000}">
    <sortState xmlns:xlrd2="http://schemas.microsoft.com/office/spreadsheetml/2017/richdata2" ref="A8:AG332">
      <sortCondition ref="X7:X332"/>
    </sortState>
  </autoFilter>
  <mergeCells count="10">
    <mergeCell ref="AC6:AD6"/>
    <mergeCell ref="I6:M6"/>
    <mergeCell ref="N6:Q6"/>
    <mergeCell ref="R6:W6"/>
    <mergeCell ref="Y6:Z6"/>
    <mergeCell ref="A335:I335"/>
    <mergeCell ref="A336:I336"/>
    <mergeCell ref="A337:I337"/>
    <mergeCell ref="A338:I338"/>
    <mergeCell ref="A339:I339"/>
  </mergeCells>
  <conditionalFormatting sqref="F264:F300">
    <cfRule type="duplicateValues" dxfId="58" priority="125"/>
    <cfRule type="duplicateValues" dxfId="57" priority="127"/>
    <cfRule type="duplicateValues" dxfId="56" priority="129"/>
  </conditionalFormatting>
  <conditionalFormatting sqref="F301:F328">
    <cfRule type="duplicateValues" dxfId="55" priority="39"/>
    <cfRule type="duplicateValues" dxfId="54" priority="40"/>
    <cfRule type="duplicateValues" dxfId="53" priority="41"/>
    <cfRule type="duplicateValues" dxfId="52" priority="42"/>
    <cfRule type="duplicateValues" dxfId="51" priority="43"/>
    <cfRule type="duplicateValues" dxfId="50" priority="44"/>
  </conditionalFormatting>
  <conditionalFormatting sqref="F329">
    <cfRule type="duplicateValues" dxfId="49" priority="3"/>
    <cfRule type="duplicateValues" dxfId="48" priority="4"/>
  </conditionalFormatting>
  <conditionalFormatting sqref="F330:F331">
    <cfRule type="duplicateValues" dxfId="47" priority="141"/>
    <cfRule type="duplicateValues" dxfId="46" priority="142"/>
  </conditionalFormatting>
  <conditionalFormatting sqref="F340:F1048576 F1:F5 F332:F334 F7:F328">
    <cfRule type="duplicateValues" dxfId="45" priority="30"/>
  </conditionalFormatting>
  <conditionalFormatting sqref="F340:F1048576 AI1:AI1048576 F1:F5 F332:F334 F7:F328">
    <cfRule type="duplicateValues" dxfId="44" priority="16"/>
  </conditionalFormatting>
  <conditionalFormatting sqref="AI8:AI22">
    <cfRule type="duplicateValues" dxfId="43" priority="147"/>
    <cfRule type="duplicateValues" dxfId="42" priority="148"/>
    <cfRule type="duplicateValues" dxfId="41" priority="150"/>
  </conditionalFormatting>
  <pageMargins left="0.7" right="0.7" top="0.75" bottom="0.75" header="0.3" footer="0.3"/>
  <pageSetup fitToHeight="0" orientation="portrait" r:id="rId1"/>
  <headerFooter>
    <oddHeader>&amp;RMassachusetts Electric Company and
Nantucket Electric Company
each d/b/a National Grid
D.P.U. 23-30
Grid Modernization Annual Report Appendix CY2022
Page &amp;P of &amp;N</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270"/>
  <sheetViews>
    <sheetView zoomScale="62" zoomScaleNormal="62" workbookViewId="0">
      <selection activeCell="B15" sqref="B15"/>
    </sheetView>
  </sheetViews>
  <sheetFormatPr defaultColWidth="9.140625" defaultRowHeight="23.25" customHeight="1" x14ac:dyDescent="0.25"/>
  <cols>
    <col min="1" max="1" width="31.140625" customWidth="1"/>
    <col min="2" max="2" width="27.5703125" style="6" customWidth="1"/>
    <col min="3" max="3" width="23.140625" style="6" customWidth="1"/>
    <col min="4" max="5" width="25.7109375" style="6" customWidth="1"/>
    <col min="6" max="6" width="23.5703125" style="3" customWidth="1"/>
    <col min="7" max="7" width="25.7109375" style="3" customWidth="1"/>
    <col min="8" max="8" width="25.7109375" style="7" customWidth="1"/>
    <col min="9" max="9" width="25.7109375" style="357" customWidth="1"/>
    <col min="10" max="10" width="17" bestFit="1" customWidth="1"/>
    <col min="11" max="11" width="21.5703125" bestFit="1" customWidth="1"/>
    <col min="12" max="12" width="15.5703125" bestFit="1" customWidth="1"/>
    <col min="13" max="13" width="11.85546875" bestFit="1" customWidth="1"/>
  </cols>
  <sheetData>
    <row r="1" spans="1:16" ht="23.25" customHeight="1" x14ac:dyDescent="0.25">
      <c r="A1" s="1" t="s">
        <v>2190</v>
      </c>
      <c r="B1" s="946" t="s">
        <v>2191</v>
      </c>
      <c r="C1" s="781"/>
      <c r="D1" s="782" t="s">
        <v>6</v>
      </c>
      <c r="E1" s="772" t="s">
        <v>2192</v>
      </c>
    </row>
    <row r="2" spans="1:16" ht="23.25" customHeight="1" x14ac:dyDescent="0.25">
      <c r="A2" s="1"/>
      <c r="B2" s="946"/>
      <c r="C2" s="781"/>
      <c r="D2" s="782" t="s">
        <v>8</v>
      </c>
      <c r="E2" s="783">
        <v>2022</v>
      </c>
      <c r="F2"/>
    </row>
    <row r="3" spans="1:16" ht="23.25" customHeight="1" x14ac:dyDescent="0.25">
      <c r="A3" s="1"/>
      <c r="C3" s="775"/>
      <c r="D3" s="775"/>
      <c r="E3" s="12"/>
    </row>
    <row r="4" spans="1:16" ht="23.25" customHeight="1" x14ac:dyDescent="0.25">
      <c r="A4" t="s">
        <v>2193</v>
      </c>
      <c r="I4" s="791"/>
    </row>
    <row r="5" spans="1:16" ht="23.25" customHeight="1" thickBot="1" x14ac:dyDescent="0.3"/>
    <row r="6" spans="1:16" ht="66.75" customHeight="1" thickBot="1" x14ac:dyDescent="0.3">
      <c r="A6" s="767" t="s">
        <v>6</v>
      </c>
      <c r="B6" s="768" t="s">
        <v>24</v>
      </c>
      <c r="C6" s="767" t="s">
        <v>2194</v>
      </c>
      <c r="D6" s="767" t="s">
        <v>2195</v>
      </c>
      <c r="E6" s="769" t="s">
        <v>25</v>
      </c>
      <c r="F6" s="944" t="s">
        <v>2196</v>
      </c>
      <c r="G6" s="944" t="s">
        <v>2197</v>
      </c>
      <c r="H6" s="944" t="s">
        <v>2198</v>
      </c>
      <c r="I6" s="944" t="s">
        <v>2199</v>
      </c>
    </row>
    <row r="7" spans="1:16" ht="23.25" customHeight="1" x14ac:dyDescent="0.25">
      <c r="A7" s="771" t="s">
        <v>49</v>
      </c>
      <c r="B7" s="372" t="s">
        <v>456</v>
      </c>
      <c r="C7" s="784" t="s">
        <v>96</v>
      </c>
      <c r="D7" s="784" t="s">
        <v>97</v>
      </c>
      <c r="E7" s="785" t="s">
        <v>456</v>
      </c>
      <c r="F7" s="241">
        <v>4</v>
      </c>
      <c r="G7" s="119">
        <v>7005</v>
      </c>
      <c r="H7" s="945">
        <v>60669.218999999997</v>
      </c>
      <c r="I7" s="945">
        <v>13.34545</v>
      </c>
      <c r="L7" s="765"/>
      <c r="M7" s="765"/>
      <c r="N7" s="765"/>
      <c r="O7" s="765"/>
      <c r="P7" s="765"/>
    </row>
    <row r="8" spans="1:16" ht="23.25" customHeight="1" x14ac:dyDescent="0.25">
      <c r="A8" s="772" t="s">
        <v>49</v>
      </c>
      <c r="B8" s="27" t="s">
        <v>401</v>
      </c>
      <c r="C8" s="786" t="s">
        <v>50</v>
      </c>
      <c r="D8" s="786" t="s">
        <v>74</v>
      </c>
      <c r="E8" s="787" t="s">
        <v>80</v>
      </c>
      <c r="F8" s="14">
        <v>7</v>
      </c>
      <c r="G8" s="64">
        <v>13698</v>
      </c>
      <c r="H8" s="770">
        <v>148115.62100000001</v>
      </c>
      <c r="I8" s="770">
        <v>34.562740000000005</v>
      </c>
      <c r="L8" s="765"/>
      <c r="M8" s="765"/>
      <c r="N8" s="765"/>
      <c r="O8" s="765"/>
      <c r="P8" s="765"/>
    </row>
    <row r="9" spans="1:16" ht="23.25" customHeight="1" x14ac:dyDescent="0.25">
      <c r="A9" s="772" t="s">
        <v>49</v>
      </c>
      <c r="B9" s="27" t="s">
        <v>663</v>
      </c>
      <c r="C9" s="786" t="s">
        <v>96</v>
      </c>
      <c r="D9" s="786" t="s">
        <v>140</v>
      </c>
      <c r="E9" s="787" t="s">
        <v>663</v>
      </c>
      <c r="F9" s="14">
        <v>6</v>
      </c>
      <c r="G9" s="64">
        <v>3258</v>
      </c>
      <c r="H9" s="770">
        <v>0</v>
      </c>
      <c r="I9" s="770">
        <v>0</v>
      </c>
      <c r="L9" s="765"/>
      <c r="M9" s="765"/>
      <c r="N9" s="765"/>
      <c r="O9" s="765"/>
      <c r="P9" s="765"/>
    </row>
    <row r="10" spans="1:16" ht="23.25" customHeight="1" x14ac:dyDescent="0.25">
      <c r="A10" s="772" t="s">
        <v>49</v>
      </c>
      <c r="B10" s="27" t="s">
        <v>648</v>
      </c>
      <c r="C10" s="786" t="s">
        <v>96</v>
      </c>
      <c r="D10" s="786" t="s">
        <v>140</v>
      </c>
      <c r="E10" s="787" t="s">
        <v>648</v>
      </c>
      <c r="F10" s="14">
        <v>11</v>
      </c>
      <c r="G10" s="64">
        <v>7806</v>
      </c>
      <c r="H10" s="770">
        <v>105252.06700000001</v>
      </c>
      <c r="I10" s="770">
        <v>27.99034</v>
      </c>
      <c r="L10" s="765"/>
      <c r="M10" s="765"/>
      <c r="N10" s="765"/>
      <c r="O10" s="765"/>
      <c r="P10" s="765"/>
    </row>
    <row r="11" spans="1:16" ht="23.25" customHeight="1" x14ac:dyDescent="0.25">
      <c r="A11" s="772" t="s">
        <v>49</v>
      </c>
      <c r="B11" s="27" t="s">
        <v>1347</v>
      </c>
      <c r="C11" s="786" t="s">
        <v>50</v>
      </c>
      <c r="D11" s="786" t="s">
        <v>74</v>
      </c>
      <c r="E11" s="787" t="s">
        <v>380</v>
      </c>
      <c r="F11" s="14">
        <v>4</v>
      </c>
      <c r="G11" s="64">
        <v>3658</v>
      </c>
      <c r="H11" s="770">
        <v>18855.288</v>
      </c>
      <c r="I11" s="770">
        <v>4.8732499999999996</v>
      </c>
      <c r="L11" s="765"/>
      <c r="M11" s="765"/>
      <c r="N11" s="765"/>
      <c r="O11" s="765"/>
      <c r="P11" s="765"/>
    </row>
    <row r="12" spans="1:16" ht="23.25" customHeight="1" x14ac:dyDescent="0.25">
      <c r="A12" s="772" t="s">
        <v>49</v>
      </c>
      <c r="B12" s="27" t="s">
        <v>187</v>
      </c>
      <c r="C12" s="786" t="s">
        <v>96</v>
      </c>
      <c r="D12" s="786" t="s">
        <v>175</v>
      </c>
      <c r="E12" s="787" t="s">
        <v>187</v>
      </c>
      <c r="F12" s="14">
        <v>4</v>
      </c>
      <c r="G12" s="64">
        <v>5571</v>
      </c>
      <c r="H12" s="770">
        <v>124218.56199999999</v>
      </c>
      <c r="I12" s="770">
        <v>34.467120000000001</v>
      </c>
      <c r="L12" s="765"/>
      <c r="M12" s="765"/>
      <c r="N12" s="765"/>
      <c r="O12" s="765"/>
      <c r="P12" s="765"/>
    </row>
    <row r="13" spans="1:16" ht="23.25" customHeight="1" x14ac:dyDescent="0.25">
      <c r="A13" s="772" t="s">
        <v>49</v>
      </c>
      <c r="B13" s="27" t="s">
        <v>568</v>
      </c>
      <c r="C13" s="786" t="s">
        <v>96</v>
      </c>
      <c r="D13" s="786" t="s">
        <v>114</v>
      </c>
      <c r="E13" s="787" t="s">
        <v>569</v>
      </c>
      <c r="F13" s="14">
        <v>1</v>
      </c>
      <c r="G13" s="64">
        <v>617</v>
      </c>
      <c r="H13" s="770">
        <v>23272.145</v>
      </c>
      <c r="I13" s="770">
        <v>5.9215400000000002</v>
      </c>
      <c r="L13" s="765"/>
      <c r="M13" s="765"/>
      <c r="N13" s="765"/>
      <c r="O13" s="765"/>
      <c r="P13" s="765"/>
    </row>
    <row r="14" spans="1:16" ht="23.25" customHeight="1" x14ac:dyDescent="0.25">
      <c r="A14" s="772" t="s">
        <v>49</v>
      </c>
      <c r="B14" s="27" t="s">
        <v>1951</v>
      </c>
      <c r="C14" s="786" t="s">
        <v>96</v>
      </c>
      <c r="D14" s="786" t="s">
        <v>140</v>
      </c>
      <c r="E14" s="787" t="s">
        <v>648</v>
      </c>
      <c r="F14" s="14">
        <v>3</v>
      </c>
      <c r="G14" s="64">
        <v>2332</v>
      </c>
      <c r="H14" s="770">
        <v>43270.481999999996</v>
      </c>
      <c r="I14" s="770">
        <v>13.466349999999998</v>
      </c>
      <c r="L14" s="765"/>
      <c r="M14" s="765"/>
      <c r="N14" s="765"/>
      <c r="O14" s="765"/>
      <c r="P14" s="765"/>
    </row>
    <row r="15" spans="1:16" ht="23.25" customHeight="1" x14ac:dyDescent="0.25">
      <c r="A15" s="772" t="s">
        <v>49</v>
      </c>
      <c r="B15" s="27" t="s">
        <v>230</v>
      </c>
      <c r="C15" s="786" t="s">
        <v>96</v>
      </c>
      <c r="D15" s="786" t="s">
        <v>175</v>
      </c>
      <c r="E15" s="787" t="s">
        <v>177</v>
      </c>
      <c r="F15" s="14">
        <v>6</v>
      </c>
      <c r="G15" s="64">
        <v>5185</v>
      </c>
      <c r="H15" s="770">
        <v>49644.122999999992</v>
      </c>
      <c r="I15" s="770">
        <v>9.9721700000000002</v>
      </c>
      <c r="L15" s="765"/>
      <c r="M15" s="765"/>
      <c r="N15" s="765"/>
      <c r="O15" s="765"/>
      <c r="P15" s="765"/>
    </row>
    <row r="16" spans="1:16" ht="23.25" customHeight="1" x14ac:dyDescent="0.25">
      <c r="A16" s="772" t="s">
        <v>49</v>
      </c>
      <c r="B16" s="27" t="s">
        <v>103</v>
      </c>
      <c r="C16" s="786" t="s">
        <v>96</v>
      </c>
      <c r="D16" s="786" t="s">
        <v>97</v>
      </c>
      <c r="E16" s="787" t="s">
        <v>103</v>
      </c>
      <c r="F16" s="14">
        <v>4</v>
      </c>
      <c r="G16" s="64">
        <v>4789</v>
      </c>
      <c r="H16" s="770">
        <v>47884.255999999994</v>
      </c>
      <c r="I16" s="770">
        <v>14.9947</v>
      </c>
      <c r="L16" s="765"/>
      <c r="M16" s="765"/>
      <c r="N16" s="765"/>
      <c r="O16" s="765"/>
      <c r="P16" s="765"/>
    </row>
    <row r="17" spans="1:16" ht="23.25" customHeight="1" x14ac:dyDescent="0.25">
      <c r="A17" s="772" t="s">
        <v>49</v>
      </c>
      <c r="B17" s="27" t="s">
        <v>1127</v>
      </c>
      <c r="C17" s="786" t="s">
        <v>50</v>
      </c>
      <c r="D17" s="786" t="s">
        <v>51</v>
      </c>
      <c r="E17" s="787" t="s">
        <v>1119</v>
      </c>
      <c r="F17" s="14">
        <v>9</v>
      </c>
      <c r="G17" s="64">
        <v>22213</v>
      </c>
      <c r="H17" s="770">
        <v>252920.65100000001</v>
      </c>
      <c r="I17" s="770">
        <v>62.775410000000001</v>
      </c>
      <c r="L17" s="765"/>
      <c r="M17" s="765"/>
      <c r="N17" s="765"/>
      <c r="O17" s="765"/>
      <c r="P17" s="765"/>
    </row>
    <row r="18" spans="1:16" ht="23.25" customHeight="1" x14ac:dyDescent="0.25">
      <c r="A18" s="772" t="s">
        <v>49</v>
      </c>
      <c r="B18" s="27" t="s">
        <v>698</v>
      </c>
      <c r="C18" s="786" t="s">
        <v>96</v>
      </c>
      <c r="D18" s="786" t="s">
        <v>140</v>
      </c>
      <c r="E18" s="787" t="s">
        <v>699</v>
      </c>
      <c r="F18" s="14">
        <v>3</v>
      </c>
      <c r="G18" s="64">
        <v>5191</v>
      </c>
      <c r="H18" s="770">
        <v>80149.627999999997</v>
      </c>
      <c r="I18" s="770">
        <v>20.39386</v>
      </c>
      <c r="L18" s="765"/>
      <c r="M18" s="766"/>
      <c r="N18" s="766"/>
      <c r="O18" s="766"/>
      <c r="P18" s="766"/>
    </row>
    <row r="19" spans="1:16" ht="15" x14ac:dyDescent="0.25">
      <c r="A19" s="772" t="s">
        <v>49</v>
      </c>
      <c r="B19" s="27" t="s">
        <v>1479</v>
      </c>
      <c r="C19" s="786" t="s">
        <v>96</v>
      </c>
      <c r="D19" s="786" t="s">
        <v>97</v>
      </c>
      <c r="E19" s="787" t="s">
        <v>1480</v>
      </c>
      <c r="F19" s="14">
        <v>1</v>
      </c>
      <c r="G19" s="64">
        <v>1552</v>
      </c>
      <c r="H19" s="770">
        <v>9456.4359999999997</v>
      </c>
      <c r="I19" s="770">
        <v>2.4061599999999999</v>
      </c>
      <c r="L19" s="765"/>
      <c r="M19" s="765"/>
      <c r="N19" s="765"/>
      <c r="O19" s="765"/>
      <c r="P19" s="765"/>
    </row>
    <row r="20" spans="1:16" ht="23.25" customHeight="1" x14ac:dyDescent="0.25">
      <c r="A20" s="772" t="s">
        <v>49</v>
      </c>
      <c r="B20" s="27" t="s">
        <v>352</v>
      </c>
      <c r="C20" s="786" t="s">
        <v>50</v>
      </c>
      <c r="D20" s="786" t="s">
        <v>51</v>
      </c>
      <c r="E20" s="787" t="s">
        <v>343</v>
      </c>
      <c r="F20" s="14">
        <v>6</v>
      </c>
      <c r="G20" s="64">
        <v>8692</v>
      </c>
      <c r="H20" s="770">
        <v>183500.712</v>
      </c>
      <c r="I20" s="770">
        <v>48.027700000000003</v>
      </c>
      <c r="L20" s="765"/>
      <c r="M20" s="765"/>
      <c r="N20" s="765"/>
      <c r="O20" s="765"/>
      <c r="P20" s="765"/>
    </row>
    <row r="21" spans="1:16" ht="23.25" customHeight="1" x14ac:dyDescent="0.25">
      <c r="A21" s="772" t="s">
        <v>49</v>
      </c>
      <c r="B21" s="27" t="s">
        <v>1510</v>
      </c>
      <c r="C21" s="786" t="s">
        <v>96</v>
      </c>
      <c r="D21" s="786" t="s">
        <v>97</v>
      </c>
      <c r="E21" s="787" t="s">
        <v>1510</v>
      </c>
      <c r="F21" s="14">
        <v>2</v>
      </c>
      <c r="G21" s="64">
        <v>5504</v>
      </c>
      <c r="H21" s="770">
        <v>54755.023000000001</v>
      </c>
      <c r="I21" s="770">
        <v>14.31991</v>
      </c>
      <c r="L21" s="765"/>
      <c r="M21" s="765"/>
      <c r="N21" s="765"/>
      <c r="O21" s="765"/>
      <c r="P21" s="765"/>
    </row>
    <row r="22" spans="1:16" ht="23.25" customHeight="1" x14ac:dyDescent="0.25">
      <c r="A22" s="772" t="s">
        <v>49</v>
      </c>
      <c r="B22" s="27" t="s">
        <v>1448</v>
      </c>
      <c r="C22" s="786" t="s">
        <v>50</v>
      </c>
      <c r="D22" s="786" t="s">
        <v>74</v>
      </c>
      <c r="E22" s="787" t="s">
        <v>80</v>
      </c>
      <c r="F22" s="14">
        <v>6</v>
      </c>
      <c r="G22" s="64">
        <v>3602</v>
      </c>
      <c r="H22" s="770">
        <v>118135.556</v>
      </c>
      <c r="I22" s="770">
        <v>29.662759999999999</v>
      </c>
      <c r="L22" s="765"/>
      <c r="M22" s="765"/>
      <c r="N22" s="765"/>
      <c r="O22" s="765"/>
      <c r="P22" s="765"/>
    </row>
    <row r="23" spans="1:16" ht="23.25" customHeight="1" x14ac:dyDescent="0.25">
      <c r="A23" s="772" t="s">
        <v>49</v>
      </c>
      <c r="B23" s="27" t="s">
        <v>569</v>
      </c>
      <c r="C23" s="786" t="s">
        <v>96</v>
      </c>
      <c r="D23" s="786" t="s">
        <v>114</v>
      </c>
      <c r="E23" s="787" t="s">
        <v>569</v>
      </c>
      <c r="F23" s="14">
        <v>10</v>
      </c>
      <c r="G23" s="64">
        <v>10702</v>
      </c>
      <c r="H23" s="770">
        <v>126719.90599999999</v>
      </c>
      <c r="I23" s="770">
        <v>33.035469999999997</v>
      </c>
      <c r="L23" s="765"/>
      <c r="M23" s="765"/>
      <c r="N23" s="765"/>
      <c r="O23" s="765"/>
      <c r="P23" s="765"/>
    </row>
    <row r="24" spans="1:16" ht="23.25" customHeight="1" x14ac:dyDescent="0.25">
      <c r="A24" s="772" t="s">
        <v>49</v>
      </c>
      <c r="B24" s="27" t="s">
        <v>590</v>
      </c>
      <c r="C24" s="786" t="s">
        <v>96</v>
      </c>
      <c r="D24" s="786" t="s">
        <v>140</v>
      </c>
      <c r="E24" s="787" t="s">
        <v>590</v>
      </c>
      <c r="F24" s="14">
        <v>10</v>
      </c>
      <c r="G24" s="64">
        <v>14103</v>
      </c>
      <c r="H24" s="770">
        <v>203573.092</v>
      </c>
      <c r="I24" s="770">
        <v>49.109880000000004</v>
      </c>
      <c r="L24" s="765"/>
      <c r="M24" s="765"/>
      <c r="N24" s="765"/>
      <c r="O24" s="765"/>
      <c r="P24" s="765"/>
    </row>
    <row r="25" spans="1:16" ht="23.25" customHeight="1" x14ac:dyDescent="0.25">
      <c r="A25" s="772" t="s">
        <v>49</v>
      </c>
      <c r="B25" s="27" t="s">
        <v>957</v>
      </c>
      <c r="C25" s="786" t="s">
        <v>96</v>
      </c>
      <c r="D25" s="786" t="s">
        <v>175</v>
      </c>
      <c r="E25" s="787" t="s">
        <v>177</v>
      </c>
      <c r="F25" s="14">
        <v>9</v>
      </c>
      <c r="G25" s="64">
        <v>7786</v>
      </c>
      <c r="H25" s="770">
        <v>216513.17600000001</v>
      </c>
      <c r="I25" s="770">
        <v>47.95599</v>
      </c>
      <c r="L25" s="765"/>
      <c r="M25" s="765"/>
      <c r="N25" s="765"/>
      <c r="O25" s="765"/>
      <c r="P25" s="765"/>
    </row>
    <row r="26" spans="1:16" ht="23.25" customHeight="1" x14ac:dyDescent="0.25">
      <c r="A26" s="772" t="s">
        <v>49</v>
      </c>
      <c r="B26" s="27" t="s">
        <v>652</v>
      </c>
      <c r="C26" s="786" t="s">
        <v>96</v>
      </c>
      <c r="D26" s="786" t="s">
        <v>140</v>
      </c>
      <c r="E26" s="787" t="s">
        <v>650</v>
      </c>
      <c r="F26" s="14">
        <v>3</v>
      </c>
      <c r="G26" s="64">
        <v>4838</v>
      </c>
      <c r="H26" s="770">
        <v>73555.31</v>
      </c>
      <c r="I26" s="770">
        <v>20.462440000000001</v>
      </c>
      <c r="L26" s="765"/>
      <c r="M26" s="765"/>
      <c r="N26" s="765"/>
      <c r="O26" s="765"/>
      <c r="P26" s="765"/>
    </row>
    <row r="27" spans="1:16" ht="23.25" customHeight="1" x14ac:dyDescent="0.25">
      <c r="A27" s="772" t="s">
        <v>49</v>
      </c>
      <c r="B27" s="27" t="s">
        <v>2015</v>
      </c>
      <c r="C27" s="786" t="s">
        <v>96</v>
      </c>
      <c r="D27" s="786" t="s">
        <v>140</v>
      </c>
      <c r="E27" s="787" t="s">
        <v>633</v>
      </c>
      <c r="F27" s="14">
        <v>3</v>
      </c>
      <c r="G27" s="64">
        <v>4794</v>
      </c>
      <c r="H27" s="770">
        <v>62717.982999999993</v>
      </c>
      <c r="I27" s="770">
        <v>15.95842</v>
      </c>
      <c r="L27" s="765"/>
      <c r="M27" s="765"/>
      <c r="N27" s="765"/>
      <c r="O27" s="765"/>
      <c r="P27" s="765"/>
    </row>
    <row r="28" spans="1:16" ht="23.25" customHeight="1" x14ac:dyDescent="0.25">
      <c r="A28" s="772" t="s">
        <v>49</v>
      </c>
      <c r="B28" s="27" t="s">
        <v>1785</v>
      </c>
      <c r="C28" s="786" t="s">
        <v>96</v>
      </c>
      <c r="D28" s="786" t="s">
        <v>114</v>
      </c>
      <c r="E28" s="787" t="s">
        <v>514</v>
      </c>
      <c r="F28" s="14">
        <v>2</v>
      </c>
      <c r="G28" s="64">
        <v>882</v>
      </c>
      <c r="H28" s="770">
        <v>5097.1639999999998</v>
      </c>
      <c r="I28" s="770">
        <v>1.2969599999999999</v>
      </c>
      <c r="L28" s="765"/>
      <c r="M28" s="765"/>
      <c r="N28" s="765"/>
      <c r="O28" s="765"/>
      <c r="P28" s="765"/>
    </row>
    <row r="29" spans="1:16" ht="23.25" customHeight="1" x14ac:dyDescent="0.25">
      <c r="A29" s="772" t="s">
        <v>49</v>
      </c>
      <c r="B29" s="27" t="s">
        <v>80</v>
      </c>
      <c r="C29" s="786" t="s">
        <v>50</v>
      </c>
      <c r="D29" s="786" t="s">
        <v>74</v>
      </c>
      <c r="E29" s="787" t="s">
        <v>80</v>
      </c>
      <c r="F29" s="14">
        <v>2</v>
      </c>
      <c r="G29" s="64">
        <v>1086</v>
      </c>
      <c r="H29" s="770">
        <v>0</v>
      </c>
      <c r="I29" s="770">
        <v>0</v>
      </c>
      <c r="L29" s="765"/>
      <c r="M29" s="765"/>
      <c r="N29" s="765"/>
      <c r="O29" s="765"/>
      <c r="P29" s="765"/>
    </row>
    <row r="30" spans="1:16" ht="23.25" customHeight="1" x14ac:dyDescent="0.25">
      <c r="A30" s="772" t="s">
        <v>49</v>
      </c>
      <c r="B30" s="27" t="s">
        <v>878</v>
      </c>
      <c r="C30" s="786" t="s">
        <v>96</v>
      </c>
      <c r="D30" s="786" t="s">
        <v>175</v>
      </c>
      <c r="E30" s="787" t="s">
        <v>177</v>
      </c>
      <c r="F30" s="14">
        <v>2</v>
      </c>
      <c r="G30" s="64">
        <v>1247</v>
      </c>
      <c r="H30" s="770">
        <v>0</v>
      </c>
      <c r="I30" s="770">
        <v>2.2888900000000003</v>
      </c>
      <c r="L30" s="765"/>
      <c r="M30" s="765"/>
      <c r="N30" s="765"/>
      <c r="O30" s="765"/>
      <c r="P30" s="765"/>
    </row>
    <row r="31" spans="1:16" ht="23.25" customHeight="1" x14ac:dyDescent="0.25">
      <c r="A31" s="772" t="s">
        <v>49</v>
      </c>
      <c r="B31" s="27" t="s">
        <v>442</v>
      </c>
      <c r="C31" s="786" t="s">
        <v>96</v>
      </c>
      <c r="D31" s="786" t="s">
        <v>97</v>
      </c>
      <c r="E31" s="787" t="s">
        <v>443</v>
      </c>
      <c r="F31" s="14">
        <v>1</v>
      </c>
      <c r="G31" s="64">
        <v>3414</v>
      </c>
      <c r="H31" s="770">
        <v>39256.089</v>
      </c>
      <c r="I31" s="770">
        <v>8.40564</v>
      </c>
      <c r="L31" s="765"/>
      <c r="M31" s="765"/>
      <c r="N31" s="765"/>
      <c r="O31" s="765"/>
      <c r="P31" s="765"/>
    </row>
    <row r="32" spans="1:16" ht="23.25" customHeight="1" x14ac:dyDescent="0.25">
      <c r="A32" s="772" t="s">
        <v>49</v>
      </c>
      <c r="B32" s="27" t="s">
        <v>647</v>
      </c>
      <c r="C32" s="786" t="s">
        <v>96</v>
      </c>
      <c r="D32" s="786" t="s">
        <v>140</v>
      </c>
      <c r="E32" s="787" t="s">
        <v>648</v>
      </c>
      <c r="F32" s="14">
        <v>4</v>
      </c>
      <c r="G32" s="64">
        <v>2570</v>
      </c>
      <c r="H32" s="770">
        <v>84808.50499999999</v>
      </c>
      <c r="I32" s="770">
        <v>27.321370000000002</v>
      </c>
      <c r="L32" s="765"/>
      <c r="M32" s="765"/>
      <c r="N32" s="765"/>
      <c r="O32" s="765"/>
      <c r="P32" s="765"/>
    </row>
    <row r="33" spans="1:16" ht="23.25" customHeight="1" x14ac:dyDescent="0.25">
      <c r="A33" s="772" t="s">
        <v>49</v>
      </c>
      <c r="B33" s="27" t="s">
        <v>145</v>
      </c>
      <c r="C33" s="786" t="s">
        <v>96</v>
      </c>
      <c r="D33" s="786" t="s">
        <v>140</v>
      </c>
      <c r="E33" s="787" t="s">
        <v>146</v>
      </c>
      <c r="F33" s="14">
        <v>1</v>
      </c>
      <c r="G33" s="64">
        <v>425</v>
      </c>
      <c r="H33" s="770">
        <v>5717.9719999999998</v>
      </c>
      <c r="I33" s="770">
        <v>1.45492</v>
      </c>
      <c r="L33" s="765"/>
      <c r="M33" s="765"/>
      <c r="N33" s="765"/>
      <c r="O33" s="765"/>
      <c r="P33" s="765"/>
    </row>
    <row r="34" spans="1:16" ht="23.25" customHeight="1" x14ac:dyDescent="0.25">
      <c r="A34" s="772" t="s">
        <v>49</v>
      </c>
      <c r="B34" s="27" t="s">
        <v>1009</v>
      </c>
      <c r="C34" s="786" t="s">
        <v>96</v>
      </c>
      <c r="D34" s="786" t="s">
        <v>175</v>
      </c>
      <c r="E34" s="787" t="s">
        <v>177</v>
      </c>
      <c r="F34" s="14">
        <v>7</v>
      </c>
      <c r="G34" s="64">
        <v>3863</v>
      </c>
      <c r="H34" s="770">
        <v>27033.844000000001</v>
      </c>
      <c r="I34" s="770">
        <v>6.8786899999999997</v>
      </c>
      <c r="L34" s="765"/>
      <c r="M34" s="765"/>
      <c r="N34" s="765"/>
      <c r="O34" s="765"/>
      <c r="P34" s="765"/>
    </row>
    <row r="35" spans="1:16" ht="23.25" customHeight="1" x14ac:dyDescent="0.25">
      <c r="A35" s="773" t="s">
        <v>1106</v>
      </c>
      <c r="B35" s="27" t="s">
        <v>1108</v>
      </c>
      <c r="C35" s="786" t="s">
        <v>50</v>
      </c>
      <c r="D35" s="786" t="s">
        <v>1107</v>
      </c>
      <c r="E35" s="787" t="s">
        <v>1107</v>
      </c>
      <c r="F35" s="14">
        <v>8</v>
      </c>
      <c r="G35" s="64">
        <v>13995</v>
      </c>
      <c r="H35" s="770">
        <v>204995.467</v>
      </c>
      <c r="I35" s="770">
        <v>53.667109999999994</v>
      </c>
      <c r="L35" s="765"/>
      <c r="M35" s="765"/>
      <c r="N35" s="765"/>
      <c r="O35" s="765"/>
      <c r="P35" s="765"/>
    </row>
    <row r="36" spans="1:16" ht="23.25" customHeight="1" x14ac:dyDescent="0.25">
      <c r="A36" s="772" t="s">
        <v>49</v>
      </c>
      <c r="B36" s="27" t="s">
        <v>1361</v>
      </c>
      <c r="C36" s="786" t="s">
        <v>50</v>
      </c>
      <c r="D36" s="786" t="s">
        <v>74</v>
      </c>
      <c r="E36" s="787" t="s">
        <v>1353</v>
      </c>
      <c r="F36" s="14">
        <v>1</v>
      </c>
      <c r="G36" s="64">
        <v>1090</v>
      </c>
      <c r="H36" s="770">
        <v>11893.380999999999</v>
      </c>
      <c r="I36" s="770">
        <v>3.02624</v>
      </c>
      <c r="L36" s="765"/>
      <c r="M36" s="765"/>
      <c r="N36" s="765"/>
      <c r="O36" s="765"/>
      <c r="P36" s="765"/>
    </row>
    <row r="37" spans="1:16" ht="23.25" customHeight="1" x14ac:dyDescent="0.25">
      <c r="A37" s="772" t="s">
        <v>49</v>
      </c>
      <c r="B37" s="27" t="s">
        <v>224</v>
      </c>
      <c r="C37" s="786" t="s">
        <v>96</v>
      </c>
      <c r="D37" s="786" t="s">
        <v>175</v>
      </c>
      <c r="E37" s="787" t="s">
        <v>177</v>
      </c>
      <c r="F37" s="14">
        <v>6</v>
      </c>
      <c r="G37" s="64">
        <v>4917</v>
      </c>
      <c r="H37" s="770">
        <v>39557.203999999998</v>
      </c>
      <c r="I37" s="770">
        <v>9.972179999999998</v>
      </c>
      <c r="L37" s="765"/>
      <c r="M37" s="765"/>
      <c r="N37" s="765"/>
      <c r="O37" s="765"/>
      <c r="P37" s="765"/>
    </row>
    <row r="38" spans="1:16" ht="23.25" customHeight="1" x14ac:dyDescent="0.25">
      <c r="A38" s="772" t="s">
        <v>49</v>
      </c>
      <c r="B38" s="27" t="s">
        <v>1475</v>
      </c>
      <c r="C38" s="786" t="s">
        <v>96</v>
      </c>
      <c r="D38" s="786" t="s">
        <v>97</v>
      </c>
      <c r="E38" s="787" t="s">
        <v>1476</v>
      </c>
      <c r="F38" s="14">
        <v>1</v>
      </c>
      <c r="G38" s="64">
        <v>277</v>
      </c>
      <c r="H38" s="770">
        <v>2388.8919999999998</v>
      </c>
      <c r="I38" s="770">
        <v>1.55365</v>
      </c>
      <c r="L38" s="765"/>
      <c r="M38" s="765"/>
      <c r="N38" s="765"/>
      <c r="O38" s="765"/>
      <c r="P38" s="765"/>
    </row>
    <row r="39" spans="1:16" ht="23.25" customHeight="1" x14ac:dyDescent="0.25">
      <c r="A39" s="772" t="s">
        <v>49</v>
      </c>
      <c r="B39" s="27" t="s">
        <v>70</v>
      </c>
      <c r="C39" s="786" t="s">
        <v>50</v>
      </c>
      <c r="D39" s="786" t="s">
        <v>51</v>
      </c>
      <c r="E39" s="787" t="s">
        <v>71</v>
      </c>
      <c r="F39" s="14">
        <v>4</v>
      </c>
      <c r="G39" s="64">
        <v>8158</v>
      </c>
      <c r="H39" s="770">
        <v>128138.046</v>
      </c>
      <c r="I39" s="770">
        <v>35.864609999999999</v>
      </c>
      <c r="L39" s="765"/>
      <c r="M39" s="765"/>
      <c r="N39" s="765"/>
      <c r="O39" s="765"/>
      <c r="P39" s="765"/>
    </row>
    <row r="40" spans="1:16" ht="23.25" customHeight="1" x14ac:dyDescent="0.25">
      <c r="A40" s="772" t="s">
        <v>49</v>
      </c>
      <c r="B40" s="27" t="s">
        <v>106</v>
      </c>
      <c r="C40" s="786" t="s">
        <v>96</v>
      </c>
      <c r="D40" s="786" t="s">
        <v>97</v>
      </c>
      <c r="E40" s="787" t="s">
        <v>107</v>
      </c>
      <c r="F40" s="14">
        <v>3</v>
      </c>
      <c r="G40" s="64">
        <v>7586</v>
      </c>
      <c r="H40" s="770">
        <v>89397.766000000003</v>
      </c>
      <c r="I40" s="770">
        <v>22.747030000000002</v>
      </c>
      <c r="L40" s="765"/>
      <c r="M40" s="765"/>
      <c r="N40" s="765"/>
      <c r="O40" s="765"/>
      <c r="P40" s="765"/>
    </row>
    <row r="41" spans="1:16" ht="23.25" customHeight="1" x14ac:dyDescent="0.25">
      <c r="A41" s="772" t="s">
        <v>49</v>
      </c>
      <c r="B41" s="27" t="s">
        <v>1277</v>
      </c>
      <c r="C41" s="786" t="s">
        <v>50</v>
      </c>
      <c r="D41" s="786" t="s">
        <v>51</v>
      </c>
      <c r="E41" s="787" t="s">
        <v>372</v>
      </c>
      <c r="F41" s="14">
        <v>2</v>
      </c>
      <c r="G41" s="64">
        <v>1001</v>
      </c>
      <c r="H41" s="770">
        <v>8136.7719999999999</v>
      </c>
      <c r="I41" s="770">
        <v>2.0703800000000001</v>
      </c>
      <c r="L41" s="765"/>
      <c r="M41" s="765"/>
      <c r="N41" s="765"/>
      <c r="O41" s="765"/>
      <c r="P41" s="765"/>
    </row>
    <row r="42" spans="1:16" ht="23.25" customHeight="1" x14ac:dyDescent="0.25">
      <c r="A42" s="772" t="s">
        <v>49</v>
      </c>
      <c r="B42" s="27" t="s">
        <v>1771</v>
      </c>
      <c r="C42" s="786" t="s">
        <v>96</v>
      </c>
      <c r="D42" s="786" t="s">
        <v>114</v>
      </c>
      <c r="E42" s="787" t="s">
        <v>1552</v>
      </c>
      <c r="F42" s="14">
        <v>5</v>
      </c>
      <c r="G42" s="64">
        <v>4649</v>
      </c>
      <c r="H42" s="770">
        <v>44347.782999999996</v>
      </c>
      <c r="I42" s="770">
        <v>13.380300000000002</v>
      </c>
      <c r="L42" s="765"/>
      <c r="M42" s="765"/>
      <c r="N42" s="765"/>
      <c r="O42" s="765"/>
      <c r="P42" s="765"/>
    </row>
    <row r="43" spans="1:16" ht="23.25" customHeight="1" x14ac:dyDescent="0.25">
      <c r="A43" s="772" t="s">
        <v>49</v>
      </c>
      <c r="B43" s="27" t="s">
        <v>1890</v>
      </c>
      <c r="C43" s="786" t="s">
        <v>96</v>
      </c>
      <c r="D43" s="786" t="s">
        <v>140</v>
      </c>
      <c r="E43" s="787" t="s">
        <v>580</v>
      </c>
      <c r="F43" s="14">
        <v>3</v>
      </c>
      <c r="G43" s="64">
        <v>4542</v>
      </c>
      <c r="H43" s="770">
        <v>86888.665999999997</v>
      </c>
      <c r="I43" s="770">
        <v>22.10859</v>
      </c>
      <c r="L43" s="765"/>
      <c r="M43" s="765"/>
      <c r="N43" s="765"/>
      <c r="O43" s="765"/>
      <c r="P43" s="765"/>
    </row>
    <row r="44" spans="1:16" ht="23.25" customHeight="1" x14ac:dyDescent="0.25">
      <c r="A44" s="772" t="s">
        <v>49</v>
      </c>
      <c r="B44" s="27" t="s">
        <v>935</v>
      </c>
      <c r="C44" s="786" t="s">
        <v>96</v>
      </c>
      <c r="D44" s="786" t="s">
        <v>175</v>
      </c>
      <c r="E44" s="787" t="s">
        <v>177</v>
      </c>
      <c r="F44" s="14">
        <v>4</v>
      </c>
      <c r="G44" s="64">
        <v>4447</v>
      </c>
      <c r="H44" s="770">
        <v>97235.717000000004</v>
      </c>
      <c r="I44" s="770">
        <v>21.249140000000001</v>
      </c>
      <c r="L44" s="765"/>
      <c r="M44" s="765"/>
      <c r="N44" s="765"/>
      <c r="O44" s="765"/>
      <c r="P44" s="765"/>
    </row>
    <row r="45" spans="1:16" ht="23.25" customHeight="1" x14ac:dyDescent="0.25">
      <c r="A45" s="772" t="s">
        <v>49</v>
      </c>
      <c r="B45" s="27" t="s">
        <v>1363</v>
      </c>
      <c r="C45" s="786" t="s">
        <v>50</v>
      </c>
      <c r="D45" s="786" t="s">
        <v>74</v>
      </c>
      <c r="E45" s="787" t="s">
        <v>80</v>
      </c>
      <c r="F45" s="14">
        <v>1</v>
      </c>
      <c r="G45" s="64">
        <v>1101</v>
      </c>
      <c r="H45" s="770">
        <v>10826.657999999999</v>
      </c>
      <c r="I45" s="770">
        <v>2.75481</v>
      </c>
      <c r="L45" s="765"/>
      <c r="M45" s="765"/>
      <c r="N45" s="765"/>
      <c r="O45" s="765"/>
      <c r="P45" s="765"/>
    </row>
    <row r="46" spans="1:16" ht="23.25" customHeight="1" x14ac:dyDescent="0.25">
      <c r="A46" s="772" t="s">
        <v>49</v>
      </c>
      <c r="B46" s="27" t="s">
        <v>67</v>
      </c>
      <c r="C46" s="786" t="s">
        <v>50</v>
      </c>
      <c r="D46" s="786" t="s">
        <v>51</v>
      </c>
      <c r="E46" s="787" t="s">
        <v>64</v>
      </c>
      <c r="F46" s="14">
        <v>3</v>
      </c>
      <c r="G46" s="64">
        <v>1823</v>
      </c>
      <c r="H46" s="770">
        <v>57796.554999999993</v>
      </c>
      <c r="I46" s="770">
        <v>17.735500000000002</v>
      </c>
      <c r="L46" s="765"/>
      <c r="M46" s="765"/>
      <c r="N46" s="765"/>
      <c r="O46" s="765"/>
      <c r="P46" s="765"/>
    </row>
    <row r="47" spans="1:16" ht="23.25" customHeight="1" x14ac:dyDescent="0.25">
      <c r="A47" s="772" t="s">
        <v>49</v>
      </c>
      <c r="B47" s="27" t="s">
        <v>273</v>
      </c>
      <c r="C47" s="786" t="s">
        <v>96</v>
      </c>
      <c r="D47" s="786" t="s">
        <v>175</v>
      </c>
      <c r="E47" s="787" t="s">
        <v>274</v>
      </c>
      <c r="F47" s="14">
        <v>5</v>
      </c>
      <c r="G47" s="64">
        <v>8125</v>
      </c>
      <c r="H47" s="770">
        <v>110278.38599999998</v>
      </c>
      <c r="I47" s="770">
        <v>23.679210000000001</v>
      </c>
      <c r="L47" s="765"/>
      <c r="M47" s="765"/>
      <c r="N47" s="765"/>
      <c r="O47" s="765"/>
      <c r="P47" s="765"/>
    </row>
    <row r="48" spans="1:16" ht="23.25" customHeight="1" x14ac:dyDescent="0.25">
      <c r="A48" s="772" t="s">
        <v>49</v>
      </c>
      <c r="B48" s="27" t="s">
        <v>155</v>
      </c>
      <c r="C48" s="786" t="s">
        <v>96</v>
      </c>
      <c r="D48" s="786" t="s">
        <v>140</v>
      </c>
      <c r="E48" s="787" t="s">
        <v>156</v>
      </c>
      <c r="F48" s="14">
        <v>2</v>
      </c>
      <c r="G48" s="64">
        <v>2737</v>
      </c>
      <c r="H48" s="770">
        <v>35321.947</v>
      </c>
      <c r="I48" s="770">
        <v>11.248629999999999</v>
      </c>
      <c r="L48" s="765"/>
      <c r="M48" s="765"/>
      <c r="N48" s="765"/>
      <c r="O48" s="765"/>
      <c r="P48" s="765"/>
    </row>
    <row r="49" spans="1:16" ht="23.25" customHeight="1" x14ac:dyDescent="0.25">
      <c r="A49" s="772" t="s">
        <v>49</v>
      </c>
      <c r="B49" s="27" t="s">
        <v>1783</v>
      </c>
      <c r="C49" s="786" t="s">
        <v>96</v>
      </c>
      <c r="D49" s="786" t="s">
        <v>114</v>
      </c>
      <c r="E49" s="787" t="s">
        <v>122</v>
      </c>
      <c r="F49" s="14">
        <v>1</v>
      </c>
      <c r="G49" s="64">
        <v>0</v>
      </c>
      <c r="H49" s="770">
        <v>4729.0349999999999</v>
      </c>
      <c r="I49" s="770">
        <v>1.20329</v>
      </c>
      <c r="L49" s="765"/>
      <c r="M49" s="765"/>
      <c r="N49" s="765"/>
      <c r="O49" s="765"/>
      <c r="P49" s="765"/>
    </row>
    <row r="50" spans="1:16" ht="23.25" customHeight="1" x14ac:dyDescent="0.25">
      <c r="A50" s="772" t="s">
        <v>49</v>
      </c>
      <c r="B50" s="27" t="s">
        <v>1232</v>
      </c>
      <c r="C50" s="786" t="s">
        <v>50</v>
      </c>
      <c r="D50" s="786" t="s">
        <v>51</v>
      </c>
      <c r="E50" s="787" t="s">
        <v>340</v>
      </c>
      <c r="F50" s="14">
        <v>6</v>
      </c>
      <c r="G50" s="64">
        <v>12944</v>
      </c>
      <c r="H50" s="770">
        <v>157814.71299999999</v>
      </c>
      <c r="I50" s="770">
        <v>40.155869999999993</v>
      </c>
      <c r="L50" s="765"/>
      <c r="M50" s="765"/>
      <c r="N50" s="765"/>
      <c r="O50" s="765"/>
      <c r="P50" s="765"/>
    </row>
    <row r="51" spans="1:16" ht="23.25" customHeight="1" x14ac:dyDescent="0.25">
      <c r="A51" s="772" t="s">
        <v>49</v>
      </c>
      <c r="B51" s="27" t="s">
        <v>299</v>
      </c>
      <c r="C51" s="786" t="s">
        <v>50</v>
      </c>
      <c r="D51" s="786" t="s">
        <v>51</v>
      </c>
      <c r="E51" s="787" t="s">
        <v>299</v>
      </c>
      <c r="F51" s="14">
        <v>3</v>
      </c>
      <c r="G51" s="64">
        <v>5594</v>
      </c>
      <c r="H51" s="770">
        <v>88943.175000000003</v>
      </c>
      <c r="I51" s="770">
        <v>22.818730000000002</v>
      </c>
      <c r="L51" s="765"/>
      <c r="M51" s="765"/>
      <c r="N51" s="765"/>
      <c r="O51" s="765"/>
      <c r="P51" s="765"/>
    </row>
    <row r="52" spans="1:16" ht="23.25" customHeight="1" x14ac:dyDescent="0.25">
      <c r="A52" s="772" t="s">
        <v>49</v>
      </c>
      <c r="B52" s="27" t="s">
        <v>1355</v>
      </c>
      <c r="C52" s="786" t="s">
        <v>50</v>
      </c>
      <c r="D52" s="786" t="s">
        <v>74</v>
      </c>
      <c r="E52" s="787" t="s">
        <v>1356</v>
      </c>
      <c r="F52" s="14">
        <v>1</v>
      </c>
      <c r="G52" s="64">
        <v>1118</v>
      </c>
      <c r="H52" s="770">
        <v>5238.7510000000002</v>
      </c>
      <c r="I52" s="770">
        <v>1.3329899999999999</v>
      </c>
      <c r="L52" s="765"/>
      <c r="M52" s="765"/>
      <c r="N52" s="765"/>
      <c r="O52" s="765"/>
      <c r="P52" s="765"/>
    </row>
    <row r="53" spans="1:16" ht="23.25" customHeight="1" x14ac:dyDescent="0.25">
      <c r="A53" s="772" t="s">
        <v>49</v>
      </c>
      <c r="B53" s="27" t="s">
        <v>1483</v>
      </c>
      <c r="C53" s="776" t="s">
        <v>96</v>
      </c>
      <c r="D53" s="776" t="s">
        <v>97</v>
      </c>
      <c r="E53" s="777" t="s">
        <v>1484</v>
      </c>
      <c r="F53" s="14">
        <v>1</v>
      </c>
      <c r="G53" s="64">
        <v>1</v>
      </c>
      <c r="H53" s="770">
        <v>0</v>
      </c>
      <c r="I53" s="770">
        <v>0</v>
      </c>
      <c r="L53" s="765"/>
      <c r="M53" s="765"/>
      <c r="N53" s="765"/>
      <c r="O53" s="765"/>
      <c r="P53" s="765"/>
    </row>
    <row r="54" spans="1:16" ht="23.25" customHeight="1" x14ac:dyDescent="0.25">
      <c r="A54" s="772" t="s">
        <v>49</v>
      </c>
      <c r="B54" s="27" t="s">
        <v>1879</v>
      </c>
      <c r="C54" s="776" t="s">
        <v>96</v>
      </c>
      <c r="D54" s="776" t="s">
        <v>140</v>
      </c>
      <c r="E54" s="777" t="s">
        <v>650</v>
      </c>
      <c r="F54" s="14">
        <v>1</v>
      </c>
      <c r="G54" s="64">
        <v>3</v>
      </c>
      <c r="H54" s="770">
        <v>0</v>
      </c>
      <c r="I54" s="770">
        <v>0</v>
      </c>
      <c r="L54" s="765"/>
      <c r="M54" s="765"/>
      <c r="N54" s="765"/>
      <c r="O54" s="765"/>
      <c r="P54" s="765"/>
    </row>
    <row r="55" spans="1:16" ht="23.25" customHeight="1" x14ac:dyDescent="0.25">
      <c r="A55" s="772" t="s">
        <v>49</v>
      </c>
      <c r="B55" s="27" t="s">
        <v>1028</v>
      </c>
      <c r="C55" s="776" t="s">
        <v>96</v>
      </c>
      <c r="D55" s="776" t="s">
        <v>175</v>
      </c>
      <c r="E55" s="777" t="s">
        <v>269</v>
      </c>
      <c r="F55" s="14">
        <v>1</v>
      </c>
      <c r="G55" s="64">
        <v>836</v>
      </c>
      <c r="H55" s="770">
        <v>15147.034</v>
      </c>
      <c r="I55" s="770">
        <v>6.2145999999999999</v>
      </c>
      <c r="L55" s="765"/>
      <c r="M55" s="765"/>
      <c r="N55" s="765"/>
      <c r="O55" s="765"/>
      <c r="P55" s="765"/>
    </row>
    <row r="56" spans="1:16" ht="23.25" customHeight="1" x14ac:dyDescent="0.25">
      <c r="A56" s="772" t="s">
        <v>49</v>
      </c>
      <c r="B56" s="27" t="s">
        <v>194</v>
      </c>
      <c r="C56" s="786" t="s">
        <v>96</v>
      </c>
      <c r="D56" s="786" t="s">
        <v>175</v>
      </c>
      <c r="E56" s="787" t="s">
        <v>194</v>
      </c>
      <c r="F56" s="14">
        <v>1</v>
      </c>
      <c r="G56" s="64">
        <v>1827</v>
      </c>
      <c r="H56" s="770">
        <v>13967.19</v>
      </c>
      <c r="I56" s="770">
        <v>5.75387</v>
      </c>
      <c r="L56" s="765"/>
      <c r="M56" s="765"/>
      <c r="N56" s="765"/>
      <c r="O56" s="765"/>
      <c r="P56" s="765"/>
    </row>
    <row r="57" spans="1:16" ht="23.25" customHeight="1" x14ac:dyDescent="0.25">
      <c r="A57" s="772" t="s">
        <v>49</v>
      </c>
      <c r="B57" s="27" t="s">
        <v>79</v>
      </c>
      <c r="C57" s="786" t="s">
        <v>50</v>
      </c>
      <c r="D57" s="786" t="s">
        <v>74</v>
      </c>
      <c r="E57" s="787" t="s">
        <v>80</v>
      </c>
      <c r="F57" s="14">
        <v>8</v>
      </c>
      <c r="G57" s="64">
        <v>15520</v>
      </c>
      <c r="H57" s="770">
        <v>213237.38399999999</v>
      </c>
      <c r="I57" s="770">
        <v>52.314020000000006</v>
      </c>
      <c r="L57" s="765"/>
      <c r="M57" s="765"/>
      <c r="N57" s="765"/>
      <c r="O57" s="765"/>
      <c r="P57" s="765"/>
    </row>
    <row r="58" spans="1:16" ht="23.25" customHeight="1" x14ac:dyDescent="0.25">
      <c r="A58" s="772" t="s">
        <v>49</v>
      </c>
      <c r="B58" s="27" t="s">
        <v>1742</v>
      </c>
      <c r="C58" s="786" t="s">
        <v>96</v>
      </c>
      <c r="D58" s="786" t="s">
        <v>114</v>
      </c>
      <c r="E58" s="787" t="s">
        <v>569</v>
      </c>
      <c r="F58" s="14">
        <v>6</v>
      </c>
      <c r="G58" s="64">
        <v>20118</v>
      </c>
      <c r="H58" s="770">
        <v>303256.70199999999</v>
      </c>
      <c r="I58" s="770">
        <v>71.985420000000005</v>
      </c>
      <c r="L58" s="765"/>
      <c r="M58" s="765"/>
      <c r="N58" s="765"/>
      <c r="O58" s="765"/>
      <c r="P58" s="765"/>
    </row>
    <row r="59" spans="1:16" ht="23.25" customHeight="1" x14ac:dyDescent="0.25">
      <c r="A59" s="772" t="s">
        <v>49</v>
      </c>
      <c r="B59" s="27" t="s">
        <v>75</v>
      </c>
      <c r="C59" s="786" t="s">
        <v>50</v>
      </c>
      <c r="D59" s="786" t="s">
        <v>74</v>
      </c>
      <c r="E59" s="787" t="s">
        <v>76</v>
      </c>
      <c r="F59" s="14">
        <v>7</v>
      </c>
      <c r="G59" s="64">
        <v>15911</v>
      </c>
      <c r="H59" s="770">
        <v>230498.26699999999</v>
      </c>
      <c r="I59" s="770">
        <v>60.664030000000004</v>
      </c>
      <c r="L59" s="765"/>
      <c r="M59" s="765"/>
      <c r="N59" s="765"/>
      <c r="O59" s="765"/>
      <c r="P59" s="765"/>
    </row>
    <row r="60" spans="1:16" ht="23.25" customHeight="1" x14ac:dyDescent="0.25">
      <c r="A60" s="772" t="s">
        <v>49</v>
      </c>
      <c r="B60" s="27" t="s">
        <v>237</v>
      </c>
      <c r="C60" s="786" t="s">
        <v>96</v>
      </c>
      <c r="D60" s="786" t="s">
        <v>175</v>
      </c>
      <c r="E60" s="787" t="s">
        <v>238</v>
      </c>
      <c r="F60" s="14">
        <v>6</v>
      </c>
      <c r="G60" s="64">
        <v>13667</v>
      </c>
      <c r="H60" s="770">
        <v>234460.42700000003</v>
      </c>
      <c r="I60" s="770">
        <v>48.774540000000002</v>
      </c>
      <c r="L60" s="765"/>
      <c r="M60" s="765"/>
      <c r="N60" s="765"/>
      <c r="O60" s="765"/>
      <c r="P60" s="765"/>
    </row>
    <row r="61" spans="1:16" ht="23.25" customHeight="1" x14ac:dyDescent="0.25">
      <c r="A61" s="772" t="s">
        <v>49</v>
      </c>
      <c r="B61" s="27" t="s">
        <v>280</v>
      </c>
      <c r="C61" s="786" t="s">
        <v>96</v>
      </c>
      <c r="D61" s="786" t="s">
        <v>175</v>
      </c>
      <c r="E61" s="787" t="s">
        <v>269</v>
      </c>
      <c r="F61" s="14">
        <v>2</v>
      </c>
      <c r="G61" s="64">
        <v>2774</v>
      </c>
      <c r="H61" s="770">
        <v>30508.489000000001</v>
      </c>
      <c r="I61" s="770">
        <v>12.99488</v>
      </c>
      <c r="L61" s="765"/>
      <c r="M61" s="765"/>
      <c r="N61" s="765"/>
      <c r="O61" s="765"/>
      <c r="P61" s="765"/>
    </row>
    <row r="62" spans="1:16" ht="23.25" customHeight="1" x14ac:dyDescent="0.25">
      <c r="A62" s="772" t="s">
        <v>49</v>
      </c>
      <c r="B62" s="27" t="s">
        <v>283</v>
      </c>
      <c r="C62" s="786" t="s">
        <v>96</v>
      </c>
      <c r="D62" s="786" t="s">
        <v>175</v>
      </c>
      <c r="E62" s="787" t="s">
        <v>284</v>
      </c>
      <c r="F62" s="14">
        <v>2</v>
      </c>
      <c r="G62" s="64">
        <v>4126</v>
      </c>
      <c r="H62" s="770">
        <v>71612.150999999998</v>
      </c>
      <c r="I62" s="770">
        <v>18.221519999999998</v>
      </c>
      <c r="L62" s="765"/>
      <c r="M62" s="765"/>
      <c r="N62" s="765"/>
      <c r="O62" s="765"/>
      <c r="P62" s="765"/>
    </row>
    <row r="63" spans="1:16" ht="23.25" customHeight="1" x14ac:dyDescent="0.25">
      <c r="A63" s="772" t="s">
        <v>49</v>
      </c>
      <c r="B63" s="27" t="s">
        <v>617</v>
      </c>
      <c r="C63" s="786" t="s">
        <v>96</v>
      </c>
      <c r="D63" s="786" t="s">
        <v>140</v>
      </c>
      <c r="E63" s="787" t="s">
        <v>618</v>
      </c>
      <c r="F63" s="14">
        <v>2</v>
      </c>
      <c r="G63" s="64">
        <v>1918</v>
      </c>
      <c r="H63" s="770">
        <v>26117.21</v>
      </c>
      <c r="I63" s="770">
        <v>8.4822000000000006</v>
      </c>
      <c r="L63" s="765"/>
      <c r="M63" s="765"/>
      <c r="N63" s="765"/>
      <c r="O63" s="765"/>
      <c r="P63" s="765"/>
    </row>
    <row r="64" spans="1:16" ht="23.25" customHeight="1" x14ac:dyDescent="0.25">
      <c r="A64" s="772" t="s">
        <v>49</v>
      </c>
      <c r="B64" s="27" t="s">
        <v>674</v>
      </c>
      <c r="C64" s="786" t="s">
        <v>96</v>
      </c>
      <c r="D64" s="786" t="s">
        <v>140</v>
      </c>
      <c r="E64" s="787" t="s">
        <v>142</v>
      </c>
      <c r="F64" s="14">
        <v>2</v>
      </c>
      <c r="G64" s="64">
        <v>2484</v>
      </c>
      <c r="H64" s="770">
        <v>30862.502999999997</v>
      </c>
      <c r="I64" s="770">
        <v>8.2535699999999999</v>
      </c>
      <c r="L64" s="765"/>
      <c r="M64" s="765"/>
      <c r="N64" s="765"/>
      <c r="O64" s="765"/>
      <c r="P64" s="765"/>
    </row>
    <row r="65" spans="1:16" ht="23.25" customHeight="1" x14ac:dyDescent="0.25">
      <c r="A65" s="772" t="s">
        <v>49</v>
      </c>
      <c r="B65" s="27" t="s">
        <v>168</v>
      </c>
      <c r="C65" s="786" t="s">
        <v>96</v>
      </c>
      <c r="D65" s="786" t="s">
        <v>140</v>
      </c>
      <c r="E65" s="787" t="s">
        <v>169</v>
      </c>
      <c r="F65" s="14">
        <v>6</v>
      </c>
      <c r="G65" s="64">
        <v>13410</v>
      </c>
      <c r="H65" s="770">
        <v>180792.03499999997</v>
      </c>
      <c r="I65" s="770">
        <v>43.142620000000001</v>
      </c>
      <c r="L65" s="765"/>
      <c r="M65" s="765"/>
      <c r="N65" s="765"/>
      <c r="O65" s="765"/>
      <c r="P65" s="765"/>
    </row>
    <row r="66" spans="1:16" ht="23.25" customHeight="1" x14ac:dyDescent="0.25">
      <c r="A66" s="772" t="s">
        <v>49</v>
      </c>
      <c r="B66" s="27" t="s">
        <v>385</v>
      </c>
      <c r="C66" s="786" t="s">
        <v>50</v>
      </c>
      <c r="D66" s="786" t="s">
        <v>74</v>
      </c>
      <c r="E66" s="787" t="s">
        <v>386</v>
      </c>
      <c r="F66" s="14">
        <v>2</v>
      </c>
      <c r="G66" s="64">
        <v>3095</v>
      </c>
      <c r="H66" s="770">
        <v>48815.877999999997</v>
      </c>
      <c r="I66" s="770">
        <v>12.42107</v>
      </c>
      <c r="L66" s="765"/>
      <c r="M66" s="765"/>
      <c r="N66" s="765"/>
      <c r="O66" s="765"/>
      <c r="P66" s="765"/>
    </row>
    <row r="67" spans="1:16" ht="23.25" customHeight="1" x14ac:dyDescent="0.25">
      <c r="A67" s="772" t="s">
        <v>49</v>
      </c>
      <c r="B67" s="27" t="s">
        <v>1504</v>
      </c>
      <c r="C67" s="786" t="s">
        <v>96</v>
      </c>
      <c r="D67" s="786" t="s">
        <v>97</v>
      </c>
      <c r="E67" s="787" t="s">
        <v>1504</v>
      </c>
      <c r="F67" s="14">
        <v>4</v>
      </c>
      <c r="G67" s="64">
        <v>3666</v>
      </c>
      <c r="H67" s="770">
        <v>120829.40600000002</v>
      </c>
      <c r="I67" s="770">
        <v>28.152069999999998</v>
      </c>
      <c r="L67" s="765"/>
      <c r="M67" s="765"/>
      <c r="N67" s="765"/>
      <c r="O67" s="765"/>
      <c r="P67" s="765"/>
    </row>
    <row r="68" spans="1:16" ht="23.25" customHeight="1" x14ac:dyDescent="0.25">
      <c r="A68" s="772" t="s">
        <v>49</v>
      </c>
      <c r="B68" s="27" t="s">
        <v>59</v>
      </c>
      <c r="C68" s="786" t="s">
        <v>50</v>
      </c>
      <c r="D68" s="786" t="s">
        <v>51</v>
      </c>
      <c r="E68" s="787" t="s">
        <v>60</v>
      </c>
      <c r="F68" s="14">
        <v>5</v>
      </c>
      <c r="G68" s="64">
        <v>4291</v>
      </c>
      <c r="H68" s="770">
        <v>153515.49600000001</v>
      </c>
      <c r="I68" s="770">
        <v>30.96161</v>
      </c>
      <c r="L68" s="765"/>
      <c r="M68" s="765"/>
      <c r="N68" s="765"/>
      <c r="O68" s="765"/>
      <c r="P68" s="765"/>
    </row>
    <row r="69" spans="1:16" ht="23.25" customHeight="1" x14ac:dyDescent="0.25">
      <c r="A69" s="772" t="s">
        <v>49</v>
      </c>
      <c r="B69" s="27" t="s">
        <v>166</v>
      </c>
      <c r="C69" s="786" t="s">
        <v>96</v>
      </c>
      <c r="D69" s="786" t="s">
        <v>140</v>
      </c>
      <c r="E69" s="787" t="s">
        <v>160</v>
      </c>
      <c r="F69" s="14">
        <v>6</v>
      </c>
      <c r="G69" s="64">
        <v>14569</v>
      </c>
      <c r="H69" s="770">
        <v>175789.63399999999</v>
      </c>
      <c r="I69" s="770">
        <v>49.361370000000001</v>
      </c>
      <c r="L69" s="765"/>
      <c r="M69" s="765"/>
      <c r="N69" s="765"/>
      <c r="O69" s="765"/>
      <c r="P69" s="765"/>
    </row>
    <row r="70" spans="1:16" ht="23.25" customHeight="1" x14ac:dyDescent="0.25">
      <c r="A70" s="772" t="s">
        <v>49</v>
      </c>
      <c r="B70" s="27" t="s">
        <v>657</v>
      </c>
      <c r="C70" s="786" t="s">
        <v>96</v>
      </c>
      <c r="D70" s="786" t="s">
        <v>140</v>
      </c>
      <c r="E70" s="787" t="s">
        <v>595</v>
      </c>
      <c r="F70" s="14">
        <v>6</v>
      </c>
      <c r="G70" s="64">
        <v>6687</v>
      </c>
      <c r="H70" s="770">
        <v>247068.10400000002</v>
      </c>
      <c r="I70" s="770">
        <v>53.499590000000005</v>
      </c>
      <c r="L70" s="765"/>
      <c r="M70" s="765"/>
      <c r="N70" s="765"/>
      <c r="O70" s="765"/>
      <c r="P70" s="765"/>
    </row>
    <row r="71" spans="1:16" ht="23.25" customHeight="1" x14ac:dyDescent="0.25">
      <c r="A71" s="772" t="s">
        <v>49</v>
      </c>
      <c r="B71" s="27" t="s">
        <v>1465</v>
      </c>
      <c r="C71" s="786" t="s">
        <v>50</v>
      </c>
      <c r="D71" s="786" t="s">
        <v>74</v>
      </c>
      <c r="E71" s="787" t="s">
        <v>396</v>
      </c>
      <c r="F71" s="14">
        <v>2</v>
      </c>
      <c r="G71" s="64">
        <v>3392</v>
      </c>
      <c r="H71" s="770">
        <v>33319.08</v>
      </c>
      <c r="I71" s="770">
        <v>9.9830299999999994</v>
      </c>
      <c r="L71" s="765"/>
      <c r="M71" s="765"/>
      <c r="N71" s="765"/>
      <c r="O71" s="765"/>
      <c r="P71" s="765"/>
    </row>
    <row r="72" spans="1:16" ht="23.25" customHeight="1" x14ac:dyDescent="0.25">
      <c r="A72" s="772" t="s">
        <v>49</v>
      </c>
      <c r="B72" s="27" t="s">
        <v>82</v>
      </c>
      <c r="C72" s="786" t="s">
        <v>50</v>
      </c>
      <c r="D72" s="786" t="s">
        <v>74</v>
      </c>
      <c r="E72" s="787" t="s">
        <v>82</v>
      </c>
      <c r="F72" s="14">
        <v>5</v>
      </c>
      <c r="G72" s="64">
        <v>9684</v>
      </c>
      <c r="H72" s="770">
        <v>130227.92900000002</v>
      </c>
      <c r="I72" s="770">
        <v>37.654020000000003</v>
      </c>
      <c r="L72" s="765"/>
      <c r="M72" s="765"/>
      <c r="N72" s="765"/>
      <c r="O72" s="765"/>
      <c r="P72" s="765"/>
    </row>
    <row r="73" spans="1:16" ht="23.25" customHeight="1" x14ac:dyDescent="0.25">
      <c r="A73" s="772" t="s">
        <v>49</v>
      </c>
      <c r="B73" s="27" t="s">
        <v>551</v>
      </c>
      <c r="C73" s="786" t="s">
        <v>96</v>
      </c>
      <c r="D73" s="786" t="s">
        <v>114</v>
      </c>
      <c r="E73" s="787" t="s">
        <v>551</v>
      </c>
      <c r="F73" s="14">
        <v>18</v>
      </c>
      <c r="G73" s="64">
        <v>23678</v>
      </c>
      <c r="H73" s="770">
        <v>268053.58299999998</v>
      </c>
      <c r="I73" s="770">
        <v>69.622910000000005</v>
      </c>
      <c r="L73" s="765"/>
      <c r="M73" s="765"/>
      <c r="N73" s="765"/>
      <c r="O73" s="765"/>
      <c r="P73" s="765"/>
    </row>
    <row r="74" spans="1:16" ht="23.25" customHeight="1" x14ac:dyDescent="0.25">
      <c r="A74" s="772" t="s">
        <v>49</v>
      </c>
      <c r="B74" s="27" t="s">
        <v>176</v>
      </c>
      <c r="C74" s="786" t="s">
        <v>96</v>
      </c>
      <c r="D74" s="786" t="s">
        <v>175</v>
      </c>
      <c r="E74" s="787" t="s">
        <v>177</v>
      </c>
      <c r="F74" s="14">
        <v>16</v>
      </c>
      <c r="G74" s="64">
        <v>7197</v>
      </c>
      <c r="H74" s="770">
        <v>74145.212999999989</v>
      </c>
      <c r="I74" s="770">
        <v>15.75084</v>
      </c>
      <c r="L74" s="765"/>
      <c r="M74" s="765"/>
      <c r="N74" s="765"/>
      <c r="O74" s="765"/>
      <c r="P74" s="765"/>
    </row>
    <row r="75" spans="1:16" ht="23.25" customHeight="1" x14ac:dyDescent="0.25">
      <c r="A75" s="772" t="s">
        <v>49</v>
      </c>
      <c r="B75" s="27" t="s">
        <v>554</v>
      </c>
      <c r="C75" s="786" t="s">
        <v>96</v>
      </c>
      <c r="D75" s="786" t="s">
        <v>114</v>
      </c>
      <c r="E75" s="787" t="s">
        <v>514</v>
      </c>
      <c r="F75" s="14">
        <v>2</v>
      </c>
      <c r="G75" s="64">
        <v>1923</v>
      </c>
      <c r="H75" s="770">
        <v>13592.436000000002</v>
      </c>
      <c r="I75" s="770">
        <v>3.4585600000000003</v>
      </c>
      <c r="L75" s="765"/>
      <c r="M75" s="765"/>
      <c r="N75" s="765"/>
      <c r="O75" s="765"/>
      <c r="P75" s="765"/>
    </row>
    <row r="76" spans="1:16" ht="23.25" customHeight="1" x14ac:dyDescent="0.25">
      <c r="A76" s="772" t="s">
        <v>49</v>
      </c>
      <c r="B76" s="27" t="s">
        <v>383</v>
      </c>
      <c r="C76" s="786" t="s">
        <v>50</v>
      </c>
      <c r="D76" s="786" t="s">
        <v>74</v>
      </c>
      <c r="E76" s="787" t="s">
        <v>380</v>
      </c>
      <c r="F76" s="14">
        <v>17</v>
      </c>
      <c r="G76" s="64">
        <v>26674</v>
      </c>
      <c r="H76" s="770">
        <v>275290.20799999998</v>
      </c>
      <c r="I76" s="770">
        <v>68.031459999999996</v>
      </c>
      <c r="L76" s="765"/>
      <c r="M76" s="765"/>
      <c r="N76" s="765"/>
      <c r="O76" s="765"/>
      <c r="P76" s="765"/>
    </row>
    <row r="77" spans="1:16" ht="23.25" customHeight="1" x14ac:dyDescent="0.25">
      <c r="A77" s="772" t="s">
        <v>49</v>
      </c>
      <c r="B77" s="27" t="s">
        <v>990</v>
      </c>
      <c r="C77" s="786" t="s">
        <v>96</v>
      </c>
      <c r="D77" s="786" t="s">
        <v>175</v>
      </c>
      <c r="E77" s="787" t="s">
        <v>991</v>
      </c>
      <c r="F77" s="14">
        <v>2</v>
      </c>
      <c r="G77" s="64">
        <v>2077</v>
      </c>
      <c r="H77" s="770">
        <v>37620.949999999997</v>
      </c>
      <c r="I77" s="770">
        <v>8.5736500000000007</v>
      </c>
      <c r="L77" s="765"/>
      <c r="M77" s="765"/>
      <c r="N77" s="765"/>
      <c r="O77" s="765"/>
      <c r="P77" s="765"/>
    </row>
    <row r="78" spans="1:16" ht="23.25" customHeight="1" x14ac:dyDescent="0.25">
      <c r="A78" s="772" t="s">
        <v>49</v>
      </c>
      <c r="B78" s="27" t="s">
        <v>197</v>
      </c>
      <c r="C78" s="786" t="s">
        <v>96</v>
      </c>
      <c r="D78" s="786" t="s">
        <v>175</v>
      </c>
      <c r="E78" s="787" t="s">
        <v>198</v>
      </c>
      <c r="F78" s="14">
        <v>6</v>
      </c>
      <c r="G78" s="64">
        <v>10174</v>
      </c>
      <c r="H78" s="770">
        <v>160972.554</v>
      </c>
      <c r="I78" s="770">
        <v>35.789700000000003</v>
      </c>
      <c r="L78" s="765"/>
      <c r="M78" s="765"/>
      <c r="N78" s="765"/>
      <c r="O78" s="765"/>
      <c r="P78" s="765"/>
    </row>
    <row r="79" spans="1:16" ht="23.25" customHeight="1" x14ac:dyDescent="0.25">
      <c r="A79" s="772" t="s">
        <v>49</v>
      </c>
      <c r="B79" s="27" t="s">
        <v>497</v>
      </c>
      <c r="C79" s="786" t="s">
        <v>96</v>
      </c>
      <c r="D79" s="786" t="s">
        <v>97</v>
      </c>
      <c r="E79" s="787" t="s">
        <v>498</v>
      </c>
      <c r="F79" s="14">
        <v>2</v>
      </c>
      <c r="G79" s="64">
        <v>3038</v>
      </c>
      <c r="H79" s="770">
        <v>26143.284</v>
      </c>
      <c r="I79" s="770">
        <v>8.7336899999999993</v>
      </c>
      <c r="L79" s="765"/>
      <c r="M79" s="765"/>
      <c r="N79" s="765"/>
      <c r="O79" s="765"/>
      <c r="P79" s="765"/>
    </row>
    <row r="80" spans="1:16" ht="23.25" customHeight="1" x14ac:dyDescent="0.25">
      <c r="A80" s="772" t="s">
        <v>49</v>
      </c>
      <c r="B80" s="27" t="s">
        <v>507</v>
      </c>
      <c r="C80" s="786" t="s">
        <v>96</v>
      </c>
      <c r="D80" s="786" t="s">
        <v>97</v>
      </c>
      <c r="E80" s="787" t="s">
        <v>508</v>
      </c>
      <c r="F80" s="14">
        <v>4</v>
      </c>
      <c r="G80" s="64">
        <v>10048</v>
      </c>
      <c r="H80" s="770">
        <v>111348.09299999999</v>
      </c>
      <c r="I80" s="770">
        <v>30.849910000000001</v>
      </c>
      <c r="L80" s="765"/>
      <c r="M80" s="765"/>
      <c r="N80" s="765"/>
      <c r="O80" s="765"/>
      <c r="P80" s="765"/>
    </row>
    <row r="81" spans="1:16" ht="23.25" customHeight="1" x14ac:dyDescent="0.25">
      <c r="A81" s="772" t="s">
        <v>49</v>
      </c>
      <c r="B81" s="27" t="s">
        <v>1173</v>
      </c>
      <c r="C81" s="786" t="s">
        <v>50</v>
      </c>
      <c r="D81" s="786" t="s">
        <v>51</v>
      </c>
      <c r="E81" s="787" t="s">
        <v>71</v>
      </c>
      <c r="F81" s="14">
        <v>3</v>
      </c>
      <c r="G81" s="64">
        <v>1769</v>
      </c>
      <c r="H81" s="770">
        <v>19048.383000000002</v>
      </c>
      <c r="I81" s="770">
        <v>4.8468099999999996</v>
      </c>
      <c r="L81" s="765"/>
      <c r="M81" s="765"/>
      <c r="N81" s="765"/>
      <c r="O81" s="765"/>
      <c r="P81" s="765"/>
    </row>
    <row r="82" spans="1:16" ht="23.25" customHeight="1" x14ac:dyDescent="0.25">
      <c r="A82" s="772" t="s">
        <v>49</v>
      </c>
      <c r="B82" s="27" t="s">
        <v>1159</v>
      </c>
      <c r="C82" s="786" t="s">
        <v>50</v>
      </c>
      <c r="D82" s="786" t="s">
        <v>51</v>
      </c>
      <c r="E82" s="787" t="s">
        <v>350</v>
      </c>
      <c r="F82" s="14">
        <v>4</v>
      </c>
      <c r="G82" s="64">
        <v>3154</v>
      </c>
      <c r="H82" s="770">
        <v>46113.578999999998</v>
      </c>
      <c r="I82" s="770">
        <v>12.819600000000001</v>
      </c>
      <c r="L82" s="765"/>
      <c r="M82" s="765"/>
      <c r="N82" s="765"/>
      <c r="O82" s="765"/>
      <c r="P82" s="765"/>
    </row>
    <row r="83" spans="1:16" ht="23.25" customHeight="1" x14ac:dyDescent="0.25">
      <c r="A83" s="772" t="s">
        <v>49</v>
      </c>
      <c r="B83" s="27" t="s">
        <v>349</v>
      </c>
      <c r="C83" s="786" t="s">
        <v>50</v>
      </c>
      <c r="D83" s="786" t="s">
        <v>51</v>
      </c>
      <c r="E83" s="787" t="s">
        <v>350</v>
      </c>
      <c r="F83" s="14">
        <v>2</v>
      </c>
      <c r="G83" s="64">
        <v>2929</v>
      </c>
      <c r="H83" s="770">
        <v>36001.06</v>
      </c>
      <c r="I83" s="770">
        <v>10.22221</v>
      </c>
      <c r="L83" s="765"/>
      <c r="M83" s="765"/>
      <c r="N83" s="765"/>
      <c r="O83" s="765"/>
      <c r="P83" s="765"/>
    </row>
    <row r="84" spans="1:16" ht="23.25" customHeight="1" x14ac:dyDescent="0.25">
      <c r="A84" s="772" t="s">
        <v>49</v>
      </c>
      <c r="B84" s="27" t="s">
        <v>343</v>
      </c>
      <c r="C84" s="786" t="s">
        <v>50</v>
      </c>
      <c r="D84" s="786" t="s">
        <v>51</v>
      </c>
      <c r="E84" s="787" t="s">
        <v>343</v>
      </c>
      <c r="F84" s="14">
        <v>2</v>
      </c>
      <c r="G84" s="64">
        <v>2962</v>
      </c>
      <c r="H84" s="770">
        <v>15609.29</v>
      </c>
      <c r="I84" s="770">
        <v>10.477180000000001</v>
      </c>
      <c r="L84" s="765"/>
      <c r="M84" s="765"/>
      <c r="N84" s="765"/>
      <c r="O84" s="765"/>
      <c r="P84" s="765"/>
    </row>
    <row r="85" spans="1:16" ht="23.25" customHeight="1" x14ac:dyDescent="0.25">
      <c r="A85" s="772" t="s">
        <v>49</v>
      </c>
      <c r="B85" s="27" t="s">
        <v>565</v>
      </c>
      <c r="C85" s="786" t="s">
        <v>96</v>
      </c>
      <c r="D85" s="786" t="s">
        <v>114</v>
      </c>
      <c r="E85" s="787" t="s">
        <v>565</v>
      </c>
      <c r="F85" s="14">
        <v>12</v>
      </c>
      <c r="G85" s="64">
        <v>5326</v>
      </c>
      <c r="H85" s="770">
        <v>50292.011999999995</v>
      </c>
      <c r="I85" s="770">
        <v>12.79668</v>
      </c>
      <c r="L85" s="765"/>
      <c r="M85" s="765"/>
      <c r="N85" s="765"/>
      <c r="O85" s="765"/>
      <c r="P85" s="765"/>
    </row>
    <row r="86" spans="1:16" ht="23.25" customHeight="1" x14ac:dyDescent="0.25">
      <c r="A86" s="772" t="s">
        <v>49</v>
      </c>
      <c r="B86" s="27" t="s">
        <v>1053</v>
      </c>
      <c r="C86" s="786" t="s">
        <v>96</v>
      </c>
      <c r="D86" s="786" t="s">
        <v>175</v>
      </c>
      <c r="E86" s="787" t="s">
        <v>177</v>
      </c>
      <c r="F86" s="14">
        <v>17</v>
      </c>
      <c r="G86" s="64">
        <v>8752</v>
      </c>
      <c r="H86" s="770">
        <v>107156.609</v>
      </c>
      <c r="I86" s="770">
        <v>27.265710000000002</v>
      </c>
      <c r="L86" s="765"/>
      <c r="M86" s="765"/>
      <c r="N86" s="765"/>
      <c r="O86" s="765"/>
      <c r="P86" s="765"/>
    </row>
    <row r="87" spans="1:16" ht="23.25" customHeight="1" x14ac:dyDescent="0.25">
      <c r="A87" s="772" t="s">
        <v>49</v>
      </c>
      <c r="B87" s="27" t="s">
        <v>1566</v>
      </c>
      <c r="C87" s="786" t="s">
        <v>96</v>
      </c>
      <c r="D87" s="786" t="s">
        <v>114</v>
      </c>
      <c r="E87" s="787" t="s">
        <v>514</v>
      </c>
      <c r="F87" s="14">
        <v>3</v>
      </c>
      <c r="G87" s="64">
        <v>2644</v>
      </c>
      <c r="H87" s="770">
        <v>16141.018</v>
      </c>
      <c r="I87" s="770">
        <v>4.1070400000000005</v>
      </c>
      <c r="L87" s="765"/>
      <c r="M87" s="765"/>
      <c r="N87" s="765"/>
      <c r="O87" s="765"/>
      <c r="P87" s="765"/>
    </row>
    <row r="88" spans="1:16" ht="23.25" customHeight="1" x14ac:dyDescent="0.25">
      <c r="A88" s="772" t="s">
        <v>49</v>
      </c>
      <c r="B88" s="27" t="s">
        <v>941</v>
      </c>
      <c r="C88" s="786" t="s">
        <v>96</v>
      </c>
      <c r="D88" s="786" t="s">
        <v>175</v>
      </c>
      <c r="E88" s="787" t="s">
        <v>177</v>
      </c>
      <c r="F88" s="14">
        <v>10</v>
      </c>
      <c r="G88" s="64">
        <v>7579</v>
      </c>
      <c r="H88" s="770">
        <v>128576.817</v>
      </c>
      <c r="I88" s="770">
        <v>28.204709999999999</v>
      </c>
      <c r="L88" s="765"/>
      <c r="M88" s="765"/>
      <c r="N88" s="765"/>
      <c r="O88" s="765"/>
      <c r="P88" s="765"/>
    </row>
    <row r="89" spans="1:16" ht="23.25" customHeight="1" x14ac:dyDescent="0.25">
      <c r="A89" s="772" t="s">
        <v>49</v>
      </c>
      <c r="B89" s="27" t="s">
        <v>212</v>
      </c>
      <c r="C89" s="786" t="s">
        <v>96</v>
      </c>
      <c r="D89" s="786" t="s">
        <v>175</v>
      </c>
      <c r="E89" s="787" t="s">
        <v>213</v>
      </c>
      <c r="F89" s="14">
        <v>2</v>
      </c>
      <c r="G89" s="64">
        <v>4757</v>
      </c>
      <c r="H89" s="770">
        <v>52788.748</v>
      </c>
      <c r="I89" s="770">
        <v>14.403729999999999</v>
      </c>
      <c r="L89" s="765"/>
      <c r="M89" s="765"/>
      <c r="N89" s="765"/>
      <c r="O89" s="765"/>
      <c r="P89" s="765"/>
    </row>
    <row r="90" spans="1:16" ht="23.25" customHeight="1" x14ac:dyDescent="0.25">
      <c r="A90" s="772" t="s">
        <v>49</v>
      </c>
      <c r="B90" s="27" t="s">
        <v>1376</v>
      </c>
      <c r="C90" s="786" t="s">
        <v>50</v>
      </c>
      <c r="D90" s="786" t="s">
        <v>74</v>
      </c>
      <c r="E90" s="787" t="s">
        <v>1377</v>
      </c>
      <c r="F90" s="14">
        <v>4</v>
      </c>
      <c r="G90" s="64">
        <v>2082</v>
      </c>
      <c r="H90" s="770">
        <v>7.6</v>
      </c>
      <c r="I90" s="770">
        <v>22.021920000000001</v>
      </c>
      <c r="L90" s="765"/>
      <c r="M90" s="765"/>
      <c r="N90" s="765"/>
      <c r="O90" s="765"/>
      <c r="P90" s="765"/>
    </row>
    <row r="91" spans="1:16" ht="23.25" customHeight="1" x14ac:dyDescent="0.25">
      <c r="A91" s="772" t="s">
        <v>49</v>
      </c>
      <c r="B91" s="27" t="s">
        <v>1118</v>
      </c>
      <c r="C91" s="786" t="s">
        <v>50</v>
      </c>
      <c r="D91" s="786" t="s">
        <v>51</v>
      </c>
      <c r="E91" s="787" t="s">
        <v>1119</v>
      </c>
      <c r="F91" s="14">
        <v>7</v>
      </c>
      <c r="G91" s="64">
        <v>21090</v>
      </c>
      <c r="H91" s="770">
        <v>192573.12400000001</v>
      </c>
      <c r="I91" s="770">
        <v>48.999720000000011</v>
      </c>
      <c r="L91" s="765"/>
      <c r="M91" s="765"/>
      <c r="N91" s="765"/>
      <c r="O91" s="765"/>
      <c r="P91" s="765"/>
    </row>
    <row r="92" spans="1:16" ht="23.25" customHeight="1" x14ac:dyDescent="0.25">
      <c r="A92" s="772" t="s">
        <v>49</v>
      </c>
      <c r="B92" s="27" t="s">
        <v>1756</v>
      </c>
      <c r="C92" s="786" t="s">
        <v>96</v>
      </c>
      <c r="D92" s="786" t="s">
        <v>114</v>
      </c>
      <c r="E92" s="787" t="s">
        <v>551</v>
      </c>
      <c r="F92" s="14">
        <v>4</v>
      </c>
      <c r="G92" s="64">
        <v>7385</v>
      </c>
      <c r="H92" s="770">
        <v>65474.861000000004</v>
      </c>
      <c r="I92" s="770">
        <v>16.6599</v>
      </c>
      <c r="L92" s="765"/>
      <c r="M92" s="765"/>
      <c r="N92" s="765"/>
      <c r="O92" s="765"/>
      <c r="P92" s="765"/>
    </row>
    <row r="93" spans="1:16" ht="23.25" customHeight="1" x14ac:dyDescent="0.25">
      <c r="A93" s="772" t="s">
        <v>49</v>
      </c>
      <c r="B93" s="27" t="s">
        <v>1995</v>
      </c>
      <c r="C93" s="786" t="s">
        <v>96</v>
      </c>
      <c r="D93" s="786" t="s">
        <v>140</v>
      </c>
      <c r="E93" s="787" t="s">
        <v>663</v>
      </c>
      <c r="F93" s="14">
        <v>2</v>
      </c>
      <c r="G93" s="64">
        <v>362</v>
      </c>
      <c r="H93" s="770">
        <v>9883.9229999999989</v>
      </c>
      <c r="I93" s="770">
        <v>2.5149400000000002</v>
      </c>
      <c r="L93" s="765"/>
      <c r="M93" s="765"/>
      <c r="N93" s="765"/>
      <c r="O93" s="765"/>
      <c r="P93" s="765"/>
    </row>
    <row r="94" spans="1:16" ht="23.25" customHeight="1" x14ac:dyDescent="0.25">
      <c r="A94" s="772" t="s">
        <v>49</v>
      </c>
      <c r="B94" s="27" t="s">
        <v>386</v>
      </c>
      <c r="C94" s="786" t="s">
        <v>50</v>
      </c>
      <c r="D94" s="786" t="s">
        <v>74</v>
      </c>
      <c r="E94" s="787" t="s">
        <v>386</v>
      </c>
      <c r="F94" s="14">
        <v>1</v>
      </c>
      <c r="G94" s="64">
        <v>1258</v>
      </c>
      <c r="H94" s="770">
        <v>19830.849999999999</v>
      </c>
      <c r="I94" s="770">
        <v>5.1707799999999997</v>
      </c>
      <c r="L94" s="765"/>
      <c r="M94" s="765"/>
      <c r="N94" s="765"/>
      <c r="O94" s="765"/>
      <c r="P94" s="765"/>
    </row>
    <row r="95" spans="1:16" ht="23.25" customHeight="1" x14ac:dyDescent="0.25">
      <c r="A95" s="772" t="s">
        <v>49</v>
      </c>
      <c r="B95" s="27" t="s">
        <v>606</v>
      </c>
      <c r="C95" s="786" t="s">
        <v>96</v>
      </c>
      <c r="D95" s="786" t="s">
        <v>140</v>
      </c>
      <c r="E95" s="787" t="s">
        <v>169</v>
      </c>
      <c r="F95" s="14">
        <v>3</v>
      </c>
      <c r="G95" s="64">
        <v>7692</v>
      </c>
      <c r="H95" s="770">
        <v>83632.918000000005</v>
      </c>
      <c r="I95" s="770">
        <v>21.857089999999999</v>
      </c>
      <c r="L95" s="765"/>
      <c r="M95" s="765"/>
      <c r="N95" s="765"/>
      <c r="O95" s="765"/>
      <c r="P95" s="765"/>
    </row>
    <row r="96" spans="1:16" ht="23.25" customHeight="1" x14ac:dyDescent="0.25">
      <c r="A96" s="772" t="s">
        <v>49</v>
      </c>
      <c r="B96" s="27" t="s">
        <v>1797</v>
      </c>
      <c r="C96" s="786" t="s">
        <v>96</v>
      </c>
      <c r="D96" s="786" t="s">
        <v>114</v>
      </c>
      <c r="E96" s="787" t="s">
        <v>514</v>
      </c>
      <c r="F96" s="14">
        <v>3</v>
      </c>
      <c r="G96" s="64">
        <v>1542</v>
      </c>
      <c r="H96" s="770">
        <v>14526.916000000001</v>
      </c>
      <c r="I96" s="770">
        <v>3.6963399999999993</v>
      </c>
      <c r="L96" s="765"/>
      <c r="M96" s="765"/>
      <c r="N96" s="765"/>
      <c r="O96" s="765"/>
      <c r="P96" s="765"/>
    </row>
    <row r="97" spans="1:16" ht="23.25" customHeight="1" x14ac:dyDescent="0.25">
      <c r="A97" s="772" t="s">
        <v>49</v>
      </c>
      <c r="B97" s="27" t="s">
        <v>522</v>
      </c>
      <c r="C97" s="786" t="s">
        <v>96</v>
      </c>
      <c r="D97" s="786" t="s">
        <v>114</v>
      </c>
      <c r="E97" s="787" t="s">
        <v>122</v>
      </c>
      <c r="F97" s="14">
        <v>4</v>
      </c>
      <c r="G97" s="64">
        <v>1491</v>
      </c>
      <c r="H97" s="770">
        <v>17981.66</v>
      </c>
      <c r="I97" s="770">
        <v>4.5753900000000005</v>
      </c>
      <c r="L97" s="765"/>
      <c r="M97" s="765"/>
      <c r="N97" s="765"/>
      <c r="O97" s="765"/>
      <c r="P97" s="765"/>
    </row>
    <row r="98" spans="1:16" ht="23.25" customHeight="1" x14ac:dyDescent="0.25">
      <c r="A98" s="772" t="s">
        <v>49</v>
      </c>
      <c r="B98" s="27" t="s">
        <v>1575</v>
      </c>
      <c r="C98" s="786" t="s">
        <v>96</v>
      </c>
      <c r="D98" s="786" t="s">
        <v>114</v>
      </c>
      <c r="E98" s="787" t="s">
        <v>125</v>
      </c>
      <c r="F98" s="14">
        <v>3</v>
      </c>
      <c r="G98" s="64">
        <v>721</v>
      </c>
      <c r="H98" s="770">
        <v>11610.205</v>
      </c>
      <c r="I98" s="770">
        <v>2.95418</v>
      </c>
      <c r="L98" s="765"/>
      <c r="M98" s="765"/>
      <c r="N98" s="765"/>
      <c r="O98" s="765"/>
      <c r="P98" s="765"/>
    </row>
    <row r="99" spans="1:16" ht="23.25" customHeight="1" x14ac:dyDescent="0.25">
      <c r="A99" s="772" t="s">
        <v>49</v>
      </c>
      <c r="B99" s="27" t="s">
        <v>1546</v>
      </c>
      <c r="C99" s="776" t="s">
        <v>96</v>
      </c>
      <c r="D99" s="776" t="s">
        <v>97</v>
      </c>
      <c r="E99" s="777" t="s">
        <v>508</v>
      </c>
      <c r="F99" s="14">
        <v>1</v>
      </c>
      <c r="G99" s="64">
        <v>1441</v>
      </c>
      <c r="H99" s="770">
        <v>0</v>
      </c>
      <c r="I99" s="770">
        <v>10.30189</v>
      </c>
      <c r="L99" s="765"/>
      <c r="M99" s="765"/>
      <c r="N99" s="765"/>
      <c r="O99" s="765"/>
      <c r="P99" s="765"/>
    </row>
    <row r="100" spans="1:16" ht="23.25" customHeight="1" x14ac:dyDescent="0.25">
      <c r="A100" s="772" t="s">
        <v>49</v>
      </c>
      <c r="B100" s="27" t="s">
        <v>1321</v>
      </c>
      <c r="C100" s="786" t="s">
        <v>50</v>
      </c>
      <c r="D100" s="786" t="s">
        <v>74</v>
      </c>
      <c r="E100" s="787" t="s">
        <v>1322</v>
      </c>
      <c r="F100" s="14">
        <v>1</v>
      </c>
      <c r="G100" s="64">
        <v>472</v>
      </c>
      <c r="H100" s="770">
        <v>8231.0689999999995</v>
      </c>
      <c r="I100" s="770">
        <v>2.0943700000000001</v>
      </c>
      <c r="L100" s="765"/>
      <c r="M100" s="765"/>
      <c r="N100" s="765"/>
      <c r="O100" s="765"/>
      <c r="P100" s="765"/>
    </row>
    <row r="101" spans="1:16" ht="23.25" customHeight="1" x14ac:dyDescent="0.25">
      <c r="A101" s="772" t="s">
        <v>49</v>
      </c>
      <c r="B101" s="27" t="s">
        <v>1858</v>
      </c>
      <c r="C101" s="776" t="s">
        <v>96</v>
      </c>
      <c r="D101" s="776" t="s">
        <v>140</v>
      </c>
      <c r="E101" s="777" t="s">
        <v>1859</v>
      </c>
      <c r="F101" s="14">
        <v>3</v>
      </c>
      <c r="G101" s="64">
        <v>3</v>
      </c>
      <c r="H101" s="770">
        <v>0</v>
      </c>
      <c r="I101" s="770">
        <v>0</v>
      </c>
      <c r="L101" s="765"/>
      <c r="M101" s="765"/>
      <c r="N101" s="765"/>
      <c r="O101" s="765"/>
      <c r="P101" s="765"/>
    </row>
    <row r="102" spans="1:16" ht="23.25" customHeight="1" x14ac:dyDescent="0.25">
      <c r="A102" s="772" t="s">
        <v>49</v>
      </c>
      <c r="B102" s="27" t="s">
        <v>256</v>
      </c>
      <c r="C102" s="786" t="s">
        <v>96</v>
      </c>
      <c r="D102" s="786" t="s">
        <v>175</v>
      </c>
      <c r="E102" s="787" t="s">
        <v>257</v>
      </c>
      <c r="F102" s="14">
        <v>3</v>
      </c>
      <c r="G102" s="64">
        <v>5016</v>
      </c>
      <c r="H102" s="770">
        <v>44956.803</v>
      </c>
      <c r="I102" s="770">
        <v>14.98293</v>
      </c>
      <c r="L102" s="765"/>
      <c r="M102" s="765"/>
      <c r="N102" s="765"/>
      <c r="O102" s="765"/>
      <c r="P102" s="765"/>
    </row>
    <row r="103" spans="1:16" ht="23.25" customHeight="1" x14ac:dyDescent="0.25">
      <c r="A103" s="772" t="s">
        <v>49</v>
      </c>
      <c r="B103" s="27" t="s">
        <v>215</v>
      </c>
      <c r="C103" s="786" t="s">
        <v>96</v>
      </c>
      <c r="D103" s="786" t="s">
        <v>175</v>
      </c>
      <c r="E103" s="787" t="s">
        <v>216</v>
      </c>
      <c r="F103" s="14">
        <v>2</v>
      </c>
      <c r="G103" s="64">
        <v>3340</v>
      </c>
      <c r="H103" s="770">
        <v>65617.157000000007</v>
      </c>
      <c r="I103" s="770">
        <v>16.030470000000001</v>
      </c>
      <c r="L103" s="765"/>
      <c r="M103" s="765"/>
      <c r="N103" s="765"/>
      <c r="O103" s="765"/>
      <c r="P103" s="765"/>
    </row>
    <row r="104" spans="1:16" ht="23.25" customHeight="1" x14ac:dyDescent="0.25">
      <c r="A104" s="772" t="s">
        <v>49</v>
      </c>
      <c r="B104" s="27" t="s">
        <v>1814</v>
      </c>
      <c r="C104" s="786" t="s">
        <v>96</v>
      </c>
      <c r="D104" s="786" t="s">
        <v>140</v>
      </c>
      <c r="E104" s="787" t="s">
        <v>1814</v>
      </c>
      <c r="F104" s="14">
        <v>24</v>
      </c>
      <c r="G104" s="64">
        <v>7502</v>
      </c>
      <c r="H104" s="770">
        <v>42334.774000000005</v>
      </c>
      <c r="I104" s="770">
        <v>10.77197</v>
      </c>
      <c r="L104" s="765"/>
      <c r="M104" s="765"/>
      <c r="N104" s="765"/>
      <c r="O104" s="765"/>
      <c r="P104" s="765"/>
    </row>
    <row r="105" spans="1:16" ht="23.25" customHeight="1" x14ac:dyDescent="0.25">
      <c r="A105" s="772" t="s">
        <v>49</v>
      </c>
      <c r="B105" s="27" t="s">
        <v>1955</v>
      </c>
      <c r="C105" s="786" t="s">
        <v>96</v>
      </c>
      <c r="D105" s="786" t="s">
        <v>140</v>
      </c>
      <c r="E105" s="787" t="s">
        <v>1814</v>
      </c>
      <c r="F105" s="14">
        <v>5</v>
      </c>
      <c r="G105" s="64">
        <v>4397</v>
      </c>
      <c r="H105" s="770">
        <v>33509.129999999997</v>
      </c>
      <c r="I105" s="770">
        <v>8.5263200000000001</v>
      </c>
      <c r="L105" s="765"/>
      <c r="M105" s="765"/>
      <c r="N105" s="765"/>
      <c r="O105" s="765"/>
      <c r="P105" s="765"/>
    </row>
    <row r="106" spans="1:16" ht="23.25" customHeight="1" x14ac:dyDescent="0.25">
      <c r="A106" s="772" t="s">
        <v>49</v>
      </c>
      <c r="B106" s="27" t="s">
        <v>207</v>
      </c>
      <c r="C106" s="786" t="s">
        <v>96</v>
      </c>
      <c r="D106" s="786" t="s">
        <v>175</v>
      </c>
      <c r="E106" s="787" t="s">
        <v>207</v>
      </c>
      <c r="F106" s="14">
        <v>2</v>
      </c>
      <c r="G106" s="64">
        <v>4259</v>
      </c>
      <c r="H106" s="770">
        <v>45924.578999999998</v>
      </c>
      <c r="I106" s="770">
        <v>13.130330000000001</v>
      </c>
      <c r="L106" s="765"/>
      <c r="M106" s="765"/>
      <c r="N106" s="765"/>
      <c r="O106" s="765"/>
      <c r="P106" s="765"/>
    </row>
    <row r="107" spans="1:16" ht="23.25" customHeight="1" x14ac:dyDescent="0.25">
      <c r="A107" s="772" t="s">
        <v>49</v>
      </c>
      <c r="B107" s="27" t="s">
        <v>1489</v>
      </c>
      <c r="C107" s="786" t="s">
        <v>96</v>
      </c>
      <c r="D107" s="786" t="s">
        <v>97</v>
      </c>
      <c r="E107" s="787" t="s">
        <v>1490</v>
      </c>
      <c r="F107" s="14">
        <v>2</v>
      </c>
      <c r="G107" s="64">
        <v>3299</v>
      </c>
      <c r="H107" s="770">
        <v>56841.631999999998</v>
      </c>
      <c r="I107" s="770">
        <v>13.59244</v>
      </c>
      <c r="L107" s="765"/>
      <c r="M107" s="765"/>
      <c r="N107" s="765"/>
      <c r="O107" s="765"/>
      <c r="P107" s="765"/>
    </row>
    <row r="108" spans="1:16" ht="23.25" customHeight="1" x14ac:dyDescent="0.25">
      <c r="A108" s="772" t="s">
        <v>49</v>
      </c>
      <c r="B108" s="27" t="s">
        <v>884</v>
      </c>
      <c r="C108" s="786" t="s">
        <v>96</v>
      </c>
      <c r="D108" s="786" t="s">
        <v>175</v>
      </c>
      <c r="E108" s="787" t="s">
        <v>177</v>
      </c>
      <c r="F108" s="14">
        <v>1</v>
      </c>
      <c r="G108" s="64">
        <v>862</v>
      </c>
      <c r="H108" s="770">
        <v>0</v>
      </c>
      <c r="I108" s="770">
        <v>2.1760100000000002</v>
      </c>
      <c r="L108" s="765"/>
      <c r="M108" s="765"/>
      <c r="N108" s="765"/>
      <c r="O108" s="765"/>
      <c r="P108" s="765"/>
    </row>
    <row r="109" spans="1:16" ht="23.25" customHeight="1" x14ac:dyDescent="0.25">
      <c r="A109" s="772" t="s">
        <v>49</v>
      </c>
      <c r="B109" s="27" t="s">
        <v>1352</v>
      </c>
      <c r="C109" s="786" t="s">
        <v>50</v>
      </c>
      <c r="D109" s="786" t="s">
        <v>74</v>
      </c>
      <c r="E109" s="787" t="s">
        <v>1353</v>
      </c>
      <c r="F109" s="14">
        <v>1</v>
      </c>
      <c r="G109" s="64">
        <v>958</v>
      </c>
      <c r="H109" s="770">
        <v>6902.58</v>
      </c>
      <c r="I109" s="770">
        <v>2.6347700000000001</v>
      </c>
      <c r="L109" s="765"/>
      <c r="M109" s="765"/>
      <c r="N109" s="765"/>
      <c r="O109" s="765"/>
      <c r="P109" s="765"/>
    </row>
    <row r="110" spans="1:16" ht="23.25" customHeight="1" x14ac:dyDescent="0.25">
      <c r="A110" s="772" t="s">
        <v>49</v>
      </c>
      <c r="B110" s="27" t="s">
        <v>190</v>
      </c>
      <c r="C110" s="786" t="s">
        <v>96</v>
      </c>
      <c r="D110" s="786" t="s">
        <v>175</v>
      </c>
      <c r="E110" s="787" t="s">
        <v>191</v>
      </c>
      <c r="F110" s="14">
        <v>5</v>
      </c>
      <c r="G110" s="64">
        <v>11307</v>
      </c>
      <c r="H110" s="770">
        <v>159976.163</v>
      </c>
      <c r="I110" s="770">
        <v>35.088569999999997</v>
      </c>
      <c r="L110" s="765"/>
      <c r="M110" s="765"/>
      <c r="N110" s="765"/>
      <c r="O110" s="765"/>
      <c r="P110" s="765"/>
    </row>
    <row r="111" spans="1:16" ht="23.25" customHeight="1" x14ac:dyDescent="0.25">
      <c r="A111" s="772" t="s">
        <v>49</v>
      </c>
      <c r="B111" s="27" t="s">
        <v>339</v>
      </c>
      <c r="C111" s="786" t="s">
        <v>50</v>
      </c>
      <c r="D111" s="786" t="s">
        <v>51</v>
      </c>
      <c r="E111" s="787" t="s">
        <v>340</v>
      </c>
      <c r="F111" s="14">
        <v>1</v>
      </c>
      <c r="G111" s="64">
        <v>1952</v>
      </c>
      <c r="H111" s="770">
        <v>11818.36</v>
      </c>
      <c r="I111" s="770">
        <v>6.5412600000000003</v>
      </c>
      <c r="L111" s="765"/>
      <c r="M111" s="765"/>
      <c r="N111" s="765"/>
      <c r="O111" s="765"/>
      <c r="P111" s="765"/>
    </row>
    <row r="112" spans="1:16" ht="23.25" customHeight="1" x14ac:dyDescent="0.25">
      <c r="A112" s="772" t="s">
        <v>49</v>
      </c>
      <c r="B112" s="27" t="s">
        <v>98</v>
      </c>
      <c r="C112" s="786" t="s">
        <v>96</v>
      </c>
      <c r="D112" s="786" t="s">
        <v>97</v>
      </c>
      <c r="E112" s="787" t="s">
        <v>99</v>
      </c>
      <c r="F112" s="14">
        <v>4</v>
      </c>
      <c r="G112" s="64">
        <v>5764</v>
      </c>
      <c r="H112" s="770">
        <v>51555.087</v>
      </c>
      <c r="I112" s="770">
        <v>19.144010000000002</v>
      </c>
      <c r="L112" s="765"/>
      <c r="M112" s="765"/>
      <c r="N112" s="765"/>
      <c r="O112" s="765"/>
      <c r="P112" s="765"/>
    </row>
    <row r="113" spans="1:16" ht="23.25" customHeight="1" x14ac:dyDescent="0.25">
      <c r="A113" s="772" t="s">
        <v>49</v>
      </c>
      <c r="B113" s="27" t="s">
        <v>513</v>
      </c>
      <c r="C113" s="786" t="s">
        <v>96</v>
      </c>
      <c r="D113" s="786" t="s">
        <v>114</v>
      </c>
      <c r="E113" s="787" t="s">
        <v>514</v>
      </c>
      <c r="F113" s="14">
        <v>24</v>
      </c>
      <c r="G113" s="64">
        <v>10604</v>
      </c>
      <c r="H113" s="770">
        <v>210763.35700000002</v>
      </c>
      <c r="I113" s="770">
        <v>55.338129999999992</v>
      </c>
      <c r="L113" s="765"/>
      <c r="M113" s="765"/>
      <c r="N113" s="765"/>
      <c r="O113" s="765"/>
      <c r="P113" s="765"/>
    </row>
    <row r="114" spans="1:16" ht="23.25" customHeight="1" x14ac:dyDescent="0.25">
      <c r="A114" s="772" t="s">
        <v>49</v>
      </c>
      <c r="B114" s="27" t="s">
        <v>116</v>
      </c>
      <c r="C114" s="786" t="s">
        <v>96</v>
      </c>
      <c r="D114" s="786" t="s">
        <v>114</v>
      </c>
      <c r="E114" s="787" t="s">
        <v>116</v>
      </c>
      <c r="F114" s="14">
        <v>13</v>
      </c>
      <c r="G114" s="64">
        <v>3305</v>
      </c>
      <c r="H114" s="770">
        <v>26052.17</v>
      </c>
      <c r="I114" s="770">
        <v>6.6288799999999997</v>
      </c>
      <c r="L114" s="765"/>
      <c r="M114" s="766"/>
      <c r="N114" s="766"/>
      <c r="O114" s="766"/>
      <c r="P114" s="766"/>
    </row>
    <row r="115" spans="1:16" ht="23.25" customHeight="1" x14ac:dyDescent="0.25">
      <c r="A115" s="772" t="s">
        <v>49</v>
      </c>
      <c r="B115" s="27" t="s">
        <v>1680</v>
      </c>
      <c r="C115" s="786" t="s">
        <v>96</v>
      </c>
      <c r="D115" s="786" t="s">
        <v>114</v>
      </c>
      <c r="E115" s="787" t="s">
        <v>1680</v>
      </c>
      <c r="F115" s="14">
        <v>4</v>
      </c>
      <c r="G115" s="64">
        <v>936</v>
      </c>
      <c r="H115" s="770">
        <v>14296.671</v>
      </c>
      <c r="I115" s="770">
        <v>3.2507000000000001</v>
      </c>
      <c r="L115" s="765"/>
      <c r="M115" s="765"/>
      <c r="N115" s="765"/>
      <c r="O115" s="765"/>
      <c r="P115" s="765"/>
    </row>
    <row r="116" spans="1:16" ht="23.25" customHeight="1" x14ac:dyDescent="0.25">
      <c r="A116" s="772" t="s">
        <v>49</v>
      </c>
      <c r="B116" s="27" t="s">
        <v>115</v>
      </c>
      <c r="C116" s="786" t="s">
        <v>96</v>
      </c>
      <c r="D116" s="786" t="s">
        <v>114</v>
      </c>
      <c r="E116" s="787" t="s">
        <v>116</v>
      </c>
      <c r="F116" s="14">
        <v>14</v>
      </c>
      <c r="G116" s="64">
        <v>30876</v>
      </c>
      <c r="H116" s="770">
        <v>286640.87300000002</v>
      </c>
      <c r="I116" s="770">
        <v>82.654720000000012</v>
      </c>
      <c r="L116" s="765"/>
      <c r="M116" s="765"/>
      <c r="N116" s="765"/>
      <c r="O116" s="765"/>
      <c r="P116" s="765"/>
    </row>
    <row r="117" spans="1:16" ht="23.25" customHeight="1" x14ac:dyDescent="0.25">
      <c r="A117" s="772" t="s">
        <v>49</v>
      </c>
      <c r="B117" s="27" t="s">
        <v>890</v>
      </c>
      <c r="C117" s="786" t="s">
        <v>96</v>
      </c>
      <c r="D117" s="786" t="s">
        <v>175</v>
      </c>
      <c r="E117" s="787" t="s">
        <v>177</v>
      </c>
      <c r="F117" s="14">
        <v>1</v>
      </c>
      <c r="G117" s="64">
        <v>922</v>
      </c>
      <c r="H117" s="770">
        <v>5531.366</v>
      </c>
      <c r="I117" s="770">
        <v>1.40744</v>
      </c>
      <c r="L117" s="765"/>
      <c r="M117" s="765"/>
      <c r="N117" s="765"/>
      <c r="O117" s="765"/>
      <c r="P117" s="765"/>
    </row>
    <row r="118" spans="1:16" ht="23.25" customHeight="1" x14ac:dyDescent="0.25">
      <c r="A118" s="772" t="s">
        <v>49</v>
      </c>
      <c r="B118" s="27" t="s">
        <v>304</v>
      </c>
      <c r="C118" s="786" t="s">
        <v>50</v>
      </c>
      <c r="D118" s="786" t="s">
        <v>51</v>
      </c>
      <c r="E118" s="787" t="s">
        <v>305</v>
      </c>
      <c r="F118" s="14">
        <v>6</v>
      </c>
      <c r="G118" s="64">
        <v>14504</v>
      </c>
      <c r="H118" s="770">
        <v>207089.72400000002</v>
      </c>
      <c r="I118" s="770">
        <v>51.740830000000003</v>
      </c>
      <c r="L118" s="765"/>
      <c r="M118" s="765"/>
      <c r="N118" s="765"/>
      <c r="O118" s="765"/>
      <c r="P118" s="765"/>
    </row>
    <row r="119" spans="1:16" ht="23.25" customHeight="1" x14ac:dyDescent="0.25">
      <c r="A119" s="772" t="s">
        <v>49</v>
      </c>
      <c r="B119" s="27" t="s">
        <v>262</v>
      </c>
      <c r="C119" s="786" t="s">
        <v>96</v>
      </c>
      <c r="D119" s="786" t="s">
        <v>175</v>
      </c>
      <c r="E119" s="787" t="s">
        <v>263</v>
      </c>
      <c r="F119" s="14">
        <v>3</v>
      </c>
      <c r="G119" s="64">
        <v>6710</v>
      </c>
      <c r="H119" s="770">
        <v>75214.078000000009</v>
      </c>
      <c r="I119" s="770">
        <v>26.658339999999995</v>
      </c>
      <c r="L119" s="765"/>
      <c r="M119" s="765"/>
      <c r="N119" s="765"/>
      <c r="O119" s="765"/>
      <c r="P119" s="765"/>
    </row>
    <row r="120" spans="1:16" ht="23.25" customHeight="1" x14ac:dyDescent="0.25">
      <c r="A120" s="772" t="s">
        <v>49</v>
      </c>
      <c r="B120" s="27" t="s">
        <v>579</v>
      </c>
      <c r="C120" s="786" t="s">
        <v>96</v>
      </c>
      <c r="D120" s="786" t="s">
        <v>140</v>
      </c>
      <c r="E120" s="787" t="s">
        <v>580</v>
      </c>
      <c r="F120" s="14">
        <v>11</v>
      </c>
      <c r="G120" s="64">
        <v>10671</v>
      </c>
      <c r="H120" s="770">
        <v>168276.53</v>
      </c>
      <c r="I120" s="770">
        <v>39.370220000000003</v>
      </c>
      <c r="L120" s="765"/>
      <c r="M120" s="765"/>
      <c r="N120" s="765"/>
      <c r="O120" s="765"/>
      <c r="P120" s="765"/>
    </row>
    <row r="121" spans="1:16" ht="23.25" customHeight="1" x14ac:dyDescent="0.25">
      <c r="A121" s="772" t="s">
        <v>49</v>
      </c>
      <c r="B121" s="27" t="s">
        <v>1552</v>
      </c>
      <c r="C121" s="786" t="s">
        <v>96</v>
      </c>
      <c r="D121" s="786" t="s">
        <v>114</v>
      </c>
      <c r="E121" s="787" t="s">
        <v>1552</v>
      </c>
      <c r="F121" s="14">
        <v>7</v>
      </c>
      <c r="G121" s="64">
        <v>2863</v>
      </c>
      <c r="H121" s="770">
        <v>35793.413999999997</v>
      </c>
      <c r="I121" s="770">
        <v>9.1075400000000002</v>
      </c>
      <c r="L121" s="765"/>
      <c r="M121" s="765"/>
      <c r="N121" s="765"/>
      <c r="O121" s="765"/>
      <c r="P121" s="765"/>
    </row>
    <row r="122" spans="1:16" ht="23.25" customHeight="1" x14ac:dyDescent="0.25">
      <c r="A122" s="772" t="s">
        <v>49</v>
      </c>
      <c r="B122" s="27" t="s">
        <v>128</v>
      </c>
      <c r="C122" s="786" t="s">
        <v>96</v>
      </c>
      <c r="D122" s="786" t="s">
        <v>114</v>
      </c>
      <c r="E122" s="787" t="s">
        <v>128</v>
      </c>
      <c r="F122" s="14">
        <v>8</v>
      </c>
      <c r="G122" s="64">
        <v>12154</v>
      </c>
      <c r="H122" s="770">
        <v>138723.897</v>
      </c>
      <c r="I122" s="770">
        <v>43.43047</v>
      </c>
      <c r="L122" s="765"/>
      <c r="M122" s="765"/>
      <c r="N122" s="765"/>
      <c r="O122" s="765"/>
      <c r="P122" s="765"/>
    </row>
    <row r="123" spans="1:16" ht="23.25" customHeight="1" x14ac:dyDescent="0.25">
      <c r="A123" s="772" t="s">
        <v>49</v>
      </c>
      <c r="B123" s="27" t="s">
        <v>1227</v>
      </c>
      <c r="C123" s="786" t="s">
        <v>50</v>
      </c>
      <c r="D123" s="786" t="s">
        <v>51</v>
      </c>
      <c r="E123" s="787" t="s">
        <v>1227</v>
      </c>
      <c r="F123" s="14">
        <v>1</v>
      </c>
      <c r="G123" s="64">
        <v>2280</v>
      </c>
      <c r="H123" s="770">
        <v>0</v>
      </c>
      <c r="I123" s="770">
        <v>0</v>
      </c>
      <c r="L123" s="765"/>
      <c r="M123" s="765"/>
      <c r="N123" s="765"/>
      <c r="O123" s="765"/>
      <c r="P123" s="765"/>
    </row>
    <row r="124" spans="1:16" ht="23.25" customHeight="1" x14ac:dyDescent="0.25">
      <c r="A124" s="772" t="s">
        <v>49</v>
      </c>
      <c r="B124" s="27" t="s">
        <v>1801</v>
      </c>
      <c r="C124" s="786" t="s">
        <v>96</v>
      </c>
      <c r="D124" s="786" t="s">
        <v>114</v>
      </c>
      <c r="E124" s="787" t="s">
        <v>1631</v>
      </c>
      <c r="F124" s="14">
        <v>1</v>
      </c>
      <c r="G124" s="64">
        <v>3939</v>
      </c>
      <c r="H124" s="770">
        <v>885.67399999999998</v>
      </c>
      <c r="I124" s="770">
        <v>4.1829000000000001</v>
      </c>
      <c r="L124" s="765"/>
      <c r="M124" s="765"/>
      <c r="N124" s="765"/>
      <c r="O124" s="765"/>
      <c r="P124" s="765"/>
    </row>
    <row r="125" spans="1:16" ht="23.25" customHeight="1" x14ac:dyDescent="0.25">
      <c r="A125" s="772" t="s">
        <v>49</v>
      </c>
      <c r="B125" s="27" t="s">
        <v>160</v>
      </c>
      <c r="C125" s="786" t="s">
        <v>96</v>
      </c>
      <c r="D125" s="786" t="s">
        <v>140</v>
      </c>
      <c r="E125" s="787" t="s">
        <v>160</v>
      </c>
      <c r="F125" s="14">
        <v>6</v>
      </c>
      <c r="G125" s="64">
        <v>3146</v>
      </c>
      <c r="H125" s="770">
        <v>32197.46</v>
      </c>
      <c r="I125" s="770">
        <v>8.4878700000000009</v>
      </c>
      <c r="L125" s="765"/>
      <c r="M125" s="765"/>
      <c r="N125" s="765"/>
      <c r="O125" s="765"/>
      <c r="P125" s="765"/>
    </row>
    <row r="126" spans="1:16" ht="23.25" customHeight="1" x14ac:dyDescent="0.25">
      <c r="A126" s="772" t="s">
        <v>49</v>
      </c>
      <c r="B126" s="27" t="s">
        <v>1310</v>
      </c>
      <c r="C126" s="786" t="s">
        <v>50</v>
      </c>
      <c r="D126" s="786" t="s">
        <v>74</v>
      </c>
      <c r="E126" s="787" t="s">
        <v>396</v>
      </c>
      <c r="F126" s="14">
        <v>6</v>
      </c>
      <c r="G126" s="64">
        <v>12367</v>
      </c>
      <c r="H126" s="770">
        <v>158013.77599999998</v>
      </c>
      <c r="I126" s="770">
        <v>38.466930000000005</v>
      </c>
      <c r="L126" s="765"/>
      <c r="M126" s="765"/>
      <c r="N126" s="765"/>
      <c r="O126" s="765"/>
      <c r="P126" s="765"/>
    </row>
    <row r="127" spans="1:16" ht="23.25" customHeight="1" x14ac:dyDescent="0.25">
      <c r="A127" s="772" t="s">
        <v>49</v>
      </c>
      <c r="B127" s="27" t="s">
        <v>403</v>
      </c>
      <c r="C127" s="786" t="s">
        <v>50</v>
      </c>
      <c r="D127" s="786" t="s">
        <v>74</v>
      </c>
      <c r="E127" s="787" t="s">
        <v>404</v>
      </c>
      <c r="F127" s="14">
        <v>6</v>
      </c>
      <c r="G127" s="64">
        <v>11577</v>
      </c>
      <c r="H127" s="770">
        <v>171365.63400000002</v>
      </c>
      <c r="I127" s="770">
        <v>44.275189999999995</v>
      </c>
      <c r="L127" s="765"/>
      <c r="M127" s="765"/>
      <c r="N127" s="765"/>
      <c r="O127" s="765"/>
      <c r="P127" s="765"/>
    </row>
    <row r="128" spans="1:16" ht="23.25" customHeight="1" x14ac:dyDescent="0.25">
      <c r="A128" s="772" t="s">
        <v>49</v>
      </c>
      <c r="B128" s="27" t="s">
        <v>872</v>
      </c>
      <c r="C128" s="786" t="s">
        <v>96</v>
      </c>
      <c r="D128" s="786" t="s">
        <v>175</v>
      </c>
      <c r="E128" s="787" t="s">
        <v>177</v>
      </c>
      <c r="F128" s="14">
        <v>4</v>
      </c>
      <c r="G128" s="64">
        <v>1702</v>
      </c>
      <c r="H128" s="770">
        <v>17160.451000000001</v>
      </c>
      <c r="I128" s="770">
        <v>4.3664300000000003</v>
      </c>
      <c r="L128" s="765"/>
      <c r="M128" s="765"/>
      <c r="N128" s="765"/>
      <c r="O128" s="765"/>
      <c r="P128" s="765"/>
    </row>
    <row r="129" spans="1:16" ht="23.25" customHeight="1" x14ac:dyDescent="0.25">
      <c r="A129" s="772" t="s">
        <v>49</v>
      </c>
      <c r="B129" s="27" t="s">
        <v>967</v>
      </c>
      <c r="C129" s="786" t="s">
        <v>96</v>
      </c>
      <c r="D129" s="786" t="s">
        <v>175</v>
      </c>
      <c r="E129" s="787" t="s">
        <v>967</v>
      </c>
      <c r="F129" s="14">
        <v>6</v>
      </c>
      <c r="G129" s="64">
        <v>14277</v>
      </c>
      <c r="H129" s="770">
        <v>194295.321</v>
      </c>
      <c r="I129" s="770">
        <v>49.437929999999994</v>
      </c>
      <c r="L129" s="765"/>
      <c r="M129" s="765"/>
      <c r="N129" s="765"/>
      <c r="O129" s="765"/>
      <c r="P129" s="765"/>
    </row>
    <row r="130" spans="1:16" ht="23.25" customHeight="1" x14ac:dyDescent="0.25">
      <c r="A130" s="772" t="s">
        <v>49</v>
      </c>
      <c r="B130" s="27" t="s">
        <v>371</v>
      </c>
      <c r="C130" s="786" t="s">
        <v>50</v>
      </c>
      <c r="D130" s="786" t="s">
        <v>51</v>
      </c>
      <c r="E130" s="787" t="s">
        <v>372</v>
      </c>
      <c r="F130" s="14">
        <v>6</v>
      </c>
      <c r="G130" s="64">
        <v>7587</v>
      </c>
      <c r="H130" s="770">
        <v>99719.857000000004</v>
      </c>
      <c r="I130" s="770">
        <v>37.990870000000001</v>
      </c>
      <c r="L130" s="765"/>
      <c r="M130" s="765"/>
      <c r="N130" s="765"/>
      <c r="O130" s="765"/>
      <c r="P130" s="765"/>
    </row>
    <row r="131" spans="1:16" ht="23.25" customHeight="1" x14ac:dyDescent="0.25">
      <c r="A131" s="772" t="s">
        <v>49</v>
      </c>
      <c r="B131" s="27" t="s">
        <v>1280</v>
      </c>
      <c r="C131" s="786" t="s">
        <v>50</v>
      </c>
      <c r="D131" s="786" t="s">
        <v>51</v>
      </c>
      <c r="E131" s="787" t="s">
        <v>367</v>
      </c>
      <c r="F131" s="14">
        <v>1</v>
      </c>
      <c r="G131" s="64">
        <v>0</v>
      </c>
      <c r="H131" s="770">
        <v>7048</v>
      </c>
      <c r="I131" s="770">
        <v>1.93574</v>
      </c>
      <c r="L131" s="765"/>
      <c r="M131" s="765"/>
      <c r="N131" s="765"/>
      <c r="O131" s="765"/>
      <c r="P131" s="765"/>
    </row>
    <row r="132" spans="1:16" ht="23.25" customHeight="1" x14ac:dyDescent="0.25">
      <c r="A132" s="772" t="s">
        <v>49</v>
      </c>
      <c r="B132" s="27" t="s">
        <v>1602</v>
      </c>
      <c r="C132" s="786" t="s">
        <v>96</v>
      </c>
      <c r="D132" s="786" t="s">
        <v>114</v>
      </c>
      <c r="E132" s="787" t="s">
        <v>569</v>
      </c>
      <c r="F132" s="14">
        <v>6</v>
      </c>
      <c r="G132" s="64">
        <v>2831</v>
      </c>
      <c r="H132" s="770">
        <v>53662.07</v>
      </c>
      <c r="I132" s="770">
        <v>16.564779999999999</v>
      </c>
      <c r="L132" s="765"/>
      <c r="M132" s="765"/>
      <c r="N132" s="765"/>
      <c r="O132" s="765"/>
      <c r="P132" s="765"/>
    </row>
    <row r="133" spans="1:16" ht="23.25" customHeight="1" x14ac:dyDescent="0.25">
      <c r="A133" s="772" t="s">
        <v>49</v>
      </c>
      <c r="B133" s="27" t="s">
        <v>980</v>
      </c>
      <c r="C133" s="786" t="s">
        <v>96</v>
      </c>
      <c r="D133" s="786" t="s">
        <v>175</v>
      </c>
      <c r="E133" s="787" t="s">
        <v>981</v>
      </c>
      <c r="F133" s="14">
        <v>4</v>
      </c>
      <c r="G133" s="64">
        <v>9521</v>
      </c>
      <c r="H133" s="770">
        <v>125691.91699999999</v>
      </c>
      <c r="I133" s="770">
        <v>32.168350000000004</v>
      </c>
      <c r="L133" s="765"/>
      <c r="M133" s="765"/>
      <c r="N133" s="765"/>
      <c r="O133" s="765"/>
      <c r="P133" s="765"/>
    </row>
    <row r="134" spans="1:16" ht="23.25" customHeight="1" x14ac:dyDescent="0.25">
      <c r="A134" s="772" t="s">
        <v>49</v>
      </c>
      <c r="B134" s="27" t="s">
        <v>1788</v>
      </c>
      <c r="C134" s="786" t="s">
        <v>96</v>
      </c>
      <c r="D134" s="786" t="s">
        <v>114</v>
      </c>
      <c r="E134" s="787" t="s">
        <v>1788</v>
      </c>
      <c r="F134" s="14">
        <v>2</v>
      </c>
      <c r="G134" s="64">
        <v>1418</v>
      </c>
      <c r="H134" s="770">
        <v>11958.306999999999</v>
      </c>
      <c r="I134" s="770">
        <v>3.0550600000000001</v>
      </c>
      <c r="L134" s="765"/>
      <c r="M134" s="765"/>
      <c r="N134" s="765"/>
      <c r="O134" s="765"/>
      <c r="P134" s="765"/>
    </row>
    <row r="135" spans="1:16" ht="23.25" customHeight="1" x14ac:dyDescent="0.25">
      <c r="A135" s="772" t="s">
        <v>49</v>
      </c>
      <c r="B135" s="27" t="s">
        <v>1093</v>
      </c>
      <c r="C135" s="786" t="s">
        <v>96</v>
      </c>
      <c r="D135" s="786" t="s">
        <v>175</v>
      </c>
      <c r="E135" s="787" t="s">
        <v>177</v>
      </c>
      <c r="F135" s="14">
        <v>4</v>
      </c>
      <c r="G135" s="64">
        <v>238</v>
      </c>
      <c r="H135" s="770">
        <v>0</v>
      </c>
      <c r="I135" s="770">
        <v>0</v>
      </c>
      <c r="L135" s="765"/>
      <c r="M135" s="765"/>
      <c r="N135" s="765"/>
      <c r="O135" s="765"/>
      <c r="P135" s="765"/>
    </row>
    <row r="136" spans="1:16" ht="23.25" customHeight="1" x14ac:dyDescent="0.25">
      <c r="A136" s="772" t="s">
        <v>49</v>
      </c>
      <c r="B136" s="27" t="s">
        <v>146</v>
      </c>
      <c r="C136" s="786" t="s">
        <v>96</v>
      </c>
      <c r="D136" s="786" t="s">
        <v>140</v>
      </c>
      <c r="E136" s="787" t="s">
        <v>146</v>
      </c>
      <c r="F136" s="14">
        <v>4</v>
      </c>
      <c r="G136" s="64">
        <v>4327</v>
      </c>
      <c r="H136" s="770">
        <v>115373.677</v>
      </c>
      <c r="I136" s="770">
        <v>31.55104</v>
      </c>
      <c r="L136" s="765"/>
      <c r="M136" s="765"/>
      <c r="N136" s="765"/>
      <c r="O136" s="765"/>
      <c r="P136" s="765"/>
    </row>
    <row r="137" spans="1:16" ht="23.25" customHeight="1" x14ac:dyDescent="0.25">
      <c r="A137" s="772" t="s">
        <v>49</v>
      </c>
      <c r="B137" s="27" t="s">
        <v>622</v>
      </c>
      <c r="C137" s="786" t="s">
        <v>96</v>
      </c>
      <c r="D137" s="786" t="s">
        <v>140</v>
      </c>
      <c r="E137" s="787" t="s">
        <v>622</v>
      </c>
      <c r="F137" s="14">
        <v>8</v>
      </c>
      <c r="G137" s="64">
        <v>7583</v>
      </c>
      <c r="H137" s="770">
        <v>99708.208000000013</v>
      </c>
      <c r="I137" s="770">
        <v>29.011859999999999</v>
      </c>
      <c r="L137" s="765"/>
      <c r="M137" s="765"/>
      <c r="N137" s="765"/>
      <c r="O137" s="765"/>
      <c r="P137" s="765"/>
    </row>
    <row r="138" spans="1:16" ht="23.25" customHeight="1" x14ac:dyDescent="0.25">
      <c r="A138" s="772" t="s">
        <v>49</v>
      </c>
      <c r="B138" s="27" t="s">
        <v>577</v>
      </c>
      <c r="C138" s="786" t="s">
        <v>96</v>
      </c>
      <c r="D138" s="786" t="s">
        <v>114</v>
      </c>
      <c r="E138" s="787" t="s">
        <v>551</v>
      </c>
      <c r="F138" s="14">
        <v>1</v>
      </c>
      <c r="G138" s="64">
        <v>504</v>
      </c>
      <c r="H138" s="770">
        <v>10993.53</v>
      </c>
      <c r="I138" s="770">
        <v>2.7726700000000002</v>
      </c>
      <c r="L138" s="765"/>
      <c r="M138" s="765"/>
      <c r="N138" s="765"/>
      <c r="O138" s="765"/>
      <c r="P138" s="765"/>
    </row>
    <row r="139" spans="1:16" ht="23.25" customHeight="1" x14ac:dyDescent="0.25">
      <c r="A139" s="772" t="s">
        <v>49</v>
      </c>
      <c r="B139" s="27" t="s">
        <v>1458</v>
      </c>
      <c r="C139" s="786" t="s">
        <v>50</v>
      </c>
      <c r="D139" s="786" t="s">
        <v>74</v>
      </c>
      <c r="E139" s="787" t="s">
        <v>1353</v>
      </c>
      <c r="F139" s="14">
        <v>4</v>
      </c>
      <c r="G139" s="64">
        <v>8621</v>
      </c>
      <c r="H139" s="770">
        <v>154302.299</v>
      </c>
      <c r="I139" s="770">
        <v>36.666139999999999</v>
      </c>
      <c r="L139" s="765"/>
      <c r="M139" s="765"/>
      <c r="N139" s="765"/>
      <c r="O139" s="765"/>
      <c r="P139" s="765"/>
    </row>
    <row r="140" spans="1:16" ht="23.25" customHeight="1" x14ac:dyDescent="0.25">
      <c r="A140" s="772" t="s">
        <v>49</v>
      </c>
      <c r="B140" s="27" t="s">
        <v>156</v>
      </c>
      <c r="C140" s="786" t="s">
        <v>96</v>
      </c>
      <c r="D140" s="786" t="s">
        <v>140</v>
      </c>
      <c r="E140" s="787" t="s">
        <v>156</v>
      </c>
      <c r="F140" s="14">
        <v>3</v>
      </c>
      <c r="G140" s="64">
        <v>793</v>
      </c>
      <c r="H140" s="770">
        <v>9769.5630000000001</v>
      </c>
      <c r="I140" s="770">
        <v>2.48584</v>
      </c>
      <c r="L140" s="765"/>
      <c r="M140" s="765"/>
      <c r="N140" s="765"/>
      <c r="O140" s="765"/>
      <c r="P140" s="765"/>
    </row>
    <row r="141" spans="1:16" ht="23.25" customHeight="1" x14ac:dyDescent="0.25">
      <c r="A141" s="772" t="s">
        <v>49</v>
      </c>
      <c r="B141" s="27" t="s">
        <v>163</v>
      </c>
      <c r="C141" s="786" t="s">
        <v>96</v>
      </c>
      <c r="D141" s="786" t="s">
        <v>140</v>
      </c>
      <c r="E141" s="787" t="s">
        <v>156</v>
      </c>
      <c r="F141" s="14">
        <v>2</v>
      </c>
      <c r="G141" s="64">
        <v>5553</v>
      </c>
      <c r="H141" s="770">
        <v>79687.339000000007</v>
      </c>
      <c r="I141" s="770">
        <v>20.645350000000001</v>
      </c>
      <c r="L141" s="765"/>
      <c r="M141" s="765"/>
      <c r="N141" s="765"/>
      <c r="O141" s="765"/>
      <c r="P141" s="765"/>
    </row>
    <row r="142" spans="1:16" ht="23.25" customHeight="1" x14ac:dyDescent="0.25">
      <c r="A142" s="772" t="s">
        <v>49</v>
      </c>
      <c r="B142" s="27" t="s">
        <v>611</v>
      </c>
      <c r="C142" s="786" t="s">
        <v>96</v>
      </c>
      <c r="D142" s="786" t="s">
        <v>140</v>
      </c>
      <c r="E142" s="787" t="s">
        <v>580</v>
      </c>
      <c r="F142" s="14">
        <v>7</v>
      </c>
      <c r="G142" s="64">
        <v>8991</v>
      </c>
      <c r="H142" s="770">
        <v>111816.628</v>
      </c>
      <c r="I142" s="770">
        <v>30.202120000000001</v>
      </c>
      <c r="L142" s="765"/>
      <c r="M142" s="765"/>
      <c r="N142" s="765"/>
      <c r="O142" s="765"/>
      <c r="P142" s="765"/>
    </row>
    <row r="143" spans="1:16" ht="23.25" customHeight="1" x14ac:dyDescent="0.25">
      <c r="A143" s="772" t="s">
        <v>49</v>
      </c>
      <c r="B143" s="27" t="s">
        <v>694</v>
      </c>
      <c r="C143" s="786" t="s">
        <v>96</v>
      </c>
      <c r="D143" s="786" t="s">
        <v>140</v>
      </c>
      <c r="E143" s="787" t="s">
        <v>169</v>
      </c>
      <c r="F143" s="14">
        <v>3</v>
      </c>
      <c r="G143" s="64">
        <v>6249</v>
      </c>
      <c r="H143" s="770">
        <v>76493.690999999992</v>
      </c>
      <c r="I143" s="770">
        <v>24.39489</v>
      </c>
      <c r="L143" s="765"/>
      <c r="M143" s="765"/>
      <c r="N143" s="765"/>
      <c r="O143" s="765"/>
      <c r="P143" s="765"/>
    </row>
    <row r="144" spans="1:16" ht="23.25" customHeight="1" x14ac:dyDescent="0.25">
      <c r="A144" s="772" t="s">
        <v>49</v>
      </c>
      <c r="B144" s="27" t="s">
        <v>1265</v>
      </c>
      <c r="C144" s="786" t="s">
        <v>50</v>
      </c>
      <c r="D144" s="786" t="s">
        <v>51</v>
      </c>
      <c r="E144" s="787" t="s">
        <v>350</v>
      </c>
      <c r="F144" s="14">
        <v>1</v>
      </c>
      <c r="G144" s="64">
        <v>172</v>
      </c>
      <c r="H144" s="770">
        <v>32343.548999999999</v>
      </c>
      <c r="I144" s="770">
        <v>7.585</v>
      </c>
      <c r="L144" s="765"/>
      <c r="M144" s="765"/>
      <c r="N144" s="765"/>
      <c r="O144" s="765"/>
      <c r="P144" s="765"/>
    </row>
    <row r="145" spans="1:16" ht="23.25" customHeight="1" x14ac:dyDescent="0.25">
      <c r="A145" s="772" t="s">
        <v>49</v>
      </c>
      <c r="B145" s="27" t="s">
        <v>227</v>
      </c>
      <c r="C145" s="786" t="s">
        <v>96</v>
      </c>
      <c r="D145" s="786" t="s">
        <v>175</v>
      </c>
      <c r="E145" s="787" t="s">
        <v>228</v>
      </c>
      <c r="F145" s="14">
        <v>3</v>
      </c>
      <c r="G145" s="64">
        <v>3602</v>
      </c>
      <c r="H145" s="770">
        <v>85386.506999999998</v>
      </c>
      <c r="I145" s="770">
        <v>18.787210000000002</v>
      </c>
      <c r="L145" s="765"/>
      <c r="M145" s="765"/>
      <c r="N145" s="765"/>
      <c r="O145" s="765"/>
      <c r="P145" s="765"/>
    </row>
    <row r="146" spans="1:16" ht="23.25" customHeight="1" x14ac:dyDescent="0.25">
      <c r="A146" s="772" t="s">
        <v>49</v>
      </c>
      <c r="B146" s="27" t="s">
        <v>642</v>
      </c>
      <c r="C146" s="786" t="s">
        <v>96</v>
      </c>
      <c r="D146" s="786" t="s">
        <v>140</v>
      </c>
      <c r="E146" s="787" t="s">
        <v>142</v>
      </c>
      <c r="F146" s="14">
        <v>4</v>
      </c>
      <c r="G146" s="64">
        <v>6186</v>
      </c>
      <c r="H146" s="770">
        <v>90217.493000000002</v>
      </c>
      <c r="I146" s="770">
        <v>26.06391</v>
      </c>
      <c r="L146" s="765"/>
      <c r="M146" s="765"/>
      <c r="N146" s="765"/>
      <c r="O146" s="765"/>
      <c r="P146" s="765"/>
    </row>
    <row r="147" spans="1:16" ht="23.25" customHeight="1" x14ac:dyDescent="0.25">
      <c r="A147" s="772" t="s">
        <v>49</v>
      </c>
      <c r="B147" s="27" t="s">
        <v>1998</v>
      </c>
      <c r="C147" s="786" t="s">
        <v>96</v>
      </c>
      <c r="D147" s="786" t="s">
        <v>140</v>
      </c>
      <c r="E147" s="787" t="s">
        <v>1814</v>
      </c>
      <c r="F147" s="14">
        <v>7</v>
      </c>
      <c r="G147" s="64">
        <v>4044</v>
      </c>
      <c r="H147" s="770">
        <v>49791.735999999997</v>
      </c>
      <c r="I147" s="770">
        <v>12.669370000000001</v>
      </c>
      <c r="L147" s="765"/>
      <c r="M147" s="765"/>
      <c r="N147" s="765"/>
      <c r="O147" s="765"/>
      <c r="P147" s="765"/>
    </row>
    <row r="148" spans="1:16" ht="23.25" customHeight="1" x14ac:dyDescent="0.25">
      <c r="A148" s="772" t="s">
        <v>49</v>
      </c>
      <c r="B148" s="27" t="s">
        <v>330</v>
      </c>
      <c r="C148" s="786" t="s">
        <v>50</v>
      </c>
      <c r="D148" s="786" t="s">
        <v>51</v>
      </c>
      <c r="E148" s="787" t="s">
        <v>305</v>
      </c>
      <c r="F148" s="14">
        <v>3</v>
      </c>
      <c r="G148" s="64">
        <v>2738</v>
      </c>
      <c r="H148" s="770">
        <v>51790.898000000001</v>
      </c>
      <c r="I148" s="770">
        <v>13.178049999999999</v>
      </c>
      <c r="L148" s="765"/>
      <c r="M148" s="765"/>
      <c r="N148" s="765"/>
      <c r="O148" s="765"/>
      <c r="P148" s="765"/>
    </row>
    <row r="149" spans="1:16" ht="23.25" customHeight="1" x14ac:dyDescent="0.25">
      <c r="A149" s="772" t="s">
        <v>49</v>
      </c>
      <c r="B149" s="27" t="s">
        <v>379</v>
      </c>
      <c r="C149" s="786" t="s">
        <v>50</v>
      </c>
      <c r="D149" s="786" t="s">
        <v>74</v>
      </c>
      <c r="E149" s="787" t="s">
        <v>380</v>
      </c>
      <c r="F149" s="14">
        <v>8</v>
      </c>
      <c r="G149" s="64">
        <v>9464</v>
      </c>
      <c r="H149" s="770">
        <v>157859.52000000002</v>
      </c>
      <c r="I149" s="770">
        <v>41.828800000000001</v>
      </c>
      <c r="L149" s="765"/>
      <c r="M149" s="765"/>
      <c r="N149" s="765"/>
      <c r="O149" s="765"/>
      <c r="P149" s="765"/>
    </row>
    <row r="150" spans="1:16" ht="23.25" customHeight="1" x14ac:dyDescent="0.25">
      <c r="A150" s="772" t="s">
        <v>49</v>
      </c>
      <c r="B150" s="27" t="s">
        <v>1359</v>
      </c>
      <c r="C150" s="786" t="s">
        <v>50</v>
      </c>
      <c r="D150" s="786" t="s">
        <v>74</v>
      </c>
      <c r="E150" s="787" t="s">
        <v>1318</v>
      </c>
      <c r="F150" s="14">
        <v>1</v>
      </c>
      <c r="G150" s="64">
        <v>711</v>
      </c>
      <c r="H150" s="770">
        <v>9401.4349999999995</v>
      </c>
      <c r="I150" s="770">
        <v>2.3921700000000001</v>
      </c>
      <c r="L150" s="765"/>
      <c r="M150" s="765"/>
      <c r="N150" s="765"/>
      <c r="O150" s="765"/>
      <c r="P150" s="765"/>
    </row>
    <row r="151" spans="1:16" ht="23.25" customHeight="1" x14ac:dyDescent="0.25">
      <c r="A151" s="772" t="s">
        <v>49</v>
      </c>
      <c r="B151" s="27" t="s">
        <v>1365</v>
      </c>
      <c r="C151" s="786" t="s">
        <v>50</v>
      </c>
      <c r="D151" s="786" t="s">
        <v>74</v>
      </c>
      <c r="E151" s="787" t="s">
        <v>396</v>
      </c>
      <c r="F151" s="14">
        <v>2</v>
      </c>
      <c r="G151" s="64">
        <v>5287</v>
      </c>
      <c r="H151" s="770">
        <v>57219.675999999999</v>
      </c>
      <c r="I151" s="770">
        <v>16.094139999999999</v>
      </c>
      <c r="L151" s="765"/>
      <c r="M151" s="765"/>
      <c r="N151" s="765"/>
      <c r="O151" s="765"/>
      <c r="P151" s="765"/>
    </row>
    <row r="152" spans="1:16" ht="23.25" customHeight="1" x14ac:dyDescent="0.25">
      <c r="A152" s="772" t="s">
        <v>49</v>
      </c>
      <c r="B152" s="27" t="s">
        <v>326</v>
      </c>
      <c r="C152" s="786" t="s">
        <v>50</v>
      </c>
      <c r="D152" s="786" t="s">
        <v>51</v>
      </c>
      <c r="E152" s="787" t="s">
        <v>327</v>
      </c>
      <c r="F152" s="14">
        <v>8</v>
      </c>
      <c r="G152" s="64">
        <v>2941</v>
      </c>
      <c r="H152" s="770">
        <v>166092.913</v>
      </c>
      <c r="I152" s="770">
        <v>37.143929999999997</v>
      </c>
      <c r="L152" s="765"/>
      <c r="M152" s="765"/>
      <c r="N152" s="765"/>
      <c r="O152" s="765"/>
      <c r="P152" s="765"/>
    </row>
    <row r="153" spans="1:16" ht="23.25" customHeight="1" x14ac:dyDescent="0.25">
      <c r="A153" s="772" t="s">
        <v>49</v>
      </c>
      <c r="B153" s="27" t="s">
        <v>367</v>
      </c>
      <c r="C153" s="786" t="s">
        <v>50</v>
      </c>
      <c r="D153" s="786" t="s">
        <v>51</v>
      </c>
      <c r="E153" s="787" t="s">
        <v>367</v>
      </c>
      <c r="F153" s="14">
        <v>4</v>
      </c>
      <c r="G153" s="64">
        <v>4515</v>
      </c>
      <c r="H153" s="770">
        <v>65513.538</v>
      </c>
      <c r="I153" s="770">
        <v>19.067399999999999</v>
      </c>
      <c r="L153" s="765"/>
      <c r="M153" s="765"/>
      <c r="N153" s="765"/>
      <c r="O153" s="765"/>
      <c r="P153" s="765"/>
    </row>
    <row r="154" spans="1:16" ht="23.25" customHeight="1" x14ac:dyDescent="0.25">
      <c r="A154" s="772" t="s">
        <v>49</v>
      </c>
      <c r="B154" s="27" t="s">
        <v>425</v>
      </c>
      <c r="C154" s="786" t="s">
        <v>50</v>
      </c>
      <c r="D154" s="786" t="s">
        <v>74</v>
      </c>
      <c r="E154" s="787" t="s">
        <v>425</v>
      </c>
      <c r="F154" s="14">
        <v>5</v>
      </c>
      <c r="G154" s="64">
        <v>6178</v>
      </c>
      <c r="H154" s="770">
        <v>129915.465</v>
      </c>
      <c r="I154" s="770">
        <v>33.056640000000002</v>
      </c>
      <c r="L154" s="765"/>
      <c r="M154" s="765"/>
      <c r="N154" s="765"/>
      <c r="O154" s="765"/>
      <c r="P154" s="765"/>
    </row>
    <row r="155" spans="1:16" ht="23.25" customHeight="1" x14ac:dyDescent="0.25">
      <c r="A155" s="772" t="s">
        <v>49</v>
      </c>
      <c r="B155" s="27" t="s">
        <v>481</v>
      </c>
      <c r="C155" s="786" t="s">
        <v>96</v>
      </c>
      <c r="D155" s="786" t="s">
        <v>97</v>
      </c>
      <c r="E155" s="787" t="s">
        <v>482</v>
      </c>
      <c r="F155" s="14">
        <v>5</v>
      </c>
      <c r="G155" s="64">
        <v>5768</v>
      </c>
      <c r="H155" s="770">
        <v>65929.87</v>
      </c>
      <c r="I155" s="770">
        <v>20.134749999999997</v>
      </c>
      <c r="L155" s="765"/>
      <c r="M155" s="765"/>
      <c r="N155" s="765"/>
      <c r="O155" s="765"/>
      <c r="P155" s="765"/>
    </row>
    <row r="156" spans="1:16" ht="23.25" customHeight="1" x14ac:dyDescent="0.25">
      <c r="A156" s="772" t="s">
        <v>49</v>
      </c>
      <c r="B156" s="27" t="s">
        <v>1141</v>
      </c>
      <c r="C156" s="786" t="s">
        <v>50</v>
      </c>
      <c r="D156" s="786" t="s">
        <v>51</v>
      </c>
      <c r="E156" s="787" t="s">
        <v>53</v>
      </c>
      <c r="F156" s="14">
        <v>2</v>
      </c>
      <c r="G156" s="64">
        <v>1344</v>
      </c>
      <c r="H156" s="770">
        <v>10589.851999999999</v>
      </c>
      <c r="I156" s="770">
        <v>3.4369399999999999</v>
      </c>
      <c r="L156" s="765"/>
      <c r="M156" s="765"/>
      <c r="N156" s="765"/>
      <c r="O156" s="765"/>
      <c r="P156" s="765"/>
    </row>
    <row r="157" spans="1:16" ht="23.25" customHeight="1" x14ac:dyDescent="0.25">
      <c r="A157" s="772" t="s">
        <v>49</v>
      </c>
      <c r="B157" s="27" t="s">
        <v>415</v>
      </c>
      <c r="C157" s="786" t="s">
        <v>50</v>
      </c>
      <c r="D157" s="786" t="s">
        <v>74</v>
      </c>
      <c r="E157" s="787" t="s">
        <v>407</v>
      </c>
      <c r="F157" s="14">
        <v>5</v>
      </c>
      <c r="G157" s="64">
        <v>5989</v>
      </c>
      <c r="H157" s="770">
        <v>117555.924</v>
      </c>
      <c r="I157" s="770">
        <v>30.881769999999996</v>
      </c>
      <c r="L157" s="765"/>
      <c r="M157" s="765"/>
      <c r="N157" s="765"/>
      <c r="O157" s="765"/>
      <c r="P157" s="765"/>
    </row>
    <row r="158" spans="1:16" ht="23.25" customHeight="1" x14ac:dyDescent="0.25">
      <c r="A158" s="772" t="s">
        <v>49</v>
      </c>
      <c r="B158" s="27" t="s">
        <v>632</v>
      </c>
      <c r="C158" s="786" t="s">
        <v>96</v>
      </c>
      <c r="D158" s="786" t="s">
        <v>140</v>
      </c>
      <c r="E158" s="787" t="s">
        <v>633</v>
      </c>
      <c r="F158" s="14">
        <v>17</v>
      </c>
      <c r="G158" s="64">
        <v>10200</v>
      </c>
      <c r="H158" s="770">
        <v>143923.02499999999</v>
      </c>
      <c r="I158" s="770">
        <v>37.804580000000001</v>
      </c>
      <c r="L158" s="765"/>
      <c r="M158" s="765"/>
      <c r="N158" s="765"/>
      <c r="O158" s="765"/>
      <c r="P158" s="765"/>
    </row>
    <row r="159" spans="1:16" ht="23.25" customHeight="1" x14ac:dyDescent="0.25">
      <c r="A159" s="772" t="s">
        <v>49</v>
      </c>
      <c r="B159" s="27" t="s">
        <v>92</v>
      </c>
      <c r="C159" s="786" t="s">
        <v>50</v>
      </c>
      <c r="D159" s="786" t="s">
        <v>74</v>
      </c>
      <c r="E159" s="787" t="s">
        <v>93</v>
      </c>
      <c r="F159" s="14">
        <v>5</v>
      </c>
      <c r="G159" s="64">
        <v>9058</v>
      </c>
      <c r="H159" s="770">
        <v>176280.92099999997</v>
      </c>
      <c r="I159" s="770">
        <v>46.274860000000004</v>
      </c>
      <c r="L159" s="765"/>
      <c r="M159" s="765"/>
      <c r="N159" s="765"/>
      <c r="O159" s="765"/>
      <c r="P159" s="765"/>
    </row>
    <row r="160" spans="1:16" ht="23.25" customHeight="1" x14ac:dyDescent="0.25">
      <c r="A160" s="772" t="s">
        <v>49</v>
      </c>
      <c r="B160" s="27" t="s">
        <v>1777</v>
      </c>
      <c r="C160" s="786" t="s">
        <v>96</v>
      </c>
      <c r="D160" s="786" t="s">
        <v>114</v>
      </c>
      <c r="E160" s="787" t="s">
        <v>128</v>
      </c>
      <c r="F160" s="14">
        <v>4</v>
      </c>
      <c r="G160" s="64">
        <v>3576</v>
      </c>
      <c r="H160" s="770">
        <v>25967.216999999997</v>
      </c>
      <c r="I160" s="770">
        <v>6.607289999999999</v>
      </c>
      <c r="L160" s="765"/>
      <c r="M160" s="765"/>
      <c r="N160" s="765"/>
      <c r="O160" s="765"/>
      <c r="P160" s="765"/>
    </row>
    <row r="161" spans="1:16" ht="23.25" customHeight="1" x14ac:dyDescent="0.25">
      <c r="A161" s="772" t="s">
        <v>49</v>
      </c>
      <c r="B161" s="27" t="s">
        <v>703</v>
      </c>
      <c r="C161" s="786" t="s">
        <v>96</v>
      </c>
      <c r="D161" s="786" t="s">
        <v>140</v>
      </c>
      <c r="E161" s="787" t="s">
        <v>590</v>
      </c>
      <c r="F161" s="14">
        <v>5</v>
      </c>
      <c r="G161" s="64">
        <v>4701</v>
      </c>
      <c r="H161" s="770">
        <v>135814.84299999999</v>
      </c>
      <c r="I161" s="770">
        <v>34.271740000000001</v>
      </c>
      <c r="L161" s="765"/>
      <c r="M161" s="765"/>
      <c r="N161" s="765"/>
      <c r="O161" s="765"/>
      <c r="P161" s="765"/>
    </row>
    <row r="162" spans="1:16" ht="23.25" customHeight="1" x14ac:dyDescent="0.25">
      <c r="A162" s="772" t="s">
        <v>49</v>
      </c>
      <c r="B162" s="27" t="s">
        <v>1230</v>
      </c>
      <c r="C162" s="786" t="s">
        <v>50</v>
      </c>
      <c r="D162" s="786" t="s">
        <v>51</v>
      </c>
      <c r="E162" s="787" t="s">
        <v>359</v>
      </c>
      <c r="F162" s="14">
        <v>1</v>
      </c>
      <c r="G162" s="64">
        <v>386</v>
      </c>
      <c r="H162" s="770">
        <v>21622.539000000001</v>
      </c>
      <c r="I162" s="770">
        <v>4.5733100000000002</v>
      </c>
      <c r="L162" s="765"/>
      <c r="M162" s="765"/>
      <c r="N162" s="765"/>
      <c r="O162" s="765"/>
      <c r="P162" s="765"/>
    </row>
    <row r="163" spans="1:16" ht="23.25" customHeight="1" x14ac:dyDescent="0.25">
      <c r="A163" s="772" t="s">
        <v>49</v>
      </c>
      <c r="B163" s="27" t="s">
        <v>359</v>
      </c>
      <c r="C163" s="786" t="s">
        <v>50</v>
      </c>
      <c r="D163" s="786" t="s">
        <v>51</v>
      </c>
      <c r="E163" s="787" t="s">
        <v>359</v>
      </c>
      <c r="F163" s="14">
        <v>3</v>
      </c>
      <c r="G163" s="64">
        <v>3865</v>
      </c>
      <c r="H163" s="770">
        <v>24464.94</v>
      </c>
      <c r="I163" s="770">
        <v>11.27791</v>
      </c>
      <c r="L163" s="765"/>
      <c r="M163" s="765"/>
      <c r="N163" s="765"/>
      <c r="O163" s="765"/>
      <c r="P163" s="765"/>
    </row>
    <row r="164" spans="1:16" ht="23.25" customHeight="1" x14ac:dyDescent="0.25">
      <c r="A164" s="772" t="s">
        <v>49</v>
      </c>
      <c r="B164" s="27" t="s">
        <v>395</v>
      </c>
      <c r="C164" s="786" t="s">
        <v>50</v>
      </c>
      <c r="D164" s="786" t="s">
        <v>74</v>
      </c>
      <c r="E164" s="787" t="s">
        <v>396</v>
      </c>
      <c r="F164" s="14">
        <v>2</v>
      </c>
      <c r="G164" s="64">
        <v>2136</v>
      </c>
      <c r="H164" s="770">
        <v>29106.59</v>
      </c>
      <c r="I164" s="770">
        <v>8.0153999999999996</v>
      </c>
      <c r="L164" s="765"/>
      <c r="M164" s="765"/>
      <c r="N164" s="765"/>
      <c r="O164" s="765"/>
      <c r="P164" s="765"/>
    </row>
    <row r="165" spans="1:16" ht="23.25" customHeight="1" x14ac:dyDescent="0.25">
      <c r="A165" s="772" t="s">
        <v>49</v>
      </c>
      <c r="B165" s="27" t="s">
        <v>1432</v>
      </c>
      <c r="C165" s="786" t="s">
        <v>50</v>
      </c>
      <c r="D165" s="786" t="s">
        <v>74</v>
      </c>
      <c r="E165" s="787" t="s">
        <v>1353</v>
      </c>
      <c r="F165" s="14">
        <v>4</v>
      </c>
      <c r="G165" s="64">
        <v>10490</v>
      </c>
      <c r="H165" s="770">
        <v>135834.50400000002</v>
      </c>
      <c r="I165" s="770">
        <v>34.562730000000002</v>
      </c>
      <c r="L165" s="765"/>
      <c r="M165" s="765"/>
      <c r="N165" s="765"/>
      <c r="O165" s="765"/>
      <c r="P165" s="765"/>
    </row>
    <row r="166" spans="1:16" ht="23.25" customHeight="1" x14ac:dyDescent="0.25">
      <c r="A166" s="772" t="s">
        <v>49</v>
      </c>
      <c r="B166" s="27" t="s">
        <v>221</v>
      </c>
      <c r="C166" s="786" t="s">
        <v>96</v>
      </c>
      <c r="D166" s="786" t="s">
        <v>175</v>
      </c>
      <c r="E166" s="787" t="s">
        <v>222</v>
      </c>
      <c r="F166" s="14">
        <v>4</v>
      </c>
      <c r="G166" s="64">
        <v>5661</v>
      </c>
      <c r="H166" s="770">
        <v>88264.596999999994</v>
      </c>
      <c r="I166" s="770">
        <v>23.408330000000003</v>
      </c>
      <c r="L166" s="765"/>
      <c r="M166" s="765"/>
      <c r="N166" s="765"/>
      <c r="O166" s="765"/>
      <c r="P166" s="765"/>
    </row>
    <row r="167" spans="1:16" ht="23.25" customHeight="1" x14ac:dyDescent="0.25">
      <c r="A167" s="772" t="s">
        <v>49</v>
      </c>
      <c r="B167" s="27" t="s">
        <v>594</v>
      </c>
      <c r="C167" s="786" t="s">
        <v>96</v>
      </c>
      <c r="D167" s="786" t="s">
        <v>140</v>
      </c>
      <c r="E167" s="787" t="s">
        <v>595</v>
      </c>
      <c r="F167" s="14">
        <v>5</v>
      </c>
      <c r="G167" s="64">
        <v>8151</v>
      </c>
      <c r="H167" s="770">
        <v>146008.905</v>
      </c>
      <c r="I167" s="770">
        <v>37.358260000000001</v>
      </c>
      <c r="L167" s="765"/>
      <c r="M167" s="765"/>
      <c r="N167" s="765"/>
      <c r="O167" s="765"/>
      <c r="P167" s="765"/>
    </row>
    <row r="168" spans="1:16" ht="23.25" customHeight="1" x14ac:dyDescent="0.25">
      <c r="A168" s="772" t="s">
        <v>49</v>
      </c>
      <c r="B168" s="27" t="s">
        <v>924</v>
      </c>
      <c r="C168" s="786" t="s">
        <v>96</v>
      </c>
      <c r="D168" s="786" t="s">
        <v>175</v>
      </c>
      <c r="E168" s="787" t="s">
        <v>925</v>
      </c>
      <c r="F168" s="14">
        <v>4</v>
      </c>
      <c r="G168" s="64">
        <v>4747</v>
      </c>
      <c r="H168" s="770">
        <v>143197.166</v>
      </c>
      <c r="I168" s="770">
        <v>33.112650000000002</v>
      </c>
      <c r="L168" s="765"/>
      <c r="M168" s="765"/>
      <c r="N168" s="765"/>
      <c r="O168" s="765"/>
      <c r="P168" s="765"/>
    </row>
    <row r="169" spans="1:16" ht="23.25" customHeight="1" x14ac:dyDescent="0.25">
      <c r="A169" s="772" t="s">
        <v>49</v>
      </c>
      <c r="B169" s="27" t="s">
        <v>202</v>
      </c>
      <c r="C169" s="786" t="s">
        <v>96</v>
      </c>
      <c r="D169" s="786" t="s">
        <v>175</v>
      </c>
      <c r="E169" s="787" t="s">
        <v>191</v>
      </c>
      <c r="F169" s="14">
        <v>6</v>
      </c>
      <c r="G169" s="64">
        <v>6351</v>
      </c>
      <c r="H169" s="770">
        <v>172227.21400000001</v>
      </c>
      <c r="I169" s="770">
        <v>36.737839999999998</v>
      </c>
      <c r="L169" s="765"/>
      <c r="M169" s="765"/>
      <c r="N169" s="765"/>
      <c r="O169" s="765"/>
      <c r="P169" s="765"/>
    </row>
    <row r="170" spans="1:16" ht="23.25" customHeight="1" x14ac:dyDescent="0.25">
      <c r="A170" s="772" t="s">
        <v>49</v>
      </c>
      <c r="B170" s="27" t="s">
        <v>1914</v>
      </c>
      <c r="C170" s="786" t="s">
        <v>96</v>
      </c>
      <c r="D170" s="786" t="s">
        <v>140</v>
      </c>
      <c r="E170" s="787" t="s">
        <v>633</v>
      </c>
      <c r="F170" s="14">
        <v>2</v>
      </c>
      <c r="G170" s="64">
        <v>131</v>
      </c>
      <c r="H170" s="770">
        <v>0</v>
      </c>
      <c r="I170" s="770">
        <v>0</v>
      </c>
      <c r="L170" s="765"/>
      <c r="M170" s="765"/>
      <c r="N170" s="765"/>
      <c r="O170" s="765"/>
      <c r="P170" s="765"/>
    </row>
    <row r="171" spans="1:16" ht="23.25" customHeight="1" x14ac:dyDescent="0.25">
      <c r="A171" s="772" t="s">
        <v>49</v>
      </c>
      <c r="B171" s="27" t="s">
        <v>540</v>
      </c>
      <c r="C171" s="786" t="s">
        <v>96</v>
      </c>
      <c r="D171" s="786" t="s">
        <v>114</v>
      </c>
      <c r="E171" s="787" t="s">
        <v>514</v>
      </c>
      <c r="F171" s="14">
        <v>2</v>
      </c>
      <c r="G171" s="64">
        <v>2942</v>
      </c>
      <c r="H171" s="770">
        <v>6.75</v>
      </c>
      <c r="I171" s="770">
        <v>9.6087299999999995</v>
      </c>
      <c r="L171" s="765"/>
      <c r="M171" s="765"/>
      <c r="N171" s="765"/>
      <c r="O171" s="765"/>
      <c r="P171" s="765"/>
    </row>
    <row r="172" spans="1:16" ht="23.25" customHeight="1" x14ac:dyDescent="0.25">
      <c r="A172" s="772" t="s">
        <v>49</v>
      </c>
      <c r="B172" s="27" t="s">
        <v>559</v>
      </c>
      <c r="C172" s="786" t="s">
        <v>96</v>
      </c>
      <c r="D172" s="786" t="s">
        <v>114</v>
      </c>
      <c r="E172" s="787" t="s">
        <v>134</v>
      </c>
      <c r="F172" s="14">
        <v>4</v>
      </c>
      <c r="G172" s="64">
        <v>8583</v>
      </c>
      <c r="H172" s="770">
        <v>88537.357000000004</v>
      </c>
      <c r="I172" s="770">
        <v>22.300849999999997</v>
      </c>
      <c r="L172" s="765"/>
      <c r="M172" s="765"/>
      <c r="N172" s="765"/>
      <c r="O172" s="765"/>
      <c r="P172" s="765"/>
    </row>
    <row r="173" spans="1:16" ht="23.25" customHeight="1" x14ac:dyDescent="0.25">
      <c r="A173" s="772" t="s">
        <v>49</v>
      </c>
      <c r="B173" s="27" t="s">
        <v>390</v>
      </c>
      <c r="C173" s="786" t="s">
        <v>50</v>
      </c>
      <c r="D173" s="786" t="s">
        <v>74</v>
      </c>
      <c r="E173" s="787" t="s">
        <v>390</v>
      </c>
      <c r="F173" s="14">
        <v>4</v>
      </c>
      <c r="G173" s="64">
        <v>4787</v>
      </c>
      <c r="H173" s="770">
        <v>75709.947999999989</v>
      </c>
      <c r="I173" s="770">
        <v>17.95851</v>
      </c>
      <c r="L173" s="765"/>
      <c r="M173" s="765"/>
      <c r="N173" s="765"/>
      <c r="O173" s="765"/>
      <c r="P173" s="765"/>
    </row>
    <row r="174" spans="1:16" ht="23.25" customHeight="1" x14ac:dyDescent="0.25">
      <c r="A174" s="772" t="s">
        <v>49</v>
      </c>
      <c r="B174" s="27" t="s">
        <v>375</v>
      </c>
      <c r="C174" s="786" t="s">
        <v>50</v>
      </c>
      <c r="D174" s="786" t="s">
        <v>51</v>
      </c>
      <c r="E174" s="787" t="s">
        <v>71</v>
      </c>
      <c r="F174" s="14">
        <v>7</v>
      </c>
      <c r="G174" s="64">
        <v>12803</v>
      </c>
      <c r="H174" s="770">
        <v>198916.83500000002</v>
      </c>
      <c r="I174" s="770">
        <v>54.680689999999998</v>
      </c>
      <c r="L174" s="765"/>
      <c r="M174" s="765"/>
      <c r="N174" s="765"/>
      <c r="O174" s="765"/>
      <c r="P174" s="765"/>
    </row>
    <row r="175" spans="1:16" ht="23.25" customHeight="1" x14ac:dyDescent="0.25">
      <c r="A175" s="772" t="s">
        <v>49</v>
      </c>
      <c r="B175" s="27" t="s">
        <v>2030</v>
      </c>
      <c r="C175" s="786" t="s">
        <v>96</v>
      </c>
      <c r="D175" s="786" t="s">
        <v>140</v>
      </c>
      <c r="E175" s="787" t="s">
        <v>2200</v>
      </c>
      <c r="F175" s="14">
        <v>1</v>
      </c>
      <c r="G175" s="64">
        <v>11</v>
      </c>
      <c r="H175" s="770">
        <v>0</v>
      </c>
      <c r="I175" s="770">
        <v>0</v>
      </c>
      <c r="L175" s="765"/>
      <c r="M175" s="765"/>
      <c r="N175" s="765"/>
      <c r="O175" s="765"/>
      <c r="P175" s="765"/>
    </row>
    <row r="176" spans="1:16" ht="23.25" customHeight="1" x14ac:dyDescent="0.25">
      <c r="A176" s="772" t="s">
        <v>49</v>
      </c>
      <c r="B176" s="27" t="s">
        <v>1267</v>
      </c>
      <c r="C176" s="786" t="s">
        <v>50</v>
      </c>
      <c r="D176" s="786" t="s">
        <v>51</v>
      </c>
      <c r="E176" s="787" t="s">
        <v>1267</v>
      </c>
      <c r="F176" s="14">
        <v>3</v>
      </c>
      <c r="G176" s="64">
        <v>758</v>
      </c>
      <c r="H176" s="770">
        <v>10562.455999999998</v>
      </c>
      <c r="I176" s="770">
        <v>2.6875900000000001</v>
      </c>
      <c r="L176" s="765"/>
      <c r="M176" s="765"/>
      <c r="N176" s="765"/>
      <c r="O176" s="765"/>
      <c r="P176" s="765"/>
    </row>
    <row r="177" spans="1:16" ht="23.25" customHeight="1" x14ac:dyDescent="0.25">
      <c r="A177" s="772" t="s">
        <v>49</v>
      </c>
      <c r="B177" s="27" t="s">
        <v>861</v>
      </c>
      <c r="C177" s="786" t="s">
        <v>96</v>
      </c>
      <c r="D177" s="786" t="s">
        <v>175</v>
      </c>
      <c r="E177" s="787" t="s">
        <v>177</v>
      </c>
      <c r="F177" s="14">
        <v>3</v>
      </c>
      <c r="G177" s="64">
        <v>2863</v>
      </c>
      <c r="H177" s="770">
        <v>26175.925000000003</v>
      </c>
      <c r="I177" s="770">
        <v>5.7810699999999997</v>
      </c>
      <c r="L177" s="765"/>
      <c r="M177" s="765"/>
      <c r="N177" s="765"/>
      <c r="O177" s="765"/>
      <c r="P177" s="765"/>
    </row>
    <row r="178" spans="1:16" ht="23.25" customHeight="1" x14ac:dyDescent="0.25">
      <c r="A178" s="772" t="s">
        <v>49</v>
      </c>
      <c r="B178" s="27" t="s">
        <v>571</v>
      </c>
      <c r="C178" s="786" t="s">
        <v>96</v>
      </c>
      <c r="D178" s="786" t="s">
        <v>114</v>
      </c>
      <c r="E178" s="787" t="s">
        <v>571</v>
      </c>
      <c r="F178" s="14">
        <v>14</v>
      </c>
      <c r="G178" s="64">
        <v>14272</v>
      </c>
      <c r="H178" s="770">
        <v>127679.041</v>
      </c>
      <c r="I178" s="770">
        <v>37.912710000000004</v>
      </c>
      <c r="L178" s="765"/>
      <c r="M178" s="765"/>
      <c r="N178" s="765"/>
      <c r="O178" s="765"/>
      <c r="P178" s="765"/>
    </row>
    <row r="179" spans="1:16" ht="23.25" customHeight="1" x14ac:dyDescent="0.25">
      <c r="A179" s="772" t="s">
        <v>49</v>
      </c>
      <c r="B179" s="27" t="s">
        <v>1709</v>
      </c>
      <c r="C179" s="786" t="s">
        <v>96</v>
      </c>
      <c r="D179" s="786" t="s">
        <v>114</v>
      </c>
      <c r="E179" s="787" t="s">
        <v>571</v>
      </c>
      <c r="F179" s="14">
        <v>4</v>
      </c>
      <c r="G179" s="64">
        <v>3277</v>
      </c>
      <c r="H179" s="770">
        <v>28420.038</v>
      </c>
      <c r="I179" s="770">
        <v>7.6160300000000003</v>
      </c>
      <c r="L179" s="765"/>
      <c r="M179" s="765"/>
      <c r="N179" s="765"/>
      <c r="O179" s="765"/>
      <c r="P179" s="765"/>
    </row>
    <row r="180" spans="1:16" ht="23.25" customHeight="1" x14ac:dyDescent="0.25">
      <c r="A180" s="772" t="s">
        <v>49</v>
      </c>
      <c r="B180" s="27" t="s">
        <v>466</v>
      </c>
      <c r="C180" s="786" t="s">
        <v>96</v>
      </c>
      <c r="D180" s="786" t="s">
        <v>97</v>
      </c>
      <c r="E180" s="787" t="s">
        <v>467</v>
      </c>
      <c r="F180" s="14">
        <v>3</v>
      </c>
      <c r="G180" s="64">
        <v>9472</v>
      </c>
      <c r="H180" s="770">
        <v>76855.405999999988</v>
      </c>
      <c r="I180" s="770">
        <v>27.870090000000001</v>
      </c>
      <c r="L180" s="765"/>
      <c r="M180" s="765"/>
      <c r="N180" s="765"/>
      <c r="O180" s="765"/>
      <c r="P180" s="765"/>
    </row>
    <row r="181" spans="1:16" ht="23.25" customHeight="1" x14ac:dyDescent="0.25">
      <c r="A181" s="772" t="s">
        <v>49</v>
      </c>
      <c r="B181" s="27" t="s">
        <v>1992</v>
      </c>
      <c r="C181" s="786" t="s">
        <v>96</v>
      </c>
      <c r="D181" s="786" t="s">
        <v>140</v>
      </c>
      <c r="E181" s="787" t="s">
        <v>648</v>
      </c>
      <c r="F181" s="14">
        <v>1</v>
      </c>
      <c r="G181" s="64">
        <v>1114</v>
      </c>
      <c r="H181" s="770">
        <v>21295.361000000001</v>
      </c>
      <c r="I181" s="770">
        <v>5.4185499999999998</v>
      </c>
      <c r="L181" s="765"/>
      <c r="M181" s="765"/>
      <c r="N181" s="765"/>
      <c r="O181" s="765"/>
      <c r="P181" s="765"/>
    </row>
    <row r="182" spans="1:16" ht="23.25" customHeight="1" x14ac:dyDescent="0.25">
      <c r="A182" s="772" t="s">
        <v>49</v>
      </c>
      <c r="B182" s="27" t="s">
        <v>564</v>
      </c>
      <c r="C182" s="786" t="s">
        <v>96</v>
      </c>
      <c r="D182" s="786" t="s">
        <v>114</v>
      </c>
      <c r="E182" s="787" t="s">
        <v>565</v>
      </c>
      <c r="F182" s="14">
        <v>3</v>
      </c>
      <c r="G182" s="64">
        <v>3357</v>
      </c>
      <c r="H182" s="770">
        <v>28348.199999999997</v>
      </c>
      <c r="I182" s="770">
        <v>7.95967</v>
      </c>
      <c r="L182" s="765"/>
      <c r="M182" s="765"/>
      <c r="N182" s="765"/>
      <c r="O182" s="765"/>
      <c r="P182" s="765"/>
    </row>
    <row r="183" spans="1:16" ht="23.25" customHeight="1" x14ac:dyDescent="0.25">
      <c r="A183" s="772" t="s">
        <v>49</v>
      </c>
      <c r="B183" s="27" t="s">
        <v>52</v>
      </c>
      <c r="C183" s="786" t="s">
        <v>50</v>
      </c>
      <c r="D183" s="786" t="s">
        <v>51</v>
      </c>
      <c r="E183" s="787" t="s">
        <v>53</v>
      </c>
      <c r="F183" s="14">
        <v>2</v>
      </c>
      <c r="G183" s="64">
        <v>1425</v>
      </c>
      <c r="H183" s="770">
        <v>14479.720000000001</v>
      </c>
      <c r="I183" s="770">
        <v>3.68432</v>
      </c>
      <c r="L183" s="765"/>
      <c r="M183" s="765"/>
      <c r="N183" s="765"/>
      <c r="O183" s="765"/>
      <c r="P183" s="765"/>
    </row>
    <row r="184" spans="1:16" ht="23.25" customHeight="1" x14ac:dyDescent="0.25">
      <c r="A184" s="772" t="s">
        <v>49</v>
      </c>
      <c r="B184" s="27" t="s">
        <v>557</v>
      </c>
      <c r="C184" s="786" t="s">
        <v>96</v>
      </c>
      <c r="D184" s="786" t="s">
        <v>114</v>
      </c>
      <c r="E184" s="787" t="s">
        <v>557</v>
      </c>
      <c r="F184" s="14">
        <v>5</v>
      </c>
      <c r="G184" s="64">
        <v>3684</v>
      </c>
      <c r="H184" s="770">
        <v>24313.993999999999</v>
      </c>
      <c r="I184" s="770">
        <v>8.1378699999999995</v>
      </c>
      <c r="L184" s="765"/>
      <c r="M184" s="434"/>
      <c r="N184" s="765"/>
      <c r="O184" s="765"/>
      <c r="P184" s="765"/>
    </row>
    <row r="185" spans="1:16" ht="23.25" customHeight="1" x14ac:dyDescent="0.25">
      <c r="A185" s="772" t="s">
        <v>49</v>
      </c>
      <c r="B185" s="27" t="s">
        <v>1240</v>
      </c>
      <c r="C185" s="786" t="s">
        <v>50</v>
      </c>
      <c r="D185" s="786" t="s">
        <v>51</v>
      </c>
      <c r="E185" s="787" t="s">
        <v>340</v>
      </c>
      <c r="F185" s="14">
        <v>4</v>
      </c>
      <c r="G185" s="64">
        <v>4457</v>
      </c>
      <c r="H185" s="770">
        <v>146126.80800000002</v>
      </c>
      <c r="I185" s="770">
        <v>34.546790000000001</v>
      </c>
      <c r="L185" s="765"/>
      <c r="M185" s="765"/>
      <c r="N185" s="765"/>
      <c r="O185" s="765"/>
      <c r="P185" s="765"/>
    </row>
    <row r="186" spans="1:16" ht="23.25" customHeight="1" x14ac:dyDescent="0.25">
      <c r="A186" s="772" t="s">
        <v>49</v>
      </c>
      <c r="B186" s="27" t="s">
        <v>1529</v>
      </c>
      <c r="C186" s="786" t="s">
        <v>96</v>
      </c>
      <c r="D186" s="786" t="s">
        <v>97</v>
      </c>
      <c r="E186" s="787" t="s">
        <v>1529</v>
      </c>
      <c r="F186" s="14">
        <v>1</v>
      </c>
      <c r="G186" s="64">
        <v>473</v>
      </c>
      <c r="H186" s="770">
        <v>4151.0129999999999</v>
      </c>
      <c r="I186" s="770">
        <v>0.90547</v>
      </c>
      <c r="L186" s="765"/>
      <c r="M186" s="765"/>
      <c r="N186" s="765"/>
      <c r="O186" s="765"/>
      <c r="P186" s="765"/>
    </row>
    <row r="187" spans="1:16" ht="23.25" customHeight="1" x14ac:dyDescent="0.25">
      <c r="A187" s="772" t="s">
        <v>49</v>
      </c>
      <c r="B187" s="27" t="s">
        <v>134</v>
      </c>
      <c r="C187" s="786" t="s">
        <v>96</v>
      </c>
      <c r="D187" s="786" t="s">
        <v>114</v>
      </c>
      <c r="E187" s="787" t="s">
        <v>134</v>
      </c>
      <c r="F187" s="14">
        <v>4</v>
      </c>
      <c r="G187" s="64">
        <v>41</v>
      </c>
      <c r="H187" s="770">
        <v>0</v>
      </c>
      <c r="I187" s="770">
        <v>0</v>
      </c>
      <c r="L187" s="765"/>
      <c r="M187" s="765"/>
      <c r="N187" s="765"/>
      <c r="O187" s="765"/>
      <c r="P187" s="765"/>
    </row>
    <row r="188" spans="1:16" ht="23.25" customHeight="1" x14ac:dyDescent="0.25">
      <c r="A188" s="772" t="s">
        <v>49</v>
      </c>
      <c r="B188" s="27" t="s">
        <v>1729</v>
      </c>
      <c r="C188" s="786" t="s">
        <v>96</v>
      </c>
      <c r="D188" s="786" t="s">
        <v>114</v>
      </c>
      <c r="E188" s="787" t="s">
        <v>134</v>
      </c>
      <c r="F188" s="14">
        <v>6</v>
      </c>
      <c r="G188" s="64">
        <v>3923</v>
      </c>
      <c r="H188" s="770">
        <v>43637.383000000002</v>
      </c>
      <c r="I188" s="770">
        <v>11.103409999999998</v>
      </c>
      <c r="L188" s="765"/>
      <c r="M188" s="765"/>
      <c r="N188" s="765"/>
      <c r="O188" s="765"/>
      <c r="P188" s="765"/>
    </row>
    <row r="189" spans="1:16" ht="23.25" customHeight="1" x14ac:dyDescent="0.25">
      <c r="A189" s="772" t="s">
        <v>49</v>
      </c>
      <c r="B189" s="27" t="s">
        <v>1616</v>
      </c>
      <c r="C189" s="786" t="s">
        <v>96</v>
      </c>
      <c r="D189" s="786" t="s">
        <v>114</v>
      </c>
      <c r="E189" s="787" t="s">
        <v>134</v>
      </c>
      <c r="F189" s="14">
        <v>11</v>
      </c>
      <c r="G189" s="64">
        <v>3693</v>
      </c>
      <c r="H189" s="770">
        <v>43750.654000000002</v>
      </c>
      <c r="I189" s="770">
        <v>11.132240000000001</v>
      </c>
      <c r="L189" s="765"/>
      <c r="M189" s="765"/>
      <c r="N189" s="765"/>
      <c r="O189" s="765"/>
      <c r="P189" s="765"/>
    </row>
    <row r="190" spans="1:16" ht="23.25" customHeight="1" x14ac:dyDescent="0.25">
      <c r="A190" s="772" t="s">
        <v>49</v>
      </c>
      <c r="B190" s="27" t="s">
        <v>548</v>
      </c>
      <c r="C190" s="786" t="s">
        <v>96</v>
      </c>
      <c r="D190" s="786" t="s">
        <v>114</v>
      </c>
      <c r="E190" s="787" t="s">
        <v>134</v>
      </c>
      <c r="F190" s="14">
        <v>2</v>
      </c>
      <c r="G190" s="64">
        <v>3241</v>
      </c>
      <c r="H190" s="770">
        <v>26834.341</v>
      </c>
      <c r="I190" s="770">
        <v>8.5570299999999992</v>
      </c>
      <c r="L190" s="765"/>
      <c r="M190" s="765"/>
      <c r="N190" s="765"/>
      <c r="O190" s="765"/>
      <c r="P190" s="765"/>
    </row>
    <row r="191" spans="1:16" ht="23.25" customHeight="1" x14ac:dyDescent="0.25">
      <c r="A191" s="772" t="s">
        <v>49</v>
      </c>
      <c r="B191" s="27" t="s">
        <v>699</v>
      </c>
      <c r="C191" s="786" t="s">
        <v>96</v>
      </c>
      <c r="D191" s="786" t="s">
        <v>175</v>
      </c>
      <c r="E191" s="787" t="s">
        <v>177</v>
      </c>
      <c r="F191" s="14">
        <v>3</v>
      </c>
      <c r="G191" s="64">
        <v>431</v>
      </c>
      <c r="H191" s="770">
        <v>11440.3</v>
      </c>
      <c r="I191" s="770">
        <v>2.9109600000000002</v>
      </c>
      <c r="L191" s="765"/>
      <c r="M191" s="765"/>
      <c r="N191" s="765"/>
      <c r="O191" s="765"/>
      <c r="P191" s="765"/>
    </row>
    <row r="192" spans="1:16" ht="23.25" customHeight="1" x14ac:dyDescent="0.25">
      <c r="A192" s="772" t="s">
        <v>49</v>
      </c>
      <c r="B192" s="27" t="s">
        <v>125</v>
      </c>
      <c r="C192" s="786" t="s">
        <v>96</v>
      </c>
      <c r="D192" s="786" t="s">
        <v>114</v>
      </c>
      <c r="E192" s="787" t="s">
        <v>125</v>
      </c>
      <c r="F192" s="14">
        <v>3</v>
      </c>
      <c r="G192" s="64">
        <v>4981</v>
      </c>
      <c r="H192" s="770">
        <v>271.65300000000002</v>
      </c>
      <c r="I192" s="770">
        <v>15.918939999999999</v>
      </c>
      <c r="L192" s="765"/>
      <c r="M192" s="765"/>
      <c r="N192" s="765"/>
      <c r="O192" s="765"/>
      <c r="P192" s="765"/>
    </row>
    <row r="193" spans="1:16" ht="23.25" customHeight="1" x14ac:dyDescent="0.25">
      <c r="A193" s="772" t="s">
        <v>49</v>
      </c>
      <c r="B193" s="27" t="s">
        <v>1318</v>
      </c>
      <c r="C193" s="786" t="s">
        <v>50</v>
      </c>
      <c r="D193" s="786" t="s">
        <v>74</v>
      </c>
      <c r="E193" s="787" t="s">
        <v>1318</v>
      </c>
      <c r="F193" s="14">
        <v>6</v>
      </c>
      <c r="G193" s="64">
        <v>9662</v>
      </c>
      <c r="H193" s="770">
        <v>155842.44500000001</v>
      </c>
      <c r="I193" s="770">
        <v>42.121789999999997</v>
      </c>
      <c r="L193" s="765"/>
      <c r="M193" s="765"/>
      <c r="N193" s="765"/>
      <c r="O193" s="765"/>
      <c r="P193" s="765"/>
    </row>
    <row r="194" spans="1:16" ht="23.25" customHeight="1" x14ac:dyDescent="0.25">
      <c r="A194" s="772" t="s">
        <v>49</v>
      </c>
      <c r="B194" s="27" t="s">
        <v>1522</v>
      </c>
      <c r="C194" s="786" t="s">
        <v>96</v>
      </c>
      <c r="D194" s="786" t="s">
        <v>97</v>
      </c>
      <c r="E194" s="787" t="s">
        <v>1504</v>
      </c>
      <c r="F194" s="14">
        <v>2</v>
      </c>
      <c r="G194" s="64">
        <v>226</v>
      </c>
      <c r="H194" s="770">
        <v>54839.692999999999</v>
      </c>
      <c r="I194" s="770">
        <v>10.21218</v>
      </c>
      <c r="L194" s="765"/>
      <c r="M194" s="765"/>
      <c r="N194" s="765"/>
      <c r="O194" s="765"/>
      <c r="P194" s="765"/>
    </row>
    <row r="195" spans="1:16" ht="23.25" customHeight="1" x14ac:dyDescent="0.25">
      <c r="A195" s="772" t="s">
        <v>49</v>
      </c>
      <c r="B195" s="27" t="s">
        <v>1514</v>
      </c>
      <c r="C195" s="786" t="s">
        <v>96</v>
      </c>
      <c r="D195" s="786" t="s">
        <v>97</v>
      </c>
      <c r="E195" s="787" t="s">
        <v>1515</v>
      </c>
      <c r="F195" s="14">
        <v>1</v>
      </c>
      <c r="G195" s="64">
        <v>1576</v>
      </c>
      <c r="H195" s="770">
        <v>17942.572</v>
      </c>
      <c r="I195" s="770">
        <v>4.3287399999999998</v>
      </c>
      <c r="L195" s="765"/>
      <c r="M195" s="765"/>
      <c r="N195" s="765"/>
      <c r="O195" s="765"/>
      <c r="P195" s="765"/>
    </row>
    <row r="196" spans="1:16" ht="23.25" customHeight="1" x14ac:dyDescent="0.25">
      <c r="A196" s="772" t="s">
        <v>49</v>
      </c>
      <c r="B196" s="27" t="s">
        <v>461</v>
      </c>
      <c r="C196" s="786" t="s">
        <v>96</v>
      </c>
      <c r="D196" s="786" t="s">
        <v>97</v>
      </c>
      <c r="E196" s="787" t="s">
        <v>461</v>
      </c>
      <c r="F196" s="14">
        <v>2</v>
      </c>
      <c r="G196" s="64">
        <v>1663</v>
      </c>
      <c r="H196" s="770">
        <v>44358.618999999999</v>
      </c>
      <c r="I196" s="770">
        <v>8.8199499999999986</v>
      </c>
      <c r="L196" s="765"/>
      <c r="M196" s="434"/>
      <c r="N196" s="765"/>
      <c r="O196" s="765"/>
      <c r="P196" s="765"/>
    </row>
    <row r="197" spans="1:16" ht="23.25" customHeight="1" x14ac:dyDescent="0.25">
      <c r="A197" s="772" t="s">
        <v>49</v>
      </c>
      <c r="B197" s="27" t="s">
        <v>1536</v>
      </c>
      <c r="C197" s="786" t="s">
        <v>96</v>
      </c>
      <c r="D197" s="786" t="s">
        <v>97</v>
      </c>
      <c r="E197" s="787" t="s">
        <v>1536</v>
      </c>
      <c r="F197" s="14">
        <v>1</v>
      </c>
      <c r="G197" s="64">
        <v>602</v>
      </c>
      <c r="H197" s="770">
        <v>11542.040999999999</v>
      </c>
      <c r="I197" s="770">
        <v>4.3581899999999996</v>
      </c>
      <c r="L197" s="765"/>
      <c r="M197" s="765"/>
      <c r="N197" s="765"/>
      <c r="O197" s="765"/>
      <c r="P197" s="765"/>
    </row>
    <row r="198" spans="1:16" ht="23.25" customHeight="1" x14ac:dyDescent="0.25">
      <c r="A198" s="772" t="s">
        <v>49</v>
      </c>
      <c r="B198" s="27" t="s">
        <v>1368</v>
      </c>
      <c r="C198" s="786" t="s">
        <v>50</v>
      </c>
      <c r="D198" s="786" t="s">
        <v>74</v>
      </c>
      <c r="E198" s="787" t="s">
        <v>1369</v>
      </c>
      <c r="F198" s="14">
        <v>1</v>
      </c>
      <c r="G198" s="64">
        <v>0</v>
      </c>
      <c r="H198" s="770">
        <v>3114.933</v>
      </c>
      <c r="I198" s="770">
        <v>0.79259000000000002</v>
      </c>
      <c r="L198" s="765"/>
      <c r="M198" s="765"/>
      <c r="N198" s="765"/>
      <c r="O198" s="765"/>
      <c r="P198" s="765"/>
    </row>
    <row r="199" spans="1:16" ht="23.25" customHeight="1" x14ac:dyDescent="0.25">
      <c r="A199" s="772" t="s">
        <v>49</v>
      </c>
      <c r="B199" s="27" t="s">
        <v>243</v>
      </c>
      <c r="C199" s="786" t="s">
        <v>96</v>
      </c>
      <c r="D199" s="786" t="s">
        <v>175</v>
      </c>
      <c r="E199" s="787" t="s">
        <v>244</v>
      </c>
      <c r="F199" s="14">
        <v>8</v>
      </c>
      <c r="G199" s="64">
        <v>11074</v>
      </c>
      <c r="H199" s="770">
        <v>183601.07599999997</v>
      </c>
      <c r="I199" s="770">
        <v>46.991230000000002</v>
      </c>
      <c r="L199" s="765"/>
      <c r="M199" s="765"/>
      <c r="N199" s="765"/>
      <c r="O199" s="765"/>
      <c r="P199" s="765"/>
    </row>
    <row r="200" spans="1:16" ht="23.25" customHeight="1" x14ac:dyDescent="0.25">
      <c r="A200" s="772" t="s">
        <v>49</v>
      </c>
      <c r="B200" s="27" t="s">
        <v>1274</v>
      </c>
      <c r="C200" s="786" t="s">
        <v>50</v>
      </c>
      <c r="D200" s="786" t="s">
        <v>51</v>
      </c>
      <c r="E200" s="787" t="s">
        <v>71</v>
      </c>
      <c r="F200" s="14">
        <v>2</v>
      </c>
      <c r="G200" s="64">
        <v>622</v>
      </c>
      <c r="H200" s="770">
        <v>12044.314</v>
      </c>
      <c r="I200" s="770">
        <v>3.0646400000000003</v>
      </c>
      <c r="L200" s="765"/>
      <c r="M200" s="765"/>
      <c r="N200" s="765"/>
      <c r="O200" s="765"/>
      <c r="P200" s="765"/>
    </row>
    <row r="201" spans="1:16" ht="23.25" customHeight="1" x14ac:dyDescent="0.25">
      <c r="A201" s="772" t="s">
        <v>49</v>
      </c>
      <c r="B201" s="27" t="s">
        <v>589</v>
      </c>
      <c r="C201" s="786" t="s">
        <v>96</v>
      </c>
      <c r="D201" s="786" t="s">
        <v>140</v>
      </c>
      <c r="E201" s="787" t="s">
        <v>590</v>
      </c>
      <c r="F201" s="14">
        <v>3</v>
      </c>
      <c r="G201" s="64">
        <v>2635</v>
      </c>
      <c r="H201" s="770">
        <v>68009.798999999999</v>
      </c>
      <c r="I201" s="770">
        <v>13.443490000000001</v>
      </c>
      <c r="L201" s="765"/>
      <c r="M201" s="765"/>
      <c r="N201" s="765"/>
      <c r="O201" s="765"/>
      <c r="P201" s="765"/>
    </row>
    <row r="202" spans="1:16" ht="23.25" customHeight="1" x14ac:dyDescent="0.25">
      <c r="A202" s="772" t="s">
        <v>49</v>
      </c>
      <c r="B202" s="27" t="s">
        <v>1853</v>
      </c>
      <c r="C202" s="786" t="s">
        <v>96</v>
      </c>
      <c r="D202" s="786" t="s">
        <v>140</v>
      </c>
      <c r="E202" s="787" t="s">
        <v>1814</v>
      </c>
      <c r="F202" s="14">
        <v>2</v>
      </c>
      <c r="G202" s="64">
        <v>200</v>
      </c>
      <c r="H202" s="770">
        <v>0</v>
      </c>
      <c r="I202" s="770">
        <v>0</v>
      </c>
      <c r="L202" s="765"/>
      <c r="M202" s="765"/>
      <c r="N202" s="765"/>
      <c r="O202" s="765"/>
      <c r="P202" s="765"/>
    </row>
    <row r="203" spans="1:16" ht="23.25" customHeight="1" x14ac:dyDescent="0.25">
      <c r="A203" s="772" t="s">
        <v>49</v>
      </c>
      <c r="B203" s="27" t="s">
        <v>1177</v>
      </c>
      <c r="C203" s="786" t="s">
        <v>50</v>
      </c>
      <c r="D203" s="786" t="s">
        <v>51</v>
      </c>
      <c r="E203" s="787" t="s">
        <v>305</v>
      </c>
      <c r="F203" s="14">
        <v>4</v>
      </c>
      <c r="G203" s="64">
        <v>4697</v>
      </c>
      <c r="H203" s="770">
        <v>103582.734</v>
      </c>
      <c r="I203" s="770">
        <v>26.356350000000003</v>
      </c>
      <c r="L203" s="765"/>
      <c r="M203" s="765"/>
      <c r="N203" s="765"/>
      <c r="O203" s="765"/>
      <c r="P203" s="765"/>
    </row>
    <row r="204" spans="1:16" ht="23.25" customHeight="1" x14ac:dyDescent="0.25">
      <c r="A204" s="772" t="s">
        <v>49</v>
      </c>
      <c r="B204" s="27" t="s">
        <v>433</v>
      </c>
      <c r="C204" s="786" t="s">
        <v>50</v>
      </c>
      <c r="D204" s="786" t="s">
        <v>74</v>
      </c>
      <c r="E204" s="787" t="s">
        <v>390</v>
      </c>
      <c r="F204" s="14">
        <v>5</v>
      </c>
      <c r="G204" s="64">
        <v>9407</v>
      </c>
      <c r="H204" s="770">
        <v>95530.359000000011</v>
      </c>
      <c r="I204" s="770">
        <v>25.607250000000001</v>
      </c>
      <c r="L204" s="765"/>
      <c r="M204" s="765"/>
      <c r="N204" s="765"/>
      <c r="O204" s="765"/>
      <c r="P204" s="765"/>
    </row>
    <row r="205" spans="1:16" ht="23.25" customHeight="1" x14ac:dyDescent="0.25">
      <c r="A205" s="772" t="s">
        <v>49</v>
      </c>
      <c r="B205" s="27" t="s">
        <v>1988</v>
      </c>
      <c r="C205" s="786" t="s">
        <v>96</v>
      </c>
      <c r="D205" s="786" t="s">
        <v>140</v>
      </c>
      <c r="E205" s="787" t="s">
        <v>1814</v>
      </c>
      <c r="F205" s="14">
        <v>3</v>
      </c>
      <c r="G205" s="64">
        <v>6527</v>
      </c>
      <c r="H205" s="770">
        <v>96745.831999999995</v>
      </c>
      <c r="I205" s="770">
        <v>24.166270000000001</v>
      </c>
      <c r="L205" s="765"/>
      <c r="M205" s="765"/>
      <c r="N205" s="765"/>
      <c r="O205" s="765"/>
      <c r="P205" s="765"/>
    </row>
    <row r="206" spans="1:16" ht="23.25" customHeight="1" x14ac:dyDescent="0.25">
      <c r="A206" s="772" t="s">
        <v>49</v>
      </c>
      <c r="B206" s="27" t="s">
        <v>63</v>
      </c>
      <c r="C206" s="786" t="s">
        <v>50</v>
      </c>
      <c r="D206" s="786" t="s">
        <v>51</v>
      </c>
      <c r="E206" s="787" t="s">
        <v>64</v>
      </c>
      <c r="F206" s="14">
        <v>6</v>
      </c>
      <c r="G206" s="64">
        <v>5483</v>
      </c>
      <c r="H206" s="770">
        <v>101462.587</v>
      </c>
      <c r="I206" s="770">
        <v>28.718609999999998</v>
      </c>
      <c r="L206" s="765"/>
      <c r="M206" s="765"/>
      <c r="N206" s="765"/>
      <c r="O206" s="765"/>
      <c r="P206" s="765"/>
    </row>
    <row r="207" spans="1:16" ht="23.25" customHeight="1" x14ac:dyDescent="0.25">
      <c r="A207" s="772" t="s">
        <v>49</v>
      </c>
      <c r="B207" s="27" t="s">
        <v>881</v>
      </c>
      <c r="C207" s="786" t="s">
        <v>96</v>
      </c>
      <c r="D207" s="786" t="s">
        <v>175</v>
      </c>
      <c r="E207" s="787" t="s">
        <v>177</v>
      </c>
      <c r="F207" s="14">
        <v>2</v>
      </c>
      <c r="G207" s="64">
        <v>1013</v>
      </c>
      <c r="H207" s="770">
        <v>9250.4079999999994</v>
      </c>
      <c r="I207" s="770">
        <v>2.3537400000000002</v>
      </c>
      <c r="L207" s="765"/>
      <c r="M207" s="765"/>
      <c r="N207" s="765"/>
      <c r="O207" s="765"/>
      <c r="P207" s="765"/>
    </row>
    <row r="208" spans="1:16" ht="23.25" customHeight="1" x14ac:dyDescent="0.25">
      <c r="A208" s="772" t="s">
        <v>49</v>
      </c>
      <c r="B208" s="27" t="s">
        <v>1046</v>
      </c>
      <c r="C208" s="786" t="s">
        <v>96</v>
      </c>
      <c r="D208" s="786" t="s">
        <v>175</v>
      </c>
      <c r="E208" s="787" t="s">
        <v>177</v>
      </c>
      <c r="F208" s="14">
        <v>2</v>
      </c>
      <c r="G208" s="64">
        <v>1549</v>
      </c>
      <c r="H208" s="770">
        <v>10722.921999999999</v>
      </c>
      <c r="I208" s="770">
        <v>2.7284199999999998</v>
      </c>
      <c r="L208" s="765"/>
      <c r="M208" s="765"/>
      <c r="N208" s="765"/>
      <c r="O208" s="765"/>
      <c r="P208" s="765"/>
    </row>
    <row r="209" spans="1:16" ht="23.25" customHeight="1" x14ac:dyDescent="0.25">
      <c r="A209" s="772" t="s">
        <v>49</v>
      </c>
      <c r="B209" s="27" t="s">
        <v>1484</v>
      </c>
      <c r="C209" s="786" t="s">
        <v>96</v>
      </c>
      <c r="D209" s="786" t="s">
        <v>97</v>
      </c>
      <c r="E209" s="787" t="s">
        <v>1484</v>
      </c>
      <c r="F209" s="14">
        <v>1</v>
      </c>
      <c r="G209" s="64">
        <v>1749</v>
      </c>
      <c r="H209" s="770">
        <v>11470.49</v>
      </c>
      <c r="I209" s="770">
        <v>5.1788299999999996</v>
      </c>
      <c r="L209" s="765"/>
      <c r="M209" s="765"/>
      <c r="N209" s="765"/>
      <c r="O209" s="765"/>
      <c r="P209" s="765"/>
    </row>
    <row r="210" spans="1:16" ht="23.25" customHeight="1" x14ac:dyDescent="0.25">
      <c r="A210" s="772" t="s">
        <v>49</v>
      </c>
      <c r="B210" s="27" t="s">
        <v>407</v>
      </c>
      <c r="C210" s="786" t="s">
        <v>50</v>
      </c>
      <c r="D210" s="786" t="s">
        <v>74</v>
      </c>
      <c r="E210" s="787" t="s">
        <v>407</v>
      </c>
      <c r="F210" s="14">
        <v>6</v>
      </c>
      <c r="G210" s="64">
        <v>11140</v>
      </c>
      <c r="H210" s="770">
        <v>132419.86900000001</v>
      </c>
      <c r="I210" s="770">
        <v>35.941180000000003</v>
      </c>
      <c r="L210" s="765"/>
      <c r="M210" s="765"/>
      <c r="N210" s="765"/>
      <c r="O210" s="765"/>
      <c r="P210" s="765"/>
    </row>
    <row r="211" spans="1:16" ht="23.25" customHeight="1" x14ac:dyDescent="0.25">
      <c r="A211" s="772" t="s">
        <v>49</v>
      </c>
      <c r="B211" s="27" t="s">
        <v>122</v>
      </c>
      <c r="C211" s="786" t="s">
        <v>96</v>
      </c>
      <c r="D211" s="786" t="s">
        <v>114</v>
      </c>
      <c r="E211" s="787" t="s">
        <v>122</v>
      </c>
      <c r="F211" s="14">
        <v>3</v>
      </c>
      <c r="G211" s="64">
        <v>8083</v>
      </c>
      <c r="H211" s="770">
        <v>45803.991999999998</v>
      </c>
      <c r="I211" s="770">
        <v>20.723300000000002</v>
      </c>
      <c r="L211" s="765"/>
      <c r="M211" s="765"/>
      <c r="N211" s="765"/>
      <c r="O211" s="765"/>
      <c r="P211" s="765"/>
    </row>
    <row r="212" spans="1:16" ht="23.25" customHeight="1" x14ac:dyDescent="0.25">
      <c r="A212" s="772" t="s">
        <v>49</v>
      </c>
      <c r="B212" s="27" t="s">
        <v>292</v>
      </c>
      <c r="C212" s="786" t="s">
        <v>50</v>
      </c>
      <c r="D212" s="786" t="s">
        <v>51</v>
      </c>
      <c r="E212" s="787" t="s">
        <v>293</v>
      </c>
      <c r="F212" s="14">
        <v>5</v>
      </c>
      <c r="G212" s="64">
        <v>9587</v>
      </c>
      <c r="H212" s="770">
        <v>134431.39199999999</v>
      </c>
      <c r="I212" s="770">
        <v>37.351329999999997</v>
      </c>
      <c r="L212" s="765"/>
      <c r="M212" s="765"/>
      <c r="N212" s="765"/>
      <c r="O212" s="765"/>
      <c r="P212" s="765"/>
    </row>
    <row r="213" spans="1:16" ht="23.25" customHeight="1" x14ac:dyDescent="0.25">
      <c r="A213" s="772" t="s">
        <v>49</v>
      </c>
      <c r="B213" s="27" t="s">
        <v>1167</v>
      </c>
      <c r="C213" s="786" t="s">
        <v>50</v>
      </c>
      <c r="D213" s="786" t="s">
        <v>51</v>
      </c>
      <c r="E213" s="787" t="s">
        <v>1119</v>
      </c>
      <c r="F213" s="14">
        <v>4</v>
      </c>
      <c r="G213" s="64">
        <v>5128</v>
      </c>
      <c r="H213" s="770">
        <v>147195.38699999999</v>
      </c>
      <c r="I213" s="770">
        <v>32.889560000000003</v>
      </c>
      <c r="L213" s="765"/>
      <c r="M213" s="765"/>
      <c r="N213" s="765"/>
      <c r="O213" s="765"/>
      <c r="P213" s="765"/>
    </row>
    <row r="214" spans="1:16" ht="23.25" customHeight="1" x14ac:dyDescent="0.25">
      <c r="A214" s="772" t="s">
        <v>49</v>
      </c>
      <c r="B214" s="27" t="s">
        <v>892</v>
      </c>
      <c r="C214" s="786" t="s">
        <v>96</v>
      </c>
      <c r="D214" s="786" t="s">
        <v>175</v>
      </c>
      <c r="E214" s="787" t="s">
        <v>177</v>
      </c>
      <c r="F214" s="14">
        <v>5</v>
      </c>
      <c r="G214" s="64">
        <v>2001</v>
      </c>
      <c r="H214" s="770">
        <v>22635.182000000001</v>
      </c>
      <c r="I214" s="770">
        <v>5.7594700000000003</v>
      </c>
      <c r="L214" s="765"/>
      <c r="M214" s="765"/>
      <c r="N214" s="765"/>
      <c r="O214" s="765"/>
      <c r="P214" s="765"/>
    </row>
    <row r="215" spans="1:16" ht="23.25" customHeight="1" x14ac:dyDescent="0.25">
      <c r="A215" s="772" t="s">
        <v>49</v>
      </c>
      <c r="B215" s="27" t="s">
        <v>1810</v>
      </c>
      <c r="C215" s="786" t="s">
        <v>96</v>
      </c>
      <c r="D215" s="786" t="s">
        <v>114</v>
      </c>
      <c r="E215" s="787" t="s">
        <v>122</v>
      </c>
      <c r="F215" s="14">
        <v>2</v>
      </c>
      <c r="G215" s="64">
        <v>631</v>
      </c>
      <c r="H215" s="770">
        <v>9911.1509999999998</v>
      </c>
      <c r="I215" s="770">
        <v>2.5218699999999998</v>
      </c>
      <c r="L215" s="765"/>
      <c r="M215" s="765"/>
      <c r="N215" s="765"/>
      <c r="O215" s="765"/>
      <c r="P215" s="765"/>
    </row>
    <row r="216" spans="1:16" ht="23.25" customHeight="1" x14ac:dyDescent="0.25">
      <c r="A216" s="772" t="s">
        <v>49</v>
      </c>
      <c r="B216" s="27" t="s">
        <v>1372</v>
      </c>
      <c r="C216" s="786" t="s">
        <v>50</v>
      </c>
      <c r="D216" s="786" t="s">
        <v>74</v>
      </c>
      <c r="E216" s="787" t="s">
        <v>1373</v>
      </c>
      <c r="F216" s="14">
        <v>1</v>
      </c>
      <c r="G216" s="64">
        <v>1008</v>
      </c>
      <c r="H216" s="770">
        <v>11732.763999999999</v>
      </c>
      <c r="I216" s="770">
        <v>3.0934599999999999</v>
      </c>
      <c r="L216" s="765"/>
      <c r="M216" s="765"/>
      <c r="N216" s="765"/>
      <c r="O216" s="765"/>
      <c r="P216" s="765"/>
    </row>
    <row r="217" spans="1:16" ht="23.25" customHeight="1" x14ac:dyDescent="0.25">
      <c r="A217" s="772" t="s">
        <v>49</v>
      </c>
      <c r="B217" s="27" t="s">
        <v>595</v>
      </c>
      <c r="C217" s="786" t="s">
        <v>96</v>
      </c>
      <c r="D217" s="786" t="s">
        <v>140</v>
      </c>
      <c r="E217" s="787" t="s">
        <v>595</v>
      </c>
      <c r="F217" s="14">
        <v>3</v>
      </c>
      <c r="G217" s="64">
        <v>35</v>
      </c>
      <c r="H217" s="770">
        <v>0</v>
      </c>
      <c r="I217" s="770">
        <v>0</v>
      </c>
      <c r="L217" s="765"/>
      <c r="M217" s="765"/>
      <c r="N217" s="765"/>
      <c r="O217" s="765"/>
      <c r="P217" s="765"/>
    </row>
    <row r="218" spans="1:16" ht="23.25" customHeight="1" x14ac:dyDescent="0.25">
      <c r="A218" s="772" t="s">
        <v>49</v>
      </c>
      <c r="B218" s="27" t="s">
        <v>490</v>
      </c>
      <c r="C218" s="786" t="s">
        <v>96</v>
      </c>
      <c r="D218" s="786" t="s">
        <v>97</v>
      </c>
      <c r="E218" s="787" t="s">
        <v>482</v>
      </c>
      <c r="F218" s="14">
        <v>3</v>
      </c>
      <c r="G218" s="64">
        <v>5370</v>
      </c>
      <c r="H218" s="770">
        <v>63272.167000000001</v>
      </c>
      <c r="I218" s="770">
        <v>23.259360000000001</v>
      </c>
      <c r="L218" s="765"/>
      <c r="M218" s="765"/>
      <c r="N218" s="765"/>
      <c r="O218" s="765"/>
      <c r="P218" s="765"/>
    </row>
    <row r="219" spans="1:16" ht="23.25" customHeight="1" x14ac:dyDescent="0.25">
      <c r="A219" s="772" t="s">
        <v>49</v>
      </c>
      <c r="B219" s="27" t="s">
        <v>1661</v>
      </c>
      <c r="C219" s="786" t="s">
        <v>96</v>
      </c>
      <c r="D219" s="786" t="s">
        <v>114</v>
      </c>
      <c r="E219" s="787" t="s">
        <v>551</v>
      </c>
      <c r="F219" s="14">
        <v>4</v>
      </c>
      <c r="G219" s="64">
        <v>36</v>
      </c>
      <c r="H219" s="770">
        <v>0</v>
      </c>
      <c r="I219" s="770">
        <v>0</v>
      </c>
      <c r="L219" s="765"/>
      <c r="M219" s="765"/>
      <c r="N219" s="765"/>
      <c r="O219" s="765"/>
      <c r="P219" s="765"/>
    </row>
    <row r="220" spans="1:16" ht="23.25" customHeight="1" x14ac:dyDescent="0.25">
      <c r="A220" s="772" t="s">
        <v>49</v>
      </c>
      <c r="B220" s="27" t="s">
        <v>1701</v>
      </c>
      <c r="C220" s="786" t="s">
        <v>96</v>
      </c>
      <c r="D220" s="786" t="s">
        <v>114</v>
      </c>
      <c r="E220" s="787" t="s">
        <v>1701</v>
      </c>
      <c r="F220" s="14">
        <v>1</v>
      </c>
      <c r="G220" s="64">
        <v>2231</v>
      </c>
      <c r="H220" s="770">
        <v>31384.15</v>
      </c>
      <c r="I220" s="770">
        <v>9.9682999999999993</v>
      </c>
      <c r="L220" s="765"/>
      <c r="M220" s="765"/>
      <c r="N220" s="765"/>
      <c r="O220" s="765"/>
      <c r="P220" s="765"/>
    </row>
    <row r="221" spans="1:16" ht="23.25" customHeight="1" x14ac:dyDescent="0.25">
      <c r="A221" s="772" t="s">
        <v>49</v>
      </c>
      <c r="B221" s="27" t="s">
        <v>265</v>
      </c>
      <c r="C221" s="786" t="s">
        <v>96</v>
      </c>
      <c r="D221" s="786" t="s">
        <v>175</v>
      </c>
      <c r="E221" s="787" t="s">
        <v>266</v>
      </c>
      <c r="F221" s="14">
        <v>2</v>
      </c>
      <c r="G221" s="64">
        <v>3672</v>
      </c>
      <c r="H221" s="770">
        <v>29512.870999999999</v>
      </c>
      <c r="I221" s="770">
        <v>15.2895</v>
      </c>
      <c r="L221" s="765"/>
      <c r="M221" s="765"/>
      <c r="N221" s="765"/>
      <c r="O221" s="765"/>
      <c r="P221" s="765"/>
    </row>
    <row r="222" spans="1:16" ht="23.25" customHeight="1" x14ac:dyDescent="0.25">
      <c r="A222" s="772" t="s">
        <v>49</v>
      </c>
      <c r="B222" s="27" t="s">
        <v>1610</v>
      </c>
      <c r="C222" s="786" t="s">
        <v>96</v>
      </c>
      <c r="D222" s="786" t="s">
        <v>114</v>
      </c>
      <c r="E222" s="787" t="s">
        <v>1611</v>
      </c>
      <c r="F222" s="14">
        <v>2</v>
      </c>
      <c r="G222" s="64">
        <v>2800</v>
      </c>
      <c r="H222" s="770">
        <v>49599.322</v>
      </c>
      <c r="I222" s="770">
        <v>12.62041</v>
      </c>
      <c r="L222" s="765"/>
      <c r="M222" s="765"/>
      <c r="N222" s="765"/>
      <c r="O222" s="765"/>
      <c r="P222" s="765"/>
    </row>
    <row r="223" spans="1:16" ht="23.25" customHeight="1" x14ac:dyDescent="0.25">
      <c r="A223" s="772" t="s">
        <v>49</v>
      </c>
      <c r="B223" s="27" t="s">
        <v>602</v>
      </c>
      <c r="C223" s="786" t="s">
        <v>96</v>
      </c>
      <c r="D223" s="786" t="s">
        <v>140</v>
      </c>
      <c r="E223" s="787" t="s">
        <v>603</v>
      </c>
      <c r="F223" s="14">
        <v>2</v>
      </c>
      <c r="G223" s="64">
        <v>4007</v>
      </c>
      <c r="H223" s="770">
        <v>53264.682000000001</v>
      </c>
      <c r="I223" s="770">
        <v>15.40971</v>
      </c>
      <c r="L223" s="765"/>
      <c r="M223" s="765"/>
      <c r="N223" s="765"/>
      <c r="O223" s="765"/>
      <c r="P223" s="765"/>
    </row>
    <row r="224" spans="1:16" ht="23.25" customHeight="1" x14ac:dyDescent="0.25">
      <c r="A224" s="772" t="s">
        <v>49</v>
      </c>
      <c r="B224" s="27" t="s">
        <v>363</v>
      </c>
      <c r="C224" s="786" t="s">
        <v>50</v>
      </c>
      <c r="D224" s="786" t="s">
        <v>51</v>
      </c>
      <c r="E224" s="787" t="s">
        <v>343</v>
      </c>
      <c r="F224" s="14">
        <v>8</v>
      </c>
      <c r="G224" s="64">
        <v>5620</v>
      </c>
      <c r="H224" s="770">
        <v>163357.51999999999</v>
      </c>
      <c r="I224" s="770">
        <v>37.470850000000006</v>
      </c>
      <c r="L224" s="765"/>
      <c r="M224" s="765"/>
      <c r="N224" s="765"/>
      <c r="O224" s="765"/>
      <c r="P224" s="765"/>
    </row>
    <row r="225" spans="1:16" ht="23.25" customHeight="1" x14ac:dyDescent="0.25">
      <c r="A225" s="772" t="s">
        <v>49</v>
      </c>
      <c r="B225" s="27" t="s">
        <v>1211</v>
      </c>
      <c r="C225" s="786" t="s">
        <v>50</v>
      </c>
      <c r="D225" s="786" t="s">
        <v>51</v>
      </c>
      <c r="E225" s="787" t="s">
        <v>1211</v>
      </c>
      <c r="F225" s="14">
        <v>7</v>
      </c>
      <c r="G225" s="64">
        <v>10339</v>
      </c>
      <c r="H225" s="770">
        <v>148610.36799999999</v>
      </c>
      <c r="I225" s="770">
        <v>43.964309999999998</v>
      </c>
      <c r="L225" s="765"/>
      <c r="M225" s="765"/>
      <c r="N225" s="765"/>
      <c r="O225" s="765"/>
      <c r="P225" s="765"/>
    </row>
    <row r="226" spans="1:16" ht="23.25" customHeight="1" x14ac:dyDescent="0.25">
      <c r="A226" s="772" t="s">
        <v>49</v>
      </c>
      <c r="B226" s="27" t="s">
        <v>287</v>
      </c>
      <c r="C226" s="786" t="s">
        <v>96</v>
      </c>
      <c r="D226" s="786" t="s">
        <v>175</v>
      </c>
      <c r="E226" s="787" t="s">
        <v>177</v>
      </c>
      <c r="F226" s="14">
        <v>8</v>
      </c>
      <c r="G226" s="64">
        <v>6795</v>
      </c>
      <c r="H226" s="770">
        <v>136567.296</v>
      </c>
      <c r="I226" s="770">
        <v>29.199889999999996</v>
      </c>
      <c r="L226" s="765"/>
      <c r="M226" s="765"/>
      <c r="N226" s="765"/>
      <c r="O226" s="765"/>
      <c r="P226" s="765"/>
    </row>
    <row r="227" spans="1:16" ht="23.25" customHeight="1" x14ac:dyDescent="0.25">
      <c r="A227" s="772" t="s">
        <v>49</v>
      </c>
      <c r="B227" s="27" t="s">
        <v>251</v>
      </c>
      <c r="C227" s="786" t="s">
        <v>96</v>
      </c>
      <c r="D227" s="786" t="s">
        <v>175</v>
      </c>
      <c r="E227" s="787" t="s">
        <v>252</v>
      </c>
      <c r="F227" s="14">
        <v>3</v>
      </c>
      <c r="G227" s="64">
        <v>4894</v>
      </c>
      <c r="H227" s="770">
        <v>91509.566999999995</v>
      </c>
      <c r="I227" s="770">
        <v>21.750399999999999</v>
      </c>
      <c r="L227" s="765"/>
      <c r="M227" s="765"/>
      <c r="N227" s="765"/>
      <c r="O227" s="765"/>
      <c r="P227" s="765"/>
    </row>
    <row r="228" spans="1:16" ht="23.25" customHeight="1" x14ac:dyDescent="0.25">
      <c r="A228" s="772" t="s">
        <v>49</v>
      </c>
      <c r="B228" s="27" t="s">
        <v>1593</v>
      </c>
      <c r="C228" s="786" t="s">
        <v>96</v>
      </c>
      <c r="D228" s="786" t="s">
        <v>114</v>
      </c>
      <c r="E228" s="787" t="s">
        <v>1552</v>
      </c>
      <c r="F228" s="14">
        <v>6</v>
      </c>
      <c r="G228" s="64">
        <v>4752</v>
      </c>
      <c r="H228" s="770">
        <v>48541.521000000001</v>
      </c>
      <c r="I228" s="770">
        <v>12.263480000000001</v>
      </c>
      <c r="L228" s="765"/>
      <c r="M228" s="765"/>
      <c r="N228" s="765"/>
      <c r="O228" s="765"/>
      <c r="P228" s="765"/>
    </row>
    <row r="229" spans="1:16" ht="23.25" customHeight="1" x14ac:dyDescent="0.25">
      <c r="A229" s="772" t="s">
        <v>49</v>
      </c>
      <c r="B229" s="27" t="s">
        <v>133</v>
      </c>
      <c r="C229" s="786" t="s">
        <v>96</v>
      </c>
      <c r="D229" s="786" t="s">
        <v>114</v>
      </c>
      <c r="E229" s="787" t="s">
        <v>134</v>
      </c>
      <c r="F229" s="14">
        <v>7</v>
      </c>
      <c r="G229" s="64">
        <v>16768</v>
      </c>
      <c r="H229" s="770">
        <v>191266.84299999999</v>
      </c>
      <c r="I229" s="770">
        <v>52.561149999999998</v>
      </c>
      <c r="L229" s="765"/>
      <c r="M229" s="765"/>
      <c r="N229" s="765"/>
      <c r="O229" s="765"/>
      <c r="P229" s="765"/>
    </row>
    <row r="230" spans="1:16" ht="23.25" customHeight="1" x14ac:dyDescent="0.25">
      <c r="A230" s="772" t="s">
        <v>49</v>
      </c>
      <c r="B230" s="27" t="s">
        <v>451</v>
      </c>
      <c r="C230" s="786" t="s">
        <v>96</v>
      </c>
      <c r="D230" s="786" t="s">
        <v>97</v>
      </c>
      <c r="E230" s="787" t="s">
        <v>443</v>
      </c>
      <c r="F230" s="14">
        <v>2</v>
      </c>
      <c r="G230" s="64">
        <v>4367</v>
      </c>
      <c r="H230" s="770">
        <v>40894.39</v>
      </c>
      <c r="I230" s="770">
        <v>10.405470000000001</v>
      </c>
      <c r="L230" s="765"/>
      <c r="M230" s="765"/>
      <c r="N230" s="765"/>
      <c r="O230" s="765"/>
      <c r="P230" s="765"/>
    </row>
    <row r="231" spans="1:16" ht="23.25" customHeight="1" x14ac:dyDescent="0.25">
      <c r="A231" s="772" t="s">
        <v>49</v>
      </c>
      <c r="B231" s="27" t="s">
        <v>1923</v>
      </c>
      <c r="C231" s="786" t="s">
        <v>96</v>
      </c>
      <c r="D231" s="786" t="s">
        <v>140</v>
      </c>
      <c r="E231" s="787" t="s">
        <v>142</v>
      </c>
      <c r="F231" s="14">
        <v>7</v>
      </c>
      <c r="G231" s="64">
        <v>0</v>
      </c>
      <c r="H231" s="770">
        <v>0</v>
      </c>
      <c r="I231" s="770">
        <v>0</v>
      </c>
      <c r="L231" s="765"/>
      <c r="M231" s="765"/>
      <c r="N231" s="765"/>
      <c r="O231" s="765"/>
      <c r="P231" s="765"/>
    </row>
    <row r="232" spans="1:16" ht="23.25" customHeight="1" x14ac:dyDescent="0.25">
      <c r="A232" s="772" t="s">
        <v>49</v>
      </c>
      <c r="B232" s="27" t="s">
        <v>149</v>
      </c>
      <c r="C232" s="786" t="s">
        <v>96</v>
      </c>
      <c r="D232" s="786" t="s">
        <v>140</v>
      </c>
      <c r="E232" s="787" t="s">
        <v>142</v>
      </c>
      <c r="F232" s="14">
        <v>13</v>
      </c>
      <c r="G232" s="64">
        <v>13571</v>
      </c>
      <c r="H232" s="770">
        <v>198753.65900000001</v>
      </c>
      <c r="I232" s="770">
        <v>45.177419999999998</v>
      </c>
      <c r="L232" s="765"/>
      <c r="M232" s="765"/>
      <c r="N232" s="765"/>
      <c r="O232" s="765"/>
      <c r="P232" s="765"/>
    </row>
    <row r="233" spans="1:16" ht="23.25" customHeight="1" x14ac:dyDescent="0.25">
      <c r="A233" s="772" t="s">
        <v>49</v>
      </c>
      <c r="B233" s="27" t="s">
        <v>478</v>
      </c>
      <c r="C233" s="786" t="s">
        <v>96</v>
      </c>
      <c r="D233" s="786" t="s">
        <v>97</v>
      </c>
      <c r="E233" s="787" t="s">
        <v>478</v>
      </c>
      <c r="F233" s="14">
        <v>3</v>
      </c>
      <c r="G233" s="64">
        <v>5611</v>
      </c>
      <c r="H233" s="770">
        <v>69139.691999999995</v>
      </c>
      <c r="I233" s="770">
        <v>15.82124</v>
      </c>
      <c r="L233" s="765"/>
      <c r="M233" s="765"/>
      <c r="N233" s="765"/>
      <c r="O233" s="765"/>
      <c r="P233" s="765"/>
    </row>
    <row r="234" spans="1:16" ht="23.25" customHeight="1" x14ac:dyDescent="0.25">
      <c r="A234" s="772" t="s">
        <v>49</v>
      </c>
      <c r="B234" s="27" t="s">
        <v>398</v>
      </c>
      <c r="C234" s="786" t="s">
        <v>50</v>
      </c>
      <c r="D234" s="786" t="s">
        <v>74</v>
      </c>
      <c r="E234" s="787" t="s">
        <v>93</v>
      </c>
      <c r="F234" s="14">
        <v>3</v>
      </c>
      <c r="G234" s="64">
        <v>6825</v>
      </c>
      <c r="H234" s="770">
        <v>68812.854999999996</v>
      </c>
      <c r="I234" s="770">
        <v>29.901859999999999</v>
      </c>
      <c r="L234" s="765"/>
      <c r="M234" s="765"/>
      <c r="N234" s="765"/>
      <c r="O234" s="765"/>
      <c r="P234" s="765"/>
    </row>
    <row r="235" spans="1:16" ht="23.25" customHeight="1" x14ac:dyDescent="0.25">
      <c r="A235" s="772" t="s">
        <v>49</v>
      </c>
      <c r="B235" s="27" t="s">
        <v>141</v>
      </c>
      <c r="C235" s="786" t="s">
        <v>96</v>
      </c>
      <c r="D235" s="786" t="s">
        <v>140</v>
      </c>
      <c r="E235" s="787" t="s">
        <v>142</v>
      </c>
      <c r="F235" s="14">
        <v>8</v>
      </c>
      <c r="G235" s="64">
        <v>6328</v>
      </c>
      <c r="H235" s="770">
        <v>79139.948000000004</v>
      </c>
      <c r="I235" s="770">
        <v>5.9083699999999997</v>
      </c>
      <c r="L235" s="765"/>
      <c r="M235" s="765"/>
      <c r="N235" s="765"/>
      <c r="O235" s="765"/>
      <c r="P235" s="765"/>
    </row>
    <row r="236" spans="1:16" ht="23.25" customHeight="1" x14ac:dyDescent="0.25">
      <c r="A236" s="772" t="s">
        <v>49</v>
      </c>
      <c r="B236" s="27" t="s">
        <v>290</v>
      </c>
      <c r="C236" s="786" t="s">
        <v>96</v>
      </c>
      <c r="D236" s="786" t="s">
        <v>175</v>
      </c>
      <c r="E236" s="787" t="s">
        <v>177</v>
      </c>
      <c r="F236" s="14">
        <v>23</v>
      </c>
      <c r="G236" s="64">
        <v>10308</v>
      </c>
      <c r="H236" s="770">
        <v>176024.56300000002</v>
      </c>
      <c r="I236" s="770">
        <v>45.871600000000001</v>
      </c>
      <c r="L236" s="765"/>
      <c r="M236" s="765"/>
      <c r="N236" s="765"/>
      <c r="O236" s="765"/>
      <c r="P236" s="765"/>
    </row>
    <row r="237" spans="1:16" ht="23.25" customHeight="1" x14ac:dyDescent="0.25">
      <c r="A237" s="772" t="s">
        <v>49</v>
      </c>
      <c r="B237" s="27" t="s">
        <v>1551</v>
      </c>
      <c r="C237" s="786" t="s">
        <v>96</v>
      </c>
      <c r="D237" s="786" t="s">
        <v>114</v>
      </c>
      <c r="E237" s="787" t="s">
        <v>1552</v>
      </c>
      <c r="F237" s="14">
        <v>8</v>
      </c>
      <c r="G237" s="64">
        <v>2811</v>
      </c>
      <c r="H237" s="770">
        <v>24998.292999999998</v>
      </c>
      <c r="I237" s="770">
        <v>6.1749700000000001</v>
      </c>
      <c r="L237" s="765"/>
      <c r="M237" s="765"/>
      <c r="N237" s="765"/>
      <c r="O237" s="765"/>
      <c r="P237" s="765"/>
    </row>
    <row r="238" spans="1:16" ht="23.25" customHeight="1" x14ac:dyDescent="0.25">
      <c r="A238" s="772" t="s">
        <v>49</v>
      </c>
      <c r="B238" s="27" t="s">
        <v>110</v>
      </c>
      <c r="C238" s="786" t="s">
        <v>96</v>
      </c>
      <c r="D238" s="786" t="s">
        <v>97</v>
      </c>
      <c r="E238" s="787" t="s">
        <v>111</v>
      </c>
      <c r="F238" s="14">
        <v>3</v>
      </c>
      <c r="G238" s="64">
        <v>5271</v>
      </c>
      <c r="H238" s="770">
        <v>74975.457999999999</v>
      </c>
      <c r="I238" s="770">
        <v>18.83501</v>
      </c>
      <c r="L238" s="765"/>
      <c r="M238" s="765"/>
      <c r="N238" s="765"/>
      <c r="O238" s="765"/>
      <c r="P238" s="765"/>
    </row>
    <row r="239" spans="1:16" ht="23.25" customHeight="1" x14ac:dyDescent="0.25">
      <c r="A239" s="772" t="s">
        <v>49</v>
      </c>
      <c r="B239" s="27" t="s">
        <v>1866</v>
      </c>
      <c r="C239" s="786" t="s">
        <v>96</v>
      </c>
      <c r="D239" s="786" t="s">
        <v>140</v>
      </c>
      <c r="E239" s="787" t="s">
        <v>663</v>
      </c>
      <c r="F239" s="14">
        <v>4</v>
      </c>
      <c r="G239" s="64">
        <v>5118</v>
      </c>
      <c r="H239" s="770">
        <v>65707.794999999998</v>
      </c>
      <c r="I239" s="770">
        <v>19.433610000000002</v>
      </c>
      <c r="L239" s="765"/>
      <c r="M239" s="765"/>
      <c r="N239" s="765"/>
      <c r="O239" s="765"/>
      <c r="P239" s="765"/>
    </row>
    <row r="240" spans="1:16" ht="23.25" customHeight="1" x14ac:dyDescent="0.25">
      <c r="A240" s="772" t="s">
        <v>49</v>
      </c>
      <c r="B240" s="27" t="s">
        <v>2027</v>
      </c>
      <c r="C240" s="786" t="s">
        <v>96</v>
      </c>
      <c r="D240" s="786" t="s">
        <v>140</v>
      </c>
      <c r="E240" s="787" t="s">
        <v>648</v>
      </c>
      <c r="F240" s="14">
        <v>2</v>
      </c>
      <c r="G240" s="64">
        <v>713</v>
      </c>
      <c r="H240" s="770">
        <v>67505.178999999989</v>
      </c>
      <c r="I240" s="770">
        <v>32.98518</v>
      </c>
      <c r="L240" s="765"/>
      <c r="M240" s="765"/>
      <c r="N240" s="765"/>
      <c r="O240" s="765"/>
      <c r="P240" s="765"/>
    </row>
    <row r="241" spans="1:16" ht="23.25" customHeight="1" x14ac:dyDescent="0.25">
      <c r="A241" s="772" t="s">
        <v>49</v>
      </c>
      <c r="B241" s="27" t="s">
        <v>686</v>
      </c>
      <c r="C241" s="786" t="s">
        <v>96</v>
      </c>
      <c r="D241" s="786" t="s">
        <v>140</v>
      </c>
      <c r="E241" s="787" t="s">
        <v>580</v>
      </c>
      <c r="F241" s="14">
        <v>2</v>
      </c>
      <c r="G241" s="64">
        <v>3445</v>
      </c>
      <c r="H241" s="770">
        <v>34291.288</v>
      </c>
      <c r="I241" s="770">
        <v>9.4881799999999998</v>
      </c>
      <c r="L241" s="765"/>
      <c r="M241" s="765"/>
      <c r="N241" s="765"/>
      <c r="O241" s="765"/>
      <c r="P241" s="765"/>
    </row>
    <row r="242" spans="1:16" ht="23.25" customHeight="1" x14ac:dyDescent="0.25">
      <c r="A242" s="772" t="s">
        <v>49</v>
      </c>
      <c r="B242" s="27" t="s">
        <v>1705</v>
      </c>
      <c r="C242" s="786" t="s">
        <v>96</v>
      </c>
      <c r="D242" s="786" t="s">
        <v>114</v>
      </c>
      <c r="E242" s="787" t="s">
        <v>565</v>
      </c>
      <c r="F242" s="14">
        <v>1</v>
      </c>
      <c r="G242" s="64">
        <v>2967</v>
      </c>
      <c r="H242" s="770">
        <v>31956.659</v>
      </c>
      <c r="I242" s="770">
        <v>7.1104099999999999</v>
      </c>
      <c r="L242" s="765"/>
      <c r="M242" s="765"/>
      <c r="N242" s="765"/>
      <c r="O242" s="765"/>
      <c r="P242" s="765"/>
    </row>
    <row r="243" spans="1:16" ht="23.25" customHeight="1" x14ac:dyDescent="0.25">
      <c r="A243" s="772" t="s">
        <v>49</v>
      </c>
      <c r="B243" s="27" t="s">
        <v>474</v>
      </c>
      <c r="C243" s="786" t="s">
        <v>96</v>
      </c>
      <c r="D243" s="786" t="s">
        <v>97</v>
      </c>
      <c r="E243" s="787" t="s">
        <v>475</v>
      </c>
      <c r="F243" s="14">
        <v>3</v>
      </c>
      <c r="G243" s="64">
        <v>5574</v>
      </c>
      <c r="H243" s="770">
        <v>53997.201999999997</v>
      </c>
      <c r="I243" s="770">
        <v>18.427630000000001</v>
      </c>
      <c r="L243" s="765"/>
      <c r="M243" s="765"/>
      <c r="N243" s="765"/>
      <c r="O243" s="765"/>
      <c r="P243" s="765"/>
    </row>
    <row r="244" spans="1:16" ht="23.25" customHeight="1" x14ac:dyDescent="0.25">
      <c r="A244" s="772" t="s">
        <v>49</v>
      </c>
      <c r="B244" s="27" t="s">
        <v>159</v>
      </c>
      <c r="C244" s="786" t="s">
        <v>96</v>
      </c>
      <c r="D244" s="786" t="s">
        <v>140</v>
      </c>
      <c r="E244" s="787" t="s">
        <v>160</v>
      </c>
      <c r="F244" s="14">
        <v>2</v>
      </c>
      <c r="G244" s="64">
        <v>4315</v>
      </c>
      <c r="H244" s="770">
        <v>53690.866999999998</v>
      </c>
      <c r="I244" s="770">
        <v>15.112490000000001</v>
      </c>
      <c r="L244" s="765"/>
      <c r="M244" s="765"/>
      <c r="N244" s="765"/>
      <c r="O244" s="765"/>
      <c r="P244" s="765"/>
    </row>
    <row r="245" spans="1:16" ht="23.25" customHeight="1" x14ac:dyDescent="0.25">
      <c r="A245" s="772" t="s">
        <v>49</v>
      </c>
      <c r="B245" s="27" t="s">
        <v>152</v>
      </c>
      <c r="C245" s="786" t="s">
        <v>96</v>
      </c>
      <c r="D245" s="786" t="s">
        <v>140</v>
      </c>
      <c r="E245" s="787" t="s">
        <v>152</v>
      </c>
      <c r="F245" s="14">
        <v>2</v>
      </c>
      <c r="G245" s="64">
        <v>3430</v>
      </c>
      <c r="H245" s="770">
        <v>23619.319</v>
      </c>
      <c r="I245" s="770">
        <v>14.58663</v>
      </c>
      <c r="L245" s="765"/>
      <c r="M245" s="765"/>
      <c r="N245" s="765"/>
      <c r="O245" s="765"/>
      <c r="P245" s="765"/>
    </row>
    <row r="246" spans="1:16" ht="23.25" customHeight="1" x14ac:dyDescent="0.25">
      <c r="A246" s="772" t="s">
        <v>49</v>
      </c>
      <c r="B246" s="27" t="s">
        <v>1341</v>
      </c>
      <c r="C246" s="786" t="s">
        <v>50</v>
      </c>
      <c r="D246" s="786" t="s">
        <v>74</v>
      </c>
      <c r="E246" s="787" t="s">
        <v>380</v>
      </c>
      <c r="F246" s="14">
        <v>5</v>
      </c>
      <c r="G246" s="64">
        <v>8221</v>
      </c>
      <c r="H246" s="770">
        <v>120294.053</v>
      </c>
      <c r="I246" s="770">
        <v>29.000329999999998</v>
      </c>
      <c r="L246" s="765"/>
      <c r="M246" s="765"/>
      <c r="N246" s="765"/>
      <c r="O246" s="765"/>
      <c r="P246" s="765"/>
    </row>
    <row r="247" spans="1:16" ht="23.25" customHeight="1" x14ac:dyDescent="0.25">
      <c r="A247" s="772" t="s">
        <v>49</v>
      </c>
      <c r="B247" s="27" t="s">
        <v>1540</v>
      </c>
      <c r="C247" s="786" t="s">
        <v>96</v>
      </c>
      <c r="D247" s="786" t="s">
        <v>97</v>
      </c>
      <c r="E247" s="787" t="s">
        <v>508</v>
      </c>
      <c r="F247" s="14">
        <v>4</v>
      </c>
      <c r="G247" s="64">
        <v>5413</v>
      </c>
      <c r="H247" s="770">
        <v>73740.778000000006</v>
      </c>
      <c r="I247" s="770">
        <v>19.95045</v>
      </c>
      <c r="L247" s="765"/>
      <c r="M247" s="765"/>
      <c r="N247" s="765"/>
      <c r="O247" s="765"/>
      <c r="P247" s="765"/>
    </row>
    <row r="248" spans="1:16" ht="23.25" customHeight="1" x14ac:dyDescent="0.25">
      <c r="A248" s="772" t="s">
        <v>49</v>
      </c>
      <c r="B248" s="27" t="s">
        <v>1147</v>
      </c>
      <c r="C248" s="786" t="s">
        <v>50</v>
      </c>
      <c r="D248" s="786" t="s">
        <v>51</v>
      </c>
      <c r="E248" s="787" t="s">
        <v>71</v>
      </c>
      <c r="F248" s="14">
        <v>7</v>
      </c>
      <c r="G248" s="64">
        <v>2642</v>
      </c>
      <c r="H248" s="770">
        <v>25401.148000000001</v>
      </c>
      <c r="I248" s="770">
        <v>6.4632500000000004</v>
      </c>
      <c r="L248" s="765"/>
      <c r="M248" s="765"/>
      <c r="N248" s="765"/>
      <c r="O248" s="765"/>
      <c r="P248" s="765"/>
    </row>
    <row r="249" spans="1:16" ht="23.25" customHeight="1" x14ac:dyDescent="0.25">
      <c r="A249" s="772" t="s">
        <v>49</v>
      </c>
      <c r="B249" s="27" t="s">
        <v>307</v>
      </c>
      <c r="C249" s="786" t="s">
        <v>50</v>
      </c>
      <c r="D249" s="786" t="s">
        <v>51</v>
      </c>
      <c r="E249" s="787" t="s">
        <v>60</v>
      </c>
      <c r="F249" s="14">
        <v>5</v>
      </c>
      <c r="G249" s="64">
        <v>6996</v>
      </c>
      <c r="H249" s="770">
        <v>182021.505</v>
      </c>
      <c r="I249" s="770">
        <v>42.490409999999997</v>
      </c>
      <c r="L249" s="765"/>
      <c r="M249" s="765"/>
      <c r="N249" s="765"/>
      <c r="O249" s="765"/>
      <c r="P249" s="765"/>
    </row>
    <row r="250" spans="1:16" ht="23.25" customHeight="1" x14ac:dyDescent="0.25">
      <c r="A250" s="772" t="s">
        <v>49</v>
      </c>
      <c r="B250" s="27" t="s">
        <v>97</v>
      </c>
      <c r="C250" s="786" t="s">
        <v>96</v>
      </c>
      <c r="D250" s="786" t="s">
        <v>114</v>
      </c>
      <c r="E250" s="787" t="s">
        <v>514</v>
      </c>
      <c r="F250" s="14">
        <v>1</v>
      </c>
      <c r="G250" s="64">
        <v>346</v>
      </c>
      <c r="H250" s="770">
        <v>1415.8789999999999</v>
      </c>
      <c r="I250" s="770">
        <v>0.36026999999999998</v>
      </c>
      <c r="L250" s="765"/>
      <c r="M250" s="765"/>
      <c r="N250" s="765"/>
      <c r="O250" s="765"/>
      <c r="P250" s="765"/>
    </row>
    <row r="251" spans="1:16" ht="23.25" customHeight="1" x14ac:dyDescent="0.25">
      <c r="A251" s="772" t="s">
        <v>49</v>
      </c>
      <c r="B251" s="27" t="s">
        <v>650</v>
      </c>
      <c r="C251" s="786" t="s">
        <v>96</v>
      </c>
      <c r="D251" s="786" t="s">
        <v>140</v>
      </c>
      <c r="E251" s="787" t="s">
        <v>650</v>
      </c>
      <c r="F251" s="14">
        <v>4</v>
      </c>
      <c r="G251" s="64">
        <v>7049</v>
      </c>
      <c r="H251" s="770">
        <v>121174.125</v>
      </c>
      <c r="I251" s="770">
        <v>32.945680000000003</v>
      </c>
      <c r="L251" s="765"/>
      <c r="M251" s="765"/>
      <c r="N251" s="765"/>
      <c r="O251" s="765"/>
      <c r="P251" s="765"/>
    </row>
    <row r="252" spans="1:16" ht="23.25" customHeight="1" x14ac:dyDescent="0.25">
      <c r="A252" s="772" t="s">
        <v>49</v>
      </c>
      <c r="B252" s="27" t="s">
        <v>269</v>
      </c>
      <c r="C252" s="786" t="s">
        <v>96</v>
      </c>
      <c r="D252" s="786" t="s">
        <v>175</v>
      </c>
      <c r="E252" s="787" t="s">
        <v>269</v>
      </c>
      <c r="F252" s="14">
        <v>2</v>
      </c>
      <c r="G252" s="64">
        <v>4114</v>
      </c>
      <c r="H252" s="770">
        <v>54605.245999999999</v>
      </c>
      <c r="I252" s="770">
        <v>12.923179999999999</v>
      </c>
      <c r="L252" s="765"/>
      <c r="M252" s="765"/>
      <c r="N252" s="765"/>
      <c r="O252" s="765"/>
      <c r="P252" s="765"/>
    </row>
    <row r="253" spans="1:16" ht="23.25" customHeight="1" x14ac:dyDescent="0.25">
      <c r="A253" s="772" t="s">
        <v>49</v>
      </c>
      <c r="B253" s="27" t="s">
        <v>335</v>
      </c>
      <c r="C253" s="786" t="s">
        <v>50</v>
      </c>
      <c r="D253" s="786" t="s">
        <v>51</v>
      </c>
      <c r="E253" s="787" t="s">
        <v>336</v>
      </c>
      <c r="F253" s="14">
        <v>5</v>
      </c>
      <c r="G253" s="64">
        <v>13698</v>
      </c>
      <c r="H253" s="770">
        <v>125760.39600000001</v>
      </c>
      <c r="I253" s="770">
        <v>35.120449999999998</v>
      </c>
      <c r="L253" s="765"/>
      <c r="M253" s="765"/>
      <c r="N253" s="765"/>
      <c r="O253" s="765"/>
      <c r="P253" s="765"/>
    </row>
    <row r="254" spans="1:16" ht="23.25" customHeight="1" x14ac:dyDescent="0.25">
      <c r="A254" s="772" t="s">
        <v>49</v>
      </c>
      <c r="B254" s="27" t="s">
        <v>172</v>
      </c>
      <c r="C254" s="786" t="s">
        <v>96</v>
      </c>
      <c r="D254" s="786" t="s">
        <v>140</v>
      </c>
      <c r="E254" s="787" t="s">
        <v>142</v>
      </c>
      <c r="F254" s="14">
        <v>2</v>
      </c>
      <c r="G254" s="64">
        <v>2646</v>
      </c>
      <c r="H254" s="770">
        <v>37824.86</v>
      </c>
      <c r="I254" s="770">
        <v>11.751619999999999</v>
      </c>
      <c r="L254" s="765"/>
      <c r="M254" s="765"/>
      <c r="N254" s="765"/>
      <c r="O254" s="765"/>
      <c r="P254" s="765"/>
    </row>
    <row r="255" spans="1:16" ht="23.25" customHeight="1" x14ac:dyDescent="0.25">
      <c r="A255" s="772" t="s">
        <v>49</v>
      </c>
      <c r="B255" s="27" t="s">
        <v>486</v>
      </c>
      <c r="C255" s="786" t="s">
        <v>96</v>
      </c>
      <c r="D255" s="786" t="s">
        <v>97</v>
      </c>
      <c r="E255" s="787" t="s">
        <v>486</v>
      </c>
      <c r="F255" s="14">
        <v>3</v>
      </c>
      <c r="G255" s="64">
        <v>5239</v>
      </c>
      <c r="H255" s="770">
        <v>60697.864999999998</v>
      </c>
      <c r="I255" s="770">
        <v>18.275210000000001</v>
      </c>
      <c r="L255" s="765"/>
      <c r="M255" s="765"/>
      <c r="N255" s="765"/>
      <c r="O255" s="765"/>
      <c r="P255" s="765"/>
    </row>
    <row r="256" spans="1:16" ht="23.25" customHeight="1" x14ac:dyDescent="0.25">
      <c r="A256" s="772" t="s">
        <v>49</v>
      </c>
      <c r="B256" s="27" t="s">
        <v>446</v>
      </c>
      <c r="C256" s="786" t="s">
        <v>96</v>
      </c>
      <c r="D256" s="786" t="s">
        <v>97</v>
      </c>
      <c r="E256" s="787" t="s">
        <v>447</v>
      </c>
      <c r="F256" s="14">
        <v>2</v>
      </c>
      <c r="G256" s="64">
        <v>3125</v>
      </c>
      <c r="H256" s="770">
        <v>19689.782999999999</v>
      </c>
      <c r="I256" s="770">
        <v>12.731959999999999</v>
      </c>
      <c r="L256" s="765"/>
      <c r="M256" s="765"/>
      <c r="N256" s="765"/>
      <c r="O256" s="765"/>
      <c r="P256" s="765"/>
    </row>
    <row r="257" spans="1:16" ht="23.25" customHeight="1" x14ac:dyDescent="0.25">
      <c r="A257" s="772" t="s">
        <v>49</v>
      </c>
      <c r="B257" s="27" t="s">
        <v>1631</v>
      </c>
      <c r="C257" s="786" t="s">
        <v>96</v>
      </c>
      <c r="D257" s="786" t="s">
        <v>114</v>
      </c>
      <c r="E257" s="787" t="s">
        <v>1631</v>
      </c>
      <c r="F257" s="14">
        <v>8</v>
      </c>
      <c r="G257" s="64">
        <v>5392</v>
      </c>
      <c r="H257" s="770">
        <v>53468.274000000005</v>
      </c>
      <c r="I257" s="770">
        <v>14.980029999999999</v>
      </c>
      <c r="L257" s="765"/>
      <c r="M257" s="765"/>
      <c r="N257" s="765"/>
      <c r="O257" s="765"/>
      <c r="P257" s="765"/>
    </row>
    <row r="258" spans="1:16" ht="23.25" customHeight="1" x14ac:dyDescent="0.25">
      <c r="A258" s="772" t="s">
        <v>49</v>
      </c>
      <c r="B258" s="27" t="s">
        <v>1967</v>
      </c>
      <c r="C258" s="786" t="s">
        <v>96</v>
      </c>
      <c r="D258" s="786" t="s">
        <v>140</v>
      </c>
      <c r="E258" s="787" t="s">
        <v>156</v>
      </c>
      <c r="F258" s="14">
        <v>3</v>
      </c>
      <c r="G258" s="64">
        <v>6115</v>
      </c>
      <c r="H258" s="770">
        <v>101971.414</v>
      </c>
      <c r="I258" s="770">
        <v>30.064929999999997</v>
      </c>
      <c r="L258" s="765"/>
      <c r="M258" s="765"/>
      <c r="N258" s="765"/>
      <c r="O258" s="765"/>
      <c r="P258" s="765"/>
    </row>
    <row r="259" spans="1:16" ht="23.25" customHeight="1" x14ac:dyDescent="0.25">
      <c r="A259" s="772" t="s">
        <v>49</v>
      </c>
      <c r="B259" s="27" t="s">
        <v>316</v>
      </c>
      <c r="C259" s="786" t="s">
        <v>50</v>
      </c>
      <c r="D259" s="786" t="s">
        <v>51</v>
      </c>
      <c r="E259" s="787" t="s">
        <v>317</v>
      </c>
      <c r="F259" s="14">
        <v>4</v>
      </c>
      <c r="G259" s="64">
        <v>5357</v>
      </c>
      <c r="H259" s="770">
        <v>139408.87599999999</v>
      </c>
      <c r="I259" s="770">
        <v>31.256079999999997</v>
      </c>
      <c r="L259" s="765"/>
      <c r="M259" s="765"/>
      <c r="N259" s="765"/>
      <c r="O259" s="765"/>
      <c r="P259" s="765"/>
    </row>
    <row r="260" spans="1:16" ht="23.25" customHeight="1" thickBot="1" x14ac:dyDescent="0.3">
      <c r="A260" s="774" t="s">
        <v>49</v>
      </c>
      <c r="B260" s="47" t="s">
        <v>1826</v>
      </c>
      <c r="C260" s="788" t="s">
        <v>96</v>
      </c>
      <c r="D260" s="788" t="s">
        <v>140</v>
      </c>
      <c r="E260" s="789" t="s">
        <v>633</v>
      </c>
      <c r="F260" s="14">
        <v>8</v>
      </c>
      <c r="G260" s="64">
        <v>2306</v>
      </c>
      <c r="H260" s="770">
        <v>38877.307000000001</v>
      </c>
      <c r="I260" s="770">
        <v>9.8922299999999996</v>
      </c>
      <c r="L260" s="765"/>
      <c r="M260" s="765"/>
      <c r="N260" s="765"/>
      <c r="O260" s="765"/>
      <c r="P260" s="765"/>
    </row>
    <row r="261" spans="1:16" ht="23.25" customHeight="1" thickBot="1" x14ac:dyDescent="0.3">
      <c r="A261" s="351"/>
      <c r="B261" s="790" t="s">
        <v>709</v>
      </c>
      <c r="C261" s="778"/>
      <c r="D261" s="779"/>
      <c r="E261" s="780"/>
      <c r="F261" s="202">
        <f>SUM(F7:F260)</f>
        <v>1141</v>
      </c>
      <c r="G261" s="202">
        <v>1346266</v>
      </c>
      <c r="H261" s="202">
        <v>18730424.917000007</v>
      </c>
      <c r="I261" s="202">
        <v>4962.1620899999989</v>
      </c>
    </row>
    <row r="263" spans="1:16" ht="23.25" customHeight="1" x14ac:dyDescent="0.25">
      <c r="A263" s="249" t="s">
        <v>2201</v>
      </c>
    </row>
    <row r="267" spans="1:16" ht="23.25" customHeight="1" x14ac:dyDescent="0.25">
      <c r="G267"/>
      <c r="H267" s="357"/>
    </row>
    <row r="270" spans="1:16" ht="23.25" customHeight="1" x14ac:dyDescent="0.25">
      <c r="F270" s="764"/>
      <c r="G270" s="764"/>
      <c r="H270" s="792"/>
      <c r="I270" s="792"/>
    </row>
  </sheetData>
  <autoFilter ref="A6:I261" xr:uid="{00000000-0001-0000-0600-000000000000}">
    <sortState xmlns:xlrd2="http://schemas.microsoft.com/office/spreadsheetml/2017/richdata2" ref="A7:I260">
      <sortCondition ref="F6:F260"/>
    </sortState>
  </autoFilter>
  <pageMargins left="0.7" right="0.7" top="0.75" bottom="0.75" header="0.3" footer="0.3"/>
  <pageSetup fitToHeight="0" orientation="portrait" r:id="rId1"/>
  <headerFooter>
    <oddHeader>&amp;RMassachusetts Electric Company and
Nantucket Electric Company
each d/b/a National Grid
D.P.U. 23-30
Grid Modernization Annual Report Appendix CY2022
Page &amp;P of &amp;N</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9CC45-C400-4454-8205-FB3797921129}">
  <dimension ref="A1:I12"/>
  <sheetViews>
    <sheetView zoomScale="70" zoomScaleNormal="70" workbookViewId="0">
      <selection activeCell="B15" sqref="B15"/>
    </sheetView>
  </sheetViews>
  <sheetFormatPr defaultColWidth="9.140625" defaultRowHeight="15" x14ac:dyDescent="0.25"/>
  <cols>
    <col min="1" max="1" width="23.28515625" customWidth="1"/>
    <col min="2" max="2" width="22.28515625" style="3" bestFit="1" customWidth="1"/>
    <col min="3" max="8" width="25.7109375" style="3" customWidth="1"/>
    <col min="9" max="9" width="25.7109375" customWidth="1"/>
    <col min="10" max="10" width="17" bestFit="1" customWidth="1"/>
    <col min="11" max="11" width="21.5703125" bestFit="1" customWidth="1"/>
    <col min="12" max="12" width="15.5703125" bestFit="1" customWidth="1"/>
    <col min="13" max="13" width="11.85546875" bestFit="1" customWidth="1"/>
  </cols>
  <sheetData>
    <row r="1" spans="1:9" x14ac:dyDescent="0.25">
      <c r="A1" s="1" t="s">
        <v>2202</v>
      </c>
      <c r="B1" s="1" t="s">
        <v>2191</v>
      </c>
      <c r="C1" s="193"/>
      <c r="D1" s="252" t="s">
        <v>6</v>
      </c>
      <c r="E1" s="252" t="s">
        <v>717</v>
      </c>
    </row>
    <row r="2" spans="1:9" x14ac:dyDescent="0.25">
      <c r="A2" s="1"/>
      <c r="B2" s="1"/>
      <c r="C2" s="193"/>
      <c r="D2" s="252" t="s">
        <v>8</v>
      </c>
      <c r="E2" s="259">
        <v>2023</v>
      </c>
      <c r="F2"/>
    </row>
    <row r="3" spans="1:9" x14ac:dyDescent="0.25">
      <c r="A3" s="1"/>
      <c r="C3" s="2"/>
      <c r="D3" s="2"/>
      <c r="E3"/>
    </row>
    <row r="4" spans="1:9" ht="15.75" customHeight="1" x14ac:dyDescent="0.25">
      <c r="A4" t="s">
        <v>2193</v>
      </c>
      <c r="I4" s="32"/>
    </row>
    <row r="5" spans="1:9" ht="15.75" thickBot="1" x14ac:dyDescent="0.3"/>
    <row r="6" spans="1:9" ht="48" thickBot="1" x14ac:dyDescent="0.3">
      <c r="A6" s="352" t="s">
        <v>6</v>
      </c>
      <c r="B6" s="61" t="s">
        <v>24</v>
      </c>
      <c r="C6" s="63" t="s">
        <v>2194</v>
      </c>
      <c r="D6" s="63" t="s">
        <v>2195</v>
      </c>
      <c r="E6" s="76" t="s">
        <v>25</v>
      </c>
      <c r="F6" s="62" t="s">
        <v>2196</v>
      </c>
      <c r="G6" s="63" t="s">
        <v>2197</v>
      </c>
      <c r="H6" s="63" t="s">
        <v>2198</v>
      </c>
      <c r="I6" s="61" t="s">
        <v>2199</v>
      </c>
    </row>
    <row r="7" spans="1:9" ht="30" customHeight="1" x14ac:dyDescent="0.25">
      <c r="A7" s="353" t="str">
        <f>$E$1</f>
        <v>[Enter Company Name]</v>
      </c>
      <c r="B7" s="347" t="s">
        <v>728</v>
      </c>
      <c r="C7" s="350"/>
      <c r="D7" s="350"/>
      <c r="E7" s="347"/>
      <c r="F7" s="283"/>
      <c r="G7" s="283"/>
      <c r="H7" s="284"/>
      <c r="I7" s="283"/>
    </row>
    <row r="8" spans="1:9" ht="30" customHeight="1" x14ac:dyDescent="0.25">
      <c r="A8" s="354" t="str">
        <f>$E$1</f>
        <v>[Enter Company Name]</v>
      </c>
      <c r="B8" s="25" t="s">
        <v>732</v>
      </c>
      <c r="C8" s="24"/>
      <c r="D8" s="24"/>
      <c r="E8" s="25"/>
      <c r="F8" s="285"/>
      <c r="G8" s="285"/>
      <c r="H8" s="286"/>
      <c r="I8" s="285"/>
    </row>
    <row r="9" spans="1:9" ht="30" customHeight="1" thickBot="1" x14ac:dyDescent="0.3">
      <c r="A9" s="355" t="str">
        <f>$E$1</f>
        <v>[Enter Company Name]</v>
      </c>
      <c r="B9" s="8" t="s">
        <v>736</v>
      </c>
      <c r="C9" s="254"/>
      <c r="D9" s="21"/>
      <c r="E9" s="289"/>
      <c r="F9" s="287"/>
      <c r="G9" s="287"/>
      <c r="H9" s="287"/>
      <c r="I9" s="288"/>
    </row>
    <row r="10" spans="1:9" ht="32.25" customHeight="1" thickBot="1" x14ac:dyDescent="0.3">
      <c r="A10" s="351" t="str">
        <f>$E$1</f>
        <v>[Enter Company Name]</v>
      </c>
      <c r="B10" s="447" t="s">
        <v>709</v>
      </c>
      <c r="C10" s="255"/>
      <c r="D10" s="75"/>
      <c r="E10" s="256"/>
      <c r="F10" s="202">
        <f>SUM(F7:F9)</f>
        <v>0</v>
      </c>
      <c r="G10" s="202">
        <f>SUM(G7:G9)</f>
        <v>0</v>
      </c>
      <c r="H10" s="202">
        <f>SUM(H7:H9)</f>
        <v>0</v>
      </c>
      <c r="I10" s="202">
        <f>SUM(I7:I9)</f>
        <v>0</v>
      </c>
    </row>
    <row r="12" spans="1:9" x14ac:dyDescent="0.25">
      <c r="A12" s="249" t="s">
        <v>2201</v>
      </c>
    </row>
  </sheetData>
  <pageMargins left="0.7" right="0.7" top="0.75" bottom="0.75" header="0.3" footer="0.3"/>
  <pageSetup orientation="portrait" r:id="rId1"/>
  <headerFooter>
    <oddHeader>&amp;RMassachusetts Electric Company and
Nantucket Electric Company
each d/b/a National Grid
D.P.U. 23-30
Grid Modernization Annual Report Appendix CY2022
Page &amp;P of &amp;N</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8E93D-643B-41A3-9E33-3AC689028246}">
  <dimension ref="A1:I12"/>
  <sheetViews>
    <sheetView zoomScale="70" zoomScaleNormal="70" workbookViewId="0">
      <selection activeCell="B15" sqref="B15"/>
    </sheetView>
  </sheetViews>
  <sheetFormatPr defaultColWidth="9.140625" defaultRowHeight="15" x14ac:dyDescent="0.25"/>
  <cols>
    <col min="1" max="1" width="23.28515625" customWidth="1"/>
    <col min="2" max="2" width="22.28515625" style="3" bestFit="1" customWidth="1"/>
    <col min="3" max="8" width="25.7109375" style="3" customWidth="1"/>
    <col min="9" max="9" width="25.7109375" customWidth="1"/>
    <col min="10" max="10" width="17" bestFit="1" customWidth="1"/>
    <col min="11" max="11" width="21.5703125" bestFit="1" customWidth="1"/>
    <col min="12" max="12" width="15.5703125" bestFit="1" customWidth="1"/>
    <col min="13" max="13" width="11.85546875" bestFit="1" customWidth="1"/>
  </cols>
  <sheetData>
    <row r="1" spans="1:9" x14ac:dyDescent="0.25">
      <c r="A1" s="1" t="s">
        <v>2203</v>
      </c>
      <c r="B1" s="1" t="s">
        <v>2191</v>
      </c>
      <c r="C1" s="193"/>
      <c r="D1" s="252" t="s">
        <v>6</v>
      </c>
      <c r="E1" s="252" t="s">
        <v>717</v>
      </c>
    </row>
    <row r="2" spans="1:9" x14ac:dyDescent="0.25">
      <c r="A2" s="1"/>
      <c r="B2" s="1"/>
      <c r="C2" s="193"/>
      <c r="D2" s="252" t="s">
        <v>8</v>
      </c>
      <c r="E2" s="259">
        <v>2024</v>
      </c>
      <c r="F2"/>
    </row>
    <row r="3" spans="1:9" x14ac:dyDescent="0.25">
      <c r="A3" s="1"/>
      <c r="C3" s="2"/>
      <c r="D3" s="2"/>
      <c r="E3"/>
    </row>
    <row r="4" spans="1:9" ht="15.75" customHeight="1" x14ac:dyDescent="0.25">
      <c r="A4" t="s">
        <v>2193</v>
      </c>
      <c r="I4" s="32"/>
    </row>
    <row r="5" spans="1:9" ht="15.75" thickBot="1" x14ac:dyDescent="0.3"/>
    <row r="6" spans="1:9" ht="48" thickBot="1" x14ac:dyDescent="0.3">
      <c r="A6" s="352" t="s">
        <v>6</v>
      </c>
      <c r="B6" s="61" t="s">
        <v>24</v>
      </c>
      <c r="C6" s="63" t="s">
        <v>2194</v>
      </c>
      <c r="D6" s="63" t="s">
        <v>2195</v>
      </c>
      <c r="E6" s="76" t="s">
        <v>25</v>
      </c>
      <c r="F6" s="62" t="s">
        <v>2196</v>
      </c>
      <c r="G6" s="63" t="s">
        <v>2197</v>
      </c>
      <c r="H6" s="63" t="s">
        <v>2198</v>
      </c>
      <c r="I6" s="61" t="s">
        <v>2199</v>
      </c>
    </row>
    <row r="7" spans="1:9" ht="30" customHeight="1" x14ac:dyDescent="0.25">
      <c r="A7" s="353" t="str">
        <f>$E$1</f>
        <v>[Enter Company Name]</v>
      </c>
      <c r="B7" s="347" t="s">
        <v>728</v>
      </c>
      <c r="C7" s="350"/>
      <c r="D7" s="350"/>
      <c r="E7" s="347"/>
      <c r="F7" s="283"/>
      <c r="G7" s="283"/>
      <c r="H7" s="284"/>
      <c r="I7" s="283"/>
    </row>
    <row r="8" spans="1:9" ht="30" customHeight="1" x14ac:dyDescent="0.25">
      <c r="A8" s="354" t="str">
        <f>$E$1</f>
        <v>[Enter Company Name]</v>
      </c>
      <c r="B8" s="25" t="s">
        <v>732</v>
      </c>
      <c r="C8" s="24"/>
      <c r="D8" s="24"/>
      <c r="E8" s="25"/>
      <c r="F8" s="285"/>
      <c r="G8" s="285"/>
      <c r="H8" s="286"/>
      <c r="I8" s="285"/>
    </row>
    <row r="9" spans="1:9" ht="30" customHeight="1" thickBot="1" x14ac:dyDescent="0.3">
      <c r="A9" s="355" t="str">
        <f>$E$1</f>
        <v>[Enter Company Name]</v>
      </c>
      <c r="B9" s="8" t="s">
        <v>736</v>
      </c>
      <c r="C9" s="254"/>
      <c r="D9" s="21"/>
      <c r="E9" s="289"/>
      <c r="F9" s="287"/>
      <c r="G9" s="287"/>
      <c r="H9" s="287"/>
      <c r="I9" s="288"/>
    </row>
    <row r="10" spans="1:9" ht="32.25" customHeight="1" thickBot="1" x14ac:dyDescent="0.3">
      <c r="A10" s="351" t="str">
        <f>$E$1</f>
        <v>[Enter Company Name]</v>
      </c>
      <c r="B10" s="447" t="s">
        <v>709</v>
      </c>
      <c r="C10" s="255"/>
      <c r="D10" s="75"/>
      <c r="E10" s="256"/>
      <c r="F10" s="202">
        <f>SUM(F7:F9)</f>
        <v>0</v>
      </c>
      <c r="G10" s="202">
        <f>SUM(G7:G9)</f>
        <v>0</v>
      </c>
      <c r="H10" s="202">
        <f>SUM(H7:H9)</f>
        <v>0</v>
      </c>
      <c r="I10" s="202">
        <f>SUM(I7:I9)</f>
        <v>0</v>
      </c>
    </row>
    <row r="12" spans="1:9" x14ac:dyDescent="0.25">
      <c r="A12" s="249" t="s">
        <v>2201</v>
      </c>
    </row>
  </sheetData>
  <pageMargins left="0.7" right="0.7" top="0.75" bottom="0.75" header="0.3" footer="0.3"/>
  <pageSetup orientation="portrait" r:id="rId1"/>
  <headerFooter>
    <oddHeader>&amp;RMassachusetts Electric Company and
Nantucket Electric Company
each d/b/a National Grid
D.P.U. 23-30
Grid Modernization Annual Report Appendix CY2022
Page &amp;P of &amp;N</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3DC94-E4B6-49DF-AB3F-1A623B81B331}">
  <dimension ref="A1:I12"/>
  <sheetViews>
    <sheetView zoomScale="70" zoomScaleNormal="70" workbookViewId="0">
      <selection activeCell="B15" sqref="B15"/>
    </sheetView>
  </sheetViews>
  <sheetFormatPr defaultColWidth="9.140625" defaultRowHeight="15" x14ac:dyDescent="0.25"/>
  <cols>
    <col min="1" max="1" width="23.28515625" customWidth="1"/>
    <col min="2" max="2" width="22.28515625" style="3" bestFit="1" customWidth="1"/>
    <col min="3" max="8" width="25.7109375" style="3" customWidth="1"/>
    <col min="9" max="9" width="25.7109375" customWidth="1"/>
    <col min="10" max="10" width="17" bestFit="1" customWidth="1"/>
    <col min="11" max="11" width="21.5703125" bestFit="1" customWidth="1"/>
    <col min="12" max="12" width="15.5703125" bestFit="1" customWidth="1"/>
    <col min="13" max="13" width="11.85546875" bestFit="1" customWidth="1"/>
  </cols>
  <sheetData>
    <row r="1" spans="1:9" x14ac:dyDescent="0.25">
      <c r="A1" s="1" t="s">
        <v>2204</v>
      </c>
      <c r="B1" s="1" t="s">
        <v>2191</v>
      </c>
      <c r="C1" s="193"/>
      <c r="D1" s="252" t="s">
        <v>6</v>
      </c>
      <c r="E1" s="252" t="s">
        <v>717</v>
      </c>
    </row>
    <row r="2" spans="1:9" x14ac:dyDescent="0.25">
      <c r="A2" s="1"/>
      <c r="B2" s="1"/>
      <c r="C2" s="193"/>
      <c r="D2" s="252" t="s">
        <v>8</v>
      </c>
      <c r="E2" s="259">
        <v>2025</v>
      </c>
      <c r="F2"/>
    </row>
    <row r="3" spans="1:9" x14ac:dyDescent="0.25">
      <c r="A3" s="1"/>
      <c r="C3" s="2"/>
      <c r="D3" s="2"/>
      <c r="E3"/>
    </row>
    <row r="4" spans="1:9" ht="15.75" customHeight="1" x14ac:dyDescent="0.25">
      <c r="A4" t="s">
        <v>2193</v>
      </c>
      <c r="I4" s="32"/>
    </row>
    <row r="5" spans="1:9" ht="15.75" thickBot="1" x14ac:dyDescent="0.3"/>
    <row r="6" spans="1:9" ht="48" thickBot="1" x14ac:dyDescent="0.3">
      <c r="A6" s="352" t="s">
        <v>6</v>
      </c>
      <c r="B6" s="61" t="s">
        <v>24</v>
      </c>
      <c r="C6" s="63" t="s">
        <v>2194</v>
      </c>
      <c r="D6" s="63" t="s">
        <v>2195</v>
      </c>
      <c r="E6" s="76" t="s">
        <v>25</v>
      </c>
      <c r="F6" s="62" t="s">
        <v>2196</v>
      </c>
      <c r="G6" s="63" t="s">
        <v>2197</v>
      </c>
      <c r="H6" s="63" t="s">
        <v>2198</v>
      </c>
      <c r="I6" s="61" t="s">
        <v>2199</v>
      </c>
    </row>
    <row r="7" spans="1:9" ht="30" customHeight="1" x14ac:dyDescent="0.25">
      <c r="A7" s="353" t="str">
        <f>$E$1</f>
        <v>[Enter Company Name]</v>
      </c>
      <c r="B7" s="347" t="s">
        <v>728</v>
      </c>
      <c r="C7" s="350"/>
      <c r="D7" s="350"/>
      <c r="E7" s="347"/>
      <c r="F7" s="283"/>
      <c r="G7" s="283"/>
      <c r="H7" s="284"/>
      <c r="I7" s="283"/>
    </row>
    <row r="8" spans="1:9" ht="30" customHeight="1" x14ac:dyDescent="0.25">
      <c r="A8" s="354" t="str">
        <f>$E$1</f>
        <v>[Enter Company Name]</v>
      </c>
      <c r="B8" s="25" t="s">
        <v>732</v>
      </c>
      <c r="C8" s="24"/>
      <c r="D8" s="24"/>
      <c r="E8" s="25"/>
      <c r="F8" s="285"/>
      <c r="G8" s="285"/>
      <c r="H8" s="286"/>
      <c r="I8" s="285"/>
    </row>
    <row r="9" spans="1:9" ht="30" customHeight="1" thickBot="1" x14ac:dyDescent="0.3">
      <c r="A9" s="355" t="str">
        <f>$E$1</f>
        <v>[Enter Company Name]</v>
      </c>
      <c r="B9" s="8" t="s">
        <v>736</v>
      </c>
      <c r="C9" s="254"/>
      <c r="D9" s="21"/>
      <c r="E9" s="289"/>
      <c r="F9" s="287"/>
      <c r="G9" s="287"/>
      <c r="H9" s="287"/>
      <c r="I9" s="288"/>
    </row>
    <row r="10" spans="1:9" ht="32.25" customHeight="1" thickBot="1" x14ac:dyDescent="0.3">
      <c r="A10" s="351" t="str">
        <f>$E$1</f>
        <v>[Enter Company Name]</v>
      </c>
      <c r="B10" s="447" t="s">
        <v>709</v>
      </c>
      <c r="C10" s="255"/>
      <c r="D10" s="75"/>
      <c r="E10" s="256"/>
      <c r="F10" s="202">
        <f>SUM(F7:F9)</f>
        <v>0</v>
      </c>
      <c r="G10" s="202">
        <f>SUM(G7:G9)</f>
        <v>0</v>
      </c>
      <c r="H10" s="202">
        <f>SUM(H7:H9)</f>
        <v>0</v>
      </c>
      <c r="I10" s="202">
        <f>SUM(I7:I9)</f>
        <v>0</v>
      </c>
    </row>
    <row r="12" spans="1:9" x14ac:dyDescent="0.25">
      <c r="A12" s="249" t="s">
        <v>2201</v>
      </c>
    </row>
  </sheetData>
  <pageMargins left="0.7" right="0.7" top="0.75" bottom="0.75" header="0.3" footer="0.3"/>
  <pageSetup orientation="portrait" r:id="rId1"/>
  <headerFooter>
    <oddHeader>&amp;RMassachusetts Electric Company and
Nantucket Electric Company
each d/b/a National Grid
D.P.U. 23-30
Grid Modernization Annual Report Appendix CY2022
Page &amp;P of &amp;N</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B569"/>
  <sheetViews>
    <sheetView topLeftCell="D1" zoomScale="85" zoomScaleNormal="85" workbookViewId="0">
      <selection activeCell="B15" sqref="B15"/>
    </sheetView>
  </sheetViews>
  <sheetFormatPr defaultRowHeight="15" x14ac:dyDescent="0.25"/>
  <cols>
    <col min="1" max="1" width="23.28515625" customWidth="1"/>
    <col min="2" max="2" width="23.42578125" style="249" customWidth="1"/>
    <col min="3" max="3" width="23.5703125" customWidth="1"/>
    <col min="4" max="4" width="15.7109375" customWidth="1"/>
    <col min="5" max="5" width="24" customWidth="1"/>
    <col min="6" max="6" width="24.140625" bestFit="1" customWidth="1"/>
    <col min="7" max="7" width="22.5703125" bestFit="1" customWidth="1"/>
    <col min="8" max="8" width="20.7109375" bestFit="1" customWidth="1"/>
    <col min="9" max="9" width="69.5703125" customWidth="1"/>
  </cols>
  <sheetData>
    <row r="1" spans="1:9" x14ac:dyDescent="0.25">
      <c r="A1" s="1" t="s">
        <v>2205</v>
      </c>
      <c r="B1" s="696" t="s">
        <v>2206</v>
      </c>
      <c r="C1" s="2"/>
      <c r="D1" s="252" t="s">
        <v>6</v>
      </c>
      <c r="E1" s="252" t="str">
        <f>'1a. Incremental Deployment-2022'!E1</f>
        <v>National Grid</v>
      </c>
    </row>
    <row r="2" spans="1:9" x14ac:dyDescent="0.25">
      <c r="A2" s="1"/>
      <c r="B2" s="696"/>
      <c r="C2" s="2"/>
      <c r="D2" s="252" t="s">
        <v>8</v>
      </c>
      <c r="E2" s="259">
        <f>'1a. Incremental Deployment-2022'!E2</f>
        <v>2022</v>
      </c>
    </row>
    <row r="4" spans="1:9" ht="15.75" thickBot="1" x14ac:dyDescent="0.3"/>
    <row r="5" spans="1:9" ht="15" customHeight="1" thickBot="1" x14ac:dyDescent="0.3">
      <c r="A5" s="1561" t="s">
        <v>755</v>
      </c>
      <c r="B5" s="1562"/>
      <c r="C5" s="1563"/>
      <c r="D5" s="1424" t="s">
        <v>766</v>
      </c>
      <c r="E5" s="1443"/>
      <c r="F5" s="1443"/>
      <c r="G5" s="1443"/>
      <c r="H5" s="1443"/>
      <c r="I5" s="1425"/>
    </row>
    <row r="6" spans="1:9" ht="60.75" thickBot="1" x14ac:dyDescent="0.3">
      <c r="A6" s="343" t="s">
        <v>6</v>
      </c>
      <c r="B6" s="697" t="s">
        <v>24</v>
      </c>
      <c r="C6" s="697" t="s">
        <v>2207</v>
      </c>
      <c r="D6" s="439" t="s">
        <v>2208</v>
      </c>
      <c r="E6" s="116" t="s">
        <v>2209</v>
      </c>
      <c r="F6" s="126" t="s">
        <v>2210</v>
      </c>
      <c r="G6" s="116" t="s">
        <v>2211</v>
      </c>
      <c r="H6" s="439" t="s">
        <v>2212</v>
      </c>
      <c r="I6" s="117" t="s">
        <v>2213</v>
      </c>
    </row>
    <row r="7" spans="1:9" x14ac:dyDescent="0.25">
      <c r="A7" s="1124" t="s">
        <v>49</v>
      </c>
      <c r="B7" s="1125" t="s">
        <v>176</v>
      </c>
      <c r="C7" s="1125" t="s">
        <v>178</v>
      </c>
      <c r="D7" s="120"/>
      <c r="E7" s="120"/>
      <c r="F7" s="120"/>
      <c r="G7" s="120"/>
      <c r="H7" s="120"/>
      <c r="I7" s="1564" t="s">
        <v>2214</v>
      </c>
    </row>
    <row r="8" spans="1:9" x14ac:dyDescent="0.25">
      <c r="A8" s="1126" t="s">
        <v>49</v>
      </c>
      <c r="B8" s="1127" t="s">
        <v>176</v>
      </c>
      <c r="C8" s="1127" t="s">
        <v>180</v>
      </c>
      <c r="D8" s="120"/>
      <c r="E8" s="120"/>
      <c r="F8" s="120"/>
      <c r="G8" s="120"/>
      <c r="H8" s="120"/>
      <c r="I8" s="1565"/>
    </row>
    <row r="9" spans="1:9" x14ac:dyDescent="0.25">
      <c r="A9" s="1126" t="s">
        <v>49</v>
      </c>
      <c r="B9" s="1127" t="s">
        <v>176</v>
      </c>
      <c r="C9" s="1127" t="s">
        <v>181</v>
      </c>
      <c r="D9" s="120"/>
      <c r="E9" s="252"/>
      <c r="F9" s="252"/>
      <c r="G9" s="252"/>
      <c r="H9" s="252"/>
      <c r="I9" s="1565"/>
    </row>
    <row r="10" spans="1:9" x14ac:dyDescent="0.25">
      <c r="A10" s="1126" t="s">
        <v>49</v>
      </c>
      <c r="B10" s="1127" t="s">
        <v>176</v>
      </c>
      <c r="C10" s="1127" t="s">
        <v>182</v>
      </c>
      <c r="D10" s="120"/>
      <c r="E10" s="252"/>
      <c r="F10" s="252"/>
      <c r="G10" s="252"/>
      <c r="H10" s="252"/>
      <c r="I10" s="1565"/>
    </row>
    <row r="11" spans="1:9" x14ac:dyDescent="0.25">
      <c r="A11" s="1126" t="s">
        <v>49</v>
      </c>
      <c r="B11" s="1127" t="s">
        <v>176</v>
      </c>
      <c r="C11" s="1127" t="s">
        <v>183</v>
      </c>
      <c r="D11" s="120"/>
      <c r="E11" s="252"/>
      <c r="F11" s="252"/>
      <c r="G11" s="252"/>
      <c r="H11" s="252"/>
      <c r="I11" s="1565"/>
    </row>
    <row r="12" spans="1:9" x14ac:dyDescent="0.25">
      <c r="A12" s="1126" t="s">
        <v>49</v>
      </c>
      <c r="B12" s="1127" t="s">
        <v>176</v>
      </c>
      <c r="C12" s="1127" t="s">
        <v>184</v>
      </c>
      <c r="D12" s="120"/>
      <c r="E12" s="252"/>
      <c r="F12" s="252"/>
      <c r="G12" s="252"/>
      <c r="H12" s="252"/>
      <c r="I12" s="1565"/>
    </row>
    <row r="13" spans="1:9" x14ac:dyDescent="0.25">
      <c r="A13" s="1126" t="s">
        <v>49</v>
      </c>
      <c r="B13" s="1127" t="s">
        <v>176</v>
      </c>
      <c r="C13" s="1127" t="s">
        <v>185</v>
      </c>
      <c r="D13" s="120"/>
      <c r="E13" s="252"/>
      <c r="F13" s="252"/>
      <c r="G13" s="252"/>
      <c r="H13" s="252"/>
      <c r="I13" s="1565"/>
    </row>
    <row r="14" spans="1:9" x14ac:dyDescent="0.25">
      <c r="A14" s="1126" t="s">
        <v>49</v>
      </c>
      <c r="B14" s="1127" t="s">
        <v>176</v>
      </c>
      <c r="C14" s="1127" t="s">
        <v>186</v>
      </c>
      <c r="D14" s="120"/>
      <c r="E14" s="252"/>
      <c r="F14" s="252"/>
      <c r="G14" s="252"/>
      <c r="H14" s="252"/>
      <c r="I14" s="1565"/>
    </row>
    <row r="15" spans="1:9" x14ac:dyDescent="0.25">
      <c r="A15" s="1126" t="s">
        <v>49</v>
      </c>
      <c r="B15" s="1127" t="s">
        <v>187</v>
      </c>
      <c r="C15" s="1127" t="s">
        <v>188</v>
      </c>
      <c r="D15" s="120"/>
      <c r="E15" s="252"/>
      <c r="F15" s="252"/>
      <c r="G15" s="252"/>
      <c r="H15" s="252"/>
      <c r="I15" s="1565"/>
    </row>
    <row r="16" spans="1:9" x14ac:dyDescent="0.25">
      <c r="A16" s="1128" t="s">
        <v>49</v>
      </c>
      <c r="B16" s="1128" t="s">
        <v>190</v>
      </c>
      <c r="C16" s="1128" t="s">
        <v>906</v>
      </c>
      <c r="D16" s="120"/>
      <c r="E16" s="252"/>
      <c r="F16" s="252"/>
      <c r="G16" s="252"/>
      <c r="H16" s="252"/>
      <c r="I16" s="1565"/>
    </row>
    <row r="17" spans="1:9" x14ac:dyDescent="0.25">
      <c r="A17" s="1128" t="s">
        <v>49</v>
      </c>
      <c r="B17" s="1128" t="s">
        <v>190</v>
      </c>
      <c r="C17" s="1128" t="s">
        <v>907</v>
      </c>
      <c r="D17" s="120"/>
      <c r="E17" s="252"/>
      <c r="F17" s="252"/>
      <c r="G17" s="252"/>
      <c r="H17" s="252"/>
      <c r="I17" s="1565"/>
    </row>
    <row r="18" spans="1:9" x14ac:dyDescent="0.25">
      <c r="A18" s="1126" t="s">
        <v>49</v>
      </c>
      <c r="B18" s="1127" t="s">
        <v>190</v>
      </c>
      <c r="C18" s="1127" t="s">
        <v>192</v>
      </c>
      <c r="D18" s="120"/>
      <c r="E18" s="252"/>
      <c r="F18" s="252"/>
      <c r="G18" s="252"/>
      <c r="H18" s="252"/>
      <c r="I18" s="1565"/>
    </row>
    <row r="19" spans="1:9" x14ac:dyDescent="0.25">
      <c r="A19" s="1128" t="s">
        <v>49</v>
      </c>
      <c r="B19" s="1128" t="s">
        <v>190</v>
      </c>
      <c r="C19" s="1128" t="s">
        <v>908</v>
      </c>
      <c r="D19" s="120"/>
      <c r="E19" s="252"/>
      <c r="F19" s="252"/>
      <c r="G19" s="252"/>
      <c r="H19" s="252"/>
      <c r="I19" s="1565"/>
    </row>
    <row r="20" spans="1:9" x14ac:dyDescent="0.25">
      <c r="A20" s="1128" t="s">
        <v>49</v>
      </c>
      <c r="B20" s="1128" t="s">
        <v>190</v>
      </c>
      <c r="C20" s="1128" t="s">
        <v>909</v>
      </c>
      <c r="D20" s="120"/>
      <c r="E20" s="252"/>
      <c r="F20" s="252"/>
      <c r="G20" s="252"/>
      <c r="H20" s="252"/>
      <c r="I20" s="1565"/>
    </row>
    <row r="21" spans="1:9" x14ac:dyDescent="0.25">
      <c r="A21" s="1126" t="s">
        <v>49</v>
      </c>
      <c r="B21" s="1127" t="s">
        <v>194</v>
      </c>
      <c r="C21" s="1127" t="s">
        <v>195</v>
      </c>
      <c r="D21" s="120"/>
      <c r="E21" s="252"/>
      <c r="F21" s="252"/>
      <c r="G21" s="252"/>
      <c r="H21" s="252"/>
      <c r="I21" s="1565"/>
    </row>
    <row r="22" spans="1:9" x14ac:dyDescent="0.25">
      <c r="A22" s="1126" t="s">
        <v>49</v>
      </c>
      <c r="B22" s="1127" t="s">
        <v>197</v>
      </c>
      <c r="C22" s="1127" t="s">
        <v>199</v>
      </c>
      <c r="D22" s="120"/>
      <c r="E22" s="252"/>
      <c r="F22" s="252"/>
      <c r="G22" s="252"/>
      <c r="H22" s="252"/>
      <c r="I22" s="1566"/>
    </row>
    <row r="23" spans="1:9" x14ac:dyDescent="0.25">
      <c r="A23" s="1128" t="s">
        <v>49</v>
      </c>
      <c r="B23" s="1128" t="s">
        <v>197</v>
      </c>
      <c r="C23" s="1128" t="s">
        <v>910</v>
      </c>
      <c r="D23" s="120"/>
      <c r="E23" s="252"/>
      <c r="F23" s="252"/>
      <c r="G23" s="252"/>
      <c r="H23" s="252"/>
      <c r="I23" s="252"/>
    </row>
    <row r="24" spans="1:9" x14ac:dyDescent="0.25">
      <c r="A24" s="1128" t="s">
        <v>49</v>
      </c>
      <c r="B24" s="1128" t="s">
        <v>197</v>
      </c>
      <c r="C24" s="1128" t="s">
        <v>912</v>
      </c>
      <c r="D24" s="120"/>
      <c r="E24" s="252"/>
      <c r="F24" s="252"/>
      <c r="G24" s="252"/>
      <c r="H24" s="252"/>
      <c r="I24" s="252"/>
    </row>
    <row r="25" spans="1:9" x14ac:dyDescent="0.25">
      <c r="A25" s="1128" t="s">
        <v>49</v>
      </c>
      <c r="B25" s="1128" t="s">
        <v>197</v>
      </c>
      <c r="C25" s="1128" t="s">
        <v>914</v>
      </c>
      <c r="D25" s="120"/>
      <c r="E25" s="252"/>
      <c r="F25" s="252"/>
      <c r="G25" s="252"/>
      <c r="H25" s="252"/>
      <c r="I25" s="252"/>
    </row>
    <row r="26" spans="1:9" x14ac:dyDescent="0.25">
      <c r="A26" s="1128" t="s">
        <v>49</v>
      </c>
      <c r="B26" s="1128" t="s">
        <v>197</v>
      </c>
      <c r="C26" s="1128" t="s">
        <v>916</v>
      </c>
      <c r="D26" s="120"/>
      <c r="E26" s="252"/>
      <c r="F26" s="252"/>
      <c r="G26" s="252"/>
      <c r="H26" s="252"/>
      <c r="I26" s="252"/>
    </row>
    <row r="27" spans="1:9" x14ac:dyDescent="0.25">
      <c r="A27" s="1126" t="s">
        <v>49</v>
      </c>
      <c r="B27" s="1127" t="s">
        <v>197</v>
      </c>
      <c r="C27" s="1127" t="s">
        <v>200</v>
      </c>
      <c r="D27" s="120"/>
      <c r="E27" s="252"/>
      <c r="F27" s="252"/>
      <c r="G27" s="252"/>
      <c r="H27" s="252"/>
      <c r="I27" s="252"/>
    </row>
    <row r="28" spans="1:9" x14ac:dyDescent="0.25">
      <c r="A28" s="1128" t="s">
        <v>49</v>
      </c>
      <c r="B28" s="1128" t="s">
        <v>202</v>
      </c>
      <c r="C28" s="1128" t="s">
        <v>919</v>
      </c>
      <c r="D28" s="120"/>
      <c r="E28" s="252"/>
      <c r="F28" s="252"/>
      <c r="G28" s="252"/>
      <c r="H28" s="252"/>
      <c r="I28" s="252"/>
    </row>
    <row r="29" spans="1:9" x14ac:dyDescent="0.25">
      <c r="A29" s="1126" t="s">
        <v>49</v>
      </c>
      <c r="B29" s="1127" t="s">
        <v>202</v>
      </c>
      <c r="C29" s="1127" t="s">
        <v>203</v>
      </c>
      <c r="D29" s="120"/>
      <c r="E29" s="252"/>
      <c r="F29" s="252"/>
      <c r="G29" s="252"/>
      <c r="H29" s="252"/>
      <c r="I29" s="252"/>
    </row>
    <row r="30" spans="1:9" x14ac:dyDescent="0.25">
      <c r="A30" s="1128" t="s">
        <v>49</v>
      </c>
      <c r="B30" s="1128" t="s">
        <v>202</v>
      </c>
      <c r="C30" s="1128" t="s">
        <v>920</v>
      </c>
      <c r="D30" s="120"/>
      <c r="E30" s="252"/>
      <c r="F30" s="252"/>
      <c r="G30" s="252"/>
      <c r="H30" s="252"/>
      <c r="I30" s="252"/>
    </row>
    <row r="31" spans="1:9" x14ac:dyDescent="0.25">
      <c r="A31" s="1128" t="s">
        <v>49</v>
      </c>
      <c r="B31" s="1128" t="s">
        <v>202</v>
      </c>
      <c r="C31" s="1128" t="s">
        <v>921</v>
      </c>
      <c r="D31" s="120"/>
      <c r="E31" s="252"/>
      <c r="F31" s="252"/>
      <c r="G31" s="252"/>
      <c r="H31" s="252"/>
      <c r="I31" s="252"/>
    </row>
    <row r="32" spans="1:9" x14ac:dyDescent="0.25">
      <c r="A32" s="1126" t="s">
        <v>49</v>
      </c>
      <c r="B32" s="1127" t="s">
        <v>202</v>
      </c>
      <c r="C32" s="1127" t="s">
        <v>205</v>
      </c>
      <c r="D32" s="120"/>
      <c r="E32" s="252"/>
      <c r="F32" s="252"/>
      <c r="G32" s="252"/>
      <c r="H32" s="252"/>
      <c r="I32" s="252"/>
    </row>
    <row r="33" spans="1:9" x14ac:dyDescent="0.25">
      <c r="A33" s="1128" t="s">
        <v>49</v>
      </c>
      <c r="B33" s="1128" t="s">
        <v>202</v>
      </c>
      <c r="C33" s="1128" t="s">
        <v>923</v>
      </c>
      <c r="D33" s="120"/>
      <c r="E33" s="252"/>
      <c r="F33" s="252"/>
      <c r="G33" s="252"/>
      <c r="H33" s="252"/>
      <c r="I33" s="252"/>
    </row>
    <row r="34" spans="1:9" x14ac:dyDescent="0.25">
      <c r="A34" s="1126" t="s">
        <v>49</v>
      </c>
      <c r="B34" s="1127" t="s">
        <v>207</v>
      </c>
      <c r="C34" s="1127" t="s">
        <v>208</v>
      </c>
      <c r="D34" s="120"/>
      <c r="E34" s="252"/>
      <c r="F34" s="252"/>
      <c r="G34" s="252"/>
      <c r="H34" s="252"/>
      <c r="I34" s="252"/>
    </row>
    <row r="35" spans="1:9" x14ac:dyDescent="0.25">
      <c r="A35" s="1126" t="s">
        <v>49</v>
      </c>
      <c r="B35" s="1127" t="s">
        <v>207</v>
      </c>
      <c r="C35" s="1127" t="s">
        <v>210</v>
      </c>
      <c r="D35" s="120"/>
      <c r="E35" s="252"/>
      <c r="F35" s="252"/>
      <c r="G35" s="252"/>
      <c r="H35" s="252"/>
      <c r="I35" s="252"/>
    </row>
    <row r="36" spans="1:9" x14ac:dyDescent="0.25">
      <c r="A36" s="1128" t="s">
        <v>49</v>
      </c>
      <c r="B36" s="1128" t="s">
        <v>924</v>
      </c>
      <c r="C36" s="1128" t="s">
        <v>926</v>
      </c>
      <c r="D36" s="120"/>
      <c r="E36" s="252"/>
      <c r="F36" s="252"/>
      <c r="G36" s="252"/>
      <c r="H36" s="252"/>
      <c r="I36" s="252"/>
    </row>
    <row r="37" spans="1:9" x14ac:dyDescent="0.25">
      <c r="A37" s="1128" t="s">
        <v>49</v>
      </c>
      <c r="B37" s="1128" t="s">
        <v>924</v>
      </c>
      <c r="C37" s="1128" t="s">
        <v>928</v>
      </c>
      <c r="D37" s="120"/>
      <c r="E37" s="252"/>
      <c r="F37" s="252"/>
      <c r="G37" s="252"/>
      <c r="H37" s="252"/>
      <c r="I37" s="252"/>
    </row>
    <row r="38" spans="1:9" x14ac:dyDescent="0.25">
      <c r="A38" s="1128" t="s">
        <v>49</v>
      </c>
      <c r="B38" s="1128" t="s">
        <v>924</v>
      </c>
      <c r="C38" s="1128" t="s">
        <v>930</v>
      </c>
      <c r="D38" s="120"/>
      <c r="E38" s="252"/>
      <c r="F38" s="252"/>
      <c r="G38" s="252"/>
      <c r="H38" s="252"/>
      <c r="I38" s="252"/>
    </row>
    <row r="39" spans="1:9" x14ac:dyDescent="0.25">
      <c r="A39" s="1128" t="s">
        <v>49</v>
      </c>
      <c r="B39" s="1128" t="s">
        <v>924</v>
      </c>
      <c r="C39" s="1128" t="s">
        <v>932</v>
      </c>
      <c r="D39" s="120"/>
      <c r="E39" s="252"/>
      <c r="F39" s="252"/>
      <c r="G39" s="252"/>
      <c r="H39" s="252"/>
      <c r="I39" s="252"/>
    </row>
    <row r="40" spans="1:9" x14ac:dyDescent="0.25">
      <c r="A40" s="1128" t="s">
        <v>49</v>
      </c>
      <c r="B40" s="1128" t="s">
        <v>212</v>
      </c>
      <c r="C40" s="1128" t="s">
        <v>933</v>
      </c>
      <c r="D40" s="120"/>
      <c r="E40" s="252"/>
      <c r="F40" s="252"/>
      <c r="G40" s="252"/>
      <c r="H40" s="252"/>
      <c r="I40" s="252"/>
    </row>
    <row r="41" spans="1:9" x14ac:dyDescent="0.25">
      <c r="A41" s="1126" t="s">
        <v>49</v>
      </c>
      <c r="B41" s="1127" t="s">
        <v>212</v>
      </c>
      <c r="C41" s="1127" t="s">
        <v>214</v>
      </c>
      <c r="D41" s="120"/>
      <c r="E41" s="252"/>
      <c r="F41" s="252"/>
      <c r="G41" s="252"/>
      <c r="H41" s="252"/>
      <c r="I41" s="252"/>
    </row>
    <row r="42" spans="1:9" x14ac:dyDescent="0.25">
      <c r="A42" s="1126" t="s">
        <v>49</v>
      </c>
      <c r="B42" s="1127" t="s">
        <v>215</v>
      </c>
      <c r="C42" s="1127" t="s">
        <v>217</v>
      </c>
      <c r="D42" s="120"/>
      <c r="E42" s="252"/>
      <c r="F42" s="252"/>
      <c r="G42" s="252"/>
      <c r="H42" s="252"/>
      <c r="I42" s="252"/>
    </row>
    <row r="43" spans="1:9" x14ac:dyDescent="0.25">
      <c r="A43" s="1126" t="s">
        <v>49</v>
      </c>
      <c r="B43" s="1127" t="s">
        <v>215</v>
      </c>
      <c r="C43" s="1127" t="s">
        <v>219</v>
      </c>
      <c r="D43" s="120"/>
      <c r="E43" s="252"/>
      <c r="F43" s="252"/>
      <c r="G43" s="252"/>
      <c r="H43" s="252"/>
      <c r="I43" s="252"/>
    </row>
    <row r="44" spans="1:9" x14ac:dyDescent="0.25">
      <c r="A44" s="1128" t="s">
        <v>49</v>
      </c>
      <c r="B44" s="1128" t="s">
        <v>935</v>
      </c>
      <c r="C44" s="1128" t="s">
        <v>936</v>
      </c>
      <c r="D44" s="120"/>
      <c r="E44" s="252"/>
      <c r="F44" s="252"/>
      <c r="G44" s="252"/>
      <c r="H44" s="252"/>
      <c r="I44" s="252"/>
    </row>
    <row r="45" spans="1:9" x14ac:dyDescent="0.25">
      <c r="A45" s="1128" t="s">
        <v>49</v>
      </c>
      <c r="B45" s="1128" t="s">
        <v>935</v>
      </c>
      <c r="C45" s="1128" t="s">
        <v>937</v>
      </c>
      <c r="D45" s="120"/>
      <c r="E45" s="252"/>
      <c r="F45" s="252"/>
      <c r="G45" s="252"/>
      <c r="H45" s="252"/>
      <c r="I45" s="252"/>
    </row>
    <row r="46" spans="1:9" x14ac:dyDescent="0.25">
      <c r="A46" s="1128" t="s">
        <v>49</v>
      </c>
      <c r="B46" s="1128" t="s">
        <v>935</v>
      </c>
      <c r="C46" s="1128" t="s">
        <v>938</v>
      </c>
      <c r="D46" s="120"/>
      <c r="E46" s="252"/>
      <c r="F46" s="252"/>
      <c r="G46" s="252"/>
      <c r="H46" s="252"/>
      <c r="I46" s="252"/>
    </row>
    <row r="47" spans="1:9" x14ac:dyDescent="0.25">
      <c r="A47" s="1128" t="s">
        <v>49</v>
      </c>
      <c r="B47" s="1128" t="s">
        <v>935</v>
      </c>
      <c r="C47" s="1128" t="s">
        <v>940</v>
      </c>
      <c r="D47" s="120"/>
      <c r="E47" s="252"/>
      <c r="F47" s="252"/>
      <c r="G47" s="252"/>
      <c r="H47" s="252"/>
      <c r="I47" s="252"/>
    </row>
    <row r="48" spans="1:9" x14ac:dyDescent="0.25">
      <c r="A48" s="1128" t="s">
        <v>49</v>
      </c>
      <c r="B48" s="1128" t="s">
        <v>941</v>
      </c>
      <c r="C48" s="1128" t="s">
        <v>942</v>
      </c>
      <c r="D48" s="120"/>
      <c r="E48" s="252"/>
      <c r="F48" s="252"/>
      <c r="G48" s="252"/>
      <c r="H48" s="252"/>
      <c r="I48" s="252"/>
    </row>
    <row r="49" spans="1:9" x14ac:dyDescent="0.25">
      <c r="A49" s="1128" t="s">
        <v>49</v>
      </c>
      <c r="B49" s="1128" t="s">
        <v>941</v>
      </c>
      <c r="C49" s="1128" t="s">
        <v>943</v>
      </c>
      <c r="D49" s="120"/>
      <c r="E49" s="252"/>
      <c r="F49" s="252"/>
      <c r="G49" s="252"/>
      <c r="H49" s="252"/>
      <c r="I49" s="252"/>
    </row>
    <row r="50" spans="1:9" x14ac:dyDescent="0.25">
      <c r="A50" s="1128" t="s">
        <v>49</v>
      </c>
      <c r="B50" s="1128" t="s">
        <v>941</v>
      </c>
      <c r="C50" s="1128" t="s">
        <v>945</v>
      </c>
      <c r="D50" s="120"/>
      <c r="E50" s="252"/>
      <c r="F50" s="252"/>
      <c r="G50" s="252"/>
      <c r="H50" s="252"/>
      <c r="I50" s="252"/>
    </row>
    <row r="51" spans="1:9" x14ac:dyDescent="0.25">
      <c r="A51" s="1128" t="s">
        <v>49</v>
      </c>
      <c r="B51" s="1128" t="s">
        <v>941</v>
      </c>
      <c r="C51" s="1128" t="s">
        <v>947</v>
      </c>
      <c r="D51" s="120"/>
      <c r="E51" s="252"/>
      <c r="F51" s="252"/>
      <c r="G51" s="252"/>
      <c r="H51" s="252"/>
      <c r="I51" s="252"/>
    </row>
    <row r="52" spans="1:9" x14ac:dyDescent="0.25">
      <c r="A52" s="1128" t="s">
        <v>49</v>
      </c>
      <c r="B52" s="1128" t="s">
        <v>941</v>
      </c>
      <c r="C52" s="1128" t="s">
        <v>948</v>
      </c>
      <c r="D52" s="120"/>
      <c r="E52" s="252"/>
      <c r="F52" s="252"/>
      <c r="G52" s="252"/>
      <c r="H52" s="252"/>
      <c r="I52" s="252"/>
    </row>
    <row r="53" spans="1:9" x14ac:dyDescent="0.25">
      <c r="A53" s="1128" t="s">
        <v>49</v>
      </c>
      <c r="B53" s="1128" t="s">
        <v>221</v>
      </c>
      <c r="C53" s="1128" t="s">
        <v>949</v>
      </c>
      <c r="D53" s="120"/>
      <c r="E53" s="252"/>
      <c r="F53" s="252"/>
      <c r="G53" s="252"/>
      <c r="H53" s="252"/>
      <c r="I53" s="252"/>
    </row>
    <row r="54" spans="1:9" x14ac:dyDescent="0.25">
      <c r="A54" s="1128" t="s">
        <v>49</v>
      </c>
      <c r="B54" s="1128" t="s">
        <v>221</v>
      </c>
      <c r="C54" s="1128" t="s">
        <v>951</v>
      </c>
      <c r="D54" s="120"/>
      <c r="E54" s="252"/>
      <c r="F54" s="252"/>
      <c r="G54" s="252"/>
      <c r="H54" s="252"/>
      <c r="I54" s="252"/>
    </row>
    <row r="55" spans="1:9" x14ac:dyDescent="0.25">
      <c r="A55" s="1128" t="s">
        <v>49</v>
      </c>
      <c r="B55" s="1128" t="s">
        <v>221</v>
      </c>
      <c r="C55" s="1128" t="s">
        <v>953</v>
      </c>
      <c r="D55" s="120"/>
      <c r="E55" s="252"/>
      <c r="F55" s="252"/>
      <c r="G55" s="252"/>
      <c r="H55" s="252"/>
      <c r="I55" s="252"/>
    </row>
    <row r="56" spans="1:9" x14ac:dyDescent="0.25">
      <c r="A56" s="1126" t="s">
        <v>49</v>
      </c>
      <c r="B56" s="1127" t="s">
        <v>221</v>
      </c>
      <c r="C56" s="1127" t="s">
        <v>223</v>
      </c>
      <c r="D56" s="120"/>
      <c r="E56" s="252"/>
      <c r="F56" s="252"/>
      <c r="G56" s="252"/>
      <c r="H56" s="252"/>
      <c r="I56" s="252"/>
    </row>
    <row r="57" spans="1:9" x14ac:dyDescent="0.25">
      <c r="A57" s="1128" t="s">
        <v>49</v>
      </c>
      <c r="B57" s="1128" t="s">
        <v>957</v>
      </c>
      <c r="C57" s="1128" t="s">
        <v>958</v>
      </c>
      <c r="D57" s="120"/>
      <c r="E57" s="252"/>
      <c r="F57" s="252"/>
      <c r="G57" s="252"/>
      <c r="H57" s="252"/>
      <c r="I57" s="252"/>
    </row>
    <row r="58" spans="1:9" x14ac:dyDescent="0.25">
      <c r="A58" s="1128" t="s">
        <v>49</v>
      </c>
      <c r="B58" s="1128" t="s">
        <v>957</v>
      </c>
      <c r="C58" s="1128" t="s">
        <v>959</v>
      </c>
      <c r="D58" s="120"/>
      <c r="E58" s="252"/>
      <c r="F58" s="252"/>
      <c r="G58" s="252"/>
      <c r="H58" s="252"/>
      <c r="I58" s="252"/>
    </row>
    <row r="59" spans="1:9" x14ac:dyDescent="0.25">
      <c r="A59" s="1128" t="s">
        <v>49</v>
      </c>
      <c r="B59" s="1128" t="s">
        <v>957</v>
      </c>
      <c r="C59" s="1128" t="s">
        <v>960</v>
      </c>
      <c r="D59" s="120"/>
      <c r="E59" s="120"/>
      <c r="F59" s="120"/>
      <c r="G59" s="120"/>
      <c r="H59" s="120"/>
      <c r="I59" s="120"/>
    </row>
    <row r="60" spans="1:9" x14ac:dyDescent="0.25">
      <c r="A60" s="1128" t="s">
        <v>49</v>
      </c>
      <c r="B60" s="1128" t="s">
        <v>957</v>
      </c>
      <c r="C60" s="1128" t="s">
        <v>961</v>
      </c>
      <c r="D60" s="120"/>
      <c r="E60" s="252"/>
      <c r="F60" s="252"/>
      <c r="G60" s="252"/>
      <c r="H60" s="252"/>
      <c r="I60" s="252"/>
    </row>
    <row r="61" spans="1:9" x14ac:dyDescent="0.25">
      <c r="A61" s="1128" t="s">
        <v>49</v>
      </c>
      <c r="B61" s="1128" t="s">
        <v>957</v>
      </c>
      <c r="C61" s="1128" t="s">
        <v>962</v>
      </c>
      <c r="D61" s="120"/>
      <c r="E61" s="252"/>
      <c r="F61" s="252"/>
      <c r="G61" s="252"/>
      <c r="H61" s="252"/>
      <c r="I61" s="252"/>
    </row>
    <row r="62" spans="1:9" x14ac:dyDescent="0.25">
      <c r="A62" s="1126" t="s">
        <v>49</v>
      </c>
      <c r="B62" s="1127" t="s">
        <v>224</v>
      </c>
      <c r="C62" s="1127" t="s">
        <v>225</v>
      </c>
      <c r="D62" s="120"/>
      <c r="E62" s="252"/>
      <c r="F62" s="252"/>
      <c r="G62" s="252"/>
      <c r="H62" s="252"/>
      <c r="I62" s="252"/>
    </row>
    <row r="63" spans="1:9" x14ac:dyDescent="0.25">
      <c r="A63" s="1126" t="s">
        <v>49</v>
      </c>
      <c r="B63" s="1127" t="s">
        <v>224</v>
      </c>
      <c r="C63" s="1127" t="s">
        <v>226</v>
      </c>
      <c r="D63" s="120"/>
      <c r="E63" s="252"/>
      <c r="F63" s="252"/>
      <c r="G63" s="252"/>
      <c r="H63" s="252"/>
      <c r="I63" s="252"/>
    </row>
    <row r="64" spans="1:9" x14ac:dyDescent="0.25">
      <c r="A64" s="1128" t="s">
        <v>49</v>
      </c>
      <c r="B64" s="1128" t="s">
        <v>967</v>
      </c>
      <c r="C64" s="1128" t="s">
        <v>973</v>
      </c>
      <c r="D64" s="120"/>
      <c r="E64" s="252"/>
      <c r="F64" s="252"/>
      <c r="G64" s="252"/>
      <c r="H64" s="252"/>
      <c r="I64" s="252"/>
    </row>
    <row r="65" spans="1:9" x14ac:dyDescent="0.25">
      <c r="A65" s="1128" t="s">
        <v>49</v>
      </c>
      <c r="B65" s="1128" t="s">
        <v>967</v>
      </c>
      <c r="C65" s="1128" t="s">
        <v>974</v>
      </c>
      <c r="D65" s="120"/>
      <c r="E65" s="252"/>
      <c r="F65" s="252"/>
      <c r="G65" s="252"/>
      <c r="H65" s="252"/>
      <c r="I65" s="252"/>
    </row>
    <row r="66" spans="1:9" x14ac:dyDescent="0.25">
      <c r="A66" s="1128" t="s">
        <v>49</v>
      </c>
      <c r="B66" s="1128" t="s">
        <v>227</v>
      </c>
      <c r="C66" s="1128" t="s">
        <v>977</v>
      </c>
      <c r="D66" s="120"/>
      <c r="E66" s="252"/>
      <c r="F66" s="252"/>
      <c r="G66" s="252"/>
      <c r="H66" s="252"/>
      <c r="I66" s="252"/>
    </row>
    <row r="67" spans="1:9" x14ac:dyDescent="0.25">
      <c r="A67" s="1128" t="s">
        <v>49</v>
      </c>
      <c r="B67" s="1128" t="s">
        <v>227</v>
      </c>
      <c r="C67" s="1128" t="s">
        <v>979</v>
      </c>
      <c r="D67" s="120"/>
      <c r="E67" s="252"/>
      <c r="F67" s="252"/>
      <c r="G67" s="252"/>
      <c r="H67" s="252"/>
      <c r="I67" s="252"/>
    </row>
    <row r="68" spans="1:9" x14ac:dyDescent="0.25">
      <c r="A68" s="1126" t="s">
        <v>49</v>
      </c>
      <c r="B68" s="1127" t="s">
        <v>227</v>
      </c>
      <c r="C68" s="1127" t="s">
        <v>229</v>
      </c>
      <c r="D68" s="120"/>
      <c r="E68" s="252"/>
      <c r="F68" s="252"/>
      <c r="G68" s="252"/>
      <c r="H68" s="252"/>
      <c r="I68" s="252"/>
    </row>
    <row r="69" spans="1:9" x14ac:dyDescent="0.25">
      <c r="A69" s="1126" t="s">
        <v>49</v>
      </c>
      <c r="B69" s="1127" t="s">
        <v>230</v>
      </c>
      <c r="C69" s="1127" t="s">
        <v>231</v>
      </c>
      <c r="D69" s="120"/>
      <c r="E69" s="252"/>
      <c r="F69" s="252"/>
      <c r="G69" s="252"/>
      <c r="H69" s="252"/>
      <c r="I69" s="252"/>
    </row>
    <row r="70" spans="1:9" x14ac:dyDescent="0.25">
      <c r="A70" s="1126" t="s">
        <v>49</v>
      </c>
      <c r="B70" s="1127" t="s">
        <v>230</v>
      </c>
      <c r="C70" s="1127" t="s">
        <v>232</v>
      </c>
      <c r="D70" s="120"/>
      <c r="E70" s="252"/>
      <c r="F70" s="252"/>
      <c r="G70" s="252"/>
      <c r="H70" s="252"/>
      <c r="I70" s="252"/>
    </row>
    <row r="71" spans="1:9" x14ac:dyDescent="0.25">
      <c r="A71" s="1126" t="s">
        <v>49</v>
      </c>
      <c r="B71" s="1127" t="s">
        <v>230</v>
      </c>
      <c r="C71" s="1127" t="s">
        <v>233</v>
      </c>
      <c r="D71" s="120"/>
      <c r="E71" s="252"/>
      <c r="F71" s="252"/>
      <c r="G71" s="252"/>
      <c r="H71" s="252"/>
      <c r="I71" s="252"/>
    </row>
    <row r="72" spans="1:9" x14ac:dyDescent="0.25">
      <c r="A72" s="1126" t="s">
        <v>49</v>
      </c>
      <c r="B72" s="1127" t="s">
        <v>230</v>
      </c>
      <c r="C72" s="1127" t="s">
        <v>234</v>
      </c>
      <c r="D72" s="120"/>
      <c r="E72" s="252"/>
      <c r="F72" s="252"/>
      <c r="G72" s="252"/>
      <c r="H72" s="252"/>
      <c r="I72" s="252"/>
    </row>
    <row r="73" spans="1:9" x14ac:dyDescent="0.25">
      <c r="A73" s="1126" t="s">
        <v>49</v>
      </c>
      <c r="B73" s="1127" t="s">
        <v>230</v>
      </c>
      <c r="C73" s="1127" t="s">
        <v>235</v>
      </c>
      <c r="D73" s="120"/>
      <c r="E73" s="252"/>
      <c r="F73" s="252"/>
      <c r="G73" s="252"/>
      <c r="H73" s="252"/>
      <c r="I73" s="252"/>
    </row>
    <row r="74" spans="1:9" x14ac:dyDescent="0.25">
      <c r="A74" s="1126" t="s">
        <v>49</v>
      </c>
      <c r="B74" s="1127" t="s">
        <v>230</v>
      </c>
      <c r="C74" s="1127" t="s">
        <v>236</v>
      </c>
      <c r="D74" s="120"/>
      <c r="E74" s="252"/>
      <c r="F74" s="252"/>
      <c r="G74" s="252"/>
      <c r="H74" s="252"/>
      <c r="I74" s="252"/>
    </row>
    <row r="75" spans="1:9" x14ac:dyDescent="0.25">
      <c r="A75" s="1128" t="s">
        <v>49</v>
      </c>
      <c r="B75" s="1128" t="s">
        <v>980</v>
      </c>
      <c r="C75" s="1128" t="s">
        <v>982</v>
      </c>
      <c r="D75" s="120"/>
      <c r="E75" s="252"/>
      <c r="F75" s="252"/>
      <c r="G75" s="252"/>
      <c r="H75" s="252"/>
      <c r="I75" s="252"/>
    </row>
    <row r="76" spans="1:9" x14ac:dyDescent="0.25">
      <c r="A76" s="1128" t="s">
        <v>49</v>
      </c>
      <c r="B76" s="1128" t="s">
        <v>980</v>
      </c>
      <c r="C76" s="1128" t="s">
        <v>984</v>
      </c>
      <c r="D76" s="120"/>
      <c r="E76" s="252"/>
      <c r="F76" s="252"/>
      <c r="G76" s="252"/>
      <c r="H76" s="252"/>
      <c r="I76" s="252"/>
    </row>
    <row r="77" spans="1:9" x14ac:dyDescent="0.25">
      <c r="A77" s="1128" t="s">
        <v>49</v>
      </c>
      <c r="B77" s="1128" t="s">
        <v>980</v>
      </c>
      <c r="C77" s="1128" t="s">
        <v>986</v>
      </c>
      <c r="D77" s="120"/>
      <c r="E77" s="252"/>
      <c r="F77" s="252"/>
      <c r="G77" s="252"/>
      <c r="H77" s="252"/>
      <c r="I77" s="252"/>
    </row>
    <row r="78" spans="1:9" x14ac:dyDescent="0.25">
      <c r="A78" s="1128" t="s">
        <v>49</v>
      </c>
      <c r="B78" s="1128" t="s">
        <v>980</v>
      </c>
      <c r="C78" s="1128" t="s">
        <v>988</v>
      </c>
      <c r="D78" s="120"/>
      <c r="E78" s="252"/>
      <c r="F78" s="252"/>
      <c r="G78" s="252"/>
      <c r="H78" s="252"/>
      <c r="I78" s="252"/>
    </row>
    <row r="79" spans="1:9" x14ac:dyDescent="0.25">
      <c r="A79" s="1128" t="s">
        <v>49</v>
      </c>
      <c r="B79" s="1128" t="s">
        <v>990</v>
      </c>
      <c r="C79" s="1128" t="s">
        <v>992</v>
      </c>
      <c r="D79" s="120"/>
      <c r="E79" s="252"/>
      <c r="F79" s="252"/>
      <c r="G79" s="252"/>
      <c r="H79" s="252"/>
      <c r="I79" s="252"/>
    </row>
    <row r="80" spans="1:9" x14ac:dyDescent="0.25">
      <c r="A80" s="1128" t="s">
        <v>49</v>
      </c>
      <c r="B80" s="1128" t="s">
        <v>990</v>
      </c>
      <c r="C80" s="1128" t="s">
        <v>994</v>
      </c>
      <c r="D80" s="120"/>
      <c r="E80" s="252"/>
      <c r="F80" s="252"/>
      <c r="G80" s="252"/>
      <c r="H80" s="252"/>
      <c r="I80" s="252"/>
    </row>
    <row r="81" spans="1:9" x14ac:dyDescent="0.25">
      <c r="A81" s="1128" t="s">
        <v>49</v>
      </c>
      <c r="B81" s="1128" t="s">
        <v>237</v>
      </c>
      <c r="C81" s="1128" t="s">
        <v>996</v>
      </c>
      <c r="D81" s="120"/>
      <c r="E81" s="252"/>
      <c r="F81" s="252"/>
      <c r="G81" s="252"/>
      <c r="H81" s="252"/>
      <c r="I81" s="252"/>
    </row>
    <row r="82" spans="1:9" x14ac:dyDescent="0.25">
      <c r="A82" s="1128" t="s">
        <v>49</v>
      </c>
      <c r="B82" s="1128" t="s">
        <v>237</v>
      </c>
      <c r="C82" s="1128" t="s">
        <v>997</v>
      </c>
      <c r="D82" s="120"/>
      <c r="E82" s="252"/>
      <c r="F82" s="252"/>
      <c r="G82" s="252"/>
      <c r="H82" s="252"/>
      <c r="I82" s="252"/>
    </row>
    <row r="83" spans="1:9" x14ac:dyDescent="0.25">
      <c r="A83" s="1126" t="s">
        <v>49</v>
      </c>
      <c r="B83" s="1127" t="s">
        <v>237</v>
      </c>
      <c r="C83" s="1127" t="s">
        <v>239</v>
      </c>
      <c r="D83" s="120"/>
      <c r="E83" s="252"/>
      <c r="F83" s="252"/>
      <c r="G83" s="252"/>
      <c r="H83" s="252"/>
      <c r="I83" s="252"/>
    </row>
    <row r="84" spans="1:9" x14ac:dyDescent="0.25">
      <c r="A84" s="1128" t="s">
        <v>49</v>
      </c>
      <c r="B84" s="1128" t="s">
        <v>237</v>
      </c>
      <c r="C84" s="1128" t="s">
        <v>998</v>
      </c>
      <c r="D84" s="120"/>
      <c r="E84" s="252"/>
      <c r="F84" s="252"/>
      <c r="G84" s="252"/>
      <c r="H84" s="252"/>
      <c r="I84" s="252"/>
    </row>
    <row r="85" spans="1:9" x14ac:dyDescent="0.25">
      <c r="A85" s="1126" t="s">
        <v>49</v>
      </c>
      <c r="B85" s="1127" t="s">
        <v>237</v>
      </c>
      <c r="C85" s="1127" t="s">
        <v>241</v>
      </c>
      <c r="D85" s="120"/>
      <c r="E85" s="252"/>
      <c r="F85" s="252"/>
      <c r="G85" s="252"/>
      <c r="H85" s="252"/>
      <c r="I85" s="252"/>
    </row>
    <row r="86" spans="1:9" x14ac:dyDescent="0.25">
      <c r="A86" s="1128" t="s">
        <v>49</v>
      </c>
      <c r="B86" s="1128" t="s">
        <v>237</v>
      </c>
      <c r="C86" s="1128" t="s">
        <v>1001</v>
      </c>
      <c r="D86" s="120"/>
      <c r="E86" s="252"/>
      <c r="F86" s="252"/>
      <c r="G86" s="252"/>
      <c r="H86" s="252"/>
      <c r="I86" s="252"/>
    </row>
    <row r="87" spans="1:9" x14ac:dyDescent="0.25">
      <c r="A87" s="1126" t="s">
        <v>49</v>
      </c>
      <c r="B87" s="1127" t="s">
        <v>243</v>
      </c>
      <c r="C87" s="1127" t="s">
        <v>245</v>
      </c>
      <c r="D87" s="120"/>
      <c r="E87" s="252"/>
      <c r="F87" s="252"/>
      <c r="G87" s="252"/>
      <c r="H87" s="252"/>
      <c r="I87" s="252"/>
    </row>
    <row r="88" spans="1:9" x14ac:dyDescent="0.25">
      <c r="A88" s="1126" t="s">
        <v>49</v>
      </c>
      <c r="B88" s="1127" t="s">
        <v>243</v>
      </c>
      <c r="C88" s="1127" t="s">
        <v>246</v>
      </c>
      <c r="D88" s="120"/>
      <c r="E88" s="252"/>
      <c r="F88" s="252"/>
      <c r="G88" s="252"/>
      <c r="H88" s="252"/>
      <c r="I88" s="252"/>
    </row>
    <row r="89" spans="1:9" x14ac:dyDescent="0.25">
      <c r="A89" s="1128" t="s">
        <v>49</v>
      </c>
      <c r="B89" s="1128" t="s">
        <v>243</v>
      </c>
      <c r="C89" s="1128" t="s">
        <v>1002</v>
      </c>
      <c r="D89" s="120"/>
      <c r="E89" s="252"/>
      <c r="F89" s="252"/>
      <c r="G89" s="252"/>
      <c r="H89" s="252"/>
      <c r="I89" s="252"/>
    </row>
    <row r="90" spans="1:9" x14ac:dyDescent="0.25">
      <c r="A90" s="1126" t="s">
        <v>49</v>
      </c>
      <c r="B90" s="1127" t="s">
        <v>243</v>
      </c>
      <c r="C90" s="1127" t="s">
        <v>248</v>
      </c>
      <c r="D90" s="120"/>
      <c r="E90" s="252"/>
      <c r="F90" s="252"/>
      <c r="G90" s="252"/>
      <c r="H90" s="252"/>
      <c r="I90" s="252"/>
    </row>
    <row r="91" spans="1:9" x14ac:dyDescent="0.25">
      <c r="A91" s="1128" t="s">
        <v>49</v>
      </c>
      <c r="B91" s="1128" t="s">
        <v>243</v>
      </c>
      <c r="C91" s="1128" t="s">
        <v>1004</v>
      </c>
      <c r="D91" s="120"/>
      <c r="E91" s="252"/>
      <c r="F91" s="252"/>
      <c r="G91" s="252"/>
      <c r="H91" s="252"/>
      <c r="I91" s="252"/>
    </row>
    <row r="92" spans="1:9" x14ac:dyDescent="0.25">
      <c r="A92" s="1128" t="s">
        <v>49</v>
      </c>
      <c r="B92" s="1128" t="s">
        <v>243</v>
      </c>
      <c r="C92" s="1128" t="s">
        <v>1005</v>
      </c>
      <c r="D92" s="120"/>
      <c r="E92" s="252"/>
      <c r="F92" s="252"/>
      <c r="G92" s="252"/>
      <c r="H92" s="252"/>
      <c r="I92" s="252"/>
    </row>
    <row r="93" spans="1:9" x14ac:dyDescent="0.25">
      <c r="A93" s="1128" t="s">
        <v>49</v>
      </c>
      <c r="B93" s="1128" t="s">
        <v>243</v>
      </c>
      <c r="C93" s="1128" t="s">
        <v>1006</v>
      </c>
      <c r="D93" s="120"/>
      <c r="E93" s="252"/>
      <c r="F93" s="252"/>
      <c r="G93" s="252"/>
      <c r="H93" s="252"/>
      <c r="I93" s="252"/>
    </row>
    <row r="94" spans="1:9" x14ac:dyDescent="0.25">
      <c r="A94" s="1126" t="s">
        <v>49</v>
      </c>
      <c r="B94" s="1127" t="s">
        <v>243</v>
      </c>
      <c r="C94" s="1127" t="s">
        <v>250</v>
      </c>
      <c r="D94" s="120"/>
      <c r="E94" s="252"/>
      <c r="F94" s="252"/>
      <c r="G94" s="252"/>
      <c r="H94" s="252"/>
      <c r="I94" s="252"/>
    </row>
    <row r="95" spans="1:9" x14ac:dyDescent="0.25">
      <c r="A95" s="1126" t="s">
        <v>49</v>
      </c>
      <c r="B95" s="1127" t="s">
        <v>251</v>
      </c>
      <c r="C95" s="1127" t="s">
        <v>253</v>
      </c>
      <c r="D95" s="120"/>
      <c r="E95" s="252"/>
      <c r="F95" s="252"/>
      <c r="G95" s="252"/>
      <c r="H95" s="252"/>
      <c r="I95" s="252"/>
    </row>
    <row r="96" spans="1:9" x14ac:dyDescent="0.25">
      <c r="A96" s="1126" t="s">
        <v>49</v>
      </c>
      <c r="B96" s="1127" t="s">
        <v>251</v>
      </c>
      <c r="C96" s="1127" t="s">
        <v>255</v>
      </c>
      <c r="D96" s="120"/>
      <c r="E96" s="252"/>
      <c r="F96" s="252"/>
      <c r="G96" s="252"/>
      <c r="H96" s="252"/>
      <c r="I96" s="252"/>
    </row>
    <row r="97" spans="1:9" x14ac:dyDescent="0.25">
      <c r="A97" s="1128" t="s">
        <v>49</v>
      </c>
      <c r="B97" s="1128" t="s">
        <v>251</v>
      </c>
      <c r="C97" s="1128" t="s">
        <v>1007</v>
      </c>
      <c r="D97" s="120"/>
      <c r="E97" s="252"/>
      <c r="F97" s="252"/>
      <c r="G97" s="252"/>
      <c r="H97" s="252"/>
      <c r="I97" s="252"/>
    </row>
    <row r="98" spans="1:9" x14ac:dyDescent="0.25">
      <c r="A98" s="1126" t="s">
        <v>49</v>
      </c>
      <c r="B98" s="1127" t="s">
        <v>256</v>
      </c>
      <c r="C98" s="1127" t="s">
        <v>258</v>
      </c>
      <c r="D98" s="120"/>
      <c r="E98" s="252"/>
      <c r="F98" s="252"/>
      <c r="G98" s="252"/>
      <c r="H98" s="252"/>
      <c r="I98" s="252"/>
    </row>
    <row r="99" spans="1:9" x14ac:dyDescent="0.25">
      <c r="A99" s="1126" t="s">
        <v>49</v>
      </c>
      <c r="B99" s="1127" t="s">
        <v>256</v>
      </c>
      <c r="C99" s="1127" t="s">
        <v>260</v>
      </c>
      <c r="D99" s="120"/>
      <c r="E99" s="252"/>
      <c r="F99" s="252"/>
      <c r="G99" s="252"/>
      <c r="H99" s="252"/>
      <c r="I99" s="252"/>
    </row>
    <row r="100" spans="1:9" x14ac:dyDescent="0.25">
      <c r="A100" s="1126" t="s">
        <v>49</v>
      </c>
      <c r="B100" s="1127" t="s">
        <v>262</v>
      </c>
      <c r="C100" s="1127" t="s">
        <v>264</v>
      </c>
      <c r="D100" s="120"/>
      <c r="E100" s="252"/>
      <c r="F100" s="252"/>
      <c r="G100" s="252"/>
      <c r="H100" s="252"/>
      <c r="I100" s="252"/>
    </row>
    <row r="101" spans="1:9" x14ac:dyDescent="0.25">
      <c r="A101" s="1126" t="s">
        <v>49</v>
      </c>
      <c r="B101" s="1127" t="s">
        <v>265</v>
      </c>
      <c r="C101" s="1127" t="s">
        <v>267</v>
      </c>
      <c r="D101" s="120"/>
      <c r="E101" s="252"/>
      <c r="F101" s="252"/>
      <c r="G101" s="252"/>
      <c r="H101" s="252"/>
      <c r="I101" s="252"/>
    </row>
    <row r="102" spans="1:9" x14ac:dyDescent="0.25">
      <c r="A102" s="1128" t="s">
        <v>49</v>
      </c>
      <c r="B102" s="1128" t="s">
        <v>265</v>
      </c>
      <c r="C102" s="1128" t="s">
        <v>1021</v>
      </c>
      <c r="D102" s="120"/>
      <c r="E102" s="252"/>
      <c r="F102" s="252"/>
      <c r="G102" s="252"/>
      <c r="H102" s="252"/>
      <c r="I102" s="252"/>
    </row>
    <row r="103" spans="1:9" x14ac:dyDescent="0.25">
      <c r="A103" s="1126" t="s">
        <v>49</v>
      </c>
      <c r="B103" s="1127" t="s">
        <v>269</v>
      </c>
      <c r="C103" s="1127" t="s">
        <v>270</v>
      </c>
      <c r="D103" s="120"/>
      <c r="E103" s="252"/>
      <c r="F103" s="252"/>
      <c r="G103" s="252"/>
      <c r="H103" s="252"/>
      <c r="I103" s="252"/>
    </row>
    <row r="104" spans="1:9" x14ac:dyDescent="0.25">
      <c r="A104" s="1126" t="s">
        <v>49</v>
      </c>
      <c r="B104" s="1127" t="s">
        <v>269</v>
      </c>
      <c r="C104" s="1127" t="s">
        <v>272</v>
      </c>
      <c r="D104" s="120"/>
      <c r="E104" s="252"/>
      <c r="F104" s="252"/>
      <c r="G104" s="252"/>
      <c r="H104" s="252"/>
      <c r="I104" s="252"/>
    </row>
    <row r="105" spans="1:9" x14ac:dyDescent="0.25">
      <c r="A105" s="1126" t="s">
        <v>49</v>
      </c>
      <c r="B105" s="1127" t="s">
        <v>273</v>
      </c>
      <c r="C105" s="1127" t="s">
        <v>275</v>
      </c>
      <c r="D105" s="120"/>
      <c r="E105" s="252"/>
      <c r="F105" s="252"/>
      <c r="G105" s="252"/>
      <c r="H105" s="252"/>
      <c r="I105" s="252"/>
    </row>
    <row r="106" spans="1:9" x14ac:dyDescent="0.25">
      <c r="A106" s="1128" t="s">
        <v>49</v>
      </c>
      <c r="B106" s="1128" t="s">
        <v>273</v>
      </c>
      <c r="C106" s="1128" t="s">
        <v>1023</v>
      </c>
      <c r="D106" s="120"/>
      <c r="E106" s="252"/>
      <c r="F106" s="252"/>
      <c r="G106" s="252"/>
      <c r="H106" s="252"/>
      <c r="I106" s="252"/>
    </row>
    <row r="107" spans="1:9" x14ac:dyDescent="0.25">
      <c r="A107" s="1126" t="s">
        <v>49</v>
      </c>
      <c r="B107" s="1127" t="s">
        <v>273</v>
      </c>
      <c r="C107" s="1127" t="s">
        <v>277</v>
      </c>
      <c r="D107" s="120"/>
      <c r="E107" s="252"/>
      <c r="F107" s="252"/>
      <c r="G107" s="252"/>
      <c r="H107" s="252"/>
      <c r="I107" s="252"/>
    </row>
    <row r="108" spans="1:9" x14ac:dyDescent="0.25">
      <c r="A108" s="1126" t="s">
        <v>49</v>
      </c>
      <c r="B108" s="1127" t="s">
        <v>273</v>
      </c>
      <c r="C108" s="1127" t="s">
        <v>279</v>
      </c>
      <c r="D108" s="120"/>
      <c r="E108" s="252"/>
      <c r="F108" s="252"/>
      <c r="G108" s="252"/>
      <c r="H108" s="252"/>
      <c r="I108" s="252"/>
    </row>
    <row r="109" spans="1:9" x14ac:dyDescent="0.25">
      <c r="A109" s="1126" t="s">
        <v>49</v>
      </c>
      <c r="B109" s="1127" t="s">
        <v>280</v>
      </c>
      <c r="C109" s="1127" t="s">
        <v>281</v>
      </c>
      <c r="D109" s="120"/>
      <c r="E109" s="252"/>
      <c r="F109" s="252"/>
      <c r="G109" s="252"/>
      <c r="H109" s="252"/>
      <c r="I109" s="252"/>
    </row>
    <row r="110" spans="1:9" x14ac:dyDescent="0.25">
      <c r="A110" s="1126" t="s">
        <v>49</v>
      </c>
      <c r="B110" s="1127" t="s">
        <v>283</v>
      </c>
      <c r="C110" s="1127" t="s">
        <v>285</v>
      </c>
      <c r="D110" s="120"/>
      <c r="E110" s="252"/>
      <c r="F110" s="252"/>
      <c r="G110" s="252"/>
      <c r="H110" s="252"/>
      <c r="I110" s="252"/>
    </row>
    <row r="111" spans="1:9" x14ac:dyDescent="0.25">
      <c r="A111" s="1126" t="s">
        <v>49</v>
      </c>
      <c r="B111" s="1127" t="s">
        <v>283</v>
      </c>
      <c r="C111" s="1127" t="s">
        <v>286</v>
      </c>
      <c r="D111" s="120"/>
      <c r="E111" s="252"/>
      <c r="F111" s="252"/>
      <c r="G111" s="252"/>
      <c r="H111" s="252"/>
      <c r="I111" s="252"/>
    </row>
    <row r="112" spans="1:9" x14ac:dyDescent="0.25">
      <c r="A112" s="1126" t="s">
        <v>49</v>
      </c>
      <c r="B112" s="1127" t="s">
        <v>287</v>
      </c>
      <c r="C112" s="1127" t="s">
        <v>288</v>
      </c>
      <c r="D112" s="120"/>
      <c r="E112" s="252"/>
      <c r="F112" s="252"/>
      <c r="G112" s="252"/>
      <c r="H112" s="252"/>
      <c r="I112" s="252"/>
    </row>
    <row r="113" spans="1:9" x14ac:dyDescent="0.25">
      <c r="A113" s="1126" t="s">
        <v>49</v>
      </c>
      <c r="B113" s="1127" t="s">
        <v>290</v>
      </c>
      <c r="C113" s="1127" t="s">
        <v>291</v>
      </c>
      <c r="D113" s="120"/>
      <c r="E113" s="252"/>
      <c r="F113" s="252"/>
      <c r="G113" s="252"/>
      <c r="H113" s="252"/>
      <c r="I113" s="252"/>
    </row>
    <row r="114" spans="1:9" x14ac:dyDescent="0.25">
      <c r="A114" s="1128" t="s">
        <v>1106</v>
      </c>
      <c r="B114" s="1128" t="s">
        <v>1108</v>
      </c>
      <c r="C114" s="1128" t="s">
        <v>1109</v>
      </c>
      <c r="D114" s="120"/>
      <c r="E114" s="252"/>
      <c r="F114" s="252"/>
      <c r="G114" s="252"/>
      <c r="H114" s="252"/>
      <c r="I114" s="252"/>
    </row>
    <row r="115" spans="1:9" x14ac:dyDescent="0.25">
      <c r="A115" s="1128" t="s">
        <v>1106</v>
      </c>
      <c r="B115" s="1128" t="s">
        <v>1108</v>
      </c>
      <c r="C115" s="1128" t="s">
        <v>1110</v>
      </c>
      <c r="D115" s="120"/>
      <c r="E115" s="252"/>
      <c r="F115" s="252"/>
      <c r="G115" s="252"/>
      <c r="H115" s="252"/>
      <c r="I115" s="252"/>
    </row>
    <row r="116" spans="1:9" x14ac:dyDescent="0.25">
      <c r="A116" s="1128" t="s">
        <v>1106</v>
      </c>
      <c r="B116" s="1128" t="s">
        <v>1108</v>
      </c>
      <c r="C116" s="1128" t="s">
        <v>1111</v>
      </c>
      <c r="D116" s="120"/>
      <c r="E116" s="252"/>
      <c r="F116" s="252"/>
      <c r="G116" s="252"/>
      <c r="H116" s="252"/>
      <c r="I116" s="252"/>
    </row>
    <row r="117" spans="1:9" x14ac:dyDescent="0.25">
      <c r="A117" s="1128" t="s">
        <v>1106</v>
      </c>
      <c r="B117" s="1128" t="s">
        <v>1108</v>
      </c>
      <c r="C117" s="1128" t="s">
        <v>1112</v>
      </c>
      <c r="D117" s="120"/>
      <c r="E117" s="252"/>
      <c r="F117" s="252"/>
      <c r="G117" s="252"/>
      <c r="H117" s="252"/>
      <c r="I117" s="252"/>
    </row>
    <row r="118" spans="1:9" x14ac:dyDescent="0.25">
      <c r="A118" s="1128" t="s">
        <v>1106</v>
      </c>
      <c r="B118" s="1128" t="s">
        <v>1108</v>
      </c>
      <c r="C118" s="1128" t="s">
        <v>1113</v>
      </c>
      <c r="D118" s="120"/>
      <c r="E118" s="252"/>
      <c r="F118" s="252"/>
      <c r="G118" s="252"/>
      <c r="H118" s="252"/>
      <c r="I118" s="252"/>
    </row>
    <row r="119" spans="1:9" x14ac:dyDescent="0.25">
      <c r="A119" s="1128" t="s">
        <v>1106</v>
      </c>
      <c r="B119" s="1128" t="s">
        <v>1108</v>
      </c>
      <c r="C119" s="1128" t="s">
        <v>1114</v>
      </c>
      <c r="D119" s="120"/>
      <c r="E119" s="252"/>
      <c r="F119" s="252"/>
      <c r="G119" s="252"/>
      <c r="H119" s="252"/>
      <c r="I119" s="252"/>
    </row>
    <row r="120" spans="1:9" x14ac:dyDescent="0.25">
      <c r="A120" s="1128" t="s">
        <v>49</v>
      </c>
      <c r="B120" s="1128" t="s">
        <v>1127</v>
      </c>
      <c r="C120" s="1128" t="s">
        <v>1128</v>
      </c>
      <c r="D120" s="120"/>
      <c r="E120" s="252"/>
      <c r="F120" s="252"/>
      <c r="G120" s="252"/>
      <c r="H120" s="252"/>
      <c r="I120" s="252"/>
    </row>
    <row r="121" spans="1:9" x14ac:dyDescent="0.25">
      <c r="A121" s="1128" t="s">
        <v>49</v>
      </c>
      <c r="B121" s="1128" t="s">
        <v>1127</v>
      </c>
      <c r="C121" s="1128" t="s">
        <v>1129</v>
      </c>
      <c r="D121" s="120"/>
      <c r="E121" s="252"/>
      <c r="F121" s="252"/>
      <c r="G121" s="252"/>
      <c r="H121" s="252"/>
      <c r="I121" s="252"/>
    </row>
    <row r="122" spans="1:9" x14ac:dyDescent="0.25">
      <c r="A122" s="1128" t="s">
        <v>49</v>
      </c>
      <c r="B122" s="1128" t="s">
        <v>1127</v>
      </c>
      <c r="C122" s="1128" t="s">
        <v>1130</v>
      </c>
      <c r="D122" s="120"/>
      <c r="E122" s="252"/>
      <c r="F122" s="252"/>
      <c r="G122" s="252"/>
      <c r="H122" s="252"/>
      <c r="I122" s="252"/>
    </row>
    <row r="123" spans="1:9" x14ac:dyDescent="0.25">
      <c r="A123" s="1128" t="s">
        <v>49</v>
      </c>
      <c r="B123" s="1128" t="s">
        <v>1127</v>
      </c>
      <c r="C123" s="1128" t="s">
        <v>1131</v>
      </c>
      <c r="D123" s="120"/>
      <c r="E123" s="252"/>
      <c r="F123" s="252"/>
      <c r="G123" s="252"/>
      <c r="H123" s="252"/>
      <c r="I123" s="252"/>
    </row>
    <row r="124" spans="1:9" x14ac:dyDescent="0.25">
      <c r="A124" s="1128" t="s">
        <v>49</v>
      </c>
      <c r="B124" s="1128" t="s">
        <v>1127</v>
      </c>
      <c r="C124" s="1128" t="s">
        <v>1132</v>
      </c>
      <c r="D124" s="120"/>
      <c r="E124" s="252"/>
      <c r="F124" s="252"/>
      <c r="G124" s="252"/>
      <c r="H124" s="252"/>
      <c r="I124" s="252"/>
    </row>
    <row r="125" spans="1:9" x14ac:dyDescent="0.25">
      <c r="A125" s="1128" t="s">
        <v>49</v>
      </c>
      <c r="B125" s="1128" t="s">
        <v>1127</v>
      </c>
      <c r="C125" s="1128" t="s">
        <v>1133</v>
      </c>
      <c r="D125" s="120"/>
      <c r="E125" s="252"/>
      <c r="F125" s="252"/>
      <c r="G125" s="252"/>
      <c r="H125" s="252"/>
      <c r="I125" s="252"/>
    </row>
    <row r="126" spans="1:9" x14ac:dyDescent="0.25">
      <c r="A126" s="1128" t="s">
        <v>49</v>
      </c>
      <c r="B126" s="1128" t="s">
        <v>1127</v>
      </c>
      <c r="C126" s="1128" t="s">
        <v>1135</v>
      </c>
      <c r="D126" s="120"/>
      <c r="E126" s="120"/>
      <c r="F126" s="120"/>
      <c r="G126" s="120"/>
      <c r="H126" s="120"/>
      <c r="I126" s="120"/>
    </row>
    <row r="127" spans="1:9" x14ac:dyDescent="0.25">
      <c r="A127" s="1128" t="s">
        <v>49</v>
      </c>
      <c r="B127" s="1128" t="s">
        <v>1127</v>
      </c>
      <c r="C127" s="1128" t="s">
        <v>1137</v>
      </c>
      <c r="D127" s="120"/>
      <c r="E127" s="120"/>
      <c r="F127" s="120"/>
      <c r="G127" s="120"/>
      <c r="H127" s="120"/>
      <c r="I127" s="120"/>
    </row>
    <row r="128" spans="1:9" x14ac:dyDescent="0.25">
      <c r="A128" s="1128" t="s">
        <v>49</v>
      </c>
      <c r="B128" s="1128" t="s">
        <v>1127</v>
      </c>
      <c r="C128" s="1128" t="s">
        <v>1138</v>
      </c>
      <c r="D128" s="120"/>
      <c r="E128" s="252"/>
      <c r="F128" s="252"/>
      <c r="G128" s="252"/>
      <c r="H128" s="252"/>
      <c r="I128" s="252"/>
    </row>
    <row r="129" spans="1:9" x14ac:dyDescent="0.25">
      <c r="A129" s="1126" t="s">
        <v>49</v>
      </c>
      <c r="B129" s="1127" t="s">
        <v>292</v>
      </c>
      <c r="C129" s="1127" t="s">
        <v>294</v>
      </c>
      <c r="D129" s="120"/>
      <c r="E129" s="252"/>
      <c r="F129" s="252"/>
      <c r="G129" s="252"/>
      <c r="H129" s="252"/>
      <c r="I129" s="252"/>
    </row>
    <row r="130" spans="1:9" x14ac:dyDescent="0.25">
      <c r="A130" s="1126" t="s">
        <v>49</v>
      </c>
      <c r="B130" s="1127" t="s">
        <v>292</v>
      </c>
      <c r="C130" s="1127" t="s">
        <v>295</v>
      </c>
      <c r="D130" s="120"/>
      <c r="E130" s="120"/>
      <c r="F130" s="120"/>
      <c r="G130" s="120"/>
      <c r="H130" s="120"/>
      <c r="I130" s="120"/>
    </row>
    <row r="131" spans="1:9" x14ac:dyDescent="0.25">
      <c r="A131" s="1126" t="s">
        <v>49</v>
      </c>
      <c r="B131" s="1127" t="s">
        <v>292</v>
      </c>
      <c r="C131" s="1127" t="s">
        <v>297</v>
      </c>
      <c r="D131" s="120"/>
      <c r="E131" s="252"/>
      <c r="F131" s="252"/>
      <c r="G131" s="252"/>
      <c r="H131" s="252"/>
      <c r="I131" s="252"/>
    </row>
    <row r="132" spans="1:9" x14ac:dyDescent="0.25">
      <c r="A132" s="1126" t="s">
        <v>49</v>
      </c>
      <c r="B132" s="1127" t="s">
        <v>292</v>
      </c>
      <c r="C132" s="1127" t="s">
        <v>298</v>
      </c>
      <c r="D132" s="120"/>
      <c r="E132" s="252"/>
      <c r="F132" s="252"/>
      <c r="G132" s="252"/>
      <c r="H132" s="252"/>
      <c r="I132" s="252"/>
    </row>
    <row r="133" spans="1:9" x14ac:dyDescent="0.25">
      <c r="A133" s="1126" t="s">
        <v>49</v>
      </c>
      <c r="B133" s="1127" t="s">
        <v>299</v>
      </c>
      <c r="C133" s="1127" t="s">
        <v>300</v>
      </c>
      <c r="D133" s="120"/>
      <c r="E133" s="252"/>
      <c r="F133" s="252"/>
      <c r="G133" s="252"/>
      <c r="H133" s="252"/>
      <c r="I133" s="252"/>
    </row>
    <row r="134" spans="1:9" x14ac:dyDescent="0.25">
      <c r="A134" s="1126" t="s">
        <v>49</v>
      </c>
      <c r="B134" s="1127" t="s">
        <v>299</v>
      </c>
      <c r="C134" s="1127" t="s">
        <v>302</v>
      </c>
      <c r="D134" s="120"/>
      <c r="E134" s="252"/>
      <c r="F134" s="252"/>
      <c r="G134" s="252"/>
      <c r="H134" s="252"/>
      <c r="I134" s="252"/>
    </row>
    <row r="135" spans="1:9" x14ac:dyDescent="0.25">
      <c r="A135" s="1128" t="s">
        <v>49</v>
      </c>
      <c r="B135" s="1128" t="s">
        <v>1167</v>
      </c>
      <c r="C135" s="1128" t="s">
        <v>1168</v>
      </c>
      <c r="D135" s="120"/>
      <c r="E135" s="252"/>
      <c r="F135" s="252"/>
      <c r="G135" s="252"/>
      <c r="H135" s="252"/>
      <c r="I135" s="252"/>
    </row>
    <row r="136" spans="1:9" x14ac:dyDescent="0.25">
      <c r="A136" s="1128" t="s">
        <v>49</v>
      </c>
      <c r="B136" s="1128" t="s">
        <v>1167</v>
      </c>
      <c r="C136" s="1128" t="s">
        <v>1169</v>
      </c>
      <c r="D136" s="120"/>
      <c r="E136" s="252"/>
      <c r="F136" s="252"/>
      <c r="G136" s="252"/>
      <c r="H136" s="252"/>
      <c r="I136" s="252"/>
    </row>
    <row r="137" spans="1:9" x14ac:dyDescent="0.25">
      <c r="A137" s="1128" t="s">
        <v>49</v>
      </c>
      <c r="B137" s="1128" t="s">
        <v>1167</v>
      </c>
      <c r="C137" s="1128" t="s">
        <v>1170</v>
      </c>
      <c r="D137" s="120"/>
      <c r="E137" s="252"/>
      <c r="F137" s="252"/>
      <c r="G137" s="252"/>
      <c r="H137" s="252"/>
      <c r="I137" s="252"/>
    </row>
    <row r="138" spans="1:9" x14ac:dyDescent="0.25">
      <c r="A138" s="1128" t="s">
        <v>49</v>
      </c>
      <c r="B138" s="1128" t="s">
        <v>1167</v>
      </c>
      <c r="C138" s="1128" t="s">
        <v>1172</v>
      </c>
      <c r="D138" s="120"/>
      <c r="E138" s="252"/>
      <c r="F138" s="252"/>
      <c r="G138" s="252"/>
      <c r="H138" s="252"/>
      <c r="I138" s="252"/>
    </row>
    <row r="139" spans="1:9" x14ac:dyDescent="0.25">
      <c r="A139" s="1126" t="s">
        <v>49</v>
      </c>
      <c r="B139" s="1127" t="s">
        <v>304</v>
      </c>
      <c r="C139" s="1127" t="s">
        <v>306</v>
      </c>
      <c r="D139" s="120"/>
      <c r="E139" s="252"/>
      <c r="F139" s="252"/>
      <c r="G139" s="252"/>
      <c r="H139" s="252"/>
      <c r="I139" s="252"/>
    </row>
    <row r="140" spans="1:9" x14ac:dyDescent="0.25">
      <c r="A140" s="1126" t="s">
        <v>49</v>
      </c>
      <c r="B140" s="1127" t="s">
        <v>307</v>
      </c>
      <c r="C140" s="1127" t="s">
        <v>308</v>
      </c>
      <c r="D140" s="120"/>
      <c r="E140" s="252"/>
      <c r="F140" s="252"/>
      <c r="G140" s="252"/>
      <c r="H140" s="252"/>
      <c r="I140" s="252"/>
    </row>
    <row r="141" spans="1:9" x14ac:dyDescent="0.25">
      <c r="A141" s="1126" t="s">
        <v>49</v>
      </c>
      <c r="B141" s="1127" t="s">
        <v>307</v>
      </c>
      <c r="C141" s="1127" t="s">
        <v>310</v>
      </c>
      <c r="D141" s="120"/>
      <c r="E141" s="252"/>
      <c r="F141" s="252"/>
      <c r="G141" s="252"/>
      <c r="H141" s="252"/>
      <c r="I141" s="252"/>
    </row>
    <row r="142" spans="1:9" x14ac:dyDescent="0.25">
      <c r="A142" s="1126" t="s">
        <v>49</v>
      </c>
      <c r="B142" s="1127" t="s">
        <v>307</v>
      </c>
      <c r="C142" s="1127" t="s">
        <v>312</v>
      </c>
      <c r="D142" s="120"/>
      <c r="E142" s="252"/>
      <c r="F142" s="252"/>
      <c r="G142" s="252"/>
      <c r="H142" s="252"/>
      <c r="I142" s="252"/>
    </row>
    <row r="143" spans="1:9" x14ac:dyDescent="0.25">
      <c r="A143" s="1126" t="s">
        <v>49</v>
      </c>
      <c r="B143" s="1127" t="s">
        <v>307</v>
      </c>
      <c r="C143" s="1127" t="s">
        <v>313</v>
      </c>
      <c r="D143" s="120"/>
      <c r="E143" s="252"/>
      <c r="F143" s="252"/>
      <c r="G143" s="252"/>
      <c r="H143" s="252"/>
      <c r="I143" s="252"/>
    </row>
    <row r="144" spans="1:9" x14ac:dyDescent="0.25">
      <c r="A144" s="1126" t="s">
        <v>49</v>
      </c>
      <c r="B144" s="1127" t="s">
        <v>307</v>
      </c>
      <c r="C144" s="1127" t="s">
        <v>315</v>
      </c>
      <c r="D144" s="120"/>
      <c r="E144" s="252"/>
      <c r="F144" s="252"/>
      <c r="G144" s="252"/>
      <c r="H144" s="252"/>
      <c r="I144" s="252"/>
    </row>
    <row r="145" spans="1:9" x14ac:dyDescent="0.25">
      <c r="A145" s="1126" t="s">
        <v>49</v>
      </c>
      <c r="B145" s="1127" t="s">
        <v>316</v>
      </c>
      <c r="C145" s="1127" t="s">
        <v>318</v>
      </c>
      <c r="D145" s="120"/>
      <c r="E145" s="120"/>
      <c r="F145" s="120"/>
      <c r="G145" s="120"/>
      <c r="H145" s="120"/>
      <c r="I145" s="120"/>
    </row>
    <row r="146" spans="1:9" x14ac:dyDescent="0.25">
      <c r="A146" s="1126" t="s">
        <v>49</v>
      </c>
      <c r="B146" s="1127" t="s">
        <v>316</v>
      </c>
      <c r="C146" s="1127" t="s">
        <v>320</v>
      </c>
      <c r="D146" s="120"/>
      <c r="E146" s="252"/>
      <c r="F146" s="252"/>
      <c r="G146" s="252"/>
      <c r="H146" s="252"/>
      <c r="I146" s="252"/>
    </row>
    <row r="147" spans="1:9" x14ac:dyDescent="0.25">
      <c r="A147" s="1126" t="s">
        <v>49</v>
      </c>
      <c r="B147" s="1127" t="s">
        <v>316</v>
      </c>
      <c r="C147" s="1127" t="s">
        <v>322</v>
      </c>
      <c r="D147" s="120"/>
      <c r="E147" s="252"/>
      <c r="F147" s="252"/>
      <c r="G147" s="252"/>
      <c r="H147" s="252"/>
      <c r="I147" s="252"/>
    </row>
    <row r="148" spans="1:9" x14ac:dyDescent="0.25">
      <c r="A148" s="1126" t="s">
        <v>49</v>
      </c>
      <c r="B148" s="1127" t="s">
        <v>316</v>
      </c>
      <c r="C148" s="1127" t="s">
        <v>323</v>
      </c>
      <c r="D148" s="120"/>
      <c r="E148" s="252"/>
      <c r="F148" s="252"/>
      <c r="G148" s="252"/>
      <c r="H148" s="252"/>
      <c r="I148" s="252"/>
    </row>
    <row r="149" spans="1:9" x14ac:dyDescent="0.25">
      <c r="A149" s="1128" t="s">
        <v>49</v>
      </c>
      <c r="B149" s="1128" t="s">
        <v>59</v>
      </c>
      <c r="C149" s="1128" t="s">
        <v>1192</v>
      </c>
      <c r="D149" s="120"/>
      <c r="E149" s="120"/>
      <c r="F149" s="120"/>
      <c r="G149" s="120"/>
      <c r="H149" s="120"/>
      <c r="I149" s="120"/>
    </row>
    <row r="150" spans="1:9" x14ac:dyDescent="0.25">
      <c r="A150" s="1126" t="s">
        <v>49</v>
      </c>
      <c r="B150" s="1127" t="s">
        <v>59</v>
      </c>
      <c r="C150" s="1127" t="s">
        <v>325</v>
      </c>
      <c r="D150" s="120"/>
      <c r="E150" s="252"/>
      <c r="F150" s="252"/>
      <c r="G150" s="252"/>
      <c r="H150" s="252"/>
      <c r="I150" s="252"/>
    </row>
    <row r="151" spans="1:9" x14ac:dyDescent="0.25">
      <c r="A151" s="1128" t="s">
        <v>49</v>
      </c>
      <c r="B151" s="1128" t="s">
        <v>59</v>
      </c>
      <c r="C151" s="1128" t="s">
        <v>61</v>
      </c>
      <c r="D151" s="120"/>
      <c r="E151" s="120"/>
      <c r="F151" s="120"/>
      <c r="G151" s="120"/>
      <c r="H151" s="120"/>
      <c r="I151" s="120"/>
    </row>
    <row r="152" spans="1:9" x14ac:dyDescent="0.25">
      <c r="A152" s="1128" t="s">
        <v>49</v>
      </c>
      <c r="B152" s="1128" t="s">
        <v>59</v>
      </c>
      <c r="C152" s="1128" t="s">
        <v>1193</v>
      </c>
      <c r="D152" s="120"/>
      <c r="E152" s="252"/>
      <c r="F152" s="252"/>
      <c r="G152" s="252"/>
      <c r="H152" s="252"/>
      <c r="I152" s="252"/>
    </row>
    <row r="153" spans="1:9" x14ac:dyDescent="0.25">
      <c r="A153" s="1128" t="s">
        <v>49</v>
      </c>
      <c r="B153" s="1128" t="s">
        <v>59</v>
      </c>
      <c r="C153" s="1128" t="s">
        <v>1194</v>
      </c>
      <c r="D153" s="120"/>
      <c r="E153" s="252"/>
      <c r="F153" s="252"/>
      <c r="G153" s="252"/>
      <c r="H153" s="252"/>
      <c r="I153" s="252"/>
    </row>
    <row r="154" spans="1:9" x14ac:dyDescent="0.25">
      <c r="A154" s="1126" t="s">
        <v>49</v>
      </c>
      <c r="B154" s="1127" t="s">
        <v>326</v>
      </c>
      <c r="C154" s="1127" t="s">
        <v>328</v>
      </c>
      <c r="D154" s="120"/>
      <c r="E154" s="252"/>
      <c r="F154" s="252"/>
      <c r="G154" s="252"/>
      <c r="H154" s="252"/>
      <c r="I154" s="252"/>
    </row>
    <row r="155" spans="1:9" x14ac:dyDescent="0.25">
      <c r="A155" s="1128" t="s">
        <v>49</v>
      </c>
      <c r="B155" s="1128" t="s">
        <v>326</v>
      </c>
      <c r="C155" s="1128" t="s">
        <v>1195</v>
      </c>
      <c r="D155" s="120"/>
      <c r="E155" s="252"/>
      <c r="F155" s="252"/>
      <c r="G155" s="252"/>
      <c r="H155" s="252"/>
      <c r="I155" s="252"/>
    </row>
    <row r="156" spans="1:9" x14ac:dyDescent="0.25">
      <c r="A156" s="1128" t="s">
        <v>49</v>
      </c>
      <c r="B156" s="1128" t="s">
        <v>326</v>
      </c>
      <c r="C156" s="1128" t="s">
        <v>1197</v>
      </c>
      <c r="D156" s="120"/>
      <c r="E156" s="252"/>
      <c r="F156" s="252"/>
      <c r="G156" s="252"/>
      <c r="H156" s="252"/>
      <c r="I156" s="252"/>
    </row>
    <row r="157" spans="1:9" x14ac:dyDescent="0.25">
      <c r="A157" s="1128" t="s">
        <v>49</v>
      </c>
      <c r="B157" s="1128" t="s">
        <v>326</v>
      </c>
      <c r="C157" s="1128" t="s">
        <v>1198</v>
      </c>
      <c r="D157" s="120"/>
      <c r="E157" s="252"/>
      <c r="F157" s="252"/>
      <c r="G157" s="252"/>
      <c r="H157" s="252"/>
      <c r="I157" s="252"/>
    </row>
    <row r="158" spans="1:9" x14ac:dyDescent="0.25">
      <c r="A158" s="1128" t="s">
        <v>49</v>
      </c>
      <c r="B158" s="1128" t="s">
        <v>326</v>
      </c>
      <c r="C158" s="1128" t="s">
        <v>1199</v>
      </c>
      <c r="D158" s="120"/>
      <c r="E158" s="252"/>
      <c r="F158" s="252"/>
      <c r="G158" s="252"/>
      <c r="H158" s="252"/>
      <c r="I158" s="252"/>
    </row>
    <row r="159" spans="1:9" x14ac:dyDescent="0.25">
      <c r="A159" s="1128" t="s">
        <v>49</v>
      </c>
      <c r="B159" s="1128" t="s">
        <v>326</v>
      </c>
      <c r="C159" s="1128" t="s">
        <v>1200</v>
      </c>
      <c r="D159" s="120"/>
      <c r="E159" s="252"/>
      <c r="F159" s="252"/>
      <c r="G159" s="252"/>
      <c r="H159" s="252"/>
      <c r="I159" s="252"/>
    </row>
    <row r="160" spans="1:9" x14ac:dyDescent="0.25">
      <c r="A160" s="1128" t="s">
        <v>49</v>
      </c>
      <c r="B160" s="1128" t="s">
        <v>326</v>
      </c>
      <c r="C160" s="1128" t="s">
        <v>1201</v>
      </c>
      <c r="D160" s="120"/>
      <c r="E160" s="252"/>
      <c r="F160" s="252"/>
      <c r="G160" s="252"/>
      <c r="H160" s="252"/>
      <c r="I160" s="252"/>
    </row>
    <row r="161" spans="1:9" x14ac:dyDescent="0.25">
      <c r="A161" s="1128" t="s">
        <v>49</v>
      </c>
      <c r="B161" s="1128" t="s">
        <v>326</v>
      </c>
      <c r="C161" s="1128" t="s">
        <v>1202</v>
      </c>
      <c r="D161" s="120"/>
      <c r="E161" s="252"/>
      <c r="F161" s="252"/>
      <c r="G161" s="252"/>
      <c r="H161" s="252"/>
      <c r="I161" s="252"/>
    </row>
    <row r="162" spans="1:9" x14ac:dyDescent="0.25">
      <c r="A162" s="1126" t="s">
        <v>49</v>
      </c>
      <c r="B162" s="1127" t="s">
        <v>330</v>
      </c>
      <c r="C162" s="1127" t="s">
        <v>331</v>
      </c>
      <c r="D162" s="120"/>
      <c r="E162" s="252"/>
      <c r="F162" s="252"/>
      <c r="G162" s="252"/>
      <c r="H162" s="252"/>
      <c r="I162" s="252"/>
    </row>
    <row r="163" spans="1:9" x14ac:dyDescent="0.25">
      <c r="A163" s="1126" t="s">
        <v>49</v>
      </c>
      <c r="B163" s="1127" t="s">
        <v>330</v>
      </c>
      <c r="C163" s="1127" t="s">
        <v>332</v>
      </c>
      <c r="D163" s="120"/>
      <c r="E163" s="252"/>
      <c r="F163" s="252"/>
      <c r="G163" s="252"/>
      <c r="H163" s="252"/>
      <c r="I163" s="252"/>
    </row>
    <row r="164" spans="1:9" x14ac:dyDescent="0.25">
      <c r="A164" s="1126" t="s">
        <v>49</v>
      </c>
      <c r="B164" s="1127" t="s">
        <v>330</v>
      </c>
      <c r="C164" s="1127" t="s">
        <v>334</v>
      </c>
      <c r="D164" s="120"/>
      <c r="E164" s="252"/>
      <c r="F164" s="252"/>
      <c r="G164" s="252"/>
      <c r="H164" s="252"/>
      <c r="I164" s="252"/>
    </row>
    <row r="165" spans="1:9" x14ac:dyDescent="0.25">
      <c r="A165" s="1126" t="s">
        <v>49</v>
      </c>
      <c r="B165" s="1127" t="s">
        <v>335</v>
      </c>
      <c r="C165" s="1127" t="s">
        <v>337</v>
      </c>
      <c r="D165" s="120"/>
      <c r="E165" s="252"/>
      <c r="F165" s="252"/>
      <c r="G165" s="252"/>
      <c r="H165" s="252"/>
      <c r="I165" s="252"/>
    </row>
    <row r="166" spans="1:9" x14ac:dyDescent="0.25">
      <c r="A166" s="1128" t="s">
        <v>49</v>
      </c>
      <c r="B166" s="1128" t="s">
        <v>335</v>
      </c>
      <c r="C166" s="1128" t="s">
        <v>1204</v>
      </c>
      <c r="D166" s="120"/>
      <c r="E166" s="252"/>
      <c r="F166" s="252"/>
      <c r="G166" s="252"/>
      <c r="H166" s="252"/>
      <c r="I166" s="252"/>
    </row>
    <row r="167" spans="1:9" x14ac:dyDescent="0.25">
      <c r="A167" s="1128" t="s">
        <v>49</v>
      </c>
      <c r="B167" s="1128" t="s">
        <v>1211</v>
      </c>
      <c r="C167" s="1128" t="s">
        <v>1212</v>
      </c>
      <c r="D167" s="120"/>
      <c r="E167" s="252"/>
      <c r="F167" s="252"/>
      <c r="G167" s="252"/>
      <c r="H167" s="252"/>
      <c r="I167" s="252"/>
    </row>
    <row r="168" spans="1:9" x14ac:dyDescent="0.25">
      <c r="A168" s="1128" t="s">
        <v>49</v>
      </c>
      <c r="B168" s="1128" t="s">
        <v>1211</v>
      </c>
      <c r="C168" s="1128" t="s">
        <v>1215</v>
      </c>
      <c r="D168" s="120"/>
      <c r="E168" s="252"/>
      <c r="F168" s="252"/>
      <c r="G168" s="252"/>
      <c r="H168" s="252"/>
      <c r="I168" s="252"/>
    </row>
    <row r="169" spans="1:9" x14ac:dyDescent="0.25">
      <c r="A169" s="1128" t="s">
        <v>49</v>
      </c>
      <c r="B169" s="1128" t="s">
        <v>1211</v>
      </c>
      <c r="C169" s="1128" t="s">
        <v>1217</v>
      </c>
      <c r="D169" s="120"/>
      <c r="E169" s="252"/>
      <c r="F169" s="252"/>
      <c r="G169" s="252"/>
      <c r="H169" s="252"/>
      <c r="I169" s="252"/>
    </row>
    <row r="170" spans="1:9" x14ac:dyDescent="0.25">
      <c r="A170" s="1128" t="s">
        <v>49</v>
      </c>
      <c r="B170" s="1128" t="s">
        <v>1211</v>
      </c>
      <c r="C170" s="1128" t="s">
        <v>1219</v>
      </c>
      <c r="D170" s="120"/>
      <c r="E170" s="252"/>
      <c r="F170" s="252"/>
      <c r="G170" s="252"/>
      <c r="H170" s="252"/>
      <c r="I170" s="252"/>
    </row>
    <row r="171" spans="1:9" x14ac:dyDescent="0.25">
      <c r="A171" s="1128" t="s">
        <v>49</v>
      </c>
      <c r="B171" s="1128" t="s">
        <v>1211</v>
      </c>
      <c r="C171" s="1128" t="s">
        <v>1221</v>
      </c>
      <c r="D171" s="120"/>
      <c r="E171" s="252"/>
      <c r="F171" s="252"/>
      <c r="G171" s="252"/>
      <c r="H171" s="252"/>
      <c r="I171" s="252"/>
    </row>
    <row r="172" spans="1:9" x14ac:dyDescent="0.25">
      <c r="A172" s="1128" t="s">
        <v>49</v>
      </c>
      <c r="B172" s="1128" t="s">
        <v>1211</v>
      </c>
      <c r="C172" s="1128" t="s">
        <v>1222</v>
      </c>
      <c r="D172" s="120"/>
      <c r="E172" s="252"/>
      <c r="F172" s="252"/>
      <c r="G172" s="252"/>
      <c r="H172" s="252"/>
      <c r="I172" s="252"/>
    </row>
    <row r="173" spans="1:9" x14ac:dyDescent="0.25">
      <c r="A173" s="1128" t="s">
        <v>49</v>
      </c>
      <c r="B173" s="1128" t="s">
        <v>1211</v>
      </c>
      <c r="C173" s="1128" t="s">
        <v>1224</v>
      </c>
      <c r="D173" s="120"/>
      <c r="E173" s="252"/>
      <c r="F173" s="252"/>
      <c r="G173" s="252"/>
      <c r="H173" s="252"/>
      <c r="I173" s="252"/>
    </row>
    <row r="174" spans="1:9" x14ac:dyDescent="0.25">
      <c r="A174" s="1128" t="s">
        <v>49</v>
      </c>
      <c r="B174" s="1128" t="s">
        <v>1230</v>
      </c>
      <c r="C174" s="1128" t="s">
        <v>1231</v>
      </c>
      <c r="D174" s="120"/>
      <c r="E174" s="252"/>
      <c r="F174" s="252"/>
      <c r="G174" s="252"/>
      <c r="H174" s="252"/>
      <c r="I174" s="252"/>
    </row>
    <row r="175" spans="1:9" x14ac:dyDescent="0.25">
      <c r="A175" s="1126" t="s">
        <v>49</v>
      </c>
      <c r="B175" s="1127" t="s">
        <v>339</v>
      </c>
      <c r="C175" s="1127" t="s">
        <v>341</v>
      </c>
      <c r="D175" s="120"/>
      <c r="E175" s="252"/>
      <c r="F175" s="252"/>
      <c r="G175" s="252"/>
      <c r="H175" s="252"/>
      <c r="I175" s="252"/>
    </row>
    <row r="176" spans="1:9" x14ac:dyDescent="0.25">
      <c r="A176" s="1128" t="s">
        <v>49</v>
      </c>
      <c r="B176" s="1128" t="s">
        <v>1232</v>
      </c>
      <c r="C176" s="1128" t="s">
        <v>1233</v>
      </c>
      <c r="D176" s="120"/>
      <c r="E176" s="252"/>
      <c r="F176" s="252"/>
      <c r="G176" s="252"/>
      <c r="H176" s="252"/>
      <c r="I176" s="252"/>
    </row>
    <row r="177" spans="1:9" x14ac:dyDescent="0.25">
      <c r="A177" s="1128" t="s">
        <v>49</v>
      </c>
      <c r="B177" s="1128" t="s">
        <v>1232</v>
      </c>
      <c r="C177" s="1128" t="s">
        <v>1236</v>
      </c>
      <c r="D177" s="120"/>
      <c r="E177" s="252"/>
      <c r="F177" s="252"/>
      <c r="G177" s="252"/>
      <c r="H177" s="252"/>
      <c r="I177" s="252"/>
    </row>
    <row r="178" spans="1:9" x14ac:dyDescent="0.25">
      <c r="A178" s="1128" t="s">
        <v>49</v>
      </c>
      <c r="B178" s="1128" t="s">
        <v>1232</v>
      </c>
      <c r="C178" s="1128" t="s">
        <v>1239</v>
      </c>
      <c r="D178" s="120"/>
      <c r="E178" s="252"/>
      <c r="F178" s="252"/>
      <c r="G178" s="252"/>
      <c r="H178" s="252"/>
      <c r="I178" s="252"/>
    </row>
    <row r="179" spans="1:9" x14ac:dyDescent="0.25">
      <c r="A179" s="1128" t="s">
        <v>49</v>
      </c>
      <c r="B179" s="1128" t="s">
        <v>1240</v>
      </c>
      <c r="C179" s="1128" t="s">
        <v>1241</v>
      </c>
      <c r="D179" s="120"/>
      <c r="E179" s="252"/>
      <c r="F179" s="252"/>
      <c r="G179" s="252"/>
      <c r="H179" s="252"/>
      <c r="I179" s="252"/>
    </row>
    <row r="180" spans="1:9" x14ac:dyDescent="0.25">
      <c r="A180" s="1128" t="s">
        <v>49</v>
      </c>
      <c r="B180" s="1128" t="s">
        <v>1240</v>
      </c>
      <c r="C180" s="1128" t="s">
        <v>1242</v>
      </c>
      <c r="D180" s="120"/>
      <c r="E180" s="120"/>
      <c r="F180" s="120"/>
      <c r="G180" s="120"/>
      <c r="H180" s="120"/>
      <c r="I180" s="120"/>
    </row>
    <row r="181" spans="1:9" x14ac:dyDescent="0.25">
      <c r="A181" s="1128" t="s">
        <v>49</v>
      </c>
      <c r="B181" s="1128" t="s">
        <v>1240</v>
      </c>
      <c r="C181" s="1128" t="s">
        <v>1243</v>
      </c>
      <c r="D181" s="120"/>
      <c r="E181" s="120"/>
      <c r="F181" s="120"/>
      <c r="G181" s="120"/>
      <c r="H181" s="120"/>
      <c r="I181" s="120"/>
    </row>
    <row r="182" spans="1:9" x14ac:dyDescent="0.25">
      <c r="A182" s="1128" t="s">
        <v>49</v>
      </c>
      <c r="B182" s="1128" t="s">
        <v>1240</v>
      </c>
      <c r="C182" s="1128" t="s">
        <v>1245</v>
      </c>
      <c r="D182" s="120"/>
      <c r="E182" s="252"/>
      <c r="F182" s="252"/>
      <c r="G182" s="252"/>
      <c r="H182" s="252"/>
      <c r="I182" s="252"/>
    </row>
    <row r="183" spans="1:9" x14ac:dyDescent="0.25">
      <c r="A183" s="1126" t="s">
        <v>49</v>
      </c>
      <c r="B183" s="1127" t="s">
        <v>343</v>
      </c>
      <c r="C183" s="1127" t="s">
        <v>344</v>
      </c>
      <c r="D183" s="120"/>
      <c r="E183" s="252"/>
      <c r="F183" s="252"/>
      <c r="G183" s="252"/>
      <c r="H183" s="252"/>
      <c r="I183" s="252"/>
    </row>
    <row r="184" spans="1:9" x14ac:dyDescent="0.25">
      <c r="A184" s="1128" t="s">
        <v>49</v>
      </c>
      <c r="B184" s="1128" t="s">
        <v>343</v>
      </c>
      <c r="C184" s="1128" t="s">
        <v>1246</v>
      </c>
      <c r="D184" s="120"/>
      <c r="E184" s="252"/>
      <c r="F184" s="252"/>
      <c r="G184" s="252"/>
      <c r="H184" s="252"/>
      <c r="I184" s="252"/>
    </row>
    <row r="185" spans="1:9" x14ac:dyDescent="0.25">
      <c r="A185" s="1126" t="s">
        <v>49</v>
      </c>
      <c r="B185" s="1127" t="s">
        <v>63</v>
      </c>
      <c r="C185" s="1127" t="s">
        <v>345</v>
      </c>
      <c r="D185" s="120"/>
      <c r="E185" s="252"/>
      <c r="F185" s="252"/>
      <c r="G185" s="252"/>
      <c r="H185" s="252"/>
      <c r="I185" s="252"/>
    </row>
    <row r="186" spans="1:9" x14ac:dyDescent="0.25">
      <c r="A186" s="1128" t="s">
        <v>49</v>
      </c>
      <c r="B186" s="1128" t="s">
        <v>63</v>
      </c>
      <c r="C186" s="1128" t="s">
        <v>1248</v>
      </c>
      <c r="D186" s="120"/>
      <c r="E186" s="252"/>
      <c r="F186" s="252"/>
      <c r="G186" s="252"/>
      <c r="H186" s="252"/>
      <c r="I186" s="252"/>
    </row>
    <row r="187" spans="1:9" x14ac:dyDescent="0.25">
      <c r="A187" s="1126" t="s">
        <v>49</v>
      </c>
      <c r="B187" s="1127" t="s">
        <v>63</v>
      </c>
      <c r="C187" s="1127" t="s">
        <v>347</v>
      </c>
      <c r="D187" s="120"/>
      <c r="E187" s="252"/>
      <c r="F187" s="252"/>
      <c r="G187" s="252"/>
      <c r="H187" s="252"/>
      <c r="I187" s="252"/>
    </row>
    <row r="188" spans="1:9" x14ac:dyDescent="0.25">
      <c r="A188" s="1128" t="s">
        <v>49</v>
      </c>
      <c r="B188" s="1128" t="s">
        <v>63</v>
      </c>
      <c r="C188" s="1128" t="s">
        <v>65</v>
      </c>
      <c r="D188" s="120"/>
      <c r="E188" s="252"/>
      <c r="F188" s="252"/>
      <c r="G188" s="252"/>
      <c r="H188" s="252"/>
      <c r="I188" s="252"/>
    </row>
    <row r="189" spans="1:9" x14ac:dyDescent="0.25">
      <c r="A189" s="1128" t="s">
        <v>49</v>
      </c>
      <c r="B189" s="1128" t="s">
        <v>67</v>
      </c>
      <c r="C189" s="1128" t="s">
        <v>68</v>
      </c>
      <c r="D189" s="120"/>
      <c r="E189" s="252"/>
      <c r="F189" s="252"/>
      <c r="G189" s="252"/>
      <c r="H189" s="252"/>
      <c r="I189" s="252"/>
    </row>
    <row r="190" spans="1:9" x14ac:dyDescent="0.25">
      <c r="A190" s="1128" t="s">
        <v>49</v>
      </c>
      <c r="B190" s="1128" t="s">
        <v>1159</v>
      </c>
      <c r="C190" s="1128" t="s">
        <v>1254</v>
      </c>
      <c r="D190" s="120"/>
      <c r="E190" s="252"/>
      <c r="F190" s="252"/>
      <c r="G190" s="252"/>
      <c r="H190" s="252"/>
      <c r="I190" s="252"/>
    </row>
    <row r="191" spans="1:9" x14ac:dyDescent="0.25">
      <c r="A191" s="1126" t="s">
        <v>49</v>
      </c>
      <c r="B191" s="1127" t="s">
        <v>349</v>
      </c>
      <c r="C191" s="1127" t="s">
        <v>351</v>
      </c>
      <c r="D191" s="120"/>
      <c r="E191" s="252"/>
      <c r="F191" s="252"/>
      <c r="G191" s="252"/>
      <c r="H191" s="252"/>
      <c r="I191" s="252"/>
    </row>
    <row r="192" spans="1:9" x14ac:dyDescent="0.25">
      <c r="A192" s="1128" t="s">
        <v>49</v>
      </c>
      <c r="B192" s="1128" t="s">
        <v>352</v>
      </c>
      <c r="C192" s="1128" t="s">
        <v>1256</v>
      </c>
      <c r="D192" s="120"/>
      <c r="E192" s="252"/>
      <c r="F192" s="252"/>
      <c r="G192" s="252"/>
      <c r="H192" s="252"/>
      <c r="I192" s="252"/>
    </row>
    <row r="193" spans="1:9" x14ac:dyDescent="0.25">
      <c r="A193" s="1126" t="s">
        <v>49</v>
      </c>
      <c r="B193" s="1127" t="s">
        <v>352</v>
      </c>
      <c r="C193" s="1127" t="s">
        <v>353</v>
      </c>
      <c r="D193" s="120"/>
      <c r="E193" s="252"/>
      <c r="F193" s="252"/>
      <c r="G193" s="252"/>
      <c r="H193" s="252"/>
      <c r="I193" s="252"/>
    </row>
    <row r="194" spans="1:9" x14ac:dyDescent="0.25">
      <c r="A194" s="1126" t="s">
        <v>49</v>
      </c>
      <c r="B194" s="1127" t="s">
        <v>352</v>
      </c>
      <c r="C194" s="1127" t="s">
        <v>354</v>
      </c>
      <c r="D194" s="120"/>
      <c r="E194" s="252"/>
      <c r="F194" s="252"/>
      <c r="G194" s="252"/>
      <c r="H194" s="252"/>
      <c r="I194" s="252"/>
    </row>
    <row r="195" spans="1:9" x14ac:dyDescent="0.25">
      <c r="A195" s="1126" t="s">
        <v>49</v>
      </c>
      <c r="B195" s="1127" t="s">
        <v>352</v>
      </c>
      <c r="C195" s="1127" t="s">
        <v>356</v>
      </c>
      <c r="D195" s="120"/>
      <c r="E195" s="120"/>
      <c r="F195" s="120"/>
      <c r="G195" s="120"/>
      <c r="H195" s="120"/>
      <c r="I195" s="120"/>
    </row>
    <row r="196" spans="1:9" x14ac:dyDescent="0.25">
      <c r="A196" s="1126" t="s">
        <v>49</v>
      </c>
      <c r="B196" s="1127" t="s">
        <v>352</v>
      </c>
      <c r="C196" s="1127" t="s">
        <v>358</v>
      </c>
      <c r="D196" s="120"/>
      <c r="E196" s="252"/>
      <c r="F196" s="252"/>
      <c r="G196" s="252"/>
      <c r="H196" s="252"/>
      <c r="I196" s="252"/>
    </row>
    <row r="197" spans="1:9" x14ac:dyDescent="0.25">
      <c r="A197" s="1126" t="s">
        <v>49</v>
      </c>
      <c r="B197" s="1127" t="s">
        <v>359</v>
      </c>
      <c r="C197" s="1127" t="s">
        <v>360</v>
      </c>
      <c r="D197" s="120"/>
      <c r="E197" s="252"/>
      <c r="F197" s="252"/>
      <c r="G197" s="252"/>
      <c r="H197" s="252"/>
      <c r="I197" s="252"/>
    </row>
    <row r="198" spans="1:9" x14ac:dyDescent="0.25">
      <c r="A198" s="1126" t="s">
        <v>49</v>
      </c>
      <c r="B198" s="1127" t="s">
        <v>359</v>
      </c>
      <c r="C198" s="1127" t="s">
        <v>361</v>
      </c>
      <c r="D198" s="120"/>
      <c r="E198" s="252"/>
      <c r="F198" s="252"/>
      <c r="G198" s="252"/>
      <c r="H198" s="252"/>
      <c r="I198" s="252"/>
    </row>
    <row r="199" spans="1:9" x14ac:dyDescent="0.25">
      <c r="A199" s="1128" t="s">
        <v>49</v>
      </c>
      <c r="B199" s="1128" t="s">
        <v>363</v>
      </c>
      <c r="C199" s="1128" t="s">
        <v>1264</v>
      </c>
      <c r="D199" s="120"/>
      <c r="E199" s="252"/>
      <c r="F199" s="252"/>
      <c r="G199" s="252"/>
      <c r="H199" s="252"/>
      <c r="I199" s="252"/>
    </row>
    <row r="200" spans="1:9" x14ac:dyDescent="0.25">
      <c r="A200" s="1126" t="s">
        <v>49</v>
      </c>
      <c r="B200" s="1127" t="s">
        <v>363</v>
      </c>
      <c r="C200" s="1127" t="s">
        <v>364</v>
      </c>
      <c r="D200" s="120"/>
      <c r="E200" s="252"/>
      <c r="F200" s="252"/>
      <c r="G200" s="252"/>
      <c r="H200" s="252"/>
      <c r="I200" s="252"/>
    </row>
    <row r="201" spans="1:9" x14ac:dyDescent="0.25">
      <c r="A201" s="1126" t="s">
        <v>49</v>
      </c>
      <c r="B201" s="1127" t="s">
        <v>363</v>
      </c>
      <c r="C201" s="1127" t="s">
        <v>366</v>
      </c>
      <c r="D201" s="120"/>
      <c r="E201" s="252"/>
      <c r="F201" s="252"/>
      <c r="G201" s="252"/>
      <c r="H201" s="252"/>
      <c r="I201" s="252"/>
    </row>
    <row r="202" spans="1:9" x14ac:dyDescent="0.25">
      <c r="A202" s="1126" t="s">
        <v>49</v>
      </c>
      <c r="B202" s="1127" t="s">
        <v>367</v>
      </c>
      <c r="C202" s="1127" t="s">
        <v>368</v>
      </c>
      <c r="D202" s="120"/>
      <c r="E202" s="252"/>
      <c r="F202" s="252"/>
      <c r="G202" s="252"/>
      <c r="H202" s="252"/>
      <c r="I202" s="252"/>
    </row>
    <row r="203" spans="1:9" x14ac:dyDescent="0.25">
      <c r="A203" s="1126" t="s">
        <v>49</v>
      </c>
      <c r="B203" s="1127" t="s">
        <v>367</v>
      </c>
      <c r="C203" s="1127" t="s">
        <v>370</v>
      </c>
      <c r="D203" s="120"/>
      <c r="E203" s="252"/>
      <c r="F203" s="252"/>
      <c r="G203" s="252"/>
      <c r="H203" s="252"/>
      <c r="I203" s="252"/>
    </row>
    <row r="204" spans="1:9" x14ac:dyDescent="0.25">
      <c r="A204" s="1128" t="s">
        <v>49</v>
      </c>
      <c r="B204" s="1128" t="s">
        <v>371</v>
      </c>
      <c r="C204" s="1128" t="s">
        <v>1282</v>
      </c>
      <c r="D204" s="120"/>
      <c r="E204" s="252"/>
      <c r="F204" s="252"/>
      <c r="G204" s="252"/>
      <c r="H204" s="252"/>
      <c r="I204" s="252"/>
    </row>
    <row r="205" spans="1:9" x14ac:dyDescent="0.25">
      <c r="A205" s="1128" t="s">
        <v>49</v>
      </c>
      <c r="B205" s="1128" t="s">
        <v>371</v>
      </c>
      <c r="C205" s="1128" t="s">
        <v>1283</v>
      </c>
      <c r="D205" s="120"/>
      <c r="E205" s="252"/>
      <c r="F205" s="252"/>
      <c r="G205" s="252"/>
      <c r="H205" s="252"/>
      <c r="I205" s="252"/>
    </row>
    <row r="206" spans="1:9" x14ac:dyDescent="0.25">
      <c r="A206" s="1128" t="s">
        <v>49</v>
      </c>
      <c r="B206" s="1128" t="s">
        <v>371</v>
      </c>
      <c r="C206" s="1128" t="s">
        <v>1284</v>
      </c>
      <c r="D206" s="120"/>
      <c r="E206" s="252"/>
      <c r="F206" s="252"/>
      <c r="G206" s="252"/>
      <c r="H206" s="252"/>
      <c r="I206" s="252"/>
    </row>
    <row r="207" spans="1:9" x14ac:dyDescent="0.25">
      <c r="A207" s="1126" t="s">
        <v>49</v>
      </c>
      <c r="B207" s="1127" t="s">
        <v>371</v>
      </c>
      <c r="C207" s="1127" t="s">
        <v>373</v>
      </c>
      <c r="D207" s="120"/>
      <c r="E207" s="252"/>
      <c r="F207" s="252"/>
      <c r="G207" s="252"/>
      <c r="H207" s="252"/>
      <c r="I207" s="252"/>
    </row>
    <row r="208" spans="1:9" x14ac:dyDescent="0.25">
      <c r="A208" s="1128" t="s">
        <v>49</v>
      </c>
      <c r="B208" s="1128" t="s">
        <v>371</v>
      </c>
      <c r="C208" s="1128" t="s">
        <v>1286</v>
      </c>
      <c r="D208" s="120"/>
      <c r="E208" s="252"/>
      <c r="F208" s="252"/>
      <c r="G208" s="252"/>
      <c r="H208" s="252"/>
      <c r="I208" s="252"/>
    </row>
    <row r="209" spans="1:9" x14ac:dyDescent="0.25">
      <c r="A209" s="1128" t="s">
        <v>49</v>
      </c>
      <c r="B209" s="1128" t="s">
        <v>70</v>
      </c>
      <c r="C209" s="1128" t="s">
        <v>1288</v>
      </c>
      <c r="D209" s="120"/>
      <c r="E209" s="252"/>
      <c r="F209" s="252"/>
      <c r="G209" s="252"/>
      <c r="H209" s="252"/>
      <c r="I209" s="252"/>
    </row>
    <row r="210" spans="1:9" x14ac:dyDescent="0.25">
      <c r="A210" s="1128" t="s">
        <v>49</v>
      </c>
      <c r="B210" s="1128" t="s">
        <v>70</v>
      </c>
      <c r="C210" s="1128" t="s">
        <v>1291</v>
      </c>
      <c r="D210" s="120"/>
      <c r="E210" s="252"/>
      <c r="F210" s="252"/>
      <c r="G210" s="252"/>
      <c r="H210" s="252"/>
      <c r="I210" s="252"/>
    </row>
    <row r="211" spans="1:9" x14ac:dyDescent="0.25">
      <c r="A211" s="1128" t="s">
        <v>49</v>
      </c>
      <c r="B211" s="1129" t="s">
        <v>70</v>
      </c>
      <c r="C211" s="1129" t="s">
        <v>72</v>
      </c>
      <c r="D211" s="120"/>
      <c r="E211" s="252"/>
      <c r="F211" s="252"/>
      <c r="G211" s="252"/>
      <c r="H211" s="252"/>
      <c r="I211" s="252"/>
    </row>
    <row r="212" spans="1:9" x14ac:dyDescent="0.25">
      <c r="A212" s="1128" t="s">
        <v>49</v>
      </c>
      <c r="B212" s="1130" t="s">
        <v>375</v>
      </c>
      <c r="C212" s="1130" t="s">
        <v>1295</v>
      </c>
      <c r="D212" s="120"/>
      <c r="E212" s="252"/>
      <c r="F212" s="252"/>
      <c r="G212" s="252"/>
      <c r="H212" s="252"/>
      <c r="I212" s="252"/>
    </row>
    <row r="213" spans="1:9" x14ac:dyDescent="0.25">
      <c r="A213" s="1128" t="s">
        <v>49</v>
      </c>
      <c r="B213" s="1128" t="s">
        <v>375</v>
      </c>
      <c r="C213" s="1128" t="s">
        <v>1297</v>
      </c>
      <c r="D213" s="120"/>
      <c r="E213" s="252"/>
      <c r="F213" s="252"/>
      <c r="G213" s="252"/>
      <c r="H213" s="252"/>
      <c r="I213" s="252"/>
    </row>
    <row r="214" spans="1:9" x14ac:dyDescent="0.25">
      <c r="A214" s="1128" t="s">
        <v>49</v>
      </c>
      <c r="B214" s="1128" t="s">
        <v>375</v>
      </c>
      <c r="C214" s="1128" t="s">
        <v>1298</v>
      </c>
      <c r="D214" s="120"/>
      <c r="E214" s="252"/>
      <c r="F214" s="252"/>
      <c r="G214" s="252"/>
      <c r="H214" s="252"/>
      <c r="I214" s="252"/>
    </row>
    <row r="215" spans="1:9" x14ac:dyDescent="0.25">
      <c r="A215" s="1128" t="s">
        <v>49</v>
      </c>
      <c r="B215" s="1128" t="s">
        <v>375</v>
      </c>
      <c r="C215" s="1128" t="s">
        <v>1299</v>
      </c>
      <c r="D215" s="120"/>
      <c r="E215" s="252"/>
      <c r="F215" s="252"/>
      <c r="G215" s="252"/>
      <c r="H215" s="252"/>
      <c r="I215" s="252"/>
    </row>
    <row r="216" spans="1:9" x14ac:dyDescent="0.25">
      <c r="A216" s="1126" t="s">
        <v>49</v>
      </c>
      <c r="B216" s="1131" t="s">
        <v>375</v>
      </c>
      <c r="C216" s="1131" t="s">
        <v>376</v>
      </c>
      <c r="D216" s="120"/>
      <c r="E216" s="252"/>
      <c r="F216" s="252"/>
      <c r="G216" s="252"/>
      <c r="H216" s="252"/>
      <c r="I216" s="252"/>
    </row>
    <row r="217" spans="1:9" x14ac:dyDescent="0.25">
      <c r="A217" s="1126" t="s">
        <v>49</v>
      </c>
      <c r="B217" s="1131" t="s">
        <v>375</v>
      </c>
      <c r="C217" s="1131" t="s">
        <v>378</v>
      </c>
      <c r="D217" s="120"/>
      <c r="E217" s="252"/>
      <c r="F217" s="252"/>
      <c r="G217" s="252"/>
      <c r="H217" s="252"/>
      <c r="I217" s="252"/>
    </row>
    <row r="218" spans="1:9" x14ac:dyDescent="0.25">
      <c r="A218" s="1128" t="s">
        <v>49</v>
      </c>
      <c r="B218" s="1128" t="s">
        <v>386</v>
      </c>
      <c r="C218" s="1128" t="s">
        <v>1300</v>
      </c>
      <c r="D218" s="120"/>
      <c r="E218" s="252"/>
      <c r="F218" s="252"/>
      <c r="G218" s="252"/>
      <c r="H218" s="252"/>
      <c r="I218" s="252"/>
    </row>
    <row r="219" spans="1:9" x14ac:dyDescent="0.25">
      <c r="A219" s="1128" t="s">
        <v>49</v>
      </c>
      <c r="B219" s="1128" t="s">
        <v>379</v>
      </c>
      <c r="C219" s="1128" t="s">
        <v>1306</v>
      </c>
      <c r="D219" s="120"/>
      <c r="E219" s="252"/>
      <c r="F219" s="252"/>
      <c r="G219" s="252"/>
      <c r="H219" s="252"/>
      <c r="I219" s="252"/>
    </row>
    <row r="220" spans="1:9" x14ac:dyDescent="0.25">
      <c r="A220" s="1126" t="s">
        <v>49</v>
      </c>
      <c r="B220" s="1127" t="s">
        <v>379</v>
      </c>
      <c r="C220" s="1127" t="s">
        <v>381</v>
      </c>
      <c r="D220" s="120"/>
      <c r="E220" s="120"/>
      <c r="F220" s="120"/>
      <c r="G220" s="120"/>
      <c r="H220" s="120"/>
      <c r="I220" s="120"/>
    </row>
    <row r="221" spans="1:9" x14ac:dyDescent="0.25">
      <c r="A221" s="1126" t="s">
        <v>49</v>
      </c>
      <c r="B221" s="1127" t="s">
        <v>379</v>
      </c>
      <c r="C221" s="1127" t="s">
        <v>382</v>
      </c>
      <c r="D221" s="120"/>
      <c r="E221" s="252"/>
      <c r="F221" s="252"/>
      <c r="G221" s="252"/>
      <c r="H221" s="252"/>
      <c r="I221" s="252"/>
    </row>
    <row r="222" spans="1:9" x14ac:dyDescent="0.25">
      <c r="A222" s="1128" t="s">
        <v>49</v>
      </c>
      <c r="B222" s="1128" t="s">
        <v>379</v>
      </c>
      <c r="C222" s="1128" t="s">
        <v>1307</v>
      </c>
      <c r="D222" s="120"/>
      <c r="E222" s="252"/>
      <c r="F222" s="252"/>
      <c r="G222" s="252"/>
      <c r="H222" s="252"/>
      <c r="I222" s="252"/>
    </row>
    <row r="223" spans="1:9" x14ac:dyDescent="0.25">
      <c r="A223" s="1129" t="s">
        <v>49</v>
      </c>
      <c r="B223" s="1129" t="s">
        <v>1310</v>
      </c>
      <c r="C223" s="1129" t="s">
        <v>1311</v>
      </c>
      <c r="D223" s="120"/>
      <c r="E223" s="252"/>
      <c r="F223" s="252"/>
      <c r="G223" s="252"/>
      <c r="H223" s="252"/>
      <c r="I223" s="252"/>
    </row>
    <row r="224" spans="1:9" x14ac:dyDescent="0.25">
      <c r="A224" s="1132" t="s">
        <v>49</v>
      </c>
      <c r="B224" s="1130" t="s">
        <v>1310</v>
      </c>
      <c r="C224" s="1130" t="s">
        <v>1312</v>
      </c>
      <c r="D224" s="120"/>
      <c r="E224" s="252"/>
      <c r="F224" s="252"/>
      <c r="G224" s="252"/>
      <c r="H224" s="252"/>
      <c r="I224" s="252"/>
    </row>
    <row r="225" spans="1:9" x14ac:dyDescent="0.25">
      <c r="A225" s="1133" t="s">
        <v>49</v>
      </c>
      <c r="B225" s="1128" t="s">
        <v>1310</v>
      </c>
      <c r="C225" s="1128" t="s">
        <v>1313</v>
      </c>
      <c r="D225" s="120"/>
      <c r="E225" s="252"/>
      <c r="F225" s="252"/>
      <c r="G225" s="252"/>
      <c r="H225" s="252"/>
      <c r="I225" s="252"/>
    </row>
    <row r="226" spans="1:9" x14ac:dyDescent="0.25">
      <c r="A226" s="1133" t="s">
        <v>49</v>
      </c>
      <c r="B226" s="1128" t="s">
        <v>1310</v>
      </c>
      <c r="C226" s="1128" t="s">
        <v>1314</v>
      </c>
      <c r="D226" s="120"/>
      <c r="E226" s="252"/>
      <c r="F226" s="252"/>
      <c r="G226" s="252"/>
      <c r="H226" s="252"/>
      <c r="I226" s="252"/>
    </row>
    <row r="227" spans="1:9" x14ac:dyDescent="0.25">
      <c r="A227" s="1133" t="s">
        <v>49</v>
      </c>
      <c r="B227" s="1128" t="s">
        <v>1310</v>
      </c>
      <c r="C227" s="1128" t="s">
        <v>1315</v>
      </c>
      <c r="D227" s="120"/>
      <c r="E227" s="252"/>
      <c r="F227" s="252"/>
      <c r="G227" s="252"/>
      <c r="H227" s="252"/>
      <c r="I227" s="252"/>
    </row>
    <row r="228" spans="1:9" x14ac:dyDescent="0.25">
      <c r="A228" s="1133" t="s">
        <v>49</v>
      </c>
      <c r="B228" s="1128" t="s">
        <v>1310</v>
      </c>
      <c r="C228" s="1128" t="s">
        <v>1316</v>
      </c>
      <c r="D228" s="120"/>
      <c r="E228" s="252"/>
      <c r="F228" s="252"/>
      <c r="G228" s="252"/>
      <c r="H228" s="252"/>
      <c r="I228" s="252"/>
    </row>
    <row r="229" spans="1:9" x14ac:dyDescent="0.25">
      <c r="A229" s="1134" t="s">
        <v>49</v>
      </c>
      <c r="B229" s="1127" t="s">
        <v>383</v>
      </c>
      <c r="C229" s="1127" t="s">
        <v>384</v>
      </c>
      <c r="D229" s="120"/>
      <c r="E229" s="252"/>
      <c r="F229" s="252"/>
      <c r="G229" s="252"/>
      <c r="H229" s="252"/>
      <c r="I229" s="252"/>
    </row>
    <row r="230" spans="1:9" x14ac:dyDescent="0.25">
      <c r="A230" s="1133" t="s">
        <v>49</v>
      </c>
      <c r="B230" s="1128" t="s">
        <v>383</v>
      </c>
      <c r="C230" s="1128" t="s">
        <v>1329</v>
      </c>
      <c r="D230" s="120"/>
      <c r="E230" s="252"/>
      <c r="F230" s="252"/>
      <c r="G230" s="252"/>
      <c r="H230" s="252"/>
      <c r="I230" s="252"/>
    </row>
    <row r="231" spans="1:9" x14ac:dyDescent="0.25">
      <c r="A231" s="1133" t="s">
        <v>49</v>
      </c>
      <c r="B231" s="1128" t="s">
        <v>383</v>
      </c>
      <c r="C231" s="1128" t="s">
        <v>1330</v>
      </c>
      <c r="D231" s="120"/>
      <c r="E231" s="252"/>
      <c r="F231" s="252"/>
      <c r="G231" s="252"/>
      <c r="H231" s="252"/>
      <c r="I231" s="252"/>
    </row>
    <row r="232" spans="1:9" x14ac:dyDescent="0.25">
      <c r="A232" s="1133" t="s">
        <v>49</v>
      </c>
      <c r="B232" s="1128" t="s">
        <v>383</v>
      </c>
      <c r="C232" s="1128" t="s">
        <v>1331</v>
      </c>
      <c r="D232" s="120"/>
      <c r="E232" s="252"/>
      <c r="F232" s="252"/>
      <c r="G232" s="252"/>
      <c r="H232" s="252"/>
      <c r="I232" s="252"/>
    </row>
    <row r="233" spans="1:9" x14ac:dyDescent="0.25">
      <c r="A233" s="1133" t="s">
        <v>49</v>
      </c>
      <c r="B233" s="1128" t="s">
        <v>383</v>
      </c>
      <c r="C233" s="1128" t="s">
        <v>1332</v>
      </c>
      <c r="D233" s="120"/>
      <c r="E233" s="252"/>
      <c r="F233" s="252"/>
      <c r="G233" s="252"/>
      <c r="H233" s="252"/>
      <c r="I233" s="252"/>
    </row>
    <row r="234" spans="1:9" x14ac:dyDescent="0.25">
      <c r="A234" s="1133" t="s">
        <v>49</v>
      </c>
      <c r="B234" s="1128" t="s">
        <v>383</v>
      </c>
      <c r="C234" s="1128" t="s">
        <v>1333</v>
      </c>
      <c r="D234" s="120"/>
      <c r="E234" s="252"/>
      <c r="F234" s="252"/>
      <c r="G234" s="252"/>
      <c r="H234" s="252"/>
      <c r="I234" s="252"/>
    </row>
    <row r="235" spans="1:9" x14ac:dyDescent="0.25">
      <c r="A235" s="1133" t="s">
        <v>49</v>
      </c>
      <c r="B235" s="1128" t="s">
        <v>383</v>
      </c>
      <c r="C235" s="1128" t="s">
        <v>1334</v>
      </c>
      <c r="D235" s="120"/>
      <c r="E235" s="252"/>
      <c r="F235" s="252"/>
      <c r="G235" s="252"/>
      <c r="H235" s="252"/>
      <c r="I235" s="252"/>
    </row>
    <row r="236" spans="1:9" x14ac:dyDescent="0.25">
      <c r="A236" s="1133" t="s">
        <v>49</v>
      </c>
      <c r="B236" s="1128" t="s">
        <v>383</v>
      </c>
      <c r="C236" s="1128" t="s">
        <v>1335</v>
      </c>
      <c r="D236" s="120"/>
      <c r="E236" s="120"/>
      <c r="F236" s="120"/>
      <c r="G236" s="120"/>
      <c r="H236" s="120"/>
      <c r="I236" s="120"/>
    </row>
    <row r="237" spans="1:9" x14ac:dyDescent="0.25">
      <c r="A237" s="1133" t="s">
        <v>49</v>
      </c>
      <c r="B237" s="1128" t="s">
        <v>383</v>
      </c>
      <c r="C237" s="1128" t="s">
        <v>1336</v>
      </c>
      <c r="D237" s="120"/>
      <c r="E237" s="120"/>
      <c r="F237" s="120"/>
      <c r="G237" s="120"/>
      <c r="H237" s="120"/>
      <c r="I237" s="120"/>
    </row>
    <row r="238" spans="1:9" x14ac:dyDescent="0.25">
      <c r="A238" s="1134" t="s">
        <v>49</v>
      </c>
      <c r="B238" s="1127" t="s">
        <v>385</v>
      </c>
      <c r="C238" s="1127" t="s">
        <v>387</v>
      </c>
      <c r="D238" s="120"/>
      <c r="E238" s="252"/>
      <c r="F238" s="252"/>
      <c r="G238" s="252"/>
      <c r="H238" s="252"/>
      <c r="I238" s="252"/>
    </row>
    <row r="239" spans="1:9" x14ac:dyDescent="0.25">
      <c r="A239" s="1134" t="s">
        <v>49</v>
      </c>
      <c r="B239" s="1127" t="s">
        <v>385</v>
      </c>
      <c r="C239" s="1127" t="s">
        <v>388</v>
      </c>
      <c r="D239" s="120"/>
      <c r="E239" s="252"/>
      <c r="F239" s="252"/>
      <c r="G239" s="252"/>
      <c r="H239" s="252"/>
      <c r="I239" s="252"/>
    </row>
    <row r="240" spans="1:9" x14ac:dyDescent="0.25">
      <c r="A240" s="1133" t="s">
        <v>49</v>
      </c>
      <c r="B240" s="1128" t="s">
        <v>1341</v>
      </c>
      <c r="C240" s="1128" t="s">
        <v>1343</v>
      </c>
      <c r="D240" s="120"/>
      <c r="E240" s="252"/>
      <c r="F240" s="252"/>
      <c r="G240" s="252"/>
      <c r="H240" s="252"/>
      <c r="I240" s="252"/>
    </row>
    <row r="241" spans="1:9" x14ac:dyDescent="0.25">
      <c r="A241" s="1133" t="s">
        <v>49</v>
      </c>
      <c r="B241" s="1128" t="s">
        <v>1341</v>
      </c>
      <c r="C241" s="1128" t="s">
        <v>1344</v>
      </c>
      <c r="D241" s="120"/>
      <c r="E241" s="252"/>
      <c r="F241" s="252"/>
      <c r="G241" s="252"/>
      <c r="H241" s="252"/>
      <c r="I241" s="252"/>
    </row>
    <row r="242" spans="1:9" x14ac:dyDescent="0.25">
      <c r="A242" s="1133" t="s">
        <v>49</v>
      </c>
      <c r="B242" s="1128" t="s">
        <v>1341</v>
      </c>
      <c r="C242" s="1128" t="s">
        <v>1345</v>
      </c>
      <c r="D242" s="120"/>
      <c r="E242" s="252"/>
      <c r="F242" s="252"/>
      <c r="G242" s="252"/>
      <c r="H242" s="252"/>
      <c r="I242" s="252"/>
    </row>
    <row r="243" spans="1:9" x14ac:dyDescent="0.25">
      <c r="A243" s="1133" t="s">
        <v>49</v>
      </c>
      <c r="B243" s="1128" t="s">
        <v>1341</v>
      </c>
      <c r="C243" s="1128" t="s">
        <v>1346</v>
      </c>
      <c r="D243" s="120"/>
      <c r="E243" s="252"/>
      <c r="F243" s="252"/>
      <c r="G243" s="252"/>
      <c r="H243" s="252"/>
      <c r="I243" s="252"/>
    </row>
    <row r="244" spans="1:9" x14ac:dyDescent="0.25">
      <c r="A244" s="1134" t="s">
        <v>49</v>
      </c>
      <c r="B244" s="1127" t="s">
        <v>390</v>
      </c>
      <c r="C244" s="1127" t="s">
        <v>391</v>
      </c>
      <c r="D244" s="120"/>
      <c r="E244" s="252"/>
      <c r="F244" s="252"/>
      <c r="G244" s="252"/>
      <c r="H244" s="252"/>
      <c r="I244" s="252"/>
    </row>
    <row r="245" spans="1:9" x14ac:dyDescent="0.25">
      <c r="A245" s="1134" t="s">
        <v>49</v>
      </c>
      <c r="B245" s="1127" t="s">
        <v>390</v>
      </c>
      <c r="C245" s="1127" t="s">
        <v>392</v>
      </c>
      <c r="D245" s="120"/>
      <c r="E245" s="252"/>
      <c r="F245" s="252"/>
      <c r="G245" s="252"/>
      <c r="H245" s="252"/>
      <c r="I245" s="252"/>
    </row>
    <row r="246" spans="1:9" x14ac:dyDescent="0.25">
      <c r="A246" s="1134" t="s">
        <v>49</v>
      </c>
      <c r="B246" s="1127" t="s">
        <v>390</v>
      </c>
      <c r="C246" s="1127" t="s">
        <v>393</v>
      </c>
      <c r="D246" s="120"/>
      <c r="E246" s="252"/>
      <c r="F246" s="252"/>
      <c r="G246" s="252"/>
      <c r="H246" s="252"/>
      <c r="I246" s="252"/>
    </row>
    <row r="247" spans="1:9" x14ac:dyDescent="0.25">
      <c r="A247" s="1134" t="s">
        <v>49</v>
      </c>
      <c r="B247" s="1127" t="s">
        <v>390</v>
      </c>
      <c r="C247" s="1127" t="s">
        <v>394</v>
      </c>
      <c r="D247" s="120"/>
      <c r="E247" s="252"/>
      <c r="F247" s="252"/>
      <c r="G247" s="252"/>
      <c r="H247" s="252"/>
      <c r="I247" s="252"/>
    </row>
    <row r="248" spans="1:9" x14ac:dyDescent="0.25">
      <c r="A248" s="1133" t="s">
        <v>49</v>
      </c>
      <c r="B248" s="1128" t="s">
        <v>1365</v>
      </c>
      <c r="C248" s="1128" t="s">
        <v>1366</v>
      </c>
      <c r="D248" s="120"/>
      <c r="E248" s="120"/>
      <c r="F248" s="120"/>
      <c r="G248" s="120"/>
      <c r="H248" s="120"/>
      <c r="I248" s="120"/>
    </row>
    <row r="249" spans="1:9" x14ac:dyDescent="0.25">
      <c r="A249" s="1133" t="s">
        <v>49</v>
      </c>
      <c r="B249" s="1128" t="s">
        <v>1365</v>
      </c>
      <c r="C249" s="1128" t="s">
        <v>1367</v>
      </c>
      <c r="D249" s="120"/>
      <c r="E249" s="120"/>
      <c r="F249" s="120"/>
      <c r="G249" s="120"/>
      <c r="H249" s="120"/>
      <c r="I249" s="120"/>
    </row>
    <row r="250" spans="1:9" x14ac:dyDescent="0.25">
      <c r="A250" s="1133" t="s">
        <v>49</v>
      </c>
      <c r="B250" s="1128" t="s">
        <v>1376</v>
      </c>
      <c r="C250" s="1128" t="s">
        <v>1378</v>
      </c>
      <c r="D250" s="120"/>
      <c r="E250" s="120"/>
      <c r="F250" s="120"/>
      <c r="G250" s="120"/>
      <c r="H250" s="120"/>
      <c r="I250" s="120"/>
    </row>
    <row r="251" spans="1:9" x14ac:dyDescent="0.25">
      <c r="A251" s="1133" t="s">
        <v>49</v>
      </c>
      <c r="B251" s="1128" t="s">
        <v>1376</v>
      </c>
      <c r="C251" s="1128" t="s">
        <v>1379</v>
      </c>
      <c r="D251" s="120"/>
      <c r="E251" s="252"/>
      <c r="F251" s="252"/>
      <c r="G251" s="252"/>
      <c r="H251" s="252"/>
      <c r="I251" s="252"/>
    </row>
    <row r="252" spans="1:9" x14ac:dyDescent="0.25">
      <c r="A252" s="1133" t="s">
        <v>49</v>
      </c>
      <c r="B252" s="1128" t="s">
        <v>1376</v>
      </c>
      <c r="C252" s="1128" t="s">
        <v>1381</v>
      </c>
      <c r="D252" s="120"/>
      <c r="E252" s="252"/>
      <c r="F252" s="252"/>
      <c r="G252" s="252"/>
      <c r="H252" s="252"/>
      <c r="I252" s="252"/>
    </row>
    <row r="253" spans="1:9" x14ac:dyDescent="0.25">
      <c r="A253" s="1133" t="s">
        <v>49</v>
      </c>
      <c r="B253" s="1128" t="s">
        <v>1376</v>
      </c>
      <c r="C253" s="1128" t="s">
        <v>1382</v>
      </c>
      <c r="D253" s="120"/>
      <c r="E253" s="252"/>
      <c r="F253" s="252"/>
      <c r="G253" s="252"/>
      <c r="H253" s="252"/>
      <c r="I253" s="252"/>
    </row>
    <row r="254" spans="1:9" x14ac:dyDescent="0.25">
      <c r="A254" s="1133" t="s">
        <v>49</v>
      </c>
      <c r="B254" s="1128" t="s">
        <v>75</v>
      </c>
      <c r="C254" s="1128" t="s">
        <v>1384</v>
      </c>
      <c r="D254" s="120"/>
      <c r="E254" s="252"/>
      <c r="F254" s="252"/>
      <c r="G254" s="252"/>
      <c r="H254" s="252"/>
      <c r="I254" s="252"/>
    </row>
    <row r="255" spans="1:9" x14ac:dyDescent="0.25">
      <c r="A255" s="1133" t="s">
        <v>49</v>
      </c>
      <c r="B255" s="1128" t="s">
        <v>75</v>
      </c>
      <c r="C255" s="1128" t="s">
        <v>1387</v>
      </c>
      <c r="D255" s="120"/>
      <c r="E255" s="252"/>
      <c r="F255" s="252"/>
      <c r="G255" s="252"/>
      <c r="H255" s="252"/>
      <c r="I255" s="252"/>
    </row>
    <row r="256" spans="1:9" x14ac:dyDescent="0.25">
      <c r="A256" s="1133" t="s">
        <v>49</v>
      </c>
      <c r="B256" s="1128" t="s">
        <v>75</v>
      </c>
      <c r="C256" s="1128" t="s">
        <v>1389</v>
      </c>
      <c r="D256" s="120"/>
      <c r="E256" s="252"/>
      <c r="F256" s="252"/>
      <c r="G256" s="252"/>
      <c r="H256" s="252"/>
      <c r="I256" s="252"/>
    </row>
    <row r="257" spans="1:9" x14ac:dyDescent="0.25">
      <c r="A257" s="1133" t="s">
        <v>49</v>
      </c>
      <c r="B257" s="1128" t="s">
        <v>75</v>
      </c>
      <c r="C257" s="1128" t="s">
        <v>1391</v>
      </c>
      <c r="D257" s="120"/>
      <c r="E257" s="252"/>
      <c r="F257" s="252"/>
      <c r="G257" s="252"/>
      <c r="H257" s="252"/>
      <c r="I257" s="252"/>
    </row>
    <row r="258" spans="1:9" x14ac:dyDescent="0.25">
      <c r="A258" s="1133" t="s">
        <v>49</v>
      </c>
      <c r="B258" s="1128" t="s">
        <v>75</v>
      </c>
      <c r="C258" s="1128" t="s">
        <v>77</v>
      </c>
      <c r="D258" s="120"/>
      <c r="E258" s="252"/>
      <c r="F258" s="252"/>
      <c r="G258" s="252"/>
      <c r="H258" s="252"/>
      <c r="I258" s="252"/>
    </row>
    <row r="259" spans="1:9" x14ac:dyDescent="0.25">
      <c r="A259" s="1133" t="s">
        <v>49</v>
      </c>
      <c r="B259" s="1128" t="s">
        <v>75</v>
      </c>
      <c r="C259" s="1128" t="s">
        <v>1395</v>
      </c>
      <c r="D259" s="120"/>
      <c r="E259" s="252"/>
      <c r="F259" s="252"/>
      <c r="G259" s="252"/>
      <c r="H259" s="252"/>
      <c r="I259" s="252"/>
    </row>
    <row r="260" spans="1:9" x14ac:dyDescent="0.25">
      <c r="A260" s="1133" t="s">
        <v>49</v>
      </c>
      <c r="B260" s="1128" t="s">
        <v>75</v>
      </c>
      <c r="C260" s="1128" t="s">
        <v>1397</v>
      </c>
      <c r="D260" s="120"/>
      <c r="E260" s="252"/>
      <c r="F260" s="252"/>
      <c r="G260" s="252"/>
      <c r="H260" s="252"/>
      <c r="I260" s="252"/>
    </row>
    <row r="261" spans="1:9" x14ac:dyDescent="0.25">
      <c r="A261" s="1133" t="s">
        <v>49</v>
      </c>
      <c r="B261" s="1128" t="s">
        <v>395</v>
      </c>
      <c r="C261" s="1128" t="s">
        <v>1398</v>
      </c>
      <c r="D261" s="120"/>
      <c r="E261" s="252"/>
      <c r="F261" s="252"/>
      <c r="G261" s="252"/>
      <c r="H261" s="252"/>
      <c r="I261" s="252"/>
    </row>
    <row r="262" spans="1:9" x14ac:dyDescent="0.25">
      <c r="A262" s="1134" t="s">
        <v>49</v>
      </c>
      <c r="B262" s="1127" t="s">
        <v>395</v>
      </c>
      <c r="C262" s="1127" t="s">
        <v>397</v>
      </c>
      <c r="D262" s="120"/>
      <c r="E262" s="252"/>
      <c r="F262" s="252"/>
      <c r="G262" s="252"/>
      <c r="H262" s="252"/>
      <c r="I262" s="252"/>
    </row>
    <row r="263" spans="1:9" x14ac:dyDescent="0.25">
      <c r="A263" s="1134" t="s">
        <v>49</v>
      </c>
      <c r="B263" s="1127" t="s">
        <v>398</v>
      </c>
      <c r="C263" s="1127" t="s">
        <v>399</v>
      </c>
      <c r="D263" s="120"/>
      <c r="E263" s="252"/>
      <c r="F263" s="252"/>
      <c r="G263" s="252"/>
      <c r="H263" s="252"/>
      <c r="I263" s="252"/>
    </row>
    <row r="264" spans="1:9" x14ac:dyDescent="0.25">
      <c r="A264" s="1133" t="s">
        <v>49</v>
      </c>
      <c r="B264" s="1128" t="s">
        <v>401</v>
      </c>
      <c r="C264" s="1128" t="s">
        <v>1403</v>
      </c>
      <c r="D264" s="120"/>
      <c r="E264" s="252"/>
      <c r="F264" s="252"/>
      <c r="G264" s="252"/>
      <c r="H264" s="252"/>
      <c r="I264" s="252"/>
    </row>
    <row r="265" spans="1:9" x14ac:dyDescent="0.25">
      <c r="A265" s="1133" t="s">
        <v>49</v>
      </c>
      <c r="B265" s="1128" t="s">
        <v>401</v>
      </c>
      <c r="C265" s="1128" t="s">
        <v>1404</v>
      </c>
      <c r="D265" s="120"/>
      <c r="E265" s="252"/>
      <c r="F265" s="252"/>
      <c r="G265" s="252"/>
      <c r="H265" s="252"/>
      <c r="I265" s="252"/>
    </row>
    <row r="266" spans="1:9" x14ac:dyDescent="0.25">
      <c r="A266" s="1133" t="s">
        <v>49</v>
      </c>
      <c r="B266" s="1128" t="s">
        <v>401</v>
      </c>
      <c r="C266" s="1128" t="s">
        <v>1405</v>
      </c>
      <c r="D266" s="120"/>
      <c r="E266" s="120"/>
      <c r="F266" s="120"/>
      <c r="G266" s="120"/>
      <c r="H266" s="120"/>
      <c r="I266" s="120"/>
    </row>
    <row r="267" spans="1:9" x14ac:dyDescent="0.25">
      <c r="A267" s="1134" t="s">
        <v>49</v>
      </c>
      <c r="B267" s="1127" t="s">
        <v>401</v>
      </c>
      <c r="C267" s="1127" t="s">
        <v>402</v>
      </c>
      <c r="D267" s="120"/>
      <c r="E267" s="252"/>
      <c r="F267" s="252"/>
      <c r="G267" s="252"/>
      <c r="H267" s="252"/>
      <c r="I267" s="252"/>
    </row>
    <row r="268" spans="1:9" x14ac:dyDescent="0.25">
      <c r="A268" s="1133" t="s">
        <v>49</v>
      </c>
      <c r="B268" s="1128" t="s">
        <v>401</v>
      </c>
      <c r="C268" s="1128" t="s">
        <v>1406</v>
      </c>
      <c r="D268" s="120"/>
      <c r="E268" s="120"/>
      <c r="F268" s="120"/>
      <c r="G268" s="120"/>
      <c r="H268" s="120"/>
      <c r="I268" s="120"/>
    </row>
    <row r="269" spans="1:9" x14ac:dyDescent="0.25">
      <c r="A269" s="1133" t="s">
        <v>49</v>
      </c>
      <c r="B269" s="1128" t="s">
        <v>401</v>
      </c>
      <c r="C269" s="1128" t="s">
        <v>1407</v>
      </c>
      <c r="D269" s="120"/>
      <c r="E269" s="252"/>
      <c r="F269" s="252"/>
      <c r="G269" s="252"/>
      <c r="H269" s="252"/>
      <c r="I269" s="252"/>
    </row>
    <row r="270" spans="1:9" x14ac:dyDescent="0.25">
      <c r="A270" s="1134" t="s">
        <v>49</v>
      </c>
      <c r="B270" s="1127" t="s">
        <v>403</v>
      </c>
      <c r="C270" s="1127" t="s">
        <v>405</v>
      </c>
      <c r="D270" s="120"/>
      <c r="E270" s="252"/>
      <c r="F270" s="252"/>
      <c r="G270" s="252"/>
      <c r="H270" s="252"/>
      <c r="I270" s="252"/>
    </row>
    <row r="271" spans="1:9" x14ac:dyDescent="0.25">
      <c r="A271" s="1134" t="s">
        <v>49</v>
      </c>
      <c r="B271" s="1127" t="s">
        <v>407</v>
      </c>
      <c r="C271" s="1127" t="s">
        <v>408</v>
      </c>
      <c r="D271" s="120"/>
      <c r="E271" s="252"/>
      <c r="F271" s="252"/>
      <c r="G271" s="252"/>
      <c r="H271" s="252"/>
      <c r="I271" s="252"/>
    </row>
    <row r="272" spans="1:9" x14ac:dyDescent="0.25">
      <c r="A272" s="1134" t="s">
        <v>49</v>
      </c>
      <c r="B272" s="1127" t="s">
        <v>407</v>
      </c>
      <c r="C272" s="1127" t="s">
        <v>409</v>
      </c>
      <c r="D272" s="120"/>
      <c r="E272" s="252"/>
      <c r="F272" s="252"/>
      <c r="G272" s="252"/>
      <c r="H272" s="252"/>
      <c r="I272" s="252"/>
    </row>
    <row r="273" spans="1:9" x14ac:dyDescent="0.25">
      <c r="A273" s="1134" t="s">
        <v>49</v>
      </c>
      <c r="B273" s="1127" t="s">
        <v>407</v>
      </c>
      <c r="C273" s="1127" t="s">
        <v>410</v>
      </c>
      <c r="D273" s="120"/>
      <c r="E273" s="252"/>
      <c r="F273" s="252"/>
      <c r="G273" s="252"/>
      <c r="H273" s="252"/>
      <c r="I273" s="252"/>
    </row>
    <row r="274" spans="1:9" x14ac:dyDescent="0.25">
      <c r="A274" s="1134" t="s">
        <v>49</v>
      </c>
      <c r="B274" s="1127" t="s">
        <v>407</v>
      </c>
      <c r="C274" s="1127" t="s">
        <v>412</v>
      </c>
      <c r="D274" s="120"/>
      <c r="E274" s="252"/>
      <c r="F274" s="252"/>
      <c r="G274" s="252"/>
      <c r="H274" s="252"/>
      <c r="I274" s="252"/>
    </row>
    <row r="275" spans="1:9" x14ac:dyDescent="0.25">
      <c r="A275" s="1134" t="s">
        <v>49</v>
      </c>
      <c r="B275" s="1127" t="s">
        <v>407</v>
      </c>
      <c r="C275" s="1127" t="s">
        <v>413</v>
      </c>
      <c r="D275" s="120"/>
      <c r="E275" s="252"/>
      <c r="F275" s="252"/>
      <c r="G275" s="252"/>
      <c r="H275" s="252"/>
      <c r="I275" s="252"/>
    </row>
    <row r="276" spans="1:9" x14ac:dyDescent="0.25">
      <c r="A276" s="1134" t="s">
        <v>49</v>
      </c>
      <c r="B276" s="1127" t="s">
        <v>407</v>
      </c>
      <c r="C276" s="1127" t="s">
        <v>414</v>
      </c>
      <c r="D276" s="120"/>
      <c r="E276" s="252"/>
      <c r="F276" s="252"/>
      <c r="G276" s="252"/>
      <c r="H276" s="252"/>
      <c r="I276" s="252"/>
    </row>
    <row r="277" spans="1:9" x14ac:dyDescent="0.25">
      <c r="A277" s="1133" t="s">
        <v>49</v>
      </c>
      <c r="B277" s="1128" t="s">
        <v>79</v>
      </c>
      <c r="C277" s="1128" t="s">
        <v>1423</v>
      </c>
      <c r="D277" s="120"/>
      <c r="E277" s="252"/>
      <c r="F277" s="252"/>
      <c r="G277" s="252"/>
      <c r="H277" s="252"/>
      <c r="I277" s="252"/>
    </row>
    <row r="278" spans="1:9" x14ac:dyDescent="0.25">
      <c r="A278" s="1133" t="s">
        <v>49</v>
      </c>
      <c r="B278" s="1128" t="s">
        <v>79</v>
      </c>
      <c r="C278" s="1128" t="s">
        <v>1426</v>
      </c>
      <c r="D278" s="120"/>
      <c r="E278" s="252"/>
      <c r="F278" s="252"/>
      <c r="G278" s="252"/>
      <c r="H278" s="252"/>
      <c r="I278" s="252"/>
    </row>
    <row r="279" spans="1:9" x14ac:dyDescent="0.25">
      <c r="A279" s="1133" t="s">
        <v>49</v>
      </c>
      <c r="B279" s="1128" t="s">
        <v>79</v>
      </c>
      <c r="C279" s="1128" t="s">
        <v>1427</v>
      </c>
      <c r="D279" s="120"/>
      <c r="E279" s="252"/>
      <c r="F279" s="252"/>
      <c r="G279" s="252"/>
      <c r="H279" s="252"/>
      <c r="I279" s="252"/>
    </row>
    <row r="280" spans="1:9" x14ac:dyDescent="0.25">
      <c r="A280" s="1133" t="s">
        <v>49</v>
      </c>
      <c r="B280" s="1128" t="s">
        <v>79</v>
      </c>
      <c r="C280" s="1128" t="s">
        <v>1428</v>
      </c>
      <c r="D280" s="120"/>
      <c r="E280" s="252"/>
      <c r="F280" s="252"/>
      <c r="G280" s="252"/>
      <c r="H280" s="252"/>
      <c r="I280" s="252"/>
    </row>
    <row r="281" spans="1:9" x14ac:dyDescent="0.25">
      <c r="A281" s="1133" t="s">
        <v>49</v>
      </c>
      <c r="B281" s="1128" t="s">
        <v>79</v>
      </c>
      <c r="C281" s="1128" t="s">
        <v>1429</v>
      </c>
      <c r="D281" s="120"/>
      <c r="E281" s="252"/>
      <c r="F281" s="252"/>
      <c r="G281" s="252"/>
      <c r="H281" s="252"/>
      <c r="I281" s="252"/>
    </row>
    <row r="282" spans="1:9" x14ac:dyDescent="0.25">
      <c r="A282" s="1133" t="s">
        <v>49</v>
      </c>
      <c r="B282" s="1128" t="s">
        <v>79</v>
      </c>
      <c r="C282" s="1128" t="s">
        <v>1431</v>
      </c>
      <c r="D282" s="120"/>
      <c r="E282" s="252"/>
      <c r="F282" s="252"/>
      <c r="G282" s="252"/>
      <c r="H282" s="252"/>
      <c r="I282" s="252"/>
    </row>
    <row r="283" spans="1:9" x14ac:dyDescent="0.25">
      <c r="A283" s="1133" t="s">
        <v>49</v>
      </c>
      <c r="B283" s="1128" t="s">
        <v>79</v>
      </c>
      <c r="C283" s="1128" t="s">
        <v>81</v>
      </c>
      <c r="D283" s="120"/>
      <c r="E283" s="252"/>
      <c r="F283" s="252"/>
      <c r="G283" s="252"/>
      <c r="H283" s="252"/>
      <c r="I283" s="252"/>
    </row>
    <row r="284" spans="1:9" x14ac:dyDescent="0.25">
      <c r="A284" s="1134" t="s">
        <v>49</v>
      </c>
      <c r="B284" s="1127" t="s">
        <v>415</v>
      </c>
      <c r="C284" s="1127" t="s">
        <v>416</v>
      </c>
      <c r="D284" s="120"/>
      <c r="E284" s="252"/>
      <c r="F284" s="252"/>
      <c r="G284" s="252"/>
      <c r="H284" s="252"/>
      <c r="I284" s="252"/>
    </row>
    <row r="285" spans="1:9" x14ac:dyDescent="0.25">
      <c r="A285" s="1134" t="s">
        <v>49</v>
      </c>
      <c r="B285" s="1127" t="s">
        <v>415</v>
      </c>
      <c r="C285" s="1127" t="s">
        <v>418</v>
      </c>
      <c r="D285" s="120"/>
      <c r="E285" s="252"/>
      <c r="F285" s="252"/>
      <c r="G285" s="252"/>
      <c r="H285" s="252"/>
      <c r="I285" s="252"/>
    </row>
    <row r="286" spans="1:9" x14ac:dyDescent="0.25">
      <c r="A286" s="1134" t="s">
        <v>49</v>
      </c>
      <c r="B286" s="1127" t="s">
        <v>415</v>
      </c>
      <c r="C286" s="1127" t="s">
        <v>420</v>
      </c>
      <c r="D286" s="120"/>
      <c r="E286" s="252"/>
      <c r="F286" s="252"/>
      <c r="G286" s="252"/>
      <c r="H286" s="252"/>
      <c r="I286" s="252"/>
    </row>
    <row r="287" spans="1:9" x14ac:dyDescent="0.25">
      <c r="A287" s="1135" t="s">
        <v>49</v>
      </c>
      <c r="B287" s="1131" t="s">
        <v>415</v>
      </c>
      <c r="C287" s="1131" t="s">
        <v>422</v>
      </c>
      <c r="D287" s="120"/>
      <c r="E287" s="252"/>
      <c r="F287" s="252"/>
      <c r="G287" s="252"/>
      <c r="H287" s="252"/>
      <c r="I287" s="252"/>
    </row>
    <row r="288" spans="1:9" x14ac:dyDescent="0.25">
      <c r="A288" s="1135" t="s">
        <v>49</v>
      </c>
      <c r="B288" s="1131" t="s">
        <v>415</v>
      </c>
      <c r="C288" s="1131" t="s">
        <v>424</v>
      </c>
      <c r="D288" s="120"/>
      <c r="E288" s="252"/>
      <c r="F288" s="252"/>
      <c r="G288" s="252"/>
      <c r="H288" s="252"/>
      <c r="I288" s="252"/>
    </row>
    <row r="289" spans="1:9" x14ac:dyDescent="0.25">
      <c r="A289" s="1132" t="s">
        <v>49</v>
      </c>
      <c r="B289" s="1132" t="s">
        <v>92</v>
      </c>
      <c r="C289" s="1132" t="s">
        <v>1440</v>
      </c>
      <c r="D289" s="120"/>
      <c r="E289" s="252"/>
      <c r="F289" s="252"/>
      <c r="G289" s="252"/>
      <c r="H289" s="252"/>
      <c r="I289" s="252"/>
    </row>
    <row r="290" spans="1:9" x14ac:dyDescent="0.25">
      <c r="A290" s="1132" t="s">
        <v>49</v>
      </c>
      <c r="B290" s="1132" t="s">
        <v>92</v>
      </c>
      <c r="C290" s="1132" t="s">
        <v>1441</v>
      </c>
      <c r="D290" s="120"/>
      <c r="E290" s="252"/>
      <c r="F290" s="252"/>
      <c r="G290" s="252"/>
      <c r="H290" s="252"/>
      <c r="I290" s="252"/>
    </row>
    <row r="291" spans="1:9" x14ac:dyDescent="0.25">
      <c r="A291" s="1136" t="s">
        <v>49</v>
      </c>
      <c r="B291" s="1128" t="s">
        <v>92</v>
      </c>
      <c r="C291" s="1137" t="s">
        <v>94</v>
      </c>
      <c r="D291" s="120"/>
      <c r="E291" s="252"/>
      <c r="F291" s="252"/>
      <c r="G291" s="252"/>
      <c r="H291" s="252"/>
      <c r="I291" s="252"/>
    </row>
    <row r="292" spans="1:9" x14ac:dyDescent="0.25">
      <c r="A292" s="1136" t="s">
        <v>49</v>
      </c>
      <c r="B292" s="1128" t="s">
        <v>92</v>
      </c>
      <c r="C292" s="1137" t="s">
        <v>1442</v>
      </c>
      <c r="D292" s="120"/>
      <c r="E292" s="252"/>
      <c r="F292" s="252"/>
      <c r="G292" s="252"/>
      <c r="H292" s="252"/>
      <c r="I292" s="252"/>
    </row>
    <row r="293" spans="1:9" x14ac:dyDescent="0.25">
      <c r="A293" s="1136" t="s">
        <v>49</v>
      </c>
      <c r="B293" s="1128" t="s">
        <v>92</v>
      </c>
      <c r="C293" s="1137" t="s">
        <v>1444</v>
      </c>
      <c r="D293" s="120"/>
      <c r="E293" s="252"/>
      <c r="F293" s="252"/>
      <c r="G293" s="252"/>
      <c r="H293" s="252"/>
      <c r="I293" s="252"/>
    </row>
    <row r="294" spans="1:9" x14ac:dyDescent="0.25">
      <c r="A294" s="1138" t="s">
        <v>49</v>
      </c>
      <c r="B294" s="1127" t="s">
        <v>425</v>
      </c>
      <c r="C294" s="1139" t="s">
        <v>426</v>
      </c>
      <c r="D294" s="120"/>
      <c r="E294" s="252"/>
      <c r="F294" s="252"/>
      <c r="G294" s="252"/>
      <c r="H294" s="252"/>
      <c r="I294" s="252"/>
    </row>
    <row r="295" spans="1:9" x14ac:dyDescent="0.25">
      <c r="A295" s="1138" t="s">
        <v>49</v>
      </c>
      <c r="B295" s="1127" t="s">
        <v>425</v>
      </c>
      <c r="C295" s="1139" t="s">
        <v>428</v>
      </c>
      <c r="D295" s="120"/>
      <c r="E295" s="252"/>
      <c r="F295" s="252"/>
      <c r="G295" s="252"/>
      <c r="H295" s="252"/>
      <c r="I295" s="252"/>
    </row>
    <row r="296" spans="1:9" x14ac:dyDescent="0.25">
      <c r="A296" s="1138" t="s">
        <v>49</v>
      </c>
      <c r="B296" s="1127" t="s">
        <v>425</v>
      </c>
      <c r="C296" s="1139" t="s">
        <v>430</v>
      </c>
      <c r="D296" s="120"/>
      <c r="E296" s="252"/>
      <c r="F296" s="252"/>
      <c r="G296" s="252"/>
      <c r="H296" s="252"/>
      <c r="I296" s="252"/>
    </row>
    <row r="297" spans="1:9" x14ac:dyDescent="0.25">
      <c r="A297" s="1138" t="s">
        <v>49</v>
      </c>
      <c r="B297" s="1127" t="s">
        <v>425</v>
      </c>
      <c r="C297" s="1139" t="s">
        <v>431</v>
      </c>
      <c r="D297" s="120"/>
      <c r="E297" s="252"/>
      <c r="F297" s="252"/>
      <c r="G297" s="252"/>
      <c r="H297" s="252"/>
      <c r="I297" s="252"/>
    </row>
    <row r="298" spans="1:9" x14ac:dyDescent="0.25">
      <c r="A298" s="1138" t="s">
        <v>49</v>
      </c>
      <c r="B298" s="1127" t="s">
        <v>433</v>
      </c>
      <c r="C298" s="1139" t="s">
        <v>434</v>
      </c>
      <c r="D298" s="120"/>
      <c r="E298" s="252"/>
      <c r="F298" s="252"/>
      <c r="G298" s="252"/>
      <c r="H298" s="252"/>
      <c r="I298" s="252"/>
    </row>
    <row r="299" spans="1:9" x14ac:dyDescent="0.25">
      <c r="A299" s="1138" t="s">
        <v>49</v>
      </c>
      <c r="B299" s="1127" t="s">
        <v>433</v>
      </c>
      <c r="C299" s="1139" t="s">
        <v>435</v>
      </c>
      <c r="D299" s="120"/>
      <c r="E299" s="252"/>
      <c r="F299" s="252"/>
      <c r="G299" s="252"/>
      <c r="H299" s="252"/>
      <c r="I299" s="252"/>
    </row>
    <row r="300" spans="1:9" x14ac:dyDescent="0.25">
      <c r="A300" s="1138" t="s">
        <v>49</v>
      </c>
      <c r="B300" s="1127" t="s">
        <v>433</v>
      </c>
      <c r="C300" s="1139" t="s">
        <v>437</v>
      </c>
      <c r="D300" s="120"/>
      <c r="E300" s="252"/>
      <c r="F300" s="252"/>
      <c r="G300" s="252"/>
      <c r="H300" s="252"/>
      <c r="I300" s="252"/>
    </row>
    <row r="301" spans="1:9" x14ac:dyDescent="0.25">
      <c r="A301" s="1138" t="s">
        <v>49</v>
      </c>
      <c r="B301" s="1127" t="s">
        <v>433</v>
      </c>
      <c r="C301" s="1139" t="s">
        <v>439</v>
      </c>
      <c r="D301" s="120"/>
      <c r="E301" s="252"/>
      <c r="F301" s="252"/>
      <c r="G301" s="252"/>
      <c r="H301" s="252"/>
      <c r="I301" s="252"/>
    </row>
    <row r="302" spans="1:9" x14ac:dyDescent="0.25">
      <c r="A302" s="1138" t="s">
        <v>49</v>
      </c>
      <c r="B302" s="1127" t="s">
        <v>433</v>
      </c>
      <c r="C302" s="1139" t="s">
        <v>440</v>
      </c>
      <c r="D302" s="120"/>
      <c r="E302" s="252"/>
      <c r="F302" s="252"/>
      <c r="G302" s="252"/>
      <c r="H302" s="252"/>
      <c r="I302" s="252"/>
    </row>
    <row r="303" spans="1:9" x14ac:dyDescent="0.25">
      <c r="A303" s="1136" t="s">
        <v>49</v>
      </c>
      <c r="B303" s="1128" t="s">
        <v>1448</v>
      </c>
      <c r="C303" s="1137" t="s">
        <v>1449</v>
      </c>
      <c r="D303" s="120"/>
      <c r="E303" s="252"/>
      <c r="F303" s="252"/>
      <c r="G303" s="252"/>
      <c r="H303" s="252"/>
      <c r="I303" s="252"/>
    </row>
    <row r="304" spans="1:9" x14ac:dyDescent="0.25">
      <c r="A304" s="1136" t="s">
        <v>49</v>
      </c>
      <c r="B304" s="1128" t="s">
        <v>1448</v>
      </c>
      <c r="C304" s="1137" t="s">
        <v>1450</v>
      </c>
      <c r="D304" s="120"/>
      <c r="E304" s="252"/>
      <c r="F304" s="252"/>
      <c r="G304" s="252"/>
      <c r="H304" s="252"/>
      <c r="I304" s="252"/>
    </row>
    <row r="305" spans="1:9" x14ac:dyDescent="0.25">
      <c r="A305" s="1136" t="s">
        <v>49</v>
      </c>
      <c r="B305" s="1128" t="s">
        <v>1448</v>
      </c>
      <c r="C305" s="1137" t="s">
        <v>1453</v>
      </c>
      <c r="D305" s="120"/>
      <c r="E305" s="252"/>
      <c r="F305" s="252"/>
      <c r="G305" s="252"/>
      <c r="H305" s="252"/>
      <c r="I305" s="252"/>
    </row>
    <row r="306" spans="1:9" x14ac:dyDescent="0.25">
      <c r="A306" s="1136" t="s">
        <v>49</v>
      </c>
      <c r="B306" s="1128" t="s">
        <v>1448</v>
      </c>
      <c r="C306" s="1137" t="s">
        <v>1457</v>
      </c>
      <c r="D306" s="120"/>
      <c r="E306" s="252"/>
      <c r="F306" s="252"/>
      <c r="G306" s="252"/>
      <c r="H306" s="252"/>
      <c r="I306" s="252"/>
    </row>
    <row r="307" spans="1:9" x14ac:dyDescent="0.25">
      <c r="A307" s="1136" t="s">
        <v>49</v>
      </c>
      <c r="B307" s="1128" t="s">
        <v>1465</v>
      </c>
      <c r="C307" s="1137" t="s">
        <v>1466</v>
      </c>
      <c r="D307" s="120"/>
      <c r="E307" s="252"/>
      <c r="F307" s="252"/>
      <c r="G307" s="252"/>
      <c r="H307" s="252"/>
      <c r="I307" s="252"/>
    </row>
    <row r="308" spans="1:9" x14ac:dyDescent="0.25">
      <c r="A308" s="1136" t="s">
        <v>49</v>
      </c>
      <c r="B308" s="1128" t="s">
        <v>1465</v>
      </c>
      <c r="C308" s="1137" t="s">
        <v>1467</v>
      </c>
      <c r="D308" s="120"/>
      <c r="E308" s="252"/>
      <c r="F308" s="252"/>
      <c r="G308" s="252"/>
      <c r="H308" s="252"/>
      <c r="I308" s="252"/>
    </row>
    <row r="309" spans="1:9" x14ac:dyDescent="0.25">
      <c r="A309" s="1138" t="s">
        <v>49</v>
      </c>
      <c r="B309" s="1127" t="s">
        <v>442</v>
      </c>
      <c r="C309" s="1139" t="s">
        <v>444</v>
      </c>
      <c r="D309" s="120"/>
      <c r="E309" s="252"/>
      <c r="F309" s="252"/>
      <c r="G309" s="252"/>
      <c r="H309" s="252"/>
      <c r="I309" s="252"/>
    </row>
    <row r="310" spans="1:9" x14ac:dyDescent="0.25">
      <c r="A310" s="1138" t="s">
        <v>49</v>
      </c>
      <c r="B310" s="1127" t="s">
        <v>446</v>
      </c>
      <c r="C310" s="1139" t="s">
        <v>448</v>
      </c>
      <c r="D310" s="120"/>
      <c r="E310" s="252"/>
      <c r="F310" s="252"/>
      <c r="G310" s="252"/>
      <c r="H310" s="252"/>
      <c r="I310" s="252"/>
    </row>
    <row r="311" spans="1:9" x14ac:dyDescent="0.25">
      <c r="A311" s="1138" t="s">
        <v>49</v>
      </c>
      <c r="B311" s="1127" t="s">
        <v>446</v>
      </c>
      <c r="C311" s="1139" t="s">
        <v>449</v>
      </c>
      <c r="D311" s="120"/>
      <c r="E311" s="252"/>
      <c r="F311" s="252"/>
      <c r="G311" s="252"/>
      <c r="H311" s="252"/>
      <c r="I311" s="252"/>
    </row>
    <row r="312" spans="1:9" x14ac:dyDescent="0.25">
      <c r="A312" s="1138" t="s">
        <v>49</v>
      </c>
      <c r="B312" s="1127" t="s">
        <v>451</v>
      </c>
      <c r="C312" s="1139" t="s">
        <v>452</v>
      </c>
      <c r="D312" s="120"/>
      <c r="E312" s="252"/>
      <c r="F312" s="252"/>
      <c r="G312" s="252"/>
      <c r="H312" s="252"/>
      <c r="I312" s="252"/>
    </row>
    <row r="313" spans="1:9" x14ac:dyDescent="0.25">
      <c r="A313" s="1138" t="s">
        <v>49</v>
      </c>
      <c r="B313" s="1127" t="s">
        <v>451</v>
      </c>
      <c r="C313" s="1139" t="s">
        <v>454</v>
      </c>
      <c r="D313" s="120"/>
      <c r="E313" s="252"/>
      <c r="F313" s="252"/>
      <c r="G313" s="252"/>
      <c r="H313" s="252"/>
      <c r="I313" s="252"/>
    </row>
    <row r="314" spans="1:9" x14ac:dyDescent="0.25">
      <c r="A314" s="1138" t="s">
        <v>49</v>
      </c>
      <c r="B314" s="1127" t="s">
        <v>456</v>
      </c>
      <c r="C314" s="1139" t="s">
        <v>457</v>
      </c>
      <c r="D314" s="120"/>
      <c r="E314" s="252"/>
      <c r="F314" s="252"/>
      <c r="G314" s="252"/>
      <c r="H314" s="252"/>
      <c r="I314" s="252"/>
    </row>
    <row r="315" spans="1:9" x14ac:dyDescent="0.25">
      <c r="A315" s="1138" t="s">
        <v>49</v>
      </c>
      <c r="B315" s="1127" t="s">
        <v>456</v>
      </c>
      <c r="C315" s="1139" t="s">
        <v>459</v>
      </c>
      <c r="D315" s="120"/>
      <c r="E315" s="252"/>
      <c r="F315" s="252"/>
      <c r="G315" s="252"/>
      <c r="H315" s="252"/>
      <c r="I315" s="252"/>
    </row>
    <row r="316" spans="1:9" x14ac:dyDescent="0.25">
      <c r="A316" s="1138" t="s">
        <v>49</v>
      </c>
      <c r="B316" s="1127" t="s">
        <v>461</v>
      </c>
      <c r="C316" s="1139" t="s">
        <v>462</v>
      </c>
      <c r="D316" s="120"/>
      <c r="E316" s="252"/>
      <c r="F316" s="252"/>
      <c r="G316" s="252"/>
      <c r="H316" s="252"/>
      <c r="I316" s="252"/>
    </row>
    <row r="317" spans="1:9" x14ac:dyDescent="0.25">
      <c r="A317" s="1138" t="s">
        <v>49</v>
      </c>
      <c r="B317" s="1127" t="s">
        <v>461</v>
      </c>
      <c r="C317" s="1139" t="s">
        <v>464</v>
      </c>
      <c r="D317" s="120"/>
      <c r="E317" s="252"/>
      <c r="F317" s="252"/>
      <c r="G317" s="252"/>
      <c r="H317" s="252"/>
      <c r="I317" s="252"/>
    </row>
    <row r="318" spans="1:9" x14ac:dyDescent="0.25">
      <c r="A318" s="1138" t="s">
        <v>49</v>
      </c>
      <c r="B318" s="1127" t="s">
        <v>466</v>
      </c>
      <c r="C318" s="1139" t="s">
        <v>468</v>
      </c>
      <c r="D318" s="120"/>
      <c r="E318" s="252"/>
      <c r="F318" s="252"/>
      <c r="G318" s="252"/>
      <c r="H318" s="252"/>
      <c r="I318" s="252"/>
    </row>
    <row r="319" spans="1:9" x14ac:dyDescent="0.25">
      <c r="A319" s="1138" t="s">
        <v>49</v>
      </c>
      <c r="B319" s="1127" t="s">
        <v>466</v>
      </c>
      <c r="C319" s="1139" t="s">
        <v>470</v>
      </c>
      <c r="D319" s="120"/>
      <c r="E319" s="252"/>
      <c r="F319" s="252"/>
      <c r="G319" s="252"/>
      <c r="H319" s="252"/>
      <c r="I319" s="252"/>
    </row>
    <row r="320" spans="1:9" x14ac:dyDescent="0.25">
      <c r="A320" s="1138" t="s">
        <v>49</v>
      </c>
      <c r="B320" s="1127" t="s">
        <v>466</v>
      </c>
      <c r="C320" s="1139" t="s">
        <v>472</v>
      </c>
      <c r="D320" s="120"/>
      <c r="E320" s="252"/>
      <c r="F320" s="252"/>
      <c r="G320" s="252"/>
      <c r="H320" s="252"/>
      <c r="I320" s="252"/>
    </row>
    <row r="321" spans="1:9" x14ac:dyDescent="0.25">
      <c r="A321" s="1138" t="s">
        <v>49</v>
      </c>
      <c r="B321" s="1127" t="s">
        <v>474</v>
      </c>
      <c r="C321" s="1139" t="s">
        <v>476</v>
      </c>
      <c r="D321" s="120"/>
      <c r="E321" s="252"/>
      <c r="F321" s="252"/>
      <c r="G321" s="252"/>
      <c r="H321" s="252"/>
      <c r="I321" s="252"/>
    </row>
    <row r="322" spans="1:9" x14ac:dyDescent="0.25">
      <c r="A322" s="1136" t="s">
        <v>49</v>
      </c>
      <c r="B322" s="1128" t="s">
        <v>474</v>
      </c>
      <c r="C322" s="1137" t="s">
        <v>1495</v>
      </c>
      <c r="D322" s="120"/>
      <c r="E322" s="252"/>
      <c r="F322" s="252"/>
      <c r="G322" s="252"/>
      <c r="H322" s="252"/>
      <c r="I322" s="252"/>
    </row>
    <row r="323" spans="1:9" x14ac:dyDescent="0.25">
      <c r="A323" s="1136" t="s">
        <v>49</v>
      </c>
      <c r="B323" s="1128" t="s">
        <v>474</v>
      </c>
      <c r="C323" s="1137" t="s">
        <v>1496</v>
      </c>
      <c r="D323" s="120"/>
      <c r="E323" s="252"/>
      <c r="F323" s="252"/>
      <c r="G323" s="252"/>
      <c r="H323" s="252"/>
      <c r="I323" s="252"/>
    </row>
    <row r="324" spans="1:9" x14ac:dyDescent="0.25">
      <c r="A324" s="1138" t="s">
        <v>49</v>
      </c>
      <c r="B324" s="1127" t="s">
        <v>478</v>
      </c>
      <c r="C324" s="1139" t="s">
        <v>479</v>
      </c>
      <c r="D324" s="120"/>
      <c r="E324" s="252"/>
      <c r="F324" s="252"/>
      <c r="G324" s="252"/>
      <c r="H324" s="252"/>
      <c r="I324" s="252"/>
    </row>
    <row r="325" spans="1:9" x14ac:dyDescent="0.25">
      <c r="A325" s="1136" t="s">
        <v>49</v>
      </c>
      <c r="B325" s="1128" t="s">
        <v>478</v>
      </c>
      <c r="C325" s="1137" t="s">
        <v>1498</v>
      </c>
      <c r="D325" s="120"/>
      <c r="E325" s="252"/>
      <c r="F325" s="252"/>
      <c r="G325" s="252"/>
      <c r="H325" s="252"/>
      <c r="I325" s="252"/>
    </row>
    <row r="326" spans="1:9" x14ac:dyDescent="0.25">
      <c r="A326" s="1136" t="s">
        <v>49</v>
      </c>
      <c r="B326" s="1128" t="s">
        <v>481</v>
      </c>
      <c r="C326" s="1137" t="s">
        <v>1501</v>
      </c>
      <c r="D326" s="120"/>
      <c r="E326" s="252"/>
      <c r="F326" s="252"/>
      <c r="G326" s="252"/>
      <c r="H326" s="252"/>
      <c r="I326" s="252"/>
    </row>
    <row r="327" spans="1:9" x14ac:dyDescent="0.25">
      <c r="A327" s="1138" t="s">
        <v>49</v>
      </c>
      <c r="B327" s="1127" t="s">
        <v>481</v>
      </c>
      <c r="C327" s="1139" t="s">
        <v>483</v>
      </c>
      <c r="D327" s="120"/>
      <c r="E327" s="252"/>
      <c r="F327" s="252"/>
      <c r="G327" s="252"/>
      <c r="H327" s="252"/>
      <c r="I327" s="252"/>
    </row>
    <row r="328" spans="1:9" x14ac:dyDescent="0.25">
      <c r="A328" s="1138" t="s">
        <v>49</v>
      </c>
      <c r="B328" s="1127" t="s">
        <v>481</v>
      </c>
      <c r="C328" s="1139" t="s">
        <v>485</v>
      </c>
      <c r="D328" s="120"/>
      <c r="E328" s="252"/>
      <c r="F328" s="252"/>
      <c r="G328" s="252"/>
      <c r="H328" s="252"/>
      <c r="I328" s="252"/>
    </row>
    <row r="329" spans="1:9" x14ac:dyDescent="0.25">
      <c r="A329" s="1136" t="s">
        <v>49</v>
      </c>
      <c r="B329" s="1128" t="s">
        <v>486</v>
      </c>
      <c r="C329" s="1137" t="s">
        <v>1502</v>
      </c>
      <c r="D329" s="120"/>
      <c r="E329" s="252"/>
      <c r="F329" s="252"/>
      <c r="G329" s="252"/>
      <c r="H329" s="252"/>
      <c r="I329" s="252"/>
    </row>
    <row r="330" spans="1:9" x14ac:dyDescent="0.25">
      <c r="A330" s="1138" t="s">
        <v>49</v>
      </c>
      <c r="B330" s="1127" t="s">
        <v>486</v>
      </c>
      <c r="C330" s="1139" t="s">
        <v>487</v>
      </c>
      <c r="D330" s="120"/>
      <c r="E330" s="252"/>
      <c r="F330" s="252"/>
      <c r="G330" s="252"/>
      <c r="H330" s="252"/>
      <c r="I330" s="252"/>
    </row>
    <row r="331" spans="1:9" x14ac:dyDescent="0.25">
      <c r="A331" s="1138" t="s">
        <v>49</v>
      </c>
      <c r="B331" s="1127" t="s">
        <v>486</v>
      </c>
      <c r="C331" s="1139" t="s">
        <v>489</v>
      </c>
      <c r="D331" s="120"/>
      <c r="E331" s="252"/>
      <c r="F331" s="252"/>
      <c r="G331" s="252"/>
      <c r="H331" s="252"/>
      <c r="I331" s="252"/>
    </row>
    <row r="332" spans="1:9" x14ac:dyDescent="0.25">
      <c r="A332" s="1136" t="s">
        <v>49</v>
      </c>
      <c r="B332" s="1128" t="s">
        <v>1504</v>
      </c>
      <c r="C332" s="1137" t="s">
        <v>1505</v>
      </c>
      <c r="D332" s="120"/>
      <c r="E332" s="252"/>
      <c r="F332" s="252"/>
      <c r="G332" s="252"/>
      <c r="H332" s="252"/>
      <c r="I332" s="252"/>
    </row>
    <row r="333" spans="1:9" x14ac:dyDescent="0.25">
      <c r="A333" s="1136" t="s">
        <v>49</v>
      </c>
      <c r="B333" s="1128" t="s">
        <v>1504</v>
      </c>
      <c r="C333" s="1137" t="s">
        <v>1507</v>
      </c>
      <c r="D333" s="120"/>
      <c r="E333" s="252"/>
      <c r="F333" s="252"/>
      <c r="G333" s="252"/>
      <c r="H333" s="252"/>
      <c r="I333" s="252"/>
    </row>
    <row r="334" spans="1:9" x14ac:dyDescent="0.25">
      <c r="A334" s="1136" t="s">
        <v>49</v>
      </c>
      <c r="B334" s="1128" t="s">
        <v>1504</v>
      </c>
      <c r="C334" s="1137" t="s">
        <v>1508</v>
      </c>
      <c r="D334" s="120"/>
      <c r="E334" s="252"/>
      <c r="F334" s="252"/>
      <c r="G334" s="252"/>
      <c r="H334" s="252"/>
      <c r="I334" s="252"/>
    </row>
    <row r="335" spans="1:9" x14ac:dyDescent="0.25">
      <c r="A335" s="1136" t="s">
        <v>49</v>
      </c>
      <c r="B335" s="1128" t="s">
        <v>1504</v>
      </c>
      <c r="C335" s="1137" t="s">
        <v>1509</v>
      </c>
      <c r="D335" s="120"/>
      <c r="E335" s="252"/>
      <c r="F335" s="252"/>
      <c r="G335" s="252"/>
      <c r="H335" s="252"/>
      <c r="I335" s="252"/>
    </row>
    <row r="336" spans="1:9" x14ac:dyDescent="0.25">
      <c r="A336" s="1136" t="s">
        <v>49</v>
      </c>
      <c r="B336" s="1128" t="s">
        <v>1510</v>
      </c>
      <c r="C336" s="1137" t="s">
        <v>1511</v>
      </c>
      <c r="D336" s="120"/>
      <c r="E336" s="252"/>
      <c r="F336" s="252"/>
      <c r="G336" s="252"/>
      <c r="H336" s="252"/>
      <c r="I336" s="252"/>
    </row>
    <row r="337" spans="1:9" x14ac:dyDescent="0.25">
      <c r="A337" s="1136" t="s">
        <v>49</v>
      </c>
      <c r="B337" s="1128" t="s">
        <v>1510</v>
      </c>
      <c r="C337" s="1137" t="s">
        <v>1512</v>
      </c>
      <c r="D337" s="120"/>
      <c r="E337" s="252"/>
      <c r="F337" s="252"/>
      <c r="G337" s="252"/>
      <c r="H337" s="252"/>
      <c r="I337" s="252"/>
    </row>
    <row r="338" spans="1:9" x14ac:dyDescent="0.25">
      <c r="A338" s="1136" t="s">
        <v>49</v>
      </c>
      <c r="B338" s="1128" t="s">
        <v>1514</v>
      </c>
      <c r="C338" s="1137" t="s">
        <v>1516</v>
      </c>
      <c r="D338" s="120"/>
      <c r="E338" s="252"/>
      <c r="F338" s="252"/>
      <c r="G338" s="252"/>
      <c r="H338" s="252"/>
      <c r="I338" s="252"/>
    </row>
    <row r="339" spans="1:9" x14ac:dyDescent="0.25">
      <c r="A339" s="1136" t="s">
        <v>49</v>
      </c>
      <c r="B339" s="1128" t="s">
        <v>98</v>
      </c>
      <c r="C339" s="1137" t="s">
        <v>100</v>
      </c>
      <c r="D339" s="120"/>
      <c r="E339" s="252"/>
      <c r="F339" s="252"/>
      <c r="G339" s="252"/>
      <c r="H339" s="252"/>
      <c r="I339" s="252"/>
    </row>
    <row r="340" spans="1:9" x14ac:dyDescent="0.25">
      <c r="A340" s="1136" t="s">
        <v>49</v>
      </c>
      <c r="B340" s="1128" t="s">
        <v>98</v>
      </c>
      <c r="C340" s="1137" t="s">
        <v>101</v>
      </c>
      <c r="D340" s="120"/>
      <c r="E340" s="252"/>
      <c r="F340" s="252"/>
      <c r="G340" s="252"/>
      <c r="H340" s="252"/>
      <c r="I340" s="252"/>
    </row>
    <row r="341" spans="1:9" x14ac:dyDescent="0.25">
      <c r="A341" s="1136" t="s">
        <v>49</v>
      </c>
      <c r="B341" s="1128" t="s">
        <v>2215</v>
      </c>
      <c r="C341" s="1137" t="s">
        <v>1521</v>
      </c>
      <c r="D341" s="120"/>
      <c r="E341" s="252"/>
      <c r="F341" s="252"/>
      <c r="G341" s="252"/>
      <c r="H341" s="252"/>
      <c r="I341" s="252"/>
    </row>
    <row r="342" spans="1:9" x14ac:dyDescent="0.25">
      <c r="A342" s="1136" t="s">
        <v>49</v>
      </c>
      <c r="B342" s="1128" t="s">
        <v>1522</v>
      </c>
      <c r="C342" s="1137" t="s">
        <v>1523</v>
      </c>
      <c r="D342" s="120"/>
      <c r="E342" s="252"/>
      <c r="F342" s="252"/>
      <c r="G342" s="252"/>
      <c r="H342" s="252"/>
      <c r="I342" s="252"/>
    </row>
    <row r="343" spans="1:9" x14ac:dyDescent="0.25">
      <c r="A343" s="1136" t="s">
        <v>49</v>
      </c>
      <c r="B343" s="1128" t="s">
        <v>1522</v>
      </c>
      <c r="C343" s="1137" t="s">
        <v>1524</v>
      </c>
      <c r="D343" s="120"/>
      <c r="E343" s="252"/>
      <c r="F343" s="252"/>
      <c r="G343" s="252"/>
      <c r="H343" s="252"/>
      <c r="I343" s="252"/>
    </row>
    <row r="344" spans="1:9" x14ac:dyDescent="0.25">
      <c r="A344" s="1138" t="s">
        <v>49</v>
      </c>
      <c r="B344" s="1127" t="s">
        <v>490</v>
      </c>
      <c r="C344" s="1139" t="s">
        <v>491</v>
      </c>
      <c r="D344" s="120"/>
      <c r="E344" s="252"/>
      <c r="F344" s="252"/>
      <c r="G344" s="252"/>
      <c r="H344" s="252"/>
      <c r="I344" s="252"/>
    </row>
    <row r="345" spans="1:9" x14ac:dyDescent="0.25">
      <c r="A345" s="1138" t="s">
        <v>49</v>
      </c>
      <c r="B345" s="1127" t="s">
        <v>490</v>
      </c>
      <c r="C345" s="1139" t="s">
        <v>493</v>
      </c>
      <c r="D345" s="120"/>
      <c r="E345" s="252"/>
      <c r="F345" s="252"/>
      <c r="G345" s="252"/>
      <c r="H345" s="252"/>
      <c r="I345" s="252"/>
    </row>
    <row r="346" spans="1:9" x14ac:dyDescent="0.25">
      <c r="A346" s="1138" t="s">
        <v>49</v>
      </c>
      <c r="B346" s="1127" t="s">
        <v>490</v>
      </c>
      <c r="C346" s="1139" t="s">
        <v>495</v>
      </c>
      <c r="D346" s="120"/>
      <c r="E346" s="252"/>
      <c r="F346" s="252"/>
      <c r="G346" s="252"/>
      <c r="H346" s="252"/>
      <c r="I346" s="252"/>
    </row>
    <row r="347" spans="1:9" x14ac:dyDescent="0.25">
      <c r="A347" s="1138" t="s">
        <v>49</v>
      </c>
      <c r="B347" s="1127" t="s">
        <v>497</v>
      </c>
      <c r="C347" s="1139" t="s">
        <v>499</v>
      </c>
      <c r="D347" s="120"/>
      <c r="E347" s="252"/>
      <c r="F347" s="252"/>
      <c r="G347" s="252"/>
      <c r="H347" s="252"/>
      <c r="I347" s="252"/>
    </row>
    <row r="348" spans="1:9" x14ac:dyDescent="0.25">
      <c r="A348" s="1138" t="s">
        <v>49</v>
      </c>
      <c r="B348" s="1127" t="s">
        <v>497</v>
      </c>
      <c r="C348" s="1139" t="s">
        <v>501</v>
      </c>
      <c r="D348" s="120"/>
      <c r="E348" s="252"/>
      <c r="F348" s="252"/>
      <c r="G348" s="252"/>
      <c r="H348" s="252"/>
      <c r="I348" s="252"/>
    </row>
    <row r="349" spans="1:9" x14ac:dyDescent="0.25">
      <c r="A349" s="1140" t="s">
        <v>49</v>
      </c>
      <c r="B349" s="1127" t="s">
        <v>110</v>
      </c>
      <c r="C349" s="1139" t="s">
        <v>503</v>
      </c>
      <c r="D349" s="120"/>
      <c r="E349" s="252"/>
      <c r="F349" s="252"/>
      <c r="G349" s="252"/>
      <c r="H349" s="252"/>
      <c r="I349" s="252"/>
    </row>
    <row r="350" spans="1:9" x14ac:dyDescent="0.25">
      <c r="A350" s="1140" t="s">
        <v>49</v>
      </c>
      <c r="B350" s="1127" t="s">
        <v>110</v>
      </c>
      <c r="C350" s="1139" t="s">
        <v>505</v>
      </c>
      <c r="D350" s="120"/>
      <c r="E350" s="252"/>
      <c r="F350" s="252"/>
      <c r="G350" s="252"/>
      <c r="H350" s="252"/>
      <c r="I350" s="252"/>
    </row>
    <row r="351" spans="1:9" x14ac:dyDescent="0.25">
      <c r="A351" s="1136" t="s">
        <v>49</v>
      </c>
      <c r="B351" s="1128" t="s">
        <v>1540</v>
      </c>
      <c r="C351" s="1137" t="s">
        <v>1541</v>
      </c>
      <c r="D351" s="120"/>
      <c r="E351" s="252"/>
      <c r="F351" s="252"/>
      <c r="G351" s="252"/>
      <c r="H351" s="252"/>
      <c r="I351" s="252"/>
    </row>
    <row r="352" spans="1:9" x14ac:dyDescent="0.25">
      <c r="A352" s="1136" t="s">
        <v>49</v>
      </c>
      <c r="B352" s="1128" t="s">
        <v>1540</v>
      </c>
      <c r="C352" s="1137" t="s">
        <v>1542</v>
      </c>
      <c r="D352" s="120"/>
      <c r="E352" s="252"/>
      <c r="F352" s="252"/>
      <c r="G352" s="252"/>
      <c r="H352" s="252"/>
      <c r="I352" s="252"/>
    </row>
    <row r="353" spans="1:9" x14ac:dyDescent="0.25">
      <c r="A353" s="1136" t="s">
        <v>49</v>
      </c>
      <c r="B353" s="1128" t="s">
        <v>1540</v>
      </c>
      <c r="C353" s="1137" t="s">
        <v>1544</v>
      </c>
      <c r="D353" s="120"/>
      <c r="E353" s="252"/>
      <c r="F353" s="252"/>
      <c r="G353" s="252"/>
      <c r="H353" s="252"/>
      <c r="I353" s="252"/>
    </row>
    <row r="354" spans="1:9" x14ac:dyDescent="0.25">
      <c r="A354" s="1136" t="s">
        <v>49</v>
      </c>
      <c r="B354" s="1128" t="s">
        <v>1546</v>
      </c>
      <c r="C354" s="1137" t="s">
        <v>1547</v>
      </c>
      <c r="D354" s="120"/>
      <c r="E354" s="252"/>
      <c r="F354" s="252"/>
      <c r="G354" s="252"/>
      <c r="H354" s="252"/>
      <c r="I354" s="252"/>
    </row>
    <row r="355" spans="1:9" x14ac:dyDescent="0.25">
      <c r="A355" s="1136" t="s">
        <v>49</v>
      </c>
      <c r="B355" s="1128" t="s">
        <v>507</v>
      </c>
      <c r="C355" s="1137" t="s">
        <v>1548</v>
      </c>
      <c r="D355" s="120"/>
      <c r="E355" s="120"/>
      <c r="F355" s="120"/>
      <c r="G355" s="120"/>
      <c r="H355" s="120"/>
      <c r="I355" s="120"/>
    </row>
    <row r="356" spans="1:9" x14ac:dyDescent="0.25">
      <c r="A356" s="1136" t="s">
        <v>49</v>
      </c>
      <c r="B356" s="1128" t="s">
        <v>507</v>
      </c>
      <c r="C356" s="1137" t="s">
        <v>1549</v>
      </c>
      <c r="D356" s="120"/>
      <c r="E356" s="120"/>
      <c r="F356" s="120"/>
      <c r="G356" s="120"/>
      <c r="H356" s="120"/>
      <c r="I356" s="120"/>
    </row>
    <row r="357" spans="1:9" x14ac:dyDescent="0.25">
      <c r="A357" s="1140" t="s">
        <v>49</v>
      </c>
      <c r="B357" s="1127" t="s">
        <v>507</v>
      </c>
      <c r="C357" s="1139" t="s">
        <v>509</v>
      </c>
      <c r="D357" s="120"/>
      <c r="E357" s="252"/>
      <c r="F357" s="252"/>
      <c r="G357" s="252"/>
      <c r="H357" s="252"/>
      <c r="I357" s="252"/>
    </row>
    <row r="358" spans="1:9" x14ac:dyDescent="0.25">
      <c r="A358" s="1140" t="s">
        <v>49</v>
      </c>
      <c r="B358" s="1127" t="s">
        <v>507</v>
      </c>
      <c r="C358" s="1139" t="s">
        <v>511</v>
      </c>
      <c r="D358" s="120"/>
      <c r="E358" s="252"/>
      <c r="F358" s="252"/>
      <c r="G358" s="252"/>
      <c r="H358" s="252"/>
      <c r="I358" s="252"/>
    </row>
    <row r="359" spans="1:9" x14ac:dyDescent="0.25">
      <c r="A359" s="1136" t="s">
        <v>49</v>
      </c>
      <c r="B359" s="1128" t="s">
        <v>569</v>
      </c>
      <c r="C359" s="1137" t="s">
        <v>1570</v>
      </c>
      <c r="D359" s="120"/>
      <c r="E359" s="120"/>
      <c r="F359" s="120"/>
      <c r="G359" s="120"/>
      <c r="H359" s="120"/>
      <c r="I359" s="120"/>
    </row>
    <row r="360" spans="1:9" x14ac:dyDescent="0.25">
      <c r="A360" s="1136" t="s">
        <v>49</v>
      </c>
      <c r="B360" s="1128" t="s">
        <v>569</v>
      </c>
      <c r="C360" s="1137" t="s">
        <v>1571</v>
      </c>
      <c r="D360" s="120"/>
      <c r="E360" s="252"/>
      <c r="F360" s="252"/>
      <c r="G360" s="252"/>
      <c r="H360" s="252"/>
      <c r="I360" s="252"/>
    </row>
    <row r="361" spans="1:9" x14ac:dyDescent="0.25">
      <c r="A361" s="1136" t="s">
        <v>49</v>
      </c>
      <c r="B361" s="1128" t="s">
        <v>569</v>
      </c>
      <c r="C361" s="1137" t="s">
        <v>1572</v>
      </c>
      <c r="D361" s="120"/>
      <c r="E361" s="252"/>
      <c r="F361" s="252"/>
      <c r="G361" s="252"/>
      <c r="H361" s="252"/>
      <c r="I361" s="252"/>
    </row>
    <row r="362" spans="1:9" x14ac:dyDescent="0.25">
      <c r="A362" s="1140" t="s">
        <v>49</v>
      </c>
      <c r="B362" s="1127" t="s">
        <v>513</v>
      </c>
      <c r="C362" s="1139" t="s">
        <v>515</v>
      </c>
      <c r="D362" s="120"/>
      <c r="E362" s="252"/>
      <c r="F362" s="252"/>
      <c r="G362" s="252"/>
      <c r="H362" s="252"/>
      <c r="I362" s="252"/>
    </row>
    <row r="363" spans="1:9" x14ac:dyDescent="0.25">
      <c r="A363" s="1140" t="s">
        <v>49</v>
      </c>
      <c r="B363" s="1127" t="s">
        <v>513</v>
      </c>
      <c r="C363" s="1139" t="s">
        <v>516</v>
      </c>
      <c r="D363" s="120"/>
      <c r="E363" s="252"/>
      <c r="F363" s="252"/>
      <c r="G363" s="252"/>
      <c r="H363" s="252"/>
      <c r="I363" s="252"/>
    </row>
    <row r="364" spans="1:9" x14ac:dyDescent="0.25">
      <c r="A364" s="1140" t="s">
        <v>49</v>
      </c>
      <c r="B364" s="1127" t="s">
        <v>513</v>
      </c>
      <c r="C364" s="1139" t="s">
        <v>517</v>
      </c>
      <c r="D364" s="120"/>
      <c r="E364" s="252"/>
      <c r="F364" s="252"/>
      <c r="G364" s="252"/>
      <c r="H364" s="252"/>
      <c r="I364" s="252"/>
    </row>
    <row r="365" spans="1:9" x14ac:dyDescent="0.25">
      <c r="A365" s="1140" t="s">
        <v>49</v>
      </c>
      <c r="B365" s="1127" t="s">
        <v>513</v>
      </c>
      <c r="C365" s="1139" t="s">
        <v>518</v>
      </c>
      <c r="D365" s="120"/>
      <c r="E365" s="252"/>
      <c r="F365" s="252"/>
      <c r="G365" s="252"/>
      <c r="H365" s="252"/>
      <c r="I365" s="252"/>
    </row>
    <row r="366" spans="1:9" x14ac:dyDescent="0.25">
      <c r="A366" s="1140" t="s">
        <v>49</v>
      </c>
      <c r="B366" s="1127" t="s">
        <v>513</v>
      </c>
      <c r="C366" s="1139" t="s">
        <v>520</v>
      </c>
      <c r="D366" s="120"/>
      <c r="E366" s="252"/>
      <c r="F366" s="252"/>
      <c r="G366" s="252"/>
      <c r="H366" s="252"/>
      <c r="I366" s="252"/>
    </row>
    <row r="367" spans="1:9" x14ac:dyDescent="0.25">
      <c r="A367" s="1140" t="s">
        <v>49</v>
      </c>
      <c r="B367" s="1127" t="s">
        <v>513</v>
      </c>
      <c r="C367" s="1139" t="s">
        <v>521</v>
      </c>
      <c r="D367" s="120"/>
      <c r="E367" s="252"/>
      <c r="F367" s="252"/>
      <c r="G367" s="252"/>
      <c r="H367" s="252"/>
      <c r="I367" s="252"/>
    </row>
    <row r="368" spans="1:9" x14ac:dyDescent="0.25">
      <c r="A368" s="1136" t="s">
        <v>49</v>
      </c>
      <c r="B368" s="1128" t="s">
        <v>115</v>
      </c>
      <c r="C368" s="1137" t="s">
        <v>1585</v>
      </c>
      <c r="D368" s="120"/>
      <c r="E368" s="252"/>
      <c r="F368" s="252"/>
      <c r="G368" s="252"/>
      <c r="H368" s="252"/>
      <c r="I368" s="252"/>
    </row>
    <row r="369" spans="1:9" x14ac:dyDescent="0.25">
      <c r="A369" s="1136" t="s">
        <v>49</v>
      </c>
      <c r="B369" s="1128" t="s">
        <v>115</v>
      </c>
      <c r="C369" s="1137" t="s">
        <v>1587</v>
      </c>
      <c r="D369" s="120"/>
      <c r="E369" s="252"/>
      <c r="F369" s="252"/>
      <c r="G369" s="252"/>
      <c r="H369" s="252"/>
      <c r="I369" s="252"/>
    </row>
    <row r="370" spans="1:9" x14ac:dyDescent="0.25">
      <c r="A370" s="1136" t="s">
        <v>49</v>
      </c>
      <c r="B370" s="1128" t="s">
        <v>115</v>
      </c>
      <c r="C370" s="1137" t="s">
        <v>1588</v>
      </c>
      <c r="D370" s="120"/>
      <c r="E370" s="120"/>
      <c r="F370" s="120"/>
      <c r="G370" s="120"/>
      <c r="H370" s="120"/>
      <c r="I370" s="120"/>
    </row>
    <row r="371" spans="1:9" x14ac:dyDescent="0.25">
      <c r="A371" s="1136" t="s">
        <v>49</v>
      </c>
      <c r="B371" s="1128" t="s">
        <v>115</v>
      </c>
      <c r="C371" s="1137" t="s">
        <v>117</v>
      </c>
      <c r="D371" s="120"/>
      <c r="E371" s="252"/>
      <c r="F371" s="252"/>
      <c r="G371" s="252"/>
      <c r="H371" s="252"/>
      <c r="I371" s="252"/>
    </row>
    <row r="372" spans="1:9" x14ac:dyDescent="0.25">
      <c r="A372" s="1136" t="s">
        <v>49</v>
      </c>
      <c r="B372" s="1128" t="s">
        <v>115</v>
      </c>
      <c r="C372" s="1137" t="s">
        <v>1590</v>
      </c>
      <c r="D372" s="120"/>
      <c r="E372" s="252"/>
      <c r="F372" s="252"/>
      <c r="G372" s="252"/>
      <c r="H372" s="252"/>
      <c r="I372" s="252"/>
    </row>
    <row r="373" spans="1:9" x14ac:dyDescent="0.25">
      <c r="A373" s="1136" t="s">
        <v>49</v>
      </c>
      <c r="B373" s="1128" t="s">
        <v>115</v>
      </c>
      <c r="C373" s="1137" t="s">
        <v>1591</v>
      </c>
      <c r="D373" s="120"/>
      <c r="E373" s="252"/>
      <c r="F373" s="252"/>
      <c r="G373" s="252"/>
      <c r="H373" s="252"/>
      <c r="I373" s="252"/>
    </row>
    <row r="374" spans="1:9" x14ac:dyDescent="0.25">
      <c r="A374" s="1136" t="s">
        <v>49</v>
      </c>
      <c r="B374" s="1128" t="s">
        <v>115</v>
      </c>
      <c r="C374" s="1137" t="s">
        <v>119</v>
      </c>
      <c r="D374" s="120"/>
      <c r="E374" s="252"/>
      <c r="F374" s="252"/>
      <c r="G374" s="252"/>
      <c r="H374" s="252"/>
      <c r="I374" s="252"/>
    </row>
    <row r="375" spans="1:9" x14ac:dyDescent="0.25">
      <c r="A375" s="1136" t="s">
        <v>49</v>
      </c>
      <c r="B375" s="1128" t="s">
        <v>115</v>
      </c>
      <c r="C375" s="1137" t="s">
        <v>121</v>
      </c>
      <c r="D375" s="120"/>
      <c r="E375" s="252"/>
      <c r="F375" s="252"/>
      <c r="G375" s="252"/>
      <c r="H375" s="252"/>
      <c r="I375" s="252"/>
    </row>
    <row r="376" spans="1:9" x14ac:dyDescent="0.25">
      <c r="A376" s="1140" t="s">
        <v>49</v>
      </c>
      <c r="B376" s="1127" t="s">
        <v>522</v>
      </c>
      <c r="C376" s="1139" t="s">
        <v>523</v>
      </c>
      <c r="D376" s="120"/>
      <c r="E376" s="252"/>
      <c r="F376" s="252"/>
      <c r="G376" s="252"/>
      <c r="H376" s="252"/>
      <c r="I376" s="252"/>
    </row>
    <row r="377" spans="1:9" x14ac:dyDescent="0.25">
      <c r="A377" s="1140" t="s">
        <v>49</v>
      </c>
      <c r="B377" s="1127" t="s">
        <v>513</v>
      </c>
      <c r="C377" s="1139" t="s">
        <v>524</v>
      </c>
      <c r="D377" s="120"/>
      <c r="E377" s="252"/>
      <c r="F377" s="252"/>
      <c r="G377" s="252"/>
      <c r="H377" s="252"/>
      <c r="I377" s="252"/>
    </row>
    <row r="378" spans="1:9" x14ac:dyDescent="0.25">
      <c r="A378" s="1140" t="s">
        <v>49</v>
      </c>
      <c r="B378" s="1127" t="s">
        <v>513</v>
      </c>
      <c r="C378" s="1139" t="s">
        <v>525</v>
      </c>
      <c r="D378" s="120"/>
      <c r="E378" s="252"/>
      <c r="F378" s="252"/>
      <c r="G378" s="252"/>
      <c r="H378" s="252"/>
      <c r="I378" s="252"/>
    </row>
    <row r="379" spans="1:9" x14ac:dyDescent="0.25">
      <c r="A379" s="1140" t="s">
        <v>49</v>
      </c>
      <c r="B379" s="1127" t="s">
        <v>513</v>
      </c>
      <c r="C379" s="1139" t="s">
        <v>526</v>
      </c>
      <c r="D379" s="120"/>
      <c r="E379" s="252"/>
      <c r="F379" s="252"/>
      <c r="G379" s="252"/>
      <c r="H379" s="252"/>
      <c r="I379" s="252"/>
    </row>
    <row r="380" spans="1:9" x14ac:dyDescent="0.25">
      <c r="A380" s="1140" t="s">
        <v>49</v>
      </c>
      <c r="B380" s="1127" t="s">
        <v>513</v>
      </c>
      <c r="C380" s="1139" t="s">
        <v>527</v>
      </c>
      <c r="D380" s="120"/>
      <c r="E380" s="252"/>
      <c r="F380" s="252"/>
      <c r="G380" s="252"/>
      <c r="H380" s="252"/>
      <c r="I380" s="252"/>
    </row>
    <row r="381" spans="1:9" x14ac:dyDescent="0.25">
      <c r="A381" s="1140" t="s">
        <v>49</v>
      </c>
      <c r="B381" s="1127" t="s">
        <v>513</v>
      </c>
      <c r="C381" s="1139" t="s">
        <v>528</v>
      </c>
      <c r="D381" s="120"/>
      <c r="E381" s="252"/>
      <c r="F381" s="252"/>
      <c r="G381" s="252"/>
      <c r="H381" s="252"/>
      <c r="I381" s="252"/>
    </row>
    <row r="382" spans="1:9" x14ac:dyDescent="0.25">
      <c r="A382" s="1140" t="s">
        <v>49</v>
      </c>
      <c r="B382" s="1127" t="s">
        <v>513</v>
      </c>
      <c r="C382" s="1139" t="s">
        <v>529</v>
      </c>
      <c r="D382" s="120"/>
      <c r="E382" s="252"/>
      <c r="F382" s="252"/>
      <c r="G382" s="252"/>
      <c r="H382" s="252"/>
      <c r="I382" s="252"/>
    </row>
    <row r="383" spans="1:9" x14ac:dyDescent="0.25">
      <c r="A383" s="1140" t="s">
        <v>49</v>
      </c>
      <c r="B383" s="1127" t="s">
        <v>513</v>
      </c>
      <c r="C383" s="1139" t="s">
        <v>530</v>
      </c>
      <c r="D383" s="120"/>
      <c r="E383" s="252"/>
      <c r="F383" s="252"/>
      <c r="G383" s="252"/>
      <c r="H383" s="252"/>
      <c r="I383" s="252"/>
    </row>
    <row r="384" spans="1:9" x14ac:dyDescent="0.25">
      <c r="A384" s="1140" t="s">
        <v>49</v>
      </c>
      <c r="B384" s="1127" t="s">
        <v>513</v>
      </c>
      <c r="C384" s="1139" t="s">
        <v>531</v>
      </c>
      <c r="D384" s="120"/>
      <c r="E384" s="252"/>
      <c r="F384" s="252"/>
      <c r="G384" s="252"/>
      <c r="H384" s="252"/>
      <c r="I384" s="252"/>
    </row>
    <row r="385" spans="1:9" x14ac:dyDescent="0.25">
      <c r="A385" s="1140" t="s">
        <v>49</v>
      </c>
      <c r="B385" s="1127" t="s">
        <v>513</v>
      </c>
      <c r="C385" s="1139" t="s">
        <v>532</v>
      </c>
      <c r="D385" s="120"/>
      <c r="E385" s="252"/>
      <c r="F385" s="252"/>
      <c r="G385" s="252"/>
      <c r="H385" s="252"/>
      <c r="I385" s="252"/>
    </row>
    <row r="386" spans="1:9" x14ac:dyDescent="0.25">
      <c r="A386" s="1140" t="s">
        <v>49</v>
      </c>
      <c r="B386" s="1127" t="s">
        <v>513</v>
      </c>
      <c r="C386" s="1139" t="s">
        <v>533</v>
      </c>
      <c r="D386" s="120"/>
      <c r="E386" s="252"/>
      <c r="F386" s="252"/>
      <c r="G386" s="252"/>
      <c r="H386" s="252"/>
      <c r="I386" s="252"/>
    </row>
    <row r="387" spans="1:9" x14ac:dyDescent="0.25">
      <c r="A387" s="1140" t="s">
        <v>49</v>
      </c>
      <c r="B387" s="1127" t="s">
        <v>513</v>
      </c>
      <c r="C387" s="1139" t="s">
        <v>534</v>
      </c>
      <c r="D387" s="120"/>
      <c r="E387" s="252"/>
      <c r="F387" s="252"/>
      <c r="G387" s="252"/>
      <c r="H387" s="252"/>
      <c r="I387" s="252"/>
    </row>
    <row r="388" spans="1:9" x14ac:dyDescent="0.25">
      <c r="A388" s="1140" t="s">
        <v>49</v>
      </c>
      <c r="B388" s="1127" t="s">
        <v>513</v>
      </c>
      <c r="C388" s="1139" t="s">
        <v>535</v>
      </c>
      <c r="D388" s="120"/>
      <c r="E388" s="252"/>
      <c r="F388" s="252"/>
      <c r="G388" s="252"/>
      <c r="H388" s="252"/>
      <c r="I388" s="252"/>
    </row>
    <row r="389" spans="1:9" x14ac:dyDescent="0.25">
      <c r="A389" s="1140" t="s">
        <v>49</v>
      </c>
      <c r="B389" s="1127" t="s">
        <v>513</v>
      </c>
      <c r="C389" s="1139" t="s">
        <v>536</v>
      </c>
      <c r="D389" s="120"/>
      <c r="E389" s="252"/>
      <c r="F389" s="252"/>
      <c r="G389" s="252"/>
      <c r="H389" s="252"/>
      <c r="I389" s="252"/>
    </row>
    <row r="390" spans="1:9" x14ac:dyDescent="0.25">
      <c r="A390" s="1140" t="s">
        <v>49</v>
      </c>
      <c r="B390" s="1127" t="s">
        <v>513</v>
      </c>
      <c r="C390" s="1139" t="s">
        <v>537</v>
      </c>
      <c r="D390" s="120"/>
      <c r="E390" s="252"/>
      <c r="F390" s="252"/>
      <c r="G390" s="252"/>
      <c r="H390" s="252"/>
      <c r="I390" s="252"/>
    </row>
    <row r="391" spans="1:9" x14ac:dyDescent="0.25">
      <c r="A391" s="1140" t="s">
        <v>49</v>
      </c>
      <c r="B391" s="1127" t="s">
        <v>513</v>
      </c>
      <c r="C391" s="1139" t="s">
        <v>538</v>
      </c>
      <c r="D391" s="120"/>
      <c r="E391" s="252"/>
      <c r="F391" s="252"/>
      <c r="G391" s="252"/>
      <c r="H391" s="252"/>
      <c r="I391" s="252"/>
    </row>
    <row r="392" spans="1:9" x14ac:dyDescent="0.25">
      <c r="A392" s="1140" t="s">
        <v>49</v>
      </c>
      <c r="B392" s="1127" t="s">
        <v>122</v>
      </c>
      <c r="C392" s="1139" t="s">
        <v>539</v>
      </c>
      <c r="D392" s="120"/>
      <c r="E392" s="252"/>
      <c r="F392" s="252"/>
      <c r="G392" s="252"/>
      <c r="H392" s="252"/>
      <c r="I392" s="252"/>
    </row>
    <row r="393" spans="1:9" x14ac:dyDescent="0.25">
      <c r="A393" s="1136" t="s">
        <v>49</v>
      </c>
      <c r="B393" s="1128" t="s">
        <v>1631</v>
      </c>
      <c r="C393" s="1137" t="s">
        <v>1641</v>
      </c>
      <c r="D393" s="120"/>
      <c r="E393" s="252"/>
      <c r="F393" s="252"/>
      <c r="G393" s="252"/>
      <c r="H393" s="252"/>
      <c r="I393" s="252"/>
    </row>
    <row r="394" spans="1:9" x14ac:dyDescent="0.25">
      <c r="A394" s="1136" t="s">
        <v>49</v>
      </c>
      <c r="B394" s="1128" t="s">
        <v>125</v>
      </c>
      <c r="C394" s="1137" t="s">
        <v>126</v>
      </c>
      <c r="D394" s="120"/>
      <c r="E394" s="252"/>
      <c r="F394" s="252"/>
      <c r="G394" s="252"/>
      <c r="H394" s="252"/>
      <c r="I394" s="252"/>
    </row>
    <row r="395" spans="1:9" x14ac:dyDescent="0.25">
      <c r="A395" s="1140" t="s">
        <v>49</v>
      </c>
      <c r="B395" s="1127" t="s">
        <v>540</v>
      </c>
      <c r="C395" s="1139" t="s">
        <v>541</v>
      </c>
      <c r="D395" s="120"/>
      <c r="E395" s="252"/>
      <c r="F395" s="252"/>
      <c r="G395" s="252"/>
      <c r="H395" s="252"/>
      <c r="I395" s="252"/>
    </row>
    <row r="396" spans="1:9" x14ac:dyDescent="0.25">
      <c r="A396" s="1140" t="s">
        <v>49</v>
      </c>
      <c r="B396" s="1127" t="s">
        <v>540</v>
      </c>
      <c r="C396" s="1139" t="s">
        <v>542</v>
      </c>
      <c r="D396" s="120"/>
      <c r="E396" s="252"/>
      <c r="F396" s="252"/>
      <c r="G396" s="252"/>
      <c r="H396" s="252"/>
      <c r="I396" s="252"/>
    </row>
    <row r="397" spans="1:9" x14ac:dyDescent="0.25">
      <c r="A397" s="1136" t="s">
        <v>49</v>
      </c>
      <c r="B397" s="1128" t="s">
        <v>128</v>
      </c>
      <c r="C397" s="1137" t="s">
        <v>129</v>
      </c>
      <c r="D397" s="120"/>
      <c r="E397" s="252"/>
      <c r="F397" s="252"/>
      <c r="G397" s="252"/>
      <c r="H397" s="252"/>
      <c r="I397" s="252"/>
    </row>
    <row r="398" spans="1:9" x14ac:dyDescent="0.25">
      <c r="A398" s="1136" t="s">
        <v>49</v>
      </c>
      <c r="B398" s="1128" t="s">
        <v>128</v>
      </c>
      <c r="C398" s="1137" t="s">
        <v>131</v>
      </c>
      <c r="D398" s="120"/>
      <c r="E398" s="252"/>
      <c r="F398" s="252"/>
      <c r="G398" s="252"/>
      <c r="H398" s="252"/>
      <c r="I398" s="252"/>
    </row>
    <row r="399" spans="1:9" x14ac:dyDescent="0.25">
      <c r="A399" s="1136" t="s">
        <v>49</v>
      </c>
      <c r="B399" s="1128" t="s">
        <v>128</v>
      </c>
      <c r="C399" s="1137" t="s">
        <v>1700</v>
      </c>
      <c r="D399" s="120"/>
      <c r="E399" s="252"/>
      <c r="F399" s="252"/>
      <c r="G399" s="252"/>
      <c r="H399" s="252"/>
      <c r="I399" s="252"/>
    </row>
    <row r="400" spans="1:9" x14ac:dyDescent="0.25">
      <c r="A400" s="1140" t="s">
        <v>49</v>
      </c>
      <c r="B400" s="1127" t="s">
        <v>128</v>
      </c>
      <c r="C400" s="1139" t="s">
        <v>543</v>
      </c>
      <c r="D400" s="120"/>
      <c r="E400" s="252"/>
      <c r="F400" s="252"/>
      <c r="G400" s="252"/>
      <c r="H400" s="252"/>
      <c r="I400" s="252"/>
    </row>
    <row r="401" spans="1:9" x14ac:dyDescent="0.25">
      <c r="A401" s="1136" t="s">
        <v>49</v>
      </c>
      <c r="B401" s="1128" t="s">
        <v>128</v>
      </c>
      <c r="C401" s="1137" t="s">
        <v>132</v>
      </c>
      <c r="D401" s="120"/>
      <c r="E401" s="252"/>
      <c r="F401" s="252"/>
      <c r="G401" s="252"/>
      <c r="H401" s="252"/>
      <c r="I401" s="252"/>
    </row>
    <row r="402" spans="1:9" x14ac:dyDescent="0.25">
      <c r="A402" s="1140" t="s">
        <v>49</v>
      </c>
      <c r="B402" s="1127" t="s">
        <v>133</v>
      </c>
      <c r="C402" s="1139" t="s">
        <v>545</v>
      </c>
      <c r="D402" s="120"/>
      <c r="E402" s="252"/>
      <c r="F402" s="252"/>
      <c r="G402" s="252"/>
      <c r="H402" s="252"/>
      <c r="I402" s="252"/>
    </row>
    <row r="403" spans="1:9" x14ac:dyDescent="0.25">
      <c r="A403" s="1140" t="s">
        <v>49</v>
      </c>
      <c r="B403" s="1127" t="s">
        <v>133</v>
      </c>
      <c r="C403" s="1139" t="s">
        <v>547</v>
      </c>
      <c r="D403" s="120"/>
      <c r="E403" s="252"/>
      <c r="F403" s="252"/>
      <c r="G403" s="252"/>
      <c r="H403" s="252"/>
      <c r="I403" s="252"/>
    </row>
    <row r="404" spans="1:9" x14ac:dyDescent="0.25">
      <c r="A404" s="1136" t="s">
        <v>49</v>
      </c>
      <c r="B404" s="1128" t="s">
        <v>133</v>
      </c>
      <c r="C404" s="1137" t="s">
        <v>135</v>
      </c>
      <c r="D404" s="120"/>
      <c r="E404" s="252"/>
      <c r="F404" s="252"/>
      <c r="G404" s="252"/>
      <c r="H404" s="252"/>
      <c r="I404" s="252"/>
    </row>
    <row r="405" spans="1:9" x14ac:dyDescent="0.25">
      <c r="A405" s="1136" t="s">
        <v>49</v>
      </c>
      <c r="B405" s="1128" t="s">
        <v>133</v>
      </c>
      <c r="C405" s="1137" t="s">
        <v>137</v>
      </c>
      <c r="D405" s="120"/>
      <c r="E405" s="252"/>
      <c r="F405" s="252"/>
      <c r="G405" s="252"/>
      <c r="H405" s="252"/>
      <c r="I405" s="252"/>
    </row>
    <row r="406" spans="1:9" x14ac:dyDescent="0.25">
      <c r="A406" s="1136" t="s">
        <v>49</v>
      </c>
      <c r="B406" s="1128" t="s">
        <v>133</v>
      </c>
      <c r="C406" s="1137" t="s">
        <v>139</v>
      </c>
      <c r="D406" s="120"/>
      <c r="E406" s="120"/>
      <c r="F406" s="120"/>
      <c r="G406" s="120"/>
      <c r="H406" s="120"/>
      <c r="I406" s="120"/>
    </row>
    <row r="407" spans="1:9" x14ac:dyDescent="0.25">
      <c r="A407" s="1136" t="s">
        <v>49</v>
      </c>
      <c r="B407" s="1128" t="s">
        <v>133</v>
      </c>
      <c r="C407" s="1137" t="s">
        <v>1708</v>
      </c>
      <c r="D407" s="120"/>
      <c r="E407" s="120"/>
      <c r="F407" s="120"/>
      <c r="G407" s="120"/>
      <c r="H407" s="120"/>
      <c r="I407" s="120"/>
    </row>
    <row r="408" spans="1:9" x14ac:dyDescent="0.25">
      <c r="A408" s="1140" t="s">
        <v>49</v>
      </c>
      <c r="B408" s="1127" t="s">
        <v>548</v>
      </c>
      <c r="C408" s="1139" t="s">
        <v>549</v>
      </c>
      <c r="D408" s="120"/>
      <c r="E408" s="252"/>
      <c r="F408" s="252"/>
      <c r="G408" s="252"/>
      <c r="H408" s="252"/>
      <c r="I408" s="252"/>
    </row>
    <row r="409" spans="1:9" x14ac:dyDescent="0.25">
      <c r="A409" s="1140" t="s">
        <v>49</v>
      </c>
      <c r="B409" s="1127" t="s">
        <v>548</v>
      </c>
      <c r="C409" s="1139" t="s">
        <v>550</v>
      </c>
      <c r="D409" s="120"/>
      <c r="E409" s="252"/>
      <c r="F409" s="252"/>
      <c r="G409" s="252"/>
      <c r="H409" s="252"/>
      <c r="I409" s="252"/>
    </row>
    <row r="410" spans="1:9" x14ac:dyDescent="0.25">
      <c r="A410" s="1136" t="s">
        <v>49</v>
      </c>
      <c r="B410" s="1128" t="s">
        <v>551</v>
      </c>
      <c r="C410" s="1137" t="s">
        <v>1718</v>
      </c>
      <c r="D410" s="120"/>
      <c r="E410" s="252"/>
      <c r="F410" s="252"/>
      <c r="G410" s="252"/>
      <c r="H410" s="252"/>
      <c r="I410" s="252"/>
    </row>
    <row r="411" spans="1:9" x14ac:dyDescent="0.25">
      <c r="A411" s="1140" t="s">
        <v>49</v>
      </c>
      <c r="B411" s="1127" t="s">
        <v>551</v>
      </c>
      <c r="C411" s="1139" t="s">
        <v>552</v>
      </c>
      <c r="D411" s="120"/>
      <c r="E411" s="252"/>
      <c r="F411" s="252"/>
      <c r="G411" s="252"/>
      <c r="H411" s="252"/>
      <c r="I411" s="252"/>
    </row>
    <row r="412" spans="1:9" x14ac:dyDescent="0.25">
      <c r="A412" s="1136" t="s">
        <v>49</v>
      </c>
      <c r="B412" s="1128" t="s">
        <v>551</v>
      </c>
      <c r="C412" s="1137" t="s">
        <v>1720</v>
      </c>
      <c r="D412" s="120"/>
      <c r="E412" s="252"/>
      <c r="F412" s="252"/>
      <c r="G412" s="252"/>
      <c r="H412" s="252"/>
      <c r="I412" s="252"/>
    </row>
    <row r="413" spans="1:9" x14ac:dyDescent="0.25">
      <c r="A413" s="1136" t="s">
        <v>49</v>
      </c>
      <c r="B413" s="1128" t="s">
        <v>551</v>
      </c>
      <c r="C413" s="1137" t="s">
        <v>1721</v>
      </c>
      <c r="D413" s="120"/>
      <c r="E413" s="252"/>
      <c r="F413" s="252"/>
      <c r="G413" s="252"/>
      <c r="H413" s="252"/>
      <c r="I413" s="252"/>
    </row>
    <row r="414" spans="1:9" x14ac:dyDescent="0.25">
      <c r="A414" s="1136" t="s">
        <v>49</v>
      </c>
      <c r="B414" s="1128" t="s">
        <v>551</v>
      </c>
      <c r="C414" s="1137" t="s">
        <v>1722</v>
      </c>
      <c r="D414" s="120"/>
      <c r="E414" s="252"/>
      <c r="F414" s="252"/>
      <c r="G414" s="252"/>
      <c r="H414" s="252"/>
      <c r="I414" s="252"/>
    </row>
    <row r="415" spans="1:9" x14ac:dyDescent="0.25">
      <c r="A415" s="1136" t="s">
        <v>49</v>
      </c>
      <c r="B415" s="1128" t="s">
        <v>551</v>
      </c>
      <c r="C415" s="1137" t="s">
        <v>1723</v>
      </c>
      <c r="D415" s="120"/>
      <c r="E415" s="252"/>
      <c r="F415" s="252"/>
      <c r="G415" s="252"/>
      <c r="H415" s="252"/>
      <c r="I415" s="252"/>
    </row>
    <row r="416" spans="1:9" x14ac:dyDescent="0.25">
      <c r="A416" s="1136" t="s">
        <v>49</v>
      </c>
      <c r="B416" s="1128" t="s">
        <v>551</v>
      </c>
      <c r="C416" s="1137" t="s">
        <v>1725</v>
      </c>
      <c r="D416" s="120"/>
      <c r="E416" s="120"/>
      <c r="F416" s="120"/>
      <c r="G416" s="120"/>
      <c r="H416" s="120"/>
      <c r="I416" s="120"/>
    </row>
    <row r="417" spans="1:9" x14ac:dyDescent="0.25">
      <c r="A417" s="1136" t="s">
        <v>49</v>
      </c>
      <c r="B417" s="1128" t="s">
        <v>551</v>
      </c>
      <c r="C417" s="1137" t="s">
        <v>1726</v>
      </c>
      <c r="D417" s="120"/>
      <c r="E417" s="252"/>
      <c r="F417" s="252"/>
      <c r="G417" s="252"/>
      <c r="H417" s="252"/>
      <c r="I417" s="252"/>
    </row>
    <row r="418" spans="1:9" x14ac:dyDescent="0.25">
      <c r="A418" s="1136" t="s">
        <v>49</v>
      </c>
      <c r="B418" s="1128" t="s">
        <v>551</v>
      </c>
      <c r="C418" s="1137" t="s">
        <v>1727</v>
      </c>
      <c r="D418" s="120"/>
      <c r="E418" s="252"/>
      <c r="F418" s="252"/>
      <c r="G418" s="252"/>
      <c r="H418" s="252"/>
      <c r="I418" s="252"/>
    </row>
    <row r="419" spans="1:9" x14ac:dyDescent="0.25">
      <c r="A419" s="1140" t="s">
        <v>49</v>
      </c>
      <c r="B419" s="1127" t="s">
        <v>554</v>
      </c>
      <c r="C419" s="1139" t="s">
        <v>555</v>
      </c>
      <c r="D419" s="120"/>
      <c r="E419" s="252"/>
      <c r="F419" s="252"/>
      <c r="G419" s="252"/>
      <c r="H419" s="252"/>
      <c r="I419" s="252"/>
    </row>
    <row r="420" spans="1:9" x14ac:dyDescent="0.25">
      <c r="A420" s="1140" t="s">
        <v>49</v>
      </c>
      <c r="B420" s="1127" t="s">
        <v>554</v>
      </c>
      <c r="C420" s="1139" t="s">
        <v>556</v>
      </c>
      <c r="D420" s="120"/>
      <c r="E420" s="252"/>
      <c r="F420" s="252"/>
      <c r="G420" s="252"/>
      <c r="H420" s="252"/>
      <c r="I420" s="252"/>
    </row>
    <row r="421" spans="1:9" x14ac:dyDescent="0.25">
      <c r="A421" s="1140" t="s">
        <v>49</v>
      </c>
      <c r="B421" s="1127" t="s">
        <v>557</v>
      </c>
      <c r="C421" s="1139" t="s">
        <v>558</v>
      </c>
      <c r="D421" s="120"/>
      <c r="E421" s="252"/>
      <c r="F421" s="252"/>
      <c r="G421" s="252"/>
      <c r="H421" s="252"/>
      <c r="I421" s="252"/>
    </row>
    <row r="422" spans="1:9" x14ac:dyDescent="0.25">
      <c r="A422" s="1136" t="s">
        <v>49</v>
      </c>
      <c r="B422" s="1128" t="s">
        <v>559</v>
      </c>
      <c r="C422" s="1137" t="s">
        <v>1740</v>
      </c>
      <c r="D422" s="120"/>
      <c r="E422" s="252"/>
      <c r="F422" s="252"/>
      <c r="G422" s="252"/>
      <c r="H422" s="252"/>
      <c r="I422" s="252"/>
    </row>
    <row r="423" spans="1:9" x14ac:dyDescent="0.25">
      <c r="A423" s="1140" t="s">
        <v>49</v>
      </c>
      <c r="B423" s="1127" t="s">
        <v>559</v>
      </c>
      <c r="C423" s="1139" t="s">
        <v>560</v>
      </c>
      <c r="D423" s="120"/>
      <c r="E423" s="252"/>
      <c r="F423" s="252"/>
      <c r="G423" s="252"/>
      <c r="H423" s="252"/>
      <c r="I423" s="252"/>
    </row>
    <row r="424" spans="1:9" x14ac:dyDescent="0.25">
      <c r="A424" s="1140" t="s">
        <v>49</v>
      </c>
      <c r="B424" s="1127" t="s">
        <v>559</v>
      </c>
      <c r="C424" s="1139" t="s">
        <v>562</v>
      </c>
      <c r="D424" s="120"/>
      <c r="E424" s="252"/>
      <c r="F424" s="252"/>
      <c r="G424" s="252"/>
      <c r="H424" s="252"/>
      <c r="I424" s="252"/>
    </row>
    <row r="425" spans="1:9" x14ac:dyDescent="0.25">
      <c r="A425" s="1140" t="s">
        <v>49</v>
      </c>
      <c r="B425" s="1127" t="s">
        <v>97</v>
      </c>
      <c r="C425" s="1139" t="s">
        <v>563</v>
      </c>
      <c r="D425" s="120"/>
      <c r="E425" s="252"/>
      <c r="F425" s="252"/>
      <c r="G425" s="252"/>
      <c r="H425" s="252"/>
      <c r="I425" s="252"/>
    </row>
    <row r="426" spans="1:9" x14ac:dyDescent="0.25">
      <c r="A426" s="1136" t="s">
        <v>49</v>
      </c>
      <c r="B426" s="1128" t="s">
        <v>1742</v>
      </c>
      <c r="C426" s="1137" t="s">
        <v>1743</v>
      </c>
      <c r="D426" s="120"/>
      <c r="E426" s="252"/>
      <c r="F426" s="252"/>
      <c r="G426" s="252"/>
      <c r="H426" s="252"/>
      <c r="I426" s="252"/>
    </row>
    <row r="427" spans="1:9" x14ac:dyDescent="0.25">
      <c r="A427" s="1136" t="s">
        <v>49</v>
      </c>
      <c r="B427" s="1128" t="s">
        <v>1742</v>
      </c>
      <c r="C427" s="1137" t="s">
        <v>1744</v>
      </c>
      <c r="D427" s="120"/>
      <c r="E427" s="120"/>
      <c r="F427" s="120"/>
      <c r="G427" s="120"/>
      <c r="H427" s="120"/>
      <c r="I427" s="120"/>
    </row>
    <row r="428" spans="1:9" x14ac:dyDescent="0.25">
      <c r="A428" s="1136" t="s">
        <v>49</v>
      </c>
      <c r="B428" s="1128" t="s">
        <v>1742</v>
      </c>
      <c r="C428" s="1137" t="s">
        <v>1745</v>
      </c>
      <c r="D428" s="120"/>
      <c r="E428" s="120"/>
      <c r="F428" s="120"/>
      <c r="G428" s="120"/>
      <c r="H428" s="120"/>
      <c r="I428" s="120"/>
    </row>
    <row r="429" spans="1:9" x14ac:dyDescent="0.25">
      <c r="A429" s="1136" t="s">
        <v>49</v>
      </c>
      <c r="B429" s="1128" t="s">
        <v>1742</v>
      </c>
      <c r="C429" s="1137" t="s">
        <v>1747</v>
      </c>
      <c r="D429" s="120"/>
      <c r="E429" s="120"/>
      <c r="F429" s="120"/>
      <c r="G429" s="120"/>
      <c r="H429" s="120"/>
      <c r="I429" s="120"/>
    </row>
    <row r="430" spans="1:9" x14ac:dyDescent="0.25">
      <c r="A430" s="1136" t="s">
        <v>49</v>
      </c>
      <c r="B430" s="1128" t="s">
        <v>1742</v>
      </c>
      <c r="C430" s="1137" t="s">
        <v>1749</v>
      </c>
      <c r="D430" s="120"/>
      <c r="E430" s="252"/>
      <c r="F430" s="252"/>
      <c r="G430" s="252"/>
      <c r="H430" s="252"/>
      <c r="I430" s="252"/>
    </row>
    <row r="431" spans="1:9" x14ac:dyDescent="0.25">
      <c r="A431" s="1140" t="s">
        <v>49</v>
      </c>
      <c r="B431" s="1127" t="s">
        <v>564</v>
      </c>
      <c r="C431" s="1139" t="s">
        <v>566</v>
      </c>
      <c r="D431" s="120"/>
      <c r="E431" s="252"/>
      <c r="F431" s="252"/>
      <c r="G431" s="252"/>
      <c r="H431" s="252"/>
      <c r="I431" s="252"/>
    </row>
    <row r="432" spans="1:9" x14ac:dyDescent="0.25">
      <c r="A432" s="1140" t="s">
        <v>49</v>
      </c>
      <c r="B432" s="1127" t="s">
        <v>568</v>
      </c>
      <c r="C432" s="1139" t="s">
        <v>570</v>
      </c>
      <c r="D432" s="120"/>
      <c r="E432" s="252"/>
      <c r="F432" s="252"/>
      <c r="G432" s="252"/>
      <c r="H432" s="252"/>
      <c r="I432" s="252"/>
    </row>
    <row r="433" spans="1:9" x14ac:dyDescent="0.25">
      <c r="A433" s="1140" t="s">
        <v>49</v>
      </c>
      <c r="B433" s="1127" t="s">
        <v>571</v>
      </c>
      <c r="C433" s="1139" t="s">
        <v>572</v>
      </c>
      <c r="D433" s="120"/>
      <c r="E433" s="252"/>
      <c r="F433" s="252"/>
      <c r="G433" s="252"/>
      <c r="H433" s="252"/>
      <c r="I433" s="252"/>
    </row>
    <row r="434" spans="1:9" x14ac:dyDescent="0.25">
      <c r="A434" s="1140" t="s">
        <v>49</v>
      </c>
      <c r="B434" s="1127" t="s">
        <v>571</v>
      </c>
      <c r="C434" s="1139" t="s">
        <v>573</v>
      </c>
      <c r="D434" s="120"/>
      <c r="E434" s="252"/>
      <c r="F434" s="252"/>
      <c r="G434" s="252"/>
      <c r="H434" s="252"/>
      <c r="I434" s="252"/>
    </row>
    <row r="435" spans="1:9" x14ac:dyDescent="0.25">
      <c r="A435" s="1140" t="s">
        <v>49</v>
      </c>
      <c r="B435" s="1127" t="s">
        <v>571</v>
      </c>
      <c r="C435" s="1139" t="s">
        <v>575</v>
      </c>
      <c r="D435" s="120"/>
      <c r="E435" s="252"/>
      <c r="F435" s="252"/>
      <c r="G435" s="252"/>
      <c r="H435" s="252"/>
      <c r="I435" s="252"/>
    </row>
    <row r="436" spans="1:9" x14ac:dyDescent="0.25">
      <c r="A436" s="1140" t="s">
        <v>49</v>
      </c>
      <c r="B436" s="1127" t="s">
        <v>571</v>
      </c>
      <c r="C436" s="1139" t="s">
        <v>576</v>
      </c>
      <c r="D436" s="120"/>
      <c r="E436" s="252"/>
      <c r="F436" s="252"/>
      <c r="G436" s="252"/>
      <c r="H436" s="252"/>
      <c r="I436" s="252"/>
    </row>
    <row r="437" spans="1:9" x14ac:dyDescent="0.25">
      <c r="A437" s="1140" t="s">
        <v>49</v>
      </c>
      <c r="B437" s="1127" t="s">
        <v>577</v>
      </c>
      <c r="C437" s="1139" t="s">
        <v>578</v>
      </c>
      <c r="D437" s="120"/>
      <c r="E437" s="252"/>
      <c r="F437" s="252"/>
      <c r="G437" s="252"/>
      <c r="H437" s="252"/>
      <c r="I437" s="252"/>
    </row>
    <row r="438" spans="1:9" x14ac:dyDescent="0.25">
      <c r="A438" s="1136" t="s">
        <v>49</v>
      </c>
      <c r="B438" s="1128" t="s">
        <v>1801</v>
      </c>
      <c r="C438" s="1137" t="s">
        <v>1802</v>
      </c>
      <c r="D438" s="120"/>
      <c r="E438" s="252"/>
      <c r="F438" s="252"/>
      <c r="G438" s="252"/>
      <c r="H438" s="252"/>
      <c r="I438" s="252"/>
    </row>
    <row r="439" spans="1:9" x14ac:dyDescent="0.25">
      <c r="A439" s="1140" t="s">
        <v>49</v>
      </c>
      <c r="B439" s="1127" t="s">
        <v>579</v>
      </c>
      <c r="C439" s="1139" t="s">
        <v>581</v>
      </c>
      <c r="D439" s="120"/>
      <c r="E439" s="252"/>
      <c r="F439" s="252"/>
      <c r="G439" s="252"/>
      <c r="H439" s="252"/>
      <c r="I439" s="252"/>
    </row>
    <row r="440" spans="1:9" x14ac:dyDescent="0.25">
      <c r="A440" s="1140" t="s">
        <v>49</v>
      </c>
      <c r="B440" s="1127" t="s">
        <v>579</v>
      </c>
      <c r="C440" s="1139" t="s">
        <v>583</v>
      </c>
      <c r="D440" s="120"/>
      <c r="E440" s="252"/>
      <c r="F440" s="252"/>
      <c r="G440" s="252"/>
      <c r="H440" s="252"/>
      <c r="I440" s="252"/>
    </row>
    <row r="441" spans="1:9" x14ac:dyDescent="0.25">
      <c r="A441" s="1140" t="s">
        <v>49</v>
      </c>
      <c r="B441" s="1127" t="s">
        <v>579</v>
      </c>
      <c r="C441" s="1139" t="s">
        <v>584</v>
      </c>
      <c r="D441" s="120"/>
      <c r="E441" s="252"/>
      <c r="F441" s="252"/>
      <c r="G441" s="252"/>
      <c r="H441" s="252"/>
      <c r="I441" s="252"/>
    </row>
    <row r="442" spans="1:9" x14ac:dyDescent="0.25">
      <c r="A442" s="1140" t="s">
        <v>49</v>
      </c>
      <c r="B442" s="1127" t="s">
        <v>579</v>
      </c>
      <c r="C442" s="1139" t="s">
        <v>585</v>
      </c>
      <c r="D442" s="120"/>
      <c r="E442" s="252"/>
      <c r="F442" s="252"/>
      <c r="G442" s="252"/>
      <c r="H442" s="252"/>
      <c r="I442" s="252"/>
    </row>
    <row r="443" spans="1:9" x14ac:dyDescent="0.25">
      <c r="A443" s="1140" t="s">
        <v>49</v>
      </c>
      <c r="B443" s="1127" t="s">
        <v>579</v>
      </c>
      <c r="C443" s="1139" t="s">
        <v>586</v>
      </c>
      <c r="D443" s="120"/>
      <c r="E443" s="120"/>
      <c r="F443" s="120"/>
      <c r="G443" s="120"/>
      <c r="H443" s="120"/>
      <c r="I443" s="120"/>
    </row>
    <row r="444" spans="1:9" x14ac:dyDescent="0.25">
      <c r="A444" s="1140" t="s">
        <v>49</v>
      </c>
      <c r="B444" s="1127" t="s">
        <v>579</v>
      </c>
      <c r="C444" s="1139" t="s">
        <v>587</v>
      </c>
      <c r="D444" s="120"/>
      <c r="E444" s="120"/>
      <c r="F444" s="120"/>
      <c r="G444" s="120"/>
      <c r="H444" s="120"/>
      <c r="I444" s="120"/>
    </row>
    <row r="445" spans="1:9" x14ac:dyDescent="0.25">
      <c r="A445" s="1140" t="s">
        <v>49</v>
      </c>
      <c r="B445" s="1127" t="s">
        <v>579</v>
      </c>
      <c r="C445" s="1139" t="s">
        <v>588</v>
      </c>
      <c r="D445" s="120"/>
      <c r="E445" s="120"/>
      <c r="F445" s="120"/>
      <c r="G445" s="120"/>
      <c r="H445" s="120"/>
      <c r="I445" s="120"/>
    </row>
    <row r="446" spans="1:9" x14ac:dyDescent="0.25">
      <c r="A446" s="1140" t="s">
        <v>49</v>
      </c>
      <c r="B446" s="1127" t="s">
        <v>589</v>
      </c>
      <c r="C446" s="1139" t="s">
        <v>591</v>
      </c>
      <c r="D446" s="120"/>
      <c r="E446" s="120"/>
      <c r="F446" s="120"/>
      <c r="G446" s="120"/>
      <c r="H446" s="120"/>
      <c r="I446" s="120"/>
    </row>
    <row r="447" spans="1:9" x14ac:dyDescent="0.25">
      <c r="A447" s="1140" t="s">
        <v>49</v>
      </c>
      <c r="B447" s="1127" t="s">
        <v>589</v>
      </c>
      <c r="C447" s="1139" t="s">
        <v>592</v>
      </c>
      <c r="D447" s="120"/>
      <c r="E447" s="252"/>
      <c r="F447" s="252"/>
      <c r="G447" s="252"/>
      <c r="H447" s="252"/>
      <c r="I447" s="252"/>
    </row>
    <row r="448" spans="1:9" x14ac:dyDescent="0.25">
      <c r="A448" s="1140" t="s">
        <v>49</v>
      </c>
      <c r="B448" s="1127" t="s">
        <v>589</v>
      </c>
      <c r="C448" s="1139" t="s">
        <v>593</v>
      </c>
      <c r="D448" s="120"/>
      <c r="E448" s="252"/>
      <c r="F448" s="252"/>
      <c r="G448" s="252"/>
      <c r="H448" s="252"/>
      <c r="I448" s="252"/>
    </row>
    <row r="449" spans="1:9" x14ac:dyDescent="0.25">
      <c r="A449" s="1140" t="s">
        <v>49</v>
      </c>
      <c r="B449" s="1127" t="s">
        <v>594</v>
      </c>
      <c r="C449" s="1139" t="s">
        <v>596</v>
      </c>
      <c r="D449" s="120"/>
      <c r="E449" s="252"/>
      <c r="F449" s="252"/>
      <c r="G449" s="252"/>
      <c r="H449" s="252"/>
      <c r="I449" s="252"/>
    </row>
    <row r="450" spans="1:9" x14ac:dyDescent="0.25">
      <c r="A450" s="1140" t="s">
        <v>49</v>
      </c>
      <c r="B450" s="1127" t="s">
        <v>594</v>
      </c>
      <c r="C450" s="1139" t="s">
        <v>597</v>
      </c>
      <c r="D450" s="120"/>
      <c r="E450" s="252"/>
      <c r="F450" s="252"/>
      <c r="G450" s="252"/>
      <c r="H450" s="252"/>
      <c r="I450" s="252"/>
    </row>
    <row r="451" spans="1:9" x14ac:dyDescent="0.25">
      <c r="A451" s="1140" t="s">
        <v>49</v>
      </c>
      <c r="B451" s="1127" t="s">
        <v>594</v>
      </c>
      <c r="C451" s="1139" t="s">
        <v>599</v>
      </c>
      <c r="D451" s="120"/>
      <c r="E451" s="252"/>
      <c r="F451" s="252"/>
      <c r="G451" s="252"/>
      <c r="H451" s="252"/>
      <c r="I451" s="252"/>
    </row>
    <row r="452" spans="1:9" x14ac:dyDescent="0.25">
      <c r="A452" s="1140" t="s">
        <v>49</v>
      </c>
      <c r="B452" s="1127" t="s">
        <v>594</v>
      </c>
      <c r="C452" s="1139" t="s">
        <v>600</v>
      </c>
      <c r="D452" s="120"/>
      <c r="E452" s="252"/>
      <c r="F452" s="252"/>
      <c r="G452" s="252"/>
      <c r="H452" s="252"/>
      <c r="I452" s="252"/>
    </row>
    <row r="453" spans="1:9" x14ac:dyDescent="0.25">
      <c r="A453" s="1140" t="s">
        <v>49</v>
      </c>
      <c r="B453" s="1127" t="s">
        <v>594</v>
      </c>
      <c r="C453" s="1139" t="s">
        <v>601</v>
      </c>
      <c r="D453" s="120"/>
      <c r="E453" s="252"/>
      <c r="F453" s="252"/>
      <c r="G453" s="252"/>
      <c r="H453" s="252"/>
      <c r="I453" s="252"/>
    </row>
    <row r="454" spans="1:9" x14ac:dyDescent="0.25">
      <c r="A454" s="1140" t="s">
        <v>49</v>
      </c>
      <c r="B454" s="1127" t="s">
        <v>602</v>
      </c>
      <c r="C454" s="1139" t="s">
        <v>604</v>
      </c>
      <c r="D454" s="120"/>
      <c r="E454" s="252"/>
      <c r="F454" s="252"/>
      <c r="G454" s="252"/>
      <c r="H454" s="252"/>
      <c r="I454" s="252"/>
    </row>
    <row r="455" spans="1:9" x14ac:dyDescent="0.25">
      <c r="A455" s="1140" t="s">
        <v>49</v>
      </c>
      <c r="B455" s="1127" t="s">
        <v>606</v>
      </c>
      <c r="C455" s="1139" t="s">
        <v>607</v>
      </c>
      <c r="D455" s="120"/>
      <c r="E455" s="252"/>
      <c r="F455" s="252"/>
      <c r="G455" s="252"/>
      <c r="H455" s="252"/>
      <c r="I455" s="252"/>
    </row>
    <row r="456" spans="1:9" x14ac:dyDescent="0.25">
      <c r="A456" s="1140" t="s">
        <v>49</v>
      </c>
      <c r="B456" s="1127" t="s">
        <v>606</v>
      </c>
      <c r="C456" s="1139" t="s">
        <v>609</v>
      </c>
      <c r="D456" s="120"/>
      <c r="E456" s="252"/>
      <c r="F456" s="252"/>
      <c r="G456" s="252"/>
      <c r="H456" s="252"/>
      <c r="I456" s="252"/>
    </row>
    <row r="457" spans="1:9" x14ac:dyDescent="0.25">
      <c r="A457" s="1140" t="s">
        <v>49</v>
      </c>
      <c r="B457" s="1127" t="s">
        <v>611</v>
      </c>
      <c r="C457" s="1139" t="s">
        <v>612</v>
      </c>
      <c r="D457" s="120"/>
      <c r="E457" s="252"/>
      <c r="F457" s="252"/>
      <c r="G457" s="252"/>
      <c r="H457" s="252"/>
      <c r="I457" s="252"/>
    </row>
    <row r="458" spans="1:9" x14ac:dyDescent="0.25">
      <c r="A458" s="1140" t="s">
        <v>49</v>
      </c>
      <c r="B458" s="1127" t="s">
        <v>611</v>
      </c>
      <c r="C458" s="1139" t="s">
        <v>614</v>
      </c>
      <c r="D458" s="120"/>
      <c r="E458" s="252"/>
      <c r="F458" s="252"/>
      <c r="G458" s="252"/>
      <c r="H458" s="252"/>
      <c r="I458" s="252"/>
    </row>
    <row r="459" spans="1:9" x14ac:dyDescent="0.25">
      <c r="A459" s="1140" t="s">
        <v>49</v>
      </c>
      <c r="B459" s="1127" t="s">
        <v>611</v>
      </c>
      <c r="C459" s="1139" t="s">
        <v>615</v>
      </c>
      <c r="D459" s="120"/>
      <c r="E459" s="252"/>
      <c r="F459" s="252"/>
      <c r="G459" s="252"/>
      <c r="H459" s="252"/>
      <c r="I459" s="252"/>
    </row>
    <row r="460" spans="1:9" x14ac:dyDescent="0.25">
      <c r="A460" s="1140" t="s">
        <v>49</v>
      </c>
      <c r="B460" s="1127" t="s">
        <v>611</v>
      </c>
      <c r="C460" s="1139" t="s">
        <v>616</v>
      </c>
      <c r="D460" s="120"/>
      <c r="E460" s="252"/>
      <c r="F460" s="252"/>
      <c r="G460" s="252"/>
      <c r="H460" s="252"/>
      <c r="I460" s="252"/>
    </row>
    <row r="461" spans="1:9" x14ac:dyDescent="0.25">
      <c r="A461" s="1136" t="s">
        <v>49</v>
      </c>
      <c r="B461" s="1128" t="s">
        <v>141</v>
      </c>
      <c r="C461" s="1137" t="s">
        <v>143</v>
      </c>
      <c r="D461" s="120"/>
      <c r="E461" s="252"/>
      <c r="F461" s="252"/>
      <c r="G461" s="252"/>
      <c r="H461" s="252"/>
      <c r="I461" s="252"/>
    </row>
    <row r="462" spans="1:9" x14ac:dyDescent="0.25">
      <c r="A462" s="1136" t="s">
        <v>49</v>
      </c>
      <c r="B462" s="1128" t="s">
        <v>141</v>
      </c>
      <c r="C462" s="1137" t="s">
        <v>144</v>
      </c>
      <c r="D462" s="120"/>
      <c r="E462" s="252"/>
      <c r="F462" s="252"/>
      <c r="G462" s="252"/>
      <c r="H462" s="252"/>
      <c r="I462" s="252"/>
    </row>
    <row r="463" spans="1:9" x14ac:dyDescent="0.25">
      <c r="A463" s="1140" t="s">
        <v>49</v>
      </c>
      <c r="B463" s="1127" t="s">
        <v>617</v>
      </c>
      <c r="C463" s="1139" t="s">
        <v>619</v>
      </c>
      <c r="D463" s="120"/>
      <c r="E463" s="252"/>
      <c r="F463" s="252"/>
      <c r="G463" s="252"/>
      <c r="H463" s="252"/>
      <c r="I463" s="252"/>
    </row>
    <row r="464" spans="1:9" x14ac:dyDescent="0.25">
      <c r="A464" s="1140" t="s">
        <v>49</v>
      </c>
      <c r="B464" s="1127" t="s">
        <v>617</v>
      </c>
      <c r="C464" s="1139" t="s">
        <v>621</v>
      </c>
      <c r="D464" s="120"/>
      <c r="E464" s="252"/>
      <c r="F464" s="252"/>
      <c r="G464" s="252"/>
      <c r="H464" s="252"/>
      <c r="I464" s="252"/>
    </row>
    <row r="465" spans="1:9" x14ac:dyDescent="0.25">
      <c r="A465" s="1140" t="s">
        <v>49</v>
      </c>
      <c r="B465" s="1127" t="s">
        <v>622</v>
      </c>
      <c r="C465" s="1139" t="s">
        <v>623</v>
      </c>
      <c r="D465" s="120"/>
      <c r="E465" s="252"/>
      <c r="F465" s="252"/>
      <c r="G465" s="252"/>
      <c r="H465" s="252"/>
      <c r="I465" s="252"/>
    </row>
    <row r="466" spans="1:9" x14ac:dyDescent="0.25">
      <c r="A466" s="1140" t="s">
        <v>49</v>
      </c>
      <c r="B466" s="1127" t="s">
        <v>622</v>
      </c>
      <c r="C466" s="1139" t="s">
        <v>624</v>
      </c>
      <c r="D466" s="120"/>
      <c r="E466" s="252"/>
      <c r="F466" s="252"/>
      <c r="G466" s="252"/>
      <c r="H466" s="252"/>
      <c r="I466" s="252"/>
    </row>
    <row r="467" spans="1:9" x14ac:dyDescent="0.25">
      <c r="A467" s="1140" t="s">
        <v>49</v>
      </c>
      <c r="B467" s="1127" t="s">
        <v>622</v>
      </c>
      <c r="C467" s="1139" t="s">
        <v>625</v>
      </c>
      <c r="D467" s="120"/>
      <c r="E467" s="252"/>
      <c r="F467" s="252"/>
      <c r="G467" s="252"/>
      <c r="H467" s="252"/>
      <c r="I467" s="252"/>
    </row>
    <row r="468" spans="1:9" x14ac:dyDescent="0.25">
      <c r="A468" s="1140" t="s">
        <v>49</v>
      </c>
      <c r="B468" s="1127" t="s">
        <v>622</v>
      </c>
      <c r="C468" s="1139" t="s">
        <v>626</v>
      </c>
      <c r="D468" s="120"/>
      <c r="E468" s="252"/>
      <c r="F468" s="252"/>
      <c r="G468" s="252"/>
      <c r="H468" s="252"/>
      <c r="I468" s="252"/>
    </row>
    <row r="469" spans="1:9" x14ac:dyDescent="0.25">
      <c r="A469" s="1140" t="s">
        <v>49</v>
      </c>
      <c r="B469" s="1127" t="s">
        <v>622</v>
      </c>
      <c r="C469" s="1139" t="s">
        <v>627</v>
      </c>
      <c r="D469" s="120"/>
      <c r="E469" s="252"/>
      <c r="F469" s="252"/>
      <c r="G469" s="252"/>
      <c r="H469" s="252"/>
      <c r="I469" s="252"/>
    </row>
    <row r="470" spans="1:9" x14ac:dyDescent="0.25">
      <c r="A470" s="1140" t="s">
        <v>49</v>
      </c>
      <c r="B470" s="1127" t="s">
        <v>622</v>
      </c>
      <c r="C470" s="1139" t="s">
        <v>628</v>
      </c>
      <c r="D470" s="120"/>
      <c r="E470" s="252"/>
      <c r="F470" s="252"/>
      <c r="G470" s="252"/>
      <c r="H470" s="252"/>
      <c r="I470" s="252"/>
    </row>
    <row r="471" spans="1:9" x14ac:dyDescent="0.25">
      <c r="A471" s="1140" t="s">
        <v>49</v>
      </c>
      <c r="B471" s="1127" t="s">
        <v>622</v>
      </c>
      <c r="C471" s="1139" t="s">
        <v>629</v>
      </c>
      <c r="D471" s="120"/>
      <c r="E471" s="252"/>
      <c r="F471" s="252"/>
      <c r="G471" s="252"/>
      <c r="H471" s="252"/>
      <c r="I471" s="252"/>
    </row>
    <row r="472" spans="1:9" x14ac:dyDescent="0.25">
      <c r="A472" s="1140" t="s">
        <v>49</v>
      </c>
      <c r="B472" s="1127" t="s">
        <v>622</v>
      </c>
      <c r="C472" s="1139" t="s">
        <v>630</v>
      </c>
      <c r="D472" s="120"/>
      <c r="E472" s="252"/>
      <c r="F472" s="252"/>
      <c r="G472" s="252"/>
      <c r="H472" s="252"/>
      <c r="I472" s="252"/>
    </row>
    <row r="473" spans="1:9" x14ac:dyDescent="0.25">
      <c r="A473" s="1140" t="s">
        <v>49</v>
      </c>
      <c r="B473" s="1127" t="s">
        <v>632</v>
      </c>
      <c r="C473" s="1139" t="s">
        <v>634</v>
      </c>
      <c r="D473" s="120"/>
      <c r="E473" s="252"/>
      <c r="F473" s="252"/>
      <c r="G473" s="252"/>
      <c r="H473" s="252"/>
      <c r="I473" s="252"/>
    </row>
    <row r="474" spans="1:9" x14ac:dyDescent="0.25">
      <c r="A474" s="1140" t="s">
        <v>49</v>
      </c>
      <c r="B474" s="1127" t="s">
        <v>632</v>
      </c>
      <c r="C474" s="1139" t="s">
        <v>635</v>
      </c>
      <c r="D474" s="120"/>
      <c r="E474" s="252"/>
      <c r="F474" s="252"/>
      <c r="G474" s="252"/>
      <c r="H474" s="252"/>
      <c r="I474" s="252"/>
    </row>
    <row r="475" spans="1:9" x14ac:dyDescent="0.25">
      <c r="A475" s="1140" t="s">
        <v>49</v>
      </c>
      <c r="B475" s="1127" t="s">
        <v>632</v>
      </c>
      <c r="C475" s="1139" t="s">
        <v>636</v>
      </c>
      <c r="D475" s="120"/>
      <c r="E475" s="252"/>
      <c r="F475" s="252"/>
      <c r="G475" s="252"/>
      <c r="H475" s="252"/>
      <c r="I475" s="252"/>
    </row>
    <row r="476" spans="1:9" x14ac:dyDescent="0.25">
      <c r="A476" s="1140" t="s">
        <v>49</v>
      </c>
      <c r="B476" s="1127" t="s">
        <v>632</v>
      </c>
      <c r="C476" s="1139" t="s">
        <v>637</v>
      </c>
      <c r="D476" s="120"/>
      <c r="E476" s="252"/>
      <c r="F476" s="252"/>
      <c r="G476" s="252"/>
      <c r="H476" s="252"/>
      <c r="I476" s="252"/>
    </row>
    <row r="477" spans="1:9" x14ac:dyDescent="0.25">
      <c r="A477" s="1140" t="s">
        <v>49</v>
      </c>
      <c r="B477" s="1127" t="s">
        <v>632</v>
      </c>
      <c r="C477" s="1139" t="s">
        <v>638</v>
      </c>
      <c r="D477" s="120"/>
      <c r="E477" s="252"/>
      <c r="F477" s="252"/>
      <c r="G477" s="252"/>
      <c r="H477" s="252"/>
      <c r="I477" s="252"/>
    </row>
    <row r="478" spans="1:9" x14ac:dyDescent="0.25">
      <c r="A478" s="1140" t="s">
        <v>49</v>
      </c>
      <c r="B478" s="1127" t="s">
        <v>632</v>
      </c>
      <c r="C478" s="1139" t="s">
        <v>639</v>
      </c>
      <c r="D478" s="120"/>
      <c r="E478" s="252"/>
      <c r="F478" s="252"/>
      <c r="G478" s="252"/>
      <c r="H478" s="252"/>
      <c r="I478" s="252"/>
    </row>
    <row r="479" spans="1:9" x14ac:dyDescent="0.25">
      <c r="A479" s="1136" t="s">
        <v>49</v>
      </c>
      <c r="B479" s="1128" t="s">
        <v>2216</v>
      </c>
      <c r="C479" s="1137" t="s">
        <v>1943</v>
      </c>
      <c r="D479" s="120"/>
      <c r="E479" s="252"/>
      <c r="F479" s="252"/>
      <c r="G479" s="252"/>
      <c r="H479" s="252"/>
      <c r="I479" s="252"/>
    </row>
    <row r="480" spans="1:9" x14ac:dyDescent="0.25">
      <c r="A480" s="1136" t="s">
        <v>49</v>
      </c>
      <c r="B480" s="1128" t="s">
        <v>149</v>
      </c>
      <c r="C480" s="1137" t="s">
        <v>1944</v>
      </c>
      <c r="D480" s="120"/>
      <c r="E480" s="252"/>
      <c r="F480" s="252"/>
      <c r="G480" s="252"/>
      <c r="H480" s="252"/>
      <c r="I480" s="252"/>
    </row>
    <row r="481" spans="1:9" x14ac:dyDescent="0.25">
      <c r="A481" s="1136" t="s">
        <v>49</v>
      </c>
      <c r="B481" s="1128" t="s">
        <v>149</v>
      </c>
      <c r="C481" s="1137" t="s">
        <v>150</v>
      </c>
      <c r="D481" s="120"/>
      <c r="E481" s="120"/>
      <c r="F481" s="120"/>
      <c r="G481" s="120"/>
      <c r="H481" s="120"/>
      <c r="I481" s="120"/>
    </row>
    <row r="482" spans="1:9" x14ac:dyDescent="0.25">
      <c r="A482" s="1136" t="s">
        <v>49</v>
      </c>
      <c r="B482" s="1128" t="s">
        <v>149</v>
      </c>
      <c r="C482" s="1137" t="s">
        <v>1947</v>
      </c>
      <c r="D482" s="120"/>
      <c r="E482" s="252"/>
      <c r="F482" s="252"/>
      <c r="G482" s="252"/>
      <c r="H482" s="252"/>
      <c r="I482" s="252"/>
    </row>
    <row r="483" spans="1:9" x14ac:dyDescent="0.25">
      <c r="A483" s="1136" t="s">
        <v>49</v>
      </c>
      <c r="B483" s="1128" t="s">
        <v>149</v>
      </c>
      <c r="C483" s="1137" t="s">
        <v>1950</v>
      </c>
      <c r="D483" s="120"/>
      <c r="E483" s="252"/>
      <c r="F483" s="252"/>
      <c r="G483" s="252"/>
      <c r="H483" s="252"/>
      <c r="I483" s="252"/>
    </row>
    <row r="484" spans="1:9" x14ac:dyDescent="0.25">
      <c r="A484" s="1136" t="s">
        <v>49</v>
      </c>
      <c r="B484" s="1128" t="s">
        <v>152</v>
      </c>
      <c r="C484" s="1137" t="s">
        <v>153</v>
      </c>
      <c r="D484" s="120"/>
      <c r="E484" s="252"/>
      <c r="F484" s="252"/>
      <c r="G484" s="252"/>
      <c r="H484" s="252"/>
      <c r="I484" s="252"/>
    </row>
    <row r="485" spans="1:9" x14ac:dyDescent="0.25">
      <c r="A485" s="1140" t="s">
        <v>49</v>
      </c>
      <c r="B485" s="1127" t="s">
        <v>152</v>
      </c>
      <c r="C485" s="1139" t="s">
        <v>640</v>
      </c>
      <c r="D485" s="120"/>
      <c r="E485" s="252"/>
      <c r="F485" s="252"/>
      <c r="G485" s="252"/>
      <c r="H485" s="252"/>
      <c r="I485" s="252"/>
    </row>
    <row r="486" spans="1:9" x14ac:dyDescent="0.25">
      <c r="A486" s="1140" t="s">
        <v>49</v>
      </c>
      <c r="B486" s="1127" t="s">
        <v>642</v>
      </c>
      <c r="C486" s="1139" t="s">
        <v>643</v>
      </c>
      <c r="D486" s="120"/>
      <c r="E486" s="252"/>
      <c r="F486" s="252"/>
      <c r="G486" s="252"/>
      <c r="H486" s="252"/>
      <c r="I486" s="252"/>
    </row>
    <row r="487" spans="1:9" x14ac:dyDescent="0.25">
      <c r="A487" s="1140" t="s">
        <v>49</v>
      </c>
      <c r="B487" s="1127" t="s">
        <v>642</v>
      </c>
      <c r="C487" s="1139" t="s">
        <v>644</v>
      </c>
      <c r="D487" s="120"/>
      <c r="E487" s="252"/>
      <c r="F487" s="252"/>
      <c r="G487" s="252"/>
      <c r="H487" s="252"/>
      <c r="I487" s="252"/>
    </row>
    <row r="488" spans="1:9" x14ac:dyDescent="0.25">
      <c r="A488" s="1140" t="s">
        <v>49</v>
      </c>
      <c r="B488" s="1127" t="s">
        <v>642</v>
      </c>
      <c r="C488" s="1139" t="s">
        <v>645</v>
      </c>
      <c r="D488" s="120"/>
      <c r="E488" s="252"/>
      <c r="F488" s="252"/>
      <c r="G488" s="252"/>
      <c r="H488" s="252"/>
      <c r="I488" s="252"/>
    </row>
    <row r="489" spans="1:9" x14ac:dyDescent="0.25">
      <c r="A489" s="1140" t="s">
        <v>49</v>
      </c>
      <c r="B489" s="1127" t="s">
        <v>642</v>
      </c>
      <c r="C489" s="1139" t="s">
        <v>646</v>
      </c>
      <c r="D489" s="120"/>
      <c r="E489" s="252"/>
      <c r="F489" s="252"/>
      <c r="G489" s="252"/>
      <c r="H489" s="252"/>
      <c r="I489" s="252"/>
    </row>
    <row r="490" spans="1:9" x14ac:dyDescent="0.25">
      <c r="A490" s="1136" t="s">
        <v>49</v>
      </c>
      <c r="B490" s="1128" t="s">
        <v>1951</v>
      </c>
      <c r="C490" s="1137" t="s">
        <v>1952</v>
      </c>
      <c r="D490" s="120"/>
      <c r="E490" s="252"/>
      <c r="F490" s="252"/>
      <c r="G490" s="252"/>
      <c r="H490" s="252"/>
      <c r="I490" s="252"/>
    </row>
    <row r="491" spans="1:9" x14ac:dyDescent="0.25">
      <c r="A491" s="1136" t="s">
        <v>49</v>
      </c>
      <c r="B491" s="1128" t="s">
        <v>1951</v>
      </c>
      <c r="C491" s="1137" t="s">
        <v>1953</v>
      </c>
      <c r="D491" s="120"/>
      <c r="E491" s="252"/>
      <c r="F491" s="252"/>
      <c r="G491" s="252"/>
      <c r="H491" s="252"/>
      <c r="I491" s="252"/>
    </row>
    <row r="492" spans="1:9" x14ac:dyDescent="0.25">
      <c r="A492" s="1136" t="s">
        <v>49</v>
      </c>
      <c r="B492" s="1128" t="s">
        <v>1951</v>
      </c>
      <c r="C492" s="1137" t="s">
        <v>1954</v>
      </c>
      <c r="D492" s="120"/>
      <c r="E492" s="252"/>
      <c r="F492" s="252"/>
      <c r="G492" s="252"/>
      <c r="H492" s="252"/>
      <c r="I492" s="252"/>
    </row>
    <row r="493" spans="1:9" x14ac:dyDescent="0.25">
      <c r="A493" s="1136" t="s">
        <v>49</v>
      </c>
      <c r="B493" s="1128" t="s">
        <v>647</v>
      </c>
      <c r="C493" s="1137" t="s">
        <v>1961</v>
      </c>
      <c r="D493" s="120"/>
      <c r="E493" s="252"/>
      <c r="F493" s="252"/>
      <c r="G493" s="252"/>
      <c r="H493" s="252"/>
      <c r="I493" s="252"/>
    </row>
    <row r="494" spans="1:9" x14ac:dyDescent="0.25">
      <c r="A494" s="1136" t="s">
        <v>49</v>
      </c>
      <c r="B494" s="1128" t="s">
        <v>647</v>
      </c>
      <c r="C494" s="1137" t="s">
        <v>1963</v>
      </c>
      <c r="D494" s="120"/>
      <c r="E494" s="252"/>
      <c r="F494" s="252"/>
      <c r="G494" s="252"/>
      <c r="H494" s="252"/>
      <c r="I494" s="252"/>
    </row>
    <row r="495" spans="1:9" x14ac:dyDescent="0.25">
      <c r="A495" s="1136" t="s">
        <v>49</v>
      </c>
      <c r="B495" s="1128" t="s">
        <v>647</v>
      </c>
      <c r="C495" s="1137" t="s">
        <v>1964</v>
      </c>
      <c r="D495" s="120"/>
      <c r="E495" s="252"/>
      <c r="F495" s="252"/>
      <c r="G495" s="252"/>
      <c r="H495" s="252"/>
      <c r="I495" s="252"/>
    </row>
    <row r="496" spans="1:9" x14ac:dyDescent="0.25">
      <c r="A496" s="1140" t="s">
        <v>49</v>
      </c>
      <c r="B496" s="1127" t="s">
        <v>647</v>
      </c>
      <c r="C496" s="1139" t="s">
        <v>649</v>
      </c>
      <c r="D496" s="120"/>
      <c r="E496" s="252"/>
      <c r="F496" s="252"/>
      <c r="G496" s="252"/>
      <c r="H496" s="252"/>
      <c r="I496" s="252"/>
    </row>
    <row r="497" spans="1:9" x14ac:dyDescent="0.25">
      <c r="A497" s="1136" t="s">
        <v>49</v>
      </c>
      <c r="B497" s="1128" t="s">
        <v>155</v>
      </c>
      <c r="C497" s="1137" t="s">
        <v>157</v>
      </c>
      <c r="D497" s="120"/>
      <c r="E497" s="252"/>
      <c r="F497" s="252"/>
      <c r="G497" s="252"/>
      <c r="H497" s="252"/>
      <c r="I497" s="252"/>
    </row>
    <row r="498" spans="1:9" x14ac:dyDescent="0.25">
      <c r="A498" s="1136" t="s">
        <v>49</v>
      </c>
      <c r="B498" s="1128" t="s">
        <v>155</v>
      </c>
      <c r="C498" s="1137" t="s">
        <v>1966</v>
      </c>
      <c r="D498" s="120"/>
      <c r="E498" s="252"/>
      <c r="F498" s="252"/>
      <c r="G498" s="252"/>
      <c r="H498" s="252"/>
      <c r="I498" s="252"/>
    </row>
    <row r="499" spans="1:9" x14ac:dyDescent="0.25">
      <c r="A499" s="1136" t="s">
        <v>49</v>
      </c>
      <c r="B499" s="1128" t="s">
        <v>1967</v>
      </c>
      <c r="C499" s="1137" t="s">
        <v>1968</v>
      </c>
      <c r="D499" s="120"/>
      <c r="E499" s="252"/>
      <c r="F499" s="252"/>
      <c r="G499" s="252"/>
      <c r="H499" s="252"/>
      <c r="I499" s="252"/>
    </row>
    <row r="500" spans="1:9" x14ac:dyDescent="0.25">
      <c r="A500" s="1136" t="s">
        <v>49</v>
      </c>
      <c r="B500" s="1128" t="s">
        <v>1967</v>
      </c>
      <c r="C500" s="1137" t="s">
        <v>1969</v>
      </c>
      <c r="D500" s="120"/>
      <c r="E500" s="252"/>
      <c r="F500" s="252"/>
      <c r="G500" s="252"/>
      <c r="H500" s="252"/>
      <c r="I500" s="252"/>
    </row>
    <row r="501" spans="1:9" x14ac:dyDescent="0.25">
      <c r="A501" s="1136" t="s">
        <v>49</v>
      </c>
      <c r="B501" s="1128" t="s">
        <v>1967</v>
      </c>
      <c r="C501" s="1137" t="s">
        <v>1970</v>
      </c>
      <c r="D501" s="120"/>
      <c r="E501" s="252"/>
      <c r="F501" s="252"/>
      <c r="G501" s="252"/>
      <c r="H501" s="252"/>
      <c r="I501" s="252"/>
    </row>
    <row r="502" spans="1:9" x14ac:dyDescent="0.25">
      <c r="A502" s="1136" t="s">
        <v>49</v>
      </c>
      <c r="B502" s="1128" t="s">
        <v>650</v>
      </c>
      <c r="C502" s="1137" t="s">
        <v>1974</v>
      </c>
      <c r="D502" s="120"/>
      <c r="E502" s="252"/>
      <c r="F502" s="252"/>
      <c r="G502" s="252"/>
      <c r="H502" s="252"/>
      <c r="I502" s="252"/>
    </row>
    <row r="503" spans="1:9" x14ac:dyDescent="0.25">
      <c r="A503" s="1136" t="s">
        <v>49</v>
      </c>
      <c r="B503" s="1128" t="s">
        <v>650</v>
      </c>
      <c r="C503" s="1137" t="s">
        <v>1975</v>
      </c>
      <c r="D503" s="120"/>
      <c r="E503" s="252"/>
      <c r="F503" s="252"/>
      <c r="G503" s="252"/>
      <c r="H503" s="252"/>
      <c r="I503" s="252"/>
    </row>
    <row r="504" spans="1:9" x14ac:dyDescent="0.25">
      <c r="A504" s="1140" t="s">
        <v>49</v>
      </c>
      <c r="B504" s="1127" t="s">
        <v>650</v>
      </c>
      <c r="C504" s="1139" t="s">
        <v>651</v>
      </c>
      <c r="D504" s="120"/>
      <c r="E504" s="252"/>
      <c r="F504" s="252"/>
      <c r="G504" s="252"/>
      <c r="H504" s="252"/>
      <c r="I504" s="252"/>
    </row>
    <row r="505" spans="1:9" x14ac:dyDescent="0.25">
      <c r="A505" s="1140" t="s">
        <v>49</v>
      </c>
      <c r="B505" s="1127" t="s">
        <v>652</v>
      </c>
      <c r="C505" s="1139" t="s">
        <v>653</v>
      </c>
      <c r="D505" s="120"/>
      <c r="E505" s="252"/>
      <c r="F505" s="252"/>
      <c r="G505" s="252"/>
      <c r="H505" s="252"/>
      <c r="I505" s="252"/>
    </row>
    <row r="506" spans="1:9" x14ac:dyDescent="0.25">
      <c r="A506" s="1140" t="s">
        <v>49</v>
      </c>
      <c r="B506" s="1127" t="s">
        <v>652</v>
      </c>
      <c r="C506" s="1139" t="s">
        <v>655</v>
      </c>
      <c r="D506" s="120"/>
      <c r="E506" s="252"/>
      <c r="F506" s="252"/>
      <c r="G506" s="252"/>
      <c r="H506" s="252"/>
      <c r="I506" s="252"/>
    </row>
    <row r="507" spans="1:9" x14ac:dyDescent="0.25">
      <c r="A507" s="1140" t="s">
        <v>49</v>
      </c>
      <c r="B507" s="1127" t="s">
        <v>652</v>
      </c>
      <c r="C507" s="1139" t="s">
        <v>656</v>
      </c>
      <c r="D507" s="120"/>
      <c r="E507" s="252"/>
      <c r="F507" s="252"/>
      <c r="G507" s="252"/>
      <c r="H507" s="252"/>
      <c r="I507" s="252"/>
    </row>
    <row r="508" spans="1:9" x14ac:dyDescent="0.25">
      <c r="A508" s="1140" t="s">
        <v>49</v>
      </c>
      <c r="B508" s="1127" t="s">
        <v>657</v>
      </c>
      <c r="C508" s="1139" t="s">
        <v>658</v>
      </c>
      <c r="D508" s="120"/>
      <c r="E508" s="252"/>
      <c r="F508" s="252"/>
      <c r="G508" s="252"/>
      <c r="H508" s="252"/>
      <c r="I508" s="252"/>
    </row>
    <row r="509" spans="1:9" x14ac:dyDescent="0.25">
      <c r="A509" s="1140" t="s">
        <v>49</v>
      </c>
      <c r="B509" s="1127" t="s">
        <v>657</v>
      </c>
      <c r="C509" s="1139" t="s">
        <v>660</v>
      </c>
      <c r="D509" s="120"/>
      <c r="E509" s="252"/>
      <c r="F509" s="252"/>
      <c r="G509" s="252"/>
      <c r="H509" s="252"/>
      <c r="I509" s="252"/>
    </row>
    <row r="510" spans="1:9" x14ac:dyDescent="0.25">
      <c r="A510" s="1140" t="s">
        <v>49</v>
      </c>
      <c r="B510" s="1127" t="s">
        <v>657</v>
      </c>
      <c r="C510" s="1139" t="s">
        <v>661</v>
      </c>
      <c r="D510" s="120"/>
      <c r="E510" s="252"/>
      <c r="F510" s="252"/>
      <c r="G510" s="252"/>
      <c r="H510" s="252"/>
      <c r="I510" s="252"/>
    </row>
    <row r="511" spans="1:9" x14ac:dyDescent="0.25">
      <c r="A511" s="1140" t="s">
        <v>49</v>
      </c>
      <c r="B511" s="1127" t="s">
        <v>663</v>
      </c>
      <c r="C511" s="1139" t="s">
        <v>664</v>
      </c>
      <c r="D511" s="120"/>
      <c r="E511" s="252"/>
      <c r="F511" s="252"/>
      <c r="G511" s="252"/>
      <c r="H511" s="252"/>
      <c r="I511" s="252"/>
    </row>
    <row r="512" spans="1:9" x14ac:dyDescent="0.25">
      <c r="A512" s="1140" t="s">
        <v>49</v>
      </c>
      <c r="B512" s="1127" t="s">
        <v>663</v>
      </c>
      <c r="C512" s="1139" t="s">
        <v>665</v>
      </c>
      <c r="D512" s="120"/>
      <c r="E512" s="252"/>
      <c r="F512" s="252"/>
      <c r="G512" s="252"/>
      <c r="H512" s="252"/>
      <c r="I512" s="252"/>
    </row>
    <row r="513" spans="1:9" x14ac:dyDescent="0.25">
      <c r="A513" s="1140" t="s">
        <v>49</v>
      </c>
      <c r="B513" s="1127" t="s">
        <v>663</v>
      </c>
      <c r="C513" s="1139" t="s">
        <v>666</v>
      </c>
      <c r="D513" s="120"/>
      <c r="E513" s="252"/>
      <c r="F513" s="252"/>
      <c r="G513" s="252"/>
      <c r="H513" s="252"/>
      <c r="I513" s="252"/>
    </row>
    <row r="514" spans="1:9" x14ac:dyDescent="0.25">
      <c r="A514" s="1140" t="s">
        <v>49</v>
      </c>
      <c r="B514" s="1127" t="s">
        <v>663</v>
      </c>
      <c r="C514" s="1139" t="s">
        <v>667</v>
      </c>
      <c r="D514" s="120"/>
      <c r="E514" s="252"/>
      <c r="F514" s="252"/>
      <c r="G514" s="252"/>
      <c r="H514" s="252"/>
      <c r="I514" s="252"/>
    </row>
    <row r="515" spans="1:9" x14ac:dyDescent="0.25">
      <c r="A515" s="1140" t="s">
        <v>49</v>
      </c>
      <c r="B515" s="1127" t="s">
        <v>663</v>
      </c>
      <c r="C515" s="1139" t="s">
        <v>668</v>
      </c>
      <c r="D515" s="120"/>
      <c r="E515" s="252"/>
      <c r="F515" s="252"/>
      <c r="G515" s="252"/>
      <c r="H515" s="252"/>
      <c r="I515" s="252"/>
    </row>
    <row r="516" spans="1:9" x14ac:dyDescent="0.25">
      <c r="A516" s="1140" t="s">
        <v>49</v>
      </c>
      <c r="B516" s="1127" t="s">
        <v>663</v>
      </c>
      <c r="C516" s="1139" t="s">
        <v>669</v>
      </c>
      <c r="D516" s="120"/>
      <c r="E516" s="252"/>
      <c r="F516" s="252"/>
      <c r="G516" s="252"/>
      <c r="H516" s="252"/>
      <c r="I516" s="252"/>
    </row>
    <row r="517" spans="1:9" x14ac:dyDescent="0.25">
      <c r="A517" s="1140" t="s">
        <v>49</v>
      </c>
      <c r="B517" s="1127" t="s">
        <v>146</v>
      </c>
      <c r="C517" s="1139" t="s">
        <v>670</v>
      </c>
      <c r="D517" s="120"/>
      <c r="E517" s="252"/>
      <c r="F517" s="252"/>
      <c r="G517" s="252"/>
      <c r="H517" s="252"/>
      <c r="I517" s="252"/>
    </row>
    <row r="518" spans="1:9" x14ac:dyDescent="0.25">
      <c r="A518" s="1140" t="s">
        <v>49</v>
      </c>
      <c r="B518" s="1127" t="s">
        <v>146</v>
      </c>
      <c r="C518" s="1139" t="s">
        <v>671</v>
      </c>
      <c r="D518" s="120"/>
      <c r="E518" s="252"/>
      <c r="F518" s="252"/>
      <c r="G518" s="252"/>
      <c r="H518" s="252"/>
      <c r="I518" s="252"/>
    </row>
    <row r="519" spans="1:9" x14ac:dyDescent="0.25">
      <c r="A519" s="1140" t="s">
        <v>49</v>
      </c>
      <c r="B519" s="1127" t="s">
        <v>146</v>
      </c>
      <c r="C519" s="1139" t="s">
        <v>672</v>
      </c>
      <c r="D519" s="120"/>
      <c r="E519" s="252"/>
      <c r="F519" s="252"/>
      <c r="G519" s="252"/>
      <c r="H519" s="252"/>
      <c r="I519" s="252"/>
    </row>
    <row r="520" spans="1:9" x14ac:dyDescent="0.25">
      <c r="A520" s="1140" t="s">
        <v>49</v>
      </c>
      <c r="B520" s="1127" t="s">
        <v>146</v>
      </c>
      <c r="C520" s="1139" t="s">
        <v>673</v>
      </c>
      <c r="D520" s="120"/>
      <c r="E520" s="252"/>
      <c r="F520" s="252"/>
      <c r="G520" s="252"/>
      <c r="H520" s="252"/>
      <c r="I520" s="252"/>
    </row>
    <row r="521" spans="1:9" x14ac:dyDescent="0.25">
      <c r="A521" s="1136" t="s">
        <v>49</v>
      </c>
      <c r="B521" s="1128" t="s">
        <v>1988</v>
      </c>
      <c r="C521" s="1137" t="s">
        <v>1989</v>
      </c>
      <c r="D521" s="120"/>
      <c r="E521" s="252"/>
      <c r="F521" s="252"/>
      <c r="G521" s="252"/>
      <c r="H521" s="252"/>
      <c r="I521" s="252"/>
    </row>
    <row r="522" spans="1:9" x14ac:dyDescent="0.25">
      <c r="A522" s="1136" t="s">
        <v>49</v>
      </c>
      <c r="B522" s="1128" t="s">
        <v>1988</v>
      </c>
      <c r="C522" s="1137" t="s">
        <v>1990</v>
      </c>
      <c r="D522" s="120"/>
      <c r="E522" s="252"/>
      <c r="F522" s="252"/>
      <c r="G522" s="252"/>
      <c r="H522" s="252"/>
      <c r="I522" s="252"/>
    </row>
    <row r="523" spans="1:9" x14ac:dyDescent="0.25">
      <c r="A523" s="1136" t="s">
        <v>49</v>
      </c>
      <c r="B523" s="1128" t="s">
        <v>1988</v>
      </c>
      <c r="C523" s="1137" t="s">
        <v>1991</v>
      </c>
      <c r="D523" s="120"/>
      <c r="E523" s="252"/>
      <c r="F523" s="252"/>
      <c r="G523" s="252"/>
      <c r="H523" s="252"/>
      <c r="I523" s="252"/>
    </row>
    <row r="524" spans="1:9" x14ac:dyDescent="0.25">
      <c r="A524" s="1136" t="s">
        <v>49</v>
      </c>
      <c r="B524" s="1128" t="s">
        <v>159</v>
      </c>
      <c r="C524" s="1137" t="s">
        <v>161</v>
      </c>
      <c r="D524" s="120"/>
      <c r="E524" s="252"/>
      <c r="F524" s="252"/>
      <c r="G524" s="252"/>
      <c r="H524" s="252"/>
      <c r="I524" s="252"/>
    </row>
    <row r="525" spans="1:9" x14ac:dyDescent="0.25">
      <c r="A525" s="1136" t="s">
        <v>49</v>
      </c>
      <c r="B525" s="1128" t="s">
        <v>159</v>
      </c>
      <c r="C525" s="1137" t="s">
        <v>1994</v>
      </c>
      <c r="D525" s="120"/>
      <c r="E525" s="252"/>
      <c r="F525" s="252"/>
      <c r="G525" s="252"/>
      <c r="H525" s="252"/>
      <c r="I525" s="252"/>
    </row>
    <row r="526" spans="1:9" x14ac:dyDescent="0.25">
      <c r="A526" s="1140" t="s">
        <v>49</v>
      </c>
      <c r="B526" s="1127" t="s">
        <v>674</v>
      </c>
      <c r="C526" s="1139" t="s">
        <v>675</v>
      </c>
      <c r="D526" s="120"/>
      <c r="E526" s="252"/>
      <c r="F526" s="252"/>
      <c r="G526" s="252"/>
      <c r="H526" s="252"/>
      <c r="I526" s="252"/>
    </row>
    <row r="527" spans="1:9" x14ac:dyDescent="0.25">
      <c r="A527" s="1140" t="s">
        <v>49</v>
      </c>
      <c r="B527" s="1127" t="s">
        <v>674</v>
      </c>
      <c r="C527" s="1139" t="s">
        <v>676</v>
      </c>
      <c r="D527" s="120"/>
      <c r="E527" s="252"/>
      <c r="F527" s="252"/>
      <c r="G527" s="252"/>
      <c r="H527" s="252"/>
      <c r="I527" s="252"/>
    </row>
    <row r="528" spans="1:9" x14ac:dyDescent="0.25">
      <c r="A528" s="1140" t="s">
        <v>49</v>
      </c>
      <c r="B528" s="1127" t="s">
        <v>590</v>
      </c>
      <c r="C528" s="1139" t="s">
        <v>678</v>
      </c>
      <c r="D528" s="120"/>
      <c r="E528" s="252"/>
      <c r="F528" s="252"/>
      <c r="G528" s="252"/>
      <c r="H528" s="252"/>
      <c r="I528" s="252"/>
    </row>
    <row r="529" spans="1:9" x14ac:dyDescent="0.25">
      <c r="A529" s="1140" t="s">
        <v>49</v>
      </c>
      <c r="B529" s="1127" t="s">
        <v>590</v>
      </c>
      <c r="C529" s="1139" t="s">
        <v>680</v>
      </c>
      <c r="D529" s="120"/>
      <c r="E529" s="252"/>
      <c r="F529" s="252"/>
      <c r="G529" s="252"/>
      <c r="H529" s="252"/>
      <c r="I529" s="252"/>
    </row>
    <row r="530" spans="1:9" x14ac:dyDescent="0.25">
      <c r="A530" s="1140" t="s">
        <v>49</v>
      </c>
      <c r="B530" s="1127" t="s">
        <v>590</v>
      </c>
      <c r="C530" s="1139" t="s">
        <v>681</v>
      </c>
      <c r="D530" s="120"/>
      <c r="E530" s="252"/>
      <c r="F530" s="252"/>
      <c r="G530" s="252"/>
      <c r="H530" s="252"/>
      <c r="I530" s="252"/>
    </row>
    <row r="531" spans="1:9" x14ac:dyDescent="0.25">
      <c r="A531" s="1140" t="s">
        <v>49</v>
      </c>
      <c r="B531" s="1127" t="s">
        <v>590</v>
      </c>
      <c r="C531" s="1139" t="s">
        <v>682</v>
      </c>
      <c r="D531" s="120"/>
      <c r="E531" s="252"/>
      <c r="F531" s="252"/>
      <c r="G531" s="252"/>
      <c r="H531" s="252"/>
      <c r="I531" s="252"/>
    </row>
    <row r="532" spans="1:9" x14ac:dyDescent="0.25">
      <c r="A532" s="1140" t="s">
        <v>49</v>
      </c>
      <c r="B532" s="1127" t="s">
        <v>590</v>
      </c>
      <c r="C532" s="1139" t="s">
        <v>683</v>
      </c>
      <c r="D532" s="120"/>
      <c r="E532" s="252"/>
      <c r="F532" s="252"/>
      <c r="G532" s="252"/>
      <c r="H532" s="252"/>
      <c r="I532" s="252"/>
    </row>
    <row r="533" spans="1:9" x14ac:dyDescent="0.25">
      <c r="A533" s="1140" t="s">
        <v>49</v>
      </c>
      <c r="B533" s="1127" t="s">
        <v>590</v>
      </c>
      <c r="C533" s="1139" t="s">
        <v>684</v>
      </c>
      <c r="D533" s="120"/>
      <c r="E533" s="252"/>
      <c r="F533" s="252"/>
      <c r="G533" s="252"/>
      <c r="H533" s="252"/>
      <c r="I533" s="252"/>
    </row>
    <row r="534" spans="1:9" x14ac:dyDescent="0.25">
      <c r="A534" s="1136" t="s">
        <v>49</v>
      </c>
      <c r="B534" s="1128" t="s">
        <v>163</v>
      </c>
      <c r="C534" s="1137" t="s">
        <v>164</v>
      </c>
      <c r="D534" s="120"/>
      <c r="E534" s="252"/>
      <c r="F534" s="252"/>
      <c r="G534" s="252"/>
      <c r="H534" s="252"/>
      <c r="I534" s="252"/>
    </row>
    <row r="535" spans="1:9" x14ac:dyDescent="0.25">
      <c r="A535" s="1136" t="s">
        <v>49</v>
      </c>
      <c r="B535" s="1128" t="s">
        <v>163</v>
      </c>
      <c r="C535" s="1137" t="s">
        <v>2008</v>
      </c>
      <c r="D535" s="120"/>
      <c r="E535" s="252"/>
      <c r="F535" s="252"/>
      <c r="G535" s="252"/>
      <c r="H535" s="252"/>
      <c r="I535" s="252"/>
    </row>
    <row r="536" spans="1:9" x14ac:dyDescent="0.25">
      <c r="A536" s="1140" t="s">
        <v>49</v>
      </c>
      <c r="B536" s="1127" t="s">
        <v>686</v>
      </c>
      <c r="C536" s="1139" t="s">
        <v>687</v>
      </c>
      <c r="D536" s="120"/>
      <c r="E536" s="252"/>
      <c r="F536" s="252"/>
      <c r="G536" s="252"/>
      <c r="H536" s="252"/>
      <c r="I536" s="252"/>
    </row>
    <row r="537" spans="1:9" x14ac:dyDescent="0.25">
      <c r="A537" s="1136" t="s">
        <v>49</v>
      </c>
      <c r="B537" s="1128" t="s">
        <v>166</v>
      </c>
      <c r="C537" s="1137" t="s">
        <v>2010</v>
      </c>
      <c r="D537" s="120"/>
      <c r="E537" s="252"/>
      <c r="F537" s="252"/>
      <c r="G537" s="252"/>
      <c r="H537" s="252"/>
      <c r="I537" s="252"/>
    </row>
    <row r="538" spans="1:9" x14ac:dyDescent="0.25">
      <c r="A538" s="1136" t="s">
        <v>49</v>
      </c>
      <c r="B538" s="1128" t="s">
        <v>166</v>
      </c>
      <c r="C538" s="1137" t="s">
        <v>2011</v>
      </c>
      <c r="D538" s="120"/>
      <c r="E538" s="252"/>
      <c r="F538" s="252"/>
      <c r="G538" s="252"/>
      <c r="H538" s="252"/>
      <c r="I538" s="252"/>
    </row>
    <row r="539" spans="1:9" x14ac:dyDescent="0.25">
      <c r="A539" s="1136" t="s">
        <v>49</v>
      </c>
      <c r="B539" s="1128" t="s">
        <v>166</v>
      </c>
      <c r="C539" s="1137" t="s">
        <v>2012</v>
      </c>
      <c r="D539" s="120"/>
      <c r="E539" s="252"/>
      <c r="F539" s="252"/>
      <c r="G539" s="252"/>
      <c r="H539" s="252"/>
      <c r="I539" s="252"/>
    </row>
    <row r="540" spans="1:9" x14ac:dyDescent="0.25">
      <c r="A540" s="1136" t="s">
        <v>49</v>
      </c>
      <c r="B540" s="1128" t="s">
        <v>166</v>
      </c>
      <c r="C540" s="1137" t="s">
        <v>167</v>
      </c>
      <c r="D540" s="120"/>
      <c r="E540" s="252"/>
      <c r="F540" s="252"/>
      <c r="G540" s="252"/>
      <c r="H540" s="252"/>
      <c r="I540" s="252"/>
    </row>
    <row r="541" spans="1:9" x14ac:dyDescent="0.25">
      <c r="A541" s="1136" t="s">
        <v>49</v>
      </c>
      <c r="B541" s="1128" t="s">
        <v>166</v>
      </c>
      <c r="C541" s="1137" t="s">
        <v>2013</v>
      </c>
      <c r="D541" s="120"/>
      <c r="E541" s="252"/>
      <c r="F541" s="252"/>
      <c r="G541" s="252"/>
      <c r="H541" s="252"/>
      <c r="I541" s="252"/>
    </row>
    <row r="542" spans="1:9" x14ac:dyDescent="0.25">
      <c r="A542" s="1136" t="s">
        <v>49</v>
      </c>
      <c r="B542" s="1128" t="s">
        <v>166</v>
      </c>
      <c r="C542" s="1137" t="s">
        <v>2014</v>
      </c>
      <c r="D542" s="120"/>
      <c r="E542" s="252"/>
      <c r="F542" s="252"/>
      <c r="G542" s="252"/>
      <c r="H542" s="252"/>
      <c r="I542" s="252"/>
    </row>
    <row r="543" spans="1:9" x14ac:dyDescent="0.25">
      <c r="A543" s="1140" t="s">
        <v>49</v>
      </c>
      <c r="B543" s="1127" t="s">
        <v>168</v>
      </c>
      <c r="C543" s="1139" t="s">
        <v>688</v>
      </c>
      <c r="D543" s="120"/>
      <c r="E543" s="252"/>
      <c r="F543" s="252"/>
      <c r="G543" s="252"/>
      <c r="H543" s="252"/>
      <c r="I543" s="252"/>
    </row>
    <row r="544" spans="1:9" x14ac:dyDescent="0.25">
      <c r="A544" s="1140" t="s">
        <v>49</v>
      </c>
      <c r="B544" s="1127" t="s">
        <v>168</v>
      </c>
      <c r="C544" s="1139" t="s">
        <v>689</v>
      </c>
      <c r="D544" s="120"/>
      <c r="E544" s="252"/>
      <c r="F544" s="252"/>
      <c r="G544" s="252"/>
      <c r="H544" s="252"/>
      <c r="I544" s="252"/>
    </row>
    <row r="545" spans="1:9" x14ac:dyDescent="0.25">
      <c r="A545" s="1136" t="s">
        <v>49</v>
      </c>
      <c r="B545" s="1128" t="s">
        <v>168</v>
      </c>
      <c r="C545" s="1137" t="s">
        <v>170</v>
      </c>
      <c r="D545" s="120"/>
      <c r="E545" s="252"/>
      <c r="F545" s="252"/>
      <c r="G545" s="252"/>
      <c r="H545" s="252"/>
      <c r="I545" s="252"/>
    </row>
    <row r="546" spans="1:9" x14ac:dyDescent="0.25">
      <c r="A546" s="1140" t="s">
        <v>49</v>
      </c>
      <c r="B546" s="1127" t="s">
        <v>168</v>
      </c>
      <c r="C546" s="1139" t="s">
        <v>691</v>
      </c>
      <c r="D546" s="120"/>
      <c r="E546" s="252"/>
      <c r="F546" s="252"/>
      <c r="G546" s="252"/>
      <c r="H546" s="252"/>
      <c r="I546" s="252"/>
    </row>
    <row r="547" spans="1:9" x14ac:dyDescent="0.25">
      <c r="A547" s="1140" t="s">
        <v>49</v>
      </c>
      <c r="B547" s="1127" t="s">
        <v>168</v>
      </c>
      <c r="C547" s="1139" t="s">
        <v>692</v>
      </c>
      <c r="D547" s="120"/>
      <c r="E547" s="252"/>
      <c r="F547" s="252"/>
      <c r="G547" s="252"/>
      <c r="H547" s="252"/>
      <c r="I547" s="252"/>
    </row>
    <row r="548" spans="1:9" x14ac:dyDescent="0.25">
      <c r="A548" s="1140" t="s">
        <v>49</v>
      </c>
      <c r="B548" s="1127" t="s">
        <v>168</v>
      </c>
      <c r="C548" s="1139" t="s">
        <v>693</v>
      </c>
      <c r="D548" s="120"/>
      <c r="E548" s="252"/>
      <c r="F548" s="252"/>
      <c r="G548" s="252"/>
      <c r="H548" s="252"/>
      <c r="I548" s="252"/>
    </row>
    <row r="549" spans="1:9" x14ac:dyDescent="0.25">
      <c r="A549" s="1136" t="s">
        <v>49</v>
      </c>
      <c r="B549" s="1128" t="s">
        <v>172</v>
      </c>
      <c r="C549" s="1137" t="s">
        <v>173</v>
      </c>
      <c r="D549" s="120"/>
      <c r="E549" s="252"/>
      <c r="F549" s="252"/>
      <c r="G549" s="252"/>
      <c r="H549" s="252"/>
      <c r="I549" s="252"/>
    </row>
    <row r="550" spans="1:9" x14ac:dyDescent="0.25">
      <c r="A550" s="1136" t="s">
        <v>49</v>
      </c>
      <c r="B550" s="1128" t="s">
        <v>172</v>
      </c>
      <c r="C550" s="1137" t="s">
        <v>174</v>
      </c>
      <c r="D550" s="120"/>
      <c r="E550" s="120"/>
      <c r="F550" s="120"/>
      <c r="G550" s="120"/>
      <c r="H550" s="120"/>
      <c r="I550" s="120"/>
    </row>
    <row r="551" spans="1:9" x14ac:dyDescent="0.25">
      <c r="A551" s="1140" t="s">
        <v>49</v>
      </c>
      <c r="B551" s="1127" t="s">
        <v>694</v>
      </c>
      <c r="C551" s="1139" t="s">
        <v>695</v>
      </c>
      <c r="D551" s="120"/>
      <c r="E551" s="252"/>
      <c r="F551" s="252"/>
      <c r="G551" s="252"/>
      <c r="H551" s="252"/>
      <c r="I551" s="252"/>
    </row>
    <row r="552" spans="1:9" x14ac:dyDescent="0.25">
      <c r="A552" s="1140" t="s">
        <v>49</v>
      </c>
      <c r="B552" s="1127" t="s">
        <v>694</v>
      </c>
      <c r="C552" s="1139" t="s">
        <v>696</v>
      </c>
      <c r="D552" s="120"/>
      <c r="E552" s="252"/>
      <c r="F552" s="252"/>
      <c r="G552" s="252"/>
      <c r="H552" s="252"/>
      <c r="I552" s="252"/>
    </row>
    <row r="553" spans="1:9" x14ac:dyDescent="0.25">
      <c r="A553" s="1140" t="s">
        <v>49</v>
      </c>
      <c r="B553" s="1127" t="s">
        <v>694</v>
      </c>
      <c r="C553" s="1139" t="s">
        <v>697</v>
      </c>
      <c r="D553" s="120"/>
      <c r="E553" s="252"/>
      <c r="F553" s="252"/>
      <c r="G553" s="252"/>
      <c r="H553" s="252"/>
      <c r="I553" s="252"/>
    </row>
    <row r="554" spans="1:9" x14ac:dyDescent="0.25">
      <c r="A554" s="1140" t="s">
        <v>49</v>
      </c>
      <c r="B554" s="1127" t="s">
        <v>698</v>
      </c>
      <c r="C554" s="1139" t="s">
        <v>700</v>
      </c>
      <c r="D554" s="120"/>
      <c r="E554" s="252"/>
      <c r="F554" s="252"/>
      <c r="G554" s="252"/>
      <c r="H554" s="252"/>
      <c r="I554" s="252"/>
    </row>
    <row r="555" spans="1:9" x14ac:dyDescent="0.25">
      <c r="A555" s="1140" t="s">
        <v>49</v>
      </c>
      <c r="B555" s="1127" t="s">
        <v>698</v>
      </c>
      <c r="C555" s="1139" t="s">
        <v>701</v>
      </c>
      <c r="D555" s="120"/>
      <c r="E555" s="252"/>
      <c r="F555" s="252"/>
      <c r="G555" s="252"/>
      <c r="H555" s="252"/>
      <c r="I555" s="252"/>
    </row>
    <row r="556" spans="1:9" x14ac:dyDescent="0.25">
      <c r="A556" s="1140" t="s">
        <v>49</v>
      </c>
      <c r="B556" s="1127" t="s">
        <v>698</v>
      </c>
      <c r="C556" s="1139" t="s">
        <v>702</v>
      </c>
      <c r="D556" s="120"/>
      <c r="E556" s="252"/>
      <c r="F556" s="252"/>
      <c r="G556" s="252"/>
      <c r="H556" s="252"/>
      <c r="I556" s="252"/>
    </row>
    <row r="557" spans="1:9" x14ac:dyDescent="0.25">
      <c r="A557" s="1136" t="s">
        <v>49</v>
      </c>
      <c r="B557" s="1128" t="s">
        <v>2027</v>
      </c>
      <c r="C557" s="1137" t="s">
        <v>2023</v>
      </c>
      <c r="D557" s="120"/>
      <c r="E557" s="120"/>
      <c r="F557" s="120"/>
      <c r="G557" s="120"/>
      <c r="H557" s="120"/>
      <c r="I557" s="120"/>
    </row>
    <row r="558" spans="1:9" x14ac:dyDescent="0.25">
      <c r="A558" s="1136" t="s">
        <v>49</v>
      </c>
      <c r="B558" s="1128" t="s">
        <v>2027</v>
      </c>
      <c r="C558" s="1137" t="s">
        <v>2024</v>
      </c>
      <c r="D558" s="120"/>
      <c r="E558" s="120"/>
      <c r="F558" s="120"/>
      <c r="G558" s="120"/>
      <c r="H558" s="120"/>
      <c r="I558" s="120"/>
    </row>
    <row r="559" spans="1:9" x14ac:dyDescent="0.25">
      <c r="A559" s="1136" t="s">
        <v>49</v>
      </c>
      <c r="B559" s="1128" t="s">
        <v>2027</v>
      </c>
      <c r="C559" s="1137" t="s">
        <v>2026</v>
      </c>
      <c r="D559" s="120"/>
      <c r="E559" s="120"/>
      <c r="F559" s="120"/>
      <c r="G559" s="120"/>
      <c r="H559" s="120"/>
      <c r="I559" s="120"/>
    </row>
    <row r="560" spans="1:9" x14ac:dyDescent="0.25">
      <c r="A560" s="1140" t="s">
        <v>49</v>
      </c>
      <c r="B560" s="1127" t="s">
        <v>703</v>
      </c>
      <c r="C560" s="1139" t="s">
        <v>704</v>
      </c>
      <c r="D560" s="120"/>
      <c r="E560" s="252"/>
      <c r="F560" s="252"/>
      <c r="G560" s="252"/>
      <c r="H560" s="252"/>
      <c r="I560" s="252"/>
    </row>
    <row r="561" spans="1:54" x14ac:dyDescent="0.25">
      <c r="A561" s="1140" t="s">
        <v>49</v>
      </c>
      <c r="B561" s="1127" t="s">
        <v>703</v>
      </c>
      <c r="C561" s="1139" t="s">
        <v>705</v>
      </c>
      <c r="D561" s="120"/>
      <c r="E561" s="252"/>
      <c r="F561" s="252"/>
      <c r="G561" s="252"/>
      <c r="H561" s="252"/>
      <c r="I561" s="252"/>
    </row>
    <row r="562" spans="1:54" x14ac:dyDescent="0.25">
      <c r="A562" s="1140" t="s">
        <v>49</v>
      </c>
      <c r="B562" s="1127" t="s">
        <v>703</v>
      </c>
      <c r="C562" s="1139" t="s">
        <v>706</v>
      </c>
      <c r="D562" s="120"/>
      <c r="E562" s="252"/>
      <c r="F562" s="252"/>
      <c r="G562" s="252"/>
      <c r="H562" s="252"/>
      <c r="I562" s="252"/>
    </row>
    <row r="563" spans="1:54" x14ac:dyDescent="0.25">
      <c r="A563" s="1140" t="s">
        <v>49</v>
      </c>
      <c r="B563" s="1127" t="s">
        <v>703</v>
      </c>
      <c r="C563" s="1139" t="s">
        <v>707</v>
      </c>
      <c r="D563" s="120"/>
      <c r="E563" s="252"/>
      <c r="F563" s="252"/>
      <c r="G563" s="252"/>
      <c r="H563" s="252"/>
      <c r="I563" s="252"/>
    </row>
    <row r="564" spans="1:54" ht="15.75" thickBot="1" x14ac:dyDescent="0.3">
      <c r="A564" s="1141" t="s">
        <v>49</v>
      </c>
      <c r="B564" s="1142" t="s">
        <v>703</v>
      </c>
      <c r="C564" s="1143" t="s">
        <v>708</v>
      </c>
      <c r="D564" s="120"/>
      <c r="E564" s="252"/>
      <c r="F564" s="252"/>
      <c r="G564" s="252"/>
      <c r="H564" s="252"/>
      <c r="I564" s="252"/>
    </row>
    <row r="566" spans="1:54" x14ac:dyDescent="0.25">
      <c r="A566" s="1" t="s">
        <v>2099</v>
      </c>
    </row>
    <row r="567" spans="1:54" x14ac:dyDescent="0.25">
      <c r="A567" s="195" t="s">
        <v>711</v>
      </c>
      <c r="B567" s="698"/>
      <c r="C567" s="723"/>
      <c r="D567" s="161"/>
      <c r="E567" s="161"/>
      <c r="F567" s="161"/>
      <c r="G567" s="161"/>
      <c r="H567" s="161"/>
      <c r="I567" s="162"/>
    </row>
    <row r="568" spans="1:54" ht="15" customHeight="1" x14ac:dyDescent="0.25">
      <c r="A568" s="171" t="s">
        <v>2217</v>
      </c>
      <c r="B568" s="187"/>
      <c r="C568" s="6"/>
      <c r="D568" s="152"/>
      <c r="E568" s="152"/>
      <c r="F568" s="152"/>
      <c r="G568" s="152"/>
      <c r="H568" s="152"/>
      <c r="I568" s="153"/>
      <c r="J568" s="6"/>
      <c r="K568" s="6"/>
      <c r="L568" s="6"/>
      <c r="M568" s="6"/>
      <c r="N568" s="6"/>
      <c r="O568" s="6"/>
      <c r="P568" s="6"/>
      <c r="Q568" s="6"/>
      <c r="R568" s="6"/>
      <c r="S568" s="6"/>
      <c r="AZ568" s="88"/>
      <c r="BA568" s="88"/>
      <c r="BB568" s="88"/>
    </row>
    <row r="569" spans="1:54" ht="15" customHeight="1" x14ac:dyDescent="0.25">
      <c r="A569" s="173" t="s">
        <v>2218</v>
      </c>
      <c r="B569" s="699"/>
      <c r="C569" s="724"/>
      <c r="D569" s="154"/>
      <c r="E569" s="154"/>
      <c r="F569" s="154"/>
      <c r="G569" s="154"/>
      <c r="H569" s="154"/>
      <c r="I569" s="155"/>
    </row>
  </sheetData>
  <autoFilter ref="A6:I564" xr:uid="{00000000-0001-0000-0700-000000000000}">
    <sortState xmlns:xlrd2="http://schemas.microsoft.com/office/spreadsheetml/2017/richdata2" ref="A7:I564">
      <sortCondition ref="C6:C564"/>
    </sortState>
  </autoFilter>
  <mergeCells count="3">
    <mergeCell ref="D5:I5"/>
    <mergeCell ref="A5:C5"/>
    <mergeCell ref="I7:I22"/>
  </mergeCells>
  <phoneticPr fontId="27" type="noConversion"/>
  <conditionalFormatting sqref="C1:C5 C565:C1048576">
    <cfRule type="duplicateValues" dxfId="8" priority="1"/>
  </conditionalFormatting>
  <conditionalFormatting sqref="C565:C1048576 C1:C5">
    <cfRule type="duplicateValues" dxfId="7" priority="2"/>
  </conditionalFormatting>
  <pageMargins left="0.7" right="0.7" top="0.75" bottom="0.75" header="0.3" footer="0.3"/>
  <pageSetup fitToHeight="0" orientation="portrait" r:id="rId1"/>
  <headerFooter>
    <oddHeader>&amp;RMassachusetts Electric Company and
Nantucket Electric Company
each d/b/a National Grid
D.P.U. 23-30
Grid Modernization Annual Report Appendix CY2022
Page &amp;P of &amp;N</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22"/>
  <sheetViews>
    <sheetView zoomScale="85" zoomScaleNormal="85" workbookViewId="0">
      <selection activeCell="B15" sqref="B15"/>
    </sheetView>
  </sheetViews>
  <sheetFormatPr defaultRowHeight="15" x14ac:dyDescent="0.25"/>
  <cols>
    <col min="1" max="2" width="23.42578125" customWidth="1"/>
    <col min="3" max="3" width="18.85546875" customWidth="1"/>
    <col min="4" max="4" width="23.42578125" bestFit="1" customWidth="1"/>
    <col min="5" max="5" width="22.85546875" bestFit="1" customWidth="1"/>
    <col min="6" max="6" width="19.42578125" customWidth="1"/>
    <col min="7" max="7" width="15.5703125" customWidth="1"/>
    <col min="8" max="8" width="14.42578125" customWidth="1"/>
  </cols>
  <sheetData>
    <row r="1" spans="1:8" x14ac:dyDescent="0.25">
      <c r="A1" s="1" t="s">
        <v>2219</v>
      </c>
      <c r="B1" s="1" t="s">
        <v>2220</v>
      </c>
      <c r="D1" s="252" t="s">
        <v>6</v>
      </c>
      <c r="E1" s="252" t="str">
        <f>'1a. Incremental Deployment-2022'!E1</f>
        <v>National Grid</v>
      </c>
    </row>
    <row r="2" spans="1:8" x14ac:dyDescent="0.25">
      <c r="D2" s="252" t="s">
        <v>8</v>
      </c>
      <c r="E2" s="259">
        <f>'1a. Incremental Deployment-2022'!E2</f>
        <v>2022</v>
      </c>
    </row>
    <row r="3" spans="1:8" ht="15.75" thickBot="1" x14ac:dyDescent="0.3"/>
    <row r="4" spans="1:8" ht="15" customHeight="1" thickBot="1" x14ac:dyDescent="0.3">
      <c r="A4" s="239" t="s">
        <v>755</v>
      </c>
      <c r="B4" s="240"/>
      <c r="C4" s="1430" t="s">
        <v>2221</v>
      </c>
      <c r="D4" s="1430"/>
      <c r="E4" s="1430"/>
      <c r="F4" s="1430"/>
      <c r="G4" s="1430"/>
      <c r="H4" s="1431"/>
    </row>
    <row r="5" spans="1:8" ht="45.75" thickBot="1" x14ac:dyDescent="0.3">
      <c r="A5" s="95" t="s">
        <v>24</v>
      </c>
      <c r="B5" s="96" t="s">
        <v>2222</v>
      </c>
      <c r="C5" s="116" t="s">
        <v>2223</v>
      </c>
      <c r="D5" s="126" t="s">
        <v>2224</v>
      </c>
      <c r="E5" s="126" t="s">
        <v>2225</v>
      </c>
      <c r="F5" s="126" t="s">
        <v>2226</v>
      </c>
      <c r="G5" s="116" t="s">
        <v>2227</v>
      </c>
      <c r="H5" s="117" t="s">
        <v>2228</v>
      </c>
    </row>
    <row r="6" spans="1:8" x14ac:dyDescent="0.25">
      <c r="A6" s="101" t="s">
        <v>728</v>
      </c>
      <c r="B6" s="251" t="s">
        <v>729</v>
      </c>
      <c r="C6" s="297"/>
      <c r="D6" s="298"/>
      <c r="E6" s="298"/>
      <c r="F6" s="299">
        <f>D6-E6</f>
        <v>0</v>
      </c>
      <c r="G6" s="299"/>
      <c r="H6" s="294">
        <f>F6*G6</f>
        <v>0</v>
      </c>
    </row>
    <row r="7" spans="1:8" x14ac:dyDescent="0.25">
      <c r="A7" s="64" t="s">
        <v>728</v>
      </c>
      <c r="B7" s="18" t="s">
        <v>729</v>
      </c>
      <c r="C7" s="267"/>
      <c r="D7" s="300"/>
      <c r="E7" s="300"/>
      <c r="F7" s="301">
        <f>D7-E7</f>
        <v>0</v>
      </c>
      <c r="G7" s="301"/>
      <c r="H7" s="295">
        <f>F7*G7</f>
        <v>0</v>
      </c>
    </row>
    <row r="8" spans="1:8" ht="15.75" thickBot="1" x14ac:dyDescent="0.3">
      <c r="A8" s="64" t="s">
        <v>728</v>
      </c>
      <c r="B8" s="18" t="s">
        <v>729</v>
      </c>
      <c r="C8" s="302"/>
      <c r="D8" s="303"/>
      <c r="E8" s="303"/>
      <c r="F8" s="304">
        <f>D8-E8</f>
        <v>0</v>
      </c>
      <c r="G8" s="301"/>
      <c r="H8" s="295">
        <f>F8*G8</f>
        <v>0</v>
      </c>
    </row>
    <row r="9" spans="1:8" ht="15.75" thickBot="1" x14ac:dyDescent="0.3">
      <c r="A9" s="64" t="s">
        <v>728</v>
      </c>
      <c r="B9" s="18" t="s">
        <v>729</v>
      </c>
      <c r="C9" s="80"/>
      <c r="D9" s="145"/>
      <c r="E9" s="145"/>
      <c r="F9" s="93"/>
      <c r="G9" s="290" t="s">
        <v>2229</v>
      </c>
      <c r="H9" s="291">
        <f>SUM(H6:H8)</f>
        <v>0</v>
      </c>
    </row>
    <row r="10" spans="1:8" x14ac:dyDescent="0.25">
      <c r="A10" s="101" t="s">
        <v>728</v>
      </c>
      <c r="B10" s="251" t="s">
        <v>730</v>
      </c>
      <c r="C10" s="297"/>
      <c r="D10" s="305"/>
      <c r="E10" s="305"/>
      <c r="F10" s="301">
        <f>D10-E10</f>
        <v>0</v>
      </c>
      <c r="G10" s="299"/>
      <c r="H10" s="294">
        <f>F10*G10</f>
        <v>0</v>
      </c>
    </row>
    <row r="11" spans="1:8" x14ac:dyDescent="0.25">
      <c r="A11" s="64" t="s">
        <v>728</v>
      </c>
      <c r="B11" s="18" t="s">
        <v>730</v>
      </c>
      <c r="C11" s="267"/>
      <c r="D11" s="306"/>
      <c r="E11" s="306"/>
      <c r="F11" s="301">
        <f>D11-E11</f>
        <v>0</v>
      </c>
      <c r="G11" s="301"/>
      <c r="H11" s="295">
        <f>F11*G11</f>
        <v>0</v>
      </c>
    </row>
    <row r="12" spans="1:8" ht="15.75" thickBot="1" x14ac:dyDescent="0.3">
      <c r="A12" s="64" t="s">
        <v>728</v>
      </c>
      <c r="B12" s="18" t="s">
        <v>730</v>
      </c>
      <c r="C12" s="302"/>
      <c r="D12" s="307"/>
      <c r="E12" s="307"/>
      <c r="F12" s="301">
        <f>D12-E12</f>
        <v>0</v>
      </c>
      <c r="G12" s="304"/>
      <c r="H12" s="295">
        <f>F12*G12</f>
        <v>0</v>
      </c>
    </row>
    <row r="13" spans="1:8" ht="15.75" thickBot="1" x14ac:dyDescent="0.3">
      <c r="A13" s="41" t="s">
        <v>728</v>
      </c>
      <c r="B13" s="42" t="s">
        <v>730</v>
      </c>
      <c r="C13" s="80"/>
      <c r="D13" s="145"/>
      <c r="E13" s="145"/>
      <c r="F13" s="93"/>
      <c r="G13" s="192" t="s">
        <v>2229</v>
      </c>
      <c r="H13" s="250">
        <f>SUM(H10:H12)</f>
        <v>0</v>
      </c>
    </row>
    <row r="14" spans="1:8" x14ac:dyDescent="0.25">
      <c r="A14" s="101" t="s">
        <v>732</v>
      </c>
      <c r="B14" s="251" t="s">
        <v>733</v>
      </c>
      <c r="C14" s="308"/>
      <c r="D14" s="309"/>
      <c r="E14" s="309"/>
      <c r="F14" s="301">
        <f>D14-E14</f>
        <v>0</v>
      </c>
      <c r="G14" s="310"/>
      <c r="H14" s="296">
        <f>F14*G14</f>
        <v>0</v>
      </c>
    </row>
    <row r="15" spans="1:8" x14ac:dyDescent="0.25">
      <c r="A15" s="64" t="s">
        <v>732</v>
      </c>
      <c r="B15" s="18" t="s">
        <v>733</v>
      </c>
      <c r="C15" s="267"/>
      <c r="D15" s="306"/>
      <c r="E15" s="306"/>
      <c r="F15" s="301">
        <f>D15-E15</f>
        <v>0</v>
      </c>
      <c r="G15" s="301"/>
      <c r="H15" s="295">
        <f>F15*G15</f>
        <v>0</v>
      </c>
    </row>
    <row r="16" spans="1:8" ht="15.75" thickBot="1" x14ac:dyDescent="0.3">
      <c r="A16" s="64" t="s">
        <v>732</v>
      </c>
      <c r="B16" s="18" t="s">
        <v>733</v>
      </c>
      <c r="C16" s="302"/>
      <c r="D16" s="307"/>
      <c r="E16" s="307"/>
      <c r="F16" s="301">
        <f>D16-E16</f>
        <v>0</v>
      </c>
      <c r="G16" s="304"/>
      <c r="H16" s="295">
        <f>F16*G16</f>
        <v>0</v>
      </c>
    </row>
    <row r="17" spans="1:9" ht="15.75" thickBot="1" x14ac:dyDescent="0.3">
      <c r="A17" s="41" t="s">
        <v>732</v>
      </c>
      <c r="B17" s="42" t="s">
        <v>733</v>
      </c>
      <c r="C17" s="80"/>
      <c r="D17" s="145"/>
      <c r="E17" s="145"/>
      <c r="F17" s="93"/>
      <c r="G17" s="192" t="s">
        <v>2229</v>
      </c>
      <c r="H17" s="250">
        <f>SUM(H14:H16)</f>
        <v>0</v>
      </c>
    </row>
    <row r="19" spans="1:9" x14ac:dyDescent="0.25">
      <c r="A19" s="1" t="s">
        <v>2099</v>
      </c>
    </row>
    <row r="20" spans="1:9" x14ac:dyDescent="0.25">
      <c r="A20" s="195" t="s">
        <v>711</v>
      </c>
      <c r="B20" s="161"/>
      <c r="C20" s="161"/>
      <c r="D20" s="161"/>
      <c r="E20" s="161"/>
      <c r="F20" s="161"/>
      <c r="G20" s="161"/>
      <c r="H20" s="161"/>
      <c r="I20" s="162"/>
    </row>
    <row r="21" spans="1:9" ht="15" customHeight="1" x14ac:dyDescent="0.25">
      <c r="A21" s="171" t="s">
        <v>2230</v>
      </c>
      <c r="B21" s="152"/>
      <c r="C21" s="152"/>
      <c r="D21" s="152"/>
      <c r="E21" s="152"/>
      <c r="F21" s="152"/>
      <c r="G21" s="152"/>
      <c r="H21" s="152"/>
      <c r="I21" s="165"/>
    </row>
    <row r="22" spans="1:9" ht="15" customHeight="1" x14ac:dyDescent="0.25">
      <c r="A22" s="173" t="s">
        <v>2231</v>
      </c>
      <c r="B22" s="154"/>
      <c r="C22" s="154"/>
      <c r="D22" s="154"/>
      <c r="E22" s="154"/>
      <c r="F22" s="154"/>
      <c r="G22" s="154"/>
      <c r="H22" s="154"/>
      <c r="I22" s="175"/>
    </row>
  </sheetData>
  <mergeCells count="1">
    <mergeCell ref="C4:H4"/>
  </mergeCells>
  <pageMargins left="0.7" right="0.7" top="0.75" bottom="0.75" header="0.3" footer="0.3"/>
  <pageSetup orientation="portrait" r:id="rId1"/>
  <headerFooter>
    <oddHeader>&amp;RMassachusetts Electric Company and
Nantucket Electric Company
each d/b/a National Grid
D.P.U. 23-30
Grid Modernization Annual Report Appendix CY2022
Page &amp;P of &amp;N</oddHeader>
  </headerFooter>
  <ignoredErrors>
    <ignoredError sqref="H9 H13"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L1126"/>
  <sheetViews>
    <sheetView tabSelected="1" zoomScale="85" zoomScaleNormal="85" workbookViewId="0">
      <selection activeCell="B15" sqref="B15"/>
    </sheetView>
  </sheetViews>
  <sheetFormatPr defaultColWidth="9.140625" defaultRowHeight="15" x14ac:dyDescent="0.25"/>
  <cols>
    <col min="1" max="1" width="23.28515625" customWidth="1"/>
    <col min="2" max="7" width="15.7109375" customWidth="1"/>
    <col min="8" max="8" width="23" customWidth="1"/>
    <col min="9" max="9" width="26" customWidth="1"/>
    <col min="10" max="12" width="12.7109375" customWidth="1"/>
    <col min="13" max="18" width="18.7109375" customWidth="1"/>
    <col min="19" max="56" width="18.42578125" customWidth="1"/>
    <col min="57" max="67" width="19.7109375" customWidth="1"/>
    <col min="68" max="68" width="18.7109375" customWidth="1"/>
    <col min="69" max="76" width="19.7109375" customWidth="1"/>
    <col min="77" max="79" width="13.7109375" customWidth="1"/>
    <col min="80" max="80" width="10.5703125" customWidth="1"/>
    <col min="81" max="81" width="14.140625" customWidth="1"/>
    <col min="82" max="82" width="14.28515625" customWidth="1"/>
    <col min="83" max="85" width="13.7109375" customWidth="1"/>
    <col min="86" max="86" width="14.28515625" customWidth="1"/>
    <col min="87" max="91" width="14.7109375" customWidth="1"/>
    <col min="92" max="92" width="40.28515625" customWidth="1"/>
    <col min="93" max="95" width="13.7109375" customWidth="1"/>
    <col min="96" max="96" width="12.42578125" customWidth="1"/>
    <col min="97" max="97" width="38.7109375" customWidth="1"/>
    <col min="98" max="98" width="15.85546875" customWidth="1"/>
    <col min="99" max="100" width="15.5703125" customWidth="1"/>
    <col min="101" max="101" width="16.28515625" customWidth="1"/>
    <col min="103" max="106" width="18.140625" customWidth="1"/>
    <col min="107" max="107" width="36.85546875" customWidth="1"/>
    <col min="108" max="112" width="12.85546875" customWidth="1"/>
  </cols>
  <sheetData>
    <row r="1" spans="1:116" x14ac:dyDescent="0.25">
      <c r="A1" s="1" t="s">
        <v>2232</v>
      </c>
      <c r="B1" s="1" t="s">
        <v>2233</v>
      </c>
      <c r="G1" s="252" t="s">
        <v>6</v>
      </c>
      <c r="H1" s="252" t="str">
        <f>'1a. Incremental Deployment-2022'!E1</f>
        <v>National Grid</v>
      </c>
    </row>
    <row r="2" spans="1:116" x14ac:dyDescent="0.25">
      <c r="A2" s="1"/>
      <c r="B2" s="1"/>
      <c r="G2" s="252" t="s">
        <v>743</v>
      </c>
      <c r="H2" s="259" t="s">
        <v>744</v>
      </c>
    </row>
    <row r="3" spans="1:116" x14ac:dyDescent="0.25">
      <c r="A3" s="1"/>
      <c r="B3" s="1"/>
      <c r="G3" s="581"/>
      <c r="H3" s="67"/>
    </row>
    <row r="4" spans="1:116" x14ac:dyDescent="0.25">
      <c r="A4" s="1"/>
      <c r="B4" s="1"/>
      <c r="G4" s="581"/>
      <c r="H4" s="67"/>
    </row>
    <row r="5" spans="1:116" ht="15.75" thickBot="1" x14ac:dyDescent="0.3"/>
    <row r="6" spans="1:116" ht="13.5" customHeight="1" thickBot="1" x14ac:dyDescent="0.3">
      <c r="A6" s="1451" t="s">
        <v>755</v>
      </c>
      <c r="B6" s="1452"/>
      <c r="C6" s="1452"/>
      <c r="D6" s="1452"/>
      <c r="E6" s="1452"/>
      <c r="F6" s="1452"/>
      <c r="G6" s="1453"/>
      <c r="H6" s="1570" t="s">
        <v>2234</v>
      </c>
      <c r="I6" s="1571"/>
      <c r="J6" s="1571"/>
      <c r="K6" s="1571"/>
      <c r="L6" s="1572"/>
      <c r="M6" s="1578" t="s">
        <v>2235</v>
      </c>
      <c r="N6" s="1579"/>
      <c r="O6" s="1579"/>
      <c r="P6" s="1579"/>
      <c r="Q6" s="1579"/>
      <c r="R6" s="1579"/>
      <c r="S6" s="1579"/>
      <c r="T6" s="1579"/>
      <c r="U6" s="1579"/>
      <c r="V6" s="1579"/>
      <c r="W6" s="1579"/>
      <c r="X6" s="1579"/>
      <c r="Y6" s="1579"/>
      <c r="Z6" s="1579"/>
      <c r="AA6" s="1579"/>
      <c r="AB6" s="1579"/>
      <c r="AC6" s="1579"/>
      <c r="AD6" s="1579"/>
      <c r="AE6" s="1579"/>
      <c r="AF6" s="1579"/>
      <c r="AG6" s="1579"/>
      <c r="AH6" s="1579"/>
      <c r="AI6" s="1579"/>
      <c r="AJ6" s="1579"/>
      <c r="AK6" s="1579"/>
      <c r="AL6" s="1579"/>
      <c r="AM6" s="1579"/>
      <c r="AN6" s="1579"/>
      <c r="AO6" s="1579"/>
      <c r="AP6" s="1579"/>
      <c r="AQ6" s="1579"/>
      <c r="AR6" s="1579"/>
      <c r="AS6" s="1579"/>
      <c r="AT6" s="1579"/>
      <c r="AU6" s="1579"/>
      <c r="AV6" s="1579"/>
      <c r="AW6" s="1579"/>
      <c r="AX6" s="1579"/>
      <c r="AY6" s="1579"/>
      <c r="AZ6" s="1579"/>
      <c r="BA6" s="1579"/>
      <c r="BB6" s="1579"/>
      <c r="BC6" s="1579"/>
      <c r="BD6" s="1579"/>
      <c r="BE6" s="1579"/>
      <c r="BF6" s="1579"/>
      <c r="BG6" s="1579"/>
      <c r="BH6" s="1579"/>
      <c r="BI6" s="1579"/>
      <c r="BJ6" s="1579"/>
      <c r="BK6" s="1579"/>
      <c r="BL6" s="1579"/>
      <c r="BM6" s="1579"/>
      <c r="BN6" s="1579"/>
      <c r="BO6" s="1579"/>
      <c r="BP6" s="1579"/>
      <c r="BQ6" s="1579"/>
      <c r="BR6" s="1579"/>
      <c r="BS6" s="1579"/>
      <c r="BT6" s="1579"/>
      <c r="BU6" s="1579"/>
      <c r="BV6" s="1579"/>
      <c r="BW6" s="1579"/>
      <c r="BX6" s="1579"/>
      <c r="BY6" s="1579"/>
      <c r="BZ6" s="1579"/>
      <c r="CA6" s="1579"/>
      <c r="CB6" s="1579"/>
      <c r="CC6" s="1579"/>
      <c r="CD6" s="1579"/>
      <c r="CE6" s="1579"/>
      <c r="CF6" s="1579"/>
      <c r="CG6" s="1579"/>
      <c r="CH6" s="1579"/>
      <c r="CI6" s="1579"/>
      <c r="CJ6" s="1579"/>
      <c r="CK6" s="1579"/>
      <c r="CL6" s="1579"/>
      <c r="CM6" s="1580"/>
      <c r="CN6" s="1587" t="s">
        <v>2236</v>
      </c>
      <c r="CO6" s="1588"/>
      <c r="CP6" s="1588"/>
      <c r="CQ6" s="1588"/>
      <c r="CR6" s="1588"/>
      <c r="CS6" s="1588"/>
      <c r="CT6" s="1588"/>
      <c r="CU6" s="1588"/>
      <c r="CV6" s="1588"/>
      <c r="CW6" s="1588"/>
      <c r="CX6" s="1588"/>
      <c r="CY6" s="1588"/>
      <c r="CZ6" s="1588"/>
      <c r="DA6" s="1588"/>
      <c r="DB6" s="1588"/>
      <c r="DC6" s="1589"/>
      <c r="DD6" s="1590" t="s">
        <v>2237</v>
      </c>
      <c r="DE6" s="1590"/>
      <c r="DF6" s="1590"/>
      <c r="DG6" s="1590"/>
      <c r="DH6" s="1590"/>
      <c r="DI6" s="1591"/>
      <c r="DJ6" s="1591"/>
      <c r="DK6" s="1591"/>
      <c r="DL6" s="1591"/>
    </row>
    <row r="7" spans="1:116" ht="13.5" customHeight="1" thickBot="1" x14ac:dyDescent="0.3">
      <c r="A7" s="1454"/>
      <c r="B7" s="1455"/>
      <c r="C7" s="1455"/>
      <c r="D7" s="1455"/>
      <c r="E7" s="1455"/>
      <c r="F7" s="1455"/>
      <c r="G7" s="1456"/>
      <c r="H7" s="1573"/>
      <c r="I7" s="1574"/>
      <c r="J7" s="1574"/>
      <c r="K7" s="1574"/>
      <c r="L7" s="1575"/>
      <c r="M7" s="1471" t="s">
        <v>762</v>
      </c>
      <c r="N7" s="1472"/>
      <c r="O7" s="1472"/>
      <c r="P7" s="1472"/>
      <c r="Q7" s="1472"/>
      <c r="R7" s="1472"/>
      <c r="S7" s="1472"/>
      <c r="T7" s="1472"/>
      <c r="U7" s="1472"/>
      <c r="V7" s="1472"/>
      <c r="W7" s="1472"/>
      <c r="X7" s="1472"/>
      <c r="Y7" s="1472"/>
      <c r="Z7" s="1472"/>
      <c r="AA7" s="1472"/>
      <c r="AB7" s="1472"/>
      <c r="AC7" s="1472"/>
      <c r="AD7" s="1472"/>
      <c r="AE7" s="1472"/>
      <c r="AF7" s="1472"/>
      <c r="AG7" s="1472"/>
      <c r="AH7" s="1472"/>
      <c r="AI7" s="1472"/>
      <c r="AJ7" s="1472"/>
      <c r="AK7" s="1472"/>
      <c r="AL7" s="1473"/>
      <c r="AM7" s="1471" t="s">
        <v>763</v>
      </c>
      <c r="AN7" s="1472"/>
      <c r="AO7" s="1472"/>
      <c r="AP7" s="1472"/>
      <c r="AQ7" s="1472"/>
      <c r="AR7" s="1472"/>
      <c r="AS7" s="1472"/>
      <c r="AT7" s="1472"/>
      <c r="AU7" s="1472"/>
      <c r="AV7" s="1472"/>
      <c r="AW7" s="1472"/>
      <c r="AX7" s="1472"/>
      <c r="AY7" s="1472"/>
      <c r="AZ7" s="1472"/>
      <c r="BA7" s="1472"/>
      <c r="BB7" s="1472"/>
      <c r="BC7" s="1472"/>
      <c r="BD7" s="1472"/>
      <c r="BE7" s="1472"/>
      <c r="BF7" s="1472"/>
      <c r="BG7" s="1472"/>
      <c r="BH7" s="1472"/>
      <c r="BI7" s="1472"/>
      <c r="BJ7" s="1472"/>
      <c r="BK7" s="1472"/>
      <c r="BL7" s="1472"/>
      <c r="BM7" s="1473"/>
      <c r="BN7" s="1471" t="s">
        <v>764</v>
      </c>
      <c r="BO7" s="1472"/>
      <c r="BP7" s="1472"/>
      <c r="BQ7" s="1472"/>
      <c r="BR7" s="1472"/>
      <c r="BS7" s="1472"/>
      <c r="BT7" s="1472"/>
      <c r="BU7" s="1472"/>
      <c r="BV7" s="1472"/>
      <c r="BW7" s="1472"/>
      <c r="BX7" s="1472"/>
      <c r="BY7" s="1472"/>
      <c r="BZ7" s="1472"/>
      <c r="CA7" s="1472"/>
      <c r="CB7" s="1472"/>
      <c r="CC7" s="1472"/>
      <c r="CD7" s="1472"/>
      <c r="CE7" s="1472"/>
      <c r="CF7" s="1472"/>
      <c r="CG7" s="1472"/>
      <c r="CH7" s="1472"/>
      <c r="CI7" s="1472"/>
      <c r="CJ7" s="1472"/>
      <c r="CK7" s="1472"/>
      <c r="CL7" s="1472"/>
      <c r="CM7" s="1473"/>
      <c r="CN7" s="1592" t="s">
        <v>765</v>
      </c>
      <c r="CO7" s="1593"/>
      <c r="CP7" s="1593"/>
      <c r="CQ7" s="1593"/>
      <c r="CR7" s="1593"/>
      <c r="CS7" s="1593"/>
      <c r="CT7" s="1593"/>
      <c r="CU7" s="489"/>
      <c r="CV7" s="489"/>
      <c r="CW7" s="489"/>
      <c r="CX7" s="489"/>
      <c r="CY7" s="1432" t="s">
        <v>2238</v>
      </c>
      <c r="CZ7" s="1433"/>
      <c r="DA7" s="1433"/>
      <c r="DB7" s="1433"/>
      <c r="DC7" s="1433"/>
      <c r="DD7" s="1432" t="s">
        <v>770</v>
      </c>
      <c r="DE7" s="1594"/>
      <c r="DF7" s="1594"/>
      <c r="DG7" s="1594"/>
      <c r="DH7" s="1594"/>
      <c r="DI7" s="1424" t="s">
        <v>7</v>
      </c>
      <c r="DJ7" s="1426"/>
      <c r="DK7" s="1426"/>
      <c r="DL7" s="1388"/>
    </row>
    <row r="8" spans="1:116" ht="33.75" customHeight="1" thickBot="1" x14ac:dyDescent="0.3">
      <c r="A8" s="1454"/>
      <c r="B8" s="1455"/>
      <c r="C8" s="1455"/>
      <c r="D8" s="1455"/>
      <c r="E8" s="1455"/>
      <c r="F8" s="1455"/>
      <c r="G8" s="1456"/>
      <c r="H8" s="1573"/>
      <c r="I8" s="1574"/>
      <c r="J8" s="1574"/>
      <c r="K8" s="1574"/>
      <c r="L8" s="1574"/>
      <c r="M8" s="1581" t="s">
        <v>2239</v>
      </c>
      <c r="N8" s="1582"/>
      <c r="O8" s="1581" t="s">
        <v>773</v>
      </c>
      <c r="P8" s="1585"/>
      <c r="Q8" s="1581" t="s">
        <v>2240</v>
      </c>
      <c r="R8" s="1585"/>
      <c r="S8" s="1581" t="s">
        <v>2241</v>
      </c>
      <c r="T8" s="1585"/>
      <c r="U8" s="1581" t="s">
        <v>2242</v>
      </c>
      <c r="V8" s="1585"/>
      <c r="W8" s="1581" t="s">
        <v>2243</v>
      </c>
      <c r="X8" s="1585"/>
      <c r="Y8" s="1581" t="s">
        <v>2244</v>
      </c>
      <c r="Z8" s="1585"/>
      <c r="AA8" s="1581" t="s">
        <v>2245</v>
      </c>
      <c r="AB8" s="1585"/>
      <c r="AC8" s="1581" t="s">
        <v>2246</v>
      </c>
      <c r="AD8" s="1585"/>
      <c r="AE8" s="1581" t="s">
        <v>2247</v>
      </c>
      <c r="AF8" s="1585"/>
      <c r="AG8" s="1581" t="s">
        <v>2248</v>
      </c>
      <c r="AH8" s="1585"/>
      <c r="AI8" s="1581" t="s">
        <v>2249</v>
      </c>
      <c r="AJ8" s="1585"/>
      <c r="AK8" s="1581" t="s">
        <v>784</v>
      </c>
      <c r="AL8" s="1585"/>
      <c r="AM8" s="1581" t="s">
        <v>2239</v>
      </c>
      <c r="AN8" s="1585"/>
      <c r="AO8" s="1581" t="s">
        <v>773</v>
      </c>
      <c r="AP8" s="1585"/>
      <c r="AQ8" s="1581" t="s">
        <v>2240</v>
      </c>
      <c r="AR8" s="1585"/>
      <c r="AS8" s="1581" t="s">
        <v>2250</v>
      </c>
      <c r="AT8" s="1585"/>
      <c r="AU8" s="1581" t="s">
        <v>2251</v>
      </c>
      <c r="AV8" s="1585"/>
      <c r="AW8" s="1581" t="s">
        <v>2252</v>
      </c>
      <c r="AX8" s="1585"/>
      <c r="AY8" s="1581" t="s">
        <v>2253</v>
      </c>
      <c r="AZ8" s="1585"/>
      <c r="BA8" s="1581" t="s">
        <v>2254</v>
      </c>
      <c r="BB8" s="1585"/>
      <c r="BC8" s="1581" t="s">
        <v>2246</v>
      </c>
      <c r="BD8" s="1585"/>
      <c r="BE8" s="1581" t="s">
        <v>2247</v>
      </c>
      <c r="BF8" s="1585"/>
      <c r="BG8" s="1581" t="s">
        <v>2248</v>
      </c>
      <c r="BH8" s="1585"/>
      <c r="BI8" s="1581" t="s">
        <v>2249</v>
      </c>
      <c r="BJ8" s="1585"/>
      <c r="BK8" s="1581" t="s">
        <v>784</v>
      </c>
      <c r="BL8" s="1585"/>
      <c r="BM8" s="1595" t="s">
        <v>785</v>
      </c>
      <c r="BN8" s="1581" t="s">
        <v>772</v>
      </c>
      <c r="BO8" s="1585"/>
      <c r="BP8" s="1581" t="s">
        <v>773</v>
      </c>
      <c r="BQ8" s="1585"/>
      <c r="BR8" s="1581" t="s">
        <v>2255</v>
      </c>
      <c r="BS8" s="1585"/>
      <c r="BT8" s="1581" t="s">
        <v>2250</v>
      </c>
      <c r="BU8" s="1585"/>
      <c r="BV8" s="1581" t="s">
        <v>2251</v>
      </c>
      <c r="BW8" s="1585"/>
      <c r="BX8" s="1581" t="s">
        <v>2252</v>
      </c>
      <c r="BY8" s="1585"/>
      <c r="BZ8" s="1581" t="s">
        <v>2256</v>
      </c>
      <c r="CA8" s="1585"/>
      <c r="CB8" s="1581" t="s">
        <v>2254</v>
      </c>
      <c r="CC8" s="1585"/>
      <c r="CD8" s="1581" t="s">
        <v>2246</v>
      </c>
      <c r="CE8" s="1585"/>
      <c r="CF8" s="1581" t="s">
        <v>2247</v>
      </c>
      <c r="CG8" s="1585"/>
      <c r="CH8" s="1581" t="s">
        <v>2257</v>
      </c>
      <c r="CI8" s="1585"/>
      <c r="CJ8" s="1581" t="s">
        <v>2258</v>
      </c>
      <c r="CK8" s="1585"/>
      <c r="CL8" s="1581" t="s">
        <v>784</v>
      </c>
      <c r="CM8" s="1585"/>
      <c r="CN8" s="1429" t="s">
        <v>2259</v>
      </c>
      <c r="CO8" s="1430"/>
      <c r="CP8" s="1430"/>
      <c r="CQ8" s="1430"/>
      <c r="CR8" s="1429" t="s">
        <v>2260</v>
      </c>
      <c r="CS8" s="1430"/>
      <c r="CT8" s="1431"/>
      <c r="CU8" s="1424" t="s">
        <v>2261</v>
      </c>
      <c r="CV8" s="1443"/>
      <c r="CW8" s="1443"/>
      <c r="CX8" s="1425"/>
      <c r="CY8" s="1429" t="s">
        <v>2262</v>
      </c>
      <c r="CZ8" s="1430"/>
      <c r="DA8" s="1430"/>
      <c r="DB8" s="1430"/>
      <c r="DC8" s="1431"/>
      <c r="DD8" s="1424" t="s">
        <v>2263</v>
      </c>
      <c r="DE8" s="1443"/>
      <c r="DF8" s="1443"/>
      <c r="DG8" s="1425"/>
      <c r="DH8" s="1427" t="s">
        <v>2264</v>
      </c>
      <c r="DI8" s="1429" t="s">
        <v>2265</v>
      </c>
      <c r="DJ8" s="1430"/>
      <c r="DK8" s="1430"/>
      <c r="DL8" s="1431"/>
    </row>
    <row r="9" spans="1:116" ht="23.25" customHeight="1" thickBot="1" x14ac:dyDescent="0.3">
      <c r="A9" s="1567"/>
      <c r="B9" s="1568"/>
      <c r="C9" s="1568"/>
      <c r="D9" s="1568"/>
      <c r="E9" s="1568"/>
      <c r="F9" s="1568"/>
      <c r="G9" s="1569"/>
      <c r="H9" s="1576"/>
      <c r="I9" s="1577"/>
      <c r="J9" s="1577"/>
      <c r="K9" s="1577"/>
      <c r="L9" s="1577"/>
      <c r="M9" s="1583"/>
      <c r="N9" s="1584"/>
      <c r="O9" s="1583"/>
      <c r="P9" s="1586"/>
      <c r="Q9" s="1583"/>
      <c r="R9" s="1586"/>
      <c r="S9" s="1583"/>
      <c r="T9" s="1586"/>
      <c r="U9" s="1583"/>
      <c r="V9" s="1586"/>
      <c r="W9" s="1583"/>
      <c r="X9" s="1586"/>
      <c r="Y9" s="1583"/>
      <c r="Z9" s="1586"/>
      <c r="AA9" s="1583"/>
      <c r="AB9" s="1586"/>
      <c r="AC9" s="1583"/>
      <c r="AD9" s="1586"/>
      <c r="AE9" s="1583"/>
      <c r="AF9" s="1586"/>
      <c r="AG9" s="1583"/>
      <c r="AH9" s="1586"/>
      <c r="AI9" s="1583"/>
      <c r="AJ9" s="1586"/>
      <c r="AK9" s="1583"/>
      <c r="AL9" s="1586"/>
      <c r="AM9" s="1583"/>
      <c r="AN9" s="1586"/>
      <c r="AO9" s="1583"/>
      <c r="AP9" s="1586"/>
      <c r="AQ9" s="1583"/>
      <c r="AR9" s="1586"/>
      <c r="AS9" s="1583"/>
      <c r="AT9" s="1586"/>
      <c r="AU9" s="1583"/>
      <c r="AV9" s="1586"/>
      <c r="AW9" s="1583"/>
      <c r="AX9" s="1586"/>
      <c r="AY9" s="1583"/>
      <c r="AZ9" s="1586"/>
      <c r="BA9" s="1583"/>
      <c r="BB9" s="1586"/>
      <c r="BC9" s="1583"/>
      <c r="BD9" s="1586"/>
      <c r="BE9" s="1583"/>
      <c r="BF9" s="1586"/>
      <c r="BG9" s="1583"/>
      <c r="BH9" s="1586"/>
      <c r="BI9" s="1583"/>
      <c r="BJ9" s="1586"/>
      <c r="BK9" s="1583"/>
      <c r="BL9" s="1586"/>
      <c r="BM9" s="1596"/>
      <c r="BN9" s="1583"/>
      <c r="BO9" s="1586"/>
      <c r="BP9" s="1583"/>
      <c r="BQ9" s="1586"/>
      <c r="BR9" s="1583"/>
      <c r="BS9" s="1586"/>
      <c r="BT9" s="1583"/>
      <c r="BU9" s="1586"/>
      <c r="BV9" s="1583"/>
      <c r="BW9" s="1586"/>
      <c r="BX9" s="1583"/>
      <c r="BY9" s="1586"/>
      <c r="BZ9" s="1583"/>
      <c r="CA9" s="1586"/>
      <c r="CB9" s="1583"/>
      <c r="CC9" s="1586"/>
      <c r="CD9" s="1583"/>
      <c r="CE9" s="1586"/>
      <c r="CF9" s="1583"/>
      <c r="CG9" s="1586"/>
      <c r="CH9" s="1583"/>
      <c r="CI9" s="1586"/>
      <c r="CJ9" s="1583"/>
      <c r="CK9" s="1586"/>
      <c r="CL9" s="1583"/>
      <c r="CM9" s="1586"/>
      <c r="CN9" s="1424" t="s">
        <v>2266</v>
      </c>
      <c r="CO9" s="1443"/>
      <c r="CP9" s="1443"/>
      <c r="CQ9" s="1443"/>
      <c r="CR9" s="1424" t="s">
        <v>797</v>
      </c>
      <c r="CS9" s="1443"/>
      <c r="CT9" s="1425"/>
      <c r="CU9" s="1424" t="s">
        <v>2267</v>
      </c>
      <c r="CV9" s="1443"/>
      <c r="CW9" s="1443"/>
      <c r="CX9" s="1425"/>
      <c r="CY9" s="1597"/>
      <c r="CZ9" s="1598"/>
      <c r="DA9" s="1598"/>
      <c r="DB9" s="1598"/>
      <c r="DC9" s="1434"/>
      <c r="DD9" s="1597" t="s">
        <v>2268</v>
      </c>
      <c r="DE9" s="1598"/>
      <c r="DF9" s="1598"/>
      <c r="DG9" s="1598"/>
      <c r="DH9" s="1428"/>
      <c r="DI9" s="1432"/>
      <c r="DJ9" s="1433"/>
      <c r="DK9" s="1433"/>
      <c r="DL9" s="1434"/>
    </row>
    <row r="10" spans="1:116" ht="103.5" customHeight="1" thickBot="1" x14ac:dyDescent="0.3">
      <c r="A10" s="348" t="s">
        <v>6</v>
      </c>
      <c r="B10" s="244" t="s">
        <v>22</v>
      </c>
      <c r="C10" s="244" t="s">
        <v>23</v>
      </c>
      <c r="D10" s="95" t="s">
        <v>24</v>
      </c>
      <c r="E10" s="95" t="s">
        <v>25</v>
      </c>
      <c r="F10" s="95" t="s">
        <v>26</v>
      </c>
      <c r="G10" s="96" t="s">
        <v>27</v>
      </c>
      <c r="H10" s="253" t="s">
        <v>790</v>
      </c>
      <c r="I10" s="74" t="s">
        <v>791</v>
      </c>
      <c r="J10" s="74" t="s">
        <v>792</v>
      </c>
      <c r="K10" s="74" t="s">
        <v>793</v>
      </c>
      <c r="L10" s="518" t="s">
        <v>794</v>
      </c>
      <c r="M10" s="509" t="s">
        <v>800</v>
      </c>
      <c r="N10" s="510" t="s">
        <v>801</v>
      </c>
      <c r="O10" s="509" t="s">
        <v>802</v>
      </c>
      <c r="P10" s="511" t="s">
        <v>803</v>
      </c>
      <c r="Q10" s="509" t="s">
        <v>800</v>
      </c>
      <c r="R10" s="511" t="s">
        <v>803</v>
      </c>
      <c r="S10" s="509" t="s">
        <v>800</v>
      </c>
      <c r="T10" s="511" t="s">
        <v>803</v>
      </c>
      <c r="U10" s="509" t="s">
        <v>800</v>
      </c>
      <c r="V10" s="511" t="s">
        <v>803</v>
      </c>
      <c r="W10" s="509" t="s">
        <v>800</v>
      </c>
      <c r="X10" s="511" t="s">
        <v>803</v>
      </c>
      <c r="Y10" s="509" t="s">
        <v>800</v>
      </c>
      <c r="Z10" s="511" t="s">
        <v>803</v>
      </c>
      <c r="AA10" s="509" t="s">
        <v>800</v>
      </c>
      <c r="AB10" s="511" t="s">
        <v>803</v>
      </c>
      <c r="AC10" s="509" t="s">
        <v>800</v>
      </c>
      <c r="AD10" s="511" t="s">
        <v>803</v>
      </c>
      <c r="AE10" s="509" t="s">
        <v>800</v>
      </c>
      <c r="AF10" s="511" t="s">
        <v>803</v>
      </c>
      <c r="AG10" s="509" t="s">
        <v>800</v>
      </c>
      <c r="AH10" s="511" t="s">
        <v>803</v>
      </c>
      <c r="AI10" s="509" t="s">
        <v>800</v>
      </c>
      <c r="AJ10" s="511" t="s">
        <v>803</v>
      </c>
      <c r="AK10" s="509" t="s">
        <v>804</v>
      </c>
      <c r="AL10" s="511" t="s">
        <v>805</v>
      </c>
      <c r="AM10" s="509" t="s">
        <v>806</v>
      </c>
      <c r="AN10" s="511" t="s">
        <v>807</v>
      </c>
      <c r="AO10" s="509" t="s">
        <v>806</v>
      </c>
      <c r="AP10" s="511" t="s">
        <v>808</v>
      </c>
      <c r="AQ10" s="509" t="s">
        <v>806</v>
      </c>
      <c r="AR10" s="511" t="s">
        <v>808</v>
      </c>
      <c r="AS10" s="509" t="s">
        <v>806</v>
      </c>
      <c r="AT10" s="511" t="s">
        <v>808</v>
      </c>
      <c r="AU10" s="509" t="s">
        <v>806</v>
      </c>
      <c r="AV10" s="511" t="s">
        <v>808</v>
      </c>
      <c r="AW10" s="509" t="s">
        <v>806</v>
      </c>
      <c r="AX10" s="511" t="s">
        <v>808</v>
      </c>
      <c r="AY10" s="509" t="s">
        <v>806</v>
      </c>
      <c r="AZ10" s="511" t="s">
        <v>808</v>
      </c>
      <c r="BA10" s="509" t="s">
        <v>806</v>
      </c>
      <c r="BB10" s="511" t="s">
        <v>808</v>
      </c>
      <c r="BC10" s="509" t="s">
        <v>806</v>
      </c>
      <c r="BD10" s="511" t="s">
        <v>808</v>
      </c>
      <c r="BE10" s="509" t="s">
        <v>806</v>
      </c>
      <c r="BF10" s="511" t="s">
        <v>808</v>
      </c>
      <c r="BG10" s="509" t="s">
        <v>806</v>
      </c>
      <c r="BH10" s="511" t="s">
        <v>808</v>
      </c>
      <c r="BI10" s="509" t="s">
        <v>806</v>
      </c>
      <c r="BJ10" s="511" t="s">
        <v>808</v>
      </c>
      <c r="BK10" s="210" t="s">
        <v>809</v>
      </c>
      <c r="BL10" s="211" t="s">
        <v>810</v>
      </c>
      <c r="BM10" s="312" t="s">
        <v>811</v>
      </c>
      <c r="BN10" s="210" t="s">
        <v>812</v>
      </c>
      <c r="BO10" s="211" t="s">
        <v>813</v>
      </c>
      <c r="BP10" s="210" t="s">
        <v>812</v>
      </c>
      <c r="BQ10" s="211" t="s">
        <v>813</v>
      </c>
      <c r="BR10" s="210" t="s">
        <v>814</v>
      </c>
      <c r="BS10" s="211" t="s">
        <v>815</v>
      </c>
      <c r="BT10" s="210" t="s">
        <v>814</v>
      </c>
      <c r="BU10" s="211" t="s">
        <v>815</v>
      </c>
      <c r="BV10" s="210" t="s">
        <v>814</v>
      </c>
      <c r="BW10" s="211" t="s">
        <v>815</v>
      </c>
      <c r="BX10" s="210" t="s">
        <v>814</v>
      </c>
      <c r="BY10" s="211" t="s">
        <v>815</v>
      </c>
      <c r="BZ10" s="210" t="s">
        <v>814</v>
      </c>
      <c r="CA10" s="211" t="s">
        <v>815</v>
      </c>
      <c r="CB10" s="210" t="s">
        <v>814</v>
      </c>
      <c r="CC10" s="211" t="s">
        <v>815</v>
      </c>
      <c r="CD10" s="210" t="s">
        <v>814</v>
      </c>
      <c r="CE10" s="211" t="s">
        <v>815</v>
      </c>
      <c r="CF10" s="210" t="s">
        <v>814</v>
      </c>
      <c r="CG10" s="211" t="s">
        <v>815</v>
      </c>
      <c r="CH10" s="210" t="s">
        <v>814</v>
      </c>
      <c r="CI10" s="211" t="s">
        <v>815</v>
      </c>
      <c r="CJ10" s="210" t="s">
        <v>814</v>
      </c>
      <c r="CK10" s="211" t="s">
        <v>815</v>
      </c>
      <c r="CL10" s="210" t="s">
        <v>816</v>
      </c>
      <c r="CM10" s="211" t="s">
        <v>817</v>
      </c>
      <c r="CN10" s="453">
        <v>2015</v>
      </c>
      <c r="CO10" s="454">
        <v>2016</v>
      </c>
      <c r="CP10" s="454" t="s">
        <v>2269</v>
      </c>
      <c r="CQ10" s="456" t="s">
        <v>2270</v>
      </c>
      <c r="CR10" s="453">
        <v>2015</v>
      </c>
      <c r="CS10" s="454">
        <v>2016</v>
      </c>
      <c r="CT10" s="455">
        <v>2017</v>
      </c>
      <c r="CU10" s="454">
        <v>2015</v>
      </c>
      <c r="CV10" s="454">
        <v>2016</v>
      </c>
      <c r="CW10" s="454">
        <v>2017</v>
      </c>
      <c r="CX10" s="456" t="s">
        <v>2271</v>
      </c>
      <c r="CY10" s="450" t="s">
        <v>2272</v>
      </c>
      <c r="CZ10" s="451" t="s">
        <v>2273</v>
      </c>
      <c r="DA10" s="451" t="s">
        <v>2274</v>
      </c>
      <c r="DB10" s="452" t="s">
        <v>2275</v>
      </c>
      <c r="DC10" s="94" t="s">
        <v>2276</v>
      </c>
      <c r="DD10" s="99" t="s">
        <v>2277</v>
      </c>
      <c r="DE10" s="100" t="s">
        <v>2278</v>
      </c>
      <c r="DF10" s="100" t="s">
        <v>2279</v>
      </c>
      <c r="DG10" s="437" t="s">
        <v>2280</v>
      </c>
      <c r="DH10" s="435" t="s">
        <v>2281</v>
      </c>
      <c r="DI10" s="578">
        <v>2015</v>
      </c>
      <c r="DJ10" s="578">
        <v>2016</v>
      </c>
      <c r="DK10" s="579">
        <v>2017</v>
      </c>
      <c r="DL10" s="580" t="s">
        <v>2282</v>
      </c>
    </row>
    <row r="11" spans="1:116" ht="43.5" customHeight="1" x14ac:dyDescent="0.25">
      <c r="A11" s="345" t="s">
        <v>7</v>
      </c>
      <c r="B11" s="493" t="s">
        <v>96</v>
      </c>
      <c r="C11" s="65" t="s">
        <v>175</v>
      </c>
      <c r="D11" s="64" t="s">
        <v>2283</v>
      </c>
      <c r="E11" s="64" t="s">
        <v>257</v>
      </c>
      <c r="F11" s="64" t="s">
        <v>859</v>
      </c>
      <c r="G11" s="18" t="s">
        <v>257</v>
      </c>
      <c r="H11" s="494" t="s">
        <v>860</v>
      </c>
      <c r="I11" s="495" t="s">
        <v>2284</v>
      </c>
      <c r="J11" s="496">
        <v>10.4397</v>
      </c>
      <c r="K11" s="496">
        <v>2.470643934255</v>
      </c>
      <c r="L11" s="497">
        <v>1</v>
      </c>
      <c r="M11" s="512">
        <v>0</v>
      </c>
      <c r="N11" s="513">
        <v>0</v>
      </c>
      <c r="O11" s="513">
        <v>0</v>
      </c>
      <c r="P11" s="513">
        <v>0</v>
      </c>
      <c r="Q11" s="513">
        <v>0</v>
      </c>
      <c r="R11" s="513">
        <v>0</v>
      </c>
      <c r="S11" s="513">
        <v>0</v>
      </c>
      <c r="T11" s="513">
        <v>0</v>
      </c>
      <c r="U11" s="513">
        <v>0</v>
      </c>
      <c r="V11" s="513">
        <v>0</v>
      </c>
      <c r="W11" s="513">
        <v>0</v>
      </c>
      <c r="X11" s="513">
        <v>0</v>
      </c>
      <c r="Y11" s="513">
        <v>0</v>
      </c>
      <c r="Z11" s="513">
        <v>0</v>
      </c>
      <c r="AA11" s="513">
        <v>0</v>
      </c>
      <c r="AB11" s="513">
        <v>0</v>
      </c>
      <c r="AC11" s="513">
        <v>0</v>
      </c>
      <c r="AD11" s="513">
        <v>0</v>
      </c>
      <c r="AE11" s="513">
        <v>0</v>
      </c>
      <c r="AF11" s="513">
        <f>VLOOKUP(F:F,'[1]9. Pre-Investment Baselines'!$A:$AR,24,FALSE)</f>
        <v>0</v>
      </c>
      <c r="AG11" s="513">
        <v>0</v>
      </c>
      <c r="AH11" s="513">
        <f t="shared" ref="AH11:AH74" si="0">AG11</f>
        <v>0</v>
      </c>
      <c r="AI11" s="513">
        <v>0</v>
      </c>
      <c r="AJ11" s="513">
        <v>0</v>
      </c>
      <c r="AK11" s="513">
        <f t="shared" ref="AK11:AK74" si="1">SUM(M11,O11,Q11,S11,U11,W11,Y11,AA11,AC11,AE11,AG11,AI11)</f>
        <v>0</v>
      </c>
      <c r="AL11" s="513">
        <f t="shared" ref="AL11:AL74" si="2">SUM(N11,P11,R11,T11,V11,X11,Z11,AB11,AD11,AF11,AH11,AJ11,)</f>
        <v>0</v>
      </c>
      <c r="AM11" s="513">
        <v>0</v>
      </c>
      <c r="AN11" s="513">
        <v>0</v>
      </c>
      <c r="AO11" s="513">
        <v>0</v>
      </c>
      <c r="AP11" s="513">
        <v>0</v>
      </c>
      <c r="AQ11" s="513">
        <v>0</v>
      </c>
      <c r="AR11" s="513">
        <v>0</v>
      </c>
      <c r="AS11" s="513">
        <v>0</v>
      </c>
      <c r="AT11" s="513">
        <v>0</v>
      </c>
      <c r="AU11" s="513">
        <v>0</v>
      </c>
      <c r="AV11" s="513">
        <v>0</v>
      </c>
      <c r="AW11" s="513">
        <v>0</v>
      </c>
      <c r="AX11" s="513">
        <v>0</v>
      </c>
      <c r="AY11" s="513">
        <v>0</v>
      </c>
      <c r="AZ11" s="513">
        <v>0</v>
      </c>
      <c r="BA11" s="513">
        <v>0</v>
      </c>
      <c r="BB11" s="513">
        <v>0</v>
      </c>
      <c r="BC11" s="513">
        <v>0</v>
      </c>
      <c r="BD11" s="513">
        <v>0</v>
      </c>
      <c r="BE11" s="513">
        <v>0</v>
      </c>
      <c r="BF11" s="513">
        <v>0</v>
      </c>
      <c r="BG11" s="513">
        <v>0</v>
      </c>
      <c r="BH11" s="513">
        <v>0</v>
      </c>
      <c r="BI11" s="513">
        <v>0</v>
      </c>
      <c r="BJ11" s="513">
        <v>0</v>
      </c>
      <c r="BK11" s="241">
        <f t="shared" ref="BK11:BK74" si="3">SUM(AM11,AO11,AQ11,AS11,AU11,AW11,AY11,BA11,BC11,BE11,BG11,BI11,)</f>
        <v>0</v>
      </c>
      <c r="BL11" s="22">
        <f t="shared" ref="BL11:BL74" si="4">SUM(AN11,AP11,AR11,AT11,AV11,AX11,AZ11,BB11,BD11,BF11,BH11,BJ11)</f>
        <v>0</v>
      </c>
      <c r="BM11" s="519">
        <f t="shared" ref="BM11:BM74" si="5">IF(CT11=0,0,BK11/1000/CT11)</f>
        <v>0</v>
      </c>
      <c r="BN11" s="520">
        <v>0</v>
      </c>
      <c r="BO11" s="520">
        <v>0</v>
      </c>
      <c r="BP11" s="520">
        <v>0</v>
      </c>
      <c r="BQ11" s="520">
        <v>0</v>
      </c>
      <c r="BR11" s="520">
        <v>0</v>
      </c>
      <c r="BS11" s="520">
        <v>0</v>
      </c>
      <c r="BT11" s="520">
        <v>0</v>
      </c>
      <c r="BU11" s="520">
        <v>0</v>
      </c>
      <c r="BV11" s="520">
        <v>0</v>
      </c>
      <c r="BW11" s="520">
        <v>0</v>
      </c>
      <c r="BX11" s="520">
        <v>0</v>
      </c>
      <c r="BY11" s="520">
        <v>0</v>
      </c>
      <c r="BZ11" s="520">
        <v>0</v>
      </c>
      <c r="CA11" s="520">
        <v>0</v>
      </c>
      <c r="CB11" s="520">
        <v>0</v>
      </c>
      <c r="CC11" s="520">
        <v>0</v>
      </c>
      <c r="CD11" s="520">
        <v>0</v>
      </c>
      <c r="CE11" s="520">
        <v>0</v>
      </c>
      <c r="CF11" s="520">
        <v>0</v>
      </c>
      <c r="CG11" s="520">
        <v>0</v>
      </c>
      <c r="CH11" s="520">
        <v>0</v>
      </c>
      <c r="CI11" s="520">
        <v>0</v>
      </c>
      <c r="CJ11" s="520">
        <v>0</v>
      </c>
      <c r="CK11" s="520">
        <v>0</v>
      </c>
      <c r="CL11" s="520">
        <f t="shared" ref="CL11:CL74" si="6">SUM(BN11,BP11,BR11,BT11,BV11,BX11,BZ11,CB11,CD11,CF11,CH11,CJ11)</f>
        <v>0</v>
      </c>
      <c r="CM11" s="521">
        <f t="shared" ref="CM11:CM74" si="7">SUM(BO11,BQ11,BS11,BU11,BW11,BY11,CA11,CC11,CE11,CG11,CI11,CK11)</f>
        <v>0</v>
      </c>
      <c r="CN11" s="522">
        <v>11037600</v>
      </c>
      <c r="CO11" s="522">
        <v>12964800.000000002</v>
      </c>
      <c r="CP11" s="522">
        <v>12859680</v>
      </c>
      <c r="CQ11" s="243" t="s">
        <v>874</v>
      </c>
      <c r="CR11" s="103">
        <v>3.15</v>
      </c>
      <c r="CS11" s="523">
        <v>3.7</v>
      </c>
      <c r="CT11" s="104">
        <v>3.67</v>
      </c>
      <c r="CU11" s="524"/>
      <c r="CV11" s="524"/>
      <c r="CW11" s="524"/>
      <c r="CX11" s="525"/>
      <c r="CY11" s="526">
        <v>49.333333333333336</v>
      </c>
      <c r="CZ11" s="527">
        <v>49.333333333333336</v>
      </c>
      <c r="DA11" s="528">
        <v>0.66666666666666663</v>
      </c>
      <c r="DB11" s="529">
        <v>0.66666666666666663</v>
      </c>
      <c r="DC11" s="530" t="s">
        <v>2285</v>
      </c>
      <c r="DD11" s="225"/>
      <c r="DE11" s="524"/>
      <c r="DF11" s="524"/>
      <c r="DG11" s="531"/>
      <c r="DH11" s="532"/>
      <c r="DI11" s="64">
        <v>0</v>
      </c>
      <c r="DJ11" s="64">
        <v>0</v>
      </c>
      <c r="DK11" s="64">
        <v>148</v>
      </c>
      <c r="DL11" s="533">
        <f t="shared" ref="DL11:DL74" si="8">AVERAGE(DI11,DJ11,DK11)</f>
        <v>49.333333333333336</v>
      </c>
    </row>
    <row r="12" spans="1:116" ht="43.5" customHeight="1" x14ac:dyDescent="0.25">
      <c r="A12" s="356" t="s">
        <v>7</v>
      </c>
      <c r="B12" s="65" t="s">
        <v>96</v>
      </c>
      <c r="C12" s="65" t="s">
        <v>175</v>
      </c>
      <c r="D12" s="64" t="s">
        <v>2286</v>
      </c>
      <c r="E12" s="64" t="s">
        <v>177</v>
      </c>
      <c r="F12" s="64" t="s">
        <v>862</v>
      </c>
      <c r="G12" s="18" t="s">
        <v>177</v>
      </c>
      <c r="H12" s="35" t="s">
        <v>860</v>
      </c>
      <c r="I12" s="28" t="s">
        <v>2287</v>
      </c>
      <c r="J12" s="498">
        <v>2.7092045911669351</v>
      </c>
      <c r="K12" s="498">
        <v>6.006249987507001</v>
      </c>
      <c r="L12" s="499">
        <v>727.4</v>
      </c>
      <c r="M12" s="512">
        <v>0</v>
      </c>
      <c r="N12" s="513">
        <v>0</v>
      </c>
      <c r="O12" s="513">
        <v>0</v>
      </c>
      <c r="P12" s="513">
        <v>0</v>
      </c>
      <c r="Q12" s="513">
        <v>0</v>
      </c>
      <c r="R12" s="513">
        <v>0</v>
      </c>
      <c r="S12" s="513">
        <v>0</v>
      </c>
      <c r="T12" s="513">
        <v>0</v>
      </c>
      <c r="U12" s="513">
        <v>0</v>
      </c>
      <c r="V12" s="513">
        <v>0</v>
      </c>
      <c r="W12" s="513">
        <v>0</v>
      </c>
      <c r="X12" s="513">
        <v>0</v>
      </c>
      <c r="Y12" s="513">
        <v>0</v>
      </c>
      <c r="Z12" s="513">
        <v>0</v>
      </c>
      <c r="AA12" s="513">
        <v>0</v>
      </c>
      <c r="AB12" s="513">
        <v>0</v>
      </c>
      <c r="AC12" s="513">
        <v>4</v>
      </c>
      <c r="AD12" s="513">
        <v>4</v>
      </c>
      <c r="AE12" s="513">
        <v>0</v>
      </c>
      <c r="AF12" s="513">
        <v>0</v>
      </c>
      <c r="AG12" s="513">
        <v>0</v>
      </c>
      <c r="AH12" s="513">
        <f t="shared" si="0"/>
        <v>0</v>
      </c>
      <c r="AI12" s="513">
        <v>0</v>
      </c>
      <c r="AJ12" s="513">
        <v>0</v>
      </c>
      <c r="AK12" s="513">
        <f t="shared" si="1"/>
        <v>4</v>
      </c>
      <c r="AL12" s="513">
        <f t="shared" si="2"/>
        <v>4</v>
      </c>
      <c r="AM12" s="513">
        <v>0</v>
      </c>
      <c r="AN12" s="513">
        <v>0</v>
      </c>
      <c r="AO12" s="513">
        <v>0</v>
      </c>
      <c r="AP12" s="513">
        <v>0</v>
      </c>
      <c r="AQ12" s="513">
        <v>0</v>
      </c>
      <c r="AR12" s="513">
        <v>0</v>
      </c>
      <c r="AS12" s="513">
        <v>0</v>
      </c>
      <c r="AT12" s="513">
        <v>0</v>
      </c>
      <c r="AU12" s="513">
        <v>0</v>
      </c>
      <c r="AV12" s="513">
        <v>0</v>
      </c>
      <c r="AW12" s="513">
        <v>0</v>
      </c>
      <c r="AX12" s="513">
        <v>0</v>
      </c>
      <c r="AY12" s="513">
        <v>0</v>
      </c>
      <c r="AZ12" s="513">
        <v>0</v>
      </c>
      <c r="BA12" s="513">
        <v>0</v>
      </c>
      <c r="BB12" s="513">
        <v>0</v>
      </c>
      <c r="BC12" s="513">
        <v>164.95</v>
      </c>
      <c r="BD12" s="513">
        <v>164.95</v>
      </c>
      <c r="BE12" s="513">
        <v>0</v>
      </c>
      <c r="BF12" s="513">
        <v>0</v>
      </c>
      <c r="BG12" s="513">
        <v>0</v>
      </c>
      <c r="BH12" s="513">
        <v>0</v>
      </c>
      <c r="BI12" s="513">
        <v>0</v>
      </c>
      <c r="BJ12" s="513">
        <v>0</v>
      </c>
      <c r="BK12" s="241">
        <f t="shared" si="3"/>
        <v>164.95</v>
      </c>
      <c r="BL12" s="22">
        <f t="shared" si="4"/>
        <v>164.95</v>
      </c>
      <c r="BM12" s="519">
        <f t="shared" si="5"/>
        <v>7.363839285714284E-2</v>
      </c>
      <c r="BN12" s="520">
        <v>0</v>
      </c>
      <c r="BO12" s="520">
        <v>0</v>
      </c>
      <c r="BP12" s="520">
        <v>0</v>
      </c>
      <c r="BQ12" s="520">
        <v>0</v>
      </c>
      <c r="BR12" s="520">
        <v>0</v>
      </c>
      <c r="BS12" s="520">
        <v>0</v>
      </c>
      <c r="BT12" s="520">
        <v>0</v>
      </c>
      <c r="BU12" s="520">
        <v>0</v>
      </c>
      <c r="BV12" s="520">
        <v>0</v>
      </c>
      <c r="BW12" s="520">
        <v>0</v>
      </c>
      <c r="BX12" s="520">
        <v>0</v>
      </c>
      <c r="BY12" s="520">
        <v>0</v>
      </c>
      <c r="BZ12" s="520">
        <v>0</v>
      </c>
      <c r="CA12" s="520">
        <v>0</v>
      </c>
      <c r="CB12" s="520">
        <v>0</v>
      </c>
      <c r="CC12" s="520">
        <v>0</v>
      </c>
      <c r="CD12" s="520">
        <v>193624.90800000002</v>
      </c>
      <c r="CE12" s="520">
        <v>193624.90800000002</v>
      </c>
      <c r="CF12" s="520">
        <v>0</v>
      </c>
      <c r="CG12" s="520">
        <v>0</v>
      </c>
      <c r="CH12" s="520">
        <v>0</v>
      </c>
      <c r="CI12" s="520">
        <v>0</v>
      </c>
      <c r="CJ12" s="520">
        <v>0</v>
      </c>
      <c r="CK12" s="520">
        <v>0</v>
      </c>
      <c r="CL12" s="520">
        <f t="shared" si="6"/>
        <v>193624.90800000002</v>
      </c>
      <c r="CM12" s="521">
        <f t="shared" si="7"/>
        <v>193624.90800000002</v>
      </c>
      <c r="CN12" s="522">
        <v>9034979.239116</v>
      </c>
      <c r="CO12" s="522">
        <v>9034979.239116</v>
      </c>
      <c r="CP12" s="522">
        <v>11059209.560448002</v>
      </c>
      <c r="CQ12" s="243" t="s">
        <v>874</v>
      </c>
      <c r="CR12" s="103">
        <v>1.83</v>
      </c>
      <c r="CS12" s="523">
        <v>1.83</v>
      </c>
      <c r="CT12" s="104">
        <v>2.2400000000000002</v>
      </c>
      <c r="CU12" s="524"/>
      <c r="CV12" s="524"/>
      <c r="CW12" s="524"/>
      <c r="CX12" s="525"/>
      <c r="CY12" s="526">
        <v>73.184319592103932</v>
      </c>
      <c r="CZ12" s="527">
        <v>73.101404390480226</v>
      </c>
      <c r="DA12" s="528">
        <v>1.0417348402392725</v>
      </c>
      <c r="DB12" s="529">
        <v>1.0405902240872804</v>
      </c>
      <c r="DC12" s="530" t="s">
        <v>2288</v>
      </c>
      <c r="DD12" s="225"/>
      <c r="DE12" s="524"/>
      <c r="DF12" s="524"/>
      <c r="DG12" s="531"/>
      <c r="DH12" s="532"/>
      <c r="DI12" s="64">
        <v>63180</v>
      </c>
      <c r="DJ12" s="64">
        <v>0</v>
      </c>
      <c r="DK12" s="64">
        <v>0</v>
      </c>
      <c r="DL12" s="534">
        <f t="shared" si="8"/>
        <v>21060</v>
      </c>
    </row>
    <row r="13" spans="1:116" ht="43.5" customHeight="1" x14ac:dyDescent="0.25">
      <c r="A13" s="356" t="s">
        <v>7</v>
      </c>
      <c r="B13" s="65" t="s">
        <v>96</v>
      </c>
      <c r="C13" s="65" t="s">
        <v>175</v>
      </c>
      <c r="D13" s="64" t="s">
        <v>2286</v>
      </c>
      <c r="E13" s="64" t="s">
        <v>177</v>
      </c>
      <c r="F13" s="64" t="s">
        <v>864</v>
      </c>
      <c r="G13" s="18" t="s">
        <v>177</v>
      </c>
      <c r="H13" s="35" t="s">
        <v>860</v>
      </c>
      <c r="I13" s="28" t="s">
        <v>2287</v>
      </c>
      <c r="J13" s="498">
        <v>2.2985007036762033</v>
      </c>
      <c r="K13" s="498">
        <v>6.7321969556939996</v>
      </c>
      <c r="L13" s="499">
        <v>1142.8</v>
      </c>
      <c r="M13" s="512">
        <v>0</v>
      </c>
      <c r="N13" s="513">
        <v>0</v>
      </c>
      <c r="O13" s="513">
        <v>0</v>
      </c>
      <c r="P13" s="513">
        <v>0</v>
      </c>
      <c r="Q13" s="513">
        <v>0</v>
      </c>
      <c r="R13" s="513">
        <v>0</v>
      </c>
      <c r="S13" s="513">
        <v>0</v>
      </c>
      <c r="T13" s="513">
        <v>0</v>
      </c>
      <c r="U13" s="513">
        <v>0</v>
      </c>
      <c r="V13" s="513">
        <v>0</v>
      </c>
      <c r="W13" s="513">
        <v>0</v>
      </c>
      <c r="X13" s="513">
        <v>0</v>
      </c>
      <c r="Y13" s="513">
        <v>0</v>
      </c>
      <c r="Z13" s="513">
        <v>0</v>
      </c>
      <c r="AA13" s="513">
        <v>0</v>
      </c>
      <c r="AB13" s="513">
        <v>0</v>
      </c>
      <c r="AC13" s="513">
        <v>5</v>
      </c>
      <c r="AD13" s="513">
        <v>5</v>
      </c>
      <c r="AE13" s="513">
        <v>0</v>
      </c>
      <c r="AF13" s="513">
        <v>0</v>
      </c>
      <c r="AG13" s="513">
        <v>0</v>
      </c>
      <c r="AH13" s="513">
        <f t="shared" si="0"/>
        <v>0</v>
      </c>
      <c r="AI13" s="513">
        <v>0</v>
      </c>
      <c r="AJ13" s="513">
        <v>0</v>
      </c>
      <c r="AK13" s="513">
        <f t="shared" si="1"/>
        <v>5</v>
      </c>
      <c r="AL13" s="513">
        <f t="shared" si="2"/>
        <v>5</v>
      </c>
      <c r="AM13" s="513">
        <v>0</v>
      </c>
      <c r="AN13" s="513">
        <v>0</v>
      </c>
      <c r="AO13" s="513">
        <v>0</v>
      </c>
      <c r="AP13" s="513">
        <v>0</v>
      </c>
      <c r="AQ13" s="513">
        <v>0</v>
      </c>
      <c r="AR13" s="513">
        <v>0</v>
      </c>
      <c r="AS13" s="513">
        <v>0</v>
      </c>
      <c r="AT13" s="513">
        <v>0</v>
      </c>
      <c r="AU13" s="513">
        <v>0</v>
      </c>
      <c r="AV13" s="513">
        <v>0</v>
      </c>
      <c r="AW13" s="513">
        <v>0</v>
      </c>
      <c r="AX13" s="513">
        <v>0</v>
      </c>
      <c r="AY13" s="513">
        <v>0</v>
      </c>
      <c r="AZ13" s="513">
        <v>0</v>
      </c>
      <c r="BA13" s="513">
        <v>0</v>
      </c>
      <c r="BB13" s="513">
        <v>0</v>
      </c>
      <c r="BC13" s="513">
        <v>22.16</v>
      </c>
      <c r="BD13" s="513">
        <v>22.16</v>
      </c>
      <c r="BE13" s="513">
        <v>0</v>
      </c>
      <c r="BF13" s="513">
        <v>0</v>
      </c>
      <c r="BG13" s="513">
        <v>0</v>
      </c>
      <c r="BH13" s="513">
        <v>0</v>
      </c>
      <c r="BI13" s="513">
        <v>0</v>
      </c>
      <c r="BJ13" s="513">
        <v>0</v>
      </c>
      <c r="BK13" s="241">
        <f t="shared" si="3"/>
        <v>22.16</v>
      </c>
      <c r="BL13" s="22">
        <f t="shared" si="4"/>
        <v>22.16</v>
      </c>
      <c r="BM13" s="519">
        <f t="shared" si="5"/>
        <v>1.0862745098039216E-2</v>
      </c>
      <c r="BN13" s="520">
        <v>0</v>
      </c>
      <c r="BO13" s="520">
        <v>0</v>
      </c>
      <c r="BP13" s="520">
        <v>0</v>
      </c>
      <c r="BQ13" s="520">
        <v>0</v>
      </c>
      <c r="BR13" s="520">
        <v>0</v>
      </c>
      <c r="BS13" s="520">
        <v>0</v>
      </c>
      <c r="BT13" s="520">
        <v>0</v>
      </c>
      <c r="BU13" s="520">
        <v>0</v>
      </c>
      <c r="BV13" s="520">
        <v>0</v>
      </c>
      <c r="BW13" s="520">
        <v>0</v>
      </c>
      <c r="BX13" s="520">
        <v>0</v>
      </c>
      <c r="BY13" s="520">
        <v>0</v>
      </c>
      <c r="BZ13" s="520">
        <v>0</v>
      </c>
      <c r="CA13" s="520">
        <v>0</v>
      </c>
      <c r="CB13" s="520">
        <v>0</v>
      </c>
      <c r="CC13" s="520">
        <v>0</v>
      </c>
      <c r="CD13" s="520">
        <v>26012.294400000002</v>
      </c>
      <c r="CE13" s="520">
        <v>26012.294400000002</v>
      </c>
      <c r="CF13" s="520">
        <v>0</v>
      </c>
      <c r="CG13" s="520">
        <v>0</v>
      </c>
      <c r="CH13" s="520">
        <v>0</v>
      </c>
      <c r="CI13" s="520">
        <v>0</v>
      </c>
      <c r="CJ13" s="520">
        <v>0</v>
      </c>
      <c r="CK13" s="520">
        <v>0</v>
      </c>
      <c r="CL13" s="520">
        <f t="shared" si="6"/>
        <v>26012.294400000002</v>
      </c>
      <c r="CM13" s="521">
        <f t="shared" si="7"/>
        <v>26012.294400000002</v>
      </c>
      <c r="CN13" s="522">
        <v>6110288.3258964</v>
      </c>
      <c r="CO13" s="522">
        <v>6110288.3258964</v>
      </c>
      <c r="CP13" s="522">
        <v>7289466.7747536004</v>
      </c>
      <c r="CQ13" s="243" t="s">
        <v>874</v>
      </c>
      <c r="CR13" s="103">
        <v>1.71</v>
      </c>
      <c r="CS13" s="523">
        <v>1.71</v>
      </c>
      <c r="CT13" s="104">
        <v>2.04</v>
      </c>
      <c r="CU13" s="524"/>
      <c r="CV13" s="524"/>
      <c r="CW13" s="524"/>
      <c r="CX13" s="525"/>
      <c r="CY13" s="526">
        <v>48.31734751725574</v>
      </c>
      <c r="CZ13" s="527">
        <v>39.79571338853674</v>
      </c>
      <c r="DA13" s="528">
        <v>0.81985035292568476</v>
      </c>
      <c r="DB13" s="529">
        <v>0.80920720102305432</v>
      </c>
      <c r="DC13" s="530" t="s">
        <v>2289</v>
      </c>
      <c r="DD13" s="225"/>
      <c r="DE13" s="524"/>
      <c r="DF13" s="524"/>
      <c r="DG13" s="531"/>
      <c r="DH13" s="532"/>
      <c r="DI13" s="64">
        <v>0</v>
      </c>
      <c r="DJ13" s="64">
        <v>0</v>
      </c>
      <c r="DK13" s="64">
        <v>0</v>
      </c>
      <c r="DL13" s="534">
        <f t="shared" si="8"/>
        <v>0</v>
      </c>
    </row>
    <row r="14" spans="1:116" ht="43.5" customHeight="1" x14ac:dyDescent="0.25">
      <c r="A14" s="356" t="s">
        <v>7</v>
      </c>
      <c r="B14" s="65" t="s">
        <v>96</v>
      </c>
      <c r="C14" s="65" t="s">
        <v>175</v>
      </c>
      <c r="D14" s="64" t="s">
        <v>2286</v>
      </c>
      <c r="E14" s="64" t="s">
        <v>177</v>
      </c>
      <c r="F14" s="64" t="s">
        <v>865</v>
      </c>
      <c r="G14" s="18" t="s">
        <v>177</v>
      </c>
      <c r="H14" s="35" t="s">
        <v>866</v>
      </c>
      <c r="I14" s="28" t="s">
        <v>2287</v>
      </c>
      <c r="J14" s="498">
        <v>2.1976260646433912</v>
      </c>
      <c r="K14" s="498">
        <v>8.0935605892260014</v>
      </c>
      <c r="L14" s="499">
        <v>905.5</v>
      </c>
      <c r="M14" s="512">
        <v>0</v>
      </c>
      <c r="N14" s="513">
        <v>0</v>
      </c>
      <c r="O14" s="513">
        <v>0</v>
      </c>
      <c r="P14" s="513">
        <v>0</v>
      </c>
      <c r="Q14" s="513">
        <v>0</v>
      </c>
      <c r="R14" s="513">
        <v>0</v>
      </c>
      <c r="S14" s="513">
        <v>0</v>
      </c>
      <c r="T14" s="513">
        <v>0</v>
      </c>
      <c r="U14" s="513">
        <v>0</v>
      </c>
      <c r="V14" s="513">
        <v>0</v>
      </c>
      <c r="W14" s="513">
        <v>0</v>
      </c>
      <c r="X14" s="513">
        <v>0</v>
      </c>
      <c r="Y14" s="513">
        <v>1</v>
      </c>
      <c r="Z14" s="513">
        <v>1</v>
      </c>
      <c r="AA14" s="513">
        <v>0</v>
      </c>
      <c r="AB14" s="513">
        <v>0</v>
      </c>
      <c r="AC14" s="513">
        <v>24</v>
      </c>
      <c r="AD14" s="513">
        <v>24</v>
      </c>
      <c r="AE14" s="513">
        <v>0</v>
      </c>
      <c r="AF14" s="513">
        <v>0</v>
      </c>
      <c r="AG14" s="513">
        <v>0</v>
      </c>
      <c r="AH14" s="513">
        <f t="shared" si="0"/>
        <v>0</v>
      </c>
      <c r="AI14" s="513">
        <v>0</v>
      </c>
      <c r="AJ14" s="513">
        <v>0</v>
      </c>
      <c r="AK14" s="513">
        <f t="shared" si="1"/>
        <v>25</v>
      </c>
      <c r="AL14" s="513">
        <f t="shared" si="2"/>
        <v>25</v>
      </c>
      <c r="AM14" s="513">
        <v>0</v>
      </c>
      <c r="AN14" s="513">
        <v>0</v>
      </c>
      <c r="AO14" s="513">
        <v>0</v>
      </c>
      <c r="AP14" s="513">
        <v>0</v>
      </c>
      <c r="AQ14" s="513">
        <v>0</v>
      </c>
      <c r="AR14" s="513">
        <v>0</v>
      </c>
      <c r="AS14" s="513">
        <v>0</v>
      </c>
      <c r="AT14" s="513">
        <v>0</v>
      </c>
      <c r="AU14" s="513">
        <v>0</v>
      </c>
      <c r="AV14" s="513">
        <v>0</v>
      </c>
      <c r="AW14" s="513">
        <v>0</v>
      </c>
      <c r="AX14" s="513">
        <v>0</v>
      </c>
      <c r="AY14" s="513">
        <v>1200</v>
      </c>
      <c r="AZ14" s="513">
        <v>1200</v>
      </c>
      <c r="BA14" s="513">
        <v>0</v>
      </c>
      <c r="BB14" s="513">
        <v>0</v>
      </c>
      <c r="BC14" s="513">
        <v>210.4</v>
      </c>
      <c r="BD14" s="513">
        <v>210.4</v>
      </c>
      <c r="BE14" s="513">
        <v>0</v>
      </c>
      <c r="BF14" s="513">
        <v>0</v>
      </c>
      <c r="BG14" s="513">
        <v>0</v>
      </c>
      <c r="BH14" s="513">
        <v>0</v>
      </c>
      <c r="BI14" s="513">
        <v>0</v>
      </c>
      <c r="BJ14" s="513">
        <v>0</v>
      </c>
      <c r="BK14" s="241">
        <f t="shared" si="3"/>
        <v>1410.4</v>
      </c>
      <c r="BL14" s="22">
        <f t="shared" si="4"/>
        <v>1410.4</v>
      </c>
      <c r="BM14" s="519">
        <f t="shared" si="5"/>
        <v>0.68800000000000006</v>
      </c>
      <c r="BN14" s="520">
        <v>0</v>
      </c>
      <c r="BO14" s="520">
        <v>0</v>
      </c>
      <c r="BP14" s="520">
        <v>0</v>
      </c>
      <c r="BQ14" s="520">
        <v>0</v>
      </c>
      <c r="BR14" s="520">
        <v>0</v>
      </c>
      <c r="BS14" s="520">
        <v>0</v>
      </c>
      <c r="BT14" s="520">
        <v>0</v>
      </c>
      <c r="BU14" s="520">
        <v>0</v>
      </c>
      <c r="BV14" s="520">
        <v>0</v>
      </c>
      <c r="BW14" s="520">
        <v>0</v>
      </c>
      <c r="BX14" s="520">
        <v>0</v>
      </c>
      <c r="BY14" s="520">
        <v>0</v>
      </c>
      <c r="BZ14" s="520">
        <v>6054912</v>
      </c>
      <c r="CA14" s="520">
        <v>6054912</v>
      </c>
      <c r="CB14" s="520">
        <v>0</v>
      </c>
      <c r="CC14" s="520">
        <v>0</v>
      </c>
      <c r="CD14" s="520">
        <v>246975.93600000002</v>
      </c>
      <c r="CE14" s="520">
        <v>246975.93600000002</v>
      </c>
      <c r="CF14" s="520">
        <v>0</v>
      </c>
      <c r="CG14" s="520">
        <v>0</v>
      </c>
      <c r="CH14" s="520">
        <v>0</v>
      </c>
      <c r="CI14" s="520">
        <v>0</v>
      </c>
      <c r="CJ14" s="520">
        <v>0</v>
      </c>
      <c r="CK14" s="520">
        <v>0</v>
      </c>
      <c r="CL14" s="520">
        <f t="shared" si="6"/>
        <v>6301887.9359999998</v>
      </c>
      <c r="CM14" s="521">
        <f t="shared" si="7"/>
        <v>6301887.9359999998</v>
      </c>
      <c r="CN14" s="522">
        <v>7281191.822786401</v>
      </c>
      <c r="CO14" s="522">
        <v>7281191.822786401</v>
      </c>
      <c r="CP14" s="522">
        <v>7389328.3350060005</v>
      </c>
      <c r="CQ14" s="243" t="s">
        <v>874</v>
      </c>
      <c r="CR14" s="103">
        <v>2.02</v>
      </c>
      <c r="CS14" s="523">
        <v>2.02</v>
      </c>
      <c r="CT14" s="104">
        <v>2.0499999999999998</v>
      </c>
      <c r="CU14" s="524"/>
      <c r="CV14" s="524"/>
      <c r="CW14" s="524"/>
      <c r="CX14" s="525"/>
      <c r="CY14" s="526">
        <v>145.87873792006857</v>
      </c>
      <c r="CZ14" s="527">
        <v>142.02883602615836</v>
      </c>
      <c r="DA14" s="528">
        <v>1.0449666075399071</v>
      </c>
      <c r="DB14" s="529">
        <v>1.0200620613457001</v>
      </c>
      <c r="DC14" s="530" t="s">
        <v>2290</v>
      </c>
      <c r="DD14" s="225"/>
      <c r="DE14" s="524"/>
      <c r="DF14" s="524"/>
      <c r="DG14" s="531"/>
      <c r="DH14" s="532"/>
      <c r="DI14" s="64">
        <v>47422</v>
      </c>
      <c r="DJ14" s="64">
        <v>0</v>
      </c>
      <c r="DK14" s="64">
        <v>0</v>
      </c>
      <c r="DL14" s="534">
        <f t="shared" si="8"/>
        <v>15807.333333333334</v>
      </c>
    </row>
    <row r="15" spans="1:116" ht="43.5" customHeight="1" x14ac:dyDescent="0.25">
      <c r="A15" s="356" t="s">
        <v>7</v>
      </c>
      <c r="B15" s="65" t="s">
        <v>96</v>
      </c>
      <c r="C15" s="65" t="s">
        <v>175</v>
      </c>
      <c r="D15" s="64" t="s">
        <v>2291</v>
      </c>
      <c r="E15" s="64" t="s">
        <v>177</v>
      </c>
      <c r="F15" s="64" t="s">
        <v>867</v>
      </c>
      <c r="G15" s="18" t="s">
        <v>177</v>
      </c>
      <c r="H15" s="35" t="s">
        <v>860</v>
      </c>
      <c r="I15" s="28" t="s">
        <v>2287</v>
      </c>
      <c r="J15" s="498">
        <v>1.8950021475449572</v>
      </c>
      <c r="K15" s="498">
        <v>5.0537878682760002</v>
      </c>
      <c r="L15" s="499">
        <v>429.2</v>
      </c>
      <c r="M15" s="512">
        <v>0</v>
      </c>
      <c r="N15" s="513">
        <v>0</v>
      </c>
      <c r="O15" s="513">
        <v>0</v>
      </c>
      <c r="P15" s="513">
        <v>0</v>
      </c>
      <c r="Q15" s="513">
        <v>0</v>
      </c>
      <c r="R15" s="513">
        <v>0</v>
      </c>
      <c r="S15" s="513">
        <v>0</v>
      </c>
      <c r="T15" s="513">
        <v>0</v>
      </c>
      <c r="U15" s="513">
        <v>0</v>
      </c>
      <c r="V15" s="513">
        <v>0</v>
      </c>
      <c r="W15" s="513">
        <v>0</v>
      </c>
      <c r="X15" s="513">
        <v>0</v>
      </c>
      <c r="Y15" s="513">
        <v>0</v>
      </c>
      <c r="Z15" s="513">
        <v>0</v>
      </c>
      <c r="AA15" s="513">
        <v>0</v>
      </c>
      <c r="AB15" s="513">
        <v>0</v>
      </c>
      <c r="AC15" s="513">
        <v>1</v>
      </c>
      <c r="AD15" s="513">
        <v>1</v>
      </c>
      <c r="AE15" s="513">
        <v>0</v>
      </c>
      <c r="AF15" s="513">
        <v>0</v>
      </c>
      <c r="AG15" s="513">
        <v>0</v>
      </c>
      <c r="AH15" s="513">
        <f t="shared" si="0"/>
        <v>0</v>
      </c>
      <c r="AI15" s="513">
        <v>0</v>
      </c>
      <c r="AJ15" s="513">
        <v>0</v>
      </c>
      <c r="AK15" s="513">
        <f t="shared" si="1"/>
        <v>1</v>
      </c>
      <c r="AL15" s="513">
        <f t="shared" si="2"/>
        <v>1</v>
      </c>
      <c r="AM15" s="513">
        <v>0</v>
      </c>
      <c r="AN15" s="513">
        <v>0</v>
      </c>
      <c r="AO15" s="513">
        <v>0</v>
      </c>
      <c r="AP15" s="513">
        <v>0</v>
      </c>
      <c r="AQ15" s="513">
        <v>0</v>
      </c>
      <c r="AR15" s="513">
        <v>0</v>
      </c>
      <c r="AS15" s="513">
        <v>0</v>
      </c>
      <c r="AT15" s="513">
        <v>0</v>
      </c>
      <c r="AU15" s="513">
        <v>0</v>
      </c>
      <c r="AV15" s="513">
        <v>0</v>
      </c>
      <c r="AW15" s="513">
        <v>0</v>
      </c>
      <c r="AX15" s="513">
        <v>0</v>
      </c>
      <c r="AY15" s="513">
        <v>0</v>
      </c>
      <c r="AZ15" s="513">
        <v>0</v>
      </c>
      <c r="BA15" s="513">
        <v>0</v>
      </c>
      <c r="BB15" s="513">
        <v>0</v>
      </c>
      <c r="BC15" s="513">
        <v>6.4</v>
      </c>
      <c r="BD15" s="513">
        <v>6.4</v>
      </c>
      <c r="BE15" s="513">
        <v>0</v>
      </c>
      <c r="BF15" s="513">
        <v>0</v>
      </c>
      <c r="BG15" s="513">
        <v>0</v>
      </c>
      <c r="BH15" s="513">
        <v>0</v>
      </c>
      <c r="BI15" s="513">
        <v>0</v>
      </c>
      <c r="BJ15" s="513">
        <v>0</v>
      </c>
      <c r="BK15" s="241">
        <f t="shared" si="3"/>
        <v>6.4</v>
      </c>
      <c r="BL15" s="22">
        <f t="shared" si="4"/>
        <v>6.4</v>
      </c>
      <c r="BM15" s="519">
        <f t="shared" si="5"/>
        <v>4.3243243243243244E-3</v>
      </c>
      <c r="BN15" s="520">
        <v>0</v>
      </c>
      <c r="BO15" s="520">
        <v>0</v>
      </c>
      <c r="BP15" s="520">
        <v>0</v>
      </c>
      <c r="BQ15" s="520">
        <v>0</v>
      </c>
      <c r="BR15" s="520">
        <v>0</v>
      </c>
      <c r="BS15" s="520">
        <v>0</v>
      </c>
      <c r="BT15" s="520">
        <v>0</v>
      </c>
      <c r="BU15" s="520">
        <v>0</v>
      </c>
      <c r="BV15" s="520">
        <v>0</v>
      </c>
      <c r="BW15" s="520">
        <v>0</v>
      </c>
      <c r="BX15" s="520">
        <v>0</v>
      </c>
      <c r="BY15" s="520">
        <v>0</v>
      </c>
      <c r="BZ15" s="520">
        <v>0</v>
      </c>
      <c r="CA15" s="520">
        <v>0</v>
      </c>
      <c r="CB15" s="520">
        <v>0</v>
      </c>
      <c r="CC15" s="520">
        <v>0</v>
      </c>
      <c r="CD15" s="520">
        <v>7512.576</v>
      </c>
      <c r="CE15" s="520">
        <v>7512.576</v>
      </c>
      <c r="CF15" s="520">
        <v>0</v>
      </c>
      <c r="CG15" s="520">
        <v>0</v>
      </c>
      <c r="CH15" s="520">
        <v>0</v>
      </c>
      <c r="CI15" s="520">
        <v>0</v>
      </c>
      <c r="CJ15" s="520">
        <v>0</v>
      </c>
      <c r="CK15" s="520">
        <v>0</v>
      </c>
      <c r="CL15" s="520">
        <f t="shared" si="6"/>
        <v>7512.576</v>
      </c>
      <c r="CM15" s="521">
        <f t="shared" si="7"/>
        <v>7512.576</v>
      </c>
      <c r="CN15" s="522">
        <v>3928843.5955860005</v>
      </c>
      <c r="CO15" s="522">
        <v>3928843.5955860005</v>
      </c>
      <c r="CP15" s="522">
        <v>6389767.6060080007</v>
      </c>
      <c r="CQ15" s="243" t="s">
        <v>874</v>
      </c>
      <c r="CR15" s="103">
        <v>0.91</v>
      </c>
      <c r="CS15" s="523">
        <v>0.91</v>
      </c>
      <c r="CT15" s="104">
        <v>1.48</v>
      </c>
      <c r="CU15" s="524"/>
      <c r="CV15" s="524"/>
      <c r="CW15" s="524"/>
      <c r="CX15" s="525"/>
      <c r="CY15" s="526">
        <v>141.21868346680643</v>
      </c>
      <c r="CZ15" s="527">
        <v>141.23048097075267</v>
      </c>
      <c r="DA15" s="528">
        <v>0.89171231399778994</v>
      </c>
      <c r="DB15" s="529">
        <v>0.89130019529583271</v>
      </c>
      <c r="DC15" s="530" t="s">
        <v>2292</v>
      </c>
      <c r="DD15" s="225"/>
      <c r="DE15" s="524"/>
      <c r="DF15" s="524"/>
      <c r="DG15" s="531"/>
      <c r="DH15" s="532"/>
      <c r="DI15" s="64">
        <v>53106</v>
      </c>
      <c r="DJ15" s="64">
        <v>55454</v>
      </c>
      <c r="DK15" s="64">
        <v>40827</v>
      </c>
      <c r="DL15" s="534">
        <f t="shared" si="8"/>
        <v>49795.666666666664</v>
      </c>
    </row>
    <row r="16" spans="1:116" ht="43.5" customHeight="1" x14ac:dyDescent="0.25">
      <c r="A16" s="356" t="s">
        <v>7</v>
      </c>
      <c r="B16" s="65" t="s">
        <v>96</v>
      </c>
      <c r="C16" s="500" t="s">
        <v>175</v>
      </c>
      <c r="D16" s="196" t="s">
        <v>2291</v>
      </c>
      <c r="E16" s="196" t="s">
        <v>177</v>
      </c>
      <c r="F16" s="196" t="s">
        <v>178</v>
      </c>
      <c r="G16" s="223" t="s">
        <v>177</v>
      </c>
      <c r="H16" s="35" t="s">
        <v>860</v>
      </c>
      <c r="I16" s="28" t="s">
        <v>2287</v>
      </c>
      <c r="J16" s="498">
        <v>1.0807997039229795</v>
      </c>
      <c r="K16" s="498">
        <v>1.905492420279</v>
      </c>
      <c r="L16" s="499">
        <v>270.60000000000002</v>
      </c>
      <c r="M16" s="512">
        <v>0</v>
      </c>
      <c r="N16" s="513">
        <v>0</v>
      </c>
      <c r="O16" s="513">
        <v>0</v>
      </c>
      <c r="P16" s="513">
        <v>0</v>
      </c>
      <c r="Q16" s="513">
        <v>0</v>
      </c>
      <c r="R16" s="513">
        <v>0</v>
      </c>
      <c r="S16" s="513">
        <v>0</v>
      </c>
      <c r="T16" s="513">
        <v>0</v>
      </c>
      <c r="U16" s="513">
        <v>0</v>
      </c>
      <c r="V16" s="513">
        <v>0</v>
      </c>
      <c r="W16" s="513">
        <v>0</v>
      </c>
      <c r="X16" s="513">
        <v>0</v>
      </c>
      <c r="Y16" s="513">
        <v>0</v>
      </c>
      <c r="Z16" s="513">
        <v>0</v>
      </c>
      <c r="AA16" s="513">
        <v>0</v>
      </c>
      <c r="AB16" s="513">
        <v>0</v>
      </c>
      <c r="AC16" s="513">
        <v>0</v>
      </c>
      <c r="AD16" s="513">
        <v>0</v>
      </c>
      <c r="AE16" s="513">
        <v>0</v>
      </c>
      <c r="AF16" s="513">
        <v>0</v>
      </c>
      <c r="AG16" s="513">
        <v>0</v>
      </c>
      <c r="AH16" s="513">
        <f t="shared" si="0"/>
        <v>0</v>
      </c>
      <c r="AI16" s="513">
        <v>0</v>
      </c>
      <c r="AJ16" s="513">
        <v>0</v>
      </c>
      <c r="AK16" s="513">
        <f t="shared" si="1"/>
        <v>0</v>
      </c>
      <c r="AL16" s="513">
        <f t="shared" si="2"/>
        <v>0</v>
      </c>
      <c r="AM16" s="513">
        <v>0</v>
      </c>
      <c r="AN16" s="513">
        <v>0</v>
      </c>
      <c r="AO16" s="513">
        <v>0</v>
      </c>
      <c r="AP16" s="513">
        <v>0</v>
      </c>
      <c r="AQ16" s="513">
        <v>0</v>
      </c>
      <c r="AR16" s="513">
        <v>0</v>
      </c>
      <c r="AS16" s="513">
        <v>0</v>
      </c>
      <c r="AT16" s="513">
        <v>0</v>
      </c>
      <c r="AU16" s="513">
        <v>0</v>
      </c>
      <c r="AV16" s="513">
        <v>0</v>
      </c>
      <c r="AW16" s="513">
        <v>0</v>
      </c>
      <c r="AX16" s="513">
        <v>0</v>
      </c>
      <c r="AY16" s="513">
        <v>0</v>
      </c>
      <c r="AZ16" s="513">
        <v>0</v>
      </c>
      <c r="BA16" s="513">
        <v>0</v>
      </c>
      <c r="BB16" s="513">
        <v>0</v>
      </c>
      <c r="BC16" s="513">
        <v>0</v>
      </c>
      <c r="BD16" s="513">
        <v>0</v>
      </c>
      <c r="BE16" s="513">
        <v>0</v>
      </c>
      <c r="BF16" s="513">
        <v>0</v>
      </c>
      <c r="BG16" s="513">
        <v>0</v>
      </c>
      <c r="BH16" s="513">
        <v>0</v>
      </c>
      <c r="BI16" s="513">
        <v>0</v>
      </c>
      <c r="BJ16" s="513">
        <v>0</v>
      </c>
      <c r="BK16" s="241">
        <f t="shared" si="3"/>
        <v>0</v>
      </c>
      <c r="BL16" s="22">
        <f t="shared" si="4"/>
        <v>0</v>
      </c>
      <c r="BM16" s="519">
        <f t="shared" si="5"/>
        <v>0</v>
      </c>
      <c r="BN16" s="520">
        <v>0</v>
      </c>
      <c r="BO16" s="520">
        <v>0</v>
      </c>
      <c r="BP16" s="520">
        <v>0</v>
      </c>
      <c r="BQ16" s="520">
        <v>0</v>
      </c>
      <c r="BR16" s="520">
        <v>0</v>
      </c>
      <c r="BS16" s="520">
        <v>0</v>
      </c>
      <c r="BT16" s="520">
        <v>0</v>
      </c>
      <c r="BU16" s="520">
        <v>0</v>
      </c>
      <c r="BV16" s="520">
        <v>0</v>
      </c>
      <c r="BW16" s="520">
        <v>0</v>
      </c>
      <c r="BX16" s="520">
        <v>0</v>
      </c>
      <c r="BY16" s="520">
        <v>0</v>
      </c>
      <c r="BZ16" s="520">
        <v>0</v>
      </c>
      <c r="CA16" s="520">
        <v>0</v>
      </c>
      <c r="CB16" s="520">
        <v>0</v>
      </c>
      <c r="CC16" s="520">
        <v>0</v>
      </c>
      <c r="CD16" s="520">
        <v>0</v>
      </c>
      <c r="CE16" s="520">
        <v>0</v>
      </c>
      <c r="CF16" s="520">
        <v>0</v>
      </c>
      <c r="CG16" s="520">
        <v>0</v>
      </c>
      <c r="CH16" s="520">
        <v>0</v>
      </c>
      <c r="CI16" s="520">
        <v>0</v>
      </c>
      <c r="CJ16" s="520">
        <v>0</v>
      </c>
      <c r="CK16" s="520">
        <v>0</v>
      </c>
      <c r="CL16" s="520">
        <f t="shared" si="6"/>
        <v>0</v>
      </c>
      <c r="CM16" s="521">
        <f t="shared" si="7"/>
        <v>0</v>
      </c>
      <c r="CN16" s="522">
        <v>3651382.8754416001</v>
      </c>
      <c r="CO16" s="522">
        <v>3651382.8754416001</v>
      </c>
      <c r="CP16" s="522">
        <v>3604570.2744744001</v>
      </c>
      <c r="CQ16" s="243" t="s">
        <v>874</v>
      </c>
      <c r="CR16" s="103">
        <v>0.78</v>
      </c>
      <c r="CS16" s="523">
        <v>0.78</v>
      </c>
      <c r="CT16" s="104">
        <v>0.77</v>
      </c>
      <c r="CU16" s="524"/>
      <c r="CV16" s="524"/>
      <c r="CW16" s="524"/>
      <c r="CX16" s="525"/>
      <c r="CY16" s="526">
        <v>0.53218355404989293</v>
      </c>
      <c r="CZ16" s="527">
        <v>0.53333333333333333</v>
      </c>
      <c r="DA16" s="528">
        <v>7.391438250692957E-3</v>
      </c>
      <c r="DB16" s="529">
        <v>7.4074074074073999E-3</v>
      </c>
      <c r="DC16" s="530" t="s">
        <v>2293</v>
      </c>
      <c r="DD16" s="225"/>
      <c r="DE16" s="524"/>
      <c r="DF16" s="524"/>
      <c r="DG16" s="531"/>
      <c r="DH16" s="532"/>
      <c r="DI16" s="64">
        <v>0</v>
      </c>
      <c r="DJ16" s="64">
        <v>0</v>
      </c>
      <c r="DK16" s="64">
        <v>0</v>
      </c>
      <c r="DL16" s="534">
        <f t="shared" si="8"/>
        <v>0</v>
      </c>
    </row>
    <row r="17" spans="1:116" ht="43.5" customHeight="1" x14ac:dyDescent="0.25">
      <c r="A17" s="356" t="s">
        <v>7</v>
      </c>
      <c r="B17" s="91" t="s">
        <v>96</v>
      </c>
      <c r="C17" s="27" t="s">
        <v>175</v>
      </c>
      <c r="D17" s="64" t="s">
        <v>2291</v>
      </c>
      <c r="E17" s="64" t="s">
        <v>177</v>
      </c>
      <c r="F17" s="64" t="s">
        <v>180</v>
      </c>
      <c r="G17" s="18" t="s">
        <v>177</v>
      </c>
      <c r="H17" s="35" t="s">
        <v>860</v>
      </c>
      <c r="I17" s="28" t="s">
        <v>2287</v>
      </c>
      <c r="J17" s="498">
        <v>2.0535194374536609</v>
      </c>
      <c r="K17" s="498">
        <v>3.6291666591180003</v>
      </c>
      <c r="L17" s="499">
        <v>445.6</v>
      </c>
      <c r="M17" s="512">
        <v>0</v>
      </c>
      <c r="N17" s="513">
        <v>0</v>
      </c>
      <c r="O17" s="513">
        <v>0</v>
      </c>
      <c r="P17" s="513">
        <v>0</v>
      </c>
      <c r="Q17" s="513">
        <v>0</v>
      </c>
      <c r="R17" s="513">
        <v>0</v>
      </c>
      <c r="S17" s="513">
        <v>0</v>
      </c>
      <c r="T17" s="513">
        <v>0</v>
      </c>
      <c r="U17" s="513">
        <v>0</v>
      </c>
      <c r="V17" s="513">
        <v>0</v>
      </c>
      <c r="W17" s="513">
        <v>0</v>
      </c>
      <c r="X17" s="513">
        <v>0</v>
      </c>
      <c r="Y17" s="513">
        <v>0</v>
      </c>
      <c r="Z17" s="513">
        <v>0</v>
      </c>
      <c r="AA17" s="513">
        <v>0</v>
      </c>
      <c r="AB17" s="513">
        <v>0</v>
      </c>
      <c r="AC17" s="513">
        <v>0</v>
      </c>
      <c r="AD17" s="513">
        <v>0</v>
      </c>
      <c r="AE17" s="513">
        <v>0</v>
      </c>
      <c r="AF17" s="513">
        <v>0</v>
      </c>
      <c r="AG17" s="513">
        <v>0</v>
      </c>
      <c r="AH17" s="513">
        <f t="shared" si="0"/>
        <v>0</v>
      </c>
      <c r="AI17" s="513">
        <v>0</v>
      </c>
      <c r="AJ17" s="513">
        <v>0</v>
      </c>
      <c r="AK17" s="513">
        <f t="shared" si="1"/>
        <v>0</v>
      </c>
      <c r="AL17" s="513">
        <f t="shared" si="2"/>
        <v>0</v>
      </c>
      <c r="AM17" s="513">
        <v>0</v>
      </c>
      <c r="AN17" s="513">
        <v>0</v>
      </c>
      <c r="AO17" s="513">
        <v>0</v>
      </c>
      <c r="AP17" s="513">
        <v>0</v>
      </c>
      <c r="AQ17" s="513">
        <v>0</v>
      </c>
      <c r="AR17" s="513">
        <v>0</v>
      </c>
      <c r="AS17" s="513">
        <v>0</v>
      </c>
      <c r="AT17" s="513">
        <v>0</v>
      </c>
      <c r="AU17" s="513">
        <v>0</v>
      </c>
      <c r="AV17" s="513">
        <v>0</v>
      </c>
      <c r="AW17" s="513">
        <v>0</v>
      </c>
      <c r="AX17" s="513">
        <v>0</v>
      </c>
      <c r="AY17" s="513">
        <v>0</v>
      </c>
      <c r="AZ17" s="513">
        <v>0</v>
      </c>
      <c r="BA17" s="513">
        <v>0</v>
      </c>
      <c r="BB17" s="513">
        <v>0</v>
      </c>
      <c r="BC17" s="513">
        <v>0</v>
      </c>
      <c r="BD17" s="513">
        <v>0</v>
      </c>
      <c r="BE17" s="513">
        <v>0</v>
      </c>
      <c r="BF17" s="513">
        <v>0</v>
      </c>
      <c r="BG17" s="513">
        <v>0</v>
      </c>
      <c r="BH17" s="513">
        <v>0</v>
      </c>
      <c r="BI17" s="513">
        <v>0</v>
      </c>
      <c r="BJ17" s="513">
        <v>0</v>
      </c>
      <c r="BK17" s="241">
        <f t="shared" si="3"/>
        <v>0</v>
      </c>
      <c r="BL17" s="22">
        <f t="shared" si="4"/>
        <v>0</v>
      </c>
      <c r="BM17" s="519">
        <f t="shared" si="5"/>
        <v>0</v>
      </c>
      <c r="BN17" s="520">
        <v>0</v>
      </c>
      <c r="BO17" s="520">
        <v>0</v>
      </c>
      <c r="BP17" s="520">
        <v>0</v>
      </c>
      <c r="BQ17" s="520">
        <v>0</v>
      </c>
      <c r="BR17" s="520">
        <v>0</v>
      </c>
      <c r="BS17" s="520">
        <v>0</v>
      </c>
      <c r="BT17" s="520">
        <v>0</v>
      </c>
      <c r="BU17" s="520">
        <v>0</v>
      </c>
      <c r="BV17" s="520">
        <v>0</v>
      </c>
      <c r="BW17" s="520">
        <v>0</v>
      </c>
      <c r="BX17" s="520">
        <v>0</v>
      </c>
      <c r="BY17" s="520">
        <v>0</v>
      </c>
      <c r="BZ17" s="520">
        <v>0</v>
      </c>
      <c r="CA17" s="520">
        <v>0</v>
      </c>
      <c r="CB17" s="520">
        <v>0</v>
      </c>
      <c r="CC17" s="520">
        <v>0</v>
      </c>
      <c r="CD17" s="520">
        <v>0</v>
      </c>
      <c r="CE17" s="520">
        <v>0</v>
      </c>
      <c r="CF17" s="520">
        <v>0</v>
      </c>
      <c r="CG17" s="520">
        <v>0</v>
      </c>
      <c r="CH17" s="520">
        <v>0</v>
      </c>
      <c r="CI17" s="520">
        <v>0</v>
      </c>
      <c r="CJ17" s="520">
        <v>0</v>
      </c>
      <c r="CK17" s="520">
        <v>0</v>
      </c>
      <c r="CL17" s="520">
        <f t="shared" si="6"/>
        <v>0</v>
      </c>
      <c r="CM17" s="521">
        <f t="shared" si="7"/>
        <v>0</v>
      </c>
      <c r="CN17" s="522">
        <v>6249086.4758856008</v>
      </c>
      <c r="CO17" s="522">
        <v>6249086.4758856008</v>
      </c>
      <c r="CP17" s="522">
        <v>3673127.1652151998</v>
      </c>
      <c r="CQ17" s="243" t="s">
        <v>874</v>
      </c>
      <c r="CR17" s="103">
        <v>1.31</v>
      </c>
      <c r="CS17" s="523">
        <v>1.31</v>
      </c>
      <c r="CT17" s="104">
        <v>0.77</v>
      </c>
      <c r="CU17" s="524"/>
      <c r="CV17" s="524"/>
      <c r="CW17" s="524"/>
      <c r="CX17" s="525"/>
      <c r="CY17" s="526">
        <v>215.54968661082273</v>
      </c>
      <c r="CZ17" s="527">
        <v>214.75754847739734</v>
      </c>
      <c r="DA17" s="528">
        <v>0.89942852303049836</v>
      </c>
      <c r="DB17" s="529">
        <v>0.89484044709835964</v>
      </c>
      <c r="DC17" s="530" t="s">
        <v>2294</v>
      </c>
      <c r="DD17" s="535"/>
      <c r="DE17" s="535"/>
      <c r="DF17" s="535"/>
      <c r="DG17" s="535"/>
      <c r="DH17" s="535"/>
      <c r="DI17" s="64">
        <v>0</v>
      </c>
      <c r="DJ17" s="64">
        <v>129663</v>
      </c>
      <c r="DK17" s="64">
        <v>72920</v>
      </c>
      <c r="DL17" s="534">
        <f t="shared" si="8"/>
        <v>67527.666666666672</v>
      </c>
    </row>
    <row r="18" spans="1:116" ht="43.5" customHeight="1" x14ac:dyDescent="0.25">
      <c r="A18" s="356" t="s">
        <v>7</v>
      </c>
      <c r="B18" s="91" t="s">
        <v>96</v>
      </c>
      <c r="C18" s="27" t="s">
        <v>175</v>
      </c>
      <c r="D18" s="64" t="s">
        <v>2291</v>
      </c>
      <c r="E18" s="64" t="s">
        <v>177</v>
      </c>
      <c r="F18" s="64" t="s">
        <v>181</v>
      </c>
      <c r="G18" s="18" t="s">
        <v>177</v>
      </c>
      <c r="H18" s="35" t="s">
        <v>860</v>
      </c>
      <c r="I18" s="28" t="s">
        <v>2287</v>
      </c>
      <c r="J18" s="498">
        <v>2.557892632617718</v>
      </c>
      <c r="K18" s="498">
        <v>5.6124999883260003</v>
      </c>
      <c r="L18" s="499">
        <v>1278.7</v>
      </c>
      <c r="M18" s="512">
        <v>0</v>
      </c>
      <c r="N18" s="513">
        <v>0</v>
      </c>
      <c r="O18" s="513">
        <v>0</v>
      </c>
      <c r="P18" s="513">
        <v>0</v>
      </c>
      <c r="Q18" s="513">
        <v>0</v>
      </c>
      <c r="R18" s="513">
        <v>0</v>
      </c>
      <c r="S18" s="513">
        <v>0</v>
      </c>
      <c r="T18" s="513">
        <v>0</v>
      </c>
      <c r="U18" s="513">
        <v>0</v>
      </c>
      <c r="V18" s="513">
        <v>0</v>
      </c>
      <c r="W18" s="513">
        <v>0</v>
      </c>
      <c r="X18" s="513">
        <v>0</v>
      </c>
      <c r="Y18" s="513">
        <v>0</v>
      </c>
      <c r="Z18" s="513">
        <v>0</v>
      </c>
      <c r="AA18" s="513">
        <v>0</v>
      </c>
      <c r="AB18" s="513">
        <v>0</v>
      </c>
      <c r="AC18" s="513">
        <v>0</v>
      </c>
      <c r="AD18" s="513">
        <v>0</v>
      </c>
      <c r="AE18" s="513">
        <v>0</v>
      </c>
      <c r="AF18" s="513">
        <v>0</v>
      </c>
      <c r="AG18" s="513">
        <v>0</v>
      </c>
      <c r="AH18" s="513">
        <f t="shared" si="0"/>
        <v>0</v>
      </c>
      <c r="AI18" s="513">
        <v>0</v>
      </c>
      <c r="AJ18" s="513">
        <v>0</v>
      </c>
      <c r="AK18" s="513">
        <f t="shared" si="1"/>
        <v>0</v>
      </c>
      <c r="AL18" s="513">
        <f t="shared" si="2"/>
        <v>0</v>
      </c>
      <c r="AM18" s="513">
        <v>0</v>
      </c>
      <c r="AN18" s="513">
        <v>0</v>
      </c>
      <c r="AO18" s="513">
        <v>0</v>
      </c>
      <c r="AP18" s="513">
        <v>0</v>
      </c>
      <c r="AQ18" s="513">
        <v>0</v>
      </c>
      <c r="AR18" s="513">
        <v>0</v>
      </c>
      <c r="AS18" s="513">
        <v>0</v>
      </c>
      <c r="AT18" s="513">
        <v>0</v>
      </c>
      <c r="AU18" s="513">
        <v>0</v>
      </c>
      <c r="AV18" s="513">
        <v>0</v>
      </c>
      <c r="AW18" s="513">
        <v>0</v>
      </c>
      <c r="AX18" s="513">
        <v>0</v>
      </c>
      <c r="AY18" s="513">
        <v>0</v>
      </c>
      <c r="AZ18" s="513">
        <v>0</v>
      </c>
      <c r="BA18" s="513">
        <v>0</v>
      </c>
      <c r="BB18" s="513">
        <v>0</v>
      </c>
      <c r="BC18" s="513">
        <v>0</v>
      </c>
      <c r="BD18" s="513">
        <v>0</v>
      </c>
      <c r="BE18" s="513">
        <v>0</v>
      </c>
      <c r="BF18" s="513">
        <v>0</v>
      </c>
      <c r="BG18" s="513">
        <v>0</v>
      </c>
      <c r="BH18" s="513">
        <v>0</v>
      </c>
      <c r="BI18" s="513">
        <v>0</v>
      </c>
      <c r="BJ18" s="513">
        <v>0</v>
      </c>
      <c r="BK18" s="241">
        <f t="shared" si="3"/>
        <v>0</v>
      </c>
      <c r="BL18" s="22">
        <f t="shared" si="4"/>
        <v>0</v>
      </c>
      <c r="BM18" s="519">
        <f t="shared" si="5"/>
        <v>0</v>
      </c>
      <c r="BN18" s="520">
        <v>0</v>
      </c>
      <c r="BO18" s="520">
        <v>0</v>
      </c>
      <c r="BP18" s="520">
        <v>0</v>
      </c>
      <c r="BQ18" s="520">
        <v>0</v>
      </c>
      <c r="BR18" s="520">
        <v>0</v>
      </c>
      <c r="BS18" s="520">
        <v>0</v>
      </c>
      <c r="BT18" s="520">
        <v>0</v>
      </c>
      <c r="BU18" s="520">
        <v>0</v>
      </c>
      <c r="BV18" s="520">
        <v>0</v>
      </c>
      <c r="BW18" s="520">
        <v>0</v>
      </c>
      <c r="BX18" s="520">
        <v>0</v>
      </c>
      <c r="BY18" s="520">
        <v>0</v>
      </c>
      <c r="BZ18" s="520">
        <v>0</v>
      </c>
      <c r="CA18" s="520">
        <v>0</v>
      </c>
      <c r="CB18" s="520">
        <v>0</v>
      </c>
      <c r="CC18" s="520">
        <v>0</v>
      </c>
      <c r="CD18" s="520">
        <v>0</v>
      </c>
      <c r="CE18" s="520">
        <v>0</v>
      </c>
      <c r="CF18" s="520">
        <v>0</v>
      </c>
      <c r="CG18" s="520">
        <v>0</v>
      </c>
      <c r="CH18" s="520">
        <v>0</v>
      </c>
      <c r="CI18" s="520">
        <v>0</v>
      </c>
      <c r="CJ18" s="520">
        <v>0</v>
      </c>
      <c r="CK18" s="520">
        <v>0</v>
      </c>
      <c r="CL18" s="520">
        <f t="shared" si="6"/>
        <v>0</v>
      </c>
      <c r="CM18" s="521">
        <f t="shared" si="7"/>
        <v>0</v>
      </c>
      <c r="CN18" s="522">
        <v>9579587.1185459998</v>
      </c>
      <c r="CO18" s="522">
        <v>9579587.1185459998</v>
      </c>
      <c r="CP18" s="522">
        <v>9532857.4252847992</v>
      </c>
      <c r="CQ18" s="243" t="s">
        <v>874</v>
      </c>
      <c r="CR18" s="103">
        <v>2.0499999999999998</v>
      </c>
      <c r="CS18" s="523">
        <v>2.0499999999999998</v>
      </c>
      <c r="CT18" s="104">
        <v>2.04</v>
      </c>
      <c r="CU18" s="536"/>
      <c r="CV18" s="536"/>
      <c r="CW18" s="536"/>
      <c r="CX18" s="525"/>
      <c r="CY18" s="526">
        <v>102.66758171193743</v>
      </c>
      <c r="CZ18" s="537">
        <v>94.074331558642299</v>
      </c>
      <c r="DA18" s="528">
        <v>1.0891310124506903</v>
      </c>
      <c r="DB18" s="538">
        <v>1.0328073312804007</v>
      </c>
      <c r="DC18" s="539" t="s">
        <v>2295</v>
      </c>
      <c r="DD18" s="535"/>
      <c r="DE18" s="535"/>
      <c r="DF18" s="535"/>
      <c r="DG18" s="535"/>
      <c r="DH18" s="535"/>
      <c r="DI18" s="64">
        <v>29600</v>
      </c>
      <c r="DJ18" s="64">
        <v>164338</v>
      </c>
      <c r="DK18" s="64">
        <v>153447</v>
      </c>
      <c r="DL18" s="534">
        <f t="shared" si="8"/>
        <v>115795</v>
      </c>
    </row>
    <row r="19" spans="1:116" ht="43.5" customHeight="1" x14ac:dyDescent="0.25">
      <c r="A19" s="356" t="s">
        <v>7</v>
      </c>
      <c r="B19" s="65" t="s">
        <v>96</v>
      </c>
      <c r="C19" s="470" t="s">
        <v>175</v>
      </c>
      <c r="D19" s="119" t="s">
        <v>2291</v>
      </c>
      <c r="E19" s="119" t="s">
        <v>177</v>
      </c>
      <c r="F19" s="119" t="s">
        <v>182</v>
      </c>
      <c r="G19" s="311" t="s">
        <v>177</v>
      </c>
      <c r="H19" s="35" t="s">
        <v>866</v>
      </c>
      <c r="I19" s="28" t="s">
        <v>2287</v>
      </c>
      <c r="J19" s="498">
        <v>2.557892632617718</v>
      </c>
      <c r="K19" s="498">
        <v>2.8143939335400003</v>
      </c>
      <c r="L19" s="499">
        <v>725</v>
      </c>
      <c r="M19" s="512">
        <v>0</v>
      </c>
      <c r="N19" s="513">
        <v>0</v>
      </c>
      <c r="O19" s="513">
        <v>0</v>
      </c>
      <c r="P19" s="513">
        <v>0</v>
      </c>
      <c r="Q19" s="513">
        <v>0</v>
      </c>
      <c r="R19" s="513">
        <v>0</v>
      </c>
      <c r="S19" s="513">
        <v>0</v>
      </c>
      <c r="T19" s="513">
        <v>0</v>
      </c>
      <c r="U19" s="513">
        <v>0</v>
      </c>
      <c r="V19" s="513">
        <v>0</v>
      </c>
      <c r="W19" s="513">
        <v>0</v>
      </c>
      <c r="X19" s="513">
        <v>0</v>
      </c>
      <c r="Y19" s="513">
        <v>0</v>
      </c>
      <c r="Z19" s="513">
        <v>0</v>
      </c>
      <c r="AA19" s="513">
        <v>0</v>
      </c>
      <c r="AB19" s="513">
        <v>0</v>
      </c>
      <c r="AC19" s="513">
        <v>0</v>
      </c>
      <c r="AD19" s="513">
        <v>0</v>
      </c>
      <c r="AE19" s="513">
        <v>0</v>
      </c>
      <c r="AF19" s="513">
        <v>0</v>
      </c>
      <c r="AG19" s="513">
        <v>0</v>
      </c>
      <c r="AH19" s="513">
        <f t="shared" si="0"/>
        <v>0</v>
      </c>
      <c r="AI19" s="513">
        <v>0</v>
      </c>
      <c r="AJ19" s="513">
        <v>0</v>
      </c>
      <c r="AK19" s="513">
        <f t="shared" si="1"/>
        <v>0</v>
      </c>
      <c r="AL19" s="513">
        <f t="shared" si="2"/>
        <v>0</v>
      </c>
      <c r="AM19" s="513">
        <v>0</v>
      </c>
      <c r="AN19" s="513">
        <v>0</v>
      </c>
      <c r="AO19" s="513">
        <v>0</v>
      </c>
      <c r="AP19" s="513">
        <v>0</v>
      </c>
      <c r="AQ19" s="513">
        <v>0</v>
      </c>
      <c r="AR19" s="513">
        <v>0</v>
      </c>
      <c r="AS19" s="513">
        <v>0</v>
      </c>
      <c r="AT19" s="513">
        <v>0</v>
      </c>
      <c r="AU19" s="513">
        <v>0</v>
      </c>
      <c r="AV19" s="513">
        <v>0</v>
      </c>
      <c r="AW19" s="513">
        <v>0</v>
      </c>
      <c r="AX19" s="513">
        <v>0</v>
      </c>
      <c r="AY19" s="513">
        <v>0</v>
      </c>
      <c r="AZ19" s="513">
        <v>0</v>
      </c>
      <c r="BA19" s="513">
        <v>0</v>
      </c>
      <c r="BB19" s="513">
        <v>0</v>
      </c>
      <c r="BC19" s="513">
        <v>0</v>
      </c>
      <c r="BD19" s="513">
        <v>0</v>
      </c>
      <c r="BE19" s="513">
        <v>0</v>
      </c>
      <c r="BF19" s="513">
        <v>0</v>
      </c>
      <c r="BG19" s="513">
        <v>0</v>
      </c>
      <c r="BH19" s="513">
        <v>0</v>
      </c>
      <c r="BI19" s="513">
        <v>0</v>
      </c>
      <c r="BJ19" s="513">
        <v>0</v>
      </c>
      <c r="BK19" s="241">
        <f t="shared" si="3"/>
        <v>0</v>
      </c>
      <c r="BL19" s="22">
        <f t="shared" si="4"/>
        <v>0</v>
      </c>
      <c r="BM19" s="519">
        <f t="shared" si="5"/>
        <v>0</v>
      </c>
      <c r="BN19" s="520">
        <v>0</v>
      </c>
      <c r="BO19" s="520">
        <v>0</v>
      </c>
      <c r="BP19" s="520">
        <v>0</v>
      </c>
      <c r="BQ19" s="520">
        <v>0</v>
      </c>
      <c r="BR19" s="520">
        <v>0</v>
      </c>
      <c r="BS19" s="520">
        <v>0</v>
      </c>
      <c r="BT19" s="520">
        <v>0</v>
      </c>
      <c r="BU19" s="520">
        <v>0</v>
      </c>
      <c r="BV19" s="520">
        <v>0</v>
      </c>
      <c r="BW19" s="520">
        <v>0</v>
      </c>
      <c r="BX19" s="520">
        <v>0</v>
      </c>
      <c r="BY19" s="520">
        <v>0</v>
      </c>
      <c r="BZ19" s="520">
        <v>0</v>
      </c>
      <c r="CA19" s="520">
        <v>0</v>
      </c>
      <c r="CB19" s="520">
        <v>0</v>
      </c>
      <c r="CC19" s="520">
        <v>0</v>
      </c>
      <c r="CD19" s="520">
        <v>0</v>
      </c>
      <c r="CE19" s="520">
        <v>0</v>
      </c>
      <c r="CF19" s="520">
        <v>0</v>
      </c>
      <c r="CG19" s="520">
        <v>0</v>
      </c>
      <c r="CH19" s="520">
        <v>0</v>
      </c>
      <c r="CI19" s="520">
        <v>0</v>
      </c>
      <c r="CJ19" s="520">
        <v>0</v>
      </c>
      <c r="CK19" s="520">
        <v>0</v>
      </c>
      <c r="CL19" s="520">
        <f t="shared" si="6"/>
        <v>0</v>
      </c>
      <c r="CM19" s="521">
        <f t="shared" si="7"/>
        <v>0</v>
      </c>
      <c r="CN19" s="522">
        <v>5127229.5379931992</v>
      </c>
      <c r="CO19" s="522">
        <v>5127229.5379931992</v>
      </c>
      <c r="CP19" s="522">
        <v>5053456.4511156008</v>
      </c>
      <c r="CQ19" s="243" t="s">
        <v>874</v>
      </c>
      <c r="CR19" s="103">
        <v>1.39</v>
      </c>
      <c r="CS19" s="523">
        <v>1.39</v>
      </c>
      <c r="CT19" s="104">
        <v>1.37</v>
      </c>
      <c r="CU19" s="128"/>
      <c r="CV19" s="535"/>
      <c r="CW19" s="535"/>
      <c r="CX19" s="540"/>
      <c r="CY19" s="541">
        <v>45.770563795336962</v>
      </c>
      <c r="CZ19" s="542">
        <v>47.117779632466323</v>
      </c>
      <c r="DA19" s="528">
        <v>0.10986965894762855</v>
      </c>
      <c r="DB19" s="543">
        <v>0.11483953220303778</v>
      </c>
      <c r="DC19" s="530" t="s">
        <v>2296</v>
      </c>
      <c r="DD19" s="49"/>
      <c r="DE19" s="536"/>
      <c r="DF19" s="536"/>
      <c r="DG19" s="535"/>
      <c r="DH19" s="544"/>
      <c r="DI19" s="64">
        <v>0</v>
      </c>
      <c r="DJ19" s="64">
        <v>0</v>
      </c>
      <c r="DK19" s="64">
        <v>0</v>
      </c>
      <c r="DL19" s="534">
        <f t="shared" si="8"/>
        <v>0</v>
      </c>
    </row>
    <row r="20" spans="1:116" ht="43.5" customHeight="1" x14ac:dyDescent="0.25">
      <c r="A20" s="356" t="s">
        <v>7</v>
      </c>
      <c r="B20" s="65" t="s">
        <v>96</v>
      </c>
      <c r="C20" s="65" t="s">
        <v>175</v>
      </c>
      <c r="D20" s="64" t="s">
        <v>2291</v>
      </c>
      <c r="E20" s="64" t="s">
        <v>177</v>
      </c>
      <c r="F20" s="64" t="s">
        <v>183</v>
      </c>
      <c r="G20" s="18" t="s">
        <v>177</v>
      </c>
      <c r="H20" s="35" t="s">
        <v>860</v>
      </c>
      <c r="I20" s="28" t="s">
        <v>2287</v>
      </c>
      <c r="J20" s="498">
        <v>2.0102874492967415</v>
      </c>
      <c r="K20" s="498">
        <v>1.9964015109990001</v>
      </c>
      <c r="L20" s="499">
        <v>55</v>
      </c>
      <c r="M20" s="512">
        <v>0</v>
      </c>
      <c r="N20" s="513">
        <v>0</v>
      </c>
      <c r="O20" s="513">
        <v>0</v>
      </c>
      <c r="P20" s="513">
        <v>0</v>
      </c>
      <c r="Q20" s="513">
        <v>0</v>
      </c>
      <c r="R20" s="513">
        <v>0</v>
      </c>
      <c r="S20" s="513">
        <v>0</v>
      </c>
      <c r="T20" s="513">
        <v>0</v>
      </c>
      <c r="U20" s="513">
        <v>0</v>
      </c>
      <c r="V20" s="513">
        <v>0</v>
      </c>
      <c r="W20" s="513">
        <v>0</v>
      </c>
      <c r="X20" s="513">
        <v>0</v>
      </c>
      <c r="Y20" s="513">
        <v>0</v>
      </c>
      <c r="Z20" s="513">
        <v>0</v>
      </c>
      <c r="AA20" s="513">
        <v>0</v>
      </c>
      <c r="AB20" s="513">
        <v>0</v>
      </c>
      <c r="AC20" s="513">
        <v>0</v>
      </c>
      <c r="AD20" s="513">
        <v>0</v>
      </c>
      <c r="AE20" s="513">
        <v>0</v>
      </c>
      <c r="AF20" s="513">
        <v>0</v>
      </c>
      <c r="AG20" s="513">
        <v>0</v>
      </c>
      <c r="AH20" s="513">
        <f t="shared" si="0"/>
        <v>0</v>
      </c>
      <c r="AI20" s="513">
        <v>0</v>
      </c>
      <c r="AJ20" s="513">
        <v>0</v>
      </c>
      <c r="AK20" s="513">
        <f t="shared" si="1"/>
        <v>0</v>
      </c>
      <c r="AL20" s="513">
        <f t="shared" si="2"/>
        <v>0</v>
      </c>
      <c r="AM20" s="513">
        <v>0</v>
      </c>
      <c r="AN20" s="513">
        <v>0</v>
      </c>
      <c r="AO20" s="513">
        <v>0</v>
      </c>
      <c r="AP20" s="513">
        <v>0</v>
      </c>
      <c r="AQ20" s="513">
        <v>0</v>
      </c>
      <c r="AR20" s="513">
        <v>0</v>
      </c>
      <c r="AS20" s="513">
        <v>0</v>
      </c>
      <c r="AT20" s="513">
        <v>0</v>
      </c>
      <c r="AU20" s="513">
        <v>0</v>
      </c>
      <c r="AV20" s="513">
        <v>0</v>
      </c>
      <c r="AW20" s="513">
        <v>0</v>
      </c>
      <c r="AX20" s="513">
        <v>0</v>
      </c>
      <c r="AY20" s="513">
        <v>0</v>
      </c>
      <c r="AZ20" s="513">
        <v>0</v>
      </c>
      <c r="BA20" s="513">
        <v>0</v>
      </c>
      <c r="BB20" s="513">
        <v>0</v>
      </c>
      <c r="BC20" s="513">
        <v>0</v>
      </c>
      <c r="BD20" s="513">
        <v>0</v>
      </c>
      <c r="BE20" s="513">
        <v>0</v>
      </c>
      <c r="BF20" s="513">
        <v>0</v>
      </c>
      <c r="BG20" s="513">
        <v>0</v>
      </c>
      <c r="BH20" s="513">
        <v>0</v>
      </c>
      <c r="BI20" s="513">
        <v>0</v>
      </c>
      <c r="BJ20" s="513">
        <v>0</v>
      </c>
      <c r="BK20" s="241">
        <f t="shared" si="3"/>
        <v>0</v>
      </c>
      <c r="BL20" s="22">
        <f t="shared" si="4"/>
        <v>0</v>
      </c>
      <c r="BM20" s="519">
        <f t="shared" si="5"/>
        <v>0</v>
      </c>
      <c r="BN20" s="520">
        <v>0</v>
      </c>
      <c r="BO20" s="520">
        <v>0</v>
      </c>
      <c r="BP20" s="520">
        <v>0</v>
      </c>
      <c r="BQ20" s="520">
        <v>0</v>
      </c>
      <c r="BR20" s="520">
        <v>0</v>
      </c>
      <c r="BS20" s="520">
        <v>0</v>
      </c>
      <c r="BT20" s="520">
        <v>0</v>
      </c>
      <c r="BU20" s="520">
        <v>0</v>
      </c>
      <c r="BV20" s="520">
        <v>0</v>
      </c>
      <c r="BW20" s="520">
        <v>0</v>
      </c>
      <c r="BX20" s="520">
        <v>0</v>
      </c>
      <c r="BY20" s="520">
        <v>0</v>
      </c>
      <c r="BZ20" s="520">
        <v>0</v>
      </c>
      <c r="CA20" s="520">
        <v>0</v>
      </c>
      <c r="CB20" s="520">
        <v>0</v>
      </c>
      <c r="CC20" s="520">
        <v>0</v>
      </c>
      <c r="CD20" s="520">
        <v>0</v>
      </c>
      <c r="CE20" s="520">
        <v>0</v>
      </c>
      <c r="CF20" s="520">
        <v>0</v>
      </c>
      <c r="CG20" s="520">
        <v>0</v>
      </c>
      <c r="CH20" s="520">
        <v>0</v>
      </c>
      <c r="CI20" s="520">
        <v>0</v>
      </c>
      <c r="CJ20" s="520">
        <v>0</v>
      </c>
      <c r="CK20" s="520">
        <v>0</v>
      </c>
      <c r="CL20" s="520">
        <f t="shared" si="6"/>
        <v>0</v>
      </c>
      <c r="CM20" s="521">
        <f t="shared" si="7"/>
        <v>0</v>
      </c>
      <c r="CN20" s="522">
        <v>2204610.0679847999</v>
      </c>
      <c r="CO20" s="522">
        <v>2204610.0679847999</v>
      </c>
      <c r="CP20" s="522">
        <v>777348.05865359993</v>
      </c>
      <c r="CQ20" s="243" t="s">
        <v>874</v>
      </c>
      <c r="CR20" s="103">
        <v>1.73</v>
      </c>
      <c r="CS20" s="523">
        <v>1.73</v>
      </c>
      <c r="CT20" s="104">
        <v>0.61</v>
      </c>
      <c r="CU20" s="536"/>
      <c r="CV20" s="523"/>
      <c r="CW20" s="523"/>
      <c r="CX20" s="525"/>
      <c r="CY20" s="526">
        <v>0</v>
      </c>
      <c r="CZ20" s="542">
        <v>0</v>
      </c>
      <c r="DA20" s="528">
        <v>0</v>
      </c>
      <c r="DB20" s="543">
        <v>0</v>
      </c>
      <c r="DC20" s="530" t="s">
        <v>2297</v>
      </c>
      <c r="DD20" s="49"/>
      <c r="DE20" s="536"/>
      <c r="DF20" s="536"/>
      <c r="DG20" s="535"/>
      <c r="DH20" s="544"/>
      <c r="DI20" s="64">
        <v>0</v>
      </c>
      <c r="DJ20" s="64">
        <v>0</v>
      </c>
      <c r="DK20" s="64">
        <v>0</v>
      </c>
      <c r="DL20" s="534">
        <f t="shared" si="8"/>
        <v>0</v>
      </c>
    </row>
    <row r="21" spans="1:116" ht="43.5" customHeight="1" x14ac:dyDescent="0.25">
      <c r="A21" s="356" t="s">
        <v>7</v>
      </c>
      <c r="B21" s="65" t="s">
        <v>96</v>
      </c>
      <c r="C21" s="65" t="s">
        <v>175</v>
      </c>
      <c r="D21" s="64" t="s">
        <v>2291</v>
      </c>
      <c r="E21" s="64" t="s">
        <v>177</v>
      </c>
      <c r="F21" s="64" t="s">
        <v>869</v>
      </c>
      <c r="G21" s="18" t="s">
        <v>177</v>
      </c>
      <c r="H21" s="35" t="s">
        <v>860</v>
      </c>
      <c r="I21" s="28" t="s">
        <v>2287</v>
      </c>
      <c r="J21" s="498">
        <v>2.5362766385392583</v>
      </c>
      <c r="K21" s="498">
        <v>5.3704545342839998</v>
      </c>
      <c r="L21" s="499">
        <v>1074.0999999999999</v>
      </c>
      <c r="M21" s="512">
        <v>0</v>
      </c>
      <c r="N21" s="513">
        <v>0</v>
      </c>
      <c r="O21" s="513">
        <v>0</v>
      </c>
      <c r="P21" s="513">
        <v>0</v>
      </c>
      <c r="Q21" s="513">
        <v>0</v>
      </c>
      <c r="R21" s="513">
        <v>0</v>
      </c>
      <c r="S21" s="513">
        <v>0</v>
      </c>
      <c r="T21" s="513">
        <v>0</v>
      </c>
      <c r="U21" s="513">
        <v>0</v>
      </c>
      <c r="V21" s="513">
        <v>0</v>
      </c>
      <c r="W21" s="513">
        <v>0</v>
      </c>
      <c r="X21" s="513">
        <v>0</v>
      </c>
      <c r="Y21" s="513">
        <v>0</v>
      </c>
      <c r="Z21" s="513">
        <v>0</v>
      </c>
      <c r="AA21" s="513">
        <v>0</v>
      </c>
      <c r="AB21" s="513">
        <v>0</v>
      </c>
      <c r="AC21" s="513">
        <v>3</v>
      </c>
      <c r="AD21" s="513">
        <v>3</v>
      </c>
      <c r="AE21" s="513">
        <v>0</v>
      </c>
      <c r="AF21" s="513">
        <v>0</v>
      </c>
      <c r="AG21" s="513">
        <v>0</v>
      </c>
      <c r="AH21" s="513">
        <f t="shared" si="0"/>
        <v>0</v>
      </c>
      <c r="AI21" s="513">
        <v>0</v>
      </c>
      <c r="AJ21" s="513">
        <v>0</v>
      </c>
      <c r="AK21" s="513">
        <f t="shared" si="1"/>
        <v>3</v>
      </c>
      <c r="AL21" s="513">
        <f t="shared" si="2"/>
        <v>3</v>
      </c>
      <c r="AM21" s="513">
        <v>0</v>
      </c>
      <c r="AN21" s="513">
        <v>0</v>
      </c>
      <c r="AO21" s="513">
        <v>0</v>
      </c>
      <c r="AP21" s="513">
        <v>0</v>
      </c>
      <c r="AQ21" s="513">
        <v>0</v>
      </c>
      <c r="AR21" s="513">
        <v>0</v>
      </c>
      <c r="AS21" s="513">
        <v>0</v>
      </c>
      <c r="AT21" s="513">
        <v>0</v>
      </c>
      <c r="AU21" s="513">
        <v>0</v>
      </c>
      <c r="AV21" s="513">
        <v>0</v>
      </c>
      <c r="AW21" s="513">
        <v>0</v>
      </c>
      <c r="AX21" s="513">
        <v>0</v>
      </c>
      <c r="AY21" s="513">
        <v>0</v>
      </c>
      <c r="AZ21" s="513">
        <v>0</v>
      </c>
      <c r="BA21" s="513">
        <v>0</v>
      </c>
      <c r="BB21" s="513">
        <v>0</v>
      </c>
      <c r="BC21" s="513">
        <v>16.8</v>
      </c>
      <c r="BD21" s="513">
        <v>16.8</v>
      </c>
      <c r="BE21" s="513">
        <v>0</v>
      </c>
      <c r="BF21" s="513">
        <v>0</v>
      </c>
      <c r="BG21" s="513">
        <v>0</v>
      </c>
      <c r="BH21" s="513">
        <v>0</v>
      </c>
      <c r="BI21" s="513">
        <v>0</v>
      </c>
      <c r="BJ21" s="513">
        <v>0</v>
      </c>
      <c r="BK21" s="241">
        <f t="shared" si="3"/>
        <v>16.8</v>
      </c>
      <c r="BL21" s="22">
        <f t="shared" si="4"/>
        <v>16.8</v>
      </c>
      <c r="BM21" s="519">
        <f t="shared" si="5"/>
        <v>7.2103004291845501E-3</v>
      </c>
      <c r="BN21" s="520">
        <v>0</v>
      </c>
      <c r="BO21" s="520">
        <v>0</v>
      </c>
      <c r="BP21" s="520">
        <v>0</v>
      </c>
      <c r="BQ21" s="520">
        <v>0</v>
      </c>
      <c r="BR21" s="520">
        <v>0</v>
      </c>
      <c r="BS21" s="520">
        <v>0</v>
      </c>
      <c r="BT21" s="520">
        <v>0</v>
      </c>
      <c r="BU21" s="520">
        <v>0</v>
      </c>
      <c r="BV21" s="520">
        <v>0</v>
      </c>
      <c r="BW21" s="520">
        <v>0</v>
      </c>
      <c r="BX21" s="520">
        <v>0</v>
      </c>
      <c r="BY21" s="520">
        <v>0</v>
      </c>
      <c r="BZ21" s="520">
        <v>0</v>
      </c>
      <c r="CA21" s="520">
        <v>0</v>
      </c>
      <c r="CB21" s="520">
        <v>0</v>
      </c>
      <c r="CC21" s="520">
        <v>0</v>
      </c>
      <c r="CD21" s="520">
        <v>19720.512000000002</v>
      </c>
      <c r="CE21" s="520">
        <v>19720.512000000002</v>
      </c>
      <c r="CF21" s="520">
        <v>0</v>
      </c>
      <c r="CG21" s="520">
        <v>0</v>
      </c>
      <c r="CH21" s="520">
        <v>0</v>
      </c>
      <c r="CI21" s="520">
        <v>0</v>
      </c>
      <c r="CJ21" s="520">
        <v>0</v>
      </c>
      <c r="CK21" s="520">
        <v>0</v>
      </c>
      <c r="CL21" s="520">
        <f t="shared" si="6"/>
        <v>19720.512000000002</v>
      </c>
      <c r="CM21" s="521">
        <f t="shared" si="7"/>
        <v>19720.512000000002</v>
      </c>
      <c r="CN21" s="522">
        <v>9170586.6649259999</v>
      </c>
      <c r="CO21" s="522">
        <v>9170586.6649259999</v>
      </c>
      <c r="CP21" s="522">
        <v>10423154.5996476</v>
      </c>
      <c r="CQ21" s="243" t="s">
        <v>874</v>
      </c>
      <c r="CR21" s="103">
        <v>2.0499999999999998</v>
      </c>
      <c r="CS21" s="523">
        <v>2.0499999999999998</v>
      </c>
      <c r="CT21" s="104">
        <v>2.33</v>
      </c>
      <c r="CU21" s="536"/>
      <c r="CV21" s="536"/>
      <c r="CW21" s="536"/>
      <c r="CX21" s="525"/>
      <c r="CY21" s="526">
        <v>79.578480222414385</v>
      </c>
      <c r="CZ21" s="542">
        <v>30.6492947429781</v>
      </c>
      <c r="DA21" s="528">
        <v>0.43301656757849183</v>
      </c>
      <c r="DB21" s="543">
        <v>0.10366836150478859</v>
      </c>
      <c r="DC21" s="530" t="s">
        <v>2298</v>
      </c>
      <c r="DD21" s="49"/>
      <c r="DE21" s="536"/>
      <c r="DF21" s="536"/>
      <c r="DG21" s="535"/>
      <c r="DH21" s="544"/>
      <c r="DI21" s="64">
        <v>0</v>
      </c>
      <c r="DJ21" s="64">
        <v>0</v>
      </c>
      <c r="DK21" s="64">
        <v>0</v>
      </c>
      <c r="DL21" s="534">
        <f t="shared" si="8"/>
        <v>0</v>
      </c>
    </row>
    <row r="22" spans="1:116" ht="43.5" customHeight="1" x14ac:dyDescent="0.25">
      <c r="A22" s="356" t="s">
        <v>7</v>
      </c>
      <c r="B22" s="65" t="s">
        <v>96</v>
      </c>
      <c r="C22" s="65" t="s">
        <v>175</v>
      </c>
      <c r="D22" s="64" t="s">
        <v>2291</v>
      </c>
      <c r="E22" s="64" t="s">
        <v>177</v>
      </c>
      <c r="F22" s="64" t="s">
        <v>184</v>
      </c>
      <c r="G22" s="18" t="s">
        <v>177</v>
      </c>
      <c r="H22" s="35" t="s">
        <v>860</v>
      </c>
      <c r="I22" s="28" t="s">
        <v>2287</v>
      </c>
      <c r="J22" s="498">
        <v>2.442607330865934</v>
      </c>
      <c r="K22" s="498">
        <v>5.8825757453400005</v>
      </c>
      <c r="L22" s="499">
        <v>513.20000000000005</v>
      </c>
      <c r="M22" s="512">
        <v>0</v>
      </c>
      <c r="N22" s="513">
        <v>0</v>
      </c>
      <c r="O22" s="513">
        <v>0</v>
      </c>
      <c r="P22" s="513">
        <v>0</v>
      </c>
      <c r="Q22" s="513">
        <v>0</v>
      </c>
      <c r="R22" s="513">
        <v>0</v>
      </c>
      <c r="S22" s="513">
        <v>0</v>
      </c>
      <c r="T22" s="513">
        <v>0</v>
      </c>
      <c r="U22" s="513">
        <v>0</v>
      </c>
      <c r="V22" s="513">
        <v>0</v>
      </c>
      <c r="W22" s="513">
        <v>0</v>
      </c>
      <c r="X22" s="513">
        <v>0</v>
      </c>
      <c r="Y22" s="513">
        <v>0</v>
      </c>
      <c r="Z22" s="513">
        <v>0</v>
      </c>
      <c r="AA22" s="513">
        <v>0</v>
      </c>
      <c r="AB22" s="513">
        <v>0</v>
      </c>
      <c r="AC22" s="513">
        <v>2</v>
      </c>
      <c r="AD22" s="513">
        <v>2</v>
      </c>
      <c r="AE22" s="513">
        <v>0</v>
      </c>
      <c r="AF22" s="513">
        <v>0</v>
      </c>
      <c r="AG22" s="513">
        <v>0</v>
      </c>
      <c r="AH22" s="513">
        <f t="shared" si="0"/>
        <v>0</v>
      </c>
      <c r="AI22" s="513">
        <v>0</v>
      </c>
      <c r="AJ22" s="513">
        <v>0</v>
      </c>
      <c r="AK22" s="513">
        <f t="shared" si="1"/>
        <v>2</v>
      </c>
      <c r="AL22" s="513">
        <f t="shared" si="2"/>
        <v>2</v>
      </c>
      <c r="AM22" s="513">
        <v>0</v>
      </c>
      <c r="AN22" s="513">
        <v>0</v>
      </c>
      <c r="AO22" s="513">
        <v>0</v>
      </c>
      <c r="AP22" s="513">
        <v>0</v>
      </c>
      <c r="AQ22" s="513">
        <v>0</v>
      </c>
      <c r="AR22" s="513">
        <v>0</v>
      </c>
      <c r="AS22" s="513">
        <v>0</v>
      </c>
      <c r="AT22" s="513">
        <v>0</v>
      </c>
      <c r="AU22" s="513">
        <v>0</v>
      </c>
      <c r="AV22" s="513">
        <v>0</v>
      </c>
      <c r="AW22" s="513">
        <v>0</v>
      </c>
      <c r="AX22" s="513">
        <v>0</v>
      </c>
      <c r="AY22" s="513">
        <v>0</v>
      </c>
      <c r="AZ22" s="513">
        <v>0</v>
      </c>
      <c r="BA22" s="513">
        <v>0</v>
      </c>
      <c r="BB22" s="513">
        <v>0</v>
      </c>
      <c r="BC22" s="513">
        <v>12.6</v>
      </c>
      <c r="BD22" s="513">
        <v>12.6</v>
      </c>
      <c r="BE22" s="513">
        <v>0</v>
      </c>
      <c r="BF22" s="513">
        <v>0</v>
      </c>
      <c r="BG22" s="513">
        <v>0</v>
      </c>
      <c r="BH22" s="513">
        <v>0</v>
      </c>
      <c r="BI22" s="513">
        <v>0</v>
      </c>
      <c r="BJ22" s="513">
        <v>0</v>
      </c>
      <c r="BK22" s="241">
        <f t="shared" si="3"/>
        <v>12.6</v>
      </c>
      <c r="BL22" s="22">
        <f t="shared" si="4"/>
        <v>12.6</v>
      </c>
      <c r="BM22" s="519">
        <f t="shared" si="5"/>
        <v>8.6301369863013705E-3</v>
      </c>
      <c r="BN22" s="520">
        <v>0</v>
      </c>
      <c r="BO22" s="520">
        <v>0</v>
      </c>
      <c r="BP22" s="520">
        <v>0</v>
      </c>
      <c r="BQ22" s="520">
        <v>0</v>
      </c>
      <c r="BR22" s="520">
        <v>0</v>
      </c>
      <c r="BS22" s="520">
        <v>0</v>
      </c>
      <c r="BT22" s="520">
        <v>0</v>
      </c>
      <c r="BU22" s="520">
        <v>0</v>
      </c>
      <c r="BV22" s="520">
        <v>0</v>
      </c>
      <c r="BW22" s="520">
        <v>0</v>
      </c>
      <c r="BX22" s="520">
        <v>0</v>
      </c>
      <c r="BY22" s="520">
        <v>0</v>
      </c>
      <c r="BZ22" s="520">
        <v>0</v>
      </c>
      <c r="CA22" s="520">
        <v>0</v>
      </c>
      <c r="CB22" s="520">
        <v>0</v>
      </c>
      <c r="CC22" s="520">
        <v>0</v>
      </c>
      <c r="CD22" s="520">
        <v>14790.384</v>
      </c>
      <c r="CE22" s="520">
        <v>14790.384</v>
      </c>
      <c r="CF22" s="520">
        <v>0</v>
      </c>
      <c r="CG22" s="520">
        <v>0</v>
      </c>
      <c r="CH22" s="520">
        <v>0</v>
      </c>
      <c r="CI22" s="520">
        <v>0</v>
      </c>
      <c r="CJ22" s="520">
        <v>0</v>
      </c>
      <c r="CK22" s="520">
        <v>0</v>
      </c>
      <c r="CL22" s="520">
        <f t="shared" si="6"/>
        <v>14790.384</v>
      </c>
      <c r="CM22" s="521">
        <f t="shared" si="7"/>
        <v>14790.384</v>
      </c>
      <c r="CN22" s="522">
        <v>4627427.0655755997</v>
      </c>
      <c r="CO22" s="522">
        <v>4627427.0655755997</v>
      </c>
      <c r="CP22" s="522">
        <v>4724505.9550632006</v>
      </c>
      <c r="CQ22" s="243" t="s">
        <v>874</v>
      </c>
      <c r="CR22" s="103">
        <v>1.43</v>
      </c>
      <c r="CS22" s="523">
        <v>1.43</v>
      </c>
      <c r="CT22" s="104">
        <v>1.46</v>
      </c>
      <c r="CU22" s="536"/>
      <c r="CV22" s="536"/>
      <c r="CW22" s="536"/>
      <c r="CX22" s="525"/>
      <c r="CY22" s="526">
        <v>558.34555807203697</v>
      </c>
      <c r="CZ22" s="542">
        <v>351.55566324051034</v>
      </c>
      <c r="DA22" s="528">
        <v>1.5153955639534853</v>
      </c>
      <c r="DB22" s="543">
        <v>0.94859157230096525</v>
      </c>
      <c r="DC22" s="530" t="s">
        <v>2299</v>
      </c>
      <c r="DD22" s="49"/>
      <c r="DE22" s="536"/>
      <c r="DF22" s="536"/>
      <c r="DG22" s="535"/>
      <c r="DH22" s="544"/>
      <c r="DI22" s="64">
        <v>330710</v>
      </c>
      <c r="DJ22" s="64">
        <v>329375</v>
      </c>
      <c r="DK22" s="64">
        <v>218107</v>
      </c>
      <c r="DL22" s="534">
        <f t="shared" si="8"/>
        <v>292730.66666666669</v>
      </c>
    </row>
    <row r="23" spans="1:116" ht="43.5" customHeight="1" x14ac:dyDescent="0.25">
      <c r="A23" s="356" t="s">
        <v>7</v>
      </c>
      <c r="B23" s="65" t="s">
        <v>96</v>
      </c>
      <c r="C23" s="65" t="s">
        <v>175</v>
      </c>
      <c r="D23" s="64" t="s">
        <v>2291</v>
      </c>
      <c r="E23" s="64" t="s">
        <v>177</v>
      </c>
      <c r="F23" s="64" t="s">
        <v>185</v>
      </c>
      <c r="G23" s="18" t="s">
        <v>177</v>
      </c>
      <c r="H23" s="35" t="s">
        <v>860</v>
      </c>
      <c r="I23" s="28" t="s">
        <v>2287</v>
      </c>
      <c r="J23" s="498">
        <v>2.2120367273623645</v>
      </c>
      <c r="K23" s="498">
        <v>5.0206439289510003</v>
      </c>
      <c r="L23" s="499">
        <v>1038.3</v>
      </c>
      <c r="M23" s="512">
        <v>0</v>
      </c>
      <c r="N23" s="513">
        <v>0</v>
      </c>
      <c r="O23" s="513">
        <v>0</v>
      </c>
      <c r="P23" s="513">
        <v>0</v>
      </c>
      <c r="Q23" s="513">
        <v>0</v>
      </c>
      <c r="R23" s="513">
        <v>0</v>
      </c>
      <c r="S23" s="513">
        <v>0</v>
      </c>
      <c r="T23" s="513">
        <v>0</v>
      </c>
      <c r="U23" s="513">
        <v>0</v>
      </c>
      <c r="V23" s="513">
        <v>0</v>
      </c>
      <c r="W23" s="513">
        <v>0</v>
      </c>
      <c r="X23" s="513">
        <v>0</v>
      </c>
      <c r="Y23" s="513">
        <v>0</v>
      </c>
      <c r="Z23" s="513">
        <v>0</v>
      </c>
      <c r="AA23" s="513">
        <v>0</v>
      </c>
      <c r="AB23" s="513">
        <v>0</v>
      </c>
      <c r="AC23" s="513">
        <v>4</v>
      </c>
      <c r="AD23" s="513">
        <v>4</v>
      </c>
      <c r="AE23" s="513">
        <v>0</v>
      </c>
      <c r="AF23" s="513">
        <v>0</v>
      </c>
      <c r="AG23" s="513">
        <v>0</v>
      </c>
      <c r="AH23" s="513">
        <f t="shared" si="0"/>
        <v>0</v>
      </c>
      <c r="AI23" s="513">
        <v>0</v>
      </c>
      <c r="AJ23" s="513">
        <v>0</v>
      </c>
      <c r="AK23" s="513">
        <f t="shared" si="1"/>
        <v>4</v>
      </c>
      <c r="AL23" s="513">
        <f t="shared" si="2"/>
        <v>4</v>
      </c>
      <c r="AM23" s="513">
        <v>0</v>
      </c>
      <c r="AN23" s="513">
        <v>0</v>
      </c>
      <c r="AO23" s="513">
        <v>0</v>
      </c>
      <c r="AP23" s="513">
        <v>0</v>
      </c>
      <c r="AQ23" s="513">
        <v>0</v>
      </c>
      <c r="AR23" s="513">
        <v>0</v>
      </c>
      <c r="AS23" s="513">
        <v>0</v>
      </c>
      <c r="AT23" s="513">
        <v>0</v>
      </c>
      <c r="AU23" s="513">
        <v>0</v>
      </c>
      <c r="AV23" s="513">
        <v>0</v>
      </c>
      <c r="AW23" s="513">
        <v>0</v>
      </c>
      <c r="AX23" s="513">
        <v>0</v>
      </c>
      <c r="AY23" s="513">
        <v>0</v>
      </c>
      <c r="AZ23" s="513">
        <v>0</v>
      </c>
      <c r="BA23" s="513">
        <v>0</v>
      </c>
      <c r="BB23" s="513">
        <v>0</v>
      </c>
      <c r="BC23" s="513">
        <v>22.24</v>
      </c>
      <c r="BD23" s="513">
        <v>22.24</v>
      </c>
      <c r="BE23" s="513">
        <v>0</v>
      </c>
      <c r="BF23" s="513">
        <v>0</v>
      </c>
      <c r="BG23" s="513">
        <v>0</v>
      </c>
      <c r="BH23" s="513">
        <v>0</v>
      </c>
      <c r="BI23" s="513">
        <v>0</v>
      </c>
      <c r="BJ23" s="513">
        <v>0</v>
      </c>
      <c r="BK23" s="241">
        <f t="shared" si="3"/>
        <v>22.24</v>
      </c>
      <c r="BL23" s="22">
        <f t="shared" si="4"/>
        <v>22.24</v>
      </c>
      <c r="BM23" s="519">
        <f t="shared" si="5"/>
        <v>1.3005847953216375E-2</v>
      </c>
      <c r="BN23" s="520">
        <v>0</v>
      </c>
      <c r="BO23" s="520">
        <v>0</v>
      </c>
      <c r="BP23" s="520">
        <v>0</v>
      </c>
      <c r="BQ23" s="520">
        <v>0</v>
      </c>
      <c r="BR23" s="520">
        <v>0</v>
      </c>
      <c r="BS23" s="520">
        <v>0</v>
      </c>
      <c r="BT23" s="520">
        <v>0</v>
      </c>
      <c r="BU23" s="520">
        <v>0</v>
      </c>
      <c r="BV23" s="520">
        <v>0</v>
      </c>
      <c r="BW23" s="520">
        <v>0</v>
      </c>
      <c r="BX23" s="520">
        <v>0</v>
      </c>
      <c r="BY23" s="520">
        <v>0</v>
      </c>
      <c r="BZ23" s="520">
        <v>0</v>
      </c>
      <c r="CA23" s="520">
        <v>0</v>
      </c>
      <c r="CB23" s="520">
        <v>0</v>
      </c>
      <c r="CC23" s="520">
        <v>0</v>
      </c>
      <c r="CD23" s="520">
        <v>26106.2016</v>
      </c>
      <c r="CE23" s="520">
        <v>26106.2016</v>
      </c>
      <c r="CF23" s="520">
        <v>0</v>
      </c>
      <c r="CG23" s="520">
        <v>0</v>
      </c>
      <c r="CH23" s="520">
        <v>0</v>
      </c>
      <c r="CI23" s="520">
        <v>0</v>
      </c>
      <c r="CJ23" s="520">
        <v>0</v>
      </c>
      <c r="CK23" s="520">
        <v>0</v>
      </c>
      <c r="CL23" s="520">
        <f t="shared" si="6"/>
        <v>26106.2016</v>
      </c>
      <c r="CM23" s="521">
        <f t="shared" si="7"/>
        <v>26106.2016</v>
      </c>
      <c r="CN23" s="522">
        <v>4629574.2255840003</v>
      </c>
      <c r="CO23" s="522">
        <v>4629574.2255840003</v>
      </c>
      <c r="CP23" s="522">
        <v>5654694.2326776003</v>
      </c>
      <c r="CQ23" s="243" t="s">
        <v>874</v>
      </c>
      <c r="CR23" s="103">
        <v>1.4</v>
      </c>
      <c r="CS23" s="523">
        <v>1.4</v>
      </c>
      <c r="CT23" s="104">
        <v>1.71</v>
      </c>
      <c r="CU23" s="524"/>
      <c r="CV23" s="524"/>
      <c r="CW23" s="524"/>
      <c r="CX23" s="525"/>
      <c r="CY23" s="526">
        <v>170.35450827660324</v>
      </c>
      <c r="CZ23" s="527">
        <v>30.878697342515959</v>
      </c>
      <c r="DA23" s="528">
        <v>0.23411325557711374</v>
      </c>
      <c r="DB23" s="529">
        <v>0.16856421391604937</v>
      </c>
      <c r="DC23" s="530" t="s">
        <v>2300</v>
      </c>
      <c r="DD23" s="225"/>
      <c r="DE23" s="524"/>
      <c r="DF23" s="524"/>
      <c r="DG23" s="531"/>
      <c r="DH23" s="532"/>
      <c r="DI23" s="64">
        <v>0</v>
      </c>
      <c r="DJ23" s="64">
        <v>0</v>
      </c>
      <c r="DK23" s="64">
        <v>0</v>
      </c>
      <c r="DL23" s="534">
        <f t="shared" si="8"/>
        <v>0</v>
      </c>
    </row>
    <row r="24" spans="1:116" ht="43.5" customHeight="1" x14ac:dyDescent="0.25">
      <c r="A24" s="356" t="s">
        <v>7</v>
      </c>
      <c r="B24" s="65" t="s">
        <v>96</v>
      </c>
      <c r="C24" s="65" t="s">
        <v>175</v>
      </c>
      <c r="D24" s="64" t="s">
        <v>2291</v>
      </c>
      <c r="E24" s="64" t="s">
        <v>177</v>
      </c>
      <c r="F24" s="64" t="s">
        <v>186</v>
      </c>
      <c r="G24" s="18" t="s">
        <v>177</v>
      </c>
      <c r="H24" s="35" t="s">
        <v>860</v>
      </c>
      <c r="I24" s="28" t="s">
        <v>2287</v>
      </c>
      <c r="J24" s="498">
        <v>1.8229488339500919</v>
      </c>
      <c r="K24" s="498">
        <v>7.3672348331610005</v>
      </c>
      <c r="L24" s="499">
        <v>482.3</v>
      </c>
      <c r="M24" s="512">
        <v>0</v>
      </c>
      <c r="N24" s="513">
        <v>0</v>
      </c>
      <c r="O24" s="513">
        <v>0</v>
      </c>
      <c r="P24" s="513">
        <v>0</v>
      </c>
      <c r="Q24" s="513">
        <v>0</v>
      </c>
      <c r="R24" s="513">
        <v>0</v>
      </c>
      <c r="S24" s="513">
        <v>0</v>
      </c>
      <c r="T24" s="513">
        <v>0</v>
      </c>
      <c r="U24" s="513">
        <v>0</v>
      </c>
      <c r="V24" s="513">
        <v>0</v>
      </c>
      <c r="W24" s="513">
        <v>0</v>
      </c>
      <c r="X24" s="513">
        <v>0</v>
      </c>
      <c r="Y24" s="513">
        <v>0</v>
      </c>
      <c r="Z24" s="513">
        <v>0</v>
      </c>
      <c r="AA24" s="513">
        <v>0</v>
      </c>
      <c r="AB24" s="513">
        <v>0</v>
      </c>
      <c r="AC24" s="513">
        <v>7</v>
      </c>
      <c r="AD24" s="513">
        <v>7</v>
      </c>
      <c r="AE24" s="513">
        <v>0</v>
      </c>
      <c r="AF24" s="513">
        <v>0</v>
      </c>
      <c r="AG24" s="513">
        <v>0</v>
      </c>
      <c r="AH24" s="513">
        <f t="shared" si="0"/>
        <v>0</v>
      </c>
      <c r="AI24" s="513">
        <v>0</v>
      </c>
      <c r="AJ24" s="513">
        <v>0</v>
      </c>
      <c r="AK24" s="513">
        <f t="shared" si="1"/>
        <v>7</v>
      </c>
      <c r="AL24" s="513">
        <f t="shared" si="2"/>
        <v>7</v>
      </c>
      <c r="AM24" s="513">
        <v>0</v>
      </c>
      <c r="AN24" s="513">
        <v>0</v>
      </c>
      <c r="AO24" s="513">
        <v>0</v>
      </c>
      <c r="AP24" s="513">
        <v>0</v>
      </c>
      <c r="AQ24" s="513">
        <v>0</v>
      </c>
      <c r="AR24" s="513">
        <v>0</v>
      </c>
      <c r="AS24" s="513">
        <v>0</v>
      </c>
      <c r="AT24" s="513">
        <v>0</v>
      </c>
      <c r="AU24" s="513">
        <v>0</v>
      </c>
      <c r="AV24" s="513">
        <v>0</v>
      </c>
      <c r="AW24" s="513">
        <v>0</v>
      </c>
      <c r="AX24" s="513">
        <v>0</v>
      </c>
      <c r="AY24" s="513">
        <v>0</v>
      </c>
      <c r="AZ24" s="513">
        <v>0</v>
      </c>
      <c r="BA24" s="513">
        <v>0</v>
      </c>
      <c r="BB24" s="513">
        <v>0</v>
      </c>
      <c r="BC24" s="513">
        <v>43.6</v>
      </c>
      <c r="BD24" s="513">
        <v>43.6</v>
      </c>
      <c r="BE24" s="513">
        <v>0</v>
      </c>
      <c r="BF24" s="513">
        <v>0</v>
      </c>
      <c r="BG24" s="513">
        <v>0</v>
      </c>
      <c r="BH24" s="513">
        <v>0</v>
      </c>
      <c r="BI24" s="513">
        <v>0</v>
      </c>
      <c r="BJ24" s="513">
        <v>0</v>
      </c>
      <c r="BK24" s="241">
        <f t="shared" si="3"/>
        <v>43.6</v>
      </c>
      <c r="BL24" s="22">
        <f t="shared" si="4"/>
        <v>43.6</v>
      </c>
      <c r="BM24" s="519">
        <f t="shared" si="5"/>
        <v>3.1142857142857146E-2</v>
      </c>
      <c r="BN24" s="520">
        <v>0</v>
      </c>
      <c r="BO24" s="520">
        <v>0</v>
      </c>
      <c r="BP24" s="520">
        <v>0</v>
      </c>
      <c r="BQ24" s="520">
        <v>0</v>
      </c>
      <c r="BR24" s="520">
        <v>0</v>
      </c>
      <c r="BS24" s="520">
        <v>0</v>
      </c>
      <c r="BT24" s="520">
        <v>0</v>
      </c>
      <c r="BU24" s="520">
        <v>0</v>
      </c>
      <c r="BV24" s="520">
        <v>0</v>
      </c>
      <c r="BW24" s="520">
        <v>0</v>
      </c>
      <c r="BX24" s="520">
        <v>0</v>
      </c>
      <c r="BY24" s="520">
        <v>0</v>
      </c>
      <c r="BZ24" s="520">
        <v>0</v>
      </c>
      <c r="CA24" s="520">
        <v>0</v>
      </c>
      <c r="CB24" s="520">
        <v>0</v>
      </c>
      <c r="CC24" s="520">
        <v>0</v>
      </c>
      <c r="CD24" s="520">
        <v>51179.424000000006</v>
      </c>
      <c r="CE24" s="520">
        <v>51179.424000000006</v>
      </c>
      <c r="CF24" s="520">
        <v>0</v>
      </c>
      <c r="CG24" s="520">
        <v>0</v>
      </c>
      <c r="CH24" s="520">
        <v>0</v>
      </c>
      <c r="CI24" s="520">
        <v>0</v>
      </c>
      <c r="CJ24" s="520">
        <v>0</v>
      </c>
      <c r="CK24" s="520">
        <v>0</v>
      </c>
      <c r="CL24" s="520">
        <f t="shared" si="6"/>
        <v>51179.424000000006</v>
      </c>
      <c r="CM24" s="521">
        <f t="shared" si="7"/>
        <v>51179.424000000006</v>
      </c>
      <c r="CN24" s="522">
        <v>5009677.6535567995</v>
      </c>
      <c r="CO24" s="522">
        <v>5009677.6535567995</v>
      </c>
      <c r="CP24" s="522">
        <v>5566308.5039520003</v>
      </c>
      <c r="CQ24" s="243" t="s">
        <v>874</v>
      </c>
      <c r="CR24" s="103">
        <v>1.26</v>
      </c>
      <c r="CS24" s="523">
        <v>1.26</v>
      </c>
      <c r="CT24" s="104">
        <v>1.4</v>
      </c>
      <c r="CU24" s="524"/>
      <c r="CV24" s="524"/>
      <c r="CW24" s="524"/>
      <c r="CX24" s="525"/>
      <c r="CY24" s="526">
        <v>338.17139024067131</v>
      </c>
      <c r="CZ24" s="527">
        <v>295.13729404158767</v>
      </c>
      <c r="DA24" s="528">
        <v>0.94502430577746221</v>
      </c>
      <c r="DB24" s="529">
        <v>0.9324617383430307</v>
      </c>
      <c r="DC24" s="530" t="s">
        <v>2298</v>
      </c>
      <c r="DD24" s="225"/>
      <c r="DE24" s="524"/>
      <c r="DF24" s="524"/>
      <c r="DG24" s="531"/>
      <c r="DH24" s="532"/>
      <c r="DI24" s="64">
        <v>373407</v>
      </c>
      <c r="DJ24" s="64">
        <v>7665</v>
      </c>
      <c r="DK24" s="64">
        <v>0</v>
      </c>
      <c r="DL24" s="534">
        <f t="shared" si="8"/>
        <v>127024</v>
      </c>
    </row>
    <row r="25" spans="1:116" ht="43.5" customHeight="1" x14ac:dyDescent="0.25">
      <c r="A25" s="356" t="s">
        <v>7</v>
      </c>
      <c r="B25" s="65" t="s">
        <v>96</v>
      </c>
      <c r="C25" s="65" t="s">
        <v>175</v>
      </c>
      <c r="D25" s="64" t="s">
        <v>2291</v>
      </c>
      <c r="E25" s="64" t="s">
        <v>177</v>
      </c>
      <c r="F25" s="64" t="s">
        <v>870</v>
      </c>
      <c r="G25" s="18" t="s">
        <v>177</v>
      </c>
      <c r="H25" s="35" t="s">
        <v>866</v>
      </c>
      <c r="I25" s="28" t="s">
        <v>2287</v>
      </c>
      <c r="J25" s="498">
        <v>2.5146606444607986</v>
      </c>
      <c r="K25" s="498">
        <v>6.7410984708270005</v>
      </c>
      <c r="L25" s="499">
        <v>952.3</v>
      </c>
      <c r="M25" s="512">
        <v>0</v>
      </c>
      <c r="N25" s="513">
        <v>0</v>
      </c>
      <c r="O25" s="513">
        <v>0</v>
      </c>
      <c r="P25" s="513">
        <v>0</v>
      </c>
      <c r="Q25" s="513">
        <v>0</v>
      </c>
      <c r="R25" s="513">
        <v>0</v>
      </c>
      <c r="S25" s="513">
        <v>0</v>
      </c>
      <c r="T25" s="513">
        <v>0</v>
      </c>
      <c r="U25" s="513">
        <v>0</v>
      </c>
      <c r="V25" s="513">
        <v>0</v>
      </c>
      <c r="W25" s="513">
        <v>0</v>
      </c>
      <c r="X25" s="513">
        <v>0</v>
      </c>
      <c r="Y25" s="513">
        <v>0</v>
      </c>
      <c r="Z25" s="513">
        <v>0</v>
      </c>
      <c r="AA25" s="513">
        <v>0</v>
      </c>
      <c r="AB25" s="513">
        <v>0</v>
      </c>
      <c r="AC25" s="513">
        <v>22</v>
      </c>
      <c r="AD25" s="513">
        <v>22</v>
      </c>
      <c r="AE25" s="513">
        <v>0</v>
      </c>
      <c r="AF25" s="513">
        <v>0</v>
      </c>
      <c r="AG25" s="513">
        <v>0</v>
      </c>
      <c r="AH25" s="513">
        <f t="shared" si="0"/>
        <v>0</v>
      </c>
      <c r="AI25" s="513">
        <v>0</v>
      </c>
      <c r="AJ25" s="513">
        <v>0</v>
      </c>
      <c r="AK25" s="513">
        <f t="shared" si="1"/>
        <v>22</v>
      </c>
      <c r="AL25" s="513">
        <f t="shared" si="2"/>
        <v>22</v>
      </c>
      <c r="AM25" s="513">
        <v>0</v>
      </c>
      <c r="AN25" s="513">
        <v>0</v>
      </c>
      <c r="AO25" s="513">
        <v>0</v>
      </c>
      <c r="AP25" s="513">
        <v>0</v>
      </c>
      <c r="AQ25" s="513">
        <v>0</v>
      </c>
      <c r="AR25" s="513">
        <v>0</v>
      </c>
      <c r="AS25" s="513">
        <v>0</v>
      </c>
      <c r="AT25" s="513">
        <v>0</v>
      </c>
      <c r="AU25" s="513">
        <v>0</v>
      </c>
      <c r="AV25" s="513">
        <v>0</v>
      </c>
      <c r="AW25" s="513">
        <v>0</v>
      </c>
      <c r="AX25" s="513">
        <v>0</v>
      </c>
      <c r="AY25" s="513">
        <v>0</v>
      </c>
      <c r="AZ25" s="513">
        <v>0</v>
      </c>
      <c r="BA25" s="513">
        <v>0</v>
      </c>
      <c r="BB25" s="513">
        <v>0</v>
      </c>
      <c r="BC25" s="513">
        <v>121.01</v>
      </c>
      <c r="BD25" s="513">
        <v>121.01</v>
      </c>
      <c r="BE25" s="513">
        <v>0</v>
      </c>
      <c r="BF25" s="513">
        <v>0</v>
      </c>
      <c r="BG25" s="513">
        <v>0</v>
      </c>
      <c r="BH25" s="513">
        <v>0</v>
      </c>
      <c r="BI25" s="513">
        <v>0</v>
      </c>
      <c r="BJ25" s="513">
        <v>0</v>
      </c>
      <c r="BK25" s="241">
        <f t="shared" si="3"/>
        <v>121.01</v>
      </c>
      <c r="BL25" s="22">
        <f t="shared" si="4"/>
        <v>121.01</v>
      </c>
      <c r="BM25" s="519">
        <f t="shared" si="5"/>
        <v>4.7269531250000003E-2</v>
      </c>
      <c r="BN25" s="520">
        <v>0</v>
      </c>
      <c r="BO25" s="520">
        <v>0</v>
      </c>
      <c r="BP25" s="520">
        <v>0</v>
      </c>
      <c r="BQ25" s="520">
        <v>0</v>
      </c>
      <c r="BR25" s="520">
        <v>0</v>
      </c>
      <c r="BS25" s="520">
        <v>0</v>
      </c>
      <c r="BT25" s="520">
        <v>0</v>
      </c>
      <c r="BU25" s="520">
        <v>0</v>
      </c>
      <c r="BV25" s="520">
        <v>0</v>
      </c>
      <c r="BW25" s="520">
        <v>0</v>
      </c>
      <c r="BX25" s="520">
        <v>0</v>
      </c>
      <c r="BY25" s="520">
        <v>0</v>
      </c>
      <c r="BZ25" s="520">
        <v>0</v>
      </c>
      <c r="CA25" s="520">
        <v>0</v>
      </c>
      <c r="CB25" s="520">
        <v>0</v>
      </c>
      <c r="CC25" s="520">
        <v>0</v>
      </c>
      <c r="CD25" s="520">
        <v>142046.37840000002</v>
      </c>
      <c r="CE25" s="520">
        <v>142046.37840000002</v>
      </c>
      <c r="CF25" s="520">
        <v>0</v>
      </c>
      <c r="CG25" s="520">
        <v>0</v>
      </c>
      <c r="CH25" s="520">
        <v>0</v>
      </c>
      <c r="CI25" s="520">
        <v>0</v>
      </c>
      <c r="CJ25" s="520">
        <v>0</v>
      </c>
      <c r="CK25" s="520">
        <v>0</v>
      </c>
      <c r="CL25" s="520">
        <f t="shared" si="6"/>
        <v>142046.37840000002</v>
      </c>
      <c r="CM25" s="521">
        <f t="shared" si="7"/>
        <v>142046.37840000002</v>
      </c>
      <c r="CN25" s="522">
        <v>6692530.6871136008</v>
      </c>
      <c r="CO25" s="522">
        <v>6692530.6871136008</v>
      </c>
      <c r="CP25" s="522">
        <v>9679592.4062208012</v>
      </c>
      <c r="CQ25" s="243" t="s">
        <v>874</v>
      </c>
      <c r="CR25" s="103">
        <v>1.77</v>
      </c>
      <c r="CS25" s="523">
        <v>1.77</v>
      </c>
      <c r="CT25" s="104">
        <v>2.56</v>
      </c>
      <c r="CU25" s="524"/>
      <c r="CV25" s="524"/>
      <c r="CW25" s="524"/>
      <c r="CX25" s="525"/>
      <c r="CY25" s="526">
        <v>110.64797712819963</v>
      </c>
      <c r="CZ25" s="527">
        <v>110.03197708493435</v>
      </c>
      <c r="DA25" s="528">
        <v>0.41169048392058638</v>
      </c>
      <c r="DB25" s="529">
        <v>0.41107955547514446</v>
      </c>
      <c r="DC25" s="530" t="s">
        <v>2301</v>
      </c>
      <c r="DD25" s="225"/>
      <c r="DE25" s="524"/>
      <c r="DF25" s="524"/>
      <c r="DG25" s="531"/>
      <c r="DH25" s="532"/>
      <c r="DI25" s="64">
        <v>178638</v>
      </c>
      <c r="DJ25" s="64">
        <v>0</v>
      </c>
      <c r="DK25" s="64">
        <v>60006</v>
      </c>
      <c r="DL25" s="534">
        <f t="shared" si="8"/>
        <v>79548</v>
      </c>
    </row>
    <row r="26" spans="1:116" ht="43.5" customHeight="1" x14ac:dyDescent="0.25">
      <c r="A26" s="356" t="s">
        <v>7</v>
      </c>
      <c r="B26" s="65" t="s">
        <v>96</v>
      </c>
      <c r="C26" s="65" t="s">
        <v>175</v>
      </c>
      <c r="D26" s="64" t="s">
        <v>2291</v>
      </c>
      <c r="E26" s="64" t="s">
        <v>177</v>
      </c>
      <c r="F26" s="64" t="s">
        <v>871</v>
      </c>
      <c r="G26" s="18" t="s">
        <v>177</v>
      </c>
      <c r="H26" s="35" t="s">
        <v>860</v>
      </c>
      <c r="I26" s="28" t="s">
        <v>2287</v>
      </c>
      <c r="J26" s="498">
        <v>2.1615994078459591</v>
      </c>
      <c r="K26" s="498">
        <v>3.3257575688400003</v>
      </c>
      <c r="L26" s="499">
        <v>141.9</v>
      </c>
      <c r="M26" s="512">
        <v>0</v>
      </c>
      <c r="N26" s="513">
        <v>0</v>
      </c>
      <c r="O26" s="513">
        <v>0</v>
      </c>
      <c r="P26" s="513">
        <v>0</v>
      </c>
      <c r="Q26" s="513">
        <v>0</v>
      </c>
      <c r="R26" s="513">
        <v>0</v>
      </c>
      <c r="S26" s="513">
        <v>0</v>
      </c>
      <c r="T26" s="513">
        <v>0</v>
      </c>
      <c r="U26" s="513">
        <v>0</v>
      </c>
      <c r="V26" s="513">
        <v>0</v>
      </c>
      <c r="W26" s="513">
        <v>0</v>
      </c>
      <c r="X26" s="513">
        <v>0</v>
      </c>
      <c r="Y26" s="513">
        <v>0</v>
      </c>
      <c r="Z26" s="513">
        <v>0</v>
      </c>
      <c r="AA26" s="513">
        <v>0</v>
      </c>
      <c r="AB26" s="513">
        <v>0</v>
      </c>
      <c r="AC26" s="513">
        <v>0</v>
      </c>
      <c r="AD26" s="513">
        <v>0</v>
      </c>
      <c r="AE26" s="513">
        <v>0</v>
      </c>
      <c r="AF26" s="513">
        <v>0</v>
      </c>
      <c r="AG26" s="513">
        <v>0</v>
      </c>
      <c r="AH26" s="513">
        <f t="shared" si="0"/>
        <v>0</v>
      </c>
      <c r="AI26" s="513">
        <v>0</v>
      </c>
      <c r="AJ26" s="513">
        <v>0</v>
      </c>
      <c r="AK26" s="513">
        <f t="shared" si="1"/>
        <v>0</v>
      </c>
      <c r="AL26" s="513">
        <f t="shared" si="2"/>
        <v>0</v>
      </c>
      <c r="AM26" s="513">
        <v>0</v>
      </c>
      <c r="AN26" s="513">
        <v>0</v>
      </c>
      <c r="AO26" s="513">
        <v>0</v>
      </c>
      <c r="AP26" s="513">
        <v>0</v>
      </c>
      <c r="AQ26" s="513">
        <v>0</v>
      </c>
      <c r="AR26" s="513">
        <v>0</v>
      </c>
      <c r="AS26" s="513">
        <v>0</v>
      </c>
      <c r="AT26" s="513">
        <v>0</v>
      </c>
      <c r="AU26" s="513">
        <v>0</v>
      </c>
      <c r="AV26" s="513">
        <v>0</v>
      </c>
      <c r="AW26" s="513">
        <v>0</v>
      </c>
      <c r="AX26" s="513">
        <v>0</v>
      </c>
      <c r="AY26" s="513">
        <v>0</v>
      </c>
      <c r="AZ26" s="513">
        <v>0</v>
      </c>
      <c r="BA26" s="513">
        <v>0</v>
      </c>
      <c r="BB26" s="513">
        <v>0</v>
      </c>
      <c r="BC26" s="513">
        <v>0</v>
      </c>
      <c r="BD26" s="513">
        <v>0</v>
      </c>
      <c r="BE26" s="513">
        <v>0</v>
      </c>
      <c r="BF26" s="513">
        <v>0</v>
      </c>
      <c r="BG26" s="513">
        <v>0</v>
      </c>
      <c r="BH26" s="513">
        <v>0</v>
      </c>
      <c r="BI26" s="513">
        <v>0</v>
      </c>
      <c r="BJ26" s="513">
        <v>0</v>
      </c>
      <c r="BK26" s="241">
        <f t="shared" si="3"/>
        <v>0</v>
      </c>
      <c r="BL26" s="22">
        <f t="shared" si="4"/>
        <v>0</v>
      </c>
      <c r="BM26" s="519">
        <f t="shared" si="5"/>
        <v>0</v>
      </c>
      <c r="BN26" s="520">
        <v>0</v>
      </c>
      <c r="BO26" s="520">
        <v>0</v>
      </c>
      <c r="BP26" s="520">
        <v>0</v>
      </c>
      <c r="BQ26" s="520">
        <v>0</v>
      </c>
      <c r="BR26" s="520">
        <v>0</v>
      </c>
      <c r="BS26" s="520">
        <v>0</v>
      </c>
      <c r="BT26" s="520">
        <v>0</v>
      </c>
      <c r="BU26" s="520">
        <v>0</v>
      </c>
      <c r="BV26" s="520">
        <v>0</v>
      </c>
      <c r="BW26" s="520">
        <v>0</v>
      </c>
      <c r="BX26" s="520">
        <v>0</v>
      </c>
      <c r="BY26" s="520">
        <v>0</v>
      </c>
      <c r="BZ26" s="520">
        <v>0</v>
      </c>
      <c r="CA26" s="520">
        <v>0</v>
      </c>
      <c r="CB26" s="520">
        <v>0</v>
      </c>
      <c r="CC26" s="520">
        <v>0</v>
      </c>
      <c r="CD26" s="520">
        <v>0</v>
      </c>
      <c r="CE26" s="520">
        <v>0</v>
      </c>
      <c r="CF26" s="520">
        <v>0</v>
      </c>
      <c r="CG26" s="520">
        <v>0</v>
      </c>
      <c r="CH26" s="520">
        <v>0</v>
      </c>
      <c r="CI26" s="520">
        <v>0</v>
      </c>
      <c r="CJ26" s="520">
        <v>0</v>
      </c>
      <c r="CK26" s="520">
        <v>0</v>
      </c>
      <c r="CL26" s="520">
        <f t="shared" si="6"/>
        <v>0</v>
      </c>
      <c r="CM26" s="521">
        <f t="shared" si="7"/>
        <v>0</v>
      </c>
      <c r="CN26" s="522">
        <v>7419898.7522676</v>
      </c>
      <c r="CO26" s="522">
        <v>7419898.7522676</v>
      </c>
      <c r="CP26" s="522">
        <v>7892503.7683355985</v>
      </c>
      <c r="CQ26" s="243" t="s">
        <v>874</v>
      </c>
      <c r="CR26" s="103">
        <v>1.57</v>
      </c>
      <c r="CS26" s="523">
        <v>1.57</v>
      </c>
      <c r="CT26" s="104">
        <v>1.67</v>
      </c>
      <c r="CU26" s="524"/>
      <c r="CV26" s="524"/>
      <c r="CW26" s="524"/>
      <c r="CX26" s="525"/>
      <c r="CY26" s="526">
        <v>13.698469617254355</v>
      </c>
      <c r="CZ26" s="527">
        <v>13.683130764801234</v>
      </c>
      <c r="DA26" s="528">
        <v>6.9643910289516497E-2</v>
      </c>
      <c r="DB26" s="529">
        <v>6.9625991069361029E-2</v>
      </c>
      <c r="DC26" s="530" t="s">
        <v>2289</v>
      </c>
      <c r="DD26" s="225"/>
      <c r="DE26" s="524"/>
      <c r="DF26" s="524"/>
      <c r="DG26" s="531"/>
      <c r="DH26" s="532"/>
      <c r="DI26" s="64">
        <v>0</v>
      </c>
      <c r="DJ26" s="64">
        <v>0</v>
      </c>
      <c r="DK26" s="64">
        <v>715</v>
      </c>
      <c r="DL26" s="534">
        <f t="shared" si="8"/>
        <v>238.33333333333334</v>
      </c>
    </row>
    <row r="27" spans="1:116" ht="43.5" customHeight="1" x14ac:dyDescent="0.25">
      <c r="A27" s="356" t="s">
        <v>7</v>
      </c>
      <c r="B27" s="65" t="s">
        <v>96</v>
      </c>
      <c r="C27" s="65" t="s">
        <v>175</v>
      </c>
      <c r="D27" s="64" t="s">
        <v>2302</v>
      </c>
      <c r="E27" s="64" t="s">
        <v>177</v>
      </c>
      <c r="F27" s="64" t="s">
        <v>873</v>
      </c>
      <c r="G27" s="18" t="s">
        <v>177</v>
      </c>
      <c r="H27" s="35" t="s">
        <v>866</v>
      </c>
      <c r="I27" s="28" t="s">
        <v>2287</v>
      </c>
      <c r="J27" s="498">
        <v>2.9397751946705037</v>
      </c>
      <c r="K27" s="498">
        <v>2.7123106004189999</v>
      </c>
      <c r="L27" s="499">
        <v>253.9</v>
      </c>
      <c r="M27" s="512">
        <v>0</v>
      </c>
      <c r="N27" s="513">
        <v>0</v>
      </c>
      <c r="O27" s="513">
        <v>0</v>
      </c>
      <c r="P27" s="513">
        <v>0</v>
      </c>
      <c r="Q27" s="513">
        <v>0</v>
      </c>
      <c r="R27" s="513">
        <v>0</v>
      </c>
      <c r="S27" s="513">
        <v>0</v>
      </c>
      <c r="T27" s="513">
        <v>0</v>
      </c>
      <c r="U27" s="513">
        <v>0</v>
      </c>
      <c r="V27" s="513">
        <v>0</v>
      </c>
      <c r="W27" s="513">
        <v>0</v>
      </c>
      <c r="X27" s="513">
        <v>0</v>
      </c>
      <c r="Y27" s="513">
        <v>0</v>
      </c>
      <c r="Z27" s="513">
        <v>0</v>
      </c>
      <c r="AA27" s="513">
        <v>0</v>
      </c>
      <c r="AB27" s="513">
        <v>0</v>
      </c>
      <c r="AC27" s="513">
        <v>5</v>
      </c>
      <c r="AD27" s="513">
        <v>5</v>
      </c>
      <c r="AE27" s="513">
        <v>0</v>
      </c>
      <c r="AF27" s="513">
        <v>0</v>
      </c>
      <c r="AG27" s="513">
        <v>0</v>
      </c>
      <c r="AH27" s="513">
        <f t="shared" si="0"/>
        <v>0</v>
      </c>
      <c r="AI27" s="513">
        <v>0</v>
      </c>
      <c r="AJ27" s="513">
        <v>0</v>
      </c>
      <c r="AK27" s="513">
        <f t="shared" si="1"/>
        <v>5</v>
      </c>
      <c r="AL27" s="513">
        <f t="shared" si="2"/>
        <v>5</v>
      </c>
      <c r="AM27" s="513">
        <v>0</v>
      </c>
      <c r="AN27" s="513">
        <v>0</v>
      </c>
      <c r="AO27" s="513">
        <v>0</v>
      </c>
      <c r="AP27" s="513">
        <v>0</v>
      </c>
      <c r="AQ27" s="513">
        <v>0</v>
      </c>
      <c r="AR27" s="513">
        <v>0</v>
      </c>
      <c r="AS27" s="513">
        <v>0</v>
      </c>
      <c r="AT27" s="513">
        <v>0</v>
      </c>
      <c r="AU27" s="513">
        <v>0</v>
      </c>
      <c r="AV27" s="513">
        <v>0</v>
      </c>
      <c r="AW27" s="513">
        <v>0</v>
      </c>
      <c r="AX27" s="513">
        <v>0</v>
      </c>
      <c r="AY27" s="513">
        <v>0</v>
      </c>
      <c r="AZ27" s="513">
        <v>0</v>
      </c>
      <c r="BA27" s="513">
        <v>0</v>
      </c>
      <c r="BB27" s="513">
        <v>0</v>
      </c>
      <c r="BC27" s="513">
        <v>63.02</v>
      </c>
      <c r="BD27" s="513">
        <v>63.02</v>
      </c>
      <c r="BE27" s="513">
        <v>0</v>
      </c>
      <c r="BF27" s="513">
        <v>0</v>
      </c>
      <c r="BG27" s="513">
        <v>0</v>
      </c>
      <c r="BH27" s="513">
        <v>0</v>
      </c>
      <c r="BI27" s="513">
        <v>0</v>
      </c>
      <c r="BJ27" s="513">
        <v>0</v>
      </c>
      <c r="BK27" s="241">
        <f t="shared" si="3"/>
        <v>63.02</v>
      </c>
      <c r="BL27" s="22">
        <f t="shared" si="4"/>
        <v>63.02</v>
      </c>
      <c r="BM27" s="519">
        <f t="shared" si="5"/>
        <v>0.10681355932203392</v>
      </c>
      <c r="BN27" s="520">
        <v>0</v>
      </c>
      <c r="BO27" s="520">
        <v>0</v>
      </c>
      <c r="BP27" s="520">
        <v>0</v>
      </c>
      <c r="BQ27" s="520">
        <v>0</v>
      </c>
      <c r="BR27" s="520">
        <v>0</v>
      </c>
      <c r="BS27" s="520">
        <v>0</v>
      </c>
      <c r="BT27" s="520">
        <v>0</v>
      </c>
      <c r="BU27" s="520">
        <v>0</v>
      </c>
      <c r="BV27" s="520">
        <v>0</v>
      </c>
      <c r="BW27" s="520">
        <v>0</v>
      </c>
      <c r="BX27" s="520">
        <v>0</v>
      </c>
      <c r="BY27" s="520">
        <v>0</v>
      </c>
      <c r="BZ27" s="520">
        <v>0</v>
      </c>
      <c r="CA27" s="520">
        <v>0</v>
      </c>
      <c r="CB27" s="520">
        <v>0</v>
      </c>
      <c r="CC27" s="520">
        <v>0</v>
      </c>
      <c r="CD27" s="520">
        <v>73975.396800000017</v>
      </c>
      <c r="CE27" s="520">
        <v>73975.396800000017</v>
      </c>
      <c r="CF27" s="520">
        <v>0</v>
      </c>
      <c r="CG27" s="520">
        <v>0</v>
      </c>
      <c r="CH27" s="520">
        <v>0</v>
      </c>
      <c r="CI27" s="520">
        <v>0</v>
      </c>
      <c r="CJ27" s="520">
        <v>0</v>
      </c>
      <c r="CK27" s="520">
        <v>0</v>
      </c>
      <c r="CL27" s="520">
        <f t="shared" si="6"/>
        <v>73975.396800000017</v>
      </c>
      <c r="CM27" s="521">
        <f t="shared" si="7"/>
        <v>73975.396800000017</v>
      </c>
      <c r="CN27" s="522">
        <v>3223680.0000000005</v>
      </c>
      <c r="CO27" s="522">
        <v>3223680.0000000005</v>
      </c>
      <c r="CP27" s="522">
        <v>2067359.9999999998</v>
      </c>
      <c r="CQ27" s="243" t="s">
        <v>874</v>
      </c>
      <c r="CR27" s="103">
        <v>0.92</v>
      </c>
      <c r="CS27" s="523">
        <v>0.92</v>
      </c>
      <c r="CT27" s="104">
        <v>0.59</v>
      </c>
      <c r="CU27" s="524"/>
      <c r="CV27" s="524"/>
      <c r="CW27" s="524"/>
      <c r="CX27" s="525"/>
      <c r="CY27" s="526">
        <v>62.636372776721998</v>
      </c>
      <c r="CZ27" s="527">
        <v>62.636372776721998</v>
      </c>
      <c r="DA27" s="528">
        <v>0.32291698086648768</v>
      </c>
      <c r="DB27" s="529">
        <v>0.32291698086648768</v>
      </c>
      <c r="DC27" s="530" t="s">
        <v>2293</v>
      </c>
      <c r="DD27" s="225"/>
      <c r="DE27" s="524"/>
      <c r="DF27" s="524"/>
      <c r="DG27" s="531"/>
      <c r="DH27" s="532"/>
      <c r="DI27" s="64">
        <v>0</v>
      </c>
      <c r="DJ27" s="64">
        <v>44603</v>
      </c>
      <c r="DK27" s="64">
        <v>0</v>
      </c>
      <c r="DL27" s="534">
        <f t="shared" si="8"/>
        <v>14867.666666666666</v>
      </c>
    </row>
    <row r="28" spans="1:116" ht="43.5" customHeight="1" x14ac:dyDescent="0.25">
      <c r="A28" s="356" t="s">
        <v>7</v>
      </c>
      <c r="B28" s="65" t="s">
        <v>96</v>
      </c>
      <c r="C28" s="65" t="s">
        <v>175</v>
      </c>
      <c r="D28" s="64" t="s">
        <v>2302</v>
      </c>
      <c r="E28" s="64" t="s">
        <v>177</v>
      </c>
      <c r="F28" s="64" t="s">
        <v>875</v>
      </c>
      <c r="G28" s="18" t="s">
        <v>177</v>
      </c>
      <c r="H28" s="35" t="s">
        <v>860</v>
      </c>
      <c r="I28" s="28" t="s">
        <v>2287</v>
      </c>
      <c r="J28" s="498">
        <v>2.6947939284479623</v>
      </c>
      <c r="K28" s="498">
        <v>7.5282196813109996</v>
      </c>
      <c r="L28" s="499">
        <v>577.4</v>
      </c>
      <c r="M28" s="512">
        <v>0</v>
      </c>
      <c r="N28" s="513">
        <v>0</v>
      </c>
      <c r="O28" s="513">
        <v>0</v>
      </c>
      <c r="P28" s="513">
        <v>0</v>
      </c>
      <c r="Q28" s="513">
        <v>0</v>
      </c>
      <c r="R28" s="513">
        <v>0</v>
      </c>
      <c r="S28" s="513">
        <v>0</v>
      </c>
      <c r="T28" s="513">
        <v>0</v>
      </c>
      <c r="U28" s="513">
        <v>0</v>
      </c>
      <c r="V28" s="513">
        <v>0</v>
      </c>
      <c r="W28" s="513">
        <v>0</v>
      </c>
      <c r="X28" s="513">
        <v>0</v>
      </c>
      <c r="Y28" s="513">
        <v>0</v>
      </c>
      <c r="Z28" s="513">
        <v>0</v>
      </c>
      <c r="AA28" s="513">
        <v>0</v>
      </c>
      <c r="AB28" s="513">
        <v>0</v>
      </c>
      <c r="AC28" s="513">
        <v>5</v>
      </c>
      <c r="AD28" s="513">
        <v>5</v>
      </c>
      <c r="AE28" s="513">
        <v>0</v>
      </c>
      <c r="AF28" s="513">
        <v>0</v>
      </c>
      <c r="AG28" s="513">
        <v>0</v>
      </c>
      <c r="AH28" s="513">
        <f t="shared" si="0"/>
        <v>0</v>
      </c>
      <c r="AI28" s="513">
        <v>0</v>
      </c>
      <c r="AJ28" s="513">
        <v>0</v>
      </c>
      <c r="AK28" s="513">
        <f t="shared" si="1"/>
        <v>5</v>
      </c>
      <c r="AL28" s="513">
        <f t="shared" si="2"/>
        <v>5</v>
      </c>
      <c r="AM28" s="513">
        <v>0</v>
      </c>
      <c r="AN28" s="513">
        <v>0</v>
      </c>
      <c r="AO28" s="513">
        <v>0</v>
      </c>
      <c r="AP28" s="513">
        <v>0</v>
      </c>
      <c r="AQ28" s="513">
        <v>0</v>
      </c>
      <c r="AR28" s="513">
        <v>0</v>
      </c>
      <c r="AS28" s="513">
        <v>0</v>
      </c>
      <c r="AT28" s="513">
        <v>0</v>
      </c>
      <c r="AU28" s="513">
        <v>0</v>
      </c>
      <c r="AV28" s="513">
        <v>0</v>
      </c>
      <c r="AW28" s="513">
        <v>0</v>
      </c>
      <c r="AX28" s="513">
        <v>0</v>
      </c>
      <c r="AY28" s="513">
        <v>0</v>
      </c>
      <c r="AZ28" s="513">
        <v>0</v>
      </c>
      <c r="BA28" s="513">
        <v>0</v>
      </c>
      <c r="BB28" s="513">
        <v>0</v>
      </c>
      <c r="BC28" s="513">
        <v>27.48</v>
      </c>
      <c r="BD28" s="513">
        <v>27.48</v>
      </c>
      <c r="BE28" s="513">
        <v>0</v>
      </c>
      <c r="BF28" s="513">
        <v>0</v>
      </c>
      <c r="BG28" s="513">
        <v>0</v>
      </c>
      <c r="BH28" s="513">
        <v>0</v>
      </c>
      <c r="BI28" s="513">
        <v>0</v>
      </c>
      <c r="BJ28" s="513">
        <v>0</v>
      </c>
      <c r="BK28" s="241">
        <f t="shared" si="3"/>
        <v>27.48</v>
      </c>
      <c r="BL28" s="22">
        <f t="shared" si="4"/>
        <v>27.48</v>
      </c>
      <c r="BM28" s="519">
        <f t="shared" si="5"/>
        <v>1.0861660079051384E-2</v>
      </c>
      <c r="BN28" s="520">
        <v>0</v>
      </c>
      <c r="BO28" s="520">
        <v>0</v>
      </c>
      <c r="BP28" s="520">
        <v>0</v>
      </c>
      <c r="BQ28" s="520">
        <v>0</v>
      </c>
      <c r="BR28" s="520">
        <v>0</v>
      </c>
      <c r="BS28" s="520">
        <v>0</v>
      </c>
      <c r="BT28" s="520">
        <v>0</v>
      </c>
      <c r="BU28" s="520">
        <v>0</v>
      </c>
      <c r="BV28" s="520">
        <v>0</v>
      </c>
      <c r="BW28" s="520">
        <v>0</v>
      </c>
      <c r="BX28" s="520">
        <v>0</v>
      </c>
      <c r="BY28" s="520">
        <v>0</v>
      </c>
      <c r="BZ28" s="520">
        <v>0</v>
      </c>
      <c r="CA28" s="520">
        <v>0</v>
      </c>
      <c r="CB28" s="520">
        <v>0</v>
      </c>
      <c r="CC28" s="520">
        <v>0</v>
      </c>
      <c r="CD28" s="520">
        <v>32257.123200000005</v>
      </c>
      <c r="CE28" s="520">
        <v>32257.123200000005</v>
      </c>
      <c r="CF28" s="520">
        <v>0</v>
      </c>
      <c r="CG28" s="520">
        <v>0</v>
      </c>
      <c r="CH28" s="520">
        <v>0</v>
      </c>
      <c r="CI28" s="520">
        <v>0</v>
      </c>
      <c r="CJ28" s="520">
        <v>0</v>
      </c>
      <c r="CK28" s="520">
        <v>0</v>
      </c>
      <c r="CL28" s="520">
        <f t="shared" si="6"/>
        <v>32257.123200000005</v>
      </c>
      <c r="CM28" s="521">
        <f t="shared" si="7"/>
        <v>32257.123200000005</v>
      </c>
      <c r="CN28" s="522">
        <v>7568640.0000000009</v>
      </c>
      <c r="CO28" s="522">
        <v>7568640.0000000009</v>
      </c>
      <c r="CP28" s="522">
        <v>8865120</v>
      </c>
      <c r="CQ28" s="243" t="s">
        <v>874</v>
      </c>
      <c r="CR28" s="103">
        <v>2.16</v>
      </c>
      <c r="CS28" s="523">
        <v>2.16</v>
      </c>
      <c r="CT28" s="104">
        <v>2.5299999999999998</v>
      </c>
      <c r="CU28" s="524"/>
      <c r="CV28" s="524"/>
      <c r="CW28" s="524"/>
      <c r="CX28" s="525"/>
      <c r="CY28" s="526">
        <v>24.058403950012675</v>
      </c>
      <c r="CZ28" s="527">
        <v>24.061639188661687</v>
      </c>
      <c r="DA28" s="528">
        <v>0.15409862490286833</v>
      </c>
      <c r="DB28" s="529">
        <v>0.15410974978954384</v>
      </c>
      <c r="DC28" s="530" t="s">
        <v>2303</v>
      </c>
      <c r="DD28" s="225"/>
      <c r="DE28" s="524"/>
      <c r="DF28" s="524"/>
      <c r="DG28" s="531"/>
      <c r="DH28" s="532"/>
      <c r="DI28" s="64">
        <v>0</v>
      </c>
      <c r="DJ28" s="64">
        <v>22125</v>
      </c>
      <c r="DK28" s="64">
        <v>0</v>
      </c>
      <c r="DL28" s="534">
        <f t="shared" si="8"/>
        <v>7375</v>
      </c>
    </row>
    <row r="29" spans="1:116" ht="43.5" customHeight="1" x14ac:dyDescent="0.25">
      <c r="A29" s="356" t="s">
        <v>7</v>
      </c>
      <c r="B29" s="65" t="s">
        <v>96</v>
      </c>
      <c r="C29" s="65" t="s">
        <v>175</v>
      </c>
      <c r="D29" s="64" t="s">
        <v>2302</v>
      </c>
      <c r="E29" s="64" t="s">
        <v>177</v>
      </c>
      <c r="F29" s="64" t="s">
        <v>876</v>
      </c>
      <c r="G29" s="18" t="s">
        <v>177</v>
      </c>
      <c r="H29" s="35" t="s">
        <v>866</v>
      </c>
      <c r="I29" s="28" t="s">
        <v>2287</v>
      </c>
      <c r="J29" s="498">
        <v>2.0030821179372555</v>
      </c>
      <c r="K29" s="498">
        <v>5.0606060500799996</v>
      </c>
      <c r="L29" s="499">
        <v>832.5</v>
      </c>
      <c r="M29" s="512">
        <v>0</v>
      </c>
      <c r="N29" s="513">
        <v>0</v>
      </c>
      <c r="O29" s="513">
        <v>0</v>
      </c>
      <c r="P29" s="513">
        <v>0</v>
      </c>
      <c r="Q29" s="513">
        <v>0</v>
      </c>
      <c r="R29" s="513">
        <v>0</v>
      </c>
      <c r="S29" s="513">
        <v>0</v>
      </c>
      <c r="T29" s="513">
        <v>0</v>
      </c>
      <c r="U29" s="513">
        <v>0</v>
      </c>
      <c r="V29" s="513">
        <v>0</v>
      </c>
      <c r="W29" s="513">
        <v>0</v>
      </c>
      <c r="X29" s="513">
        <v>0</v>
      </c>
      <c r="Y29" s="513">
        <v>0</v>
      </c>
      <c r="Z29" s="513">
        <v>0</v>
      </c>
      <c r="AA29" s="513">
        <v>0</v>
      </c>
      <c r="AB29" s="513">
        <v>0</v>
      </c>
      <c r="AC29" s="513">
        <v>7</v>
      </c>
      <c r="AD29" s="513">
        <v>7</v>
      </c>
      <c r="AE29" s="513">
        <v>0</v>
      </c>
      <c r="AF29" s="513">
        <v>0</v>
      </c>
      <c r="AG29" s="513">
        <v>0</v>
      </c>
      <c r="AH29" s="513">
        <f t="shared" si="0"/>
        <v>0</v>
      </c>
      <c r="AI29" s="513">
        <v>0</v>
      </c>
      <c r="AJ29" s="513">
        <v>0</v>
      </c>
      <c r="AK29" s="513">
        <f t="shared" si="1"/>
        <v>7</v>
      </c>
      <c r="AL29" s="513">
        <f t="shared" si="2"/>
        <v>7</v>
      </c>
      <c r="AM29" s="513">
        <v>0</v>
      </c>
      <c r="AN29" s="513">
        <v>0</v>
      </c>
      <c r="AO29" s="513">
        <v>0</v>
      </c>
      <c r="AP29" s="513">
        <v>0</v>
      </c>
      <c r="AQ29" s="513">
        <v>0</v>
      </c>
      <c r="AR29" s="513">
        <v>0</v>
      </c>
      <c r="AS29" s="513">
        <v>0</v>
      </c>
      <c r="AT29" s="513">
        <v>0</v>
      </c>
      <c r="AU29" s="513">
        <v>0</v>
      </c>
      <c r="AV29" s="513">
        <v>0</v>
      </c>
      <c r="AW29" s="513">
        <v>0</v>
      </c>
      <c r="AX29" s="513">
        <v>0</v>
      </c>
      <c r="AY29" s="513">
        <v>0</v>
      </c>
      <c r="AZ29" s="513">
        <v>0</v>
      </c>
      <c r="BA29" s="513">
        <v>0</v>
      </c>
      <c r="BB29" s="513">
        <v>0</v>
      </c>
      <c r="BC29" s="513">
        <v>44.35</v>
      </c>
      <c r="BD29" s="513">
        <v>44.35</v>
      </c>
      <c r="BE29" s="513">
        <v>0</v>
      </c>
      <c r="BF29" s="513">
        <v>0</v>
      </c>
      <c r="BG29" s="513">
        <v>0</v>
      </c>
      <c r="BH29" s="513">
        <v>0</v>
      </c>
      <c r="BI29" s="513">
        <v>0</v>
      </c>
      <c r="BJ29" s="513">
        <v>0</v>
      </c>
      <c r="BK29" s="241">
        <f t="shared" si="3"/>
        <v>44.35</v>
      </c>
      <c r="BL29" s="22">
        <f t="shared" si="4"/>
        <v>44.35</v>
      </c>
      <c r="BM29" s="519">
        <f t="shared" si="5"/>
        <v>3.5479999999999998E-2</v>
      </c>
      <c r="BN29" s="520">
        <v>0</v>
      </c>
      <c r="BO29" s="520">
        <v>0</v>
      </c>
      <c r="BP29" s="520">
        <v>0</v>
      </c>
      <c r="BQ29" s="520">
        <v>0</v>
      </c>
      <c r="BR29" s="520">
        <v>0</v>
      </c>
      <c r="BS29" s="520">
        <v>0</v>
      </c>
      <c r="BT29" s="520">
        <v>0</v>
      </c>
      <c r="BU29" s="520">
        <v>0</v>
      </c>
      <c r="BV29" s="520">
        <v>0</v>
      </c>
      <c r="BW29" s="520">
        <v>0</v>
      </c>
      <c r="BX29" s="520">
        <v>0</v>
      </c>
      <c r="BY29" s="520">
        <v>0</v>
      </c>
      <c r="BZ29" s="520">
        <v>0</v>
      </c>
      <c r="CA29" s="520">
        <v>0</v>
      </c>
      <c r="CB29" s="520">
        <v>0</v>
      </c>
      <c r="CC29" s="520">
        <v>0</v>
      </c>
      <c r="CD29" s="520">
        <v>52059.804000000004</v>
      </c>
      <c r="CE29" s="520">
        <v>52059.804000000004</v>
      </c>
      <c r="CF29" s="520">
        <v>0</v>
      </c>
      <c r="CG29" s="520">
        <v>0</v>
      </c>
      <c r="CH29" s="520">
        <v>0</v>
      </c>
      <c r="CI29" s="520">
        <v>0</v>
      </c>
      <c r="CJ29" s="520">
        <v>0</v>
      </c>
      <c r="CK29" s="520">
        <v>0</v>
      </c>
      <c r="CL29" s="520">
        <f t="shared" si="6"/>
        <v>52059.804000000004</v>
      </c>
      <c r="CM29" s="521">
        <f t="shared" si="7"/>
        <v>52059.804000000004</v>
      </c>
      <c r="CN29" s="522">
        <v>3889440.0000000005</v>
      </c>
      <c r="CO29" s="522">
        <v>3889440.0000000005</v>
      </c>
      <c r="CP29" s="522">
        <v>4380000</v>
      </c>
      <c r="CQ29" s="243" t="s">
        <v>874</v>
      </c>
      <c r="CR29" s="103">
        <v>1.1100000000000001</v>
      </c>
      <c r="CS29" s="523">
        <v>1.1100000000000001</v>
      </c>
      <c r="CT29" s="104">
        <v>1.25</v>
      </c>
      <c r="CU29" s="524"/>
      <c r="CV29" s="524"/>
      <c r="CW29" s="524"/>
      <c r="CX29" s="525"/>
      <c r="CY29" s="526">
        <v>35.649967929094139</v>
      </c>
      <c r="CZ29" s="527">
        <v>35.485041686550566</v>
      </c>
      <c r="DA29" s="528">
        <v>0.11011424045404627</v>
      </c>
      <c r="DB29" s="529">
        <v>0.10978001286350091</v>
      </c>
      <c r="DC29" s="530" t="s">
        <v>2304</v>
      </c>
      <c r="DD29" s="225"/>
      <c r="DE29" s="524"/>
      <c r="DF29" s="524"/>
      <c r="DG29" s="531"/>
      <c r="DH29" s="532"/>
      <c r="DI29" s="64">
        <v>0</v>
      </c>
      <c r="DJ29" s="64">
        <v>0</v>
      </c>
      <c r="DK29" s="64">
        <v>0</v>
      </c>
      <c r="DL29" s="534">
        <f t="shared" si="8"/>
        <v>0</v>
      </c>
    </row>
    <row r="30" spans="1:116" ht="43.5" customHeight="1" x14ac:dyDescent="0.25">
      <c r="A30" s="356" t="s">
        <v>7</v>
      </c>
      <c r="B30" s="65" t="s">
        <v>96</v>
      </c>
      <c r="C30" s="65" t="s">
        <v>175</v>
      </c>
      <c r="D30" s="64" t="s">
        <v>2302</v>
      </c>
      <c r="E30" s="64" t="s">
        <v>177</v>
      </c>
      <c r="F30" s="64" t="s">
        <v>877</v>
      </c>
      <c r="G30" s="18" t="s">
        <v>177</v>
      </c>
      <c r="H30" s="35" t="s">
        <v>866</v>
      </c>
      <c r="I30" s="28" t="s">
        <v>2287</v>
      </c>
      <c r="J30" s="498">
        <v>2.6515619402910429</v>
      </c>
      <c r="K30" s="498">
        <v>0.48939393837600004</v>
      </c>
      <c r="L30" s="499">
        <v>20.7</v>
      </c>
      <c r="M30" s="512">
        <v>0</v>
      </c>
      <c r="N30" s="513">
        <v>0</v>
      </c>
      <c r="O30" s="513">
        <v>0</v>
      </c>
      <c r="P30" s="513">
        <v>0</v>
      </c>
      <c r="Q30" s="513">
        <v>0</v>
      </c>
      <c r="R30" s="513">
        <v>0</v>
      </c>
      <c r="S30" s="513">
        <v>0</v>
      </c>
      <c r="T30" s="513">
        <v>0</v>
      </c>
      <c r="U30" s="513">
        <v>0</v>
      </c>
      <c r="V30" s="513">
        <v>0</v>
      </c>
      <c r="W30" s="513">
        <v>0</v>
      </c>
      <c r="X30" s="513">
        <v>0</v>
      </c>
      <c r="Y30" s="513">
        <v>0</v>
      </c>
      <c r="Z30" s="513">
        <v>0</v>
      </c>
      <c r="AA30" s="513">
        <v>0</v>
      </c>
      <c r="AB30" s="513">
        <v>0</v>
      </c>
      <c r="AC30" s="513">
        <v>1</v>
      </c>
      <c r="AD30" s="513">
        <v>1</v>
      </c>
      <c r="AE30" s="513">
        <v>0</v>
      </c>
      <c r="AF30" s="513">
        <v>0</v>
      </c>
      <c r="AG30" s="513">
        <v>0</v>
      </c>
      <c r="AH30" s="513">
        <f t="shared" si="0"/>
        <v>0</v>
      </c>
      <c r="AI30" s="513">
        <v>0</v>
      </c>
      <c r="AJ30" s="513">
        <v>0</v>
      </c>
      <c r="AK30" s="513">
        <f t="shared" si="1"/>
        <v>1</v>
      </c>
      <c r="AL30" s="513">
        <f t="shared" si="2"/>
        <v>1</v>
      </c>
      <c r="AM30" s="513">
        <v>0</v>
      </c>
      <c r="AN30" s="513">
        <v>0</v>
      </c>
      <c r="AO30" s="513">
        <v>0</v>
      </c>
      <c r="AP30" s="513">
        <v>0</v>
      </c>
      <c r="AQ30" s="513">
        <v>0</v>
      </c>
      <c r="AR30" s="513">
        <v>0</v>
      </c>
      <c r="AS30" s="513">
        <v>0</v>
      </c>
      <c r="AT30" s="513">
        <v>0</v>
      </c>
      <c r="AU30" s="513">
        <v>0</v>
      </c>
      <c r="AV30" s="513">
        <v>0</v>
      </c>
      <c r="AW30" s="513">
        <v>0</v>
      </c>
      <c r="AX30" s="513">
        <v>0</v>
      </c>
      <c r="AY30" s="513">
        <v>0</v>
      </c>
      <c r="AZ30" s="513">
        <v>0</v>
      </c>
      <c r="BA30" s="513">
        <v>0</v>
      </c>
      <c r="BB30" s="513">
        <v>0</v>
      </c>
      <c r="BC30" s="513">
        <v>120</v>
      </c>
      <c r="BD30" s="513">
        <v>120</v>
      </c>
      <c r="BE30" s="513">
        <v>0</v>
      </c>
      <c r="BF30" s="513">
        <v>0</v>
      </c>
      <c r="BG30" s="513">
        <v>0</v>
      </c>
      <c r="BH30" s="513">
        <v>0</v>
      </c>
      <c r="BI30" s="513">
        <v>0</v>
      </c>
      <c r="BJ30" s="513">
        <v>0</v>
      </c>
      <c r="BK30" s="241">
        <f t="shared" si="3"/>
        <v>120</v>
      </c>
      <c r="BL30" s="22">
        <f t="shared" si="4"/>
        <v>120</v>
      </c>
      <c r="BM30" s="519">
        <f t="shared" si="5"/>
        <v>0.13636363636363635</v>
      </c>
      <c r="BN30" s="520">
        <v>0</v>
      </c>
      <c r="BO30" s="520">
        <v>0</v>
      </c>
      <c r="BP30" s="520">
        <v>0</v>
      </c>
      <c r="BQ30" s="520">
        <v>0</v>
      </c>
      <c r="BR30" s="520">
        <v>0</v>
      </c>
      <c r="BS30" s="520">
        <v>0</v>
      </c>
      <c r="BT30" s="520">
        <v>0</v>
      </c>
      <c r="BU30" s="520">
        <v>0</v>
      </c>
      <c r="BV30" s="520">
        <v>0</v>
      </c>
      <c r="BW30" s="520">
        <v>0</v>
      </c>
      <c r="BX30" s="520">
        <v>0</v>
      </c>
      <c r="BY30" s="520">
        <v>0</v>
      </c>
      <c r="BZ30" s="520">
        <v>0</v>
      </c>
      <c r="CA30" s="520">
        <v>0</v>
      </c>
      <c r="CB30" s="520">
        <v>0</v>
      </c>
      <c r="CC30" s="520">
        <v>0</v>
      </c>
      <c r="CD30" s="520">
        <v>140860.80000000002</v>
      </c>
      <c r="CE30" s="520">
        <v>140860.80000000002</v>
      </c>
      <c r="CF30" s="520">
        <v>0</v>
      </c>
      <c r="CG30" s="520">
        <v>0</v>
      </c>
      <c r="CH30" s="520">
        <v>0</v>
      </c>
      <c r="CI30" s="520">
        <v>0</v>
      </c>
      <c r="CJ30" s="520">
        <v>0</v>
      </c>
      <c r="CK30" s="520">
        <v>0</v>
      </c>
      <c r="CL30" s="520">
        <f t="shared" si="6"/>
        <v>140860.80000000002</v>
      </c>
      <c r="CM30" s="521">
        <f t="shared" si="7"/>
        <v>140860.80000000002</v>
      </c>
      <c r="CN30" s="522">
        <v>1857120.0000000002</v>
      </c>
      <c r="CO30" s="522">
        <v>1857120.0000000002</v>
      </c>
      <c r="CP30" s="522">
        <v>3083520.0000000005</v>
      </c>
      <c r="CQ30" s="243" t="s">
        <v>874</v>
      </c>
      <c r="CR30" s="103">
        <v>0.53</v>
      </c>
      <c r="CS30" s="523">
        <v>0.53</v>
      </c>
      <c r="CT30" s="104">
        <v>0.88</v>
      </c>
      <c r="CU30" s="524"/>
      <c r="CV30" s="524"/>
      <c r="CW30" s="524"/>
      <c r="CX30" s="525"/>
      <c r="CY30" s="526">
        <v>156.45161290322554</v>
      </c>
      <c r="CZ30" s="527">
        <v>153.968253968254</v>
      </c>
      <c r="DA30" s="528">
        <v>0.32258064516128981</v>
      </c>
      <c r="DB30" s="529">
        <v>0.31746031746031733</v>
      </c>
      <c r="DC30" s="530" t="s">
        <v>2293</v>
      </c>
      <c r="DD30" s="225"/>
      <c r="DE30" s="524"/>
      <c r="DF30" s="524"/>
      <c r="DG30" s="531"/>
      <c r="DH30" s="532"/>
      <c r="DI30" s="64">
        <v>0</v>
      </c>
      <c r="DJ30" s="64">
        <v>0</v>
      </c>
      <c r="DK30" s="64">
        <v>0</v>
      </c>
      <c r="DL30" s="534">
        <f t="shared" si="8"/>
        <v>0</v>
      </c>
    </row>
    <row r="31" spans="1:116" ht="43.5" customHeight="1" x14ac:dyDescent="0.25">
      <c r="A31" s="356" t="s">
        <v>7</v>
      </c>
      <c r="B31" s="65" t="s">
        <v>96</v>
      </c>
      <c r="C31" s="65" t="s">
        <v>175</v>
      </c>
      <c r="D31" s="64" t="s">
        <v>2305</v>
      </c>
      <c r="E31" s="64" t="s">
        <v>177</v>
      </c>
      <c r="F31" s="64" t="s">
        <v>879</v>
      </c>
      <c r="G31" s="18" t="s">
        <v>177</v>
      </c>
      <c r="H31" s="35" t="s">
        <v>866</v>
      </c>
      <c r="I31" s="28" t="s">
        <v>2287</v>
      </c>
      <c r="J31" s="498">
        <v>2.3345273604736358</v>
      </c>
      <c r="K31" s="498">
        <v>2.2647727225619998</v>
      </c>
      <c r="L31" s="499">
        <v>348.2</v>
      </c>
      <c r="M31" s="512">
        <v>0</v>
      </c>
      <c r="N31" s="513">
        <v>0</v>
      </c>
      <c r="O31" s="513">
        <v>0</v>
      </c>
      <c r="P31" s="513">
        <v>0</v>
      </c>
      <c r="Q31" s="513">
        <v>0</v>
      </c>
      <c r="R31" s="513">
        <v>0</v>
      </c>
      <c r="S31" s="513">
        <v>0</v>
      </c>
      <c r="T31" s="513">
        <v>0</v>
      </c>
      <c r="U31" s="513">
        <v>0</v>
      </c>
      <c r="V31" s="513">
        <v>0</v>
      </c>
      <c r="W31" s="513">
        <v>0</v>
      </c>
      <c r="X31" s="513">
        <v>0</v>
      </c>
      <c r="Y31" s="513">
        <v>0</v>
      </c>
      <c r="Z31" s="513">
        <v>0</v>
      </c>
      <c r="AA31" s="513">
        <v>0</v>
      </c>
      <c r="AB31" s="513">
        <v>0</v>
      </c>
      <c r="AC31" s="513">
        <v>4</v>
      </c>
      <c r="AD31" s="513">
        <v>4</v>
      </c>
      <c r="AE31" s="513">
        <v>0</v>
      </c>
      <c r="AF31" s="513">
        <v>0</v>
      </c>
      <c r="AG31" s="513">
        <v>0</v>
      </c>
      <c r="AH31" s="513">
        <f t="shared" si="0"/>
        <v>0</v>
      </c>
      <c r="AI31" s="513">
        <v>0</v>
      </c>
      <c r="AJ31" s="513">
        <v>0</v>
      </c>
      <c r="AK31" s="513">
        <f t="shared" si="1"/>
        <v>4</v>
      </c>
      <c r="AL31" s="513">
        <f t="shared" si="2"/>
        <v>4</v>
      </c>
      <c r="AM31" s="513">
        <v>0</v>
      </c>
      <c r="AN31" s="513">
        <v>0</v>
      </c>
      <c r="AO31" s="513">
        <v>0</v>
      </c>
      <c r="AP31" s="513">
        <v>0</v>
      </c>
      <c r="AQ31" s="513">
        <v>0</v>
      </c>
      <c r="AR31" s="513">
        <v>0</v>
      </c>
      <c r="AS31" s="513">
        <v>0</v>
      </c>
      <c r="AT31" s="513">
        <v>0</v>
      </c>
      <c r="AU31" s="513">
        <v>0</v>
      </c>
      <c r="AV31" s="513">
        <v>0</v>
      </c>
      <c r="AW31" s="513">
        <v>0</v>
      </c>
      <c r="AX31" s="513">
        <v>0</v>
      </c>
      <c r="AY31" s="513">
        <v>0</v>
      </c>
      <c r="AZ31" s="513">
        <v>0</v>
      </c>
      <c r="BA31" s="513">
        <v>0</v>
      </c>
      <c r="BB31" s="513">
        <v>0</v>
      </c>
      <c r="BC31" s="513">
        <v>20.100000000000001</v>
      </c>
      <c r="BD31" s="513">
        <v>20.100000000000001</v>
      </c>
      <c r="BE31" s="513">
        <v>0</v>
      </c>
      <c r="BF31" s="513">
        <v>0</v>
      </c>
      <c r="BG31" s="513">
        <v>0</v>
      </c>
      <c r="BH31" s="513">
        <v>0</v>
      </c>
      <c r="BI31" s="513">
        <v>0</v>
      </c>
      <c r="BJ31" s="513">
        <v>0</v>
      </c>
      <c r="BK31" s="241">
        <f t="shared" si="3"/>
        <v>20.100000000000001</v>
      </c>
      <c r="BL31" s="22">
        <f t="shared" si="4"/>
        <v>20.100000000000001</v>
      </c>
      <c r="BM31" s="519">
        <f t="shared" si="5"/>
        <v>2.0721649484536083E-2</v>
      </c>
      <c r="BN31" s="520">
        <v>0</v>
      </c>
      <c r="BO31" s="520">
        <v>0</v>
      </c>
      <c r="BP31" s="520">
        <v>0</v>
      </c>
      <c r="BQ31" s="520">
        <v>0</v>
      </c>
      <c r="BR31" s="520">
        <v>0</v>
      </c>
      <c r="BS31" s="520">
        <v>0</v>
      </c>
      <c r="BT31" s="520">
        <v>0</v>
      </c>
      <c r="BU31" s="520">
        <v>0</v>
      </c>
      <c r="BV31" s="520">
        <v>0</v>
      </c>
      <c r="BW31" s="520">
        <v>0</v>
      </c>
      <c r="BX31" s="520">
        <v>0</v>
      </c>
      <c r="BY31" s="520">
        <v>0</v>
      </c>
      <c r="BZ31" s="520">
        <v>0</v>
      </c>
      <c r="CA31" s="520">
        <v>0</v>
      </c>
      <c r="CB31" s="520">
        <v>0</v>
      </c>
      <c r="CC31" s="520">
        <v>0</v>
      </c>
      <c r="CD31" s="520">
        <v>23594.184000000001</v>
      </c>
      <c r="CE31" s="520">
        <v>23594.184000000001</v>
      </c>
      <c r="CF31" s="520">
        <v>0</v>
      </c>
      <c r="CG31" s="520">
        <v>0</v>
      </c>
      <c r="CH31" s="520">
        <v>0</v>
      </c>
      <c r="CI31" s="520">
        <v>0</v>
      </c>
      <c r="CJ31" s="520">
        <v>0</v>
      </c>
      <c r="CK31" s="520">
        <v>0</v>
      </c>
      <c r="CL31" s="520">
        <f t="shared" si="6"/>
        <v>23594.184000000001</v>
      </c>
      <c r="CM31" s="521">
        <f t="shared" si="7"/>
        <v>23594.184000000001</v>
      </c>
      <c r="CN31" s="522">
        <v>3539040.0000000005</v>
      </c>
      <c r="CO31" s="522">
        <v>3539040.0000000005</v>
      </c>
      <c r="CP31" s="522">
        <v>3398880</v>
      </c>
      <c r="CQ31" s="243" t="s">
        <v>874</v>
      </c>
      <c r="CR31" s="103">
        <v>1.01</v>
      </c>
      <c r="CS31" s="523">
        <v>1.01</v>
      </c>
      <c r="CT31" s="104">
        <v>0.97</v>
      </c>
      <c r="CU31" s="524"/>
      <c r="CV31" s="524"/>
      <c r="CW31" s="524"/>
      <c r="CX31" s="525"/>
      <c r="CY31" s="526">
        <v>47.440722119385214</v>
      </c>
      <c r="CZ31" s="527">
        <v>47.332002821548684</v>
      </c>
      <c r="DA31" s="528">
        <v>0.68497824681481567</v>
      </c>
      <c r="DB31" s="529">
        <v>0.68400027652152062</v>
      </c>
      <c r="DC31" s="530" t="s">
        <v>2306</v>
      </c>
      <c r="DD31" s="225"/>
      <c r="DE31" s="524"/>
      <c r="DF31" s="524"/>
      <c r="DG31" s="531"/>
      <c r="DH31" s="532"/>
      <c r="DI31" s="64">
        <v>13416</v>
      </c>
      <c r="DJ31" s="64">
        <v>33456</v>
      </c>
      <c r="DK31" s="64">
        <v>0</v>
      </c>
      <c r="DL31" s="534">
        <f t="shared" si="8"/>
        <v>15624</v>
      </c>
    </row>
    <row r="32" spans="1:116" ht="43.5" customHeight="1" x14ac:dyDescent="0.25">
      <c r="A32" s="356" t="s">
        <v>7</v>
      </c>
      <c r="B32" s="65" t="s">
        <v>96</v>
      </c>
      <c r="C32" s="65" t="s">
        <v>175</v>
      </c>
      <c r="D32" s="64" t="s">
        <v>2305</v>
      </c>
      <c r="E32" s="64" t="s">
        <v>177</v>
      </c>
      <c r="F32" s="64" t="s">
        <v>880</v>
      </c>
      <c r="G32" s="18" t="s">
        <v>177</v>
      </c>
      <c r="H32" s="35" t="s">
        <v>866</v>
      </c>
      <c r="I32" s="28" t="s">
        <v>2287</v>
      </c>
      <c r="J32" s="498">
        <v>2.4281966681469602</v>
      </c>
      <c r="K32" s="498">
        <v>4.3047348395310001</v>
      </c>
      <c r="L32" s="499">
        <v>898.2</v>
      </c>
      <c r="M32" s="512">
        <v>0</v>
      </c>
      <c r="N32" s="513">
        <v>0</v>
      </c>
      <c r="O32" s="513">
        <v>0</v>
      </c>
      <c r="P32" s="513">
        <v>0</v>
      </c>
      <c r="Q32" s="513">
        <v>0</v>
      </c>
      <c r="R32" s="513">
        <v>0</v>
      </c>
      <c r="S32" s="513">
        <v>0</v>
      </c>
      <c r="T32" s="513">
        <v>0</v>
      </c>
      <c r="U32" s="513">
        <v>0</v>
      </c>
      <c r="V32" s="513">
        <v>0</v>
      </c>
      <c r="W32" s="513">
        <v>0</v>
      </c>
      <c r="X32" s="513">
        <v>0</v>
      </c>
      <c r="Y32" s="513">
        <v>0</v>
      </c>
      <c r="Z32" s="513">
        <v>0</v>
      </c>
      <c r="AA32" s="513">
        <v>0</v>
      </c>
      <c r="AB32" s="513">
        <v>0</v>
      </c>
      <c r="AC32" s="513">
        <v>18</v>
      </c>
      <c r="AD32" s="513">
        <v>18</v>
      </c>
      <c r="AE32" s="513">
        <v>0</v>
      </c>
      <c r="AF32" s="513">
        <v>0</v>
      </c>
      <c r="AG32" s="513">
        <v>0</v>
      </c>
      <c r="AH32" s="513">
        <f t="shared" si="0"/>
        <v>0</v>
      </c>
      <c r="AI32" s="513">
        <v>0</v>
      </c>
      <c r="AJ32" s="513">
        <v>0</v>
      </c>
      <c r="AK32" s="513">
        <f t="shared" si="1"/>
        <v>18</v>
      </c>
      <c r="AL32" s="513">
        <f t="shared" si="2"/>
        <v>18</v>
      </c>
      <c r="AM32" s="513">
        <v>0</v>
      </c>
      <c r="AN32" s="513">
        <v>0</v>
      </c>
      <c r="AO32" s="513">
        <v>0</v>
      </c>
      <c r="AP32" s="513">
        <v>0</v>
      </c>
      <c r="AQ32" s="513">
        <v>0</v>
      </c>
      <c r="AR32" s="513">
        <v>0</v>
      </c>
      <c r="AS32" s="513">
        <v>0</v>
      </c>
      <c r="AT32" s="513">
        <v>0</v>
      </c>
      <c r="AU32" s="513">
        <v>0</v>
      </c>
      <c r="AV32" s="513">
        <v>0</v>
      </c>
      <c r="AW32" s="513">
        <v>0</v>
      </c>
      <c r="AX32" s="513">
        <v>0</v>
      </c>
      <c r="AY32" s="513">
        <v>0</v>
      </c>
      <c r="AZ32" s="513">
        <v>0</v>
      </c>
      <c r="BA32" s="513">
        <v>0</v>
      </c>
      <c r="BB32" s="513">
        <v>0</v>
      </c>
      <c r="BC32" s="513">
        <v>121.1</v>
      </c>
      <c r="BD32" s="513">
        <v>121.1</v>
      </c>
      <c r="BE32" s="513">
        <v>0</v>
      </c>
      <c r="BF32" s="513">
        <v>0</v>
      </c>
      <c r="BG32" s="513">
        <v>0</v>
      </c>
      <c r="BH32" s="513">
        <v>0</v>
      </c>
      <c r="BI32" s="513">
        <v>0</v>
      </c>
      <c r="BJ32" s="513">
        <v>0</v>
      </c>
      <c r="BK32" s="241">
        <f t="shared" si="3"/>
        <v>121.1</v>
      </c>
      <c r="BL32" s="22">
        <f t="shared" si="4"/>
        <v>121.1</v>
      </c>
      <c r="BM32" s="519">
        <f t="shared" si="5"/>
        <v>9.1052631578947357E-2</v>
      </c>
      <c r="BN32" s="520">
        <v>0</v>
      </c>
      <c r="BO32" s="520">
        <v>0</v>
      </c>
      <c r="BP32" s="520">
        <v>0</v>
      </c>
      <c r="BQ32" s="520">
        <v>0</v>
      </c>
      <c r="BR32" s="520">
        <v>0</v>
      </c>
      <c r="BS32" s="520">
        <v>0</v>
      </c>
      <c r="BT32" s="520">
        <v>0</v>
      </c>
      <c r="BU32" s="520">
        <v>0</v>
      </c>
      <c r="BV32" s="520">
        <v>0</v>
      </c>
      <c r="BW32" s="520">
        <v>0</v>
      </c>
      <c r="BX32" s="520">
        <v>0</v>
      </c>
      <c r="BY32" s="520">
        <v>0</v>
      </c>
      <c r="BZ32" s="520">
        <v>0</v>
      </c>
      <c r="CA32" s="520">
        <v>0</v>
      </c>
      <c r="CB32" s="520">
        <v>0</v>
      </c>
      <c r="CC32" s="520">
        <v>0</v>
      </c>
      <c r="CD32" s="520">
        <v>142152.024</v>
      </c>
      <c r="CE32" s="520">
        <v>142152.024</v>
      </c>
      <c r="CF32" s="520">
        <v>0</v>
      </c>
      <c r="CG32" s="520">
        <v>0</v>
      </c>
      <c r="CH32" s="520">
        <v>0</v>
      </c>
      <c r="CI32" s="520">
        <v>0</v>
      </c>
      <c r="CJ32" s="520">
        <v>0</v>
      </c>
      <c r="CK32" s="520">
        <v>0</v>
      </c>
      <c r="CL32" s="520">
        <f t="shared" si="6"/>
        <v>142152.024</v>
      </c>
      <c r="CM32" s="521">
        <f t="shared" si="7"/>
        <v>142152.024</v>
      </c>
      <c r="CN32" s="522">
        <v>3363840</v>
      </c>
      <c r="CO32" s="522">
        <v>3363840</v>
      </c>
      <c r="CP32" s="522">
        <v>4660320.0000000009</v>
      </c>
      <c r="CQ32" s="243" t="s">
        <v>874</v>
      </c>
      <c r="CR32" s="103">
        <v>0.96</v>
      </c>
      <c r="CS32" s="523">
        <v>0.96</v>
      </c>
      <c r="CT32" s="104">
        <v>1.33</v>
      </c>
      <c r="CU32" s="524"/>
      <c r="CV32" s="524"/>
      <c r="CW32" s="524"/>
      <c r="CX32" s="525"/>
      <c r="CY32" s="526">
        <v>47.719167919296211</v>
      </c>
      <c r="CZ32" s="527">
        <v>47.222985327327059</v>
      </c>
      <c r="DA32" s="528">
        <v>0.68682465721539543</v>
      </c>
      <c r="DB32" s="529">
        <v>0.68645366860721158</v>
      </c>
      <c r="DC32" s="530" t="s">
        <v>2307</v>
      </c>
      <c r="DD32" s="225"/>
      <c r="DE32" s="524"/>
      <c r="DF32" s="524"/>
      <c r="DG32" s="531"/>
      <c r="DH32" s="532"/>
      <c r="DI32" s="64">
        <v>34632</v>
      </c>
      <c r="DJ32" s="64">
        <v>86448</v>
      </c>
      <c r="DK32" s="64">
        <v>0</v>
      </c>
      <c r="DL32" s="534">
        <f t="shared" si="8"/>
        <v>40360</v>
      </c>
    </row>
    <row r="33" spans="1:116" ht="43.5" customHeight="1" x14ac:dyDescent="0.25">
      <c r="A33" s="356" t="s">
        <v>7</v>
      </c>
      <c r="B33" s="65" t="s">
        <v>96</v>
      </c>
      <c r="C33" s="65" t="s">
        <v>175</v>
      </c>
      <c r="D33" s="64" t="s">
        <v>2308</v>
      </c>
      <c r="E33" s="64" t="s">
        <v>177</v>
      </c>
      <c r="F33" s="64" t="s">
        <v>882</v>
      </c>
      <c r="G33" s="18" t="s">
        <v>177</v>
      </c>
      <c r="H33" s="35" t="s">
        <v>866</v>
      </c>
      <c r="I33" s="28" t="s">
        <v>2287</v>
      </c>
      <c r="J33" s="498">
        <v>2.5939192894151506</v>
      </c>
      <c r="K33" s="498">
        <v>3.8143939314600002</v>
      </c>
      <c r="L33" s="499">
        <v>584.29999999999995</v>
      </c>
      <c r="M33" s="512">
        <v>0</v>
      </c>
      <c r="N33" s="513">
        <v>0</v>
      </c>
      <c r="O33" s="513">
        <v>0</v>
      </c>
      <c r="P33" s="513">
        <v>0</v>
      </c>
      <c r="Q33" s="513">
        <v>0</v>
      </c>
      <c r="R33" s="513">
        <v>0</v>
      </c>
      <c r="S33" s="513">
        <v>0</v>
      </c>
      <c r="T33" s="513">
        <v>0</v>
      </c>
      <c r="U33" s="513">
        <v>0</v>
      </c>
      <c r="V33" s="513">
        <v>0</v>
      </c>
      <c r="W33" s="513">
        <v>0</v>
      </c>
      <c r="X33" s="513">
        <v>0</v>
      </c>
      <c r="Y33" s="513">
        <v>0</v>
      </c>
      <c r="Z33" s="513">
        <v>0</v>
      </c>
      <c r="AA33" s="513">
        <v>0</v>
      </c>
      <c r="AB33" s="513">
        <v>0</v>
      </c>
      <c r="AC33" s="513">
        <v>19</v>
      </c>
      <c r="AD33" s="513">
        <v>19</v>
      </c>
      <c r="AE33" s="513">
        <v>0</v>
      </c>
      <c r="AF33" s="513">
        <v>0</v>
      </c>
      <c r="AG33" s="513">
        <v>0</v>
      </c>
      <c r="AH33" s="513">
        <f t="shared" si="0"/>
        <v>0</v>
      </c>
      <c r="AI33" s="513">
        <v>0</v>
      </c>
      <c r="AJ33" s="513">
        <v>0</v>
      </c>
      <c r="AK33" s="513">
        <f t="shared" si="1"/>
        <v>19</v>
      </c>
      <c r="AL33" s="513">
        <f t="shared" si="2"/>
        <v>19</v>
      </c>
      <c r="AM33" s="513">
        <v>0</v>
      </c>
      <c r="AN33" s="513">
        <v>0</v>
      </c>
      <c r="AO33" s="513">
        <v>0</v>
      </c>
      <c r="AP33" s="513">
        <v>0</v>
      </c>
      <c r="AQ33" s="513">
        <v>0</v>
      </c>
      <c r="AR33" s="513">
        <v>0</v>
      </c>
      <c r="AS33" s="513">
        <v>0</v>
      </c>
      <c r="AT33" s="513">
        <v>0</v>
      </c>
      <c r="AU33" s="513">
        <v>0</v>
      </c>
      <c r="AV33" s="513">
        <v>0</v>
      </c>
      <c r="AW33" s="513">
        <v>0</v>
      </c>
      <c r="AX33" s="513">
        <v>0</v>
      </c>
      <c r="AY33" s="513">
        <v>0</v>
      </c>
      <c r="AZ33" s="513">
        <v>0</v>
      </c>
      <c r="BA33" s="513">
        <v>0</v>
      </c>
      <c r="BB33" s="513">
        <v>0</v>
      </c>
      <c r="BC33" s="513">
        <v>98.68</v>
      </c>
      <c r="BD33" s="513">
        <v>98.68</v>
      </c>
      <c r="BE33" s="513">
        <v>0</v>
      </c>
      <c r="BF33" s="513">
        <v>0</v>
      </c>
      <c r="BG33" s="513">
        <v>0</v>
      </c>
      <c r="BH33" s="513">
        <v>0</v>
      </c>
      <c r="BI33" s="513">
        <v>0</v>
      </c>
      <c r="BJ33" s="513">
        <v>0</v>
      </c>
      <c r="BK33" s="241">
        <f t="shared" si="3"/>
        <v>98.68</v>
      </c>
      <c r="BL33" s="22">
        <f t="shared" si="4"/>
        <v>98.68</v>
      </c>
      <c r="BM33" s="519">
        <f t="shared" si="5"/>
        <v>8.3627118644067799E-2</v>
      </c>
      <c r="BN33" s="520">
        <v>0</v>
      </c>
      <c r="BO33" s="520">
        <v>0</v>
      </c>
      <c r="BP33" s="520">
        <v>0</v>
      </c>
      <c r="BQ33" s="520">
        <v>0</v>
      </c>
      <c r="BR33" s="520">
        <v>0</v>
      </c>
      <c r="BS33" s="520">
        <v>0</v>
      </c>
      <c r="BT33" s="520">
        <v>0</v>
      </c>
      <c r="BU33" s="520">
        <v>0</v>
      </c>
      <c r="BV33" s="520">
        <v>0</v>
      </c>
      <c r="BW33" s="520">
        <v>0</v>
      </c>
      <c r="BX33" s="520">
        <v>0</v>
      </c>
      <c r="BY33" s="520">
        <v>0</v>
      </c>
      <c r="BZ33" s="520">
        <v>0</v>
      </c>
      <c r="CA33" s="520">
        <v>0</v>
      </c>
      <c r="CB33" s="520">
        <v>0</v>
      </c>
      <c r="CC33" s="520">
        <v>0</v>
      </c>
      <c r="CD33" s="520">
        <v>115834.53120000001</v>
      </c>
      <c r="CE33" s="520">
        <v>115834.53120000001</v>
      </c>
      <c r="CF33" s="520">
        <v>0</v>
      </c>
      <c r="CG33" s="520">
        <v>0</v>
      </c>
      <c r="CH33" s="520">
        <v>0</v>
      </c>
      <c r="CI33" s="520">
        <v>0</v>
      </c>
      <c r="CJ33" s="520">
        <v>0</v>
      </c>
      <c r="CK33" s="520">
        <v>0</v>
      </c>
      <c r="CL33" s="520">
        <f t="shared" si="6"/>
        <v>115834.53120000001</v>
      </c>
      <c r="CM33" s="521">
        <f t="shared" si="7"/>
        <v>115834.53120000001</v>
      </c>
      <c r="CN33" s="522">
        <v>3924480.0000000005</v>
      </c>
      <c r="CO33" s="522">
        <v>3924480.0000000005</v>
      </c>
      <c r="CP33" s="522">
        <v>4134719.9999999995</v>
      </c>
      <c r="CQ33" s="243" t="s">
        <v>874</v>
      </c>
      <c r="CR33" s="103">
        <v>1.1200000000000001</v>
      </c>
      <c r="CS33" s="523">
        <v>1.1200000000000001</v>
      </c>
      <c r="CT33" s="104">
        <v>1.18</v>
      </c>
      <c r="CU33" s="524"/>
      <c r="CV33" s="524"/>
      <c r="CW33" s="524"/>
      <c r="CX33" s="525"/>
      <c r="CY33" s="526">
        <v>4.4939755810347757</v>
      </c>
      <c r="CZ33" s="527">
        <v>3.3828839324467466</v>
      </c>
      <c r="DA33" s="528">
        <v>1.3122236485522749E-2</v>
      </c>
      <c r="DB33" s="529">
        <v>1.2577637319172601E-2</v>
      </c>
      <c r="DC33" s="530" t="s">
        <v>2301</v>
      </c>
      <c r="DD33" s="225"/>
      <c r="DE33" s="524"/>
      <c r="DF33" s="524"/>
      <c r="DG33" s="531"/>
      <c r="DH33" s="532"/>
      <c r="DI33" s="64">
        <v>0</v>
      </c>
      <c r="DJ33" s="64">
        <v>0</v>
      </c>
      <c r="DK33" s="64">
        <v>0</v>
      </c>
      <c r="DL33" s="534">
        <f t="shared" si="8"/>
        <v>0</v>
      </c>
    </row>
    <row r="34" spans="1:116" ht="43.5" customHeight="1" x14ac:dyDescent="0.25">
      <c r="A34" s="356" t="s">
        <v>7</v>
      </c>
      <c r="B34" s="65" t="s">
        <v>96</v>
      </c>
      <c r="C34" s="65" t="s">
        <v>175</v>
      </c>
      <c r="D34" s="64" t="s">
        <v>2308</v>
      </c>
      <c r="E34" s="64" t="s">
        <v>177</v>
      </c>
      <c r="F34" s="64" t="s">
        <v>883</v>
      </c>
      <c r="G34" s="18" t="s">
        <v>177</v>
      </c>
      <c r="H34" s="35" t="s">
        <v>866</v>
      </c>
      <c r="I34" s="28" t="s">
        <v>2287</v>
      </c>
      <c r="J34" s="498">
        <v>2.9397751946705037</v>
      </c>
      <c r="K34" s="498">
        <v>5.0784090803459998</v>
      </c>
      <c r="L34" s="499">
        <v>441.2</v>
      </c>
      <c r="M34" s="512">
        <v>0</v>
      </c>
      <c r="N34" s="513">
        <v>0</v>
      </c>
      <c r="O34" s="513">
        <v>0</v>
      </c>
      <c r="P34" s="513">
        <v>0</v>
      </c>
      <c r="Q34" s="513">
        <v>0</v>
      </c>
      <c r="R34" s="513">
        <v>0</v>
      </c>
      <c r="S34" s="513">
        <v>0</v>
      </c>
      <c r="T34" s="513">
        <v>0</v>
      </c>
      <c r="U34" s="513">
        <v>0</v>
      </c>
      <c r="V34" s="513">
        <v>0</v>
      </c>
      <c r="W34" s="513">
        <v>0</v>
      </c>
      <c r="X34" s="513">
        <v>0</v>
      </c>
      <c r="Y34" s="513">
        <v>0</v>
      </c>
      <c r="Z34" s="513">
        <v>0</v>
      </c>
      <c r="AA34" s="513">
        <v>0</v>
      </c>
      <c r="AB34" s="513">
        <v>0</v>
      </c>
      <c r="AC34" s="513">
        <v>16</v>
      </c>
      <c r="AD34" s="513">
        <v>16</v>
      </c>
      <c r="AE34" s="513">
        <v>0</v>
      </c>
      <c r="AF34" s="513">
        <v>0</v>
      </c>
      <c r="AG34" s="513">
        <v>0</v>
      </c>
      <c r="AH34" s="513">
        <f t="shared" si="0"/>
        <v>0</v>
      </c>
      <c r="AI34" s="513">
        <v>0</v>
      </c>
      <c r="AJ34" s="513">
        <v>0</v>
      </c>
      <c r="AK34" s="513">
        <f t="shared" si="1"/>
        <v>16</v>
      </c>
      <c r="AL34" s="513">
        <f t="shared" si="2"/>
        <v>16</v>
      </c>
      <c r="AM34" s="513">
        <v>0</v>
      </c>
      <c r="AN34" s="513">
        <v>0</v>
      </c>
      <c r="AO34" s="513">
        <v>0</v>
      </c>
      <c r="AP34" s="513">
        <v>0</v>
      </c>
      <c r="AQ34" s="513">
        <v>0</v>
      </c>
      <c r="AR34" s="513">
        <v>0</v>
      </c>
      <c r="AS34" s="513">
        <v>0</v>
      </c>
      <c r="AT34" s="513">
        <v>0</v>
      </c>
      <c r="AU34" s="513">
        <v>0</v>
      </c>
      <c r="AV34" s="513">
        <v>0</v>
      </c>
      <c r="AW34" s="513">
        <v>0</v>
      </c>
      <c r="AX34" s="513">
        <v>0</v>
      </c>
      <c r="AY34" s="513">
        <v>0</v>
      </c>
      <c r="AZ34" s="513">
        <v>0</v>
      </c>
      <c r="BA34" s="513">
        <v>0</v>
      </c>
      <c r="BB34" s="513">
        <v>0</v>
      </c>
      <c r="BC34" s="513">
        <v>337.45</v>
      </c>
      <c r="BD34" s="513">
        <v>337.45</v>
      </c>
      <c r="BE34" s="513">
        <v>0</v>
      </c>
      <c r="BF34" s="513">
        <v>0</v>
      </c>
      <c r="BG34" s="513">
        <v>0</v>
      </c>
      <c r="BH34" s="513">
        <v>0</v>
      </c>
      <c r="BI34" s="513">
        <v>0</v>
      </c>
      <c r="BJ34" s="513">
        <v>0</v>
      </c>
      <c r="BK34" s="241">
        <f t="shared" si="3"/>
        <v>337.45</v>
      </c>
      <c r="BL34" s="22">
        <f t="shared" si="4"/>
        <v>337.45</v>
      </c>
      <c r="BM34" s="519">
        <f t="shared" si="5"/>
        <v>0.26363281249999998</v>
      </c>
      <c r="BN34" s="520">
        <v>0</v>
      </c>
      <c r="BO34" s="520">
        <v>0</v>
      </c>
      <c r="BP34" s="520">
        <v>0</v>
      </c>
      <c r="BQ34" s="520">
        <v>0</v>
      </c>
      <c r="BR34" s="520">
        <v>0</v>
      </c>
      <c r="BS34" s="520">
        <v>0</v>
      </c>
      <c r="BT34" s="520">
        <v>0</v>
      </c>
      <c r="BU34" s="520">
        <v>0</v>
      </c>
      <c r="BV34" s="520">
        <v>0</v>
      </c>
      <c r="BW34" s="520">
        <v>0</v>
      </c>
      <c r="BX34" s="520">
        <v>0</v>
      </c>
      <c r="BY34" s="520">
        <v>0</v>
      </c>
      <c r="BZ34" s="520">
        <v>0</v>
      </c>
      <c r="CA34" s="520">
        <v>0</v>
      </c>
      <c r="CB34" s="520">
        <v>0</v>
      </c>
      <c r="CC34" s="520">
        <v>0</v>
      </c>
      <c r="CD34" s="520">
        <v>396112.30800000002</v>
      </c>
      <c r="CE34" s="520">
        <v>396112.30800000002</v>
      </c>
      <c r="CF34" s="520">
        <v>0</v>
      </c>
      <c r="CG34" s="520">
        <v>0</v>
      </c>
      <c r="CH34" s="520">
        <v>0</v>
      </c>
      <c r="CI34" s="520">
        <v>0</v>
      </c>
      <c r="CJ34" s="520">
        <v>0</v>
      </c>
      <c r="CK34" s="520">
        <v>0</v>
      </c>
      <c r="CL34" s="520">
        <f t="shared" si="6"/>
        <v>396112.30800000002</v>
      </c>
      <c r="CM34" s="521">
        <f t="shared" si="7"/>
        <v>396112.30800000002</v>
      </c>
      <c r="CN34" s="522">
        <v>3048480.0000000005</v>
      </c>
      <c r="CO34" s="522">
        <v>3048480.0000000005</v>
      </c>
      <c r="CP34" s="522">
        <v>4485120</v>
      </c>
      <c r="CQ34" s="243" t="s">
        <v>874</v>
      </c>
      <c r="CR34" s="103">
        <v>0.87</v>
      </c>
      <c r="CS34" s="523">
        <v>0.87</v>
      </c>
      <c r="CT34" s="104">
        <v>1.28</v>
      </c>
      <c r="CU34" s="524"/>
      <c r="CV34" s="524"/>
      <c r="CW34" s="524"/>
      <c r="CX34" s="525"/>
      <c r="CY34" s="526">
        <v>27.17593418337243</v>
      </c>
      <c r="CZ34" s="527">
        <v>27.121677445263767</v>
      </c>
      <c r="DA34" s="528">
        <v>8.9884086176067204E-2</v>
      </c>
      <c r="DB34" s="529">
        <v>8.9796810854534129E-2</v>
      </c>
      <c r="DC34" s="530" t="s">
        <v>2285</v>
      </c>
      <c r="DD34" s="225"/>
      <c r="DE34" s="524"/>
      <c r="DF34" s="524"/>
      <c r="DG34" s="531"/>
      <c r="DH34" s="532"/>
      <c r="DI34" s="64">
        <v>2048</v>
      </c>
      <c r="DJ34" s="64">
        <v>0</v>
      </c>
      <c r="DK34" s="64">
        <v>17240</v>
      </c>
      <c r="DL34" s="534">
        <f t="shared" si="8"/>
        <v>6429.333333333333</v>
      </c>
    </row>
    <row r="35" spans="1:116" ht="43.5" customHeight="1" x14ac:dyDescent="0.25">
      <c r="A35" s="356" t="s">
        <v>7</v>
      </c>
      <c r="B35" s="65" t="s">
        <v>96</v>
      </c>
      <c r="C35" s="65" t="s">
        <v>175</v>
      </c>
      <c r="D35" s="64" t="s">
        <v>2309</v>
      </c>
      <c r="E35" s="64" t="s">
        <v>177</v>
      </c>
      <c r="F35" s="64" t="s">
        <v>885</v>
      </c>
      <c r="G35" s="18" t="s">
        <v>177</v>
      </c>
      <c r="H35" s="35" t="s">
        <v>860</v>
      </c>
      <c r="I35" s="28" t="s">
        <v>2287</v>
      </c>
      <c r="J35" s="498">
        <v>2.9397751946705037</v>
      </c>
      <c r="K35" s="498">
        <v>5.5090908976320003</v>
      </c>
      <c r="L35" s="499">
        <v>804.6</v>
      </c>
      <c r="M35" s="512">
        <v>0</v>
      </c>
      <c r="N35" s="513">
        <v>0</v>
      </c>
      <c r="O35" s="513">
        <v>0</v>
      </c>
      <c r="P35" s="513">
        <v>0</v>
      </c>
      <c r="Q35" s="513">
        <v>0</v>
      </c>
      <c r="R35" s="513">
        <v>0</v>
      </c>
      <c r="S35" s="513">
        <v>0</v>
      </c>
      <c r="T35" s="513">
        <v>0</v>
      </c>
      <c r="U35" s="513">
        <v>0</v>
      </c>
      <c r="V35" s="513">
        <v>0</v>
      </c>
      <c r="W35" s="513">
        <v>0</v>
      </c>
      <c r="X35" s="513">
        <v>0</v>
      </c>
      <c r="Y35" s="513">
        <v>0</v>
      </c>
      <c r="Z35" s="513">
        <v>0</v>
      </c>
      <c r="AA35" s="513">
        <v>0</v>
      </c>
      <c r="AB35" s="513">
        <v>0</v>
      </c>
      <c r="AC35" s="513">
        <v>15</v>
      </c>
      <c r="AD35" s="513">
        <v>15</v>
      </c>
      <c r="AE35" s="513">
        <v>0</v>
      </c>
      <c r="AF35" s="513">
        <v>0</v>
      </c>
      <c r="AG35" s="513">
        <v>0</v>
      </c>
      <c r="AH35" s="513">
        <f t="shared" si="0"/>
        <v>0</v>
      </c>
      <c r="AI35" s="513">
        <v>0</v>
      </c>
      <c r="AJ35" s="513">
        <v>0</v>
      </c>
      <c r="AK35" s="513">
        <f t="shared" si="1"/>
        <v>15</v>
      </c>
      <c r="AL35" s="513">
        <f t="shared" si="2"/>
        <v>15</v>
      </c>
      <c r="AM35" s="513">
        <v>0</v>
      </c>
      <c r="AN35" s="513">
        <v>0</v>
      </c>
      <c r="AO35" s="513">
        <v>0</v>
      </c>
      <c r="AP35" s="513">
        <v>0</v>
      </c>
      <c r="AQ35" s="513">
        <v>0</v>
      </c>
      <c r="AR35" s="513">
        <v>0</v>
      </c>
      <c r="AS35" s="513">
        <v>0</v>
      </c>
      <c r="AT35" s="513">
        <v>0</v>
      </c>
      <c r="AU35" s="513">
        <v>0</v>
      </c>
      <c r="AV35" s="513">
        <v>0</v>
      </c>
      <c r="AW35" s="513">
        <v>0</v>
      </c>
      <c r="AX35" s="513">
        <v>0</v>
      </c>
      <c r="AY35" s="513">
        <v>0</v>
      </c>
      <c r="AZ35" s="513">
        <v>0</v>
      </c>
      <c r="BA35" s="513">
        <v>0</v>
      </c>
      <c r="BB35" s="513">
        <v>0</v>
      </c>
      <c r="BC35" s="513">
        <v>123.81</v>
      </c>
      <c r="BD35" s="513">
        <v>123.81</v>
      </c>
      <c r="BE35" s="513">
        <v>0</v>
      </c>
      <c r="BF35" s="513">
        <v>0</v>
      </c>
      <c r="BG35" s="513">
        <v>0</v>
      </c>
      <c r="BH35" s="513">
        <v>0</v>
      </c>
      <c r="BI35" s="513">
        <v>0</v>
      </c>
      <c r="BJ35" s="513">
        <v>0</v>
      </c>
      <c r="BK35" s="241">
        <f t="shared" si="3"/>
        <v>123.81</v>
      </c>
      <c r="BL35" s="22">
        <f t="shared" si="4"/>
        <v>123.81</v>
      </c>
      <c r="BM35" s="519">
        <f t="shared" si="5"/>
        <v>6.5163157894736853E-2</v>
      </c>
      <c r="BN35" s="520">
        <v>0</v>
      </c>
      <c r="BO35" s="520">
        <v>0</v>
      </c>
      <c r="BP35" s="520">
        <v>0</v>
      </c>
      <c r="BQ35" s="520">
        <v>0</v>
      </c>
      <c r="BR35" s="520">
        <v>0</v>
      </c>
      <c r="BS35" s="520">
        <v>0</v>
      </c>
      <c r="BT35" s="520">
        <v>0</v>
      </c>
      <c r="BU35" s="520">
        <v>0</v>
      </c>
      <c r="BV35" s="520">
        <v>0</v>
      </c>
      <c r="BW35" s="520">
        <v>0</v>
      </c>
      <c r="BX35" s="520">
        <v>0</v>
      </c>
      <c r="BY35" s="520">
        <v>0</v>
      </c>
      <c r="BZ35" s="520">
        <v>0</v>
      </c>
      <c r="CA35" s="520">
        <v>0</v>
      </c>
      <c r="CB35" s="520">
        <v>0</v>
      </c>
      <c r="CC35" s="520">
        <v>0</v>
      </c>
      <c r="CD35" s="520">
        <v>145333.13040000002</v>
      </c>
      <c r="CE35" s="520">
        <v>145333.13040000002</v>
      </c>
      <c r="CF35" s="520">
        <v>0</v>
      </c>
      <c r="CG35" s="520">
        <v>0</v>
      </c>
      <c r="CH35" s="520">
        <v>0</v>
      </c>
      <c r="CI35" s="520">
        <v>0</v>
      </c>
      <c r="CJ35" s="520">
        <v>0</v>
      </c>
      <c r="CK35" s="520">
        <v>0</v>
      </c>
      <c r="CL35" s="520">
        <f t="shared" si="6"/>
        <v>145333.13040000002</v>
      </c>
      <c r="CM35" s="521">
        <f t="shared" si="7"/>
        <v>145333.13040000002</v>
      </c>
      <c r="CN35" s="522">
        <v>5536320.0000000009</v>
      </c>
      <c r="CO35" s="522">
        <v>5536320.0000000009</v>
      </c>
      <c r="CP35" s="522">
        <v>6657600</v>
      </c>
      <c r="CQ35" s="243" t="s">
        <v>874</v>
      </c>
      <c r="CR35" s="103">
        <v>1.58</v>
      </c>
      <c r="CS35" s="523">
        <v>1.58</v>
      </c>
      <c r="CT35" s="104">
        <v>1.9</v>
      </c>
      <c r="CU35" s="524"/>
      <c r="CV35" s="524"/>
      <c r="CW35" s="524"/>
      <c r="CX35" s="525"/>
      <c r="CY35" s="526">
        <v>31.54011429812731</v>
      </c>
      <c r="CZ35" s="527">
        <v>31.537128256931723</v>
      </c>
      <c r="DA35" s="528">
        <v>0.42091515689238079</v>
      </c>
      <c r="DB35" s="529">
        <v>0.42087505709320155</v>
      </c>
      <c r="DC35" s="530" t="s">
        <v>2310</v>
      </c>
      <c r="DD35" s="225"/>
      <c r="DE35" s="524"/>
      <c r="DF35" s="524"/>
      <c r="DG35" s="531"/>
      <c r="DH35" s="532"/>
      <c r="DI35" s="64">
        <v>50880</v>
      </c>
      <c r="DJ35" s="64">
        <v>0</v>
      </c>
      <c r="DK35" s="64">
        <v>0</v>
      </c>
      <c r="DL35" s="534">
        <f t="shared" si="8"/>
        <v>16960</v>
      </c>
    </row>
    <row r="36" spans="1:116" ht="43.5" customHeight="1" x14ac:dyDescent="0.25">
      <c r="A36" s="356" t="s">
        <v>7</v>
      </c>
      <c r="B36" s="65" t="s">
        <v>96</v>
      </c>
      <c r="C36" s="65" t="s">
        <v>175</v>
      </c>
      <c r="D36" s="64" t="s">
        <v>2311</v>
      </c>
      <c r="E36" s="64" t="s">
        <v>177</v>
      </c>
      <c r="F36" s="64" t="s">
        <v>886</v>
      </c>
      <c r="G36" s="18" t="s">
        <v>177</v>
      </c>
      <c r="H36" s="35" t="s">
        <v>866</v>
      </c>
      <c r="I36" s="28" t="s">
        <v>2287</v>
      </c>
      <c r="J36" s="498">
        <v>2.0246981120157148</v>
      </c>
      <c r="K36" s="498">
        <v>3.3392045385090001</v>
      </c>
      <c r="L36" s="499">
        <v>215.3</v>
      </c>
      <c r="M36" s="512">
        <v>0</v>
      </c>
      <c r="N36" s="513">
        <v>0</v>
      </c>
      <c r="O36" s="513">
        <v>0</v>
      </c>
      <c r="P36" s="513">
        <v>0</v>
      </c>
      <c r="Q36" s="513">
        <v>0</v>
      </c>
      <c r="R36" s="513">
        <v>0</v>
      </c>
      <c r="S36" s="513">
        <v>0</v>
      </c>
      <c r="T36" s="513">
        <v>0</v>
      </c>
      <c r="U36" s="513">
        <v>0</v>
      </c>
      <c r="V36" s="513">
        <v>0</v>
      </c>
      <c r="W36" s="513">
        <v>0</v>
      </c>
      <c r="X36" s="513">
        <v>0</v>
      </c>
      <c r="Y36" s="513">
        <v>0</v>
      </c>
      <c r="Z36" s="513">
        <v>0</v>
      </c>
      <c r="AA36" s="513">
        <v>0</v>
      </c>
      <c r="AB36" s="513">
        <v>0</v>
      </c>
      <c r="AC36" s="513">
        <v>4</v>
      </c>
      <c r="AD36" s="513">
        <v>4</v>
      </c>
      <c r="AE36" s="513">
        <v>0</v>
      </c>
      <c r="AF36" s="513">
        <v>0</v>
      </c>
      <c r="AG36" s="513">
        <v>0</v>
      </c>
      <c r="AH36" s="513">
        <f t="shared" si="0"/>
        <v>0</v>
      </c>
      <c r="AI36" s="513">
        <v>0</v>
      </c>
      <c r="AJ36" s="513">
        <v>0</v>
      </c>
      <c r="AK36" s="513">
        <f t="shared" si="1"/>
        <v>4</v>
      </c>
      <c r="AL36" s="513">
        <f t="shared" si="2"/>
        <v>4</v>
      </c>
      <c r="AM36" s="513">
        <v>0</v>
      </c>
      <c r="AN36" s="513">
        <v>0</v>
      </c>
      <c r="AO36" s="513">
        <v>0</v>
      </c>
      <c r="AP36" s="513">
        <v>0</v>
      </c>
      <c r="AQ36" s="513">
        <v>0</v>
      </c>
      <c r="AR36" s="513">
        <v>0</v>
      </c>
      <c r="AS36" s="513">
        <v>0</v>
      </c>
      <c r="AT36" s="513">
        <v>0</v>
      </c>
      <c r="AU36" s="513">
        <v>0</v>
      </c>
      <c r="AV36" s="513">
        <v>0</v>
      </c>
      <c r="AW36" s="513">
        <v>0</v>
      </c>
      <c r="AX36" s="513">
        <v>0</v>
      </c>
      <c r="AY36" s="513">
        <v>0</v>
      </c>
      <c r="AZ36" s="513">
        <v>0</v>
      </c>
      <c r="BA36" s="513">
        <v>0</v>
      </c>
      <c r="BB36" s="513">
        <v>0</v>
      </c>
      <c r="BC36" s="513">
        <v>20.8</v>
      </c>
      <c r="BD36" s="513">
        <v>20.8</v>
      </c>
      <c r="BE36" s="513">
        <v>0</v>
      </c>
      <c r="BF36" s="513">
        <v>0</v>
      </c>
      <c r="BG36" s="513">
        <v>0</v>
      </c>
      <c r="BH36" s="513">
        <v>0</v>
      </c>
      <c r="BI36" s="513">
        <v>0</v>
      </c>
      <c r="BJ36" s="513">
        <v>0</v>
      </c>
      <c r="BK36" s="241">
        <f t="shared" si="3"/>
        <v>20.8</v>
      </c>
      <c r="BL36" s="22">
        <f t="shared" si="4"/>
        <v>20.8</v>
      </c>
      <c r="BM36" s="519">
        <f t="shared" si="5"/>
        <v>1.3081761006289307E-2</v>
      </c>
      <c r="BN36" s="520">
        <v>0</v>
      </c>
      <c r="BO36" s="520">
        <v>0</v>
      </c>
      <c r="BP36" s="520">
        <v>0</v>
      </c>
      <c r="BQ36" s="520">
        <v>0</v>
      </c>
      <c r="BR36" s="520">
        <v>0</v>
      </c>
      <c r="BS36" s="520">
        <v>0</v>
      </c>
      <c r="BT36" s="520">
        <v>0</v>
      </c>
      <c r="BU36" s="520">
        <v>0</v>
      </c>
      <c r="BV36" s="520">
        <v>0</v>
      </c>
      <c r="BW36" s="520">
        <v>0</v>
      </c>
      <c r="BX36" s="520">
        <v>0</v>
      </c>
      <c r="BY36" s="520">
        <v>0</v>
      </c>
      <c r="BZ36" s="520">
        <v>0</v>
      </c>
      <c r="CA36" s="520">
        <v>0</v>
      </c>
      <c r="CB36" s="520">
        <v>0</v>
      </c>
      <c r="CC36" s="520">
        <v>0</v>
      </c>
      <c r="CD36" s="520">
        <v>24415.872000000003</v>
      </c>
      <c r="CE36" s="520">
        <v>24415.872000000003</v>
      </c>
      <c r="CF36" s="520">
        <v>0</v>
      </c>
      <c r="CG36" s="520">
        <v>0</v>
      </c>
      <c r="CH36" s="520">
        <v>0</v>
      </c>
      <c r="CI36" s="520">
        <v>0</v>
      </c>
      <c r="CJ36" s="520">
        <v>0</v>
      </c>
      <c r="CK36" s="520">
        <v>0</v>
      </c>
      <c r="CL36" s="520">
        <f t="shared" si="6"/>
        <v>24415.872000000003</v>
      </c>
      <c r="CM36" s="521">
        <f t="shared" si="7"/>
        <v>24415.872000000003</v>
      </c>
      <c r="CN36" s="522">
        <v>1892160.0000000002</v>
      </c>
      <c r="CO36" s="522">
        <v>1892160.0000000002</v>
      </c>
      <c r="CP36" s="522">
        <v>5571360.0000000019</v>
      </c>
      <c r="CQ36" s="243" t="s">
        <v>874</v>
      </c>
      <c r="CR36" s="103">
        <v>0.54</v>
      </c>
      <c r="CS36" s="523">
        <v>0.54</v>
      </c>
      <c r="CT36" s="104">
        <v>1.59</v>
      </c>
      <c r="CU36" s="524"/>
      <c r="CV36" s="524"/>
      <c r="CW36" s="524"/>
      <c r="CX36" s="525"/>
      <c r="CY36" s="526">
        <v>47.755132978697198</v>
      </c>
      <c r="CZ36" s="527">
        <v>47.592491105829083</v>
      </c>
      <c r="DA36" s="528">
        <v>1.039019189172649</v>
      </c>
      <c r="DB36" s="529">
        <v>1.0376122331561568</v>
      </c>
      <c r="DC36" s="530" t="s">
        <v>2312</v>
      </c>
      <c r="DD36" s="225"/>
      <c r="DE36" s="524"/>
      <c r="DF36" s="524"/>
      <c r="DG36" s="531"/>
      <c r="DH36" s="532"/>
      <c r="DI36" s="64">
        <v>14560</v>
      </c>
      <c r="DJ36" s="64">
        <v>7992</v>
      </c>
      <c r="DK36" s="64">
        <v>1712</v>
      </c>
      <c r="DL36" s="534">
        <f t="shared" si="8"/>
        <v>8088</v>
      </c>
    </row>
    <row r="37" spans="1:116" ht="43.5" customHeight="1" x14ac:dyDescent="0.25">
      <c r="A37" s="356" t="s">
        <v>7</v>
      </c>
      <c r="B37" s="65" t="s">
        <v>96</v>
      </c>
      <c r="C37" s="65" t="s">
        <v>175</v>
      </c>
      <c r="D37" s="64" t="s">
        <v>2311</v>
      </c>
      <c r="E37" s="64" t="s">
        <v>177</v>
      </c>
      <c r="F37" s="64" t="s">
        <v>887</v>
      </c>
      <c r="G37" s="18" t="s">
        <v>177</v>
      </c>
      <c r="H37" s="35" t="s">
        <v>866</v>
      </c>
      <c r="I37" s="28" t="s">
        <v>2287</v>
      </c>
      <c r="J37" s="498">
        <v>2.7380259166048808</v>
      </c>
      <c r="K37" s="498">
        <v>3.997916658351</v>
      </c>
      <c r="L37" s="499">
        <v>195.7</v>
      </c>
      <c r="M37" s="512">
        <v>0</v>
      </c>
      <c r="N37" s="513">
        <v>0</v>
      </c>
      <c r="O37" s="513">
        <v>0</v>
      </c>
      <c r="P37" s="513">
        <v>0</v>
      </c>
      <c r="Q37" s="513">
        <v>0</v>
      </c>
      <c r="R37" s="513">
        <v>0</v>
      </c>
      <c r="S37" s="513">
        <v>0</v>
      </c>
      <c r="T37" s="513">
        <v>0</v>
      </c>
      <c r="U37" s="513">
        <v>0</v>
      </c>
      <c r="V37" s="513">
        <v>0</v>
      </c>
      <c r="W37" s="513">
        <v>0</v>
      </c>
      <c r="X37" s="513">
        <v>0</v>
      </c>
      <c r="Y37" s="513">
        <v>0</v>
      </c>
      <c r="Z37" s="513">
        <v>0</v>
      </c>
      <c r="AA37" s="513">
        <v>0</v>
      </c>
      <c r="AB37" s="513">
        <v>0</v>
      </c>
      <c r="AC37" s="513">
        <v>3</v>
      </c>
      <c r="AD37" s="513">
        <v>3</v>
      </c>
      <c r="AE37" s="513">
        <v>0</v>
      </c>
      <c r="AF37" s="513">
        <v>0</v>
      </c>
      <c r="AG37" s="513">
        <v>0</v>
      </c>
      <c r="AH37" s="513">
        <f t="shared" si="0"/>
        <v>0</v>
      </c>
      <c r="AI37" s="513">
        <v>0</v>
      </c>
      <c r="AJ37" s="513">
        <v>0</v>
      </c>
      <c r="AK37" s="513">
        <f t="shared" si="1"/>
        <v>3</v>
      </c>
      <c r="AL37" s="513">
        <f t="shared" si="2"/>
        <v>3</v>
      </c>
      <c r="AM37" s="513">
        <v>0</v>
      </c>
      <c r="AN37" s="513">
        <v>0</v>
      </c>
      <c r="AO37" s="513">
        <v>0</v>
      </c>
      <c r="AP37" s="513">
        <v>0</v>
      </c>
      <c r="AQ37" s="513">
        <v>0</v>
      </c>
      <c r="AR37" s="513">
        <v>0</v>
      </c>
      <c r="AS37" s="513">
        <v>0</v>
      </c>
      <c r="AT37" s="513">
        <v>0</v>
      </c>
      <c r="AU37" s="513">
        <v>0</v>
      </c>
      <c r="AV37" s="513">
        <v>0</v>
      </c>
      <c r="AW37" s="513">
        <v>0</v>
      </c>
      <c r="AX37" s="513">
        <v>0</v>
      </c>
      <c r="AY37" s="513">
        <v>0</v>
      </c>
      <c r="AZ37" s="513">
        <v>0</v>
      </c>
      <c r="BA37" s="513">
        <v>0</v>
      </c>
      <c r="BB37" s="513">
        <v>0</v>
      </c>
      <c r="BC37" s="513">
        <v>39.6</v>
      </c>
      <c r="BD37" s="513">
        <v>39.6</v>
      </c>
      <c r="BE37" s="513">
        <v>0</v>
      </c>
      <c r="BF37" s="513">
        <v>0</v>
      </c>
      <c r="BG37" s="513">
        <v>0</v>
      </c>
      <c r="BH37" s="513">
        <v>0</v>
      </c>
      <c r="BI37" s="513">
        <v>0</v>
      </c>
      <c r="BJ37" s="513">
        <v>0</v>
      </c>
      <c r="BK37" s="241">
        <f t="shared" si="3"/>
        <v>39.6</v>
      </c>
      <c r="BL37" s="22">
        <f t="shared" si="4"/>
        <v>39.6</v>
      </c>
      <c r="BM37" s="519">
        <f t="shared" si="5"/>
        <v>3.1181102362204727E-2</v>
      </c>
      <c r="BN37" s="520">
        <v>0</v>
      </c>
      <c r="BO37" s="520">
        <v>0</v>
      </c>
      <c r="BP37" s="520">
        <v>0</v>
      </c>
      <c r="BQ37" s="520">
        <v>0</v>
      </c>
      <c r="BR37" s="520">
        <v>0</v>
      </c>
      <c r="BS37" s="520">
        <v>0</v>
      </c>
      <c r="BT37" s="520">
        <v>0</v>
      </c>
      <c r="BU37" s="520">
        <v>0</v>
      </c>
      <c r="BV37" s="520">
        <v>0</v>
      </c>
      <c r="BW37" s="520">
        <v>0</v>
      </c>
      <c r="BX37" s="520">
        <v>0</v>
      </c>
      <c r="BY37" s="520">
        <v>0</v>
      </c>
      <c r="BZ37" s="520">
        <v>0</v>
      </c>
      <c r="CA37" s="520">
        <v>0</v>
      </c>
      <c r="CB37" s="520">
        <v>0</v>
      </c>
      <c r="CC37" s="520">
        <v>0</v>
      </c>
      <c r="CD37" s="520">
        <v>46484.064000000006</v>
      </c>
      <c r="CE37" s="520">
        <v>46484.064000000006</v>
      </c>
      <c r="CF37" s="520">
        <v>0</v>
      </c>
      <c r="CG37" s="520">
        <v>0</v>
      </c>
      <c r="CH37" s="520">
        <v>0</v>
      </c>
      <c r="CI37" s="520">
        <v>0</v>
      </c>
      <c r="CJ37" s="520">
        <v>0</v>
      </c>
      <c r="CK37" s="520">
        <v>0</v>
      </c>
      <c r="CL37" s="520">
        <f t="shared" si="6"/>
        <v>46484.064000000006</v>
      </c>
      <c r="CM37" s="521">
        <f t="shared" si="7"/>
        <v>46484.064000000006</v>
      </c>
      <c r="CN37" s="522">
        <v>2873280</v>
      </c>
      <c r="CO37" s="522">
        <v>2873280</v>
      </c>
      <c r="CP37" s="522">
        <v>4450080</v>
      </c>
      <c r="CQ37" s="243" t="s">
        <v>874</v>
      </c>
      <c r="CR37" s="103">
        <v>0.82</v>
      </c>
      <c r="CS37" s="523">
        <v>0.82</v>
      </c>
      <c r="CT37" s="104">
        <v>1.27</v>
      </c>
      <c r="CU37" s="524"/>
      <c r="CV37" s="524"/>
      <c r="CW37" s="524"/>
      <c r="CX37" s="525"/>
      <c r="CY37" s="526">
        <v>56.220686996571068</v>
      </c>
      <c r="CZ37" s="527">
        <v>52.719562183847863</v>
      </c>
      <c r="DA37" s="528">
        <v>0.87162508804118344</v>
      </c>
      <c r="DB37" s="529">
        <v>0.85888714460143201</v>
      </c>
      <c r="DC37" s="530" t="s">
        <v>2313</v>
      </c>
      <c r="DD37" s="225"/>
      <c r="DE37" s="524"/>
      <c r="DF37" s="524"/>
      <c r="DG37" s="531"/>
      <c r="DH37" s="532"/>
      <c r="DI37" s="64">
        <v>0</v>
      </c>
      <c r="DJ37" s="64">
        <v>7215</v>
      </c>
      <c r="DK37" s="64">
        <v>1560</v>
      </c>
      <c r="DL37" s="534">
        <f t="shared" si="8"/>
        <v>2925</v>
      </c>
    </row>
    <row r="38" spans="1:116" ht="43.5" customHeight="1" x14ac:dyDescent="0.25">
      <c r="A38" s="356" t="s">
        <v>7</v>
      </c>
      <c r="B38" s="65" t="s">
        <v>96</v>
      </c>
      <c r="C38" s="65" t="s">
        <v>175</v>
      </c>
      <c r="D38" s="64" t="s">
        <v>2311</v>
      </c>
      <c r="E38" s="64" t="s">
        <v>177</v>
      </c>
      <c r="F38" s="64" t="s">
        <v>888</v>
      </c>
      <c r="G38" s="18" t="s">
        <v>177</v>
      </c>
      <c r="H38" s="35" t="s">
        <v>889</v>
      </c>
      <c r="I38" s="28" t="s">
        <v>2287</v>
      </c>
      <c r="J38" s="498">
        <v>2.0246981120157148</v>
      </c>
      <c r="K38" s="498">
        <v>7.878787862400001E-2</v>
      </c>
      <c r="L38" s="499">
        <v>1</v>
      </c>
      <c r="M38" s="512">
        <v>0</v>
      </c>
      <c r="N38" s="513">
        <v>0</v>
      </c>
      <c r="O38" s="513">
        <v>0</v>
      </c>
      <c r="P38" s="513">
        <v>0</v>
      </c>
      <c r="Q38" s="513">
        <v>0</v>
      </c>
      <c r="R38" s="513">
        <v>0</v>
      </c>
      <c r="S38" s="513">
        <v>0</v>
      </c>
      <c r="T38" s="513">
        <v>0</v>
      </c>
      <c r="U38" s="513">
        <v>0</v>
      </c>
      <c r="V38" s="513">
        <v>0</v>
      </c>
      <c r="W38" s="513">
        <v>0</v>
      </c>
      <c r="X38" s="513">
        <v>0</v>
      </c>
      <c r="Y38" s="513">
        <v>1</v>
      </c>
      <c r="Z38" s="513">
        <v>1</v>
      </c>
      <c r="AA38" s="513">
        <v>0</v>
      </c>
      <c r="AB38" s="513">
        <v>0</v>
      </c>
      <c r="AC38" s="513">
        <v>0</v>
      </c>
      <c r="AD38" s="513">
        <v>0</v>
      </c>
      <c r="AE38" s="513">
        <v>0</v>
      </c>
      <c r="AF38" s="513">
        <v>0</v>
      </c>
      <c r="AG38" s="513">
        <v>0</v>
      </c>
      <c r="AH38" s="513">
        <f t="shared" si="0"/>
        <v>0</v>
      </c>
      <c r="AI38" s="513">
        <v>0</v>
      </c>
      <c r="AJ38" s="513">
        <v>0</v>
      </c>
      <c r="AK38" s="513">
        <f t="shared" si="1"/>
        <v>1</v>
      </c>
      <c r="AL38" s="513">
        <f t="shared" si="2"/>
        <v>1</v>
      </c>
      <c r="AM38" s="513">
        <v>0</v>
      </c>
      <c r="AN38" s="513">
        <v>0</v>
      </c>
      <c r="AO38" s="513">
        <v>0</v>
      </c>
      <c r="AP38" s="513">
        <v>0</v>
      </c>
      <c r="AQ38" s="513">
        <v>0</v>
      </c>
      <c r="AR38" s="513">
        <v>0</v>
      </c>
      <c r="AS38" s="513">
        <v>0</v>
      </c>
      <c r="AT38" s="513">
        <v>0</v>
      </c>
      <c r="AU38" s="513">
        <v>0</v>
      </c>
      <c r="AV38" s="513">
        <v>0</v>
      </c>
      <c r="AW38" s="513">
        <v>0</v>
      </c>
      <c r="AX38" s="513">
        <v>0</v>
      </c>
      <c r="AY38" s="513">
        <v>170</v>
      </c>
      <c r="AZ38" s="513">
        <v>170</v>
      </c>
      <c r="BA38" s="513">
        <v>0</v>
      </c>
      <c r="BB38" s="513">
        <v>0</v>
      </c>
      <c r="BC38" s="513">
        <v>0</v>
      </c>
      <c r="BD38" s="513">
        <v>0</v>
      </c>
      <c r="BE38" s="513">
        <v>0</v>
      </c>
      <c r="BF38" s="513">
        <v>0</v>
      </c>
      <c r="BG38" s="513">
        <v>0</v>
      </c>
      <c r="BH38" s="513">
        <v>0</v>
      </c>
      <c r="BI38" s="513">
        <v>0</v>
      </c>
      <c r="BJ38" s="513">
        <v>0</v>
      </c>
      <c r="BK38" s="241">
        <f t="shared" si="3"/>
        <v>170</v>
      </c>
      <c r="BL38" s="22">
        <f t="shared" si="4"/>
        <v>170</v>
      </c>
      <c r="BM38" s="519">
        <f t="shared" si="5"/>
        <v>0.19540229885057472</v>
      </c>
      <c r="BN38" s="520">
        <v>0</v>
      </c>
      <c r="BO38" s="520">
        <v>0</v>
      </c>
      <c r="BP38" s="520">
        <v>0</v>
      </c>
      <c r="BQ38" s="520">
        <v>0</v>
      </c>
      <c r="BR38" s="520">
        <v>0</v>
      </c>
      <c r="BS38" s="520">
        <v>0</v>
      </c>
      <c r="BT38" s="520">
        <v>0</v>
      </c>
      <c r="BU38" s="520">
        <v>0</v>
      </c>
      <c r="BV38" s="520">
        <v>0</v>
      </c>
      <c r="BW38" s="520">
        <v>0</v>
      </c>
      <c r="BX38" s="520">
        <v>0</v>
      </c>
      <c r="BY38" s="520">
        <v>0</v>
      </c>
      <c r="BZ38" s="520">
        <v>857779.19999999995</v>
      </c>
      <c r="CA38" s="520">
        <v>857779.19999999995</v>
      </c>
      <c r="CB38" s="520">
        <v>0</v>
      </c>
      <c r="CC38" s="520">
        <v>0</v>
      </c>
      <c r="CD38" s="520">
        <v>0</v>
      </c>
      <c r="CE38" s="520">
        <v>0</v>
      </c>
      <c r="CF38" s="520">
        <v>0</v>
      </c>
      <c r="CG38" s="520">
        <v>0</v>
      </c>
      <c r="CH38" s="520">
        <v>0</v>
      </c>
      <c r="CI38" s="520">
        <v>0</v>
      </c>
      <c r="CJ38" s="520">
        <v>0</v>
      </c>
      <c r="CK38" s="520">
        <v>0</v>
      </c>
      <c r="CL38" s="520">
        <f t="shared" si="6"/>
        <v>857779.19999999995</v>
      </c>
      <c r="CM38" s="521">
        <f t="shared" si="7"/>
        <v>857779.19999999995</v>
      </c>
      <c r="CN38" s="522">
        <v>5185920</v>
      </c>
      <c r="CO38" s="522">
        <v>5185920</v>
      </c>
      <c r="CP38" s="522">
        <v>3048480.0000000005</v>
      </c>
      <c r="CQ38" s="243" t="s">
        <v>874</v>
      </c>
      <c r="CR38" s="103">
        <v>1.48</v>
      </c>
      <c r="CS38" s="523">
        <v>1.48</v>
      </c>
      <c r="CT38" s="104">
        <v>0.87</v>
      </c>
      <c r="CU38" s="524"/>
      <c r="CV38" s="524"/>
      <c r="CW38" s="524"/>
      <c r="CX38" s="525"/>
      <c r="CY38" s="526">
        <v>15</v>
      </c>
      <c r="CZ38" s="527">
        <v>15</v>
      </c>
      <c r="DA38" s="528">
        <v>0.66666666666666663</v>
      </c>
      <c r="DB38" s="529">
        <v>0.66666666666666663</v>
      </c>
      <c r="DC38" s="530" t="s">
        <v>2314</v>
      </c>
      <c r="DD38" s="225"/>
      <c r="DE38" s="524"/>
      <c r="DF38" s="524"/>
      <c r="DG38" s="531"/>
      <c r="DH38" s="532"/>
      <c r="DI38" s="64">
        <v>0</v>
      </c>
      <c r="DJ38" s="64">
        <v>37</v>
      </c>
      <c r="DK38" s="64">
        <v>8</v>
      </c>
      <c r="DL38" s="534">
        <f t="shared" si="8"/>
        <v>15</v>
      </c>
    </row>
    <row r="39" spans="1:116" ht="43.5" customHeight="1" x14ac:dyDescent="0.25">
      <c r="A39" s="356" t="s">
        <v>7</v>
      </c>
      <c r="B39" s="65" t="s">
        <v>96</v>
      </c>
      <c r="C39" s="65" t="s">
        <v>175</v>
      </c>
      <c r="D39" s="64" t="s">
        <v>2315</v>
      </c>
      <c r="E39" s="64" t="s">
        <v>177</v>
      </c>
      <c r="F39" s="64" t="s">
        <v>891</v>
      </c>
      <c r="G39" s="18" t="s">
        <v>177</v>
      </c>
      <c r="H39" s="35" t="s">
        <v>866</v>
      </c>
      <c r="I39" s="28" t="s">
        <v>2287</v>
      </c>
      <c r="J39" s="498">
        <v>2.0967514256105799</v>
      </c>
      <c r="K39" s="498">
        <v>4.8337121111580004</v>
      </c>
      <c r="L39" s="499">
        <v>883.5</v>
      </c>
      <c r="M39" s="512">
        <v>0</v>
      </c>
      <c r="N39" s="513">
        <v>0</v>
      </c>
      <c r="O39" s="513">
        <v>0</v>
      </c>
      <c r="P39" s="513">
        <v>0</v>
      </c>
      <c r="Q39" s="513">
        <v>0</v>
      </c>
      <c r="R39" s="513">
        <v>0</v>
      </c>
      <c r="S39" s="513">
        <v>0</v>
      </c>
      <c r="T39" s="513">
        <v>0</v>
      </c>
      <c r="U39" s="513">
        <v>0</v>
      </c>
      <c r="V39" s="513">
        <v>0</v>
      </c>
      <c r="W39" s="513">
        <v>0</v>
      </c>
      <c r="X39" s="513">
        <v>0</v>
      </c>
      <c r="Y39" s="513">
        <v>0</v>
      </c>
      <c r="Z39" s="513">
        <v>0</v>
      </c>
      <c r="AA39" s="513">
        <v>0</v>
      </c>
      <c r="AB39" s="513">
        <v>0</v>
      </c>
      <c r="AC39" s="513">
        <v>13</v>
      </c>
      <c r="AD39" s="513">
        <v>13</v>
      </c>
      <c r="AE39" s="513">
        <v>0</v>
      </c>
      <c r="AF39" s="513">
        <v>0</v>
      </c>
      <c r="AG39" s="513">
        <v>0</v>
      </c>
      <c r="AH39" s="513">
        <f t="shared" si="0"/>
        <v>0</v>
      </c>
      <c r="AI39" s="513">
        <v>0</v>
      </c>
      <c r="AJ39" s="513">
        <v>0</v>
      </c>
      <c r="AK39" s="513">
        <f t="shared" si="1"/>
        <v>13</v>
      </c>
      <c r="AL39" s="513">
        <f t="shared" si="2"/>
        <v>13</v>
      </c>
      <c r="AM39" s="513">
        <v>0</v>
      </c>
      <c r="AN39" s="513">
        <v>0</v>
      </c>
      <c r="AO39" s="513">
        <v>0</v>
      </c>
      <c r="AP39" s="513">
        <v>0</v>
      </c>
      <c r="AQ39" s="513">
        <v>0</v>
      </c>
      <c r="AR39" s="513">
        <v>0</v>
      </c>
      <c r="AS39" s="513">
        <v>0</v>
      </c>
      <c r="AT39" s="513">
        <v>0</v>
      </c>
      <c r="AU39" s="513">
        <v>0</v>
      </c>
      <c r="AV39" s="513">
        <v>0</v>
      </c>
      <c r="AW39" s="513">
        <v>0</v>
      </c>
      <c r="AX39" s="513">
        <v>0</v>
      </c>
      <c r="AY39" s="513">
        <v>0</v>
      </c>
      <c r="AZ39" s="513">
        <v>0</v>
      </c>
      <c r="BA39" s="513">
        <v>0</v>
      </c>
      <c r="BB39" s="513">
        <v>0</v>
      </c>
      <c r="BC39" s="513">
        <v>92.62</v>
      </c>
      <c r="BD39" s="513">
        <v>92.62</v>
      </c>
      <c r="BE39" s="513">
        <v>0</v>
      </c>
      <c r="BF39" s="513">
        <v>0</v>
      </c>
      <c r="BG39" s="513">
        <v>0</v>
      </c>
      <c r="BH39" s="513">
        <v>0</v>
      </c>
      <c r="BI39" s="513">
        <v>0</v>
      </c>
      <c r="BJ39" s="513">
        <v>0</v>
      </c>
      <c r="BK39" s="241">
        <f t="shared" si="3"/>
        <v>92.62</v>
      </c>
      <c r="BL39" s="22">
        <f t="shared" si="4"/>
        <v>92.62</v>
      </c>
      <c r="BM39" s="519">
        <f t="shared" si="5"/>
        <v>6.2581081081081083E-2</v>
      </c>
      <c r="BN39" s="520">
        <v>0</v>
      </c>
      <c r="BO39" s="520">
        <v>0</v>
      </c>
      <c r="BP39" s="520">
        <v>0</v>
      </c>
      <c r="BQ39" s="520">
        <v>0</v>
      </c>
      <c r="BR39" s="520">
        <v>0</v>
      </c>
      <c r="BS39" s="520">
        <v>0</v>
      </c>
      <c r="BT39" s="520">
        <v>0</v>
      </c>
      <c r="BU39" s="520">
        <v>0</v>
      </c>
      <c r="BV39" s="520">
        <v>0</v>
      </c>
      <c r="BW39" s="520">
        <v>0</v>
      </c>
      <c r="BX39" s="520">
        <v>0</v>
      </c>
      <c r="BY39" s="520">
        <v>0</v>
      </c>
      <c r="BZ39" s="520">
        <v>0</v>
      </c>
      <c r="CA39" s="520">
        <v>0</v>
      </c>
      <c r="CB39" s="520">
        <v>0</v>
      </c>
      <c r="CC39" s="520">
        <v>0</v>
      </c>
      <c r="CD39" s="520">
        <v>108721.06080000002</v>
      </c>
      <c r="CE39" s="520">
        <v>108721.06080000002</v>
      </c>
      <c r="CF39" s="520">
        <v>0</v>
      </c>
      <c r="CG39" s="520">
        <v>0</v>
      </c>
      <c r="CH39" s="520">
        <v>0</v>
      </c>
      <c r="CI39" s="520">
        <v>0</v>
      </c>
      <c r="CJ39" s="520">
        <v>0</v>
      </c>
      <c r="CK39" s="520">
        <v>0</v>
      </c>
      <c r="CL39" s="520">
        <f t="shared" si="6"/>
        <v>108721.06080000002</v>
      </c>
      <c r="CM39" s="521">
        <f t="shared" si="7"/>
        <v>108721.06080000002</v>
      </c>
      <c r="CN39" s="522">
        <v>5080799.9999999991</v>
      </c>
      <c r="CO39" s="522">
        <v>5080799.9999999991</v>
      </c>
      <c r="CP39" s="522">
        <v>5185920</v>
      </c>
      <c r="CQ39" s="243" t="s">
        <v>874</v>
      </c>
      <c r="CR39" s="103">
        <v>1.45</v>
      </c>
      <c r="CS39" s="523">
        <v>1.45</v>
      </c>
      <c r="CT39" s="104">
        <v>1.48</v>
      </c>
      <c r="CU39" s="524"/>
      <c r="CV39" s="524"/>
      <c r="CW39" s="524"/>
      <c r="CX39" s="525"/>
      <c r="CY39" s="526">
        <v>11.218259618836612</v>
      </c>
      <c r="CZ39" s="527">
        <v>10.781505948877287</v>
      </c>
      <c r="DA39" s="528">
        <v>7.524279415297809E-2</v>
      </c>
      <c r="DB39" s="529">
        <v>7.0921744239259413E-2</v>
      </c>
      <c r="DC39" s="530" t="s">
        <v>2316</v>
      </c>
      <c r="DD39" s="225"/>
      <c r="DE39" s="524"/>
      <c r="DF39" s="524"/>
      <c r="DG39" s="531"/>
      <c r="DH39" s="532"/>
      <c r="DI39" s="64">
        <v>0</v>
      </c>
      <c r="DJ39" s="64">
        <v>0</v>
      </c>
      <c r="DK39" s="64">
        <v>0</v>
      </c>
      <c r="DL39" s="534">
        <f t="shared" si="8"/>
        <v>0</v>
      </c>
    </row>
    <row r="40" spans="1:116" ht="43.5" customHeight="1" x14ac:dyDescent="0.25">
      <c r="A40" s="356" t="s">
        <v>7</v>
      </c>
      <c r="B40" s="65" t="s">
        <v>96</v>
      </c>
      <c r="C40" s="65" t="s">
        <v>175</v>
      </c>
      <c r="D40" s="64" t="s">
        <v>2317</v>
      </c>
      <c r="E40" s="64" t="s">
        <v>177</v>
      </c>
      <c r="F40" s="64" t="s">
        <v>893</v>
      </c>
      <c r="G40" s="18" t="s">
        <v>177</v>
      </c>
      <c r="H40" s="35" t="s">
        <v>866</v>
      </c>
      <c r="I40" s="28" t="s">
        <v>2287</v>
      </c>
      <c r="J40" s="498">
        <v>2.2480633841597975</v>
      </c>
      <c r="K40" s="498">
        <v>0.76969696809600008</v>
      </c>
      <c r="L40" s="499">
        <v>101</v>
      </c>
      <c r="M40" s="512">
        <v>0</v>
      </c>
      <c r="N40" s="513">
        <v>0</v>
      </c>
      <c r="O40" s="513">
        <v>0</v>
      </c>
      <c r="P40" s="513">
        <v>0</v>
      </c>
      <c r="Q40" s="513">
        <v>0</v>
      </c>
      <c r="R40" s="513">
        <v>0</v>
      </c>
      <c r="S40" s="513">
        <v>0</v>
      </c>
      <c r="T40" s="513">
        <v>0</v>
      </c>
      <c r="U40" s="513">
        <v>0</v>
      </c>
      <c r="V40" s="513">
        <v>0</v>
      </c>
      <c r="W40" s="513">
        <v>0</v>
      </c>
      <c r="X40" s="513">
        <v>0</v>
      </c>
      <c r="Y40" s="513">
        <v>0</v>
      </c>
      <c r="Z40" s="513">
        <v>0</v>
      </c>
      <c r="AA40" s="513">
        <v>0</v>
      </c>
      <c r="AB40" s="513">
        <v>0</v>
      </c>
      <c r="AC40" s="513">
        <v>0</v>
      </c>
      <c r="AD40" s="513">
        <v>0</v>
      </c>
      <c r="AE40" s="513">
        <v>0</v>
      </c>
      <c r="AF40" s="513">
        <v>0</v>
      </c>
      <c r="AG40" s="513">
        <v>0</v>
      </c>
      <c r="AH40" s="513">
        <f t="shared" si="0"/>
        <v>0</v>
      </c>
      <c r="AI40" s="513">
        <v>0</v>
      </c>
      <c r="AJ40" s="513">
        <v>0</v>
      </c>
      <c r="AK40" s="513">
        <f t="shared" si="1"/>
        <v>0</v>
      </c>
      <c r="AL40" s="513">
        <f t="shared" si="2"/>
        <v>0</v>
      </c>
      <c r="AM40" s="513">
        <v>0</v>
      </c>
      <c r="AN40" s="513">
        <v>0</v>
      </c>
      <c r="AO40" s="513">
        <v>0</v>
      </c>
      <c r="AP40" s="513">
        <v>0</v>
      </c>
      <c r="AQ40" s="513">
        <v>0</v>
      </c>
      <c r="AR40" s="513">
        <v>0</v>
      </c>
      <c r="AS40" s="513">
        <v>0</v>
      </c>
      <c r="AT40" s="513">
        <v>0</v>
      </c>
      <c r="AU40" s="513">
        <v>0</v>
      </c>
      <c r="AV40" s="513">
        <v>0</v>
      </c>
      <c r="AW40" s="513">
        <v>0</v>
      </c>
      <c r="AX40" s="513">
        <v>0</v>
      </c>
      <c r="AY40" s="513">
        <v>0</v>
      </c>
      <c r="AZ40" s="513">
        <v>0</v>
      </c>
      <c r="BA40" s="513">
        <v>0</v>
      </c>
      <c r="BB40" s="513">
        <v>0</v>
      </c>
      <c r="BC40" s="513">
        <v>0</v>
      </c>
      <c r="BD40" s="513">
        <v>0</v>
      </c>
      <c r="BE40" s="513">
        <v>0</v>
      </c>
      <c r="BF40" s="513">
        <v>0</v>
      </c>
      <c r="BG40" s="513">
        <v>0</v>
      </c>
      <c r="BH40" s="513">
        <v>0</v>
      </c>
      <c r="BI40" s="513">
        <v>0</v>
      </c>
      <c r="BJ40" s="513">
        <v>0</v>
      </c>
      <c r="BK40" s="241">
        <f t="shared" si="3"/>
        <v>0</v>
      </c>
      <c r="BL40" s="22">
        <f t="shared" si="4"/>
        <v>0</v>
      </c>
      <c r="BM40" s="519">
        <f t="shared" si="5"/>
        <v>0</v>
      </c>
      <c r="BN40" s="520">
        <v>0</v>
      </c>
      <c r="BO40" s="520">
        <v>0</v>
      </c>
      <c r="BP40" s="520">
        <v>0</v>
      </c>
      <c r="BQ40" s="520">
        <v>0</v>
      </c>
      <c r="BR40" s="520">
        <v>0</v>
      </c>
      <c r="BS40" s="520">
        <v>0</v>
      </c>
      <c r="BT40" s="520">
        <v>0</v>
      </c>
      <c r="BU40" s="520">
        <v>0</v>
      </c>
      <c r="BV40" s="520">
        <v>0</v>
      </c>
      <c r="BW40" s="520">
        <v>0</v>
      </c>
      <c r="BX40" s="520">
        <v>0</v>
      </c>
      <c r="BY40" s="520">
        <v>0</v>
      </c>
      <c r="BZ40" s="520">
        <v>0</v>
      </c>
      <c r="CA40" s="520">
        <v>0</v>
      </c>
      <c r="CB40" s="520">
        <v>0</v>
      </c>
      <c r="CC40" s="520">
        <v>0</v>
      </c>
      <c r="CD40" s="520">
        <v>0</v>
      </c>
      <c r="CE40" s="520">
        <v>0</v>
      </c>
      <c r="CF40" s="520">
        <v>0</v>
      </c>
      <c r="CG40" s="520">
        <v>0</v>
      </c>
      <c r="CH40" s="520">
        <v>0</v>
      </c>
      <c r="CI40" s="520">
        <v>0</v>
      </c>
      <c r="CJ40" s="520">
        <v>0</v>
      </c>
      <c r="CK40" s="520">
        <v>0</v>
      </c>
      <c r="CL40" s="520">
        <f t="shared" si="6"/>
        <v>0</v>
      </c>
      <c r="CM40" s="521">
        <f t="shared" si="7"/>
        <v>0</v>
      </c>
      <c r="CN40" s="522">
        <v>1296480</v>
      </c>
      <c r="CO40" s="522">
        <v>1296480</v>
      </c>
      <c r="CP40" s="522">
        <v>1681920</v>
      </c>
      <c r="CQ40" s="243" t="s">
        <v>874</v>
      </c>
      <c r="CR40" s="103">
        <v>0.37</v>
      </c>
      <c r="CS40" s="523">
        <v>0.37</v>
      </c>
      <c r="CT40" s="104">
        <v>0.48</v>
      </c>
      <c r="CU40" s="524"/>
      <c r="CV40" s="524"/>
      <c r="CW40" s="524"/>
      <c r="CX40" s="525"/>
      <c r="CY40" s="526">
        <v>62.092803030303031</v>
      </c>
      <c r="CZ40" s="527">
        <v>62.092803030303031</v>
      </c>
      <c r="DA40" s="528">
        <v>0.52462121212121204</v>
      </c>
      <c r="DB40" s="529">
        <v>0.52462121212121204</v>
      </c>
      <c r="DC40" s="530" t="s">
        <v>2303</v>
      </c>
      <c r="DD40" s="225"/>
      <c r="DE40" s="524"/>
      <c r="DF40" s="524"/>
      <c r="DG40" s="531"/>
      <c r="DH40" s="532"/>
      <c r="DI40" s="64">
        <v>0</v>
      </c>
      <c r="DJ40" s="64">
        <v>0</v>
      </c>
      <c r="DK40" s="64">
        <v>0</v>
      </c>
      <c r="DL40" s="534">
        <f t="shared" si="8"/>
        <v>0</v>
      </c>
    </row>
    <row r="41" spans="1:116" ht="43.5" customHeight="1" x14ac:dyDescent="0.25">
      <c r="A41" s="356" t="s">
        <v>7</v>
      </c>
      <c r="B41" s="65" t="s">
        <v>96</v>
      </c>
      <c r="C41" s="65" t="s">
        <v>175</v>
      </c>
      <c r="D41" s="64" t="s">
        <v>2317</v>
      </c>
      <c r="E41" s="64" t="s">
        <v>177</v>
      </c>
      <c r="F41" s="64" t="s">
        <v>894</v>
      </c>
      <c r="G41" s="18" t="s">
        <v>177</v>
      </c>
      <c r="H41" s="35" t="s">
        <v>866</v>
      </c>
      <c r="I41" s="28" t="s">
        <v>2287</v>
      </c>
      <c r="J41" s="498">
        <v>2.6947939284479623</v>
      </c>
      <c r="K41" s="498">
        <v>6.2725378657409996</v>
      </c>
      <c r="L41" s="499">
        <v>693.8</v>
      </c>
      <c r="M41" s="512">
        <v>0</v>
      </c>
      <c r="N41" s="513">
        <v>0</v>
      </c>
      <c r="O41" s="513">
        <v>0</v>
      </c>
      <c r="P41" s="513">
        <v>0</v>
      </c>
      <c r="Q41" s="513">
        <v>0</v>
      </c>
      <c r="R41" s="513">
        <v>0</v>
      </c>
      <c r="S41" s="513">
        <v>0</v>
      </c>
      <c r="T41" s="513">
        <v>0</v>
      </c>
      <c r="U41" s="513">
        <v>0</v>
      </c>
      <c r="V41" s="513">
        <v>0</v>
      </c>
      <c r="W41" s="513">
        <v>0</v>
      </c>
      <c r="X41" s="513">
        <v>0</v>
      </c>
      <c r="Y41" s="513">
        <v>0</v>
      </c>
      <c r="Z41" s="513">
        <v>0</v>
      </c>
      <c r="AA41" s="513">
        <v>0</v>
      </c>
      <c r="AB41" s="513">
        <v>0</v>
      </c>
      <c r="AC41" s="513">
        <v>15</v>
      </c>
      <c r="AD41" s="513">
        <v>15</v>
      </c>
      <c r="AE41" s="513">
        <v>0</v>
      </c>
      <c r="AF41" s="513">
        <v>0</v>
      </c>
      <c r="AG41" s="513">
        <v>0</v>
      </c>
      <c r="AH41" s="513">
        <f t="shared" si="0"/>
        <v>0</v>
      </c>
      <c r="AI41" s="513">
        <v>0</v>
      </c>
      <c r="AJ41" s="513">
        <v>0</v>
      </c>
      <c r="AK41" s="513">
        <f t="shared" si="1"/>
        <v>15</v>
      </c>
      <c r="AL41" s="513">
        <f t="shared" si="2"/>
        <v>15</v>
      </c>
      <c r="AM41" s="513">
        <v>0</v>
      </c>
      <c r="AN41" s="513">
        <v>0</v>
      </c>
      <c r="AO41" s="513">
        <v>0</v>
      </c>
      <c r="AP41" s="513">
        <v>0</v>
      </c>
      <c r="AQ41" s="513">
        <v>0</v>
      </c>
      <c r="AR41" s="513">
        <v>0</v>
      </c>
      <c r="AS41" s="513">
        <v>0</v>
      </c>
      <c r="AT41" s="513">
        <v>0</v>
      </c>
      <c r="AU41" s="513">
        <v>0</v>
      </c>
      <c r="AV41" s="513">
        <v>0</v>
      </c>
      <c r="AW41" s="513">
        <v>0</v>
      </c>
      <c r="AX41" s="513">
        <v>0</v>
      </c>
      <c r="AY41" s="513">
        <v>0</v>
      </c>
      <c r="AZ41" s="513">
        <v>0</v>
      </c>
      <c r="BA41" s="513">
        <v>0</v>
      </c>
      <c r="BB41" s="513">
        <v>0</v>
      </c>
      <c r="BC41" s="513">
        <v>170.87</v>
      </c>
      <c r="BD41" s="513">
        <v>170.87</v>
      </c>
      <c r="BE41" s="513">
        <v>0</v>
      </c>
      <c r="BF41" s="513">
        <v>0</v>
      </c>
      <c r="BG41" s="513">
        <v>0</v>
      </c>
      <c r="BH41" s="513">
        <v>0</v>
      </c>
      <c r="BI41" s="513">
        <v>0</v>
      </c>
      <c r="BJ41" s="513">
        <v>0</v>
      </c>
      <c r="BK41" s="241">
        <f t="shared" si="3"/>
        <v>170.87</v>
      </c>
      <c r="BL41" s="22">
        <f t="shared" si="4"/>
        <v>170.87</v>
      </c>
      <c r="BM41" s="519">
        <f t="shared" si="5"/>
        <v>0.13245736434108527</v>
      </c>
      <c r="BN41" s="520">
        <v>0</v>
      </c>
      <c r="BO41" s="520">
        <v>0</v>
      </c>
      <c r="BP41" s="520">
        <v>0</v>
      </c>
      <c r="BQ41" s="520">
        <v>0</v>
      </c>
      <c r="BR41" s="520">
        <v>0</v>
      </c>
      <c r="BS41" s="520">
        <v>0</v>
      </c>
      <c r="BT41" s="520">
        <v>0</v>
      </c>
      <c r="BU41" s="520">
        <v>0</v>
      </c>
      <c r="BV41" s="520">
        <v>0</v>
      </c>
      <c r="BW41" s="520">
        <v>0</v>
      </c>
      <c r="BX41" s="520">
        <v>0</v>
      </c>
      <c r="BY41" s="520">
        <v>0</v>
      </c>
      <c r="BZ41" s="520">
        <v>0</v>
      </c>
      <c r="CA41" s="520">
        <v>0</v>
      </c>
      <c r="CB41" s="520">
        <v>0</v>
      </c>
      <c r="CC41" s="520">
        <v>0</v>
      </c>
      <c r="CD41" s="520">
        <v>200574.04080000002</v>
      </c>
      <c r="CE41" s="520">
        <v>200574.04080000002</v>
      </c>
      <c r="CF41" s="520">
        <v>0</v>
      </c>
      <c r="CG41" s="520">
        <v>0</v>
      </c>
      <c r="CH41" s="520">
        <v>0</v>
      </c>
      <c r="CI41" s="520">
        <v>0</v>
      </c>
      <c r="CJ41" s="520">
        <v>0</v>
      </c>
      <c r="CK41" s="520">
        <v>0</v>
      </c>
      <c r="CL41" s="520">
        <f t="shared" si="6"/>
        <v>200574.04080000002</v>
      </c>
      <c r="CM41" s="521">
        <f t="shared" si="7"/>
        <v>200574.04080000002</v>
      </c>
      <c r="CN41" s="522">
        <v>4344960</v>
      </c>
      <c r="CO41" s="522">
        <v>4344960</v>
      </c>
      <c r="CP41" s="522">
        <v>4520160</v>
      </c>
      <c r="CQ41" s="243" t="s">
        <v>874</v>
      </c>
      <c r="CR41" s="103">
        <v>1.24</v>
      </c>
      <c r="CS41" s="523">
        <v>1.24</v>
      </c>
      <c r="CT41" s="104">
        <v>1.29</v>
      </c>
      <c r="CU41" s="524"/>
      <c r="CV41" s="524"/>
      <c r="CW41" s="524"/>
      <c r="CX41" s="525"/>
      <c r="CY41" s="526">
        <v>116.00671438822256</v>
      </c>
      <c r="CZ41" s="527">
        <v>115.98254595828712</v>
      </c>
      <c r="DA41" s="528">
        <v>0.71107779325624287</v>
      </c>
      <c r="DB41" s="529">
        <v>0.71106258504954745</v>
      </c>
      <c r="DC41" s="530" t="s">
        <v>2318</v>
      </c>
      <c r="DD41" s="225"/>
      <c r="DE41" s="524"/>
      <c r="DF41" s="524"/>
      <c r="DG41" s="531"/>
      <c r="DH41" s="532"/>
      <c r="DI41" s="64">
        <v>0</v>
      </c>
      <c r="DJ41" s="64">
        <v>0</v>
      </c>
      <c r="DK41" s="64">
        <v>0</v>
      </c>
      <c r="DL41" s="534">
        <f t="shared" si="8"/>
        <v>0</v>
      </c>
    </row>
    <row r="42" spans="1:116" ht="43.5" customHeight="1" x14ac:dyDescent="0.25">
      <c r="A42" s="356" t="s">
        <v>7</v>
      </c>
      <c r="B42" s="65" t="s">
        <v>96</v>
      </c>
      <c r="C42" s="65" t="s">
        <v>175</v>
      </c>
      <c r="D42" s="64" t="s">
        <v>2317</v>
      </c>
      <c r="E42" s="64" t="s">
        <v>177</v>
      </c>
      <c r="F42" s="64" t="s">
        <v>895</v>
      </c>
      <c r="G42" s="18" t="s">
        <v>177</v>
      </c>
      <c r="H42" s="35" t="s">
        <v>866</v>
      </c>
      <c r="I42" s="28" t="s">
        <v>2287</v>
      </c>
      <c r="J42" s="498">
        <v>2.7236152538859084</v>
      </c>
      <c r="K42" s="498">
        <v>5.8223484727380006</v>
      </c>
      <c r="L42" s="499">
        <v>706.4</v>
      </c>
      <c r="M42" s="512">
        <v>0</v>
      </c>
      <c r="N42" s="513">
        <v>0</v>
      </c>
      <c r="O42" s="513">
        <v>0</v>
      </c>
      <c r="P42" s="513">
        <v>0</v>
      </c>
      <c r="Q42" s="513">
        <v>0</v>
      </c>
      <c r="R42" s="513">
        <v>0</v>
      </c>
      <c r="S42" s="513">
        <v>0</v>
      </c>
      <c r="T42" s="513">
        <v>0</v>
      </c>
      <c r="U42" s="513">
        <v>0</v>
      </c>
      <c r="V42" s="513">
        <v>0</v>
      </c>
      <c r="W42" s="513">
        <v>0</v>
      </c>
      <c r="X42" s="513">
        <v>0</v>
      </c>
      <c r="Y42" s="513">
        <v>0</v>
      </c>
      <c r="Z42" s="513">
        <v>0</v>
      </c>
      <c r="AA42" s="513">
        <v>0</v>
      </c>
      <c r="AB42" s="513">
        <v>0</v>
      </c>
      <c r="AC42" s="513">
        <v>14</v>
      </c>
      <c r="AD42" s="513">
        <v>14</v>
      </c>
      <c r="AE42" s="513">
        <v>0</v>
      </c>
      <c r="AF42" s="513">
        <v>0</v>
      </c>
      <c r="AG42" s="513">
        <v>0</v>
      </c>
      <c r="AH42" s="513">
        <f t="shared" si="0"/>
        <v>0</v>
      </c>
      <c r="AI42" s="513">
        <v>0</v>
      </c>
      <c r="AJ42" s="513">
        <v>0</v>
      </c>
      <c r="AK42" s="513">
        <f t="shared" si="1"/>
        <v>14</v>
      </c>
      <c r="AL42" s="513">
        <f t="shared" si="2"/>
        <v>14</v>
      </c>
      <c r="AM42" s="513">
        <v>0</v>
      </c>
      <c r="AN42" s="513">
        <v>0</v>
      </c>
      <c r="AO42" s="513">
        <v>0</v>
      </c>
      <c r="AP42" s="513">
        <v>0</v>
      </c>
      <c r="AQ42" s="513">
        <v>0</v>
      </c>
      <c r="AR42" s="513">
        <v>0</v>
      </c>
      <c r="AS42" s="513">
        <v>0</v>
      </c>
      <c r="AT42" s="513">
        <v>0</v>
      </c>
      <c r="AU42" s="513">
        <v>0</v>
      </c>
      <c r="AV42" s="513">
        <v>0</v>
      </c>
      <c r="AW42" s="513">
        <v>0</v>
      </c>
      <c r="AX42" s="513">
        <v>0</v>
      </c>
      <c r="AY42" s="513">
        <v>0</v>
      </c>
      <c r="AZ42" s="513">
        <v>0</v>
      </c>
      <c r="BA42" s="513">
        <v>0</v>
      </c>
      <c r="BB42" s="513">
        <v>0</v>
      </c>
      <c r="BC42" s="513">
        <v>73.17</v>
      </c>
      <c r="BD42" s="513">
        <v>73.17</v>
      </c>
      <c r="BE42" s="513">
        <v>0</v>
      </c>
      <c r="BF42" s="513">
        <v>0</v>
      </c>
      <c r="BG42" s="513">
        <v>0</v>
      </c>
      <c r="BH42" s="513">
        <v>0</v>
      </c>
      <c r="BI42" s="513">
        <v>0</v>
      </c>
      <c r="BJ42" s="513">
        <v>0</v>
      </c>
      <c r="BK42" s="241">
        <f t="shared" si="3"/>
        <v>73.17</v>
      </c>
      <c r="BL42" s="22">
        <f t="shared" si="4"/>
        <v>73.17</v>
      </c>
      <c r="BM42" s="519">
        <f t="shared" si="5"/>
        <v>4.690384615384615E-2</v>
      </c>
      <c r="BN42" s="520">
        <v>0</v>
      </c>
      <c r="BO42" s="520">
        <v>0</v>
      </c>
      <c r="BP42" s="520">
        <v>0</v>
      </c>
      <c r="BQ42" s="520">
        <v>0</v>
      </c>
      <c r="BR42" s="520">
        <v>0</v>
      </c>
      <c r="BS42" s="520">
        <v>0</v>
      </c>
      <c r="BT42" s="520">
        <v>0</v>
      </c>
      <c r="BU42" s="520">
        <v>0</v>
      </c>
      <c r="BV42" s="520">
        <v>0</v>
      </c>
      <c r="BW42" s="520">
        <v>0</v>
      </c>
      <c r="BX42" s="520">
        <v>0</v>
      </c>
      <c r="BY42" s="520">
        <v>0</v>
      </c>
      <c r="BZ42" s="520">
        <v>0</v>
      </c>
      <c r="CA42" s="520">
        <v>0</v>
      </c>
      <c r="CB42" s="520">
        <v>0</v>
      </c>
      <c r="CC42" s="520">
        <v>0</v>
      </c>
      <c r="CD42" s="520">
        <v>85889.872800000012</v>
      </c>
      <c r="CE42" s="520">
        <v>85889.872800000012</v>
      </c>
      <c r="CF42" s="520">
        <v>0</v>
      </c>
      <c r="CG42" s="520">
        <v>0</v>
      </c>
      <c r="CH42" s="520">
        <v>0</v>
      </c>
      <c r="CI42" s="520">
        <v>0</v>
      </c>
      <c r="CJ42" s="520">
        <v>0</v>
      </c>
      <c r="CK42" s="520">
        <v>0</v>
      </c>
      <c r="CL42" s="520">
        <f t="shared" si="6"/>
        <v>85889.872800000012</v>
      </c>
      <c r="CM42" s="521">
        <f t="shared" si="7"/>
        <v>85889.872800000012</v>
      </c>
      <c r="CN42" s="522">
        <v>3013440</v>
      </c>
      <c r="CO42" s="522">
        <v>3013440</v>
      </c>
      <c r="CP42" s="522">
        <v>5466240.0000000009</v>
      </c>
      <c r="CQ42" s="243" t="s">
        <v>874</v>
      </c>
      <c r="CR42" s="103">
        <v>0.86</v>
      </c>
      <c r="CS42" s="523">
        <v>0.86</v>
      </c>
      <c r="CT42" s="104">
        <v>1.56</v>
      </c>
      <c r="CU42" s="524"/>
      <c r="CV42" s="524"/>
      <c r="CW42" s="524"/>
      <c r="CX42" s="525"/>
      <c r="CY42" s="526">
        <v>5.9594725254371497</v>
      </c>
      <c r="CZ42" s="527">
        <v>4.5684322771395829</v>
      </c>
      <c r="DA42" s="528">
        <v>1.3569703177040893E-2</v>
      </c>
      <c r="DB42" s="529">
        <v>1.2625194428655144E-2</v>
      </c>
      <c r="DC42" s="530" t="s">
        <v>2301</v>
      </c>
      <c r="DD42" s="225"/>
      <c r="DE42" s="524"/>
      <c r="DF42" s="524"/>
      <c r="DG42" s="531"/>
      <c r="DH42" s="532"/>
      <c r="DI42" s="64">
        <v>0</v>
      </c>
      <c r="DJ42" s="64">
        <v>0</v>
      </c>
      <c r="DK42" s="64">
        <v>0</v>
      </c>
      <c r="DL42" s="534">
        <f t="shared" si="8"/>
        <v>0</v>
      </c>
    </row>
    <row r="43" spans="1:116" ht="43.5" customHeight="1" x14ac:dyDescent="0.25">
      <c r="A43" s="356" t="s">
        <v>7</v>
      </c>
      <c r="B43" s="65" t="s">
        <v>96</v>
      </c>
      <c r="C43" s="65" t="s">
        <v>175</v>
      </c>
      <c r="D43" s="64" t="s">
        <v>2317</v>
      </c>
      <c r="E43" s="64" t="s">
        <v>177</v>
      </c>
      <c r="F43" s="64" t="s">
        <v>896</v>
      </c>
      <c r="G43" s="18" t="s">
        <v>177</v>
      </c>
      <c r="H43" s="35" t="s">
        <v>866</v>
      </c>
      <c r="I43" s="28" t="s">
        <v>2287</v>
      </c>
      <c r="J43" s="498">
        <v>2.7668472420428274</v>
      </c>
      <c r="K43" s="498">
        <v>3.9469696887600003</v>
      </c>
      <c r="L43" s="499">
        <v>415</v>
      </c>
      <c r="M43" s="512">
        <v>0</v>
      </c>
      <c r="N43" s="513">
        <v>0</v>
      </c>
      <c r="O43" s="513">
        <v>0</v>
      </c>
      <c r="P43" s="513">
        <v>0</v>
      </c>
      <c r="Q43" s="513">
        <v>0</v>
      </c>
      <c r="R43" s="513">
        <v>0</v>
      </c>
      <c r="S43" s="513">
        <v>0</v>
      </c>
      <c r="T43" s="513">
        <v>0</v>
      </c>
      <c r="U43" s="513">
        <v>0</v>
      </c>
      <c r="V43" s="513">
        <v>0</v>
      </c>
      <c r="W43" s="513">
        <v>0</v>
      </c>
      <c r="X43" s="513">
        <v>0</v>
      </c>
      <c r="Y43" s="513">
        <v>0</v>
      </c>
      <c r="Z43" s="513">
        <v>0</v>
      </c>
      <c r="AA43" s="513">
        <v>0</v>
      </c>
      <c r="AB43" s="513">
        <v>0</v>
      </c>
      <c r="AC43" s="513">
        <v>6</v>
      </c>
      <c r="AD43" s="513">
        <v>6</v>
      </c>
      <c r="AE43" s="513">
        <v>0</v>
      </c>
      <c r="AF43" s="513">
        <v>0</v>
      </c>
      <c r="AG43" s="513">
        <v>0</v>
      </c>
      <c r="AH43" s="513">
        <f t="shared" si="0"/>
        <v>0</v>
      </c>
      <c r="AI43" s="513">
        <v>0</v>
      </c>
      <c r="AJ43" s="513">
        <v>0</v>
      </c>
      <c r="AK43" s="513">
        <f t="shared" si="1"/>
        <v>6</v>
      </c>
      <c r="AL43" s="513">
        <f t="shared" si="2"/>
        <v>6</v>
      </c>
      <c r="AM43" s="513">
        <v>0</v>
      </c>
      <c r="AN43" s="513">
        <v>0</v>
      </c>
      <c r="AO43" s="513">
        <v>0</v>
      </c>
      <c r="AP43" s="513">
        <v>0</v>
      </c>
      <c r="AQ43" s="513">
        <v>0</v>
      </c>
      <c r="AR43" s="513">
        <v>0</v>
      </c>
      <c r="AS43" s="513">
        <v>0</v>
      </c>
      <c r="AT43" s="513">
        <v>0</v>
      </c>
      <c r="AU43" s="513">
        <v>0</v>
      </c>
      <c r="AV43" s="513">
        <v>0</v>
      </c>
      <c r="AW43" s="513">
        <v>0</v>
      </c>
      <c r="AX43" s="513">
        <v>0</v>
      </c>
      <c r="AY43" s="513">
        <v>0</v>
      </c>
      <c r="AZ43" s="513">
        <v>0</v>
      </c>
      <c r="BA43" s="513">
        <v>0</v>
      </c>
      <c r="BB43" s="513">
        <v>0</v>
      </c>
      <c r="BC43" s="513">
        <v>31.74</v>
      </c>
      <c r="BD43" s="513">
        <v>31.74</v>
      </c>
      <c r="BE43" s="513">
        <v>0</v>
      </c>
      <c r="BF43" s="513">
        <v>0</v>
      </c>
      <c r="BG43" s="513">
        <v>0</v>
      </c>
      <c r="BH43" s="513">
        <v>0</v>
      </c>
      <c r="BI43" s="513">
        <v>0</v>
      </c>
      <c r="BJ43" s="513">
        <v>0</v>
      </c>
      <c r="BK43" s="241">
        <f t="shared" si="3"/>
        <v>31.74</v>
      </c>
      <c r="BL43" s="22">
        <f t="shared" si="4"/>
        <v>31.74</v>
      </c>
      <c r="BM43" s="519">
        <f t="shared" si="5"/>
        <v>2.36865671641791E-2</v>
      </c>
      <c r="BN43" s="520">
        <v>0</v>
      </c>
      <c r="BO43" s="520">
        <v>0</v>
      </c>
      <c r="BP43" s="520">
        <v>0</v>
      </c>
      <c r="BQ43" s="520">
        <v>0</v>
      </c>
      <c r="BR43" s="520">
        <v>0</v>
      </c>
      <c r="BS43" s="520">
        <v>0</v>
      </c>
      <c r="BT43" s="520">
        <v>0</v>
      </c>
      <c r="BU43" s="520">
        <v>0</v>
      </c>
      <c r="BV43" s="520">
        <v>0</v>
      </c>
      <c r="BW43" s="520">
        <v>0</v>
      </c>
      <c r="BX43" s="520">
        <v>0</v>
      </c>
      <c r="BY43" s="520">
        <v>0</v>
      </c>
      <c r="BZ43" s="520">
        <v>0</v>
      </c>
      <c r="CA43" s="520">
        <v>0</v>
      </c>
      <c r="CB43" s="520">
        <v>0</v>
      </c>
      <c r="CC43" s="520">
        <v>0</v>
      </c>
      <c r="CD43" s="520">
        <v>37257.681599999996</v>
      </c>
      <c r="CE43" s="520">
        <v>37257.681599999996</v>
      </c>
      <c r="CF43" s="520">
        <v>0</v>
      </c>
      <c r="CG43" s="520">
        <v>0</v>
      </c>
      <c r="CH43" s="520">
        <v>0</v>
      </c>
      <c r="CI43" s="520">
        <v>0</v>
      </c>
      <c r="CJ43" s="520">
        <v>0</v>
      </c>
      <c r="CK43" s="520">
        <v>0</v>
      </c>
      <c r="CL43" s="520">
        <f t="shared" si="6"/>
        <v>37257.681599999996</v>
      </c>
      <c r="CM43" s="521">
        <f t="shared" si="7"/>
        <v>37257.681599999996</v>
      </c>
      <c r="CN43" s="522">
        <v>4204800</v>
      </c>
      <c r="CO43" s="522">
        <v>4204800</v>
      </c>
      <c r="CP43" s="522">
        <v>4695360.0000000009</v>
      </c>
      <c r="CQ43" s="243" t="s">
        <v>874</v>
      </c>
      <c r="CR43" s="103">
        <v>1.2</v>
      </c>
      <c r="CS43" s="523">
        <v>1.2</v>
      </c>
      <c r="CT43" s="104">
        <v>1.34</v>
      </c>
      <c r="CU43" s="524"/>
      <c r="CV43" s="524"/>
      <c r="CW43" s="524"/>
      <c r="CX43" s="525"/>
      <c r="CY43" s="526">
        <v>189.63956168657259</v>
      </c>
      <c r="CZ43" s="527">
        <v>189.95938293468669</v>
      </c>
      <c r="DA43" s="528">
        <v>0.53609919599427702</v>
      </c>
      <c r="DB43" s="529">
        <v>0.53655434121662671</v>
      </c>
      <c r="DC43" s="530" t="s">
        <v>2319</v>
      </c>
      <c r="DD43" s="225"/>
      <c r="DE43" s="524"/>
      <c r="DF43" s="524"/>
      <c r="DG43" s="531"/>
      <c r="DH43" s="532"/>
      <c r="DI43" s="64">
        <v>0</v>
      </c>
      <c r="DJ43" s="64">
        <v>82530</v>
      </c>
      <c r="DK43" s="64">
        <v>14208</v>
      </c>
      <c r="DL43" s="534">
        <f t="shared" si="8"/>
        <v>32246</v>
      </c>
    </row>
    <row r="44" spans="1:116" ht="43.5" customHeight="1" x14ac:dyDescent="0.25">
      <c r="A44" s="356" t="s">
        <v>7</v>
      </c>
      <c r="B44" s="65" t="s">
        <v>96</v>
      </c>
      <c r="C44" s="65" t="s">
        <v>175</v>
      </c>
      <c r="D44" s="64" t="s">
        <v>2317</v>
      </c>
      <c r="E44" s="64" t="s">
        <v>177</v>
      </c>
      <c r="F44" s="64" t="s">
        <v>897</v>
      </c>
      <c r="G44" s="18" t="s">
        <v>177</v>
      </c>
      <c r="H44" s="35" t="s">
        <v>866</v>
      </c>
      <c r="I44" s="28" t="s">
        <v>2287</v>
      </c>
      <c r="J44" s="498">
        <v>2.370554017271068</v>
      </c>
      <c r="K44" s="498">
        <v>2.0106060564240003</v>
      </c>
      <c r="L44" s="499">
        <v>97.4</v>
      </c>
      <c r="M44" s="512">
        <v>0</v>
      </c>
      <c r="N44" s="513">
        <v>0</v>
      </c>
      <c r="O44" s="513">
        <v>0</v>
      </c>
      <c r="P44" s="513">
        <v>0</v>
      </c>
      <c r="Q44" s="513">
        <v>0</v>
      </c>
      <c r="R44" s="513">
        <v>0</v>
      </c>
      <c r="S44" s="513">
        <v>0</v>
      </c>
      <c r="T44" s="513">
        <v>0</v>
      </c>
      <c r="U44" s="513">
        <v>0</v>
      </c>
      <c r="V44" s="513">
        <v>0</v>
      </c>
      <c r="W44" s="513">
        <v>0</v>
      </c>
      <c r="X44" s="513">
        <v>0</v>
      </c>
      <c r="Y44" s="513">
        <v>0</v>
      </c>
      <c r="Z44" s="513">
        <v>0</v>
      </c>
      <c r="AA44" s="513">
        <v>0</v>
      </c>
      <c r="AB44" s="513">
        <v>0</v>
      </c>
      <c r="AC44" s="513">
        <v>4</v>
      </c>
      <c r="AD44" s="513">
        <v>4</v>
      </c>
      <c r="AE44" s="513">
        <v>0</v>
      </c>
      <c r="AF44" s="513">
        <v>0</v>
      </c>
      <c r="AG44" s="513">
        <v>0</v>
      </c>
      <c r="AH44" s="513">
        <f t="shared" si="0"/>
        <v>0</v>
      </c>
      <c r="AI44" s="513">
        <v>0</v>
      </c>
      <c r="AJ44" s="513">
        <v>0</v>
      </c>
      <c r="AK44" s="513">
        <f t="shared" si="1"/>
        <v>4</v>
      </c>
      <c r="AL44" s="513">
        <f t="shared" si="2"/>
        <v>4</v>
      </c>
      <c r="AM44" s="513">
        <v>0</v>
      </c>
      <c r="AN44" s="513">
        <v>0</v>
      </c>
      <c r="AO44" s="513">
        <v>0</v>
      </c>
      <c r="AP44" s="513">
        <v>0</v>
      </c>
      <c r="AQ44" s="513">
        <v>0</v>
      </c>
      <c r="AR44" s="513">
        <v>0</v>
      </c>
      <c r="AS44" s="513">
        <v>0</v>
      </c>
      <c r="AT44" s="513">
        <v>0</v>
      </c>
      <c r="AU44" s="513">
        <v>0</v>
      </c>
      <c r="AV44" s="513">
        <v>0</v>
      </c>
      <c r="AW44" s="513">
        <v>0</v>
      </c>
      <c r="AX44" s="513">
        <v>0</v>
      </c>
      <c r="AY44" s="513">
        <v>0</v>
      </c>
      <c r="AZ44" s="513">
        <v>0</v>
      </c>
      <c r="BA44" s="513">
        <v>0</v>
      </c>
      <c r="BB44" s="513">
        <v>0</v>
      </c>
      <c r="BC44" s="513">
        <v>25.45</v>
      </c>
      <c r="BD44" s="513">
        <v>25.45</v>
      </c>
      <c r="BE44" s="513">
        <v>0</v>
      </c>
      <c r="BF44" s="513">
        <v>0</v>
      </c>
      <c r="BG44" s="513">
        <v>0</v>
      </c>
      <c r="BH44" s="513">
        <v>0</v>
      </c>
      <c r="BI44" s="513">
        <v>0</v>
      </c>
      <c r="BJ44" s="513">
        <v>0</v>
      </c>
      <c r="BK44" s="241">
        <f t="shared" si="3"/>
        <v>25.45</v>
      </c>
      <c r="BL44" s="22">
        <f t="shared" si="4"/>
        <v>25.45</v>
      </c>
      <c r="BM44" s="519">
        <f t="shared" si="5"/>
        <v>3.6357142857142859E-2</v>
      </c>
      <c r="BN44" s="520">
        <v>0</v>
      </c>
      <c r="BO44" s="520">
        <v>0</v>
      </c>
      <c r="BP44" s="520">
        <v>0</v>
      </c>
      <c r="BQ44" s="520">
        <v>0</v>
      </c>
      <c r="BR44" s="520">
        <v>0</v>
      </c>
      <c r="BS44" s="520">
        <v>0</v>
      </c>
      <c r="BT44" s="520">
        <v>0</v>
      </c>
      <c r="BU44" s="520">
        <v>0</v>
      </c>
      <c r="BV44" s="520">
        <v>0</v>
      </c>
      <c r="BW44" s="520">
        <v>0</v>
      </c>
      <c r="BX44" s="520">
        <v>0</v>
      </c>
      <c r="BY44" s="520">
        <v>0</v>
      </c>
      <c r="BZ44" s="520">
        <v>0</v>
      </c>
      <c r="CA44" s="520">
        <v>0</v>
      </c>
      <c r="CB44" s="520">
        <v>0</v>
      </c>
      <c r="CC44" s="520">
        <v>0</v>
      </c>
      <c r="CD44" s="520">
        <v>29874.228000000003</v>
      </c>
      <c r="CE44" s="520">
        <v>29874.228000000003</v>
      </c>
      <c r="CF44" s="520">
        <v>0</v>
      </c>
      <c r="CG44" s="520">
        <v>0</v>
      </c>
      <c r="CH44" s="520">
        <v>0</v>
      </c>
      <c r="CI44" s="520">
        <v>0</v>
      </c>
      <c r="CJ44" s="520">
        <v>0</v>
      </c>
      <c r="CK44" s="520">
        <v>0</v>
      </c>
      <c r="CL44" s="520">
        <f t="shared" si="6"/>
        <v>29874.228000000003</v>
      </c>
      <c r="CM44" s="521">
        <f t="shared" si="7"/>
        <v>29874.228000000003</v>
      </c>
      <c r="CN44" s="522">
        <v>1857120.0000000002</v>
      </c>
      <c r="CO44" s="522">
        <v>1857120.0000000002</v>
      </c>
      <c r="CP44" s="522">
        <v>2452799.9999999995</v>
      </c>
      <c r="CQ44" s="243" t="s">
        <v>874</v>
      </c>
      <c r="CR44" s="103">
        <v>0.53</v>
      </c>
      <c r="CS44" s="523">
        <v>0.53</v>
      </c>
      <c r="CT44" s="104">
        <v>0.7</v>
      </c>
      <c r="CU44" s="524"/>
      <c r="CV44" s="524"/>
      <c r="CW44" s="524"/>
      <c r="CX44" s="525"/>
      <c r="CY44" s="526">
        <v>0.11784511784511799</v>
      </c>
      <c r="CZ44" s="527">
        <v>0.11784511784511799</v>
      </c>
      <c r="DA44" s="528">
        <v>3.3670033670033669E-3</v>
      </c>
      <c r="DB44" s="529">
        <v>3.3670033670033669E-3</v>
      </c>
      <c r="DC44" s="530" t="s">
        <v>2320</v>
      </c>
      <c r="DD44" s="225"/>
      <c r="DE44" s="524"/>
      <c r="DF44" s="524"/>
      <c r="DG44" s="531"/>
      <c r="DH44" s="532"/>
      <c r="DI44" s="64">
        <v>0</v>
      </c>
      <c r="DJ44" s="64">
        <v>0</v>
      </c>
      <c r="DK44" s="64">
        <v>0</v>
      </c>
      <c r="DL44" s="534">
        <f t="shared" si="8"/>
        <v>0</v>
      </c>
    </row>
    <row r="45" spans="1:116" ht="43.5" customHeight="1" x14ac:dyDescent="0.25">
      <c r="A45" s="356" t="s">
        <v>7</v>
      </c>
      <c r="B45" s="65" t="s">
        <v>96</v>
      </c>
      <c r="C45" s="65" t="s">
        <v>175</v>
      </c>
      <c r="D45" s="64" t="s">
        <v>2321</v>
      </c>
      <c r="E45" s="64" t="s">
        <v>187</v>
      </c>
      <c r="F45" s="64" t="s">
        <v>898</v>
      </c>
      <c r="G45" s="18" t="s">
        <v>899</v>
      </c>
      <c r="H45" s="35" t="s">
        <v>860</v>
      </c>
      <c r="I45" s="28" t="s">
        <v>2322</v>
      </c>
      <c r="J45" s="498">
        <v>11.8</v>
      </c>
      <c r="K45" s="498">
        <v>17.764583296383002</v>
      </c>
      <c r="L45" s="499">
        <v>1380.5</v>
      </c>
      <c r="M45" s="512">
        <v>0</v>
      </c>
      <c r="N45" s="513">
        <v>0</v>
      </c>
      <c r="O45" s="513">
        <v>0</v>
      </c>
      <c r="P45" s="513">
        <v>0</v>
      </c>
      <c r="Q45" s="513">
        <v>0</v>
      </c>
      <c r="R45" s="513">
        <v>0</v>
      </c>
      <c r="S45" s="513">
        <v>0</v>
      </c>
      <c r="T45" s="513">
        <v>0</v>
      </c>
      <c r="U45" s="513">
        <v>0</v>
      </c>
      <c r="V45" s="513">
        <v>0</v>
      </c>
      <c r="W45" s="513">
        <v>0</v>
      </c>
      <c r="X45" s="513">
        <v>0</v>
      </c>
      <c r="Y45" s="513">
        <v>0</v>
      </c>
      <c r="Z45" s="513">
        <v>0</v>
      </c>
      <c r="AA45" s="513">
        <v>0</v>
      </c>
      <c r="AB45" s="513">
        <v>0</v>
      </c>
      <c r="AC45" s="513">
        <v>53</v>
      </c>
      <c r="AD45" s="513">
        <v>52</v>
      </c>
      <c r="AE45" s="513">
        <v>0</v>
      </c>
      <c r="AF45" s="513">
        <v>0</v>
      </c>
      <c r="AG45" s="513">
        <v>0</v>
      </c>
      <c r="AH45" s="513">
        <f t="shared" si="0"/>
        <v>0</v>
      </c>
      <c r="AI45" s="513">
        <v>0</v>
      </c>
      <c r="AJ45" s="513">
        <v>0</v>
      </c>
      <c r="AK45" s="513">
        <f t="shared" si="1"/>
        <v>53</v>
      </c>
      <c r="AL45" s="513">
        <f t="shared" si="2"/>
        <v>52</v>
      </c>
      <c r="AM45" s="513">
        <v>0</v>
      </c>
      <c r="AN45" s="513">
        <v>0</v>
      </c>
      <c r="AO45" s="513">
        <v>0</v>
      </c>
      <c r="AP45" s="513">
        <v>0</v>
      </c>
      <c r="AQ45" s="513">
        <v>0</v>
      </c>
      <c r="AR45" s="513">
        <v>0</v>
      </c>
      <c r="AS45" s="513">
        <v>0</v>
      </c>
      <c r="AT45" s="513">
        <v>0</v>
      </c>
      <c r="AU45" s="513">
        <v>0</v>
      </c>
      <c r="AV45" s="513">
        <v>0</v>
      </c>
      <c r="AW45" s="513">
        <v>0</v>
      </c>
      <c r="AX45" s="513">
        <v>0</v>
      </c>
      <c r="AY45" s="513">
        <v>0</v>
      </c>
      <c r="AZ45" s="513">
        <v>0</v>
      </c>
      <c r="BA45" s="513">
        <v>0</v>
      </c>
      <c r="BB45" s="513">
        <v>0</v>
      </c>
      <c r="BC45" s="513">
        <v>5186.47</v>
      </c>
      <c r="BD45" s="513">
        <v>4194.7</v>
      </c>
      <c r="BE45" s="513">
        <v>0</v>
      </c>
      <c r="BF45" s="513">
        <v>0</v>
      </c>
      <c r="BG45" s="513">
        <v>0</v>
      </c>
      <c r="BH45" s="513">
        <v>0</v>
      </c>
      <c r="BI45" s="513">
        <v>0</v>
      </c>
      <c r="BJ45" s="513">
        <v>0</v>
      </c>
      <c r="BK45" s="241">
        <f t="shared" si="3"/>
        <v>5186.47</v>
      </c>
      <c r="BL45" s="22">
        <f t="shared" si="4"/>
        <v>4194.7</v>
      </c>
      <c r="BM45" s="519">
        <f t="shared" si="5"/>
        <v>0.49394952380952378</v>
      </c>
      <c r="BN45" s="520">
        <v>0</v>
      </c>
      <c r="BO45" s="520">
        <v>0</v>
      </c>
      <c r="BP45" s="520">
        <v>0</v>
      </c>
      <c r="BQ45" s="520">
        <v>0</v>
      </c>
      <c r="BR45" s="520">
        <v>0</v>
      </c>
      <c r="BS45" s="520">
        <v>0</v>
      </c>
      <c r="BT45" s="520">
        <v>0</v>
      </c>
      <c r="BU45" s="520">
        <v>0</v>
      </c>
      <c r="BV45" s="520">
        <v>0</v>
      </c>
      <c r="BW45" s="520">
        <v>0</v>
      </c>
      <c r="BX45" s="520">
        <v>0</v>
      </c>
      <c r="BY45" s="520">
        <v>0</v>
      </c>
      <c r="BZ45" s="520">
        <v>0</v>
      </c>
      <c r="CA45" s="520">
        <v>0</v>
      </c>
      <c r="CB45" s="520">
        <v>0</v>
      </c>
      <c r="CC45" s="520">
        <v>0</v>
      </c>
      <c r="CD45" s="520">
        <v>6088085.9448000006</v>
      </c>
      <c r="CE45" s="520">
        <v>4923906.648</v>
      </c>
      <c r="CF45" s="520">
        <v>0</v>
      </c>
      <c r="CG45" s="520">
        <v>0</v>
      </c>
      <c r="CH45" s="520">
        <v>0</v>
      </c>
      <c r="CI45" s="520">
        <v>0</v>
      </c>
      <c r="CJ45" s="520">
        <v>0</v>
      </c>
      <c r="CK45" s="520">
        <v>0</v>
      </c>
      <c r="CL45" s="520">
        <f t="shared" si="6"/>
        <v>6088085.9448000006</v>
      </c>
      <c r="CM45" s="521">
        <f t="shared" si="7"/>
        <v>4923906.648</v>
      </c>
      <c r="CN45" s="522">
        <v>35565600.000000007</v>
      </c>
      <c r="CO45" s="522">
        <v>35565600.000000007</v>
      </c>
      <c r="CP45" s="522">
        <v>36792000</v>
      </c>
      <c r="CQ45" s="243" t="s">
        <v>874</v>
      </c>
      <c r="CR45" s="103">
        <v>10.15</v>
      </c>
      <c r="CS45" s="523">
        <v>10.15</v>
      </c>
      <c r="CT45" s="104">
        <v>10.5</v>
      </c>
      <c r="CU45" s="524"/>
      <c r="CV45" s="524"/>
      <c r="CW45" s="524"/>
      <c r="CX45" s="525"/>
      <c r="CY45" s="526">
        <v>273.43963714982124</v>
      </c>
      <c r="CZ45" s="527">
        <v>119.58570285150491</v>
      </c>
      <c r="DA45" s="528">
        <v>1.0055732683477778</v>
      </c>
      <c r="DB45" s="529">
        <v>0.90048411693650843</v>
      </c>
      <c r="DC45" s="530" t="s">
        <v>2323</v>
      </c>
      <c r="DD45" s="225"/>
      <c r="DE45" s="524"/>
      <c r="DF45" s="524"/>
      <c r="DG45" s="531"/>
      <c r="DH45" s="532"/>
      <c r="DI45" s="64">
        <v>173372</v>
      </c>
      <c r="DJ45" s="64">
        <v>0</v>
      </c>
      <c r="DK45" s="64">
        <v>185879</v>
      </c>
      <c r="DL45" s="534">
        <f t="shared" si="8"/>
        <v>119750.33333333333</v>
      </c>
    </row>
    <row r="46" spans="1:116" ht="43.5" customHeight="1" x14ac:dyDescent="0.25">
      <c r="A46" s="356" t="s">
        <v>7</v>
      </c>
      <c r="B46" s="65" t="s">
        <v>96</v>
      </c>
      <c r="C46" s="65" t="s">
        <v>175</v>
      </c>
      <c r="D46" s="64" t="s">
        <v>2321</v>
      </c>
      <c r="E46" s="64" t="s">
        <v>187</v>
      </c>
      <c r="F46" s="64" t="s">
        <v>900</v>
      </c>
      <c r="G46" s="18" t="s">
        <v>2324</v>
      </c>
      <c r="H46" s="35" t="s">
        <v>866</v>
      </c>
      <c r="I46" s="28" t="s">
        <v>2322</v>
      </c>
      <c r="J46" s="498">
        <v>11.8</v>
      </c>
      <c r="K46" s="498">
        <v>107.64015129126</v>
      </c>
      <c r="L46" s="499">
        <v>3194.1</v>
      </c>
      <c r="M46" s="512">
        <v>0</v>
      </c>
      <c r="N46" s="513">
        <v>0</v>
      </c>
      <c r="O46" s="513">
        <v>0</v>
      </c>
      <c r="P46" s="513">
        <v>0</v>
      </c>
      <c r="Q46" s="513">
        <v>0</v>
      </c>
      <c r="R46" s="513">
        <v>0</v>
      </c>
      <c r="S46" s="513">
        <v>0</v>
      </c>
      <c r="T46" s="513">
        <v>0</v>
      </c>
      <c r="U46" s="513">
        <v>0</v>
      </c>
      <c r="V46" s="513">
        <v>0</v>
      </c>
      <c r="W46" s="513">
        <v>0</v>
      </c>
      <c r="X46" s="513">
        <v>0</v>
      </c>
      <c r="Y46" s="513">
        <v>0</v>
      </c>
      <c r="Z46" s="513">
        <v>0</v>
      </c>
      <c r="AA46" s="513">
        <v>0</v>
      </c>
      <c r="AB46" s="513">
        <v>0</v>
      </c>
      <c r="AC46" s="513">
        <v>191</v>
      </c>
      <c r="AD46" s="513">
        <v>191</v>
      </c>
      <c r="AE46" s="513">
        <v>0</v>
      </c>
      <c r="AF46" s="513">
        <v>0</v>
      </c>
      <c r="AG46" s="513">
        <v>0</v>
      </c>
      <c r="AH46" s="513">
        <f t="shared" si="0"/>
        <v>0</v>
      </c>
      <c r="AI46" s="513">
        <v>0</v>
      </c>
      <c r="AJ46" s="513">
        <v>0</v>
      </c>
      <c r="AK46" s="513">
        <f t="shared" si="1"/>
        <v>191</v>
      </c>
      <c r="AL46" s="513">
        <f t="shared" si="2"/>
        <v>191</v>
      </c>
      <c r="AM46" s="513">
        <v>0</v>
      </c>
      <c r="AN46" s="513">
        <v>0</v>
      </c>
      <c r="AO46" s="513">
        <v>0</v>
      </c>
      <c r="AP46" s="513">
        <v>0</v>
      </c>
      <c r="AQ46" s="513">
        <v>0</v>
      </c>
      <c r="AR46" s="513">
        <v>0</v>
      </c>
      <c r="AS46" s="513">
        <v>0</v>
      </c>
      <c r="AT46" s="513">
        <v>0</v>
      </c>
      <c r="AU46" s="513">
        <v>0</v>
      </c>
      <c r="AV46" s="513">
        <v>0</v>
      </c>
      <c r="AW46" s="513">
        <v>0</v>
      </c>
      <c r="AX46" s="513">
        <v>0</v>
      </c>
      <c r="AY46" s="513">
        <v>0</v>
      </c>
      <c r="AZ46" s="513">
        <v>0</v>
      </c>
      <c r="BA46" s="513">
        <v>0</v>
      </c>
      <c r="BB46" s="513">
        <v>0</v>
      </c>
      <c r="BC46" s="513">
        <v>2477.2130000000002</v>
      </c>
      <c r="BD46" s="513">
        <v>2477.2130000000002</v>
      </c>
      <c r="BE46" s="513">
        <v>0</v>
      </c>
      <c r="BF46" s="513">
        <v>0</v>
      </c>
      <c r="BG46" s="513">
        <v>0</v>
      </c>
      <c r="BH46" s="513">
        <v>0</v>
      </c>
      <c r="BI46" s="513">
        <v>0</v>
      </c>
      <c r="BJ46" s="513">
        <v>0</v>
      </c>
      <c r="BK46" s="241">
        <f t="shared" si="3"/>
        <v>2477.2130000000002</v>
      </c>
      <c r="BL46" s="22">
        <f t="shared" si="4"/>
        <v>2477.2130000000002</v>
      </c>
      <c r="BM46" s="519">
        <f t="shared" si="5"/>
        <v>0.23592504761904765</v>
      </c>
      <c r="BN46" s="520">
        <v>0</v>
      </c>
      <c r="BO46" s="520">
        <v>0</v>
      </c>
      <c r="BP46" s="520">
        <v>0</v>
      </c>
      <c r="BQ46" s="520">
        <v>0</v>
      </c>
      <c r="BR46" s="520">
        <v>0</v>
      </c>
      <c r="BS46" s="520">
        <v>0</v>
      </c>
      <c r="BT46" s="520">
        <v>0</v>
      </c>
      <c r="BU46" s="520">
        <v>0</v>
      </c>
      <c r="BV46" s="520">
        <v>0</v>
      </c>
      <c r="BW46" s="520">
        <v>0</v>
      </c>
      <c r="BX46" s="520">
        <v>0</v>
      </c>
      <c r="BY46" s="520">
        <v>0</v>
      </c>
      <c r="BZ46" s="520">
        <v>0</v>
      </c>
      <c r="CA46" s="520">
        <v>0</v>
      </c>
      <c r="CB46" s="520">
        <v>0</v>
      </c>
      <c r="CC46" s="520">
        <v>0</v>
      </c>
      <c r="CD46" s="520">
        <v>2907851.7079200004</v>
      </c>
      <c r="CE46" s="520">
        <v>2907851.7079200004</v>
      </c>
      <c r="CF46" s="520">
        <v>0</v>
      </c>
      <c r="CG46" s="520">
        <v>0</v>
      </c>
      <c r="CH46" s="520">
        <v>0</v>
      </c>
      <c r="CI46" s="520">
        <v>0</v>
      </c>
      <c r="CJ46" s="520">
        <v>0</v>
      </c>
      <c r="CK46" s="520">
        <v>0</v>
      </c>
      <c r="CL46" s="520">
        <f t="shared" si="6"/>
        <v>2907851.7079200004</v>
      </c>
      <c r="CM46" s="521">
        <f t="shared" si="7"/>
        <v>2907851.7079200004</v>
      </c>
      <c r="CN46" s="522">
        <v>34724640.000000007</v>
      </c>
      <c r="CO46" s="522">
        <v>34724640.000000007</v>
      </c>
      <c r="CP46" s="522">
        <v>36792000</v>
      </c>
      <c r="CQ46" s="243" t="s">
        <v>874</v>
      </c>
      <c r="CR46" s="103">
        <v>9.91</v>
      </c>
      <c r="CS46" s="523">
        <v>9.91</v>
      </c>
      <c r="CT46" s="104">
        <v>10.5</v>
      </c>
      <c r="CU46" s="524"/>
      <c r="CV46" s="524"/>
      <c r="CW46" s="524"/>
      <c r="CX46" s="525"/>
      <c r="CY46" s="526">
        <v>337.03183678238867</v>
      </c>
      <c r="CZ46" s="527">
        <v>304.3341407378777</v>
      </c>
      <c r="DA46" s="528">
        <v>1.7677452555673978</v>
      </c>
      <c r="DB46" s="529">
        <v>1.7411548249282172</v>
      </c>
      <c r="DC46" s="530" t="s">
        <v>2323</v>
      </c>
      <c r="DD46" s="225"/>
      <c r="DE46" s="524"/>
      <c r="DF46" s="524"/>
      <c r="DG46" s="531"/>
      <c r="DH46" s="532"/>
      <c r="DI46" s="64">
        <v>214284</v>
      </c>
      <c r="DJ46" s="64">
        <v>1469009</v>
      </c>
      <c r="DK46" s="64">
        <v>306558</v>
      </c>
      <c r="DL46" s="534">
        <f t="shared" si="8"/>
        <v>663283.66666666663</v>
      </c>
    </row>
    <row r="47" spans="1:116" ht="43.5" customHeight="1" x14ac:dyDescent="0.25">
      <c r="A47" s="356" t="s">
        <v>7</v>
      </c>
      <c r="B47" s="65" t="s">
        <v>96</v>
      </c>
      <c r="C47" s="65" t="s">
        <v>175</v>
      </c>
      <c r="D47" s="64" t="s">
        <v>2321</v>
      </c>
      <c r="E47" s="64" t="s">
        <v>187</v>
      </c>
      <c r="F47" s="64" t="s">
        <v>904</v>
      </c>
      <c r="G47" s="18" t="s">
        <v>187</v>
      </c>
      <c r="H47" s="35" t="s">
        <v>866</v>
      </c>
      <c r="I47" s="28" t="s">
        <v>2322</v>
      </c>
      <c r="J47" s="498">
        <v>11.8</v>
      </c>
      <c r="K47" s="498">
        <v>19.348295414301003</v>
      </c>
      <c r="L47" s="499">
        <v>1370.5</v>
      </c>
      <c r="M47" s="512">
        <v>0</v>
      </c>
      <c r="N47" s="513">
        <v>0</v>
      </c>
      <c r="O47" s="513">
        <v>0</v>
      </c>
      <c r="P47" s="513">
        <v>0</v>
      </c>
      <c r="Q47" s="513">
        <v>0</v>
      </c>
      <c r="R47" s="513">
        <v>0</v>
      </c>
      <c r="S47" s="513">
        <v>0</v>
      </c>
      <c r="T47" s="513">
        <v>0</v>
      </c>
      <c r="U47" s="513">
        <v>0</v>
      </c>
      <c r="V47" s="513">
        <v>0</v>
      </c>
      <c r="W47" s="513">
        <v>0</v>
      </c>
      <c r="X47" s="513">
        <v>0</v>
      </c>
      <c r="Y47" s="513">
        <v>0</v>
      </c>
      <c r="Z47" s="513">
        <v>0</v>
      </c>
      <c r="AA47" s="513">
        <v>0</v>
      </c>
      <c r="AB47" s="513">
        <v>0</v>
      </c>
      <c r="AC47" s="513">
        <v>64</v>
      </c>
      <c r="AD47" s="513">
        <v>64</v>
      </c>
      <c r="AE47" s="513">
        <v>0</v>
      </c>
      <c r="AF47" s="513">
        <v>0</v>
      </c>
      <c r="AG47" s="513">
        <v>0</v>
      </c>
      <c r="AH47" s="513">
        <f t="shared" si="0"/>
        <v>0</v>
      </c>
      <c r="AI47" s="513">
        <v>0</v>
      </c>
      <c r="AJ47" s="513">
        <v>0</v>
      </c>
      <c r="AK47" s="513">
        <f t="shared" si="1"/>
        <v>64</v>
      </c>
      <c r="AL47" s="513">
        <f t="shared" si="2"/>
        <v>64</v>
      </c>
      <c r="AM47" s="513">
        <v>0</v>
      </c>
      <c r="AN47" s="513">
        <v>0</v>
      </c>
      <c r="AO47" s="513">
        <v>0</v>
      </c>
      <c r="AP47" s="513">
        <v>0</v>
      </c>
      <c r="AQ47" s="513">
        <v>0</v>
      </c>
      <c r="AR47" s="513">
        <v>0</v>
      </c>
      <c r="AS47" s="513">
        <v>0</v>
      </c>
      <c r="AT47" s="513">
        <v>0</v>
      </c>
      <c r="AU47" s="513">
        <v>0</v>
      </c>
      <c r="AV47" s="513">
        <v>0</v>
      </c>
      <c r="AW47" s="513">
        <v>0</v>
      </c>
      <c r="AX47" s="513">
        <v>0</v>
      </c>
      <c r="AY47" s="513">
        <v>0</v>
      </c>
      <c r="AZ47" s="513">
        <v>0</v>
      </c>
      <c r="BA47" s="513">
        <v>0</v>
      </c>
      <c r="BB47" s="513">
        <v>0</v>
      </c>
      <c r="BC47" s="513">
        <v>424.34500000000003</v>
      </c>
      <c r="BD47" s="513">
        <v>424.34500000000003</v>
      </c>
      <c r="BE47" s="513">
        <v>0</v>
      </c>
      <c r="BF47" s="513">
        <v>0</v>
      </c>
      <c r="BG47" s="513">
        <v>0</v>
      </c>
      <c r="BH47" s="513">
        <v>0</v>
      </c>
      <c r="BI47" s="513">
        <v>0</v>
      </c>
      <c r="BJ47" s="513">
        <v>0</v>
      </c>
      <c r="BK47" s="241">
        <f t="shared" si="3"/>
        <v>424.34500000000003</v>
      </c>
      <c r="BL47" s="22">
        <f t="shared" si="4"/>
        <v>424.34500000000003</v>
      </c>
      <c r="BM47" s="519">
        <f t="shared" si="5"/>
        <v>3.7223245614035089E-2</v>
      </c>
      <c r="BN47" s="520">
        <v>0</v>
      </c>
      <c r="BO47" s="520">
        <v>0</v>
      </c>
      <c r="BP47" s="520">
        <v>0</v>
      </c>
      <c r="BQ47" s="520">
        <v>0</v>
      </c>
      <c r="BR47" s="520">
        <v>0</v>
      </c>
      <c r="BS47" s="520">
        <v>0</v>
      </c>
      <c r="BT47" s="520">
        <v>0</v>
      </c>
      <c r="BU47" s="520">
        <v>0</v>
      </c>
      <c r="BV47" s="520">
        <v>0</v>
      </c>
      <c r="BW47" s="520">
        <v>0</v>
      </c>
      <c r="BX47" s="520">
        <v>0</v>
      </c>
      <c r="BY47" s="520">
        <v>0</v>
      </c>
      <c r="BZ47" s="520">
        <v>0</v>
      </c>
      <c r="CA47" s="520">
        <v>0</v>
      </c>
      <c r="CB47" s="520">
        <v>0</v>
      </c>
      <c r="CC47" s="520">
        <v>0</v>
      </c>
      <c r="CD47" s="520">
        <v>498113.13480000006</v>
      </c>
      <c r="CE47" s="520">
        <v>498113.13480000006</v>
      </c>
      <c r="CF47" s="520">
        <v>0</v>
      </c>
      <c r="CG47" s="520">
        <v>0</v>
      </c>
      <c r="CH47" s="520">
        <v>0</v>
      </c>
      <c r="CI47" s="520">
        <v>0</v>
      </c>
      <c r="CJ47" s="520">
        <v>0</v>
      </c>
      <c r="CK47" s="520">
        <v>0</v>
      </c>
      <c r="CL47" s="520">
        <f t="shared" si="6"/>
        <v>498113.13480000006</v>
      </c>
      <c r="CM47" s="521">
        <f t="shared" si="7"/>
        <v>498113.13480000006</v>
      </c>
      <c r="CN47" s="522">
        <v>33813600.000000007</v>
      </c>
      <c r="CO47" s="522">
        <v>33813600.000000007</v>
      </c>
      <c r="CP47" s="522">
        <v>39945600.000000007</v>
      </c>
      <c r="CQ47" s="243" t="s">
        <v>874</v>
      </c>
      <c r="CR47" s="103">
        <v>9.65</v>
      </c>
      <c r="CS47" s="523">
        <v>9.65</v>
      </c>
      <c r="CT47" s="104">
        <v>11.4</v>
      </c>
      <c r="CU47" s="524"/>
      <c r="CV47" s="524"/>
      <c r="CW47" s="524"/>
      <c r="CX47" s="525"/>
      <c r="CY47" s="526">
        <v>145.71331838560477</v>
      </c>
      <c r="CZ47" s="527">
        <v>144.66865868568789</v>
      </c>
      <c r="DA47" s="528">
        <v>0.79942187918532748</v>
      </c>
      <c r="DB47" s="529">
        <v>0.79856013293695616</v>
      </c>
      <c r="DC47" s="530" t="s">
        <v>2325</v>
      </c>
      <c r="DD47" s="225"/>
      <c r="DE47" s="524"/>
      <c r="DF47" s="524"/>
      <c r="DG47" s="531"/>
      <c r="DH47" s="532"/>
      <c r="DI47" s="64">
        <v>0</v>
      </c>
      <c r="DJ47" s="64">
        <v>134046</v>
      </c>
      <c r="DK47" s="64">
        <v>397582</v>
      </c>
      <c r="DL47" s="534">
        <f t="shared" si="8"/>
        <v>177209.33333333334</v>
      </c>
    </row>
    <row r="48" spans="1:116" ht="43.5" customHeight="1" x14ac:dyDescent="0.25">
      <c r="A48" s="356" t="s">
        <v>7</v>
      </c>
      <c r="B48" s="65" t="s">
        <v>96</v>
      </c>
      <c r="C48" s="65" t="s">
        <v>175</v>
      </c>
      <c r="D48" s="64" t="s">
        <v>2321</v>
      </c>
      <c r="E48" s="64" t="s">
        <v>187</v>
      </c>
      <c r="F48" s="64" t="s">
        <v>188</v>
      </c>
      <c r="G48" s="18" t="s">
        <v>189</v>
      </c>
      <c r="H48" s="35" t="s">
        <v>860</v>
      </c>
      <c r="I48" s="28" t="s">
        <v>2322</v>
      </c>
      <c r="J48" s="498">
        <v>8.8000000000000007</v>
      </c>
      <c r="K48" s="498">
        <v>15.619318149330001</v>
      </c>
      <c r="L48" s="499">
        <v>552.5</v>
      </c>
      <c r="M48" s="512">
        <v>0</v>
      </c>
      <c r="N48" s="513">
        <v>0</v>
      </c>
      <c r="O48" s="513">
        <v>0</v>
      </c>
      <c r="P48" s="513">
        <v>0</v>
      </c>
      <c r="Q48" s="513">
        <v>0</v>
      </c>
      <c r="R48" s="513">
        <v>0</v>
      </c>
      <c r="S48" s="513">
        <v>0</v>
      </c>
      <c r="T48" s="513">
        <v>0</v>
      </c>
      <c r="U48" s="513">
        <v>0</v>
      </c>
      <c r="V48" s="513">
        <v>0</v>
      </c>
      <c r="W48" s="513">
        <v>0</v>
      </c>
      <c r="X48" s="513">
        <v>0</v>
      </c>
      <c r="Y48" s="513">
        <v>1</v>
      </c>
      <c r="Z48" s="513">
        <v>1</v>
      </c>
      <c r="AA48" s="513">
        <v>0</v>
      </c>
      <c r="AB48" s="513">
        <v>0</v>
      </c>
      <c r="AC48" s="513">
        <v>32</v>
      </c>
      <c r="AD48" s="513">
        <v>31</v>
      </c>
      <c r="AE48" s="513">
        <v>0</v>
      </c>
      <c r="AF48" s="513">
        <v>0</v>
      </c>
      <c r="AG48" s="513">
        <v>0</v>
      </c>
      <c r="AH48" s="513">
        <f t="shared" si="0"/>
        <v>0</v>
      </c>
      <c r="AI48" s="513">
        <v>0</v>
      </c>
      <c r="AJ48" s="513">
        <v>0</v>
      </c>
      <c r="AK48" s="513">
        <f t="shared" si="1"/>
        <v>33</v>
      </c>
      <c r="AL48" s="513">
        <f t="shared" si="2"/>
        <v>32</v>
      </c>
      <c r="AM48" s="513">
        <v>0</v>
      </c>
      <c r="AN48" s="513">
        <v>0</v>
      </c>
      <c r="AO48" s="513">
        <v>0</v>
      </c>
      <c r="AP48" s="513">
        <v>0</v>
      </c>
      <c r="AQ48" s="513">
        <v>0</v>
      </c>
      <c r="AR48" s="513">
        <v>0</v>
      </c>
      <c r="AS48" s="513">
        <v>0</v>
      </c>
      <c r="AT48" s="513">
        <v>0</v>
      </c>
      <c r="AU48" s="513">
        <v>0</v>
      </c>
      <c r="AV48" s="513">
        <v>0</v>
      </c>
      <c r="AW48" s="513">
        <v>0</v>
      </c>
      <c r="AX48" s="513">
        <v>0</v>
      </c>
      <c r="AY48" s="513">
        <v>5600</v>
      </c>
      <c r="AZ48" s="513">
        <v>5600</v>
      </c>
      <c r="BA48" s="513">
        <v>0</v>
      </c>
      <c r="BB48" s="513">
        <v>0</v>
      </c>
      <c r="BC48" s="513">
        <v>210.63</v>
      </c>
      <c r="BD48" s="513">
        <v>210.63</v>
      </c>
      <c r="BE48" s="513">
        <v>0</v>
      </c>
      <c r="BF48" s="513">
        <v>0</v>
      </c>
      <c r="BG48" s="513">
        <v>0</v>
      </c>
      <c r="BH48" s="513">
        <v>0</v>
      </c>
      <c r="BI48" s="513">
        <v>0</v>
      </c>
      <c r="BJ48" s="513">
        <v>0</v>
      </c>
      <c r="BK48" s="241">
        <f t="shared" si="3"/>
        <v>5810.63</v>
      </c>
      <c r="BL48" s="22">
        <f t="shared" si="4"/>
        <v>5810.63</v>
      </c>
      <c r="BM48" s="519">
        <f t="shared" si="5"/>
        <v>0.95256229508196721</v>
      </c>
      <c r="BN48" s="520">
        <v>0</v>
      </c>
      <c r="BO48" s="520">
        <v>0</v>
      </c>
      <c r="BP48" s="520">
        <v>0</v>
      </c>
      <c r="BQ48" s="520">
        <v>0</v>
      </c>
      <c r="BR48" s="520">
        <v>0</v>
      </c>
      <c r="BS48" s="520">
        <v>0</v>
      </c>
      <c r="BT48" s="520">
        <v>0</v>
      </c>
      <c r="BU48" s="520">
        <v>0</v>
      </c>
      <c r="BV48" s="520">
        <v>0</v>
      </c>
      <c r="BW48" s="520">
        <v>0</v>
      </c>
      <c r="BX48" s="520">
        <v>0</v>
      </c>
      <c r="BY48" s="520">
        <v>0</v>
      </c>
      <c r="BZ48" s="520">
        <v>28256255.999999996</v>
      </c>
      <c r="CA48" s="520">
        <v>28256255.999999996</v>
      </c>
      <c r="CB48" s="520">
        <v>0</v>
      </c>
      <c r="CC48" s="520">
        <v>0</v>
      </c>
      <c r="CD48" s="520">
        <v>247245.91920000003</v>
      </c>
      <c r="CE48" s="520">
        <v>247245.91920000003</v>
      </c>
      <c r="CF48" s="520">
        <v>0</v>
      </c>
      <c r="CG48" s="520">
        <v>0</v>
      </c>
      <c r="CH48" s="520">
        <v>0</v>
      </c>
      <c r="CI48" s="520">
        <v>0</v>
      </c>
      <c r="CJ48" s="520">
        <v>0</v>
      </c>
      <c r="CK48" s="520">
        <v>0</v>
      </c>
      <c r="CL48" s="520">
        <f t="shared" si="6"/>
        <v>28503501.919199996</v>
      </c>
      <c r="CM48" s="521">
        <f t="shared" si="7"/>
        <v>28503501.919199996</v>
      </c>
      <c r="CN48" s="522">
        <v>19972800.000000004</v>
      </c>
      <c r="CO48" s="522">
        <v>19972800.000000004</v>
      </c>
      <c r="CP48" s="522">
        <v>21374399.999999996</v>
      </c>
      <c r="CQ48" s="243" t="s">
        <v>874</v>
      </c>
      <c r="CR48" s="103">
        <v>5.7</v>
      </c>
      <c r="CS48" s="523">
        <v>5.7</v>
      </c>
      <c r="CT48" s="104">
        <v>6.1</v>
      </c>
      <c r="CU48" s="524"/>
      <c r="CV48" s="524"/>
      <c r="CW48" s="524"/>
      <c r="CX48" s="525"/>
      <c r="CY48" s="526">
        <v>171.25358642962624</v>
      </c>
      <c r="CZ48" s="527">
        <v>157.3390185177019</v>
      </c>
      <c r="DA48" s="528">
        <v>0.63184845961115543</v>
      </c>
      <c r="DB48" s="529">
        <v>0.58639748184692697</v>
      </c>
      <c r="DC48" s="530" t="s">
        <v>2326</v>
      </c>
      <c r="DD48" s="225"/>
      <c r="DE48" s="524"/>
      <c r="DF48" s="524"/>
      <c r="DG48" s="531"/>
      <c r="DH48" s="532"/>
      <c r="DI48" s="64">
        <v>0</v>
      </c>
      <c r="DJ48" s="64">
        <v>0</v>
      </c>
      <c r="DK48" s="64">
        <v>180769</v>
      </c>
      <c r="DL48" s="534">
        <f t="shared" si="8"/>
        <v>60256.333333333336</v>
      </c>
    </row>
    <row r="49" spans="1:116" ht="43.5" customHeight="1" x14ac:dyDescent="0.25">
      <c r="A49" s="356" t="s">
        <v>7</v>
      </c>
      <c r="B49" s="65" t="s">
        <v>96</v>
      </c>
      <c r="C49" s="65" t="s">
        <v>175</v>
      </c>
      <c r="D49" s="64" t="s">
        <v>2327</v>
      </c>
      <c r="E49" s="64" t="s">
        <v>191</v>
      </c>
      <c r="F49" s="64" t="s">
        <v>906</v>
      </c>
      <c r="G49" s="18" t="s">
        <v>191</v>
      </c>
      <c r="H49" s="35" t="s">
        <v>860</v>
      </c>
      <c r="I49" s="28" t="s">
        <v>2322</v>
      </c>
      <c r="J49" s="498">
        <v>12.190173583669758</v>
      </c>
      <c r="K49" s="498">
        <v>9.9767045247030008</v>
      </c>
      <c r="L49" s="499">
        <v>2060.1</v>
      </c>
      <c r="M49" s="512">
        <v>0</v>
      </c>
      <c r="N49" s="513">
        <v>0</v>
      </c>
      <c r="O49" s="513">
        <v>0</v>
      </c>
      <c r="P49" s="513">
        <v>0</v>
      </c>
      <c r="Q49" s="513">
        <v>0</v>
      </c>
      <c r="R49" s="513">
        <v>0</v>
      </c>
      <c r="S49" s="513">
        <v>0</v>
      </c>
      <c r="T49" s="513">
        <v>0</v>
      </c>
      <c r="U49" s="513">
        <v>0</v>
      </c>
      <c r="V49" s="513">
        <v>0</v>
      </c>
      <c r="W49" s="513">
        <v>0</v>
      </c>
      <c r="X49" s="513">
        <v>0</v>
      </c>
      <c r="Y49" s="513">
        <v>0</v>
      </c>
      <c r="Z49" s="513">
        <v>0</v>
      </c>
      <c r="AA49" s="513">
        <v>0</v>
      </c>
      <c r="AB49" s="513">
        <v>0</v>
      </c>
      <c r="AC49" s="513">
        <v>27</v>
      </c>
      <c r="AD49" s="513">
        <v>27</v>
      </c>
      <c r="AE49" s="513">
        <v>0</v>
      </c>
      <c r="AF49" s="513">
        <v>0</v>
      </c>
      <c r="AG49" s="513">
        <v>0</v>
      </c>
      <c r="AH49" s="513">
        <f t="shared" si="0"/>
        <v>0</v>
      </c>
      <c r="AI49" s="513">
        <v>0</v>
      </c>
      <c r="AJ49" s="513">
        <v>0</v>
      </c>
      <c r="AK49" s="513">
        <f t="shared" si="1"/>
        <v>27</v>
      </c>
      <c r="AL49" s="513">
        <f t="shared" si="2"/>
        <v>27</v>
      </c>
      <c r="AM49" s="513">
        <v>0</v>
      </c>
      <c r="AN49" s="513">
        <v>0</v>
      </c>
      <c r="AO49" s="513">
        <v>0</v>
      </c>
      <c r="AP49" s="513">
        <v>0</v>
      </c>
      <c r="AQ49" s="513">
        <v>0</v>
      </c>
      <c r="AR49" s="513">
        <v>0</v>
      </c>
      <c r="AS49" s="513">
        <v>0</v>
      </c>
      <c r="AT49" s="513">
        <v>0</v>
      </c>
      <c r="AU49" s="513">
        <v>0</v>
      </c>
      <c r="AV49" s="513">
        <v>0</v>
      </c>
      <c r="AW49" s="513">
        <v>0</v>
      </c>
      <c r="AX49" s="513">
        <v>0</v>
      </c>
      <c r="AY49" s="513">
        <v>0</v>
      </c>
      <c r="AZ49" s="513">
        <v>0</v>
      </c>
      <c r="BA49" s="513">
        <v>0</v>
      </c>
      <c r="BB49" s="513">
        <v>0</v>
      </c>
      <c r="BC49" s="513">
        <v>166.96</v>
      </c>
      <c r="BD49" s="513">
        <v>166.96</v>
      </c>
      <c r="BE49" s="513">
        <v>0</v>
      </c>
      <c r="BF49" s="513">
        <v>0</v>
      </c>
      <c r="BG49" s="513">
        <v>0</v>
      </c>
      <c r="BH49" s="513">
        <v>0</v>
      </c>
      <c r="BI49" s="513">
        <v>0</v>
      </c>
      <c r="BJ49" s="513">
        <v>0</v>
      </c>
      <c r="BK49" s="241">
        <f t="shared" si="3"/>
        <v>166.96</v>
      </c>
      <c r="BL49" s="22">
        <f t="shared" si="4"/>
        <v>166.96</v>
      </c>
      <c r="BM49" s="519">
        <f t="shared" si="5"/>
        <v>3.7773755656108597E-2</v>
      </c>
      <c r="BN49" s="520">
        <v>0</v>
      </c>
      <c r="BO49" s="520">
        <v>0</v>
      </c>
      <c r="BP49" s="520">
        <v>0</v>
      </c>
      <c r="BQ49" s="520">
        <v>0</v>
      </c>
      <c r="BR49" s="520">
        <v>0</v>
      </c>
      <c r="BS49" s="520">
        <v>0</v>
      </c>
      <c r="BT49" s="520">
        <v>0</v>
      </c>
      <c r="BU49" s="520">
        <v>0</v>
      </c>
      <c r="BV49" s="520">
        <v>0</v>
      </c>
      <c r="BW49" s="520">
        <v>0</v>
      </c>
      <c r="BX49" s="520">
        <v>0</v>
      </c>
      <c r="BY49" s="520">
        <v>0</v>
      </c>
      <c r="BZ49" s="520">
        <v>0</v>
      </c>
      <c r="CA49" s="520">
        <v>0</v>
      </c>
      <c r="CB49" s="520">
        <v>0</v>
      </c>
      <c r="CC49" s="520">
        <v>0</v>
      </c>
      <c r="CD49" s="520">
        <v>195984.32640000002</v>
      </c>
      <c r="CE49" s="520">
        <v>195984.32640000002</v>
      </c>
      <c r="CF49" s="520">
        <v>0</v>
      </c>
      <c r="CG49" s="520">
        <v>0</v>
      </c>
      <c r="CH49" s="520">
        <v>0</v>
      </c>
      <c r="CI49" s="520">
        <v>0</v>
      </c>
      <c r="CJ49" s="520">
        <v>0</v>
      </c>
      <c r="CK49" s="520">
        <v>0</v>
      </c>
      <c r="CL49" s="520">
        <f t="shared" si="6"/>
        <v>195984.32640000002</v>
      </c>
      <c r="CM49" s="521">
        <f t="shared" si="7"/>
        <v>195984.32640000002</v>
      </c>
      <c r="CN49" s="522">
        <v>18280223.484528001</v>
      </c>
      <c r="CO49" s="522">
        <v>18280223.484528001</v>
      </c>
      <c r="CP49" s="522">
        <v>19999650.445944</v>
      </c>
      <c r="CQ49" s="243" t="s">
        <v>874</v>
      </c>
      <c r="CR49" s="103">
        <v>4.04</v>
      </c>
      <c r="CS49" s="523">
        <v>4.04</v>
      </c>
      <c r="CT49" s="104">
        <v>4.42</v>
      </c>
      <c r="CU49" s="524"/>
      <c r="CV49" s="524"/>
      <c r="CW49" s="524"/>
      <c r="CX49" s="525"/>
      <c r="CY49" s="526">
        <v>52.270181337279475</v>
      </c>
      <c r="CZ49" s="527">
        <v>52.270233864951713</v>
      </c>
      <c r="DA49" s="528">
        <v>0.46343391618635416</v>
      </c>
      <c r="DB49" s="529">
        <v>0.46343471206017589</v>
      </c>
      <c r="DC49" s="530" t="s">
        <v>2328</v>
      </c>
      <c r="DD49" s="225"/>
      <c r="DE49" s="524"/>
      <c r="DF49" s="524"/>
      <c r="DG49" s="531"/>
      <c r="DH49" s="532"/>
      <c r="DI49" s="64">
        <v>267076</v>
      </c>
      <c r="DJ49" s="64">
        <v>0</v>
      </c>
      <c r="DK49" s="64">
        <v>0</v>
      </c>
      <c r="DL49" s="534">
        <f t="shared" si="8"/>
        <v>89025.333333333328</v>
      </c>
    </row>
    <row r="50" spans="1:116" ht="43.5" customHeight="1" x14ac:dyDescent="0.25">
      <c r="A50" s="356" t="s">
        <v>7</v>
      </c>
      <c r="B50" s="65" t="s">
        <v>96</v>
      </c>
      <c r="C50" s="65" t="s">
        <v>175</v>
      </c>
      <c r="D50" s="64" t="s">
        <v>2327</v>
      </c>
      <c r="E50" s="64" t="s">
        <v>191</v>
      </c>
      <c r="F50" s="64" t="s">
        <v>907</v>
      </c>
      <c r="G50" s="18" t="s">
        <v>191</v>
      </c>
      <c r="H50" s="35" t="s">
        <v>866</v>
      </c>
      <c r="I50" s="28" t="s">
        <v>2322</v>
      </c>
      <c r="J50" s="498">
        <v>11.783834464214101</v>
      </c>
      <c r="K50" s="498">
        <v>33.161174173449005</v>
      </c>
      <c r="L50" s="499">
        <v>3540.3</v>
      </c>
      <c r="M50" s="512">
        <v>0</v>
      </c>
      <c r="N50" s="513">
        <v>0</v>
      </c>
      <c r="O50" s="513">
        <v>0</v>
      </c>
      <c r="P50" s="513">
        <v>0</v>
      </c>
      <c r="Q50" s="513">
        <v>0</v>
      </c>
      <c r="R50" s="513">
        <v>0</v>
      </c>
      <c r="S50" s="513">
        <v>0</v>
      </c>
      <c r="T50" s="513">
        <v>0</v>
      </c>
      <c r="U50" s="513">
        <v>0</v>
      </c>
      <c r="V50" s="513">
        <v>0</v>
      </c>
      <c r="W50" s="513">
        <v>0</v>
      </c>
      <c r="X50" s="513">
        <v>0</v>
      </c>
      <c r="Y50" s="513">
        <v>0</v>
      </c>
      <c r="Z50" s="513">
        <v>0</v>
      </c>
      <c r="AA50" s="513">
        <v>0</v>
      </c>
      <c r="AB50" s="513">
        <v>0</v>
      </c>
      <c r="AC50" s="513">
        <v>111</v>
      </c>
      <c r="AD50" s="513">
        <v>111</v>
      </c>
      <c r="AE50" s="513">
        <v>0</v>
      </c>
      <c r="AF50" s="513">
        <v>0</v>
      </c>
      <c r="AG50" s="513">
        <v>0</v>
      </c>
      <c r="AH50" s="513">
        <f t="shared" si="0"/>
        <v>0</v>
      </c>
      <c r="AI50" s="513">
        <v>0</v>
      </c>
      <c r="AJ50" s="513">
        <v>0</v>
      </c>
      <c r="AK50" s="513">
        <f t="shared" si="1"/>
        <v>111</v>
      </c>
      <c r="AL50" s="513">
        <f t="shared" si="2"/>
        <v>111</v>
      </c>
      <c r="AM50" s="513">
        <v>0</v>
      </c>
      <c r="AN50" s="513">
        <v>0</v>
      </c>
      <c r="AO50" s="513">
        <v>0</v>
      </c>
      <c r="AP50" s="513">
        <v>0</v>
      </c>
      <c r="AQ50" s="513">
        <v>0</v>
      </c>
      <c r="AR50" s="513">
        <v>0</v>
      </c>
      <c r="AS50" s="513">
        <v>0</v>
      </c>
      <c r="AT50" s="513">
        <v>0</v>
      </c>
      <c r="AU50" s="513">
        <v>0</v>
      </c>
      <c r="AV50" s="513">
        <v>0</v>
      </c>
      <c r="AW50" s="513">
        <v>0</v>
      </c>
      <c r="AX50" s="513">
        <v>0</v>
      </c>
      <c r="AY50" s="513">
        <v>0</v>
      </c>
      <c r="AZ50" s="513">
        <v>0</v>
      </c>
      <c r="BA50" s="513">
        <v>0</v>
      </c>
      <c r="BB50" s="513">
        <v>0</v>
      </c>
      <c r="BC50" s="513">
        <v>761.39</v>
      </c>
      <c r="BD50" s="513">
        <v>761.39</v>
      </c>
      <c r="BE50" s="513">
        <v>0</v>
      </c>
      <c r="BF50" s="513">
        <v>0</v>
      </c>
      <c r="BG50" s="513">
        <v>0</v>
      </c>
      <c r="BH50" s="513">
        <v>0</v>
      </c>
      <c r="BI50" s="513">
        <v>0</v>
      </c>
      <c r="BJ50" s="513">
        <v>0</v>
      </c>
      <c r="BK50" s="241">
        <f t="shared" si="3"/>
        <v>761.39</v>
      </c>
      <c r="BL50" s="22">
        <f t="shared" si="4"/>
        <v>761.39</v>
      </c>
      <c r="BM50" s="519">
        <f t="shared" si="5"/>
        <v>8.2669923995656883E-2</v>
      </c>
      <c r="BN50" s="520">
        <v>0</v>
      </c>
      <c r="BO50" s="520">
        <v>0</v>
      </c>
      <c r="BP50" s="520">
        <v>0</v>
      </c>
      <c r="BQ50" s="520">
        <v>0</v>
      </c>
      <c r="BR50" s="520">
        <v>0</v>
      </c>
      <c r="BS50" s="520">
        <v>0</v>
      </c>
      <c r="BT50" s="520">
        <v>0</v>
      </c>
      <c r="BU50" s="520">
        <v>0</v>
      </c>
      <c r="BV50" s="520">
        <v>0</v>
      </c>
      <c r="BW50" s="520">
        <v>0</v>
      </c>
      <c r="BX50" s="520">
        <v>0</v>
      </c>
      <c r="BY50" s="520">
        <v>0</v>
      </c>
      <c r="BZ50" s="520">
        <v>0</v>
      </c>
      <c r="CA50" s="520">
        <v>0</v>
      </c>
      <c r="CB50" s="520">
        <v>0</v>
      </c>
      <c r="CC50" s="520">
        <v>0</v>
      </c>
      <c r="CD50" s="520">
        <v>893750.03759999992</v>
      </c>
      <c r="CE50" s="520">
        <v>893750.03759999992</v>
      </c>
      <c r="CF50" s="520">
        <v>0</v>
      </c>
      <c r="CG50" s="520">
        <v>0</v>
      </c>
      <c r="CH50" s="520">
        <v>0</v>
      </c>
      <c r="CI50" s="520">
        <v>0</v>
      </c>
      <c r="CJ50" s="520">
        <v>0</v>
      </c>
      <c r="CK50" s="520">
        <v>0</v>
      </c>
      <c r="CL50" s="520">
        <f t="shared" si="6"/>
        <v>893750.03759999992</v>
      </c>
      <c r="CM50" s="521">
        <f t="shared" si="7"/>
        <v>893750.03759999992</v>
      </c>
      <c r="CN50" s="522">
        <v>37987638.641106002</v>
      </c>
      <c r="CO50" s="522">
        <v>37987638.641106002</v>
      </c>
      <c r="CP50" s="522">
        <v>41306511.438558005</v>
      </c>
      <c r="CQ50" s="243" t="s">
        <v>874</v>
      </c>
      <c r="CR50" s="103">
        <v>8.4700000000000006</v>
      </c>
      <c r="CS50" s="523">
        <v>8.4700000000000006</v>
      </c>
      <c r="CT50" s="104">
        <v>9.2100000000000009</v>
      </c>
      <c r="CU50" s="524"/>
      <c r="CV50" s="524"/>
      <c r="CW50" s="524"/>
      <c r="CX50" s="525"/>
      <c r="CY50" s="526">
        <v>109.35375339089045</v>
      </c>
      <c r="CZ50" s="527">
        <v>109.3031801670603</v>
      </c>
      <c r="DA50" s="528">
        <v>1.2267264032787477</v>
      </c>
      <c r="DB50" s="529">
        <v>1.2254236914845373</v>
      </c>
      <c r="DC50" s="530" t="s">
        <v>2326</v>
      </c>
      <c r="DD50" s="225"/>
      <c r="DE50" s="524"/>
      <c r="DF50" s="524"/>
      <c r="DG50" s="531"/>
      <c r="DH50" s="532"/>
      <c r="DI50" s="64">
        <v>35010</v>
      </c>
      <c r="DJ50" s="64">
        <v>520515</v>
      </c>
      <c r="DK50" s="64">
        <v>230742</v>
      </c>
      <c r="DL50" s="534">
        <f t="shared" si="8"/>
        <v>262089</v>
      </c>
    </row>
    <row r="51" spans="1:116" ht="43.5" customHeight="1" x14ac:dyDescent="0.25">
      <c r="A51" s="356" t="s">
        <v>7</v>
      </c>
      <c r="B51" s="65" t="s">
        <v>96</v>
      </c>
      <c r="C51" s="65" t="s">
        <v>175</v>
      </c>
      <c r="D51" s="64" t="s">
        <v>2327</v>
      </c>
      <c r="E51" s="64" t="s">
        <v>191</v>
      </c>
      <c r="F51" s="64" t="s">
        <v>192</v>
      </c>
      <c r="G51" s="18" t="s">
        <v>193</v>
      </c>
      <c r="H51" s="35" t="s">
        <v>860</v>
      </c>
      <c r="I51" s="28" t="s">
        <v>2322</v>
      </c>
      <c r="J51" s="498">
        <v>12.190173583669758</v>
      </c>
      <c r="K51" s="498">
        <v>11.652462096975</v>
      </c>
      <c r="L51" s="499">
        <v>746.9</v>
      </c>
      <c r="M51" s="512">
        <v>0</v>
      </c>
      <c r="N51" s="513">
        <v>0</v>
      </c>
      <c r="O51" s="513">
        <v>0</v>
      </c>
      <c r="P51" s="513">
        <v>0</v>
      </c>
      <c r="Q51" s="513">
        <v>0</v>
      </c>
      <c r="R51" s="513">
        <v>0</v>
      </c>
      <c r="S51" s="513">
        <v>0</v>
      </c>
      <c r="T51" s="513">
        <v>0</v>
      </c>
      <c r="U51" s="513">
        <v>0</v>
      </c>
      <c r="V51" s="513">
        <v>0</v>
      </c>
      <c r="W51" s="513">
        <v>0</v>
      </c>
      <c r="X51" s="513">
        <v>0</v>
      </c>
      <c r="Y51" s="513">
        <v>0</v>
      </c>
      <c r="Z51" s="513">
        <v>0</v>
      </c>
      <c r="AA51" s="513">
        <v>0</v>
      </c>
      <c r="AB51" s="513">
        <v>0</v>
      </c>
      <c r="AC51" s="513">
        <v>38</v>
      </c>
      <c r="AD51" s="513">
        <v>38</v>
      </c>
      <c r="AE51" s="513">
        <v>0</v>
      </c>
      <c r="AF51" s="513">
        <v>0</v>
      </c>
      <c r="AG51" s="513">
        <v>0</v>
      </c>
      <c r="AH51" s="513">
        <f t="shared" si="0"/>
        <v>0</v>
      </c>
      <c r="AI51" s="513">
        <v>0</v>
      </c>
      <c r="AJ51" s="513">
        <v>0</v>
      </c>
      <c r="AK51" s="513">
        <f t="shared" si="1"/>
        <v>38</v>
      </c>
      <c r="AL51" s="513">
        <f t="shared" si="2"/>
        <v>38</v>
      </c>
      <c r="AM51" s="513">
        <v>0</v>
      </c>
      <c r="AN51" s="513">
        <v>0</v>
      </c>
      <c r="AO51" s="513">
        <v>0</v>
      </c>
      <c r="AP51" s="513">
        <v>0</v>
      </c>
      <c r="AQ51" s="513">
        <v>0</v>
      </c>
      <c r="AR51" s="513">
        <v>0</v>
      </c>
      <c r="AS51" s="513">
        <v>0</v>
      </c>
      <c r="AT51" s="513">
        <v>0</v>
      </c>
      <c r="AU51" s="513">
        <v>0</v>
      </c>
      <c r="AV51" s="513">
        <v>0</v>
      </c>
      <c r="AW51" s="513">
        <v>0</v>
      </c>
      <c r="AX51" s="513">
        <v>0</v>
      </c>
      <c r="AY51" s="513">
        <v>0</v>
      </c>
      <c r="AZ51" s="513">
        <v>0</v>
      </c>
      <c r="BA51" s="513">
        <v>0</v>
      </c>
      <c r="BB51" s="513">
        <v>0</v>
      </c>
      <c r="BC51" s="513">
        <v>1689.89</v>
      </c>
      <c r="BD51" s="513">
        <v>1689.89</v>
      </c>
      <c r="BE51" s="513">
        <v>0</v>
      </c>
      <c r="BF51" s="513">
        <v>0</v>
      </c>
      <c r="BG51" s="513">
        <v>0</v>
      </c>
      <c r="BH51" s="513">
        <v>0</v>
      </c>
      <c r="BI51" s="513">
        <v>0</v>
      </c>
      <c r="BJ51" s="513">
        <v>0</v>
      </c>
      <c r="BK51" s="241">
        <f t="shared" si="3"/>
        <v>1689.89</v>
      </c>
      <c r="BL51" s="22">
        <f t="shared" si="4"/>
        <v>1689.89</v>
      </c>
      <c r="BM51" s="519">
        <f t="shared" si="5"/>
        <v>0.24526705370101598</v>
      </c>
      <c r="BN51" s="520">
        <v>0</v>
      </c>
      <c r="BO51" s="520">
        <v>0</v>
      </c>
      <c r="BP51" s="520">
        <v>0</v>
      </c>
      <c r="BQ51" s="520">
        <v>0</v>
      </c>
      <c r="BR51" s="520">
        <v>0</v>
      </c>
      <c r="BS51" s="520">
        <v>0</v>
      </c>
      <c r="BT51" s="520">
        <v>0</v>
      </c>
      <c r="BU51" s="520">
        <v>0</v>
      </c>
      <c r="BV51" s="520">
        <v>0</v>
      </c>
      <c r="BW51" s="520">
        <v>0</v>
      </c>
      <c r="BX51" s="520">
        <v>0</v>
      </c>
      <c r="BY51" s="520">
        <v>0</v>
      </c>
      <c r="BZ51" s="520">
        <v>0</v>
      </c>
      <c r="CA51" s="520">
        <v>0</v>
      </c>
      <c r="CB51" s="520">
        <v>0</v>
      </c>
      <c r="CC51" s="520">
        <v>0</v>
      </c>
      <c r="CD51" s="520">
        <v>1983660.4776000001</v>
      </c>
      <c r="CE51" s="520">
        <v>1983660.4776000001</v>
      </c>
      <c r="CF51" s="520">
        <v>0</v>
      </c>
      <c r="CG51" s="520">
        <v>0</v>
      </c>
      <c r="CH51" s="520">
        <v>0</v>
      </c>
      <c r="CI51" s="520">
        <v>0</v>
      </c>
      <c r="CJ51" s="520">
        <v>0</v>
      </c>
      <c r="CK51" s="520">
        <v>0</v>
      </c>
      <c r="CL51" s="520">
        <f t="shared" si="6"/>
        <v>1983660.4776000001</v>
      </c>
      <c r="CM51" s="521">
        <f t="shared" si="7"/>
        <v>1983660.4776000001</v>
      </c>
      <c r="CN51" s="522">
        <v>44356619.274580799</v>
      </c>
      <c r="CO51" s="522">
        <v>44356619.274580799</v>
      </c>
      <c r="CP51" s="522">
        <v>25725345.690392397</v>
      </c>
      <c r="CQ51" s="243" t="s">
        <v>874</v>
      </c>
      <c r="CR51" s="103">
        <v>11.88</v>
      </c>
      <c r="CS51" s="523">
        <v>11.88</v>
      </c>
      <c r="CT51" s="104">
        <v>6.89</v>
      </c>
      <c r="CU51" s="524"/>
      <c r="CV51" s="524"/>
      <c r="CW51" s="524"/>
      <c r="CX51" s="525"/>
      <c r="CY51" s="526">
        <v>54.935645795876951</v>
      </c>
      <c r="CZ51" s="527">
        <v>23.930624276044568</v>
      </c>
      <c r="DA51" s="528">
        <v>0.4262518156164305</v>
      </c>
      <c r="DB51" s="529">
        <v>0.40128109675182921</v>
      </c>
      <c r="DC51" s="530" t="s">
        <v>2326</v>
      </c>
      <c r="DD51" s="225"/>
      <c r="DE51" s="524"/>
      <c r="DF51" s="524"/>
      <c r="DG51" s="531"/>
      <c r="DH51" s="532"/>
      <c r="DI51" s="64">
        <v>0</v>
      </c>
      <c r="DJ51" s="64">
        <v>20626</v>
      </c>
      <c r="DK51" s="64">
        <v>8177</v>
      </c>
      <c r="DL51" s="534">
        <f t="shared" si="8"/>
        <v>9601</v>
      </c>
    </row>
    <row r="52" spans="1:116" ht="43.5" customHeight="1" x14ac:dyDescent="0.25">
      <c r="A52" s="356" t="s">
        <v>7</v>
      </c>
      <c r="B52" s="65" t="s">
        <v>96</v>
      </c>
      <c r="C52" s="65" t="s">
        <v>175</v>
      </c>
      <c r="D52" s="64" t="s">
        <v>2327</v>
      </c>
      <c r="E52" s="64" t="s">
        <v>191</v>
      </c>
      <c r="F52" s="64" t="s">
        <v>908</v>
      </c>
      <c r="G52" s="18" t="s">
        <v>191</v>
      </c>
      <c r="H52" s="35" t="s">
        <v>860</v>
      </c>
      <c r="I52" s="28" t="s">
        <v>2322</v>
      </c>
      <c r="J52" s="498">
        <v>11.783834464214101</v>
      </c>
      <c r="K52" s="498">
        <v>8.6356060426439996</v>
      </c>
      <c r="L52" s="499">
        <v>1420.3</v>
      </c>
      <c r="M52" s="512">
        <v>0</v>
      </c>
      <c r="N52" s="513">
        <v>0</v>
      </c>
      <c r="O52" s="513">
        <v>0</v>
      </c>
      <c r="P52" s="513">
        <v>0</v>
      </c>
      <c r="Q52" s="513">
        <v>0</v>
      </c>
      <c r="R52" s="513">
        <v>0</v>
      </c>
      <c r="S52" s="513">
        <v>0</v>
      </c>
      <c r="T52" s="513">
        <v>0</v>
      </c>
      <c r="U52" s="513">
        <v>0</v>
      </c>
      <c r="V52" s="513">
        <v>0</v>
      </c>
      <c r="W52" s="513">
        <v>0</v>
      </c>
      <c r="X52" s="513">
        <v>0</v>
      </c>
      <c r="Y52" s="513">
        <v>0</v>
      </c>
      <c r="Z52" s="513">
        <v>0</v>
      </c>
      <c r="AA52" s="513">
        <v>0</v>
      </c>
      <c r="AB52" s="513">
        <v>0</v>
      </c>
      <c r="AC52" s="513">
        <v>10</v>
      </c>
      <c r="AD52" s="513">
        <v>10</v>
      </c>
      <c r="AE52" s="513">
        <v>0</v>
      </c>
      <c r="AF52" s="513">
        <v>0</v>
      </c>
      <c r="AG52" s="513">
        <v>0</v>
      </c>
      <c r="AH52" s="513">
        <f t="shared" si="0"/>
        <v>0</v>
      </c>
      <c r="AI52" s="513">
        <v>0</v>
      </c>
      <c r="AJ52" s="513">
        <v>0</v>
      </c>
      <c r="AK52" s="513">
        <f t="shared" si="1"/>
        <v>10</v>
      </c>
      <c r="AL52" s="513">
        <f t="shared" si="2"/>
        <v>10</v>
      </c>
      <c r="AM52" s="513">
        <v>0</v>
      </c>
      <c r="AN52" s="513">
        <v>0</v>
      </c>
      <c r="AO52" s="513">
        <v>0</v>
      </c>
      <c r="AP52" s="513">
        <v>0</v>
      </c>
      <c r="AQ52" s="513">
        <v>0</v>
      </c>
      <c r="AR52" s="513">
        <v>0</v>
      </c>
      <c r="AS52" s="513">
        <v>0</v>
      </c>
      <c r="AT52" s="513">
        <v>0</v>
      </c>
      <c r="AU52" s="513">
        <v>0</v>
      </c>
      <c r="AV52" s="513">
        <v>0</v>
      </c>
      <c r="AW52" s="513">
        <v>0</v>
      </c>
      <c r="AX52" s="513">
        <v>0</v>
      </c>
      <c r="AY52" s="513">
        <v>0</v>
      </c>
      <c r="AZ52" s="513">
        <v>0</v>
      </c>
      <c r="BA52" s="513">
        <v>0</v>
      </c>
      <c r="BB52" s="513">
        <v>0</v>
      </c>
      <c r="BC52" s="513">
        <v>76.650000000000006</v>
      </c>
      <c r="BD52" s="513">
        <v>76.650000000000006</v>
      </c>
      <c r="BE52" s="513">
        <v>0</v>
      </c>
      <c r="BF52" s="513">
        <v>0</v>
      </c>
      <c r="BG52" s="513">
        <v>0</v>
      </c>
      <c r="BH52" s="513">
        <v>0</v>
      </c>
      <c r="BI52" s="513">
        <v>0</v>
      </c>
      <c r="BJ52" s="513">
        <v>0</v>
      </c>
      <c r="BK52" s="241">
        <f t="shared" si="3"/>
        <v>76.650000000000006</v>
      </c>
      <c r="BL52" s="22">
        <f t="shared" si="4"/>
        <v>76.650000000000006</v>
      </c>
      <c r="BM52" s="519">
        <f t="shared" si="5"/>
        <v>9.1467780429594272E-3</v>
      </c>
      <c r="BN52" s="520">
        <v>0</v>
      </c>
      <c r="BO52" s="520">
        <v>0</v>
      </c>
      <c r="BP52" s="520">
        <v>0</v>
      </c>
      <c r="BQ52" s="520">
        <v>0</v>
      </c>
      <c r="BR52" s="520">
        <v>0</v>
      </c>
      <c r="BS52" s="520">
        <v>0</v>
      </c>
      <c r="BT52" s="520">
        <v>0</v>
      </c>
      <c r="BU52" s="520">
        <v>0</v>
      </c>
      <c r="BV52" s="520">
        <v>0</v>
      </c>
      <c r="BW52" s="520">
        <v>0</v>
      </c>
      <c r="BX52" s="520">
        <v>0</v>
      </c>
      <c r="BY52" s="520">
        <v>0</v>
      </c>
      <c r="BZ52" s="520">
        <v>0</v>
      </c>
      <c r="CA52" s="520">
        <v>0</v>
      </c>
      <c r="CB52" s="520">
        <v>0</v>
      </c>
      <c r="CC52" s="520">
        <v>0</v>
      </c>
      <c r="CD52" s="520">
        <v>89974.83600000001</v>
      </c>
      <c r="CE52" s="520">
        <v>89974.83600000001</v>
      </c>
      <c r="CF52" s="520">
        <v>0</v>
      </c>
      <c r="CG52" s="520">
        <v>0</v>
      </c>
      <c r="CH52" s="520">
        <v>0</v>
      </c>
      <c r="CI52" s="520">
        <v>0</v>
      </c>
      <c r="CJ52" s="520">
        <v>0</v>
      </c>
      <c r="CK52" s="520">
        <v>0</v>
      </c>
      <c r="CL52" s="520">
        <f t="shared" si="6"/>
        <v>89974.83600000001</v>
      </c>
      <c r="CM52" s="521">
        <f t="shared" si="7"/>
        <v>89974.83600000001</v>
      </c>
      <c r="CN52" s="522">
        <v>32855181.519852005</v>
      </c>
      <c r="CO52" s="522">
        <v>32855181.519852005</v>
      </c>
      <c r="CP52" s="522">
        <v>39053393.068987206</v>
      </c>
      <c r="CQ52" s="243" t="s">
        <v>874</v>
      </c>
      <c r="CR52" s="103">
        <v>7.05</v>
      </c>
      <c r="CS52" s="523">
        <v>7.05</v>
      </c>
      <c r="CT52" s="104">
        <v>8.3800000000000008</v>
      </c>
      <c r="CU52" s="524"/>
      <c r="CV52" s="524"/>
      <c r="CW52" s="524"/>
      <c r="CX52" s="525"/>
      <c r="CY52" s="526">
        <v>29.835629641382209</v>
      </c>
      <c r="CZ52" s="527">
        <v>29.837037716096035</v>
      </c>
      <c r="DA52" s="528">
        <v>0.36463616291578854</v>
      </c>
      <c r="DB52" s="529">
        <v>0.36469524284872179</v>
      </c>
      <c r="DC52" s="530" t="s">
        <v>2288</v>
      </c>
      <c r="DD52" s="225"/>
      <c r="DE52" s="524"/>
      <c r="DF52" s="524"/>
      <c r="DG52" s="531"/>
      <c r="DH52" s="532"/>
      <c r="DI52" s="64">
        <v>118469</v>
      </c>
      <c r="DJ52" s="64">
        <v>0</v>
      </c>
      <c r="DK52" s="64">
        <v>0</v>
      </c>
      <c r="DL52" s="534">
        <f t="shared" si="8"/>
        <v>39489.666666666664</v>
      </c>
    </row>
    <row r="53" spans="1:116" ht="43.5" customHeight="1" x14ac:dyDescent="0.25">
      <c r="A53" s="356" t="s">
        <v>7</v>
      </c>
      <c r="B53" s="65" t="s">
        <v>96</v>
      </c>
      <c r="C53" s="65" t="s">
        <v>175</v>
      </c>
      <c r="D53" s="64" t="s">
        <v>2327</v>
      </c>
      <c r="E53" s="64" t="s">
        <v>191</v>
      </c>
      <c r="F53" s="64" t="s">
        <v>909</v>
      </c>
      <c r="G53" s="18" t="s">
        <v>191</v>
      </c>
      <c r="H53" s="35" t="s">
        <v>866</v>
      </c>
      <c r="I53" s="28" t="s">
        <v>2322</v>
      </c>
      <c r="J53" s="498">
        <v>11.783834464214101</v>
      </c>
      <c r="K53" s="498">
        <v>31.336363571184002</v>
      </c>
      <c r="L53" s="499">
        <v>2679.1</v>
      </c>
      <c r="M53" s="512">
        <v>0</v>
      </c>
      <c r="N53" s="513">
        <v>0</v>
      </c>
      <c r="O53" s="513">
        <v>0</v>
      </c>
      <c r="P53" s="513">
        <v>0</v>
      </c>
      <c r="Q53" s="513">
        <v>0</v>
      </c>
      <c r="R53" s="513">
        <v>0</v>
      </c>
      <c r="S53" s="513">
        <v>0</v>
      </c>
      <c r="T53" s="513">
        <v>0</v>
      </c>
      <c r="U53" s="513">
        <v>0</v>
      </c>
      <c r="V53" s="513">
        <v>0</v>
      </c>
      <c r="W53" s="513">
        <v>0</v>
      </c>
      <c r="X53" s="513">
        <v>0</v>
      </c>
      <c r="Y53" s="513">
        <v>1</v>
      </c>
      <c r="Z53" s="513">
        <v>1</v>
      </c>
      <c r="AA53" s="513">
        <v>0</v>
      </c>
      <c r="AB53" s="513">
        <v>0</v>
      </c>
      <c r="AC53" s="513">
        <v>153</v>
      </c>
      <c r="AD53" s="513">
        <v>153</v>
      </c>
      <c r="AE53" s="513">
        <v>0</v>
      </c>
      <c r="AF53" s="513">
        <v>0</v>
      </c>
      <c r="AG53" s="513">
        <v>0</v>
      </c>
      <c r="AH53" s="513">
        <f t="shared" si="0"/>
        <v>0</v>
      </c>
      <c r="AI53" s="513">
        <v>0</v>
      </c>
      <c r="AJ53" s="513">
        <v>0</v>
      </c>
      <c r="AK53" s="513">
        <f t="shared" si="1"/>
        <v>154</v>
      </c>
      <c r="AL53" s="513">
        <f t="shared" si="2"/>
        <v>154</v>
      </c>
      <c r="AM53" s="513">
        <v>0</v>
      </c>
      <c r="AN53" s="513">
        <v>0</v>
      </c>
      <c r="AO53" s="513">
        <v>0</v>
      </c>
      <c r="AP53" s="513">
        <v>0</v>
      </c>
      <c r="AQ53" s="513">
        <v>0</v>
      </c>
      <c r="AR53" s="513">
        <v>0</v>
      </c>
      <c r="AS53" s="513">
        <v>0</v>
      </c>
      <c r="AT53" s="513">
        <v>0</v>
      </c>
      <c r="AU53" s="513">
        <v>0</v>
      </c>
      <c r="AV53" s="513">
        <v>0</v>
      </c>
      <c r="AW53" s="513">
        <v>0</v>
      </c>
      <c r="AX53" s="513">
        <v>0</v>
      </c>
      <c r="AY53" s="513">
        <v>1.2</v>
      </c>
      <c r="AZ53" s="513">
        <v>1.2</v>
      </c>
      <c r="BA53" s="513">
        <v>0</v>
      </c>
      <c r="BB53" s="513">
        <v>0</v>
      </c>
      <c r="BC53" s="513">
        <v>1070.26</v>
      </c>
      <c r="BD53" s="513">
        <v>1070.26</v>
      </c>
      <c r="BE53" s="513">
        <v>0</v>
      </c>
      <c r="BF53" s="513">
        <v>0</v>
      </c>
      <c r="BG53" s="513">
        <v>0</v>
      </c>
      <c r="BH53" s="513">
        <v>0</v>
      </c>
      <c r="BI53" s="513">
        <v>0</v>
      </c>
      <c r="BJ53" s="513">
        <v>0</v>
      </c>
      <c r="BK53" s="241">
        <f t="shared" si="3"/>
        <v>1071.46</v>
      </c>
      <c r="BL53" s="22">
        <f t="shared" si="4"/>
        <v>1071.46</v>
      </c>
      <c r="BM53" s="519">
        <f t="shared" si="5"/>
        <v>0.1509098591549296</v>
      </c>
      <c r="BN53" s="520">
        <v>0</v>
      </c>
      <c r="BO53" s="520">
        <v>0</v>
      </c>
      <c r="BP53" s="520">
        <v>0</v>
      </c>
      <c r="BQ53" s="520">
        <v>0</v>
      </c>
      <c r="BR53" s="520">
        <v>0</v>
      </c>
      <c r="BS53" s="520">
        <v>0</v>
      </c>
      <c r="BT53" s="520">
        <v>0</v>
      </c>
      <c r="BU53" s="520">
        <v>0</v>
      </c>
      <c r="BV53" s="520">
        <v>0</v>
      </c>
      <c r="BW53" s="520">
        <v>0</v>
      </c>
      <c r="BX53" s="520">
        <v>0</v>
      </c>
      <c r="BY53" s="520">
        <v>0</v>
      </c>
      <c r="BZ53" s="520">
        <v>6054.9119999999994</v>
      </c>
      <c r="CA53" s="520">
        <v>6054.9119999999994</v>
      </c>
      <c r="CB53" s="520">
        <v>0</v>
      </c>
      <c r="CC53" s="520">
        <v>0</v>
      </c>
      <c r="CD53" s="520">
        <v>1256313.9983999999</v>
      </c>
      <c r="CE53" s="520">
        <v>1256313.9983999999</v>
      </c>
      <c r="CF53" s="520">
        <v>0</v>
      </c>
      <c r="CG53" s="520">
        <v>0</v>
      </c>
      <c r="CH53" s="520">
        <v>0</v>
      </c>
      <c r="CI53" s="520">
        <v>0</v>
      </c>
      <c r="CJ53" s="520">
        <v>0</v>
      </c>
      <c r="CK53" s="520">
        <v>0</v>
      </c>
      <c r="CL53" s="520">
        <f t="shared" si="6"/>
        <v>1262368.9103999999</v>
      </c>
      <c r="CM53" s="521">
        <f t="shared" si="7"/>
        <v>1262368.9103999999</v>
      </c>
      <c r="CN53" s="522">
        <v>21535798.517595597</v>
      </c>
      <c r="CO53" s="522">
        <v>21535798.517595597</v>
      </c>
      <c r="CP53" s="522">
        <v>23632792.809108</v>
      </c>
      <c r="CQ53" s="243" t="s">
        <v>874</v>
      </c>
      <c r="CR53" s="103">
        <v>6.47</v>
      </c>
      <c r="CS53" s="523">
        <v>6.47</v>
      </c>
      <c r="CT53" s="104">
        <v>7.1</v>
      </c>
      <c r="CU53" s="524"/>
      <c r="CV53" s="524"/>
      <c r="CW53" s="524"/>
      <c r="CX53" s="525"/>
      <c r="CY53" s="526">
        <v>83.530463599676636</v>
      </c>
      <c r="CZ53" s="527">
        <v>82.428686193745463</v>
      </c>
      <c r="DA53" s="528">
        <v>0.59555142884746948</v>
      </c>
      <c r="DB53" s="529">
        <v>0.58855158547238473</v>
      </c>
      <c r="DC53" s="530" t="s">
        <v>2326</v>
      </c>
      <c r="DD53" s="225"/>
      <c r="DE53" s="524"/>
      <c r="DF53" s="524"/>
      <c r="DG53" s="531"/>
      <c r="DH53" s="532"/>
      <c r="DI53" s="64">
        <v>0</v>
      </c>
      <c r="DJ53" s="64">
        <v>422603</v>
      </c>
      <c r="DK53" s="64">
        <v>0</v>
      </c>
      <c r="DL53" s="534">
        <f t="shared" si="8"/>
        <v>140867.66666666666</v>
      </c>
    </row>
    <row r="54" spans="1:116" ht="43.5" customHeight="1" x14ac:dyDescent="0.25">
      <c r="A54" s="356" t="s">
        <v>7</v>
      </c>
      <c r="B54" s="65" t="s">
        <v>96</v>
      </c>
      <c r="C54" s="65" t="s">
        <v>175</v>
      </c>
      <c r="D54" s="64" t="s">
        <v>2329</v>
      </c>
      <c r="E54" s="64" t="s">
        <v>194</v>
      </c>
      <c r="F54" s="64" t="s">
        <v>195</v>
      </c>
      <c r="G54" s="18" t="s">
        <v>196</v>
      </c>
      <c r="H54" s="35" t="s">
        <v>866</v>
      </c>
      <c r="I54" s="28" t="s">
        <v>2330</v>
      </c>
      <c r="J54" s="498">
        <v>7.887759377668667</v>
      </c>
      <c r="K54" s="498">
        <v>62.556060475944001</v>
      </c>
      <c r="L54" s="499">
        <v>1806.8</v>
      </c>
      <c r="M54" s="512">
        <v>0</v>
      </c>
      <c r="N54" s="513">
        <v>0</v>
      </c>
      <c r="O54" s="513">
        <v>0</v>
      </c>
      <c r="P54" s="513">
        <v>0</v>
      </c>
      <c r="Q54" s="513">
        <v>0</v>
      </c>
      <c r="R54" s="513">
        <v>0</v>
      </c>
      <c r="S54" s="513">
        <v>0</v>
      </c>
      <c r="T54" s="513">
        <v>0</v>
      </c>
      <c r="U54" s="513">
        <v>0</v>
      </c>
      <c r="V54" s="513">
        <v>0</v>
      </c>
      <c r="W54" s="513">
        <v>0</v>
      </c>
      <c r="X54" s="513">
        <v>0</v>
      </c>
      <c r="Y54" s="513">
        <v>0</v>
      </c>
      <c r="Z54" s="513">
        <v>0</v>
      </c>
      <c r="AA54" s="513">
        <v>0</v>
      </c>
      <c r="AB54" s="513">
        <v>0</v>
      </c>
      <c r="AC54" s="513">
        <v>127</v>
      </c>
      <c r="AD54" s="513">
        <v>127</v>
      </c>
      <c r="AE54" s="513">
        <v>0</v>
      </c>
      <c r="AF54" s="513">
        <v>0</v>
      </c>
      <c r="AG54" s="513">
        <v>0</v>
      </c>
      <c r="AH54" s="513">
        <f t="shared" si="0"/>
        <v>0</v>
      </c>
      <c r="AI54" s="513">
        <v>0</v>
      </c>
      <c r="AJ54" s="513">
        <v>0</v>
      </c>
      <c r="AK54" s="513">
        <f t="shared" si="1"/>
        <v>127</v>
      </c>
      <c r="AL54" s="513">
        <f t="shared" si="2"/>
        <v>127</v>
      </c>
      <c r="AM54" s="513">
        <v>0</v>
      </c>
      <c r="AN54" s="513">
        <v>0</v>
      </c>
      <c r="AO54" s="513">
        <v>0</v>
      </c>
      <c r="AP54" s="513">
        <v>0</v>
      </c>
      <c r="AQ54" s="513">
        <v>0</v>
      </c>
      <c r="AR54" s="513">
        <v>0</v>
      </c>
      <c r="AS54" s="513">
        <v>0</v>
      </c>
      <c r="AT54" s="513">
        <v>0</v>
      </c>
      <c r="AU54" s="513">
        <v>0</v>
      </c>
      <c r="AV54" s="513">
        <v>0</v>
      </c>
      <c r="AW54" s="513">
        <v>0</v>
      </c>
      <c r="AX54" s="513">
        <v>0</v>
      </c>
      <c r="AY54" s="513">
        <v>0</v>
      </c>
      <c r="AZ54" s="513">
        <v>0</v>
      </c>
      <c r="BA54" s="513">
        <v>0</v>
      </c>
      <c r="BB54" s="513">
        <v>0</v>
      </c>
      <c r="BC54" s="513">
        <v>4052.98</v>
      </c>
      <c r="BD54" s="513">
        <v>4052.98</v>
      </c>
      <c r="BE54" s="513">
        <v>0</v>
      </c>
      <c r="BF54" s="513">
        <v>0</v>
      </c>
      <c r="BG54" s="513">
        <v>0</v>
      </c>
      <c r="BH54" s="513">
        <v>0</v>
      </c>
      <c r="BI54" s="513">
        <v>0</v>
      </c>
      <c r="BJ54" s="513">
        <v>0</v>
      </c>
      <c r="BK54" s="241">
        <f t="shared" si="3"/>
        <v>4052.98</v>
      </c>
      <c r="BL54" s="22">
        <f t="shared" si="4"/>
        <v>4052.98</v>
      </c>
      <c r="BM54" s="519">
        <f t="shared" si="5"/>
        <v>0.66442295081967218</v>
      </c>
      <c r="BN54" s="520">
        <v>0</v>
      </c>
      <c r="BO54" s="520">
        <v>0</v>
      </c>
      <c r="BP54" s="520">
        <v>0</v>
      </c>
      <c r="BQ54" s="520">
        <v>0</v>
      </c>
      <c r="BR54" s="520">
        <v>0</v>
      </c>
      <c r="BS54" s="520">
        <v>0</v>
      </c>
      <c r="BT54" s="520">
        <v>0</v>
      </c>
      <c r="BU54" s="520">
        <v>0</v>
      </c>
      <c r="BV54" s="520">
        <v>0</v>
      </c>
      <c r="BW54" s="520">
        <v>0</v>
      </c>
      <c r="BX54" s="520">
        <v>0</v>
      </c>
      <c r="BY54" s="520">
        <v>0</v>
      </c>
      <c r="BZ54" s="520">
        <v>0</v>
      </c>
      <c r="CA54" s="520">
        <v>0</v>
      </c>
      <c r="CB54" s="520">
        <v>0</v>
      </c>
      <c r="CC54" s="520">
        <v>0</v>
      </c>
      <c r="CD54" s="520">
        <v>4757550.0432000002</v>
      </c>
      <c r="CE54" s="520">
        <v>4757550.0432000002</v>
      </c>
      <c r="CF54" s="520">
        <v>0</v>
      </c>
      <c r="CG54" s="520">
        <v>0</v>
      </c>
      <c r="CH54" s="520">
        <v>0</v>
      </c>
      <c r="CI54" s="520">
        <v>0</v>
      </c>
      <c r="CJ54" s="520">
        <v>0</v>
      </c>
      <c r="CK54" s="520">
        <v>0</v>
      </c>
      <c r="CL54" s="520">
        <f t="shared" si="6"/>
        <v>4757550.0432000002</v>
      </c>
      <c r="CM54" s="521">
        <f t="shared" si="7"/>
        <v>4757550.0432000002</v>
      </c>
      <c r="CN54" s="522">
        <v>20077920.000000004</v>
      </c>
      <c r="CO54" s="522">
        <v>20077920.000000004</v>
      </c>
      <c r="CP54" s="522">
        <v>21374399.999999996</v>
      </c>
      <c r="CQ54" s="243" t="s">
        <v>874</v>
      </c>
      <c r="CR54" s="103">
        <v>5.73</v>
      </c>
      <c r="CS54" s="523">
        <v>5.73</v>
      </c>
      <c r="CT54" s="104">
        <v>6.1</v>
      </c>
      <c r="CU54" s="524"/>
      <c r="CV54" s="524"/>
      <c r="CW54" s="524"/>
      <c r="CX54" s="525"/>
      <c r="CY54" s="526">
        <v>354.66655004737095</v>
      </c>
      <c r="CZ54" s="527">
        <v>82.516375206685836</v>
      </c>
      <c r="DA54" s="528">
        <v>0.69842023738648884</v>
      </c>
      <c r="DB54" s="529">
        <v>0.56787790501958169</v>
      </c>
      <c r="DC54" s="530" t="s">
        <v>2331</v>
      </c>
      <c r="DD54" s="225"/>
      <c r="DE54" s="524"/>
      <c r="DF54" s="524"/>
      <c r="DG54" s="531"/>
      <c r="DH54" s="532"/>
      <c r="DI54" s="64">
        <v>0</v>
      </c>
      <c r="DJ54" s="64">
        <v>127763</v>
      </c>
      <c r="DK54" s="64">
        <v>0</v>
      </c>
      <c r="DL54" s="534">
        <f t="shared" si="8"/>
        <v>42587.666666666664</v>
      </c>
    </row>
    <row r="55" spans="1:116" ht="43.5" customHeight="1" x14ac:dyDescent="0.25">
      <c r="A55" s="356" t="s">
        <v>7</v>
      </c>
      <c r="B55" s="65" t="s">
        <v>96</v>
      </c>
      <c r="C55" s="65" t="s">
        <v>175</v>
      </c>
      <c r="D55" s="64" t="s">
        <v>2332</v>
      </c>
      <c r="E55" s="64" t="s">
        <v>198</v>
      </c>
      <c r="F55" s="64" t="s">
        <v>199</v>
      </c>
      <c r="G55" s="18" t="s">
        <v>198</v>
      </c>
      <c r="H55" s="35" t="s">
        <v>860</v>
      </c>
      <c r="I55" s="28" t="s">
        <v>2322</v>
      </c>
      <c r="J55" s="498">
        <v>11.783834464214101</v>
      </c>
      <c r="K55" s="498">
        <v>10.075568160861</v>
      </c>
      <c r="L55" s="499">
        <v>1092.5999999999999</v>
      </c>
      <c r="M55" s="512">
        <v>0</v>
      </c>
      <c r="N55" s="513">
        <v>0</v>
      </c>
      <c r="O55" s="513">
        <v>0</v>
      </c>
      <c r="P55" s="513">
        <v>0</v>
      </c>
      <c r="Q55" s="513">
        <v>0</v>
      </c>
      <c r="R55" s="513">
        <v>0</v>
      </c>
      <c r="S55" s="513">
        <v>1</v>
      </c>
      <c r="T55" s="513">
        <v>1</v>
      </c>
      <c r="U55" s="513">
        <v>0</v>
      </c>
      <c r="V55" s="513">
        <v>0</v>
      </c>
      <c r="W55" s="513">
        <v>0</v>
      </c>
      <c r="X55" s="513">
        <v>0</v>
      </c>
      <c r="Y55" s="513">
        <v>0</v>
      </c>
      <c r="Z55" s="513">
        <v>0</v>
      </c>
      <c r="AA55" s="513">
        <v>0</v>
      </c>
      <c r="AB55" s="513">
        <v>0</v>
      </c>
      <c r="AC55" s="513">
        <v>25</v>
      </c>
      <c r="AD55" s="513">
        <v>25</v>
      </c>
      <c r="AE55" s="513">
        <v>0</v>
      </c>
      <c r="AF55" s="513">
        <v>0</v>
      </c>
      <c r="AG55" s="513">
        <v>0</v>
      </c>
      <c r="AH55" s="513">
        <f t="shared" si="0"/>
        <v>0</v>
      </c>
      <c r="AI55" s="513">
        <v>0</v>
      </c>
      <c r="AJ55" s="513">
        <v>0</v>
      </c>
      <c r="AK55" s="513">
        <f t="shared" si="1"/>
        <v>26</v>
      </c>
      <c r="AL55" s="513">
        <f t="shared" si="2"/>
        <v>26</v>
      </c>
      <c r="AM55" s="513">
        <v>0</v>
      </c>
      <c r="AN55" s="513">
        <v>0</v>
      </c>
      <c r="AO55" s="513">
        <v>0</v>
      </c>
      <c r="AP55" s="513">
        <v>0</v>
      </c>
      <c r="AQ55" s="513">
        <v>0</v>
      </c>
      <c r="AR55" s="513">
        <v>0</v>
      </c>
      <c r="AS55" s="513">
        <v>690</v>
      </c>
      <c r="AT55" s="513">
        <v>690</v>
      </c>
      <c r="AU55" s="513">
        <v>0</v>
      </c>
      <c r="AV55" s="513">
        <v>0</v>
      </c>
      <c r="AW55" s="513">
        <v>0</v>
      </c>
      <c r="AX55" s="513">
        <v>0</v>
      </c>
      <c r="AY55" s="513">
        <v>0</v>
      </c>
      <c r="AZ55" s="513">
        <v>0</v>
      </c>
      <c r="BA55" s="513">
        <v>0</v>
      </c>
      <c r="BB55" s="513">
        <v>0</v>
      </c>
      <c r="BC55" s="513">
        <v>148.99</v>
      </c>
      <c r="BD55" s="513">
        <v>148.99</v>
      </c>
      <c r="BE55" s="513">
        <v>0</v>
      </c>
      <c r="BF55" s="513">
        <v>0</v>
      </c>
      <c r="BG55" s="513">
        <v>0</v>
      </c>
      <c r="BH55" s="513">
        <v>0</v>
      </c>
      <c r="BI55" s="513">
        <v>0</v>
      </c>
      <c r="BJ55" s="513">
        <v>0</v>
      </c>
      <c r="BK55" s="241">
        <f t="shared" si="3"/>
        <v>838.99</v>
      </c>
      <c r="BL55" s="22">
        <f t="shared" si="4"/>
        <v>838.99</v>
      </c>
      <c r="BM55" s="519">
        <f t="shared" si="5"/>
        <v>9.917139479905436E-2</v>
      </c>
      <c r="BN55" s="520">
        <v>0</v>
      </c>
      <c r="BO55" s="520">
        <v>0</v>
      </c>
      <c r="BP55" s="520">
        <v>0</v>
      </c>
      <c r="BQ55" s="520">
        <v>0</v>
      </c>
      <c r="BR55" s="520">
        <v>0</v>
      </c>
      <c r="BS55" s="520">
        <v>0</v>
      </c>
      <c r="BT55" s="520">
        <v>2260605.6</v>
      </c>
      <c r="BU55" s="520">
        <v>2260605.6</v>
      </c>
      <c r="BV55" s="520">
        <v>0</v>
      </c>
      <c r="BW55" s="520">
        <v>0</v>
      </c>
      <c r="BX55" s="520">
        <v>0</v>
      </c>
      <c r="BY55" s="520">
        <v>0</v>
      </c>
      <c r="BZ55" s="520">
        <v>0</v>
      </c>
      <c r="CA55" s="520">
        <v>0</v>
      </c>
      <c r="CB55" s="520">
        <v>0</v>
      </c>
      <c r="CC55" s="520">
        <v>0</v>
      </c>
      <c r="CD55" s="520">
        <v>174890.42160000003</v>
      </c>
      <c r="CE55" s="520">
        <v>174890.42160000003</v>
      </c>
      <c r="CF55" s="520">
        <v>0</v>
      </c>
      <c r="CG55" s="520">
        <v>0</v>
      </c>
      <c r="CH55" s="520">
        <v>0</v>
      </c>
      <c r="CI55" s="520">
        <v>0</v>
      </c>
      <c r="CJ55" s="520">
        <v>0</v>
      </c>
      <c r="CK55" s="520">
        <v>0</v>
      </c>
      <c r="CL55" s="520">
        <f t="shared" si="6"/>
        <v>2435496.0216000001</v>
      </c>
      <c r="CM55" s="521">
        <f t="shared" si="7"/>
        <v>2435496.0216000001</v>
      </c>
      <c r="CN55" s="522">
        <v>33988799.999999993</v>
      </c>
      <c r="CO55" s="522">
        <v>33988799.999999993</v>
      </c>
      <c r="CP55" s="522">
        <v>29643840.000000004</v>
      </c>
      <c r="CQ55" s="243" t="s">
        <v>874</v>
      </c>
      <c r="CR55" s="103">
        <v>9.6999999999999993</v>
      </c>
      <c r="CS55" s="523">
        <v>9.6999999999999993</v>
      </c>
      <c r="CT55" s="104">
        <v>8.4600000000000009</v>
      </c>
      <c r="CU55" s="524"/>
      <c r="CV55" s="524"/>
      <c r="CW55" s="524"/>
      <c r="CX55" s="525"/>
      <c r="CY55" s="526">
        <v>11.643467629353134</v>
      </c>
      <c r="CZ55" s="527">
        <v>11.173131692998586</v>
      </c>
      <c r="DA55" s="528">
        <v>0.13768270709220817</v>
      </c>
      <c r="DB55" s="529">
        <v>0.13571963886984928</v>
      </c>
      <c r="DC55" s="530" t="s">
        <v>2333</v>
      </c>
      <c r="DD55" s="225"/>
      <c r="DE55" s="524"/>
      <c r="DF55" s="524"/>
      <c r="DG55" s="531"/>
      <c r="DH55" s="532"/>
      <c r="DI55" s="64">
        <v>278</v>
      </c>
      <c r="DJ55" s="64">
        <v>4523</v>
      </c>
      <c r="DK55" s="64">
        <v>0</v>
      </c>
      <c r="DL55" s="534">
        <f t="shared" si="8"/>
        <v>1600.3333333333333</v>
      </c>
    </row>
    <row r="56" spans="1:116" ht="43.5" customHeight="1" x14ac:dyDescent="0.25">
      <c r="A56" s="356" t="s">
        <v>7</v>
      </c>
      <c r="B56" s="65" t="s">
        <v>96</v>
      </c>
      <c r="C56" s="65" t="s">
        <v>175</v>
      </c>
      <c r="D56" s="64" t="s">
        <v>2332</v>
      </c>
      <c r="E56" s="64" t="s">
        <v>198</v>
      </c>
      <c r="F56" s="64" t="s">
        <v>910</v>
      </c>
      <c r="G56" s="18" t="s">
        <v>198</v>
      </c>
      <c r="H56" s="35" t="s">
        <v>860</v>
      </c>
      <c r="I56" s="28" t="s">
        <v>2322</v>
      </c>
      <c r="J56" s="498">
        <v>11.783834464214101</v>
      </c>
      <c r="K56" s="498">
        <v>10.103598463833</v>
      </c>
      <c r="L56" s="499">
        <v>1084.5999999999999</v>
      </c>
      <c r="M56" s="512">
        <v>0</v>
      </c>
      <c r="N56" s="513">
        <v>0</v>
      </c>
      <c r="O56" s="513">
        <v>0</v>
      </c>
      <c r="P56" s="513">
        <v>0</v>
      </c>
      <c r="Q56" s="513">
        <v>0</v>
      </c>
      <c r="R56" s="513">
        <v>0</v>
      </c>
      <c r="S56" s="513">
        <v>0</v>
      </c>
      <c r="T56" s="513">
        <v>0</v>
      </c>
      <c r="U56" s="513">
        <v>0</v>
      </c>
      <c r="V56" s="513">
        <v>0</v>
      </c>
      <c r="W56" s="513">
        <v>0</v>
      </c>
      <c r="X56" s="513">
        <v>0</v>
      </c>
      <c r="Y56" s="513">
        <v>0</v>
      </c>
      <c r="Z56" s="513">
        <v>0</v>
      </c>
      <c r="AA56" s="513">
        <v>0</v>
      </c>
      <c r="AB56" s="513">
        <v>0</v>
      </c>
      <c r="AC56" s="513">
        <v>17</v>
      </c>
      <c r="AD56" s="513">
        <v>17</v>
      </c>
      <c r="AE56" s="513">
        <v>0</v>
      </c>
      <c r="AF56" s="513">
        <v>0</v>
      </c>
      <c r="AG56" s="513">
        <v>0</v>
      </c>
      <c r="AH56" s="513">
        <f t="shared" si="0"/>
        <v>0</v>
      </c>
      <c r="AI56" s="513">
        <v>0</v>
      </c>
      <c r="AJ56" s="513">
        <v>0</v>
      </c>
      <c r="AK56" s="513">
        <f t="shared" si="1"/>
        <v>17</v>
      </c>
      <c r="AL56" s="513">
        <f t="shared" si="2"/>
        <v>17</v>
      </c>
      <c r="AM56" s="513">
        <v>0</v>
      </c>
      <c r="AN56" s="513">
        <v>0</v>
      </c>
      <c r="AO56" s="513">
        <v>0</v>
      </c>
      <c r="AP56" s="513">
        <v>0</v>
      </c>
      <c r="AQ56" s="513">
        <v>0</v>
      </c>
      <c r="AR56" s="513">
        <v>0</v>
      </c>
      <c r="AS56" s="513">
        <v>0</v>
      </c>
      <c r="AT56" s="513">
        <v>0</v>
      </c>
      <c r="AU56" s="513">
        <v>0</v>
      </c>
      <c r="AV56" s="513">
        <v>0</v>
      </c>
      <c r="AW56" s="513">
        <v>0</v>
      </c>
      <c r="AX56" s="513">
        <v>0</v>
      </c>
      <c r="AY56" s="513">
        <v>0</v>
      </c>
      <c r="AZ56" s="513">
        <v>0</v>
      </c>
      <c r="BA56" s="513">
        <v>0</v>
      </c>
      <c r="BB56" s="513">
        <v>0</v>
      </c>
      <c r="BC56" s="513">
        <v>288.48</v>
      </c>
      <c r="BD56" s="513">
        <v>288.48</v>
      </c>
      <c r="BE56" s="513">
        <v>0</v>
      </c>
      <c r="BF56" s="513">
        <v>0</v>
      </c>
      <c r="BG56" s="513">
        <v>0</v>
      </c>
      <c r="BH56" s="513">
        <v>0</v>
      </c>
      <c r="BI56" s="513">
        <v>0</v>
      </c>
      <c r="BJ56" s="513">
        <v>0</v>
      </c>
      <c r="BK56" s="241">
        <f t="shared" si="3"/>
        <v>288.48</v>
      </c>
      <c r="BL56" s="22">
        <f t="shared" si="4"/>
        <v>288.48</v>
      </c>
      <c r="BM56" s="519">
        <f t="shared" si="5"/>
        <v>5.1698924731182795E-2</v>
      </c>
      <c r="BN56" s="520">
        <v>0</v>
      </c>
      <c r="BO56" s="520">
        <v>0</v>
      </c>
      <c r="BP56" s="520">
        <v>0</v>
      </c>
      <c r="BQ56" s="520">
        <v>0</v>
      </c>
      <c r="BR56" s="520">
        <v>0</v>
      </c>
      <c r="BS56" s="520">
        <v>0</v>
      </c>
      <c r="BT56" s="520">
        <v>0</v>
      </c>
      <c r="BU56" s="520">
        <v>0</v>
      </c>
      <c r="BV56" s="520">
        <v>0</v>
      </c>
      <c r="BW56" s="520">
        <v>0</v>
      </c>
      <c r="BX56" s="520">
        <v>0</v>
      </c>
      <c r="BY56" s="520">
        <v>0</v>
      </c>
      <c r="BZ56" s="520">
        <v>0</v>
      </c>
      <c r="CA56" s="520">
        <v>0</v>
      </c>
      <c r="CB56" s="520">
        <v>0</v>
      </c>
      <c r="CC56" s="520">
        <v>0</v>
      </c>
      <c r="CD56" s="520">
        <v>338629.36320000008</v>
      </c>
      <c r="CE56" s="520">
        <v>338629.36320000008</v>
      </c>
      <c r="CF56" s="520">
        <v>0</v>
      </c>
      <c r="CG56" s="520">
        <v>0</v>
      </c>
      <c r="CH56" s="520">
        <v>0</v>
      </c>
      <c r="CI56" s="520">
        <v>0</v>
      </c>
      <c r="CJ56" s="520">
        <v>0</v>
      </c>
      <c r="CK56" s="520">
        <v>0</v>
      </c>
      <c r="CL56" s="520">
        <f t="shared" si="6"/>
        <v>338629.36320000008</v>
      </c>
      <c r="CM56" s="521">
        <f t="shared" si="7"/>
        <v>338629.36320000008</v>
      </c>
      <c r="CN56" s="522">
        <v>18711360</v>
      </c>
      <c r="CO56" s="522">
        <v>18711360</v>
      </c>
      <c r="CP56" s="522">
        <v>19552320.000000004</v>
      </c>
      <c r="CQ56" s="243" t="s">
        <v>874</v>
      </c>
      <c r="CR56" s="103">
        <v>5.34</v>
      </c>
      <c r="CS56" s="523">
        <v>5.34</v>
      </c>
      <c r="CT56" s="104">
        <v>5.58</v>
      </c>
      <c r="CU56" s="524"/>
      <c r="CV56" s="524"/>
      <c r="CW56" s="524"/>
      <c r="CX56" s="525"/>
      <c r="CY56" s="526">
        <v>62.101326716641012</v>
      </c>
      <c r="CZ56" s="527">
        <v>61.210752657619786</v>
      </c>
      <c r="DA56" s="528">
        <v>0.38293709992127817</v>
      </c>
      <c r="DB56" s="529">
        <v>0.38261120646107089</v>
      </c>
      <c r="DC56" s="530" t="s">
        <v>2307</v>
      </c>
      <c r="DD56" s="225"/>
      <c r="DE56" s="524"/>
      <c r="DF56" s="524"/>
      <c r="DG56" s="531"/>
      <c r="DH56" s="532"/>
      <c r="DI56" s="64">
        <v>0</v>
      </c>
      <c r="DJ56" s="64">
        <v>178606</v>
      </c>
      <c r="DK56" s="64">
        <v>0</v>
      </c>
      <c r="DL56" s="534">
        <f t="shared" si="8"/>
        <v>59535.333333333336</v>
      </c>
    </row>
    <row r="57" spans="1:116" ht="43.5" customHeight="1" x14ac:dyDescent="0.25">
      <c r="A57" s="356" t="s">
        <v>7</v>
      </c>
      <c r="B57" s="65" t="s">
        <v>96</v>
      </c>
      <c r="C57" s="65" t="s">
        <v>175</v>
      </c>
      <c r="D57" s="64" t="s">
        <v>2332</v>
      </c>
      <c r="E57" s="64" t="s">
        <v>198</v>
      </c>
      <c r="F57" s="64" t="s">
        <v>912</v>
      </c>
      <c r="G57" s="18" t="s">
        <v>913</v>
      </c>
      <c r="H57" s="35" t="s">
        <v>866</v>
      </c>
      <c r="I57" s="28" t="s">
        <v>2322</v>
      </c>
      <c r="J57" s="498">
        <v>11.783834464214101</v>
      </c>
      <c r="K57" s="498">
        <v>22.654924195302002</v>
      </c>
      <c r="L57" s="499">
        <v>1709.8</v>
      </c>
      <c r="M57" s="512">
        <v>0</v>
      </c>
      <c r="N57" s="513">
        <v>0</v>
      </c>
      <c r="O57" s="513">
        <v>0</v>
      </c>
      <c r="P57" s="513">
        <v>0</v>
      </c>
      <c r="Q57" s="513">
        <v>0</v>
      </c>
      <c r="R57" s="513">
        <v>0</v>
      </c>
      <c r="S57" s="513">
        <v>0</v>
      </c>
      <c r="T57" s="513">
        <v>0</v>
      </c>
      <c r="U57" s="513">
        <v>0</v>
      </c>
      <c r="V57" s="513">
        <v>0</v>
      </c>
      <c r="W57" s="513">
        <v>0</v>
      </c>
      <c r="X57" s="513">
        <v>0</v>
      </c>
      <c r="Y57" s="513">
        <v>0</v>
      </c>
      <c r="Z57" s="513">
        <v>0</v>
      </c>
      <c r="AA57" s="513">
        <v>0</v>
      </c>
      <c r="AB57" s="513">
        <v>0</v>
      </c>
      <c r="AC57" s="513">
        <v>93</v>
      </c>
      <c r="AD57" s="513">
        <v>93</v>
      </c>
      <c r="AE57" s="513">
        <v>0</v>
      </c>
      <c r="AF57" s="513">
        <v>0</v>
      </c>
      <c r="AG57" s="513">
        <v>0</v>
      </c>
      <c r="AH57" s="513">
        <f t="shared" si="0"/>
        <v>0</v>
      </c>
      <c r="AI57" s="513">
        <v>0</v>
      </c>
      <c r="AJ57" s="513">
        <v>0</v>
      </c>
      <c r="AK57" s="513">
        <f t="shared" si="1"/>
        <v>93</v>
      </c>
      <c r="AL57" s="513">
        <f t="shared" si="2"/>
        <v>93</v>
      </c>
      <c r="AM57" s="513">
        <v>0</v>
      </c>
      <c r="AN57" s="513">
        <v>0</v>
      </c>
      <c r="AO57" s="513">
        <v>0</v>
      </c>
      <c r="AP57" s="513">
        <v>0</v>
      </c>
      <c r="AQ57" s="513">
        <v>0</v>
      </c>
      <c r="AR57" s="513">
        <v>0</v>
      </c>
      <c r="AS57" s="513">
        <v>0</v>
      </c>
      <c r="AT57" s="513">
        <v>0</v>
      </c>
      <c r="AU57" s="513">
        <v>0</v>
      </c>
      <c r="AV57" s="513">
        <v>0</v>
      </c>
      <c r="AW57" s="513">
        <v>0</v>
      </c>
      <c r="AX57" s="513">
        <v>0</v>
      </c>
      <c r="AY57" s="513">
        <v>0</v>
      </c>
      <c r="AZ57" s="513">
        <v>0</v>
      </c>
      <c r="BA57" s="513">
        <v>0</v>
      </c>
      <c r="BB57" s="513">
        <v>0</v>
      </c>
      <c r="BC57" s="513">
        <v>2565.8200000000002</v>
      </c>
      <c r="BD57" s="513">
        <v>2565.8200000000002</v>
      </c>
      <c r="BE57" s="513">
        <v>0</v>
      </c>
      <c r="BF57" s="513">
        <v>0</v>
      </c>
      <c r="BG57" s="513">
        <v>0</v>
      </c>
      <c r="BH57" s="513">
        <v>0</v>
      </c>
      <c r="BI57" s="513">
        <v>0</v>
      </c>
      <c r="BJ57" s="513">
        <v>0</v>
      </c>
      <c r="BK57" s="241">
        <f t="shared" si="3"/>
        <v>2565.8200000000002</v>
      </c>
      <c r="BL57" s="22">
        <f t="shared" si="4"/>
        <v>2565.8200000000002</v>
      </c>
      <c r="BM57" s="519">
        <f t="shared" si="5"/>
        <v>0.43636394557823127</v>
      </c>
      <c r="BN57" s="520">
        <v>0</v>
      </c>
      <c r="BO57" s="520">
        <v>0</v>
      </c>
      <c r="BP57" s="520">
        <v>0</v>
      </c>
      <c r="BQ57" s="520">
        <v>0</v>
      </c>
      <c r="BR57" s="520">
        <v>0</v>
      </c>
      <c r="BS57" s="520">
        <v>0</v>
      </c>
      <c r="BT57" s="520">
        <v>0</v>
      </c>
      <c r="BU57" s="520">
        <v>0</v>
      </c>
      <c r="BV57" s="520">
        <v>0</v>
      </c>
      <c r="BW57" s="520">
        <v>0</v>
      </c>
      <c r="BX57" s="520">
        <v>0</v>
      </c>
      <c r="BY57" s="520">
        <v>0</v>
      </c>
      <c r="BZ57" s="520">
        <v>0</v>
      </c>
      <c r="CA57" s="520">
        <v>0</v>
      </c>
      <c r="CB57" s="520">
        <v>0</v>
      </c>
      <c r="CC57" s="520">
        <v>0</v>
      </c>
      <c r="CD57" s="520">
        <v>3011862.1488000005</v>
      </c>
      <c r="CE57" s="520">
        <v>3011862.1488000005</v>
      </c>
      <c r="CF57" s="520">
        <v>0</v>
      </c>
      <c r="CG57" s="520">
        <v>0</v>
      </c>
      <c r="CH57" s="520">
        <v>0</v>
      </c>
      <c r="CI57" s="520">
        <v>0</v>
      </c>
      <c r="CJ57" s="520">
        <v>0</v>
      </c>
      <c r="CK57" s="520">
        <v>0</v>
      </c>
      <c r="CL57" s="520">
        <f t="shared" si="6"/>
        <v>3011862.1488000005</v>
      </c>
      <c r="CM57" s="521">
        <f t="shared" si="7"/>
        <v>3011862.1488000005</v>
      </c>
      <c r="CN57" s="522">
        <v>17975520</v>
      </c>
      <c r="CO57" s="522">
        <v>17975520</v>
      </c>
      <c r="CP57" s="522">
        <v>20603520</v>
      </c>
      <c r="CQ57" s="243" t="s">
        <v>874</v>
      </c>
      <c r="CR57" s="103">
        <v>5.13</v>
      </c>
      <c r="CS57" s="523">
        <v>5.13</v>
      </c>
      <c r="CT57" s="104">
        <v>5.88</v>
      </c>
      <c r="CU57" s="524"/>
      <c r="CV57" s="524"/>
      <c r="CW57" s="524"/>
      <c r="CX57" s="525"/>
      <c r="CY57" s="526">
        <v>99.542196767071687</v>
      </c>
      <c r="CZ57" s="527">
        <v>99.479511647006177</v>
      </c>
      <c r="DA57" s="528">
        <v>0.64267490136158278</v>
      </c>
      <c r="DB57" s="529">
        <v>0.64209587440188265</v>
      </c>
      <c r="DC57" s="530" t="s">
        <v>2326</v>
      </c>
      <c r="DD57" s="225"/>
      <c r="DE57" s="524"/>
      <c r="DF57" s="524"/>
      <c r="DG57" s="531"/>
      <c r="DH57" s="532"/>
      <c r="DI57" s="64">
        <v>238280</v>
      </c>
      <c r="DJ57" s="64">
        <v>748</v>
      </c>
      <c r="DK57" s="64">
        <v>190400</v>
      </c>
      <c r="DL57" s="534">
        <f t="shared" si="8"/>
        <v>143142.66666666666</v>
      </c>
    </row>
    <row r="58" spans="1:116" ht="43.5" customHeight="1" x14ac:dyDescent="0.25">
      <c r="A58" s="356" t="s">
        <v>7</v>
      </c>
      <c r="B58" s="65" t="s">
        <v>96</v>
      </c>
      <c r="C58" s="65" t="s">
        <v>175</v>
      </c>
      <c r="D58" s="64" t="s">
        <v>2332</v>
      </c>
      <c r="E58" s="64" t="s">
        <v>198</v>
      </c>
      <c r="F58" s="64" t="s">
        <v>914</v>
      </c>
      <c r="G58" s="18" t="s">
        <v>2334</v>
      </c>
      <c r="H58" s="35" t="s">
        <v>866</v>
      </c>
      <c r="I58" s="28" t="s">
        <v>2322</v>
      </c>
      <c r="J58" s="498">
        <v>11.783834464214101</v>
      </c>
      <c r="K58" s="498">
        <v>23.024242376351999</v>
      </c>
      <c r="L58" s="499">
        <v>1335</v>
      </c>
      <c r="M58" s="512">
        <v>0</v>
      </c>
      <c r="N58" s="513">
        <v>0</v>
      </c>
      <c r="O58" s="513">
        <v>0</v>
      </c>
      <c r="P58" s="513">
        <v>0</v>
      </c>
      <c r="Q58" s="513">
        <v>0</v>
      </c>
      <c r="R58" s="513">
        <v>0</v>
      </c>
      <c r="S58" s="513">
        <v>0</v>
      </c>
      <c r="T58" s="513">
        <v>0</v>
      </c>
      <c r="U58" s="513">
        <v>0</v>
      </c>
      <c r="V58" s="513">
        <v>0</v>
      </c>
      <c r="W58" s="513">
        <v>0</v>
      </c>
      <c r="X58" s="513">
        <v>0</v>
      </c>
      <c r="Y58" s="513">
        <v>0</v>
      </c>
      <c r="Z58" s="513">
        <v>0</v>
      </c>
      <c r="AA58" s="513">
        <v>0</v>
      </c>
      <c r="AB58" s="513">
        <v>0</v>
      </c>
      <c r="AC58" s="513">
        <v>71</v>
      </c>
      <c r="AD58" s="513">
        <v>71</v>
      </c>
      <c r="AE58" s="513">
        <v>0</v>
      </c>
      <c r="AF58" s="513">
        <v>0</v>
      </c>
      <c r="AG58" s="513">
        <v>0</v>
      </c>
      <c r="AH58" s="513">
        <f t="shared" si="0"/>
        <v>0</v>
      </c>
      <c r="AI58" s="513">
        <v>0</v>
      </c>
      <c r="AJ58" s="513">
        <v>0</v>
      </c>
      <c r="AK58" s="513">
        <f t="shared" si="1"/>
        <v>71</v>
      </c>
      <c r="AL58" s="513">
        <f t="shared" si="2"/>
        <v>71</v>
      </c>
      <c r="AM58" s="513">
        <v>0</v>
      </c>
      <c r="AN58" s="513">
        <v>0</v>
      </c>
      <c r="AO58" s="513">
        <v>0</v>
      </c>
      <c r="AP58" s="513">
        <v>0</v>
      </c>
      <c r="AQ58" s="513">
        <v>0</v>
      </c>
      <c r="AR58" s="513">
        <v>0</v>
      </c>
      <c r="AS58" s="513">
        <v>0</v>
      </c>
      <c r="AT58" s="513">
        <v>0</v>
      </c>
      <c r="AU58" s="513">
        <v>0</v>
      </c>
      <c r="AV58" s="513">
        <v>0</v>
      </c>
      <c r="AW58" s="513">
        <v>0</v>
      </c>
      <c r="AX58" s="513">
        <v>0</v>
      </c>
      <c r="AY58" s="513">
        <v>0</v>
      </c>
      <c r="AZ58" s="513">
        <v>0</v>
      </c>
      <c r="BA58" s="513">
        <v>0</v>
      </c>
      <c r="BB58" s="513">
        <v>0</v>
      </c>
      <c r="BC58" s="513">
        <v>516.77</v>
      </c>
      <c r="BD58" s="513">
        <v>516.77</v>
      </c>
      <c r="BE58" s="513">
        <v>0</v>
      </c>
      <c r="BF58" s="513">
        <v>0</v>
      </c>
      <c r="BG58" s="513">
        <v>0</v>
      </c>
      <c r="BH58" s="513">
        <v>0</v>
      </c>
      <c r="BI58" s="513">
        <v>0</v>
      </c>
      <c r="BJ58" s="513">
        <v>0</v>
      </c>
      <c r="BK58" s="241">
        <f t="shared" si="3"/>
        <v>516.77</v>
      </c>
      <c r="BL58" s="22">
        <f t="shared" si="4"/>
        <v>516.77</v>
      </c>
      <c r="BM58" s="519">
        <f t="shared" si="5"/>
        <v>9.5345018450184491E-2</v>
      </c>
      <c r="BN58" s="520">
        <v>0</v>
      </c>
      <c r="BO58" s="520">
        <v>0</v>
      </c>
      <c r="BP58" s="520">
        <v>0</v>
      </c>
      <c r="BQ58" s="520">
        <v>0</v>
      </c>
      <c r="BR58" s="520">
        <v>0</v>
      </c>
      <c r="BS58" s="520">
        <v>0</v>
      </c>
      <c r="BT58" s="520">
        <v>0</v>
      </c>
      <c r="BU58" s="520">
        <v>0</v>
      </c>
      <c r="BV58" s="520">
        <v>0</v>
      </c>
      <c r="BW58" s="520">
        <v>0</v>
      </c>
      <c r="BX58" s="520">
        <v>0</v>
      </c>
      <c r="BY58" s="520">
        <v>0</v>
      </c>
      <c r="BZ58" s="520">
        <v>0</v>
      </c>
      <c r="CA58" s="520">
        <v>0</v>
      </c>
      <c r="CB58" s="520">
        <v>0</v>
      </c>
      <c r="CC58" s="520">
        <v>0</v>
      </c>
      <c r="CD58" s="520">
        <v>606605.29680000001</v>
      </c>
      <c r="CE58" s="520">
        <v>606605.29680000001</v>
      </c>
      <c r="CF58" s="520">
        <v>0</v>
      </c>
      <c r="CG58" s="520">
        <v>0</v>
      </c>
      <c r="CH58" s="520">
        <v>0</v>
      </c>
      <c r="CI58" s="520">
        <v>0</v>
      </c>
      <c r="CJ58" s="520">
        <v>0</v>
      </c>
      <c r="CK58" s="520">
        <v>0</v>
      </c>
      <c r="CL58" s="520">
        <f t="shared" si="6"/>
        <v>606605.29680000001</v>
      </c>
      <c r="CM58" s="521">
        <f t="shared" si="7"/>
        <v>606605.29680000001</v>
      </c>
      <c r="CN58" s="522">
        <v>9048429.2824091986</v>
      </c>
      <c r="CO58" s="522">
        <v>9048429.2824091986</v>
      </c>
      <c r="CP58" s="522">
        <v>10029138.3866376</v>
      </c>
      <c r="CQ58" s="243" t="s">
        <v>874</v>
      </c>
      <c r="CR58" s="103">
        <v>4.8899999999999997</v>
      </c>
      <c r="CS58" s="523">
        <v>4.8899999999999997</v>
      </c>
      <c r="CT58" s="104">
        <v>5.42</v>
      </c>
      <c r="CU58" s="524"/>
      <c r="CV58" s="524"/>
      <c r="CW58" s="524"/>
      <c r="CX58" s="525"/>
      <c r="CY58" s="526">
        <v>163.88030442177285</v>
      </c>
      <c r="CZ58" s="527">
        <v>163.35568036787311</v>
      </c>
      <c r="DA58" s="528">
        <v>1.9336794251359637</v>
      </c>
      <c r="DB58" s="529">
        <v>1.9335125559568231</v>
      </c>
      <c r="DC58" s="530" t="s">
        <v>2323</v>
      </c>
      <c r="DD58" s="225"/>
      <c r="DE58" s="524"/>
      <c r="DF58" s="524"/>
      <c r="DG58" s="531"/>
      <c r="DH58" s="532"/>
      <c r="DI58" s="64">
        <v>357508</v>
      </c>
      <c r="DJ58" s="64">
        <v>186609</v>
      </c>
      <c r="DK58" s="64">
        <v>47328</v>
      </c>
      <c r="DL58" s="534">
        <f t="shared" si="8"/>
        <v>197148.33333333334</v>
      </c>
    </row>
    <row r="59" spans="1:116" ht="43.5" customHeight="1" x14ac:dyDescent="0.25">
      <c r="A59" s="356" t="s">
        <v>7</v>
      </c>
      <c r="B59" s="65" t="s">
        <v>96</v>
      </c>
      <c r="C59" s="65" t="s">
        <v>175</v>
      </c>
      <c r="D59" s="64" t="s">
        <v>2332</v>
      </c>
      <c r="E59" s="64" t="s">
        <v>198</v>
      </c>
      <c r="F59" s="64" t="s">
        <v>916</v>
      </c>
      <c r="G59" s="18" t="s">
        <v>917</v>
      </c>
      <c r="H59" s="35" t="s">
        <v>866</v>
      </c>
      <c r="I59" s="28" t="s">
        <v>2322</v>
      </c>
      <c r="J59" s="498">
        <v>11.783834464214101</v>
      </c>
      <c r="K59" s="498">
        <v>18.477083294901</v>
      </c>
      <c r="L59" s="499">
        <v>3093.8</v>
      </c>
      <c r="M59" s="512">
        <v>0</v>
      </c>
      <c r="N59" s="513">
        <v>0</v>
      </c>
      <c r="O59" s="513">
        <v>0</v>
      </c>
      <c r="P59" s="513">
        <v>0</v>
      </c>
      <c r="Q59" s="513">
        <v>0</v>
      </c>
      <c r="R59" s="513">
        <v>0</v>
      </c>
      <c r="S59" s="513">
        <v>0</v>
      </c>
      <c r="T59" s="513">
        <v>0</v>
      </c>
      <c r="U59" s="513">
        <v>0</v>
      </c>
      <c r="V59" s="513">
        <v>0</v>
      </c>
      <c r="W59" s="513">
        <v>0</v>
      </c>
      <c r="X59" s="513">
        <v>0</v>
      </c>
      <c r="Y59" s="513">
        <v>0</v>
      </c>
      <c r="Z59" s="513">
        <v>0</v>
      </c>
      <c r="AA59" s="513">
        <v>0</v>
      </c>
      <c r="AB59" s="513">
        <v>0</v>
      </c>
      <c r="AC59" s="513">
        <v>69</v>
      </c>
      <c r="AD59" s="513">
        <v>69</v>
      </c>
      <c r="AE59" s="513">
        <v>0</v>
      </c>
      <c r="AF59" s="513">
        <v>0</v>
      </c>
      <c r="AG59" s="513">
        <v>0</v>
      </c>
      <c r="AH59" s="513">
        <f t="shared" si="0"/>
        <v>0</v>
      </c>
      <c r="AI59" s="513">
        <v>0</v>
      </c>
      <c r="AJ59" s="513">
        <v>0</v>
      </c>
      <c r="AK59" s="513">
        <f t="shared" si="1"/>
        <v>69</v>
      </c>
      <c r="AL59" s="513">
        <f t="shared" si="2"/>
        <v>69</v>
      </c>
      <c r="AM59" s="513">
        <v>0</v>
      </c>
      <c r="AN59" s="513">
        <v>0</v>
      </c>
      <c r="AO59" s="513">
        <v>0</v>
      </c>
      <c r="AP59" s="513">
        <v>0</v>
      </c>
      <c r="AQ59" s="513">
        <v>0</v>
      </c>
      <c r="AR59" s="513">
        <v>0</v>
      </c>
      <c r="AS59" s="513">
        <v>0</v>
      </c>
      <c r="AT59" s="513">
        <v>0</v>
      </c>
      <c r="AU59" s="513">
        <v>0</v>
      </c>
      <c r="AV59" s="513">
        <v>0</v>
      </c>
      <c r="AW59" s="513">
        <v>0</v>
      </c>
      <c r="AX59" s="513">
        <v>0</v>
      </c>
      <c r="AY59" s="513">
        <v>0</v>
      </c>
      <c r="AZ59" s="513">
        <v>0</v>
      </c>
      <c r="BA59" s="513">
        <v>0</v>
      </c>
      <c r="BB59" s="513">
        <v>0</v>
      </c>
      <c r="BC59" s="513">
        <v>502.22</v>
      </c>
      <c r="BD59" s="513">
        <v>502.22</v>
      </c>
      <c r="BE59" s="513">
        <v>0</v>
      </c>
      <c r="BF59" s="513">
        <v>0</v>
      </c>
      <c r="BG59" s="513">
        <v>0</v>
      </c>
      <c r="BH59" s="513">
        <v>0</v>
      </c>
      <c r="BI59" s="513">
        <v>0</v>
      </c>
      <c r="BJ59" s="513">
        <v>0</v>
      </c>
      <c r="BK59" s="241">
        <f t="shared" si="3"/>
        <v>502.22</v>
      </c>
      <c r="BL59" s="22">
        <f t="shared" si="4"/>
        <v>502.22</v>
      </c>
      <c r="BM59" s="519">
        <f t="shared" si="5"/>
        <v>8.087278582930757E-2</v>
      </c>
      <c r="BN59" s="520">
        <v>0</v>
      </c>
      <c r="BO59" s="520">
        <v>0</v>
      </c>
      <c r="BP59" s="520">
        <v>0</v>
      </c>
      <c r="BQ59" s="520">
        <v>0</v>
      </c>
      <c r="BR59" s="520">
        <v>0</v>
      </c>
      <c r="BS59" s="520">
        <v>0</v>
      </c>
      <c r="BT59" s="520">
        <v>0</v>
      </c>
      <c r="BU59" s="520">
        <v>0</v>
      </c>
      <c r="BV59" s="520">
        <v>0</v>
      </c>
      <c r="BW59" s="520">
        <v>0</v>
      </c>
      <c r="BX59" s="520">
        <v>0</v>
      </c>
      <c r="BY59" s="520">
        <v>0</v>
      </c>
      <c r="BZ59" s="520">
        <v>0</v>
      </c>
      <c r="CA59" s="520">
        <v>0</v>
      </c>
      <c r="CB59" s="520">
        <v>0</v>
      </c>
      <c r="CC59" s="520">
        <v>0</v>
      </c>
      <c r="CD59" s="520">
        <v>589525.92480000004</v>
      </c>
      <c r="CE59" s="520">
        <v>589525.92480000004</v>
      </c>
      <c r="CF59" s="520">
        <v>0</v>
      </c>
      <c r="CG59" s="520">
        <v>0</v>
      </c>
      <c r="CH59" s="520">
        <v>0</v>
      </c>
      <c r="CI59" s="520">
        <v>0</v>
      </c>
      <c r="CJ59" s="520">
        <v>0</v>
      </c>
      <c r="CK59" s="520">
        <v>0</v>
      </c>
      <c r="CL59" s="520">
        <f t="shared" si="6"/>
        <v>589525.92480000004</v>
      </c>
      <c r="CM59" s="521">
        <f t="shared" si="7"/>
        <v>589525.92480000004</v>
      </c>
      <c r="CN59" s="522">
        <v>21248399.881598398</v>
      </c>
      <c r="CO59" s="522">
        <v>21248399.881598398</v>
      </c>
      <c r="CP59" s="522">
        <v>16535408.930416798</v>
      </c>
      <c r="CQ59" s="243" t="s">
        <v>874</v>
      </c>
      <c r="CR59" s="103">
        <v>7.98</v>
      </c>
      <c r="CS59" s="523">
        <v>7.98</v>
      </c>
      <c r="CT59" s="104">
        <v>6.21</v>
      </c>
      <c r="CU59" s="524"/>
      <c r="CV59" s="524"/>
      <c r="CW59" s="524"/>
      <c r="CX59" s="525"/>
      <c r="CY59" s="526">
        <v>69.993384829996799</v>
      </c>
      <c r="CZ59" s="527">
        <v>67.051212749586355</v>
      </c>
      <c r="DA59" s="528">
        <v>0.46896345352244162</v>
      </c>
      <c r="DB59" s="529">
        <v>0.46801287957162169</v>
      </c>
      <c r="DC59" s="530" t="s">
        <v>2335</v>
      </c>
      <c r="DD59" s="225"/>
      <c r="DE59" s="524"/>
      <c r="DF59" s="524"/>
      <c r="DG59" s="531"/>
      <c r="DH59" s="532"/>
      <c r="DI59" s="64">
        <v>0</v>
      </c>
      <c r="DJ59" s="64">
        <v>244696</v>
      </c>
      <c r="DK59" s="64">
        <v>122829</v>
      </c>
      <c r="DL59" s="534">
        <f t="shared" si="8"/>
        <v>122508.33333333333</v>
      </c>
    </row>
    <row r="60" spans="1:116" ht="43.5" customHeight="1" x14ac:dyDescent="0.25">
      <c r="A60" s="356" t="s">
        <v>7</v>
      </c>
      <c r="B60" s="65" t="s">
        <v>96</v>
      </c>
      <c r="C60" s="65" t="s">
        <v>175</v>
      </c>
      <c r="D60" s="64" t="s">
        <v>2332</v>
      </c>
      <c r="E60" s="64" t="s">
        <v>198</v>
      </c>
      <c r="F60" s="64" t="s">
        <v>200</v>
      </c>
      <c r="G60" s="18" t="s">
        <v>201</v>
      </c>
      <c r="H60" s="35" t="s">
        <v>866</v>
      </c>
      <c r="I60" s="28" t="s">
        <v>2322</v>
      </c>
      <c r="J60" s="498">
        <v>11.783834464214101</v>
      </c>
      <c r="K60" s="498">
        <v>48.861552928671003</v>
      </c>
      <c r="L60" s="499">
        <v>1343</v>
      </c>
      <c r="M60" s="512">
        <v>0</v>
      </c>
      <c r="N60" s="513">
        <v>0</v>
      </c>
      <c r="O60" s="513">
        <v>0</v>
      </c>
      <c r="P60" s="513">
        <v>0</v>
      </c>
      <c r="Q60" s="513">
        <v>0</v>
      </c>
      <c r="R60" s="513">
        <v>0</v>
      </c>
      <c r="S60" s="513">
        <v>0</v>
      </c>
      <c r="T60" s="513">
        <v>0</v>
      </c>
      <c r="U60" s="513">
        <v>0</v>
      </c>
      <c r="V60" s="513">
        <v>0</v>
      </c>
      <c r="W60" s="513">
        <v>0</v>
      </c>
      <c r="X60" s="513">
        <v>0</v>
      </c>
      <c r="Y60" s="513">
        <v>0</v>
      </c>
      <c r="Z60" s="513">
        <v>0</v>
      </c>
      <c r="AA60" s="513">
        <v>1</v>
      </c>
      <c r="AB60" s="513">
        <v>1</v>
      </c>
      <c r="AC60" s="513">
        <v>85</v>
      </c>
      <c r="AD60" s="513">
        <v>85</v>
      </c>
      <c r="AE60" s="513">
        <v>0</v>
      </c>
      <c r="AF60" s="513">
        <v>0</v>
      </c>
      <c r="AG60" s="513">
        <v>0</v>
      </c>
      <c r="AH60" s="513">
        <f t="shared" si="0"/>
        <v>0</v>
      </c>
      <c r="AI60" s="513">
        <v>0</v>
      </c>
      <c r="AJ60" s="513">
        <v>0</v>
      </c>
      <c r="AK60" s="513">
        <f t="shared" si="1"/>
        <v>86</v>
      </c>
      <c r="AL60" s="513">
        <f t="shared" si="2"/>
        <v>86</v>
      </c>
      <c r="AM60" s="513">
        <v>0</v>
      </c>
      <c r="AN60" s="513">
        <v>0</v>
      </c>
      <c r="AO60" s="513">
        <v>0</v>
      </c>
      <c r="AP60" s="513">
        <v>0</v>
      </c>
      <c r="AQ60" s="513">
        <v>0</v>
      </c>
      <c r="AR60" s="513">
        <v>0</v>
      </c>
      <c r="AS60" s="513">
        <v>0</v>
      </c>
      <c r="AT60" s="513">
        <v>0</v>
      </c>
      <c r="AU60" s="513">
        <v>0</v>
      </c>
      <c r="AV60" s="513">
        <v>0</v>
      </c>
      <c r="AW60" s="513">
        <v>0</v>
      </c>
      <c r="AX60" s="513">
        <v>0</v>
      </c>
      <c r="AY60" s="513">
        <v>0</v>
      </c>
      <c r="AZ60" s="513">
        <v>0</v>
      </c>
      <c r="BA60" s="513">
        <v>5</v>
      </c>
      <c r="BB60" s="513">
        <v>5</v>
      </c>
      <c r="BC60" s="513">
        <v>1561.2550000000001</v>
      </c>
      <c r="BD60" s="513">
        <v>1561.2550000000001</v>
      </c>
      <c r="BE60" s="513">
        <v>0</v>
      </c>
      <c r="BF60" s="513">
        <v>0</v>
      </c>
      <c r="BG60" s="513">
        <v>0</v>
      </c>
      <c r="BH60" s="513">
        <v>0</v>
      </c>
      <c r="BI60" s="513">
        <v>0</v>
      </c>
      <c r="BJ60" s="513">
        <v>0</v>
      </c>
      <c r="BK60" s="241">
        <f t="shared" si="3"/>
        <v>1566.2550000000001</v>
      </c>
      <c r="BL60" s="22">
        <f t="shared" si="4"/>
        <v>1566.2550000000001</v>
      </c>
      <c r="BM60" s="519">
        <f t="shared" si="5"/>
        <v>0.2733429319371728</v>
      </c>
      <c r="BN60" s="520">
        <v>0</v>
      </c>
      <c r="BO60" s="520">
        <v>0</v>
      </c>
      <c r="BP60" s="520">
        <v>0</v>
      </c>
      <c r="BQ60" s="520">
        <v>0</v>
      </c>
      <c r="BR60" s="520">
        <v>0</v>
      </c>
      <c r="BS60" s="520">
        <v>0</v>
      </c>
      <c r="BT60" s="520">
        <v>0</v>
      </c>
      <c r="BU60" s="520">
        <v>0</v>
      </c>
      <c r="BV60" s="520">
        <v>0</v>
      </c>
      <c r="BW60" s="520">
        <v>0</v>
      </c>
      <c r="BX60" s="520">
        <v>0</v>
      </c>
      <c r="BY60" s="520">
        <v>0</v>
      </c>
      <c r="BZ60" s="520">
        <v>0</v>
      </c>
      <c r="CA60" s="520">
        <v>0</v>
      </c>
      <c r="CB60" s="520">
        <v>25228.799999999999</v>
      </c>
      <c r="CC60" s="520">
        <v>25228.799999999999</v>
      </c>
      <c r="CD60" s="520">
        <v>1832663.5692000003</v>
      </c>
      <c r="CE60" s="520">
        <v>1832663.5692000003</v>
      </c>
      <c r="CF60" s="520">
        <v>0</v>
      </c>
      <c r="CG60" s="520">
        <v>0</v>
      </c>
      <c r="CH60" s="520">
        <v>0</v>
      </c>
      <c r="CI60" s="520">
        <v>0</v>
      </c>
      <c r="CJ60" s="520">
        <v>0</v>
      </c>
      <c r="CK60" s="520">
        <v>0</v>
      </c>
      <c r="CL60" s="520">
        <f t="shared" si="6"/>
        <v>1857892.3692000003</v>
      </c>
      <c r="CM60" s="521">
        <f t="shared" si="7"/>
        <v>1857892.3692000003</v>
      </c>
      <c r="CN60" s="522">
        <v>28137120</v>
      </c>
      <c r="CO60" s="522">
        <v>28137120</v>
      </c>
      <c r="CP60" s="522">
        <v>20077920.000000004</v>
      </c>
      <c r="CQ60" s="243" t="s">
        <v>874</v>
      </c>
      <c r="CR60" s="103">
        <v>8.0299999999999994</v>
      </c>
      <c r="CS60" s="523">
        <v>8.0299999999999994</v>
      </c>
      <c r="CT60" s="104">
        <v>5.73</v>
      </c>
      <c r="CU60" s="524"/>
      <c r="CV60" s="524"/>
      <c r="CW60" s="524"/>
      <c r="CX60" s="525"/>
      <c r="CY60" s="526">
        <v>160.38190977953815</v>
      </c>
      <c r="CZ60" s="527">
        <v>188.05182048662536</v>
      </c>
      <c r="DA60" s="528">
        <v>0.79697084097173865</v>
      </c>
      <c r="DB60" s="529">
        <v>1.5966883055608767</v>
      </c>
      <c r="DC60" s="530" t="s">
        <v>2336</v>
      </c>
      <c r="DD60" s="225"/>
      <c r="DE60" s="524"/>
      <c r="DF60" s="524"/>
      <c r="DG60" s="531"/>
      <c r="DH60" s="532"/>
      <c r="DI60" s="64" t="s">
        <v>56</v>
      </c>
      <c r="DJ60" s="64">
        <v>45768</v>
      </c>
      <c r="DK60" s="64">
        <v>255218</v>
      </c>
      <c r="DL60" s="534">
        <f t="shared" si="8"/>
        <v>150493</v>
      </c>
    </row>
    <row r="61" spans="1:116" ht="43.5" customHeight="1" x14ac:dyDescent="0.25">
      <c r="A61" s="356" t="s">
        <v>7</v>
      </c>
      <c r="B61" s="65" t="s">
        <v>96</v>
      </c>
      <c r="C61" s="65" t="s">
        <v>175</v>
      </c>
      <c r="D61" s="64" t="s">
        <v>2337</v>
      </c>
      <c r="E61" s="64" t="s">
        <v>191</v>
      </c>
      <c r="F61" s="64" t="s">
        <v>919</v>
      </c>
      <c r="G61" s="18" t="s">
        <v>191</v>
      </c>
      <c r="H61" s="35" t="s">
        <v>860</v>
      </c>
      <c r="I61" s="28" t="s">
        <v>2322</v>
      </c>
      <c r="J61" s="498">
        <v>10.158477986391464</v>
      </c>
      <c r="K61" s="498">
        <v>3.3469696900080002</v>
      </c>
      <c r="L61" s="499">
        <v>271.3</v>
      </c>
      <c r="M61" s="512">
        <v>0</v>
      </c>
      <c r="N61" s="513">
        <v>0</v>
      </c>
      <c r="O61" s="513">
        <v>0</v>
      </c>
      <c r="P61" s="513">
        <v>0</v>
      </c>
      <c r="Q61" s="513">
        <v>0</v>
      </c>
      <c r="R61" s="513">
        <v>0</v>
      </c>
      <c r="S61" s="513">
        <v>0</v>
      </c>
      <c r="T61" s="513">
        <v>0</v>
      </c>
      <c r="U61" s="513">
        <v>0</v>
      </c>
      <c r="V61" s="513">
        <v>0</v>
      </c>
      <c r="W61" s="513">
        <v>0</v>
      </c>
      <c r="X61" s="513">
        <v>0</v>
      </c>
      <c r="Y61" s="513">
        <v>0</v>
      </c>
      <c r="Z61" s="513">
        <v>0</v>
      </c>
      <c r="AA61" s="513">
        <v>0</v>
      </c>
      <c r="AB61" s="513">
        <v>0</v>
      </c>
      <c r="AC61" s="513">
        <v>1</v>
      </c>
      <c r="AD61" s="513">
        <v>1</v>
      </c>
      <c r="AE61" s="513">
        <v>0</v>
      </c>
      <c r="AF61" s="513">
        <v>0</v>
      </c>
      <c r="AG61" s="513">
        <v>0</v>
      </c>
      <c r="AH61" s="513">
        <f t="shared" si="0"/>
        <v>0</v>
      </c>
      <c r="AI61" s="513">
        <v>0</v>
      </c>
      <c r="AJ61" s="513">
        <v>0</v>
      </c>
      <c r="AK61" s="513">
        <f t="shared" si="1"/>
        <v>1</v>
      </c>
      <c r="AL61" s="513">
        <f t="shared" si="2"/>
        <v>1</v>
      </c>
      <c r="AM61" s="513">
        <v>0</v>
      </c>
      <c r="AN61" s="513">
        <v>0</v>
      </c>
      <c r="AO61" s="513">
        <v>0</v>
      </c>
      <c r="AP61" s="513">
        <v>0</v>
      </c>
      <c r="AQ61" s="513">
        <v>0</v>
      </c>
      <c r="AR61" s="513">
        <v>0</v>
      </c>
      <c r="AS61" s="513">
        <v>0</v>
      </c>
      <c r="AT61" s="513">
        <v>0</v>
      </c>
      <c r="AU61" s="513">
        <v>0</v>
      </c>
      <c r="AV61" s="513">
        <v>0</v>
      </c>
      <c r="AW61" s="513">
        <v>0</v>
      </c>
      <c r="AX61" s="513">
        <v>0</v>
      </c>
      <c r="AY61" s="513">
        <v>0</v>
      </c>
      <c r="AZ61" s="513">
        <v>0</v>
      </c>
      <c r="BA61" s="513">
        <v>0</v>
      </c>
      <c r="BB61" s="513">
        <v>0</v>
      </c>
      <c r="BC61" s="513">
        <v>7.53</v>
      </c>
      <c r="BD61" s="513">
        <v>7.53</v>
      </c>
      <c r="BE61" s="513">
        <v>0</v>
      </c>
      <c r="BF61" s="513">
        <v>0</v>
      </c>
      <c r="BG61" s="513">
        <v>0</v>
      </c>
      <c r="BH61" s="513">
        <v>0</v>
      </c>
      <c r="BI61" s="513">
        <v>0</v>
      </c>
      <c r="BJ61" s="513">
        <v>0</v>
      </c>
      <c r="BK61" s="241">
        <f t="shared" si="3"/>
        <v>7.53</v>
      </c>
      <c r="BL61" s="22">
        <f t="shared" si="4"/>
        <v>7.53</v>
      </c>
      <c r="BM61" s="519">
        <f t="shared" si="5"/>
        <v>9.5558375634517776E-4</v>
      </c>
      <c r="BN61" s="520">
        <v>0</v>
      </c>
      <c r="BO61" s="520">
        <v>0</v>
      </c>
      <c r="BP61" s="520">
        <v>0</v>
      </c>
      <c r="BQ61" s="520">
        <v>0</v>
      </c>
      <c r="BR61" s="520">
        <v>0</v>
      </c>
      <c r="BS61" s="520">
        <v>0</v>
      </c>
      <c r="BT61" s="520">
        <v>0</v>
      </c>
      <c r="BU61" s="520">
        <v>0</v>
      </c>
      <c r="BV61" s="520">
        <v>0</v>
      </c>
      <c r="BW61" s="520">
        <v>0</v>
      </c>
      <c r="BX61" s="520">
        <v>0</v>
      </c>
      <c r="BY61" s="520">
        <v>0</v>
      </c>
      <c r="BZ61" s="520">
        <v>0</v>
      </c>
      <c r="CA61" s="520">
        <v>0</v>
      </c>
      <c r="CB61" s="520">
        <v>0</v>
      </c>
      <c r="CC61" s="520">
        <v>0</v>
      </c>
      <c r="CD61" s="520">
        <v>8839.0152000000016</v>
      </c>
      <c r="CE61" s="520">
        <v>8839.0152000000016</v>
      </c>
      <c r="CF61" s="520">
        <v>0</v>
      </c>
      <c r="CG61" s="520">
        <v>0</v>
      </c>
      <c r="CH61" s="520">
        <v>0</v>
      </c>
      <c r="CI61" s="520">
        <v>0</v>
      </c>
      <c r="CJ61" s="520">
        <v>0</v>
      </c>
      <c r="CK61" s="520">
        <v>0</v>
      </c>
      <c r="CL61" s="520">
        <f t="shared" si="6"/>
        <v>8839.0152000000016</v>
      </c>
      <c r="CM61" s="521">
        <f t="shared" si="7"/>
        <v>8839.0152000000016</v>
      </c>
      <c r="CN61" s="522">
        <v>27296160</v>
      </c>
      <c r="CO61" s="522">
        <v>27296160</v>
      </c>
      <c r="CP61" s="522">
        <v>27611520</v>
      </c>
      <c r="CQ61" s="243" t="s">
        <v>874</v>
      </c>
      <c r="CR61" s="103">
        <v>7.79</v>
      </c>
      <c r="CS61" s="523">
        <v>7.79</v>
      </c>
      <c r="CT61" s="104">
        <v>7.88</v>
      </c>
      <c r="CU61" s="524"/>
      <c r="CV61" s="524"/>
      <c r="CW61" s="524"/>
      <c r="CX61" s="525"/>
      <c r="CY61" s="526">
        <v>59.700314036107386</v>
      </c>
      <c r="CZ61" s="527">
        <v>59.669288254220852</v>
      </c>
      <c r="DA61" s="528">
        <v>1.1055738029907773</v>
      </c>
      <c r="DB61" s="529">
        <v>1.1011469177561997</v>
      </c>
      <c r="DC61" s="530" t="s">
        <v>2338</v>
      </c>
      <c r="DD61" s="225"/>
      <c r="DE61" s="524"/>
      <c r="DF61" s="524"/>
      <c r="DG61" s="531"/>
      <c r="DH61" s="532"/>
      <c r="DI61" s="64">
        <v>0</v>
      </c>
      <c r="DJ61" s="64">
        <v>0</v>
      </c>
      <c r="DK61" s="64">
        <v>21416</v>
      </c>
      <c r="DL61" s="534">
        <f t="shared" si="8"/>
        <v>7138.666666666667</v>
      </c>
    </row>
    <row r="62" spans="1:116" ht="43.5" customHeight="1" x14ac:dyDescent="0.25">
      <c r="A62" s="356" t="s">
        <v>7</v>
      </c>
      <c r="B62" s="65" t="s">
        <v>96</v>
      </c>
      <c r="C62" s="65" t="s">
        <v>175</v>
      </c>
      <c r="D62" s="64" t="s">
        <v>2337</v>
      </c>
      <c r="E62" s="64" t="s">
        <v>191</v>
      </c>
      <c r="F62" s="64" t="s">
        <v>203</v>
      </c>
      <c r="G62" s="18" t="s">
        <v>204</v>
      </c>
      <c r="H62" s="35" t="s">
        <v>860</v>
      </c>
      <c r="I62" s="28" t="s">
        <v>2322</v>
      </c>
      <c r="J62" s="498">
        <v>11.783834464214101</v>
      </c>
      <c r="K62" s="498">
        <v>22.779166619285999</v>
      </c>
      <c r="L62" s="499">
        <v>2378.5</v>
      </c>
      <c r="M62" s="512">
        <v>0</v>
      </c>
      <c r="N62" s="513">
        <v>0</v>
      </c>
      <c r="O62" s="513">
        <v>0</v>
      </c>
      <c r="P62" s="513">
        <v>0</v>
      </c>
      <c r="Q62" s="513">
        <v>0</v>
      </c>
      <c r="R62" s="513">
        <v>0</v>
      </c>
      <c r="S62" s="513">
        <v>0</v>
      </c>
      <c r="T62" s="513">
        <v>0</v>
      </c>
      <c r="U62" s="513">
        <v>0</v>
      </c>
      <c r="V62" s="513">
        <v>0</v>
      </c>
      <c r="W62" s="513">
        <v>0</v>
      </c>
      <c r="X62" s="513">
        <v>0</v>
      </c>
      <c r="Y62" s="513">
        <v>1</v>
      </c>
      <c r="Z62" s="513">
        <v>1</v>
      </c>
      <c r="AA62" s="513">
        <v>0</v>
      </c>
      <c r="AB62" s="513">
        <v>0</v>
      </c>
      <c r="AC62" s="513">
        <v>122</v>
      </c>
      <c r="AD62" s="513">
        <v>122</v>
      </c>
      <c r="AE62" s="513">
        <v>0</v>
      </c>
      <c r="AF62" s="513">
        <v>0</v>
      </c>
      <c r="AG62" s="513">
        <v>0</v>
      </c>
      <c r="AH62" s="513">
        <f t="shared" si="0"/>
        <v>0</v>
      </c>
      <c r="AI62" s="513">
        <v>0</v>
      </c>
      <c r="AJ62" s="513">
        <v>0</v>
      </c>
      <c r="AK62" s="513">
        <f t="shared" si="1"/>
        <v>123</v>
      </c>
      <c r="AL62" s="513">
        <f t="shared" si="2"/>
        <v>123</v>
      </c>
      <c r="AM62" s="513">
        <v>0</v>
      </c>
      <c r="AN62" s="513">
        <v>0</v>
      </c>
      <c r="AO62" s="513">
        <v>0</v>
      </c>
      <c r="AP62" s="513">
        <v>0</v>
      </c>
      <c r="AQ62" s="513">
        <v>0</v>
      </c>
      <c r="AR62" s="513">
        <v>0</v>
      </c>
      <c r="AS62" s="513">
        <v>0</v>
      </c>
      <c r="AT62" s="513">
        <v>0</v>
      </c>
      <c r="AU62" s="513">
        <v>0</v>
      </c>
      <c r="AV62" s="513">
        <v>0</v>
      </c>
      <c r="AW62" s="513">
        <v>0</v>
      </c>
      <c r="AX62" s="513">
        <v>0</v>
      </c>
      <c r="AY62" s="513">
        <v>1.2</v>
      </c>
      <c r="AZ62" s="513">
        <v>1.2</v>
      </c>
      <c r="BA62" s="513">
        <v>0</v>
      </c>
      <c r="BB62" s="513">
        <v>0</v>
      </c>
      <c r="BC62" s="513">
        <v>3029.86</v>
      </c>
      <c r="BD62" s="513">
        <v>3029.86</v>
      </c>
      <c r="BE62" s="513">
        <v>0</v>
      </c>
      <c r="BF62" s="513">
        <v>0</v>
      </c>
      <c r="BG62" s="513">
        <v>0</v>
      </c>
      <c r="BH62" s="513">
        <v>0</v>
      </c>
      <c r="BI62" s="513">
        <v>0</v>
      </c>
      <c r="BJ62" s="513">
        <v>0</v>
      </c>
      <c r="BK62" s="241">
        <f t="shared" si="3"/>
        <v>3031.06</v>
      </c>
      <c r="BL62" s="22">
        <f t="shared" si="4"/>
        <v>3031.06</v>
      </c>
      <c r="BM62" s="519">
        <f t="shared" si="5"/>
        <v>0.34404767309875139</v>
      </c>
      <c r="BN62" s="520">
        <v>0</v>
      </c>
      <c r="BO62" s="520">
        <v>0</v>
      </c>
      <c r="BP62" s="520">
        <v>0</v>
      </c>
      <c r="BQ62" s="520">
        <v>0</v>
      </c>
      <c r="BR62" s="520">
        <v>0</v>
      </c>
      <c r="BS62" s="520">
        <v>0</v>
      </c>
      <c r="BT62" s="520">
        <v>0</v>
      </c>
      <c r="BU62" s="520">
        <v>0</v>
      </c>
      <c r="BV62" s="520">
        <v>0</v>
      </c>
      <c r="BW62" s="520">
        <v>0</v>
      </c>
      <c r="BX62" s="520">
        <v>0</v>
      </c>
      <c r="BY62" s="520">
        <v>0</v>
      </c>
      <c r="BZ62" s="520">
        <v>6054.9119999999994</v>
      </c>
      <c r="CA62" s="520">
        <v>6054.9119999999994</v>
      </c>
      <c r="CB62" s="520">
        <v>0</v>
      </c>
      <c r="CC62" s="520">
        <v>0</v>
      </c>
      <c r="CD62" s="520">
        <v>3556570.8624000004</v>
      </c>
      <c r="CE62" s="520">
        <v>3556570.8624000004</v>
      </c>
      <c r="CF62" s="520">
        <v>0</v>
      </c>
      <c r="CG62" s="520">
        <v>0</v>
      </c>
      <c r="CH62" s="520">
        <v>0</v>
      </c>
      <c r="CI62" s="520">
        <v>0</v>
      </c>
      <c r="CJ62" s="520">
        <v>0</v>
      </c>
      <c r="CK62" s="520">
        <v>0</v>
      </c>
      <c r="CL62" s="520">
        <f t="shared" si="6"/>
        <v>3562625.7744000005</v>
      </c>
      <c r="CM62" s="521">
        <f t="shared" si="7"/>
        <v>3562625.7744000005</v>
      </c>
      <c r="CN62" s="522">
        <v>24708167.933532</v>
      </c>
      <c r="CO62" s="522">
        <v>24708167.933532</v>
      </c>
      <c r="CP62" s="522">
        <v>36894738.897358805</v>
      </c>
      <c r="CQ62" s="243" t="s">
        <v>874</v>
      </c>
      <c r="CR62" s="103">
        <v>5.9</v>
      </c>
      <c r="CS62" s="523">
        <v>5.9</v>
      </c>
      <c r="CT62" s="104">
        <v>8.81</v>
      </c>
      <c r="CU62" s="524"/>
      <c r="CV62" s="524"/>
      <c r="CW62" s="524"/>
      <c r="CX62" s="525"/>
      <c r="CY62" s="526">
        <v>122.80879970403885</v>
      </c>
      <c r="CZ62" s="527">
        <v>121.89669747909268</v>
      </c>
      <c r="DA62" s="528">
        <v>0.59656684577662189</v>
      </c>
      <c r="DB62" s="529">
        <v>0.59522109857913763</v>
      </c>
      <c r="DC62" s="530" t="s">
        <v>2326</v>
      </c>
      <c r="DD62" s="225"/>
      <c r="DE62" s="524"/>
      <c r="DF62" s="524"/>
      <c r="DG62" s="531"/>
      <c r="DH62" s="532"/>
      <c r="DI62" s="64">
        <v>0</v>
      </c>
      <c r="DJ62" s="64">
        <v>207810</v>
      </c>
      <c r="DK62" s="64">
        <v>0</v>
      </c>
      <c r="DL62" s="534">
        <f t="shared" si="8"/>
        <v>69270</v>
      </c>
    </row>
    <row r="63" spans="1:116" ht="43.5" customHeight="1" x14ac:dyDescent="0.25">
      <c r="A63" s="356" t="s">
        <v>7</v>
      </c>
      <c r="B63" s="65" t="s">
        <v>96</v>
      </c>
      <c r="C63" s="65" t="s">
        <v>175</v>
      </c>
      <c r="D63" s="64" t="s">
        <v>2337</v>
      </c>
      <c r="E63" s="64" t="s">
        <v>191</v>
      </c>
      <c r="F63" s="64" t="s">
        <v>920</v>
      </c>
      <c r="G63" s="18" t="s">
        <v>191</v>
      </c>
      <c r="H63" s="35" t="s">
        <v>866</v>
      </c>
      <c r="I63" s="28" t="s">
        <v>2322</v>
      </c>
      <c r="J63" s="498">
        <v>11.783834464214101</v>
      </c>
      <c r="K63" s="498">
        <v>6.5723484711780005</v>
      </c>
      <c r="L63" s="499">
        <v>476.8</v>
      </c>
      <c r="M63" s="512">
        <v>0</v>
      </c>
      <c r="N63" s="513">
        <v>0</v>
      </c>
      <c r="O63" s="513">
        <v>0</v>
      </c>
      <c r="P63" s="513">
        <v>0</v>
      </c>
      <c r="Q63" s="513">
        <v>0</v>
      </c>
      <c r="R63" s="513">
        <v>0</v>
      </c>
      <c r="S63" s="513">
        <v>0</v>
      </c>
      <c r="T63" s="513">
        <v>0</v>
      </c>
      <c r="U63" s="513">
        <v>0</v>
      </c>
      <c r="V63" s="513">
        <v>0</v>
      </c>
      <c r="W63" s="513">
        <v>0</v>
      </c>
      <c r="X63" s="513">
        <v>0</v>
      </c>
      <c r="Y63" s="513">
        <v>0</v>
      </c>
      <c r="Z63" s="513">
        <v>0</v>
      </c>
      <c r="AA63" s="513">
        <v>0</v>
      </c>
      <c r="AB63" s="513">
        <v>0</v>
      </c>
      <c r="AC63" s="513">
        <v>10</v>
      </c>
      <c r="AD63" s="513">
        <v>10</v>
      </c>
      <c r="AE63" s="513">
        <v>0</v>
      </c>
      <c r="AF63" s="513">
        <v>0</v>
      </c>
      <c r="AG63" s="513">
        <v>0</v>
      </c>
      <c r="AH63" s="513">
        <f t="shared" si="0"/>
        <v>0</v>
      </c>
      <c r="AI63" s="513">
        <v>0</v>
      </c>
      <c r="AJ63" s="513">
        <v>0</v>
      </c>
      <c r="AK63" s="513">
        <f t="shared" si="1"/>
        <v>10</v>
      </c>
      <c r="AL63" s="513">
        <f t="shared" si="2"/>
        <v>10</v>
      </c>
      <c r="AM63" s="513">
        <v>0</v>
      </c>
      <c r="AN63" s="513">
        <v>0</v>
      </c>
      <c r="AO63" s="513">
        <v>0</v>
      </c>
      <c r="AP63" s="513">
        <v>0</v>
      </c>
      <c r="AQ63" s="513">
        <v>0</v>
      </c>
      <c r="AR63" s="513">
        <v>0</v>
      </c>
      <c r="AS63" s="513">
        <v>0</v>
      </c>
      <c r="AT63" s="513">
        <v>0</v>
      </c>
      <c r="AU63" s="513">
        <v>0</v>
      </c>
      <c r="AV63" s="513">
        <v>0</v>
      </c>
      <c r="AW63" s="513">
        <v>0</v>
      </c>
      <c r="AX63" s="513">
        <v>0</v>
      </c>
      <c r="AY63" s="513">
        <v>0</v>
      </c>
      <c r="AZ63" s="513">
        <v>0</v>
      </c>
      <c r="BA63" s="513">
        <v>0</v>
      </c>
      <c r="BB63" s="513">
        <v>0</v>
      </c>
      <c r="BC63" s="513">
        <v>324.20999999999998</v>
      </c>
      <c r="BD63" s="513">
        <v>324.20999999999998</v>
      </c>
      <c r="BE63" s="513">
        <v>0</v>
      </c>
      <c r="BF63" s="513">
        <v>0</v>
      </c>
      <c r="BG63" s="513">
        <v>0</v>
      </c>
      <c r="BH63" s="513">
        <v>0</v>
      </c>
      <c r="BI63" s="513">
        <v>0</v>
      </c>
      <c r="BJ63" s="513">
        <v>0</v>
      </c>
      <c r="BK63" s="241">
        <f t="shared" si="3"/>
        <v>324.20999999999998</v>
      </c>
      <c r="BL63" s="22">
        <f t="shared" si="4"/>
        <v>324.20999999999998</v>
      </c>
      <c r="BM63" s="519">
        <f t="shared" si="5"/>
        <v>4.9422256097560978E-2</v>
      </c>
      <c r="BN63" s="520">
        <v>0</v>
      </c>
      <c r="BO63" s="520">
        <v>0</v>
      </c>
      <c r="BP63" s="520">
        <v>0</v>
      </c>
      <c r="BQ63" s="520">
        <v>0</v>
      </c>
      <c r="BR63" s="520">
        <v>0</v>
      </c>
      <c r="BS63" s="520">
        <v>0</v>
      </c>
      <c r="BT63" s="520">
        <v>0</v>
      </c>
      <c r="BU63" s="520">
        <v>0</v>
      </c>
      <c r="BV63" s="520">
        <v>0</v>
      </c>
      <c r="BW63" s="520">
        <v>0</v>
      </c>
      <c r="BX63" s="520">
        <v>0</v>
      </c>
      <c r="BY63" s="520">
        <v>0</v>
      </c>
      <c r="BZ63" s="520">
        <v>0</v>
      </c>
      <c r="CA63" s="520">
        <v>0</v>
      </c>
      <c r="CB63" s="520">
        <v>0</v>
      </c>
      <c r="CC63" s="520">
        <v>0</v>
      </c>
      <c r="CD63" s="520">
        <v>380570.66639999999</v>
      </c>
      <c r="CE63" s="520">
        <v>380570.66639999999</v>
      </c>
      <c r="CF63" s="520">
        <v>0</v>
      </c>
      <c r="CG63" s="520">
        <v>0</v>
      </c>
      <c r="CH63" s="520">
        <v>0</v>
      </c>
      <c r="CI63" s="520">
        <v>0</v>
      </c>
      <c r="CJ63" s="520">
        <v>0</v>
      </c>
      <c r="CK63" s="520">
        <v>0</v>
      </c>
      <c r="CL63" s="520">
        <f t="shared" si="6"/>
        <v>380570.66639999999</v>
      </c>
      <c r="CM63" s="521">
        <f t="shared" si="7"/>
        <v>380570.66639999999</v>
      </c>
      <c r="CN63" s="522">
        <v>28623578.828434806</v>
      </c>
      <c r="CO63" s="522">
        <v>28623578.828434806</v>
      </c>
      <c r="CP63" s="522">
        <v>28407061.590700798</v>
      </c>
      <c r="CQ63" s="243" t="s">
        <v>874</v>
      </c>
      <c r="CR63" s="103">
        <v>6.61</v>
      </c>
      <c r="CS63" s="523">
        <v>6.61</v>
      </c>
      <c r="CT63" s="104">
        <v>6.56</v>
      </c>
      <c r="CU63" s="524"/>
      <c r="CV63" s="524"/>
      <c r="CW63" s="524"/>
      <c r="CX63" s="525"/>
      <c r="CY63" s="526">
        <v>141.82484887594521</v>
      </c>
      <c r="CZ63" s="527">
        <v>141.78905580631471</v>
      </c>
      <c r="DA63" s="528">
        <v>1.2360887772248608</v>
      </c>
      <c r="DB63" s="529">
        <v>1.229584961879963</v>
      </c>
      <c r="DC63" s="530" t="s">
        <v>2307</v>
      </c>
      <c r="DD63" s="225"/>
      <c r="DE63" s="524"/>
      <c r="DF63" s="524"/>
      <c r="DG63" s="531"/>
      <c r="DH63" s="532"/>
      <c r="DI63" s="64">
        <v>0</v>
      </c>
      <c r="DJ63" s="64">
        <v>153953</v>
      </c>
      <c r="DK63" s="64">
        <v>8568</v>
      </c>
      <c r="DL63" s="534">
        <f t="shared" si="8"/>
        <v>54173.666666666664</v>
      </c>
    </row>
    <row r="64" spans="1:116" ht="43.5" customHeight="1" x14ac:dyDescent="0.25">
      <c r="A64" s="356" t="s">
        <v>7</v>
      </c>
      <c r="B64" s="65" t="s">
        <v>96</v>
      </c>
      <c r="C64" s="65" t="s">
        <v>175</v>
      </c>
      <c r="D64" s="64" t="s">
        <v>2337</v>
      </c>
      <c r="E64" s="64" t="s">
        <v>191</v>
      </c>
      <c r="F64" s="64" t="s">
        <v>921</v>
      </c>
      <c r="G64" s="18" t="s">
        <v>922</v>
      </c>
      <c r="H64" s="35" t="s">
        <v>866</v>
      </c>
      <c r="I64" s="28" t="s">
        <v>2322</v>
      </c>
      <c r="J64" s="498">
        <v>11.783834464214101</v>
      </c>
      <c r="K64" s="498">
        <v>17.886931780977001</v>
      </c>
      <c r="L64" s="499">
        <v>1405.3</v>
      </c>
      <c r="M64" s="512">
        <v>0</v>
      </c>
      <c r="N64" s="513">
        <v>0</v>
      </c>
      <c r="O64" s="513">
        <v>0</v>
      </c>
      <c r="P64" s="513">
        <v>0</v>
      </c>
      <c r="Q64" s="513">
        <v>0</v>
      </c>
      <c r="R64" s="513">
        <v>0</v>
      </c>
      <c r="S64" s="513">
        <v>0</v>
      </c>
      <c r="T64" s="513">
        <v>0</v>
      </c>
      <c r="U64" s="513">
        <v>0</v>
      </c>
      <c r="V64" s="513">
        <v>0</v>
      </c>
      <c r="W64" s="513">
        <v>0</v>
      </c>
      <c r="X64" s="513">
        <v>0</v>
      </c>
      <c r="Y64" s="513">
        <v>0</v>
      </c>
      <c r="Z64" s="513">
        <v>0</v>
      </c>
      <c r="AA64" s="513">
        <v>0</v>
      </c>
      <c r="AB64" s="513">
        <v>0</v>
      </c>
      <c r="AC64" s="513">
        <v>37</v>
      </c>
      <c r="AD64" s="513">
        <v>37</v>
      </c>
      <c r="AE64" s="513">
        <v>0</v>
      </c>
      <c r="AF64" s="513">
        <v>0</v>
      </c>
      <c r="AG64" s="513">
        <v>0</v>
      </c>
      <c r="AH64" s="513">
        <f t="shared" si="0"/>
        <v>0</v>
      </c>
      <c r="AI64" s="513">
        <v>0</v>
      </c>
      <c r="AJ64" s="513">
        <v>0</v>
      </c>
      <c r="AK64" s="513">
        <f t="shared" si="1"/>
        <v>37</v>
      </c>
      <c r="AL64" s="513">
        <f t="shared" si="2"/>
        <v>37</v>
      </c>
      <c r="AM64" s="513">
        <v>0</v>
      </c>
      <c r="AN64" s="513">
        <v>0</v>
      </c>
      <c r="AO64" s="513">
        <v>0</v>
      </c>
      <c r="AP64" s="513">
        <v>0</v>
      </c>
      <c r="AQ64" s="513">
        <v>0</v>
      </c>
      <c r="AR64" s="513">
        <v>0</v>
      </c>
      <c r="AS64" s="513">
        <v>0</v>
      </c>
      <c r="AT64" s="513">
        <v>0</v>
      </c>
      <c r="AU64" s="513">
        <v>0</v>
      </c>
      <c r="AV64" s="513">
        <v>0</v>
      </c>
      <c r="AW64" s="513">
        <v>0</v>
      </c>
      <c r="AX64" s="513">
        <v>0</v>
      </c>
      <c r="AY64" s="513">
        <v>0</v>
      </c>
      <c r="AZ64" s="513">
        <v>0</v>
      </c>
      <c r="BA64" s="513">
        <v>0</v>
      </c>
      <c r="BB64" s="513">
        <v>0</v>
      </c>
      <c r="BC64" s="513">
        <v>737.14</v>
      </c>
      <c r="BD64" s="513">
        <v>737.14</v>
      </c>
      <c r="BE64" s="513">
        <v>0</v>
      </c>
      <c r="BF64" s="513">
        <v>0</v>
      </c>
      <c r="BG64" s="513">
        <v>0</v>
      </c>
      <c r="BH64" s="513">
        <v>0</v>
      </c>
      <c r="BI64" s="513">
        <v>0</v>
      </c>
      <c r="BJ64" s="513">
        <v>0</v>
      </c>
      <c r="BK64" s="241">
        <f t="shared" si="3"/>
        <v>737.14</v>
      </c>
      <c r="BL64" s="22">
        <f t="shared" si="4"/>
        <v>737.14</v>
      </c>
      <c r="BM64" s="519">
        <f t="shared" si="5"/>
        <v>9.2027465667915115E-2</v>
      </c>
      <c r="BN64" s="520">
        <v>0</v>
      </c>
      <c r="BO64" s="520">
        <v>0</v>
      </c>
      <c r="BP64" s="520">
        <v>0</v>
      </c>
      <c r="BQ64" s="520">
        <v>0</v>
      </c>
      <c r="BR64" s="520">
        <v>0</v>
      </c>
      <c r="BS64" s="520">
        <v>0</v>
      </c>
      <c r="BT64" s="520">
        <v>0</v>
      </c>
      <c r="BU64" s="520">
        <v>0</v>
      </c>
      <c r="BV64" s="520">
        <v>0</v>
      </c>
      <c r="BW64" s="520">
        <v>0</v>
      </c>
      <c r="BX64" s="520">
        <v>0</v>
      </c>
      <c r="BY64" s="520">
        <v>0</v>
      </c>
      <c r="BZ64" s="520">
        <v>0</v>
      </c>
      <c r="CA64" s="520">
        <v>0</v>
      </c>
      <c r="CB64" s="520">
        <v>0</v>
      </c>
      <c r="CC64" s="520">
        <v>0</v>
      </c>
      <c r="CD64" s="520">
        <v>865284.41759999993</v>
      </c>
      <c r="CE64" s="520">
        <v>865284.41759999993</v>
      </c>
      <c r="CF64" s="520">
        <v>0</v>
      </c>
      <c r="CG64" s="520">
        <v>0</v>
      </c>
      <c r="CH64" s="520">
        <v>0</v>
      </c>
      <c r="CI64" s="520">
        <v>0</v>
      </c>
      <c r="CJ64" s="520">
        <v>0</v>
      </c>
      <c r="CK64" s="520">
        <v>0</v>
      </c>
      <c r="CL64" s="520">
        <f t="shared" si="6"/>
        <v>865284.41759999993</v>
      </c>
      <c r="CM64" s="521">
        <f t="shared" si="7"/>
        <v>865284.41759999993</v>
      </c>
      <c r="CN64" s="522">
        <v>29517969.0565584</v>
      </c>
      <c r="CO64" s="522">
        <v>29517969.0565584</v>
      </c>
      <c r="CP64" s="522">
        <v>31151374.458897598</v>
      </c>
      <c r="CQ64" s="243" t="s">
        <v>874</v>
      </c>
      <c r="CR64" s="103">
        <v>7.59</v>
      </c>
      <c r="CS64" s="523">
        <v>7.59</v>
      </c>
      <c r="CT64" s="104">
        <v>8.01</v>
      </c>
      <c r="CU64" s="524"/>
      <c r="CV64" s="524"/>
      <c r="CW64" s="524"/>
      <c r="CX64" s="525"/>
      <c r="CY64" s="526">
        <v>37.989620611179795</v>
      </c>
      <c r="CZ64" s="527">
        <v>37.900874956476258</v>
      </c>
      <c r="DA64" s="528">
        <v>0.2956545482971808</v>
      </c>
      <c r="DB64" s="529">
        <v>0.29498823944805669</v>
      </c>
      <c r="DC64" s="530" t="s">
        <v>2326</v>
      </c>
      <c r="DD64" s="225"/>
      <c r="DE64" s="524"/>
      <c r="DF64" s="524"/>
      <c r="DG64" s="531"/>
      <c r="DH64" s="532"/>
      <c r="DI64" s="64">
        <v>0</v>
      </c>
      <c r="DJ64" s="64">
        <v>17395</v>
      </c>
      <c r="DK64" s="64">
        <v>112903</v>
      </c>
      <c r="DL64" s="534">
        <f t="shared" si="8"/>
        <v>43432.666666666664</v>
      </c>
    </row>
    <row r="65" spans="1:116" ht="43.5" customHeight="1" x14ac:dyDescent="0.25">
      <c r="A65" s="356" t="s">
        <v>7</v>
      </c>
      <c r="B65" s="65" t="s">
        <v>96</v>
      </c>
      <c r="C65" s="65" t="s">
        <v>175</v>
      </c>
      <c r="D65" s="64" t="s">
        <v>2337</v>
      </c>
      <c r="E65" s="64" t="s">
        <v>191</v>
      </c>
      <c r="F65" s="64" t="s">
        <v>205</v>
      </c>
      <c r="G65" s="18" t="s">
        <v>204</v>
      </c>
      <c r="H65" s="35" t="s">
        <v>866</v>
      </c>
      <c r="I65" s="28" t="s">
        <v>2322</v>
      </c>
      <c r="J65" s="498">
        <v>10.158477986391464</v>
      </c>
      <c r="K65" s="498">
        <v>14.537689363701002</v>
      </c>
      <c r="L65" s="499">
        <v>851.1</v>
      </c>
      <c r="M65" s="512">
        <v>0</v>
      </c>
      <c r="N65" s="513">
        <v>0</v>
      </c>
      <c r="O65" s="513">
        <v>0</v>
      </c>
      <c r="P65" s="513">
        <v>0</v>
      </c>
      <c r="Q65" s="513">
        <v>0</v>
      </c>
      <c r="R65" s="513">
        <v>0</v>
      </c>
      <c r="S65" s="513">
        <v>0</v>
      </c>
      <c r="T65" s="513">
        <v>0</v>
      </c>
      <c r="U65" s="513">
        <v>0</v>
      </c>
      <c r="V65" s="513">
        <v>0</v>
      </c>
      <c r="W65" s="513">
        <v>0</v>
      </c>
      <c r="X65" s="513">
        <v>0</v>
      </c>
      <c r="Y65" s="513">
        <v>0</v>
      </c>
      <c r="Z65" s="513">
        <v>0</v>
      </c>
      <c r="AA65" s="513">
        <v>0</v>
      </c>
      <c r="AB65" s="513">
        <v>0</v>
      </c>
      <c r="AC65" s="513">
        <v>58</v>
      </c>
      <c r="AD65" s="513">
        <v>58</v>
      </c>
      <c r="AE65" s="513">
        <v>0</v>
      </c>
      <c r="AF65" s="513">
        <v>0</v>
      </c>
      <c r="AG65" s="513">
        <v>0</v>
      </c>
      <c r="AH65" s="513">
        <f t="shared" si="0"/>
        <v>0</v>
      </c>
      <c r="AI65" s="513">
        <v>0</v>
      </c>
      <c r="AJ65" s="513">
        <v>0</v>
      </c>
      <c r="AK65" s="513">
        <f t="shared" si="1"/>
        <v>58</v>
      </c>
      <c r="AL65" s="513">
        <f t="shared" si="2"/>
        <v>58</v>
      </c>
      <c r="AM65" s="513">
        <v>0</v>
      </c>
      <c r="AN65" s="513">
        <v>0</v>
      </c>
      <c r="AO65" s="513">
        <v>0</v>
      </c>
      <c r="AP65" s="513">
        <v>0</v>
      </c>
      <c r="AQ65" s="513">
        <v>0</v>
      </c>
      <c r="AR65" s="513">
        <v>0</v>
      </c>
      <c r="AS65" s="513">
        <v>0</v>
      </c>
      <c r="AT65" s="513">
        <v>0</v>
      </c>
      <c r="AU65" s="513">
        <v>0</v>
      </c>
      <c r="AV65" s="513">
        <v>0</v>
      </c>
      <c r="AW65" s="513">
        <v>0</v>
      </c>
      <c r="AX65" s="513">
        <v>0</v>
      </c>
      <c r="AY65" s="513">
        <v>0</v>
      </c>
      <c r="AZ65" s="513">
        <v>0</v>
      </c>
      <c r="BA65" s="513">
        <v>0</v>
      </c>
      <c r="BB65" s="513">
        <v>0</v>
      </c>
      <c r="BC65" s="513">
        <v>385.05</v>
      </c>
      <c r="BD65" s="513">
        <v>385.05</v>
      </c>
      <c r="BE65" s="513">
        <v>0</v>
      </c>
      <c r="BF65" s="513">
        <v>0</v>
      </c>
      <c r="BG65" s="513">
        <v>0</v>
      </c>
      <c r="BH65" s="513">
        <v>0</v>
      </c>
      <c r="BI65" s="513">
        <v>0</v>
      </c>
      <c r="BJ65" s="513">
        <v>0</v>
      </c>
      <c r="BK65" s="241">
        <f t="shared" si="3"/>
        <v>385.05</v>
      </c>
      <c r="BL65" s="22">
        <f t="shared" si="4"/>
        <v>385.05</v>
      </c>
      <c r="BM65" s="519">
        <f t="shared" si="5"/>
        <v>6.2711726384364827E-2</v>
      </c>
      <c r="BN65" s="520">
        <v>0</v>
      </c>
      <c r="BO65" s="520">
        <v>0</v>
      </c>
      <c r="BP65" s="520">
        <v>0</v>
      </c>
      <c r="BQ65" s="520">
        <v>0</v>
      </c>
      <c r="BR65" s="520">
        <v>0</v>
      </c>
      <c r="BS65" s="520">
        <v>0</v>
      </c>
      <c r="BT65" s="520">
        <v>0</v>
      </c>
      <c r="BU65" s="520">
        <v>0</v>
      </c>
      <c r="BV65" s="520">
        <v>0</v>
      </c>
      <c r="BW65" s="520">
        <v>0</v>
      </c>
      <c r="BX65" s="520">
        <v>0</v>
      </c>
      <c r="BY65" s="520">
        <v>0</v>
      </c>
      <c r="BZ65" s="520">
        <v>0</v>
      </c>
      <c r="CA65" s="520">
        <v>0</v>
      </c>
      <c r="CB65" s="520">
        <v>0</v>
      </c>
      <c r="CC65" s="520">
        <v>0</v>
      </c>
      <c r="CD65" s="520">
        <v>451987.092</v>
      </c>
      <c r="CE65" s="520">
        <v>451987.092</v>
      </c>
      <c r="CF65" s="520">
        <v>0</v>
      </c>
      <c r="CG65" s="520">
        <v>0</v>
      </c>
      <c r="CH65" s="520">
        <v>0</v>
      </c>
      <c r="CI65" s="520">
        <v>0</v>
      </c>
      <c r="CJ65" s="520">
        <v>0</v>
      </c>
      <c r="CK65" s="520">
        <v>0</v>
      </c>
      <c r="CL65" s="520">
        <f t="shared" si="6"/>
        <v>451987.092</v>
      </c>
      <c r="CM65" s="521">
        <f t="shared" si="7"/>
        <v>451987.092</v>
      </c>
      <c r="CN65" s="522">
        <v>26253914.439412802</v>
      </c>
      <c r="CO65" s="522">
        <v>26253914.439412802</v>
      </c>
      <c r="CP65" s="522">
        <v>27745100.6296032</v>
      </c>
      <c r="CQ65" s="243" t="s">
        <v>874</v>
      </c>
      <c r="CR65" s="103">
        <v>5.81</v>
      </c>
      <c r="CS65" s="523">
        <v>5.81</v>
      </c>
      <c r="CT65" s="104">
        <v>6.14</v>
      </c>
      <c r="CU65" s="524"/>
      <c r="CV65" s="524"/>
      <c r="CW65" s="524"/>
      <c r="CX65" s="525"/>
      <c r="CY65" s="526">
        <v>32.275336041281413</v>
      </c>
      <c r="CZ65" s="527">
        <v>32.409223218393116</v>
      </c>
      <c r="DA65" s="528">
        <v>0.32740120633705666</v>
      </c>
      <c r="DB65" s="529">
        <v>0.36031297227130343</v>
      </c>
      <c r="DC65" s="530" t="s">
        <v>2326</v>
      </c>
      <c r="DD65" s="225"/>
      <c r="DE65" s="524"/>
      <c r="DF65" s="524"/>
      <c r="DG65" s="531"/>
      <c r="DH65" s="532"/>
      <c r="DI65" s="64">
        <v>0</v>
      </c>
      <c r="DJ65" s="64">
        <v>0</v>
      </c>
      <c r="DK65" s="64">
        <v>35203</v>
      </c>
      <c r="DL65" s="534">
        <f t="shared" si="8"/>
        <v>11734.333333333334</v>
      </c>
    </row>
    <row r="66" spans="1:116" ht="43.5" customHeight="1" x14ac:dyDescent="0.25">
      <c r="A66" s="356" t="s">
        <v>7</v>
      </c>
      <c r="B66" s="65" t="s">
        <v>96</v>
      </c>
      <c r="C66" s="65" t="s">
        <v>175</v>
      </c>
      <c r="D66" s="64" t="s">
        <v>2337</v>
      </c>
      <c r="E66" s="64" t="s">
        <v>191</v>
      </c>
      <c r="F66" s="64" t="s">
        <v>923</v>
      </c>
      <c r="G66" s="18" t="s">
        <v>191</v>
      </c>
      <c r="H66" s="35" t="s">
        <v>860</v>
      </c>
      <c r="I66" s="28" t="s">
        <v>2322</v>
      </c>
      <c r="J66" s="498">
        <v>9.2023859406134445</v>
      </c>
      <c r="K66" s="498">
        <v>9.2562499807470004</v>
      </c>
      <c r="L66" s="499">
        <v>1343.4</v>
      </c>
      <c r="M66" s="512">
        <v>0</v>
      </c>
      <c r="N66" s="513">
        <v>0</v>
      </c>
      <c r="O66" s="513">
        <v>0</v>
      </c>
      <c r="P66" s="513">
        <v>0</v>
      </c>
      <c r="Q66" s="513">
        <v>0</v>
      </c>
      <c r="R66" s="513">
        <v>0</v>
      </c>
      <c r="S66" s="513">
        <v>0</v>
      </c>
      <c r="T66" s="513">
        <v>0</v>
      </c>
      <c r="U66" s="513">
        <v>0</v>
      </c>
      <c r="V66" s="513">
        <v>0</v>
      </c>
      <c r="W66" s="513">
        <v>0</v>
      </c>
      <c r="X66" s="513">
        <v>0</v>
      </c>
      <c r="Y66" s="513">
        <v>0</v>
      </c>
      <c r="Z66" s="513">
        <v>0</v>
      </c>
      <c r="AA66" s="513">
        <v>0</v>
      </c>
      <c r="AB66" s="513">
        <v>0</v>
      </c>
      <c r="AC66" s="513">
        <v>22</v>
      </c>
      <c r="AD66" s="513">
        <v>22</v>
      </c>
      <c r="AE66" s="513">
        <v>0</v>
      </c>
      <c r="AF66" s="513">
        <v>0</v>
      </c>
      <c r="AG66" s="513">
        <v>0</v>
      </c>
      <c r="AH66" s="513">
        <f t="shared" si="0"/>
        <v>0</v>
      </c>
      <c r="AI66" s="513">
        <v>0</v>
      </c>
      <c r="AJ66" s="513">
        <v>0</v>
      </c>
      <c r="AK66" s="513">
        <f t="shared" si="1"/>
        <v>22</v>
      </c>
      <c r="AL66" s="513">
        <f t="shared" si="2"/>
        <v>22</v>
      </c>
      <c r="AM66" s="513">
        <v>0</v>
      </c>
      <c r="AN66" s="513">
        <v>0</v>
      </c>
      <c r="AO66" s="513">
        <v>0</v>
      </c>
      <c r="AP66" s="513">
        <v>0</v>
      </c>
      <c r="AQ66" s="513">
        <v>0</v>
      </c>
      <c r="AR66" s="513">
        <v>0</v>
      </c>
      <c r="AS66" s="513">
        <v>0</v>
      </c>
      <c r="AT66" s="513">
        <v>0</v>
      </c>
      <c r="AU66" s="513">
        <v>0</v>
      </c>
      <c r="AV66" s="513">
        <v>0</v>
      </c>
      <c r="AW66" s="513">
        <v>0</v>
      </c>
      <c r="AX66" s="513">
        <v>0</v>
      </c>
      <c r="AY66" s="513">
        <v>0</v>
      </c>
      <c r="AZ66" s="513">
        <v>0</v>
      </c>
      <c r="BA66" s="513">
        <v>0</v>
      </c>
      <c r="BB66" s="513">
        <v>0</v>
      </c>
      <c r="BC66" s="513">
        <v>135.05000000000001</v>
      </c>
      <c r="BD66" s="513">
        <v>135.05000000000001</v>
      </c>
      <c r="BE66" s="513">
        <v>0</v>
      </c>
      <c r="BF66" s="513">
        <v>0</v>
      </c>
      <c r="BG66" s="513">
        <v>0</v>
      </c>
      <c r="BH66" s="513">
        <v>0</v>
      </c>
      <c r="BI66" s="513">
        <v>0</v>
      </c>
      <c r="BJ66" s="513">
        <v>0</v>
      </c>
      <c r="BK66" s="241">
        <f t="shared" si="3"/>
        <v>135.05000000000001</v>
      </c>
      <c r="BL66" s="22">
        <f t="shared" si="4"/>
        <v>135.05000000000001</v>
      </c>
      <c r="BM66" s="519">
        <f t="shared" si="5"/>
        <v>2.2066993464052286E-2</v>
      </c>
      <c r="BN66" s="520">
        <v>0</v>
      </c>
      <c r="BO66" s="520">
        <v>0</v>
      </c>
      <c r="BP66" s="520">
        <v>0</v>
      </c>
      <c r="BQ66" s="520">
        <v>0</v>
      </c>
      <c r="BR66" s="520">
        <v>0</v>
      </c>
      <c r="BS66" s="520">
        <v>0</v>
      </c>
      <c r="BT66" s="520">
        <v>0</v>
      </c>
      <c r="BU66" s="520">
        <v>0</v>
      </c>
      <c r="BV66" s="520">
        <v>0</v>
      </c>
      <c r="BW66" s="520">
        <v>0</v>
      </c>
      <c r="BX66" s="520">
        <v>0</v>
      </c>
      <c r="BY66" s="520">
        <v>0</v>
      </c>
      <c r="BZ66" s="520">
        <v>0</v>
      </c>
      <c r="CA66" s="520">
        <v>0</v>
      </c>
      <c r="CB66" s="520">
        <v>0</v>
      </c>
      <c r="CC66" s="520">
        <v>0</v>
      </c>
      <c r="CD66" s="520">
        <v>158527.092</v>
      </c>
      <c r="CE66" s="520">
        <v>158527.092</v>
      </c>
      <c r="CF66" s="520">
        <v>0</v>
      </c>
      <c r="CG66" s="520">
        <v>0</v>
      </c>
      <c r="CH66" s="520">
        <v>0</v>
      </c>
      <c r="CI66" s="520">
        <v>0</v>
      </c>
      <c r="CJ66" s="520">
        <v>0</v>
      </c>
      <c r="CK66" s="520">
        <v>0</v>
      </c>
      <c r="CL66" s="520">
        <f t="shared" si="6"/>
        <v>158527.092</v>
      </c>
      <c r="CM66" s="521">
        <f t="shared" si="7"/>
        <v>158527.092</v>
      </c>
      <c r="CN66" s="522">
        <v>11046791.816754</v>
      </c>
      <c r="CO66" s="522">
        <v>11046791.816754</v>
      </c>
      <c r="CP66" s="522">
        <v>11881610.881992001</v>
      </c>
      <c r="CQ66" s="243" t="s">
        <v>874</v>
      </c>
      <c r="CR66" s="103">
        <v>5.69</v>
      </c>
      <c r="CS66" s="523">
        <v>5.69</v>
      </c>
      <c r="CT66" s="104">
        <v>6.12</v>
      </c>
      <c r="CU66" s="524"/>
      <c r="CV66" s="524"/>
      <c r="CW66" s="524"/>
      <c r="CX66" s="525"/>
      <c r="CY66" s="526">
        <v>114.18400559077064</v>
      </c>
      <c r="CZ66" s="527">
        <v>114.18590197932627</v>
      </c>
      <c r="DA66" s="528">
        <v>0.37832505609452932</v>
      </c>
      <c r="DB66" s="529">
        <v>0.37836409487044764</v>
      </c>
      <c r="DC66" s="530" t="s">
        <v>2339</v>
      </c>
      <c r="DD66" s="225"/>
      <c r="DE66" s="524"/>
      <c r="DF66" s="524"/>
      <c r="DG66" s="531"/>
      <c r="DH66" s="532"/>
      <c r="DI66" s="64">
        <v>18876</v>
      </c>
      <c r="DJ66" s="64">
        <v>10444</v>
      </c>
      <c r="DK66" s="64">
        <v>0</v>
      </c>
      <c r="DL66" s="534">
        <f t="shared" si="8"/>
        <v>9773.3333333333339</v>
      </c>
    </row>
    <row r="67" spans="1:116" ht="43.5" customHeight="1" x14ac:dyDescent="0.25">
      <c r="A67" s="356" t="s">
        <v>7</v>
      </c>
      <c r="B67" s="65" t="s">
        <v>96</v>
      </c>
      <c r="C67" s="65" t="s">
        <v>175</v>
      </c>
      <c r="D67" s="64" t="s">
        <v>2340</v>
      </c>
      <c r="E67" s="64" t="s">
        <v>207</v>
      </c>
      <c r="F67" s="64" t="s">
        <v>208</v>
      </c>
      <c r="G67" s="18" t="s">
        <v>209</v>
      </c>
      <c r="H67" s="35" t="s">
        <v>860</v>
      </c>
      <c r="I67" s="28" t="s">
        <v>2322</v>
      </c>
      <c r="J67" s="498">
        <v>7.1945926444796022</v>
      </c>
      <c r="K67" s="498">
        <v>38.014015072446</v>
      </c>
      <c r="L67" s="499">
        <v>2172.8000000000002</v>
      </c>
      <c r="M67" s="512">
        <v>0</v>
      </c>
      <c r="N67" s="513">
        <v>0</v>
      </c>
      <c r="O67" s="513">
        <v>0</v>
      </c>
      <c r="P67" s="513">
        <v>0</v>
      </c>
      <c r="Q67" s="513">
        <v>0</v>
      </c>
      <c r="R67" s="513">
        <v>0</v>
      </c>
      <c r="S67" s="513">
        <v>0</v>
      </c>
      <c r="T67" s="513">
        <v>0</v>
      </c>
      <c r="U67" s="513">
        <v>0</v>
      </c>
      <c r="V67" s="513">
        <v>0</v>
      </c>
      <c r="W67" s="513">
        <v>0</v>
      </c>
      <c r="X67" s="513">
        <v>0</v>
      </c>
      <c r="Y67" s="513">
        <v>0</v>
      </c>
      <c r="Z67" s="513">
        <v>0</v>
      </c>
      <c r="AA67" s="513">
        <v>0</v>
      </c>
      <c r="AB67" s="513">
        <v>0</v>
      </c>
      <c r="AC67" s="513">
        <v>85</v>
      </c>
      <c r="AD67" s="513">
        <v>84</v>
      </c>
      <c r="AE67" s="513">
        <v>0</v>
      </c>
      <c r="AF67" s="513">
        <v>0</v>
      </c>
      <c r="AG67" s="513">
        <v>0</v>
      </c>
      <c r="AH67" s="513">
        <f t="shared" si="0"/>
        <v>0</v>
      </c>
      <c r="AI67" s="513">
        <v>0</v>
      </c>
      <c r="AJ67" s="513">
        <v>0</v>
      </c>
      <c r="AK67" s="513">
        <f t="shared" si="1"/>
        <v>85</v>
      </c>
      <c r="AL67" s="513">
        <f t="shared" si="2"/>
        <v>84</v>
      </c>
      <c r="AM67" s="513">
        <v>0</v>
      </c>
      <c r="AN67" s="513">
        <v>0</v>
      </c>
      <c r="AO67" s="513">
        <v>0</v>
      </c>
      <c r="AP67" s="513">
        <v>0</v>
      </c>
      <c r="AQ67" s="513">
        <v>0</v>
      </c>
      <c r="AR67" s="513">
        <v>0</v>
      </c>
      <c r="AS67" s="513">
        <v>0</v>
      </c>
      <c r="AT67" s="513">
        <v>0</v>
      </c>
      <c r="AU67" s="513">
        <v>0</v>
      </c>
      <c r="AV67" s="513">
        <v>0</v>
      </c>
      <c r="AW67" s="513">
        <v>0</v>
      </c>
      <c r="AX67" s="513">
        <v>0</v>
      </c>
      <c r="AY67" s="513">
        <v>0</v>
      </c>
      <c r="AZ67" s="513">
        <v>0</v>
      </c>
      <c r="BA67" s="513">
        <v>0</v>
      </c>
      <c r="BB67" s="513">
        <v>0</v>
      </c>
      <c r="BC67" s="513">
        <v>2844.18</v>
      </c>
      <c r="BD67" s="513">
        <v>2194.4</v>
      </c>
      <c r="BE67" s="513">
        <v>0</v>
      </c>
      <c r="BF67" s="513">
        <v>0</v>
      </c>
      <c r="BG67" s="513">
        <v>0</v>
      </c>
      <c r="BH67" s="513">
        <v>0</v>
      </c>
      <c r="BI67" s="513">
        <v>0</v>
      </c>
      <c r="BJ67" s="513">
        <v>0</v>
      </c>
      <c r="BK67" s="241">
        <f t="shared" si="3"/>
        <v>2844.18</v>
      </c>
      <c r="BL67" s="22">
        <f t="shared" si="4"/>
        <v>2194.4</v>
      </c>
      <c r="BM67" s="519">
        <f t="shared" si="5"/>
        <v>0.48288285229202033</v>
      </c>
      <c r="BN67" s="520">
        <v>0</v>
      </c>
      <c r="BO67" s="520">
        <v>0</v>
      </c>
      <c r="BP67" s="520">
        <v>0</v>
      </c>
      <c r="BQ67" s="520">
        <v>0</v>
      </c>
      <c r="BR67" s="520">
        <v>0</v>
      </c>
      <c r="BS67" s="520">
        <v>0</v>
      </c>
      <c r="BT67" s="520">
        <v>0</v>
      </c>
      <c r="BU67" s="520">
        <v>0</v>
      </c>
      <c r="BV67" s="520">
        <v>0</v>
      </c>
      <c r="BW67" s="520">
        <v>0</v>
      </c>
      <c r="BX67" s="520">
        <v>0</v>
      </c>
      <c r="BY67" s="520">
        <v>0</v>
      </c>
      <c r="BZ67" s="520">
        <v>0</v>
      </c>
      <c r="CA67" s="520">
        <v>0</v>
      </c>
      <c r="CB67" s="520">
        <v>0</v>
      </c>
      <c r="CC67" s="520">
        <v>0</v>
      </c>
      <c r="CD67" s="520">
        <v>3338612.2511999998</v>
      </c>
      <c r="CE67" s="520">
        <v>2575874.4960000003</v>
      </c>
      <c r="CF67" s="520">
        <v>0</v>
      </c>
      <c r="CG67" s="520">
        <v>0</v>
      </c>
      <c r="CH67" s="520">
        <v>0</v>
      </c>
      <c r="CI67" s="520">
        <v>0</v>
      </c>
      <c r="CJ67" s="520">
        <v>0</v>
      </c>
      <c r="CK67" s="520">
        <v>0</v>
      </c>
      <c r="CL67" s="520">
        <f t="shared" si="6"/>
        <v>3338612.2511999998</v>
      </c>
      <c r="CM67" s="521">
        <f t="shared" si="7"/>
        <v>2575874.4960000003</v>
      </c>
      <c r="CN67" s="522">
        <v>10179481.3281</v>
      </c>
      <c r="CO67" s="522">
        <v>10179481.3281</v>
      </c>
      <c r="CP67" s="522">
        <v>11756302.945589997</v>
      </c>
      <c r="CQ67" s="243" t="s">
        <v>874</v>
      </c>
      <c r="CR67" s="103">
        <v>5.0999999999999996</v>
      </c>
      <c r="CS67" s="523">
        <v>5.0999999999999996</v>
      </c>
      <c r="CT67" s="104">
        <v>5.89</v>
      </c>
      <c r="CU67" s="524"/>
      <c r="CV67" s="524"/>
      <c r="CW67" s="524"/>
      <c r="CX67" s="525"/>
      <c r="CY67" s="526">
        <v>76.392014672976586</v>
      </c>
      <c r="CZ67" s="527">
        <v>76.032584101709332</v>
      </c>
      <c r="DA67" s="528">
        <v>0.70053629785655513</v>
      </c>
      <c r="DB67" s="529">
        <v>0.70016626524012915</v>
      </c>
      <c r="DC67" s="530" t="s">
        <v>2326</v>
      </c>
      <c r="DD67" s="225"/>
      <c r="DE67" s="524"/>
      <c r="DF67" s="524"/>
      <c r="DG67" s="531"/>
      <c r="DH67" s="532"/>
      <c r="DI67" s="64">
        <v>106084</v>
      </c>
      <c r="DJ67" s="64">
        <v>56334</v>
      </c>
      <c r="DK67" s="64">
        <v>0</v>
      </c>
      <c r="DL67" s="534">
        <f t="shared" si="8"/>
        <v>54139.333333333336</v>
      </c>
    </row>
    <row r="68" spans="1:116" ht="43.5" customHeight="1" x14ac:dyDescent="0.25">
      <c r="A68" s="356" t="s">
        <v>7</v>
      </c>
      <c r="B68" s="65" t="s">
        <v>96</v>
      </c>
      <c r="C68" s="65" t="s">
        <v>175</v>
      </c>
      <c r="D68" s="64" t="s">
        <v>2340</v>
      </c>
      <c r="E68" s="64" t="s">
        <v>207</v>
      </c>
      <c r="F68" s="64" t="s">
        <v>210</v>
      </c>
      <c r="G68" s="18" t="s">
        <v>211</v>
      </c>
      <c r="H68" s="35" t="s">
        <v>860</v>
      </c>
      <c r="I68" s="28" t="s">
        <v>2322</v>
      </c>
      <c r="J68" s="498">
        <v>7.9594662811020189</v>
      </c>
      <c r="K68" s="498">
        <v>51.624242316863999</v>
      </c>
      <c r="L68" s="499">
        <v>2104.8000000000002</v>
      </c>
      <c r="M68" s="512">
        <v>0</v>
      </c>
      <c r="N68" s="513">
        <v>0</v>
      </c>
      <c r="O68" s="513">
        <v>0</v>
      </c>
      <c r="P68" s="513">
        <v>0</v>
      </c>
      <c r="Q68" s="513">
        <v>0</v>
      </c>
      <c r="R68" s="513">
        <v>0</v>
      </c>
      <c r="S68" s="513">
        <v>0</v>
      </c>
      <c r="T68" s="513">
        <v>0</v>
      </c>
      <c r="U68" s="513">
        <v>0</v>
      </c>
      <c r="V68" s="513">
        <v>0</v>
      </c>
      <c r="W68" s="513">
        <v>0</v>
      </c>
      <c r="X68" s="513">
        <v>0</v>
      </c>
      <c r="Y68" s="513">
        <v>0</v>
      </c>
      <c r="Z68" s="513">
        <v>0</v>
      </c>
      <c r="AA68" s="513">
        <v>0</v>
      </c>
      <c r="AB68" s="513">
        <v>0</v>
      </c>
      <c r="AC68" s="513">
        <v>0</v>
      </c>
      <c r="AD68" s="513">
        <v>0</v>
      </c>
      <c r="AE68" s="513">
        <v>0</v>
      </c>
      <c r="AF68" s="513">
        <v>0</v>
      </c>
      <c r="AG68" s="513">
        <v>0</v>
      </c>
      <c r="AH68" s="513">
        <f t="shared" si="0"/>
        <v>0</v>
      </c>
      <c r="AI68" s="513">
        <v>0</v>
      </c>
      <c r="AJ68" s="513">
        <v>0</v>
      </c>
      <c r="AK68" s="513">
        <f t="shared" si="1"/>
        <v>0</v>
      </c>
      <c r="AL68" s="513">
        <f t="shared" si="2"/>
        <v>0</v>
      </c>
      <c r="AM68" s="513">
        <v>0</v>
      </c>
      <c r="AN68" s="513">
        <v>0</v>
      </c>
      <c r="AO68" s="513">
        <v>0</v>
      </c>
      <c r="AP68" s="513">
        <v>0</v>
      </c>
      <c r="AQ68" s="513">
        <v>0</v>
      </c>
      <c r="AR68" s="513">
        <v>0</v>
      </c>
      <c r="AS68" s="513">
        <v>0</v>
      </c>
      <c r="AT68" s="513">
        <v>0</v>
      </c>
      <c r="AU68" s="513">
        <v>0</v>
      </c>
      <c r="AV68" s="513">
        <v>0</v>
      </c>
      <c r="AW68" s="513">
        <v>0</v>
      </c>
      <c r="AX68" s="513">
        <v>0</v>
      </c>
      <c r="AY68" s="513">
        <v>0</v>
      </c>
      <c r="AZ68" s="513">
        <v>0</v>
      </c>
      <c r="BA68" s="513">
        <v>0</v>
      </c>
      <c r="BB68" s="513">
        <v>0</v>
      </c>
      <c r="BC68" s="513">
        <v>0</v>
      </c>
      <c r="BD68" s="513">
        <v>0</v>
      </c>
      <c r="BE68" s="513">
        <v>0</v>
      </c>
      <c r="BF68" s="513">
        <v>0</v>
      </c>
      <c r="BG68" s="513">
        <v>0</v>
      </c>
      <c r="BH68" s="513">
        <v>0</v>
      </c>
      <c r="BI68" s="513">
        <v>0</v>
      </c>
      <c r="BJ68" s="513">
        <v>0</v>
      </c>
      <c r="BK68" s="241">
        <f t="shared" si="3"/>
        <v>0</v>
      </c>
      <c r="BL68" s="22">
        <f t="shared" si="4"/>
        <v>0</v>
      </c>
      <c r="BM68" s="519">
        <f t="shared" si="5"/>
        <v>0</v>
      </c>
      <c r="BN68" s="520">
        <v>0</v>
      </c>
      <c r="BO68" s="520">
        <v>0</v>
      </c>
      <c r="BP68" s="520">
        <v>0</v>
      </c>
      <c r="BQ68" s="520">
        <v>0</v>
      </c>
      <c r="BR68" s="520">
        <v>0</v>
      </c>
      <c r="BS68" s="520">
        <v>0</v>
      </c>
      <c r="BT68" s="520">
        <v>0</v>
      </c>
      <c r="BU68" s="520">
        <v>0</v>
      </c>
      <c r="BV68" s="520">
        <v>0</v>
      </c>
      <c r="BW68" s="520">
        <v>0</v>
      </c>
      <c r="BX68" s="520">
        <v>0</v>
      </c>
      <c r="BY68" s="520">
        <v>0</v>
      </c>
      <c r="BZ68" s="520">
        <v>0</v>
      </c>
      <c r="CA68" s="520">
        <v>0</v>
      </c>
      <c r="CB68" s="520">
        <v>0</v>
      </c>
      <c r="CC68" s="520">
        <v>0</v>
      </c>
      <c r="CD68" s="520">
        <v>0</v>
      </c>
      <c r="CE68" s="520">
        <v>0</v>
      </c>
      <c r="CF68" s="520">
        <v>0</v>
      </c>
      <c r="CG68" s="520">
        <v>0</v>
      </c>
      <c r="CH68" s="520">
        <v>0</v>
      </c>
      <c r="CI68" s="520">
        <v>0</v>
      </c>
      <c r="CJ68" s="520">
        <v>0</v>
      </c>
      <c r="CK68" s="520">
        <v>0</v>
      </c>
      <c r="CL68" s="520">
        <f t="shared" si="6"/>
        <v>0</v>
      </c>
      <c r="CM68" s="521">
        <f t="shared" si="7"/>
        <v>0</v>
      </c>
      <c r="CN68" s="522">
        <v>17123560.461236399</v>
      </c>
      <c r="CO68" s="522">
        <v>17123560.461236399</v>
      </c>
      <c r="CP68" s="522">
        <v>19640817.0807648</v>
      </c>
      <c r="CQ68" s="243" t="s">
        <v>874</v>
      </c>
      <c r="CR68" s="103">
        <v>5.51</v>
      </c>
      <c r="CS68" s="523">
        <v>5.51</v>
      </c>
      <c r="CT68" s="104">
        <v>6.32</v>
      </c>
      <c r="CU68" s="524"/>
      <c r="CV68" s="524"/>
      <c r="CW68" s="524"/>
      <c r="CX68" s="525"/>
      <c r="CY68" s="526">
        <v>176.3967813389404</v>
      </c>
      <c r="CZ68" s="527">
        <v>172.90341459803767</v>
      </c>
      <c r="DA68" s="528">
        <v>1.6936700438426751</v>
      </c>
      <c r="DB68" s="529">
        <v>1.6886643709027498</v>
      </c>
      <c r="DC68" s="530" t="s">
        <v>2326</v>
      </c>
      <c r="DD68" s="225"/>
      <c r="DE68" s="524"/>
      <c r="DF68" s="524"/>
      <c r="DG68" s="531"/>
      <c r="DH68" s="532"/>
      <c r="DI68" s="64">
        <v>121988</v>
      </c>
      <c r="DJ68" s="64">
        <v>140566</v>
      </c>
      <c r="DK68" s="64">
        <v>368904</v>
      </c>
      <c r="DL68" s="534">
        <f t="shared" si="8"/>
        <v>210486</v>
      </c>
    </row>
    <row r="69" spans="1:116" ht="43.5" customHeight="1" x14ac:dyDescent="0.25">
      <c r="A69" s="356" t="s">
        <v>7</v>
      </c>
      <c r="B69" s="65" t="s">
        <v>96</v>
      </c>
      <c r="C69" s="65" t="s">
        <v>175</v>
      </c>
      <c r="D69" s="64" t="s">
        <v>2341</v>
      </c>
      <c r="E69" s="64" t="s">
        <v>925</v>
      </c>
      <c r="F69" s="64" t="s">
        <v>926</v>
      </c>
      <c r="G69" s="18" t="s">
        <v>2342</v>
      </c>
      <c r="H69" s="35" t="s">
        <v>866</v>
      </c>
      <c r="I69" s="28" t="s">
        <v>2322</v>
      </c>
      <c r="J69" s="498">
        <v>10.158477986391464</v>
      </c>
      <c r="K69" s="498">
        <v>58.414015030013999</v>
      </c>
      <c r="L69" s="499">
        <v>1688</v>
      </c>
      <c r="M69" s="512">
        <v>0</v>
      </c>
      <c r="N69" s="513">
        <v>0</v>
      </c>
      <c r="O69" s="513">
        <v>0</v>
      </c>
      <c r="P69" s="513">
        <v>0</v>
      </c>
      <c r="Q69" s="513">
        <v>0</v>
      </c>
      <c r="R69" s="513">
        <v>0</v>
      </c>
      <c r="S69" s="513">
        <v>0</v>
      </c>
      <c r="T69" s="513">
        <v>0</v>
      </c>
      <c r="U69" s="513">
        <v>0</v>
      </c>
      <c r="V69" s="513">
        <v>0</v>
      </c>
      <c r="W69" s="513">
        <v>0</v>
      </c>
      <c r="X69" s="513">
        <v>0</v>
      </c>
      <c r="Y69" s="513">
        <v>0</v>
      </c>
      <c r="Z69" s="513">
        <v>0</v>
      </c>
      <c r="AA69" s="513">
        <v>0</v>
      </c>
      <c r="AB69" s="513">
        <v>0</v>
      </c>
      <c r="AC69" s="513">
        <v>102</v>
      </c>
      <c r="AD69" s="513">
        <v>102</v>
      </c>
      <c r="AE69" s="513">
        <v>0</v>
      </c>
      <c r="AF69" s="513">
        <v>0</v>
      </c>
      <c r="AG69" s="513">
        <v>0</v>
      </c>
      <c r="AH69" s="513">
        <f t="shared" si="0"/>
        <v>0</v>
      </c>
      <c r="AI69" s="513">
        <v>0</v>
      </c>
      <c r="AJ69" s="513">
        <v>0</v>
      </c>
      <c r="AK69" s="513">
        <f t="shared" si="1"/>
        <v>102</v>
      </c>
      <c r="AL69" s="513">
        <f t="shared" si="2"/>
        <v>102</v>
      </c>
      <c r="AM69" s="513">
        <v>0</v>
      </c>
      <c r="AN69" s="513">
        <v>0</v>
      </c>
      <c r="AO69" s="513">
        <v>5</v>
      </c>
      <c r="AP69" s="513">
        <v>5</v>
      </c>
      <c r="AQ69" s="513">
        <v>0</v>
      </c>
      <c r="AR69" s="513">
        <v>0</v>
      </c>
      <c r="AS69" s="513">
        <v>0</v>
      </c>
      <c r="AT69" s="513">
        <v>0</v>
      </c>
      <c r="AU69" s="513">
        <v>0</v>
      </c>
      <c r="AV69" s="513">
        <v>0</v>
      </c>
      <c r="AW69" s="513">
        <v>0</v>
      </c>
      <c r="AX69" s="513">
        <v>0</v>
      </c>
      <c r="AY69" s="513">
        <v>0</v>
      </c>
      <c r="AZ69" s="513">
        <v>0</v>
      </c>
      <c r="BA69" s="513">
        <v>0</v>
      </c>
      <c r="BB69" s="513">
        <v>0</v>
      </c>
      <c r="BC69" s="513">
        <v>7800.2</v>
      </c>
      <c r="BD69" s="513">
        <v>7800.2</v>
      </c>
      <c r="BE69" s="513">
        <v>0</v>
      </c>
      <c r="BF69" s="513">
        <v>0</v>
      </c>
      <c r="BG69" s="513">
        <v>0</v>
      </c>
      <c r="BH69" s="513">
        <v>0</v>
      </c>
      <c r="BI69" s="513">
        <v>0</v>
      </c>
      <c r="BJ69" s="513">
        <v>0</v>
      </c>
      <c r="BK69" s="241">
        <f t="shared" si="3"/>
        <v>7805.2</v>
      </c>
      <c r="BL69" s="22">
        <f t="shared" si="4"/>
        <v>7805.2</v>
      </c>
      <c r="BM69" s="519">
        <f t="shared" si="5"/>
        <v>1.1844006069802733</v>
      </c>
      <c r="BN69" s="520">
        <v>0</v>
      </c>
      <c r="BO69" s="520">
        <v>0</v>
      </c>
      <c r="BP69" s="520">
        <v>0</v>
      </c>
      <c r="BQ69" s="520">
        <v>0</v>
      </c>
      <c r="BR69" s="520">
        <v>0</v>
      </c>
      <c r="BS69" s="520">
        <v>0</v>
      </c>
      <c r="BT69" s="520">
        <v>0</v>
      </c>
      <c r="BU69" s="520">
        <v>0</v>
      </c>
      <c r="BV69" s="520">
        <v>0</v>
      </c>
      <c r="BW69" s="520">
        <v>0</v>
      </c>
      <c r="BX69" s="520">
        <v>0</v>
      </c>
      <c r="BY69" s="520">
        <v>0</v>
      </c>
      <c r="BZ69" s="520">
        <v>0</v>
      </c>
      <c r="CA69" s="520">
        <v>0</v>
      </c>
      <c r="CB69" s="520">
        <v>0</v>
      </c>
      <c r="CC69" s="520">
        <v>0</v>
      </c>
      <c r="CD69" s="520">
        <v>9156186.7680000011</v>
      </c>
      <c r="CE69" s="520">
        <v>9156186.7680000011</v>
      </c>
      <c r="CF69" s="520">
        <v>0</v>
      </c>
      <c r="CG69" s="520">
        <v>0</v>
      </c>
      <c r="CH69" s="520">
        <v>0</v>
      </c>
      <c r="CI69" s="520">
        <v>0</v>
      </c>
      <c r="CJ69" s="520">
        <v>0</v>
      </c>
      <c r="CK69" s="520">
        <v>0</v>
      </c>
      <c r="CL69" s="520">
        <f t="shared" si="6"/>
        <v>9156186.7680000011</v>
      </c>
      <c r="CM69" s="521">
        <f t="shared" si="7"/>
        <v>9156186.7680000011</v>
      </c>
      <c r="CN69" s="522">
        <v>13025027.039328</v>
      </c>
      <c r="CO69" s="522">
        <v>13025027.039328</v>
      </c>
      <c r="CP69" s="522">
        <v>12548966.109528</v>
      </c>
      <c r="CQ69" s="243" t="s">
        <v>874</v>
      </c>
      <c r="CR69" s="103">
        <v>6.84</v>
      </c>
      <c r="CS69" s="523">
        <v>6.84</v>
      </c>
      <c r="CT69" s="104">
        <v>6.59</v>
      </c>
      <c r="CU69" s="524"/>
      <c r="CV69" s="524"/>
      <c r="CW69" s="524"/>
      <c r="CX69" s="525"/>
      <c r="CY69" s="526">
        <v>191.22459519189795</v>
      </c>
      <c r="CZ69" s="527">
        <v>192.57174051770497</v>
      </c>
      <c r="DA69" s="528">
        <v>1.4241846545359593</v>
      </c>
      <c r="DB69" s="529">
        <v>1.4101765878056851</v>
      </c>
      <c r="DC69" s="530" t="s">
        <v>2323</v>
      </c>
      <c r="DD69" s="225"/>
      <c r="DE69" s="524"/>
      <c r="DF69" s="524"/>
      <c r="DG69" s="531"/>
      <c r="DH69" s="532"/>
      <c r="DI69" s="64">
        <v>83825</v>
      </c>
      <c r="DJ69" s="64">
        <v>485970</v>
      </c>
      <c r="DK69" s="64">
        <v>104919</v>
      </c>
      <c r="DL69" s="534">
        <f t="shared" si="8"/>
        <v>224904.66666666666</v>
      </c>
    </row>
    <row r="70" spans="1:116" ht="43.5" customHeight="1" x14ac:dyDescent="0.25">
      <c r="A70" s="356" t="s">
        <v>7</v>
      </c>
      <c r="B70" s="65" t="s">
        <v>96</v>
      </c>
      <c r="C70" s="65" t="s">
        <v>175</v>
      </c>
      <c r="D70" s="64" t="s">
        <v>2341</v>
      </c>
      <c r="E70" s="64" t="s">
        <v>925</v>
      </c>
      <c r="F70" s="64" t="s">
        <v>930</v>
      </c>
      <c r="G70" s="18" t="s">
        <v>931</v>
      </c>
      <c r="H70" s="35" t="s">
        <v>860</v>
      </c>
      <c r="I70" s="28" t="s">
        <v>2322</v>
      </c>
      <c r="J70" s="498">
        <v>11.592616055058496</v>
      </c>
      <c r="K70" s="498">
        <v>24.382765100798999</v>
      </c>
      <c r="L70" s="499">
        <v>1642</v>
      </c>
      <c r="M70" s="512">
        <v>0</v>
      </c>
      <c r="N70" s="513">
        <v>0</v>
      </c>
      <c r="O70" s="513">
        <v>0</v>
      </c>
      <c r="P70" s="513">
        <v>0</v>
      </c>
      <c r="Q70" s="513">
        <v>0</v>
      </c>
      <c r="R70" s="513">
        <v>0</v>
      </c>
      <c r="S70" s="513">
        <v>0</v>
      </c>
      <c r="T70" s="513">
        <v>0</v>
      </c>
      <c r="U70" s="513">
        <v>0</v>
      </c>
      <c r="V70" s="513">
        <v>0</v>
      </c>
      <c r="W70" s="513">
        <v>0</v>
      </c>
      <c r="X70" s="513">
        <v>0</v>
      </c>
      <c r="Y70" s="513">
        <v>0</v>
      </c>
      <c r="Z70" s="513">
        <v>0</v>
      </c>
      <c r="AA70" s="513">
        <v>0</v>
      </c>
      <c r="AB70" s="513">
        <v>0</v>
      </c>
      <c r="AC70" s="513">
        <v>78</v>
      </c>
      <c r="AD70" s="513">
        <v>78</v>
      </c>
      <c r="AE70" s="513">
        <v>0</v>
      </c>
      <c r="AF70" s="513">
        <v>0</v>
      </c>
      <c r="AG70" s="513">
        <v>0</v>
      </c>
      <c r="AH70" s="513">
        <f t="shared" si="0"/>
        <v>0</v>
      </c>
      <c r="AI70" s="513">
        <v>0</v>
      </c>
      <c r="AJ70" s="513">
        <v>0</v>
      </c>
      <c r="AK70" s="513">
        <f t="shared" si="1"/>
        <v>78</v>
      </c>
      <c r="AL70" s="513">
        <f t="shared" si="2"/>
        <v>78</v>
      </c>
      <c r="AM70" s="513">
        <v>0</v>
      </c>
      <c r="AN70" s="513">
        <v>0</v>
      </c>
      <c r="AO70" s="513">
        <v>0</v>
      </c>
      <c r="AP70" s="513">
        <v>0</v>
      </c>
      <c r="AQ70" s="513">
        <v>0</v>
      </c>
      <c r="AR70" s="513">
        <v>0</v>
      </c>
      <c r="AS70" s="513">
        <v>0</v>
      </c>
      <c r="AT70" s="513">
        <v>0</v>
      </c>
      <c r="AU70" s="513">
        <v>0</v>
      </c>
      <c r="AV70" s="513">
        <v>0</v>
      </c>
      <c r="AW70" s="513">
        <v>0</v>
      </c>
      <c r="AX70" s="513">
        <v>0</v>
      </c>
      <c r="AY70" s="513">
        <v>0</v>
      </c>
      <c r="AZ70" s="513">
        <v>0</v>
      </c>
      <c r="BA70" s="513">
        <v>0</v>
      </c>
      <c r="BB70" s="513">
        <v>0</v>
      </c>
      <c r="BC70" s="513">
        <v>3865.72</v>
      </c>
      <c r="BD70" s="513">
        <v>3865.72</v>
      </c>
      <c r="BE70" s="513">
        <v>0</v>
      </c>
      <c r="BF70" s="513">
        <v>0</v>
      </c>
      <c r="BG70" s="513">
        <v>0</v>
      </c>
      <c r="BH70" s="513">
        <v>0</v>
      </c>
      <c r="BI70" s="513">
        <v>0</v>
      </c>
      <c r="BJ70" s="513">
        <v>0</v>
      </c>
      <c r="BK70" s="241">
        <f t="shared" si="3"/>
        <v>3865.72</v>
      </c>
      <c r="BL70" s="22">
        <f t="shared" si="4"/>
        <v>3865.72</v>
      </c>
      <c r="BM70" s="519">
        <f t="shared" si="5"/>
        <v>0.3681638095238095</v>
      </c>
      <c r="BN70" s="520">
        <v>0</v>
      </c>
      <c r="BO70" s="520">
        <v>0</v>
      </c>
      <c r="BP70" s="520">
        <v>0</v>
      </c>
      <c r="BQ70" s="520">
        <v>0</v>
      </c>
      <c r="BR70" s="520">
        <v>0</v>
      </c>
      <c r="BS70" s="520">
        <v>0</v>
      </c>
      <c r="BT70" s="520">
        <v>0</v>
      </c>
      <c r="BU70" s="520">
        <v>0</v>
      </c>
      <c r="BV70" s="520">
        <v>0</v>
      </c>
      <c r="BW70" s="520">
        <v>0</v>
      </c>
      <c r="BX70" s="520">
        <v>0</v>
      </c>
      <c r="BY70" s="520">
        <v>0</v>
      </c>
      <c r="BZ70" s="520">
        <v>0</v>
      </c>
      <c r="CA70" s="520">
        <v>0</v>
      </c>
      <c r="CB70" s="520">
        <v>0</v>
      </c>
      <c r="CC70" s="520">
        <v>0</v>
      </c>
      <c r="CD70" s="520">
        <v>4537736.7648</v>
      </c>
      <c r="CE70" s="520">
        <v>4537736.7648</v>
      </c>
      <c r="CF70" s="520">
        <v>0</v>
      </c>
      <c r="CG70" s="520">
        <v>0</v>
      </c>
      <c r="CH70" s="520">
        <v>0</v>
      </c>
      <c r="CI70" s="520">
        <v>0</v>
      </c>
      <c r="CJ70" s="520">
        <v>0</v>
      </c>
      <c r="CK70" s="520">
        <v>0</v>
      </c>
      <c r="CL70" s="520">
        <f t="shared" si="6"/>
        <v>4537736.7648</v>
      </c>
      <c r="CM70" s="521">
        <f t="shared" si="7"/>
        <v>4537736.7648</v>
      </c>
      <c r="CN70" s="522">
        <v>34234080</v>
      </c>
      <c r="CO70" s="522">
        <v>34234080</v>
      </c>
      <c r="CP70" s="522">
        <v>36792000</v>
      </c>
      <c r="CQ70" s="243" t="s">
        <v>874</v>
      </c>
      <c r="CR70" s="103">
        <v>9.77</v>
      </c>
      <c r="CS70" s="523">
        <v>9.77</v>
      </c>
      <c r="CT70" s="104">
        <v>10.5</v>
      </c>
      <c r="CU70" s="524"/>
      <c r="CV70" s="524"/>
      <c r="CW70" s="524"/>
      <c r="CX70" s="525"/>
      <c r="CY70" s="526">
        <v>47.099663400545303</v>
      </c>
      <c r="CZ70" s="527">
        <v>47.056714291747568</v>
      </c>
      <c r="DA70" s="528">
        <v>0.58349453736884027</v>
      </c>
      <c r="DB70" s="529">
        <v>0.58303624281540301</v>
      </c>
      <c r="DC70" s="530" t="s">
        <v>2326</v>
      </c>
      <c r="DD70" s="225"/>
      <c r="DE70" s="524"/>
      <c r="DF70" s="524"/>
      <c r="DG70" s="531"/>
      <c r="DH70" s="532"/>
      <c r="DI70" s="64">
        <v>11787</v>
      </c>
      <c r="DJ70" s="64">
        <v>56213</v>
      </c>
      <c r="DK70" s="64">
        <v>98777</v>
      </c>
      <c r="DL70" s="534">
        <f t="shared" si="8"/>
        <v>55592.333333333336</v>
      </c>
    </row>
    <row r="71" spans="1:116" ht="43.5" customHeight="1" x14ac:dyDescent="0.25">
      <c r="A71" s="356" t="s">
        <v>7</v>
      </c>
      <c r="B71" s="65" t="s">
        <v>96</v>
      </c>
      <c r="C71" s="65" t="s">
        <v>175</v>
      </c>
      <c r="D71" s="64" t="s">
        <v>2341</v>
      </c>
      <c r="E71" s="64" t="s">
        <v>925</v>
      </c>
      <c r="F71" s="64" t="s">
        <v>932</v>
      </c>
      <c r="G71" s="18" t="s">
        <v>929</v>
      </c>
      <c r="H71" s="35" t="s">
        <v>866</v>
      </c>
      <c r="I71" s="28" t="s">
        <v>2322</v>
      </c>
      <c r="J71" s="498">
        <v>11.783834464214101</v>
      </c>
      <c r="K71" s="498">
        <v>10.284659069517001</v>
      </c>
      <c r="L71" s="499">
        <v>528.29999999999995</v>
      </c>
      <c r="M71" s="512">
        <v>0</v>
      </c>
      <c r="N71" s="513">
        <v>0</v>
      </c>
      <c r="O71" s="513">
        <v>0</v>
      </c>
      <c r="P71" s="513">
        <v>0</v>
      </c>
      <c r="Q71" s="513">
        <v>0</v>
      </c>
      <c r="R71" s="513">
        <v>0</v>
      </c>
      <c r="S71" s="513">
        <v>0</v>
      </c>
      <c r="T71" s="513">
        <v>0</v>
      </c>
      <c r="U71" s="513">
        <v>0</v>
      </c>
      <c r="V71" s="513">
        <v>0</v>
      </c>
      <c r="W71" s="513">
        <v>0</v>
      </c>
      <c r="X71" s="513">
        <v>0</v>
      </c>
      <c r="Y71" s="513">
        <v>0</v>
      </c>
      <c r="Z71" s="513">
        <v>0</v>
      </c>
      <c r="AA71" s="513">
        <v>0</v>
      </c>
      <c r="AB71" s="513">
        <v>0</v>
      </c>
      <c r="AC71" s="513">
        <v>61</v>
      </c>
      <c r="AD71" s="513">
        <v>61</v>
      </c>
      <c r="AE71" s="513">
        <v>0</v>
      </c>
      <c r="AF71" s="513">
        <v>0</v>
      </c>
      <c r="AG71" s="513">
        <v>0</v>
      </c>
      <c r="AH71" s="513">
        <f t="shared" si="0"/>
        <v>0</v>
      </c>
      <c r="AI71" s="513">
        <v>0</v>
      </c>
      <c r="AJ71" s="513">
        <v>0</v>
      </c>
      <c r="AK71" s="513">
        <f t="shared" si="1"/>
        <v>61</v>
      </c>
      <c r="AL71" s="513">
        <f t="shared" si="2"/>
        <v>61</v>
      </c>
      <c r="AM71" s="513">
        <v>0</v>
      </c>
      <c r="AN71" s="513">
        <v>0</v>
      </c>
      <c r="AO71" s="513">
        <v>0</v>
      </c>
      <c r="AP71" s="513">
        <v>0</v>
      </c>
      <c r="AQ71" s="513">
        <v>0</v>
      </c>
      <c r="AR71" s="513">
        <v>0</v>
      </c>
      <c r="AS71" s="513">
        <v>0</v>
      </c>
      <c r="AT71" s="513">
        <v>0</v>
      </c>
      <c r="AU71" s="513">
        <v>0</v>
      </c>
      <c r="AV71" s="513">
        <v>0</v>
      </c>
      <c r="AW71" s="513">
        <v>0</v>
      </c>
      <c r="AX71" s="513">
        <v>0</v>
      </c>
      <c r="AY71" s="513">
        <v>0</v>
      </c>
      <c r="AZ71" s="513">
        <v>0</v>
      </c>
      <c r="BA71" s="513">
        <v>0</v>
      </c>
      <c r="BB71" s="513">
        <v>0</v>
      </c>
      <c r="BC71" s="513">
        <v>454.02</v>
      </c>
      <c r="BD71" s="513">
        <v>454.02</v>
      </c>
      <c r="BE71" s="513">
        <v>0</v>
      </c>
      <c r="BF71" s="513">
        <v>0</v>
      </c>
      <c r="BG71" s="513">
        <v>0</v>
      </c>
      <c r="BH71" s="513">
        <v>0</v>
      </c>
      <c r="BI71" s="513">
        <v>0</v>
      </c>
      <c r="BJ71" s="513">
        <v>0</v>
      </c>
      <c r="BK71" s="241">
        <f t="shared" si="3"/>
        <v>454.02</v>
      </c>
      <c r="BL71" s="22">
        <f t="shared" si="4"/>
        <v>454.02</v>
      </c>
      <c r="BM71" s="519">
        <f t="shared" si="5"/>
        <v>4.1087782805429858E-2</v>
      </c>
      <c r="BN71" s="520">
        <v>0</v>
      </c>
      <c r="BO71" s="520">
        <v>0</v>
      </c>
      <c r="BP71" s="520">
        <v>0</v>
      </c>
      <c r="BQ71" s="520">
        <v>0</v>
      </c>
      <c r="BR71" s="520">
        <v>0</v>
      </c>
      <c r="BS71" s="520">
        <v>0</v>
      </c>
      <c r="BT71" s="520">
        <v>0</v>
      </c>
      <c r="BU71" s="520">
        <v>0</v>
      </c>
      <c r="BV71" s="520">
        <v>0</v>
      </c>
      <c r="BW71" s="520">
        <v>0</v>
      </c>
      <c r="BX71" s="520">
        <v>0</v>
      </c>
      <c r="BY71" s="520">
        <v>0</v>
      </c>
      <c r="BZ71" s="520">
        <v>0</v>
      </c>
      <c r="CA71" s="520">
        <v>0</v>
      </c>
      <c r="CB71" s="520">
        <v>0</v>
      </c>
      <c r="CC71" s="520">
        <v>0</v>
      </c>
      <c r="CD71" s="520">
        <v>532946.83680000005</v>
      </c>
      <c r="CE71" s="520">
        <v>532946.83680000005</v>
      </c>
      <c r="CF71" s="520">
        <v>0</v>
      </c>
      <c r="CG71" s="520">
        <v>0</v>
      </c>
      <c r="CH71" s="520">
        <v>0</v>
      </c>
      <c r="CI71" s="520">
        <v>0</v>
      </c>
      <c r="CJ71" s="520">
        <v>0</v>
      </c>
      <c r="CK71" s="520">
        <v>0</v>
      </c>
      <c r="CL71" s="520">
        <f t="shared" si="6"/>
        <v>532946.83680000005</v>
      </c>
      <c r="CM71" s="521">
        <f t="shared" si="7"/>
        <v>532946.83680000005</v>
      </c>
      <c r="CN71" s="522">
        <v>30975360</v>
      </c>
      <c r="CO71" s="522">
        <v>30975360</v>
      </c>
      <c r="CP71" s="522">
        <v>38719200.000000007</v>
      </c>
      <c r="CQ71" s="243" t="s">
        <v>874</v>
      </c>
      <c r="CR71" s="103">
        <v>8.84</v>
      </c>
      <c r="CS71" s="523">
        <v>8.84</v>
      </c>
      <c r="CT71" s="104">
        <v>11.05</v>
      </c>
      <c r="CU71" s="524"/>
      <c r="CV71" s="524"/>
      <c r="CW71" s="524"/>
      <c r="CX71" s="525"/>
      <c r="CY71" s="526">
        <v>255.93793613177718</v>
      </c>
      <c r="CZ71" s="527">
        <v>60.177901022280906</v>
      </c>
      <c r="DA71" s="528">
        <v>0.86173294145084256</v>
      </c>
      <c r="DB71" s="529">
        <v>0.65837396644367574</v>
      </c>
      <c r="DC71" s="530" t="s">
        <v>2288</v>
      </c>
      <c r="DD71" s="225"/>
      <c r="DE71" s="524"/>
      <c r="DF71" s="524"/>
      <c r="DG71" s="531"/>
      <c r="DH71" s="532"/>
      <c r="DI71" s="64">
        <v>16100</v>
      </c>
      <c r="DJ71" s="64">
        <v>33075</v>
      </c>
      <c r="DK71" s="64">
        <v>2292</v>
      </c>
      <c r="DL71" s="534">
        <f t="shared" si="8"/>
        <v>17155.666666666668</v>
      </c>
    </row>
    <row r="72" spans="1:116" ht="43.5" customHeight="1" x14ac:dyDescent="0.25">
      <c r="A72" s="356" t="s">
        <v>7</v>
      </c>
      <c r="B72" s="65" t="s">
        <v>96</v>
      </c>
      <c r="C72" s="65" t="s">
        <v>175</v>
      </c>
      <c r="D72" s="64" t="s">
        <v>2343</v>
      </c>
      <c r="E72" s="64" t="s">
        <v>213</v>
      </c>
      <c r="F72" s="64" t="s">
        <v>933</v>
      </c>
      <c r="G72" s="18" t="s">
        <v>934</v>
      </c>
      <c r="H72" s="35" t="s">
        <v>866</v>
      </c>
      <c r="I72" s="28" t="s">
        <v>2330</v>
      </c>
      <c r="J72" s="498">
        <v>13.992199243864418</v>
      </c>
      <c r="K72" s="498">
        <v>45.467992329669002</v>
      </c>
      <c r="L72" s="499">
        <v>1627.7</v>
      </c>
      <c r="M72" s="512">
        <v>0</v>
      </c>
      <c r="N72" s="513">
        <v>0</v>
      </c>
      <c r="O72" s="513">
        <v>0</v>
      </c>
      <c r="P72" s="513">
        <v>0</v>
      </c>
      <c r="Q72" s="513">
        <v>0</v>
      </c>
      <c r="R72" s="513">
        <v>0</v>
      </c>
      <c r="S72" s="513">
        <v>0</v>
      </c>
      <c r="T72" s="513">
        <v>0</v>
      </c>
      <c r="U72" s="513">
        <v>0</v>
      </c>
      <c r="V72" s="513">
        <v>0</v>
      </c>
      <c r="W72" s="513">
        <v>0</v>
      </c>
      <c r="X72" s="513">
        <v>0</v>
      </c>
      <c r="Y72" s="513">
        <v>0</v>
      </c>
      <c r="Z72" s="513">
        <v>0</v>
      </c>
      <c r="AA72" s="513">
        <v>0</v>
      </c>
      <c r="AB72" s="513">
        <v>0</v>
      </c>
      <c r="AC72" s="513">
        <v>97</v>
      </c>
      <c r="AD72" s="513">
        <v>97</v>
      </c>
      <c r="AE72" s="513">
        <v>0</v>
      </c>
      <c r="AF72" s="513">
        <v>0</v>
      </c>
      <c r="AG72" s="513">
        <v>0</v>
      </c>
      <c r="AH72" s="513">
        <f t="shared" si="0"/>
        <v>0</v>
      </c>
      <c r="AI72" s="513">
        <v>0</v>
      </c>
      <c r="AJ72" s="513">
        <v>0</v>
      </c>
      <c r="AK72" s="513">
        <f t="shared" si="1"/>
        <v>97</v>
      </c>
      <c r="AL72" s="513">
        <f t="shared" si="2"/>
        <v>97</v>
      </c>
      <c r="AM72" s="513">
        <v>0</v>
      </c>
      <c r="AN72" s="513">
        <v>0</v>
      </c>
      <c r="AO72" s="513">
        <v>0</v>
      </c>
      <c r="AP72" s="513">
        <v>0</v>
      </c>
      <c r="AQ72" s="513">
        <v>0</v>
      </c>
      <c r="AR72" s="513">
        <v>0</v>
      </c>
      <c r="AS72" s="513">
        <v>0</v>
      </c>
      <c r="AT72" s="513">
        <v>0</v>
      </c>
      <c r="AU72" s="513">
        <v>0</v>
      </c>
      <c r="AV72" s="513">
        <v>0</v>
      </c>
      <c r="AW72" s="513">
        <v>0</v>
      </c>
      <c r="AX72" s="513">
        <v>0</v>
      </c>
      <c r="AY72" s="513">
        <v>0</v>
      </c>
      <c r="AZ72" s="513">
        <v>0</v>
      </c>
      <c r="BA72" s="513">
        <v>0</v>
      </c>
      <c r="BB72" s="513">
        <v>0</v>
      </c>
      <c r="BC72" s="513">
        <v>1671.15</v>
      </c>
      <c r="BD72" s="513">
        <v>1671.15</v>
      </c>
      <c r="BE72" s="513">
        <v>0</v>
      </c>
      <c r="BF72" s="513">
        <v>0</v>
      </c>
      <c r="BG72" s="513">
        <v>0</v>
      </c>
      <c r="BH72" s="513">
        <v>0</v>
      </c>
      <c r="BI72" s="513">
        <v>0</v>
      </c>
      <c r="BJ72" s="513">
        <v>0</v>
      </c>
      <c r="BK72" s="241">
        <f t="shared" si="3"/>
        <v>1671.15</v>
      </c>
      <c r="BL72" s="22">
        <f t="shared" si="4"/>
        <v>1671.15</v>
      </c>
      <c r="BM72" s="519">
        <f t="shared" si="5"/>
        <v>0.32576023391812869</v>
      </c>
      <c r="BN72" s="520">
        <v>0</v>
      </c>
      <c r="BO72" s="520">
        <v>0</v>
      </c>
      <c r="BP72" s="520">
        <v>0</v>
      </c>
      <c r="BQ72" s="520">
        <v>0</v>
      </c>
      <c r="BR72" s="520">
        <v>0</v>
      </c>
      <c r="BS72" s="520">
        <v>0</v>
      </c>
      <c r="BT72" s="520">
        <v>0</v>
      </c>
      <c r="BU72" s="520">
        <v>0</v>
      </c>
      <c r="BV72" s="520">
        <v>0</v>
      </c>
      <c r="BW72" s="520">
        <v>0</v>
      </c>
      <c r="BX72" s="520">
        <v>0</v>
      </c>
      <c r="BY72" s="520">
        <v>0</v>
      </c>
      <c r="BZ72" s="520">
        <v>0</v>
      </c>
      <c r="CA72" s="520">
        <v>0</v>
      </c>
      <c r="CB72" s="520">
        <v>0</v>
      </c>
      <c r="CC72" s="520">
        <v>0</v>
      </c>
      <c r="CD72" s="520">
        <v>1961662.716</v>
      </c>
      <c r="CE72" s="520">
        <v>1961662.716</v>
      </c>
      <c r="CF72" s="520">
        <v>0</v>
      </c>
      <c r="CG72" s="520">
        <v>0</v>
      </c>
      <c r="CH72" s="520">
        <v>0</v>
      </c>
      <c r="CI72" s="520">
        <v>0</v>
      </c>
      <c r="CJ72" s="520">
        <v>0</v>
      </c>
      <c r="CK72" s="520">
        <v>0</v>
      </c>
      <c r="CL72" s="520">
        <f t="shared" si="6"/>
        <v>1961662.716</v>
      </c>
      <c r="CM72" s="521">
        <f t="shared" si="7"/>
        <v>1961662.716</v>
      </c>
      <c r="CN72" s="522">
        <v>17414880</v>
      </c>
      <c r="CO72" s="522">
        <v>17414880</v>
      </c>
      <c r="CP72" s="522">
        <v>17975520</v>
      </c>
      <c r="CQ72" s="243" t="s">
        <v>874</v>
      </c>
      <c r="CR72" s="103">
        <v>4.97</v>
      </c>
      <c r="CS72" s="523">
        <v>4.97</v>
      </c>
      <c r="CT72" s="104">
        <v>5.13</v>
      </c>
      <c r="CU72" s="524"/>
      <c r="CV72" s="524"/>
      <c r="CW72" s="524"/>
      <c r="CX72" s="525"/>
      <c r="CY72" s="526">
        <v>154.21439696194776</v>
      </c>
      <c r="CZ72" s="527">
        <v>115.01736357250734</v>
      </c>
      <c r="DA72" s="528">
        <v>0.72506941751325182</v>
      </c>
      <c r="DB72" s="529">
        <v>0.708989474705501</v>
      </c>
      <c r="DC72" s="530" t="s">
        <v>2323</v>
      </c>
      <c r="DD72" s="225"/>
      <c r="DE72" s="524"/>
      <c r="DF72" s="524"/>
      <c r="DG72" s="531"/>
      <c r="DH72" s="532"/>
      <c r="DI72" s="64">
        <v>0</v>
      </c>
      <c r="DJ72" s="64">
        <v>67896</v>
      </c>
      <c r="DK72" s="64">
        <v>101875</v>
      </c>
      <c r="DL72" s="534">
        <f t="shared" si="8"/>
        <v>56590.333333333336</v>
      </c>
    </row>
    <row r="73" spans="1:116" ht="43.5" customHeight="1" x14ac:dyDescent="0.25">
      <c r="A73" s="356" t="s">
        <v>7</v>
      </c>
      <c r="B73" s="65" t="s">
        <v>96</v>
      </c>
      <c r="C73" s="65" t="s">
        <v>175</v>
      </c>
      <c r="D73" s="64" t="s">
        <v>2343</v>
      </c>
      <c r="E73" s="64" t="s">
        <v>213</v>
      </c>
      <c r="F73" s="64" t="s">
        <v>214</v>
      </c>
      <c r="G73" s="18" t="s">
        <v>213</v>
      </c>
      <c r="H73" s="35" t="s">
        <v>860</v>
      </c>
      <c r="I73" s="28" t="s">
        <v>2330</v>
      </c>
      <c r="J73" s="498">
        <v>13.992199243864418</v>
      </c>
      <c r="K73" s="498">
        <v>71.253408942701995</v>
      </c>
      <c r="L73" s="499">
        <v>3075.3</v>
      </c>
      <c r="M73" s="512">
        <v>0</v>
      </c>
      <c r="N73" s="513">
        <v>0</v>
      </c>
      <c r="O73" s="513">
        <v>0</v>
      </c>
      <c r="P73" s="513">
        <v>0</v>
      </c>
      <c r="Q73" s="513">
        <v>0</v>
      </c>
      <c r="R73" s="513">
        <v>0</v>
      </c>
      <c r="S73" s="513">
        <v>1</v>
      </c>
      <c r="T73" s="513">
        <v>1</v>
      </c>
      <c r="U73" s="513">
        <v>0</v>
      </c>
      <c r="V73" s="513">
        <v>0</v>
      </c>
      <c r="W73" s="513">
        <v>0</v>
      </c>
      <c r="X73" s="513">
        <v>0</v>
      </c>
      <c r="Y73" s="513">
        <v>0</v>
      </c>
      <c r="Z73" s="513">
        <v>0</v>
      </c>
      <c r="AA73" s="513">
        <v>0</v>
      </c>
      <c r="AB73" s="513">
        <v>0</v>
      </c>
      <c r="AC73" s="513">
        <v>139</v>
      </c>
      <c r="AD73" s="513">
        <v>139</v>
      </c>
      <c r="AE73" s="513">
        <v>0</v>
      </c>
      <c r="AF73" s="513">
        <v>0</v>
      </c>
      <c r="AG73" s="513">
        <v>0</v>
      </c>
      <c r="AH73" s="513">
        <f t="shared" si="0"/>
        <v>0</v>
      </c>
      <c r="AI73" s="513">
        <v>0</v>
      </c>
      <c r="AJ73" s="513">
        <v>0</v>
      </c>
      <c r="AK73" s="513">
        <f t="shared" si="1"/>
        <v>140</v>
      </c>
      <c r="AL73" s="513">
        <f t="shared" si="2"/>
        <v>140</v>
      </c>
      <c r="AM73" s="513">
        <v>0</v>
      </c>
      <c r="AN73" s="513">
        <v>0</v>
      </c>
      <c r="AO73" s="513">
        <v>0</v>
      </c>
      <c r="AP73" s="513">
        <v>0</v>
      </c>
      <c r="AQ73" s="513">
        <v>0</v>
      </c>
      <c r="AR73" s="513">
        <v>0</v>
      </c>
      <c r="AS73" s="513">
        <v>1920</v>
      </c>
      <c r="AT73" s="513">
        <v>1920</v>
      </c>
      <c r="AU73" s="513">
        <v>0</v>
      </c>
      <c r="AV73" s="513">
        <v>0</v>
      </c>
      <c r="AW73" s="513">
        <v>0</v>
      </c>
      <c r="AX73" s="513">
        <v>0</v>
      </c>
      <c r="AY73" s="513">
        <v>0</v>
      </c>
      <c r="AZ73" s="513">
        <v>0</v>
      </c>
      <c r="BA73" s="513">
        <v>0</v>
      </c>
      <c r="BB73" s="513">
        <v>0</v>
      </c>
      <c r="BC73" s="513">
        <v>972.49</v>
      </c>
      <c r="BD73" s="513">
        <v>972.49</v>
      </c>
      <c r="BE73" s="513">
        <v>0</v>
      </c>
      <c r="BF73" s="513">
        <v>0</v>
      </c>
      <c r="BG73" s="513">
        <v>0</v>
      </c>
      <c r="BH73" s="513">
        <v>0</v>
      </c>
      <c r="BI73" s="513">
        <v>0</v>
      </c>
      <c r="BJ73" s="513">
        <v>0</v>
      </c>
      <c r="BK73" s="241">
        <f t="shared" si="3"/>
        <v>2892.49</v>
      </c>
      <c r="BL73" s="22">
        <f t="shared" si="4"/>
        <v>2892.49</v>
      </c>
      <c r="BM73" s="519">
        <f t="shared" si="5"/>
        <v>0.35490674846625758</v>
      </c>
      <c r="BN73" s="520">
        <v>0</v>
      </c>
      <c r="BO73" s="520">
        <v>0</v>
      </c>
      <c r="BP73" s="520">
        <v>0</v>
      </c>
      <c r="BQ73" s="520">
        <v>0</v>
      </c>
      <c r="BR73" s="520">
        <v>0</v>
      </c>
      <c r="BS73" s="520">
        <v>0</v>
      </c>
      <c r="BT73" s="520">
        <v>6290380.7999999998</v>
      </c>
      <c r="BU73" s="520">
        <v>6290380.7999999998</v>
      </c>
      <c r="BV73" s="520">
        <v>0</v>
      </c>
      <c r="BW73" s="520">
        <v>0</v>
      </c>
      <c r="BX73" s="520">
        <v>0</v>
      </c>
      <c r="BY73" s="520">
        <v>0</v>
      </c>
      <c r="BZ73" s="520">
        <v>0</v>
      </c>
      <c r="CA73" s="520">
        <v>0</v>
      </c>
      <c r="CB73" s="520">
        <v>0</v>
      </c>
      <c r="CC73" s="520">
        <v>0</v>
      </c>
      <c r="CD73" s="520">
        <v>1141547.6616000002</v>
      </c>
      <c r="CE73" s="520">
        <v>1141547.6616000002</v>
      </c>
      <c r="CF73" s="520">
        <v>0</v>
      </c>
      <c r="CG73" s="520">
        <v>0</v>
      </c>
      <c r="CH73" s="520">
        <v>0</v>
      </c>
      <c r="CI73" s="520">
        <v>0</v>
      </c>
      <c r="CJ73" s="520">
        <v>0</v>
      </c>
      <c r="CK73" s="520">
        <v>0</v>
      </c>
      <c r="CL73" s="520">
        <f t="shared" si="6"/>
        <v>7431928.4616</v>
      </c>
      <c r="CM73" s="521">
        <f t="shared" si="7"/>
        <v>7431928.4616</v>
      </c>
      <c r="CN73" s="522">
        <v>27576480</v>
      </c>
      <c r="CO73" s="522">
        <v>27576480</v>
      </c>
      <c r="CP73" s="522">
        <v>28557600.000000004</v>
      </c>
      <c r="CQ73" s="243" t="s">
        <v>874</v>
      </c>
      <c r="CR73" s="103">
        <v>7.87</v>
      </c>
      <c r="CS73" s="523">
        <v>7.87</v>
      </c>
      <c r="CT73" s="104">
        <v>8.15</v>
      </c>
      <c r="CU73" s="524"/>
      <c r="CV73" s="524"/>
      <c r="CW73" s="524"/>
      <c r="CX73" s="525"/>
      <c r="CY73" s="526">
        <v>195.06453466411176</v>
      </c>
      <c r="CZ73" s="527">
        <v>82.293634379915474</v>
      </c>
      <c r="DA73" s="528">
        <v>0.55718430710790345</v>
      </c>
      <c r="DB73" s="529">
        <v>0.44987970692870638</v>
      </c>
      <c r="DC73" s="530" t="s">
        <v>2323</v>
      </c>
      <c r="DD73" s="225"/>
      <c r="DE73" s="524"/>
      <c r="DF73" s="524"/>
      <c r="DG73" s="531"/>
      <c r="DH73" s="532"/>
      <c r="DI73" s="64">
        <v>0</v>
      </c>
      <c r="DJ73" s="64">
        <v>133932</v>
      </c>
      <c r="DK73" s="64">
        <v>91464</v>
      </c>
      <c r="DL73" s="534">
        <f t="shared" si="8"/>
        <v>75132</v>
      </c>
    </row>
    <row r="74" spans="1:116" ht="43.5" customHeight="1" x14ac:dyDescent="0.25">
      <c r="A74" s="356" t="s">
        <v>7</v>
      </c>
      <c r="B74" s="65" t="s">
        <v>96</v>
      </c>
      <c r="C74" s="65" t="s">
        <v>175</v>
      </c>
      <c r="D74" s="64" t="s">
        <v>2344</v>
      </c>
      <c r="E74" s="64" t="s">
        <v>216</v>
      </c>
      <c r="F74" s="64" t="s">
        <v>217</v>
      </c>
      <c r="G74" s="18" t="s">
        <v>218</v>
      </c>
      <c r="H74" s="35" t="s">
        <v>866</v>
      </c>
      <c r="I74" s="28" t="s">
        <v>2322</v>
      </c>
      <c r="J74" s="498">
        <v>11.8</v>
      </c>
      <c r="K74" s="498">
        <v>37.863825678819005</v>
      </c>
      <c r="L74" s="499">
        <v>1427.8</v>
      </c>
      <c r="M74" s="512">
        <v>0</v>
      </c>
      <c r="N74" s="513">
        <v>0</v>
      </c>
      <c r="O74" s="513">
        <v>0</v>
      </c>
      <c r="P74" s="513">
        <v>0</v>
      </c>
      <c r="Q74" s="513">
        <v>0</v>
      </c>
      <c r="R74" s="513">
        <v>0</v>
      </c>
      <c r="S74" s="513">
        <v>0</v>
      </c>
      <c r="T74" s="513">
        <v>0</v>
      </c>
      <c r="U74" s="513">
        <v>0</v>
      </c>
      <c r="V74" s="513">
        <v>0</v>
      </c>
      <c r="W74" s="513">
        <v>0</v>
      </c>
      <c r="X74" s="513">
        <v>0</v>
      </c>
      <c r="Y74" s="513">
        <v>0</v>
      </c>
      <c r="Z74" s="513">
        <v>0</v>
      </c>
      <c r="AA74" s="513">
        <v>0</v>
      </c>
      <c r="AB74" s="513">
        <v>0</v>
      </c>
      <c r="AC74" s="513">
        <v>54</v>
      </c>
      <c r="AD74" s="513">
        <v>54</v>
      </c>
      <c r="AE74" s="513">
        <v>0</v>
      </c>
      <c r="AF74" s="513">
        <v>0</v>
      </c>
      <c r="AG74" s="513">
        <v>0</v>
      </c>
      <c r="AH74" s="513">
        <f t="shared" si="0"/>
        <v>0</v>
      </c>
      <c r="AI74" s="513">
        <v>0</v>
      </c>
      <c r="AJ74" s="513">
        <v>0</v>
      </c>
      <c r="AK74" s="513">
        <f t="shared" si="1"/>
        <v>54</v>
      </c>
      <c r="AL74" s="513">
        <f t="shared" si="2"/>
        <v>54</v>
      </c>
      <c r="AM74" s="513">
        <v>0</v>
      </c>
      <c r="AN74" s="513">
        <v>0</v>
      </c>
      <c r="AO74" s="513">
        <v>0</v>
      </c>
      <c r="AP74" s="513">
        <v>0</v>
      </c>
      <c r="AQ74" s="513">
        <v>0</v>
      </c>
      <c r="AR74" s="513">
        <v>0</v>
      </c>
      <c r="AS74" s="513">
        <v>0</v>
      </c>
      <c r="AT74" s="513">
        <v>0</v>
      </c>
      <c r="AU74" s="513">
        <v>0</v>
      </c>
      <c r="AV74" s="513">
        <v>0</v>
      </c>
      <c r="AW74" s="513">
        <v>0</v>
      </c>
      <c r="AX74" s="513">
        <v>0</v>
      </c>
      <c r="AY74" s="513">
        <v>0</v>
      </c>
      <c r="AZ74" s="513">
        <v>0</v>
      </c>
      <c r="BA74" s="513">
        <v>0</v>
      </c>
      <c r="BB74" s="513">
        <v>0</v>
      </c>
      <c r="BC74" s="513">
        <v>7246.61</v>
      </c>
      <c r="BD74" s="513">
        <v>7246.61</v>
      </c>
      <c r="BE74" s="513">
        <v>0</v>
      </c>
      <c r="BF74" s="513">
        <v>0</v>
      </c>
      <c r="BG74" s="513">
        <v>0</v>
      </c>
      <c r="BH74" s="513">
        <v>0</v>
      </c>
      <c r="BI74" s="513">
        <v>0</v>
      </c>
      <c r="BJ74" s="513">
        <v>0</v>
      </c>
      <c r="BK74" s="241">
        <f t="shared" si="3"/>
        <v>7246.61</v>
      </c>
      <c r="BL74" s="22">
        <f t="shared" si="4"/>
        <v>7246.61</v>
      </c>
      <c r="BM74" s="519">
        <f t="shared" si="5"/>
        <v>0.95350131578947372</v>
      </c>
      <c r="BN74" s="520">
        <v>0</v>
      </c>
      <c r="BO74" s="520">
        <v>0</v>
      </c>
      <c r="BP74" s="520">
        <v>0</v>
      </c>
      <c r="BQ74" s="520">
        <v>0</v>
      </c>
      <c r="BR74" s="520">
        <v>0</v>
      </c>
      <c r="BS74" s="520">
        <v>0</v>
      </c>
      <c r="BT74" s="520">
        <v>0</v>
      </c>
      <c r="BU74" s="520">
        <v>0</v>
      </c>
      <c r="BV74" s="520">
        <v>0</v>
      </c>
      <c r="BW74" s="520">
        <v>0</v>
      </c>
      <c r="BX74" s="520">
        <v>0</v>
      </c>
      <c r="BY74" s="520">
        <v>0</v>
      </c>
      <c r="BZ74" s="520">
        <v>0</v>
      </c>
      <c r="CA74" s="520">
        <v>0</v>
      </c>
      <c r="CB74" s="520">
        <v>0</v>
      </c>
      <c r="CC74" s="520">
        <v>0</v>
      </c>
      <c r="CD74" s="520">
        <v>8506360.6823999994</v>
      </c>
      <c r="CE74" s="520">
        <v>8506360.6823999994</v>
      </c>
      <c r="CF74" s="520">
        <v>0</v>
      </c>
      <c r="CG74" s="520">
        <v>0</v>
      </c>
      <c r="CH74" s="520">
        <v>0</v>
      </c>
      <c r="CI74" s="520">
        <v>0</v>
      </c>
      <c r="CJ74" s="520">
        <v>0</v>
      </c>
      <c r="CK74" s="520">
        <v>0</v>
      </c>
      <c r="CL74" s="520">
        <f t="shared" si="6"/>
        <v>8506360.6823999994</v>
      </c>
      <c r="CM74" s="521">
        <f t="shared" si="7"/>
        <v>8506360.6823999994</v>
      </c>
      <c r="CN74" s="522">
        <v>15094221.611876402</v>
      </c>
      <c r="CO74" s="522">
        <v>15094221.611876402</v>
      </c>
      <c r="CP74" s="522">
        <v>16894857.768816002</v>
      </c>
      <c r="CQ74" s="243" t="s">
        <v>874</v>
      </c>
      <c r="CR74" s="103">
        <v>6.79</v>
      </c>
      <c r="CS74" s="523">
        <v>6.79</v>
      </c>
      <c r="CT74" s="104">
        <v>7.6</v>
      </c>
      <c r="CU74" s="524"/>
      <c r="CV74" s="524"/>
      <c r="CW74" s="524"/>
      <c r="CX74" s="525"/>
      <c r="CY74" s="526">
        <v>153.27611129524408</v>
      </c>
      <c r="CZ74" s="527">
        <v>36.767111435184233</v>
      </c>
      <c r="DA74" s="528">
        <v>0.34748546132865288</v>
      </c>
      <c r="DB74" s="529">
        <v>0.16300978761825105</v>
      </c>
      <c r="DC74" s="530" t="s">
        <v>2326</v>
      </c>
      <c r="DD74" s="225"/>
      <c r="DE74" s="524"/>
      <c r="DF74" s="524"/>
      <c r="DG74" s="531"/>
      <c r="DH74" s="532"/>
      <c r="DI74" s="64">
        <v>0</v>
      </c>
      <c r="DJ74" s="64">
        <v>0</v>
      </c>
      <c r="DK74" s="64">
        <v>0</v>
      </c>
      <c r="DL74" s="534">
        <f t="shared" si="8"/>
        <v>0</v>
      </c>
    </row>
    <row r="75" spans="1:116" ht="43.5" customHeight="1" x14ac:dyDescent="0.25">
      <c r="A75" s="356" t="s">
        <v>7</v>
      </c>
      <c r="B75" s="65" t="s">
        <v>96</v>
      </c>
      <c r="C75" s="65" t="s">
        <v>175</v>
      </c>
      <c r="D75" s="64" t="s">
        <v>2344</v>
      </c>
      <c r="E75" s="64" t="s">
        <v>216</v>
      </c>
      <c r="F75" s="64" t="s">
        <v>219</v>
      </c>
      <c r="G75" s="18" t="s">
        <v>220</v>
      </c>
      <c r="H75" s="35" t="s">
        <v>860</v>
      </c>
      <c r="I75" s="28" t="s">
        <v>2322</v>
      </c>
      <c r="J75" s="498">
        <v>11.8</v>
      </c>
      <c r="K75" s="498">
        <v>46.049431722399007</v>
      </c>
      <c r="L75" s="499">
        <v>1871.1</v>
      </c>
      <c r="M75" s="512">
        <v>0</v>
      </c>
      <c r="N75" s="513">
        <v>0</v>
      </c>
      <c r="O75" s="513">
        <v>0</v>
      </c>
      <c r="P75" s="513">
        <v>0</v>
      </c>
      <c r="Q75" s="513">
        <v>0</v>
      </c>
      <c r="R75" s="513">
        <v>0</v>
      </c>
      <c r="S75" s="513">
        <v>0</v>
      </c>
      <c r="T75" s="513">
        <v>0</v>
      </c>
      <c r="U75" s="513">
        <v>0</v>
      </c>
      <c r="V75" s="513">
        <v>0</v>
      </c>
      <c r="W75" s="513">
        <v>0</v>
      </c>
      <c r="X75" s="513">
        <v>0</v>
      </c>
      <c r="Y75" s="513">
        <v>0</v>
      </c>
      <c r="Z75" s="513">
        <v>0</v>
      </c>
      <c r="AA75" s="513">
        <v>0</v>
      </c>
      <c r="AB75" s="513">
        <v>0</v>
      </c>
      <c r="AC75" s="513">
        <v>104</v>
      </c>
      <c r="AD75" s="513">
        <v>102</v>
      </c>
      <c r="AE75" s="513">
        <v>0</v>
      </c>
      <c r="AF75" s="513">
        <v>0</v>
      </c>
      <c r="AG75" s="513">
        <v>0</v>
      </c>
      <c r="AH75" s="513">
        <f t="shared" ref="AH75:AH138" si="9">AG75</f>
        <v>0</v>
      </c>
      <c r="AI75" s="513">
        <v>0</v>
      </c>
      <c r="AJ75" s="513">
        <v>0</v>
      </c>
      <c r="AK75" s="513">
        <f t="shared" ref="AK75:AK138" si="10">SUM(M75,O75,Q75,S75,U75,W75,Y75,AA75,AC75,AE75,AG75,AI75)</f>
        <v>104</v>
      </c>
      <c r="AL75" s="513">
        <f t="shared" ref="AL75:AL138" si="11">SUM(N75,P75,R75,T75,V75,X75,Z75,AB75,AD75,AF75,AH75,AJ75,)</f>
        <v>102</v>
      </c>
      <c r="AM75" s="513">
        <v>0</v>
      </c>
      <c r="AN75" s="513">
        <v>0</v>
      </c>
      <c r="AO75" s="513">
        <v>0</v>
      </c>
      <c r="AP75" s="513">
        <v>0</v>
      </c>
      <c r="AQ75" s="513">
        <v>0</v>
      </c>
      <c r="AR75" s="513">
        <v>0</v>
      </c>
      <c r="AS75" s="513">
        <v>0</v>
      </c>
      <c r="AT75" s="513">
        <v>0</v>
      </c>
      <c r="AU75" s="513">
        <v>0</v>
      </c>
      <c r="AV75" s="513">
        <v>0</v>
      </c>
      <c r="AW75" s="513">
        <v>0</v>
      </c>
      <c r="AX75" s="513">
        <v>0</v>
      </c>
      <c r="AY75" s="513">
        <v>0</v>
      </c>
      <c r="AZ75" s="513">
        <v>0</v>
      </c>
      <c r="BA75" s="513">
        <v>0</v>
      </c>
      <c r="BB75" s="513">
        <v>0</v>
      </c>
      <c r="BC75" s="513">
        <v>3568.68</v>
      </c>
      <c r="BD75" s="513">
        <v>1077.0999999999999</v>
      </c>
      <c r="BE75" s="513">
        <v>0</v>
      </c>
      <c r="BF75" s="513">
        <v>0</v>
      </c>
      <c r="BG75" s="513">
        <v>0</v>
      </c>
      <c r="BH75" s="513">
        <v>0</v>
      </c>
      <c r="BI75" s="513">
        <v>0</v>
      </c>
      <c r="BJ75" s="513">
        <v>0</v>
      </c>
      <c r="BK75" s="241">
        <f t="shared" ref="BK75:BK138" si="12">SUM(AM75,AO75,AQ75,AS75,AU75,AW75,AY75,BA75,BC75,BE75,BG75,BI75,)</f>
        <v>3568.68</v>
      </c>
      <c r="BL75" s="22">
        <f t="shared" ref="BL75:BL138" si="13">SUM(AN75,AP75,AR75,AT75,AV75,AX75,AZ75,BB75,BD75,BF75,BH75,BJ75)</f>
        <v>1077.0999999999999</v>
      </c>
      <c r="BM75" s="519">
        <f t="shared" ref="BM75:BM138" si="14">IF(CT75=0,0,BK75/1000/CT75)</f>
        <v>0.37565052631578943</v>
      </c>
      <c r="BN75" s="520">
        <v>0</v>
      </c>
      <c r="BO75" s="520">
        <v>0</v>
      </c>
      <c r="BP75" s="520">
        <v>0</v>
      </c>
      <c r="BQ75" s="520">
        <v>0</v>
      </c>
      <c r="BR75" s="520">
        <v>0</v>
      </c>
      <c r="BS75" s="520">
        <v>0</v>
      </c>
      <c r="BT75" s="520">
        <v>0</v>
      </c>
      <c r="BU75" s="520">
        <v>0</v>
      </c>
      <c r="BV75" s="520">
        <v>0</v>
      </c>
      <c r="BW75" s="520">
        <v>0</v>
      </c>
      <c r="BX75" s="520">
        <v>0</v>
      </c>
      <c r="BY75" s="520">
        <v>0</v>
      </c>
      <c r="BZ75" s="520">
        <v>0</v>
      </c>
      <c r="CA75" s="520">
        <v>0</v>
      </c>
      <c r="CB75" s="520">
        <v>0</v>
      </c>
      <c r="CC75" s="520">
        <v>0</v>
      </c>
      <c r="CD75" s="520">
        <v>4189059.3311999999</v>
      </c>
      <c r="CE75" s="520">
        <v>1264343.064</v>
      </c>
      <c r="CF75" s="520">
        <v>0</v>
      </c>
      <c r="CG75" s="520">
        <v>0</v>
      </c>
      <c r="CH75" s="520">
        <v>0</v>
      </c>
      <c r="CI75" s="520">
        <v>0</v>
      </c>
      <c r="CJ75" s="520">
        <v>0</v>
      </c>
      <c r="CK75" s="520">
        <v>0</v>
      </c>
      <c r="CL75" s="520">
        <f t="shared" ref="CL75:CL138" si="15">SUM(BN75,BP75,BR75,BT75,BV75,BX75,BZ75,CB75,CD75,CF75,CH75,CJ75)</f>
        <v>4189059.3311999999</v>
      </c>
      <c r="CM75" s="521">
        <f t="shared" ref="CM75:CM138" si="16">SUM(BO75,BQ75,BS75,BU75,BW75,BY75,CA75,CC75,CE75,CG75,CI75,CK75)</f>
        <v>1264343.064</v>
      </c>
      <c r="CN75" s="522">
        <v>37255478.358384006</v>
      </c>
      <c r="CO75" s="522">
        <v>37255478.358384006</v>
      </c>
      <c r="CP75" s="522">
        <v>41250238.275600001</v>
      </c>
      <c r="CQ75" s="243" t="s">
        <v>874</v>
      </c>
      <c r="CR75" s="103">
        <v>8.58</v>
      </c>
      <c r="CS75" s="523">
        <v>8.58</v>
      </c>
      <c r="CT75" s="104">
        <v>9.5</v>
      </c>
      <c r="CU75" s="524"/>
      <c r="CV75" s="524"/>
      <c r="CW75" s="524"/>
      <c r="CX75" s="525"/>
      <c r="CY75" s="526">
        <v>60.829661168408229</v>
      </c>
      <c r="CZ75" s="527">
        <v>61.083084178023064</v>
      </c>
      <c r="DA75" s="528">
        <v>0.27357752316324202</v>
      </c>
      <c r="DB75" s="529">
        <v>0.27301889791704409</v>
      </c>
      <c r="DC75" s="530" t="s">
        <v>2326</v>
      </c>
      <c r="DD75" s="225"/>
      <c r="DE75" s="524"/>
      <c r="DF75" s="524"/>
      <c r="DG75" s="531"/>
      <c r="DH75" s="532"/>
      <c r="DI75" s="64">
        <v>0</v>
      </c>
      <c r="DJ75" s="64">
        <v>0</v>
      </c>
      <c r="DK75" s="64">
        <v>68028</v>
      </c>
      <c r="DL75" s="534">
        <f t="shared" ref="DL75:DL138" si="17">AVERAGE(DI75,DJ75,DK75)</f>
        <v>22676</v>
      </c>
    </row>
    <row r="76" spans="1:116" ht="43.5" customHeight="1" x14ac:dyDescent="0.25">
      <c r="A76" s="356" t="s">
        <v>7</v>
      </c>
      <c r="B76" s="65" t="s">
        <v>96</v>
      </c>
      <c r="C76" s="65" t="s">
        <v>175</v>
      </c>
      <c r="D76" s="64" t="s">
        <v>2345</v>
      </c>
      <c r="E76" s="64" t="s">
        <v>177</v>
      </c>
      <c r="F76" s="64" t="s">
        <v>936</v>
      </c>
      <c r="G76" s="18" t="s">
        <v>177</v>
      </c>
      <c r="H76" s="35" t="s">
        <v>866</v>
      </c>
      <c r="I76" s="28" t="s">
        <v>2322</v>
      </c>
      <c r="J76" s="498">
        <v>9.7521388669358053</v>
      </c>
      <c r="K76" s="498">
        <v>16.298484814584</v>
      </c>
      <c r="L76" s="499">
        <v>874.2</v>
      </c>
      <c r="M76" s="512">
        <v>0</v>
      </c>
      <c r="N76" s="513">
        <v>0</v>
      </c>
      <c r="O76" s="513">
        <v>0</v>
      </c>
      <c r="P76" s="513">
        <v>0</v>
      </c>
      <c r="Q76" s="513">
        <v>0</v>
      </c>
      <c r="R76" s="513">
        <v>0</v>
      </c>
      <c r="S76" s="513">
        <v>0</v>
      </c>
      <c r="T76" s="513">
        <v>0</v>
      </c>
      <c r="U76" s="513">
        <v>0</v>
      </c>
      <c r="V76" s="513">
        <v>0</v>
      </c>
      <c r="W76" s="513">
        <v>0</v>
      </c>
      <c r="X76" s="513">
        <v>0</v>
      </c>
      <c r="Y76" s="513">
        <v>0</v>
      </c>
      <c r="Z76" s="513">
        <v>0</v>
      </c>
      <c r="AA76" s="513">
        <v>0</v>
      </c>
      <c r="AB76" s="513">
        <v>0</v>
      </c>
      <c r="AC76" s="513">
        <v>23</v>
      </c>
      <c r="AD76" s="513">
        <v>23</v>
      </c>
      <c r="AE76" s="513">
        <v>0</v>
      </c>
      <c r="AF76" s="513">
        <v>0</v>
      </c>
      <c r="AG76" s="513">
        <v>0</v>
      </c>
      <c r="AH76" s="513">
        <f t="shared" si="9"/>
        <v>0</v>
      </c>
      <c r="AI76" s="513">
        <v>0</v>
      </c>
      <c r="AJ76" s="513">
        <v>0</v>
      </c>
      <c r="AK76" s="513">
        <f t="shared" si="10"/>
        <v>23</v>
      </c>
      <c r="AL76" s="513">
        <f t="shared" si="11"/>
        <v>23</v>
      </c>
      <c r="AM76" s="513">
        <v>0</v>
      </c>
      <c r="AN76" s="513">
        <v>0</v>
      </c>
      <c r="AO76" s="513">
        <v>0</v>
      </c>
      <c r="AP76" s="513">
        <v>0</v>
      </c>
      <c r="AQ76" s="513">
        <v>0</v>
      </c>
      <c r="AR76" s="513">
        <v>0</v>
      </c>
      <c r="AS76" s="513">
        <v>0</v>
      </c>
      <c r="AT76" s="513">
        <v>0</v>
      </c>
      <c r="AU76" s="513">
        <v>0</v>
      </c>
      <c r="AV76" s="513">
        <v>0</v>
      </c>
      <c r="AW76" s="513">
        <v>0</v>
      </c>
      <c r="AX76" s="513">
        <v>0</v>
      </c>
      <c r="AY76" s="513">
        <v>0</v>
      </c>
      <c r="AZ76" s="513">
        <v>0</v>
      </c>
      <c r="BA76" s="513">
        <v>0</v>
      </c>
      <c r="BB76" s="513">
        <v>0</v>
      </c>
      <c r="BC76" s="513">
        <v>132.51</v>
      </c>
      <c r="BD76" s="513">
        <v>132.51</v>
      </c>
      <c r="BE76" s="513">
        <v>0</v>
      </c>
      <c r="BF76" s="513">
        <v>0</v>
      </c>
      <c r="BG76" s="513">
        <v>0</v>
      </c>
      <c r="BH76" s="513">
        <v>0</v>
      </c>
      <c r="BI76" s="513">
        <v>0</v>
      </c>
      <c r="BJ76" s="513">
        <v>0</v>
      </c>
      <c r="BK76" s="241">
        <f t="shared" si="12"/>
        <v>132.51</v>
      </c>
      <c r="BL76" s="22">
        <f t="shared" si="13"/>
        <v>132.51</v>
      </c>
      <c r="BM76" s="519">
        <f t="shared" si="14"/>
        <v>2.3125654450261775E-2</v>
      </c>
      <c r="BN76" s="520">
        <v>0</v>
      </c>
      <c r="BO76" s="520">
        <v>0</v>
      </c>
      <c r="BP76" s="520">
        <v>0</v>
      </c>
      <c r="BQ76" s="520">
        <v>0</v>
      </c>
      <c r="BR76" s="520">
        <v>0</v>
      </c>
      <c r="BS76" s="520">
        <v>0</v>
      </c>
      <c r="BT76" s="520">
        <v>0</v>
      </c>
      <c r="BU76" s="520">
        <v>0</v>
      </c>
      <c r="BV76" s="520">
        <v>0</v>
      </c>
      <c r="BW76" s="520">
        <v>0</v>
      </c>
      <c r="BX76" s="520">
        <v>0</v>
      </c>
      <c r="BY76" s="520">
        <v>0</v>
      </c>
      <c r="BZ76" s="520">
        <v>0</v>
      </c>
      <c r="CA76" s="520">
        <v>0</v>
      </c>
      <c r="CB76" s="520">
        <v>0</v>
      </c>
      <c r="CC76" s="520">
        <v>0</v>
      </c>
      <c r="CD76" s="520">
        <v>155545.53839999999</v>
      </c>
      <c r="CE76" s="520">
        <v>155545.53839999999</v>
      </c>
      <c r="CF76" s="520">
        <v>0</v>
      </c>
      <c r="CG76" s="520">
        <v>0</v>
      </c>
      <c r="CH76" s="520">
        <v>0</v>
      </c>
      <c r="CI76" s="520">
        <v>0</v>
      </c>
      <c r="CJ76" s="520">
        <v>0</v>
      </c>
      <c r="CK76" s="520">
        <v>0</v>
      </c>
      <c r="CL76" s="520">
        <f t="shared" si="15"/>
        <v>155545.53839999999</v>
      </c>
      <c r="CM76" s="521">
        <f t="shared" si="16"/>
        <v>155545.53839999999</v>
      </c>
      <c r="CN76" s="522">
        <v>14892000.000000002</v>
      </c>
      <c r="CO76" s="522">
        <v>14892000.000000002</v>
      </c>
      <c r="CP76" s="522">
        <v>20077920.000000004</v>
      </c>
      <c r="CQ76" s="243" t="s">
        <v>874</v>
      </c>
      <c r="CR76" s="103">
        <v>4.25</v>
      </c>
      <c r="CS76" s="523">
        <v>4.25</v>
      </c>
      <c r="CT76" s="104">
        <v>5.73</v>
      </c>
      <c r="CU76" s="524"/>
      <c r="CV76" s="524"/>
      <c r="CW76" s="524"/>
      <c r="CX76" s="525"/>
      <c r="CY76" s="526">
        <v>49.520321279543403</v>
      </c>
      <c r="CZ76" s="527">
        <v>49.493602048713569</v>
      </c>
      <c r="DA76" s="528">
        <v>0.25498370812395721</v>
      </c>
      <c r="DB76" s="529">
        <v>0.25494816165314282</v>
      </c>
      <c r="DC76" s="530" t="s">
        <v>2333</v>
      </c>
      <c r="DD76" s="225"/>
      <c r="DE76" s="524"/>
      <c r="DF76" s="524"/>
      <c r="DG76" s="531"/>
      <c r="DH76" s="532"/>
      <c r="DI76" s="64">
        <v>0</v>
      </c>
      <c r="DJ76" s="64">
        <v>6142</v>
      </c>
      <c r="DK76" s="64">
        <v>0</v>
      </c>
      <c r="DL76" s="534">
        <f t="shared" si="17"/>
        <v>2047.3333333333333</v>
      </c>
    </row>
    <row r="77" spans="1:116" ht="43.5" customHeight="1" x14ac:dyDescent="0.25">
      <c r="A77" s="356" t="s">
        <v>7</v>
      </c>
      <c r="B77" s="65" t="s">
        <v>96</v>
      </c>
      <c r="C77" s="65" t="s">
        <v>175</v>
      </c>
      <c r="D77" s="64" t="s">
        <v>2345</v>
      </c>
      <c r="E77" s="64" t="s">
        <v>177</v>
      </c>
      <c r="F77" s="64" t="s">
        <v>937</v>
      </c>
      <c r="G77" s="18" t="s">
        <v>177</v>
      </c>
      <c r="H77" s="35" t="s">
        <v>866</v>
      </c>
      <c r="I77" s="28" t="s">
        <v>2322</v>
      </c>
      <c r="J77" s="498">
        <v>11.783834464214101</v>
      </c>
      <c r="K77" s="498">
        <v>16.342802996309999</v>
      </c>
      <c r="L77" s="499">
        <v>1226.5</v>
      </c>
      <c r="M77" s="512">
        <v>0</v>
      </c>
      <c r="N77" s="513">
        <v>0</v>
      </c>
      <c r="O77" s="513">
        <v>0</v>
      </c>
      <c r="P77" s="513">
        <v>0</v>
      </c>
      <c r="Q77" s="513">
        <v>0</v>
      </c>
      <c r="R77" s="513">
        <v>0</v>
      </c>
      <c r="S77" s="513">
        <v>0</v>
      </c>
      <c r="T77" s="513">
        <v>0</v>
      </c>
      <c r="U77" s="513">
        <v>0</v>
      </c>
      <c r="V77" s="513">
        <v>0</v>
      </c>
      <c r="W77" s="513">
        <v>0</v>
      </c>
      <c r="X77" s="513">
        <v>0</v>
      </c>
      <c r="Y77" s="513">
        <v>0</v>
      </c>
      <c r="Z77" s="513">
        <v>0</v>
      </c>
      <c r="AA77" s="513">
        <v>0</v>
      </c>
      <c r="AB77" s="513">
        <v>0</v>
      </c>
      <c r="AC77" s="513">
        <v>31</v>
      </c>
      <c r="AD77" s="513">
        <v>31</v>
      </c>
      <c r="AE77" s="513">
        <v>0</v>
      </c>
      <c r="AF77" s="513">
        <v>0</v>
      </c>
      <c r="AG77" s="513">
        <v>0</v>
      </c>
      <c r="AH77" s="513">
        <f t="shared" si="9"/>
        <v>0</v>
      </c>
      <c r="AI77" s="513">
        <v>0</v>
      </c>
      <c r="AJ77" s="513">
        <v>0</v>
      </c>
      <c r="AK77" s="513">
        <f t="shared" si="10"/>
        <v>31</v>
      </c>
      <c r="AL77" s="513">
        <f t="shared" si="11"/>
        <v>31</v>
      </c>
      <c r="AM77" s="513">
        <v>0</v>
      </c>
      <c r="AN77" s="513">
        <v>0</v>
      </c>
      <c r="AO77" s="513">
        <v>0</v>
      </c>
      <c r="AP77" s="513">
        <v>0</v>
      </c>
      <c r="AQ77" s="513">
        <v>0</v>
      </c>
      <c r="AR77" s="513">
        <v>0</v>
      </c>
      <c r="AS77" s="513">
        <v>0</v>
      </c>
      <c r="AT77" s="513">
        <v>0</v>
      </c>
      <c r="AU77" s="513">
        <v>0</v>
      </c>
      <c r="AV77" s="513">
        <v>0</v>
      </c>
      <c r="AW77" s="513">
        <v>0</v>
      </c>
      <c r="AX77" s="513">
        <v>0</v>
      </c>
      <c r="AY77" s="513">
        <v>0</v>
      </c>
      <c r="AZ77" s="513">
        <v>0</v>
      </c>
      <c r="BA77" s="513">
        <v>0</v>
      </c>
      <c r="BB77" s="513">
        <v>0</v>
      </c>
      <c r="BC77" s="513">
        <v>286.31</v>
      </c>
      <c r="BD77" s="513">
        <v>286.31</v>
      </c>
      <c r="BE77" s="513">
        <v>0</v>
      </c>
      <c r="BF77" s="513">
        <v>0</v>
      </c>
      <c r="BG77" s="513">
        <v>0</v>
      </c>
      <c r="BH77" s="513">
        <v>0</v>
      </c>
      <c r="BI77" s="513">
        <v>0</v>
      </c>
      <c r="BJ77" s="513">
        <v>0</v>
      </c>
      <c r="BK77" s="241">
        <f t="shared" si="12"/>
        <v>286.31</v>
      </c>
      <c r="BL77" s="22">
        <f t="shared" si="13"/>
        <v>286.31</v>
      </c>
      <c r="BM77" s="519">
        <f t="shared" si="14"/>
        <v>4.0843081312410844E-2</v>
      </c>
      <c r="BN77" s="520">
        <v>0</v>
      </c>
      <c r="BO77" s="520">
        <v>0</v>
      </c>
      <c r="BP77" s="520">
        <v>0</v>
      </c>
      <c r="BQ77" s="520">
        <v>0</v>
      </c>
      <c r="BR77" s="520">
        <v>0</v>
      </c>
      <c r="BS77" s="520">
        <v>0</v>
      </c>
      <c r="BT77" s="520">
        <v>0</v>
      </c>
      <c r="BU77" s="520">
        <v>0</v>
      </c>
      <c r="BV77" s="520">
        <v>0</v>
      </c>
      <c r="BW77" s="520">
        <v>0</v>
      </c>
      <c r="BX77" s="520">
        <v>0</v>
      </c>
      <c r="BY77" s="520">
        <v>0</v>
      </c>
      <c r="BZ77" s="520">
        <v>0</v>
      </c>
      <c r="CA77" s="520">
        <v>0</v>
      </c>
      <c r="CB77" s="520">
        <v>0</v>
      </c>
      <c r="CC77" s="520">
        <v>0</v>
      </c>
      <c r="CD77" s="520">
        <v>336082.13040000002</v>
      </c>
      <c r="CE77" s="520">
        <v>336082.13040000002</v>
      </c>
      <c r="CF77" s="520">
        <v>0</v>
      </c>
      <c r="CG77" s="520">
        <v>0</v>
      </c>
      <c r="CH77" s="520">
        <v>0</v>
      </c>
      <c r="CI77" s="520">
        <v>0</v>
      </c>
      <c r="CJ77" s="520">
        <v>0</v>
      </c>
      <c r="CK77" s="520">
        <v>0</v>
      </c>
      <c r="CL77" s="520">
        <f t="shared" si="15"/>
        <v>336082.13040000002</v>
      </c>
      <c r="CM77" s="521">
        <f t="shared" si="16"/>
        <v>336082.13040000002</v>
      </c>
      <c r="CN77" s="522">
        <v>22425600.000000007</v>
      </c>
      <c r="CO77" s="522">
        <v>22425600.000000007</v>
      </c>
      <c r="CP77" s="522">
        <v>24563040</v>
      </c>
      <c r="CQ77" s="243" t="s">
        <v>874</v>
      </c>
      <c r="CR77" s="103">
        <v>6.4</v>
      </c>
      <c r="CS77" s="523">
        <v>6.4</v>
      </c>
      <c r="CT77" s="104">
        <v>7.01</v>
      </c>
      <c r="CU77" s="524"/>
      <c r="CV77" s="524"/>
      <c r="CW77" s="524"/>
      <c r="CX77" s="525"/>
      <c r="CY77" s="526">
        <v>40.527590829718271</v>
      </c>
      <c r="CZ77" s="527">
        <v>34.10649708898967</v>
      </c>
      <c r="DA77" s="528">
        <v>1.3002126162867442</v>
      </c>
      <c r="DB77" s="529">
        <v>1.2877873417730419</v>
      </c>
      <c r="DC77" s="530" t="s">
        <v>2335</v>
      </c>
      <c r="DD77" s="225"/>
      <c r="DE77" s="524"/>
      <c r="DF77" s="524"/>
      <c r="DG77" s="531"/>
      <c r="DH77" s="532"/>
      <c r="DI77" s="64">
        <v>0</v>
      </c>
      <c r="DJ77" s="64">
        <v>74330</v>
      </c>
      <c r="DK77" s="64">
        <v>9268</v>
      </c>
      <c r="DL77" s="534">
        <f t="shared" si="17"/>
        <v>27866</v>
      </c>
    </row>
    <row r="78" spans="1:116" ht="43.5" customHeight="1" x14ac:dyDescent="0.25">
      <c r="A78" s="356" t="s">
        <v>7</v>
      </c>
      <c r="B78" s="65" t="s">
        <v>96</v>
      </c>
      <c r="C78" s="65" t="s">
        <v>175</v>
      </c>
      <c r="D78" s="64" t="s">
        <v>2345</v>
      </c>
      <c r="E78" s="64" t="s">
        <v>177</v>
      </c>
      <c r="F78" s="64" t="s">
        <v>938</v>
      </c>
      <c r="G78" s="18" t="s">
        <v>939</v>
      </c>
      <c r="H78" s="35" t="s">
        <v>860</v>
      </c>
      <c r="I78" s="28" t="s">
        <v>2322</v>
      </c>
      <c r="J78" s="498">
        <v>8.0028518225810696</v>
      </c>
      <c r="K78" s="498">
        <v>15.953598451665</v>
      </c>
      <c r="L78" s="499">
        <v>1299.9000000000001</v>
      </c>
      <c r="M78" s="512">
        <v>0</v>
      </c>
      <c r="N78" s="513">
        <v>0</v>
      </c>
      <c r="O78" s="513">
        <v>0</v>
      </c>
      <c r="P78" s="513">
        <v>0</v>
      </c>
      <c r="Q78" s="513">
        <v>0</v>
      </c>
      <c r="R78" s="513">
        <v>0</v>
      </c>
      <c r="S78" s="513">
        <v>0</v>
      </c>
      <c r="T78" s="513">
        <v>0</v>
      </c>
      <c r="U78" s="513">
        <v>0</v>
      </c>
      <c r="V78" s="513">
        <v>0</v>
      </c>
      <c r="W78" s="513">
        <v>0</v>
      </c>
      <c r="X78" s="513">
        <v>0</v>
      </c>
      <c r="Y78" s="513">
        <v>0</v>
      </c>
      <c r="Z78" s="513">
        <v>0</v>
      </c>
      <c r="AA78" s="513">
        <v>0</v>
      </c>
      <c r="AB78" s="513">
        <v>0</v>
      </c>
      <c r="AC78" s="513">
        <v>36</v>
      </c>
      <c r="AD78" s="513">
        <v>36</v>
      </c>
      <c r="AE78" s="513">
        <v>0</v>
      </c>
      <c r="AF78" s="513">
        <v>0</v>
      </c>
      <c r="AG78" s="513">
        <v>0</v>
      </c>
      <c r="AH78" s="513">
        <f t="shared" si="9"/>
        <v>0</v>
      </c>
      <c r="AI78" s="513">
        <v>0</v>
      </c>
      <c r="AJ78" s="513">
        <v>0</v>
      </c>
      <c r="AK78" s="513">
        <f t="shared" si="10"/>
        <v>36</v>
      </c>
      <c r="AL78" s="513">
        <f t="shared" si="11"/>
        <v>36</v>
      </c>
      <c r="AM78" s="513">
        <v>0</v>
      </c>
      <c r="AN78" s="513">
        <v>0</v>
      </c>
      <c r="AO78" s="513">
        <v>0</v>
      </c>
      <c r="AP78" s="513">
        <v>0</v>
      </c>
      <c r="AQ78" s="513">
        <v>0</v>
      </c>
      <c r="AR78" s="513">
        <v>0</v>
      </c>
      <c r="AS78" s="513">
        <v>0</v>
      </c>
      <c r="AT78" s="513">
        <v>0</v>
      </c>
      <c r="AU78" s="513">
        <v>0</v>
      </c>
      <c r="AV78" s="513">
        <v>0</v>
      </c>
      <c r="AW78" s="513">
        <v>0</v>
      </c>
      <c r="AX78" s="513">
        <v>0</v>
      </c>
      <c r="AY78" s="513">
        <v>0</v>
      </c>
      <c r="AZ78" s="513">
        <v>0</v>
      </c>
      <c r="BA78" s="513">
        <v>0</v>
      </c>
      <c r="BB78" s="513">
        <v>0</v>
      </c>
      <c r="BC78" s="513">
        <v>206.53</v>
      </c>
      <c r="BD78" s="513">
        <v>206.53</v>
      </c>
      <c r="BE78" s="513">
        <v>0</v>
      </c>
      <c r="BF78" s="513">
        <v>0</v>
      </c>
      <c r="BG78" s="513">
        <v>0</v>
      </c>
      <c r="BH78" s="513">
        <v>0</v>
      </c>
      <c r="BI78" s="513">
        <v>0</v>
      </c>
      <c r="BJ78" s="513">
        <v>0</v>
      </c>
      <c r="BK78" s="241">
        <f t="shared" si="12"/>
        <v>206.53</v>
      </c>
      <c r="BL78" s="22">
        <f t="shared" si="13"/>
        <v>206.53</v>
      </c>
      <c r="BM78" s="519">
        <f t="shared" si="14"/>
        <v>2.7175000000000001E-2</v>
      </c>
      <c r="BN78" s="520">
        <v>0</v>
      </c>
      <c r="BO78" s="520">
        <v>0</v>
      </c>
      <c r="BP78" s="520">
        <v>0</v>
      </c>
      <c r="BQ78" s="520">
        <v>0</v>
      </c>
      <c r="BR78" s="520">
        <v>0</v>
      </c>
      <c r="BS78" s="520">
        <v>0</v>
      </c>
      <c r="BT78" s="520">
        <v>0</v>
      </c>
      <c r="BU78" s="520">
        <v>0</v>
      </c>
      <c r="BV78" s="520">
        <v>0</v>
      </c>
      <c r="BW78" s="520">
        <v>0</v>
      </c>
      <c r="BX78" s="520">
        <v>0</v>
      </c>
      <c r="BY78" s="520">
        <v>0</v>
      </c>
      <c r="BZ78" s="520">
        <v>0</v>
      </c>
      <c r="CA78" s="520">
        <v>0</v>
      </c>
      <c r="CB78" s="520">
        <v>0</v>
      </c>
      <c r="CC78" s="520">
        <v>0</v>
      </c>
      <c r="CD78" s="520">
        <v>242433.17520000003</v>
      </c>
      <c r="CE78" s="520">
        <v>242433.17520000003</v>
      </c>
      <c r="CF78" s="520">
        <v>0</v>
      </c>
      <c r="CG78" s="520">
        <v>0</v>
      </c>
      <c r="CH78" s="520">
        <v>0</v>
      </c>
      <c r="CI78" s="520">
        <v>0</v>
      </c>
      <c r="CJ78" s="520">
        <v>0</v>
      </c>
      <c r="CK78" s="520">
        <v>0</v>
      </c>
      <c r="CL78" s="520">
        <f t="shared" si="15"/>
        <v>242433.17520000003</v>
      </c>
      <c r="CM78" s="521">
        <f t="shared" si="16"/>
        <v>242433.17520000003</v>
      </c>
      <c r="CN78" s="522">
        <v>22846080</v>
      </c>
      <c r="CO78" s="522">
        <v>22846080</v>
      </c>
      <c r="CP78" s="522">
        <v>26630400</v>
      </c>
      <c r="CQ78" s="243" t="s">
        <v>874</v>
      </c>
      <c r="CR78" s="103">
        <v>6.52</v>
      </c>
      <c r="CS78" s="523">
        <v>6.52</v>
      </c>
      <c r="CT78" s="104">
        <v>7.6</v>
      </c>
      <c r="CU78" s="524"/>
      <c r="CV78" s="524"/>
      <c r="CW78" s="524"/>
      <c r="CX78" s="525"/>
      <c r="CY78" s="526">
        <v>135.57054815794234</v>
      </c>
      <c r="CZ78" s="527">
        <v>135.35390297397632</v>
      </c>
      <c r="DA78" s="528">
        <v>0.89848740553725948</v>
      </c>
      <c r="DB78" s="529">
        <v>0.89834437085338104</v>
      </c>
      <c r="DC78" s="530" t="s">
        <v>2339</v>
      </c>
      <c r="DD78" s="225"/>
      <c r="DE78" s="524"/>
      <c r="DF78" s="524"/>
      <c r="DG78" s="531"/>
      <c r="DH78" s="532"/>
      <c r="DI78" s="64">
        <v>0</v>
      </c>
      <c r="DJ78" s="64">
        <v>69867</v>
      </c>
      <c r="DK78" s="64">
        <v>432200</v>
      </c>
      <c r="DL78" s="534">
        <f t="shared" si="17"/>
        <v>167355.66666666666</v>
      </c>
    </row>
    <row r="79" spans="1:116" ht="43.5" customHeight="1" x14ac:dyDescent="0.25">
      <c r="A79" s="356" t="s">
        <v>7</v>
      </c>
      <c r="B79" s="65" t="s">
        <v>96</v>
      </c>
      <c r="C79" s="65" t="s">
        <v>175</v>
      </c>
      <c r="D79" s="64" t="s">
        <v>2345</v>
      </c>
      <c r="E79" s="64" t="s">
        <v>177</v>
      </c>
      <c r="F79" s="64" t="s">
        <v>940</v>
      </c>
      <c r="G79" s="18" t="s">
        <v>177</v>
      </c>
      <c r="H79" s="35" t="s">
        <v>866</v>
      </c>
      <c r="I79" s="28" t="s">
        <v>2322</v>
      </c>
      <c r="J79" s="498">
        <v>9.7521388669358053</v>
      </c>
      <c r="K79" s="498">
        <v>7.6306818023100007</v>
      </c>
      <c r="L79" s="499">
        <v>1054.4000000000001</v>
      </c>
      <c r="M79" s="512">
        <v>0</v>
      </c>
      <c r="N79" s="513">
        <v>0</v>
      </c>
      <c r="O79" s="513">
        <v>0</v>
      </c>
      <c r="P79" s="513">
        <v>0</v>
      </c>
      <c r="Q79" s="513">
        <v>0</v>
      </c>
      <c r="R79" s="513">
        <v>0</v>
      </c>
      <c r="S79" s="513">
        <v>0</v>
      </c>
      <c r="T79" s="513">
        <v>0</v>
      </c>
      <c r="U79" s="513">
        <v>0</v>
      </c>
      <c r="V79" s="513">
        <v>0</v>
      </c>
      <c r="W79" s="513">
        <v>0</v>
      </c>
      <c r="X79" s="513">
        <v>0</v>
      </c>
      <c r="Y79" s="513">
        <v>0</v>
      </c>
      <c r="Z79" s="513">
        <v>0</v>
      </c>
      <c r="AA79" s="513">
        <v>0</v>
      </c>
      <c r="AB79" s="513">
        <v>0</v>
      </c>
      <c r="AC79" s="513">
        <v>16</v>
      </c>
      <c r="AD79" s="513">
        <v>16</v>
      </c>
      <c r="AE79" s="513">
        <v>0</v>
      </c>
      <c r="AF79" s="513">
        <v>0</v>
      </c>
      <c r="AG79" s="513">
        <v>0</v>
      </c>
      <c r="AH79" s="513">
        <f t="shared" si="9"/>
        <v>0</v>
      </c>
      <c r="AI79" s="513">
        <v>0</v>
      </c>
      <c r="AJ79" s="513">
        <v>0</v>
      </c>
      <c r="AK79" s="513">
        <f t="shared" si="10"/>
        <v>16</v>
      </c>
      <c r="AL79" s="513">
        <f t="shared" si="11"/>
        <v>16</v>
      </c>
      <c r="AM79" s="513">
        <v>0</v>
      </c>
      <c r="AN79" s="513">
        <v>0</v>
      </c>
      <c r="AO79" s="513">
        <v>0</v>
      </c>
      <c r="AP79" s="513">
        <v>0</v>
      </c>
      <c r="AQ79" s="513">
        <v>0</v>
      </c>
      <c r="AR79" s="513">
        <v>0</v>
      </c>
      <c r="AS79" s="513">
        <v>0</v>
      </c>
      <c r="AT79" s="513">
        <v>0</v>
      </c>
      <c r="AU79" s="513">
        <v>0</v>
      </c>
      <c r="AV79" s="513">
        <v>0</v>
      </c>
      <c r="AW79" s="513">
        <v>0</v>
      </c>
      <c r="AX79" s="513">
        <v>0</v>
      </c>
      <c r="AY79" s="513">
        <v>0</v>
      </c>
      <c r="AZ79" s="513">
        <v>0</v>
      </c>
      <c r="BA79" s="513">
        <v>0</v>
      </c>
      <c r="BB79" s="513">
        <v>0</v>
      </c>
      <c r="BC79" s="513">
        <v>79.86</v>
      </c>
      <c r="BD79" s="513">
        <v>79.86</v>
      </c>
      <c r="BE79" s="513">
        <v>0</v>
      </c>
      <c r="BF79" s="513">
        <v>0</v>
      </c>
      <c r="BG79" s="513">
        <v>0</v>
      </c>
      <c r="BH79" s="513">
        <v>0</v>
      </c>
      <c r="BI79" s="513">
        <v>0</v>
      </c>
      <c r="BJ79" s="513">
        <v>0</v>
      </c>
      <c r="BK79" s="241">
        <f t="shared" si="12"/>
        <v>79.86</v>
      </c>
      <c r="BL79" s="22">
        <f t="shared" si="13"/>
        <v>79.86</v>
      </c>
      <c r="BM79" s="519">
        <f t="shared" si="14"/>
        <v>1.1973013493253373E-2</v>
      </c>
      <c r="BN79" s="520">
        <v>0</v>
      </c>
      <c r="BO79" s="520">
        <v>0</v>
      </c>
      <c r="BP79" s="520">
        <v>0</v>
      </c>
      <c r="BQ79" s="520">
        <v>0</v>
      </c>
      <c r="BR79" s="520">
        <v>0</v>
      </c>
      <c r="BS79" s="520">
        <v>0</v>
      </c>
      <c r="BT79" s="520">
        <v>0</v>
      </c>
      <c r="BU79" s="520">
        <v>0</v>
      </c>
      <c r="BV79" s="520">
        <v>0</v>
      </c>
      <c r="BW79" s="520">
        <v>0</v>
      </c>
      <c r="BX79" s="520">
        <v>0</v>
      </c>
      <c r="BY79" s="520">
        <v>0</v>
      </c>
      <c r="BZ79" s="520">
        <v>0</v>
      </c>
      <c r="CA79" s="520">
        <v>0</v>
      </c>
      <c r="CB79" s="520">
        <v>0</v>
      </c>
      <c r="CC79" s="520">
        <v>0</v>
      </c>
      <c r="CD79" s="520">
        <v>93742.862399999998</v>
      </c>
      <c r="CE79" s="520">
        <v>93742.862399999998</v>
      </c>
      <c r="CF79" s="520">
        <v>0</v>
      </c>
      <c r="CG79" s="520">
        <v>0</v>
      </c>
      <c r="CH79" s="520">
        <v>0</v>
      </c>
      <c r="CI79" s="520">
        <v>0</v>
      </c>
      <c r="CJ79" s="520">
        <v>0</v>
      </c>
      <c r="CK79" s="520">
        <v>0</v>
      </c>
      <c r="CL79" s="520">
        <f t="shared" si="15"/>
        <v>93742.862399999998</v>
      </c>
      <c r="CM79" s="521">
        <f t="shared" si="16"/>
        <v>93742.862399999998</v>
      </c>
      <c r="CN79" s="522">
        <v>5851680</v>
      </c>
      <c r="CO79" s="522">
        <v>5851680</v>
      </c>
      <c r="CP79" s="522">
        <v>23371680</v>
      </c>
      <c r="CQ79" s="243" t="s">
        <v>874</v>
      </c>
      <c r="CR79" s="103">
        <v>1.67</v>
      </c>
      <c r="CS79" s="523">
        <v>1.67</v>
      </c>
      <c r="CT79" s="104">
        <v>6.67</v>
      </c>
      <c r="CU79" s="524"/>
      <c r="CV79" s="524"/>
      <c r="CW79" s="524"/>
      <c r="CX79" s="525"/>
      <c r="CY79" s="526">
        <v>27.795581403549946</v>
      </c>
      <c r="CZ79" s="527">
        <v>17.113463344199332</v>
      </c>
      <c r="DA79" s="528">
        <v>0.11996731278626815</v>
      </c>
      <c r="DB79" s="529">
        <v>0.11528682159427485</v>
      </c>
      <c r="DC79" s="530" t="s">
        <v>2323</v>
      </c>
      <c r="DD79" s="225"/>
      <c r="DE79" s="524"/>
      <c r="DF79" s="524"/>
      <c r="DG79" s="531"/>
      <c r="DH79" s="532"/>
      <c r="DI79" s="64">
        <v>0</v>
      </c>
      <c r="DJ79" s="64">
        <v>0</v>
      </c>
      <c r="DK79" s="64">
        <v>0</v>
      </c>
      <c r="DL79" s="534">
        <f t="shared" si="17"/>
        <v>0</v>
      </c>
    </row>
    <row r="80" spans="1:116" ht="43.5" customHeight="1" x14ac:dyDescent="0.25">
      <c r="A80" s="356" t="s">
        <v>7</v>
      </c>
      <c r="B80" s="65" t="s">
        <v>96</v>
      </c>
      <c r="C80" s="65" t="s">
        <v>175</v>
      </c>
      <c r="D80" s="64" t="s">
        <v>2346</v>
      </c>
      <c r="E80" s="64" t="s">
        <v>177</v>
      </c>
      <c r="F80" s="64" t="s">
        <v>942</v>
      </c>
      <c r="G80" s="18" t="s">
        <v>177</v>
      </c>
      <c r="H80" s="35" t="s">
        <v>866</v>
      </c>
      <c r="I80" s="28" t="s">
        <v>2322</v>
      </c>
      <c r="J80" s="498">
        <v>8.819949122302237</v>
      </c>
      <c r="K80" s="498">
        <v>11.218749976665</v>
      </c>
      <c r="L80" s="499">
        <v>842.3</v>
      </c>
      <c r="M80" s="512">
        <v>0</v>
      </c>
      <c r="N80" s="513">
        <v>0</v>
      </c>
      <c r="O80" s="513">
        <v>0</v>
      </c>
      <c r="P80" s="513">
        <v>0</v>
      </c>
      <c r="Q80" s="513">
        <v>0</v>
      </c>
      <c r="R80" s="513">
        <v>0</v>
      </c>
      <c r="S80" s="513">
        <v>0</v>
      </c>
      <c r="T80" s="513">
        <v>0</v>
      </c>
      <c r="U80" s="513">
        <v>0</v>
      </c>
      <c r="V80" s="513">
        <v>0</v>
      </c>
      <c r="W80" s="513">
        <v>0</v>
      </c>
      <c r="X80" s="513">
        <v>0</v>
      </c>
      <c r="Y80" s="513">
        <v>0</v>
      </c>
      <c r="Z80" s="513">
        <v>0</v>
      </c>
      <c r="AA80" s="513">
        <v>0</v>
      </c>
      <c r="AB80" s="513">
        <v>0</v>
      </c>
      <c r="AC80" s="513">
        <v>31</v>
      </c>
      <c r="AD80" s="513">
        <v>31</v>
      </c>
      <c r="AE80" s="513">
        <v>0</v>
      </c>
      <c r="AF80" s="513">
        <v>0</v>
      </c>
      <c r="AG80" s="513">
        <v>0</v>
      </c>
      <c r="AH80" s="513">
        <f t="shared" si="9"/>
        <v>0</v>
      </c>
      <c r="AI80" s="513">
        <v>0</v>
      </c>
      <c r="AJ80" s="513">
        <v>0</v>
      </c>
      <c r="AK80" s="513">
        <f t="shared" si="10"/>
        <v>31</v>
      </c>
      <c r="AL80" s="513">
        <f t="shared" si="11"/>
        <v>31</v>
      </c>
      <c r="AM80" s="513">
        <v>0</v>
      </c>
      <c r="AN80" s="513">
        <v>0</v>
      </c>
      <c r="AO80" s="513">
        <v>0</v>
      </c>
      <c r="AP80" s="513">
        <v>0</v>
      </c>
      <c r="AQ80" s="513">
        <v>0</v>
      </c>
      <c r="AR80" s="513">
        <v>0</v>
      </c>
      <c r="AS80" s="513">
        <v>0</v>
      </c>
      <c r="AT80" s="513">
        <v>0</v>
      </c>
      <c r="AU80" s="513">
        <v>0</v>
      </c>
      <c r="AV80" s="513">
        <v>0</v>
      </c>
      <c r="AW80" s="513">
        <v>0</v>
      </c>
      <c r="AX80" s="513">
        <v>0</v>
      </c>
      <c r="AY80" s="513">
        <v>0</v>
      </c>
      <c r="AZ80" s="513">
        <v>0</v>
      </c>
      <c r="BA80" s="513">
        <v>0</v>
      </c>
      <c r="BB80" s="513">
        <v>0</v>
      </c>
      <c r="BC80" s="513">
        <v>176.46</v>
      </c>
      <c r="BD80" s="513">
        <v>176.46</v>
      </c>
      <c r="BE80" s="513">
        <v>0</v>
      </c>
      <c r="BF80" s="513">
        <v>0</v>
      </c>
      <c r="BG80" s="513">
        <v>0</v>
      </c>
      <c r="BH80" s="513">
        <v>0</v>
      </c>
      <c r="BI80" s="513">
        <v>0</v>
      </c>
      <c r="BJ80" s="513">
        <v>0</v>
      </c>
      <c r="BK80" s="241">
        <f t="shared" si="12"/>
        <v>176.46</v>
      </c>
      <c r="BL80" s="22">
        <f t="shared" si="13"/>
        <v>176.46</v>
      </c>
      <c r="BM80" s="519">
        <f t="shared" si="14"/>
        <v>3.4264077669902915E-2</v>
      </c>
      <c r="BN80" s="520">
        <v>0</v>
      </c>
      <c r="BO80" s="520">
        <v>0</v>
      </c>
      <c r="BP80" s="520">
        <v>0</v>
      </c>
      <c r="BQ80" s="520">
        <v>0</v>
      </c>
      <c r="BR80" s="520">
        <v>0</v>
      </c>
      <c r="BS80" s="520">
        <v>0</v>
      </c>
      <c r="BT80" s="520">
        <v>0</v>
      </c>
      <c r="BU80" s="520">
        <v>0</v>
      </c>
      <c r="BV80" s="520">
        <v>0</v>
      </c>
      <c r="BW80" s="520">
        <v>0</v>
      </c>
      <c r="BX80" s="520">
        <v>0</v>
      </c>
      <c r="BY80" s="520">
        <v>0</v>
      </c>
      <c r="BZ80" s="520">
        <v>0</v>
      </c>
      <c r="CA80" s="520">
        <v>0</v>
      </c>
      <c r="CB80" s="520">
        <v>0</v>
      </c>
      <c r="CC80" s="520">
        <v>0</v>
      </c>
      <c r="CD80" s="520">
        <v>207135.80640000003</v>
      </c>
      <c r="CE80" s="520">
        <v>207135.80640000003</v>
      </c>
      <c r="CF80" s="520">
        <v>0</v>
      </c>
      <c r="CG80" s="520">
        <v>0</v>
      </c>
      <c r="CH80" s="520">
        <v>0</v>
      </c>
      <c r="CI80" s="520">
        <v>0</v>
      </c>
      <c r="CJ80" s="520">
        <v>0</v>
      </c>
      <c r="CK80" s="520">
        <v>0</v>
      </c>
      <c r="CL80" s="520">
        <f t="shared" si="15"/>
        <v>207135.80640000003</v>
      </c>
      <c r="CM80" s="521">
        <f t="shared" si="16"/>
        <v>207135.80640000003</v>
      </c>
      <c r="CN80" s="522">
        <v>21724800.000000004</v>
      </c>
      <c r="CO80" s="522">
        <v>21724800.000000004</v>
      </c>
      <c r="CP80" s="522">
        <v>18045600.000000004</v>
      </c>
      <c r="CQ80" s="243" t="s">
        <v>874</v>
      </c>
      <c r="CR80" s="103">
        <v>6.2</v>
      </c>
      <c r="CS80" s="523">
        <v>6.2</v>
      </c>
      <c r="CT80" s="104">
        <v>5.15</v>
      </c>
      <c r="CU80" s="524"/>
      <c r="CV80" s="524"/>
      <c r="CW80" s="524"/>
      <c r="CX80" s="525"/>
      <c r="CY80" s="526">
        <v>62.609450769275703</v>
      </c>
      <c r="CZ80" s="527">
        <v>20.192135676031771</v>
      </c>
      <c r="DA80" s="528">
        <v>0.70041284825353811</v>
      </c>
      <c r="DB80" s="529">
        <v>0.66319234372093272</v>
      </c>
      <c r="DC80" s="530" t="s">
        <v>2328</v>
      </c>
      <c r="DD80" s="225"/>
      <c r="DE80" s="524"/>
      <c r="DF80" s="524"/>
      <c r="DG80" s="531"/>
      <c r="DH80" s="532"/>
      <c r="DI80" s="64">
        <v>21631</v>
      </c>
      <c r="DJ80" s="64">
        <v>9628</v>
      </c>
      <c r="DK80" s="64">
        <v>0</v>
      </c>
      <c r="DL80" s="534">
        <f t="shared" si="17"/>
        <v>10419.666666666666</v>
      </c>
    </row>
    <row r="81" spans="1:116" ht="43.5" customHeight="1" x14ac:dyDescent="0.25">
      <c r="A81" s="356" t="s">
        <v>7</v>
      </c>
      <c r="B81" s="65" t="s">
        <v>96</v>
      </c>
      <c r="C81" s="65" t="s">
        <v>175</v>
      </c>
      <c r="D81" s="64" t="s">
        <v>2346</v>
      </c>
      <c r="E81" s="64" t="s">
        <v>177</v>
      </c>
      <c r="F81" s="64" t="s">
        <v>943</v>
      </c>
      <c r="G81" s="18" t="s">
        <v>944</v>
      </c>
      <c r="H81" s="35" t="s">
        <v>866</v>
      </c>
      <c r="I81" s="28" t="s">
        <v>2322</v>
      </c>
      <c r="J81" s="498">
        <v>9.8716503726580598</v>
      </c>
      <c r="K81" s="498">
        <v>28.695075697890001</v>
      </c>
      <c r="L81" s="499">
        <v>2670.3</v>
      </c>
      <c r="M81" s="512">
        <v>0</v>
      </c>
      <c r="N81" s="513">
        <v>0</v>
      </c>
      <c r="O81" s="513">
        <v>0</v>
      </c>
      <c r="P81" s="513">
        <v>0</v>
      </c>
      <c r="Q81" s="513">
        <v>0</v>
      </c>
      <c r="R81" s="513">
        <v>0</v>
      </c>
      <c r="S81" s="513">
        <v>0</v>
      </c>
      <c r="T81" s="513">
        <v>0</v>
      </c>
      <c r="U81" s="513">
        <v>0</v>
      </c>
      <c r="V81" s="513">
        <v>0</v>
      </c>
      <c r="W81" s="513">
        <v>0</v>
      </c>
      <c r="X81" s="513">
        <v>0</v>
      </c>
      <c r="Y81" s="513">
        <v>1</v>
      </c>
      <c r="Z81" s="513">
        <v>1</v>
      </c>
      <c r="AA81" s="513">
        <v>0</v>
      </c>
      <c r="AB81" s="513">
        <v>0</v>
      </c>
      <c r="AC81" s="513">
        <v>153</v>
      </c>
      <c r="AD81" s="513">
        <v>153</v>
      </c>
      <c r="AE81" s="513">
        <v>0</v>
      </c>
      <c r="AF81" s="513">
        <v>0</v>
      </c>
      <c r="AG81" s="513">
        <v>0</v>
      </c>
      <c r="AH81" s="513">
        <f t="shared" si="9"/>
        <v>0</v>
      </c>
      <c r="AI81" s="513">
        <v>0</v>
      </c>
      <c r="AJ81" s="513">
        <v>0</v>
      </c>
      <c r="AK81" s="513">
        <f t="shared" si="10"/>
        <v>154</v>
      </c>
      <c r="AL81" s="513">
        <f t="shared" si="11"/>
        <v>154</v>
      </c>
      <c r="AM81" s="513">
        <v>0</v>
      </c>
      <c r="AN81" s="513">
        <v>0</v>
      </c>
      <c r="AO81" s="513">
        <v>0</v>
      </c>
      <c r="AP81" s="513">
        <v>0</v>
      </c>
      <c r="AQ81" s="513">
        <v>0</v>
      </c>
      <c r="AR81" s="513">
        <v>0</v>
      </c>
      <c r="AS81" s="513">
        <v>0</v>
      </c>
      <c r="AT81" s="513">
        <v>0</v>
      </c>
      <c r="AU81" s="513">
        <v>0</v>
      </c>
      <c r="AV81" s="513">
        <v>0</v>
      </c>
      <c r="AW81" s="513">
        <v>0</v>
      </c>
      <c r="AX81" s="513">
        <v>0</v>
      </c>
      <c r="AY81" s="513">
        <v>1.2</v>
      </c>
      <c r="AZ81" s="513">
        <v>1.2</v>
      </c>
      <c r="BA81" s="513">
        <v>0</v>
      </c>
      <c r="BB81" s="513">
        <v>0</v>
      </c>
      <c r="BC81" s="513">
        <v>1501.09</v>
      </c>
      <c r="BD81" s="513">
        <v>1501.09</v>
      </c>
      <c r="BE81" s="513">
        <v>0</v>
      </c>
      <c r="BF81" s="513">
        <v>0</v>
      </c>
      <c r="BG81" s="513">
        <v>0</v>
      </c>
      <c r="BH81" s="513">
        <v>0</v>
      </c>
      <c r="BI81" s="513">
        <v>0</v>
      </c>
      <c r="BJ81" s="513">
        <v>0</v>
      </c>
      <c r="BK81" s="241">
        <f t="shared" si="12"/>
        <v>1502.29</v>
      </c>
      <c r="BL81" s="22">
        <f t="shared" si="13"/>
        <v>1502.29</v>
      </c>
      <c r="BM81" s="519">
        <f t="shared" si="14"/>
        <v>0.17129874572405929</v>
      </c>
      <c r="BN81" s="520">
        <v>0</v>
      </c>
      <c r="BO81" s="520">
        <v>0</v>
      </c>
      <c r="BP81" s="520">
        <v>0</v>
      </c>
      <c r="BQ81" s="520">
        <v>0</v>
      </c>
      <c r="BR81" s="520">
        <v>0</v>
      </c>
      <c r="BS81" s="520">
        <v>0</v>
      </c>
      <c r="BT81" s="520">
        <v>0</v>
      </c>
      <c r="BU81" s="520">
        <v>0</v>
      </c>
      <c r="BV81" s="520">
        <v>0</v>
      </c>
      <c r="BW81" s="520">
        <v>0</v>
      </c>
      <c r="BX81" s="520">
        <v>0</v>
      </c>
      <c r="BY81" s="520">
        <v>0</v>
      </c>
      <c r="BZ81" s="520">
        <v>6054.9119999999994</v>
      </c>
      <c r="CA81" s="520">
        <v>6054.9119999999994</v>
      </c>
      <c r="CB81" s="520">
        <v>0</v>
      </c>
      <c r="CC81" s="520">
        <v>0</v>
      </c>
      <c r="CD81" s="520">
        <v>1762039.4856</v>
      </c>
      <c r="CE81" s="520">
        <v>1762039.4856</v>
      </c>
      <c r="CF81" s="520">
        <v>0</v>
      </c>
      <c r="CG81" s="520">
        <v>0</v>
      </c>
      <c r="CH81" s="520">
        <v>0</v>
      </c>
      <c r="CI81" s="520">
        <v>0</v>
      </c>
      <c r="CJ81" s="520">
        <v>0</v>
      </c>
      <c r="CK81" s="520">
        <v>0</v>
      </c>
      <c r="CL81" s="520">
        <f t="shared" si="15"/>
        <v>1768094.3976</v>
      </c>
      <c r="CM81" s="521">
        <f t="shared" si="16"/>
        <v>1768094.3976</v>
      </c>
      <c r="CN81" s="522">
        <v>28396096.141564805</v>
      </c>
      <c r="CO81" s="522">
        <v>28396096.141564805</v>
      </c>
      <c r="CP81" s="522">
        <v>32174904.801230397</v>
      </c>
      <c r="CQ81" s="243" t="s">
        <v>874</v>
      </c>
      <c r="CR81" s="103">
        <v>7.74</v>
      </c>
      <c r="CS81" s="523">
        <v>7.74</v>
      </c>
      <c r="CT81" s="104">
        <v>8.77</v>
      </c>
      <c r="CU81" s="524"/>
      <c r="CV81" s="524"/>
      <c r="CW81" s="524"/>
      <c r="CX81" s="525"/>
      <c r="CY81" s="526">
        <v>154.21701334755039</v>
      </c>
      <c r="CZ81" s="527">
        <v>68.419139040590935</v>
      </c>
      <c r="DA81" s="528">
        <v>1.2023217151514611</v>
      </c>
      <c r="DB81" s="529">
        <v>1.0839663302641926</v>
      </c>
      <c r="DC81" s="530" t="s">
        <v>2313</v>
      </c>
      <c r="DD81" s="225"/>
      <c r="DE81" s="524"/>
      <c r="DF81" s="524"/>
      <c r="DG81" s="531"/>
      <c r="DH81" s="532"/>
      <c r="DI81" s="64">
        <v>0</v>
      </c>
      <c r="DJ81" s="64">
        <v>75710</v>
      </c>
      <c r="DK81" s="64">
        <v>179091</v>
      </c>
      <c r="DL81" s="534">
        <f t="shared" si="17"/>
        <v>84933.666666666672</v>
      </c>
    </row>
    <row r="82" spans="1:116" ht="43.5" customHeight="1" x14ac:dyDescent="0.25">
      <c r="A82" s="356" t="s">
        <v>7</v>
      </c>
      <c r="B82" s="65" t="s">
        <v>96</v>
      </c>
      <c r="C82" s="65" t="s">
        <v>175</v>
      </c>
      <c r="D82" s="64" t="s">
        <v>2346</v>
      </c>
      <c r="E82" s="64" t="s">
        <v>177</v>
      </c>
      <c r="F82" s="64" t="s">
        <v>945</v>
      </c>
      <c r="G82" s="18" t="s">
        <v>177</v>
      </c>
      <c r="H82" s="35" t="s">
        <v>866</v>
      </c>
      <c r="I82" s="28" t="s">
        <v>2322</v>
      </c>
      <c r="J82" s="498">
        <v>8.819949122302237</v>
      </c>
      <c r="K82" s="498">
        <v>19.090530263322002</v>
      </c>
      <c r="L82" s="499">
        <v>2370.6999999999998</v>
      </c>
      <c r="M82" s="512">
        <v>0</v>
      </c>
      <c r="N82" s="513">
        <v>0</v>
      </c>
      <c r="O82" s="513">
        <v>0</v>
      </c>
      <c r="P82" s="513">
        <v>0</v>
      </c>
      <c r="Q82" s="513">
        <v>0</v>
      </c>
      <c r="R82" s="513">
        <v>0</v>
      </c>
      <c r="S82" s="513">
        <v>0</v>
      </c>
      <c r="T82" s="513">
        <v>0</v>
      </c>
      <c r="U82" s="513">
        <v>0</v>
      </c>
      <c r="V82" s="513">
        <v>0</v>
      </c>
      <c r="W82" s="513">
        <v>0</v>
      </c>
      <c r="X82" s="513">
        <v>0</v>
      </c>
      <c r="Y82" s="513">
        <v>0</v>
      </c>
      <c r="Z82" s="513">
        <v>0</v>
      </c>
      <c r="AA82" s="513">
        <v>0</v>
      </c>
      <c r="AB82" s="513">
        <v>0</v>
      </c>
      <c r="AC82" s="513">
        <v>100</v>
      </c>
      <c r="AD82" s="513">
        <v>100</v>
      </c>
      <c r="AE82" s="513">
        <v>0</v>
      </c>
      <c r="AF82" s="513">
        <v>0</v>
      </c>
      <c r="AG82" s="513">
        <v>0</v>
      </c>
      <c r="AH82" s="513">
        <f t="shared" si="9"/>
        <v>0</v>
      </c>
      <c r="AI82" s="513">
        <v>0</v>
      </c>
      <c r="AJ82" s="513">
        <v>0</v>
      </c>
      <c r="AK82" s="513">
        <f t="shared" si="10"/>
        <v>100</v>
      </c>
      <c r="AL82" s="513">
        <f t="shared" si="11"/>
        <v>100</v>
      </c>
      <c r="AM82" s="513">
        <v>0</v>
      </c>
      <c r="AN82" s="513">
        <v>0</v>
      </c>
      <c r="AO82" s="513">
        <v>0</v>
      </c>
      <c r="AP82" s="513">
        <v>0</v>
      </c>
      <c r="AQ82" s="513">
        <v>0</v>
      </c>
      <c r="AR82" s="513">
        <v>0</v>
      </c>
      <c r="AS82" s="513">
        <v>0</v>
      </c>
      <c r="AT82" s="513">
        <v>0</v>
      </c>
      <c r="AU82" s="513">
        <v>0</v>
      </c>
      <c r="AV82" s="513">
        <v>0</v>
      </c>
      <c r="AW82" s="513">
        <v>0</v>
      </c>
      <c r="AX82" s="513">
        <v>0</v>
      </c>
      <c r="AY82" s="513">
        <v>0</v>
      </c>
      <c r="AZ82" s="513">
        <v>0</v>
      </c>
      <c r="BA82" s="513">
        <v>0</v>
      </c>
      <c r="BB82" s="513">
        <v>0</v>
      </c>
      <c r="BC82" s="513">
        <v>671.58</v>
      </c>
      <c r="BD82" s="513">
        <v>671.58</v>
      </c>
      <c r="BE82" s="513">
        <v>0</v>
      </c>
      <c r="BF82" s="513">
        <v>0</v>
      </c>
      <c r="BG82" s="513">
        <v>0</v>
      </c>
      <c r="BH82" s="513">
        <v>0</v>
      </c>
      <c r="BI82" s="513">
        <v>0</v>
      </c>
      <c r="BJ82" s="513">
        <v>0</v>
      </c>
      <c r="BK82" s="241">
        <f t="shared" si="12"/>
        <v>671.58</v>
      </c>
      <c r="BL82" s="22">
        <f t="shared" si="13"/>
        <v>671.58</v>
      </c>
      <c r="BM82" s="519">
        <f t="shared" si="14"/>
        <v>9.9640949554896149E-2</v>
      </c>
      <c r="BN82" s="520">
        <v>0</v>
      </c>
      <c r="BO82" s="520">
        <v>0</v>
      </c>
      <c r="BP82" s="520">
        <v>0</v>
      </c>
      <c r="BQ82" s="520">
        <v>0</v>
      </c>
      <c r="BR82" s="520">
        <v>0</v>
      </c>
      <c r="BS82" s="520">
        <v>0</v>
      </c>
      <c r="BT82" s="520">
        <v>0</v>
      </c>
      <c r="BU82" s="520">
        <v>0</v>
      </c>
      <c r="BV82" s="520">
        <v>0</v>
      </c>
      <c r="BW82" s="520">
        <v>0</v>
      </c>
      <c r="BX82" s="520">
        <v>0</v>
      </c>
      <c r="BY82" s="520">
        <v>0</v>
      </c>
      <c r="BZ82" s="520">
        <v>0</v>
      </c>
      <c r="CA82" s="520">
        <v>0</v>
      </c>
      <c r="CB82" s="520">
        <v>0</v>
      </c>
      <c r="CC82" s="520">
        <v>0</v>
      </c>
      <c r="CD82" s="520">
        <v>788327.46720000019</v>
      </c>
      <c r="CE82" s="520">
        <v>788327.46720000019</v>
      </c>
      <c r="CF82" s="520">
        <v>0</v>
      </c>
      <c r="CG82" s="520">
        <v>0</v>
      </c>
      <c r="CH82" s="520">
        <v>0</v>
      </c>
      <c r="CI82" s="520">
        <v>0</v>
      </c>
      <c r="CJ82" s="520">
        <v>0</v>
      </c>
      <c r="CK82" s="520">
        <v>0</v>
      </c>
      <c r="CL82" s="520">
        <f t="shared" si="15"/>
        <v>788327.46720000019</v>
      </c>
      <c r="CM82" s="521">
        <f t="shared" si="16"/>
        <v>788327.46720000019</v>
      </c>
      <c r="CN82" s="522">
        <v>10936546.33068</v>
      </c>
      <c r="CO82" s="522">
        <v>10936546.33068</v>
      </c>
      <c r="CP82" s="522">
        <v>11428267.018416001</v>
      </c>
      <c r="CQ82" s="243" t="s">
        <v>874</v>
      </c>
      <c r="CR82" s="103">
        <v>6.45</v>
      </c>
      <c r="CS82" s="523">
        <v>6.45</v>
      </c>
      <c r="CT82" s="104">
        <v>6.74</v>
      </c>
      <c r="CU82" s="524"/>
      <c r="CV82" s="524"/>
      <c r="CW82" s="524"/>
      <c r="CX82" s="525"/>
      <c r="CY82" s="526">
        <v>62.134453914125707</v>
      </c>
      <c r="CZ82" s="527">
        <v>57.726796398175367</v>
      </c>
      <c r="DA82" s="528">
        <v>1.339053490272109</v>
      </c>
      <c r="DB82" s="529">
        <v>1.3371130526456418</v>
      </c>
      <c r="DC82" s="530" t="s">
        <v>2326</v>
      </c>
      <c r="DD82" s="225"/>
      <c r="DE82" s="524"/>
      <c r="DF82" s="524"/>
      <c r="DG82" s="531"/>
      <c r="DH82" s="532"/>
      <c r="DI82" s="64">
        <v>100905</v>
      </c>
      <c r="DJ82" s="64">
        <v>67080</v>
      </c>
      <c r="DK82" s="64">
        <v>110305</v>
      </c>
      <c r="DL82" s="534">
        <f t="shared" si="17"/>
        <v>92763.333333333328</v>
      </c>
    </row>
    <row r="83" spans="1:116" ht="43.5" customHeight="1" x14ac:dyDescent="0.25">
      <c r="A83" s="356" t="s">
        <v>7</v>
      </c>
      <c r="B83" s="65" t="s">
        <v>96</v>
      </c>
      <c r="C83" s="65" t="s">
        <v>175</v>
      </c>
      <c r="D83" s="64" t="s">
        <v>2346</v>
      </c>
      <c r="E83" s="64" t="s">
        <v>177</v>
      </c>
      <c r="F83" s="64" t="s">
        <v>947</v>
      </c>
      <c r="G83" s="18" t="s">
        <v>177</v>
      </c>
      <c r="H83" s="35" t="s">
        <v>866</v>
      </c>
      <c r="I83" s="28" t="s">
        <v>2322</v>
      </c>
      <c r="J83" s="498">
        <v>8.4136100028465783</v>
      </c>
      <c r="K83" s="498">
        <v>8.5518939216060001</v>
      </c>
      <c r="L83" s="499">
        <v>220.3</v>
      </c>
      <c r="M83" s="512">
        <v>0</v>
      </c>
      <c r="N83" s="513">
        <v>0</v>
      </c>
      <c r="O83" s="513">
        <v>0</v>
      </c>
      <c r="P83" s="513">
        <v>0</v>
      </c>
      <c r="Q83" s="513">
        <v>0</v>
      </c>
      <c r="R83" s="513">
        <v>0</v>
      </c>
      <c r="S83" s="513">
        <v>0</v>
      </c>
      <c r="T83" s="513">
        <v>0</v>
      </c>
      <c r="U83" s="513">
        <v>0</v>
      </c>
      <c r="V83" s="513">
        <v>0</v>
      </c>
      <c r="W83" s="513">
        <v>0</v>
      </c>
      <c r="X83" s="513">
        <v>0</v>
      </c>
      <c r="Y83" s="513">
        <v>0</v>
      </c>
      <c r="Z83" s="513">
        <v>0</v>
      </c>
      <c r="AA83" s="513">
        <v>0</v>
      </c>
      <c r="AB83" s="513">
        <v>0</v>
      </c>
      <c r="AC83" s="513">
        <v>5</v>
      </c>
      <c r="AD83" s="513">
        <v>5</v>
      </c>
      <c r="AE83" s="513">
        <v>0</v>
      </c>
      <c r="AF83" s="513">
        <v>0</v>
      </c>
      <c r="AG83" s="513">
        <v>0</v>
      </c>
      <c r="AH83" s="513">
        <f t="shared" si="9"/>
        <v>0</v>
      </c>
      <c r="AI83" s="513">
        <v>0</v>
      </c>
      <c r="AJ83" s="513">
        <v>0</v>
      </c>
      <c r="AK83" s="513">
        <f t="shared" si="10"/>
        <v>5</v>
      </c>
      <c r="AL83" s="513">
        <f t="shared" si="11"/>
        <v>5</v>
      </c>
      <c r="AM83" s="513">
        <v>0</v>
      </c>
      <c r="AN83" s="513">
        <v>0</v>
      </c>
      <c r="AO83" s="513">
        <v>0</v>
      </c>
      <c r="AP83" s="513">
        <v>0</v>
      </c>
      <c r="AQ83" s="513">
        <v>0</v>
      </c>
      <c r="AR83" s="513">
        <v>0</v>
      </c>
      <c r="AS83" s="513">
        <v>0</v>
      </c>
      <c r="AT83" s="513">
        <v>0</v>
      </c>
      <c r="AU83" s="513">
        <v>0</v>
      </c>
      <c r="AV83" s="513">
        <v>0</v>
      </c>
      <c r="AW83" s="513">
        <v>0</v>
      </c>
      <c r="AX83" s="513">
        <v>0</v>
      </c>
      <c r="AY83" s="513">
        <v>0</v>
      </c>
      <c r="AZ83" s="513">
        <v>0</v>
      </c>
      <c r="BA83" s="513">
        <v>0</v>
      </c>
      <c r="BB83" s="513">
        <v>0</v>
      </c>
      <c r="BC83" s="513">
        <v>374.52</v>
      </c>
      <c r="BD83" s="513">
        <v>374.52</v>
      </c>
      <c r="BE83" s="513">
        <v>0</v>
      </c>
      <c r="BF83" s="513">
        <v>0</v>
      </c>
      <c r="BG83" s="513">
        <v>0</v>
      </c>
      <c r="BH83" s="513">
        <v>0</v>
      </c>
      <c r="BI83" s="513">
        <v>0</v>
      </c>
      <c r="BJ83" s="513">
        <v>0</v>
      </c>
      <c r="BK83" s="241">
        <f t="shared" si="12"/>
        <v>374.52</v>
      </c>
      <c r="BL83" s="22">
        <f t="shared" si="13"/>
        <v>374.52</v>
      </c>
      <c r="BM83" s="519">
        <f t="shared" si="14"/>
        <v>6.0996742671009768E-2</v>
      </c>
      <c r="BN83" s="520">
        <v>0</v>
      </c>
      <c r="BO83" s="520">
        <v>0</v>
      </c>
      <c r="BP83" s="520">
        <v>0</v>
      </c>
      <c r="BQ83" s="520">
        <v>0</v>
      </c>
      <c r="BR83" s="520">
        <v>0</v>
      </c>
      <c r="BS83" s="520">
        <v>0</v>
      </c>
      <c r="BT83" s="520">
        <v>0</v>
      </c>
      <c r="BU83" s="520">
        <v>0</v>
      </c>
      <c r="BV83" s="520">
        <v>0</v>
      </c>
      <c r="BW83" s="520">
        <v>0</v>
      </c>
      <c r="BX83" s="520">
        <v>0</v>
      </c>
      <c r="BY83" s="520">
        <v>0</v>
      </c>
      <c r="BZ83" s="520">
        <v>0</v>
      </c>
      <c r="CA83" s="520">
        <v>0</v>
      </c>
      <c r="CB83" s="520">
        <v>0</v>
      </c>
      <c r="CC83" s="520">
        <v>0</v>
      </c>
      <c r="CD83" s="520">
        <v>439626.55679999996</v>
      </c>
      <c r="CE83" s="520">
        <v>439626.55679999996</v>
      </c>
      <c r="CF83" s="520">
        <v>0</v>
      </c>
      <c r="CG83" s="520">
        <v>0</v>
      </c>
      <c r="CH83" s="520">
        <v>0</v>
      </c>
      <c r="CI83" s="520">
        <v>0</v>
      </c>
      <c r="CJ83" s="520">
        <v>0</v>
      </c>
      <c r="CK83" s="520">
        <v>0</v>
      </c>
      <c r="CL83" s="520">
        <f t="shared" si="15"/>
        <v>439626.55679999996</v>
      </c>
      <c r="CM83" s="521">
        <f t="shared" si="16"/>
        <v>439626.55679999996</v>
      </c>
      <c r="CN83" s="522">
        <v>21409440.000000004</v>
      </c>
      <c r="CO83" s="522">
        <v>21409440.000000004</v>
      </c>
      <c r="CP83" s="522">
        <v>21514560</v>
      </c>
      <c r="CQ83" s="243" t="s">
        <v>874</v>
      </c>
      <c r="CR83" s="103">
        <v>6.11</v>
      </c>
      <c r="CS83" s="523">
        <v>6.11</v>
      </c>
      <c r="CT83" s="104">
        <v>6.14</v>
      </c>
      <c r="CU83" s="524"/>
      <c r="CV83" s="524"/>
      <c r="CW83" s="524"/>
      <c r="CX83" s="525"/>
      <c r="CY83" s="526">
        <v>98.658682672004048</v>
      </c>
      <c r="CZ83" s="527">
        <v>98.656752236149984</v>
      </c>
      <c r="DA83" s="528">
        <v>0.71798922112921659</v>
      </c>
      <c r="DB83" s="529">
        <v>0.71793445699151226</v>
      </c>
      <c r="DC83" s="530" t="s">
        <v>2333</v>
      </c>
      <c r="DD83" s="225"/>
      <c r="DE83" s="524"/>
      <c r="DF83" s="524"/>
      <c r="DG83" s="531"/>
      <c r="DH83" s="532"/>
      <c r="DI83" s="64">
        <v>5082</v>
      </c>
      <c r="DJ83" s="64">
        <v>51476</v>
      </c>
      <c r="DK83" s="64">
        <v>0</v>
      </c>
      <c r="DL83" s="534">
        <f t="shared" si="17"/>
        <v>18852.666666666668</v>
      </c>
    </row>
    <row r="84" spans="1:116" ht="43.5" customHeight="1" x14ac:dyDescent="0.25">
      <c r="A84" s="356" t="s">
        <v>7</v>
      </c>
      <c r="B84" s="65" t="s">
        <v>96</v>
      </c>
      <c r="C84" s="65" t="s">
        <v>175</v>
      </c>
      <c r="D84" s="64" t="s">
        <v>2346</v>
      </c>
      <c r="E84" s="64" t="s">
        <v>177</v>
      </c>
      <c r="F84" s="64" t="s">
        <v>948</v>
      </c>
      <c r="G84" s="18" t="s">
        <v>177</v>
      </c>
      <c r="H84" s="35" t="s">
        <v>866</v>
      </c>
      <c r="I84" s="28" t="s">
        <v>2322</v>
      </c>
      <c r="J84" s="498">
        <v>10.612621708136025</v>
      </c>
      <c r="K84" s="498">
        <v>11.270643915951</v>
      </c>
      <c r="L84" s="499">
        <v>1684.8</v>
      </c>
      <c r="M84" s="512">
        <v>0</v>
      </c>
      <c r="N84" s="513">
        <v>0</v>
      </c>
      <c r="O84" s="513">
        <v>0</v>
      </c>
      <c r="P84" s="513">
        <v>0</v>
      </c>
      <c r="Q84" s="513">
        <v>0</v>
      </c>
      <c r="R84" s="513">
        <v>0</v>
      </c>
      <c r="S84" s="513">
        <v>0</v>
      </c>
      <c r="T84" s="513">
        <v>0</v>
      </c>
      <c r="U84" s="513">
        <v>0</v>
      </c>
      <c r="V84" s="513">
        <v>0</v>
      </c>
      <c r="W84" s="513">
        <v>0</v>
      </c>
      <c r="X84" s="513">
        <v>0</v>
      </c>
      <c r="Y84" s="513">
        <v>0</v>
      </c>
      <c r="Z84" s="513">
        <v>0</v>
      </c>
      <c r="AA84" s="513">
        <v>0</v>
      </c>
      <c r="AB84" s="513">
        <v>0</v>
      </c>
      <c r="AC84" s="513">
        <v>69</v>
      </c>
      <c r="AD84" s="513">
        <v>69</v>
      </c>
      <c r="AE84" s="513">
        <v>0</v>
      </c>
      <c r="AF84" s="513">
        <v>0</v>
      </c>
      <c r="AG84" s="513">
        <v>0</v>
      </c>
      <c r="AH84" s="513">
        <f t="shared" si="9"/>
        <v>0</v>
      </c>
      <c r="AI84" s="513">
        <v>0</v>
      </c>
      <c r="AJ84" s="513">
        <v>0</v>
      </c>
      <c r="AK84" s="513">
        <f t="shared" si="10"/>
        <v>69</v>
      </c>
      <c r="AL84" s="513">
        <f t="shared" si="11"/>
        <v>69</v>
      </c>
      <c r="AM84" s="513">
        <v>0</v>
      </c>
      <c r="AN84" s="513">
        <v>0</v>
      </c>
      <c r="AO84" s="513">
        <v>0</v>
      </c>
      <c r="AP84" s="513">
        <v>0</v>
      </c>
      <c r="AQ84" s="513">
        <v>0</v>
      </c>
      <c r="AR84" s="513">
        <v>0</v>
      </c>
      <c r="AS84" s="513">
        <v>0</v>
      </c>
      <c r="AT84" s="513">
        <v>0</v>
      </c>
      <c r="AU84" s="513">
        <v>0</v>
      </c>
      <c r="AV84" s="513">
        <v>0</v>
      </c>
      <c r="AW84" s="513">
        <v>0</v>
      </c>
      <c r="AX84" s="513">
        <v>0</v>
      </c>
      <c r="AY84" s="513">
        <v>0</v>
      </c>
      <c r="AZ84" s="513">
        <v>0</v>
      </c>
      <c r="BA84" s="513">
        <v>0</v>
      </c>
      <c r="BB84" s="513">
        <v>0</v>
      </c>
      <c r="BC84" s="513">
        <v>336.54</v>
      </c>
      <c r="BD84" s="513">
        <v>336.54</v>
      </c>
      <c r="BE84" s="513">
        <v>0</v>
      </c>
      <c r="BF84" s="513">
        <v>0</v>
      </c>
      <c r="BG84" s="513">
        <v>0</v>
      </c>
      <c r="BH84" s="513">
        <v>0</v>
      </c>
      <c r="BI84" s="513">
        <v>0</v>
      </c>
      <c r="BJ84" s="513">
        <v>0</v>
      </c>
      <c r="BK84" s="241">
        <f t="shared" si="12"/>
        <v>336.54</v>
      </c>
      <c r="BL84" s="22">
        <f t="shared" si="13"/>
        <v>336.54</v>
      </c>
      <c r="BM84" s="519">
        <f t="shared" si="14"/>
        <v>6.6248031496062995E-2</v>
      </c>
      <c r="BN84" s="520">
        <v>0</v>
      </c>
      <c r="BO84" s="520">
        <v>0</v>
      </c>
      <c r="BP84" s="520">
        <v>0</v>
      </c>
      <c r="BQ84" s="520">
        <v>0</v>
      </c>
      <c r="BR84" s="520">
        <v>0</v>
      </c>
      <c r="BS84" s="520">
        <v>0</v>
      </c>
      <c r="BT84" s="520">
        <v>0</v>
      </c>
      <c r="BU84" s="520">
        <v>0</v>
      </c>
      <c r="BV84" s="520">
        <v>0</v>
      </c>
      <c r="BW84" s="520">
        <v>0</v>
      </c>
      <c r="BX84" s="520">
        <v>0</v>
      </c>
      <c r="BY84" s="520">
        <v>0</v>
      </c>
      <c r="BZ84" s="520">
        <v>0</v>
      </c>
      <c r="CA84" s="520">
        <v>0</v>
      </c>
      <c r="CB84" s="520">
        <v>0</v>
      </c>
      <c r="CC84" s="520">
        <v>0</v>
      </c>
      <c r="CD84" s="520">
        <v>395044.1136000001</v>
      </c>
      <c r="CE84" s="520">
        <v>395044.1136000001</v>
      </c>
      <c r="CF84" s="520">
        <v>0</v>
      </c>
      <c r="CG84" s="520">
        <v>0</v>
      </c>
      <c r="CH84" s="520">
        <v>0</v>
      </c>
      <c r="CI84" s="520">
        <v>0</v>
      </c>
      <c r="CJ84" s="520">
        <v>0</v>
      </c>
      <c r="CK84" s="520">
        <v>0</v>
      </c>
      <c r="CL84" s="520">
        <f t="shared" si="15"/>
        <v>395044.1136000001</v>
      </c>
      <c r="CM84" s="521">
        <f t="shared" si="16"/>
        <v>395044.1136000001</v>
      </c>
      <c r="CN84" s="522">
        <v>17372370.646015201</v>
      </c>
      <c r="CO84" s="522">
        <v>17372370.646015201</v>
      </c>
      <c r="CP84" s="522">
        <v>18158774.255505603</v>
      </c>
      <c r="CQ84" s="243" t="s">
        <v>874</v>
      </c>
      <c r="CR84" s="103">
        <v>4.8600000000000003</v>
      </c>
      <c r="CS84" s="523">
        <v>4.8600000000000003</v>
      </c>
      <c r="CT84" s="104">
        <v>5.08</v>
      </c>
      <c r="CU84" s="524"/>
      <c r="CV84" s="524"/>
      <c r="CW84" s="524"/>
      <c r="CX84" s="525"/>
      <c r="CY84" s="526">
        <v>54.634480950410087</v>
      </c>
      <c r="CZ84" s="527">
        <v>54.451098872742072</v>
      </c>
      <c r="DA84" s="528">
        <v>0.37994875501109249</v>
      </c>
      <c r="DB84" s="529">
        <v>0.3799477700178453</v>
      </c>
      <c r="DC84" s="530" t="s">
        <v>2326</v>
      </c>
      <c r="DD84" s="225"/>
      <c r="DE84" s="524"/>
      <c r="DF84" s="524"/>
      <c r="DG84" s="531"/>
      <c r="DH84" s="532"/>
      <c r="DI84" s="64">
        <v>100440</v>
      </c>
      <c r="DJ84" s="64">
        <v>0</v>
      </c>
      <c r="DK84" s="64">
        <v>46380</v>
      </c>
      <c r="DL84" s="534">
        <f t="shared" si="17"/>
        <v>48940</v>
      </c>
    </row>
    <row r="85" spans="1:116" ht="43.5" customHeight="1" x14ac:dyDescent="0.25">
      <c r="A85" s="356" t="s">
        <v>7</v>
      </c>
      <c r="B85" s="65" t="s">
        <v>96</v>
      </c>
      <c r="C85" s="65" t="s">
        <v>175</v>
      </c>
      <c r="D85" s="64" t="s">
        <v>2347</v>
      </c>
      <c r="E85" s="64" t="s">
        <v>222</v>
      </c>
      <c r="F85" s="64" t="s">
        <v>949</v>
      </c>
      <c r="G85" s="18" t="s">
        <v>222</v>
      </c>
      <c r="H85" s="35" t="s">
        <v>860</v>
      </c>
      <c r="I85" s="28" t="s">
        <v>2322</v>
      </c>
      <c r="J85" s="498">
        <v>11.759932163069649</v>
      </c>
      <c r="K85" s="498">
        <v>26.043560551890003</v>
      </c>
      <c r="L85" s="499">
        <v>1991.9</v>
      </c>
      <c r="M85" s="512">
        <v>0</v>
      </c>
      <c r="N85" s="513">
        <v>0</v>
      </c>
      <c r="O85" s="513">
        <v>0</v>
      </c>
      <c r="P85" s="513">
        <v>0</v>
      </c>
      <c r="Q85" s="513">
        <v>0</v>
      </c>
      <c r="R85" s="513">
        <v>0</v>
      </c>
      <c r="S85" s="513">
        <v>0</v>
      </c>
      <c r="T85" s="513">
        <v>0</v>
      </c>
      <c r="U85" s="513">
        <v>0</v>
      </c>
      <c r="V85" s="513">
        <v>0</v>
      </c>
      <c r="W85" s="513">
        <v>0</v>
      </c>
      <c r="X85" s="513">
        <v>0</v>
      </c>
      <c r="Y85" s="513">
        <v>0</v>
      </c>
      <c r="Z85" s="513">
        <v>0</v>
      </c>
      <c r="AA85" s="513">
        <v>0</v>
      </c>
      <c r="AB85" s="513">
        <v>0</v>
      </c>
      <c r="AC85" s="513">
        <v>100</v>
      </c>
      <c r="AD85" s="513">
        <v>100</v>
      </c>
      <c r="AE85" s="513">
        <v>0</v>
      </c>
      <c r="AF85" s="513">
        <v>0</v>
      </c>
      <c r="AG85" s="513">
        <v>0</v>
      </c>
      <c r="AH85" s="513">
        <f t="shared" si="9"/>
        <v>0</v>
      </c>
      <c r="AI85" s="513">
        <v>0</v>
      </c>
      <c r="AJ85" s="513">
        <v>0</v>
      </c>
      <c r="AK85" s="513">
        <f t="shared" si="10"/>
        <v>100</v>
      </c>
      <c r="AL85" s="513">
        <f t="shared" si="11"/>
        <v>100</v>
      </c>
      <c r="AM85" s="513">
        <v>0</v>
      </c>
      <c r="AN85" s="513">
        <v>0</v>
      </c>
      <c r="AO85" s="513">
        <v>0</v>
      </c>
      <c r="AP85" s="513">
        <v>0</v>
      </c>
      <c r="AQ85" s="513">
        <v>0</v>
      </c>
      <c r="AR85" s="513">
        <v>0</v>
      </c>
      <c r="AS85" s="513">
        <v>0</v>
      </c>
      <c r="AT85" s="513">
        <v>0</v>
      </c>
      <c r="AU85" s="513">
        <v>0</v>
      </c>
      <c r="AV85" s="513">
        <v>0</v>
      </c>
      <c r="AW85" s="513">
        <v>0</v>
      </c>
      <c r="AX85" s="513">
        <v>0</v>
      </c>
      <c r="AY85" s="513">
        <v>0</v>
      </c>
      <c r="AZ85" s="513">
        <v>0</v>
      </c>
      <c r="BA85" s="513">
        <v>0</v>
      </c>
      <c r="BB85" s="513">
        <v>0</v>
      </c>
      <c r="BC85" s="513">
        <v>903.79</v>
      </c>
      <c r="BD85" s="513">
        <v>903.79</v>
      </c>
      <c r="BE85" s="513">
        <v>0</v>
      </c>
      <c r="BF85" s="513">
        <v>0</v>
      </c>
      <c r="BG85" s="513">
        <v>0</v>
      </c>
      <c r="BH85" s="513">
        <v>0</v>
      </c>
      <c r="BI85" s="513">
        <v>0</v>
      </c>
      <c r="BJ85" s="513">
        <v>0</v>
      </c>
      <c r="BK85" s="241">
        <f t="shared" si="12"/>
        <v>903.79</v>
      </c>
      <c r="BL85" s="22">
        <f t="shared" si="13"/>
        <v>903.79</v>
      </c>
      <c r="BM85" s="519">
        <f t="shared" si="14"/>
        <v>0.11891973684210527</v>
      </c>
      <c r="BN85" s="520">
        <v>0</v>
      </c>
      <c r="BO85" s="520">
        <v>0</v>
      </c>
      <c r="BP85" s="520">
        <v>0</v>
      </c>
      <c r="BQ85" s="520">
        <v>0</v>
      </c>
      <c r="BR85" s="520">
        <v>0</v>
      </c>
      <c r="BS85" s="520">
        <v>0</v>
      </c>
      <c r="BT85" s="520">
        <v>0</v>
      </c>
      <c r="BU85" s="520">
        <v>0</v>
      </c>
      <c r="BV85" s="520">
        <v>0</v>
      </c>
      <c r="BW85" s="520">
        <v>0</v>
      </c>
      <c r="BX85" s="520">
        <v>0</v>
      </c>
      <c r="BY85" s="520">
        <v>0</v>
      </c>
      <c r="BZ85" s="520">
        <v>0</v>
      </c>
      <c r="CA85" s="520">
        <v>0</v>
      </c>
      <c r="CB85" s="520">
        <v>0</v>
      </c>
      <c r="CC85" s="520">
        <v>0</v>
      </c>
      <c r="CD85" s="520">
        <v>1060904.8536</v>
      </c>
      <c r="CE85" s="520">
        <v>1060904.8536</v>
      </c>
      <c r="CF85" s="520">
        <v>0</v>
      </c>
      <c r="CG85" s="520">
        <v>0</v>
      </c>
      <c r="CH85" s="520">
        <v>0</v>
      </c>
      <c r="CI85" s="520">
        <v>0</v>
      </c>
      <c r="CJ85" s="520">
        <v>0</v>
      </c>
      <c r="CK85" s="520">
        <v>0</v>
      </c>
      <c r="CL85" s="520">
        <f t="shared" si="15"/>
        <v>1060904.8536</v>
      </c>
      <c r="CM85" s="521">
        <f t="shared" si="16"/>
        <v>1060904.8536</v>
      </c>
      <c r="CN85" s="522">
        <v>22881120.000000004</v>
      </c>
      <c r="CO85" s="522">
        <v>22881120.000000004</v>
      </c>
      <c r="CP85" s="522">
        <v>26630400</v>
      </c>
      <c r="CQ85" s="243" t="s">
        <v>874</v>
      </c>
      <c r="CR85" s="103">
        <v>6.53</v>
      </c>
      <c r="CS85" s="523">
        <v>6.53</v>
      </c>
      <c r="CT85" s="104">
        <v>7.6</v>
      </c>
      <c r="CU85" s="524"/>
      <c r="CV85" s="524"/>
      <c r="CW85" s="524"/>
      <c r="CX85" s="525"/>
      <c r="CY85" s="526">
        <v>81.178005040481764</v>
      </c>
      <c r="CZ85" s="527">
        <v>79.781897568503595</v>
      </c>
      <c r="DA85" s="528">
        <v>0.34861578718609559</v>
      </c>
      <c r="DB85" s="529">
        <v>0.3461592942774418</v>
      </c>
      <c r="DC85" s="530" t="s">
        <v>2326</v>
      </c>
      <c r="DD85" s="225"/>
      <c r="DE85" s="524"/>
      <c r="DF85" s="524"/>
      <c r="DG85" s="531"/>
      <c r="DH85" s="532"/>
      <c r="DI85" s="64">
        <v>0</v>
      </c>
      <c r="DJ85" s="64">
        <v>0</v>
      </c>
      <c r="DK85" s="64">
        <v>132255</v>
      </c>
      <c r="DL85" s="534">
        <f t="shared" si="17"/>
        <v>44085</v>
      </c>
    </row>
    <row r="86" spans="1:116" ht="43.5" customHeight="1" x14ac:dyDescent="0.25">
      <c r="A86" s="356" t="s">
        <v>7</v>
      </c>
      <c r="B86" s="65" t="s">
        <v>96</v>
      </c>
      <c r="C86" s="65" t="s">
        <v>175</v>
      </c>
      <c r="D86" s="64" t="s">
        <v>2347</v>
      </c>
      <c r="E86" s="64" t="s">
        <v>222</v>
      </c>
      <c r="F86" s="64" t="s">
        <v>951</v>
      </c>
      <c r="G86" s="18" t="s">
        <v>952</v>
      </c>
      <c r="H86" s="35" t="s">
        <v>866</v>
      </c>
      <c r="I86" s="28" t="s">
        <v>2322</v>
      </c>
      <c r="J86" s="498">
        <v>11.592616055058496</v>
      </c>
      <c r="K86" s="498">
        <v>28.392424183368004</v>
      </c>
      <c r="L86" s="499">
        <v>1748.3</v>
      </c>
      <c r="M86" s="512">
        <v>0</v>
      </c>
      <c r="N86" s="513">
        <v>0</v>
      </c>
      <c r="O86" s="513">
        <v>0</v>
      </c>
      <c r="P86" s="513">
        <v>0</v>
      </c>
      <c r="Q86" s="513">
        <v>0</v>
      </c>
      <c r="R86" s="513">
        <v>0</v>
      </c>
      <c r="S86" s="513">
        <v>0</v>
      </c>
      <c r="T86" s="513">
        <v>0</v>
      </c>
      <c r="U86" s="513">
        <v>0</v>
      </c>
      <c r="V86" s="513">
        <v>0</v>
      </c>
      <c r="W86" s="513">
        <v>0</v>
      </c>
      <c r="X86" s="513">
        <v>0</v>
      </c>
      <c r="Y86" s="513">
        <v>1</v>
      </c>
      <c r="Z86" s="513">
        <v>1</v>
      </c>
      <c r="AA86" s="513">
        <v>0</v>
      </c>
      <c r="AB86" s="513">
        <v>0</v>
      </c>
      <c r="AC86" s="513">
        <v>57</v>
      </c>
      <c r="AD86" s="513">
        <v>56</v>
      </c>
      <c r="AE86" s="513">
        <v>0</v>
      </c>
      <c r="AF86" s="513">
        <v>0</v>
      </c>
      <c r="AG86" s="513">
        <v>0</v>
      </c>
      <c r="AH86" s="513">
        <f t="shared" si="9"/>
        <v>0</v>
      </c>
      <c r="AI86" s="513">
        <v>0</v>
      </c>
      <c r="AJ86" s="513">
        <v>0</v>
      </c>
      <c r="AK86" s="513">
        <f t="shared" si="10"/>
        <v>58</v>
      </c>
      <c r="AL86" s="513">
        <f t="shared" si="11"/>
        <v>57</v>
      </c>
      <c r="AM86" s="513">
        <v>0</v>
      </c>
      <c r="AN86" s="513">
        <v>0</v>
      </c>
      <c r="AO86" s="513">
        <v>0</v>
      </c>
      <c r="AP86" s="513">
        <v>0</v>
      </c>
      <c r="AQ86" s="513">
        <v>0</v>
      </c>
      <c r="AR86" s="513">
        <v>0</v>
      </c>
      <c r="AS86" s="513">
        <v>0</v>
      </c>
      <c r="AT86" s="513">
        <v>0</v>
      </c>
      <c r="AU86" s="513">
        <v>0</v>
      </c>
      <c r="AV86" s="513">
        <v>0</v>
      </c>
      <c r="AW86" s="513">
        <v>0</v>
      </c>
      <c r="AX86" s="513">
        <v>0</v>
      </c>
      <c r="AY86" s="513">
        <v>1.2</v>
      </c>
      <c r="AZ86" s="513">
        <v>1.2</v>
      </c>
      <c r="BA86" s="513">
        <v>0</v>
      </c>
      <c r="BB86" s="513">
        <v>0</v>
      </c>
      <c r="BC86" s="513">
        <v>400.19499999999999</v>
      </c>
      <c r="BD86" s="513">
        <v>400.19499999999999</v>
      </c>
      <c r="BE86" s="513">
        <v>0</v>
      </c>
      <c r="BF86" s="513">
        <v>0</v>
      </c>
      <c r="BG86" s="513">
        <v>0</v>
      </c>
      <c r="BH86" s="513">
        <v>0</v>
      </c>
      <c r="BI86" s="513">
        <v>0</v>
      </c>
      <c r="BJ86" s="513">
        <v>0</v>
      </c>
      <c r="BK86" s="241">
        <f t="shared" si="12"/>
        <v>401.39499999999998</v>
      </c>
      <c r="BL86" s="22">
        <f t="shared" si="13"/>
        <v>401.39499999999998</v>
      </c>
      <c r="BM86" s="519">
        <f t="shared" si="14"/>
        <v>4.5458097395243487E-2</v>
      </c>
      <c r="BN86" s="520">
        <v>0</v>
      </c>
      <c r="BO86" s="520">
        <v>0</v>
      </c>
      <c r="BP86" s="520">
        <v>0</v>
      </c>
      <c r="BQ86" s="520">
        <v>0</v>
      </c>
      <c r="BR86" s="520">
        <v>0</v>
      </c>
      <c r="BS86" s="520">
        <v>0</v>
      </c>
      <c r="BT86" s="520">
        <v>0</v>
      </c>
      <c r="BU86" s="520">
        <v>0</v>
      </c>
      <c r="BV86" s="520">
        <v>0</v>
      </c>
      <c r="BW86" s="520">
        <v>0</v>
      </c>
      <c r="BX86" s="520">
        <v>0</v>
      </c>
      <c r="BY86" s="520">
        <v>0</v>
      </c>
      <c r="BZ86" s="520">
        <v>6054.9119999999994</v>
      </c>
      <c r="CA86" s="520">
        <v>6054.9119999999994</v>
      </c>
      <c r="CB86" s="520">
        <v>0</v>
      </c>
      <c r="CC86" s="520">
        <v>0</v>
      </c>
      <c r="CD86" s="520">
        <v>469764.89879999997</v>
      </c>
      <c r="CE86" s="520">
        <v>469764.89879999997</v>
      </c>
      <c r="CF86" s="520">
        <v>0</v>
      </c>
      <c r="CG86" s="520">
        <v>0</v>
      </c>
      <c r="CH86" s="520">
        <v>0</v>
      </c>
      <c r="CI86" s="520">
        <v>0</v>
      </c>
      <c r="CJ86" s="520">
        <v>0</v>
      </c>
      <c r="CK86" s="520">
        <v>0</v>
      </c>
      <c r="CL86" s="520">
        <f t="shared" si="15"/>
        <v>475819.81079999998</v>
      </c>
      <c r="CM86" s="521">
        <f t="shared" si="16"/>
        <v>475819.81079999998</v>
      </c>
      <c r="CN86" s="522">
        <v>24878399.999999996</v>
      </c>
      <c r="CO86" s="522">
        <v>24878399.999999996</v>
      </c>
      <c r="CP86" s="522">
        <v>30940320</v>
      </c>
      <c r="CQ86" s="243" t="s">
        <v>874</v>
      </c>
      <c r="CR86" s="103">
        <v>7.1</v>
      </c>
      <c r="CS86" s="523">
        <v>7.1</v>
      </c>
      <c r="CT86" s="104">
        <v>8.83</v>
      </c>
      <c r="CU86" s="524"/>
      <c r="CV86" s="524"/>
      <c r="CW86" s="524"/>
      <c r="CX86" s="525"/>
      <c r="CY86" s="526">
        <v>67.844546550754373</v>
      </c>
      <c r="CZ86" s="527">
        <v>67.86079725797741</v>
      </c>
      <c r="DA86" s="528">
        <v>0.87505700987237134</v>
      </c>
      <c r="DB86" s="529">
        <v>0.87553092998963988</v>
      </c>
      <c r="DC86" s="530" t="s">
        <v>2323</v>
      </c>
      <c r="DD86" s="225"/>
      <c r="DE86" s="524"/>
      <c r="DF86" s="524"/>
      <c r="DG86" s="531"/>
      <c r="DH86" s="532"/>
      <c r="DI86" s="64">
        <v>0</v>
      </c>
      <c r="DJ86" s="64">
        <v>33592</v>
      </c>
      <c r="DK86" s="64">
        <v>85286</v>
      </c>
      <c r="DL86" s="534">
        <f t="shared" si="17"/>
        <v>39626</v>
      </c>
    </row>
    <row r="87" spans="1:116" ht="43.5" customHeight="1" x14ac:dyDescent="0.25">
      <c r="A87" s="356" t="s">
        <v>7</v>
      </c>
      <c r="B87" s="65" t="s">
        <v>96</v>
      </c>
      <c r="C87" s="65" t="s">
        <v>175</v>
      </c>
      <c r="D87" s="64" t="s">
        <v>2347</v>
      </c>
      <c r="E87" s="64" t="s">
        <v>222</v>
      </c>
      <c r="F87" s="64" t="s">
        <v>953</v>
      </c>
      <c r="G87" s="18" t="s">
        <v>954</v>
      </c>
      <c r="H87" s="35" t="s">
        <v>866</v>
      </c>
      <c r="I87" s="28" t="s">
        <v>2322</v>
      </c>
      <c r="J87" s="498">
        <v>8.819949122302237</v>
      </c>
      <c r="K87" s="498">
        <v>23.147727224579999</v>
      </c>
      <c r="L87" s="499">
        <v>1100.9000000000001</v>
      </c>
      <c r="M87" s="512">
        <v>0</v>
      </c>
      <c r="N87" s="513">
        <v>0</v>
      </c>
      <c r="O87" s="513">
        <v>0</v>
      </c>
      <c r="P87" s="513">
        <v>0</v>
      </c>
      <c r="Q87" s="513">
        <v>0</v>
      </c>
      <c r="R87" s="513">
        <v>0</v>
      </c>
      <c r="S87" s="513">
        <v>0</v>
      </c>
      <c r="T87" s="513">
        <v>0</v>
      </c>
      <c r="U87" s="513">
        <v>0</v>
      </c>
      <c r="V87" s="513">
        <v>0</v>
      </c>
      <c r="W87" s="513">
        <v>0</v>
      </c>
      <c r="X87" s="513">
        <v>0</v>
      </c>
      <c r="Y87" s="513">
        <v>0</v>
      </c>
      <c r="Z87" s="513">
        <v>0</v>
      </c>
      <c r="AA87" s="513">
        <v>0</v>
      </c>
      <c r="AB87" s="513">
        <v>0</v>
      </c>
      <c r="AC87" s="513">
        <v>71</v>
      </c>
      <c r="AD87" s="513">
        <v>71</v>
      </c>
      <c r="AE87" s="513">
        <v>0</v>
      </c>
      <c r="AF87" s="513">
        <v>0</v>
      </c>
      <c r="AG87" s="513">
        <v>0</v>
      </c>
      <c r="AH87" s="513">
        <f t="shared" si="9"/>
        <v>0</v>
      </c>
      <c r="AI87" s="513">
        <v>0</v>
      </c>
      <c r="AJ87" s="513">
        <v>0</v>
      </c>
      <c r="AK87" s="513">
        <f t="shared" si="10"/>
        <v>71</v>
      </c>
      <c r="AL87" s="513">
        <f t="shared" si="11"/>
        <v>71</v>
      </c>
      <c r="AM87" s="513">
        <v>0</v>
      </c>
      <c r="AN87" s="513">
        <v>0</v>
      </c>
      <c r="AO87" s="513">
        <v>0</v>
      </c>
      <c r="AP87" s="513">
        <v>0</v>
      </c>
      <c r="AQ87" s="513">
        <v>0</v>
      </c>
      <c r="AR87" s="513">
        <v>0</v>
      </c>
      <c r="AS87" s="513">
        <v>0</v>
      </c>
      <c r="AT87" s="513">
        <v>0</v>
      </c>
      <c r="AU87" s="513">
        <v>0</v>
      </c>
      <c r="AV87" s="513">
        <v>0</v>
      </c>
      <c r="AW87" s="513">
        <v>0</v>
      </c>
      <c r="AX87" s="513">
        <v>0</v>
      </c>
      <c r="AY87" s="513">
        <v>0</v>
      </c>
      <c r="AZ87" s="513">
        <v>0</v>
      </c>
      <c r="BA87" s="513">
        <v>0</v>
      </c>
      <c r="BB87" s="513">
        <v>0</v>
      </c>
      <c r="BC87" s="513">
        <v>497.06</v>
      </c>
      <c r="BD87" s="513">
        <v>497.06</v>
      </c>
      <c r="BE87" s="513">
        <v>0</v>
      </c>
      <c r="BF87" s="513">
        <v>0</v>
      </c>
      <c r="BG87" s="513">
        <v>0</v>
      </c>
      <c r="BH87" s="513">
        <v>0</v>
      </c>
      <c r="BI87" s="513">
        <v>0</v>
      </c>
      <c r="BJ87" s="513">
        <v>0</v>
      </c>
      <c r="BK87" s="241">
        <f t="shared" si="12"/>
        <v>497.06</v>
      </c>
      <c r="BL87" s="22">
        <f t="shared" si="13"/>
        <v>497.06</v>
      </c>
      <c r="BM87" s="519">
        <f t="shared" si="14"/>
        <v>7.1110157367668098E-2</v>
      </c>
      <c r="BN87" s="520">
        <v>0</v>
      </c>
      <c r="BO87" s="520">
        <v>0</v>
      </c>
      <c r="BP87" s="520">
        <v>0</v>
      </c>
      <c r="BQ87" s="520">
        <v>0</v>
      </c>
      <c r="BR87" s="520">
        <v>0</v>
      </c>
      <c r="BS87" s="520">
        <v>0</v>
      </c>
      <c r="BT87" s="520">
        <v>0</v>
      </c>
      <c r="BU87" s="520">
        <v>0</v>
      </c>
      <c r="BV87" s="520">
        <v>0</v>
      </c>
      <c r="BW87" s="520">
        <v>0</v>
      </c>
      <c r="BX87" s="520">
        <v>0</v>
      </c>
      <c r="BY87" s="520">
        <v>0</v>
      </c>
      <c r="BZ87" s="520">
        <v>0</v>
      </c>
      <c r="CA87" s="520">
        <v>0</v>
      </c>
      <c r="CB87" s="520">
        <v>0</v>
      </c>
      <c r="CC87" s="520">
        <v>0</v>
      </c>
      <c r="CD87" s="520">
        <v>583468.91039999994</v>
      </c>
      <c r="CE87" s="520">
        <v>583468.91039999994</v>
      </c>
      <c r="CF87" s="520">
        <v>0</v>
      </c>
      <c r="CG87" s="520">
        <v>0</v>
      </c>
      <c r="CH87" s="520">
        <v>0</v>
      </c>
      <c r="CI87" s="520">
        <v>0</v>
      </c>
      <c r="CJ87" s="520">
        <v>0</v>
      </c>
      <c r="CK87" s="520">
        <v>0</v>
      </c>
      <c r="CL87" s="520">
        <f t="shared" si="15"/>
        <v>583468.91039999994</v>
      </c>
      <c r="CM87" s="521">
        <f t="shared" si="16"/>
        <v>583468.91039999994</v>
      </c>
      <c r="CN87" s="522">
        <v>19552320.000000004</v>
      </c>
      <c r="CO87" s="522">
        <v>19552320.000000004</v>
      </c>
      <c r="CP87" s="522">
        <v>24492960.000000004</v>
      </c>
      <c r="CQ87" s="243" t="s">
        <v>874</v>
      </c>
      <c r="CR87" s="103">
        <v>5.58</v>
      </c>
      <c r="CS87" s="523">
        <v>5.58</v>
      </c>
      <c r="CT87" s="104">
        <v>6.99</v>
      </c>
      <c r="CU87" s="524"/>
      <c r="CV87" s="524"/>
      <c r="CW87" s="524"/>
      <c r="CX87" s="525"/>
      <c r="CY87" s="526">
        <v>57.212215449342615</v>
      </c>
      <c r="CZ87" s="527">
        <v>57.209810718099469</v>
      </c>
      <c r="DA87" s="528">
        <v>0.33815999184823048</v>
      </c>
      <c r="DB87" s="529">
        <v>0.33812753986630595</v>
      </c>
      <c r="DC87" s="530" t="s">
        <v>2333</v>
      </c>
      <c r="DD87" s="225"/>
      <c r="DE87" s="524"/>
      <c r="DF87" s="524"/>
      <c r="DG87" s="531"/>
      <c r="DH87" s="532"/>
      <c r="DI87" s="64">
        <v>6992</v>
      </c>
      <c r="DJ87" s="64">
        <v>1870</v>
      </c>
      <c r="DK87" s="64">
        <v>0</v>
      </c>
      <c r="DL87" s="534">
        <f t="shared" si="17"/>
        <v>2954</v>
      </c>
    </row>
    <row r="88" spans="1:116" ht="43.5" customHeight="1" x14ac:dyDescent="0.25">
      <c r="A88" s="356" t="s">
        <v>7</v>
      </c>
      <c r="B88" s="65" t="s">
        <v>96</v>
      </c>
      <c r="C88" s="65" t="s">
        <v>175</v>
      </c>
      <c r="D88" s="64" t="s">
        <v>2347</v>
      </c>
      <c r="E88" s="64" t="s">
        <v>222</v>
      </c>
      <c r="F88" s="64" t="s">
        <v>223</v>
      </c>
      <c r="G88" s="18" t="s">
        <v>222</v>
      </c>
      <c r="H88" s="35" t="s">
        <v>866</v>
      </c>
      <c r="I88" s="28" t="s">
        <v>2322</v>
      </c>
      <c r="J88" s="498">
        <v>8.819949122302237</v>
      </c>
      <c r="K88" s="498">
        <v>3.633143931837</v>
      </c>
      <c r="L88" s="499">
        <v>252.6</v>
      </c>
      <c r="M88" s="512">
        <v>0</v>
      </c>
      <c r="N88" s="513">
        <v>0</v>
      </c>
      <c r="O88" s="513">
        <v>0</v>
      </c>
      <c r="P88" s="513">
        <v>0</v>
      </c>
      <c r="Q88" s="513">
        <v>0</v>
      </c>
      <c r="R88" s="513">
        <v>0</v>
      </c>
      <c r="S88" s="513">
        <v>0</v>
      </c>
      <c r="T88" s="513">
        <v>0</v>
      </c>
      <c r="U88" s="513">
        <v>0</v>
      </c>
      <c r="V88" s="513">
        <v>0</v>
      </c>
      <c r="W88" s="513">
        <v>0</v>
      </c>
      <c r="X88" s="513">
        <v>0</v>
      </c>
      <c r="Y88" s="513">
        <v>0</v>
      </c>
      <c r="Z88" s="513">
        <v>0</v>
      </c>
      <c r="AA88" s="513">
        <v>0</v>
      </c>
      <c r="AB88" s="513">
        <v>0</v>
      </c>
      <c r="AC88" s="513">
        <v>3</v>
      </c>
      <c r="AD88" s="513">
        <v>3</v>
      </c>
      <c r="AE88" s="513">
        <v>0</v>
      </c>
      <c r="AF88" s="513">
        <v>0</v>
      </c>
      <c r="AG88" s="513">
        <v>0</v>
      </c>
      <c r="AH88" s="513">
        <f t="shared" si="9"/>
        <v>0</v>
      </c>
      <c r="AI88" s="513">
        <v>0</v>
      </c>
      <c r="AJ88" s="513">
        <v>0</v>
      </c>
      <c r="AK88" s="513">
        <f t="shared" si="10"/>
        <v>3</v>
      </c>
      <c r="AL88" s="513">
        <f t="shared" si="11"/>
        <v>3</v>
      </c>
      <c r="AM88" s="513">
        <v>0</v>
      </c>
      <c r="AN88" s="513">
        <v>0</v>
      </c>
      <c r="AO88" s="513">
        <v>0</v>
      </c>
      <c r="AP88" s="513">
        <v>0</v>
      </c>
      <c r="AQ88" s="513">
        <v>0</v>
      </c>
      <c r="AR88" s="513">
        <v>0</v>
      </c>
      <c r="AS88" s="513">
        <v>0</v>
      </c>
      <c r="AT88" s="513">
        <v>0</v>
      </c>
      <c r="AU88" s="513">
        <v>0</v>
      </c>
      <c r="AV88" s="513">
        <v>0</v>
      </c>
      <c r="AW88" s="513">
        <v>0</v>
      </c>
      <c r="AX88" s="513">
        <v>0</v>
      </c>
      <c r="AY88" s="513">
        <v>0</v>
      </c>
      <c r="AZ88" s="513">
        <v>0</v>
      </c>
      <c r="BA88" s="513">
        <v>0</v>
      </c>
      <c r="BB88" s="513">
        <v>0</v>
      </c>
      <c r="BC88" s="513">
        <v>21.2</v>
      </c>
      <c r="BD88" s="513">
        <v>21.2</v>
      </c>
      <c r="BE88" s="513">
        <v>0</v>
      </c>
      <c r="BF88" s="513">
        <v>0</v>
      </c>
      <c r="BG88" s="513">
        <v>0</v>
      </c>
      <c r="BH88" s="513">
        <v>0</v>
      </c>
      <c r="BI88" s="513">
        <v>0</v>
      </c>
      <c r="BJ88" s="513">
        <v>0</v>
      </c>
      <c r="BK88" s="241">
        <f t="shared" si="12"/>
        <v>21.2</v>
      </c>
      <c r="BL88" s="22">
        <f t="shared" si="13"/>
        <v>21.2</v>
      </c>
      <c r="BM88" s="519">
        <f t="shared" si="14"/>
        <v>4.7006651884700665E-3</v>
      </c>
      <c r="BN88" s="520">
        <v>0</v>
      </c>
      <c r="BO88" s="520">
        <v>0</v>
      </c>
      <c r="BP88" s="520">
        <v>0</v>
      </c>
      <c r="BQ88" s="520">
        <v>0</v>
      </c>
      <c r="BR88" s="520">
        <v>0</v>
      </c>
      <c r="BS88" s="520">
        <v>0</v>
      </c>
      <c r="BT88" s="520">
        <v>0</v>
      </c>
      <c r="BU88" s="520">
        <v>0</v>
      </c>
      <c r="BV88" s="520">
        <v>0</v>
      </c>
      <c r="BW88" s="520">
        <v>0</v>
      </c>
      <c r="BX88" s="520">
        <v>0</v>
      </c>
      <c r="BY88" s="520">
        <v>0</v>
      </c>
      <c r="BZ88" s="520">
        <v>0</v>
      </c>
      <c r="CA88" s="520">
        <v>0</v>
      </c>
      <c r="CB88" s="520">
        <v>0</v>
      </c>
      <c r="CC88" s="520">
        <v>0</v>
      </c>
      <c r="CD88" s="520">
        <v>24885.408000000003</v>
      </c>
      <c r="CE88" s="520">
        <v>24885.408000000003</v>
      </c>
      <c r="CF88" s="520">
        <v>0</v>
      </c>
      <c r="CG88" s="520">
        <v>0</v>
      </c>
      <c r="CH88" s="520">
        <v>0</v>
      </c>
      <c r="CI88" s="520">
        <v>0</v>
      </c>
      <c r="CJ88" s="520">
        <v>0</v>
      </c>
      <c r="CK88" s="520">
        <v>0</v>
      </c>
      <c r="CL88" s="520">
        <f t="shared" si="15"/>
        <v>24885.408000000003</v>
      </c>
      <c r="CM88" s="521">
        <f t="shared" si="16"/>
        <v>24885.408000000003</v>
      </c>
      <c r="CN88" s="522">
        <v>13910880.000000002</v>
      </c>
      <c r="CO88" s="522">
        <v>13910880.000000002</v>
      </c>
      <c r="CP88" s="522">
        <v>15803040</v>
      </c>
      <c r="CQ88" s="243" t="s">
        <v>874</v>
      </c>
      <c r="CR88" s="103">
        <v>3.97</v>
      </c>
      <c r="CS88" s="523">
        <v>3.97</v>
      </c>
      <c r="CT88" s="104">
        <v>4.51</v>
      </c>
      <c r="CU88" s="524"/>
      <c r="CV88" s="524"/>
      <c r="CW88" s="524"/>
      <c r="CX88" s="525"/>
      <c r="CY88" s="526">
        <v>4.6902012537116526</v>
      </c>
      <c r="CZ88" s="527">
        <v>4.6824769433464999</v>
      </c>
      <c r="DA88" s="528">
        <v>4.3549983503794187E-2</v>
      </c>
      <c r="DB88" s="529">
        <v>4.3478260869565334E-2</v>
      </c>
      <c r="DC88" s="530" t="s">
        <v>2348</v>
      </c>
      <c r="DD88" s="225"/>
      <c r="DE88" s="524"/>
      <c r="DF88" s="524"/>
      <c r="DG88" s="531"/>
      <c r="DH88" s="532"/>
      <c r="DI88" s="64">
        <v>0</v>
      </c>
      <c r="DJ88" s="64">
        <v>0</v>
      </c>
      <c r="DK88" s="64">
        <v>3554</v>
      </c>
      <c r="DL88" s="534">
        <f t="shared" si="17"/>
        <v>1184.6666666666667</v>
      </c>
    </row>
    <row r="89" spans="1:116" ht="43.5" customHeight="1" x14ac:dyDescent="0.25">
      <c r="A89" s="356" t="s">
        <v>7</v>
      </c>
      <c r="B89" s="65" t="s">
        <v>96</v>
      </c>
      <c r="C89" s="65" t="s">
        <v>175</v>
      </c>
      <c r="D89" s="64" t="s">
        <v>2349</v>
      </c>
      <c r="E89" s="64" t="s">
        <v>177</v>
      </c>
      <c r="F89" s="64" t="s">
        <v>958</v>
      </c>
      <c r="G89" s="18" t="s">
        <v>177</v>
      </c>
      <c r="H89" s="35" t="s">
        <v>866</v>
      </c>
      <c r="I89" s="28" t="s">
        <v>2322</v>
      </c>
      <c r="J89" s="498">
        <v>11.783834464214101</v>
      </c>
      <c r="K89" s="498">
        <v>23.092613588331002</v>
      </c>
      <c r="L89" s="499">
        <v>3147.2</v>
      </c>
      <c r="M89" s="512">
        <v>0</v>
      </c>
      <c r="N89" s="513">
        <v>0</v>
      </c>
      <c r="O89" s="513">
        <v>0</v>
      </c>
      <c r="P89" s="513">
        <v>0</v>
      </c>
      <c r="Q89" s="513">
        <v>0</v>
      </c>
      <c r="R89" s="513">
        <v>0</v>
      </c>
      <c r="S89" s="513">
        <v>0</v>
      </c>
      <c r="T89" s="513">
        <v>0</v>
      </c>
      <c r="U89" s="513">
        <v>0</v>
      </c>
      <c r="V89" s="513">
        <v>0</v>
      </c>
      <c r="W89" s="513">
        <v>0</v>
      </c>
      <c r="X89" s="513">
        <v>0</v>
      </c>
      <c r="Y89" s="513">
        <v>0</v>
      </c>
      <c r="Z89" s="513">
        <v>0</v>
      </c>
      <c r="AA89" s="513">
        <v>0</v>
      </c>
      <c r="AB89" s="513">
        <v>0</v>
      </c>
      <c r="AC89" s="513">
        <v>59</v>
      </c>
      <c r="AD89" s="513">
        <v>59</v>
      </c>
      <c r="AE89" s="513">
        <v>0</v>
      </c>
      <c r="AF89" s="513">
        <v>0</v>
      </c>
      <c r="AG89" s="513">
        <v>0</v>
      </c>
      <c r="AH89" s="513">
        <f t="shared" si="9"/>
        <v>0</v>
      </c>
      <c r="AI89" s="513">
        <v>0</v>
      </c>
      <c r="AJ89" s="513">
        <v>0</v>
      </c>
      <c r="AK89" s="513">
        <f t="shared" si="10"/>
        <v>59</v>
      </c>
      <c r="AL89" s="513">
        <f t="shared" si="11"/>
        <v>59</v>
      </c>
      <c r="AM89" s="513">
        <v>0</v>
      </c>
      <c r="AN89" s="513">
        <v>0</v>
      </c>
      <c r="AO89" s="513">
        <v>0</v>
      </c>
      <c r="AP89" s="513">
        <v>0</v>
      </c>
      <c r="AQ89" s="513">
        <v>0</v>
      </c>
      <c r="AR89" s="513">
        <v>0</v>
      </c>
      <c r="AS89" s="513">
        <v>0</v>
      </c>
      <c r="AT89" s="513">
        <v>0</v>
      </c>
      <c r="AU89" s="513">
        <v>0</v>
      </c>
      <c r="AV89" s="513">
        <v>0</v>
      </c>
      <c r="AW89" s="513">
        <v>0</v>
      </c>
      <c r="AX89" s="513">
        <v>0</v>
      </c>
      <c r="AY89" s="513">
        <v>0</v>
      </c>
      <c r="AZ89" s="513">
        <v>0</v>
      </c>
      <c r="BA89" s="513">
        <v>0</v>
      </c>
      <c r="BB89" s="513">
        <v>0</v>
      </c>
      <c r="BC89" s="513">
        <v>617.99</v>
      </c>
      <c r="BD89" s="513">
        <v>617.99</v>
      </c>
      <c r="BE89" s="513">
        <v>0</v>
      </c>
      <c r="BF89" s="513">
        <v>0</v>
      </c>
      <c r="BG89" s="513">
        <v>0</v>
      </c>
      <c r="BH89" s="513">
        <v>0</v>
      </c>
      <c r="BI89" s="513">
        <v>0</v>
      </c>
      <c r="BJ89" s="513">
        <v>0</v>
      </c>
      <c r="BK89" s="241">
        <f t="shared" si="12"/>
        <v>617.99</v>
      </c>
      <c r="BL89" s="22">
        <f t="shared" si="13"/>
        <v>617.99</v>
      </c>
      <c r="BM89" s="519">
        <f t="shared" si="14"/>
        <v>6.0057337220602539E-2</v>
      </c>
      <c r="BN89" s="520">
        <v>0</v>
      </c>
      <c r="BO89" s="520">
        <v>0</v>
      </c>
      <c r="BP89" s="520">
        <v>0</v>
      </c>
      <c r="BQ89" s="520">
        <v>0</v>
      </c>
      <c r="BR89" s="520">
        <v>0</v>
      </c>
      <c r="BS89" s="520">
        <v>0</v>
      </c>
      <c r="BT89" s="520">
        <v>0</v>
      </c>
      <c r="BU89" s="520">
        <v>0</v>
      </c>
      <c r="BV89" s="520">
        <v>0</v>
      </c>
      <c r="BW89" s="520">
        <v>0</v>
      </c>
      <c r="BX89" s="520">
        <v>0</v>
      </c>
      <c r="BY89" s="520">
        <v>0</v>
      </c>
      <c r="BZ89" s="520">
        <v>0</v>
      </c>
      <c r="CA89" s="520">
        <v>0</v>
      </c>
      <c r="CB89" s="520">
        <v>0</v>
      </c>
      <c r="CC89" s="520">
        <v>0</v>
      </c>
      <c r="CD89" s="520">
        <v>725421.38160000008</v>
      </c>
      <c r="CE89" s="520">
        <v>725421.38160000008</v>
      </c>
      <c r="CF89" s="520">
        <v>0</v>
      </c>
      <c r="CG89" s="520">
        <v>0</v>
      </c>
      <c r="CH89" s="520">
        <v>0</v>
      </c>
      <c r="CI89" s="520">
        <v>0</v>
      </c>
      <c r="CJ89" s="520">
        <v>0</v>
      </c>
      <c r="CK89" s="520">
        <v>0</v>
      </c>
      <c r="CL89" s="520">
        <f t="shared" si="15"/>
        <v>725421.38160000008</v>
      </c>
      <c r="CM89" s="521">
        <f t="shared" si="16"/>
        <v>725421.38160000008</v>
      </c>
      <c r="CN89" s="522">
        <v>31781280.000000004</v>
      </c>
      <c r="CO89" s="522">
        <v>31781280.000000004</v>
      </c>
      <c r="CP89" s="522">
        <v>36056159.999999993</v>
      </c>
      <c r="CQ89" s="243" t="s">
        <v>874</v>
      </c>
      <c r="CR89" s="103">
        <v>9.07</v>
      </c>
      <c r="CS89" s="523">
        <v>9.07</v>
      </c>
      <c r="CT89" s="104">
        <v>10.29</v>
      </c>
      <c r="CU89" s="524"/>
      <c r="CV89" s="524"/>
      <c r="CW89" s="524"/>
      <c r="CX89" s="525"/>
      <c r="CY89" s="526">
        <v>108.324923097088</v>
      </c>
      <c r="CZ89" s="527">
        <v>99.870512999671135</v>
      </c>
      <c r="DA89" s="528">
        <v>0.96340471182517418</v>
      </c>
      <c r="DB89" s="529">
        <v>0.95505601691243636</v>
      </c>
      <c r="DC89" s="530" t="s">
        <v>2333</v>
      </c>
      <c r="DD89" s="225"/>
      <c r="DE89" s="524"/>
      <c r="DF89" s="524"/>
      <c r="DG89" s="531"/>
      <c r="DH89" s="532"/>
      <c r="DI89" s="64">
        <v>256904</v>
      </c>
      <c r="DJ89" s="64">
        <v>101574</v>
      </c>
      <c r="DK89" s="64">
        <v>323080</v>
      </c>
      <c r="DL89" s="534">
        <f t="shared" si="17"/>
        <v>227186</v>
      </c>
    </row>
    <row r="90" spans="1:116" ht="43.5" customHeight="1" x14ac:dyDescent="0.25">
      <c r="A90" s="356" t="s">
        <v>7</v>
      </c>
      <c r="B90" s="65" t="s">
        <v>96</v>
      </c>
      <c r="C90" s="65" t="s">
        <v>175</v>
      </c>
      <c r="D90" s="64" t="s">
        <v>2349</v>
      </c>
      <c r="E90" s="64" t="s">
        <v>177</v>
      </c>
      <c r="F90" s="64" t="s">
        <v>959</v>
      </c>
      <c r="G90" s="18" t="s">
        <v>177</v>
      </c>
      <c r="H90" s="35" t="s">
        <v>866</v>
      </c>
      <c r="I90" s="28" t="s">
        <v>2322</v>
      </c>
      <c r="J90" s="498">
        <v>11.783834464214101</v>
      </c>
      <c r="K90" s="498">
        <v>9.2488636171260001</v>
      </c>
      <c r="L90" s="499">
        <v>954.3</v>
      </c>
      <c r="M90" s="512">
        <v>0</v>
      </c>
      <c r="N90" s="513">
        <v>0</v>
      </c>
      <c r="O90" s="513">
        <v>0</v>
      </c>
      <c r="P90" s="513">
        <v>0</v>
      </c>
      <c r="Q90" s="513">
        <v>0</v>
      </c>
      <c r="R90" s="513">
        <v>0</v>
      </c>
      <c r="S90" s="513">
        <v>0</v>
      </c>
      <c r="T90" s="513">
        <v>0</v>
      </c>
      <c r="U90" s="513">
        <v>0</v>
      </c>
      <c r="V90" s="513">
        <v>0</v>
      </c>
      <c r="W90" s="513">
        <v>0</v>
      </c>
      <c r="X90" s="513">
        <v>0</v>
      </c>
      <c r="Y90" s="513">
        <v>2</v>
      </c>
      <c r="Z90" s="513">
        <v>2</v>
      </c>
      <c r="AA90" s="513">
        <v>0</v>
      </c>
      <c r="AB90" s="513">
        <v>0</v>
      </c>
      <c r="AC90" s="513">
        <v>16</v>
      </c>
      <c r="AD90" s="513">
        <v>16</v>
      </c>
      <c r="AE90" s="513">
        <v>0</v>
      </c>
      <c r="AF90" s="513">
        <v>0</v>
      </c>
      <c r="AG90" s="513">
        <v>0</v>
      </c>
      <c r="AH90" s="513">
        <f t="shared" si="9"/>
        <v>0</v>
      </c>
      <c r="AI90" s="513">
        <v>0</v>
      </c>
      <c r="AJ90" s="513">
        <v>0</v>
      </c>
      <c r="AK90" s="513">
        <f t="shared" si="10"/>
        <v>18</v>
      </c>
      <c r="AL90" s="513">
        <f t="shared" si="11"/>
        <v>18</v>
      </c>
      <c r="AM90" s="513">
        <v>0</v>
      </c>
      <c r="AN90" s="513">
        <v>0</v>
      </c>
      <c r="AO90" s="513">
        <v>0</v>
      </c>
      <c r="AP90" s="513">
        <v>0</v>
      </c>
      <c r="AQ90" s="513">
        <v>0</v>
      </c>
      <c r="AR90" s="513">
        <v>0</v>
      </c>
      <c r="AS90" s="513">
        <v>0</v>
      </c>
      <c r="AT90" s="513">
        <v>0</v>
      </c>
      <c r="AU90" s="513">
        <v>0</v>
      </c>
      <c r="AV90" s="513">
        <v>0</v>
      </c>
      <c r="AW90" s="513">
        <v>0</v>
      </c>
      <c r="AX90" s="513">
        <v>0</v>
      </c>
      <c r="AY90" s="513">
        <v>150</v>
      </c>
      <c r="AZ90" s="513">
        <v>150</v>
      </c>
      <c r="BA90" s="513">
        <v>0</v>
      </c>
      <c r="BB90" s="513">
        <v>0</v>
      </c>
      <c r="BC90" s="513">
        <v>96.56</v>
      </c>
      <c r="BD90" s="513">
        <v>96.56</v>
      </c>
      <c r="BE90" s="513">
        <v>0</v>
      </c>
      <c r="BF90" s="513">
        <v>0</v>
      </c>
      <c r="BG90" s="513">
        <v>0</v>
      </c>
      <c r="BH90" s="513">
        <v>0</v>
      </c>
      <c r="BI90" s="513">
        <v>0</v>
      </c>
      <c r="BJ90" s="513">
        <v>0</v>
      </c>
      <c r="BK90" s="241">
        <f t="shared" si="12"/>
        <v>246.56</v>
      </c>
      <c r="BL90" s="22">
        <f t="shared" si="13"/>
        <v>246.56</v>
      </c>
      <c r="BM90" s="519">
        <f t="shared" si="14"/>
        <v>2.4007789678675756E-2</v>
      </c>
      <c r="BN90" s="520">
        <v>0</v>
      </c>
      <c r="BO90" s="520">
        <v>0</v>
      </c>
      <c r="BP90" s="520">
        <v>0</v>
      </c>
      <c r="BQ90" s="520">
        <v>0</v>
      </c>
      <c r="BR90" s="520">
        <v>0</v>
      </c>
      <c r="BS90" s="520">
        <v>0</v>
      </c>
      <c r="BT90" s="520">
        <v>0</v>
      </c>
      <c r="BU90" s="520">
        <v>0</v>
      </c>
      <c r="BV90" s="520">
        <v>0</v>
      </c>
      <c r="BW90" s="520">
        <v>0</v>
      </c>
      <c r="BX90" s="520">
        <v>0</v>
      </c>
      <c r="BY90" s="520">
        <v>0</v>
      </c>
      <c r="BZ90" s="520">
        <v>756864</v>
      </c>
      <c r="CA90" s="520">
        <v>756864</v>
      </c>
      <c r="CB90" s="520">
        <v>0</v>
      </c>
      <c r="CC90" s="520">
        <v>0</v>
      </c>
      <c r="CD90" s="520">
        <v>113345.99040000001</v>
      </c>
      <c r="CE90" s="520">
        <v>113345.99040000001</v>
      </c>
      <c r="CF90" s="520">
        <v>0</v>
      </c>
      <c r="CG90" s="520">
        <v>0</v>
      </c>
      <c r="CH90" s="520">
        <v>0</v>
      </c>
      <c r="CI90" s="520">
        <v>0</v>
      </c>
      <c r="CJ90" s="520">
        <v>0</v>
      </c>
      <c r="CK90" s="520">
        <v>0</v>
      </c>
      <c r="CL90" s="520">
        <f t="shared" si="15"/>
        <v>870209.99040000001</v>
      </c>
      <c r="CM90" s="521">
        <f t="shared" si="16"/>
        <v>870209.99040000001</v>
      </c>
      <c r="CN90" s="522">
        <v>24528000.000000004</v>
      </c>
      <c r="CO90" s="522">
        <v>24528000.000000004</v>
      </c>
      <c r="CP90" s="522">
        <v>35986079.999999993</v>
      </c>
      <c r="CQ90" s="243" t="s">
        <v>874</v>
      </c>
      <c r="CR90" s="103">
        <v>7</v>
      </c>
      <c r="CS90" s="523">
        <v>7</v>
      </c>
      <c r="CT90" s="104">
        <v>10.27</v>
      </c>
      <c r="CU90" s="524"/>
      <c r="CV90" s="524"/>
      <c r="CW90" s="524"/>
      <c r="CX90" s="525"/>
      <c r="CY90" s="526">
        <v>52.376796494764186</v>
      </c>
      <c r="CZ90" s="527">
        <v>52.144788296828303</v>
      </c>
      <c r="DA90" s="528">
        <v>1.2166634309466302</v>
      </c>
      <c r="DB90" s="529">
        <v>1.2123602759226819</v>
      </c>
      <c r="DC90" s="530" t="s">
        <v>2333</v>
      </c>
      <c r="DD90" s="225"/>
      <c r="DE90" s="524"/>
      <c r="DF90" s="524"/>
      <c r="DG90" s="531"/>
      <c r="DH90" s="532"/>
      <c r="DI90" s="64">
        <v>53228</v>
      </c>
      <c r="DJ90" s="64">
        <v>0</v>
      </c>
      <c r="DK90" s="64">
        <v>45795</v>
      </c>
      <c r="DL90" s="534">
        <f t="shared" si="17"/>
        <v>33007.666666666664</v>
      </c>
    </row>
    <row r="91" spans="1:116" ht="43.5" customHeight="1" x14ac:dyDescent="0.25">
      <c r="A91" s="356" t="s">
        <v>7</v>
      </c>
      <c r="B91" s="65" t="s">
        <v>96</v>
      </c>
      <c r="C91" s="65" t="s">
        <v>175</v>
      </c>
      <c r="D91" s="64" t="s">
        <v>2349</v>
      </c>
      <c r="E91" s="64" t="s">
        <v>177</v>
      </c>
      <c r="F91" s="64" t="s">
        <v>960</v>
      </c>
      <c r="G91" s="18" t="s">
        <v>177</v>
      </c>
      <c r="H91" s="35" t="s">
        <v>889</v>
      </c>
      <c r="I91" s="28" t="s">
        <v>2322</v>
      </c>
      <c r="J91" s="498">
        <v>11.783834464214101</v>
      </c>
      <c r="K91" s="498">
        <v>2.3062499952030002</v>
      </c>
      <c r="L91" s="499">
        <v>2</v>
      </c>
      <c r="M91" s="512">
        <v>0</v>
      </c>
      <c r="N91" s="513">
        <v>0</v>
      </c>
      <c r="O91" s="513">
        <v>0</v>
      </c>
      <c r="P91" s="513">
        <v>0</v>
      </c>
      <c r="Q91" s="513">
        <v>0</v>
      </c>
      <c r="R91" s="513">
        <v>0</v>
      </c>
      <c r="S91" s="513">
        <v>0</v>
      </c>
      <c r="T91" s="513">
        <v>0</v>
      </c>
      <c r="U91" s="513">
        <v>0</v>
      </c>
      <c r="V91" s="513">
        <v>0</v>
      </c>
      <c r="W91" s="513">
        <v>0</v>
      </c>
      <c r="X91" s="513">
        <v>0</v>
      </c>
      <c r="Y91" s="513">
        <v>0</v>
      </c>
      <c r="Z91" s="513">
        <v>0</v>
      </c>
      <c r="AA91" s="513">
        <v>0</v>
      </c>
      <c r="AB91" s="513">
        <v>0</v>
      </c>
      <c r="AC91" s="513">
        <v>0</v>
      </c>
      <c r="AD91" s="513">
        <v>0</v>
      </c>
      <c r="AE91" s="513">
        <v>0</v>
      </c>
      <c r="AF91" s="513">
        <v>0</v>
      </c>
      <c r="AG91" s="513">
        <v>0</v>
      </c>
      <c r="AH91" s="513">
        <f t="shared" si="9"/>
        <v>0</v>
      </c>
      <c r="AI91" s="513">
        <v>0</v>
      </c>
      <c r="AJ91" s="513">
        <v>0</v>
      </c>
      <c r="AK91" s="513">
        <f t="shared" si="10"/>
        <v>0</v>
      </c>
      <c r="AL91" s="513">
        <f t="shared" si="11"/>
        <v>0</v>
      </c>
      <c r="AM91" s="513">
        <v>0</v>
      </c>
      <c r="AN91" s="513">
        <v>0</v>
      </c>
      <c r="AO91" s="513">
        <v>0</v>
      </c>
      <c r="AP91" s="513">
        <v>0</v>
      </c>
      <c r="AQ91" s="513">
        <v>0</v>
      </c>
      <c r="AR91" s="513">
        <v>0</v>
      </c>
      <c r="AS91" s="513">
        <v>0</v>
      </c>
      <c r="AT91" s="513">
        <v>0</v>
      </c>
      <c r="AU91" s="513">
        <v>0</v>
      </c>
      <c r="AV91" s="513">
        <v>0</v>
      </c>
      <c r="AW91" s="513">
        <v>0</v>
      </c>
      <c r="AX91" s="513">
        <v>0</v>
      </c>
      <c r="AY91" s="513">
        <v>0</v>
      </c>
      <c r="AZ91" s="513">
        <v>0</v>
      </c>
      <c r="BA91" s="513">
        <v>0</v>
      </c>
      <c r="BB91" s="513">
        <v>0</v>
      </c>
      <c r="BC91" s="513">
        <v>0</v>
      </c>
      <c r="BD91" s="513">
        <v>0</v>
      </c>
      <c r="BE91" s="513">
        <v>0</v>
      </c>
      <c r="BF91" s="513">
        <v>0</v>
      </c>
      <c r="BG91" s="513">
        <v>0</v>
      </c>
      <c r="BH91" s="513">
        <v>0</v>
      </c>
      <c r="BI91" s="513">
        <v>0</v>
      </c>
      <c r="BJ91" s="513">
        <v>0</v>
      </c>
      <c r="BK91" s="241">
        <f t="shared" si="12"/>
        <v>0</v>
      </c>
      <c r="BL91" s="22">
        <f t="shared" si="13"/>
        <v>0</v>
      </c>
      <c r="BM91" s="519">
        <f t="shared" si="14"/>
        <v>0</v>
      </c>
      <c r="BN91" s="520">
        <v>0</v>
      </c>
      <c r="BO91" s="520">
        <v>0</v>
      </c>
      <c r="BP91" s="520">
        <v>0</v>
      </c>
      <c r="BQ91" s="520">
        <v>0</v>
      </c>
      <c r="BR91" s="520">
        <v>0</v>
      </c>
      <c r="BS91" s="520">
        <v>0</v>
      </c>
      <c r="BT91" s="520">
        <v>0</v>
      </c>
      <c r="BU91" s="520">
        <v>0</v>
      </c>
      <c r="BV91" s="520">
        <v>0</v>
      </c>
      <c r="BW91" s="520">
        <v>0</v>
      </c>
      <c r="BX91" s="520">
        <v>0</v>
      </c>
      <c r="BY91" s="520">
        <v>0</v>
      </c>
      <c r="BZ91" s="520">
        <v>0</v>
      </c>
      <c r="CA91" s="520">
        <v>0</v>
      </c>
      <c r="CB91" s="520">
        <v>0</v>
      </c>
      <c r="CC91" s="520">
        <v>0</v>
      </c>
      <c r="CD91" s="520">
        <v>0</v>
      </c>
      <c r="CE91" s="520">
        <v>0</v>
      </c>
      <c r="CF91" s="520">
        <v>0</v>
      </c>
      <c r="CG91" s="520">
        <v>0</v>
      </c>
      <c r="CH91" s="520">
        <v>0</v>
      </c>
      <c r="CI91" s="520">
        <v>0</v>
      </c>
      <c r="CJ91" s="520">
        <v>0</v>
      </c>
      <c r="CK91" s="520">
        <v>0</v>
      </c>
      <c r="CL91" s="520">
        <f t="shared" si="15"/>
        <v>0</v>
      </c>
      <c r="CM91" s="521">
        <f t="shared" si="16"/>
        <v>0</v>
      </c>
      <c r="CN91" s="522">
        <v>44500439.401257597</v>
      </c>
      <c r="CO91" s="522">
        <v>44500439.401257597</v>
      </c>
      <c r="CP91" s="522">
        <v>63858597.002433598</v>
      </c>
      <c r="CQ91" s="243" t="s">
        <v>874</v>
      </c>
      <c r="CR91" s="103">
        <v>9.5399999999999991</v>
      </c>
      <c r="CS91" s="523">
        <v>9.5399999999999991</v>
      </c>
      <c r="CT91" s="104">
        <v>13.69</v>
      </c>
      <c r="CU91" s="524"/>
      <c r="CV91" s="524"/>
      <c r="CW91" s="524"/>
      <c r="CX91" s="525"/>
      <c r="CY91" s="526">
        <v>188.91666666666666</v>
      </c>
      <c r="CZ91" s="527">
        <v>188.91666666666666</v>
      </c>
      <c r="DA91" s="528">
        <v>1</v>
      </c>
      <c r="DB91" s="529">
        <v>1</v>
      </c>
      <c r="DC91" s="530" t="s">
        <v>2350</v>
      </c>
      <c r="DD91" s="225"/>
      <c r="DE91" s="524"/>
      <c r="DF91" s="524"/>
      <c r="DG91" s="531"/>
      <c r="DH91" s="532"/>
      <c r="DI91" s="64">
        <v>2038</v>
      </c>
      <c r="DJ91" s="64">
        <v>0</v>
      </c>
      <c r="DK91" s="64">
        <v>0</v>
      </c>
      <c r="DL91" s="534">
        <f t="shared" si="17"/>
        <v>679.33333333333337</v>
      </c>
    </row>
    <row r="92" spans="1:116" ht="43.5" customHeight="1" x14ac:dyDescent="0.25">
      <c r="A92" s="356" t="s">
        <v>7</v>
      </c>
      <c r="B92" s="65" t="s">
        <v>96</v>
      </c>
      <c r="C92" s="65" t="s">
        <v>175</v>
      </c>
      <c r="D92" s="64" t="s">
        <v>2349</v>
      </c>
      <c r="E92" s="64" t="s">
        <v>177</v>
      </c>
      <c r="F92" s="64" t="s">
        <v>961</v>
      </c>
      <c r="G92" s="18" t="s">
        <v>177</v>
      </c>
      <c r="H92" s="35" t="s">
        <v>866</v>
      </c>
      <c r="I92" s="28" t="s">
        <v>2322</v>
      </c>
      <c r="J92" s="498">
        <v>11.783834464214101</v>
      </c>
      <c r="K92" s="498">
        <v>10.040151494268001</v>
      </c>
      <c r="L92" s="499">
        <v>392.1</v>
      </c>
      <c r="M92" s="512">
        <v>0</v>
      </c>
      <c r="N92" s="513">
        <v>0</v>
      </c>
      <c r="O92" s="513">
        <v>0</v>
      </c>
      <c r="P92" s="513">
        <v>0</v>
      </c>
      <c r="Q92" s="513">
        <v>0</v>
      </c>
      <c r="R92" s="513">
        <v>0</v>
      </c>
      <c r="S92" s="513">
        <v>0</v>
      </c>
      <c r="T92" s="513">
        <v>0</v>
      </c>
      <c r="U92" s="513">
        <v>0</v>
      </c>
      <c r="V92" s="513">
        <v>0</v>
      </c>
      <c r="W92" s="513">
        <v>0</v>
      </c>
      <c r="X92" s="513">
        <v>0</v>
      </c>
      <c r="Y92" s="513">
        <v>1</v>
      </c>
      <c r="Z92" s="513">
        <v>1</v>
      </c>
      <c r="AA92" s="513">
        <v>0</v>
      </c>
      <c r="AB92" s="513">
        <v>0</v>
      </c>
      <c r="AC92" s="513">
        <v>16</v>
      </c>
      <c r="AD92" s="513">
        <v>16</v>
      </c>
      <c r="AE92" s="513">
        <v>0</v>
      </c>
      <c r="AF92" s="513">
        <v>0</v>
      </c>
      <c r="AG92" s="513">
        <v>0</v>
      </c>
      <c r="AH92" s="513">
        <f t="shared" si="9"/>
        <v>0</v>
      </c>
      <c r="AI92" s="513">
        <v>0</v>
      </c>
      <c r="AJ92" s="513">
        <v>0</v>
      </c>
      <c r="AK92" s="513">
        <f t="shared" si="10"/>
        <v>17</v>
      </c>
      <c r="AL92" s="513">
        <f t="shared" si="11"/>
        <v>17</v>
      </c>
      <c r="AM92" s="513">
        <v>0</v>
      </c>
      <c r="AN92" s="513">
        <v>0</v>
      </c>
      <c r="AO92" s="513">
        <v>0</v>
      </c>
      <c r="AP92" s="513">
        <v>0</v>
      </c>
      <c r="AQ92" s="513">
        <v>0</v>
      </c>
      <c r="AR92" s="513">
        <v>0</v>
      </c>
      <c r="AS92" s="513">
        <v>0</v>
      </c>
      <c r="AT92" s="513">
        <v>0</v>
      </c>
      <c r="AU92" s="513">
        <v>0</v>
      </c>
      <c r="AV92" s="513">
        <v>0</v>
      </c>
      <c r="AW92" s="513">
        <v>0</v>
      </c>
      <c r="AX92" s="513">
        <v>0</v>
      </c>
      <c r="AY92" s="513">
        <v>300</v>
      </c>
      <c r="AZ92" s="513">
        <v>300</v>
      </c>
      <c r="BA92" s="513">
        <v>0</v>
      </c>
      <c r="BB92" s="513">
        <v>0</v>
      </c>
      <c r="BC92" s="513">
        <v>245.65</v>
      </c>
      <c r="BD92" s="513">
        <v>245.65</v>
      </c>
      <c r="BE92" s="513">
        <v>0</v>
      </c>
      <c r="BF92" s="513">
        <v>0</v>
      </c>
      <c r="BG92" s="513">
        <v>0</v>
      </c>
      <c r="BH92" s="513">
        <v>0</v>
      </c>
      <c r="BI92" s="513">
        <v>0</v>
      </c>
      <c r="BJ92" s="513">
        <v>0</v>
      </c>
      <c r="BK92" s="241">
        <f t="shared" si="12"/>
        <v>545.65</v>
      </c>
      <c r="BL92" s="22">
        <f t="shared" si="13"/>
        <v>545.65</v>
      </c>
      <c r="BM92" s="519">
        <f t="shared" si="14"/>
        <v>8.30517503805175E-2</v>
      </c>
      <c r="BN92" s="520">
        <v>0</v>
      </c>
      <c r="BO92" s="520">
        <v>0</v>
      </c>
      <c r="BP92" s="520">
        <v>0</v>
      </c>
      <c r="BQ92" s="520">
        <v>0</v>
      </c>
      <c r="BR92" s="520">
        <v>0</v>
      </c>
      <c r="BS92" s="520">
        <v>0</v>
      </c>
      <c r="BT92" s="520">
        <v>0</v>
      </c>
      <c r="BU92" s="520">
        <v>0</v>
      </c>
      <c r="BV92" s="520">
        <v>0</v>
      </c>
      <c r="BW92" s="520">
        <v>0</v>
      </c>
      <c r="BX92" s="520">
        <v>0</v>
      </c>
      <c r="BY92" s="520">
        <v>0</v>
      </c>
      <c r="BZ92" s="520">
        <v>1513728</v>
      </c>
      <c r="CA92" s="520">
        <v>1513728</v>
      </c>
      <c r="CB92" s="520">
        <v>0</v>
      </c>
      <c r="CC92" s="520">
        <v>0</v>
      </c>
      <c r="CD92" s="520">
        <v>288353.79600000003</v>
      </c>
      <c r="CE92" s="520">
        <v>288353.79600000003</v>
      </c>
      <c r="CF92" s="520">
        <v>0</v>
      </c>
      <c r="CG92" s="520">
        <v>0</v>
      </c>
      <c r="CH92" s="520">
        <v>0</v>
      </c>
      <c r="CI92" s="520">
        <v>0</v>
      </c>
      <c r="CJ92" s="520">
        <v>0</v>
      </c>
      <c r="CK92" s="520">
        <v>0</v>
      </c>
      <c r="CL92" s="520">
        <f t="shared" si="15"/>
        <v>1802081.7960000001</v>
      </c>
      <c r="CM92" s="521">
        <f t="shared" si="16"/>
        <v>1802081.7960000001</v>
      </c>
      <c r="CN92" s="522">
        <v>29664030.030742802</v>
      </c>
      <c r="CO92" s="522">
        <v>29664030.030742802</v>
      </c>
      <c r="CP92" s="522">
        <v>28123041.457717203</v>
      </c>
      <c r="CQ92" s="243" t="s">
        <v>874</v>
      </c>
      <c r="CR92" s="103">
        <v>6.93</v>
      </c>
      <c r="CS92" s="523">
        <v>6.93</v>
      </c>
      <c r="CT92" s="104">
        <v>6.57</v>
      </c>
      <c r="CU92" s="524"/>
      <c r="CV92" s="524"/>
      <c r="CW92" s="524"/>
      <c r="CX92" s="525"/>
      <c r="CY92" s="526">
        <v>17.379649194730789</v>
      </c>
      <c r="CZ92" s="527">
        <v>17.374498274012687</v>
      </c>
      <c r="DA92" s="528">
        <v>0.27911207533287602</v>
      </c>
      <c r="DB92" s="529">
        <v>0.27899150852855414</v>
      </c>
      <c r="DC92" s="530" t="s">
        <v>2333</v>
      </c>
      <c r="DD92" s="225"/>
      <c r="DE92" s="524"/>
      <c r="DF92" s="524"/>
      <c r="DG92" s="531"/>
      <c r="DH92" s="532"/>
      <c r="DI92" s="64">
        <v>7210</v>
      </c>
      <c r="DJ92" s="64">
        <v>0</v>
      </c>
      <c r="DK92" s="64">
        <v>1600</v>
      </c>
      <c r="DL92" s="534">
        <f t="shared" si="17"/>
        <v>2936.6666666666665</v>
      </c>
    </row>
    <row r="93" spans="1:116" ht="43.5" customHeight="1" x14ac:dyDescent="0.25">
      <c r="A93" s="356" t="s">
        <v>7</v>
      </c>
      <c r="B93" s="65" t="s">
        <v>96</v>
      </c>
      <c r="C93" s="65" t="s">
        <v>175</v>
      </c>
      <c r="D93" s="64" t="s">
        <v>2349</v>
      </c>
      <c r="E93" s="64" t="s">
        <v>177</v>
      </c>
      <c r="F93" s="64" t="s">
        <v>962</v>
      </c>
      <c r="G93" s="18" t="s">
        <v>978</v>
      </c>
      <c r="H93" s="35" t="s">
        <v>866</v>
      </c>
      <c r="I93" s="28" t="s">
        <v>2322</v>
      </c>
      <c r="J93" s="498">
        <v>12.668219606558768</v>
      </c>
      <c r="K93" s="498">
        <v>26.203787824284003</v>
      </c>
      <c r="L93" s="499">
        <v>2776.3</v>
      </c>
      <c r="M93" s="512">
        <v>0</v>
      </c>
      <c r="N93" s="513">
        <v>0</v>
      </c>
      <c r="O93" s="513">
        <v>0</v>
      </c>
      <c r="P93" s="513">
        <v>0</v>
      </c>
      <c r="Q93" s="513">
        <v>0</v>
      </c>
      <c r="R93" s="513">
        <v>0</v>
      </c>
      <c r="S93" s="513">
        <v>0</v>
      </c>
      <c r="T93" s="513">
        <v>0</v>
      </c>
      <c r="U93" s="513">
        <v>0</v>
      </c>
      <c r="V93" s="513">
        <v>0</v>
      </c>
      <c r="W93" s="513">
        <v>0</v>
      </c>
      <c r="X93" s="513">
        <v>0</v>
      </c>
      <c r="Y93" s="513">
        <v>0</v>
      </c>
      <c r="Z93" s="513">
        <v>0</v>
      </c>
      <c r="AA93" s="513">
        <v>0</v>
      </c>
      <c r="AB93" s="513">
        <v>0</v>
      </c>
      <c r="AC93" s="513">
        <v>58</v>
      </c>
      <c r="AD93" s="513">
        <v>58</v>
      </c>
      <c r="AE93" s="513">
        <v>0</v>
      </c>
      <c r="AF93" s="513">
        <v>0</v>
      </c>
      <c r="AG93" s="513">
        <v>0</v>
      </c>
      <c r="AH93" s="513">
        <f t="shared" si="9"/>
        <v>0</v>
      </c>
      <c r="AI93" s="513">
        <v>0</v>
      </c>
      <c r="AJ93" s="513">
        <v>0</v>
      </c>
      <c r="AK93" s="513">
        <f t="shared" si="10"/>
        <v>58</v>
      </c>
      <c r="AL93" s="513">
        <f t="shared" si="11"/>
        <v>58</v>
      </c>
      <c r="AM93" s="513">
        <v>0</v>
      </c>
      <c r="AN93" s="513">
        <v>0</v>
      </c>
      <c r="AO93" s="513">
        <v>0</v>
      </c>
      <c r="AP93" s="513">
        <v>0</v>
      </c>
      <c r="AQ93" s="513">
        <v>0</v>
      </c>
      <c r="AR93" s="513">
        <v>0</v>
      </c>
      <c r="AS93" s="513">
        <v>0</v>
      </c>
      <c r="AT93" s="513">
        <v>0</v>
      </c>
      <c r="AU93" s="513">
        <v>0</v>
      </c>
      <c r="AV93" s="513">
        <v>0</v>
      </c>
      <c r="AW93" s="513">
        <v>0</v>
      </c>
      <c r="AX93" s="513">
        <v>0</v>
      </c>
      <c r="AY93" s="513">
        <v>0</v>
      </c>
      <c r="AZ93" s="513">
        <v>0</v>
      </c>
      <c r="BA93" s="513">
        <v>0</v>
      </c>
      <c r="BB93" s="513">
        <v>0</v>
      </c>
      <c r="BC93" s="513">
        <v>1919.845</v>
      </c>
      <c r="BD93" s="513">
        <v>1919.845</v>
      </c>
      <c r="BE93" s="513">
        <v>0</v>
      </c>
      <c r="BF93" s="513">
        <v>0</v>
      </c>
      <c r="BG93" s="513">
        <v>0</v>
      </c>
      <c r="BH93" s="513">
        <v>0</v>
      </c>
      <c r="BI93" s="513">
        <v>0</v>
      </c>
      <c r="BJ93" s="513">
        <v>0</v>
      </c>
      <c r="BK93" s="241">
        <f t="shared" si="12"/>
        <v>1919.845</v>
      </c>
      <c r="BL93" s="22">
        <f t="shared" si="13"/>
        <v>1919.845</v>
      </c>
      <c r="BM93" s="519">
        <f t="shared" si="14"/>
        <v>0.15358759999999999</v>
      </c>
      <c r="BN93" s="520">
        <v>0</v>
      </c>
      <c r="BO93" s="520">
        <v>0</v>
      </c>
      <c r="BP93" s="520">
        <v>0</v>
      </c>
      <c r="BQ93" s="520">
        <v>0</v>
      </c>
      <c r="BR93" s="520">
        <v>0</v>
      </c>
      <c r="BS93" s="520">
        <v>0</v>
      </c>
      <c r="BT93" s="520">
        <v>0</v>
      </c>
      <c r="BU93" s="520">
        <v>0</v>
      </c>
      <c r="BV93" s="520">
        <v>0</v>
      </c>
      <c r="BW93" s="520">
        <v>0</v>
      </c>
      <c r="BX93" s="520">
        <v>0</v>
      </c>
      <c r="BY93" s="520">
        <v>0</v>
      </c>
      <c r="BZ93" s="520">
        <v>0</v>
      </c>
      <c r="CA93" s="520">
        <v>0</v>
      </c>
      <c r="CB93" s="520">
        <v>0</v>
      </c>
      <c r="CC93" s="520">
        <v>0</v>
      </c>
      <c r="CD93" s="520">
        <v>2253590.8547999999</v>
      </c>
      <c r="CE93" s="520">
        <v>2253590.8547999999</v>
      </c>
      <c r="CF93" s="520">
        <v>0</v>
      </c>
      <c r="CG93" s="520">
        <v>0</v>
      </c>
      <c r="CH93" s="520">
        <v>0</v>
      </c>
      <c r="CI93" s="520">
        <v>0</v>
      </c>
      <c r="CJ93" s="520">
        <v>0</v>
      </c>
      <c r="CK93" s="520">
        <v>0</v>
      </c>
      <c r="CL93" s="520">
        <f t="shared" si="15"/>
        <v>2253590.8547999999</v>
      </c>
      <c r="CM93" s="521">
        <f t="shared" si="16"/>
        <v>2253590.8547999999</v>
      </c>
      <c r="CN93" s="522">
        <v>32482080</v>
      </c>
      <c r="CO93" s="522">
        <v>32482080</v>
      </c>
      <c r="CP93" s="522">
        <v>43800000</v>
      </c>
      <c r="CQ93" s="243" t="s">
        <v>874</v>
      </c>
      <c r="CR93" s="103">
        <v>9.27</v>
      </c>
      <c r="CS93" s="523">
        <v>9.27</v>
      </c>
      <c r="CT93" s="104">
        <v>12.5</v>
      </c>
      <c r="CU93" s="524"/>
      <c r="CV93" s="524"/>
      <c r="CW93" s="524"/>
      <c r="CX93" s="525"/>
      <c r="CY93" s="526">
        <v>58.744274347870579</v>
      </c>
      <c r="CZ93" s="527">
        <v>35.328436942781266</v>
      </c>
      <c r="DA93" s="528">
        <v>0.63596515011960519</v>
      </c>
      <c r="DB93" s="529">
        <v>0.53866413931320467</v>
      </c>
      <c r="DC93" s="530" t="s">
        <v>2335</v>
      </c>
      <c r="DD93" s="225"/>
      <c r="DE93" s="524"/>
      <c r="DF93" s="524"/>
      <c r="DG93" s="531"/>
      <c r="DH93" s="532"/>
      <c r="DI93" s="64">
        <v>49479</v>
      </c>
      <c r="DJ93" s="64">
        <v>24079</v>
      </c>
      <c r="DK93" s="64">
        <v>26997</v>
      </c>
      <c r="DL93" s="534">
        <f t="shared" si="17"/>
        <v>33518.333333333336</v>
      </c>
    </row>
    <row r="94" spans="1:116" ht="43.5" customHeight="1" x14ac:dyDescent="0.25">
      <c r="A94" s="356" t="s">
        <v>7</v>
      </c>
      <c r="B94" s="65" t="s">
        <v>96</v>
      </c>
      <c r="C94" s="65" t="s">
        <v>175</v>
      </c>
      <c r="D94" s="64" t="s">
        <v>2351</v>
      </c>
      <c r="E94" s="64" t="s">
        <v>177</v>
      </c>
      <c r="F94" s="64" t="s">
        <v>963</v>
      </c>
      <c r="G94" s="18" t="s">
        <v>177</v>
      </c>
      <c r="H94" s="35" t="s">
        <v>860</v>
      </c>
      <c r="I94" s="28" t="s">
        <v>2287</v>
      </c>
      <c r="J94" s="498">
        <v>2.9397751946705037</v>
      </c>
      <c r="K94" s="498">
        <v>4.4945075664090002</v>
      </c>
      <c r="L94" s="499">
        <v>502.3</v>
      </c>
      <c r="M94" s="512">
        <v>0</v>
      </c>
      <c r="N94" s="513">
        <v>0</v>
      </c>
      <c r="O94" s="513">
        <v>0</v>
      </c>
      <c r="P94" s="513">
        <v>0</v>
      </c>
      <c r="Q94" s="513">
        <v>0</v>
      </c>
      <c r="R94" s="513">
        <v>0</v>
      </c>
      <c r="S94" s="513">
        <v>0</v>
      </c>
      <c r="T94" s="513">
        <v>0</v>
      </c>
      <c r="U94" s="513">
        <v>0</v>
      </c>
      <c r="V94" s="513">
        <v>0</v>
      </c>
      <c r="W94" s="513">
        <v>0</v>
      </c>
      <c r="X94" s="513">
        <v>0</v>
      </c>
      <c r="Y94" s="513">
        <v>0</v>
      </c>
      <c r="Z94" s="513">
        <v>0</v>
      </c>
      <c r="AA94" s="513">
        <v>0</v>
      </c>
      <c r="AB94" s="513">
        <v>0</v>
      </c>
      <c r="AC94" s="513">
        <v>3</v>
      </c>
      <c r="AD94" s="513">
        <v>3</v>
      </c>
      <c r="AE94" s="513">
        <v>0</v>
      </c>
      <c r="AF94" s="513">
        <v>0</v>
      </c>
      <c r="AG94" s="513">
        <v>0</v>
      </c>
      <c r="AH94" s="513">
        <f t="shared" si="9"/>
        <v>0</v>
      </c>
      <c r="AI94" s="513">
        <v>0</v>
      </c>
      <c r="AJ94" s="513">
        <v>0</v>
      </c>
      <c r="AK94" s="513">
        <f t="shared" si="10"/>
        <v>3</v>
      </c>
      <c r="AL94" s="513">
        <f t="shared" si="11"/>
        <v>3</v>
      </c>
      <c r="AM94" s="513">
        <v>0</v>
      </c>
      <c r="AN94" s="513">
        <v>0</v>
      </c>
      <c r="AO94" s="513">
        <v>0</v>
      </c>
      <c r="AP94" s="513">
        <v>0</v>
      </c>
      <c r="AQ94" s="513">
        <v>0</v>
      </c>
      <c r="AR94" s="513">
        <v>0</v>
      </c>
      <c r="AS94" s="513">
        <v>0</v>
      </c>
      <c r="AT94" s="513">
        <v>0</v>
      </c>
      <c r="AU94" s="513">
        <v>0</v>
      </c>
      <c r="AV94" s="513">
        <v>0</v>
      </c>
      <c r="AW94" s="513">
        <v>0</v>
      </c>
      <c r="AX94" s="513">
        <v>0</v>
      </c>
      <c r="AY94" s="513">
        <v>0</v>
      </c>
      <c r="AZ94" s="513">
        <v>0</v>
      </c>
      <c r="BA94" s="513">
        <v>0</v>
      </c>
      <c r="BB94" s="513">
        <v>0</v>
      </c>
      <c r="BC94" s="513">
        <v>36.25</v>
      </c>
      <c r="BD94" s="513">
        <v>36.25</v>
      </c>
      <c r="BE94" s="513">
        <v>0</v>
      </c>
      <c r="BF94" s="513">
        <v>0</v>
      </c>
      <c r="BG94" s="513">
        <v>0</v>
      </c>
      <c r="BH94" s="513">
        <v>0</v>
      </c>
      <c r="BI94" s="513">
        <v>0</v>
      </c>
      <c r="BJ94" s="513">
        <v>0</v>
      </c>
      <c r="BK94" s="241">
        <f t="shared" si="12"/>
        <v>36.25</v>
      </c>
      <c r="BL94" s="22">
        <f t="shared" si="13"/>
        <v>36.25</v>
      </c>
      <c r="BM94" s="519">
        <f t="shared" si="14"/>
        <v>1.9385026737967912E-2</v>
      </c>
      <c r="BN94" s="520">
        <v>0</v>
      </c>
      <c r="BO94" s="520">
        <v>0</v>
      </c>
      <c r="BP94" s="520">
        <v>0</v>
      </c>
      <c r="BQ94" s="520">
        <v>0</v>
      </c>
      <c r="BR94" s="520">
        <v>0</v>
      </c>
      <c r="BS94" s="520">
        <v>0</v>
      </c>
      <c r="BT94" s="520">
        <v>0</v>
      </c>
      <c r="BU94" s="520">
        <v>0</v>
      </c>
      <c r="BV94" s="520">
        <v>0</v>
      </c>
      <c r="BW94" s="520">
        <v>0</v>
      </c>
      <c r="BX94" s="520">
        <v>0</v>
      </c>
      <c r="BY94" s="520">
        <v>0</v>
      </c>
      <c r="BZ94" s="520">
        <v>0</v>
      </c>
      <c r="CA94" s="520">
        <v>0</v>
      </c>
      <c r="CB94" s="520">
        <v>0</v>
      </c>
      <c r="CC94" s="520">
        <v>0</v>
      </c>
      <c r="CD94" s="520">
        <v>42551.700000000004</v>
      </c>
      <c r="CE94" s="520">
        <v>42551.700000000004</v>
      </c>
      <c r="CF94" s="520">
        <v>0</v>
      </c>
      <c r="CG94" s="520">
        <v>0</v>
      </c>
      <c r="CH94" s="520">
        <v>0</v>
      </c>
      <c r="CI94" s="520">
        <v>0</v>
      </c>
      <c r="CJ94" s="520">
        <v>0</v>
      </c>
      <c r="CK94" s="520">
        <v>0</v>
      </c>
      <c r="CL94" s="520">
        <f t="shared" si="15"/>
        <v>42551.700000000004</v>
      </c>
      <c r="CM94" s="521">
        <f t="shared" si="16"/>
        <v>42551.700000000004</v>
      </c>
      <c r="CN94" s="522">
        <v>8474459.7495599985</v>
      </c>
      <c r="CO94" s="522">
        <v>8474459.7495599985</v>
      </c>
      <c r="CP94" s="522">
        <v>9055565.5609583985</v>
      </c>
      <c r="CQ94" s="243" t="s">
        <v>874</v>
      </c>
      <c r="CR94" s="103">
        <v>1.75</v>
      </c>
      <c r="CS94" s="523">
        <v>1.75</v>
      </c>
      <c r="CT94" s="104">
        <v>1.87</v>
      </c>
      <c r="CU94" s="524"/>
      <c r="CV94" s="524"/>
      <c r="CW94" s="524"/>
      <c r="CX94" s="525"/>
      <c r="CY94" s="526">
        <v>64.456899468816502</v>
      </c>
      <c r="CZ94" s="527">
        <v>154.43568593156436</v>
      </c>
      <c r="DA94" s="528">
        <v>0.41315398181821639</v>
      </c>
      <c r="DB94" s="529">
        <v>0.39110616523890002</v>
      </c>
      <c r="DC94" s="530" t="s">
        <v>2285</v>
      </c>
      <c r="DD94" s="225"/>
      <c r="DE94" s="524"/>
      <c r="DF94" s="524"/>
      <c r="DG94" s="531"/>
      <c r="DH94" s="532"/>
      <c r="DI94" s="64">
        <v>0</v>
      </c>
      <c r="DJ94" s="64">
        <v>60208</v>
      </c>
      <c r="DK94" s="64">
        <v>0</v>
      </c>
      <c r="DL94" s="534">
        <f t="shared" si="17"/>
        <v>20069.333333333332</v>
      </c>
    </row>
    <row r="95" spans="1:116" ht="43.5" customHeight="1" x14ac:dyDescent="0.25">
      <c r="A95" s="356" t="s">
        <v>7</v>
      </c>
      <c r="B95" s="65" t="s">
        <v>96</v>
      </c>
      <c r="C95" s="65" t="s">
        <v>175</v>
      </c>
      <c r="D95" s="64" t="s">
        <v>2351</v>
      </c>
      <c r="E95" s="64" t="s">
        <v>177</v>
      </c>
      <c r="F95" s="64" t="s">
        <v>225</v>
      </c>
      <c r="G95" s="18" t="s">
        <v>177</v>
      </c>
      <c r="H95" s="35" t="s">
        <v>866</v>
      </c>
      <c r="I95" s="28" t="s">
        <v>2287</v>
      </c>
      <c r="J95" s="498">
        <v>2.9109538692325576</v>
      </c>
      <c r="K95" s="498">
        <v>7.9446969531720004</v>
      </c>
      <c r="L95" s="499">
        <v>864.2</v>
      </c>
      <c r="M95" s="512">
        <v>0</v>
      </c>
      <c r="N95" s="513">
        <v>0</v>
      </c>
      <c r="O95" s="513">
        <v>0</v>
      </c>
      <c r="P95" s="513">
        <v>0</v>
      </c>
      <c r="Q95" s="513">
        <v>0</v>
      </c>
      <c r="R95" s="513">
        <v>0</v>
      </c>
      <c r="S95" s="513">
        <v>0</v>
      </c>
      <c r="T95" s="513">
        <v>0</v>
      </c>
      <c r="U95" s="513">
        <v>0</v>
      </c>
      <c r="V95" s="513">
        <v>0</v>
      </c>
      <c r="W95" s="513">
        <v>0</v>
      </c>
      <c r="X95" s="513">
        <v>0</v>
      </c>
      <c r="Y95" s="513">
        <v>0</v>
      </c>
      <c r="Z95" s="513">
        <v>0</v>
      </c>
      <c r="AA95" s="513">
        <v>0</v>
      </c>
      <c r="AB95" s="513">
        <v>0</v>
      </c>
      <c r="AC95" s="513">
        <v>20</v>
      </c>
      <c r="AD95" s="513">
        <v>20</v>
      </c>
      <c r="AE95" s="513">
        <v>0</v>
      </c>
      <c r="AF95" s="513">
        <v>0</v>
      </c>
      <c r="AG95" s="513">
        <v>0</v>
      </c>
      <c r="AH95" s="513">
        <f t="shared" si="9"/>
        <v>0</v>
      </c>
      <c r="AI95" s="513">
        <v>0</v>
      </c>
      <c r="AJ95" s="513">
        <v>0</v>
      </c>
      <c r="AK95" s="513">
        <f t="shared" si="10"/>
        <v>20</v>
      </c>
      <c r="AL95" s="513">
        <f t="shared" si="11"/>
        <v>20</v>
      </c>
      <c r="AM95" s="513">
        <v>0</v>
      </c>
      <c r="AN95" s="513">
        <v>0</v>
      </c>
      <c r="AO95" s="513">
        <v>0</v>
      </c>
      <c r="AP95" s="513">
        <v>0</v>
      </c>
      <c r="AQ95" s="513">
        <v>0</v>
      </c>
      <c r="AR95" s="513">
        <v>0</v>
      </c>
      <c r="AS95" s="513">
        <v>0</v>
      </c>
      <c r="AT95" s="513">
        <v>0</v>
      </c>
      <c r="AU95" s="513">
        <v>0</v>
      </c>
      <c r="AV95" s="513">
        <v>0</v>
      </c>
      <c r="AW95" s="513">
        <v>0</v>
      </c>
      <c r="AX95" s="513">
        <v>0</v>
      </c>
      <c r="AY95" s="513">
        <v>0</v>
      </c>
      <c r="AZ95" s="513">
        <v>0</v>
      </c>
      <c r="BA95" s="513">
        <v>0</v>
      </c>
      <c r="BB95" s="513">
        <v>0</v>
      </c>
      <c r="BC95" s="513">
        <v>122.61</v>
      </c>
      <c r="BD95" s="513">
        <v>122.61</v>
      </c>
      <c r="BE95" s="513">
        <v>0</v>
      </c>
      <c r="BF95" s="513">
        <v>0</v>
      </c>
      <c r="BG95" s="513">
        <v>0</v>
      </c>
      <c r="BH95" s="513">
        <v>0</v>
      </c>
      <c r="BI95" s="513">
        <v>0</v>
      </c>
      <c r="BJ95" s="513">
        <v>0</v>
      </c>
      <c r="BK95" s="241">
        <f t="shared" si="12"/>
        <v>122.61</v>
      </c>
      <c r="BL95" s="22">
        <f t="shared" si="13"/>
        <v>122.61</v>
      </c>
      <c r="BM95" s="519">
        <f t="shared" si="14"/>
        <v>5.6502304147465439E-2</v>
      </c>
      <c r="BN95" s="520">
        <v>0</v>
      </c>
      <c r="BO95" s="520">
        <v>0</v>
      </c>
      <c r="BP95" s="520">
        <v>0</v>
      </c>
      <c r="BQ95" s="520">
        <v>0</v>
      </c>
      <c r="BR95" s="520">
        <v>0</v>
      </c>
      <c r="BS95" s="520">
        <v>0</v>
      </c>
      <c r="BT95" s="520">
        <v>0</v>
      </c>
      <c r="BU95" s="520">
        <v>0</v>
      </c>
      <c r="BV95" s="520">
        <v>0</v>
      </c>
      <c r="BW95" s="520">
        <v>0</v>
      </c>
      <c r="BX95" s="520">
        <v>0</v>
      </c>
      <c r="BY95" s="520">
        <v>0</v>
      </c>
      <c r="BZ95" s="520">
        <v>0</v>
      </c>
      <c r="CA95" s="520">
        <v>0</v>
      </c>
      <c r="CB95" s="520">
        <v>0</v>
      </c>
      <c r="CC95" s="520">
        <v>0</v>
      </c>
      <c r="CD95" s="520">
        <v>143924.52240000002</v>
      </c>
      <c r="CE95" s="520">
        <v>143924.52240000002</v>
      </c>
      <c r="CF95" s="520">
        <v>0</v>
      </c>
      <c r="CG95" s="520">
        <v>0</v>
      </c>
      <c r="CH95" s="520">
        <v>0</v>
      </c>
      <c r="CI95" s="520">
        <v>0</v>
      </c>
      <c r="CJ95" s="520">
        <v>0</v>
      </c>
      <c r="CK95" s="520">
        <v>0</v>
      </c>
      <c r="CL95" s="520">
        <f t="shared" si="15"/>
        <v>143924.52240000002</v>
      </c>
      <c r="CM95" s="521">
        <f t="shared" si="16"/>
        <v>143924.52240000002</v>
      </c>
      <c r="CN95" s="522">
        <v>6215628.1531908</v>
      </c>
      <c r="CO95" s="522">
        <v>6215628.1531908</v>
      </c>
      <c r="CP95" s="522">
        <v>9052290.6660564002</v>
      </c>
      <c r="CQ95" s="243" t="s">
        <v>874</v>
      </c>
      <c r="CR95" s="103">
        <v>1.49</v>
      </c>
      <c r="CS95" s="523">
        <v>1.49</v>
      </c>
      <c r="CT95" s="104">
        <v>2.17</v>
      </c>
      <c r="CU95" s="524"/>
      <c r="CV95" s="524"/>
      <c r="CW95" s="524"/>
      <c r="CX95" s="525"/>
      <c r="CY95" s="526">
        <v>133.78280547440005</v>
      </c>
      <c r="CZ95" s="527">
        <v>124.77047042796455</v>
      </c>
      <c r="DA95" s="528">
        <v>0.39205813730746225</v>
      </c>
      <c r="DB95" s="529">
        <v>0.39155859103550128</v>
      </c>
      <c r="DC95" s="530" t="s">
        <v>2312</v>
      </c>
      <c r="DD95" s="225"/>
      <c r="DE95" s="524"/>
      <c r="DF95" s="524"/>
      <c r="DG95" s="531"/>
      <c r="DH95" s="532"/>
      <c r="DI95" s="64">
        <v>126030</v>
      </c>
      <c r="DJ95" s="64">
        <v>64685</v>
      </c>
      <c r="DK95" s="64">
        <v>0</v>
      </c>
      <c r="DL95" s="534">
        <f t="shared" si="17"/>
        <v>63571.666666666664</v>
      </c>
    </row>
    <row r="96" spans="1:116" ht="43.5" customHeight="1" x14ac:dyDescent="0.25">
      <c r="A96" s="356" t="s">
        <v>7</v>
      </c>
      <c r="B96" s="65" t="s">
        <v>96</v>
      </c>
      <c r="C96" s="65" t="s">
        <v>175</v>
      </c>
      <c r="D96" s="64" t="s">
        <v>2351</v>
      </c>
      <c r="E96" s="64" t="s">
        <v>177</v>
      </c>
      <c r="F96" s="64" t="s">
        <v>226</v>
      </c>
      <c r="G96" s="18" t="s">
        <v>177</v>
      </c>
      <c r="H96" s="35" t="s">
        <v>866</v>
      </c>
      <c r="I96" s="28" t="s">
        <v>2287</v>
      </c>
      <c r="J96" s="498">
        <v>2.9397751946705037</v>
      </c>
      <c r="K96" s="498">
        <v>8.5051136186730005</v>
      </c>
      <c r="L96" s="499">
        <v>1248.2</v>
      </c>
      <c r="M96" s="512">
        <v>0</v>
      </c>
      <c r="N96" s="513">
        <v>0</v>
      </c>
      <c r="O96" s="513">
        <v>0</v>
      </c>
      <c r="P96" s="513">
        <v>0</v>
      </c>
      <c r="Q96" s="513">
        <v>0</v>
      </c>
      <c r="R96" s="513">
        <v>0</v>
      </c>
      <c r="S96" s="513">
        <v>0</v>
      </c>
      <c r="T96" s="513">
        <v>0</v>
      </c>
      <c r="U96" s="513">
        <v>0</v>
      </c>
      <c r="V96" s="513">
        <v>0</v>
      </c>
      <c r="W96" s="513">
        <v>0</v>
      </c>
      <c r="X96" s="513">
        <v>0</v>
      </c>
      <c r="Y96" s="513">
        <v>0</v>
      </c>
      <c r="Z96" s="513">
        <v>0</v>
      </c>
      <c r="AA96" s="513">
        <v>0</v>
      </c>
      <c r="AB96" s="513">
        <v>0</v>
      </c>
      <c r="AC96" s="513">
        <v>18</v>
      </c>
      <c r="AD96" s="513">
        <v>18</v>
      </c>
      <c r="AE96" s="513">
        <v>0</v>
      </c>
      <c r="AF96" s="513">
        <v>0</v>
      </c>
      <c r="AG96" s="513">
        <v>0</v>
      </c>
      <c r="AH96" s="513">
        <f t="shared" si="9"/>
        <v>0</v>
      </c>
      <c r="AI96" s="513">
        <v>0</v>
      </c>
      <c r="AJ96" s="513">
        <v>0</v>
      </c>
      <c r="AK96" s="513">
        <f t="shared" si="10"/>
        <v>18</v>
      </c>
      <c r="AL96" s="513">
        <f t="shared" si="11"/>
        <v>18</v>
      </c>
      <c r="AM96" s="513">
        <v>0</v>
      </c>
      <c r="AN96" s="513">
        <v>0</v>
      </c>
      <c r="AO96" s="513">
        <v>0</v>
      </c>
      <c r="AP96" s="513">
        <v>0</v>
      </c>
      <c r="AQ96" s="513">
        <v>0</v>
      </c>
      <c r="AR96" s="513">
        <v>0</v>
      </c>
      <c r="AS96" s="513">
        <v>0</v>
      </c>
      <c r="AT96" s="513">
        <v>0</v>
      </c>
      <c r="AU96" s="513">
        <v>0</v>
      </c>
      <c r="AV96" s="513">
        <v>0</v>
      </c>
      <c r="AW96" s="513">
        <v>0</v>
      </c>
      <c r="AX96" s="513">
        <v>0</v>
      </c>
      <c r="AY96" s="513">
        <v>0</v>
      </c>
      <c r="AZ96" s="513">
        <v>0</v>
      </c>
      <c r="BA96" s="513">
        <v>0</v>
      </c>
      <c r="BB96" s="513">
        <v>0</v>
      </c>
      <c r="BC96" s="513">
        <v>82.34</v>
      </c>
      <c r="BD96" s="513">
        <v>82.34</v>
      </c>
      <c r="BE96" s="513">
        <v>0</v>
      </c>
      <c r="BF96" s="513">
        <v>0</v>
      </c>
      <c r="BG96" s="513">
        <v>0</v>
      </c>
      <c r="BH96" s="513">
        <v>0</v>
      </c>
      <c r="BI96" s="513">
        <v>0</v>
      </c>
      <c r="BJ96" s="513">
        <v>0</v>
      </c>
      <c r="BK96" s="241">
        <f t="shared" si="12"/>
        <v>82.34</v>
      </c>
      <c r="BL96" s="22">
        <f t="shared" si="13"/>
        <v>82.34</v>
      </c>
      <c r="BM96" s="519">
        <f t="shared" si="14"/>
        <v>3.4596638655462184E-2</v>
      </c>
      <c r="BN96" s="520">
        <v>0</v>
      </c>
      <c r="BO96" s="520">
        <v>0</v>
      </c>
      <c r="BP96" s="520">
        <v>0</v>
      </c>
      <c r="BQ96" s="520">
        <v>0</v>
      </c>
      <c r="BR96" s="520">
        <v>0</v>
      </c>
      <c r="BS96" s="520">
        <v>0</v>
      </c>
      <c r="BT96" s="520">
        <v>0</v>
      </c>
      <c r="BU96" s="520">
        <v>0</v>
      </c>
      <c r="BV96" s="520">
        <v>0</v>
      </c>
      <c r="BW96" s="520">
        <v>0</v>
      </c>
      <c r="BX96" s="520">
        <v>0</v>
      </c>
      <c r="BY96" s="520">
        <v>0</v>
      </c>
      <c r="BZ96" s="520">
        <v>0</v>
      </c>
      <c r="CA96" s="520">
        <v>0</v>
      </c>
      <c r="CB96" s="520">
        <v>0</v>
      </c>
      <c r="CC96" s="520">
        <v>0</v>
      </c>
      <c r="CD96" s="520">
        <v>96653.985600000015</v>
      </c>
      <c r="CE96" s="520">
        <v>96653.985600000015</v>
      </c>
      <c r="CF96" s="520">
        <v>0</v>
      </c>
      <c r="CG96" s="520">
        <v>0</v>
      </c>
      <c r="CH96" s="520">
        <v>0</v>
      </c>
      <c r="CI96" s="520">
        <v>0</v>
      </c>
      <c r="CJ96" s="520">
        <v>0</v>
      </c>
      <c r="CK96" s="520">
        <v>0</v>
      </c>
      <c r="CL96" s="520">
        <f t="shared" si="15"/>
        <v>96653.985600000015</v>
      </c>
      <c r="CM96" s="521">
        <f t="shared" si="16"/>
        <v>96653.985600000015</v>
      </c>
      <c r="CN96" s="522">
        <v>10588553.288636399</v>
      </c>
      <c r="CO96" s="522">
        <v>10588553.288636399</v>
      </c>
      <c r="CP96" s="522">
        <v>10909418.539807199</v>
      </c>
      <c r="CQ96" s="243" t="s">
        <v>874</v>
      </c>
      <c r="CR96" s="103">
        <v>2.31</v>
      </c>
      <c r="CS96" s="523">
        <v>2.31</v>
      </c>
      <c r="CT96" s="104">
        <v>2.38</v>
      </c>
      <c r="CU96" s="524"/>
      <c r="CV96" s="524"/>
      <c r="CW96" s="524"/>
      <c r="CX96" s="525"/>
      <c r="CY96" s="526">
        <v>151.84843275890276</v>
      </c>
      <c r="CZ96" s="527">
        <v>85.714721773124097</v>
      </c>
      <c r="DA96" s="528">
        <v>0.65018471427642777</v>
      </c>
      <c r="DB96" s="529">
        <v>0.60033165776605857</v>
      </c>
      <c r="DC96" s="530" t="s">
        <v>2298</v>
      </c>
      <c r="DD96" s="225"/>
      <c r="DE96" s="524"/>
      <c r="DF96" s="524"/>
      <c r="DG96" s="531"/>
      <c r="DH96" s="532"/>
      <c r="DI96" s="64">
        <v>0</v>
      </c>
      <c r="DJ96" s="64">
        <v>0</v>
      </c>
      <c r="DK96" s="64">
        <v>76189</v>
      </c>
      <c r="DL96" s="534">
        <f t="shared" si="17"/>
        <v>25396.333333333332</v>
      </c>
    </row>
    <row r="97" spans="1:116" ht="43.5" customHeight="1" x14ac:dyDescent="0.25">
      <c r="A97" s="356" t="s">
        <v>7</v>
      </c>
      <c r="B97" s="65" t="s">
        <v>96</v>
      </c>
      <c r="C97" s="65" t="s">
        <v>175</v>
      </c>
      <c r="D97" s="64" t="s">
        <v>2351</v>
      </c>
      <c r="E97" s="64" t="s">
        <v>177</v>
      </c>
      <c r="F97" s="64" t="s">
        <v>964</v>
      </c>
      <c r="G97" s="18" t="s">
        <v>177</v>
      </c>
      <c r="H97" s="35" t="s">
        <v>866</v>
      </c>
      <c r="I97" s="28" t="s">
        <v>2287</v>
      </c>
      <c r="J97" s="498">
        <v>2.9397751946705037</v>
      </c>
      <c r="K97" s="498">
        <v>5.3420454434340003</v>
      </c>
      <c r="L97" s="499">
        <v>787.6</v>
      </c>
      <c r="M97" s="512">
        <v>0</v>
      </c>
      <c r="N97" s="513">
        <v>0</v>
      </c>
      <c r="O97" s="513">
        <v>0</v>
      </c>
      <c r="P97" s="513">
        <v>0</v>
      </c>
      <c r="Q97" s="513">
        <v>0</v>
      </c>
      <c r="R97" s="513">
        <v>0</v>
      </c>
      <c r="S97" s="513">
        <v>0</v>
      </c>
      <c r="T97" s="513">
        <v>0</v>
      </c>
      <c r="U97" s="513">
        <v>0</v>
      </c>
      <c r="V97" s="513">
        <v>0</v>
      </c>
      <c r="W97" s="513">
        <v>0</v>
      </c>
      <c r="X97" s="513">
        <v>0</v>
      </c>
      <c r="Y97" s="513">
        <v>0</v>
      </c>
      <c r="Z97" s="513">
        <v>0</v>
      </c>
      <c r="AA97" s="513">
        <v>0</v>
      </c>
      <c r="AB97" s="513">
        <v>0</v>
      </c>
      <c r="AC97" s="513">
        <v>9</v>
      </c>
      <c r="AD97" s="513">
        <v>9</v>
      </c>
      <c r="AE97" s="513">
        <v>0</v>
      </c>
      <c r="AF97" s="513">
        <v>0</v>
      </c>
      <c r="AG97" s="513">
        <v>0</v>
      </c>
      <c r="AH97" s="513">
        <f t="shared" si="9"/>
        <v>0</v>
      </c>
      <c r="AI97" s="513">
        <v>0</v>
      </c>
      <c r="AJ97" s="513">
        <v>0</v>
      </c>
      <c r="AK97" s="513">
        <f t="shared" si="10"/>
        <v>9</v>
      </c>
      <c r="AL97" s="513">
        <f t="shared" si="11"/>
        <v>9</v>
      </c>
      <c r="AM97" s="513">
        <v>0</v>
      </c>
      <c r="AN97" s="513">
        <v>0</v>
      </c>
      <c r="AO97" s="513">
        <v>0</v>
      </c>
      <c r="AP97" s="513">
        <v>0</v>
      </c>
      <c r="AQ97" s="513">
        <v>0</v>
      </c>
      <c r="AR97" s="513">
        <v>0</v>
      </c>
      <c r="AS97" s="513">
        <v>0</v>
      </c>
      <c r="AT97" s="513">
        <v>0</v>
      </c>
      <c r="AU97" s="513">
        <v>0</v>
      </c>
      <c r="AV97" s="513">
        <v>0</v>
      </c>
      <c r="AW97" s="513">
        <v>0</v>
      </c>
      <c r="AX97" s="513">
        <v>0</v>
      </c>
      <c r="AY97" s="513">
        <v>0</v>
      </c>
      <c r="AZ97" s="513">
        <v>0</v>
      </c>
      <c r="BA97" s="513">
        <v>0</v>
      </c>
      <c r="BB97" s="513">
        <v>0</v>
      </c>
      <c r="BC97" s="513">
        <v>45.58</v>
      </c>
      <c r="BD97" s="513">
        <v>45.58</v>
      </c>
      <c r="BE97" s="513">
        <v>0</v>
      </c>
      <c r="BF97" s="513">
        <v>0</v>
      </c>
      <c r="BG97" s="513">
        <v>0</v>
      </c>
      <c r="BH97" s="513">
        <v>0</v>
      </c>
      <c r="BI97" s="513">
        <v>0</v>
      </c>
      <c r="BJ97" s="513">
        <v>0</v>
      </c>
      <c r="BK97" s="241">
        <f t="shared" si="12"/>
        <v>45.58</v>
      </c>
      <c r="BL97" s="22">
        <f t="shared" si="13"/>
        <v>45.58</v>
      </c>
      <c r="BM97" s="519">
        <f t="shared" si="14"/>
        <v>2.1101851851851847E-2</v>
      </c>
      <c r="BN97" s="520">
        <v>0</v>
      </c>
      <c r="BO97" s="520">
        <v>0</v>
      </c>
      <c r="BP97" s="520">
        <v>0</v>
      </c>
      <c r="BQ97" s="520">
        <v>0</v>
      </c>
      <c r="BR97" s="520">
        <v>0</v>
      </c>
      <c r="BS97" s="520">
        <v>0</v>
      </c>
      <c r="BT97" s="520">
        <v>0</v>
      </c>
      <c r="BU97" s="520">
        <v>0</v>
      </c>
      <c r="BV97" s="520">
        <v>0</v>
      </c>
      <c r="BW97" s="520">
        <v>0</v>
      </c>
      <c r="BX97" s="520">
        <v>0</v>
      </c>
      <c r="BY97" s="520">
        <v>0</v>
      </c>
      <c r="BZ97" s="520">
        <v>0</v>
      </c>
      <c r="CA97" s="520">
        <v>0</v>
      </c>
      <c r="CB97" s="520">
        <v>0</v>
      </c>
      <c r="CC97" s="520">
        <v>0</v>
      </c>
      <c r="CD97" s="520">
        <v>53503.627200000003</v>
      </c>
      <c r="CE97" s="520">
        <v>53503.627200000003</v>
      </c>
      <c r="CF97" s="520">
        <v>0</v>
      </c>
      <c r="CG97" s="520">
        <v>0</v>
      </c>
      <c r="CH97" s="520">
        <v>0</v>
      </c>
      <c r="CI97" s="520">
        <v>0</v>
      </c>
      <c r="CJ97" s="520">
        <v>0</v>
      </c>
      <c r="CK97" s="520">
        <v>0</v>
      </c>
      <c r="CL97" s="520">
        <f t="shared" si="15"/>
        <v>53503.627200000003</v>
      </c>
      <c r="CM97" s="521">
        <f t="shared" si="16"/>
        <v>53503.627200000003</v>
      </c>
      <c r="CN97" s="522">
        <v>9594884.9680320006</v>
      </c>
      <c r="CO97" s="522">
        <v>9594884.9680320006</v>
      </c>
      <c r="CP97" s="522">
        <v>9963919.0052640028</v>
      </c>
      <c r="CQ97" s="243" t="s">
        <v>874</v>
      </c>
      <c r="CR97" s="103">
        <v>2.08</v>
      </c>
      <c r="CS97" s="523">
        <v>2.08</v>
      </c>
      <c r="CT97" s="104">
        <v>2.16</v>
      </c>
      <c r="CU97" s="524"/>
      <c r="CV97" s="524"/>
      <c r="CW97" s="524"/>
      <c r="CX97" s="525"/>
      <c r="CY97" s="526">
        <v>44.553568709662478</v>
      </c>
      <c r="CZ97" s="527">
        <v>23.649805869517095</v>
      </c>
      <c r="DA97" s="528">
        <v>9.3915303828895236E-2</v>
      </c>
      <c r="DB97" s="529">
        <v>8.5403759138355254E-2</v>
      </c>
      <c r="DC97" s="530" t="s">
        <v>2285</v>
      </c>
      <c r="DD97" s="225"/>
      <c r="DE97" s="524"/>
      <c r="DF97" s="524"/>
      <c r="DG97" s="531"/>
      <c r="DH97" s="532"/>
      <c r="DI97" s="64">
        <v>0</v>
      </c>
      <c r="DJ97" s="64">
        <v>0</v>
      </c>
      <c r="DK97" s="64">
        <v>0</v>
      </c>
      <c r="DL97" s="534">
        <f t="shared" si="17"/>
        <v>0</v>
      </c>
    </row>
    <row r="98" spans="1:116" ht="43.5" customHeight="1" x14ac:dyDescent="0.25">
      <c r="A98" s="356" t="s">
        <v>7</v>
      </c>
      <c r="B98" s="65" t="s">
        <v>96</v>
      </c>
      <c r="C98" s="65" t="s">
        <v>175</v>
      </c>
      <c r="D98" s="64" t="s">
        <v>2351</v>
      </c>
      <c r="E98" s="64" t="s">
        <v>177</v>
      </c>
      <c r="F98" s="64" t="s">
        <v>965</v>
      </c>
      <c r="G98" s="18" t="s">
        <v>177</v>
      </c>
      <c r="H98" s="35" t="s">
        <v>860</v>
      </c>
      <c r="I98" s="28" t="s">
        <v>2287</v>
      </c>
      <c r="J98" s="498">
        <v>2.6443566089315564</v>
      </c>
      <c r="K98" s="498">
        <v>4.6579545357660006</v>
      </c>
      <c r="L98" s="499">
        <v>265.10000000000002</v>
      </c>
      <c r="M98" s="512">
        <v>0</v>
      </c>
      <c r="N98" s="513">
        <v>0</v>
      </c>
      <c r="O98" s="513">
        <v>0</v>
      </c>
      <c r="P98" s="513">
        <v>0</v>
      </c>
      <c r="Q98" s="513">
        <v>0</v>
      </c>
      <c r="R98" s="513">
        <v>0</v>
      </c>
      <c r="S98" s="513">
        <v>0</v>
      </c>
      <c r="T98" s="513">
        <v>0</v>
      </c>
      <c r="U98" s="513">
        <v>0</v>
      </c>
      <c r="V98" s="513">
        <v>0</v>
      </c>
      <c r="W98" s="513">
        <v>0</v>
      </c>
      <c r="X98" s="513">
        <v>0</v>
      </c>
      <c r="Y98" s="513">
        <v>0</v>
      </c>
      <c r="Z98" s="513">
        <v>0</v>
      </c>
      <c r="AA98" s="513">
        <v>0</v>
      </c>
      <c r="AB98" s="513">
        <v>0</v>
      </c>
      <c r="AC98" s="513">
        <v>2</v>
      </c>
      <c r="AD98" s="513">
        <v>2</v>
      </c>
      <c r="AE98" s="513">
        <v>0</v>
      </c>
      <c r="AF98" s="513">
        <v>0</v>
      </c>
      <c r="AG98" s="513">
        <v>0</v>
      </c>
      <c r="AH98" s="513">
        <f t="shared" si="9"/>
        <v>0</v>
      </c>
      <c r="AI98" s="513">
        <v>0</v>
      </c>
      <c r="AJ98" s="513">
        <v>0</v>
      </c>
      <c r="AK98" s="513">
        <f t="shared" si="10"/>
        <v>2</v>
      </c>
      <c r="AL98" s="513">
        <f t="shared" si="11"/>
        <v>2</v>
      </c>
      <c r="AM98" s="513">
        <v>0</v>
      </c>
      <c r="AN98" s="513">
        <v>0</v>
      </c>
      <c r="AO98" s="513">
        <v>0</v>
      </c>
      <c r="AP98" s="513">
        <v>0</v>
      </c>
      <c r="AQ98" s="513">
        <v>0</v>
      </c>
      <c r="AR98" s="513">
        <v>0</v>
      </c>
      <c r="AS98" s="513">
        <v>0</v>
      </c>
      <c r="AT98" s="513">
        <v>0</v>
      </c>
      <c r="AU98" s="513">
        <v>0</v>
      </c>
      <c r="AV98" s="513">
        <v>0</v>
      </c>
      <c r="AW98" s="513">
        <v>0</v>
      </c>
      <c r="AX98" s="513">
        <v>0</v>
      </c>
      <c r="AY98" s="513">
        <v>0</v>
      </c>
      <c r="AZ98" s="513">
        <v>0</v>
      </c>
      <c r="BA98" s="513">
        <v>0</v>
      </c>
      <c r="BB98" s="513">
        <v>0</v>
      </c>
      <c r="BC98" s="513">
        <v>9.67</v>
      </c>
      <c r="BD98" s="513">
        <v>9.67</v>
      </c>
      <c r="BE98" s="513">
        <v>0</v>
      </c>
      <c r="BF98" s="513">
        <v>0</v>
      </c>
      <c r="BG98" s="513">
        <v>0</v>
      </c>
      <c r="BH98" s="513">
        <v>0</v>
      </c>
      <c r="BI98" s="513">
        <v>0</v>
      </c>
      <c r="BJ98" s="513">
        <v>0</v>
      </c>
      <c r="BK98" s="241">
        <f t="shared" si="12"/>
        <v>9.67</v>
      </c>
      <c r="BL98" s="22">
        <f t="shared" si="13"/>
        <v>9.67</v>
      </c>
      <c r="BM98" s="519">
        <f t="shared" si="14"/>
        <v>1.5109375E-2</v>
      </c>
      <c r="BN98" s="520">
        <v>0</v>
      </c>
      <c r="BO98" s="520">
        <v>0</v>
      </c>
      <c r="BP98" s="520">
        <v>0</v>
      </c>
      <c r="BQ98" s="520">
        <v>0</v>
      </c>
      <c r="BR98" s="520">
        <v>0</v>
      </c>
      <c r="BS98" s="520">
        <v>0</v>
      </c>
      <c r="BT98" s="520">
        <v>0</v>
      </c>
      <c r="BU98" s="520">
        <v>0</v>
      </c>
      <c r="BV98" s="520">
        <v>0</v>
      </c>
      <c r="BW98" s="520">
        <v>0</v>
      </c>
      <c r="BX98" s="520">
        <v>0</v>
      </c>
      <c r="BY98" s="520">
        <v>0</v>
      </c>
      <c r="BZ98" s="520">
        <v>0</v>
      </c>
      <c r="CA98" s="520">
        <v>0</v>
      </c>
      <c r="CB98" s="520">
        <v>0</v>
      </c>
      <c r="CC98" s="520">
        <v>0</v>
      </c>
      <c r="CD98" s="520">
        <v>11351.032800000001</v>
      </c>
      <c r="CE98" s="520">
        <v>11351.032800000001</v>
      </c>
      <c r="CF98" s="520">
        <v>0</v>
      </c>
      <c r="CG98" s="520">
        <v>0</v>
      </c>
      <c r="CH98" s="520">
        <v>0</v>
      </c>
      <c r="CI98" s="520">
        <v>0</v>
      </c>
      <c r="CJ98" s="520">
        <v>0</v>
      </c>
      <c r="CK98" s="520">
        <v>0</v>
      </c>
      <c r="CL98" s="520">
        <f t="shared" si="15"/>
        <v>11351.032800000001</v>
      </c>
      <c r="CM98" s="521">
        <f t="shared" si="16"/>
        <v>11351.032800000001</v>
      </c>
      <c r="CN98" s="522">
        <v>2137440</v>
      </c>
      <c r="CO98" s="522">
        <v>2137440</v>
      </c>
      <c r="CP98" s="522">
        <v>2242560</v>
      </c>
      <c r="CQ98" s="243" t="s">
        <v>874</v>
      </c>
      <c r="CR98" s="103">
        <v>0.61</v>
      </c>
      <c r="CS98" s="523">
        <v>0.61</v>
      </c>
      <c r="CT98" s="104">
        <v>0.64</v>
      </c>
      <c r="CU98" s="524"/>
      <c r="CV98" s="524"/>
      <c r="CW98" s="524"/>
      <c r="CX98" s="525"/>
      <c r="CY98" s="526">
        <v>21.179227247621405</v>
      </c>
      <c r="CZ98" s="527">
        <v>21.179729443244394</v>
      </c>
      <c r="DA98" s="528">
        <v>9.5010227637590219E-2</v>
      </c>
      <c r="DB98" s="529">
        <v>9.5014181933834221E-2</v>
      </c>
      <c r="DC98" s="530" t="s">
        <v>2290</v>
      </c>
      <c r="DD98" s="225"/>
      <c r="DE98" s="524"/>
      <c r="DF98" s="524"/>
      <c r="DG98" s="531"/>
      <c r="DH98" s="532"/>
      <c r="DI98" s="64">
        <v>0</v>
      </c>
      <c r="DJ98" s="64">
        <v>0</v>
      </c>
      <c r="DK98" s="64">
        <v>0</v>
      </c>
      <c r="DL98" s="534">
        <f t="shared" si="17"/>
        <v>0</v>
      </c>
    </row>
    <row r="99" spans="1:116" ht="43.5" customHeight="1" x14ac:dyDescent="0.25">
      <c r="A99" s="356" t="s">
        <v>7</v>
      </c>
      <c r="B99" s="65" t="s">
        <v>96</v>
      </c>
      <c r="C99" s="65" t="s">
        <v>175</v>
      </c>
      <c r="D99" s="64" t="s">
        <v>2351</v>
      </c>
      <c r="E99" s="64" t="s">
        <v>177</v>
      </c>
      <c r="F99" s="64" t="s">
        <v>966</v>
      </c>
      <c r="G99" s="18" t="s">
        <v>177</v>
      </c>
      <c r="H99" s="35" t="s">
        <v>860</v>
      </c>
      <c r="I99" s="28" t="s">
        <v>2287</v>
      </c>
      <c r="J99" s="498">
        <v>2.8821325437946119</v>
      </c>
      <c r="K99" s="498">
        <v>4.5649621117170005</v>
      </c>
      <c r="L99" s="499">
        <v>639.20000000000005</v>
      </c>
      <c r="M99" s="512">
        <v>0</v>
      </c>
      <c r="N99" s="513">
        <v>0</v>
      </c>
      <c r="O99" s="513">
        <v>0</v>
      </c>
      <c r="P99" s="513">
        <v>0</v>
      </c>
      <c r="Q99" s="513">
        <v>0</v>
      </c>
      <c r="R99" s="513">
        <v>0</v>
      </c>
      <c r="S99" s="513">
        <v>0</v>
      </c>
      <c r="T99" s="513">
        <v>0</v>
      </c>
      <c r="U99" s="513">
        <v>0</v>
      </c>
      <c r="V99" s="513">
        <v>0</v>
      </c>
      <c r="W99" s="513">
        <v>0</v>
      </c>
      <c r="X99" s="513">
        <v>0</v>
      </c>
      <c r="Y99" s="513">
        <v>0</v>
      </c>
      <c r="Z99" s="513">
        <v>0</v>
      </c>
      <c r="AA99" s="513">
        <v>0</v>
      </c>
      <c r="AB99" s="513">
        <v>0</v>
      </c>
      <c r="AC99" s="513">
        <v>4</v>
      </c>
      <c r="AD99" s="513">
        <v>4</v>
      </c>
      <c r="AE99" s="513">
        <v>0</v>
      </c>
      <c r="AF99" s="513">
        <v>0</v>
      </c>
      <c r="AG99" s="513">
        <v>0</v>
      </c>
      <c r="AH99" s="513">
        <f t="shared" si="9"/>
        <v>0</v>
      </c>
      <c r="AI99" s="513">
        <v>0</v>
      </c>
      <c r="AJ99" s="513">
        <v>0</v>
      </c>
      <c r="AK99" s="513">
        <f t="shared" si="10"/>
        <v>4</v>
      </c>
      <c r="AL99" s="513">
        <f t="shared" si="11"/>
        <v>4</v>
      </c>
      <c r="AM99" s="513">
        <v>0</v>
      </c>
      <c r="AN99" s="513">
        <v>0</v>
      </c>
      <c r="AO99" s="513">
        <v>0</v>
      </c>
      <c r="AP99" s="513">
        <v>0</v>
      </c>
      <c r="AQ99" s="513">
        <v>0</v>
      </c>
      <c r="AR99" s="513">
        <v>0</v>
      </c>
      <c r="AS99" s="513">
        <v>0</v>
      </c>
      <c r="AT99" s="513">
        <v>0</v>
      </c>
      <c r="AU99" s="513">
        <v>0</v>
      </c>
      <c r="AV99" s="513">
        <v>0</v>
      </c>
      <c r="AW99" s="513">
        <v>0</v>
      </c>
      <c r="AX99" s="513">
        <v>0</v>
      </c>
      <c r="AY99" s="513">
        <v>0</v>
      </c>
      <c r="AZ99" s="513">
        <v>0</v>
      </c>
      <c r="BA99" s="513">
        <v>0</v>
      </c>
      <c r="BB99" s="513">
        <v>0</v>
      </c>
      <c r="BC99" s="513">
        <v>17.05</v>
      </c>
      <c r="BD99" s="513">
        <v>17.05</v>
      </c>
      <c r="BE99" s="513">
        <v>0</v>
      </c>
      <c r="BF99" s="513">
        <v>0</v>
      </c>
      <c r="BG99" s="513">
        <v>0</v>
      </c>
      <c r="BH99" s="513">
        <v>0</v>
      </c>
      <c r="BI99" s="513">
        <v>0</v>
      </c>
      <c r="BJ99" s="513">
        <v>0</v>
      </c>
      <c r="BK99" s="241">
        <f t="shared" si="12"/>
        <v>17.05</v>
      </c>
      <c r="BL99" s="22">
        <f t="shared" si="13"/>
        <v>17.05</v>
      </c>
      <c r="BM99" s="519">
        <f t="shared" si="14"/>
        <v>1.2723880597014924E-2</v>
      </c>
      <c r="BN99" s="520">
        <v>0</v>
      </c>
      <c r="BO99" s="520">
        <v>0</v>
      </c>
      <c r="BP99" s="520">
        <v>0</v>
      </c>
      <c r="BQ99" s="520">
        <v>0</v>
      </c>
      <c r="BR99" s="520">
        <v>0</v>
      </c>
      <c r="BS99" s="520">
        <v>0</v>
      </c>
      <c r="BT99" s="520">
        <v>0</v>
      </c>
      <c r="BU99" s="520">
        <v>0</v>
      </c>
      <c r="BV99" s="520">
        <v>0</v>
      </c>
      <c r="BW99" s="520">
        <v>0</v>
      </c>
      <c r="BX99" s="520">
        <v>0</v>
      </c>
      <c r="BY99" s="520">
        <v>0</v>
      </c>
      <c r="BZ99" s="520">
        <v>0</v>
      </c>
      <c r="CA99" s="520">
        <v>0</v>
      </c>
      <c r="CB99" s="520">
        <v>0</v>
      </c>
      <c r="CC99" s="520">
        <v>0</v>
      </c>
      <c r="CD99" s="520">
        <v>20013.972000000002</v>
      </c>
      <c r="CE99" s="520">
        <v>20013.972000000002</v>
      </c>
      <c r="CF99" s="520">
        <v>0</v>
      </c>
      <c r="CG99" s="520">
        <v>0</v>
      </c>
      <c r="CH99" s="520">
        <v>0</v>
      </c>
      <c r="CI99" s="520">
        <v>0</v>
      </c>
      <c r="CJ99" s="520">
        <v>0</v>
      </c>
      <c r="CK99" s="520">
        <v>0</v>
      </c>
      <c r="CL99" s="520">
        <f t="shared" si="15"/>
        <v>20013.972000000002</v>
      </c>
      <c r="CM99" s="521">
        <f t="shared" si="16"/>
        <v>20013.972000000002</v>
      </c>
      <c r="CN99" s="522">
        <v>5361921.0073919995</v>
      </c>
      <c r="CO99" s="522">
        <v>5361921.0073919995</v>
      </c>
      <c r="CP99" s="522">
        <v>6358384.2034560004</v>
      </c>
      <c r="CQ99" s="243" t="s">
        <v>874</v>
      </c>
      <c r="CR99" s="103">
        <v>1.1299999999999999</v>
      </c>
      <c r="CS99" s="523">
        <v>1.1299999999999999</v>
      </c>
      <c r="CT99" s="104">
        <v>1.34</v>
      </c>
      <c r="CU99" s="524"/>
      <c r="CV99" s="524"/>
      <c r="CW99" s="524"/>
      <c r="CX99" s="525"/>
      <c r="CY99" s="526">
        <v>167.67081666474527</v>
      </c>
      <c r="CZ99" s="527">
        <v>167.51842343880503</v>
      </c>
      <c r="DA99" s="528">
        <v>1.4300287139153893</v>
      </c>
      <c r="DB99" s="529">
        <v>1.4291257932975654</v>
      </c>
      <c r="DC99" s="530" t="s">
        <v>2299</v>
      </c>
      <c r="DD99" s="225"/>
      <c r="DE99" s="524"/>
      <c r="DF99" s="524"/>
      <c r="DG99" s="531"/>
      <c r="DH99" s="532"/>
      <c r="DI99" s="64">
        <v>47154</v>
      </c>
      <c r="DJ99" s="64">
        <v>158847</v>
      </c>
      <c r="DK99" s="64">
        <v>66718</v>
      </c>
      <c r="DL99" s="534">
        <f t="shared" si="17"/>
        <v>90906.333333333328</v>
      </c>
    </row>
    <row r="100" spans="1:116" ht="43.5" customHeight="1" x14ac:dyDescent="0.25">
      <c r="A100" s="356" t="s">
        <v>7</v>
      </c>
      <c r="B100" s="65" t="s">
        <v>96</v>
      </c>
      <c r="C100" s="65" t="s">
        <v>175</v>
      </c>
      <c r="D100" s="64" t="s">
        <v>2352</v>
      </c>
      <c r="E100" s="64" t="s">
        <v>967</v>
      </c>
      <c r="F100" s="64" t="s">
        <v>968</v>
      </c>
      <c r="G100" s="18" t="s">
        <v>969</v>
      </c>
      <c r="H100" s="35" t="s">
        <v>866</v>
      </c>
      <c r="I100" s="28" t="s">
        <v>2322</v>
      </c>
      <c r="J100" s="498">
        <v>11.234081537891738</v>
      </c>
      <c r="K100" s="498">
        <v>44.261931726117005</v>
      </c>
      <c r="L100" s="499">
        <v>2356.9</v>
      </c>
      <c r="M100" s="512">
        <v>0</v>
      </c>
      <c r="N100" s="513">
        <v>0</v>
      </c>
      <c r="O100" s="513">
        <v>0</v>
      </c>
      <c r="P100" s="513">
        <v>0</v>
      </c>
      <c r="Q100" s="513">
        <v>0</v>
      </c>
      <c r="R100" s="513">
        <v>0</v>
      </c>
      <c r="S100" s="513">
        <v>0</v>
      </c>
      <c r="T100" s="513">
        <v>0</v>
      </c>
      <c r="U100" s="513">
        <v>0</v>
      </c>
      <c r="V100" s="513">
        <v>0</v>
      </c>
      <c r="W100" s="513">
        <v>0</v>
      </c>
      <c r="X100" s="513">
        <v>0</v>
      </c>
      <c r="Y100" s="513">
        <v>0</v>
      </c>
      <c r="Z100" s="513">
        <v>0</v>
      </c>
      <c r="AA100" s="513">
        <v>0</v>
      </c>
      <c r="AB100" s="513">
        <v>0</v>
      </c>
      <c r="AC100" s="513">
        <v>140</v>
      </c>
      <c r="AD100" s="513">
        <v>140</v>
      </c>
      <c r="AE100" s="513">
        <v>0</v>
      </c>
      <c r="AF100" s="513">
        <v>0</v>
      </c>
      <c r="AG100" s="513">
        <v>0</v>
      </c>
      <c r="AH100" s="513">
        <f t="shared" si="9"/>
        <v>0</v>
      </c>
      <c r="AI100" s="513">
        <v>0</v>
      </c>
      <c r="AJ100" s="513">
        <v>0</v>
      </c>
      <c r="AK100" s="513">
        <f t="shared" si="10"/>
        <v>140</v>
      </c>
      <c r="AL100" s="513">
        <f t="shared" si="11"/>
        <v>140</v>
      </c>
      <c r="AM100" s="513">
        <v>0</v>
      </c>
      <c r="AN100" s="513">
        <v>0</v>
      </c>
      <c r="AO100" s="513">
        <v>0</v>
      </c>
      <c r="AP100" s="513">
        <v>0</v>
      </c>
      <c r="AQ100" s="513">
        <v>0</v>
      </c>
      <c r="AR100" s="513">
        <v>0</v>
      </c>
      <c r="AS100" s="513">
        <v>0</v>
      </c>
      <c r="AT100" s="513">
        <v>0</v>
      </c>
      <c r="AU100" s="513">
        <v>0</v>
      </c>
      <c r="AV100" s="513">
        <v>0</v>
      </c>
      <c r="AW100" s="513">
        <v>0</v>
      </c>
      <c r="AX100" s="513">
        <v>0</v>
      </c>
      <c r="AY100" s="513">
        <v>0</v>
      </c>
      <c r="AZ100" s="513">
        <v>0</v>
      </c>
      <c r="BA100" s="513">
        <v>0</v>
      </c>
      <c r="BB100" s="513">
        <v>0</v>
      </c>
      <c r="BC100" s="513">
        <v>5046.5200000000004</v>
      </c>
      <c r="BD100" s="513">
        <v>5046.5200000000004</v>
      </c>
      <c r="BE100" s="513">
        <v>0</v>
      </c>
      <c r="BF100" s="513">
        <v>0</v>
      </c>
      <c r="BG100" s="513">
        <v>0</v>
      </c>
      <c r="BH100" s="513">
        <v>0</v>
      </c>
      <c r="BI100" s="513">
        <v>0</v>
      </c>
      <c r="BJ100" s="513">
        <v>0</v>
      </c>
      <c r="BK100" s="241">
        <f t="shared" si="12"/>
        <v>5046.5200000000004</v>
      </c>
      <c r="BL100" s="22">
        <f t="shared" si="13"/>
        <v>5046.5200000000004</v>
      </c>
      <c r="BM100" s="519">
        <f t="shared" si="14"/>
        <v>0.43317768240343346</v>
      </c>
      <c r="BN100" s="520">
        <v>0</v>
      </c>
      <c r="BO100" s="520">
        <v>0</v>
      </c>
      <c r="BP100" s="520">
        <v>0</v>
      </c>
      <c r="BQ100" s="520">
        <v>0</v>
      </c>
      <c r="BR100" s="520">
        <v>0</v>
      </c>
      <c r="BS100" s="520">
        <v>0</v>
      </c>
      <c r="BT100" s="520">
        <v>0</v>
      </c>
      <c r="BU100" s="520">
        <v>0</v>
      </c>
      <c r="BV100" s="520">
        <v>0</v>
      </c>
      <c r="BW100" s="520">
        <v>0</v>
      </c>
      <c r="BX100" s="520">
        <v>0</v>
      </c>
      <c r="BY100" s="520">
        <v>0</v>
      </c>
      <c r="BZ100" s="520">
        <v>0</v>
      </c>
      <c r="CA100" s="520">
        <v>0</v>
      </c>
      <c r="CB100" s="520">
        <v>0</v>
      </c>
      <c r="CC100" s="520">
        <v>0</v>
      </c>
      <c r="CD100" s="520">
        <v>5923807.0368000008</v>
      </c>
      <c r="CE100" s="520">
        <v>5923807.0368000008</v>
      </c>
      <c r="CF100" s="520">
        <v>0</v>
      </c>
      <c r="CG100" s="520">
        <v>0</v>
      </c>
      <c r="CH100" s="520">
        <v>0</v>
      </c>
      <c r="CI100" s="520">
        <v>0</v>
      </c>
      <c r="CJ100" s="520">
        <v>0</v>
      </c>
      <c r="CK100" s="520">
        <v>0</v>
      </c>
      <c r="CL100" s="520">
        <f t="shared" si="15"/>
        <v>5923807.0368000008</v>
      </c>
      <c r="CM100" s="521">
        <f t="shared" si="16"/>
        <v>5923807.0368000008</v>
      </c>
      <c r="CN100" s="522">
        <v>37913280.000000007</v>
      </c>
      <c r="CO100" s="522">
        <v>37913280.000000007</v>
      </c>
      <c r="CP100" s="522">
        <v>40821600</v>
      </c>
      <c r="CQ100" s="243" t="s">
        <v>874</v>
      </c>
      <c r="CR100" s="103">
        <v>10.82</v>
      </c>
      <c r="CS100" s="523">
        <v>10.82</v>
      </c>
      <c r="CT100" s="104">
        <v>11.65</v>
      </c>
      <c r="CU100" s="524"/>
      <c r="CV100" s="524"/>
      <c r="CW100" s="524"/>
      <c r="CX100" s="525"/>
      <c r="CY100" s="526">
        <v>227.79501462755624</v>
      </c>
      <c r="CZ100" s="527">
        <v>185.07240618221866</v>
      </c>
      <c r="DA100" s="528">
        <v>1.6364977915530599</v>
      </c>
      <c r="DB100" s="529">
        <v>1.4195561161727905</v>
      </c>
      <c r="DC100" s="530" t="s">
        <v>2326</v>
      </c>
      <c r="DD100" s="225"/>
      <c r="DE100" s="524"/>
      <c r="DF100" s="524"/>
      <c r="DG100" s="531"/>
      <c r="DH100" s="532"/>
      <c r="DI100" s="64">
        <v>360483</v>
      </c>
      <c r="DJ100" s="64">
        <v>575896</v>
      </c>
      <c r="DK100" s="64">
        <v>193734</v>
      </c>
      <c r="DL100" s="534">
        <f t="shared" si="17"/>
        <v>376704.33333333331</v>
      </c>
    </row>
    <row r="101" spans="1:116" ht="43.5" customHeight="1" x14ac:dyDescent="0.25">
      <c r="A101" s="356" t="s">
        <v>7</v>
      </c>
      <c r="B101" s="65" t="s">
        <v>96</v>
      </c>
      <c r="C101" s="65" t="s">
        <v>175</v>
      </c>
      <c r="D101" s="64" t="s">
        <v>2352</v>
      </c>
      <c r="E101" s="64" t="s">
        <v>967</v>
      </c>
      <c r="F101" s="64" t="s">
        <v>970</v>
      </c>
      <c r="G101" s="18" t="s">
        <v>971</v>
      </c>
      <c r="H101" s="35" t="s">
        <v>866</v>
      </c>
      <c r="I101" s="28" t="s">
        <v>2322</v>
      </c>
      <c r="J101" s="498">
        <v>12.668219606558768</v>
      </c>
      <c r="K101" s="498">
        <v>74.367613481679015</v>
      </c>
      <c r="L101" s="499">
        <v>3983.8</v>
      </c>
      <c r="M101" s="512">
        <v>0</v>
      </c>
      <c r="N101" s="513">
        <v>0</v>
      </c>
      <c r="O101" s="513">
        <v>0</v>
      </c>
      <c r="P101" s="513">
        <v>0</v>
      </c>
      <c r="Q101" s="513">
        <v>0</v>
      </c>
      <c r="R101" s="513">
        <v>0</v>
      </c>
      <c r="S101" s="513">
        <v>0</v>
      </c>
      <c r="T101" s="513">
        <v>0</v>
      </c>
      <c r="U101" s="513">
        <v>0</v>
      </c>
      <c r="V101" s="513">
        <v>0</v>
      </c>
      <c r="W101" s="513">
        <v>0</v>
      </c>
      <c r="X101" s="513">
        <v>0</v>
      </c>
      <c r="Y101" s="513">
        <v>0</v>
      </c>
      <c r="Z101" s="513">
        <v>0</v>
      </c>
      <c r="AA101" s="513">
        <v>0</v>
      </c>
      <c r="AB101" s="513">
        <v>0</v>
      </c>
      <c r="AC101" s="513">
        <v>240</v>
      </c>
      <c r="AD101" s="513">
        <v>239</v>
      </c>
      <c r="AE101" s="513">
        <v>0</v>
      </c>
      <c r="AF101" s="513">
        <v>0</v>
      </c>
      <c r="AG101" s="513">
        <v>0</v>
      </c>
      <c r="AH101" s="513">
        <f t="shared" si="9"/>
        <v>0</v>
      </c>
      <c r="AI101" s="513">
        <v>0</v>
      </c>
      <c r="AJ101" s="513">
        <v>0</v>
      </c>
      <c r="AK101" s="513">
        <f t="shared" si="10"/>
        <v>240</v>
      </c>
      <c r="AL101" s="513">
        <f t="shared" si="11"/>
        <v>239</v>
      </c>
      <c r="AM101" s="513">
        <v>0</v>
      </c>
      <c r="AN101" s="513">
        <v>0</v>
      </c>
      <c r="AO101" s="513">
        <v>0</v>
      </c>
      <c r="AP101" s="513">
        <v>0</v>
      </c>
      <c r="AQ101" s="513">
        <v>0</v>
      </c>
      <c r="AR101" s="513">
        <v>0</v>
      </c>
      <c r="AS101" s="513">
        <v>0</v>
      </c>
      <c r="AT101" s="513">
        <v>0</v>
      </c>
      <c r="AU101" s="513">
        <v>0</v>
      </c>
      <c r="AV101" s="513">
        <v>0</v>
      </c>
      <c r="AW101" s="513">
        <v>0</v>
      </c>
      <c r="AX101" s="513">
        <v>0</v>
      </c>
      <c r="AY101" s="513">
        <v>0</v>
      </c>
      <c r="AZ101" s="513">
        <v>0</v>
      </c>
      <c r="BA101" s="513">
        <v>0</v>
      </c>
      <c r="BB101" s="513">
        <v>0</v>
      </c>
      <c r="BC101" s="513">
        <v>5077.643</v>
      </c>
      <c r="BD101" s="513">
        <v>4427.8</v>
      </c>
      <c r="BE101" s="513">
        <v>0</v>
      </c>
      <c r="BF101" s="513">
        <v>0</v>
      </c>
      <c r="BG101" s="513">
        <v>0</v>
      </c>
      <c r="BH101" s="513">
        <v>0</v>
      </c>
      <c r="BI101" s="513">
        <v>0</v>
      </c>
      <c r="BJ101" s="513">
        <v>0</v>
      </c>
      <c r="BK101" s="241">
        <f t="shared" si="12"/>
        <v>5077.643</v>
      </c>
      <c r="BL101" s="22">
        <f t="shared" si="13"/>
        <v>4427.8</v>
      </c>
      <c r="BM101" s="519">
        <f t="shared" si="14"/>
        <v>0.40012947202521676</v>
      </c>
      <c r="BN101" s="520">
        <v>0</v>
      </c>
      <c r="BO101" s="520">
        <v>0</v>
      </c>
      <c r="BP101" s="520">
        <v>0</v>
      </c>
      <c r="BQ101" s="520">
        <v>0</v>
      </c>
      <c r="BR101" s="520">
        <v>0</v>
      </c>
      <c r="BS101" s="520">
        <v>0</v>
      </c>
      <c r="BT101" s="520">
        <v>0</v>
      </c>
      <c r="BU101" s="520">
        <v>0</v>
      </c>
      <c r="BV101" s="520">
        <v>0</v>
      </c>
      <c r="BW101" s="520">
        <v>0</v>
      </c>
      <c r="BX101" s="520">
        <v>0</v>
      </c>
      <c r="BY101" s="520">
        <v>0</v>
      </c>
      <c r="BZ101" s="520">
        <v>0</v>
      </c>
      <c r="CA101" s="520">
        <v>0</v>
      </c>
      <c r="CB101" s="520">
        <v>0</v>
      </c>
      <c r="CC101" s="520">
        <v>0</v>
      </c>
      <c r="CD101" s="520">
        <v>5960340.4591200007</v>
      </c>
      <c r="CE101" s="520">
        <v>5197528.7520000003</v>
      </c>
      <c r="CF101" s="520">
        <v>0</v>
      </c>
      <c r="CG101" s="520">
        <v>0</v>
      </c>
      <c r="CH101" s="520">
        <v>0</v>
      </c>
      <c r="CI101" s="520">
        <v>0</v>
      </c>
      <c r="CJ101" s="520">
        <v>0</v>
      </c>
      <c r="CK101" s="520">
        <v>0</v>
      </c>
      <c r="CL101" s="520">
        <f t="shared" si="15"/>
        <v>5960340.4591200007</v>
      </c>
      <c r="CM101" s="521">
        <f t="shared" si="16"/>
        <v>5197528.7520000003</v>
      </c>
      <c r="CN101" s="522">
        <v>34654560.000000007</v>
      </c>
      <c r="CO101" s="522">
        <v>34654560.000000007</v>
      </c>
      <c r="CP101" s="522">
        <v>44465760</v>
      </c>
      <c r="CQ101" s="243" t="s">
        <v>874</v>
      </c>
      <c r="CR101" s="103">
        <v>9.89</v>
      </c>
      <c r="CS101" s="523">
        <v>9.89</v>
      </c>
      <c r="CT101" s="104">
        <v>12.69</v>
      </c>
      <c r="CU101" s="524"/>
      <c r="CV101" s="524"/>
      <c r="CW101" s="524"/>
      <c r="CX101" s="525"/>
      <c r="CY101" s="526">
        <v>157.39337135384233</v>
      </c>
      <c r="CZ101" s="527">
        <v>130.55297681555109</v>
      </c>
      <c r="DA101" s="528">
        <v>0.81779235544936457</v>
      </c>
      <c r="DB101" s="529">
        <v>0.76316276945014228</v>
      </c>
      <c r="DC101" s="530" t="s">
        <v>2323</v>
      </c>
      <c r="DD101" s="225"/>
      <c r="DE101" s="524"/>
      <c r="DF101" s="524"/>
      <c r="DG101" s="531"/>
      <c r="DH101" s="532"/>
      <c r="DI101" s="64">
        <v>0</v>
      </c>
      <c r="DJ101" s="64">
        <v>272575</v>
      </c>
      <c r="DK101" s="64">
        <v>586933</v>
      </c>
      <c r="DL101" s="534">
        <f t="shared" si="17"/>
        <v>286502.66666666669</v>
      </c>
    </row>
    <row r="102" spans="1:116" ht="43.5" customHeight="1" x14ac:dyDescent="0.25">
      <c r="A102" s="356" t="s">
        <v>7</v>
      </c>
      <c r="B102" s="65" t="s">
        <v>96</v>
      </c>
      <c r="C102" s="65" t="s">
        <v>175</v>
      </c>
      <c r="D102" s="64" t="s">
        <v>2352</v>
      </c>
      <c r="E102" s="64" t="s">
        <v>967</v>
      </c>
      <c r="F102" s="64" t="s">
        <v>972</v>
      </c>
      <c r="G102" s="18" t="s">
        <v>289</v>
      </c>
      <c r="H102" s="35" t="s">
        <v>866</v>
      </c>
      <c r="I102" s="28" t="s">
        <v>2322</v>
      </c>
      <c r="J102" s="498">
        <v>12.668219606558768</v>
      </c>
      <c r="K102" s="498">
        <v>28.405492365158999</v>
      </c>
      <c r="L102" s="499">
        <v>2279</v>
      </c>
      <c r="M102" s="512">
        <v>0</v>
      </c>
      <c r="N102" s="513">
        <v>0</v>
      </c>
      <c r="O102" s="513">
        <v>0</v>
      </c>
      <c r="P102" s="513">
        <v>0</v>
      </c>
      <c r="Q102" s="513">
        <v>0</v>
      </c>
      <c r="R102" s="513">
        <v>0</v>
      </c>
      <c r="S102" s="513">
        <v>0</v>
      </c>
      <c r="T102" s="513">
        <v>0</v>
      </c>
      <c r="U102" s="513">
        <v>0</v>
      </c>
      <c r="V102" s="513">
        <v>0</v>
      </c>
      <c r="W102" s="513">
        <v>0</v>
      </c>
      <c r="X102" s="513">
        <v>0</v>
      </c>
      <c r="Y102" s="513">
        <v>0</v>
      </c>
      <c r="Z102" s="513">
        <v>0</v>
      </c>
      <c r="AA102" s="513">
        <v>0</v>
      </c>
      <c r="AB102" s="513">
        <v>0</v>
      </c>
      <c r="AC102" s="513">
        <v>178</v>
      </c>
      <c r="AD102" s="513">
        <v>178</v>
      </c>
      <c r="AE102" s="513">
        <v>0</v>
      </c>
      <c r="AF102" s="513">
        <v>0</v>
      </c>
      <c r="AG102" s="513">
        <v>0</v>
      </c>
      <c r="AH102" s="513">
        <f t="shared" si="9"/>
        <v>0</v>
      </c>
      <c r="AI102" s="513">
        <v>0</v>
      </c>
      <c r="AJ102" s="513">
        <v>0</v>
      </c>
      <c r="AK102" s="513">
        <f t="shared" si="10"/>
        <v>178</v>
      </c>
      <c r="AL102" s="513">
        <f t="shared" si="11"/>
        <v>178</v>
      </c>
      <c r="AM102" s="513">
        <v>0</v>
      </c>
      <c r="AN102" s="513">
        <v>0</v>
      </c>
      <c r="AO102" s="513">
        <v>0</v>
      </c>
      <c r="AP102" s="513">
        <v>0</v>
      </c>
      <c r="AQ102" s="513">
        <v>0</v>
      </c>
      <c r="AR102" s="513">
        <v>0</v>
      </c>
      <c r="AS102" s="513">
        <v>0</v>
      </c>
      <c r="AT102" s="513">
        <v>0</v>
      </c>
      <c r="AU102" s="513">
        <v>0</v>
      </c>
      <c r="AV102" s="513">
        <v>0</v>
      </c>
      <c r="AW102" s="513">
        <v>0</v>
      </c>
      <c r="AX102" s="513">
        <v>0</v>
      </c>
      <c r="AY102" s="513">
        <v>0</v>
      </c>
      <c r="AZ102" s="513">
        <v>0</v>
      </c>
      <c r="BA102" s="513">
        <v>0</v>
      </c>
      <c r="BB102" s="513">
        <v>0</v>
      </c>
      <c r="BC102" s="513">
        <v>1188.5250000000001</v>
      </c>
      <c r="BD102" s="513">
        <v>1188.5250000000001</v>
      </c>
      <c r="BE102" s="513">
        <v>0</v>
      </c>
      <c r="BF102" s="513">
        <v>0</v>
      </c>
      <c r="BG102" s="513">
        <v>0</v>
      </c>
      <c r="BH102" s="513">
        <v>0</v>
      </c>
      <c r="BI102" s="513">
        <v>0</v>
      </c>
      <c r="BJ102" s="513">
        <v>0</v>
      </c>
      <c r="BK102" s="241">
        <f t="shared" si="12"/>
        <v>1188.5250000000001</v>
      </c>
      <c r="BL102" s="22">
        <f t="shared" si="13"/>
        <v>1188.5250000000001</v>
      </c>
      <c r="BM102" s="519">
        <f t="shared" si="14"/>
        <v>8.24791811242193E-2</v>
      </c>
      <c r="BN102" s="520">
        <v>0</v>
      </c>
      <c r="BO102" s="520">
        <v>0</v>
      </c>
      <c r="BP102" s="520">
        <v>0</v>
      </c>
      <c r="BQ102" s="520">
        <v>0</v>
      </c>
      <c r="BR102" s="520">
        <v>0</v>
      </c>
      <c r="BS102" s="520">
        <v>0</v>
      </c>
      <c r="BT102" s="520">
        <v>0</v>
      </c>
      <c r="BU102" s="520">
        <v>0</v>
      </c>
      <c r="BV102" s="520">
        <v>0</v>
      </c>
      <c r="BW102" s="520">
        <v>0</v>
      </c>
      <c r="BX102" s="520">
        <v>0</v>
      </c>
      <c r="BY102" s="520">
        <v>0</v>
      </c>
      <c r="BZ102" s="520">
        <v>0</v>
      </c>
      <c r="CA102" s="520">
        <v>0</v>
      </c>
      <c r="CB102" s="520">
        <v>0</v>
      </c>
      <c r="CC102" s="520">
        <v>0</v>
      </c>
      <c r="CD102" s="520">
        <v>1395138.186</v>
      </c>
      <c r="CE102" s="520">
        <v>1395138.186</v>
      </c>
      <c r="CF102" s="520">
        <v>0</v>
      </c>
      <c r="CG102" s="520">
        <v>0</v>
      </c>
      <c r="CH102" s="520">
        <v>0</v>
      </c>
      <c r="CI102" s="520">
        <v>0</v>
      </c>
      <c r="CJ102" s="520">
        <v>0</v>
      </c>
      <c r="CK102" s="520">
        <v>0</v>
      </c>
      <c r="CL102" s="520">
        <f t="shared" si="15"/>
        <v>1395138.186</v>
      </c>
      <c r="CM102" s="521">
        <f t="shared" si="16"/>
        <v>1395138.186</v>
      </c>
      <c r="CN102" s="522">
        <v>29608800</v>
      </c>
      <c r="CO102" s="522">
        <v>29608800</v>
      </c>
      <c r="CP102" s="522">
        <v>50492640</v>
      </c>
      <c r="CQ102" s="243" t="s">
        <v>874</v>
      </c>
      <c r="CR102" s="103">
        <v>8.4499999999999993</v>
      </c>
      <c r="CS102" s="523">
        <v>8.4499999999999993</v>
      </c>
      <c r="CT102" s="104">
        <v>14.41</v>
      </c>
      <c r="CU102" s="524"/>
      <c r="CV102" s="524"/>
      <c r="CW102" s="524"/>
      <c r="CX102" s="525"/>
      <c r="CY102" s="526">
        <v>130.69581096169165</v>
      </c>
      <c r="CZ102" s="527">
        <v>121.758867217597</v>
      </c>
      <c r="DA102" s="528">
        <v>1.1704970048228729</v>
      </c>
      <c r="DB102" s="529">
        <v>1.0800490391909732</v>
      </c>
      <c r="DC102" s="530" t="s">
        <v>2333</v>
      </c>
      <c r="DD102" s="225"/>
      <c r="DE102" s="524"/>
      <c r="DF102" s="524"/>
      <c r="DG102" s="531"/>
      <c r="DH102" s="532"/>
      <c r="DI102" s="64">
        <v>0</v>
      </c>
      <c r="DJ102" s="64">
        <v>151206</v>
      </c>
      <c r="DK102" s="64">
        <v>636625</v>
      </c>
      <c r="DL102" s="534">
        <f t="shared" si="17"/>
        <v>262610.33333333331</v>
      </c>
    </row>
    <row r="103" spans="1:116" ht="43.5" customHeight="1" x14ac:dyDescent="0.25">
      <c r="A103" s="356" t="s">
        <v>7</v>
      </c>
      <c r="B103" s="65" t="s">
        <v>96</v>
      </c>
      <c r="C103" s="65" t="s">
        <v>175</v>
      </c>
      <c r="D103" s="64" t="s">
        <v>2352</v>
      </c>
      <c r="E103" s="64" t="s">
        <v>967</v>
      </c>
      <c r="F103" s="64" t="s">
        <v>973</v>
      </c>
      <c r="G103" s="18" t="s">
        <v>969</v>
      </c>
      <c r="H103" s="35" t="s">
        <v>866</v>
      </c>
      <c r="I103" s="28" t="s">
        <v>2322</v>
      </c>
      <c r="J103" s="498">
        <v>10.158477986391464</v>
      </c>
      <c r="K103" s="498">
        <v>36.325189318382996</v>
      </c>
      <c r="L103" s="499">
        <v>2942.1</v>
      </c>
      <c r="M103" s="512">
        <v>0</v>
      </c>
      <c r="N103" s="513">
        <v>0</v>
      </c>
      <c r="O103" s="513">
        <v>0</v>
      </c>
      <c r="P103" s="513">
        <v>0</v>
      </c>
      <c r="Q103" s="513">
        <v>0</v>
      </c>
      <c r="R103" s="513">
        <v>0</v>
      </c>
      <c r="S103" s="513">
        <v>0</v>
      </c>
      <c r="T103" s="513">
        <v>0</v>
      </c>
      <c r="U103" s="513">
        <v>0</v>
      </c>
      <c r="V103" s="513">
        <v>0</v>
      </c>
      <c r="W103" s="513">
        <v>0</v>
      </c>
      <c r="X103" s="513">
        <v>0</v>
      </c>
      <c r="Y103" s="513">
        <v>0</v>
      </c>
      <c r="Z103" s="513">
        <v>0</v>
      </c>
      <c r="AA103" s="513">
        <v>0</v>
      </c>
      <c r="AB103" s="513">
        <v>0</v>
      </c>
      <c r="AC103" s="513">
        <v>130</v>
      </c>
      <c r="AD103" s="513">
        <v>130</v>
      </c>
      <c r="AE103" s="513">
        <v>0</v>
      </c>
      <c r="AF103" s="513">
        <v>0</v>
      </c>
      <c r="AG103" s="513">
        <v>0</v>
      </c>
      <c r="AH103" s="513">
        <f t="shared" si="9"/>
        <v>0</v>
      </c>
      <c r="AI103" s="513">
        <v>0</v>
      </c>
      <c r="AJ103" s="513">
        <v>0</v>
      </c>
      <c r="AK103" s="513">
        <f t="shared" si="10"/>
        <v>130</v>
      </c>
      <c r="AL103" s="513">
        <f t="shared" si="11"/>
        <v>130</v>
      </c>
      <c r="AM103" s="513">
        <v>0</v>
      </c>
      <c r="AN103" s="513">
        <v>0</v>
      </c>
      <c r="AO103" s="513">
        <v>0</v>
      </c>
      <c r="AP103" s="513">
        <v>0</v>
      </c>
      <c r="AQ103" s="513">
        <v>0</v>
      </c>
      <c r="AR103" s="513">
        <v>0</v>
      </c>
      <c r="AS103" s="513">
        <v>0</v>
      </c>
      <c r="AT103" s="513">
        <v>0</v>
      </c>
      <c r="AU103" s="513">
        <v>0</v>
      </c>
      <c r="AV103" s="513">
        <v>0</v>
      </c>
      <c r="AW103" s="513">
        <v>0</v>
      </c>
      <c r="AX103" s="513">
        <v>0</v>
      </c>
      <c r="AY103" s="513">
        <v>0</v>
      </c>
      <c r="AZ103" s="513">
        <v>0</v>
      </c>
      <c r="BA103" s="513">
        <v>0</v>
      </c>
      <c r="BB103" s="513">
        <v>0</v>
      </c>
      <c r="BC103" s="513">
        <v>1271.8800000000001</v>
      </c>
      <c r="BD103" s="513">
        <v>1271.8800000000001</v>
      </c>
      <c r="BE103" s="513">
        <v>0</v>
      </c>
      <c r="BF103" s="513">
        <v>0</v>
      </c>
      <c r="BG103" s="513">
        <v>0</v>
      </c>
      <c r="BH103" s="513">
        <v>0</v>
      </c>
      <c r="BI103" s="513">
        <v>0</v>
      </c>
      <c r="BJ103" s="513">
        <v>0</v>
      </c>
      <c r="BK103" s="241">
        <f t="shared" si="12"/>
        <v>1271.8800000000001</v>
      </c>
      <c r="BL103" s="22">
        <f t="shared" si="13"/>
        <v>1271.8800000000001</v>
      </c>
      <c r="BM103" s="519">
        <f t="shared" si="14"/>
        <v>0.14387782805429866</v>
      </c>
      <c r="BN103" s="520">
        <v>0</v>
      </c>
      <c r="BO103" s="520">
        <v>0</v>
      </c>
      <c r="BP103" s="520">
        <v>0</v>
      </c>
      <c r="BQ103" s="520">
        <v>0</v>
      </c>
      <c r="BR103" s="520">
        <v>0</v>
      </c>
      <c r="BS103" s="520">
        <v>0</v>
      </c>
      <c r="BT103" s="520">
        <v>0</v>
      </c>
      <c r="BU103" s="520">
        <v>0</v>
      </c>
      <c r="BV103" s="520">
        <v>0</v>
      </c>
      <c r="BW103" s="520">
        <v>0</v>
      </c>
      <c r="BX103" s="520">
        <v>0</v>
      </c>
      <c r="BY103" s="520">
        <v>0</v>
      </c>
      <c r="BZ103" s="520">
        <v>0</v>
      </c>
      <c r="CA103" s="520">
        <v>0</v>
      </c>
      <c r="CB103" s="520">
        <v>0</v>
      </c>
      <c r="CC103" s="520">
        <v>0</v>
      </c>
      <c r="CD103" s="520">
        <v>1492983.6192000001</v>
      </c>
      <c r="CE103" s="520">
        <v>1492983.6192000001</v>
      </c>
      <c r="CF103" s="520">
        <v>0</v>
      </c>
      <c r="CG103" s="520">
        <v>0</v>
      </c>
      <c r="CH103" s="520">
        <v>0</v>
      </c>
      <c r="CI103" s="520">
        <v>0</v>
      </c>
      <c r="CJ103" s="520">
        <v>0</v>
      </c>
      <c r="CK103" s="520">
        <v>0</v>
      </c>
      <c r="CL103" s="520">
        <f t="shared" si="15"/>
        <v>1492983.6192000001</v>
      </c>
      <c r="CM103" s="521">
        <f t="shared" si="16"/>
        <v>1492983.6192000001</v>
      </c>
      <c r="CN103" s="522">
        <v>33182880.000000004</v>
      </c>
      <c r="CO103" s="522">
        <v>33182880.000000004</v>
      </c>
      <c r="CP103" s="522">
        <v>30975360</v>
      </c>
      <c r="CQ103" s="243" t="s">
        <v>874</v>
      </c>
      <c r="CR103" s="103">
        <v>9.4700000000000006</v>
      </c>
      <c r="CS103" s="523">
        <v>9.4700000000000006</v>
      </c>
      <c r="CT103" s="104">
        <v>8.84</v>
      </c>
      <c r="CU103" s="524"/>
      <c r="CV103" s="524"/>
      <c r="CW103" s="524"/>
      <c r="CX103" s="525"/>
      <c r="CY103" s="526">
        <v>165.2363392725409</v>
      </c>
      <c r="CZ103" s="527">
        <v>68.277664784121939</v>
      </c>
      <c r="DA103" s="528">
        <v>0.91552467321778919</v>
      </c>
      <c r="DB103" s="529">
        <v>0.58111790208664804</v>
      </c>
      <c r="DC103" s="530" t="s">
        <v>2323</v>
      </c>
      <c r="DD103" s="225"/>
      <c r="DE103" s="524"/>
      <c r="DF103" s="524"/>
      <c r="DG103" s="531"/>
      <c r="DH103" s="532"/>
      <c r="DI103" s="64">
        <v>0</v>
      </c>
      <c r="DJ103" s="64">
        <v>238943</v>
      </c>
      <c r="DK103" s="64">
        <v>42559</v>
      </c>
      <c r="DL103" s="534">
        <f t="shared" si="17"/>
        <v>93834</v>
      </c>
    </row>
    <row r="104" spans="1:116" ht="43.5" customHeight="1" x14ac:dyDescent="0.25">
      <c r="A104" s="356" t="s">
        <v>7</v>
      </c>
      <c r="B104" s="65" t="s">
        <v>96</v>
      </c>
      <c r="C104" s="65" t="s">
        <v>175</v>
      </c>
      <c r="D104" s="64" t="s">
        <v>2352</v>
      </c>
      <c r="E104" s="64" t="s">
        <v>967</v>
      </c>
      <c r="F104" s="64" t="s">
        <v>974</v>
      </c>
      <c r="G104" s="18" t="s">
        <v>975</v>
      </c>
      <c r="H104" s="35" t="s">
        <v>860</v>
      </c>
      <c r="I104" s="28" t="s">
        <v>2322</v>
      </c>
      <c r="J104" s="498">
        <v>13.982846169503546</v>
      </c>
      <c r="K104" s="498">
        <v>54.206060493312002</v>
      </c>
      <c r="L104" s="499">
        <v>3382.4</v>
      </c>
      <c r="M104" s="512">
        <v>0</v>
      </c>
      <c r="N104" s="513">
        <v>0</v>
      </c>
      <c r="O104" s="513">
        <v>0</v>
      </c>
      <c r="P104" s="513">
        <v>0</v>
      </c>
      <c r="Q104" s="513">
        <v>0</v>
      </c>
      <c r="R104" s="513">
        <v>0</v>
      </c>
      <c r="S104" s="513">
        <v>0</v>
      </c>
      <c r="T104" s="513">
        <v>0</v>
      </c>
      <c r="U104" s="513">
        <v>0</v>
      </c>
      <c r="V104" s="513">
        <v>0</v>
      </c>
      <c r="W104" s="513">
        <v>0</v>
      </c>
      <c r="X104" s="513">
        <v>0</v>
      </c>
      <c r="Y104" s="513">
        <v>0</v>
      </c>
      <c r="Z104" s="513">
        <v>0</v>
      </c>
      <c r="AA104" s="513">
        <v>0</v>
      </c>
      <c r="AB104" s="513">
        <v>0</v>
      </c>
      <c r="AC104" s="513">
        <v>159</v>
      </c>
      <c r="AD104" s="513">
        <v>159</v>
      </c>
      <c r="AE104" s="513">
        <v>0</v>
      </c>
      <c r="AF104" s="513">
        <v>0</v>
      </c>
      <c r="AG104" s="513">
        <v>0</v>
      </c>
      <c r="AH104" s="513">
        <f t="shared" si="9"/>
        <v>0</v>
      </c>
      <c r="AI104" s="513">
        <v>0</v>
      </c>
      <c r="AJ104" s="513">
        <v>0</v>
      </c>
      <c r="AK104" s="513">
        <f t="shared" si="10"/>
        <v>159</v>
      </c>
      <c r="AL104" s="513">
        <f t="shared" si="11"/>
        <v>159</v>
      </c>
      <c r="AM104" s="513">
        <v>0</v>
      </c>
      <c r="AN104" s="513">
        <v>0</v>
      </c>
      <c r="AO104" s="513">
        <v>0</v>
      </c>
      <c r="AP104" s="513">
        <v>0</v>
      </c>
      <c r="AQ104" s="513">
        <v>0</v>
      </c>
      <c r="AR104" s="513">
        <v>0</v>
      </c>
      <c r="AS104" s="513">
        <v>0</v>
      </c>
      <c r="AT104" s="513">
        <v>0</v>
      </c>
      <c r="AU104" s="513">
        <v>0</v>
      </c>
      <c r="AV104" s="513">
        <v>0</v>
      </c>
      <c r="AW104" s="513">
        <v>0</v>
      </c>
      <c r="AX104" s="513">
        <v>0</v>
      </c>
      <c r="AY104" s="513">
        <v>0</v>
      </c>
      <c r="AZ104" s="513">
        <v>0</v>
      </c>
      <c r="BA104" s="513">
        <v>0</v>
      </c>
      <c r="BB104" s="513">
        <v>0</v>
      </c>
      <c r="BC104" s="513">
        <v>4900.8649999999998</v>
      </c>
      <c r="BD104" s="513">
        <v>4900.8649999999998</v>
      </c>
      <c r="BE104" s="513">
        <v>0</v>
      </c>
      <c r="BF104" s="513">
        <v>0</v>
      </c>
      <c r="BG104" s="513">
        <v>0</v>
      </c>
      <c r="BH104" s="513">
        <v>0</v>
      </c>
      <c r="BI104" s="513">
        <v>0</v>
      </c>
      <c r="BJ104" s="513">
        <v>0</v>
      </c>
      <c r="BK104" s="241">
        <f t="shared" si="12"/>
        <v>4900.8649999999998</v>
      </c>
      <c r="BL104" s="22">
        <f t="shared" si="13"/>
        <v>4900.8649999999998</v>
      </c>
      <c r="BM104" s="519">
        <f t="shared" si="14"/>
        <v>0.38079759129759128</v>
      </c>
      <c r="BN104" s="520">
        <v>0</v>
      </c>
      <c r="BO104" s="520">
        <v>0</v>
      </c>
      <c r="BP104" s="520">
        <v>0</v>
      </c>
      <c r="BQ104" s="520">
        <v>0</v>
      </c>
      <c r="BR104" s="520">
        <v>0</v>
      </c>
      <c r="BS104" s="520">
        <v>0</v>
      </c>
      <c r="BT104" s="520">
        <v>0</v>
      </c>
      <c r="BU104" s="520">
        <v>0</v>
      </c>
      <c r="BV104" s="520">
        <v>0</v>
      </c>
      <c r="BW104" s="520">
        <v>0</v>
      </c>
      <c r="BX104" s="520">
        <v>0</v>
      </c>
      <c r="BY104" s="520">
        <v>0</v>
      </c>
      <c r="BZ104" s="520">
        <v>0</v>
      </c>
      <c r="CA104" s="520">
        <v>0</v>
      </c>
      <c r="CB104" s="520">
        <v>0</v>
      </c>
      <c r="CC104" s="520">
        <v>0</v>
      </c>
      <c r="CD104" s="520">
        <v>5752831.3716000002</v>
      </c>
      <c r="CE104" s="520">
        <v>5752831.3716000002</v>
      </c>
      <c r="CF104" s="520">
        <v>0</v>
      </c>
      <c r="CG104" s="520">
        <v>0</v>
      </c>
      <c r="CH104" s="520">
        <v>0</v>
      </c>
      <c r="CI104" s="520">
        <v>0</v>
      </c>
      <c r="CJ104" s="520">
        <v>0</v>
      </c>
      <c r="CK104" s="520">
        <v>0</v>
      </c>
      <c r="CL104" s="520">
        <f t="shared" si="15"/>
        <v>5752831.3716000002</v>
      </c>
      <c r="CM104" s="521">
        <f t="shared" si="16"/>
        <v>5752831.3716000002</v>
      </c>
      <c r="CN104" s="522">
        <v>30554880.000000004</v>
      </c>
      <c r="CO104" s="522">
        <v>30554880.000000004</v>
      </c>
      <c r="CP104" s="522">
        <v>45096479.999999993</v>
      </c>
      <c r="CQ104" s="243" t="s">
        <v>874</v>
      </c>
      <c r="CR104" s="103">
        <v>8.7200000000000006</v>
      </c>
      <c r="CS104" s="523">
        <v>8.7200000000000006</v>
      </c>
      <c r="CT104" s="104">
        <v>12.87</v>
      </c>
      <c r="CU104" s="524"/>
      <c r="CV104" s="524"/>
      <c r="CW104" s="524"/>
      <c r="CX104" s="525"/>
      <c r="CY104" s="526">
        <v>410.62146947926908</v>
      </c>
      <c r="CZ104" s="527">
        <v>227.46566726218498</v>
      </c>
      <c r="DA104" s="528">
        <v>2.4662660310598508</v>
      </c>
      <c r="DB104" s="529">
        <v>2.0730620603256158</v>
      </c>
      <c r="DC104" s="530" t="s">
        <v>2326</v>
      </c>
      <c r="DD104" s="225"/>
      <c r="DE104" s="524"/>
      <c r="DF104" s="524"/>
      <c r="DG104" s="531"/>
      <c r="DH104" s="532"/>
      <c r="DI104" s="64">
        <v>852351</v>
      </c>
      <c r="DJ104" s="64">
        <v>780706</v>
      </c>
      <c r="DK104" s="64">
        <v>116882</v>
      </c>
      <c r="DL104" s="534">
        <f t="shared" si="17"/>
        <v>583313</v>
      </c>
    </row>
    <row r="105" spans="1:116" ht="43.5" customHeight="1" x14ac:dyDescent="0.25">
      <c r="A105" s="356" t="s">
        <v>7</v>
      </c>
      <c r="B105" s="65" t="s">
        <v>96</v>
      </c>
      <c r="C105" s="65" t="s">
        <v>175</v>
      </c>
      <c r="D105" s="64" t="s">
        <v>2352</v>
      </c>
      <c r="E105" s="64" t="s">
        <v>967</v>
      </c>
      <c r="F105" s="64" t="s">
        <v>976</v>
      </c>
      <c r="G105" s="18" t="s">
        <v>971</v>
      </c>
      <c r="H105" s="35" t="s">
        <v>860</v>
      </c>
      <c r="I105" s="28" t="s">
        <v>2322</v>
      </c>
      <c r="J105" s="498">
        <v>12.668219606558768</v>
      </c>
      <c r="K105" s="498">
        <v>81.011363467860008</v>
      </c>
      <c r="L105" s="499">
        <v>2603.5</v>
      </c>
      <c r="M105" s="512">
        <v>0</v>
      </c>
      <c r="N105" s="513">
        <v>0</v>
      </c>
      <c r="O105" s="513">
        <v>0</v>
      </c>
      <c r="P105" s="513">
        <v>0</v>
      </c>
      <c r="Q105" s="513">
        <v>0</v>
      </c>
      <c r="R105" s="513">
        <v>0</v>
      </c>
      <c r="S105" s="513">
        <v>0</v>
      </c>
      <c r="T105" s="513">
        <v>0</v>
      </c>
      <c r="U105" s="513">
        <v>0</v>
      </c>
      <c r="V105" s="513">
        <v>0</v>
      </c>
      <c r="W105" s="513">
        <v>0</v>
      </c>
      <c r="X105" s="513">
        <v>0</v>
      </c>
      <c r="Y105" s="513">
        <v>1</v>
      </c>
      <c r="Z105" s="513">
        <v>1</v>
      </c>
      <c r="AA105" s="513">
        <v>0</v>
      </c>
      <c r="AB105" s="513">
        <v>0</v>
      </c>
      <c r="AC105" s="513">
        <v>125</v>
      </c>
      <c r="AD105" s="513">
        <v>125</v>
      </c>
      <c r="AE105" s="513">
        <v>0</v>
      </c>
      <c r="AF105" s="513">
        <v>0</v>
      </c>
      <c r="AG105" s="513">
        <v>1</v>
      </c>
      <c r="AH105" s="513">
        <f t="shared" si="9"/>
        <v>1</v>
      </c>
      <c r="AI105" s="513">
        <v>0</v>
      </c>
      <c r="AJ105" s="513">
        <v>0</v>
      </c>
      <c r="AK105" s="513">
        <f t="shared" si="10"/>
        <v>127</v>
      </c>
      <c r="AL105" s="513">
        <f t="shared" si="11"/>
        <v>127</v>
      </c>
      <c r="AM105" s="513">
        <v>0</v>
      </c>
      <c r="AN105" s="513">
        <v>0</v>
      </c>
      <c r="AO105" s="513">
        <v>0</v>
      </c>
      <c r="AP105" s="513">
        <v>0</v>
      </c>
      <c r="AQ105" s="513">
        <v>0</v>
      </c>
      <c r="AR105" s="513">
        <v>0</v>
      </c>
      <c r="AS105" s="513">
        <v>0</v>
      </c>
      <c r="AT105" s="513">
        <v>0</v>
      </c>
      <c r="AU105" s="513">
        <v>0</v>
      </c>
      <c r="AV105" s="513">
        <v>0</v>
      </c>
      <c r="AW105" s="513">
        <v>0</v>
      </c>
      <c r="AX105" s="513">
        <v>0</v>
      </c>
      <c r="AY105" s="513">
        <v>143</v>
      </c>
      <c r="AZ105" s="513">
        <v>143</v>
      </c>
      <c r="BA105" s="513">
        <v>0</v>
      </c>
      <c r="BB105" s="513">
        <v>0</v>
      </c>
      <c r="BC105" s="513">
        <v>3887.7</v>
      </c>
      <c r="BD105" s="513">
        <v>3887.7</v>
      </c>
      <c r="BE105" s="513">
        <v>0</v>
      </c>
      <c r="BF105" s="513">
        <v>0</v>
      </c>
      <c r="BG105" s="513">
        <v>6.6</v>
      </c>
      <c r="BH105" s="513">
        <v>6.6</v>
      </c>
      <c r="BI105" s="513">
        <v>0</v>
      </c>
      <c r="BJ105" s="513">
        <v>0</v>
      </c>
      <c r="BK105" s="241">
        <f t="shared" si="12"/>
        <v>4037.2999999999997</v>
      </c>
      <c r="BL105" s="22">
        <f t="shared" si="13"/>
        <v>4037.2999999999997</v>
      </c>
      <c r="BM105" s="519">
        <f t="shared" si="14"/>
        <v>0.28312061711079944</v>
      </c>
      <c r="BN105" s="520">
        <v>0</v>
      </c>
      <c r="BO105" s="520">
        <v>0</v>
      </c>
      <c r="BP105" s="520">
        <v>0</v>
      </c>
      <c r="BQ105" s="520">
        <v>0</v>
      </c>
      <c r="BR105" s="520">
        <v>0</v>
      </c>
      <c r="BS105" s="520">
        <v>0</v>
      </c>
      <c r="BT105" s="520">
        <v>0</v>
      </c>
      <c r="BU105" s="520">
        <v>0</v>
      </c>
      <c r="BV105" s="520">
        <v>0</v>
      </c>
      <c r="BW105" s="520">
        <v>0</v>
      </c>
      <c r="BX105" s="520">
        <v>0</v>
      </c>
      <c r="BY105" s="520">
        <v>0</v>
      </c>
      <c r="BZ105" s="520">
        <v>721543.67999999993</v>
      </c>
      <c r="CA105" s="520">
        <v>721543.67999999993</v>
      </c>
      <c r="CB105" s="520">
        <v>0</v>
      </c>
      <c r="CC105" s="520">
        <v>0</v>
      </c>
      <c r="CD105" s="520">
        <v>4563537.7680000002</v>
      </c>
      <c r="CE105" s="520">
        <v>4563537.7680000002</v>
      </c>
      <c r="CF105" s="520">
        <v>0</v>
      </c>
      <c r="CG105" s="520">
        <v>0</v>
      </c>
      <c r="CH105" s="520">
        <v>21623.184000000001</v>
      </c>
      <c r="CI105" s="520">
        <v>21623.184000000001</v>
      </c>
      <c r="CJ105" s="520">
        <v>0</v>
      </c>
      <c r="CK105" s="520">
        <v>0</v>
      </c>
      <c r="CL105" s="520">
        <f t="shared" si="15"/>
        <v>5306704.6320000002</v>
      </c>
      <c r="CM105" s="521">
        <f t="shared" si="16"/>
        <v>5306704.6320000002</v>
      </c>
      <c r="CN105" s="522">
        <v>37422720</v>
      </c>
      <c r="CO105" s="522">
        <v>37422720</v>
      </c>
      <c r="CP105" s="522">
        <v>49967040.000000007</v>
      </c>
      <c r="CQ105" s="243" t="s">
        <v>874</v>
      </c>
      <c r="CR105" s="103">
        <v>10.68</v>
      </c>
      <c r="CS105" s="523">
        <v>10.68</v>
      </c>
      <c r="CT105" s="104">
        <v>14.26</v>
      </c>
      <c r="CU105" s="524"/>
      <c r="CV105" s="524"/>
      <c r="CW105" s="524"/>
      <c r="CX105" s="525"/>
      <c r="CY105" s="526">
        <v>308.93948661112921</v>
      </c>
      <c r="CZ105" s="527">
        <v>156.66064588422694</v>
      </c>
      <c r="DA105" s="528">
        <v>1.5694505991048289</v>
      </c>
      <c r="DB105" s="529">
        <v>1.412371454995619</v>
      </c>
      <c r="DC105" s="530" t="s">
        <v>2323</v>
      </c>
      <c r="DD105" s="225"/>
      <c r="DE105" s="524"/>
      <c r="DF105" s="524"/>
      <c r="DG105" s="531"/>
      <c r="DH105" s="532"/>
      <c r="DI105" s="64">
        <v>151307</v>
      </c>
      <c r="DJ105" s="64">
        <v>408403</v>
      </c>
      <c r="DK105" s="64">
        <v>22253</v>
      </c>
      <c r="DL105" s="534">
        <f t="shared" si="17"/>
        <v>193987.66666666666</v>
      </c>
    </row>
    <row r="106" spans="1:116" ht="43.5" customHeight="1" x14ac:dyDescent="0.25">
      <c r="A106" s="356" t="s">
        <v>7</v>
      </c>
      <c r="B106" s="65" t="s">
        <v>96</v>
      </c>
      <c r="C106" s="65" t="s">
        <v>175</v>
      </c>
      <c r="D106" s="64" t="s">
        <v>2353</v>
      </c>
      <c r="E106" s="64" t="s">
        <v>177</v>
      </c>
      <c r="F106" s="64" t="s">
        <v>231</v>
      </c>
      <c r="G106" s="18" t="s">
        <v>177</v>
      </c>
      <c r="H106" s="35" t="s">
        <v>860</v>
      </c>
      <c r="I106" s="28" t="s">
        <v>2287</v>
      </c>
      <c r="J106" s="498">
        <v>2.5939192894151506</v>
      </c>
      <c r="K106" s="498">
        <v>5.3089015041090004</v>
      </c>
      <c r="L106" s="499">
        <v>811</v>
      </c>
      <c r="M106" s="512">
        <v>0</v>
      </c>
      <c r="N106" s="513">
        <v>0</v>
      </c>
      <c r="O106" s="513">
        <v>0</v>
      </c>
      <c r="P106" s="513">
        <v>0</v>
      </c>
      <c r="Q106" s="513">
        <v>0</v>
      </c>
      <c r="R106" s="513">
        <v>0</v>
      </c>
      <c r="S106" s="513">
        <v>0</v>
      </c>
      <c r="T106" s="513">
        <v>0</v>
      </c>
      <c r="U106" s="513">
        <v>0</v>
      </c>
      <c r="V106" s="513">
        <v>0</v>
      </c>
      <c r="W106" s="513">
        <v>0</v>
      </c>
      <c r="X106" s="513">
        <v>0</v>
      </c>
      <c r="Y106" s="513">
        <v>0</v>
      </c>
      <c r="Z106" s="513">
        <v>0</v>
      </c>
      <c r="AA106" s="513">
        <v>0</v>
      </c>
      <c r="AB106" s="513">
        <v>0</v>
      </c>
      <c r="AC106" s="513">
        <v>0</v>
      </c>
      <c r="AD106" s="513">
        <v>0</v>
      </c>
      <c r="AE106" s="513">
        <v>0</v>
      </c>
      <c r="AF106" s="513">
        <v>0</v>
      </c>
      <c r="AG106" s="513">
        <v>0</v>
      </c>
      <c r="AH106" s="513">
        <f t="shared" si="9"/>
        <v>0</v>
      </c>
      <c r="AI106" s="513">
        <v>0</v>
      </c>
      <c r="AJ106" s="513">
        <v>0</v>
      </c>
      <c r="AK106" s="513">
        <f t="shared" si="10"/>
        <v>0</v>
      </c>
      <c r="AL106" s="513">
        <f t="shared" si="11"/>
        <v>0</v>
      </c>
      <c r="AM106" s="513">
        <v>0</v>
      </c>
      <c r="AN106" s="513">
        <v>0</v>
      </c>
      <c r="AO106" s="513">
        <v>0</v>
      </c>
      <c r="AP106" s="513">
        <v>0</v>
      </c>
      <c r="AQ106" s="513">
        <v>0</v>
      </c>
      <c r="AR106" s="513">
        <v>0</v>
      </c>
      <c r="AS106" s="513">
        <v>0</v>
      </c>
      <c r="AT106" s="513">
        <v>0</v>
      </c>
      <c r="AU106" s="513">
        <v>0</v>
      </c>
      <c r="AV106" s="513">
        <v>0</v>
      </c>
      <c r="AW106" s="513">
        <v>0</v>
      </c>
      <c r="AX106" s="513">
        <v>0</v>
      </c>
      <c r="AY106" s="513">
        <v>0</v>
      </c>
      <c r="AZ106" s="513">
        <v>0</v>
      </c>
      <c r="BA106" s="513">
        <v>0</v>
      </c>
      <c r="BB106" s="513">
        <v>0</v>
      </c>
      <c r="BC106" s="513">
        <v>0</v>
      </c>
      <c r="BD106" s="513">
        <v>0</v>
      </c>
      <c r="BE106" s="513">
        <v>0</v>
      </c>
      <c r="BF106" s="513">
        <v>0</v>
      </c>
      <c r="BG106" s="513">
        <v>0</v>
      </c>
      <c r="BH106" s="513">
        <v>0</v>
      </c>
      <c r="BI106" s="513">
        <v>0</v>
      </c>
      <c r="BJ106" s="513">
        <v>0</v>
      </c>
      <c r="BK106" s="241">
        <f t="shared" si="12"/>
        <v>0</v>
      </c>
      <c r="BL106" s="22">
        <f t="shared" si="13"/>
        <v>0</v>
      </c>
      <c r="BM106" s="519">
        <f t="shared" si="14"/>
        <v>0</v>
      </c>
      <c r="BN106" s="520">
        <v>0</v>
      </c>
      <c r="BO106" s="520">
        <v>0</v>
      </c>
      <c r="BP106" s="520">
        <v>0</v>
      </c>
      <c r="BQ106" s="520">
        <v>0</v>
      </c>
      <c r="BR106" s="520">
        <v>0</v>
      </c>
      <c r="BS106" s="520">
        <v>0</v>
      </c>
      <c r="BT106" s="520">
        <v>0</v>
      </c>
      <c r="BU106" s="520">
        <v>0</v>
      </c>
      <c r="BV106" s="520">
        <v>0</v>
      </c>
      <c r="BW106" s="520">
        <v>0</v>
      </c>
      <c r="BX106" s="520">
        <v>0</v>
      </c>
      <c r="BY106" s="520">
        <v>0</v>
      </c>
      <c r="BZ106" s="520">
        <v>0</v>
      </c>
      <c r="CA106" s="520">
        <v>0</v>
      </c>
      <c r="CB106" s="520">
        <v>0</v>
      </c>
      <c r="CC106" s="520">
        <v>0</v>
      </c>
      <c r="CD106" s="520">
        <v>0</v>
      </c>
      <c r="CE106" s="520">
        <v>0</v>
      </c>
      <c r="CF106" s="520">
        <v>0</v>
      </c>
      <c r="CG106" s="520">
        <v>0</v>
      </c>
      <c r="CH106" s="520">
        <v>0</v>
      </c>
      <c r="CI106" s="520">
        <v>0</v>
      </c>
      <c r="CJ106" s="520">
        <v>0</v>
      </c>
      <c r="CK106" s="520">
        <v>0</v>
      </c>
      <c r="CL106" s="520">
        <f t="shared" si="15"/>
        <v>0</v>
      </c>
      <c r="CM106" s="521">
        <f t="shared" si="16"/>
        <v>0</v>
      </c>
      <c r="CN106" s="522">
        <v>6061920</v>
      </c>
      <c r="CO106" s="522">
        <v>6061920</v>
      </c>
      <c r="CP106" s="522">
        <v>7673760</v>
      </c>
      <c r="CQ106" s="243" t="s">
        <v>874</v>
      </c>
      <c r="CR106" s="103">
        <v>1.73</v>
      </c>
      <c r="CS106" s="523">
        <v>1.73</v>
      </c>
      <c r="CT106" s="104">
        <v>2.19</v>
      </c>
      <c r="CU106" s="524"/>
      <c r="CV106" s="524"/>
      <c r="CW106" s="524"/>
      <c r="CX106" s="525"/>
      <c r="CY106" s="526">
        <v>168.96152807461337</v>
      </c>
      <c r="CZ106" s="527">
        <v>164.01515855862024</v>
      </c>
      <c r="DA106" s="528">
        <v>2.1077126586482615</v>
      </c>
      <c r="DB106" s="529">
        <v>2.0822256498561926</v>
      </c>
      <c r="DC106" s="530" t="s">
        <v>2288</v>
      </c>
      <c r="DD106" s="225"/>
      <c r="DE106" s="524"/>
      <c r="DF106" s="524"/>
      <c r="DG106" s="531"/>
      <c r="DH106" s="532"/>
      <c r="DI106" s="64">
        <v>53631</v>
      </c>
      <c r="DJ106" s="64">
        <v>39952</v>
      </c>
      <c r="DK106" s="64">
        <v>44700</v>
      </c>
      <c r="DL106" s="534">
        <f t="shared" si="17"/>
        <v>46094.333333333336</v>
      </c>
    </row>
    <row r="107" spans="1:116" ht="43.5" customHeight="1" x14ac:dyDescent="0.25">
      <c r="A107" s="356" t="s">
        <v>7</v>
      </c>
      <c r="B107" s="65" t="s">
        <v>96</v>
      </c>
      <c r="C107" s="65" t="s">
        <v>175</v>
      </c>
      <c r="D107" s="64" t="s">
        <v>2353</v>
      </c>
      <c r="E107" s="64" t="s">
        <v>177</v>
      </c>
      <c r="F107" s="64" t="s">
        <v>232</v>
      </c>
      <c r="G107" s="18" t="s">
        <v>177</v>
      </c>
      <c r="H107" s="35" t="s">
        <v>860</v>
      </c>
      <c r="I107" s="28" t="s">
        <v>2287</v>
      </c>
      <c r="J107" s="498">
        <v>2.4137860054279874</v>
      </c>
      <c r="K107" s="498">
        <v>3.0643939330200003</v>
      </c>
      <c r="L107" s="499">
        <v>305.10000000000002</v>
      </c>
      <c r="M107" s="512">
        <v>0</v>
      </c>
      <c r="N107" s="513">
        <v>0</v>
      </c>
      <c r="O107" s="513">
        <v>0</v>
      </c>
      <c r="P107" s="513">
        <v>0</v>
      </c>
      <c r="Q107" s="513">
        <v>0</v>
      </c>
      <c r="R107" s="513">
        <v>0</v>
      </c>
      <c r="S107" s="513">
        <v>0</v>
      </c>
      <c r="T107" s="513">
        <v>0</v>
      </c>
      <c r="U107" s="513">
        <v>0</v>
      </c>
      <c r="V107" s="513">
        <v>0</v>
      </c>
      <c r="W107" s="513">
        <v>0</v>
      </c>
      <c r="X107" s="513">
        <v>0</v>
      </c>
      <c r="Y107" s="513">
        <v>0</v>
      </c>
      <c r="Z107" s="513">
        <v>0</v>
      </c>
      <c r="AA107" s="513">
        <v>0</v>
      </c>
      <c r="AB107" s="513">
        <v>0</v>
      </c>
      <c r="AC107" s="513">
        <v>3</v>
      </c>
      <c r="AD107" s="513">
        <v>3</v>
      </c>
      <c r="AE107" s="513">
        <v>0</v>
      </c>
      <c r="AF107" s="513">
        <v>0</v>
      </c>
      <c r="AG107" s="513">
        <v>0</v>
      </c>
      <c r="AH107" s="513">
        <f t="shared" si="9"/>
        <v>0</v>
      </c>
      <c r="AI107" s="513">
        <v>0</v>
      </c>
      <c r="AJ107" s="513">
        <v>0</v>
      </c>
      <c r="AK107" s="513">
        <f t="shared" si="10"/>
        <v>3</v>
      </c>
      <c r="AL107" s="513">
        <f t="shared" si="11"/>
        <v>3</v>
      </c>
      <c r="AM107" s="513">
        <v>0</v>
      </c>
      <c r="AN107" s="513">
        <v>0</v>
      </c>
      <c r="AO107" s="513">
        <v>0</v>
      </c>
      <c r="AP107" s="513">
        <v>0</v>
      </c>
      <c r="AQ107" s="513">
        <v>0</v>
      </c>
      <c r="AR107" s="513">
        <v>0</v>
      </c>
      <c r="AS107" s="513">
        <v>0</v>
      </c>
      <c r="AT107" s="513">
        <v>0</v>
      </c>
      <c r="AU107" s="513">
        <v>0</v>
      </c>
      <c r="AV107" s="513">
        <v>0</v>
      </c>
      <c r="AW107" s="513">
        <v>0</v>
      </c>
      <c r="AX107" s="513">
        <v>0</v>
      </c>
      <c r="AY107" s="513">
        <v>0</v>
      </c>
      <c r="AZ107" s="513">
        <v>0</v>
      </c>
      <c r="BA107" s="513">
        <v>0</v>
      </c>
      <c r="BB107" s="513">
        <v>0</v>
      </c>
      <c r="BC107" s="513">
        <v>18.98</v>
      </c>
      <c r="BD107" s="513">
        <v>18.98</v>
      </c>
      <c r="BE107" s="513">
        <v>0</v>
      </c>
      <c r="BF107" s="513">
        <v>0</v>
      </c>
      <c r="BG107" s="513">
        <v>0</v>
      </c>
      <c r="BH107" s="513">
        <v>0</v>
      </c>
      <c r="BI107" s="513">
        <v>0</v>
      </c>
      <c r="BJ107" s="513">
        <v>0</v>
      </c>
      <c r="BK107" s="241">
        <f t="shared" si="12"/>
        <v>18.98</v>
      </c>
      <c r="BL107" s="22">
        <f t="shared" si="13"/>
        <v>18.98</v>
      </c>
      <c r="BM107" s="519">
        <f t="shared" si="14"/>
        <v>1.46E-2</v>
      </c>
      <c r="BN107" s="520">
        <v>0</v>
      </c>
      <c r="BO107" s="520">
        <v>0</v>
      </c>
      <c r="BP107" s="520">
        <v>0</v>
      </c>
      <c r="BQ107" s="520">
        <v>0</v>
      </c>
      <c r="BR107" s="520">
        <v>0</v>
      </c>
      <c r="BS107" s="520">
        <v>0</v>
      </c>
      <c r="BT107" s="520">
        <v>0</v>
      </c>
      <c r="BU107" s="520">
        <v>0</v>
      </c>
      <c r="BV107" s="520">
        <v>0</v>
      </c>
      <c r="BW107" s="520">
        <v>0</v>
      </c>
      <c r="BX107" s="520">
        <v>0</v>
      </c>
      <c r="BY107" s="520">
        <v>0</v>
      </c>
      <c r="BZ107" s="520">
        <v>0</v>
      </c>
      <c r="CA107" s="520">
        <v>0</v>
      </c>
      <c r="CB107" s="520">
        <v>0</v>
      </c>
      <c r="CC107" s="520">
        <v>0</v>
      </c>
      <c r="CD107" s="520">
        <v>22279.483200000002</v>
      </c>
      <c r="CE107" s="520">
        <v>22279.483200000002</v>
      </c>
      <c r="CF107" s="520">
        <v>0</v>
      </c>
      <c r="CG107" s="520">
        <v>0</v>
      </c>
      <c r="CH107" s="520">
        <v>0</v>
      </c>
      <c r="CI107" s="520">
        <v>0</v>
      </c>
      <c r="CJ107" s="520">
        <v>0</v>
      </c>
      <c r="CK107" s="520">
        <v>0</v>
      </c>
      <c r="CL107" s="520">
        <f t="shared" si="15"/>
        <v>22279.483200000002</v>
      </c>
      <c r="CM107" s="521">
        <f t="shared" si="16"/>
        <v>22279.483200000002</v>
      </c>
      <c r="CN107" s="522">
        <v>4450080</v>
      </c>
      <c r="CO107" s="522">
        <v>4450080</v>
      </c>
      <c r="CP107" s="522">
        <v>4555200</v>
      </c>
      <c r="CQ107" s="243" t="s">
        <v>874</v>
      </c>
      <c r="CR107" s="103">
        <v>1.27</v>
      </c>
      <c r="CS107" s="523">
        <v>1.27</v>
      </c>
      <c r="CT107" s="104">
        <v>1.3</v>
      </c>
      <c r="CU107" s="524"/>
      <c r="CV107" s="524"/>
      <c r="CW107" s="524"/>
      <c r="CX107" s="525"/>
      <c r="CY107" s="526">
        <v>149.23464422257805</v>
      </c>
      <c r="CZ107" s="527">
        <v>148.39260072958407</v>
      </c>
      <c r="DA107" s="528">
        <v>1.5484077762875368</v>
      </c>
      <c r="DB107" s="529">
        <v>1.5408648143021957</v>
      </c>
      <c r="DC107" s="530" t="s">
        <v>2354</v>
      </c>
      <c r="DD107" s="225"/>
      <c r="DE107" s="524"/>
      <c r="DF107" s="524"/>
      <c r="DG107" s="531"/>
      <c r="DH107" s="532"/>
      <c r="DI107" s="64">
        <v>0</v>
      </c>
      <c r="DJ107" s="64">
        <v>3368</v>
      </c>
      <c r="DK107" s="64">
        <v>36800</v>
      </c>
      <c r="DL107" s="534">
        <f t="shared" si="17"/>
        <v>13389.333333333334</v>
      </c>
    </row>
    <row r="108" spans="1:116" ht="43.5" customHeight="1" x14ac:dyDescent="0.25">
      <c r="A108" s="356" t="s">
        <v>7</v>
      </c>
      <c r="B108" s="65" t="s">
        <v>96</v>
      </c>
      <c r="C108" s="65" t="s">
        <v>175</v>
      </c>
      <c r="D108" s="64" t="s">
        <v>2353</v>
      </c>
      <c r="E108" s="64" t="s">
        <v>177</v>
      </c>
      <c r="F108" s="64" t="s">
        <v>233</v>
      </c>
      <c r="G108" s="18" t="s">
        <v>177</v>
      </c>
      <c r="H108" s="35" t="s">
        <v>860</v>
      </c>
      <c r="I108" s="28" t="s">
        <v>2287</v>
      </c>
      <c r="J108" s="498">
        <v>2.7884632361212867</v>
      </c>
      <c r="K108" s="498">
        <v>3.9229166585070003</v>
      </c>
      <c r="L108" s="499">
        <v>823.8</v>
      </c>
      <c r="M108" s="512">
        <v>0</v>
      </c>
      <c r="N108" s="513">
        <v>0</v>
      </c>
      <c r="O108" s="513">
        <v>0</v>
      </c>
      <c r="P108" s="513">
        <v>0</v>
      </c>
      <c r="Q108" s="513">
        <v>0</v>
      </c>
      <c r="R108" s="513">
        <v>0</v>
      </c>
      <c r="S108" s="513">
        <v>0</v>
      </c>
      <c r="T108" s="513">
        <v>0</v>
      </c>
      <c r="U108" s="513">
        <v>0</v>
      </c>
      <c r="V108" s="513">
        <v>0</v>
      </c>
      <c r="W108" s="513">
        <v>0</v>
      </c>
      <c r="X108" s="513">
        <v>0</v>
      </c>
      <c r="Y108" s="513">
        <v>0</v>
      </c>
      <c r="Z108" s="513">
        <v>0</v>
      </c>
      <c r="AA108" s="513">
        <v>0</v>
      </c>
      <c r="AB108" s="513">
        <v>0</v>
      </c>
      <c r="AC108" s="513">
        <v>2</v>
      </c>
      <c r="AD108" s="513">
        <v>2</v>
      </c>
      <c r="AE108" s="513">
        <v>0</v>
      </c>
      <c r="AF108" s="513">
        <v>0</v>
      </c>
      <c r="AG108" s="513">
        <v>0</v>
      </c>
      <c r="AH108" s="513">
        <f t="shared" si="9"/>
        <v>0</v>
      </c>
      <c r="AI108" s="513">
        <v>0</v>
      </c>
      <c r="AJ108" s="513">
        <v>0</v>
      </c>
      <c r="AK108" s="513">
        <f t="shared" si="10"/>
        <v>2</v>
      </c>
      <c r="AL108" s="513">
        <f t="shared" si="11"/>
        <v>2</v>
      </c>
      <c r="AM108" s="513">
        <v>0</v>
      </c>
      <c r="AN108" s="513">
        <v>0</v>
      </c>
      <c r="AO108" s="513">
        <v>0</v>
      </c>
      <c r="AP108" s="513">
        <v>0</v>
      </c>
      <c r="AQ108" s="513">
        <v>0</v>
      </c>
      <c r="AR108" s="513">
        <v>0</v>
      </c>
      <c r="AS108" s="513">
        <v>0</v>
      </c>
      <c r="AT108" s="513">
        <v>0</v>
      </c>
      <c r="AU108" s="513">
        <v>0</v>
      </c>
      <c r="AV108" s="513">
        <v>0</v>
      </c>
      <c r="AW108" s="513">
        <v>0</v>
      </c>
      <c r="AX108" s="513">
        <v>0</v>
      </c>
      <c r="AY108" s="513">
        <v>0</v>
      </c>
      <c r="AZ108" s="513">
        <v>0</v>
      </c>
      <c r="BA108" s="513">
        <v>0</v>
      </c>
      <c r="BB108" s="513">
        <v>0</v>
      </c>
      <c r="BC108" s="513">
        <v>14.85</v>
      </c>
      <c r="BD108" s="513">
        <v>14.85</v>
      </c>
      <c r="BE108" s="513">
        <v>0</v>
      </c>
      <c r="BF108" s="513">
        <v>0</v>
      </c>
      <c r="BG108" s="513">
        <v>0</v>
      </c>
      <c r="BH108" s="513">
        <v>0</v>
      </c>
      <c r="BI108" s="513">
        <v>0</v>
      </c>
      <c r="BJ108" s="513">
        <v>0</v>
      </c>
      <c r="BK108" s="241">
        <f t="shared" si="12"/>
        <v>14.85</v>
      </c>
      <c r="BL108" s="22">
        <f t="shared" si="13"/>
        <v>14.85</v>
      </c>
      <c r="BM108" s="519">
        <f t="shared" si="14"/>
        <v>6.4008620689655175E-3</v>
      </c>
      <c r="BN108" s="520">
        <v>0</v>
      </c>
      <c r="BO108" s="520">
        <v>0</v>
      </c>
      <c r="BP108" s="520">
        <v>0</v>
      </c>
      <c r="BQ108" s="520">
        <v>0</v>
      </c>
      <c r="BR108" s="520">
        <v>0</v>
      </c>
      <c r="BS108" s="520">
        <v>0</v>
      </c>
      <c r="BT108" s="520">
        <v>0</v>
      </c>
      <c r="BU108" s="520">
        <v>0</v>
      </c>
      <c r="BV108" s="520">
        <v>0</v>
      </c>
      <c r="BW108" s="520">
        <v>0</v>
      </c>
      <c r="BX108" s="520">
        <v>0</v>
      </c>
      <c r="BY108" s="520">
        <v>0</v>
      </c>
      <c r="BZ108" s="520">
        <v>0</v>
      </c>
      <c r="CA108" s="520">
        <v>0</v>
      </c>
      <c r="CB108" s="520">
        <v>0</v>
      </c>
      <c r="CC108" s="520">
        <v>0</v>
      </c>
      <c r="CD108" s="520">
        <v>17431.524000000001</v>
      </c>
      <c r="CE108" s="520">
        <v>17431.524000000001</v>
      </c>
      <c r="CF108" s="520">
        <v>0</v>
      </c>
      <c r="CG108" s="520">
        <v>0</v>
      </c>
      <c r="CH108" s="520">
        <v>0</v>
      </c>
      <c r="CI108" s="520">
        <v>0</v>
      </c>
      <c r="CJ108" s="520">
        <v>0</v>
      </c>
      <c r="CK108" s="520">
        <v>0</v>
      </c>
      <c r="CL108" s="520">
        <f t="shared" si="15"/>
        <v>17431.524000000001</v>
      </c>
      <c r="CM108" s="521">
        <f t="shared" si="16"/>
        <v>17431.524000000001</v>
      </c>
      <c r="CN108" s="522">
        <v>6272160.0000000009</v>
      </c>
      <c r="CO108" s="522">
        <v>6272160.0000000009</v>
      </c>
      <c r="CP108" s="522">
        <v>8129280</v>
      </c>
      <c r="CQ108" s="243" t="s">
        <v>874</v>
      </c>
      <c r="CR108" s="103">
        <v>1.79</v>
      </c>
      <c r="CS108" s="523">
        <v>1.79</v>
      </c>
      <c r="CT108" s="104">
        <v>2.3199999999999998</v>
      </c>
      <c r="CU108" s="524"/>
      <c r="CV108" s="524"/>
      <c r="CW108" s="524"/>
      <c r="CX108" s="525"/>
      <c r="CY108" s="526">
        <v>359.16762777914386</v>
      </c>
      <c r="CZ108" s="527">
        <v>358.67593853986915</v>
      </c>
      <c r="DA108" s="528">
        <v>1.735402827764694</v>
      </c>
      <c r="DB108" s="529">
        <v>1.7290018604180781</v>
      </c>
      <c r="DC108" s="530" t="s">
        <v>2289</v>
      </c>
      <c r="DD108" s="225"/>
      <c r="DE108" s="524"/>
      <c r="DF108" s="524"/>
      <c r="DG108" s="531"/>
      <c r="DH108" s="532"/>
      <c r="DI108" s="64">
        <v>4284</v>
      </c>
      <c r="DJ108" s="64">
        <v>168863</v>
      </c>
      <c r="DK108" s="64">
        <v>363574</v>
      </c>
      <c r="DL108" s="534">
        <f t="shared" si="17"/>
        <v>178907</v>
      </c>
    </row>
    <row r="109" spans="1:116" ht="43.5" customHeight="1" x14ac:dyDescent="0.25">
      <c r="A109" s="356" t="s">
        <v>7</v>
      </c>
      <c r="B109" s="65" t="s">
        <v>96</v>
      </c>
      <c r="C109" s="65" t="s">
        <v>175</v>
      </c>
      <c r="D109" s="64" t="s">
        <v>2353</v>
      </c>
      <c r="E109" s="64" t="s">
        <v>177</v>
      </c>
      <c r="F109" s="64" t="s">
        <v>234</v>
      </c>
      <c r="G109" s="18" t="s">
        <v>177</v>
      </c>
      <c r="H109" s="35" t="s">
        <v>860</v>
      </c>
      <c r="I109" s="28" t="s">
        <v>2287</v>
      </c>
      <c r="J109" s="498">
        <v>2.8172845615592332</v>
      </c>
      <c r="K109" s="498">
        <v>5.712499988118001</v>
      </c>
      <c r="L109" s="499">
        <v>1224.5999999999999</v>
      </c>
      <c r="M109" s="512">
        <v>0</v>
      </c>
      <c r="N109" s="513">
        <v>0</v>
      </c>
      <c r="O109" s="513">
        <v>0</v>
      </c>
      <c r="P109" s="513">
        <v>0</v>
      </c>
      <c r="Q109" s="513">
        <v>0</v>
      </c>
      <c r="R109" s="513">
        <v>0</v>
      </c>
      <c r="S109" s="513">
        <v>0</v>
      </c>
      <c r="T109" s="513">
        <v>0</v>
      </c>
      <c r="U109" s="513">
        <v>0</v>
      </c>
      <c r="V109" s="513">
        <v>0</v>
      </c>
      <c r="W109" s="513">
        <v>0</v>
      </c>
      <c r="X109" s="513">
        <v>0</v>
      </c>
      <c r="Y109" s="513">
        <v>2</v>
      </c>
      <c r="Z109" s="513">
        <v>2</v>
      </c>
      <c r="AA109" s="513">
        <v>0</v>
      </c>
      <c r="AB109" s="513">
        <v>0</v>
      </c>
      <c r="AC109" s="513">
        <v>3</v>
      </c>
      <c r="AD109" s="513">
        <v>3</v>
      </c>
      <c r="AE109" s="513">
        <v>0</v>
      </c>
      <c r="AF109" s="513">
        <v>0</v>
      </c>
      <c r="AG109" s="513">
        <v>0</v>
      </c>
      <c r="AH109" s="513">
        <f t="shared" si="9"/>
        <v>0</v>
      </c>
      <c r="AI109" s="513">
        <v>0</v>
      </c>
      <c r="AJ109" s="513">
        <v>0</v>
      </c>
      <c r="AK109" s="513">
        <f t="shared" si="10"/>
        <v>5</v>
      </c>
      <c r="AL109" s="513">
        <f t="shared" si="11"/>
        <v>5</v>
      </c>
      <c r="AM109" s="513">
        <v>0</v>
      </c>
      <c r="AN109" s="513">
        <v>0</v>
      </c>
      <c r="AO109" s="513">
        <v>0</v>
      </c>
      <c r="AP109" s="513">
        <v>0</v>
      </c>
      <c r="AQ109" s="513">
        <v>0</v>
      </c>
      <c r="AR109" s="513">
        <v>0</v>
      </c>
      <c r="AS109" s="513">
        <v>0</v>
      </c>
      <c r="AT109" s="513">
        <v>0</v>
      </c>
      <c r="AU109" s="513">
        <v>0</v>
      </c>
      <c r="AV109" s="513">
        <v>0</v>
      </c>
      <c r="AW109" s="513">
        <v>0</v>
      </c>
      <c r="AX109" s="513">
        <v>0</v>
      </c>
      <c r="AY109" s="513">
        <v>61.2</v>
      </c>
      <c r="AZ109" s="513">
        <v>61.2</v>
      </c>
      <c r="BA109" s="513">
        <v>0</v>
      </c>
      <c r="BB109" s="513">
        <v>0</v>
      </c>
      <c r="BC109" s="513">
        <v>18.559999999999999</v>
      </c>
      <c r="BD109" s="513">
        <v>18.559999999999999</v>
      </c>
      <c r="BE109" s="513">
        <v>0</v>
      </c>
      <c r="BF109" s="513">
        <v>0</v>
      </c>
      <c r="BG109" s="513">
        <v>0</v>
      </c>
      <c r="BH109" s="513">
        <v>0</v>
      </c>
      <c r="BI109" s="513">
        <v>0</v>
      </c>
      <c r="BJ109" s="513">
        <v>0</v>
      </c>
      <c r="BK109" s="241">
        <f t="shared" si="12"/>
        <v>79.760000000000005</v>
      </c>
      <c r="BL109" s="22">
        <f t="shared" si="13"/>
        <v>79.760000000000005</v>
      </c>
      <c r="BM109" s="519">
        <f t="shared" si="14"/>
        <v>3.0559386973180083E-2</v>
      </c>
      <c r="BN109" s="520">
        <v>0</v>
      </c>
      <c r="BO109" s="520">
        <v>0</v>
      </c>
      <c r="BP109" s="520">
        <v>0</v>
      </c>
      <c r="BQ109" s="520">
        <v>0</v>
      </c>
      <c r="BR109" s="520">
        <v>0</v>
      </c>
      <c r="BS109" s="520">
        <v>0</v>
      </c>
      <c r="BT109" s="520">
        <v>0</v>
      </c>
      <c r="BU109" s="520">
        <v>0</v>
      </c>
      <c r="BV109" s="520">
        <v>0</v>
      </c>
      <c r="BW109" s="520">
        <v>0</v>
      </c>
      <c r="BX109" s="520">
        <v>0</v>
      </c>
      <c r="BY109" s="520">
        <v>0</v>
      </c>
      <c r="BZ109" s="520">
        <v>308800.51199999999</v>
      </c>
      <c r="CA109" s="520">
        <v>308800.51199999999</v>
      </c>
      <c r="CB109" s="520">
        <v>0</v>
      </c>
      <c r="CC109" s="520">
        <v>0</v>
      </c>
      <c r="CD109" s="520">
        <v>21786.470399999998</v>
      </c>
      <c r="CE109" s="520">
        <v>21786.470399999998</v>
      </c>
      <c r="CF109" s="520">
        <v>0</v>
      </c>
      <c r="CG109" s="520">
        <v>0</v>
      </c>
      <c r="CH109" s="520">
        <v>0</v>
      </c>
      <c r="CI109" s="520">
        <v>0</v>
      </c>
      <c r="CJ109" s="520">
        <v>0</v>
      </c>
      <c r="CK109" s="520">
        <v>0</v>
      </c>
      <c r="CL109" s="520">
        <f t="shared" si="15"/>
        <v>330586.98239999998</v>
      </c>
      <c r="CM109" s="521">
        <f t="shared" si="16"/>
        <v>330586.98239999998</v>
      </c>
      <c r="CN109" s="522">
        <v>7323360</v>
      </c>
      <c r="CO109" s="522">
        <v>7323360</v>
      </c>
      <c r="CP109" s="522">
        <v>9145440</v>
      </c>
      <c r="CQ109" s="243" t="s">
        <v>874</v>
      </c>
      <c r="CR109" s="103">
        <v>2.09</v>
      </c>
      <c r="CS109" s="523">
        <v>2.09</v>
      </c>
      <c r="CT109" s="104">
        <v>2.61</v>
      </c>
      <c r="CU109" s="524"/>
      <c r="CV109" s="524"/>
      <c r="CW109" s="524"/>
      <c r="CX109" s="525"/>
      <c r="CY109" s="526">
        <v>143.72251921781836</v>
      </c>
      <c r="CZ109" s="527">
        <v>143.27834993561314</v>
      </c>
      <c r="DA109" s="528">
        <v>1.586699011858153</v>
      </c>
      <c r="DB109" s="529">
        <v>1.5837555893029425</v>
      </c>
      <c r="DC109" s="530" t="s">
        <v>2318</v>
      </c>
      <c r="DD109" s="225"/>
      <c r="DE109" s="524"/>
      <c r="DF109" s="524"/>
      <c r="DG109" s="531"/>
      <c r="DH109" s="532"/>
      <c r="DI109" s="64">
        <v>0</v>
      </c>
      <c r="DJ109" s="64">
        <v>0</v>
      </c>
      <c r="DK109" s="64">
        <v>0</v>
      </c>
      <c r="DL109" s="534">
        <f t="shared" si="17"/>
        <v>0</v>
      </c>
    </row>
    <row r="110" spans="1:116" ht="43.5" customHeight="1" x14ac:dyDescent="0.25">
      <c r="A110" s="356" t="s">
        <v>7</v>
      </c>
      <c r="B110" s="65" t="s">
        <v>96</v>
      </c>
      <c r="C110" s="65" t="s">
        <v>175</v>
      </c>
      <c r="D110" s="64" t="s">
        <v>2353</v>
      </c>
      <c r="E110" s="64" t="s">
        <v>177</v>
      </c>
      <c r="F110" s="64" t="s">
        <v>235</v>
      </c>
      <c r="G110" s="18" t="s">
        <v>177</v>
      </c>
      <c r="H110" s="35" t="s">
        <v>860</v>
      </c>
      <c r="I110" s="28" t="s">
        <v>2287</v>
      </c>
      <c r="J110" s="498">
        <v>2.8461058869971789</v>
      </c>
      <c r="K110" s="498">
        <v>5.2808712011369998</v>
      </c>
      <c r="L110" s="499">
        <v>1274.3</v>
      </c>
      <c r="M110" s="512">
        <v>0</v>
      </c>
      <c r="N110" s="513">
        <v>0</v>
      </c>
      <c r="O110" s="513">
        <v>0</v>
      </c>
      <c r="P110" s="513">
        <v>0</v>
      </c>
      <c r="Q110" s="513">
        <v>0</v>
      </c>
      <c r="R110" s="513">
        <v>0</v>
      </c>
      <c r="S110" s="513">
        <v>0</v>
      </c>
      <c r="T110" s="513">
        <v>0</v>
      </c>
      <c r="U110" s="513">
        <v>0</v>
      </c>
      <c r="V110" s="513">
        <v>0</v>
      </c>
      <c r="W110" s="513">
        <v>0</v>
      </c>
      <c r="X110" s="513">
        <v>0</v>
      </c>
      <c r="Y110" s="513">
        <v>0</v>
      </c>
      <c r="Z110" s="513">
        <v>0</v>
      </c>
      <c r="AA110" s="513">
        <v>0</v>
      </c>
      <c r="AB110" s="513">
        <v>0</v>
      </c>
      <c r="AC110" s="513">
        <v>1</v>
      </c>
      <c r="AD110" s="513">
        <v>1</v>
      </c>
      <c r="AE110" s="513">
        <v>0</v>
      </c>
      <c r="AF110" s="513">
        <v>0</v>
      </c>
      <c r="AG110" s="513">
        <v>0</v>
      </c>
      <c r="AH110" s="513">
        <f t="shared" si="9"/>
        <v>0</v>
      </c>
      <c r="AI110" s="513">
        <v>0</v>
      </c>
      <c r="AJ110" s="513">
        <v>0</v>
      </c>
      <c r="AK110" s="513">
        <f t="shared" si="10"/>
        <v>1</v>
      </c>
      <c r="AL110" s="513">
        <f t="shared" si="11"/>
        <v>1</v>
      </c>
      <c r="AM110" s="513">
        <v>0</v>
      </c>
      <c r="AN110" s="513">
        <v>0</v>
      </c>
      <c r="AO110" s="513">
        <v>0</v>
      </c>
      <c r="AP110" s="513">
        <v>0</v>
      </c>
      <c r="AQ110" s="513">
        <v>0</v>
      </c>
      <c r="AR110" s="513">
        <v>0</v>
      </c>
      <c r="AS110" s="513">
        <v>0</v>
      </c>
      <c r="AT110" s="513">
        <v>0</v>
      </c>
      <c r="AU110" s="513">
        <v>0</v>
      </c>
      <c r="AV110" s="513">
        <v>0</v>
      </c>
      <c r="AW110" s="513">
        <v>0</v>
      </c>
      <c r="AX110" s="513">
        <v>0</v>
      </c>
      <c r="AY110" s="513">
        <v>0</v>
      </c>
      <c r="AZ110" s="513">
        <v>0</v>
      </c>
      <c r="BA110" s="513">
        <v>0</v>
      </c>
      <c r="BB110" s="513">
        <v>0</v>
      </c>
      <c r="BC110" s="513">
        <v>9</v>
      </c>
      <c r="BD110" s="513">
        <v>9</v>
      </c>
      <c r="BE110" s="513">
        <v>0</v>
      </c>
      <c r="BF110" s="513">
        <v>0</v>
      </c>
      <c r="BG110" s="513">
        <v>0</v>
      </c>
      <c r="BH110" s="513">
        <v>0</v>
      </c>
      <c r="BI110" s="513">
        <v>0</v>
      </c>
      <c r="BJ110" s="513">
        <v>0</v>
      </c>
      <c r="BK110" s="241">
        <f t="shared" si="12"/>
        <v>9</v>
      </c>
      <c r="BL110" s="22">
        <f t="shared" si="13"/>
        <v>9</v>
      </c>
      <c r="BM110" s="519">
        <f t="shared" si="14"/>
        <v>4.1860465116279073E-3</v>
      </c>
      <c r="BN110" s="520">
        <v>0</v>
      </c>
      <c r="BO110" s="520">
        <v>0</v>
      </c>
      <c r="BP110" s="520">
        <v>0</v>
      </c>
      <c r="BQ110" s="520">
        <v>0</v>
      </c>
      <c r="BR110" s="520">
        <v>0</v>
      </c>
      <c r="BS110" s="520">
        <v>0</v>
      </c>
      <c r="BT110" s="520">
        <v>0</v>
      </c>
      <c r="BU110" s="520">
        <v>0</v>
      </c>
      <c r="BV110" s="520">
        <v>0</v>
      </c>
      <c r="BW110" s="520">
        <v>0</v>
      </c>
      <c r="BX110" s="520">
        <v>0</v>
      </c>
      <c r="BY110" s="520">
        <v>0</v>
      </c>
      <c r="BZ110" s="520">
        <v>0</v>
      </c>
      <c r="CA110" s="520">
        <v>0</v>
      </c>
      <c r="CB110" s="520">
        <v>0</v>
      </c>
      <c r="CC110" s="520">
        <v>0</v>
      </c>
      <c r="CD110" s="520">
        <v>10564.560000000001</v>
      </c>
      <c r="CE110" s="520">
        <v>10564.560000000001</v>
      </c>
      <c r="CF110" s="520">
        <v>0</v>
      </c>
      <c r="CG110" s="520">
        <v>0</v>
      </c>
      <c r="CH110" s="520">
        <v>0</v>
      </c>
      <c r="CI110" s="520">
        <v>0</v>
      </c>
      <c r="CJ110" s="520">
        <v>0</v>
      </c>
      <c r="CK110" s="520">
        <v>0</v>
      </c>
      <c r="CL110" s="520">
        <f t="shared" si="15"/>
        <v>10564.560000000001</v>
      </c>
      <c r="CM110" s="521">
        <f t="shared" si="16"/>
        <v>10564.560000000001</v>
      </c>
      <c r="CN110" s="522">
        <v>7113120</v>
      </c>
      <c r="CO110" s="522">
        <v>7113120</v>
      </c>
      <c r="CP110" s="522">
        <v>7533599.9999999991</v>
      </c>
      <c r="CQ110" s="243" t="s">
        <v>874</v>
      </c>
      <c r="CR110" s="103">
        <v>2.0299999999999998</v>
      </c>
      <c r="CS110" s="523">
        <v>2.0299999999999998</v>
      </c>
      <c r="CT110" s="104">
        <v>2.15</v>
      </c>
      <c r="CU110" s="524"/>
      <c r="CV110" s="524"/>
      <c r="CW110" s="524"/>
      <c r="CX110" s="525"/>
      <c r="CY110" s="526">
        <v>564.7597889123241</v>
      </c>
      <c r="CZ110" s="527">
        <v>560.40255068207239</v>
      </c>
      <c r="DA110" s="528">
        <v>2.0313634247531511</v>
      </c>
      <c r="DB110" s="529">
        <v>1.9888037689618894</v>
      </c>
      <c r="DC110" s="530" t="s">
        <v>2355</v>
      </c>
      <c r="DD110" s="225"/>
      <c r="DE110" s="524"/>
      <c r="DF110" s="524"/>
      <c r="DG110" s="531"/>
      <c r="DH110" s="532"/>
      <c r="DI110" s="64">
        <v>1054384</v>
      </c>
      <c r="DJ110" s="64">
        <v>887518</v>
      </c>
      <c r="DK110" s="64">
        <v>57276</v>
      </c>
      <c r="DL110" s="534">
        <f t="shared" si="17"/>
        <v>666392.66666666663</v>
      </c>
    </row>
    <row r="111" spans="1:116" ht="43.5" customHeight="1" x14ac:dyDescent="0.25">
      <c r="A111" s="356" t="s">
        <v>7</v>
      </c>
      <c r="B111" s="65" t="s">
        <v>96</v>
      </c>
      <c r="C111" s="65" t="s">
        <v>175</v>
      </c>
      <c r="D111" s="64" t="s">
        <v>2353</v>
      </c>
      <c r="E111" s="64" t="s">
        <v>177</v>
      </c>
      <c r="F111" s="64" t="s">
        <v>236</v>
      </c>
      <c r="G111" s="18" t="s">
        <v>177</v>
      </c>
      <c r="H111" s="35" t="s">
        <v>860</v>
      </c>
      <c r="I111" s="28" t="s">
        <v>2287</v>
      </c>
      <c r="J111" s="498">
        <v>2.7380259166048808</v>
      </c>
      <c r="K111" s="498">
        <v>3.5833333258800004</v>
      </c>
      <c r="L111" s="499">
        <v>668.3</v>
      </c>
      <c r="M111" s="512">
        <v>0</v>
      </c>
      <c r="N111" s="513">
        <v>0</v>
      </c>
      <c r="O111" s="513">
        <v>0</v>
      </c>
      <c r="P111" s="513">
        <v>0</v>
      </c>
      <c r="Q111" s="513">
        <v>0</v>
      </c>
      <c r="R111" s="513">
        <v>0</v>
      </c>
      <c r="S111" s="513">
        <v>0</v>
      </c>
      <c r="T111" s="513">
        <v>0</v>
      </c>
      <c r="U111" s="513">
        <v>0</v>
      </c>
      <c r="V111" s="513">
        <v>0</v>
      </c>
      <c r="W111" s="513">
        <v>0</v>
      </c>
      <c r="X111" s="513">
        <v>0</v>
      </c>
      <c r="Y111" s="513">
        <v>0</v>
      </c>
      <c r="Z111" s="513">
        <v>0</v>
      </c>
      <c r="AA111" s="513">
        <v>0</v>
      </c>
      <c r="AB111" s="513">
        <v>0</v>
      </c>
      <c r="AC111" s="513">
        <v>3</v>
      </c>
      <c r="AD111" s="513">
        <v>3</v>
      </c>
      <c r="AE111" s="513">
        <v>0</v>
      </c>
      <c r="AF111" s="513">
        <v>0</v>
      </c>
      <c r="AG111" s="513">
        <v>0</v>
      </c>
      <c r="AH111" s="513">
        <f t="shared" si="9"/>
        <v>0</v>
      </c>
      <c r="AI111" s="513">
        <v>0</v>
      </c>
      <c r="AJ111" s="513">
        <v>0</v>
      </c>
      <c r="AK111" s="513">
        <f t="shared" si="10"/>
        <v>3</v>
      </c>
      <c r="AL111" s="513">
        <f t="shared" si="11"/>
        <v>3</v>
      </c>
      <c r="AM111" s="513">
        <v>0</v>
      </c>
      <c r="AN111" s="513">
        <v>0</v>
      </c>
      <c r="AO111" s="513">
        <v>0</v>
      </c>
      <c r="AP111" s="513">
        <v>0</v>
      </c>
      <c r="AQ111" s="513">
        <v>0</v>
      </c>
      <c r="AR111" s="513">
        <v>0</v>
      </c>
      <c r="AS111" s="513">
        <v>0</v>
      </c>
      <c r="AT111" s="513">
        <v>0</v>
      </c>
      <c r="AU111" s="513">
        <v>0</v>
      </c>
      <c r="AV111" s="513">
        <v>0</v>
      </c>
      <c r="AW111" s="513">
        <v>0</v>
      </c>
      <c r="AX111" s="513">
        <v>0</v>
      </c>
      <c r="AY111" s="513">
        <v>0</v>
      </c>
      <c r="AZ111" s="513">
        <v>0</v>
      </c>
      <c r="BA111" s="513">
        <v>0</v>
      </c>
      <c r="BB111" s="513">
        <v>0</v>
      </c>
      <c r="BC111" s="513">
        <v>17.805</v>
      </c>
      <c r="BD111" s="513">
        <v>17.805</v>
      </c>
      <c r="BE111" s="513">
        <v>0</v>
      </c>
      <c r="BF111" s="513">
        <v>0</v>
      </c>
      <c r="BG111" s="513">
        <v>0</v>
      </c>
      <c r="BH111" s="513">
        <v>0</v>
      </c>
      <c r="BI111" s="513">
        <v>0</v>
      </c>
      <c r="BJ111" s="513">
        <v>0</v>
      </c>
      <c r="BK111" s="241">
        <f t="shared" si="12"/>
        <v>17.805</v>
      </c>
      <c r="BL111" s="22">
        <f t="shared" si="13"/>
        <v>17.805</v>
      </c>
      <c r="BM111" s="519">
        <f t="shared" si="14"/>
        <v>1.0598214285714287E-2</v>
      </c>
      <c r="BN111" s="520">
        <v>0</v>
      </c>
      <c r="BO111" s="520">
        <v>0</v>
      </c>
      <c r="BP111" s="520">
        <v>0</v>
      </c>
      <c r="BQ111" s="520">
        <v>0</v>
      </c>
      <c r="BR111" s="520">
        <v>0</v>
      </c>
      <c r="BS111" s="520">
        <v>0</v>
      </c>
      <c r="BT111" s="520">
        <v>0</v>
      </c>
      <c r="BU111" s="520">
        <v>0</v>
      </c>
      <c r="BV111" s="520">
        <v>0</v>
      </c>
      <c r="BW111" s="520">
        <v>0</v>
      </c>
      <c r="BX111" s="520">
        <v>0</v>
      </c>
      <c r="BY111" s="520">
        <v>0</v>
      </c>
      <c r="BZ111" s="520">
        <v>0</v>
      </c>
      <c r="CA111" s="520">
        <v>0</v>
      </c>
      <c r="CB111" s="520">
        <v>0</v>
      </c>
      <c r="CC111" s="520">
        <v>0</v>
      </c>
      <c r="CD111" s="520">
        <v>20900.2212</v>
      </c>
      <c r="CE111" s="520">
        <v>20900.2212</v>
      </c>
      <c r="CF111" s="520">
        <v>0</v>
      </c>
      <c r="CG111" s="520">
        <v>0</v>
      </c>
      <c r="CH111" s="520">
        <v>0</v>
      </c>
      <c r="CI111" s="520">
        <v>0</v>
      </c>
      <c r="CJ111" s="520">
        <v>0</v>
      </c>
      <c r="CK111" s="520">
        <v>0</v>
      </c>
      <c r="CL111" s="520">
        <f t="shared" si="15"/>
        <v>20900.2212</v>
      </c>
      <c r="CM111" s="521">
        <f t="shared" si="16"/>
        <v>20900.2212</v>
      </c>
      <c r="CN111" s="522">
        <v>5291040.0000000009</v>
      </c>
      <c r="CO111" s="522">
        <v>5291040.0000000009</v>
      </c>
      <c r="CP111" s="522">
        <v>5886720</v>
      </c>
      <c r="CQ111" s="243" t="s">
        <v>874</v>
      </c>
      <c r="CR111" s="103">
        <v>1.51</v>
      </c>
      <c r="CS111" s="523">
        <v>1.51</v>
      </c>
      <c r="CT111" s="104">
        <v>1.68</v>
      </c>
      <c r="CU111" s="524"/>
      <c r="CV111" s="524"/>
      <c r="CW111" s="524"/>
      <c r="CX111" s="525"/>
      <c r="CY111" s="526">
        <v>100.51421813687921</v>
      </c>
      <c r="CZ111" s="527">
        <v>58.630765322537108</v>
      </c>
      <c r="DA111" s="528">
        <v>0.76210557293996717</v>
      </c>
      <c r="DB111" s="529">
        <v>0.69021562106562673</v>
      </c>
      <c r="DC111" s="530" t="s">
        <v>2292</v>
      </c>
      <c r="DD111" s="225"/>
      <c r="DE111" s="524"/>
      <c r="DF111" s="524"/>
      <c r="DG111" s="531"/>
      <c r="DH111" s="532"/>
      <c r="DI111" s="64">
        <v>0</v>
      </c>
      <c r="DJ111" s="64">
        <v>0</v>
      </c>
      <c r="DK111" s="64">
        <v>0</v>
      </c>
      <c r="DL111" s="534">
        <f t="shared" si="17"/>
        <v>0</v>
      </c>
    </row>
    <row r="112" spans="1:116" ht="43.5" customHeight="1" x14ac:dyDescent="0.25">
      <c r="A112" s="356" t="s">
        <v>7</v>
      </c>
      <c r="B112" s="65" t="s">
        <v>96</v>
      </c>
      <c r="C112" s="65" t="s">
        <v>175</v>
      </c>
      <c r="D112" s="64" t="s">
        <v>2356</v>
      </c>
      <c r="E112" s="64" t="s">
        <v>981</v>
      </c>
      <c r="F112" s="64" t="s">
        <v>982</v>
      </c>
      <c r="G112" s="18" t="s">
        <v>2357</v>
      </c>
      <c r="H112" s="35" t="s">
        <v>866</v>
      </c>
      <c r="I112" s="28" t="s">
        <v>2330</v>
      </c>
      <c r="J112" s="498">
        <v>10.745643210157313</v>
      </c>
      <c r="K112" s="498">
        <v>61.217802902970007</v>
      </c>
      <c r="L112" s="499">
        <v>2588.1</v>
      </c>
      <c r="M112" s="512">
        <v>0</v>
      </c>
      <c r="N112" s="513">
        <v>0</v>
      </c>
      <c r="O112" s="513">
        <v>0</v>
      </c>
      <c r="P112" s="513">
        <v>0</v>
      </c>
      <c r="Q112" s="513">
        <v>0</v>
      </c>
      <c r="R112" s="513">
        <v>0</v>
      </c>
      <c r="S112" s="513">
        <v>0</v>
      </c>
      <c r="T112" s="513">
        <v>0</v>
      </c>
      <c r="U112" s="513">
        <v>0</v>
      </c>
      <c r="V112" s="513">
        <v>0</v>
      </c>
      <c r="W112" s="513">
        <v>0</v>
      </c>
      <c r="X112" s="513">
        <v>0</v>
      </c>
      <c r="Y112" s="513">
        <v>0</v>
      </c>
      <c r="Z112" s="513">
        <v>0</v>
      </c>
      <c r="AA112" s="513">
        <v>0</v>
      </c>
      <c r="AB112" s="513">
        <v>0</v>
      </c>
      <c r="AC112" s="513">
        <v>147</v>
      </c>
      <c r="AD112" s="513">
        <v>147</v>
      </c>
      <c r="AE112" s="513">
        <v>0</v>
      </c>
      <c r="AF112" s="513">
        <v>0</v>
      </c>
      <c r="AG112" s="513">
        <v>0</v>
      </c>
      <c r="AH112" s="513">
        <f t="shared" si="9"/>
        <v>0</v>
      </c>
      <c r="AI112" s="513">
        <v>0</v>
      </c>
      <c r="AJ112" s="513">
        <v>0</v>
      </c>
      <c r="AK112" s="513">
        <f t="shared" si="10"/>
        <v>147</v>
      </c>
      <c r="AL112" s="513">
        <f t="shared" si="11"/>
        <v>147</v>
      </c>
      <c r="AM112" s="513">
        <v>0</v>
      </c>
      <c r="AN112" s="513">
        <v>0</v>
      </c>
      <c r="AO112" s="513">
        <v>0</v>
      </c>
      <c r="AP112" s="513">
        <v>0</v>
      </c>
      <c r="AQ112" s="513">
        <v>0</v>
      </c>
      <c r="AR112" s="513">
        <v>0</v>
      </c>
      <c r="AS112" s="513">
        <v>0</v>
      </c>
      <c r="AT112" s="513">
        <v>0</v>
      </c>
      <c r="AU112" s="513">
        <v>0</v>
      </c>
      <c r="AV112" s="513">
        <v>0</v>
      </c>
      <c r="AW112" s="513">
        <v>0</v>
      </c>
      <c r="AX112" s="513">
        <v>0</v>
      </c>
      <c r="AY112" s="513">
        <v>0</v>
      </c>
      <c r="AZ112" s="513">
        <v>0</v>
      </c>
      <c r="BA112" s="513">
        <v>0</v>
      </c>
      <c r="BB112" s="513">
        <v>0</v>
      </c>
      <c r="BC112" s="513">
        <v>10934.88</v>
      </c>
      <c r="BD112" s="513">
        <v>10934.88</v>
      </c>
      <c r="BE112" s="513">
        <v>0</v>
      </c>
      <c r="BF112" s="513">
        <v>0</v>
      </c>
      <c r="BG112" s="513">
        <v>0</v>
      </c>
      <c r="BH112" s="513">
        <v>0</v>
      </c>
      <c r="BI112" s="513">
        <v>0</v>
      </c>
      <c r="BJ112" s="513">
        <v>0</v>
      </c>
      <c r="BK112" s="241">
        <f t="shared" si="12"/>
        <v>10934.88</v>
      </c>
      <c r="BL112" s="22">
        <f t="shared" si="13"/>
        <v>10934.88</v>
      </c>
      <c r="BM112" s="519">
        <f t="shared" si="14"/>
        <v>1.1821491891891891</v>
      </c>
      <c r="BN112" s="520">
        <v>0</v>
      </c>
      <c r="BO112" s="520">
        <v>0</v>
      </c>
      <c r="BP112" s="520">
        <v>0</v>
      </c>
      <c r="BQ112" s="520">
        <v>0</v>
      </c>
      <c r="BR112" s="520">
        <v>0</v>
      </c>
      <c r="BS112" s="520">
        <v>0</v>
      </c>
      <c r="BT112" s="520">
        <v>0</v>
      </c>
      <c r="BU112" s="520">
        <v>0</v>
      </c>
      <c r="BV112" s="520">
        <v>0</v>
      </c>
      <c r="BW112" s="520">
        <v>0</v>
      </c>
      <c r="BX112" s="520">
        <v>0</v>
      </c>
      <c r="BY112" s="520">
        <v>0</v>
      </c>
      <c r="BZ112" s="520">
        <v>0</v>
      </c>
      <c r="CA112" s="520">
        <v>0</v>
      </c>
      <c r="CB112" s="520">
        <v>0</v>
      </c>
      <c r="CC112" s="520">
        <v>0</v>
      </c>
      <c r="CD112" s="520">
        <v>12835799.5392</v>
      </c>
      <c r="CE112" s="520">
        <v>12835799.5392</v>
      </c>
      <c r="CF112" s="520">
        <v>0</v>
      </c>
      <c r="CG112" s="520">
        <v>0</v>
      </c>
      <c r="CH112" s="520">
        <v>0</v>
      </c>
      <c r="CI112" s="520">
        <v>0</v>
      </c>
      <c r="CJ112" s="520">
        <v>0</v>
      </c>
      <c r="CK112" s="520">
        <v>0</v>
      </c>
      <c r="CL112" s="520">
        <f t="shared" si="15"/>
        <v>12835799.5392</v>
      </c>
      <c r="CM112" s="521">
        <f t="shared" si="16"/>
        <v>12835799.5392</v>
      </c>
      <c r="CN112" s="522">
        <v>31560515.894731198</v>
      </c>
      <c r="CO112" s="522">
        <v>31560515.894731198</v>
      </c>
      <c r="CP112" s="522">
        <v>36629206.025879994</v>
      </c>
      <c r="CQ112" s="243" t="s">
        <v>874</v>
      </c>
      <c r="CR112" s="103">
        <v>7.97</v>
      </c>
      <c r="CS112" s="523">
        <v>7.97</v>
      </c>
      <c r="CT112" s="104">
        <v>9.25</v>
      </c>
      <c r="CU112" s="524"/>
      <c r="CV112" s="524"/>
      <c r="CW112" s="524"/>
      <c r="CX112" s="525"/>
      <c r="CY112" s="526">
        <v>252.41900614522683</v>
      </c>
      <c r="CZ112" s="527">
        <v>126.84187408021916</v>
      </c>
      <c r="DA112" s="528">
        <v>1.1317363530801761</v>
      </c>
      <c r="DB112" s="529">
        <v>0.86717898241605929</v>
      </c>
      <c r="DC112" s="530" t="s">
        <v>2326</v>
      </c>
      <c r="DD112" s="225"/>
      <c r="DE112" s="524"/>
      <c r="DF112" s="524"/>
      <c r="DG112" s="531"/>
      <c r="DH112" s="532"/>
      <c r="DI112" s="64">
        <v>323615</v>
      </c>
      <c r="DJ112" s="64">
        <v>160743</v>
      </c>
      <c r="DK112" s="64">
        <v>211110</v>
      </c>
      <c r="DL112" s="534">
        <f t="shared" si="17"/>
        <v>231822.66666666666</v>
      </c>
    </row>
    <row r="113" spans="1:116" ht="43.5" customHeight="1" x14ac:dyDescent="0.25">
      <c r="A113" s="356" t="s">
        <v>7</v>
      </c>
      <c r="B113" s="65" t="s">
        <v>96</v>
      </c>
      <c r="C113" s="65" t="s">
        <v>175</v>
      </c>
      <c r="D113" s="64" t="s">
        <v>2356</v>
      </c>
      <c r="E113" s="64" t="s">
        <v>981</v>
      </c>
      <c r="F113" s="64" t="s">
        <v>984</v>
      </c>
      <c r="G113" s="18" t="s">
        <v>985</v>
      </c>
      <c r="H113" s="35" t="s">
        <v>866</v>
      </c>
      <c r="I113" s="28" t="s">
        <v>2330</v>
      </c>
      <c r="J113" s="498">
        <v>10.745643210157313</v>
      </c>
      <c r="K113" s="498">
        <v>24.502840858125001</v>
      </c>
      <c r="L113" s="499">
        <v>1519.4</v>
      </c>
      <c r="M113" s="512">
        <v>0</v>
      </c>
      <c r="N113" s="513">
        <v>0</v>
      </c>
      <c r="O113" s="513">
        <v>0</v>
      </c>
      <c r="P113" s="513">
        <v>0</v>
      </c>
      <c r="Q113" s="513">
        <v>0</v>
      </c>
      <c r="R113" s="513">
        <v>0</v>
      </c>
      <c r="S113" s="513">
        <v>0</v>
      </c>
      <c r="T113" s="513">
        <v>0</v>
      </c>
      <c r="U113" s="513">
        <v>0</v>
      </c>
      <c r="V113" s="513">
        <v>0</v>
      </c>
      <c r="W113" s="513">
        <v>0</v>
      </c>
      <c r="X113" s="513">
        <v>0</v>
      </c>
      <c r="Y113" s="513">
        <v>0</v>
      </c>
      <c r="Z113" s="513">
        <v>0</v>
      </c>
      <c r="AA113" s="513">
        <v>0</v>
      </c>
      <c r="AB113" s="513">
        <v>0</v>
      </c>
      <c r="AC113" s="513">
        <v>65</v>
      </c>
      <c r="AD113" s="513">
        <v>65</v>
      </c>
      <c r="AE113" s="513">
        <v>0</v>
      </c>
      <c r="AF113" s="513">
        <v>0</v>
      </c>
      <c r="AG113" s="513">
        <v>0</v>
      </c>
      <c r="AH113" s="513">
        <f t="shared" si="9"/>
        <v>0</v>
      </c>
      <c r="AI113" s="513">
        <v>0</v>
      </c>
      <c r="AJ113" s="513">
        <v>0</v>
      </c>
      <c r="AK113" s="513">
        <f t="shared" si="10"/>
        <v>65</v>
      </c>
      <c r="AL113" s="513">
        <f t="shared" si="11"/>
        <v>65</v>
      </c>
      <c r="AM113" s="513">
        <v>0</v>
      </c>
      <c r="AN113" s="513">
        <v>0</v>
      </c>
      <c r="AO113" s="513">
        <v>0</v>
      </c>
      <c r="AP113" s="513">
        <v>0</v>
      </c>
      <c r="AQ113" s="513">
        <v>0</v>
      </c>
      <c r="AR113" s="513">
        <v>0</v>
      </c>
      <c r="AS113" s="513">
        <v>0</v>
      </c>
      <c r="AT113" s="513">
        <v>0</v>
      </c>
      <c r="AU113" s="513">
        <v>0</v>
      </c>
      <c r="AV113" s="513">
        <v>0</v>
      </c>
      <c r="AW113" s="513">
        <v>0</v>
      </c>
      <c r="AX113" s="513">
        <v>0</v>
      </c>
      <c r="AY113" s="513">
        <v>0</v>
      </c>
      <c r="AZ113" s="513">
        <v>0</v>
      </c>
      <c r="BA113" s="513">
        <v>0</v>
      </c>
      <c r="BB113" s="513">
        <v>0</v>
      </c>
      <c r="BC113" s="513">
        <v>11279.55</v>
      </c>
      <c r="BD113" s="513">
        <v>11279.55</v>
      </c>
      <c r="BE113" s="513">
        <v>0</v>
      </c>
      <c r="BF113" s="513">
        <v>0</v>
      </c>
      <c r="BG113" s="513">
        <v>0</v>
      </c>
      <c r="BH113" s="513">
        <v>0</v>
      </c>
      <c r="BI113" s="513">
        <v>0</v>
      </c>
      <c r="BJ113" s="513">
        <v>0</v>
      </c>
      <c r="BK113" s="241">
        <f t="shared" si="12"/>
        <v>11279.55</v>
      </c>
      <c r="BL113" s="22">
        <f t="shared" si="13"/>
        <v>11279.55</v>
      </c>
      <c r="BM113" s="519">
        <f t="shared" si="14"/>
        <v>1.6760104011887069</v>
      </c>
      <c r="BN113" s="520">
        <v>0</v>
      </c>
      <c r="BO113" s="520">
        <v>0</v>
      </c>
      <c r="BP113" s="520">
        <v>0</v>
      </c>
      <c r="BQ113" s="520">
        <v>0</v>
      </c>
      <c r="BR113" s="520">
        <v>0</v>
      </c>
      <c r="BS113" s="520">
        <v>0</v>
      </c>
      <c r="BT113" s="520">
        <v>0</v>
      </c>
      <c r="BU113" s="520">
        <v>0</v>
      </c>
      <c r="BV113" s="520">
        <v>0</v>
      </c>
      <c r="BW113" s="520">
        <v>0</v>
      </c>
      <c r="BX113" s="520">
        <v>0</v>
      </c>
      <c r="BY113" s="520">
        <v>0</v>
      </c>
      <c r="BZ113" s="520">
        <v>0</v>
      </c>
      <c r="CA113" s="520">
        <v>0</v>
      </c>
      <c r="CB113" s="520">
        <v>0</v>
      </c>
      <c r="CC113" s="520">
        <v>0</v>
      </c>
      <c r="CD113" s="520">
        <v>13240386.972000001</v>
      </c>
      <c r="CE113" s="520">
        <v>13240386.972000001</v>
      </c>
      <c r="CF113" s="520">
        <v>0</v>
      </c>
      <c r="CG113" s="520">
        <v>0</v>
      </c>
      <c r="CH113" s="520">
        <v>0</v>
      </c>
      <c r="CI113" s="520">
        <v>0</v>
      </c>
      <c r="CJ113" s="520">
        <v>0</v>
      </c>
      <c r="CK113" s="520">
        <v>0</v>
      </c>
      <c r="CL113" s="520">
        <f t="shared" si="15"/>
        <v>13240386.972000001</v>
      </c>
      <c r="CM113" s="521">
        <f t="shared" si="16"/>
        <v>13240386.972000001</v>
      </c>
      <c r="CN113" s="522">
        <v>19473342.8558928</v>
      </c>
      <c r="CO113" s="522">
        <v>19473342.8558928</v>
      </c>
      <c r="CP113" s="522">
        <v>19917264.045616802</v>
      </c>
      <c r="CQ113" s="243" t="s">
        <v>874</v>
      </c>
      <c r="CR113" s="103">
        <v>6.58</v>
      </c>
      <c r="CS113" s="523">
        <v>6.58</v>
      </c>
      <c r="CT113" s="104">
        <v>6.73</v>
      </c>
      <c r="CU113" s="524"/>
      <c r="CV113" s="524"/>
      <c r="CW113" s="524"/>
      <c r="CX113" s="525"/>
      <c r="CY113" s="526">
        <v>78.039542839082046</v>
      </c>
      <c r="CZ113" s="527">
        <v>71.367910407496936</v>
      </c>
      <c r="DA113" s="528">
        <v>0.85442386313036067</v>
      </c>
      <c r="DB113" s="529">
        <v>0.83661906049372303</v>
      </c>
      <c r="DC113" s="530" t="s">
        <v>2326</v>
      </c>
      <c r="DD113" s="225"/>
      <c r="DE113" s="524"/>
      <c r="DF113" s="524"/>
      <c r="DG113" s="531"/>
      <c r="DH113" s="532"/>
      <c r="DI113" s="64">
        <v>0</v>
      </c>
      <c r="DJ113" s="64">
        <v>0</v>
      </c>
      <c r="DK113" s="64">
        <v>150951</v>
      </c>
      <c r="DL113" s="534">
        <f t="shared" si="17"/>
        <v>50317</v>
      </c>
    </row>
    <row r="114" spans="1:116" ht="43.5" customHeight="1" x14ac:dyDescent="0.25">
      <c r="A114" s="356" t="s">
        <v>7</v>
      </c>
      <c r="B114" s="65" t="s">
        <v>96</v>
      </c>
      <c r="C114" s="65" t="s">
        <v>175</v>
      </c>
      <c r="D114" s="64" t="s">
        <v>2356</v>
      </c>
      <c r="E114" s="64" t="s">
        <v>981</v>
      </c>
      <c r="F114" s="64" t="s">
        <v>986</v>
      </c>
      <c r="G114" s="18" t="s">
        <v>987</v>
      </c>
      <c r="H114" s="35" t="s">
        <v>866</v>
      </c>
      <c r="I114" s="28" t="s">
        <v>2330</v>
      </c>
      <c r="J114" s="498">
        <v>11.797344460513136</v>
      </c>
      <c r="K114" s="498">
        <v>67.027461981795</v>
      </c>
      <c r="L114" s="499">
        <v>2648.3</v>
      </c>
      <c r="M114" s="512">
        <v>0</v>
      </c>
      <c r="N114" s="513">
        <v>0</v>
      </c>
      <c r="O114" s="513">
        <v>0</v>
      </c>
      <c r="P114" s="513">
        <v>0</v>
      </c>
      <c r="Q114" s="513">
        <v>0</v>
      </c>
      <c r="R114" s="513">
        <v>0</v>
      </c>
      <c r="S114" s="513">
        <v>0</v>
      </c>
      <c r="T114" s="513">
        <v>0</v>
      </c>
      <c r="U114" s="513">
        <v>0</v>
      </c>
      <c r="V114" s="513">
        <v>0</v>
      </c>
      <c r="W114" s="513">
        <v>0</v>
      </c>
      <c r="X114" s="513">
        <v>0</v>
      </c>
      <c r="Y114" s="513">
        <v>0</v>
      </c>
      <c r="Z114" s="513">
        <v>0</v>
      </c>
      <c r="AA114" s="513">
        <v>0</v>
      </c>
      <c r="AB114" s="513">
        <v>0</v>
      </c>
      <c r="AC114" s="513">
        <v>159</v>
      </c>
      <c r="AD114" s="513">
        <v>158</v>
      </c>
      <c r="AE114" s="513">
        <v>0</v>
      </c>
      <c r="AF114" s="513">
        <v>0</v>
      </c>
      <c r="AG114" s="513">
        <v>0</v>
      </c>
      <c r="AH114" s="513">
        <f t="shared" si="9"/>
        <v>0</v>
      </c>
      <c r="AI114" s="513">
        <v>0</v>
      </c>
      <c r="AJ114" s="513">
        <v>0</v>
      </c>
      <c r="AK114" s="513">
        <f t="shared" si="10"/>
        <v>159</v>
      </c>
      <c r="AL114" s="513">
        <f t="shared" si="11"/>
        <v>158</v>
      </c>
      <c r="AM114" s="513">
        <v>0</v>
      </c>
      <c r="AN114" s="513">
        <v>0</v>
      </c>
      <c r="AO114" s="513">
        <v>0</v>
      </c>
      <c r="AP114" s="513">
        <v>0</v>
      </c>
      <c r="AQ114" s="513">
        <v>0</v>
      </c>
      <c r="AR114" s="513">
        <v>0</v>
      </c>
      <c r="AS114" s="513">
        <v>0</v>
      </c>
      <c r="AT114" s="513">
        <v>0</v>
      </c>
      <c r="AU114" s="513">
        <v>0</v>
      </c>
      <c r="AV114" s="513">
        <v>0</v>
      </c>
      <c r="AW114" s="513">
        <v>0</v>
      </c>
      <c r="AX114" s="513">
        <v>0</v>
      </c>
      <c r="AY114" s="513">
        <v>0</v>
      </c>
      <c r="AZ114" s="513">
        <v>0</v>
      </c>
      <c r="BA114" s="513">
        <v>0</v>
      </c>
      <c r="BB114" s="513">
        <v>0</v>
      </c>
      <c r="BC114" s="513">
        <v>2712.6849999999999</v>
      </c>
      <c r="BD114" s="513">
        <v>2063.6999999999998</v>
      </c>
      <c r="BE114" s="513">
        <v>0</v>
      </c>
      <c r="BF114" s="513">
        <v>0</v>
      </c>
      <c r="BG114" s="513">
        <v>0</v>
      </c>
      <c r="BH114" s="513">
        <v>0</v>
      </c>
      <c r="BI114" s="513">
        <v>0</v>
      </c>
      <c r="BJ114" s="513">
        <v>0</v>
      </c>
      <c r="BK114" s="241">
        <f t="shared" si="12"/>
        <v>2712.6849999999999</v>
      </c>
      <c r="BL114" s="22">
        <f t="shared" si="13"/>
        <v>2063.6999999999998</v>
      </c>
      <c r="BM114" s="519">
        <f t="shared" si="14"/>
        <v>0.31506213704994196</v>
      </c>
      <c r="BN114" s="520">
        <v>0</v>
      </c>
      <c r="BO114" s="520">
        <v>0</v>
      </c>
      <c r="BP114" s="520">
        <v>0</v>
      </c>
      <c r="BQ114" s="520">
        <v>0</v>
      </c>
      <c r="BR114" s="520">
        <v>0</v>
      </c>
      <c r="BS114" s="520">
        <v>0</v>
      </c>
      <c r="BT114" s="520">
        <v>0</v>
      </c>
      <c r="BU114" s="520">
        <v>0</v>
      </c>
      <c r="BV114" s="520">
        <v>0</v>
      </c>
      <c r="BW114" s="520">
        <v>0</v>
      </c>
      <c r="BX114" s="520">
        <v>0</v>
      </c>
      <c r="BY114" s="520">
        <v>0</v>
      </c>
      <c r="BZ114" s="520">
        <v>0</v>
      </c>
      <c r="CA114" s="520">
        <v>0</v>
      </c>
      <c r="CB114" s="520">
        <v>0</v>
      </c>
      <c r="CC114" s="520">
        <v>0</v>
      </c>
      <c r="CD114" s="520">
        <v>3184258.1603999999</v>
      </c>
      <c r="CE114" s="520">
        <v>2422453.608</v>
      </c>
      <c r="CF114" s="520">
        <v>0</v>
      </c>
      <c r="CG114" s="520">
        <v>0</v>
      </c>
      <c r="CH114" s="520">
        <v>0</v>
      </c>
      <c r="CI114" s="520">
        <v>0</v>
      </c>
      <c r="CJ114" s="520">
        <v>0</v>
      </c>
      <c r="CK114" s="520">
        <v>0</v>
      </c>
      <c r="CL114" s="520">
        <f t="shared" si="15"/>
        <v>3184258.1603999999</v>
      </c>
      <c r="CM114" s="521">
        <f t="shared" si="16"/>
        <v>2422453.608</v>
      </c>
      <c r="CN114" s="522">
        <v>34355819.226369604</v>
      </c>
      <c r="CO114" s="522">
        <v>34355819.226369604</v>
      </c>
      <c r="CP114" s="522">
        <v>38366226.139953591</v>
      </c>
      <c r="CQ114" s="243" t="s">
        <v>874</v>
      </c>
      <c r="CR114" s="103">
        <v>7.71</v>
      </c>
      <c r="CS114" s="523">
        <v>7.71</v>
      </c>
      <c r="CT114" s="104">
        <v>8.61</v>
      </c>
      <c r="CU114" s="524"/>
      <c r="CV114" s="524"/>
      <c r="CW114" s="524"/>
      <c r="CX114" s="525"/>
      <c r="CY114" s="526">
        <v>136.35759813155082</v>
      </c>
      <c r="CZ114" s="527">
        <v>100.64514879496176</v>
      </c>
      <c r="DA114" s="528">
        <v>0.8702792872984203</v>
      </c>
      <c r="DB114" s="529">
        <v>0.83787517702465397</v>
      </c>
      <c r="DC114" s="530" t="s">
        <v>2339</v>
      </c>
      <c r="DD114" s="225"/>
      <c r="DE114" s="524"/>
      <c r="DF114" s="524"/>
      <c r="DG114" s="531"/>
      <c r="DH114" s="532"/>
      <c r="DI114" s="64">
        <v>15131</v>
      </c>
      <c r="DJ114" s="64">
        <v>110133</v>
      </c>
      <c r="DK114" s="64">
        <v>230907</v>
      </c>
      <c r="DL114" s="534">
        <f t="shared" si="17"/>
        <v>118723.66666666667</v>
      </c>
    </row>
    <row r="115" spans="1:116" ht="43.5" customHeight="1" x14ac:dyDescent="0.25">
      <c r="A115" s="356" t="s">
        <v>7</v>
      </c>
      <c r="B115" s="65" t="s">
        <v>96</v>
      </c>
      <c r="C115" s="65" t="s">
        <v>175</v>
      </c>
      <c r="D115" s="64" t="s">
        <v>2356</v>
      </c>
      <c r="E115" s="64" t="s">
        <v>981</v>
      </c>
      <c r="F115" s="64" t="s">
        <v>988</v>
      </c>
      <c r="G115" s="18" t="s">
        <v>989</v>
      </c>
      <c r="H115" s="35" t="s">
        <v>860</v>
      </c>
      <c r="I115" s="28" t="s">
        <v>2330</v>
      </c>
      <c r="J115" s="498">
        <v>10.745643210157313</v>
      </c>
      <c r="K115" s="498">
        <v>54.745075643706002</v>
      </c>
      <c r="L115" s="499">
        <v>3185.8</v>
      </c>
      <c r="M115" s="512">
        <v>0</v>
      </c>
      <c r="N115" s="513">
        <v>0</v>
      </c>
      <c r="O115" s="513">
        <v>0</v>
      </c>
      <c r="P115" s="513">
        <v>0</v>
      </c>
      <c r="Q115" s="513">
        <v>0</v>
      </c>
      <c r="R115" s="513">
        <v>0</v>
      </c>
      <c r="S115" s="513">
        <v>0</v>
      </c>
      <c r="T115" s="513">
        <v>0</v>
      </c>
      <c r="U115" s="513">
        <v>0</v>
      </c>
      <c r="V115" s="513">
        <v>0</v>
      </c>
      <c r="W115" s="513">
        <v>0</v>
      </c>
      <c r="X115" s="513">
        <v>0</v>
      </c>
      <c r="Y115" s="513">
        <v>0</v>
      </c>
      <c r="Z115" s="513">
        <v>0</v>
      </c>
      <c r="AA115" s="513">
        <v>0</v>
      </c>
      <c r="AB115" s="513">
        <v>0</v>
      </c>
      <c r="AC115" s="513">
        <v>164</v>
      </c>
      <c r="AD115" s="513">
        <v>164</v>
      </c>
      <c r="AE115" s="513">
        <v>0</v>
      </c>
      <c r="AF115" s="513">
        <v>0</v>
      </c>
      <c r="AG115" s="513">
        <v>0</v>
      </c>
      <c r="AH115" s="513">
        <f t="shared" si="9"/>
        <v>0</v>
      </c>
      <c r="AI115" s="513">
        <v>0</v>
      </c>
      <c r="AJ115" s="513">
        <v>0</v>
      </c>
      <c r="AK115" s="513">
        <f t="shared" si="10"/>
        <v>164</v>
      </c>
      <c r="AL115" s="513">
        <f t="shared" si="11"/>
        <v>164</v>
      </c>
      <c r="AM115" s="513">
        <v>0</v>
      </c>
      <c r="AN115" s="513">
        <v>0</v>
      </c>
      <c r="AO115" s="513">
        <v>0</v>
      </c>
      <c r="AP115" s="513">
        <v>0</v>
      </c>
      <c r="AQ115" s="513">
        <v>0</v>
      </c>
      <c r="AR115" s="513">
        <v>0</v>
      </c>
      <c r="AS115" s="513">
        <v>0</v>
      </c>
      <c r="AT115" s="513">
        <v>0</v>
      </c>
      <c r="AU115" s="513">
        <v>0</v>
      </c>
      <c r="AV115" s="513">
        <v>0</v>
      </c>
      <c r="AW115" s="513">
        <v>0</v>
      </c>
      <c r="AX115" s="513">
        <v>0</v>
      </c>
      <c r="AY115" s="513">
        <v>0</v>
      </c>
      <c r="AZ115" s="513">
        <v>0</v>
      </c>
      <c r="BA115" s="513">
        <v>0</v>
      </c>
      <c r="BB115" s="513">
        <v>0</v>
      </c>
      <c r="BC115" s="513">
        <v>4215.5050000000001</v>
      </c>
      <c r="BD115" s="513">
        <v>4215.5050000000001</v>
      </c>
      <c r="BE115" s="513">
        <v>0</v>
      </c>
      <c r="BF115" s="513">
        <v>0</v>
      </c>
      <c r="BG115" s="513">
        <v>0</v>
      </c>
      <c r="BH115" s="513">
        <v>0</v>
      </c>
      <c r="BI115" s="513">
        <v>0</v>
      </c>
      <c r="BJ115" s="513">
        <v>0</v>
      </c>
      <c r="BK115" s="241">
        <f t="shared" si="12"/>
        <v>4215.5050000000001</v>
      </c>
      <c r="BL115" s="22">
        <f t="shared" si="13"/>
        <v>4215.5050000000001</v>
      </c>
      <c r="BM115" s="519">
        <f t="shared" si="14"/>
        <v>0.4275360040567952</v>
      </c>
      <c r="BN115" s="520">
        <v>0</v>
      </c>
      <c r="BO115" s="520">
        <v>0</v>
      </c>
      <c r="BP115" s="520">
        <v>0</v>
      </c>
      <c r="BQ115" s="520">
        <v>0</v>
      </c>
      <c r="BR115" s="520">
        <v>0</v>
      </c>
      <c r="BS115" s="520">
        <v>0</v>
      </c>
      <c r="BT115" s="520">
        <v>0</v>
      </c>
      <c r="BU115" s="520">
        <v>0</v>
      </c>
      <c r="BV115" s="520">
        <v>0</v>
      </c>
      <c r="BW115" s="520">
        <v>0</v>
      </c>
      <c r="BX115" s="520">
        <v>0</v>
      </c>
      <c r="BY115" s="520">
        <v>0</v>
      </c>
      <c r="BZ115" s="520">
        <v>0</v>
      </c>
      <c r="CA115" s="520">
        <v>0</v>
      </c>
      <c r="CB115" s="520">
        <v>0</v>
      </c>
      <c r="CC115" s="520">
        <v>0</v>
      </c>
      <c r="CD115" s="520">
        <v>4948328.389200001</v>
      </c>
      <c r="CE115" s="520">
        <v>4948328.389200001</v>
      </c>
      <c r="CF115" s="520">
        <v>0</v>
      </c>
      <c r="CG115" s="520">
        <v>0</v>
      </c>
      <c r="CH115" s="520">
        <v>0</v>
      </c>
      <c r="CI115" s="520">
        <v>0</v>
      </c>
      <c r="CJ115" s="520">
        <v>0</v>
      </c>
      <c r="CK115" s="520">
        <v>0</v>
      </c>
      <c r="CL115" s="520">
        <f t="shared" si="15"/>
        <v>4948328.389200001</v>
      </c>
      <c r="CM115" s="521">
        <f t="shared" si="16"/>
        <v>4948328.389200001</v>
      </c>
      <c r="CN115" s="522">
        <v>33538728.594031207</v>
      </c>
      <c r="CO115" s="522">
        <v>33538728.594031207</v>
      </c>
      <c r="CP115" s="522">
        <v>36784412.006356798</v>
      </c>
      <c r="CQ115" s="243" t="s">
        <v>874</v>
      </c>
      <c r="CR115" s="103">
        <v>8.99</v>
      </c>
      <c r="CS115" s="523">
        <v>8.99</v>
      </c>
      <c r="CT115" s="104">
        <v>9.86</v>
      </c>
      <c r="CU115" s="524"/>
      <c r="CV115" s="524"/>
      <c r="CW115" s="524"/>
      <c r="CX115" s="525"/>
      <c r="CY115" s="526">
        <v>123.01353421899215</v>
      </c>
      <c r="CZ115" s="527">
        <v>23.430934222144966</v>
      </c>
      <c r="DA115" s="528">
        <v>0.37498137850646679</v>
      </c>
      <c r="DB115" s="529">
        <v>0.26536047469414803</v>
      </c>
      <c r="DC115" s="530" t="s">
        <v>2326</v>
      </c>
      <c r="DD115" s="225"/>
      <c r="DE115" s="524"/>
      <c r="DF115" s="524"/>
      <c r="DG115" s="531"/>
      <c r="DH115" s="532"/>
      <c r="DI115" s="64">
        <v>0</v>
      </c>
      <c r="DJ115" s="64">
        <v>67977</v>
      </c>
      <c r="DK115" s="64">
        <v>33149</v>
      </c>
      <c r="DL115" s="534">
        <f t="shared" si="17"/>
        <v>33708.666666666664</v>
      </c>
    </row>
    <row r="116" spans="1:116" ht="43.5" customHeight="1" x14ac:dyDescent="0.25">
      <c r="A116" s="356" t="s">
        <v>7</v>
      </c>
      <c r="B116" s="65" t="s">
        <v>96</v>
      </c>
      <c r="C116" s="65" t="s">
        <v>175</v>
      </c>
      <c r="D116" s="64" t="s">
        <v>2358</v>
      </c>
      <c r="E116" s="64" t="s">
        <v>991</v>
      </c>
      <c r="F116" s="64" t="s">
        <v>992</v>
      </c>
      <c r="G116" s="18" t="s">
        <v>993</v>
      </c>
      <c r="H116" s="35" t="s">
        <v>860</v>
      </c>
      <c r="I116" s="28" t="s">
        <v>2330</v>
      </c>
      <c r="J116" s="498">
        <v>9.5567635358420358</v>
      </c>
      <c r="K116" s="498">
        <v>21.005871168429</v>
      </c>
      <c r="L116" s="499">
        <v>904.1</v>
      </c>
      <c r="M116" s="512">
        <v>0</v>
      </c>
      <c r="N116" s="513">
        <v>0</v>
      </c>
      <c r="O116" s="513">
        <v>0</v>
      </c>
      <c r="P116" s="513">
        <v>0</v>
      </c>
      <c r="Q116" s="513">
        <v>0</v>
      </c>
      <c r="R116" s="513">
        <v>0</v>
      </c>
      <c r="S116" s="513">
        <v>0</v>
      </c>
      <c r="T116" s="513">
        <v>0</v>
      </c>
      <c r="U116" s="513">
        <v>0</v>
      </c>
      <c r="V116" s="513">
        <v>0</v>
      </c>
      <c r="W116" s="513">
        <v>0</v>
      </c>
      <c r="X116" s="513">
        <v>0</v>
      </c>
      <c r="Y116" s="513">
        <v>0</v>
      </c>
      <c r="Z116" s="513">
        <v>0</v>
      </c>
      <c r="AA116" s="513">
        <v>0</v>
      </c>
      <c r="AB116" s="513">
        <v>0</v>
      </c>
      <c r="AC116" s="513">
        <v>31</v>
      </c>
      <c r="AD116" s="513">
        <v>31</v>
      </c>
      <c r="AE116" s="513">
        <v>0</v>
      </c>
      <c r="AF116" s="513">
        <v>0</v>
      </c>
      <c r="AG116" s="513">
        <v>0</v>
      </c>
      <c r="AH116" s="513">
        <f t="shared" si="9"/>
        <v>0</v>
      </c>
      <c r="AI116" s="513">
        <v>0</v>
      </c>
      <c r="AJ116" s="513">
        <v>0</v>
      </c>
      <c r="AK116" s="513">
        <f t="shared" si="10"/>
        <v>31</v>
      </c>
      <c r="AL116" s="513">
        <f t="shared" si="11"/>
        <v>31</v>
      </c>
      <c r="AM116" s="513">
        <v>0</v>
      </c>
      <c r="AN116" s="513">
        <v>0</v>
      </c>
      <c r="AO116" s="513">
        <v>0</v>
      </c>
      <c r="AP116" s="513">
        <v>0</v>
      </c>
      <c r="AQ116" s="513">
        <v>0</v>
      </c>
      <c r="AR116" s="513">
        <v>0</v>
      </c>
      <c r="AS116" s="513">
        <v>0</v>
      </c>
      <c r="AT116" s="513">
        <v>0</v>
      </c>
      <c r="AU116" s="513">
        <v>0</v>
      </c>
      <c r="AV116" s="513">
        <v>0</v>
      </c>
      <c r="AW116" s="513">
        <v>0</v>
      </c>
      <c r="AX116" s="513">
        <v>0</v>
      </c>
      <c r="AY116" s="513">
        <v>0</v>
      </c>
      <c r="AZ116" s="513">
        <v>0</v>
      </c>
      <c r="BA116" s="513">
        <v>0</v>
      </c>
      <c r="BB116" s="513">
        <v>0</v>
      </c>
      <c r="BC116" s="513">
        <v>1699.91</v>
      </c>
      <c r="BD116" s="513">
        <v>1699.91</v>
      </c>
      <c r="BE116" s="513">
        <v>0</v>
      </c>
      <c r="BF116" s="513">
        <v>0</v>
      </c>
      <c r="BG116" s="513">
        <v>0</v>
      </c>
      <c r="BH116" s="513">
        <v>0</v>
      </c>
      <c r="BI116" s="513">
        <v>0</v>
      </c>
      <c r="BJ116" s="513">
        <v>0</v>
      </c>
      <c r="BK116" s="241">
        <f t="shared" si="12"/>
        <v>1699.91</v>
      </c>
      <c r="BL116" s="22">
        <f t="shared" si="13"/>
        <v>1699.91</v>
      </c>
      <c r="BM116" s="519">
        <f t="shared" si="14"/>
        <v>0.49997352941176471</v>
      </c>
      <c r="BN116" s="520">
        <v>0</v>
      </c>
      <c r="BO116" s="520">
        <v>0</v>
      </c>
      <c r="BP116" s="520">
        <v>0</v>
      </c>
      <c r="BQ116" s="520">
        <v>0</v>
      </c>
      <c r="BR116" s="520">
        <v>0</v>
      </c>
      <c r="BS116" s="520">
        <v>0</v>
      </c>
      <c r="BT116" s="520">
        <v>0</v>
      </c>
      <c r="BU116" s="520">
        <v>0</v>
      </c>
      <c r="BV116" s="520">
        <v>0</v>
      </c>
      <c r="BW116" s="520">
        <v>0</v>
      </c>
      <c r="BX116" s="520">
        <v>0</v>
      </c>
      <c r="BY116" s="520">
        <v>0</v>
      </c>
      <c r="BZ116" s="520">
        <v>0</v>
      </c>
      <c r="CA116" s="520">
        <v>0</v>
      </c>
      <c r="CB116" s="520">
        <v>0</v>
      </c>
      <c r="CC116" s="520">
        <v>0</v>
      </c>
      <c r="CD116" s="520">
        <v>1995422.3544000003</v>
      </c>
      <c r="CE116" s="520">
        <v>1995422.3544000003</v>
      </c>
      <c r="CF116" s="520">
        <v>0</v>
      </c>
      <c r="CG116" s="520">
        <v>0</v>
      </c>
      <c r="CH116" s="520">
        <v>0</v>
      </c>
      <c r="CI116" s="520">
        <v>0</v>
      </c>
      <c r="CJ116" s="520">
        <v>0</v>
      </c>
      <c r="CK116" s="520">
        <v>0</v>
      </c>
      <c r="CL116" s="520">
        <f t="shared" si="15"/>
        <v>1995422.3544000003</v>
      </c>
      <c r="CM116" s="521">
        <f t="shared" si="16"/>
        <v>1995422.3544000003</v>
      </c>
      <c r="CN116" s="522">
        <v>8942506.2857088</v>
      </c>
      <c r="CO116" s="522">
        <v>8942506.2857088</v>
      </c>
      <c r="CP116" s="522">
        <v>9048964.6938719992</v>
      </c>
      <c r="CQ116" s="243" t="s">
        <v>874</v>
      </c>
      <c r="CR116" s="103">
        <v>3.36</v>
      </c>
      <c r="CS116" s="523">
        <v>3.36</v>
      </c>
      <c r="CT116" s="104">
        <v>3.4</v>
      </c>
      <c r="CU116" s="524"/>
      <c r="CV116" s="524"/>
      <c r="CW116" s="524"/>
      <c r="CX116" s="525"/>
      <c r="CY116" s="526">
        <v>133.03283914407675</v>
      </c>
      <c r="CZ116" s="527">
        <v>37.960244807721232</v>
      </c>
      <c r="DA116" s="528">
        <v>0.30872987840031879</v>
      </c>
      <c r="DB116" s="529">
        <v>0.23201351761347566</v>
      </c>
      <c r="DC116" s="530" t="s">
        <v>2336</v>
      </c>
      <c r="DD116" s="225"/>
      <c r="DE116" s="524"/>
      <c r="DF116" s="524"/>
      <c r="DG116" s="531"/>
      <c r="DH116" s="532"/>
      <c r="DI116" s="64">
        <v>0</v>
      </c>
      <c r="DJ116" s="64">
        <v>0</v>
      </c>
      <c r="DK116" s="64">
        <v>0</v>
      </c>
      <c r="DL116" s="534">
        <f t="shared" si="17"/>
        <v>0</v>
      </c>
    </row>
    <row r="117" spans="1:116" ht="43.5" customHeight="1" x14ac:dyDescent="0.25">
      <c r="A117" s="356" t="s">
        <v>7</v>
      </c>
      <c r="B117" s="65" t="s">
        <v>96</v>
      </c>
      <c r="C117" s="65" t="s">
        <v>175</v>
      </c>
      <c r="D117" s="64" t="s">
        <v>2358</v>
      </c>
      <c r="E117" s="64" t="s">
        <v>991</v>
      </c>
      <c r="F117" s="64" t="s">
        <v>994</v>
      </c>
      <c r="G117" s="18" t="s">
        <v>995</v>
      </c>
      <c r="H117" s="35" t="s">
        <v>860</v>
      </c>
      <c r="I117" s="28" t="s">
        <v>2330</v>
      </c>
      <c r="J117" s="498">
        <v>9.9911618783803089</v>
      </c>
      <c r="K117" s="498">
        <v>28.053409032558001</v>
      </c>
      <c r="L117" s="499">
        <v>1120.8</v>
      </c>
      <c r="M117" s="512">
        <v>0</v>
      </c>
      <c r="N117" s="513">
        <v>0</v>
      </c>
      <c r="O117" s="513">
        <v>0</v>
      </c>
      <c r="P117" s="513">
        <v>0</v>
      </c>
      <c r="Q117" s="513">
        <v>0</v>
      </c>
      <c r="R117" s="513">
        <v>0</v>
      </c>
      <c r="S117" s="513">
        <v>0</v>
      </c>
      <c r="T117" s="513">
        <v>0</v>
      </c>
      <c r="U117" s="513">
        <v>0</v>
      </c>
      <c r="V117" s="513">
        <v>0</v>
      </c>
      <c r="W117" s="513">
        <v>0</v>
      </c>
      <c r="X117" s="513">
        <v>0</v>
      </c>
      <c r="Y117" s="513">
        <v>0</v>
      </c>
      <c r="Z117" s="513">
        <v>0</v>
      </c>
      <c r="AA117" s="513">
        <v>0</v>
      </c>
      <c r="AB117" s="513">
        <v>0</v>
      </c>
      <c r="AC117" s="513">
        <v>27</v>
      </c>
      <c r="AD117" s="513">
        <v>27</v>
      </c>
      <c r="AE117" s="513">
        <v>0</v>
      </c>
      <c r="AF117" s="513">
        <v>0</v>
      </c>
      <c r="AG117" s="513">
        <v>0</v>
      </c>
      <c r="AH117" s="513">
        <f t="shared" si="9"/>
        <v>0</v>
      </c>
      <c r="AI117" s="513">
        <v>0</v>
      </c>
      <c r="AJ117" s="513">
        <v>0</v>
      </c>
      <c r="AK117" s="513">
        <f t="shared" si="10"/>
        <v>27</v>
      </c>
      <c r="AL117" s="513">
        <f t="shared" si="11"/>
        <v>27</v>
      </c>
      <c r="AM117" s="513">
        <v>0</v>
      </c>
      <c r="AN117" s="513">
        <v>0</v>
      </c>
      <c r="AO117" s="513">
        <v>0</v>
      </c>
      <c r="AP117" s="513">
        <v>0</v>
      </c>
      <c r="AQ117" s="513">
        <v>0</v>
      </c>
      <c r="AR117" s="513">
        <v>0</v>
      </c>
      <c r="AS117" s="513">
        <v>0</v>
      </c>
      <c r="AT117" s="513">
        <v>0</v>
      </c>
      <c r="AU117" s="513">
        <v>0</v>
      </c>
      <c r="AV117" s="513">
        <v>0</v>
      </c>
      <c r="AW117" s="513">
        <v>0</v>
      </c>
      <c r="AX117" s="513">
        <v>0</v>
      </c>
      <c r="AY117" s="513">
        <v>0</v>
      </c>
      <c r="AZ117" s="513">
        <v>0</v>
      </c>
      <c r="BA117" s="513">
        <v>0</v>
      </c>
      <c r="BB117" s="513">
        <v>0</v>
      </c>
      <c r="BC117" s="513">
        <v>1087.99</v>
      </c>
      <c r="BD117" s="513">
        <v>1087.99</v>
      </c>
      <c r="BE117" s="513">
        <v>0</v>
      </c>
      <c r="BF117" s="513">
        <v>0</v>
      </c>
      <c r="BG117" s="513">
        <v>0</v>
      </c>
      <c r="BH117" s="513">
        <v>0</v>
      </c>
      <c r="BI117" s="513">
        <v>0</v>
      </c>
      <c r="BJ117" s="513">
        <v>0</v>
      </c>
      <c r="BK117" s="241">
        <f t="shared" si="12"/>
        <v>1087.99</v>
      </c>
      <c r="BL117" s="22">
        <f t="shared" si="13"/>
        <v>1087.99</v>
      </c>
      <c r="BM117" s="519">
        <f t="shared" si="14"/>
        <v>0.22856932773109245</v>
      </c>
      <c r="BN117" s="520">
        <v>0</v>
      </c>
      <c r="BO117" s="520">
        <v>0</v>
      </c>
      <c r="BP117" s="520">
        <v>0</v>
      </c>
      <c r="BQ117" s="520">
        <v>0</v>
      </c>
      <c r="BR117" s="520">
        <v>0</v>
      </c>
      <c r="BS117" s="520">
        <v>0</v>
      </c>
      <c r="BT117" s="520">
        <v>0</v>
      </c>
      <c r="BU117" s="520">
        <v>0</v>
      </c>
      <c r="BV117" s="520">
        <v>0</v>
      </c>
      <c r="BW117" s="520">
        <v>0</v>
      </c>
      <c r="BX117" s="520">
        <v>0</v>
      </c>
      <c r="BY117" s="520">
        <v>0</v>
      </c>
      <c r="BZ117" s="520">
        <v>0</v>
      </c>
      <c r="CA117" s="520">
        <v>0</v>
      </c>
      <c r="CB117" s="520">
        <v>0</v>
      </c>
      <c r="CC117" s="520">
        <v>0</v>
      </c>
      <c r="CD117" s="520">
        <v>1277126.1816</v>
      </c>
      <c r="CE117" s="520">
        <v>1277126.1816</v>
      </c>
      <c r="CF117" s="520">
        <v>0</v>
      </c>
      <c r="CG117" s="520">
        <v>0</v>
      </c>
      <c r="CH117" s="520">
        <v>0</v>
      </c>
      <c r="CI117" s="520">
        <v>0</v>
      </c>
      <c r="CJ117" s="520">
        <v>0</v>
      </c>
      <c r="CK117" s="520">
        <v>0</v>
      </c>
      <c r="CL117" s="520">
        <f t="shared" si="15"/>
        <v>1277126.1816</v>
      </c>
      <c r="CM117" s="521">
        <f t="shared" si="16"/>
        <v>1277126.1816</v>
      </c>
      <c r="CN117" s="522">
        <v>13864989.1006536</v>
      </c>
      <c r="CO117" s="522">
        <v>13864989.1006536</v>
      </c>
      <c r="CP117" s="522">
        <v>13720862.3948256</v>
      </c>
      <c r="CQ117" s="243" t="s">
        <v>874</v>
      </c>
      <c r="CR117" s="103">
        <v>4.8099999999999996</v>
      </c>
      <c r="CS117" s="523">
        <v>4.8099999999999996</v>
      </c>
      <c r="CT117" s="104">
        <v>4.76</v>
      </c>
      <c r="CU117" s="524"/>
      <c r="CV117" s="524"/>
      <c r="CW117" s="524"/>
      <c r="CX117" s="525"/>
      <c r="CY117" s="526">
        <v>65.79735905833509</v>
      </c>
      <c r="CZ117" s="527">
        <v>58.2794238895167</v>
      </c>
      <c r="DA117" s="528">
        <v>0.5988248411422501</v>
      </c>
      <c r="DB117" s="529">
        <v>0.58529391559337673</v>
      </c>
      <c r="DC117" s="530" t="s">
        <v>2313</v>
      </c>
      <c r="DD117" s="225"/>
      <c r="DE117" s="524"/>
      <c r="DF117" s="524"/>
      <c r="DG117" s="531"/>
      <c r="DH117" s="532"/>
      <c r="DI117" s="64">
        <v>0</v>
      </c>
      <c r="DJ117" s="64">
        <v>35244</v>
      </c>
      <c r="DK117" s="64">
        <v>2242</v>
      </c>
      <c r="DL117" s="534">
        <f t="shared" si="17"/>
        <v>12495.333333333334</v>
      </c>
    </row>
    <row r="118" spans="1:116" ht="43.5" customHeight="1" x14ac:dyDescent="0.25">
      <c r="A118" s="356" t="s">
        <v>7</v>
      </c>
      <c r="B118" s="65" t="s">
        <v>96</v>
      </c>
      <c r="C118" s="65" t="s">
        <v>175</v>
      </c>
      <c r="D118" s="64" t="s">
        <v>2359</v>
      </c>
      <c r="E118" s="64" t="s">
        <v>238</v>
      </c>
      <c r="F118" s="64" t="s">
        <v>996</v>
      </c>
      <c r="G118" s="18" t="s">
        <v>238</v>
      </c>
      <c r="H118" s="35" t="s">
        <v>860</v>
      </c>
      <c r="I118" s="28" t="s">
        <v>2330</v>
      </c>
      <c r="J118" s="498">
        <v>11.408672259294681</v>
      </c>
      <c r="K118" s="498">
        <v>27.388825700607001</v>
      </c>
      <c r="L118" s="499">
        <v>1617.9</v>
      </c>
      <c r="M118" s="512">
        <v>0</v>
      </c>
      <c r="N118" s="513">
        <v>0</v>
      </c>
      <c r="O118" s="513">
        <v>0</v>
      </c>
      <c r="P118" s="513">
        <v>0</v>
      </c>
      <c r="Q118" s="513">
        <v>0</v>
      </c>
      <c r="R118" s="513">
        <v>0</v>
      </c>
      <c r="S118" s="513">
        <v>0</v>
      </c>
      <c r="T118" s="513">
        <v>0</v>
      </c>
      <c r="U118" s="513">
        <v>0</v>
      </c>
      <c r="V118" s="513">
        <v>0</v>
      </c>
      <c r="W118" s="513">
        <v>0</v>
      </c>
      <c r="X118" s="513">
        <v>0</v>
      </c>
      <c r="Y118" s="513">
        <v>0</v>
      </c>
      <c r="Z118" s="513">
        <v>0</v>
      </c>
      <c r="AA118" s="513">
        <v>0</v>
      </c>
      <c r="AB118" s="513">
        <v>0</v>
      </c>
      <c r="AC118" s="513">
        <v>103</v>
      </c>
      <c r="AD118" s="513">
        <v>103</v>
      </c>
      <c r="AE118" s="513">
        <v>0</v>
      </c>
      <c r="AF118" s="513">
        <v>0</v>
      </c>
      <c r="AG118" s="513">
        <v>0</v>
      </c>
      <c r="AH118" s="513">
        <f t="shared" si="9"/>
        <v>0</v>
      </c>
      <c r="AI118" s="513">
        <v>0</v>
      </c>
      <c r="AJ118" s="513">
        <v>0</v>
      </c>
      <c r="AK118" s="513">
        <f t="shared" si="10"/>
        <v>103</v>
      </c>
      <c r="AL118" s="513">
        <f t="shared" si="11"/>
        <v>103</v>
      </c>
      <c r="AM118" s="513">
        <v>0</v>
      </c>
      <c r="AN118" s="513">
        <v>0</v>
      </c>
      <c r="AO118" s="513">
        <v>0</v>
      </c>
      <c r="AP118" s="513">
        <v>0</v>
      </c>
      <c r="AQ118" s="513">
        <v>0</v>
      </c>
      <c r="AR118" s="513">
        <v>0</v>
      </c>
      <c r="AS118" s="513">
        <v>0</v>
      </c>
      <c r="AT118" s="513">
        <v>0</v>
      </c>
      <c r="AU118" s="513">
        <v>0</v>
      </c>
      <c r="AV118" s="513">
        <v>0</v>
      </c>
      <c r="AW118" s="513">
        <v>0</v>
      </c>
      <c r="AX118" s="513">
        <v>0</v>
      </c>
      <c r="AY118" s="513">
        <v>0</v>
      </c>
      <c r="AZ118" s="513">
        <v>0</v>
      </c>
      <c r="BA118" s="513">
        <v>0</v>
      </c>
      <c r="BB118" s="513">
        <v>0</v>
      </c>
      <c r="BC118" s="513">
        <v>938.89</v>
      </c>
      <c r="BD118" s="513">
        <v>938.89</v>
      </c>
      <c r="BE118" s="513">
        <v>0</v>
      </c>
      <c r="BF118" s="513">
        <v>0</v>
      </c>
      <c r="BG118" s="513">
        <v>0</v>
      </c>
      <c r="BH118" s="513">
        <v>0</v>
      </c>
      <c r="BI118" s="513">
        <v>0</v>
      </c>
      <c r="BJ118" s="513">
        <v>0</v>
      </c>
      <c r="BK118" s="241">
        <f t="shared" si="12"/>
        <v>938.89</v>
      </c>
      <c r="BL118" s="22">
        <f t="shared" si="13"/>
        <v>938.89</v>
      </c>
      <c r="BM118" s="519">
        <f t="shared" si="14"/>
        <v>0.12861506849315069</v>
      </c>
      <c r="BN118" s="520">
        <v>0</v>
      </c>
      <c r="BO118" s="520">
        <v>0</v>
      </c>
      <c r="BP118" s="520">
        <v>0</v>
      </c>
      <c r="BQ118" s="520">
        <v>0</v>
      </c>
      <c r="BR118" s="520">
        <v>0</v>
      </c>
      <c r="BS118" s="520">
        <v>0</v>
      </c>
      <c r="BT118" s="520">
        <v>0</v>
      </c>
      <c r="BU118" s="520">
        <v>0</v>
      </c>
      <c r="BV118" s="520">
        <v>0</v>
      </c>
      <c r="BW118" s="520">
        <v>0</v>
      </c>
      <c r="BX118" s="520">
        <v>0</v>
      </c>
      <c r="BY118" s="520">
        <v>0</v>
      </c>
      <c r="BZ118" s="520">
        <v>0</v>
      </c>
      <c r="CA118" s="520">
        <v>0</v>
      </c>
      <c r="CB118" s="520">
        <v>0</v>
      </c>
      <c r="CC118" s="520">
        <v>0</v>
      </c>
      <c r="CD118" s="520">
        <v>1102106.6376</v>
      </c>
      <c r="CE118" s="520">
        <v>1102106.6376</v>
      </c>
      <c r="CF118" s="520">
        <v>0</v>
      </c>
      <c r="CG118" s="520">
        <v>0</v>
      </c>
      <c r="CH118" s="520">
        <v>0</v>
      </c>
      <c r="CI118" s="520">
        <v>0</v>
      </c>
      <c r="CJ118" s="520">
        <v>0</v>
      </c>
      <c r="CK118" s="520">
        <v>0</v>
      </c>
      <c r="CL118" s="520">
        <f t="shared" si="15"/>
        <v>1102106.6376</v>
      </c>
      <c r="CM118" s="521">
        <f t="shared" si="16"/>
        <v>1102106.6376</v>
      </c>
      <c r="CN118" s="522">
        <v>26571636.215654403</v>
      </c>
      <c r="CO118" s="522">
        <v>26571636.215654403</v>
      </c>
      <c r="CP118" s="522">
        <v>31085407.752287999</v>
      </c>
      <c r="CQ118" s="243" t="s">
        <v>874</v>
      </c>
      <c r="CR118" s="103">
        <v>6.24</v>
      </c>
      <c r="CS118" s="523">
        <v>6.24</v>
      </c>
      <c r="CT118" s="104">
        <v>7.3</v>
      </c>
      <c r="CU118" s="524"/>
      <c r="CV118" s="524"/>
      <c r="CW118" s="524"/>
      <c r="CX118" s="525"/>
      <c r="CY118" s="526">
        <v>89.835993401931674</v>
      </c>
      <c r="CZ118" s="527">
        <v>26.155545223319439</v>
      </c>
      <c r="DA118" s="528">
        <v>0.21505373446215456</v>
      </c>
      <c r="DB118" s="529">
        <v>0.16882482096636409</v>
      </c>
      <c r="DC118" s="530" t="s">
        <v>2326</v>
      </c>
      <c r="DD118" s="225"/>
      <c r="DE118" s="524"/>
      <c r="DF118" s="524"/>
      <c r="DG118" s="531"/>
      <c r="DH118" s="532"/>
      <c r="DI118" s="64">
        <v>0</v>
      </c>
      <c r="DJ118" s="64">
        <v>0</v>
      </c>
      <c r="DK118" s="64">
        <v>0</v>
      </c>
      <c r="DL118" s="534">
        <f t="shared" si="17"/>
        <v>0</v>
      </c>
    </row>
    <row r="119" spans="1:116" ht="43.5" customHeight="1" x14ac:dyDescent="0.25">
      <c r="A119" s="356" t="s">
        <v>7</v>
      </c>
      <c r="B119" s="65" t="s">
        <v>96</v>
      </c>
      <c r="C119" s="65" t="s">
        <v>175</v>
      </c>
      <c r="D119" s="64" t="s">
        <v>2359</v>
      </c>
      <c r="E119" s="64" t="s">
        <v>238</v>
      </c>
      <c r="F119" s="64" t="s">
        <v>997</v>
      </c>
      <c r="G119" s="18" t="s">
        <v>242</v>
      </c>
      <c r="H119" s="35" t="s">
        <v>860</v>
      </c>
      <c r="I119" s="28" t="s">
        <v>2330</v>
      </c>
      <c r="J119" s="498">
        <v>11.408672259294681</v>
      </c>
      <c r="K119" s="498">
        <v>33.678030232980007</v>
      </c>
      <c r="L119" s="499">
        <v>3293.4</v>
      </c>
      <c r="M119" s="512">
        <v>0</v>
      </c>
      <c r="N119" s="513">
        <v>0</v>
      </c>
      <c r="O119" s="513">
        <v>0</v>
      </c>
      <c r="P119" s="513">
        <v>0</v>
      </c>
      <c r="Q119" s="513">
        <v>0</v>
      </c>
      <c r="R119" s="513">
        <v>0</v>
      </c>
      <c r="S119" s="513">
        <v>0</v>
      </c>
      <c r="T119" s="513">
        <v>0</v>
      </c>
      <c r="U119" s="513">
        <v>0</v>
      </c>
      <c r="V119" s="513">
        <v>0</v>
      </c>
      <c r="W119" s="513">
        <v>0</v>
      </c>
      <c r="X119" s="513">
        <v>0</v>
      </c>
      <c r="Y119" s="513">
        <v>0</v>
      </c>
      <c r="Z119" s="513">
        <v>0</v>
      </c>
      <c r="AA119" s="513">
        <v>0</v>
      </c>
      <c r="AB119" s="513">
        <v>0</v>
      </c>
      <c r="AC119" s="513">
        <v>108</v>
      </c>
      <c r="AD119" s="513">
        <v>108</v>
      </c>
      <c r="AE119" s="513">
        <v>0</v>
      </c>
      <c r="AF119" s="513">
        <v>0</v>
      </c>
      <c r="AG119" s="513">
        <v>0</v>
      </c>
      <c r="AH119" s="513">
        <f t="shared" si="9"/>
        <v>0</v>
      </c>
      <c r="AI119" s="513">
        <v>0</v>
      </c>
      <c r="AJ119" s="513">
        <v>0</v>
      </c>
      <c r="AK119" s="513">
        <f t="shared" si="10"/>
        <v>108</v>
      </c>
      <c r="AL119" s="513">
        <f t="shared" si="11"/>
        <v>108</v>
      </c>
      <c r="AM119" s="513">
        <v>0</v>
      </c>
      <c r="AN119" s="513">
        <v>0</v>
      </c>
      <c r="AO119" s="513">
        <v>0</v>
      </c>
      <c r="AP119" s="513">
        <v>0</v>
      </c>
      <c r="AQ119" s="513">
        <v>0</v>
      </c>
      <c r="AR119" s="513">
        <v>0</v>
      </c>
      <c r="AS119" s="513">
        <v>0</v>
      </c>
      <c r="AT119" s="513">
        <v>0</v>
      </c>
      <c r="AU119" s="513">
        <v>0</v>
      </c>
      <c r="AV119" s="513">
        <v>0</v>
      </c>
      <c r="AW119" s="513">
        <v>0</v>
      </c>
      <c r="AX119" s="513">
        <v>0</v>
      </c>
      <c r="AY119" s="513">
        <v>0</v>
      </c>
      <c r="AZ119" s="513">
        <v>0</v>
      </c>
      <c r="BA119" s="513">
        <v>0</v>
      </c>
      <c r="BB119" s="513">
        <v>0</v>
      </c>
      <c r="BC119" s="513">
        <v>1521.41</v>
      </c>
      <c r="BD119" s="513">
        <v>1521.41</v>
      </c>
      <c r="BE119" s="513">
        <v>0</v>
      </c>
      <c r="BF119" s="513">
        <v>0</v>
      </c>
      <c r="BG119" s="513">
        <v>0</v>
      </c>
      <c r="BH119" s="513">
        <v>0</v>
      </c>
      <c r="BI119" s="513">
        <v>0</v>
      </c>
      <c r="BJ119" s="513">
        <v>0</v>
      </c>
      <c r="BK119" s="241">
        <f t="shared" si="12"/>
        <v>1521.41</v>
      </c>
      <c r="BL119" s="22">
        <f t="shared" si="13"/>
        <v>1521.41</v>
      </c>
      <c r="BM119" s="519">
        <f t="shared" si="14"/>
        <v>0.15078394449950447</v>
      </c>
      <c r="BN119" s="520">
        <v>0</v>
      </c>
      <c r="BO119" s="520">
        <v>0</v>
      </c>
      <c r="BP119" s="520">
        <v>0</v>
      </c>
      <c r="BQ119" s="520">
        <v>0</v>
      </c>
      <c r="BR119" s="520">
        <v>0</v>
      </c>
      <c r="BS119" s="520">
        <v>0</v>
      </c>
      <c r="BT119" s="520">
        <v>0</v>
      </c>
      <c r="BU119" s="520">
        <v>0</v>
      </c>
      <c r="BV119" s="520">
        <v>0</v>
      </c>
      <c r="BW119" s="520">
        <v>0</v>
      </c>
      <c r="BX119" s="520">
        <v>0</v>
      </c>
      <c r="BY119" s="520">
        <v>0</v>
      </c>
      <c r="BZ119" s="520">
        <v>0</v>
      </c>
      <c r="CA119" s="520">
        <v>0</v>
      </c>
      <c r="CB119" s="520">
        <v>0</v>
      </c>
      <c r="CC119" s="520">
        <v>0</v>
      </c>
      <c r="CD119" s="520">
        <v>1785891.9144000004</v>
      </c>
      <c r="CE119" s="520">
        <v>1785891.9144000004</v>
      </c>
      <c r="CF119" s="520">
        <v>0</v>
      </c>
      <c r="CG119" s="520">
        <v>0</v>
      </c>
      <c r="CH119" s="520">
        <v>0</v>
      </c>
      <c r="CI119" s="520">
        <v>0</v>
      </c>
      <c r="CJ119" s="520">
        <v>0</v>
      </c>
      <c r="CK119" s="520">
        <v>0</v>
      </c>
      <c r="CL119" s="520">
        <f t="shared" si="15"/>
        <v>1785891.9144000004</v>
      </c>
      <c r="CM119" s="521">
        <f t="shared" si="16"/>
        <v>1785891.9144000004</v>
      </c>
      <c r="CN119" s="522">
        <v>39010268.744256005</v>
      </c>
      <c r="CO119" s="522">
        <v>39010268.744256005</v>
      </c>
      <c r="CP119" s="522">
        <v>45769024.6080864</v>
      </c>
      <c r="CQ119" s="243" t="s">
        <v>874</v>
      </c>
      <c r="CR119" s="103">
        <v>8.6</v>
      </c>
      <c r="CS119" s="523">
        <v>8.6</v>
      </c>
      <c r="CT119" s="104">
        <v>10.09</v>
      </c>
      <c r="CU119" s="524"/>
      <c r="CV119" s="524"/>
      <c r="CW119" s="524"/>
      <c r="CX119" s="525"/>
      <c r="CY119" s="526">
        <v>122.13116681887077</v>
      </c>
      <c r="CZ119" s="527">
        <v>122.13146425380769</v>
      </c>
      <c r="DA119" s="528">
        <v>1.0459810585523999</v>
      </c>
      <c r="DB119" s="529">
        <v>1.045988618040681</v>
      </c>
      <c r="DC119" s="530" t="s">
        <v>2326</v>
      </c>
      <c r="DD119" s="225"/>
      <c r="DE119" s="524"/>
      <c r="DF119" s="524"/>
      <c r="DG119" s="531"/>
      <c r="DH119" s="532"/>
      <c r="DI119" s="64">
        <v>0</v>
      </c>
      <c r="DJ119" s="64">
        <v>934872</v>
      </c>
      <c r="DK119" s="64">
        <v>0</v>
      </c>
      <c r="DL119" s="534">
        <f t="shared" si="17"/>
        <v>311624</v>
      </c>
    </row>
    <row r="120" spans="1:116" ht="43.5" customHeight="1" x14ac:dyDescent="0.25">
      <c r="A120" s="356" t="s">
        <v>7</v>
      </c>
      <c r="B120" s="65" t="s">
        <v>96</v>
      </c>
      <c r="C120" s="65" t="s">
        <v>175</v>
      </c>
      <c r="D120" s="64" t="s">
        <v>2359</v>
      </c>
      <c r="E120" s="64" t="s">
        <v>238</v>
      </c>
      <c r="F120" s="64" t="s">
        <v>239</v>
      </c>
      <c r="G120" s="18" t="s">
        <v>240</v>
      </c>
      <c r="H120" s="35" t="s">
        <v>860</v>
      </c>
      <c r="I120" s="28" t="s">
        <v>2330</v>
      </c>
      <c r="J120" s="498">
        <v>11.660166036553681</v>
      </c>
      <c r="K120" s="498">
        <v>9.4772727075599992</v>
      </c>
      <c r="L120" s="499">
        <v>230.4</v>
      </c>
      <c r="M120" s="512">
        <v>0</v>
      </c>
      <c r="N120" s="513">
        <v>0</v>
      </c>
      <c r="O120" s="513">
        <v>0</v>
      </c>
      <c r="P120" s="513">
        <v>0</v>
      </c>
      <c r="Q120" s="513">
        <v>0</v>
      </c>
      <c r="R120" s="513">
        <v>0</v>
      </c>
      <c r="S120" s="513">
        <v>0</v>
      </c>
      <c r="T120" s="513">
        <v>0</v>
      </c>
      <c r="U120" s="513">
        <v>0</v>
      </c>
      <c r="V120" s="513">
        <v>0</v>
      </c>
      <c r="W120" s="513">
        <v>0</v>
      </c>
      <c r="X120" s="513">
        <v>0</v>
      </c>
      <c r="Y120" s="513">
        <v>2</v>
      </c>
      <c r="Z120" s="513">
        <v>2</v>
      </c>
      <c r="AA120" s="513">
        <v>0</v>
      </c>
      <c r="AB120" s="513">
        <v>0</v>
      </c>
      <c r="AC120" s="513">
        <v>23</v>
      </c>
      <c r="AD120" s="513">
        <v>23</v>
      </c>
      <c r="AE120" s="513">
        <v>0</v>
      </c>
      <c r="AF120" s="513">
        <v>0</v>
      </c>
      <c r="AG120" s="513">
        <v>0</v>
      </c>
      <c r="AH120" s="513">
        <f t="shared" si="9"/>
        <v>0</v>
      </c>
      <c r="AI120" s="513">
        <v>0</v>
      </c>
      <c r="AJ120" s="513">
        <v>0</v>
      </c>
      <c r="AK120" s="513">
        <f t="shared" si="10"/>
        <v>25</v>
      </c>
      <c r="AL120" s="513">
        <f t="shared" si="11"/>
        <v>25</v>
      </c>
      <c r="AM120" s="513">
        <v>0</v>
      </c>
      <c r="AN120" s="513">
        <v>0</v>
      </c>
      <c r="AO120" s="513">
        <v>0</v>
      </c>
      <c r="AP120" s="513">
        <v>0</v>
      </c>
      <c r="AQ120" s="513">
        <v>0</v>
      </c>
      <c r="AR120" s="513">
        <v>0</v>
      </c>
      <c r="AS120" s="513">
        <v>0</v>
      </c>
      <c r="AT120" s="513">
        <v>0</v>
      </c>
      <c r="AU120" s="513">
        <v>0</v>
      </c>
      <c r="AV120" s="513">
        <v>0</v>
      </c>
      <c r="AW120" s="513">
        <v>0</v>
      </c>
      <c r="AX120" s="513">
        <v>0</v>
      </c>
      <c r="AY120" s="513">
        <v>1300</v>
      </c>
      <c r="AZ120" s="513">
        <v>1300</v>
      </c>
      <c r="BA120" s="513">
        <v>0</v>
      </c>
      <c r="BB120" s="513">
        <v>0</v>
      </c>
      <c r="BC120" s="513">
        <v>1547.78</v>
      </c>
      <c r="BD120" s="513">
        <v>1547.78</v>
      </c>
      <c r="BE120" s="513">
        <v>0</v>
      </c>
      <c r="BF120" s="513">
        <v>0</v>
      </c>
      <c r="BG120" s="513">
        <v>0</v>
      </c>
      <c r="BH120" s="513">
        <v>0</v>
      </c>
      <c r="BI120" s="513">
        <v>0</v>
      </c>
      <c r="BJ120" s="513">
        <v>0</v>
      </c>
      <c r="BK120" s="241">
        <f t="shared" si="12"/>
        <v>2847.7799999999997</v>
      </c>
      <c r="BL120" s="22">
        <f t="shared" si="13"/>
        <v>2847.7799999999997</v>
      </c>
      <c r="BM120" s="519">
        <f t="shared" si="14"/>
        <v>0.23830794979079498</v>
      </c>
      <c r="BN120" s="520">
        <v>0</v>
      </c>
      <c r="BO120" s="520">
        <v>0</v>
      </c>
      <c r="BP120" s="520">
        <v>0</v>
      </c>
      <c r="BQ120" s="520">
        <v>0</v>
      </c>
      <c r="BR120" s="520">
        <v>0</v>
      </c>
      <c r="BS120" s="520">
        <v>0</v>
      </c>
      <c r="BT120" s="520">
        <v>0</v>
      </c>
      <c r="BU120" s="520">
        <v>0</v>
      </c>
      <c r="BV120" s="520">
        <v>0</v>
      </c>
      <c r="BW120" s="520">
        <v>0</v>
      </c>
      <c r="BX120" s="520">
        <v>0</v>
      </c>
      <c r="BY120" s="520">
        <v>0</v>
      </c>
      <c r="BZ120" s="520">
        <v>6559487.9999999991</v>
      </c>
      <c r="CA120" s="520">
        <v>6559487.9999999991</v>
      </c>
      <c r="CB120" s="520">
        <v>0</v>
      </c>
      <c r="CC120" s="520">
        <v>0</v>
      </c>
      <c r="CD120" s="520">
        <v>1816846.0751999998</v>
      </c>
      <c r="CE120" s="520">
        <v>1816846.0751999998</v>
      </c>
      <c r="CF120" s="520">
        <v>0</v>
      </c>
      <c r="CG120" s="520">
        <v>0</v>
      </c>
      <c r="CH120" s="520">
        <v>0</v>
      </c>
      <c r="CI120" s="520">
        <v>0</v>
      </c>
      <c r="CJ120" s="520">
        <v>0</v>
      </c>
      <c r="CK120" s="520">
        <v>0</v>
      </c>
      <c r="CL120" s="520">
        <f t="shared" si="15"/>
        <v>8376334.0751999989</v>
      </c>
      <c r="CM120" s="521">
        <f t="shared" si="16"/>
        <v>8376334.0751999989</v>
      </c>
      <c r="CN120" s="522">
        <v>50631742.261535995</v>
      </c>
      <c r="CO120" s="522">
        <v>50631742.261535995</v>
      </c>
      <c r="CP120" s="522">
        <v>57514193.918760002</v>
      </c>
      <c r="CQ120" s="243" t="s">
        <v>874</v>
      </c>
      <c r="CR120" s="103">
        <v>10.52</v>
      </c>
      <c r="CS120" s="523">
        <v>10.52</v>
      </c>
      <c r="CT120" s="104">
        <v>11.95</v>
      </c>
      <c r="CU120" s="524"/>
      <c r="CV120" s="524"/>
      <c r="CW120" s="524"/>
      <c r="CX120" s="525"/>
      <c r="CY120" s="526">
        <v>339.76112920738325</v>
      </c>
      <c r="CZ120" s="527">
        <v>26.385281385281402</v>
      </c>
      <c r="DA120" s="528">
        <v>0.63698878031125583</v>
      </c>
      <c r="DB120" s="529">
        <v>0.48340548340548334</v>
      </c>
      <c r="DC120" s="530" t="s">
        <v>2360</v>
      </c>
      <c r="DD120" s="225"/>
      <c r="DE120" s="524"/>
      <c r="DF120" s="524"/>
      <c r="DG120" s="531"/>
      <c r="DH120" s="532"/>
      <c r="DI120" s="64">
        <v>0</v>
      </c>
      <c r="DJ120" s="64">
        <v>0</v>
      </c>
      <c r="DK120" s="64">
        <v>10120</v>
      </c>
      <c r="DL120" s="534">
        <f t="shared" si="17"/>
        <v>3373.3333333333335</v>
      </c>
    </row>
    <row r="121" spans="1:116" ht="43.5" customHeight="1" x14ac:dyDescent="0.25">
      <c r="A121" s="356" t="s">
        <v>7</v>
      </c>
      <c r="B121" s="65" t="s">
        <v>96</v>
      </c>
      <c r="C121" s="65" t="s">
        <v>175</v>
      </c>
      <c r="D121" s="64" t="s">
        <v>2359</v>
      </c>
      <c r="E121" s="64" t="s">
        <v>238</v>
      </c>
      <c r="F121" s="64" t="s">
        <v>998</v>
      </c>
      <c r="G121" s="18" t="s">
        <v>999</v>
      </c>
      <c r="H121" s="35" t="s">
        <v>860</v>
      </c>
      <c r="I121" s="28" t="s">
        <v>2330</v>
      </c>
      <c r="J121" s="498">
        <v>11.660166036553681</v>
      </c>
      <c r="K121" s="498">
        <v>65.165719561425007</v>
      </c>
      <c r="L121" s="499">
        <v>3074.3</v>
      </c>
      <c r="M121" s="512">
        <v>0</v>
      </c>
      <c r="N121" s="513">
        <v>0</v>
      </c>
      <c r="O121" s="513">
        <v>0</v>
      </c>
      <c r="P121" s="513">
        <v>0</v>
      </c>
      <c r="Q121" s="513">
        <v>0</v>
      </c>
      <c r="R121" s="513">
        <v>0</v>
      </c>
      <c r="S121" s="513">
        <v>0</v>
      </c>
      <c r="T121" s="513">
        <v>0</v>
      </c>
      <c r="U121" s="513">
        <v>0</v>
      </c>
      <c r="V121" s="513">
        <v>0</v>
      </c>
      <c r="W121" s="513">
        <v>0</v>
      </c>
      <c r="X121" s="513">
        <v>0</v>
      </c>
      <c r="Y121" s="513">
        <v>0</v>
      </c>
      <c r="Z121" s="513">
        <v>0</v>
      </c>
      <c r="AA121" s="513">
        <v>0</v>
      </c>
      <c r="AB121" s="513">
        <v>0</v>
      </c>
      <c r="AC121" s="513">
        <v>163</v>
      </c>
      <c r="AD121" s="513">
        <v>163</v>
      </c>
      <c r="AE121" s="513">
        <v>0</v>
      </c>
      <c r="AF121" s="513">
        <v>0</v>
      </c>
      <c r="AG121" s="513">
        <v>0</v>
      </c>
      <c r="AH121" s="513">
        <f t="shared" si="9"/>
        <v>0</v>
      </c>
      <c r="AI121" s="513">
        <v>0</v>
      </c>
      <c r="AJ121" s="513">
        <v>0</v>
      </c>
      <c r="AK121" s="513">
        <f t="shared" si="10"/>
        <v>163</v>
      </c>
      <c r="AL121" s="513">
        <f t="shared" si="11"/>
        <v>163</v>
      </c>
      <c r="AM121" s="513">
        <v>0</v>
      </c>
      <c r="AN121" s="513">
        <v>0</v>
      </c>
      <c r="AO121" s="513">
        <v>0</v>
      </c>
      <c r="AP121" s="513">
        <v>0</v>
      </c>
      <c r="AQ121" s="513">
        <v>0</v>
      </c>
      <c r="AR121" s="513">
        <v>0</v>
      </c>
      <c r="AS121" s="513">
        <v>0</v>
      </c>
      <c r="AT121" s="513">
        <v>0</v>
      </c>
      <c r="AU121" s="513">
        <v>0</v>
      </c>
      <c r="AV121" s="513">
        <v>0</v>
      </c>
      <c r="AW121" s="513">
        <v>0</v>
      </c>
      <c r="AX121" s="513">
        <v>0</v>
      </c>
      <c r="AY121" s="513">
        <v>0</v>
      </c>
      <c r="AZ121" s="513">
        <v>0</v>
      </c>
      <c r="BA121" s="513">
        <v>0</v>
      </c>
      <c r="BB121" s="513">
        <v>0</v>
      </c>
      <c r="BC121" s="513">
        <v>2326.3000000000002</v>
      </c>
      <c r="BD121" s="513">
        <v>2326.3000000000002</v>
      </c>
      <c r="BE121" s="513">
        <v>0</v>
      </c>
      <c r="BF121" s="513">
        <v>0</v>
      </c>
      <c r="BG121" s="513">
        <v>0</v>
      </c>
      <c r="BH121" s="513">
        <v>0</v>
      </c>
      <c r="BI121" s="513">
        <v>0</v>
      </c>
      <c r="BJ121" s="513">
        <v>0</v>
      </c>
      <c r="BK121" s="241">
        <f t="shared" si="12"/>
        <v>2326.3000000000002</v>
      </c>
      <c r="BL121" s="22">
        <f t="shared" si="13"/>
        <v>2326.3000000000002</v>
      </c>
      <c r="BM121" s="519">
        <f t="shared" si="14"/>
        <v>0.20696619217081852</v>
      </c>
      <c r="BN121" s="520">
        <v>0</v>
      </c>
      <c r="BO121" s="520">
        <v>0</v>
      </c>
      <c r="BP121" s="520">
        <v>0</v>
      </c>
      <c r="BQ121" s="520">
        <v>0</v>
      </c>
      <c r="BR121" s="520">
        <v>0</v>
      </c>
      <c r="BS121" s="520">
        <v>0</v>
      </c>
      <c r="BT121" s="520">
        <v>0</v>
      </c>
      <c r="BU121" s="520">
        <v>0</v>
      </c>
      <c r="BV121" s="520">
        <v>0</v>
      </c>
      <c r="BW121" s="520">
        <v>0</v>
      </c>
      <c r="BX121" s="520">
        <v>0</v>
      </c>
      <c r="BY121" s="520">
        <v>0</v>
      </c>
      <c r="BZ121" s="520">
        <v>0</v>
      </c>
      <c r="CA121" s="520">
        <v>0</v>
      </c>
      <c r="CB121" s="520">
        <v>0</v>
      </c>
      <c r="CC121" s="520">
        <v>0</v>
      </c>
      <c r="CD121" s="520">
        <v>2730703.9920000001</v>
      </c>
      <c r="CE121" s="520">
        <v>2730703.9920000001</v>
      </c>
      <c r="CF121" s="520">
        <v>0</v>
      </c>
      <c r="CG121" s="520">
        <v>0</v>
      </c>
      <c r="CH121" s="520">
        <v>0</v>
      </c>
      <c r="CI121" s="520">
        <v>0</v>
      </c>
      <c r="CJ121" s="520">
        <v>0</v>
      </c>
      <c r="CK121" s="520">
        <v>0</v>
      </c>
      <c r="CL121" s="520">
        <f t="shared" si="15"/>
        <v>2730703.9920000001</v>
      </c>
      <c r="CM121" s="521">
        <f t="shared" si="16"/>
        <v>2730703.9920000001</v>
      </c>
      <c r="CN121" s="522">
        <v>30892152.158179201</v>
      </c>
      <c r="CO121" s="522">
        <v>30892152.158179201</v>
      </c>
      <c r="CP121" s="522">
        <v>41140733.442883201</v>
      </c>
      <c r="CQ121" s="243" t="s">
        <v>874</v>
      </c>
      <c r="CR121" s="103">
        <v>8.44</v>
      </c>
      <c r="CS121" s="523">
        <v>8.44</v>
      </c>
      <c r="CT121" s="104">
        <v>11.24</v>
      </c>
      <c r="CU121" s="524"/>
      <c r="CV121" s="524"/>
      <c r="CW121" s="524"/>
      <c r="CX121" s="525"/>
      <c r="CY121" s="526">
        <v>200.80189375847394</v>
      </c>
      <c r="CZ121" s="527">
        <v>174.86792095240412</v>
      </c>
      <c r="DA121" s="528">
        <v>1.6306571064118052</v>
      </c>
      <c r="DB121" s="529">
        <v>1.6069777794895372</v>
      </c>
      <c r="DC121" s="530" t="s">
        <v>2331</v>
      </c>
      <c r="DD121" s="225"/>
      <c r="DE121" s="524"/>
      <c r="DF121" s="524"/>
      <c r="DG121" s="531"/>
      <c r="DH121" s="532"/>
      <c r="DI121" s="64">
        <v>48561</v>
      </c>
      <c r="DJ121" s="64">
        <v>11624</v>
      </c>
      <c r="DK121" s="64">
        <v>352831</v>
      </c>
      <c r="DL121" s="534">
        <f t="shared" si="17"/>
        <v>137672</v>
      </c>
    </row>
    <row r="122" spans="1:116" ht="43.5" customHeight="1" x14ac:dyDescent="0.25">
      <c r="A122" s="356" t="s">
        <v>7</v>
      </c>
      <c r="B122" s="65" t="s">
        <v>96</v>
      </c>
      <c r="C122" s="65" t="s">
        <v>175</v>
      </c>
      <c r="D122" s="64" t="s">
        <v>2359</v>
      </c>
      <c r="E122" s="64" t="s">
        <v>238</v>
      </c>
      <c r="F122" s="64" t="s">
        <v>241</v>
      </c>
      <c r="G122" s="18" t="s">
        <v>242</v>
      </c>
      <c r="H122" s="35" t="s">
        <v>860</v>
      </c>
      <c r="I122" s="28" t="s">
        <v>2330</v>
      </c>
      <c r="J122" s="498">
        <v>11.705892177873498</v>
      </c>
      <c r="K122" s="498">
        <v>23.114393891315999</v>
      </c>
      <c r="L122" s="499">
        <v>3184</v>
      </c>
      <c r="M122" s="512">
        <v>0</v>
      </c>
      <c r="N122" s="513">
        <v>0</v>
      </c>
      <c r="O122" s="513">
        <v>0</v>
      </c>
      <c r="P122" s="513">
        <v>0</v>
      </c>
      <c r="Q122" s="513">
        <v>0</v>
      </c>
      <c r="R122" s="513">
        <v>0</v>
      </c>
      <c r="S122" s="513">
        <v>0</v>
      </c>
      <c r="T122" s="513">
        <v>0</v>
      </c>
      <c r="U122" s="513">
        <v>0</v>
      </c>
      <c r="V122" s="513">
        <v>0</v>
      </c>
      <c r="W122" s="513">
        <v>0</v>
      </c>
      <c r="X122" s="513">
        <v>0</v>
      </c>
      <c r="Y122" s="513">
        <v>0</v>
      </c>
      <c r="Z122" s="513">
        <v>0</v>
      </c>
      <c r="AA122" s="513">
        <v>0</v>
      </c>
      <c r="AB122" s="513">
        <v>0</v>
      </c>
      <c r="AC122" s="513">
        <v>65</v>
      </c>
      <c r="AD122" s="513">
        <v>65</v>
      </c>
      <c r="AE122" s="513">
        <v>0</v>
      </c>
      <c r="AF122" s="513">
        <v>0</v>
      </c>
      <c r="AG122" s="513">
        <v>0</v>
      </c>
      <c r="AH122" s="513">
        <f t="shared" si="9"/>
        <v>0</v>
      </c>
      <c r="AI122" s="513">
        <v>0</v>
      </c>
      <c r="AJ122" s="513">
        <v>0</v>
      </c>
      <c r="AK122" s="513">
        <f t="shared" si="10"/>
        <v>65</v>
      </c>
      <c r="AL122" s="513">
        <f t="shared" si="11"/>
        <v>65</v>
      </c>
      <c r="AM122" s="513">
        <v>0</v>
      </c>
      <c r="AN122" s="513">
        <v>0</v>
      </c>
      <c r="AO122" s="513">
        <v>0</v>
      </c>
      <c r="AP122" s="513">
        <v>0</v>
      </c>
      <c r="AQ122" s="513">
        <v>0</v>
      </c>
      <c r="AR122" s="513">
        <v>0</v>
      </c>
      <c r="AS122" s="513">
        <v>0</v>
      </c>
      <c r="AT122" s="513">
        <v>0</v>
      </c>
      <c r="AU122" s="513">
        <v>0</v>
      </c>
      <c r="AV122" s="513">
        <v>0</v>
      </c>
      <c r="AW122" s="513">
        <v>0</v>
      </c>
      <c r="AX122" s="513">
        <v>0</v>
      </c>
      <c r="AY122" s="513">
        <v>0</v>
      </c>
      <c r="AZ122" s="513">
        <v>0</v>
      </c>
      <c r="BA122" s="513">
        <v>0</v>
      </c>
      <c r="BB122" s="513">
        <v>0</v>
      </c>
      <c r="BC122" s="513">
        <v>477.11</v>
      </c>
      <c r="BD122" s="513">
        <v>477.11</v>
      </c>
      <c r="BE122" s="513">
        <v>0</v>
      </c>
      <c r="BF122" s="513">
        <v>0</v>
      </c>
      <c r="BG122" s="513">
        <v>0</v>
      </c>
      <c r="BH122" s="513">
        <v>0</v>
      </c>
      <c r="BI122" s="513">
        <v>0</v>
      </c>
      <c r="BJ122" s="513">
        <v>0</v>
      </c>
      <c r="BK122" s="241">
        <f t="shared" si="12"/>
        <v>477.11</v>
      </c>
      <c r="BL122" s="22">
        <f t="shared" si="13"/>
        <v>477.11</v>
      </c>
      <c r="BM122" s="519">
        <f t="shared" si="14"/>
        <v>4.6547317073170738E-2</v>
      </c>
      <c r="BN122" s="520">
        <v>0</v>
      </c>
      <c r="BO122" s="520">
        <v>0</v>
      </c>
      <c r="BP122" s="520">
        <v>0</v>
      </c>
      <c r="BQ122" s="520">
        <v>0</v>
      </c>
      <c r="BR122" s="520">
        <v>0</v>
      </c>
      <c r="BS122" s="520">
        <v>0</v>
      </c>
      <c r="BT122" s="520">
        <v>0</v>
      </c>
      <c r="BU122" s="520">
        <v>0</v>
      </c>
      <c r="BV122" s="520">
        <v>0</v>
      </c>
      <c r="BW122" s="520">
        <v>0</v>
      </c>
      <c r="BX122" s="520">
        <v>0</v>
      </c>
      <c r="BY122" s="520">
        <v>0</v>
      </c>
      <c r="BZ122" s="520">
        <v>0</v>
      </c>
      <c r="CA122" s="520">
        <v>0</v>
      </c>
      <c r="CB122" s="520">
        <v>0</v>
      </c>
      <c r="CC122" s="520">
        <v>0</v>
      </c>
      <c r="CD122" s="520">
        <v>560050.80240000004</v>
      </c>
      <c r="CE122" s="520">
        <v>560050.80240000004</v>
      </c>
      <c r="CF122" s="520">
        <v>0</v>
      </c>
      <c r="CG122" s="520">
        <v>0</v>
      </c>
      <c r="CH122" s="520">
        <v>0</v>
      </c>
      <c r="CI122" s="520">
        <v>0</v>
      </c>
      <c r="CJ122" s="520">
        <v>0</v>
      </c>
      <c r="CK122" s="520">
        <v>0</v>
      </c>
      <c r="CL122" s="520">
        <f t="shared" si="15"/>
        <v>560050.80240000004</v>
      </c>
      <c r="CM122" s="521">
        <f t="shared" si="16"/>
        <v>560050.80240000004</v>
      </c>
      <c r="CN122" s="522">
        <v>36985648.56876</v>
      </c>
      <c r="CO122" s="522">
        <v>36985648.56876</v>
      </c>
      <c r="CP122" s="522">
        <v>40984097.062680006</v>
      </c>
      <c r="CQ122" s="243" t="s">
        <v>874</v>
      </c>
      <c r="CR122" s="103">
        <v>9.25</v>
      </c>
      <c r="CS122" s="523">
        <v>9.25</v>
      </c>
      <c r="CT122" s="104">
        <v>10.25</v>
      </c>
      <c r="CU122" s="524"/>
      <c r="CV122" s="524"/>
      <c r="CW122" s="524"/>
      <c r="CX122" s="525"/>
      <c r="CY122" s="526">
        <v>57.079852615187924</v>
      </c>
      <c r="CZ122" s="527">
        <v>16.657494069016234</v>
      </c>
      <c r="DA122" s="528">
        <v>0.19314767670577748</v>
      </c>
      <c r="DB122" s="529">
        <v>0.14831785899494274</v>
      </c>
      <c r="DC122" s="530" t="s">
        <v>2333</v>
      </c>
      <c r="DD122" s="225"/>
      <c r="DE122" s="524"/>
      <c r="DF122" s="524"/>
      <c r="DG122" s="531"/>
      <c r="DH122" s="532"/>
      <c r="DI122" s="64">
        <v>0</v>
      </c>
      <c r="DJ122" s="64">
        <v>0</v>
      </c>
      <c r="DK122" s="64">
        <v>0</v>
      </c>
      <c r="DL122" s="534">
        <f t="shared" si="17"/>
        <v>0</v>
      </c>
    </row>
    <row r="123" spans="1:116" ht="43.5" customHeight="1" x14ac:dyDescent="0.25">
      <c r="A123" s="356" t="s">
        <v>7</v>
      </c>
      <c r="B123" s="65" t="s">
        <v>96</v>
      </c>
      <c r="C123" s="65" t="s">
        <v>175</v>
      </c>
      <c r="D123" s="64" t="s">
        <v>2359</v>
      </c>
      <c r="E123" s="64" t="s">
        <v>238</v>
      </c>
      <c r="F123" s="64" t="s">
        <v>1001</v>
      </c>
      <c r="G123" s="18" t="s">
        <v>240</v>
      </c>
      <c r="H123" s="35" t="s">
        <v>866</v>
      </c>
      <c r="I123" s="28" t="s">
        <v>2330</v>
      </c>
      <c r="J123" s="498">
        <v>8.8480083453848515</v>
      </c>
      <c r="K123" s="498">
        <v>13.697159062419001</v>
      </c>
      <c r="L123" s="499">
        <v>2189.3000000000002</v>
      </c>
      <c r="M123" s="512">
        <v>0</v>
      </c>
      <c r="N123" s="513">
        <v>0</v>
      </c>
      <c r="O123" s="513">
        <v>0</v>
      </c>
      <c r="P123" s="513">
        <v>0</v>
      </c>
      <c r="Q123" s="513">
        <v>0</v>
      </c>
      <c r="R123" s="513">
        <v>0</v>
      </c>
      <c r="S123" s="513">
        <v>0</v>
      </c>
      <c r="T123" s="513">
        <v>0</v>
      </c>
      <c r="U123" s="513">
        <v>0</v>
      </c>
      <c r="V123" s="513">
        <v>0</v>
      </c>
      <c r="W123" s="513">
        <v>0</v>
      </c>
      <c r="X123" s="513">
        <v>0</v>
      </c>
      <c r="Y123" s="513">
        <v>0</v>
      </c>
      <c r="Z123" s="513">
        <v>0</v>
      </c>
      <c r="AA123" s="513">
        <v>0</v>
      </c>
      <c r="AB123" s="513">
        <v>0</v>
      </c>
      <c r="AC123" s="513">
        <v>28</v>
      </c>
      <c r="AD123" s="513">
        <v>28</v>
      </c>
      <c r="AE123" s="513">
        <v>0</v>
      </c>
      <c r="AF123" s="513">
        <v>0</v>
      </c>
      <c r="AG123" s="513">
        <v>0</v>
      </c>
      <c r="AH123" s="513">
        <f t="shared" si="9"/>
        <v>0</v>
      </c>
      <c r="AI123" s="513">
        <v>0</v>
      </c>
      <c r="AJ123" s="513">
        <v>0</v>
      </c>
      <c r="AK123" s="513">
        <f t="shared" si="10"/>
        <v>28</v>
      </c>
      <c r="AL123" s="513">
        <f t="shared" si="11"/>
        <v>28</v>
      </c>
      <c r="AM123" s="513">
        <v>0</v>
      </c>
      <c r="AN123" s="513">
        <v>0</v>
      </c>
      <c r="AO123" s="513">
        <v>0</v>
      </c>
      <c r="AP123" s="513">
        <v>0</v>
      </c>
      <c r="AQ123" s="513">
        <v>0</v>
      </c>
      <c r="AR123" s="513">
        <v>0</v>
      </c>
      <c r="AS123" s="513">
        <v>0</v>
      </c>
      <c r="AT123" s="513">
        <v>0</v>
      </c>
      <c r="AU123" s="513">
        <v>0</v>
      </c>
      <c r="AV123" s="513">
        <v>0</v>
      </c>
      <c r="AW123" s="513">
        <v>0</v>
      </c>
      <c r="AX123" s="513">
        <v>0</v>
      </c>
      <c r="AY123" s="513">
        <v>0</v>
      </c>
      <c r="AZ123" s="513">
        <v>0</v>
      </c>
      <c r="BA123" s="513">
        <v>0</v>
      </c>
      <c r="BB123" s="513">
        <v>0</v>
      </c>
      <c r="BC123" s="513">
        <v>472.09</v>
      </c>
      <c r="BD123" s="513">
        <v>472.09</v>
      </c>
      <c r="BE123" s="513">
        <v>0</v>
      </c>
      <c r="BF123" s="513">
        <v>0</v>
      </c>
      <c r="BG123" s="513">
        <v>0</v>
      </c>
      <c r="BH123" s="513">
        <v>0</v>
      </c>
      <c r="BI123" s="513">
        <v>0</v>
      </c>
      <c r="BJ123" s="513">
        <v>0</v>
      </c>
      <c r="BK123" s="241">
        <f t="shared" si="12"/>
        <v>472.09</v>
      </c>
      <c r="BL123" s="22">
        <f t="shared" si="13"/>
        <v>472.09</v>
      </c>
      <c r="BM123" s="519">
        <f t="shared" si="14"/>
        <v>9.4041832669322714E-2</v>
      </c>
      <c r="BN123" s="520">
        <v>0</v>
      </c>
      <c r="BO123" s="520">
        <v>0</v>
      </c>
      <c r="BP123" s="520">
        <v>0</v>
      </c>
      <c r="BQ123" s="520">
        <v>0</v>
      </c>
      <c r="BR123" s="520">
        <v>0</v>
      </c>
      <c r="BS123" s="520">
        <v>0</v>
      </c>
      <c r="BT123" s="520">
        <v>0</v>
      </c>
      <c r="BU123" s="520">
        <v>0</v>
      </c>
      <c r="BV123" s="520">
        <v>0</v>
      </c>
      <c r="BW123" s="520">
        <v>0</v>
      </c>
      <c r="BX123" s="520">
        <v>0</v>
      </c>
      <c r="BY123" s="520">
        <v>0</v>
      </c>
      <c r="BZ123" s="520">
        <v>0</v>
      </c>
      <c r="CA123" s="520">
        <v>0</v>
      </c>
      <c r="CB123" s="520">
        <v>0</v>
      </c>
      <c r="CC123" s="520">
        <v>0</v>
      </c>
      <c r="CD123" s="520">
        <v>554158.12560000003</v>
      </c>
      <c r="CE123" s="520">
        <v>554158.12560000003</v>
      </c>
      <c r="CF123" s="520">
        <v>0</v>
      </c>
      <c r="CG123" s="520">
        <v>0</v>
      </c>
      <c r="CH123" s="520">
        <v>0</v>
      </c>
      <c r="CI123" s="520">
        <v>0</v>
      </c>
      <c r="CJ123" s="520">
        <v>0</v>
      </c>
      <c r="CK123" s="520">
        <v>0</v>
      </c>
      <c r="CL123" s="520">
        <f t="shared" si="15"/>
        <v>554158.12560000003</v>
      </c>
      <c r="CM123" s="521">
        <f t="shared" si="16"/>
        <v>554158.12560000003</v>
      </c>
      <c r="CN123" s="522">
        <v>11939143.8915936</v>
      </c>
      <c r="CO123" s="522">
        <v>11939143.8915936</v>
      </c>
      <c r="CP123" s="522">
        <v>13143531.213991199</v>
      </c>
      <c r="CQ123" s="243" t="s">
        <v>874</v>
      </c>
      <c r="CR123" s="103">
        <v>4.5599999999999996</v>
      </c>
      <c r="CS123" s="523">
        <v>4.5599999999999996</v>
      </c>
      <c r="CT123" s="104">
        <v>5.0199999999999996</v>
      </c>
      <c r="CU123" s="524"/>
      <c r="CV123" s="524"/>
      <c r="CW123" s="524"/>
      <c r="CX123" s="525"/>
      <c r="CY123" s="526">
        <v>250.74233211155828</v>
      </c>
      <c r="CZ123" s="527">
        <v>50.177137272596219</v>
      </c>
      <c r="DA123" s="528">
        <v>1.0284160511890532</v>
      </c>
      <c r="DB123" s="529">
        <v>0.6966661184232813</v>
      </c>
      <c r="DC123" s="530" t="s">
        <v>2361</v>
      </c>
      <c r="DD123" s="225"/>
      <c r="DE123" s="524"/>
      <c r="DF123" s="524"/>
      <c r="DG123" s="531"/>
      <c r="DH123" s="532"/>
      <c r="DI123" s="64">
        <v>0</v>
      </c>
      <c r="DJ123" s="64">
        <v>71214</v>
      </c>
      <c r="DK123" s="64">
        <v>213162</v>
      </c>
      <c r="DL123" s="534">
        <f t="shared" si="17"/>
        <v>94792</v>
      </c>
    </row>
    <row r="124" spans="1:116" ht="43.5" customHeight="1" x14ac:dyDescent="0.25">
      <c r="A124" s="356" t="s">
        <v>7</v>
      </c>
      <c r="B124" s="65" t="s">
        <v>96</v>
      </c>
      <c r="C124" s="65" t="s">
        <v>175</v>
      </c>
      <c r="D124" s="64" t="s">
        <v>2362</v>
      </c>
      <c r="E124" s="64" t="s">
        <v>244</v>
      </c>
      <c r="F124" s="64" t="s">
        <v>245</v>
      </c>
      <c r="G124" s="18" t="s">
        <v>244</v>
      </c>
      <c r="H124" s="35" t="s">
        <v>860</v>
      </c>
      <c r="I124" s="28" t="s">
        <v>2330</v>
      </c>
      <c r="J124" s="498">
        <v>11.774481389853227</v>
      </c>
      <c r="K124" s="498">
        <v>18.158522689503002</v>
      </c>
      <c r="L124" s="499">
        <v>2740</v>
      </c>
      <c r="M124" s="512">
        <v>0</v>
      </c>
      <c r="N124" s="513">
        <v>0</v>
      </c>
      <c r="O124" s="513">
        <v>0</v>
      </c>
      <c r="P124" s="513">
        <v>0</v>
      </c>
      <c r="Q124" s="513">
        <v>0</v>
      </c>
      <c r="R124" s="513">
        <v>0</v>
      </c>
      <c r="S124" s="513">
        <v>0</v>
      </c>
      <c r="T124" s="513">
        <v>0</v>
      </c>
      <c r="U124" s="513">
        <v>0</v>
      </c>
      <c r="V124" s="513">
        <v>0</v>
      </c>
      <c r="W124" s="513">
        <v>0</v>
      </c>
      <c r="X124" s="513">
        <v>0</v>
      </c>
      <c r="Y124" s="513">
        <v>0</v>
      </c>
      <c r="Z124" s="513">
        <v>0</v>
      </c>
      <c r="AA124" s="513">
        <v>0</v>
      </c>
      <c r="AB124" s="513">
        <v>0</v>
      </c>
      <c r="AC124" s="513">
        <v>32</v>
      </c>
      <c r="AD124" s="513">
        <v>32</v>
      </c>
      <c r="AE124" s="513">
        <v>0</v>
      </c>
      <c r="AF124" s="513">
        <v>0</v>
      </c>
      <c r="AG124" s="513">
        <v>0</v>
      </c>
      <c r="AH124" s="513">
        <f t="shared" si="9"/>
        <v>0</v>
      </c>
      <c r="AI124" s="513">
        <v>0</v>
      </c>
      <c r="AJ124" s="513">
        <v>0</v>
      </c>
      <c r="AK124" s="513">
        <f t="shared" si="10"/>
        <v>32</v>
      </c>
      <c r="AL124" s="513">
        <f t="shared" si="11"/>
        <v>32</v>
      </c>
      <c r="AM124" s="513">
        <v>0</v>
      </c>
      <c r="AN124" s="513">
        <v>0</v>
      </c>
      <c r="AO124" s="513">
        <v>0</v>
      </c>
      <c r="AP124" s="513">
        <v>0</v>
      </c>
      <c r="AQ124" s="513">
        <v>0</v>
      </c>
      <c r="AR124" s="513">
        <v>0</v>
      </c>
      <c r="AS124" s="513">
        <v>0</v>
      </c>
      <c r="AT124" s="513">
        <v>0</v>
      </c>
      <c r="AU124" s="513">
        <v>0</v>
      </c>
      <c r="AV124" s="513">
        <v>0</v>
      </c>
      <c r="AW124" s="513">
        <v>0</v>
      </c>
      <c r="AX124" s="513">
        <v>0</v>
      </c>
      <c r="AY124" s="513">
        <v>0</v>
      </c>
      <c r="AZ124" s="513">
        <v>0</v>
      </c>
      <c r="BA124" s="513">
        <v>0</v>
      </c>
      <c r="BB124" s="513">
        <v>0</v>
      </c>
      <c r="BC124" s="513">
        <v>1456.27</v>
      </c>
      <c r="BD124" s="513">
        <v>1456.27</v>
      </c>
      <c r="BE124" s="513">
        <v>0</v>
      </c>
      <c r="BF124" s="513">
        <v>0</v>
      </c>
      <c r="BG124" s="513">
        <v>0</v>
      </c>
      <c r="BH124" s="513">
        <v>0</v>
      </c>
      <c r="BI124" s="513">
        <v>0</v>
      </c>
      <c r="BJ124" s="513">
        <v>0</v>
      </c>
      <c r="BK124" s="241">
        <f t="shared" si="12"/>
        <v>1456.27</v>
      </c>
      <c r="BL124" s="22">
        <f t="shared" si="13"/>
        <v>1456.27</v>
      </c>
      <c r="BM124" s="519">
        <f t="shared" si="14"/>
        <v>0.15442948038176033</v>
      </c>
      <c r="BN124" s="520">
        <v>0</v>
      </c>
      <c r="BO124" s="520">
        <v>0</v>
      </c>
      <c r="BP124" s="520">
        <v>0</v>
      </c>
      <c r="BQ124" s="520">
        <v>0</v>
      </c>
      <c r="BR124" s="520">
        <v>0</v>
      </c>
      <c r="BS124" s="520">
        <v>0</v>
      </c>
      <c r="BT124" s="520">
        <v>0</v>
      </c>
      <c r="BU124" s="520">
        <v>0</v>
      </c>
      <c r="BV124" s="520">
        <v>0</v>
      </c>
      <c r="BW124" s="520">
        <v>0</v>
      </c>
      <c r="BX124" s="520">
        <v>0</v>
      </c>
      <c r="BY124" s="520">
        <v>0</v>
      </c>
      <c r="BZ124" s="520">
        <v>0</v>
      </c>
      <c r="CA124" s="520">
        <v>0</v>
      </c>
      <c r="CB124" s="520">
        <v>0</v>
      </c>
      <c r="CC124" s="520">
        <v>0</v>
      </c>
      <c r="CD124" s="520">
        <v>1709427.9768000001</v>
      </c>
      <c r="CE124" s="520">
        <v>1709427.9768000001</v>
      </c>
      <c r="CF124" s="520">
        <v>0</v>
      </c>
      <c r="CG124" s="520">
        <v>0</v>
      </c>
      <c r="CH124" s="520">
        <v>0</v>
      </c>
      <c r="CI124" s="520">
        <v>0</v>
      </c>
      <c r="CJ124" s="520">
        <v>0</v>
      </c>
      <c r="CK124" s="520">
        <v>0</v>
      </c>
      <c r="CL124" s="520">
        <f t="shared" si="15"/>
        <v>1709427.9768000001</v>
      </c>
      <c r="CM124" s="521">
        <f t="shared" si="16"/>
        <v>1709427.9768000001</v>
      </c>
      <c r="CN124" s="522">
        <v>29678880.000000004</v>
      </c>
      <c r="CO124" s="522">
        <v>29678880.000000004</v>
      </c>
      <c r="CP124" s="522">
        <v>33042720</v>
      </c>
      <c r="CQ124" s="243" t="s">
        <v>874</v>
      </c>
      <c r="CR124" s="103">
        <v>8.4700000000000006</v>
      </c>
      <c r="CS124" s="523">
        <v>8.4700000000000006</v>
      </c>
      <c r="CT124" s="104">
        <v>9.43</v>
      </c>
      <c r="CU124" s="524"/>
      <c r="CV124" s="524"/>
      <c r="CW124" s="524"/>
      <c r="CX124" s="525"/>
      <c r="CY124" s="526">
        <v>76.457525541382111</v>
      </c>
      <c r="CZ124" s="527">
        <v>76.457569328470768</v>
      </c>
      <c r="DA124" s="528">
        <v>0.36398956771203755</v>
      </c>
      <c r="DB124" s="529">
        <v>0.36399214832523286</v>
      </c>
      <c r="DC124" s="530" t="s">
        <v>2326</v>
      </c>
      <c r="DD124" s="225"/>
      <c r="DE124" s="524"/>
      <c r="DF124" s="524"/>
      <c r="DG124" s="531"/>
      <c r="DH124" s="532"/>
      <c r="DI124" s="64">
        <v>346510</v>
      </c>
      <c r="DJ124" s="64">
        <v>63459</v>
      </c>
      <c r="DK124" s="64">
        <v>3870</v>
      </c>
      <c r="DL124" s="534">
        <f t="shared" si="17"/>
        <v>137946.33333333334</v>
      </c>
    </row>
    <row r="125" spans="1:116" ht="43.5" customHeight="1" x14ac:dyDescent="0.25">
      <c r="A125" s="356" t="s">
        <v>7</v>
      </c>
      <c r="B125" s="65" t="s">
        <v>96</v>
      </c>
      <c r="C125" s="65" t="s">
        <v>175</v>
      </c>
      <c r="D125" s="64" t="s">
        <v>2362</v>
      </c>
      <c r="E125" s="64" t="s">
        <v>244</v>
      </c>
      <c r="F125" s="64" t="s">
        <v>246</v>
      </c>
      <c r="G125" s="18" t="s">
        <v>247</v>
      </c>
      <c r="H125" s="35" t="s">
        <v>860</v>
      </c>
      <c r="I125" s="28" t="s">
        <v>2330</v>
      </c>
      <c r="J125" s="498">
        <v>10.745643210157313</v>
      </c>
      <c r="K125" s="498">
        <v>52.759469587230001</v>
      </c>
      <c r="L125" s="499">
        <v>2918.5</v>
      </c>
      <c r="M125" s="512">
        <v>0</v>
      </c>
      <c r="N125" s="513">
        <v>0</v>
      </c>
      <c r="O125" s="513">
        <v>0</v>
      </c>
      <c r="P125" s="513">
        <v>0</v>
      </c>
      <c r="Q125" s="513">
        <v>0</v>
      </c>
      <c r="R125" s="513">
        <v>0</v>
      </c>
      <c r="S125" s="513">
        <v>0</v>
      </c>
      <c r="T125" s="513">
        <v>0</v>
      </c>
      <c r="U125" s="513">
        <v>0</v>
      </c>
      <c r="V125" s="513">
        <v>0</v>
      </c>
      <c r="W125" s="513">
        <v>0</v>
      </c>
      <c r="X125" s="513">
        <v>0</v>
      </c>
      <c r="Y125" s="513">
        <v>0</v>
      </c>
      <c r="Z125" s="513">
        <v>0</v>
      </c>
      <c r="AA125" s="513">
        <v>0</v>
      </c>
      <c r="AB125" s="513">
        <v>0</v>
      </c>
      <c r="AC125" s="513">
        <v>111</v>
      </c>
      <c r="AD125" s="513">
        <v>109</v>
      </c>
      <c r="AE125" s="513">
        <v>0</v>
      </c>
      <c r="AF125" s="513">
        <v>0</v>
      </c>
      <c r="AG125" s="513">
        <v>0</v>
      </c>
      <c r="AH125" s="513">
        <f t="shared" si="9"/>
        <v>0</v>
      </c>
      <c r="AI125" s="513">
        <v>0</v>
      </c>
      <c r="AJ125" s="513">
        <v>0</v>
      </c>
      <c r="AK125" s="513">
        <f t="shared" si="10"/>
        <v>111</v>
      </c>
      <c r="AL125" s="513">
        <f t="shared" si="11"/>
        <v>109</v>
      </c>
      <c r="AM125" s="513">
        <v>0</v>
      </c>
      <c r="AN125" s="513">
        <v>0</v>
      </c>
      <c r="AO125" s="513">
        <v>0</v>
      </c>
      <c r="AP125" s="513">
        <v>0</v>
      </c>
      <c r="AQ125" s="513">
        <v>0</v>
      </c>
      <c r="AR125" s="513">
        <v>0</v>
      </c>
      <c r="AS125" s="513">
        <v>0</v>
      </c>
      <c r="AT125" s="513">
        <v>0</v>
      </c>
      <c r="AU125" s="513">
        <v>0</v>
      </c>
      <c r="AV125" s="513">
        <v>0</v>
      </c>
      <c r="AW125" s="513">
        <v>0</v>
      </c>
      <c r="AX125" s="513">
        <v>0</v>
      </c>
      <c r="AY125" s="513">
        <v>0</v>
      </c>
      <c r="AZ125" s="513">
        <v>0</v>
      </c>
      <c r="BA125" s="513">
        <v>0</v>
      </c>
      <c r="BB125" s="513">
        <v>0</v>
      </c>
      <c r="BC125" s="513">
        <v>3025.22</v>
      </c>
      <c r="BD125" s="513">
        <v>1041.5999999999999</v>
      </c>
      <c r="BE125" s="513">
        <v>0</v>
      </c>
      <c r="BF125" s="513">
        <v>0</v>
      </c>
      <c r="BG125" s="513">
        <v>0</v>
      </c>
      <c r="BH125" s="513">
        <v>0</v>
      </c>
      <c r="BI125" s="513">
        <v>0</v>
      </c>
      <c r="BJ125" s="513">
        <v>0</v>
      </c>
      <c r="BK125" s="241">
        <f t="shared" si="12"/>
        <v>3025.22</v>
      </c>
      <c r="BL125" s="22">
        <f t="shared" si="13"/>
        <v>1041.5999999999999</v>
      </c>
      <c r="BM125" s="519">
        <f t="shared" si="14"/>
        <v>0.28167783985102418</v>
      </c>
      <c r="BN125" s="520">
        <v>0</v>
      </c>
      <c r="BO125" s="520">
        <v>0</v>
      </c>
      <c r="BP125" s="520">
        <v>0</v>
      </c>
      <c r="BQ125" s="520">
        <v>0</v>
      </c>
      <c r="BR125" s="520">
        <v>0</v>
      </c>
      <c r="BS125" s="520">
        <v>0</v>
      </c>
      <c r="BT125" s="520">
        <v>0</v>
      </c>
      <c r="BU125" s="520">
        <v>0</v>
      </c>
      <c r="BV125" s="520">
        <v>0</v>
      </c>
      <c r="BW125" s="520">
        <v>0</v>
      </c>
      <c r="BX125" s="520">
        <v>0</v>
      </c>
      <c r="BY125" s="520">
        <v>0</v>
      </c>
      <c r="BZ125" s="520">
        <v>0</v>
      </c>
      <c r="CA125" s="520">
        <v>0</v>
      </c>
      <c r="CB125" s="520">
        <v>0</v>
      </c>
      <c r="CC125" s="520">
        <v>0</v>
      </c>
      <c r="CD125" s="520">
        <v>3551124.2448</v>
      </c>
      <c r="CE125" s="520">
        <v>1222671.7440000002</v>
      </c>
      <c r="CF125" s="520">
        <v>0</v>
      </c>
      <c r="CG125" s="520">
        <v>0</v>
      </c>
      <c r="CH125" s="520">
        <v>0</v>
      </c>
      <c r="CI125" s="520">
        <v>0</v>
      </c>
      <c r="CJ125" s="520">
        <v>0</v>
      </c>
      <c r="CK125" s="520">
        <v>0</v>
      </c>
      <c r="CL125" s="520">
        <f t="shared" si="15"/>
        <v>3551124.2448</v>
      </c>
      <c r="CM125" s="521">
        <f t="shared" si="16"/>
        <v>1222671.7440000002</v>
      </c>
      <c r="CN125" s="522">
        <v>28277280.000000004</v>
      </c>
      <c r="CO125" s="522">
        <v>28277280.000000004</v>
      </c>
      <c r="CP125" s="522">
        <v>37632960</v>
      </c>
      <c r="CQ125" s="243" t="s">
        <v>874</v>
      </c>
      <c r="CR125" s="103">
        <v>8.07</v>
      </c>
      <c r="CS125" s="523">
        <v>8.07</v>
      </c>
      <c r="CT125" s="104">
        <v>10.74</v>
      </c>
      <c r="CU125" s="524"/>
      <c r="CV125" s="524"/>
      <c r="CW125" s="524"/>
      <c r="CX125" s="525"/>
      <c r="CY125" s="526">
        <v>166.70831581556965</v>
      </c>
      <c r="CZ125" s="527">
        <v>157.81237920223532</v>
      </c>
      <c r="DA125" s="528">
        <v>1.7353854353395406</v>
      </c>
      <c r="DB125" s="529">
        <v>1.7219610158048766</v>
      </c>
      <c r="DC125" s="530" t="s">
        <v>2323</v>
      </c>
      <c r="DD125" s="225"/>
      <c r="DE125" s="524"/>
      <c r="DF125" s="524"/>
      <c r="DG125" s="531"/>
      <c r="DH125" s="532"/>
      <c r="DI125" s="64">
        <v>367438</v>
      </c>
      <c r="DJ125" s="64">
        <v>130258</v>
      </c>
      <c r="DK125" s="64">
        <v>318997</v>
      </c>
      <c r="DL125" s="534">
        <f t="shared" si="17"/>
        <v>272231</v>
      </c>
    </row>
    <row r="126" spans="1:116" ht="43.5" customHeight="1" x14ac:dyDescent="0.25">
      <c r="A126" s="356" t="s">
        <v>7</v>
      </c>
      <c r="B126" s="65" t="s">
        <v>96</v>
      </c>
      <c r="C126" s="65" t="s">
        <v>175</v>
      </c>
      <c r="D126" s="64" t="s">
        <v>2362</v>
      </c>
      <c r="E126" s="64" t="s">
        <v>244</v>
      </c>
      <c r="F126" s="64" t="s">
        <v>1002</v>
      </c>
      <c r="G126" s="18" t="s">
        <v>1003</v>
      </c>
      <c r="H126" s="35" t="s">
        <v>860</v>
      </c>
      <c r="I126" s="28" t="s">
        <v>2330</v>
      </c>
      <c r="J126" s="498">
        <v>11.774481389853227</v>
      </c>
      <c r="K126" s="498">
        <v>51.064204439241003</v>
      </c>
      <c r="L126" s="499">
        <v>2917.8</v>
      </c>
      <c r="M126" s="512">
        <v>0</v>
      </c>
      <c r="N126" s="513">
        <v>0</v>
      </c>
      <c r="O126" s="513">
        <v>0</v>
      </c>
      <c r="P126" s="513">
        <v>0</v>
      </c>
      <c r="Q126" s="513">
        <v>0</v>
      </c>
      <c r="R126" s="513">
        <v>0</v>
      </c>
      <c r="S126" s="513">
        <v>1</v>
      </c>
      <c r="T126" s="513">
        <v>1</v>
      </c>
      <c r="U126" s="513">
        <v>0</v>
      </c>
      <c r="V126" s="513">
        <v>0</v>
      </c>
      <c r="W126" s="513">
        <v>0</v>
      </c>
      <c r="X126" s="513">
        <v>0</v>
      </c>
      <c r="Y126" s="513">
        <v>0</v>
      </c>
      <c r="Z126" s="513">
        <v>0</v>
      </c>
      <c r="AA126" s="513">
        <v>0</v>
      </c>
      <c r="AB126" s="513">
        <v>0</v>
      </c>
      <c r="AC126" s="513">
        <v>93</v>
      </c>
      <c r="AD126" s="513">
        <v>93</v>
      </c>
      <c r="AE126" s="513">
        <v>0</v>
      </c>
      <c r="AF126" s="513">
        <v>0</v>
      </c>
      <c r="AG126" s="513">
        <v>0</v>
      </c>
      <c r="AH126" s="513">
        <f t="shared" si="9"/>
        <v>0</v>
      </c>
      <c r="AI126" s="513">
        <v>0</v>
      </c>
      <c r="AJ126" s="513">
        <v>0</v>
      </c>
      <c r="AK126" s="513">
        <f t="shared" si="10"/>
        <v>94</v>
      </c>
      <c r="AL126" s="513">
        <f t="shared" si="11"/>
        <v>94</v>
      </c>
      <c r="AM126" s="513">
        <v>0</v>
      </c>
      <c r="AN126" s="513">
        <v>0</v>
      </c>
      <c r="AO126" s="513">
        <v>0</v>
      </c>
      <c r="AP126" s="513">
        <v>0</v>
      </c>
      <c r="AQ126" s="513">
        <v>0</v>
      </c>
      <c r="AR126" s="513">
        <v>0</v>
      </c>
      <c r="AS126" s="513">
        <v>0</v>
      </c>
      <c r="AT126" s="513">
        <v>0</v>
      </c>
      <c r="AU126" s="513">
        <v>0</v>
      </c>
      <c r="AV126" s="513">
        <v>0</v>
      </c>
      <c r="AW126" s="513">
        <v>0</v>
      </c>
      <c r="AX126" s="513">
        <v>0</v>
      </c>
      <c r="AY126" s="513">
        <v>0</v>
      </c>
      <c r="AZ126" s="513">
        <v>0</v>
      </c>
      <c r="BA126" s="513">
        <v>0</v>
      </c>
      <c r="BB126" s="513">
        <v>0</v>
      </c>
      <c r="BC126" s="513">
        <v>7533.35</v>
      </c>
      <c r="BD126" s="513">
        <v>7533.35</v>
      </c>
      <c r="BE126" s="513">
        <v>0</v>
      </c>
      <c r="BF126" s="513">
        <v>0</v>
      </c>
      <c r="BG126" s="513">
        <v>0</v>
      </c>
      <c r="BH126" s="513">
        <v>0</v>
      </c>
      <c r="BI126" s="513">
        <v>0</v>
      </c>
      <c r="BJ126" s="513">
        <v>0</v>
      </c>
      <c r="BK126" s="241">
        <f t="shared" si="12"/>
        <v>7533.35</v>
      </c>
      <c r="BL126" s="22">
        <f t="shared" si="13"/>
        <v>7533.35</v>
      </c>
      <c r="BM126" s="519">
        <f t="shared" si="14"/>
        <v>0.74735615079365081</v>
      </c>
      <c r="BN126" s="520">
        <v>0</v>
      </c>
      <c r="BO126" s="520">
        <v>0</v>
      </c>
      <c r="BP126" s="520">
        <v>0</v>
      </c>
      <c r="BQ126" s="520">
        <v>0</v>
      </c>
      <c r="BR126" s="520">
        <v>0</v>
      </c>
      <c r="BS126" s="520">
        <v>0</v>
      </c>
      <c r="BT126" s="520">
        <v>1061501.76</v>
      </c>
      <c r="BU126" s="520">
        <v>1061501.76</v>
      </c>
      <c r="BV126" s="520">
        <v>0</v>
      </c>
      <c r="BW126" s="520">
        <v>0</v>
      </c>
      <c r="BX126" s="520">
        <v>0</v>
      </c>
      <c r="BY126" s="520">
        <v>0</v>
      </c>
      <c r="BZ126" s="520">
        <v>0</v>
      </c>
      <c r="CA126" s="520">
        <v>0</v>
      </c>
      <c r="CB126" s="520">
        <v>0</v>
      </c>
      <c r="CC126" s="520">
        <v>0</v>
      </c>
      <c r="CD126" s="520">
        <v>8842947.5640000012</v>
      </c>
      <c r="CE126" s="520">
        <v>8842947.5640000012</v>
      </c>
      <c r="CF126" s="520">
        <v>0</v>
      </c>
      <c r="CG126" s="520">
        <v>0</v>
      </c>
      <c r="CH126" s="520">
        <v>0</v>
      </c>
      <c r="CI126" s="520">
        <v>0</v>
      </c>
      <c r="CJ126" s="520">
        <v>0</v>
      </c>
      <c r="CK126" s="520">
        <v>0</v>
      </c>
      <c r="CL126" s="520">
        <f t="shared" si="15"/>
        <v>9904449.324000001</v>
      </c>
      <c r="CM126" s="521">
        <f t="shared" si="16"/>
        <v>9904449.324000001</v>
      </c>
      <c r="CN126" s="522">
        <v>31045440</v>
      </c>
      <c r="CO126" s="522">
        <v>31045440</v>
      </c>
      <c r="CP126" s="522">
        <v>35320320</v>
      </c>
      <c r="CQ126" s="243" t="s">
        <v>874</v>
      </c>
      <c r="CR126" s="103">
        <v>8.86</v>
      </c>
      <c r="CS126" s="523">
        <v>8.86</v>
      </c>
      <c r="CT126" s="104">
        <v>10.08</v>
      </c>
      <c r="CU126" s="524"/>
      <c r="CV126" s="524"/>
      <c r="CW126" s="524"/>
      <c r="CX126" s="525"/>
      <c r="CY126" s="526">
        <v>169.95108397448243</v>
      </c>
      <c r="CZ126" s="527">
        <v>138.98329971307626</v>
      </c>
      <c r="DA126" s="528">
        <v>0.92720686274163444</v>
      </c>
      <c r="DB126" s="529">
        <v>0.90675231664357625</v>
      </c>
      <c r="DC126" s="530" t="s">
        <v>2326</v>
      </c>
      <c r="DD126" s="225"/>
      <c r="DE126" s="524"/>
      <c r="DF126" s="524"/>
      <c r="DG126" s="531"/>
      <c r="DH126" s="532"/>
      <c r="DI126" s="64">
        <v>0</v>
      </c>
      <c r="DJ126" s="64">
        <v>281304</v>
      </c>
      <c r="DK126" s="64">
        <v>0</v>
      </c>
      <c r="DL126" s="534">
        <f t="shared" si="17"/>
        <v>93768</v>
      </c>
    </row>
    <row r="127" spans="1:116" ht="43.5" customHeight="1" x14ac:dyDescent="0.25">
      <c r="A127" s="356" t="s">
        <v>7</v>
      </c>
      <c r="B127" s="65" t="s">
        <v>96</v>
      </c>
      <c r="C127" s="65" t="s">
        <v>175</v>
      </c>
      <c r="D127" s="64" t="s">
        <v>2362</v>
      </c>
      <c r="E127" s="64" t="s">
        <v>244</v>
      </c>
      <c r="F127" s="64" t="s">
        <v>248</v>
      </c>
      <c r="G127" s="18" t="s">
        <v>249</v>
      </c>
      <c r="H127" s="35" t="s">
        <v>860</v>
      </c>
      <c r="I127" s="28" t="s">
        <v>2330</v>
      </c>
      <c r="J127" s="498">
        <v>9.7168050304614013</v>
      </c>
      <c r="K127" s="498">
        <v>23.704356011301002</v>
      </c>
      <c r="L127" s="499">
        <v>1877.6</v>
      </c>
      <c r="M127" s="512">
        <v>0</v>
      </c>
      <c r="N127" s="513">
        <v>0</v>
      </c>
      <c r="O127" s="513">
        <v>0</v>
      </c>
      <c r="P127" s="513">
        <v>0</v>
      </c>
      <c r="Q127" s="513">
        <v>0</v>
      </c>
      <c r="R127" s="513">
        <v>0</v>
      </c>
      <c r="S127" s="513">
        <v>0</v>
      </c>
      <c r="T127" s="513">
        <v>0</v>
      </c>
      <c r="U127" s="513">
        <v>0</v>
      </c>
      <c r="V127" s="513">
        <v>0</v>
      </c>
      <c r="W127" s="513">
        <v>1</v>
      </c>
      <c r="X127" s="513">
        <v>1</v>
      </c>
      <c r="Y127" s="513">
        <v>0</v>
      </c>
      <c r="Z127" s="513">
        <v>0</v>
      </c>
      <c r="AA127" s="513">
        <v>0</v>
      </c>
      <c r="AB127" s="513">
        <v>0</v>
      </c>
      <c r="AC127" s="513">
        <v>51</v>
      </c>
      <c r="AD127" s="513">
        <v>50</v>
      </c>
      <c r="AE127" s="513">
        <v>0</v>
      </c>
      <c r="AF127" s="513">
        <v>0</v>
      </c>
      <c r="AG127" s="513">
        <v>1</v>
      </c>
      <c r="AH127" s="513">
        <f t="shared" si="9"/>
        <v>1</v>
      </c>
      <c r="AI127" s="513">
        <v>0</v>
      </c>
      <c r="AJ127" s="513">
        <v>0</v>
      </c>
      <c r="AK127" s="513">
        <f t="shared" si="10"/>
        <v>53</v>
      </c>
      <c r="AL127" s="513">
        <f t="shared" si="11"/>
        <v>52</v>
      </c>
      <c r="AM127" s="513">
        <v>0</v>
      </c>
      <c r="AN127" s="513">
        <v>0</v>
      </c>
      <c r="AO127" s="513">
        <v>0</v>
      </c>
      <c r="AP127" s="513">
        <v>0</v>
      </c>
      <c r="AQ127" s="513">
        <v>0</v>
      </c>
      <c r="AR127" s="513">
        <v>0</v>
      </c>
      <c r="AS127" s="513">
        <v>0</v>
      </c>
      <c r="AT127" s="513">
        <v>0</v>
      </c>
      <c r="AU127" s="513">
        <v>0</v>
      </c>
      <c r="AV127" s="513">
        <v>0</v>
      </c>
      <c r="AW127" s="513">
        <v>1600</v>
      </c>
      <c r="AX127" s="513">
        <v>1600</v>
      </c>
      <c r="AY127" s="513">
        <v>0</v>
      </c>
      <c r="AZ127" s="513">
        <v>0</v>
      </c>
      <c r="BA127" s="513">
        <v>0</v>
      </c>
      <c r="BB127" s="513">
        <v>0</v>
      </c>
      <c r="BC127" s="513">
        <v>6302.62</v>
      </c>
      <c r="BD127" s="513">
        <v>5502.6</v>
      </c>
      <c r="BE127" s="513">
        <v>0</v>
      </c>
      <c r="BF127" s="513">
        <v>0</v>
      </c>
      <c r="BG127" s="513">
        <v>100</v>
      </c>
      <c r="BH127" s="513">
        <v>100</v>
      </c>
      <c r="BI127" s="513">
        <v>0</v>
      </c>
      <c r="BJ127" s="513">
        <v>0</v>
      </c>
      <c r="BK127" s="241">
        <f t="shared" si="12"/>
        <v>8002.62</v>
      </c>
      <c r="BL127" s="22">
        <f t="shared" si="13"/>
        <v>7202.6</v>
      </c>
      <c r="BM127" s="519">
        <f t="shared" si="14"/>
        <v>1.218054794520548</v>
      </c>
      <c r="BN127" s="520">
        <v>0</v>
      </c>
      <c r="BO127" s="520">
        <v>0</v>
      </c>
      <c r="BP127" s="520">
        <v>0</v>
      </c>
      <c r="BQ127" s="520">
        <v>0</v>
      </c>
      <c r="BR127" s="520">
        <v>0</v>
      </c>
      <c r="BS127" s="520">
        <v>0</v>
      </c>
      <c r="BT127" s="520">
        <v>0</v>
      </c>
      <c r="BU127" s="520">
        <v>0</v>
      </c>
      <c r="BV127" s="520">
        <v>0</v>
      </c>
      <c r="BW127" s="520">
        <v>0</v>
      </c>
      <c r="BX127" s="520">
        <v>10273728</v>
      </c>
      <c r="BY127" s="520">
        <v>10273728</v>
      </c>
      <c r="BZ127" s="520">
        <v>0</v>
      </c>
      <c r="CA127" s="520">
        <v>0</v>
      </c>
      <c r="CB127" s="520">
        <v>0</v>
      </c>
      <c r="CC127" s="520">
        <v>0</v>
      </c>
      <c r="CD127" s="520">
        <v>7398267.4607999995</v>
      </c>
      <c r="CE127" s="520">
        <v>6459171.9840000002</v>
      </c>
      <c r="CF127" s="520">
        <v>0</v>
      </c>
      <c r="CG127" s="520">
        <v>0</v>
      </c>
      <c r="CH127" s="520">
        <v>327624</v>
      </c>
      <c r="CI127" s="520">
        <v>327624</v>
      </c>
      <c r="CJ127" s="520">
        <v>0</v>
      </c>
      <c r="CK127" s="520">
        <v>0</v>
      </c>
      <c r="CL127" s="520">
        <f t="shared" si="15"/>
        <v>17999619.4608</v>
      </c>
      <c r="CM127" s="521">
        <f t="shared" si="16"/>
        <v>17060523.984000001</v>
      </c>
      <c r="CN127" s="522">
        <v>27681600.000000004</v>
      </c>
      <c r="CO127" s="522">
        <v>27681600.000000004</v>
      </c>
      <c r="CP127" s="522">
        <v>23021280.000000004</v>
      </c>
      <c r="CQ127" s="243" t="s">
        <v>874</v>
      </c>
      <c r="CR127" s="103">
        <v>7.9</v>
      </c>
      <c r="CS127" s="523">
        <v>7.9</v>
      </c>
      <c r="CT127" s="104">
        <v>6.57</v>
      </c>
      <c r="CU127" s="524"/>
      <c r="CV127" s="524"/>
      <c r="CW127" s="524"/>
      <c r="CX127" s="525"/>
      <c r="CY127" s="526">
        <v>39.541709532612174</v>
      </c>
      <c r="CZ127" s="527">
        <v>19.196683595346332</v>
      </c>
      <c r="DA127" s="528">
        <v>0.50343736513919657</v>
      </c>
      <c r="DB127" s="529">
        <v>0.49323669521182256</v>
      </c>
      <c r="DC127" s="530" t="s">
        <v>2323</v>
      </c>
      <c r="DD127" s="225"/>
      <c r="DE127" s="524"/>
      <c r="DF127" s="524"/>
      <c r="DG127" s="531"/>
      <c r="DH127" s="532"/>
      <c r="DI127" s="64">
        <v>116</v>
      </c>
      <c r="DJ127" s="64">
        <v>300</v>
      </c>
      <c r="DK127" s="64">
        <v>0</v>
      </c>
      <c r="DL127" s="534">
        <f t="shared" si="17"/>
        <v>138.66666666666666</v>
      </c>
    </row>
    <row r="128" spans="1:116" ht="43.5" customHeight="1" x14ac:dyDescent="0.25">
      <c r="A128" s="356" t="s">
        <v>7</v>
      </c>
      <c r="B128" s="65" t="s">
        <v>96</v>
      </c>
      <c r="C128" s="65" t="s">
        <v>175</v>
      </c>
      <c r="D128" s="64" t="s">
        <v>2362</v>
      </c>
      <c r="E128" s="64" t="s">
        <v>244</v>
      </c>
      <c r="F128" s="64" t="s">
        <v>1005</v>
      </c>
      <c r="G128" s="18" t="s">
        <v>247</v>
      </c>
      <c r="H128" s="35" t="s">
        <v>860</v>
      </c>
      <c r="I128" s="28" t="s">
        <v>2330</v>
      </c>
      <c r="J128" s="498">
        <v>13.717842395945508</v>
      </c>
      <c r="K128" s="498">
        <v>2.8420454486339999</v>
      </c>
      <c r="L128" s="499">
        <v>1</v>
      </c>
      <c r="M128" s="512">
        <v>0</v>
      </c>
      <c r="N128" s="513">
        <v>0</v>
      </c>
      <c r="O128" s="513">
        <v>0</v>
      </c>
      <c r="P128" s="513">
        <v>0</v>
      </c>
      <c r="Q128" s="513">
        <v>0</v>
      </c>
      <c r="R128" s="513">
        <v>0</v>
      </c>
      <c r="S128" s="513">
        <v>0</v>
      </c>
      <c r="T128" s="513">
        <v>0</v>
      </c>
      <c r="U128" s="513">
        <v>0</v>
      </c>
      <c r="V128" s="513">
        <v>0</v>
      </c>
      <c r="W128" s="513">
        <v>0</v>
      </c>
      <c r="X128" s="513">
        <v>0</v>
      </c>
      <c r="Y128" s="513">
        <v>0</v>
      </c>
      <c r="Z128" s="513">
        <v>0</v>
      </c>
      <c r="AA128" s="513">
        <v>0</v>
      </c>
      <c r="AB128" s="513">
        <v>0</v>
      </c>
      <c r="AC128" s="513">
        <v>0</v>
      </c>
      <c r="AD128" s="513">
        <v>0</v>
      </c>
      <c r="AE128" s="513">
        <v>0</v>
      </c>
      <c r="AF128" s="513">
        <v>0</v>
      </c>
      <c r="AG128" s="513">
        <v>0</v>
      </c>
      <c r="AH128" s="513">
        <f t="shared" si="9"/>
        <v>0</v>
      </c>
      <c r="AI128" s="513">
        <v>0</v>
      </c>
      <c r="AJ128" s="513">
        <v>0</v>
      </c>
      <c r="AK128" s="513">
        <f t="shared" si="10"/>
        <v>0</v>
      </c>
      <c r="AL128" s="513">
        <f t="shared" si="11"/>
        <v>0</v>
      </c>
      <c r="AM128" s="513">
        <v>0</v>
      </c>
      <c r="AN128" s="513">
        <v>0</v>
      </c>
      <c r="AO128" s="513">
        <v>0</v>
      </c>
      <c r="AP128" s="513">
        <v>0</v>
      </c>
      <c r="AQ128" s="513">
        <v>0</v>
      </c>
      <c r="AR128" s="513">
        <v>0</v>
      </c>
      <c r="AS128" s="513">
        <v>0</v>
      </c>
      <c r="AT128" s="513">
        <v>0</v>
      </c>
      <c r="AU128" s="513">
        <v>0</v>
      </c>
      <c r="AV128" s="513">
        <v>0</v>
      </c>
      <c r="AW128" s="513">
        <v>0</v>
      </c>
      <c r="AX128" s="513">
        <v>0</v>
      </c>
      <c r="AY128" s="513">
        <v>0</v>
      </c>
      <c r="AZ128" s="513">
        <v>0</v>
      </c>
      <c r="BA128" s="513">
        <v>0</v>
      </c>
      <c r="BB128" s="513">
        <v>0</v>
      </c>
      <c r="BC128" s="513">
        <v>0</v>
      </c>
      <c r="BD128" s="513">
        <v>0</v>
      </c>
      <c r="BE128" s="513">
        <v>0</v>
      </c>
      <c r="BF128" s="513">
        <v>0</v>
      </c>
      <c r="BG128" s="513">
        <v>0</v>
      </c>
      <c r="BH128" s="513">
        <v>0</v>
      </c>
      <c r="BI128" s="513">
        <v>0</v>
      </c>
      <c r="BJ128" s="513">
        <v>0</v>
      </c>
      <c r="BK128" s="241">
        <f t="shared" si="12"/>
        <v>0</v>
      </c>
      <c r="BL128" s="22">
        <f t="shared" si="13"/>
        <v>0</v>
      </c>
      <c r="BM128" s="519">
        <f t="shared" si="14"/>
        <v>0</v>
      </c>
      <c r="BN128" s="520">
        <v>0</v>
      </c>
      <c r="BO128" s="520">
        <v>0</v>
      </c>
      <c r="BP128" s="520">
        <v>0</v>
      </c>
      <c r="BQ128" s="520">
        <v>0</v>
      </c>
      <c r="BR128" s="520">
        <v>0</v>
      </c>
      <c r="BS128" s="520">
        <v>0</v>
      </c>
      <c r="BT128" s="520">
        <v>0</v>
      </c>
      <c r="BU128" s="520">
        <v>0</v>
      </c>
      <c r="BV128" s="520">
        <v>0</v>
      </c>
      <c r="BW128" s="520">
        <v>0</v>
      </c>
      <c r="BX128" s="520">
        <v>0</v>
      </c>
      <c r="BY128" s="520">
        <v>0</v>
      </c>
      <c r="BZ128" s="520">
        <v>0</v>
      </c>
      <c r="CA128" s="520">
        <v>0</v>
      </c>
      <c r="CB128" s="520">
        <v>0</v>
      </c>
      <c r="CC128" s="520">
        <v>0</v>
      </c>
      <c r="CD128" s="520">
        <v>0</v>
      </c>
      <c r="CE128" s="520">
        <v>0</v>
      </c>
      <c r="CF128" s="520">
        <v>0</v>
      </c>
      <c r="CG128" s="520">
        <v>0</v>
      </c>
      <c r="CH128" s="520">
        <v>0</v>
      </c>
      <c r="CI128" s="520">
        <v>0</v>
      </c>
      <c r="CJ128" s="520">
        <v>0</v>
      </c>
      <c r="CK128" s="520">
        <v>0</v>
      </c>
      <c r="CL128" s="520">
        <f t="shared" si="15"/>
        <v>0</v>
      </c>
      <c r="CM128" s="521">
        <f t="shared" si="16"/>
        <v>0</v>
      </c>
      <c r="CN128" s="522">
        <v>3068324.8142976002</v>
      </c>
      <c r="CO128" s="522">
        <v>3068324.8142976002</v>
      </c>
      <c r="CP128" s="522">
        <v>3294515.4256079998</v>
      </c>
      <c r="CQ128" s="243" t="s">
        <v>874</v>
      </c>
      <c r="CR128" s="103">
        <v>3.12</v>
      </c>
      <c r="CS128" s="523">
        <v>3.12</v>
      </c>
      <c r="CT128" s="104">
        <v>3.35</v>
      </c>
      <c r="CU128" s="524"/>
      <c r="CV128" s="524"/>
      <c r="CW128" s="524"/>
      <c r="CX128" s="525"/>
      <c r="CY128" s="526">
        <v>77.666666666666671</v>
      </c>
      <c r="CZ128" s="527">
        <v>77.666666666666671</v>
      </c>
      <c r="DA128" s="528">
        <v>0.33333333333333331</v>
      </c>
      <c r="DB128" s="529">
        <v>0.33333333333333331</v>
      </c>
      <c r="DC128" s="530" t="s">
        <v>2293</v>
      </c>
      <c r="DD128" s="225"/>
      <c r="DE128" s="524"/>
      <c r="DF128" s="524"/>
      <c r="DG128" s="531"/>
      <c r="DH128" s="532"/>
      <c r="DI128" s="64">
        <v>0</v>
      </c>
      <c r="DJ128" s="64">
        <v>0</v>
      </c>
      <c r="DK128" s="64">
        <v>0</v>
      </c>
      <c r="DL128" s="534">
        <f t="shared" si="17"/>
        <v>0</v>
      </c>
    </row>
    <row r="129" spans="1:116" ht="43.5" customHeight="1" x14ac:dyDescent="0.25">
      <c r="A129" s="356" t="s">
        <v>7</v>
      </c>
      <c r="B129" s="65" t="s">
        <v>96</v>
      </c>
      <c r="C129" s="65" t="s">
        <v>175</v>
      </c>
      <c r="D129" s="64" t="s">
        <v>2362</v>
      </c>
      <c r="E129" s="64" t="s">
        <v>244</v>
      </c>
      <c r="F129" s="64" t="s">
        <v>1006</v>
      </c>
      <c r="G129" s="18" t="s">
        <v>247</v>
      </c>
      <c r="H129" s="35" t="s">
        <v>860</v>
      </c>
      <c r="I129" s="28" t="s">
        <v>2330</v>
      </c>
      <c r="J129" s="498">
        <v>7.2018672578713909</v>
      </c>
      <c r="K129" s="498">
        <v>10.239583312035002</v>
      </c>
      <c r="L129" s="499">
        <v>316.3</v>
      </c>
      <c r="M129" s="512">
        <v>0</v>
      </c>
      <c r="N129" s="513">
        <v>0</v>
      </c>
      <c r="O129" s="513">
        <v>0</v>
      </c>
      <c r="P129" s="513">
        <v>0</v>
      </c>
      <c r="Q129" s="513">
        <v>0</v>
      </c>
      <c r="R129" s="513">
        <v>0</v>
      </c>
      <c r="S129" s="513">
        <v>0</v>
      </c>
      <c r="T129" s="513">
        <v>0</v>
      </c>
      <c r="U129" s="513">
        <v>0</v>
      </c>
      <c r="V129" s="513">
        <v>0</v>
      </c>
      <c r="W129" s="513">
        <v>0</v>
      </c>
      <c r="X129" s="513">
        <v>0</v>
      </c>
      <c r="Y129" s="513">
        <v>0</v>
      </c>
      <c r="Z129" s="513">
        <v>0</v>
      </c>
      <c r="AA129" s="513">
        <v>0</v>
      </c>
      <c r="AB129" s="513">
        <v>0</v>
      </c>
      <c r="AC129" s="513">
        <v>25</v>
      </c>
      <c r="AD129" s="513">
        <v>25</v>
      </c>
      <c r="AE129" s="513">
        <v>0</v>
      </c>
      <c r="AF129" s="513">
        <v>0</v>
      </c>
      <c r="AG129" s="513">
        <v>0</v>
      </c>
      <c r="AH129" s="513">
        <f t="shared" si="9"/>
        <v>0</v>
      </c>
      <c r="AI129" s="513">
        <v>0</v>
      </c>
      <c r="AJ129" s="513">
        <v>0</v>
      </c>
      <c r="AK129" s="513">
        <f t="shared" si="10"/>
        <v>25</v>
      </c>
      <c r="AL129" s="513">
        <f t="shared" si="11"/>
        <v>25</v>
      </c>
      <c r="AM129" s="513">
        <v>0</v>
      </c>
      <c r="AN129" s="513">
        <v>0</v>
      </c>
      <c r="AO129" s="513">
        <v>0</v>
      </c>
      <c r="AP129" s="513">
        <v>0</v>
      </c>
      <c r="AQ129" s="513">
        <v>0</v>
      </c>
      <c r="AR129" s="513">
        <v>0</v>
      </c>
      <c r="AS129" s="513">
        <v>0</v>
      </c>
      <c r="AT129" s="513">
        <v>0</v>
      </c>
      <c r="AU129" s="513">
        <v>0</v>
      </c>
      <c r="AV129" s="513">
        <v>0</v>
      </c>
      <c r="AW129" s="513">
        <v>0</v>
      </c>
      <c r="AX129" s="513">
        <v>0</v>
      </c>
      <c r="AY129" s="513">
        <v>0</v>
      </c>
      <c r="AZ129" s="513">
        <v>0</v>
      </c>
      <c r="BA129" s="513">
        <v>0</v>
      </c>
      <c r="BB129" s="513">
        <v>0</v>
      </c>
      <c r="BC129" s="513">
        <v>168.35</v>
      </c>
      <c r="BD129" s="513">
        <v>168.35</v>
      </c>
      <c r="BE129" s="513">
        <v>0</v>
      </c>
      <c r="BF129" s="513">
        <v>0</v>
      </c>
      <c r="BG129" s="513">
        <v>0</v>
      </c>
      <c r="BH129" s="513">
        <v>0</v>
      </c>
      <c r="BI129" s="513">
        <v>0</v>
      </c>
      <c r="BJ129" s="513">
        <v>0</v>
      </c>
      <c r="BK129" s="241">
        <f t="shared" si="12"/>
        <v>168.35</v>
      </c>
      <c r="BL129" s="22">
        <f t="shared" si="13"/>
        <v>168.35</v>
      </c>
      <c r="BM129" s="519">
        <f t="shared" si="14"/>
        <v>0.16033333333333333</v>
      </c>
      <c r="BN129" s="520">
        <v>0</v>
      </c>
      <c r="BO129" s="520">
        <v>0</v>
      </c>
      <c r="BP129" s="520">
        <v>0</v>
      </c>
      <c r="BQ129" s="520">
        <v>0</v>
      </c>
      <c r="BR129" s="520">
        <v>0</v>
      </c>
      <c r="BS129" s="520">
        <v>0</v>
      </c>
      <c r="BT129" s="520">
        <v>0</v>
      </c>
      <c r="BU129" s="520">
        <v>0</v>
      </c>
      <c r="BV129" s="520">
        <v>0</v>
      </c>
      <c r="BW129" s="520">
        <v>0</v>
      </c>
      <c r="BX129" s="520">
        <v>0</v>
      </c>
      <c r="BY129" s="520">
        <v>0</v>
      </c>
      <c r="BZ129" s="520">
        <v>0</v>
      </c>
      <c r="CA129" s="520">
        <v>0</v>
      </c>
      <c r="CB129" s="520">
        <v>0</v>
      </c>
      <c r="CC129" s="520">
        <v>0</v>
      </c>
      <c r="CD129" s="520">
        <v>197615.96400000001</v>
      </c>
      <c r="CE129" s="520">
        <v>197615.96400000001</v>
      </c>
      <c r="CF129" s="520">
        <v>0</v>
      </c>
      <c r="CG129" s="520">
        <v>0</v>
      </c>
      <c r="CH129" s="520">
        <v>0</v>
      </c>
      <c r="CI129" s="520">
        <v>0</v>
      </c>
      <c r="CJ129" s="520">
        <v>0</v>
      </c>
      <c r="CK129" s="520">
        <v>0</v>
      </c>
      <c r="CL129" s="520">
        <f t="shared" si="15"/>
        <v>197615.96400000001</v>
      </c>
      <c r="CM129" s="521">
        <f t="shared" si="16"/>
        <v>197615.96400000001</v>
      </c>
      <c r="CN129" s="522">
        <v>2596920.5402771998</v>
      </c>
      <c r="CO129" s="522">
        <v>2596920.5402771998</v>
      </c>
      <c r="CP129" s="522">
        <v>2699768.8785060002</v>
      </c>
      <c r="CQ129" s="243" t="s">
        <v>874</v>
      </c>
      <c r="CR129" s="103">
        <v>1.01</v>
      </c>
      <c r="CS129" s="523">
        <v>1.01</v>
      </c>
      <c r="CT129" s="104">
        <v>1.05</v>
      </c>
      <c r="CU129" s="524"/>
      <c r="CV129" s="524"/>
      <c r="CW129" s="524"/>
      <c r="CX129" s="525"/>
      <c r="CY129" s="526">
        <v>137.96835511413522</v>
      </c>
      <c r="CZ129" s="527">
        <v>134.36665601831501</v>
      </c>
      <c r="DA129" s="528">
        <v>1.4582897535662609</v>
      </c>
      <c r="DB129" s="529">
        <v>1.4553734243767378</v>
      </c>
      <c r="DC129" s="530" t="s">
        <v>2336</v>
      </c>
      <c r="DD129" s="225"/>
      <c r="DE129" s="524"/>
      <c r="DF129" s="524"/>
      <c r="DG129" s="531"/>
      <c r="DH129" s="532"/>
      <c r="DI129" s="64">
        <v>0</v>
      </c>
      <c r="DJ129" s="64">
        <v>0</v>
      </c>
      <c r="DK129" s="64">
        <v>33285</v>
      </c>
      <c r="DL129" s="534">
        <f t="shared" si="17"/>
        <v>11095</v>
      </c>
    </row>
    <row r="130" spans="1:116" ht="43.5" customHeight="1" x14ac:dyDescent="0.25">
      <c r="A130" s="356" t="s">
        <v>7</v>
      </c>
      <c r="B130" s="65" t="s">
        <v>96</v>
      </c>
      <c r="C130" s="65" t="s">
        <v>175</v>
      </c>
      <c r="D130" s="64" t="s">
        <v>2363</v>
      </c>
      <c r="E130" s="64" t="s">
        <v>252</v>
      </c>
      <c r="F130" s="64" t="s">
        <v>253</v>
      </c>
      <c r="G130" s="18" t="s">
        <v>254</v>
      </c>
      <c r="H130" s="35" t="s">
        <v>860</v>
      </c>
      <c r="I130" s="28" t="s">
        <v>2330</v>
      </c>
      <c r="J130" s="498">
        <v>11.271493835335225</v>
      </c>
      <c r="K130" s="498">
        <v>64.636931683737004</v>
      </c>
      <c r="L130" s="499">
        <v>2551.9</v>
      </c>
      <c r="M130" s="512">
        <v>0</v>
      </c>
      <c r="N130" s="513">
        <v>0</v>
      </c>
      <c r="O130" s="513">
        <v>0</v>
      </c>
      <c r="P130" s="513">
        <v>0</v>
      </c>
      <c r="Q130" s="513">
        <v>0</v>
      </c>
      <c r="R130" s="513">
        <v>0</v>
      </c>
      <c r="S130" s="513">
        <v>0</v>
      </c>
      <c r="T130" s="513">
        <v>0</v>
      </c>
      <c r="U130" s="513">
        <v>0</v>
      </c>
      <c r="V130" s="513">
        <v>0</v>
      </c>
      <c r="W130" s="513">
        <v>0</v>
      </c>
      <c r="X130" s="513">
        <v>0</v>
      </c>
      <c r="Y130" s="513">
        <v>0</v>
      </c>
      <c r="Z130" s="513">
        <v>0</v>
      </c>
      <c r="AA130" s="513">
        <v>0</v>
      </c>
      <c r="AB130" s="513">
        <v>0</v>
      </c>
      <c r="AC130" s="513">
        <v>110</v>
      </c>
      <c r="AD130" s="513">
        <v>110</v>
      </c>
      <c r="AE130" s="513">
        <v>0</v>
      </c>
      <c r="AF130" s="513">
        <v>0</v>
      </c>
      <c r="AG130" s="513">
        <v>0</v>
      </c>
      <c r="AH130" s="513">
        <f t="shared" si="9"/>
        <v>0</v>
      </c>
      <c r="AI130" s="513">
        <v>0</v>
      </c>
      <c r="AJ130" s="513">
        <v>0</v>
      </c>
      <c r="AK130" s="513">
        <f t="shared" si="10"/>
        <v>110</v>
      </c>
      <c r="AL130" s="513">
        <f t="shared" si="11"/>
        <v>110</v>
      </c>
      <c r="AM130" s="513">
        <v>0</v>
      </c>
      <c r="AN130" s="513">
        <v>0</v>
      </c>
      <c r="AO130" s="513">
        <v>0</v>
      </c>
      <c r="AP130" s="513">
        <v>0</v>
      </c>
      <c r="AQ130" s="513">
        <v>0</v>
      </c>
      <c r="AR130" s="513">
        <v>0</v>
      </c>
      <c r="AS130" s="513">
        <v>0</v>
      </c>
      <c r="AT130" s="513">
        <v>0</v>
      </c>
      <c r="AU130" s="513">
        <v>0</v>
      </c>
      <c r="AV130" s="513">
        <v>0</v>
      </c>
      <c r="AW130" s="513">
        <v>0</v>
      </c>
      <c r="AX130" s="513">
        <v>0</v>
      </c>
      <c r="AY130" s="513">
        <v>0</v>
      </c>
      <c r="AZ130" s="513">
        <v>0</v>
      </c>
      <c r="BA130" s="513">
        <v>0</v>
      </c>
      <c r="BB130" s="513">
        <v>0</v>
      </c>
      <c r="BC130" s="513">
        <v>4821.38</v>
      </c>
      <c r="BD130" s="513">
        <v>4821.38</v>
      </c>
      <c r="BE130" s="513">
        <v>0</v>
      </c>
      <c r="BF130" s="513">
        <v>0</v>
      </c>
      <c r="BG130" s="513">
        <v>0</v>
      </c>
      <c r="BH130" s="513">
        <v>0</v>
      </c>
      <c r="BI130" s="513">
        <v>0</v>
      </c>
      <c r="BJ130" s="513">
        <v>0</v>
      </c>
      <c r="BK130" s="241">
        <f t="shared" si="12"/>
        <v>4821.38</v>
      </c>
      <c r="BL130" s="22">
        <f t="shared" si="13"/>
        <v>4821.38</v>
      </c>
      <c r="BM130" s="519">
        <f t="shared" si="14"/>
        <v>0.56923022432113346</v>
      </c>
      <c r="BN130" s="520">
        <v>0</v>
      </c>
      <c r="BO130" s="520">
        <v>0</v>
      </c>
      <c r="BP130" s="520">
        <v>0</v>
      </c>
      <c r="BQ130" s="520">
        <v>0</v>
      </c>
      <c r="BR130" s="520">
        <v>0</v>
      </c>
      <c r="BS130" s="520">
        <v>0</v>
      </c>
      <c r="BT130" s="520">
        <v>0</v>
      </c>
      <c r="BU130" s="520">
        <v>0</v>
      </c>
      <c r="BV130" s="520">
        <v>0</v>
      </c>
      <c r="BW130" s="520">
        <v>0</v>
      </c>
      <c r="BX130" s="520">
        <v>0</v>
      </c>
      <c r="BY130" s="520">
        <v>0</v>
      </c>
      <c r="BZ130" s="520">
        <v>0</v>
      </c>
      <c r="CA130" s="520">
        <v>0</v>
      </c>
      <c r="CB130" s="520">
        <v>0</v>
      </c>
      <c r="CC130" s="520">
        <v>0</v>
      </c>
      <c r="CD130" s="520">
        <v>5659528.6992000006</v>
      </c>
      <c r="CE130" s="520">
        <v>5659528.6992000006</v>
      </c>
      <c r="CF130" s="520">
        <v>0</v>
      </c>
      <c r="CG130" s="520">
        <v>0</v>
      </c>
      <c r="CH130" s="520">
        <v>0</v>
      </c>
      <c r="CI130" s="520">
        <v>0</v>
      </c>
      <c r="CJ130" s="520">
        <v>0</v>
      </c>
      <c r="CK130" s="520">
        <v>0</v>
      </c>
      <c r="CL130" s="520">
        <f t="shared" si="15"/>
        <v>5659528.6992000006</v>
      </c>
      <c r="CM130" s="521">
        <f t="shared" si="16"/>
        <v>5659528.6992000006</v>
      </c>
      <c r="CN130" s="522">
        <v>31921440.000000004</v>
      </c>
      <c r="CO130" s="522">
        <v>31921440.000000004</v>
      </c>
      <c r="CP130" s="522">
        <v>29678880.000000004</v>
      </c>
      <c r="CQ130" s="243" t="s">
        <v>874</v>
      </c>
      <c r="CR130" s="103">
        <v>9.11</v>
      </c>
      <c r="CS130" s="523">
        <v>9.11</v>
      </c>
      <c r="CT130" s="104">
        <v>8.4700000000000006</v>
      </c>
      <c r="CU130" s="524"/>
      <c r="CV130" s="524"/>
      <c r="CW130" s="524"/>
      <c r="CX130" s="525"/>
      <c r="CY130" s="526">
        <v>230.32331858121552</v>
      </c>
      <c r="CZ130" s="527">
        <v>172.96020780116001</v>
      </c>
      <c r="DA130" s="528">
        <v>1.5126628623418279</v>
      </c>
      <c r="DB130" s="529">
        <v>1.4523744020880054</v>
      </c>
      <c r="DC130" s="530" t="s">
        <v>2336</v>
      </c>
      <c r="DD130" s="225"/>
      <c r="DE130" s="524"/>
      <c r="DF130" s="524"/>
      <c r="DG130" s="531"/>
      <c r="DH130" s="532"/>
      <c r="DI130" s="64">
        <v>0</v>
      </c>
      <c r="DJ130" s="64">
        <v>487941</v>
      </c>
      <c r="DK130" s="64">
        <v>228602</v>
      </c>
      <c r="DL130" s="534">
        <f t="shared" si="17"/>
        <v>238847.66666666666</v>
      </c>
    </row>
    <row r="131" spans="1:116" ht="43.5" customHeight="1" x14ac:dyDescent="0.25">
      <c r="A131" s="356" t="s">
        <v>7</v>
      </c>
      <c r="B131" s="65" t="s">
        <v>96</v>
      </c>
      <c r="C131" s="65" t="s">
        <v>175</v>
      </c>
      <c r="D131" s="64" t="s">
        <v>2363</v>
      </c>
      <c r="E131" s="64" t="s">
        <v>252</v>
      </c>
      <c r="F131" s="64" t="s">
        <v>255</v>
      </c>
      <c r="G131" s="18" t="s">
        <v>249</v>
      </c>
      <c r="H131" s="35" t="s">
        <v>860</v>
      </c>
      <c r="I131" s="28" t="s">
        <v>2330</v>
      </c>
      <c r="J131" s="498">
        <v>11.111452340715859</v>
      </c>
      <c r="K131" s="498">
        <v>55.047537764288997</v>
      </c>
      <c r="L131" s="499">
        <v>1723</v>
      </c>
      <c r="M131" s="512">
        <v>0</v>
      </c>
      <c r="N131" s="513">
        <v>0</v>
      </c>
      <c r="O131" s="513">
        <v>0</v>
      </c>
      <c r="P131" s="513">
        <v>0</v>
      </c>
      <c r="Q131" s="513">
        <v>0</v>
      </c>
      <c r="R131" s="513">
        <v>0</v>
      </c>
      <c r="S131" s="513">
        <v>0</v>
      </c>
      <c r="T131" s="513">
        <v>0</v>
      </c>
      <c r="U131" s="513">
        <v>0</v>
      </c>
      <c r="V131" s="513">
        <v>0</v>
      </c>
      <c r="W131" s="513">
        <v>0</v>
      </c>
      <c r="X131" s="513">
        <v>0</v>
      </c>
      <c r="Y131" s="513">
        <v>0</v>
      </c>
      <c r="Z131" s="513">
        <v>0</v>
      </c>
      <c r="AA131" s="513">
        <v>0</v>
      </c>
      <c r="AB131" s="513">
        <v>0</v>
      </c>
      <c r="AC131" s="513">
        <v>110</v>
      </c>
      <c r="AD131" s="513">
        <v>110</v>
      </c>
      <c r="AE131" s="513">
        <v>0</v>
      </c>
      <c r="AF131" s="513">
        <v>0</v>
      </c>
      <c r="AG131" s="513">
        <v>1</v>
      </c>
      <c r="AH131" s="513">
        <f t="shared" si="9"/>
        <v>1</v>
      </c>
      <c r="AI131" s="513">
        <v>0</v>
      </c>
      <c r="AJ131" s="513">
        <v>0</v>
      </c>
      <c r="AK131" s="513">
        <f t="shared" si="10"/>
        <v>111</v>
      </c>
      <c r="AL131" s="513">
        <f t="shared" si="11"/>
        <v>111</v>
      </c>
      <c r="AM131" s="513">
        <v>0</v>
      </c>
      <c r="AN131" s="513">
        <v>0</v>
      </c>
      <c r="AO131" s="513">
        <v>0</v>
      </c>
      <c r="AP131" s="513">
        <v>0</v>
      </c>
      <c r="AQ131" s="513">
        <v>0</v>
      </c>
      <c r="AR131" s="513">
        <v>0</v>
      </c>
      <c r="AS131" s="513">
        <v>0</v>
      </c>
      <c r="AT131" s="513">
        <v>0</v>
      </c>
      <c r="AU131" s="513">
        <v>0</v>
      </c>
      <c r="AV131" s="513">
        <v>0</v>
      </c>
      <c r="AW131" s="513">
        <v>0</v>
      </c>
      <c r="AX131" s="513">
        <v>0</v>
      </c>
      <c r="AY131" s="513">
        <v>0</v>
      </c>
      <c r="AZ131" s="513">
        <v>0</v>
      </c>
      <c r="BA131" s="513">
        <v>0</v>
      </c>
      <c r="BB131" s="513">
        <v>0</v>
      </c>
      <c r="BC131" s="513">
        <v>5829.5450000000001</v>
      </c>
      <c r="BD131" s="513">
        <v>5829.5450000000001</v>
      </c>
      <c r="BE131" s="513">
        <v>0</v>
      </c>
      <c r="BF131" s="513">
        <v>0</v>
      </c>
      <c r="BG131" s="513">
        <v>6.75</v>
      </c>
      <c r="BH131" s="513">
        <v>6.75</v>
      </c>
      <c r="BI131" s="513">
        <v>0</v>
      </c>
      <c r="BJ131" s="513">
        <v>0</v>
      </c>
      <c r="BK131" s="241">
        <f t="shared" si="12"/>
        <v>5836.2950000000001</v>
      </c>
      <c r="BL131" s="22">
        <f t="shared" si="13"/>
        <v>5836.2950000000001</v>
      </c>
      <c r="BM131" s="519">
        <f t="shared" si="14"/>
        <v>0.77817266666666662</v>
      </c>
      <c r="BN131" s="520">
        <v>0</v>
      </c>
      <c r="BO131" s="520">
        <v>0</v>
      </c>
      <c r="BP131" s="520">
        <v>0</v>
      </c>
      <c r="BQ131" s="520">
        <v>0</v>
      </c>
      <c r="BR131" s="520">
        <v>0</v>
      </c>
      <c r="BS131" s="520">
        <v>0</v>
      </c>
      <c r="BT131" s="520">
        <v>0</v>
      </c>
      <c r="BU131" s="520">
        <v>0</v>
      </c>
      <c r="BV131" s="520">
        <v>0</v>
      </c>
      <c r="BW131" s="520">
        <v>0</v>
      </c>
      <c r="BX131" s="520">
        <v>0</v>
      </c>
      <c r="BY131" s="520">
        <v>0</v>
      </c>
      <c r="BZ131" s="520">
        <v>0</v>
      </c>
      <c r="CA131" s="520">
        <v>0</v>
      </c>
      <c r="CB131" s="520">
        <v>0</v>
      </c>
      <c r="CC131" s="520">
        <v>0</v>
      </c>
      <c r="CD131" s="520">
        <v>6842953.1028000005</v>
      </c>
      <c r="CE131" s="520">
        <v>6842953.1028000005</v>
      </c>
      <c r="CF131" s="520">
        <v>0</v>
      </c>
      <c r="CG131" s="520">
        <v>0</v>
      </c>
      <c r="CH131" s="520">
        <v>22114.62</v>
      </c>
      <c r="CI131" s="520">
        <v>22114.62</v>
      </c>
      <c r="CJ131" s="520">
        <v>0</v>
      </c>
      <c r="CK131" s="520">
        <v>0</v>
      </c>
      <c r="CL131" s="520">
        <f t="shared" si="15"/>
        <v>6865067.7228000006</v>
      </c>
      <c r="CM131" s="521">
        <f t="shared" si="16"/>
        <v>6865067.7228000006</v>
      </c>
      <c r="CN131" s="522">
        <v>19799144.886268802</v>
      </c>
      <c r="CO131" s="522">
        <v>19799144.886268802</v>
      </c>
      <c r="CP131" s="522">
        <v>21152932.570799999</v>
      </c>
      <c r="CQ131" s="243" t="s">
        <v>874</v>
      </c>
      <c r="CR131" s="103">
        <v>7.02</v>
      </c>
      <c r="CS131" s="523">
        <v>7.02</v>
      </c>
      <c r="CT131" s="104">
        <v>7.5</v>
      </c>
      <c r="CU131" s="524"/>
      <c r="CV131" s="524"/>
      <c r="CW131" s="524"/>
      <c r="CX131" s="525"/>
      <c r="CY131" s="526">
        <v>184.61974089376852</v>
      </c>
      <c r="CZ131" s="527">
        <v>97.721538919781096</v>
      </c>
      <c r="DA131" s="528">
        <v>1.1564956487997147</v>
      </c>
      <c r="DB131" s="529">
        <v>1.1171144839386287</v>
      </c>
      <c r="DC131" s="530" t="s">
        <v>2331</v>
      </c>
      <c r="DD131" s="225"/>
      <c r="DE131" s="524"/>
      <c r="DF131" s="524"/>
      <c r="DG131" s="531"/>
      <c r="DH131" s="532"/>
      <c r="DI131" s="64">
        <v>0</v>
      </c>
      <c r="DJ131" s="64">
        <v>94096</v>
      </c>
      <c r="DK131" s="64">
        <v>0</v>
      </c>
      <c r="DL131" s="534">
        <f t="shared" si="17"/>
        <v>31365.333333333332</v>
      </c>
    </row>
    <row r="132" spans="1:116" ht="43.5" customHeight="1" x14ac:dyDescent="0.25">
      <c r="A132" s="356" t="s">
        <v>7</v>
      </c>
      <c r="B132" s="65" t="s">
        <v>96</v>
      </c>
      <c r="C132" s="65" t="s">
        <v>175</v>
      </c>
      <c r="D132" s="64" t="s">
        <v>2363</v>
      </c>
      <c r="E132" s="64" t="s">
        <v>252</v>
      </c>
      <c r="F132" s="64" t="s">
        <v>1007</v>
      </c>
      <c r="G132" s="18" t="s">
        <v>1008</v>
      </c>
      <c r="H132" s="35" t="s">
        <v>866</v>
      </c>
      <c r="I132" s="28" t="s">
        <v>2330</v>
      </c>
      <c r="J132" s="498">
        <v>11.68302910721359</v>
      </c>
      <c r="K132" s="498">
        <v>20.013257534130002</v>
      </c>
      <c r="L132" s="499">
        <v>575.79999999999995</v>
      </c>
      <c r="M132" s="512">
        <v>0</v>
      </c>
      <c r="N132" s="513">
        <v>0</v>
      </c>
      <c r="O132" s="513">
        <v>0</v>
      </c>
      <c r="P132" s="513">
        <v>0</v>
      </c>
      <c r="Q132" s="513">
        <v>0</v>
      </c>
      <c r="R132" s="513">
        <v>0</v>
      </c>
      <c r="S132" s="513">
        <v>0</v>
      </c>
      <c r="T132" s="513">
        <v>0</v>
      </c>
      <c r="U132" s="513">
        <v>0</v>
      </c>
      <c r="V132" s="513">
        <v>0</v>
      </c>
      <c r="W132" s="513">
        <v>0</v>
      </c>
      <c r="X132" s="513">
        <v>0</v>
      </c>
      <c r="Y132" s="513">
        <v>0</v>
      </c>
      <c r="Z132" s="513">
        <v>0</v>
      </c>
      <c r="AA132" s="513">
        <v>0</v>
      </c>
      <c r="AB132" s="513">
        <v>0</v>
      </c>
      <c r="AC132" s="513">
        <v>17</v>
      </c>
      <c r="AD132" s="513">
        <v>17</v>
      </c>
      <c r="AE132" s="513">
        <v>0</v>
      </c>
      <c r="AF132" s="513">
        <v>0</v>
      </c>
      <c r="AG132" s="513">
        <v>0</v>
      </c>
      <c r="AH132" s="513">
        <f t="shared" si="9"/>
        <v>0</v>
      </c>
      <c r="AI132" s="513">
        <v>0</v>
      </c>
      <c r="AJ132" s="513">
        <v>0</v>
      </c>
      <c r="AK132" s="513">
        <f t="shared" si="10"/>
        <v>17</v>
      </c>
      <c r="AL132" s="513">
        <f t="shared" si="11"/>
        <v>17</v>
      </c>
      <c r="AM132" s="513">
        <v>0</v>
      </c>
      <c r="AN132" s="513">
        <v>0</v>
      </c>
      <c r="AO132" s="513">
        <v>0</v>
      </c>
      <c r="AP132" s="513">
        <v>0</v>
      </c>
      <c r="AQ132" s="513">
        <v>0</v>
      </c>
      <c r="AR132" s="513">
        <v>0</v>
      </c>
      <c r="AS132" s="513">
        <v>0</v>
      </c>
      <c r="AT132" s="513">
        <v>0</v>
      </c>
      <c r="AU132" s="513">
        <v>0</v>
      </c>
      <c r="AV132" s="513">
        <v>0</v>
      </c>
      <c r="AW132" s="513">
        <v>0</v>
      </c>
      <c r="AX132" s="513">
        <v>0</v>
      </c>
      <c r="AY132" s="513">
        <v>0</v>
      </c>
      <c r="AZ132" s="513">
        <v>0</v>
      </c>
      <c r="BA132" s="513">
        <v>0</v>
      </c>
      <c r="BB132" s="513">
        <v>0</v>
      </c>
      <c r="BC132" s="513">
        <v>2267.23</v>
      </c>
      <c r="BD132" s="513">
        <v>2267.23</v>
      </c>
      <c r="BE132" s="513">
        <v>0</v>
      </c>
      <c r="BF132" s="513">
        <v>0</v>
      </c>
      <c r="BG132" s="513">
        <v>0</v>
      </c>
      <c r="BH132" s="513">
        <v>0</v>
      </c>
      <c r="BI132" s="513">
        <v>0</v>
      </c>
      <c r="BJ132" s="513">
        <v>0</v>
      </c>
      <c r="BK132" s="241">
        <f t="shared" si="12"/>
        <v>2267.23</v>
      </c>
      <c r="BL132" s="22">
        <f t="shared" si="13"/>
        <v>2267.23</v>
      </c>
      <c r="BM132" s="519">
        <f t="shared" si="14"/>
        <v>0.3170951048951049</v>
      </c>
      <c r="BN132" s="520">
        <v>0</v>
      </c>
      <c r="BO132" s="520">
        <v>0</v>
      </c>
      <c r="BP132" s="520">
        <v>0</v>
      </c>
      <c r="BQ132" s="520">
        <v>0</v>
      </c>
      <c r="BR132" s="520">
        <v>0</v>
      </c>
      <c r="BS132" s="520">
        <v>0</v>
      </c>
      <c r="BT132" s="520">
        <v>0</v>
      </c>
      <c r="BU132" s="520">
        <v>0</v>
      </c>
      <c r="BV132" s="520">
        <v>0</v>
      </c>
      <c r="BW132" s="520">
        <v>0</v>
      </c>
      <c r="BX132" s="520">
        <v>0</v>
      </c>
      <c r="BY132" s="520">
        <v>0</v>
      </c>
      <c r="BZ132" s="520">
        <v>0</v>
      </c>
      <c r="CA132" s="520">
        <v>0</v>
      </c>
      <c r="CB132" s="520">
        <v>0</v>
      </c>
      <c r="CC132" s="520">
        <v>0</v>
      </c>
      <c r="CD132" s="520">
        <v>2661365.2632000004</v>
      </c>
      <c r="CE132" s="520">
        <v>2661365.2632000004</v>
      </c>
      <c r="CF132" s="520">
        <v>0</v>
      </c>
      <c r="CG132" s="520">
        <v>0</v>
      </c>
      <c r="CH132" s="520">
        <v>0</v>
      </c>
      <c r="CI132" s="520">
        <v>0</v>
      </c>
      <c r="CJ132" s="520">
        <v>0</v>
      </c>
      <c r="CK132" s="520">
        <v>0</v>
      </c>
      <c r="CL132" s="520">
        <f t="shared" si="15"/>
        <v>2661365.2632000004</v>
      </c>
      <c r="CM132" s="521">
        <f t="shared" si="16"/>
        <v>2661365.2632000004</v>
      </c>
      <c r="CN132" s="522">
        <v>34681834.027422003</v>
      </c>
      <c r="CO132" s="522">
        <v>34681834.027422003</v>
      </c>
      <c r="CP132" s="522">
        <v>39423706.406369999</v>
      </c>
      <c r="CQ132" s="243" t="s">
        <v>874</v>
      </c>
      <c r="CR132" s="103">
        <v>6.29</v>
      </c>
      <c r="CS132" s="523">
        <v>6.29</v>
      </c>
      <c r="CT132" s="104">
        <v>7.15</v>
      </c>
      <c r="CU132" s="524"/>
      <c r="CV132" s="524"/>
      <c r="CW132" s="524"/>
      <c r="CX132" s="525"/>
      <c r="CY132" s="526">
        <v>81.18105424993756</v>
      </c>
      <c r="CZ132" s="527">
        <v>58.464835178685526</v>
      </c>
      <c r="DA132" s="528">
        <v>0.47488165836087987</v>
      </c>
      <c r="DB132" s="529">
        <v>0.44011890533047132</v>
      </c>
      <c r="DC132" s="530" t="s">
        <v>2313</v>
      </c>
      <c r="DD132" s="225"/>
      <c r="DE132" s="524"/>
      <c r="DF132" s="524"/>
      <c r="DG132" s="531"/>
      <c r="DH132" s="532"/>
      <c r="DI132" s="64">
        <v>0</v>
      </c>
      <c r="DJ132" s="64">
        <v>35508</v>
      </c>
      <c r="DK132" s="64">
        <v>0</v>
      </c>
      <c r="DL132" s="534">
        <f t="shared" si="17"/>
        <v>11836</v>
      </c>
    </row>
    <row r="133" spans="1:116" ht="43.5" customHeight="1" x14ac:dyDescent="0.25">
      <c r="A133" s="356" t="s">
        <v>7</v>
      </c>
      <c r="B133" s="65" t="s">
        <v>96</v>
      </c>
      <c r="C133" s="65" t="s">
        <v>175</v>
      </c>
      <c r="D133" s="64" t="s">
        <v>2364</v>
      </c>
      <c r="E133" s="64" t="s">
        <v>177</v>
      </c>
      <c r="F133" s="64" t="s">
        <v>1010</v>
      </c>
      <c r="G133" s="18" t="s">
        <v>177</v>
      </c>
      <c r="H133" s="35" t="s">
        <v>860</v>
      </c>
      <c r="I133" s="28" t="s">
        <v>2287</v>
      </c>
      <c r="J133" s="498">
        <v>2.6299459462125832</v>
      </c>
      <c r="K133" s="498">
        <v>8.1655302860459997</v>
      </c>
      <c r="L133" s="499">
        <v>1022.5</v>
      </c>
      <c r="M133" s="512">
        <v>0</v>
      </c>
      <c r="N133" s="513">
        <v>0</v>
      </c>
      <c r="O133" s="513">
        <v>0</v>
      </c>
      <c r="P133" s="513">
        <v>0</v>
      </c>
      <c r="Q133" s="513">
        <v>0</v>
      </c>
      <c r="R133" s="513">
        <v>0</v>
      </c>
      <c r="S133" s="513">
        <v>0</v>
      </c>
      <c r="T133" s="513">
        <v>0</v>
      </c>
      <c r="U133" s="513">
        <v>0</v>
      </c>
      <c r="V133" s="513">
        <v>0</v>
      </c>
      <c r="W133" s="513">
        <v>0</v>
      </c>
      <c r="X133" s="513">
        <v>0</v>
      </c>
      <c r="Y133" s="513">
        <v>1</v>
      </c>
      <c r="Z133" s="513">
        <v>1</v>
      </c>
      <c r="AA133" s="513">
        <v>0</v>
      </c>
      <c r="AB133" s="513">
        <v>0</v>
      </c>
      <c r="AC133" s="513">
        <v>4</v>
      </c>
      <c r="AD133" s="513">
        <v>4</v>
      </c>
      <c r="AE133" s="513">
        <v>0</v>
      </c>
      <c r="AF133" s="513">
        <v>0</v>
      </c>
      <c r="AG133" s="513">
        <v>0</v>
      </c>
      <c r="AH133" s="513">
        <f t="shared" si="9"/>
        <v>0</v>
      </c>
      <c r="AI133" s="513">
        <v>0</v>
      </c>
      <c r="AJ133" s="513">
        <v>0</v>
      </c>
      <c r="AK133" s="513">
        <f t="shared" si="10"/>
        <v>5</v>
      </c>
      <c r="AL133" s="513">
        <f t="shared" si="11"/>
        <v>5</v>
      </c>
      <c r="AM133" s="513">
        <v>0</v>
      </c>
      <c r="AN133" s="513">
        <v>0</v>
      </c>
      <c r="AO133" s="513">
        <v>0</v>
      </c>
      <c r="AP133" s="513">
        <v>0</v>
      </c>
      <c r="AQ133" s="513">
        <v>0</v>
      </c>
      <c r="AR133" s="513">
        <v>0</v>
      </c>
      <c r="AS133" s="513">
        <v>0</v>
      </c>
      <c r="AT133" s="513">
        <v>0</v>
      </c>
      <c r="AU133" s="513">
        <v>0</v>
      </c>
      <c r="AV133" s="513">
        <v>0</v>
      </c>
      <c r="AW133" s="513">
        <v>0</v>
      </c>
      <c r="AX133" s="513">
        <v>0</v>
      </c>
      <c r="AY133" s="513">
        <v>75</v>
      </c>
      <c r="AZ133" s="513">
        <v>75</v>
      </c>
      <c r="BA133" s="513">
        <v>0</v>
      </c>
      <c r="BB133" s="513">
        <v>0</v>
      </c>
      <c r="BC133" s="513">
        <v>160.9</v>
      </c>
      <c r="BD133" s="513">
        <v>160.9</v>
      </c>
      <c r="BE133" s="513">
        <v>0</v>
      </c>
      <c r="BF133" s="513">
        <v>0</v>
      </c>
      <c r="BG133" s="513">
        <v>0</v>
      </c>
      <c r="BH133" s="513">
        <v>0</v>
      </c>
      <c r="BI133" s="513">
        <v>0</v>
      </c>
      <c r="BJ133" s="513">
        <v>0</v>
      </c>
      <c r="BK133" s="241">
        <f t="shared" si="12"/>
        <v>235.9</v>
      </c>
      <c r="BL133" s="22">
        <f t="shared" si="13"/>
        <v>235.9</v>
      </c>
      <c r="BM133" s="519">
        <f t="shared" si="14"/>
        <v>0.10438053097345133</v>
      </c>
      <c r="BN133" s="520">
        <v>0</v>
      </c>
      <c r="BO133" s="520">
        <v>0</v>
      </c>
      <c r="BP133" s="520">
        <v>0</v>
      </c>
      <c r="BQ133" s="520">
        <v>0</v>
      </c>
      <c r="BR133" s="520">
        <v>0</v>
      </c>
      <c r="BS133" s="520">
        <v>0</v>
      </c>
      <c r="BT133" s="520">
        <v>0</v>
      </c>
      <c r="BU133" s="520">
        <v>0</v>
      </c>
      <c r="BV133" s="520">
        <v>0</v>
      </c>
      <c r="BW133" s="520">
        <v>0</v>
      </c>
      <c r="BX133" s="520">
        <v>0</v>
      </c>
      <c r="BY133" s="520">
        <v>0</v>
      </c>
      <c r="BZ133" s="520">
        <v>378432</v>
      </c>
      <c r="CA133" s="520">
        <v>378432</v>
      </c>
      <c r="CB133" s="520">
        <v>0</v>
      </c>
      <c r="CC133" s="520">
        <v>0</v>
      </c>
      <c r="CD133" s="520">
        <v>188870.856</v>
      </c>
      <c r="CE133" s="520">
        <v>188870.856</v>
      </c>
      <c r="CF133" s="520">
        <v>0</v>
      </c>
      <c r="CG133" s="520">
        <v>0</v>
      </c>
      <c r="CH133" s="520">
        <v>0</v>
      </c>
      <c r="CI133" s="520">
        <v>0</v>
      </c>
      <c r="CJ133" s="520">
        <v>0</v>
      </c>
      <c r="CK133" s="520">
        <v>0</v>
      </c>
      <c r="CL133" s="520">
        <f t="shared" si="15"/>
        <v>567302.85600000003</v>
      </c>
      <c r="CM133" s="521">
        <f t="shared" si="16"/>
        <v>567302.85600000003</v>
      </c>
      <c r="CN133" s="522">
        <v>7148160.0000000009</v>
      </c>
      <c r="CO133" s="522">
        <v>7148160.0000000009</v>
      </c>
      <c r="CP133" s="522">
        <v>7919039.9999999991</v>
      </c>
      <c r="CQ133" s="243" t="s">
        <v>874</v>
      </c>
      <c r="CR133" s="103">
        <v>2.04</v>
      </c>
      <c r="CS133" s="523">
        <v>2.04</v>
      </c>
      <c r="CT133" s="104">
        <v>2.2599999999999998</v>
      </c>
      <c r="CU133" s="524"/>
      <c r="CV133" s="524"/>
      <c r="CW133" s="524"/>
      <c r="CX133" s="525"/>
      <c r="CY133" s="526">
        <v>77.495864809174975</v>
      </c>
      <c r="CZ133" s="527">
        <v>76.848673773335804</v>
      </c>
      <c r="DA133" s="528">
        <v>0.65586423724801457</v>
      </c>
      <c r="DB133" s="529">
        <v>0.65017758303858619</v>
      </c>
      <c r="DC133" s="530" t="s">
        <v>2285</v>
      </c>
      <c r="DD133" s="225"/>
      <c r="DE133" s="524"/>
      <c r="DF133" s="524"/>
      <c r="DG133" s="531"/>
      <c r="DH133" s="532"/>
      <c r="DI133" s="64">
        <v>0</v>
      </c>
      <c r="DJ133" s="64">
        <v>0</v>
      </c>
      <c r="DK133" s="64">
        <v>181507</v>
      </c>
      <c r="DL133" s="534">
        <f t="shared" si="17"/>
        <v>60502.333333333336</v>
      </c>
    </row>
    <row r="134" spans="1:116" ht="43.5" customHeight="1" x14ac:dyDescent="0.25">
      <c r="A134" s="356" t="s">
        <v>7</v>
      </c>
      <c r="B134" s="65" t="s">
        <v>96</v>
      </c>
      <c r="C134" s="65" t="s">
        <v>175</v>
      </c>
      <c r="D134" s="64" t="s">
        <v>2364</v>
      </c>
      <c r="E134" s="64" t="s">
        <v>177</v>
      </c>
      <c r="F134" s="64" t="s">
        <v>1011</v>
      </c>
      <c r="G134" s="18" t="s">
        <v>177</v>
      </c>
      <c r="H134" s="35" t="s">
        <v>860</v>
      </c>
      <c r="I134" s="28" t="s">
        <v>2287</v>
      </c>
      <c r="J134" s="498">
        <v>2.3345273604736358</v>
      </c>
      <c r="K134" s="498">
        <v>4.5895833237870001</v>
      </c>
      <c r="L134" s="499">
        <v>517.29999999999995</v>
      </c>
      <c r="M134" s="512">
        <v>0</v>
      </c>
      <c r="N134" s="513">
        <v>0</v>
      </c>
      <c r="O134" s="513">
        <v>0</v>
      </c>
      <c r="P134" s="513">
        <v>0</v>
      </c>
      <c r="Q134" s="513">
        <v>0</v>
      </c>
      <c r="R134" s="513">
        <v>0</v>
      </c>
      <c r="S134" s="513">
        <v>0</v>
      </c>
      <c r="T134" s="513">
        <v>0</v>
      </c>
      <c r="U134" s="513">
        <v>0</v>
      </c>
      <c r="V134" s="513">
        <v>0</v>
      </c>
      <c r="W134" s="513">
        <v>0</v>
      </c>
      <c r="X134" s="513">
        <v>0</v>
      </c>
      <c r="Y134" s="513">
        <v>0</v>
      </c>
      <c r="Z134" s="513">
        <v>0</v>
      </c>
      <c r="AA134" s="513">
        <v>0</v>
      </c>
      <c r="AB134" s="513">
        <v>0</v>
      </c>
      <c r="AC134" s="513">
        <v>1</v>
      </c>
      <c r="AD134" s="513">
        <v>1</v>
      </c>
      <c r="AE134" s="513">
        <v>0</v>
      </c>
      <c r="AF134" s="513">
        <v>0</v>
      </c>
      <c r="AG134" s="513">
        <v>0</v>
      </c>
      <c r="AH134" s="513">
        <f t="shared" si="9"/>
        <v>0</v>
      </c>
      <c r="AI134" s="513">
        <v>0</v>
      </c>
      <c r="AJ134" s="513">
        <v>0</v>
      </c>
      <c r="AK134" s="513">
        <f t="shared" si="10"/>
        <v>1</v>
      </c>
      <c r="AL134" s="513">
        <f t="shared" si="11"/>
        <v>1</v>
      </c>
      <c r="AM134" s="513">
        <v>0</v>
      </c>
      <c r="AN134" s="513">
        <v>0</v>
      </c>
      <c r="AO134" s="513">
        <v>0</v>
      </c>
      <c r="AP134" s="513">
        <v>0</v>
      </c>
      <c r="AQ134" s="513">
        <v>0</v>
      </c>
      <c r="AR134" s="513">
        <v>0</v>
      </c>
      <c r="AS134" s="513">
        <v>0</v>
      </c>
      <c r="AT134" s="513">
        <v>0</v>
      </c>
      <c r="AU134" s="513">
        <v>0</v>
      </c>
      <c r="AV134" s="513">
        <v>0</v>
      </c>
      <c r="AW134" s="513">
        <v>0</v>
      </c>
      <c r="AX134" s="513">
        <v>0</v>
      </c>
      <c r="AY134" s="513">
        <v>0</v>
      </c>
      <c r="AZ134" s="513">
        <v>0</v>
      </c>
      <c r="BA134" s="513">
        <v>0</v>
      </c>
      <c r="BB134" s="513">
        <v>0</v>
      </c>
      <c r="BC134" s="513">
        <v>60</v>
      </c>
      <c r="BD134" s="513">
        <v>60</v>
      </c>
      <c r="BE134" s="513">
        <v>0</v>
      </c>
      <c r="BF134" s="513">
        <v>0</v>
      </c>
      <c r="BG134" s="513">
        <v>0</v>
      </c>
      <c r="BH134" s="513">
        <v>0</v>
      </c>
      <c r="BI134" s="513">
        <v>0</v>
      </c>
      <c r="BJ134" s="513">
        <v>0</v>
      </c>
      <c r="BK134" s="241">
        <f t="shared" si="12"/>
        <v>60</v>
      </c>
      <c r="BL134" s="22">
        <f t="shared" si="13"/>
        <v>60</v>
      </c>
      <c r="BM134" s="519">
        <f t="shared" si="14"/>
        <v>4.9180327868852458E-2</v>
      </c>
      <c r="BN134" s="520">
        <v>0</v>
      </c>
      <c r="BO134" s="520">
        <v>0</v>
      </c>
      <c r="BP134" s="520">
        <v>0</v>
      </c>
      <c r="BQ134" s="520">
        <v>0</v>
      </c>
      <c r="BR134" s="520">
        <v>0</v>
      </c>
      <c r="BS134" s="520">
        <v>0</v>
      </c>
      <c r="BT134" s="520">
        <v>0</v>
      </c>
      <c r="BU134" s="520">
        <v>0</v>
      </c>
      <c r="BV134" s="520">
        <v>0</v>
      </c>
      <c r="BW134" s="520">
        <v>0</v>
      </c>
      <c r="BX134" s="520">
        <v>0</v>
      </c>
      <c r="BY134" s="520">
        <v>0</v>
      </c>
      <c r="BZ134" s="520">
        <v>0</v>
      </c>
      <c r="CA134" s="520">
        <v>0</v>
      </c>
      <c r="CB134" s="520">
        <v>0</v>
      </c>
      <c r="CC134" s="520">
        <v>0</v>
      </c>
      <c r="CD134" s="520">
        <v>70430.400000000009</v>
      </c>
      <c r="CE134" s="520">
        <v>70430.400000000009</v>
      </c>
      <c r="CF134" s="520">
        <v>0</v>
      </c>
      <c r="CG134" s="520">
        <v>0</v>
      </c>
      <c r="CH134" s="520">
        <v>0</v>
      </c>
      <c r="CI134" s="520">
        <v>0</v>
      </c>
      <c r="CJ134" s="520">
        <v>0</v>
      </c>
      <c r="CK134" s="520">
        <v>0</v>
      </c>
      <c r="CL134" s="520">
        <f t="shared" si="15"/>
        <v>70430.400000000009</v>
      </c>
      <c r="CM134" s="521">
        <f t="shared" si="16"/>
        <v>70430.400000000009</v>
      </c>
      <c r="CN134" s="522">
        <v>3433920</v>
      </c>
      <c r="CO134" s="522">
        <v>3433920</v>
      </c>
      <c r="CP134" s="522">
        <v>4274880</v>
      </c>
      <c r="CQ134" s="243" t="s">
        <v>874</v>
      </c>
      <c r="CR134" s="103">
        <v>0.98</v>
      </c>
      <c r="CS134" s="523">
        <v>0.98</v>
      </c>
      <c r="CT134" s="104">
        <v>1.22</v>
      </c>
      <c r="CU134" s="524"/>
      <c r="CV134" s="524"/>
      <c r="CW134" s="524"/>
      <c r="CX134" s="525"/>
      <c r="CY134" s="526">
        <v>156.53533037436566</v>
      </c>
      <c r="CZ134" s="527">
        <v>156.53533037436566</v>
      </c>
      <c r="DA134" s="528">
        <v>0.67703751914453836</v>
      </c>
      <c r="DB134" s="529">
        <v>0.67703751914453836</v>
      </c>
      <c r="DC134" s="530" t="s">
        <v>2293</v>
      </c>
      <c r="DD134" s="225"/>
      <c r="DE134" s="524"/>
      <c r="DF134" s="524"/>
      <c r="DG134" s="531"/>
      <c r="DH134" s="532"/>
      <c r="DI134" s="64">
        <v>148644</v>
      </c>
      <c r="DJ134" s="64">
        <v>94206</v>
      </c>
      <c r="DK134" s="64">
        <v>0</v>
      </c>
      <c r="DL134" s="534">
        <f t="shared" si="17"/>
        <v>80950</v>
      </c>
    </row>
    <row r="135" spans="1:116" ht="43.5" customHeight="1" x14ac:dyDescent="0.25">
      <c r="A135" s="356" t="s">
        <v>7</v>
      </c>
      <c r="B135" s="65" t="s">
        <v>96</v>
      </c>
      <c r="C135" s="65" t="s">
        <v>175</v>
      </c>
      <c r="D135" s="64" t="s">
        <v>2364</v>
      </c>
      <c r="E135" s="64" t="s">
        <v>177</v>
      </c>
      <c r="F135" s="64" t="s">
        <v>1012</v>
      </c>
      <c r="G135" s="18" t="s">
        <v>177</v>
      </c>
      <c r="H135" s="35" t="s">
        <v>866</v>
      </c>
      <c r="I135" s="28" t="s">
        <v>2287</v>
      </c>
      <c r="J135" s="498">
        <v>2.7092045911669351</v>
      </c>
      <c r="K135" s="498">
        <v>1.9662878746980001</v>
      </c>
      <c r="L135" s="499">
        <v>366.8</v>
      </c>
      <c r="M135" s="512">
        <v>0</v>
      </c>
      <c r="N135" s="513">
        <v>0</v>
      </c>
      <c r="O135" s="513">
        <v>0</v>
      </c>
      <c r="P135" s="513">
        <v>0</v>
      </c>
      <c r="Q135" s="513">
        <v>0</v>
      </c>
      <c r="R135" s="513">
        <v>0</v>
      </c>
      <c r="S135" s="513">
        <v>0</v>
      </c>
      <c r="T135" s="513">
        <v>0</v>
      </c>
      <c r="U135" s="513">
        <v>0</v>
      </c>
      <c r="V135" s="513">
        <v>0</v>
      </c>
      <c r="W135" s="513">
        <v>0</v>
      </c>
      <c r="X135" s="513">
        <v>0</v>
      </c>
      <c r="Y135" s="513">
        <v>0</v>
      </c>
      <c r="Z135" s="513">
        <v>0</v>
      </c>
      <c r="AA135" s="513">
        <v>0</v>
      </c>
      <c r="AB135" s="513">
        <v>0</v>
      </c>
      <c r="AC135" s="513">
        <v>1</v>
      </c>
      <c r="AD135" s="513">
        <v>1</v>
      </c>
      <c r="AE135" s="513">
        <v>0</v>
      </c>
      <c r="AF135" s="513">
        <v>0</v>
      </c>
      <c r="AG135" s="513">
        <v>0</v>
      </c>
      <c r="AH135" s="513">
        <f t="shared" si="9"/>
        <v>0</v>
      </c>
      <c r="AI135" s="513">
        <v>0</v>
      </c>
      <c r="AJ135" s="513">
        <v>0</v>
      </c>
      <c r="AK135" s="513">
        <f t="shared" si="10"/>
        <v>1</v>
      </c>
      <c r="AL135" s="513">
        <f t="shared" si="11"/>
        <v>1</v>
      </c>
      <c r="AM135" s="513">
        <v>0</v>
      </c>
      <c r="AN135" s="513">
        <v>0</v>
      </c>
      <c r="AO135" s="513">
        <v>0</v>
      </c>
      <c r="AP135" s="513">
        <v>0</v>
      </c>
      <c r="AQ135" s="513">
        <v>0</v>
      </c>
      <c r="AR135" s="513">
        <v>0</v>
      </c>
      <c r="AS135" s="513">
        <v>0</v>
      </c>
      <c r="AT135" s="513">
        <v>0</v>
      </c>
      <c r="AU135" s="513">
        <v>0</v>
      </c>
      <c r="AV135" s="513">
        <v>0</v>
      </c>
      <c r="AW135" s="513">
        <v>0</v>
      </c>
      <c r="AX135" s="513">
        <v>0</v>
      </c>
      <c r="AY135" s="513">
        <v>0</v>
      </c>
      <c r="AZ135" s="513">
        <v>0</v>
      </c>
      <c r="BA135" s="513">
        <v>0</v>
      </c>
      <c r="BB135" s="513">
        <v>0</v>
      </c>
      <c r="BC135" s="513">
        <v>6.5</v>
      </c>
      <c r="BD135" s="513">
        <v>6.5</v>
      </c>
      <c r="BE135" s="513">
        <v>0</v>
      </c>
      <c r="BF135" s="513">
        <v>0</v>
      </c>
      <c r="BG135" s="513">
        <v>0</v>
      </c>
      <c r="BH135" s="513">
        <v>0</v>
      </c>
      <c r="BI135" s="513">
        <v>0</v>
      </c>
      <c r="BJ135" s="513">
        <v>0</v>
      </c>
      <c r="BK135" s="241">
        <f t="shared" si="12"/>
        <v>6.5</v>
      </c>
      <c r="BL135" s="22">
        <f t="shared" si="13"/>
        <v>6.5</v>
      </c>
      <c r="BM135" s="519">
        <f t="shared" si="14"/>
        <v>1.1818181818181816E-2</v>
      </c>
      <c r="BN135" s="520">
        <v>0</v>
      </c>
      <c r="BO135" s="520">
        <v>0</v>
      </c>
      <c r="BP135" s="520">
        <v>0</v>
      </c>
      <c r="BQ135" s="520">
        <v>0</v>
      </c>
      <c r="BR135" s="520">
        <v>0</v>
      </c>
      <c r="BS135" s="520">
        <v>0</v>
      </c>
      <c r="BT135" s="520">
        <v>0</v>
      </c>
      <c r="BU135" s="520">
        <v>0</v>
      </c>
      <c r="BV135" s="520">
        <v>0</v>
      </c>
      <c r="BW135" s="520">
        <v>0</v>
      </c>
      <c r="BX135" s="520">
        <v>0</v>
      </c>
      <c r="BY135" s="520">
        <v>0</v>
      </c>
      <c r="BZ135" s="520">
        <v>0</v>
      </c>
      <c r="CA135" s="520">
        <v>0</v>
      </c>
      <c r="CB135" s="520">
        <v>0</v>
      </c>
      <c r="CC135" s="520">
        <v>0</v>
      </c>
      <c r="CD135" s="520">
        <v>7629.96</v>
      </c>
      <c r="CE135" s="520">
        <v>7629.96</v>
      </c>
      <c r="CF135" s="520">
        <v>0</v>
      </c>
      <c r="CG135" s="520">
        <v>0</v>
      </c>
      <c r="CH135" s="520">
        <v>0</v>
      </c>
      <c r="CI135" s="520">
        <v>0</v>
      </c>
      <c r="CJ135" s="520">
        <v>0</v>
      </c>
      <c r="CK135" s="520">
        <v>0</v>
      </c>
      <c r="CL135" s="520">
        <f t="shared" si="15"/>
        <v>7629.96</v>
      </c>
      <c r="CM135" s="521">
        <f t="shared" si="16"/>
        <v>7629.96</v>
      </c>
      <c r="CN135" s="522">
        <v>2277600</v>
      </c>
      <c r="CO135" s="522">
        <v>2277600</v>
      </c>
      <c r="CP135" s="522">
        <v>1927200.0000000002</v>
      </c>
      <c r="CQ135" s="243" t="s">
        <v>874</v>
      </c>
      <c r="CR135" s="103">
        <v>0.65</v>
      </c>
      <c r="CS135" s="523">
        <v>0.65</v>
      </c>
      <c r="CT135" s="104">
        <v>0.55000000000000004</v>
      </c>
      <c r="CU135" s="524"/>
      <c r="CV135" s="524"/>
      <c r="CW135" s="524"/>
      <c r="CX135" s="525"/>
      <c r="CY135" s="526">
        <v>133.96706723531676</v>
      </c>
      <c r="CZ135" s="527">
        <v>133.87275083302492</v>
      </c>
      <c r="DA135" s="528">
        <v>0.75054541893771975</v>
      </c>
      <c r="DB135" s="529">
        <v>0.75001851166234601</v>
      </c>
      <c r="DC135" s="530" t="s">
        <v>2307</v>
      </c>
      <c r="DD135" s="225"/>
      <c r="DE135" s="524"/>
      <c r="DF135" s="524"/>
      <c r="DG135" s="531"/>
      <c r="DH135" s="532"/>
      <c r="DI135" s="64">
        <v>119943</v>
      </c>
      <c r="DJ135" s="64">
        <v>0</v>
      </c>
      <c r="DK135" s="64">
        <v>0</v>
      </c>
      <c r="DL135" s="534">
        <f t="shared" si="17"/>
        <v>39981</v>
      </c>
    </row>
    <row r="136" spans="1:116" ht="43.5" customHeight="1" x14ac:dyDescent="0.25">
      <c r="A136" s="356" t="s">
        <v>7</v>
      </c>
      <c r="B136" s="65" t="s">
        <v>96</v>
      </c>
      <c r="C136" s="65" t="s">
        <v>175</v>
      </c>
      <c r="D136" s="64" t="s">
        <v>2364</v>
      </c>
      <c r="E136" s="64" t="s">
        <v>177</v>
      </c>
      <c r="F136" s="64" t="s">
        <v>1013</v>
      </c>
      <c r="G136" s="18" t="s">
        <v>177</v>
      </c>
      <c r="H136" s="35" t="s">
        <v>860</v>
      </c>
      <c r="I136" s="28" t="s">
        <v>2287</v>
      </c>
      <c r="J136" s="498">
        <v>2.3777593486305548</v>
      </c>
      <c r="K136" s="498">
        <v>3.8890151434260001</v>
      </c>
      <c r="L136" s="499">
        <v>1093</v>
      </c>
      <c r="M136" s="512">
        <v>0</v>
      </c>
      <c r="N136" s="513">
        <v>0</v>
      </c>
      <c r="O136" s="513">
        <v>0</v>
      </c>
      <c r="P136" s="513">
        <v>0</v>
      </c>
      <c r="Q136" s="513">
        <v>0</v>
      </c>
      <c r="R136" s="513">
        <v>0</v>
      </c>
      <c r="S136" s="513">
        <v>0</v>
      </c>
      <c r="T136" s="513">
        <v>0</v>
      </c>
      <c r="U136" s="513">
        <v>0</v>
      </c>
      <c r="V136" s="513">
        <v>0</v>
      </c>
      <c r="W136" s="513">
        <v>0</v>
      </c>
      <c r="X136" s="513">
        <v>0</v>
      </c>
      <c r="Y136" s="513">
        <v>0</v>
      </c>
      <c r="Z136" s="513">
        <v>0</v>
      </c>
      <c r="AA136" s="513">
        <v>0</v>
      </c>
      <c r="AB136" s="513">
        <v>0</v>
      </c>
      <c r="AC136" s="513">
        <v>3</v>
      </c>
      <c r="AD136" s="513">
        <v>3</v>
      </c>
      <c r="AE136" s="513">
        <v>0</v>
      </c>
      <c r="AF136" s="513">
        <v>0</v>
      </c>
      <c r="AG136" s="513">
        <v>0</v>
      </c>
      <c r="AH136" s="513">
        <f t="shared" si="9"/>
        <v>0</v>
      </c>
      <c r="AI136" s="513">
        <v>0</v>
      </c>
      <c r="AJ136" s="513">
        <v>0</v>
      </c>
      <c r="AK136" s="513">
        <f t="shared" si="10"/>
        <v>3</v>
      </c>
      <c r="AL136" s="513">
        <f t="shared" si="11"/>
        <v>3</v>
      </c>
      <c r="AM136" s="513">
        <v>0</v>
      </c>
      <c r="AN136" s="513">
        <v>0</v>
      </c>
      <c r="AO136" s="513">
        <v>0</v>
      </c>
      <c r="AP136" s="513">
        <v>0</v>
      </c>
      <c r="AQ136" s="513">
        <v>0</v>
      </c>
      <c r="AR136" s="513">
        <v>0</v>
      </c>
      <c r="AS136" s="513">
        <v>0</v>
      </c>
      <c r="AT136" s="513">
        <v>0</v>
      </c>
      <c r="AU136" s="513">
        <v>0</v>
      </c>
      <c r="AV136" s="513">
        <v>0</v>
      </c>
      <c r="AW136" s="513">
        <v>0</v>
      </c>
      <c r="AX136" s="513">
        <v>0</v>
      </c>
      <c r="AY136" s="513">
        <v>0</v>
      </c>
      <c r="AZ136" s="513">
        <v>0</v>
      </c>
      <c r="BA136" s="513">
        <v>0</v>
      </c>
      <c r="BB136" s="513">
        <v>0</v>
      </c>
      <c r="BC136" s="513">
        <v>23.6</v>
      </c>
      <c r="BD136" s="513">
        <v>23.6</v>
      </c>
      <c r="BE136" s="513">
        <v>0</v>
      </c>
      <c r="BF136" s="513">
        <v>0</v>
      </c>
      <c r="BG136" s="513">
        <v>0</v>
      </c>
      <c r="BH136" s="513">
        <v>0</v>
      </c>
      <c r="BI136" s="513">
        <v>0</v>
      </c>
      <c r="BJ136" s="513">
        <v>0</v>
      </c>
      <c r="BK136" s="241">
        <f t="shared" si="12"/>
        <v>23.6</v>
      </c>
      <c r="BL136" s="22">
        <f t="shared" si="13"/>
        <v>23.6</v>
      </c>
      <c r="BM136" s="519">
        <f t="shared" si="14"/>
        <v>1.5629139072847683E-2</v>
      </c>
      <c r="BN136" s="520">
        <v>0</v>
      </c>
      <c r="BO136" s="520">
        <v>0</v>
      </c>
      <c r="BP136" s="520">
        <v>0</v>
      </c>
      <c r="BQ136" s="520">
        <v>0</v>
      </c>
      <c r="BR136" s="520">
        <v>0</v>
      </c>
      <c r="BS136" s="520">
        <v>0</v>
      </c>
      <c r="BT136" s="520">
        <v>0</v>
      </c>
      <c r="BU136" s="520">
        <v>0</v>
      </c>
      <c r="BV136" s="520">
        <v>0</v>
      </c>
      <c r="BW136" s="520">
        <v>0</v>
      </c>
      <c r="BX136" s="520">
        <v>0</v>
      </c>
      <c r="BY136" s="520">
        <v>0</v>
      </c>
      <c r="BZ136" s="520">
        <v>0</v>
      </c>
      <c r="CA136" s="520">
        <v>0</v>
      </c>
      <c r="CB136" s="520">
        <v>0</v>
      </c>
      <c r="CC136" s="520">
        <v>0</v>
      </c>
      <c r="CD136" s="520">
        <v>27702.624000000003</v>
      </c>
      <c r="CE136" s="520">
        <v>27702.624000000003</v>
      </c>
      <c r="CF136" s="520">
        <v>0</v>
      </c>
      <c r="CG136" s="520">
        <v>0</v>
      </c>
      <c r="CH136" s="520">
        <v>0</v>
      </c>
      <c r="CI136" s="520">
        <v>0</v>
      </c>
      <c r="CJ136" s="520">
        <v>0</v>
      </c>
      <c r="CK136" s="520">
        <v>0</v>
      </c>
      <c r="CL136" s="520">
        <f t="shared" si="15"/>
        <v>27702.624000000003</v>
      </c>
      <c r="CM136" s="521">
        <f t="shared" si="16"/>
        <v>27702.624000000003</v>
      </c>
      <c r="CN136" s="522">
        <v>4555200</v>
      </c>
      <c r="CO136" s="522">
        <v>4555200</v>
      </c>
      <c r="CP136" s="522">
        <v>5291040.0000000009</v>
      </c>
      <c r="CQ136" s="243" t="s">
        <v>874</v>
      </c>
      <c r="CR136" s="103">
        <v>1.3</v>
      </c>
      <c r="CS136" s="523">
        <v>1.3</v>
      </c>
      <c r="CT136" s="104">
        <v>1.51</v>
      </c>
      <c r="CU136" s="524"/>
      <c r="CV136" s="524"/>
      <c r="CW136" s="524"/>
      <c r="CX136" s="525"/>
      <c r="CY136" s="526">
        <v>132.60524629552364</v>
      </c>
      <c r="CZ136" s="527">
        <v>132.44971918959209</v>
      </c>
      <c r="DA136" s="528">
        <v>0.9423708771768623</v>
      </c>
      <c r="DB136" s="529">
        <v>0.94195835317092869</v>
      </c>
      <c r="DC136" s="530" t="s">
        <v>2365</v>
      </c>
      <c r="DD136" s="225"/>
      <c r="DE136" s="524"/>
      <c r="DF136" s="524"/>
      <c r="DG136" s="531"/>
      <c r="DH136" s="532"/>
      <c r="DI136" s="64">
        <v>38376</v>
      </c>
      <c r="DJ136" s="64">
        <v>0</v>
      </c>
      <c r="DK136" s="64">
        <v>0</v>
      </c>
      <c r="DL136" s="534">
        <f t="shared" si="17"/>
        <v>12792</v>
      </c>
    </row>
    <row r="137" spans="1:116" ht="43.5" customHeight="1" x14ac:dyDescent="0.25">
      <c r="A137" s="356" t="s">
        <v>7</v>
      </c>
      <c r="B137" s="65" t="s">
        <v>96</v>
      </c>
      <c r="C137" s="65" t="s">
        <v>175</v>
      </c>
      <c r="D137" s="64" t="s">
        <v>2364</v>
      </c>
      <c r="E137" s="64" t="s">
        <v>177</v>
      </c>
      <c r="F137" s="64" t="s">
        <v>1014</v>
      </c>
      <c r="G137" s="18" t="s">
        <v>177</v>
      </c>
      <c r="H137" s="35" t="s">
        <v>860</v>
      </c>
      <c r="I137" s="28" t="s">
        <v>2287</v>
      </c>
      <c r="J137" s="498">
        <v>1.9814661238587958</v>
      </c>
      <c r="K137" s="498">
        <v>2.0749999956840002</v>
      </c>
      <c r="L137" s="499">
        <v>324.8</v>
      </c>
      <c r="M137" s="512">
        <v>0</v>
      </c>
      <c r="N137" s="513">
        <v>0</v>
      </c>
      <c r="O137" s="513">
        <v>0</v>
      </c>
      <c r="P137" s="513">
        <v>0</v>
      </c>
      <c r="Q137" s="513">
        <v>0</v>
      </c>
      <c r="R137" s="513">
        <v>0</v>
      </c>
      <c r="S137" s="513">
        <v>0</v>
      </c>
      <c r="T137" s="513">
        <v>0</v>
      </c>
      <c r="U137" s="513">
        <v>0</v>
      </c>
      <c r="V137" s="513">
        <v>0</v>
      </c>
      <c r="W137" s="513">
        <v>0</v>
      </c>
      <c r="X137" s="513">
        <v>0</v>
      </c>
      <c r="Y137" s="513">
        <v>0</v>
      </c>
      <c r="Z137" s="513">
        <v>0</v>
      </c>
      <c r="AA137" s="513">
        <v>0</v>
      </c>
      <c r="AB137" s="513">
        <v>0</v>
      </c>
      <c r="AC137" s="513">
        <v>0</v>
      </c>
      <c r="AD137" s="513">
        <v>0</v>
      </c>
      <c r="AE137" s="513">
        <v>0</v>
      </c>
      <c r="AF137" s="513">
        <v>0</v>
      </c>
      <c r="AG137" s="513">
        <v>0</v>
      </c>
      <c r="AH137" s="513">
        <f t="shared" si="9"/>
        <v>0</v>
      </c>
      <c r="AI137" s="513">
        <v>0</v>
      </c>
      <c r="AJ137" s="513">
        <v>0</v>
      </c>
      <c r="AK137" s="513">
        <f t="shared" si="10"/>
        <v>0</v>
      </c>
      <c r="AL137" s="513">
        <f t="shared" si="11"/>
        <v>0</v>
      </c>
      <c r="AM137" s="513">
        <v>0</v>
      </c>
      <c r="AN137" s="513">
        <v>0</v>
      </c>
      <c r="AO137" s="513">
        <v>0</v>
      </c>
      <c r="AP137" s="513">
        <v>0</v>
      </c>
      <c r="AQ137" s="513">
        <v>0</v>
      </c>
      <c r="AR137" s="513">
        <v>0</v>
      </c>
      <c r="AS137" s="513">
        <v>0</v>
      </c>
      <c r="AT137" s="513">
        <v>0</v>
      </c>
      <c r="AU137" s="513">
        <v>0</v>
      </c>
      <c r="AV137" s="513">
        <v>0</v>
      </c>
      <c r="AW137" s="513">
        <v>0</v>
      </c>
      <c r="AX137" s="513">
        <v>0</v>
      </c>
      <c r="AY137" s="513">
        <v>0</v>
      </c>
      <c r="AZ137" s="513">
        <v>0</v>
      </c>
      <c r="BA137" s="513">
        <v>0</v>
      </c>
      <c r="BB137" s="513">
        <v>0</v>
      </c>
      <c r="BC137" s="513">
        <v>0</v>
      </c>
      <c r="BD137" s="513">
        <v>0</v>
      </c>
      <c r="BE137" s="513">
        <v>0</v>
      </c>
      <c r="BF137" s="513">
        <v>0</v>
      </c>
      <c r="BG137" s="513">
        <v>0</v>
      </c>
      <c r="BH137" s="513">
        <v>0</v>
      </c>
      <c r="BI137" s="513">
        <v>0</v>
      </c>
      <c r="BJ137" s="513">
        <v>0</v>
      </c>
      <c r="BK137" s="241">
        <f t="shared" si="12"/>
        <v>0</v>
      </c>
      <c r="BL137" s="22">
        <f t="shared" si="13"/>
        <v>0</v>
      </c>
      <c r="BM137" s="519">
        <f t="shared" si="14"/>
        <v>0</v>
      </c>
      <c r="BN137" s="520">
        <v>0</v>
      </c>
      <c r="BO137" s="520">
        <v>0</v>
      </c>
      <c r="BP137" s="520">
        <v>0</v>
      </c>
      <c r="BQ137" s="520">
        <v>0</v>
      </c>
      <c r="BR137" s="520">
        <v>0</v>
      </c>
      <c r="BS137" s="520">
        <v>0</v>
      </c>
      <c r="BT137" s="520">
        <v>0</v>
      </c>
      <c r="BU137" s="520">
        <v>0</v>
      </c>
      <c r="BV137" s="520">
        <v>0</v>
      </c>
      <c r="BW137" s="520">
        <v>0</v>
      </c>
      <c r="BX137" s="520">
        <v>0</v>
      </c>
      <c r="BY137" s="520">
        <v>0</v>
      </c>
      <c r="BZ137" s="520">
        <v>0</v>
      </c>
      <c r="CA137" s="520">
        <v>0</v>
      </c>
      <c r="CB137" s="520">
        <v>0</v>
      </c>
      <c r="CC137" s="520">
        <v>0</v>
      </c>
      <c r="CD137" s="520">
        <v>0</v>
      </c>
      <c r="CE137" s="520">
        <v>0</v>
      </c>
      <c r="CF137" s="520">
        <v>0</v>
      </c>
      <c r="CG137" s="520">
        <v>0</v>
      </c>
      <c r="CH137" s="520">
        <v>0</v>
      </c>
      <c r="CI137" s="520">
        <v>0</v>
      </c>
      <c r="CJ137" s="520">
        <v>0</v>
      </c>
      <c r="CK137" s="520">
        <v>0</v>
      </c>
      <c r="CL137" s="520">
        <f t="shared" si="15"/>
        <v>0</v>
      </c>
      <c r="CM137" s="521">
        <f t="shared" si="16"/>
        <v>0</v>
      </c>
      <c r="CN137" s="522">
        <v>2172480</v>
      </c>
      <c r="CO137" s="522">
        <v>2172480</v>
      </c>
      <c r="CP137" s="522">
        <v>2172480</v>
      </c>
      <c r="CQ137" s="243" t="s">
        <v>874</v>
      </c>
      <c r="CR137" s="103">
        <v>0.62</v>
      </c>
      <c r="CS137" s="523">
        <v>0.62</v>
      </c>
      <c r="CT137" s="104">
        <v>0.62</v>
      </c>
      <c r="CU137" s="524"/>
      <c r="CV137" s="524"/>
      <c r="CW137" s="524"/>
      <c r="CX137" s="525"/>
      <c r="CY137" s="526">
        <v>204.84320461626569</v>
      </c>
      <c r="CZ137" s="527">
        <v>93.376811594202991</v>
      </c>
      <c r="DA137" s="528">
        <v>0.39413002580290141</v>
      </c>
      <c r="DB137" s="529">
        <v>0.36231884057970998</v>
      </c>
      <c r="DC137" s="530" t="s">
        <v>2366</v>
      </c>
      <c r="DD137" s="225"/>
      <c r="DE137" s="524"/>
      <c r="DF137" s="524"/>
      <c r="DG137" s="531"/>
      <c r="DH137" s="532"/>
      <c r="DI137" s="64">
        <v>0</v>
      </c>
      <c r="DJ137" s="64">
        <v>80925</v>
      </c>
      <c r="DK137" s="64">
        <v>0</v>
      </c>
      <c r="DL137" s="534">
        <f t="shared" si="17"/>
        <v>26975</v>
      </c>
    </row>
    <row r="138" spans="1:116" ht="43.5" customHeight="1" x14ac:dyDescent="0.25">
      <c r="A138" s="356" t="s">
        <v>7</v>
      </c>
      <c r="B138" s="65" t="s">
        <v>96</v>
      </c>
      <c r="C138" s="65" t="s">
        <v>175</v>
      </c>
      <c r="D138" s="64" t="s">
        <v>2364</v>
      </c>
      <c r="E138" s="64" t="s">
        <v>177</v>
      </c>
      <c r="F138" s="64" t="s">
        <v>1015</v>
      </c>
      <c r="G138" s="18" t="s">
        <v>177</v>
      </c>
      <c r="H138" s="35" t="s">
        <v>860</v>
      </c>
      <c r="I138" s="28" t="s">
        <v>2287</v>
      </c>
      <c r="J138" s="498">
        <v>2.7092045911669351</v>
      </c>
      <c r="K138" s="498">
        <v>2.9998105998210001</v>
      </c>
      <c r="L138" s="499">
        <v>282.8</v>
      </c>
      <c r="M138" s="512">
        <v>0</v>
      </c>
      <c r="N138" s="513">
        <v>0</v>
      </c>
      <c r="O138" s="513">
        <v>0</v>
      </c>
      <c r="P138" s="513">
        <v>0</v>
      </c>
      <c r="Q138" s="513">
        <v>0</v>
      </c>
      <c r="R138" s="513">
        <v>0</v>
      </c>
      <c r="S138" s="513">
        <v>0</v>
      </c>
      <c r="T138" s="513">
        <v>0</v>
      </c>
      <c r="U138" s="513">
        <v>0</v>
      </c>
      <c r="V138" s="513">
        <v>0</v>
      </c>
      <c r="W138" s="513">
        <v>0</v>
      </c>
      <c r="X138" s="513">
        <v>0</v>
      </c>
      <c r="Y138" s="513">
        <v>0</v>
      </c>
      <c r="Z138" s="513">
        <v>0</v>
      </c>
      <c r="AA138" s="513">
        <v>0</v>
      </c>
      <c r="AB138" s="513">
        <v>0</v>
      </c>
      <c r="AC138" s="513">
        <v>0</v>
      </c>
      <c r="AD138" s="513">
        <v>0</v>
      </c>
      <c r="AE138" s="513">
        <v>0</v>
      </c>
      <c r="AF138" s="513">
        <v>0</v>
      </c>
      <c r="AG138" s="513">
        <v>0</v>
      </c>
      <c r="AH138" s="513">
        <f t="shared" si="9"/>
        <v>0</v>
      </c>
      <c r="AI138" s="513">
        <v>0</v>
      </c>
      <c r="AJ138" s="513">
        <v>0</v>
      </c>
      <c r="AK138" s="513">
        <f t="shared" si="10"/>
        <v>0</v>
      </c>
      <c r="AL138" s="513">
        <f t="shared" si="11"/>
        <v>0</v>
      </c>
      <c r="AM138" s="513">
        <v>0</v>
      </c>
      <c r="AN138" s="513">
        <v>0</v>
      </c>
      <c r="AO138" s="513">
        <v>0</v>
      </c>
      <c r="AP138" s="513">
        <v>0</v>
      </c>
      <c r="AQ138" s="513">
        <v>0</v>
      </c>
      <c r="AR138" s="513">
        <v>0</v>
      </c>
      <c r="AS138" s="513">
        <v>0</v>
      </c>
      <c r="AT138" s="513">
        <v>0</v>
      </c>
      <c r="AU138" s="513">
        <v>0</v>
      </c>
      <c r="AV138" s="513">
        <v>0</v>
      </c>
      <c r="AW138" s="513">
        <v>0</v>
      </c>
      <c r="AX138" s="513">
        <v>0</v>
      </c>
      <c r="AY138" s="513">
        <v>0</v>
      </c>
      <c r="AZ138" s="513">
        <v>0</v>
      </c>
      <c r="BA138" s="513">
        <v>0</v>
      </c>
      <c r="BB138" s="513">
        <v>0</v>
      </c>
      <c r="BC138" s="513">
        <v>0</v>
      </c>
      <c r="BD138" s="513">
        <v>0</v>
      </c>
      <c r="BE138" s="513">
        <v>0</v>
      </c>
      <c r="BF138" s="513">
        <v>0</v>
      </c>
      <c r="BG138" s="513">
        <v>0</v>
      </c>
      <c r="BH138" s="513">
        <v>0</v>
      </c>
      <c r="BI138" s="513">
        <v>0</v>
      </c>
      <c r="BJ138" s="513">
        <v>0</v>
      </c>
      <c r="BK138" s="241">
        <f t="shared" si="12"/>
        <v>0</v>
      </c>
      <c r="BL138" s="22">
        <f t="shared" si="13"/>
        <v>0</v>
      </c>
      <c r="BM138" s="519">
        <f t="shared" si="14"/>
        <v>0</v>
      </c>
      <c r="BN138" s="520">
        <v>0</v>
      </c>
      <c r="BO138" s="520">
        <v>0</v>
      </c>
      <c r="BP138" s="520">
        <v>0</v>
      </c>
      <c r="BQ138" s="520">
        <v>0</v>
      </c>
      <c r="BR138" s="520">
        <v>0</v>
      </c>
      <c r="BS138" s="520">
        <v>0</v>
      </c>
      <c r="BT138" s="520">
        <v>0</v>
      </c>
      <c r="BU138" s="520">
        <v>0</v>
      </c>
      <c r="BV138" s="520">
        <v>0</v>
      </c>
      <c r="BW138" s="520">
        <v>0</v>
      </c>
      <c r="BX138" s="520">
        <v>0</v>
      </c>
      <c r="BY138" s="520">
        <v>0</v>
      </c>
      <c r="BZ138" s="520">
        <v>0</v>
      </c>
      <c r="CA138" s="520">
        <v>0</v>
      </c>
      <c r="CB138" s="520">
        <v>0</v>
      </c>
      <c r="CC138" s="520">
        <v>0</v>
      </c>
      <c r="CD138" s="520">
        <v>0</v>
      </c>
      <c r="CE138" s="520">
        <v>0</v>
      </c>
      <c r="CF138" s="520">
        <v>0</v>
      </c>
      <c r="CG138" s="520">
        <v>0</v>
      </c>
      <c r="CH138" s="520">
        <v>0</v>
      </c>
      <c r="CI138" s="520">
        <v>0</v>
      </c>
      <c r="CJ138" s="520">
        <v>0</v>
      </c>
      <c r="CK138" s="520">
        <v>0</v>
      </c>
      <c r="CL138" s="520">
        <f t="shared" si="15"/>
        <v>0</v>
      </c>
      <c r="CM138" s="521">
        <f t="shared" si="16"/>
        <v>0</v>
      </c>
      <c r="CN138" s="522">
        <v>2312640.0000000005</v>
      </c>
      <c r="CO138" s="522">
        <v>2312640.0000000005</v>
      </c>
      <c r="CP138" s="522">
        <v>1927200.0000000002</v>
      </c>
      <c r="CQ138" s="243" t="s">
        <v>874</v>
      </c>
      <c r="CR138" s="103">
        <v>0.66</v>
      </c>
      <c r="CS138" s="523">
        <v>0.66</v>
      </c>
      <c r="CT138" s="104">
        <v>0.55000000000000004</v>
      </c>
      <c r="CU138" s="524"/>
      <c r="CV138" s="524"/>
      <c r="CW138" s="524"/>
      <c r="CX138" s="525"/>
      <c r="CY138" s="526">
        <v>154.14011598661449</v>
      </c>
      <c r="CZ138" s="527">
        <v>153.91926983691951</v>
      </c>
      <c r="DA138" s="528">
        <v>1.33477918370332</v>
      </c>
      <c r="DB138" s="529">
        <v>1.3337466104269389</v>
      </c>
      <c r="DC138" s="530" t="s">
        <v>2299</v>
      </c>
      <c r="DD138" s="225"/>
      <c r="DE138" s="524"/>
      <c r="DF138" s="524"/>
      <c r="DG138" s="531"/>
      <c r="DH138" s="532"/>
      <c r="DI138" s="64">
        <v>62006</v>
      </c>
      <c r="DJ138" s="64">
        <v>0</v>
      </c>
      <c r="DK138" s="64">
        <v>42562</v>
      </c>
      <c r="DL138" s="534">
        <f t="shared" si="17"/>
        <v>34856</v>
      </c>
    </row>
    <row r="139" spans="1:116" ht="43.5" customHeight="1" x14ac:dyDescent="0.25">
      <c r="A139" s="356" t="s">
        <v>7</v>
      </c>
      <c r="B139" s="65" t="s">
        <v>96</v>
      </c>
      <c r="C139" s="65" t="s">
        <v>175</v>
      </c>
      <c r="D139" s="64" t="s">
        <v>2283</v>
      </c>
      <c r="E139" s="64" t="s">
        <v>257</v>
      </c>
      <c r="F139" s="64" t="s">
        <v>258</v>
      </c>
      <c r="G139" s="18" t="s">
        <v>259</v>
      </c>
      <c r="H139" s="35" t="s">
        <v>860</v>
      </c>
      <c r="I139" s="28" t="s">
        <v>2330</v>
      </c>
      <c r="J139" s="498">
        <v>6.8589211979727542</v>
      </c>
      <c r="K139" s="498">
        <v>38.467802950290007</v>
      </c>
      <c r="L139" s="499">
        <v>1706.8</v>
      </c>
      <c r="M139" s="512">
        <v>0</v>
      </c>
      <c r="N139" s="513">
        <v>0</v>
      </c>
      <c r="O139" s="513">
        <v>0</v>
      </c>
      <c r="P139" s="513">
        <v>0</v>
      </c>
      <c r="Q139" s="513">
        <v>0</v>
      </c>
      <c r="R139" s="513">
        <v>0</v>
      </c>
      <c r="S139" s="513">
        <v>0</v>
      </c>
      <c r="T139" s="513">
        <v>0</v>
      </c>
      <c r="U139" s="513">
        <v>0</v>
      </c>
      <c r="V139" s="513">
        <v>0</v>
      </c>
      <c r="W139" s="513">
        <v>0</v>
      </c>
      <c r="X139" s="513">
        <v>0</v>
      </c>
      <c r="Y139" s="513">
        <v>0</v>
      </c>
      <c r="Z139" s="513">
        <v>0</v>
      </c>
      <c r="AA139" s="513">
        <v>0</v>
      </c>
      <c r="AB139" s="513">
        <v>0</v>
      </c>
      <c r="AC139" s="513">
        <v>61</v>
      </c>
      <c r="AD139" s="513">
        <v>61</v>
      </c>
      <c r="AE139" s="513">
        <v>0</v>
      </c>
      <c r="AF139" s="513">
        <v>0</v>
      </c>
      <c r="AG139" s="513">
        <v>2</v>
      </c>
      <c r="AH139" s="513">
        <f t="shared" ref="AH139:AH202" si="18">AG139</f>
        <v>2</v>
      </c>
      <c r="AI139" s="513">
        <v>0</v>
      </c>
      <c r="AJ139" s="513">
        <v>0</v>
      </c>
      <c r="AK139" s="513">
        <f t="shared" ref="AK139:AK202" si="19">SUM(M139,O139,Q139,S139,U139,W139,Y139,AA139,AC139,AE139,AG139,AI139)</f>
        <v>63</v>
      </c>
      <c r="AL139" s="513">
        <f t="shared" ref="AL139:AL202" si="20">SUM(N139,P139,R139,T139,V139,X139,Z139,AB139,AD139,AF139,AH139,AJ139,)</f>
        <v>63</v>
      </c>
      <c r="AM139" s="513">
        <v>0</v>
      </c>
      <c r="AN139" s="513">
        <v>0</v>
      </c>
      <c r="AO139" s="513">
        <v>0</v>
      </c>
      <c r="AP139" s="513">
        <v>0</v>
      </c>
      <c r="AQ139" s="513">
        <v>0</v>
      </c>
      <c r="AR139" s="513">
        <v>0</v>
      </c>
      <c r="AS139" s="513">
        <v>0</v>
      </c>
      <c r="AT139" s="513">
        <v>0</v>
      </c>
      <c r="AU139" s="513">
        <v>0</v>
      </c>
      <c r="AV139" s="513">
        <v>0</v>
      </c>
      <c r="AW139" s="513">
        <v>0</v>
      </c>
      <c r="AX139" s="513">
        <v>0</v>
      </c>
      <c r="AY139" s="513">
        <v>0</v>
      </c>
      <c r="AZ139" s="513">
        <v>0</v>
      </c>
      <c r="BA139" s="513">
        <v>0</v>
      </c>
      <c r="BB139" s="513">
        <v>0</v>
      </c>
      <c r="BC139" s="513">
        <v>5524.18</v>
      </c>
      <c r="BD139" s="513">
        <v>5524.18</v>
      </c>
      <c r="BE139" s="513">
        <v>0</v>
      </c>
      <c r="BF139" s="513">
        <v>0</v>
      </c>
      <c r="BG139" s="513">
        <v>9</v>
      </c>
      <c r="BH139" s="513">
        <v>9</v>
      </c>
      <c r="BI139" s="513">
        <v>0</v>
      </c>
      <c r="BJ139" s="513">
        <v>0</v>
      </c>
      <c r="BK139" s="241">
        <f t="shared" ref="BK139:BK202" si="21">SUM(AM139,AO139,AQ139,AS139,AU139,AW139,AY139,BA139,BC139,BE139,BG139,BI139,)</f>
        <v>5533.18</v>
      </c>
      <c r="BL139" s="22">
        <f t="shared" ref="BL139:BL202" si="22">SUM(AN139,AP139,AR139,AT139,AV139,AX139,AZ139,BB139,BD139,BF139,BH139,BJ139)</f>
        <v>5533.18</v>
      </c>
      <c r="BM139" s="519">
        <f t="shared" ref="BM139:BM202" si="23">IF(CT139=0,0,BK139/1000/CT139)</f>
        <v>0.94262010221465087</v>
      </c>
      <c r="BN139" s="520">
        <v>0</v>
      </c>
      <c r="BO139" s="520">
        <v>0</v>
      </c>
      <c r="BP139" s="520">
        <v>0</v>
      </c>
      <c r="BQ139" s="520">
        <v>0</v>
      </c>
      <c r="BR139" s="520">
        <v>0</v>
      </c>
      <c r="BS139" s="520">
        <v>0</v>
      </c>
      <c r="BT139" s="520">
        <v>0</v>
      </c>
      <c r="BU139" s="520">
        <v>0</v>
      </c>
      <c r="BV139" s="520">
        <v>0</v>
      </c>
      <c r="BW139" s="520">
        <v>0</v>
      </c>
      <c r="BX139" s="520">
        <v>0</v>
      </c>
      <c r="BY139" s="520">
        <v>0</v>
      </c>
      <c r="BZ139" s="520">
        <v>0</v>
      </c>
      <c r="CA139" s="520">
        <v>0</v>
      </c>
      <c r="CB139" s="520">
        <v>0</v>
      </c>
      <c r="CC139" s="520">
        <v>0</v>
      </c>
      <c r="CD139" s="520">
        <v>6484503.4512000009</v>
      </c>
      <c r="CE139" s="520">
        <v>6484503.4512000009</v>
      </c>
      <c r="CF139" s="520">
        <v>0</v>
      </c>
      <c r="CG139" s="520">
        <v>0</v>
      </c>
      <c r="CH139" s="520">
        <v>29486.16</v>
      </c>
      <c r="CI139" s="520">
        <v>29486.16</v>
      </c>
      <c r="CJ139" s="520">
        <v>0</v>
      </c>
      <c r="CK139" s="520">
        <v>0</v>
      </c>
      <c r="CL139" s="520">
        <f t="shared" ref="CL139:CL202" si="24">SUM(BN139,BP139,BR139,BT139,BV139,BX139,BZ139,CB139,CD139,CF139,CH139,CJ139)</f>
        <v>6513989.6112000011</v>
      </c>
      <c r="CM139" s="521">
        <f t="shared" ref="CM139:CM202" si="25">SUM(BO139,BQ139,BS139,BU139,BW139,BY139,CA139,CC139,CE139,CG139,CI139,CK139)</f>
        <v>6513989.6112000011</v>
      </c>
      <c r="CN139" s="522">
        <v>11878560.000000002</v>
      </c>
      <c r="CO139" s="522">
        <v>11878560.000000002</v>
      </c>
      <c r="CP139" s="522">
        <v>20568480.000000004</v>
      </c>
      <c r="CQ139" s="243" t="s">
        <v>874</v>
      </c>
      <c r="CR139" s="103">
        <v>3.39</v>
      </c>
      <c r="CS139" s="523">
        <v>3.39</v>
      </c>
      <c r="CT139" s="104">
        <v>5.87</v>
      </c>
      <c r="CU139" s="524"/>
      <c r="CV139" s="524"/>
      <c r="CW139" s="524"/>
      <c r="CX139" s="525"/>
      <c r="CY139" s="526">
        <v>96.563071613014415</v>
      </c>
      <c r="CZ139" s="527">
        <v>76.091057719084034</v>
      </c>
      <c r="DA139" s="528">
        <v>0.80536633038413663</v>
      </c>
      <c r="DB139" s="529">
        <v>0.75721126723733867</v>
      </c>
      <c r="DC139" s="530" t="s">
        <v>2336</v>
      </c>
      <c r="DD139" s="225"/>
      <c r="DE139" s="524"/>
      <c r="DF139" s="524"/>
      <c r="DG139" s="531"/>
      <c r="DH139" s="532"/>
      <c r="DI139" s="64">
        <v>0</v>
      </c>
      <c r="DJ139" s="64">
        <v>60162</v>
      </c>
      <c r="DK139" s="64">
        <v>93179</v>
      </c>
      <c r="DL139" s="534">
        <f t="shared" ref="DL139:DL202" si="26">AVERAGE(DI139,DJ139,DK139)</f>
        <v>51113.666666666664</v>
      </c>
    </row>
    <row r="140" spans="1:116" ht="43.5" customHeight="1" x14ac:dyDescent="0.25">
      <c r="A140" s="356" t="s">
        <v>7</v>
      </c>
      <c r="B140" s="65" t="s">
        <v>96</v>
      </c>
      <c r="C140" s="65" t="s">
        <v>175</v>
      </c>
      <c r="D140" s="64" t="s">
        <v>2283</v>
      </c>
      <c r="E140" s="64" t="s">
        <v>257</v>
      </c>
      <c r="F140" s="64" t="s">
        <v>260</v>
      </c>
      <c r="G140" s="18" t="s">
        <v>2367</v>
      </c>
      <c r="H140" s="35" t="s">
        <v>860</v>
      </c>
      <c r="I140" s="28" t="s">
        <v>2330</v>
      </c>
      <c r="J140" s="498">
        <v>10.882821634116768</v>
      </c>
      <c r="K140" s="498">
        <v>119.20662853992901</v>
      </c>
      <c r="L140" s="499">
        <v>4033.2</v>
      </c>
      <c r="M140" s="512">
        <v>0</v>
      </c>
      <c r="N140" s="513">
        <v>0</v>
      </c>
      <c r="O140" s="513">
        <v>0</v>
      </c>
      <c r="P140" s="513">
        <v>0</v>
      </c>
      <c r="Q140" s="513">
        <v>0</v>
      </c>
      <c r="R140" s="513">
        <v>0</v>
      </c>
      <c r="S140" s="513">
        <v>0</v>
      </c>
      <c r="T140" s="513">
        <v>0</v>
      </c>
      <c r="U140" s="513">
        <v>0</v>
      </c>
      <c r="V140" s="513">
        <v>0</v>
      </c>
      <c r="W140" s="513">
        <v>0</v>
      </c>
      <c r="X140" s="513">
        <v>0</v>
      </c>
      <c r="Y140" s="513">
        <v>0</v>
      </c>
      <c r="Z140" s="513">
        <v>0</v>
      </c>
      <c r="AA140" s="513">
        <v>0</v>
      </c>
      <c r="AB140" s="513">
        <v>0</v>
      </c>
      <c r="AC140" s="513">
        <v>180</v>
      </c>
      <c r="AD140" s="513">
        <v>180</v>
      </c>
      <c r="AE140" s="513">
        <v>0</v>
      </c>
      <c r="AF140" s="513">
        <v>0</v>
      </c>
      <c r="AG140" s="513">
        <v>1</v>
      </c>
      <c r="AH140" s="513">
        <f t="shared" si="18"/>
        <v>1</v>
      </c>
      <c r="AI140" s="513">
        <v>0</v>
      </c>
      <c r="AJ140" s="513">
        <v>0</v>
      </c>
      <c r="AK140" s="513">
        <f t="shared" si="19"/>
        <v>181</v>
      </c>
      <c r="AL140" s="513">
        <f t="shared" si="20"/>
        <v>181</v>
      </c>
      <c r="AM140" s="513">
        <v>0</v>
      </c>
      <c r="AN140" s="513">
        <v>0</v>
      </c>
      <c r="AO140" s="513">
        <v>0</v>
      </c>
      <c r="AP140" s="513">
        <v>0</v>
      </c>
      <c r="AQ140" s="513">
        <v>0</v>
      </c>
      <c r="AR140" s="513">
        <v>0</v>
      </c>
      <c r="AS140" s="513">
        <v>0</v>
      </c>
      <c r="AT140" s="513">
        <v>0</v>
      </c>
      <c r="AU140" s="513">
        <v>0</v>
      </c>
      <c r="AV140" s="513">
        <v>0</v>
      </c>
      <c r="AW140" s="513">
        <v>0</v>
      </c>
      <c r="AX140" s="513">
        <v>0</v>
      </c>
      <c r="AY140" s="513">
        <v>0</v>
      </c>
      <c r="AZ140" s="513">
        <v>0</v>
      </c>
      <c r="BA140" s="513">
        <v>0</v>
      </c>
      <c r="BB140" s="513">
        <v>0</v>
      </c>
      <c r="BC140" s="513">
        <v>8127.16</v>
      </c>
      <c r="BD140" s="513">
        <v>8127.16</v>
      </c>
      <c r="BE140" s="513">
        <v>0</v>
      </c>
      <c r="BF140" s="513">
        <v>0</v>
      </c>
      <c r="BG140" s="513">
        <v>10</v>
      </c>
      <c r="BH140" s="513">
        <v>10</v>
      </c>
      <c r="BI140" s="513">
        <v>0</v>
      </c>
      <c r="BJ140" s="513">
        <v>0</v>
      </c>
      <c r="BK140" s="241">
        <f t="shared" si="21"/>
        <v>8137.16</v>
      </c>
      <c r="BL140" s="22">
        <f t="shared" si="22"/>
        <v>8137.16</v>
      </c>
      <c r="BM140" s="519">
        <f t="shared" si="23"/>
        <v>0.82947604485219162</v>
      </c>
      <c r="BN140" s="520">
        <v>0</v>
      </c>
      <c r="BO140" s="520">
        <v>0</v>
      </c>
      <c r="BP140" s="520">
        <v>0</v>
      </c>
      <c r="BQ140" s="520">
        <v>0</v>
      </c>
      <c r="BR140" s="520">
        <v>0</v>
      </c>
      <c r="BS140" s="520">
        <v>0</v>
      </c>
      <c r="BT140" s="520">
        <v>0</v>
      </c>
      <c r="BU140" s="520">
        <v>0</v>
      </c>
      <c r="BV140" s="520">
        <v>0</v>
      </c>
      <c r="BW140" s="520">
        <v>0</v>
      </c>
      <c r="BX140" s="520">
        <v>0</v>
      </c>
      <c r="BY140" s="520">
        <v>0</v>
      </c>
      <c r="BZ140" s="520">
        <v>0</v>
      </c>
      <c r="CA140" s="520">
        <v>0</v>
      </c>
      <c r="CB140" s="520">
        <v>0</v>
      </c>
      <c r="CC140" s="520">
        <v>0</v>
      </c>
      <c r="CD140" s="520">
        <v>9539985.4944000002</v>
      </c>
      <c r="CE140" s="520">
        <v>9539985.4944000002</v>
      </c>
      <c r="CF140" s="520">
        <v>0</v>
      </c>
      <c r="CG140" s="520">
        <v>0</v>
      </c>
      <c r="CH140" s="520">
        <v>32762.400000000001</v>
      </c>
      <c r="CI140" s="520">
        <v>32762.400000000001</v>
      </c>
      <c r="CJ140" s="520">
        <v>0</v>
      </c>
      <c r="CK140" s="520">
        <v>0</v>
      </c>
      <c r="CL140" s="520">
        <f t="shared" si="24"/>
        <v>9572747.8944000006</v>
      </c>
      <c r="CM140" s="521">
        <f t="shared" si="25"/>
        <v>9572747.8944000006</v>
      </c>
      <c r="CN140" s="522">
        <v>29819040</v>
      </c>
      <c r="CO140" s="522">
        <v>29819040</v>
      </c>
      <c r="CP140" s="522">
        <v>34374240.000000007</v>
      </c>
      <c r="CQ140" s="243" t="s">
        <v>874</v>
      </c>
      <c r="CR140" s="103">
        <v>8.51</v>
      </c>
      <c r="CS140" s="523">
        <v>8.51</v>
      </c>
      <c r="CT140" s="104">
        <v>9.81</v>
      </c>
      <c r="CU140" s="524"/>
      <c r="CV140" s="524"/>
      <c r="CW140" s="524"/>
      <c r="CX140" s="525"/>
      <c r="CY140" s="526">
        <v>218.31729130581394</v>
      </c>
      <c r="CZ140" s="527">
        <v>157.57627969487109</v>
      </c>
      <c r="DA140" s="528">
        <v>1.4844013206354656</v>
      </c>
      <c r="DB140" s="529">
        <v>1.4021727959724657</v>
      </c>
      <c r="DC140" s="530" t="s">
        <v>2323</v>
      </c>
      <c r="DD140" s="225"/>
      <c r="DE140" s="524"/>
      <c r="DF140" s="524"/>
      <c r="DG140" s="531"/>
      <c r="DH140" s="532"/>
      <c r="DI140" s="64">
        <v>94490</v>
      </c>
      <c r="DJ140" s="64">
        <v>101610</v>
      </c>
      <c r="DK140" s="64">
        <v>1081726</v>
      </c>
      <c r="DL140" s="534">
        <f t="shared" si="26"/>
        <v>425942</v>
      </c>
    </row>
    <row r="141" spans="1:116" ht="43.5" customHeight="1" x14ac:dyDescent="0.25">
      <c r="A141" s="356" t="s">
        <v>7</v>
      </c>
      <c r="B141" s="65" t="s">
        <v>96</v>
      </c>
      <c r="C141" s="65" t="s">
        <v>175</v>
      </c>
      <c r="D141" s="64" t="s">
        <v>262</v>
      </c>
      <c r="E141" s="64" t="s">
        <v>263</v>
      </c>
      <c r="F141" s="64" t="s">
        <v>1016</v>
      </c>
      <c r="G141" s="18" t="s">
        <v>1017</v>
      </c>
      <c r="H141" s="35" t="s">
        <v>860</v>
      </c>
      <c r="I141" s="28" t="s">
        <v>2322</v>
      </c>
      <c r="J141" s="498">
        <v>11.797344460513136</v>
      </c>
      <c r="K141" s="498">
        <v>90.438067993707008</v>
      </c>
      <c r="L141" s="499">
        <v>4713.8</v>
      </c>
      <c r="M141" s="512">
        <v>0</v>
      </c>
      <c r="N141" s="513">
        <v>0</v>
      </c>
      <c r="O141" s="513">
        <v>0</v>
      </c>
      <c r="P141" s="513">
        <v>0</v>
      </c>
      <c r="Q141" s="513">
        <v>0</v>
      </c>
      <c r="R141" s="513">
        <v>0</v>
      </c>
      <c r="S141" s="513">
        <v>0</v>
      </c>
      <c r="T141" s="513">
        <v>0</v>
      </c>
      <c r="U141" s="513">
        <v>0</v>
      </c>
      <c r="V141" s="513">
        <v>0</v>
      </c>
      <c r="W141" s="513">
        <v>0</v>
      </c>
      <c r="X141" s="513">
        <v>0</v>
      </c>
      <c r="Y141" s="513">
        <v>0</v>
      </c>
      <c r="Z141" s="513">
        <v>0</v>
      </c>
      <c r="AA141" s="513">
        <v>0</v>
      </c>
      <c r="AB141" s="513">
        <v>0</v>
      </c>
      <c r="AC141" s="513">
        <v>153</v>
      </c>
      <c r="AD141" s="513">
        <v>153</v>
      </c>
      <c r="AE141" s="513">
        <v>0</v>
      </c>
      <c r="AF141" s="513">
        <v>0</v>
      </c>
      <c r="AG141" s="513">
        <v>0</v>
      </c>
      <c r="AH141" s="513">
        <f t="shared" si="18"/>
        <v>0</v>
      </c>
      <c r="AI141" s="513">
        <v>0</v>
      </c>
      <c r="AJ141" s="513">
        <v>0</v>
      </c>
      <c r="AK141" s="513">
        <f t="shared" si="19"/>
        <v>153</v>
      </c>
      <c r="AL141" s="513">
        <f t="shared" si="20"/>
        <v>153</v>
      </c>
      <c r="AM141" s="513">
        <v>0</v>
      </c>
      <c r="AN141" s="513">
        <v>0</v>
      </c>
      <c r="AO141" s="513">
        <v>0</v>
      </c>
      <c r="AP141" s="513">
        <v>0</v>
      </c>
      <c r="AQ141" s="513">
        <v>0</v>
      </c>
      <c r="AR141" s="513">
        <v>0</v>
      </c>
      <c r="AS141" s="513">
        <v>0</v>
      </c>
      <c r="AT141" s="513">
        <v>0</v>
      </c>
      <c r="AU141" s="513">
        <v>0</v>
      </c>
      <c r="AV141" s="513">
        <v>0</v>
      </c>
      <c r="AW141" s="513">
        <v>0</v>
      </c>
      <c r="AX141" s="513">
        <v>0</v>
      </c>
      <c r="AY141" s="513">
        <v>0</v>
      </c>
      <c r="AZ141" s="513">
        <v>0</v>
      </c>
      <c r="BA141" s="513">
        <v>0</v>
      </c>
      <c r="BB141" s="513">
        <v>0</v>
      </c>
      <c r="BC141" s="513">
        <v>12572.465</v>
      </c>
      <c r="BD141" s="513">
        <v>12572.465</v>
      </c>
      <c r="BE141" s="513">
        <v>0</v>
      </c>
      <c r="BF141" s="513">
        <v>0</v>
      </c>
      <c r="BG141" s="513">
        <v>0</v>
      </c>
      <c r="BH141" s="513">
        <v>0</v>
      </c>
      <c r="BI141" s="513">
        <v>0</v>
      </c>
      <c r="BJ141" s="513">
        <v>0</v>
      </c>
      <c r="BK141" s="241">
        <f t="shared" si="21"/>
        <v>12572.465</v>
      </c>
      <c r="BL141" s="22">
        <f t="shared" si="22"/>
        <v>12572.465</v>
      </c>
      <c r="BM141" s="519">
        <f t="shared" si="23"/>
        <v>1.2622956827309235</v>
      </c>
      <c r="BN141" s="520">
        <v>0</v>
      </c>
      <c r="BO141" s="520">
        <v>0</v>
      </c>
      <c r="BP141" s="520">
        <v>0</v>
      </c>
      <c r="BQ141" s="520">
        <v>0</v>
      </c>
      <c r="BR141" s="520">
        <v>0</v>
      </c>
      <c r="BS141" s="520">
        <v>0</v>
      </c>
      <c r="BT141" s="520">
        <v>0</v>
      </c>
      <c r="BU141" s="520">
        <v>0</v>
      </c>
      <c r="BV141" s="520">
        <v>0</v>
      </c>
      <c r="BW141" s="520">
        <v>0</v>
      </c>
      <c r="BX141" s="520">
        <v>0</v>
      </c>
      <c r="BY141" s="520">
        <v>0</v>
      </c>
      <c r="BZ141" s="520">
        <v>0</v>
      </c>
      <c r="CA141" s="520">
        <v>0</v>
      </c>
      <c r="CB141" s="520">
        <v>0</v>
      </c>
      <c r="CC141" s="520">
        <v>0</v>
      </c>
      <c r="CD141" s="520">
        <v>14758062.315600002</v>
      </c>
      <c r="CE141" s="520">
        <v>14758062.315600002</v>
      </c>
      <c r="CF141" s="520">
        <v>0</v>
      </c>
      <c r="CG141" s="520">
        <v>0</v>
      </c>
      <c r="CH141" s="520">
        <v>0</v>
      </c>
      <c r="CI141" s="520">
        <v>0</v>
      </c>
      <c r="CJ141" s="520">
        <v>0</v>
      </c>
      <c r="CK141" s="520">
        <v>0</v>
      </c>
      <c r="CL141" s="520">
        <f t="shared" si="24"/>
        <v>14758062.315600002</v>
      </c>
      <c r="CM141" s="521">
        <f t="shared" si="25"/>
        <v>14758062.315600002</v>
      </c>
      <c r="CN141" s="522">
        <v>33358080</v>
      </c>
      <c r="CO141" s="522">
        <v>33358080</v>
      </c>
      <c r="CP141" s="522">
        <v>34899840.000000007</v>
      </c>
      <c r="CQ141" s="243" t="s">
        <v>874</v>
      </c>
      <c r="CR141" s="103">
        <v>9.52</v>
      </c>
      <c r="CS141" s="523">
        <v>9.52</v>
      </c>
      <c r="CT141" s="104">
        <v>9.9600000000000009</v>
      </c>
      <c r="CU141" s="524"/>
      <c r="CV141" s="524"/>
      <c r="CW141" s="524"/>
      <c r="CX141" s="525"/>
      <c r="CY141" s="526">
        <v>373.05672468477559</v>
      </c>
      <c r="CZ141" s="527">
        <v>141.68543944140256</v>
      </c>
      <c r="DA141" s="528">
        <v>1.5843067212164532</v>
      </c>
      <c r="DB141" s="529">
        <v>1.2489739730482532</v>
      </c>
      <c r="DC141" s="530" t="s">
        <v>2339</v>
      </c>
      <c r="DD141" s="225"/>
      <c r="DE141" s="524"/>
      <c r="DF141" s="524"/>
      <c r="DG141" s="531"/>
      <c r="DH141" s="532"/>
      <c r="DI141" s="64">
        <v>31479</v>
      </c>
      <c r="DJ141" s="64">
        <v>320936</v>
      </c>
      <c r="DK141" s="64">
        <v>536620</v>
      </c>
      <c r="DL141" s="534">
        <f t="shared" si="26"/>
        <v>296345</v>
      </c>
    </row>
    <row r="142" spans="1:116" ht="43.5" customHeight="1" x14ac:dyDescent="0.25">
      <c r="A142" s="356" t="s">
        <v>7</v>
      </c>
      <c r="B142" s="65" t="s">
        <v>96</v>
      </c>
      <c r="C142" s="65" t="s">
        <v>175</v>
      </c>
      <c r="D142" s="64" t="s">
        <v>262</v>
      </c>
      <c r="E142" s="64" t="s">
        <v>263</v>
      </c>
      <c r="F142" s="64" t="s">
        <v>1018</v>
      </c>
      <c r="G142" s="18" t="s">
        <v>2368</v>
      </c>
      <c r="H142" s="35" t="s">
        <v>860</v>
      </c>
      <c r="I142" s="28" t="s">
        <v>2322</v>
      </c>
      <c r="J142" s="498">
        <v>11.797344460513136</v>
      </c>
      <c r="K142" s="498">
        <v>33.157575688607999</v>
      </c>
      <c r="L142" s="499">
        <v>1251.5999999999999</v>
      </c>
      <c r="M142" s="512">
        <v>0</v>
      </c>
      <c r="N142" s="513">
        <v>0</v>
      </c>
      <c r="O142" s="513">
        <v>0</v>
      </c>
      <c r="P142" s="513">
        <v>0</v>
      </c>
      <c r="Q142" s="513">
        <v>0</v>
      </c>
      <c r="R142" s="513">
        <v>0</v>
      </c>
      <c r="S142" s="513">
        <v>0</v>
      </c>
      <c r="T142" s="513">
        <v>0</v>
      </c>
      <c r="U142" s="513">
        <v>0</v>
      </c>
      <c r="V142" s="513">
        <v>0</v>
      </c>
      <c r="W142" s="513">
        <v>0</v>
      </c>
      <c r="X142" s="513">
        <v>0</v>
      </c>
      <c r="Y142" s="513">
        <v>0</v>
      </c>
      <c r="Z142" s="513">
        <v>0</v>
      </c>
      <c r="AA142" s="513">
        <v>0</v>
      </c>
      <c r="AB142" s="513">
        <v>0</v>
      </c>
      <c r="AC142" s="513">
        <v>41</v>
      </c>
      <c r="AD142" s="513">
        <v>41</v>
      </c>
      <c r="AE142" s="513">
        <v>0</v>
      </c>
      <c r="AF142" s="513">
        <v>0</v>
      </c>
      <c r="AG142" s="513">
        <v>0</v>
      </c>
      <c r="AH142" s="513">
        <f t="shared" si="18"/>
        <v>0</v>
      </c>
      <c r="AI142" s="513">
        <v>0</v>
      </c>
      <c r="AJ142" s="513">
        <v>0</v>
      </c>
      <c r="AK142" s="513">
        <f t="shared" si="19"/>
        <v>41</v>
      </c>
      <c r="AL142" s="513">
        <f t="shared" si="20"/>
        <v>41</v>
      </c>
      <c r="AM142" s="513">
        <v>0</v>
      </c>
      <c r="AN142" s="513">
        <v>0</v>
      </c>
      <c r="AO142" s="513">
        <v>0</v>
      </c>
      <c r="AP142" s="513">
        <v>0</v>
      </c>
      <c r="AQ142" s="513">
        <v>0</v>
      </c>
      <c r="AR142" s="513">
        <v>0</v>
      </c>
      <c r="AS142" s="513">
        <v>0</v>
      </c>
      <c r="AT142" s="513">
        <v>0</v>
      </c>
      <c r="AU142" s="513">
        <v>0</v>
      </c>
      <c r="AV142" s="513">
        <v>0</v>
      </c>
      <c r="AW142" s="513">
        <v>0</v>
      </c>
      <c r="AX142" s="513">
        <v>0</v>
      </c>
      <c r="AY142" s="513">
        <v>0</v>
      </c>
      <c r="AZ142" s="513">
        <v>0</v>
      </c>
      <c r="BA142" s="513">
        <v>0</v>
      </c>
      <c r="BB142" s="513">
        <v>0</v>
      </c>
      <c r="BC142" s="513">
        <v>9503.6</v>
      </c>
      <c r="BD142" s="513">
        <v>9503.6</v>
      </c>
      <c r="BE142" s="513">
        <v>0</v>
      </c>
      <c r="BF142" s="513">
        <v>0</v>
      </c>
      <c r="BG142" s="513">
        <v>0</v>
      </c>
      <c r="BH142" s="513">
        <v>0</v>
      </c>
      <c r="BI142" s="513">
        <v>0</v>
      </c>
      <c r="BJ142" s="513">
        <v>0</v>
      </c>
      <c r="BK142" s="241">
        <f t="shared" si="21"/>
        <v>9503.6</v>
      </c>
      <c r="BL142" s="22">
        <f t="shared" si="22"/>
        <v>9503.6</v>
      </c>
      <c r="BM142" s="519">
        <f t="shared" si="23"/>
        <v>1.3635007173601148</v>
      </c>
      <c r="BN142" s="520">
        <v>0</v>
      </c>
      <c r="BO142" s="520">
        <v>0</v>
      </c>
      <c r="BP142" s="520">
        <v>0</v>
      </c>
      <c r="BQ142" s="520">
        <v>0</v>
      </c>
      <c r="BR142" s="520">
        <v>0</v>
      </c>
      <c r="BS142" s="520">
        <v>0</v>
      </c>
      <c r="BT142" s="520">
        <v>0</v>
      </c>
      <c r="BU142" s="520">
        <v>0</v>
      </c>
      <c r="BV142" s="520">
        <v>0</v>
      </c>
      <c r="BW142" s="520">
        <v>0</v>
      </c>
      <c r="BX142" s="520">
        <v>0</v>
      </c>
      <c r="BY142" s="520">
        <v>0</v>
      </c>
      <c r="BZ142" s="520">
        <v>0</v>
      </c>
      <c r="CA142" s="520">
        <v>0</v>
      </c>
      <c r="CB142" s="520">
        <v>0</v>
      </c>
      <c r="CC142" s="520">
        <v>0</v>
      </c>
      <c r="CD142" s="520">
        <v>11155705.824000001</v>
      </c>
      <c r="CE142" s="520">
        <v>11155705.824000001</v>
      </c>
      <c r="CF142" s="520">
        <v>0</v>
      </c>
      <c r="CG142" s="520">
        <v>0</v>
      </c>
      <c r="CH142" s="520">
        <v>0</v>
      </c>
      <c r="CI142" s="520">
        <v>0</v>
      </c>
      <c r="CJ142" s="520">
        <v>0</v>
      </c>
      <c r="CK142" s="520">
        <v>0</v>
      </c>
      <c r="CL142" s="520">
        <f t="shared" si="24"/>
        <v>11155705.824000001</v>
      </c>
      <c r="CM142" s="521">
        <f t="shared" si="25"/>
        <v>11155705.824000001</v>
      </c>
      <c r="CN142" s="522">
        <v>22565760.000000007</v>
      </c>
      <c r="CO142" s="522">
        <v>22565760.000000007</v>
      </c>
      <c r="CP142" s="522">
        <v>24422880</v>
      </c>
      <c r="CQ142" s="243" t="s">
        <v>874</v>
      </c>
      <c r="CR142" s="103">
        <v>6.44</v>
      </c>
      <c r="CS142" s="523">
        <v>6.44</v>
      </c>
      <c r="CT142" s="104">
        <v>6.97</v>
      </c>
      <c r="CU142" s="524"/>
      <c r="CV142" s="524"/>
      <c r="CW142" s="524"/>
      <c r="CX142" s="525"/>
      <c r="CY142" s="526">
        <v>335.42447914534375</v>
      </c>
      <c r="CZ142" s="527">
        <v>196.51560056383335</v>
      </c>
      <c r="DA142" s="528">
        <v>0.91092885675538449</v>
      </c>
      <c r="DB142" s="529">
        <v>0.81674806742540873</v>
      </c>
      <c r="DC142" s="530" t="s">
        <v>2323</v>
      </c>
      <c r="DD142" s="225"/>
      <c r="DE142" s="524"/>
      <c r="DF142" s="524"/>
      <c r="DG142" s="531"/>
      <c r="DH142" s="532"/>
      <c r="DI142" s="64">
        <v>0</v>
      </c>
      <c r="DJ142" s="64">
        <v>0</v>
      </c>
      <c r="DK142" s="64">
        <v>124017</v>
      </c>
      <c r="DL142" s="534">
        <f t="shared" si="26"/>
        <v>41339</v>
      </c>
    </row>
    <row r="143" spans="1:116" ht="43.5" customHeight="1" x14ac:dyDescent="0.25">
      <c r="A143" s="356" t="s">
        <v>7</v>
      </c>
      <c r="B143" s="65" t="s">
        <v>96</v>
      </c>
      <c r="C143" s="65" t="s">
        <v>175</v>
      </c>
      <c r="D143" s="64" t="s">
        <v>2369</v>
      </c>
      <c r="E143" s="64" t="s">
        <v>266</v>
      </c>
      <c r="F143" s="64" t="s">
        <v>267</v>
      </c>
      <c r="G143" s="18" t="s">
        <v>268</v>
      </c>
      <c r="H143" s="35" t="s">
        <v>866</v>
      </c>
      <c r="I143" s="28" t="s">
        <v>2322</v>
      </c>
      <c r="J143" s="498">
        <v>12.668219606558768</v>
      </c>
      <c r="K143" s="498">
        <v>99.494696762748006</v>
      </c>
      <c r="L143" s="499">
        <v>3472.6</v>
      </c>
      <c r="M143" s="512">
        <v>2</v>
      </c>
      <c r="N143" s="513">
        <v>2</v>
      </c>
      <c r="O143" s="513">
        <v>0</v>
      </c>
      <c r="P143" s="513">
        <v>0</v>
      </c>
      <c r="Q143" s="513">
        <v>0</v>
      </c>
      <c r="R143" s="513">
        <v>0</v>
      </c>
      <c r="S143" s="513">
        <v>0</v>
      </c>
      <c r="T143" s="513">
        <v>0</v>
      </c>
      <c r="U143" s="513">
        <v>0</v>
      </c>
      <c r="V143" s="513">
        <v>0</v>
      </c>
      <c r="W143" s="513">
        <v>0</v>
      </c>
      <c r="X143" s="513">
        <v>0</v>
      </c>
      <c r="Y143" s="513">
        <v>0</v>
      </c>
      <c r="Z143" s="513">
        <v>0</v>
      </c>
      <c r="AA143" s="513">
        <v>0</v>
      </c>
      <c r="AB143" s="513">
        <v>0</v>
      </c>
      <c r="AC143" s="513">
        <v>333</v>
      </c>
      <c r="AD143" s="513">
        <v>333</v>
      </c>
      <c r="AE143" s="513">
        <v>0</v>
      </c>
      <c r="AF143" s="513">
        <v>0</v>
      </c>
      <c r="AG143" s="513">
        <v>0</v>
      </c>
      <c r="AH143" s="513">
        <f t="shared" si="18"/>
        <v>0</v>
      </c>
      <c r="AI143" s="513">
        <v>0</v>
      </c>
      <c r="AJ143" s="513">
        <v>0</v>
      </c>
      <c r="AK143" s="513">
        <f t="shared" si="19"/>
        <v>335</v>
      </c>
      <c r="AL143" s="513">
        <f t="shared" si="20"/>
        <v>335</v>
      </c>
      <c r="AM143" s="513">
        <v>0</v>
      </c>
      <c r="AN143" s="513">
        <v>0</v>
      </c>
      <c r="AO143" s="513">
        <v>0</v>
      </c>
      <c r="AP143" s="513">
        <v>0</v>
      </c>
      <c r="AQ143" s="513">
        <v>0</v>
      </c>
      <c r="AR143" s="513">
        <v>0</v>
      </c>
      <c r="AS143" s="513">
        <v>0</v>
      </c>
      <c r="AT143" s="513">
        <v>0</v>
      </c>
      <c r="AU143" s="513">
        <v>0</v>
      </c>
      <c r="AV143" s="513">
        <v>0</v>
      </c>
      <c r="AW143" s="513">
        <v>0</v>
      </c>
      <c r="AX143" s="513">
        <v>0</v>
      </c>
      <c r="AY143" s="513">
        <v>0</v>
      </c>
      <c r="AZ143" s="513">
        <v>0</v>
      </c>
      <c r="BA143" s="513">
        <v>0</v>
      </c>
      <c r="BB143" s="513">
        <v>0</v>
      </c>
      <c r="BC143" s="513">
        <v>16166.355</v>
      </c>
      <c r="BD143" s="513">
        <v>16166.355</v>
      </c>
      <c r="BE143" s="513">
        <v>0</v>
      </c>
      <c r="BF143" s="513">
        <v>0</v>
      </c>
      <c r="BG143" s="513">
        <v>0</v>
      </c>
      <c r="BH143" s="513">
        <v>0</v>
      </c>
      <c r="BI143" s="513">
        <v>0</v>
      </c>
      <c r="BJ143" s="513">
        <v>0</v>
      </c>
      <c r="BK143" s="241">
        <f t="shared" si="21"/>
        <v>16166.355</v>
      </c>
      <c r="BL143" s="22">
        <f t="shared" si="22"/>
        <v>16166.355</v>
      </c>
      <c r="BM143" s="519">
        <f t="shared" si="23"/>
        <v>1.8433700114025087</v>
      </c>
      <c r="BN143" s="520">
        <v>3852648</v>
      </c>
      <c r="BO143" s="520">
        <v>3852648</v>
      </c>
      <c r="BP143" s="520">
        <v>0</v>
      </c>
      <c r="BQ143" s="520">
        <v>0</v>
      </c>
      <c r="BR143" s="520">
        <v>0</v>
      </c>
      <c r="BS143" s="520">
        <v>0</v>
      </c>
      <c r="BT143" s="520">
        <v>0</v>
      </c>
      <c r="BU143" s="520">
        <v>0</v>
      </c>
      <c r="BV143" s="520">
        <v>0</v>
      </c>
      <c r="BW143" s="520">
        <v>0</v>
      </c>
      <c r="BX143" s="520">
        <v>0</v>
      </c>
      <c r="BY143" s="520">
        <v>0</v>
      </c>
      <c r="BZ143" s="520">
        <v>0</v>
      </c>
      <c r="CA143" s="520">
        <v>0</v>
      </c>
      <c r="CB143" s="520">
        <v>0</v>
      </c>
      <c r="CC143" s="520">
        <v>0</v>
      </c>
      <c r="CD143" s="520">
        <v>18976714.153200001</v>
      </c>
      <c r="CE143" s="520">
        <v>18976714.153200001</v>
      </c>
      <c r="CF143" s="520">
        <v>0</v>
      </c>
      <c r="CG143" s="520">
        <v>0</v>
      </c>
      <c r="CH143" s="520">
        <v>0</v>
      </c>
      <c r="CI143" s="520">
        <v>0</v>
      </c>
      <c r="CJ143" s="520">
        <v>0</v>
      </c>
      <c r="CK143" s="520">
        <v>0</v>
      </c>
      <c r="CL143" s="520">
        <f t="shared" si="24"/>
        <v>22829362.153200001</v>
      </c>
      <c r="CM143" s="521">
        <f t="shared" si="25"/>
        <v>22829362.153200001</v>
      </c>
      <c r="CN143" s="522">
        <v>26034720</v>
      </c>
      <c r="CO143" s="522">
        <v>26034720</v>
      </c>
      <c r="CP143" s="522">
        <v>30730080</v>
      </c>
      <c r="CQ143" s="243" t="s">
        <v>874</v>
      </c>
      <c r="CR143" s="103">
        <v>7.43</v>
      </c>
      <c r="CS143" s="523">
        <v>7.43</v>
      </c>
      <c r="CT143" s="104">
        <v>8.77</v>
      </c>
      <c r="CU143" s="524"/>
      <c r="CV143" s="524"/>
      <c r="CW143" s="524"/>
      <c r="CX143" s="525"/>
      <c r="CY143" s="526">
        <v>75.109286174180383</v>
      </c>
      <c r="CZ143" s="527">
        <v>68.228973720551338</v>
      </c>
      <c r="DA143" s="528">
        <v>0.37499549233569568</v>
      </c>
      <c r="DB143" s="529">
        <v>0.36533842352152429</v>
      </c>
      <c r="DC143" s="530" t="s">
        <v>2323</v>
      </c>
      <c r="DD143" s="225"/>
      <c r="DE143" s="524"/>
      <c r="DF143" s="524"/>
      <c r="DG143" s="531"/>
      <c r="DH143" s="532"/>
      <c r="DI143" s="64">
        <v>5508</v>
      </c>
      <c r="DJ143" s="64">
        <v>117725</v>
      </c>
      <c r="DK143" s="64">
        <v>77485</v>
      </c>
      <c r="DL143" s="534">
        <f t="shared" si="26"/>
        <v>66906</v>
      </c>
    </row>
    <row r="144" spans="1:116" ht="43.5" customHeight="1" x14ac:dyDescent="0.25">
      <c r="A144" s="356" t="s">
        <v>7</v>
      </c>
      <c r="B144" s="65" t="s">
        <v>96</v>
      </c>
      <c r="C144" s="65" t="s">
        <v>175</v>
      </c>
      <c r="D144" s="64" t="s">
        <v>2370</v>
      </c>
      <c r="E144" s="64" t="s">
        <v>269</v>
      </c>
      <c r="F144" s="64" t="s">
        <v>270</v>
      </c>
      <c r="G144" s="18" t="s">
        <v>271</v>
      </c>
      <c r="H144" s="35" t="s">
        <v>860</v>
      </c>
      <c r="I144" s="28" t="s">
        <v>2322</v>
      </c>
      <c r="J144" s="498">
        <v>11.831639066503</v>
      </c>
      <c r="K144" s="498">
        <v>68.591477130057001</v>
      </c>
      <c r="L144" s="499">
        <v>3338.9</v>
      </c>
      <c r="M144" s="512">
        <v>0</v>
      </c>
      <c r="N144" s="513">
        <v>0</v>
      </c>
      <c r="O144" s="513">
        <v>0</v>
      </c>
      <c r="P144" s="513">
        <v>0</v>
      </c>
      <c r="Q144" s="513">
        <v>0</v>
      </c>
      <c r="R144" s="513">
        <v>0</v>
      </c>
      <c r="S144" s="513">
        <v>0</v>
      </c>
      <c r="T144" s="513">
        <v>0</v>
      </c>
      <c r="U144" s="513">
        <v>0</v>
      </c>
      <c r="V144" s="513">
        <v>0</v>
      </c>
      <c r="W144" s="513">
        <v>0</v>
      </c>
      <c r="X144" s="513">
        <v>0</v>
      </c>
      <c r="Y144" s="513">
        <v>0</v>
      </c>
      <c r="Z144" s="513">
        <v>0</v>
      </c>
      <c r="AA144" s="513">
        <v>0</v>
      </c>
      <c r="AB144" s="513">
        <v>0</v>
      </c>
      <c r="AC144" s="513">
        <v>147</v>
      </c>
      <c r="AD144" s="513">
        <v>147</v>
      </c>
      <c r="AE144" s="513">
        <v>0</v>
      </c>
      <c r="AF144" s="513">
        <v>0</v>
      </c>
      <c r="AG144" s="513">
        <v>0</v>
      </c>
      <c r="AH144" s="513">
        <f t="shared" si="18"/>
        <v>0</v>
      </c>
      <c r="AI144" s="513">
        <v>0</v>
      </c>
      <c r="AJ144" s="513">
        <v>0</v>
      </c>
      <c r="AK144" s="513">
        <f t="shared" si="19"/>
        <v>147</v>
      </c>
      <c r="AL144" s="513">
        <f t="shared" si="20"/>
        <v>147</v>
      </c>
      <c r="AM144" s="513">
        <v>0</v>
      </c>
      <c r="AN144" s="513">
        <v>0</v>
      </c>
      <c r="AO144" s="513">
        <v>0</v>
      </c>
      <c r="AP144" s="513">
        <v>0</v>
      </c>
      <c r="AQ144" s="513">
        <v>0</v>
      </c>
      <c r="AR144" s="513">
        <v>0</v>
      </c>
      <c r="AS144" s="513">
        <v>0</v>
      </c>
      <c r="AT144" s="513">
        <v>0</v>
      </c>
      <c r="AU144" s="513">
        <v>0</v>
      </c>
      <c r="AV144" s="513">
        <v>0</v>
      </c>
      <c r="AW144" s="513">
        <v>0</v>
      </c>
      <c r="AX144" s="513">
        <v>0</v>
      </c>
      <c r="AY144" s="513">
        <v>0</v>
      </c>
      <c r="AZ144" s="513">
        <v>0</v>
      </c>
      <c r="BA144" s="513">
        <v>0</v>
      </c>
      <c r="BB144" s="513">
        <v>0</v>
      </c>
      <c r="BC144" s="513">
        <v>6806.35</v>
      </c>
      <c r="BD144" s="513">
        <v>6806.35</v>
      </c>
      <c r="BE144" s="513">
        <v>0</v>
      </c>
      <c r="BF144" s="513">
        <v>0</v>
      </c>
      <c r="BG144" s="513">
        <v>0</v>
      </c>
      <c r="BH144" s="513">
        <v>0</v>
      </c>
      <c r="BI144" s="513">
        <v>0</v>
      </c>
      <c r="BJ144" s="513">
        <v>0</v>
      </c>
      <c r="BK144" s="241">
        <f t="shared" si="21"/>
        <v>6806.35</v>
      </c>
      <c r="BL144" s="22">
        <f t="shared" si="22"/>
        <v>6806.35</v>
      </c>
      <c r="BM144" s="519">
        <f t="shared" si="23"/>
        <v>0.90150331125827821</v>
      </c>
      <c r="BN144" s="520">
        <v>0</v>
      </c>
      <c r="BO144" s="520">
        <v>0</v>
      </c>
      <c r="BP144" s="520">
        <v>0</v>
      </c>
      <c r="BQ144" s="520">
        <v>0</v>
      </c>
      <c r="BR144" s="520">
        <v>0</v>
      </c>
      <c r="BS144" s="520">
        <v>0</v>
      </c>
      <c r="BT144" s="520">
        <v>0</v>
      </c>
      <c r="BU144" s="520">
        <v>0</v>
      </c>
      <c r="BV144" s="520">
        <v>0</v>
      </c>
      <c r="BW144" s="520">
        <v>0</v>
      </c>
      <c r="BX144" s="520">
        <v>0</v>
      </c>
      <c r="BY144" s="520">
        <v>0</v>
      </c>
      <c r="BZ144" s="520">
        <v>0</v>
      </c>
      <c r="CA144" s="520">
        <v>0</v>
      </c>
      <c r="CB144" s="520">
        <v>0</v>
      </c>
      <c r="CC144" s="520">
        <v>0</v>
      </c>
      <c r="CD144" s="520">
        <v>7989565.8840000005</v>
      </c>
      <c r="CE144" s="520">
        <v>7989565.8840000005</v>
      </c>
      <c r="CF144" s="520">
        <v>0</v>
      </c>
      <c r="CG144" s="520">
        <v>0</v>
      </c>
      <c r="CH144" s="520">
        <v>0</v>
      </c>
      <c r="CI144" s="520">
        <v>0</v>
      </c>
      <c r="CJ144" s="520">
        <v>0</v>
      </c>
      <c r="CK144" s="520">
        <v>0</v>
      </c>
      <c r="CL144" s="520">
        <f t="shared" si="24"/>
        <v>7989565.8840000005</v>
      </c>
      <c r="CM144" s="521">
        <f t="shared" si="25"/>
        <v>7989565.8840000005</v>
      </c>
      <c r="CN144" s="522">
        <v>37843200.000000007</v>
      </c>
      <c r="CO144" s="522">
        <v>37843200.000000007</v>
      </c>
      <c r="CP144" s="522">
        <v>26455200</v>
      </c>
      <c r="CQ144" s="243" t="s">
        <v>874</v>
      </c>
      <c r="CR144" s="103">
        <v>10.8</v>
      </c>
      <c r="CS144" s="523">
        <v>10.8</v>
      </c>
      <c r="CT144" s="104">
        <v>7.55</v>
      </c>
      <c r="CU144" s="524"/>
      <c r="CV144" s="524"/>
      <c r="CW144" s="524"/>
      <c r="CX144" s="525"/>
      <c r="CY144" s="526">
        <v>212.6894462373082</v>
      </c>
      <c r="CZ144" s="527">
        <v>108.93029210040636</v>
      </c>
      <c r="DA144" s="528">
        <v>0.7958746788511567</v>
      </c>
      <c r="DB144" s="529">
        <v>0.46071325764078169</v>
      </c>
      <c r="DC144" s="530" t="s">
        <v>2326</v>
      </c>
      <c r="DD144" s="225"/>
      <c r="DE144" s="524"/>
      <c r="DF144" s="524"/>
      <c r="DG144" s="531"/>
      <c r="DH144" s="532"/>
      <c r="DI144" s="64">
        <v>53301</v>
      </c>
      <c r="DJ144" s="64">
        <v>157337</v>
      </c>
      <c r="DK144" s="64">
        <v>367551</v>
      </c>
      <c r="DL144" s="534">
        <f t="shared" si="26"/>
        <v>192729.66666666666</v>
      </c>
    </row>
    <row r="145" spans="1:116" ht="43.5" customHeight="1" x14ac:dyDescent="0.25">
      <c r="A145" s="356" t="s">
        <v>7</v>
      </c>
      <c r="B145" s="65" t="s">
        <v>96</v>
      </c>
      <c r="C145" s="65" t="s">
        <v>175</v>
      </c>
      <c r="D145" s="64" t="s">
        <v>2370</v>
      </c>
      <c r="E145" s="64" t="s">
        <v>269</v>
      </c>
      <c r="F145" s="64" t="s">
        <v>272</v>
      </c>
      <c r="G145" s="18" t="s">
        <v>269</v>
      </c>
      <c r="H145" s="35" t="s">
        <v>860</v>
      </c>
      <c r="I145" s="28" t="s">
        <v>2322</v>
      </c>
      <c r="J145" s="498">
        <v>8.819949122302237</v>
      </c>
      <c r="K145" s="498">
        <v>9.0573863447969991</v>
      </c>
      <c r="L145" s="499">
        <v>532.5</v>
      </c>
      <c r="M145" s="512">
        <v>0</v>
      </c>
      <c r="N145" s="513">
        <v>0</v>
      </c>
      <c r="O145" s="513">
        <v>0</v>
      </c>
      <c r="P145" s="513">
        <v>0</v>
      </c>
      <c r="Q145" s="513">
        <v>0</v>
      </c>
      <c r="R145" s="513">
        <v>0</v>
      </c>
      <c r="S145" s="513">
        <v>0</v>
      </c>
      <c r="T145" s="513">
        <v>0</v>
      </c>
      <c r="U145" s="513">
        <v>0</v>
      </c>
      <c r="V145" s="513">
        <v>0</v>
      </c>
      <c r="W145" s="513">
        <v>0</v>
      </c>
      <c r="X145" s="513">
        <v>0</v>
      </c>
      <c r="Y145" s="513">
        <v>0</v>
      </c>
      <c r="Z145" s="513">
        <v>0</v>
      </c>
      <c r="AA145" s="513">
        <v>0</v>
      </c>
      <c r="AB145" s="513">
        <v>0</v>
      </c>
      <c r="AC145" s="513">
        <v>22</v>
      </c>
      <c r="AD145" s="513">
        <v>22</v>
      </c>
      <c r="AE145" s="513">
        <v>0</v>
      </c>
      <c r="AF145" s="513">
        <v>0</v>
      </c>
      <c r="AG145" s="513">
        <v>0</v>
      </c>
      <c r="AH145" s="513">
        <f t="shared" si="18"/>
        <v>0</v>
      </c>
      <c r="AI145" s="513">
        <v>0</v>
      </c>
      <c r="AJ145" s="513">
        <v>0</v>
      </c>
      <c r="AK145" s="513">
        <f t="shared" si="19"/>
        <v>22</v>
      </c>
      <c r="AL145" s="513">
        <f t="shared" si="20"/>
        <v>22</v>
      </c>
      <c r="AM145" s="513">
        <v>0</v>
      </c>
      <c r="AN145" s="513">
        <v>0</v>
      </c>
      <c r="AO145" s="513">
        <v>0</v>
      </c>
      <c r="AP145" s="513">
        <v>0</v>
      </c>
      <c r="AQ145" s="513">
        <v>0</v>
      </c>
      <c r="AR145" s="513">
        <v>0</v>
      </c>
      <c r="AS145" s="513">
        <v>0</v>
      </c>
      <c r="AT145" s="513">
        <v>0</v>
      </c>
      <c r="AU145" s="513">
        <v>0</v>
      </c>
      <c r="AV145" s="513">
        <v>0</v>
      </c>
      <c r="AW145" s="513">
        <v>0</v>
      </c>
      <c r="AX145" s="513">
        <v>0</v>
      </c>
      <c r="AY145" s="513">
        <v>0</v>
      </c>
      <c r="AZ145" s="513">
        <v>0</v>
      </c>
      <c r="BA145" s="513">
        <v>0</v>
      </c>
      <c r="BB145" s="513">
        <v>0</v>
      </c>
      <c r="BC145" s="513">
        <v>1114.93</v>
      </c>
      <c r="BD145" s="513">
        <v>1114.93</v>
      </c>
      <c r="BE145" s="513">
        <v>0</v>
      </c>
      <c r="BF145" s="513">
        <v>0</v>
      </c>
      <c r="BG145" s="513">
        <v>0</v>
      </c>
      <c r="BH145" s="513">
        <v>0</v>
      </c>
      <c r="BI145" s="513">
        <v>0</v>
      </c>
      <c r="BJ145" s="513">
        <v>0</v>
      </c>
      <c r="BK145" s="241">
        <f t="shared" si="21"/>
        <v>1114.93</v>
      </c>
      <c r="BL145" s="22">
        <f t="shared" si="22"/>
        <v>1114.93</v>
      </c>
      <c r="BM145" s="519">
        <f t="shared" si="23"/>
        <v>0.18644314381270902</v>
      </c>
      <c r="BN145" s="520">
        <v>0</v>
      </c>
      <c r="BO145" s="520">
        <v>0</v>
      </c>
      <c r="BP145" s="520">
        <v>0</v>
      </c>
      <c r="BQ145" s="520">
        <v>0</v>
      </c>
      <c r="BR145" s="520">
        <v>0</v>
      </c>
      <c r="BS145" s="520">
        <v>0</v>
      </c>
      <c r="BT145" s="520">
        <v>0</v>
      </c>
      <c r="BU145" s="520">
        <v>0</v>
      </c>
      <c r="BV145" s="520">
        <v>0</v>
      </c>
      <c r="BW145" s="520">
        <v>0</v>
      </c>
      <c r="BX145" s="520">
        <v>0</v>
      </c>
      <c r="BY145" s="520">
        <v>0</v>
      </c>
      <c r="BZ145" s="520">
        <v>0</v>
      </c>
      <c r="CA145" s="520">
        <v>0</v>
      </c>
      <c r="CB145" s="520">
        <v>0</v>
      </c>
      <c r="CC145" s="520">
        <v>0</v>
      </c>
      <c r="CD145" s="520">
        <v>1308749.4312000002</v>
      </c>
      <c r="CE145" s="520">
        <v>1308749.4312000002</v>
      </c>
      <c r="CF145" s="520">
        <v>0</v>
      </c>
      <c r="CG145" s="520">
        <v>0</v>
      </c>
      <c r="CH145" s="520">
        <v>0</v>
      </c>
      <c r="CI145" s="520">
        <v>0</v>
      </c>
      <c r="CJ145" s="520">
        <v>0</v>
      </c>
      <c r="CK145" s="520">
        <v>0</v>
      </c>
      <c r="CL145" s="520">
        <f t="shared" si="24"/>
        <v>1308749.4312000002</v>
      </c>
      <c r="CM145" s="521">
        <f t="shared" si="25"/>
        <v>1308749.4312000002</v>
      </c>
      <c r="CN145" s="522">
        <v>4905599.9999999991</v>
      </c>
      <c r="CO145" s="522">
        <v>4905599.9999999991</v>
      </c>
      <c r="CP145" s="522">
        <v>20953920.000000004</v>
      </c>
      <c r="CQ145" s="243" t="s">
        <v>874</v>
      </c>
      <c r="CR145" s="103">
        <v>1.4</v>
      </c>
      <c r="CS145" s="523">
        <v>1.4</v>
      </c>
      <c r="CT145" s="104">
        <v>5.98</v>
      </c>
      <c r="CU145" s="524"/>
      <c r="CV145" s="524"/>
      <c r="CW145" s="524"/>
      <c r="CX145" s="525"/>
      <c r="CY145" s="526">
        <v>13.789470348572905</v>
      </c>
      <c r="CZ145" s="527">
        <v>13.790539987504639</v>
      </c>
      <c r="DA145" s="528">
        <v>0.12710253558753917</v>
      </c>
      <c r="DB145" s="529">
        <v>0.12710439352005368</v>
      </c>
      <c r="DC145" s="530" t="s">
        <v>2371</v>
      </c>
      <c r="DD145" s="225"/>
      <c r="DE145" s="524"/>
      <c r="DF145" s="524"/>
      <c r="DG145" s="531"/>
      <c r="DH145" s="532"/>
      <c r="DI145" s="64">
        <v>0</v>
      </c>
      <c r="DJ145" s="64">
        <v>0</v>
      </c>
      <c r="DK145" s="64">
        <v>0</v>
      </c>
      <c r="DL145" s="534">
        <f t="shared" si="26"/>
        <v>0</v>
      </c>
    </row>
    <row r="146" spans="1:116" ht="43.5" customHeight="1" x14ac:dyDescent="0.25">
      <c r="A146" s="356" t="s">
        <v>7</v>
      </c>
      <c r="B146" s="65" t="s">
        <v>96</v>
      </c>
      <c r="C146" s="65" t="s">
        <v>175</v>
      </c>
      <c r="D146" s="64" t="s">
        <v>273</v>
      </c>
      <c r="E146" s="64" t="s">
        <v>274</v>
      </c>
      <c r="F146" s="64" t="s">
        <v>275</v>
      </c>
      <c r="G146" s="18" t="s">
        <v>2372</v>
      </c>
      <c r="H146" s="35" t="s">
        <v>860</v>
      </c>
      <c r="I146" s="28" t="s">
        <v>2322</v>
      </c>
      <c r="J146" s="498">
        <v>12.30968508939201</v>
      </c>
      <c r="K146" s="498">
        <v>50.723674136919001</v>
      </c>
      <c r="L146" s="499">
        <v>3704</v>
      </c>
      <c r="M146" s="512">
        <v>0</v>
      </c>
      <c r="N146" s="513">
        <v>0</v>
      </c>
      <c r="O146" s="513">
        <v>0</v>
      </c>
      <c r="P146" s="513">
        <v>0</v>
      </c>
      <c r="Q146" s="513">
        <v>0</v>
      </c>
      <c r="R146" s="513">
        <v>0</v>
      </c>
      <c r="S146" s="513">
        <v>0</v>
      </c>
      <c r="T146" s="513">
        <v>0</v>
      </c>
      <c r="U146" s="513">
        <v>0</v>
      </c>
      <c r="V146" s="513">
        <v>0</v>
      </c>
      <c r="W146" s="513">
        <v>1</v>
      </c>
      <c r="X146" s="513">
        <v>1</v>
      </c>
      <c r="Y146" s="513">
        <v>0</v>
      </c>
      <c r="Z146" s="513">
        <v>0</v>
      </c>
      <c r="AA146" s="513">
        <v>0</v>
      </c>
      <c r="AB146" s="513">
        <v>0</v>
      </c>
      <c r="AC146" s="513">
        <v>180</v>
      </c>
      <c r="AD146" s="513">
        <v>180</v>
      </c>
      <c r="AE146" s="513">
        <v>0</v>
      </c>
      <c r="AF146" s="513">
        <v>0</v>
      </c>
      <c r="AG146" s="513">
        <v>0</v>
      </c>
      <c r="AH146" s="513">
        <f t="shared" si="18"/>
        <v>0</v>
      </c>
      <c r="AI146" s="513">
        <v>0</v>
      </c>
      <c r="AJ146" s="513">
        <v>0</v>
      </c>
      <c r="AK146" s="513">
        <f t="shared" si="19"/>
        <v>181</v>
      </c>
      <c r="AL146" s="513">
        <f t="shared" si="20"/>
        <v>181</v>
      </c>
      <c r="AM146" s="513">
        <v>0</v>
      </c>
      <c r="AN146" s="513">
        <v>0</v>
      </c>
      <c r="AO146" s="513">
        <v>0</v>
      </c>
      <c r="AP146" s="513">
        <v>0</v>
      </c>
      <c r="AQ146" s="513">
        <v>0</v>
      </c>
      <c r="AR146" s="513">
        <v>0</v>
      </c>
      <c r="AS146" s="513">
        <v>0</v>
      </c>
      <c r="AT146" s="513">
        <v>0</v>
      </c>
      <c r="AU146" s="513">
        <v>0</v>
      </c>
      <c r="AV146" s="513">
        <v>0</v>
      </c>
      <c r="AW146" s="513">
        <v>1620</v>
      </c>
      <c r="AX146" s="513">
        <v>1620</v>
      </c>
      <c r="AY146" s="513">
        <v>0</v>
      </c>
      <c r="AZ146" s="513">
        <v>0</v>
      </c>
      <c r="BA146" s="513">
        <v>0</v>
      </c>
      <c r="BB146" s="513">
        <v>0</v>
      </c>
      <c r="BC146" s="513">
        <v>3050.0450000000001</v>
      </c>
      <c r="BD146" s="513">
        <v>3050.0450000000001</v>
      </c>
      <c r="BE146" s="513">
        <v>0</v>
      </c>
      <c r="BF146" s="513">
        <v>0</v>
      </c>
      <c r="BG146" s="513">
        <v>0</v>
      </c>
      <c r="BH146" s="513">
        <v>0</v>
      </c>
      <c r="BI146" s="513">
        <v>0</v>
      </c>
      <c r="BJ146" s="513">
        <v>0</v>
      </c>
      <c r="BK146" s="241">
        <f t="shared" si="21"/>
        <v>4670.0450000000001</v>
      </c>
      <c r="BL146" s="22">
        <f t="shared" si="22"/>
        <v>4670.0450000000001</v>
      </c>
      <c r="BM146" s="519">
        <f t="shared" si="23"/>
        <v>0.57797586633663367</v>
      </c>
      <c r="BN146" s="520">
        <v>0</v>
      </c>
      <c r="BO146" s="520">
        <v>0</v>
      </c>
      <c r="BP146" s="520">
        <v>0</v>
      </c>
      <c r="BQ146" s="520">
        <v>0</v>
      </c>
      <c r="BR146" s="520">
        <v>0</v>
      </c>
      <c r="BS146" s="520">
        <v>0</v>
      </c>
      <c r="BT146" s="520">
        <v>0</v>
      </c>
      <c r="BU146" s="520">
        <v>0</v>
      </c>
      <c r="BV146" s="520">
        <v>0</v>
      </c>
      <c r="BW146" s="520">
        <v>0</v>
      </c>
      <c r="BX146" s="520">
        <v>10402149.6</v>
      </c>
      <c r="BY146" s="520">
        <v>10402149.6</v>
      </c>
      <c r="BZ146" s="520">
        <v>0</v>
      </c>
      <c r="CA146" s="520">
        <v>0</v>
      </c>
      <c r="CB146" s="520">
        <v>0</v>
      </c>
      <c r="CC146" s="520">
        <v>0</v>
      </c>
      <c r="CD146" s="520">
        <v>3580264.8228000002</v>
      </c>
      <c r="CE146" s="520">
        <v>3580264.8228000002</v>
      </c>
      <c r="CF146" s="520">
        <v>0</v>
      </c>
      <c r="CG146" s="520">
        <v>0</v>
      </c>
      <c r="CH146" s="520">
        <v>0</v>
      </c>
      <c r="CI146" s="520">
        <v>0</v>
      </c>
      <c r="CJ146" s="520">
        <v>0</v>
      </c>
      <c r="CK146" s="520">
        <v>0</v>
      </c>
      <c r="CL146" s="520">
        <f t="shared" si="24"/>
        <v>13982414.422800001</v>
      </c>
      <c r="CM146" s="521">
        <f t="shared" si="25"/>
        <v>13982414.422800001</v>
      </c>
      <c r="CN146" s="522">
        <v>0</v>
      </c>
      <c r="CO146" s="522">
        <v>0</v>
      </c>
      <c r="CP146" s="522">
        <v>28312320.000000004</v>
      </c>
      <c r="CQ146" s="243" t="s">
        <v>874</v>
      </c>
      <c r="CR146" s="103">
        <v>0</v>
      </c>
      <c r="CS146" s="523">
        <v>0</v>
      </c>
      <c r="CT146" s="104">
        <v>8.08</v>
      </c>
      <c r="CU146" s="524"/>
      <c r="CV146" s="524"/>
      <c r="CW146" s="524"/>
      <c r="CX146" s="525"/>
      <c r="CY146" s="526">
        <v>26.310535227858352</v>
      </c>
      <c r="CZ146" s="527">
        <v>23.344661219676599</v>
      </c>
      <c r="DA146" s="528">
        <v>7.921666789369064E-2</v>
      </c>
      <c r="DB146" s="529">
        <v>7.2276678845175898E-2</v>
      </c>
      <c r="DC146" s="530" t="s">
        <v>2323</v>
      </c>
      <c r="DD146" s="225"/>
      <c r="DE146" s="524"/>
      <c r="DF146" s="524"/>
      <c r="DG146" s="531"/>
      <c r="DH146" s="532"/>
      <c r="DI146" s="64" t="s">
        <v>56</v>
      </c>
      <c r="DJ146" s="64" t="s">
        <v>56</v>
      </c>
      <c r="DK146" s="64">
        <v>0</v>
      </c>
      <c r="DL146" s="534">
        <f t="shared" si="26"/>
        <v>0</v>
      </c>
    </row>
    <row r="147" spans="1:116" ht="43.5" customHeight="1" x14ac:dyDescent="0.25">
      <c r="A147" s="356" t="s">
        <v>7</v>
      </c>
      <c r="B147" s="65" t="s">
        <v>96</v>
      </c>
      <c r="C147" s="65" t="s">
        <v>175</v>
      </c>
      <c r="D147" s="64" t="s">
        <v>273</v>
      </c>
      <c r="E147" s="64" t="s">
        <v>274</v>
      </c>
      <c r="F147" s="64" t="s">
        <v>1023</v>
      </c>
      <c r="G147" s="18" t="s">
        <v>274</v>
      </c>
      <c r="H147" s="35" t="s">
        <v>860</v>
      </c>
      <c r="I147" s="28" t="s">
        <v>2322</v>
      </c>
      <c r="J147" s="498">
        <v>12.668219606558768</v>
      </c>
      <c r="K147" s="498">
        <v>86.697158910579006</v>
      </c>
      <c r="L147" s="499">
        <v>1748</v>
      </c>
      <c r="M147" s="512">
        <v>0</v>
      </c>
      <c r="N147" s="513">
        <v>0</v>
      </c>
      <c r="O147" s="513">
        <v>0</v>
      </c>
      <c r="P147" s="513">
        <v>0</v>
      </c>
      <c r="Q147" s="513">
        <v>0</v>
      </c>
      <c r="R147" s="513">
        <v>0</v>
      </c>
      <c r="S147" s="513">
        <v>0</v>
      </c>
      <c r="T147" s="513">
        <v>0</v>
      </c>
      <c r="U147" s="513">
        <v>0</v>
      </c>
      <c r="V147" s="513">
        <v>0</v>
      </c>
      <c r="W147" s="513">
        <v>0</v>
      </c>
      <c r="X147" s="513">
        <v>0</v>
      </c>
      <c r="Y147" s="513">
        <v>0</v>
      </c>
      <c r="Z147" s="513">
        <v>0</v>
      </c>
      <c r="AA147" s="513">
        <v>0</v>
      </c>
      <c r="AB147" s="513">
        <v>0</v>
      </c>
      <c r="AC147" s="513">
        <v>5</v>
      </c>
      <c r="AD147" s="513">
        <v>5</v>
      </c>
      <c r="AE147" s="513">
        <v>0</v>
      </c>
      <c r="AF147" s="513">
        <v>0</v>
      </c>
      <c r="AG147" s="513">
        <v>0</v>
      </c>
      <c r="AH147" s="513">
        <f t="shared" si="18"/>
        <v>0</v>
      </c>
      <c r="AI147" s="513">
        <v>0</v>
      </c>
      <c r="AJ147" s="513">
        <v>0</v>
      </c>
      <c r="AK147" s="513">
        <f t="shared" si="19"/>
        <v>5</v>
      </c>
      <c r="AL147" s="513">
        <f t="shared" si="20"/>
        <v>5</v>
      </c>
      <c r="AM147" s="513">
        <v>0</v>
      </c>
      <c r="AN147" s="513">
        <v>0</v>
      </c>
      <c r="AO147" s="513">
        <v>0</v>
      </c>
      <c r="AP147" s="513">
        <v>0</v>
      </c>
      <c r="AQ147" s="513">
        <v>0</v>
      </c>
      <c r="AR147" s="513">
        <v>0</v>
      </c>
      <c r="AS147" s="513">
        <v>0</v>
      </c>
      <c r="AT147" s="513">
        <v>0</v>
      </c>
      <c r="AU147" s="513">
        <v>0</v>
      </c>
      <c r="AV147" s="513">
        <v>0</v>
      </c>
      <c r="AW147" s="513">
        <v>0</v>
      </c>
      <c r="AX147" s="513">
        <v>0</v>
      </c>
      <c r="AY147" s="513">
        <v>0</v>
      </c>
      <c r="AZ147" s="513">
        <v>0</v>
      </c>
      <c r="BA147" s="513">
        <v>0</v>
      </c>
      <c r="BB147" s="513">
        <v>0</v>
      </c>
      <c r="BC147" s="513">
        <v>45.65</v>
      </c>
      <c r="BD147" s="513">
        <v>45.65</v>
      </c>
      <c r="BE147" s="513">
        <v>0</v>
      </c>
      <c r="BF147" s="513">
        <v>0</v>
      </c>
      <c r="BG147" s="513">
        <v>0</v>
      </c>
      <c r="BH147" s="513">
        <v>0</v>
      </c>
      <c r="BI147" s="513">
        <v>0</v>
      </c>
      <c r="BJ147" s="513">
        <v>0</v>
      </c>
      <c r="BK147" s="241">
        <f t="shared" si="21"/>
        <v>45.65</v>
      </c>
      <c r="BL147" s="22">
        <f t="shared" si="22"/>
        <v>45.65</v>
      </c>
      <c r="BM147" s="519">
        <f t="shared" si="23"/>
        <v>7.1776729559748422E-3</v>
      </c>
      <c r="BN147" s="520">
        <v>0</v>
      </c>
      <c r="BO147" s="520">
        <v>0</v>
      </c>
      <c r="BP147" s="520">
        <v>0</v>
      </c>
      <c r="BQ147" s="520">
        <v>0</v>
      </c>
      <c r="BR147" s="520">
        <v>0</v>
      </c>
      <c r="BS147" s="520">
        <v>0</v>
      </c>
      <c r="BT147" s="520">
        <v>0</v>
      </c>
      <c r="BU147" s="520">
        <v>0</v>
      </c>
      <c r="BV147" s="520">
        <v>0</v>
      </c>
      <c r="BW147" s="520">
        <v>0</v>
      </c>
      <c r="BX147" s="520">
        <v>0</v>
      </c>
      <c r="BY147" s="520">
        <v>0</v>
      </c>
      <c r="BZ147" s="520">
        <v>0</v>
      </c>
      <c r="CA147" s="520">
        <v>0</v>
      </c>
      <c r="CB147" s="520">
        <v>0</v>
      </c>
      <c r="CC147" s="520">
        <v>0</v>
      </c>
      <c r="CD147" s="520">
        <v>53585.796000000002</v>
      </c>
      <c r="CE147" s="520">
        <v>53585.796000000002</v>
      </c>
      <c r="CF147" s="520">
        <v>0</v>
      </c>
      <c r="CG147" s="520">
        <v>0</v>
      </c>
      <c r="CH147" s="520">
        <v>0</v>
      </c>
      <c r="CI147" s="520">
        <v>0</v>
      </c>
      <c r="CJ147" s="520">
        <v>0</v>
      </c>
      <c r="CK147" s="520">
        <v>0</v>
      </c>
      <c r="CL147" s="520">
        <f t="shared" si="24"/>
        <v>53585.796000000002</v>
      </c>
      <c r="CM147" s="521">
        <f t="shared" si="25"/>
        <v>53585.796000000002</v>
      </c>
      <c r="CN147" s="522">
        <v>0</v>
      </c>
      <c r="CO147" s="522">
        <v>0</v>
      </c>
      <c r="CP147" s="522">
        <v>22285440.000000007</v>
      </c>
      <c r="CQ147" s="243" t="s">
        <v>874</v>
      </c>
      <c r="CR147" s="103">
        <v>0</v>
      </c>
      <c r="CS147" s="523">
        <v>0</v>
      </c>
      <c r="CT147" s="104">
        <v>6.36</v>
      </c>
      <c r="CU147" s="524"/>
      <c r="CV147" s="524"/>
      <c r="CW147" s="524"/>
      <c r="CX147" s="525"/>
      <c r="CY147" s="526">
        <v>104.0434807483268</v>
      </c>
      <c r="CZ147" s="527">
        <v>10.671776535378299</v>
      </c>
      <c r="DA147" s="528">
        <v>0.38377481549287801</v>
      </c>
      <c r="DB147" s="529">
        <v>7.3695480575964506E-2</v>
      </c>
      <c r="DC147" s="530" t="s">
        <v>2373</v>
      </c>
      <c r="DD147" s="225"/>
      <c r="DE147" s="524"/>
      <c r="DF147" s="524"/>
      <c r="DG147" s="531"/>
      <c r="DH147" s="532"/>
      <c r="DI147" s="64" t="s">
        <v>56</v>
      </c>
      <c r="DJ147" s="64" t="s">
        <v>56</v>
      </c>
      <c r="DK147" s="64">
        <v>0</v>
      </c>
      <c r="DL147" s="534">
        <f t="shared" si="26"/>
        <v>0</v>
      </c>
    </row>
    <row r="148" spans="1:116" ht="43.5" customHeight="1" x14ac:dyDescent="0.25">
      <c r="A148" s="356" t="s">
        <v>7</v>
      </c>
      <c r="B148" s="65" t="s">
        <v>96</v>
      </c>
      <c r="C148" s="65" t="s">
        <v>175</v>
      </c>
      <c r="D148" s="64" t="s">
        <v>273</v>
      </c>
      <c r="E148" s="64" t="s">
        <v>274</v>
      </c>
      <c r="F148" s="64" t="s">
        <v>277</v>
      </c>
      <c r="G148" s="18" t="s">
        <v>278</v>
      </c>
      <c r="H148" s="35" t="s">
        <v>860</v>
      </c>
      <c r="I148" s="28" t="s">
        <v>2322</v>
      </c>
      <c r="J148" s="498">
        <v>12.668219606558768</v>
      </c>
      <c r="K148" s="498">
        <v>20.745454502304</v>
      </c>
      <c r="L148" s="499">
        <v>738</v>
      </c>
      <c r="M148" s="512">
        <v>0</v>
      </c>
      <c r="N148" s="513">
        <v>0</v>
      </c>
      <c r="O148" s="513">
        <v>0</v>
      </c>
      <c r="P148" s="513">
        <v>0</v>
      </c>
      <c r="Q148" s="513">
        <v>0</v>
      </c>
      <c r="R148" s="513">
        <v>0</v>
      </c>
      <c r="S148" s="513">
        <v>0</v>
      </c>
      <c r="T148" s="513">
        <v>0</v>
      </c>
      <c r="U148" s="513">
        <v>0</v>
      </c>
      <c r="V148" s="513">
        <v>0</v>
      </c>
      <c r="W148" s="513">
        <v>0</v>
      </c>
      <c r="X148" s="513">
        <v>0</v>
      </c>
      <c r="Y148" s="513">
        <v>0</v>
      </c>
      <c r="Z148" s="513">
        <v>0</v>
      </c>
      <c r="AA148" s="513">
        <v>0</v>
      </c>
      <c r="AB148" s="513">
        <v>0</v>
      </c>
      <c r="AC148" s="513">
        <v>28</v>
      </c>
      <c r="AD148" s="513">
        <v>28</v>
      </c>
      <c r="AE148" s="513">
        <v>0</v>
      </c>
      <c r="AF148" s="513">
        <v>0</v>
      </c>
      <c r="AG148" s="513">
        <v>1</v>
      </c>
      <c r="AH148" s="513">
        <f t="shared" si="18"/>
        <v>1</v>
      </c>
      <c r="AI148" s="513">
        <v>0</v>
      </c>
      <c r="AJ148" s="513">
        <v>0</v>
      </c>
      <c r="AK148" s="513">
        <f t="shared" si="19"/>
        <v>29</v>
      </c>
      <c r="AL148" s="513">
        <f t="shared" si="20"/>
        <v>29</v>
      </c>
      <c r="AM148" s="513">
        <v>0</v>
      </c>
      <c r="AN148" s="513">
        <v>0</v>
      </c>
      <c r="AO148" s="513">
        <v>0</v>
      </c>
      <c r="AP148" s="513">
        <v>0</v>
      </c>
      <c r="AQ148" s="513">
        <v>0</v>
      </c>
      <c r="AR148" s="513">
        <v>0</v>
      </c>
      <c r="AS148" s="513">
        <v>0</v>
      </c>
      <c r="AT148" s="513">
        <v>0</v>
      </c>
      <c r="AU148" s="513">
        <v>0</v>
      </c>
      <c r="AV148" s="513">
        <v>0</v>
      </c>
      <c r="AW148" s="513">
        <v>0</v>
      </c>
      <c r="AX148" s="513">
        <v>0</v>
      </c>
      <c r="AY148" s="513">
        <v>0</v>
      </c>
      <c r="AZ148" s="513">
        <v>0</v>
      </c>
      <c r="BA148" s="513">
        <v>0</v>
      </c>
      <c r="BB148" s="513">
        <v>0</v>
      </c>
      <c r="BC148" s="513">
        <v>353.87099999999998</v>
      </c>
      <c r="BD148" s="513">
        <v>353.87099999999998</v>
      </c>
      <c r="BE148" s="513">
        <v>0</v>
      </c>
      <c r="BF148" s="513">
        <v>0</v>
      </c>
      <c r="BG148" s="513">
        <v>3300</v>
      </c>
      <c r="BH148" s="513">
        <v>3300</v>
      </c>
      <c r="BI148" s="513">
        <v>0</v>
      </c>
      <c r="BJ148" s="513">
        <v>0</v>
      </c>
      <c r="BK148" s="241">
        <f t="shared" si="21"/>
        <v>3653.8710000000001</v>
      </c>
      <c r="BL148" s="22">
        <f t="shared" si="22"/>
        <v>3653.8710000000001</v>
      </c>
      <c r="BM148" s="519">
        <f t="shared" si="23"/>
        <v>1.040988888888889</v>
      </c>
      <c r="BN148" s="520">
        <v>0</v>
      </c>
      <c r="BO148" s="520">
        <v>0</v>
      </c>
      <c r="BP148" s="520">
        <v>0</v>
      </c>
      <c r="BQ148" s="520">
        <v>0</v>
      </c>
      <c r="BR148" s="520">
        <v>0</v>
      </c>
      <c r="BS148" s="520">
        <v>0</v>
      </c>
      <c r="BT148" s="520">
        <v>0</v>
      </c>
      <c r="BU148" s="520">
        <v>0</v>
      </c>
      <c r="BV148" s="520">
        <v>0</v>
      </c>
      <c r="BW148" s="520">
        <v>0</v>
      </c>
      <c r="BX148" s="520">
        <v>0</v>
      </c>
      <c r="BY148" s="520">
        <v>0</v>
      </c>
      <c r="BZ148" s="520">
        <v>0</v>
      </c>
      <c r="CA148" s="520">
        <v>0</v>
      </c>
      <c r="CB148" s="520">
        <v>0</v>
      </c>
      <c r="CC148" s="520">
        <v>0</v>
      </c>
      <c r="CD148" s="520">
        <v>415387.93463999999</v>
      </c>
      <c r="CE148" s="520">
        <v>415387.93463999999</v>
      </c>
      <c r="CF148" s="520">
        <v>0</v>
      </c>
      <c r="CG148" s="520">
        <v>0</v>
      </c>
      <c r="CH148" s="520">
        <v>10811592</v>
      </c>
      <c r="CI148" s="520">
        <v>10811592</v>
      </c>
      <c r="CJ148" s="520">
        <v>0</v>
      </c>
      <c r="CK148" s="520">
        <v>0</v>
      </c>
      <c r="CL148" s="520">
        <f t="shared" si="24"/>
        <v>11226979.93464</v>
      </c>
      <c r="CM148" s="521">
        <f t="shared" si="25"/>
        <v>11226979.93464</v>
      </c>
      <c r="CN148" s="522">
        <v>0</v>
      </c>
      <c r="CO148" s="522">
        <v>0</v>
      </c>
      <c r="CP148" s="522">
        <v>12299039.999999998</v>
      </c>
      <c r="CQ148" s="243" t="s">
        <v>874</v>
      </c>
      <c r="CR148" s="103">
        <v>0</v>
      </c>
      <c r="CS148" s="523">
        <v>0</v>
      </c>
      <c r="CT148" s="104">
        <v>3.51</v>
      </c>
      <c r="CU148" s="524"/>
      <c r="CV148" s="524"/>
      <c r="CW148" s="524"/>
      <c r="CX148" s="525"/>
      <c r="CY148" s="526">
        <v>142.33871166399808</v>
      </c>
      <c r="CZ148" s="527">
        <v>129.675477513532</v>
      </c>
      <c r="DA148" s="528">
        <v>1.2001478014533815</v>
      </c>
      <c r="DB148" s="529">
        <v>1.0948556639257301</v>
      </c>
      <c r="DC148" s="530" t="s">
        <v>2374</v>
      </c>
      <c r="DD148" s="225"/>
      <c r="DE148" s="524"/>
      <c r="DF148" s="524"/>
      <c r="DG148" s="531"/>
      <c r="DH148" s="532"/>
      <c r="DI148" s="64" t="s">
        <v>56</v>
      </c>
      <c r="DJ148" s="64" t="s">
        <v>56</v>
      </c>
      <c r="DK148" s="64">
        <v>71114</v>
      </c>
      <c r="DL148" s="534">
        <f t="shared" si="26"/>
        <v>71114</v>
      </c>
    </row>
    <row r="149" spans="1:116" ht="43.5" customHeight="1" x14ac:dyDescent="0.25">
      <c r="A149" s="356" t="s">
        <v>7</v>
      </c>
      <c r="B149" s="65" t="s">
        <v>96</v>
      </c>
      <c r="C149" s="65" t="s">
        <v>175</v>
      </c>
      <c r="D149" s="64" t="s">
        <v>273</v>
      </c>
      <c r="E149" s="64" t="s">
        <v>274</v>
      </c>
      <c r="F149" s="64" t="s">
        <v>279</v>
      </c>
      <c r="G149" s="18" t="s">
        <v>274</v>
      </c>
      <c r="H149" s="35" t="s">
        <v>866</v>
      </c>
      <c r="I149" s="28" t="s">
        <v>2322</v>
      </c>
      <c r="J149" s="498">
        <v>10.158477986391464</v>
      </c>
      <c r="K149" s="498">
        <v>24.304734797931001</v>
      </c>
      <c r="L149" s="499">
        <v>1817</v>
      </c>
      <c r="M149" s="512">
        <v>0</v>
      </c>
      <c r="N149" s="513">
        <v>0</v>
      </c>
      <c r="O149" s="513">
        <v>0</v>
      </c>
      <c r="P149" s="513">
        <v>0</v>
      </c>
      <c r="Q149" s="513">
        <v>0</v>
      </c>
      <c r="R149" s="513">
        <v>0</v>
      </c>
      <c r="S149" s="513">
        <v>0</v>
      </c>
      <c r="T149" s="513">
        <v>0</v>
      </c>
      <c r="U149" s="513">
        <v>0</v>
      </c>
      <c r="V149" s="513">
        <v>0</v>
      </c>
      <c r="W149" s="513">
        <v>0</v>
      </c>
      <c r="X149" s="513">
        <v>0</v>
      </c>
      <c r="Y149" s="513">
        <v>0</v>
      </c>
      <c r="Z149" s="513">
        <v>0</v>
      </c>
      <c r="AA149" s="513">
        <v>0</v>
      </c>
      <c r="AB149" s="513">
        <v>0</v>
      </c>
      <c r="AC149" s="513">
        <v>64</v>
      </c>
      <c r="AD149" s="513">
        <v>64</v>
      </c>
      <c r="AE149" s="513">
        <v>0</v>
      </c>
      <c r="AF149" s="513">
        <v>0</v>
      </c>
      <c r="AG149" s="513">
        <v>1</v>
      </c>
      <c r="AH149" s="513">
        <f t="shared" si="18"/>
        <v>1</v>
      </c>
      <c r="AI149" s="513">
        <v>0</v>
      </c>
      <c r="AJ149" s="513">
        <v>0</v>
      </c>
      <c r="AK149" s="513">
        <f t="shared" si="19"/>
        <v>65</v>
      </c>
      <c r="AL149" s="513">
        <f t="shared" si="20"/>
        <v>65</v>
      </c>
      <c r="AM149" s="513">
        <v>0</v>
      </c>
      <c r="AN149" s="513">
        <v>0</v>
      </c>
      <c r="AO149" s="513">
        <v>0</v>
      </c>
      <c r="AP149" s="513">
        <v>0</v>
      </c>
      <c r="AQ149" s="513">
        <v>0</v>
      </c>
      <c r="AR149" s="513">
        <v>0</v>
      </c>
      <c r="AS149" s="513">
        <v>0</v>
      </c>
      <c r="AT149" s="513">
        <v>0</v>
      </c>
      <c r="AU149" s="513">
        <v>0</v>
      </c>
      <c r="AV149" s="513">
        <v>0</v>
      </c>
      <c r="AW149" s="513">
        <v>0</v>
      </c>
      <c r="AX149" s="513">
        <v>0</v>
      </c>
      <c r="AY149" s="513">
        <v>0</v>
      </c>
      <c r="AZ149" s="513">
        <v>0</v>
      </c>
      <c r="BA149" s="513">
        <v>0</v>
      </c>
      <c r="BB149" s="513">
        <v>0</v>
      </c>
      <c r="BC149" s="513">
        <v>417.66</v>
      </c>
      <c r="BD149" s="513">
        <v>417.66</v>
      </c>
      <c r="BE149" s="513">
        <v>0</v>
      </c>
      <c r="BF149" s="513">
        <v>0</v>
      </c>
      <c r="BG149" s="513">
        <v>3300</v>
      </c>
      <c r="BH149" s="513">
        <v>3300</v>
      </c>
      <c r="BI149" s="513">
        <v>0</v>
      </c>
      <c r="BJ149" s="513">
        <v>0</v>
      </c>
      <c r="BK149" s="241">
        <f t="shared" si="21"/>
        <v>3717.66</v>
      </c>
      <c r="BL149" s="22">
        <f t="shared" si="22"/>
        <v>3717.66</v>
      </c>
      <c r="BM149" s="519">
        <f t="shared" si="23"/>
        <v>0.65915957446808515</v>
      </c>
      <c r="BN149" s="520">
        <v>0</v>
      </c>
      <c r="BO149" s="520">
        <v>0</v>
      </c>
      <c r="BP149" s="520">
        <v>0</v>
      </c>
      <c r="BQ149" s="520">
        <v>0</v>
      </c>
      <c r="BR149" s="520">
        <v>0</v>
      </c>
      <c r="BS149" s="520">
        <v>0</v>
      </c>
      <c r="BT149" s="520">
        <v>0</v>
      </c>
      <c r="BU149" s="520">
        <v>0</v>
      </c>
      <c r="BV149" s="520">
        <v>0</v>
      </c>
      <c r="BW149" s="520">
        <v>0</v>
      </c>
      <c r="BX149" s="520">
        <v>0</v>
      </c>
      <c r="BY149" s="520">
        <v>0</v>
      </c>
      <c r="BZ149" s="520">
        <v>0</v>
      </c>
      <c r="CA149" s="520">
        <v>0</v>
      </c>
      <c r="CB149" s="520">
        <v>0</v>
      </c>
      <c r="CC149" s="520">
        <v>0</v>
      </c>
      <c r="CD149" s="520">
        <v>490266.01440000004</v>
      </c>
      <c r="CE149" s="520">
        <v>490266.01440000004</v>
      </c>
      <c r="CF149" s="520">
        <v>0</v>
      </c>
      <c r="CG149" s="520">
        <v>0</v>
      </c>
      <c r="CH149" s="520">
        <v>10811592</v>
      </c>
      <c r="CI149" s="520">
        <v>10811592</v>
      </c>
      <c r="CJ149" s="520">
        <v>0</v>
      </c>
      <c r="CK149" s="520">
        <v>0</v>
      </c>
      <c r="CL149" s="520">
        <f t="shared" si="24"/>
        <v>11301858.0144</v>
      </c>
      <c r="CM149" s="521">
        <f t="shared" si="25"/>
        <v>11301858.0144</v>
      </c>
      <c r="CN149" s="522">
        <v>0</v>
      </c>
      <c r="CO149" s="522">
        <v>0</v>
      </c>
      <c r="CP149" s="522">
        <v>19762559.999999996</v>
      </c>
      <c r="CQ149" s="243" t="s">
        <v>874</v>
      </c>
      <c r="CR149" s="103">
        <v>0</v>
      </c>
      <c r="CS149" s="523">
        <v>0</v>
      </c>
      <c r="CT149" s="104">
        <v>5.64</v>
      </c>
      <c r="CU149" s="524"/>
      <c r="CV149" s="524"/>
      <c r="CW149" s="524"/>
      <c r="CX149" s="525"/>
      <c r="CY149" s="526">
        <v>153.35468956406868</v>
      </c>
      <c r="CZ149" s="527">
        <v>111.56534373824201</v>
      </c>
      <c r="DA149" s="528">
        <v>1.3011889035667108</v>
      </c>
      <c r="DB149" s="529">
        <v>1.07597145316613</v>
      </c>
      <c r="DC149" s="530" t="s">
        <v>2333</v>
      </c>
      <c r="DD149" s="225"/>
      <c r="DE149" s="524"/>
      <c r="DF149" s="524"/>
      <c r="DG149" s="531"/>
      <c r="DH149" s="532"/>
      <c r="DI149" s="64" t="s">
        <v>56</v>
      </c>
      <c r="DJ149" s="64" t="s">
        <v>56</v>
      </c>
      <c r="DK149" s="64">
        <v>166290</v>
      </c>
      <c r="DL149" s="534">
        <f t="shared" si="26"/>
        <v>166290</v>
      </c>
    </row>
    <row r="150" spans="1:116" ht="43.5" customHeight="1" x14ac:dyDescent="0.25">
      <c r="A150" s="356" t="s">
        <v>7</v>
      </c>
      <c r="B150" s="65" t="s">
        <v>96</v>
      </c>
      <c r="C150" s="65" t="s">
        <v>175</v>
      </c>
      <c r="D150" s="64" t="s">
        <v>2375</v>
      </c>
      <c r="E150" s="64" t="s">
        <v>269</v>
      </c>
      <c r="F150" s="64" t="s">
        <v>281</v>
      </c>
      <c r="G150" s="18" t="s">
        <v>282</v>
      </c>
      <c r="H150" s="35" t="s">
        <v>860</v>
      </c>
      <c r="I150" s="28" t="s">
        <v>2322</v>
      </c>
      <c r="J150" s="498">
        <v>11.377495344758442</v>
      </c>
      <c r="K150" s="498">
        <v>83.763825583347</v>
      </c>
      <c r="L150" s="499">
        <v>1856.1</v>
      </c>
      <c r="M150" s="512">
        <v>0</v>
      </c>
      <c r="N150" s="513">
        <v>0</v>
      </c>
      <c r="O150" s="513">
        <v>0</v>
      </c>
      <c r="P150" s="513">
        <v>0</v>
      </c>
      <c r="Q150" s="513">
        <v>0</v>
      </c>
      <c r="R150" s="513">
        <v>0</v>
      </c>
      <c r="S150" s="513">
        <v>0</v>
      </c>
      <c r="T150" s="513">
        <v>0</v>
      </c>
      <c r="U150" s="513">
        <v>0</v>
      </c>
      <c r="V150" s="513">
        <v>0</v>
      </c>
      <c r="W150" s="513">
        <v>0</v>
      </c>
      <c r="X150" s="513">
        <v>0</v>
      </c>
      <c r="Y150" s="513">
        <v>0</v>
      </c>
      <c r="Z150" s="513">
        <v>0</v>
      </c>
      <c r="AA150" s="513">
        <v>0</v>
      </c>
      <c r="AB150" s="513">
        <v>0</v>
      </c>
      <c r="AC150" s="513">
        <v>123</v>
      </c>
      <c r="AD150" s="513">
        <v>123</v>
      </c>
      <c r="AE150" s="513">
        <v>0</v>
      </c>
      <c r="AF150" s="513">
        <v>0</v>
      </c>
      <c r="AG150" s="513">
        <v>0</v>
      </c>
      <c r="AH150" s="513">
        <f t="shared" si="18"/>
        <v>0</v>
      </c>
      <c r="AI150" s="513">
        <v>0</v>
      </c>
      <c r="AJ150" s="513">
        <v>0</v>
      </c>
      <c r="AK150" s="513">
        <f t="shared" si="19"/>
        <v>123</v>
      </c>
      <c r="AL150" s="513">
        <f t="shared" si="20"/>
        <v>123</v>
      </c>
      <c r="AM150" s="513">
        <v>0</v>
      </c>
      <c r="AN150" s="513">
        <v>0</v>
      </c>
      <c r="AO150" s="513">
        <v>0</v>
      </c>
      <c r="AP150" s="513">
        <v>0</v>
      </c>
      <c r="AQ150" s="513">
        <v>0</v>
      </c>
      <c r="AR150" s="513">
        <v>0</v>
      </c>
      <c r="AS150" s="513">
        <v>0</v>
      </c>
      <c r="AT150" s="513">
        <v>0</v>
      </c>
      <c r="AU150" s="513">
        <v>0</v>
      </c>
      <c r="AV150" s="513">
        <v>0</v>
      </c>
      <c r="AW150" s="513">
        <v>0</v>
      </c>
      <c r="AX150" s="513">
        <v>0</v>
      </c>
      <c r="AY150" s="513">
        <v>0</v>
      </c>
      <c r="AZ150" s="513">
        <v>0</v>
      </c>
      <c r="BA150" s="513">
        <v>0</v>
      </c>
      <c r="BB150" s="513">
        <v>0</v>
      </c>
      <c r="BC150" s="513">
        <v>904.76499999999999</v>
      </c>
      <c r="BD150" s="513">
        <v>904.76499999999999</v>
      </c>
      <c r="BE150" s="513">
        <v>0</v>
      </c>
      <c r="BF150" s="513">
        <v>0</v>
      </c>
      <c r="BG150" s="513">
        <v>0</v>
      </c>
      <c r="BH150" s="513">
        <v>0</v>
      </c>
      <c r="BI150" s="513">
        <v>0</v>
      </c>
      <c r="BJ150" s="513">
        <v>0</v>
      </c>
      <c r="BK150" s="241">
        <f t="shared" si="21"/>
        <v>904.76499999999999</v>
      </c>
      <c r="BL150" s="22">
        <f t="shared" si="22"/>
        <v>904.76499999999999</v>
      </c>
      <c r="BM150" s="519">
        <f t="shared" si="23"/>
        <v>0.161277183600713</v>
      </c>
      <c r="BN150" s="520">
        <v>0</v>
      </c>
      <c r="BO150" s="520">
        <v>0</v>
      </c>
      <c r="BP150" s="520">
        <v>0</v>
      </c>
      <c r="BQ150" s="520">
        <v>0</v>
      </c>
      <c r="BR150" s="520">
        <v>0</v>
      </c>
      <c r="BS150" s="520">
        <v>0</v>
      </c>
      <c r="BT150" s="520">
        <v>0</v>
      </c>
      <c r="BU150" s="520">
        <v>0</v>
      </c>
      <c r="BV150" s="520">
        <v>0</v>
      </c>
      <c r="BW150" s="520">
        <v>0</v>
      </c>
      <c r="BX150" s="520">
        <v>0</v>
      </c>
      <c r="BY150" s="520">
        <v>0</v>
      </c>
      <c r="BZ150" s="520">
        <v>0</v>
      </c>
      <c r="CA150" s="520">
        <v>0</v>
      </c>
      <c r="CB150" s="520">
        <v>0</v>
      </c>
      <c r="CC150" s="520">
        <v>0</v>
      </c>
      <c r="CD150" s="520">
        <v>1062049.3476</v>
      </c>
      <c r="CE150" s="520">
        <v>1062049.3476</v>
      </c>
      <c r="CF150" s="520">
        <v>0</v>
      </c>
      <c r="CG150" s="520">
        <v>0</v>
      </c>
      <c r="CH150" s="520">
        <v>0</v>
      </c>
      <c r="CI150" s="520">
        <v>0</v>
      </c>
      <c r="CJ150" s="520">
        <v>0</v>
      </c>
      <c r="CK150" s="520">
        <v>0</v>
      </c>
      <c r="CL150" s="520">
        <f t="shared" si="24"/>
        <v>1062049.3476</v>
      </c>
      <c r="CM150" s="521">
        <f t="shared" si="25"/>
        <v>1062049.3476</v>
      </c>
      <c r="CN150" s="522">
        <v>18602737.575048003</v>
      </c>
      <c r="CO150" s="522">
        <v>18602737.575048003</v>
      </c>
      <c r="CP150" s="522">
        <v>15124834.463191202</v>
      </c>
      <c r="CQ150" s="243" t="s">
        <v>874</v>
      </c>
      <c r="CR150" s="103">
        <v>6.9</v>
      </c>
      <c r="CS150" s="523">
        <v>6.9</v>
      </c>
      <c r="CT150" s="104">
        <v>5.61</v>
      </c>
      <c r="CU150" s="524"/>
      <c r="CV150" s="524"/>
      <c r="CW150" s="524"/>
      <c r="CX150" s="525"/>
      <c r="CY150" s="526">
        <v>220.313295647008</v>
      </c>
      <c r="CZ150" s="527">
        <v>214.59048618760457</v>
      </c>
      <c r="DA150" s="528">
        <v>1.187293052198485</v>
      </c>
      <c r="DB150" s="529">
        <v>1.185046250433925</v>
      </c>
      <c r="DC150" s="530" t="s">
        <v>2323</v>
      </c>
      <c r="DD150" s="225"/>
      <c r="DE150" s="524"/>
      <c r="DF150" s="524"/>
      <c r="DG150" s="531"/>
      <c r="DH150" s="532"/>
      <c r="DI150" s="64">
        <v>101327</v>
      </c>
      <c r="DJ150" s="64">
        <v>486388</v>
      </c>
      <c r="DK150" s="64">
        <v>106837</v>
      </c>
      <c r="DL150" s="534">
        <f t="shared" si="26"/>
        <v>231517.33333333334</v>
      </c>
    </row>
    <row r="151" spans="1:116" ht="43.5" customHeight="1" x14ac:dyDescent="0.25">
      <c r="A151" s="356" t="s">
        <v>7</v>
      </c>
      <c r="B151" s="65" t="s">
        <v>96</v>
      </c>
      <c r="C151" s="65" t="s">
        <v>175</v>
      </c>
      <c r="D151" s="64" t="s">
        <v>2375</v>
      </c>
      <c r="E151" s="64" t="s">
        <v>269</v>
      </c>
      <c r="F151" s="64" t="s">
        <v>1026</v>
      </c>
      <c r="G151" s="18" t="s">
        <v>1027</v>
      </c>
      <c r="H151" s="35" t="s">
        <v>860</v>
      </c>
      <c r="I151" s="28" t="s">
        <v>2322</v>
      </c>
      <c r="J151" s="498">
        <v>9.2023859406134445</v>
      </c>
      <c r="K151" s="498">
        <v>26.12310600627</v>
      </c>
      <c r="L151" s="499">
        <v>798.9</v>
      </c>
      <c r="M151" s="512">
        <v>0</v>
      </c>
      <c r="N151" s="513">
        <v>0</v>
      </c>
      <c r="O151" s="513">
        <v>0</v>
      </c>
      <c r="P151" s="513">
        <v>0</v>
      </c>
      <c r="Q151" s="513">
        <v>0</v>
      </c>
      <c r="R151" s="513">
        <v>0</v>
      </c>
      <c r="S151" s="513">
        <v>0</v>
      </c>
      <c r="T151" s="513">
        <v>0</v>
      </c>
      <c r="U151" s="513">
        <v>0</v>
      </c>
      <c r="V151" s="513">
        <v>0</v>
      </c>
      <c r="W151" s="513">
        <v>0</v>
      </c>
      <c r="X151" s="513">
        <v>0</v>
      </c>
      <c r="Y151" s="513">
        <v>0</v>
      </c>
      <c r="Z151" s="513">
        <v>0</v>
      </c>
      <c r="AA151" s="513">
        <v>0</v>
      </c>
      <c r="AB151" s="513">
        <v>0</v>
      </c>
      <c r="AC151" s="513">
        <v>35</v>
      </c>
      <c r="AD151" s="513">
        <v>35</v>
      </c>
      <c r="AE151" s="513">
        <v>0</v>
      </c>
      <c r="AF151" s="513">
        <v>0</v>
      </c>
      <c r="AG151" s="513">
        <v>0</v>
      </c>
      <c r="AH151" s="513">
        <f t="shared" si="18"/>
        <v>0</v>
      </c>
      <c r="AI151" s="513">
        <v>0</v>
      </c>
      <c r="AJ151" s="513">
        <v>0</v>
      </c>
      <c r="AK151" s="513">
        <f t="shared" si="19"/>
        <v>35</v>
      </c>
      <c r="AL151" s="513">
        <f t="shared" si="20"/>
        <v>35</v>
      </c>
      <c r="AM151" s="513">
        <v>0</v>
      </c>
      <c r="AN151" s="513">
        <v>0</v>
      </c>
      <c r="AO151" s="513">
        <v>0</v>
      </c>
      <c r="AP151" s="513">
        <v>0</v>
      </c>
      <c r="AQ151" s="513">
        <v>0</v>
      </c>
      <c r="AR151" s="513">
        <v>0</v>
      </c>
      <c r="AS151" s="513">
        <v>0</v>
      </c>
      <c r="AT151" s="513">
        <v>0</v>
      </c>
      <c r="AU151" s="513">
        <v>0</v>
      </c>
      <c r="AV151" s="513">
        <v>0</v>
      </c>
      <c r="AW151" s="513">
        <v>0</v>
      </c>
      <c r="AX151" s="513">
        <v>0</v>
      </c>
      <c r="AY151" s="513">
        <v>0</v>
      </c>
      <c r="AZ151" s="513">
        <v>0</v>
      </c>
      <c r="BA151" s="513">
        <v>0</v>
      </c>
      <c r="BB151" s="513">
        <v>0</v>
      </c>
      <c r="BC151" s="513">
        <v>243.39</v>
      </c>
      <c r="BD151" s="513">
        <v>243.39</v>
      </c>
      <c r="BE151" s="513">
        <v>0</v>
      </c>
      <c r="BF151" s="513">
        <v>0</v>
      </c>
      <c r="BG151" s="513">
        <v>0</v>
      </c>
      <c r="BH151" s="513">
        <v>0</v>
      </c>
      <c r="BI151" s="513">
        <v>0</v>
      </c>
      <c r="BJ151" s="513">
        <v>0</v>
      </c>
      <c r="BK151" s="241">
        <f t="shared" si="21"/>
        <v>243.39</v>
      </c>
      <c r="BL151" s="22">
        <f t="shared" si="22"/>
        <v>243.39</v>
      </c>
      <c r="BM151" s="519">
        <f t="shared" si="23"/>
        <v>3.9575609756097557E-2</v>
      </c>
      <c r="BN151" s="520">
        <v>0</v>
      </c>
      <c r="BO151" s="520">
        <v>0</v>
      </c>
      <c r="BP151" s="520">
        <v>0</v>
      </c>
      <c r="BQ151" s="520">
        <v>0</v>
      </c>
      <c r="BR151" s="520">
        <v>0</v>
      </c>
      <c r="BS151" s="520">
        <v>0</v>
      </c>
      <c r="BT151" s="520">
        <v>0</v>
      </c>
      <c r="BU151" s="520">
        <v>0</v>
      </c>
      <c r="BV151" s="520">
        <v>0</v>
      </c>
      <c r="BW151" s="520">
        <v>0</v>
      </c>
      <c r="BX151" s="520">
        <v>0</v>
      </c>
      <c r="BY151" s="520">
        <v>0</v>
      </c>
      <c r="BZ151" s="520">
        <v>0</v>
      </c>
      <c r="CA151" s="520">
        <v>0</v>
      </c>
      <c r="CB151" s="520">
        <v>0</v>
      </c>
      <c r="CC151" s="520">
        <v>0</v>
      </c>
      <c r="CD151" s="520">
        <v>285700.91759999999</v>
      </c>
      <c r="CE151" s="520">
        <v>285700.91759999999</v>
      </c>
      <c r="CF151" s="520">
        <v>0</v>
      </c>
      <c r="CG151" s="520">
        <v>0</v>
      </c>
      <c r="CH151" s="520">
        <v>0</v>
      </c>
      <c r="CI151" s="520">
        <v>0</v>
      </c>
      <c r="CJ151" s="520">
        <v>0</v>
      </c>
      <c r="CK151" s="520">
        <v>0</v>
      </c>
      <c r="CL151" s="520">
        <f t="shared" si="24"/>
        <v>285700.91759999999</v>
      </c>
      <c r="CM151" s="521">
        <f t="shared" si="25"/>
        <v>285700.91759999999</v>
      </c>
      <c r="CN151" s="522">
        <v>16013280.000000002</v>
      </c>
      <c r="CO151" s="522">
        <v>16013280.000000002</v>
      </c>
      <c r="CP151" s="522">
        <v>21549600.000000004</v>
      </c>
      <c r="CQ151" s="243" t="s">
        <v>874</v>
      </c>
      <c r="CR151" s="103">
        <v>4.57</v>
      </c>
      <c r="CS151" s="523">
        <v>4.57</v>
      </c>
      <c r="CT151" s="104">
        <v>6.15</v>
      </c>
      <c r="CU151" s="524"/>
      <c r="CV151" s="524"/>
      <c r="CW151" s="524"/>
      <c r="CX151" s="525"/>
      <c r="CY151" s="526">
        <v>175.17707488868822</v>
      </c>
      <c r="CZ151" s="527">
        <v>140.33179813190699</v>
      </c>
      <c r="DA151" s="528">
        <v>1.3559285605456048</v>
      </c>
      <c r="DB151" s="529">
        <v>1.31785575959136</v>
      </c>
      <c r="DC151" s="530" t="s">
        <v>2339</v>
      </c>
      <c r="DD151" s="225"/>
      <c r="DE151" s="524"/>
      <c r="DF151" s="524"/>
      <c r="DG151" s="531"/>
      <c r="DH151" s="532"/>
      <c r="DI151" s="64">
        <v>28565</v>
      </c>
      <c r="DJ151" s="64">
        <v>53838</v>
      </c>
      <c r="DK151" s="64">
        <v>67958</v>
      </c>
      <c r="DL151" s="534">
        <f t="shared" si="26"/>
        <v>50120.333333333336</v>
      </c>
    </row>
    <row r="152" spans="1:116" ht="43.5" customHeight="1" x14ac:dyDescent="0.25">
      <c r="A152" s="356" t="s">
        <v>7</v>
      </c>
      <c r="B152" s="65" t="s">
        <v>96</v>
      </c>
      <c r="C152" s="65" t="s">
        <v>175</v>
      </c>
      <c r="D152" s="64" t="s">
        <v>2376</v>
      </c>
      <c r="E152" s="64" t="s">
        <v>2377</v>
      </c>
      <c r="F152" s="64" t="s">
        <v>1029</v>
      </c>
      <c r="G152" s="18" t="s">
        <v>1030</v>
      </c>
      <c r="H152" s="35" t="s">
        <v>860</v>
      </c>
      <c r="I152" s="28" t="s">
        <v>2322</v>
      </c>
      <c r="J152" s="498">
        <v>11.783834464214101</v>
      </c>
      <c r="K152" s="498">
        <v>27.948295396412998</v>
      </c>
      <c r="L152" s="499">
        <v>825.1</v>
      </c>
      <c r="M152" s="512">
        <v>0</v>
      </c>
      <c r="N152" s="513">
        <v>0</v>
      </c>
      <c r="O152" s="513">
        <v>0</v>
      </c>
      <c r="P152" s="513">
        <v>0</v>
      </c>
      <c r="Q152" s="513">
        <v>0</v>
      </c>
      <c r="R152" s="513">
        <v>0</v>
      </c>
      <c r="S152" s="513">
        <v>0</v>
      </c>
      <c r="T152" s="513">
        <v>0</v>
      </c>
      <c r="U152" s="513">
        <v>0</v>
      </c>
      <c r="V152" s="513">
        <v>0</v>
      </c>
      <c r="W152" s="513">
        <v>0</v>
      </c>
      <c r="X152" s="513">
        <v>0</v>
      </c>
      <c r="Y152" s="513">
        <v>0</v>
      </c>
      <c r="Z152" s="513">
        <v>0</v>
      </c>
      <c r="AA152" s="513">
        <v>0</v>
      </c>
      <c r="AB152" s="513">
        <v>0</v>
      </c>
      <c r="AC152" s="513">
        <v>45</v>
      </c>
      <c r="AD152" s="513">
        <v>45</v>
      </c>
      <c r="AE152" s="513">
        <v>0</v>
      </c>
      <c r="AF152" s="513">
        <v>0</v>
      </c>
      <c r="AG152" s="513">
        <v>0</v>
      </c>
      <c r="AH152" s="513">
        <f t="shared" si="18"/>
        <v>0</v>
      </c>
      <c r="AI152" s="513">
        <v>0</v>
      </c>
      <c r="AJ152" s="513">
        <v>0</v>
      </c>
      <c r="AK152" s="513">
        <f t="shared" si="19"/>
        <v>45</v>
      </c>
      <c r="AL152" s="513">
        <f t="shared" si="20"/>
        <v>45</v>
      </c>
      <c r="AM152" s="513">
        <v>0</v>
      </c>
      <c r="AN152" s="513">
        <v>0</v>
      </c>
      <c r="AO152" s="513">
        <v>0</v>
      </c>
      <c r="AP152" s="513">
        <v>0</v>
      </c>
      <c r="AQ152" s="513">
        <v>0</v>
      </c>
      <c r="AR152" s="513">
        <v>0</v>
      </c>
      <c r="AS152" s="513">
        <v>0</v>
      </c>
      <c r="AT152" s="513">
        <v>0</v>
      </c>
      <c r="AU152" s="513">
        <v>0</v>
      </c>
      <c r="AV152" s="513">
        <v>0</v>
      </c>
      <c r="AW152" s="513">
        <v>0</v>
      </c>
      <c r="AX152" s="513">
        <v>0</v>
      </c>
      <c r="AY152" s="513">
        <v>0</v>
      </c>
      <c r="AZ152" s="513">
        <v>0</v>
      </c>
      <c r="BA152" s="513">
        <v>0</v>
      </c>
      <c r="BB152" s="513">
        <v>0</v>
      </c>
      <c r="BC152" s="513">
        <v>1351.97</v>
      </c>
      <c r="BD152" s="513">
        <v>1351.97</v>
      </c>
      <c r="BE152" s="513">
        <v>0</v>
      </c>
      <c r="BF152" s="513">
        <v>0</v>
      </c>
      <c r="BG152" s="513">
        <v>0</v>
      </c>
      <c r="BH152" s="513">
        <v>0</v>
      </c>
      <c r="BI152" s="513">
        <v>0</v>
      </c>
      <c r="BJ152" s="513">
        <v>0</v>
      </c>
      <c r="BK152" s="241">
        <f t="shared" si="21"/>
        <v>1351.97</v>
      </c>
      <c r="BL152" s="22">
        <f t="shared" si="22"/>
        <v>1351.97</v>
      </c>
      <c r="BM152" s="519">
        <f t="shared" si="23"/>
        <v>0.24185509838998215</v>
      </c>
      <c r="BN152" s="520">
        <v>0</v>
      </c>
      <c r="BO152" s="520">
        <v>0</v>
      </c>
      <c r="BP152" s="520">
        <v>0</v>
      </c>
      <c r="BQ152" s="520">
        <v>0</v>
      </c>
      <c r="BR152" s="520">
        <v>0</v>
      </c>
      <c r="BS152" s="520">
        <v>0</v>
      </c>
      <c r="BT152" s="520">
        <v>0</v>
      </c>
      <c r="BU152" s="520">
        <v>0</v>
      </c>
      <c r="BV152" s="520">
        <v>0</v>
      </c>
      <c r="BW152" s="520">
        <v>0</v>
      </c>
      <c r="BX152" s="520">
        <v>0</v>
      </c>
      <c r="BY152" s="520">
        <v>0</v>
      </c>
      <c r="BZ152" s="520">
        <v>0</v>
      </c>
      <c r="CA152" s="520">
        <v>0</v>
      </c>
      <c r="CB152" s="520">
        <v>0</v>
      </c>
      <c r="CC152" s="520">
        <v>0</v>
      </c>
      <c r="CD152" s="520">
        <v>1586996.4648000002</v>
      </c>
      <c r="CE152" s="520">
        <v>1586996.4648000002</v>
      </c>
      <c r="CF152" s="520">
        <v>0</v>
      </c>
      <c r="CG152" s="520">
        <v>0</v>
      </c>
      <c r="CH152" s="520">
        <v>0</v>
      </c>
      <c r="CI152" s="520">
        <v>0</v>
      </c>
      <c r="CJ152" s="520">
        <v>0</v>
      </c>
      <c r="CK152" s="520">
        <v>0</v>
      </c>
      <c r="CL152" s="520">
        <f t="shared" si="24"/>
        <v>1586996.4648000002</v>
      </c>
      <c r="CM152" s="521">
        <f t="shared" si="25"/>
        <v>1586996.4648000002</v>
      </c>
      <c r="CN152" s="522">
        <v>23161797.153522</v>
      </c>
      <c r="CO152" s="522">
        <v>23161797.153522</v>
      </c>
      <c r="CP152" s="522">
        <v>31049027.838893998</v>
      </c>
      <c r="CQ152" s="243" t="s">
        <v>874</v>
      </c>
      <c r="CR152" s="103">
        <v>4.17</v>
      </c>
      <c r="CS152" s="523">
        <v>4.17</v>
      </c>
      <c r="CT152" s="104">
        <v>5.59</v>
      </c>
      <c r="CU152" s="524"/>
      <c r="CV152" s="524"/>
      <c r="CW152" s="524"/>
      <c r="CX152" s="525"/>
      <c r="CY152" s="526">
        <v>232.98539380677559</v>
      </c>
      <c r="CZ152" s="527">
        <v>90.675902559481401</v>
      </c>
      <c r="DA152" s="528">
        <v>0.58131811200932726</v>
      </c>
      <c r="DB152" s="529">
        <v>0.45002586807392059</v>
      </c>
      <c r="DC152" s="530" t="s">
        <v>2326</v>
      </c>
      <c r="DD152" s="225"/>
      <c r="DE152" s="524"/>
      <c r="DF152" s="524"/>
      <c r="DG152" s="531"/>
      <c r="DH152" s="532"/>
      <c r="DI152" s="64">
        <v>109095</v>
      </c>
      <c r="DJ152" s="64">
        <v>0</v>
      </c>
      <c r="DK152" s="64">
        <v>525</v>
      </c>
      <c r="DL152" s="534">
        <f t="shared" si="26"/>
        <v>36540</v>
      </c>
    </row>
    <row r="153" spans="1:116" ht="43.5" customHeight="1" x14ac:dyDescent="0.25">
      <c r="A153" s="356" t="s">
        <v>7</v>
      </c>
      <c r="B153" s="65" t="s">
        <v>96</v>
      </c>
      <c r="C153" s="65" t="s">
        <v>175</v>
      </c>
      <c r="D153" s="64" t="s">
        <v>2378</v>
      </c>
      <c r="E153" s="64" t="s">
        <v>284</v>
      </c>
      <c r="F153" s="64" t="s">
        <v>285</v>
      </c>
      <c r="G153" s="18" t="s">
        <v>284</v>
      </c>
      <c r="H153" s="35" t="s">
        <v>860</v>
      </c>
      <c r="I153" s="28" t="s">
        <v>2322</v>
      </c>
      <c r="J153" s="498">
        <v>12.668219606558768</v>
      </c>
      <c r="K153" s="498">
        <v>61.705113508017</v>
      </c>
      <c r="L153" s="499">
        <v>2429.3000000000002</v>
      </c>
      <c r="M153" s="512">
        <v>0</v>
      </c>
      <c r="N153" s="513">
        <v>0</v>
      </c>
      <c r="O153" s="513">
        <v>0</v>
      </c>
      <c r="P153" s="513">
        <v>0</v>
      </c>
      <c r="Q153" s="513">
        <v>0</v>
      </c>
      <c r="R153" s="513">
        <v>0</v>
      </c>
      <c r="S153" s="513">
        <v>1</v>
      </c>
      <c r="T153" s="513">
        <v>1</v>
      </c>
      <c r="U153" s="513">
        <v>0</v>
      </c>
      <c r="V153" s="513">
        <v>0</v>
      </c>
      <c r="W153" s="513">
        <v>0</v>
      </c>
      <c r="X153" s="513">
        <v>0</v>
      </c>
      <c r="Y153" s="513">
        <v>0</v>
      </c>
      <c r="Z153" s="513">
        <v>0</v>
      </c>
      <c r="AA153" s="513">
        <v>0</v>
      </c>
      <c r="AB153" s="513">
        <v>0</v>
      </c>
      <c r="AC153" s="513">
        <v>102</v>
      </c>
      <c r="AD153" s="513">
        <v>102</v>
      </c>
      <c r="AE153" s="513">
        <v>0</v>
      </c>
      <c r="AF153" s="513">
        <v>0</v>
      </c>
      <c r="AG153" s="513">
        <v>0</v>
      </c>
      <c r="AH153" s="513">
        <f t="shared" si="18"/>
        <v>0</v>
      </c>
      <c r="AI153" s="513">
        <v>0</v>
      </c>
      <c r="AJ153" s="513">
        <v>0</v>
      </c>
      <c r="AK153" s="513">
        <f t="shared" si="19"/>
        <v>103</v>
      </c>
      <c r="AL153" s="513">
        <f t="shared" si="20"/>
        <v>103</v>
      </c>
      <c r="AM153" s="513">
        <v>0</v>
      </c>
      <c r="AN153" s="513">
        <v>0</v>
      </c>
      <c r="AO153" s="513">
        <v>0</v>
      </c>
      <c r="AP153" s="513">
        <v>0</v>
      </c>
      <c r="AQ153" s="513">
        <v>0</v>
      </c>
      <c r="AR153" s="513">
        <v>0</v>
      </c>
      <c r="AS153" s="513">
        <v>0</v>
      </c>
      <c r="AT153" s="513">
        <v>0</v>
      </c>
      <c r="AU153" s="513">
        <v>0</v>
      </c>
      <c r="AV153" s="513">
        <v>0</v>
      </c>
      <c r="AW153" s="513">
        <v>0</v>
      </c>
      <c r="AX153" s="513">
        <v>0</v>
      </c>
      <c r="AY153" s="513">
        <v>0</v>
      </c>
      <c r="AZ153" s="513">
        <v>0</v>
      </c>
      <c r="BA153" s="513">
        <v>0</v>
      </c>
      <c r="BB153" s="513">
        <v>0</v>
      </c>
      <c r="BC153" s="513">
        <v>888.21</v>
      </c>
      <c r="BD153" s="513">
        <v>888.21</v>
      </c>
      <c r="BE153" s="513">
        <v>0</v>
      </c>
      <c r="BF153" s="513">
        <v>0</v>
      </c>
      <c r="BG153" s="513">
        <v>0</v>
      </c>
      <c r="BH153" s="513">
        <v>0</v>
      </c>
      <c r="BI153" s="513">
        <v>0</v>
      </c>
      <c r="BJ153" s="513">
        <v>0</v>
      </c>
      <c r="BK153" s="241">
        <f t="shared" si="21"/>
        <v>888.21</v>
      </c>
      <c r="BL153" s="22">
        <f t="shared" si="22"/>
        <v>888.21</v>
      </c>
      <c r="BM153" s="519">
        <f t="shared" si="23"/>
        <v>0.18313608247422683</v>
      </c>
      <c r="BN153" s="520">
        <v>0</v>
      </c>
      <c r="BO153" s="520">
        <v>0</v>
      </c>
      <c r="BP153" s="520">
        <v>0</v>
      </c>
      <c r="BQ153" s="520">
        <v>0</v>
      </c>
      <c r="BR153" s="520">
        <v>0</v>
      </c>
      <c r="BS153" s="520">
        <v>0</v>
      </c>
      <c r="BT153" s="520">
        <v>655248</v>
      </c>
      <c r="BU153" s="520">
        <v>655248</v>
      </c>
      <c r="BV153" s="520">
        <v>0</v>
      </c>
      <c r="BW153" s="520">
        <v>0</v>
      </c>
      <c r="BX153" s="520">
        <v>0</v>
      </c>
      <c r="BY153" s="520">
        <v>0</v>
      </c>
      <c r="BZ153" s="520">
        <v>0</v>
      </c>
      <c r="CA153" s="520">
        <v>0</v>
      </c>
      <c r="CB153" s="520">
        <v>0</v>
      </c>
      <c r="CC153" s="520">
        <v>0</v>
      </c>
      <c r="CD153" s="520">
        <v>1042616.4264000001</v>
      </c>
      <c r="CE153" s="520">
        <v>1042616.4264000001</v>
      </c>
      <c r="CF153" s="520">
        <v>0</v>
      </c>
      <c r="CG153" s="520">
        <v>0</v>
      </c>
      <c r="CH153" s="520">
        <v>0</v>
      </c>
      <c r="CI153" s="520">
        <v>0</v>
      </c>
      <c r="CJ153" s="520">
        <v>0</v>
      </c>
      <c r="CK153" s="520">
        <v>0</v>
      </c>
      <c r="CL153" s="520">
        <f t="shared" si="24"/>
        <v>1697864.4264000002</v>
      </c>
      <c r="CM153" s="521">
        <f t="shared" si="25"/>
        <v>1697864.4264000002</v>
      </c>
      <c r="CN153" s="522">
        <v>17520000</v>
      </c>
      <c r="CO153" s="522">
        <v>17520000</v>
      </c>
      <c r="CP153" s="522">
        <v>16994399.999999996</v>
      </c>
      <c r="CQ153" s="243" t="s">
        <v>874</v>
      </c>
      <c r="CR153" s="103">
        <v>5</v>
      </c>
      <c r="CS153" s="523">
        <v>5</v>
      </c>
      <c r="CT153" s="104">
        <v>4.8499999999999996</v>
      </c>
      <c r="CU153" s="524"/>
      <c r="CV153" s="524"/>
      <c r="CW153" s="524"/>
      <c r="CX153" s="525"/>
      <c r="CY153" s="526">
        <v>109.41258509214926</v>
      </c>
      <c r="CZ153" s="527">
        <v>70.635396775878107</v>
      </c>
      <c r="DA153" s="528">
        <v>0.65730013254497932</v>
      </c>
      <c r="DB153" s="529">
        <v>0.61828410077588203</v>
      </c>
      <c r="DC153" s="530" t="s">
        <v>2339</v>
      </c>
      <c r="DD153" s="225"/>
      <c r="DE153" s="524"/>
      <c r="DF153" s="524"/>
      <c r="DG153" s="531"/>
      <c r="DH153" s="532"/>
      <c r="DI153" s="64">
        <v>0</v>
      </c>
      <c r="DJ153" s="64">
        <v>0</v>
      </c>
      <c r="DK153" s="64">
        <v>0</v>
      </c>
      <c r="DL153" s="534">
        <f t="shared" si="26"/>
        <v>0</v>
      </c>
    </row>
    <row r="154" spans="1:116" ht="43.5" customHeight="1" x14ac:dyDescent="0.25">
      <c r="A154" s="356" t="s">
        <v>7</v>
      </c>
      <c r="B154" s="65" t="s">
        <v>96</v>
      </c>
      <c r="C154" s="65" t="s">
        <v>175</v>
      </c>
      <c r="D154" s="64" t="s">
        <v>2378</v>
      </c>
      <c r="E154" s="64" t="s">
        <v>284</v>
      </c>
      <c r="F154" s="64" t="s">
        <v>286</v>
      </c>
      <c r="G154" s="18" t="s">
        <v>284</v>
      </c>
      <c r="H154" s="35" t="s">
        <v>860</v>
      </c>
      <c r="I154" s="28" t="s">
        <v>2322</v>
      </c>
      <c r="J154" s="498">
        <v>10.158477986391464</v>
      </c>
      <c r="K154" s="498">
        <v>38.622348404514</v>
      </c>
      <c r="L154" s="499">
        <v>1664.3</v>
      </c>
      <c r="M154" s="512">
        <v>0</v>
      </c>
      <c r="N154" s="513">
        <v>0</v>
      </c>
      <c r="O154" s="513">
        <v>0</v>
      </c>
      <c r="P154" s="513">
        <v>0</v>
      </c>
      <c r="Q154" s="513">
        <v>0</v>
      </c>
      <c r="R154" s="513">
        <v>0</v>
      </c>
      <c r="S154" s="513">
        <v>0</v>
      </c>
      <c r="T154" s="513">
        <v>0</v>
      </c>
      <c r="U154" s="513">
        <v>0</v>
      </c>
      <c r="V154" s="513">
        <v>0</v>
      </c>
      <c r="W154" s="513">
        <v>0</v>
      </c>
      <c r="X154" s="513">
        <v>0</v>
      </c>
      <c r="Y154" s="513">
        <v>0</v>
      </c>
      <c r="Z154" s="513">
        <v>0</v>
      </c>
      <c r="AA154" s="513">
        <v>0</v>
      </c>
      <c r="AB154" s="513">
        <v>0</v>
      </c>
      <c r="AC154" s="513">
        <v>75</v>
      </c>
      <c r="AD154" s="513">
        <v>75</v>
      </c>
      <c r="AE154" s="513">
        <v>0</v>
      </c>
      <c r="AF154" s="513">
        <v>0</v>
      </c>
      <c r="AG154" s="513">
        <v>0</v>
      </c>
      <c r="AH154" s="513">
        <f t="shared" si="18"/>
        <v>0</v>
      </c>
      <c r="AI154" s="513">
        <v>0</v>
      </c>
      <c r="AJ154" s="513">
        <v>0</v>
      </c>
      <c r="AK154" s="513">
        <f t="shared" si="19"/>
        <v>75</v>
      </c>
      <c r="AL154" s="513">
        <f t="shared" si="20"/>
        <v>75</v>
      </c>
      <c r="AM154" s="513">
        <v>0</v>
      </c>
      <c r="AN154" s="513">
        <v>0</v>
      </c>
      <c r="AO154" s="513">
        <v>0</v>
      </c>
      <c r="AP154" s="513">
        <v>0</v>
      </c>
      <c r="AQ154" s="513">
        <v>0</v>
      </c>
      <c r="AR154" s="513">
        <v>0</v>
      </c>
      <c r="AS154" s="513">
        <v>0</v>
      </c>
      <c r="AT154" s="513">
        <v>0</v>
      </c>
      <c r="AU154" s="513">
        <v>0</v>
      </c>
      <c r="AV154" s="513">
        <v>0</v>
      </c>
      <c r="AW154" s="513">
        <v>0</v>
      </c>
      <c r="AX154" s="513">
        <v>0</v>
      </c>
      <c r="AY154" s="513">
        <v>0</v>
      </c>
      <c r="AZ154" s="513">
        <v>0</v>
      </c>
      <c r="BA154" s="513">
        <v>0</v>
      </c>
      <c r="BB154" s="513">
        <v>0</v>
      </c>
      <c r="BC154" s="513">
        <v>2410.1999999999998</v>
      </c>
      <c r="BD154" s="513">
        <v>2410.1999999999998</v>
      </c>
      <c r="BE154" s="513">
        <v>0</v>
      </c>
      <c r="BF154" s="513">
        <v>0</v>
      </c>
      <c r="BG154" s="513">
        <v>0</v>
      </c>
      <c r="BH154" s="513">
        <v>0</v>
      </c>
      <c r="BI154" s="513">
        <v>0</v>
      </c>
      <c r="BJ154" s="513">
        <v>0</v>
      </c>
      <c r="BK154" s="241">
        <f t="shared" si="21"/>
        <v>2410.1999999999998</v>
      </c>
      <c r="BL154" s="22">
        <f t="shared" si="22"/>
        <v>2410.1999999999998</v>
      </c>
      <c r="BM154" s="519">
        <f t="shared" si="23"/>
        <v>0.72815709969788511</v>
      </c>
      <c r="BN154" s="520">
        <v>0</v>
      </c>
      <c r="BO154" s="520">
        <v>0</v>
      </c>
      <c r="BP154" s="520">
        <v>0</v>
      </c>
      <c r="BQ154" s="520">
        <v>0</v>
      </c>
      <c r="BR154" s="520">
        <v>0</v>
      </c>
      <c r="BS154" s="520">
        <v>0</v>
      </c>
      <c r="BT154" s="520">
        <v>0</v>
      </c>
      <c r="BU154" s="520">
        <v>0</v>
      </c>
      <c r="BV154" s="520">
        <v>0</v>
      </c>
      <c r="BW154" s="520">
        <v>0</v>
      </c>
      <c r="BX154" s="520">
        <v>0</v>
      </c>
      <c r="BY154" s="520">
        <v>0</v>
      </c>
      <c r="BZ154" s="520">
        <v>0</v>
      </c>
      <c r="CA154" s="520">
        <v>0</v>
      </c>
      <c r="CB154" s="520">
        <v>0</v>
      </c>
      <c r="CC154" s="520">
        <v>0</v>
      </c>
      <c r="CD154" s="520">
        <v>2829189.1680000001</v>
      </c>
      <c r="CE154" s="520">
        <v>2829189.1680000001</v>
      </c>
      <c r="CF154" s="520">
        <v>0</v>
      </c>
      <c r="CG154" s="520">
        <v>0</v>
      </c>
      <c r="CH154" s="520">
        <v>0</v>
      </c>
      <c r="CI154" s="520">
        <v>0</v>
      </c>
      <c r="CJ154" s="520">
        <v>0</v>
      </c>
      <c r="CK154" s="520">
        <v>0</v>
      </c>
      <c r="CL154" s="520">
        <f t="shared" si="24"/>
        <v>2829189.1680000001</v>
      </c>
      <c r="CM154" s="521">
        <f t="shared" si="25"/>
        <v>2829189.1680000001</v>
      </c>
      <c r="CN154" s="522">
        <v>11563200</v>
      </c>
      <c r="CO154" s="522">
        <v>11563200</v>
      </c>
      <c r="CP154" s="522">
        <v>11598240</v>
      </c>
      <c r="CQ154" s="243" t="s">
        <v>874</v>
      </c>
      <c r="CR154" s="103">
        <v>3.3</v>
      </c>
      <c r="CS154" s="523">
        <v>3.3</v>
      </c>
      <c r="CT154" s="104">
        <v>3.31</v>
      </c>
      <c r="CU154" s="524"/>
      <c r="CV154" s="524"/>
      <c r="CW154" s="524"/>
      <c r="CX154" s="525"/>
      <c r="CY154" s="526">
        <v>172.50885650276743</v>
      </c>
      <c r="CZ154" s="527">
        <v>172.04979348641913</v>
      </c>
      <c r="DA154" s="528">
        <v>0.99438550508531331</v>
      </c>
      <c r="DB154" s="529">
        <v>0.99275522298933294</v>
      </c>
      <c r="DC154" s="530" t="s">
        <v>2335</v>
      </c>
      <c r="DD154" s="225"/>
      <c r="DE154" s="524"/>
      <c r="DF154" s="524"/>
      <c r="DG154" s="531"/>
      <c r="DH154" s="532"/>
      <c r="DI154" s="64">
        <v>0</v>
      </c>
      <c r="DJ154" s="64">
        <v>6785</v>
      </c>
      <c r="DK154" s="64">
        <v>381681</v>
      </c>
      <c r="DL154" s="534">
        <f t="shared" si="26"/>
        <v>129488.66666666667</v>
      </c>
    </row>
    <row r="155" spans="1:116" ht="43.5" customHeight="1" x14ac:dyDescent="0.25">
      <c r="A155" s="356" t="s">
        <v>7</v>
      </c>
      <c r="B155" s="65" t="s">
        <v>96</v>
      </c>
      <c r="C155" s="65" t="s">
        <v>175</v>
      </c>
      <c r="D155" s="64" t="s">
        <v>2379</v>
      </c>
      <c r="E155" s="64" t="s">
        <v>177</v>
      </c>
      <c r="F155" s="64" t="s">
        <v>1033</v>
      </c>
      <c r="G155" s="18" t="s">
        <v>177</v>
      </c>
      <c r="H155" s="35" t="s">
        <v>860</v>
      </c>
      <c r="I155" s="28" t="s">
        <v>2287</v>
      </c>
      <c r="J155" s="498">
        <v>2.1832154019244183</v>
      </c>
      <c r="K155" s="498">
        <v>2.9009469636629999</v>
      </c>
      <c r="L155" s="499">
        <v>381.1</v>
      </c>
      <c r="M155" s="512">
        <v>0</v>
      </c>
      <c r="N155" s="513">
        <v>0</v>
      </c>
      <c r="O155" s="513">
        <v>0</v>
      </c>
      <c r="P155" s="513">
        <v>0</v>
      </c>
      <c r="Q155" s="513">
        <v>0</v>
      </c>
      <c r="R155" s="513">
        <v>0</v>
      </c>
      <c r="S155" s="513">
        <v>0</v>
      </c>
      <c r="T155" s="513">
        <v>0</v>
      </c>
      <c r="U155" s="513">
        <v>0</v>
      </c>
      <c r="V155" s="513">
        <v>0</v>
      </c>
      <c r="W155" s="513">
        <v>0</v>
      </c>
      <c r="X155" s="513">
        <v>0</v>
      </c>
      <c r="Y155" s="513">
        <v>0</v>
      </c>
      <c r="Z155" s="513">
        <v>0</v>
      </c>
      <c r="AA155" s="513">
        <v>0</v>
      </c>
      <c r="AB155" s="513">
        <v>0</v>
      </c>
      <c r="AC155" s="513">
        <v>2</v>
      </c>
      <c r="AD155" s="513">
        <v>2</v>
      </c>
      <c r="AE155" s="513">
        <v>0</v>
      </c>
      <c r="AF155" s="513">
        <v>0</v>
      </c>
      <c r="AG155" s="513">
        <v>0</v>
      </c>
      <c r="AH155" s="513">
        <f t="shared" si="18"/>
        <v>0</v>
      </c>
      <c r="AI155" s="513">
        <v>0</v>
      </c>
      <c r="AJ155" s="513">
        <v>0</v>
      </c>
      <c r="AK155" s="513">
        <f t="shared" si="19"/>
        <v>2</v>
      </c>
      <c r="AL155" s="513">
        <f t="shared" si="20"/>
        <v>2</v>
      </c>
      <c r="AM155" s="513">
        <v>0</v>
      </c>
      <c r="AN155" s="513">
        <v>0</v>
      </c>
      <c r="AO155" s="513">
        <v>0</v>
      </c>
      <c r="AP155" s="513">
        <v>0</v>
      </c>
      <c r="AQ155" s="513">
        <v>0</v>
      </c>
      <c r="AR155" s="513">
        <v>0</v>
      </c>
      <c r="AS155" s="513">
        <v>0</v>
      </c>
      <c r="AT155" s="513">
        <v>0</v>
      </c>
      <c r="AU155" s="513">
        <v>0</v>
      </c>
      <c r="AV155" s="513">
        <v>0</v>
      </c>
      <c r="AW155" s="513">
        <v>0</v>
      </c>
      <c r="AX155" s="513">
        <v>0</v>
      </c>
      <c r="AY155" s="513">
        <v>0</v>
      </c>
      <c r="AZ155" s="513">
        <v>0</v>
      </c>
      <c r="BA155" s="513">
        <v>0</v>
      </c>
      <c r="BB155" s="513">
        <v>0</v>
      </c>
      <c r="BC155" s="513">
        <v>13.1</v>
      </c>
      <c r="BD155" s="513">
        <v>13.1</v>
      </c>
      <c r="BE155" s="513">
        <v>0</v>
      </c>
      <c r="BF155" s="513">
        <v>0</v>
      </c>
      <c r="BG155" s="513">
        <v>0</v>
      </c>
      <c r="BH155" s="513">
        <v>0</v>
      </c>
      <c r="BI155" s="513">
        <v>0</v>
      </c>
      <c r="BJ155" s="513">
        <v>0</v>
      </c>
      <c r="BK155" s="241">
        <f t="shared" si="21"/>
        <v>13.1</v>
      </c>
      <c r="BL155" s="22">
        <f t="shared" si="22"/>
        <v>13.1</v>
      </c>
      <c r="BM155" s="519">
        <f t="shared" si="23"/>
        <v>1.4239130434782607E-2</v>
      </c>
      <c r="BN155" s="520">
        <v>0</v>
      </c>
      <c r="BO155" s="520">
        <v>0</v>
      </c>
      <c r="BP155" s="520">
        <v>0</v>
      </c>
      <c r="BQ155" s="520">
        <v>0</v>
      </c>
      <c r="BR155" s="520">
        <v>0</v>
      </c>
      <c r="BS155" s="520">
        <v>0</v>
      </c>
      <c r="BT155" s="520">
        <v>0</v>
      </c>
      <c r="BU155" s="520">
        <v>0</v>
      </c>
      <c r="BV155" s="520">
        <v>0</v>
      </c>
      <c r="BW155" s="520">
        <v>0</v>
      </c>
      <c r="BX155" s="520">
        <v>0</v>
      </c>
      <c r="BY155" s="520">
        <v>0</v>
      </c>
      <c r="BZ155" s="520">
        <v>0</v>
      </c>
      <c r="CA155" s="520">
        <v>0</v>
      </c>
      <c r="CB155" s="520">
        <v>0</v>
      </c>
      <c r="CC155" s="520">
        <v>0</v>
      </c>
      <c r="CD155" s="520">
        <v>15377.304</v>
      </c>
      <c r="CE155" s="520">
        <v>15377.304</v>
      </c>
      <c r="CF155" s="520">
        <v>0</v>
      </c>
      <c r="CG155" s="520">
        <v>0</v>
      </c>
      <c r="CH155" s="520">
        <v>0</v>
      </c>
      <c r="CI155" s="520">
        <v>0</v>
      </c>
      <c r="CJ155" s="520">
        <v>0</v>
      </c>
      <c r="CK155" s="520">
        <v>0</v>
      </c>
      <c r="CL155" s="520">
        <f t="shared" si="24"/>
        <v>15377.304</v>
      </c>
      <c r="CM155" s="521">
        <f t="shared" si="25"/>
        <v>15377.304</v>
      </c>
      <c r="CN155" s="522">
        <v>1226399.9999999998</v>
      </c>
      <c r="CO155" s="522">
        <v>1226399.9999999998</v>
      </c>
      <c r="CP155" s="522">
        <v>3223680.0000000005</v>
      </c>
      <c r="CQ155" s="243" t="s">
        <v>874</v>
      </c>
      <c r="CR155" s="103">
        <v>0.35</v>
      </c>
      <c r="CS155" s="523">
        <v>0.35</v>
      </c>
      <c r="CT155" s="104">
        <v>0.92</v>
      </c>
      <c r="CU155" s="524"/>
      <c r="CV155" s="524"/>
      <c r="CW155" s="524"/>
      <c r="CX155" s="525"/>
      <c r="CY155" s="526">
        <v>28.507005253940431</v>
      </c>
      <c r="CZ155" s="527">
        <v>27.968213058419234</v>
      </c>
      <c r="DA155" s="528">
        <v>0.33537653239929915</v>
      </c>
      <c r="DB155" s="529">
        <v>0.32903780068728533</v>
      </c>
      <c r="DC155" s="530" t="s">
        <v>2310</v>
      </c>
      <c r="DD155" s="225"/>
      <c r="DE155" s="524"/>
      <c r="DF155" s="524"/>
      <c r="DG155" s="531"/>
      <c r="DH155" s="532"/>
      <c r="DI155" s="64">
        <v>0</v>
      </c>
      <c r="DJ155" s="64">
        <v>0</v>
      </c>
      <c r="DK155" s="64">
        <v>0</v>
      </c>
      <c r="DL155" s="534">
        <f t="shared" si="26"/>
        <v>0</v>
      </c>
    </row>
    <row r="156" spans="1:116" ht="43.5" customHeight="1" x14ac:dyDescent="0.25">
      <c r="A156" s="356" t="s">
        <v>7</v>
      </c>
      <c r="B156" s="65" t="s">
        <v>96</v>
      </c>
      <c r="C156" s="65" t="s">
        <v>175</v>
      </c>
      <c r="D156" s="64" t="s">
        <v>2379</v>
      </c>
      <c r="E156" s="64" t="s">
        <v>177</v>
      </c>
      <c r="F156" s="64" t="s">
        <v>1034</v>
      </c>
      <c r="G156" s="18" t="s">
        <v>177</v>
      </c>
      <c r="H156" s="35" t="s">
        <v>866</v>
      </c>
      <c r="I156" s="28" t="s">
        <v>2287</v>
      </c>
      <c r="J156" s="498">
        <v>2.2768847095977436</v>
      </c>
      <c r="K156" s="498">
        <v>1.4744318151150002</v>
      </c>
      <c r="L156" s="499">
        <v>89.5</v>
      </c>
      <c r="M156" s="512">
        <v>0</v>
      </c>
      <c r="N156" s="513">
        <v>0</v>
      </c>
      <c r="O156" s="513">
        <v>0</v>
      </c>
      <c r="P156" s="513">
        <v>0</v>
      </c>
      <c r="Q156" s="513">
        <v>0</v>
      </c>
      <c r="R156" s="513">
        <v>0</v>
      </c>
      <c r="S156" s="513">
        <v>0</v>
      </c>
      <c r="T156" s="513">
        <v>0</v>
      </c>
      <c r="U156" s="513">
        <v>0</v>
      </c>
      <c r="V156" s="513">
        <v>0</v>
      </c>
      <c r="W156" s="513">
        <v>0</v>
      </c>
      <c r="X156" s="513">
        <v>0</v>
      </c>
      <c r="Y156" s="513">
        <v>0</v>
      </c>
      <c r="Z156" s="513">
        <v>0</v>
      </c>
      <c r="AA156" s="513">
        <v>0</v>
      </c>
      <c r="AB156" s="513">
        <v>0</v>
      </c>
      <c r="AC156" s="513">
        <v>1</v>
      </c>
      <c r="AD156" s="513">
        <v>1</v>
      </c>
      <c r="AE156" s="513">
        <v>0</v>
      </c>
      <c r="AF156" s="513">
        <v>0</v>
      </c>
      <c r="AG156" s="513">
        <v>0</v>
      </c>
      <c r="AH156" s="513">
        <f t="shared" si="18"/>
        <v>0</v>
      </c>
      <c r="AI156" s="513">
        <v>0</v>
      </c>
      <c r="AJ156" s="513">
        <v>0</v>
      </c>
      <c r="AK156" s="513">
        <f t="shared" si="19"/>
        <v>1</v>
      </c>
      <c r="AL156" s="513">
        <f t="shared" si="20"/>
        <v>1</v>
      </c>
      <c r="AM156" s="513">
        <v>0</v>
      </c>
      <c r="AN156" s="513">
        <v>0</v>
      </c>
      <c r="AO156" s="513">
        <v>0</v>
      </c>
      <c r="AP156" s="513">
        <v>0</v>
      </c>
      <c r="AQ156" s="513">
        <v>0</v>
      </c>
      <c r="AR156" s="513">
        <v>0</v>
      </c>
      <c r="AS156" s="513">
        <v>0</v>
      </c>
      <c r="AT156" s="513">
        <v>0</v>
      </c>
      <c r="AU156" s="513">
        <v>0</v>
      </c>
      <c r="AV156" s="513">
        <v>0</v>
      </c>
      <c r="AW156" s="513">
        <v>0</v>
      </c>
      <c r="AX156" s="513">
        <v>0</v>
      </c>
      <c r="AY156" s="513">
        <v>0</v>
      </c>
      <c r="AZ156" s="513">
        <v>0</v>
      </c>
      <c r="BA156" s="513">
        <v>0</v>
      </c>
      <c r="BB156" s="513">
        <v>0</v>
      </c>
      <c r="BC156" s="513">
        <v>4.2</v>
      </c>
      <c r="BD156" s="513">
        <v>4.2</v>
      </c>
      <c r="BE156" s="513">
        <v>0</v>
      </c>
      <c r="BF156" s="513">
        <v>0</v>
      </c>
      <c r="BG156" s="513">
        <v>0</v>
      </c>
      <c r="BH156" s="513">
        <v>0</v>
      </c>
      <c r="BI156" s="513">
        <v>0</v>
      </c>
      <c r="BJ156" s="513">
        <v>0</v>
      </c>
      <c r="BK156" s="241">
        <f t="shared" si="21"/>
        <v>4.2</v>
      </c>
      <c r="BL156" s="22">
        <f t="shared" si="22"/>
        <v>4.2</v>
      </c>
      <c r="BM156" s="519">
        <f t="shared" si="23"/>
        <v>2.3333333333333338E-2</v>
      </c>
      <c r="BN156" s="520">
        <v>0</v>
      </c>
      <c r="BO156" s="520">
        <v>0</v>
      </c>
      <c r="BP156" s="520">
        <v>0</v>
      </c>
      <c r="BQ156" s="520">
        <v>0</v>
      </c>
      <c r="BR156" s="520">
        <v>0</v>
      </c>
      <c r="BS156" s="520">
        <v>0</v>
      </c>
      <c r="BT156" s="520">
        <v>0</v>
      </c>
      <c r="BU156" s="520">
        <v>0</v>
      </c>
      <c r="BV156" s="520">
        <v>0</v>
      </c>
      <c r="BW156" s="520">
        <v>0</v>
      </c>
      <c r="BX156" s="520">
        <v>0</v>
      </c>
      <c r="BY156" s="520">
        <v>0</v>
      </c>
      <c r="BZ156" s="520">
        <v>0</v>
      </c>
      <c r="CA156" s="520">
        <v>0</v>
      </c>
      <c r="CB156" s="520">
        <v>0</v>
      </c>
      <c r="CC156" s="520">
        <v>0</v>
      </c>
      <c r="CD156" s="520">
        <v>4930.1280000000006</v>
      </c>
      <c r="CE156" s="520">
        <v>4930.1280000000006</v>
      </c>
      <c r="CF156" s="520">
        <v>0</v>
      </c>
      <c r="CG156" s="520">
        <v>0</v>
      </c>
      <c r="CH156" s="520">
        <v>0</v>
      </c>
      <c r="CI156" s="520">
        <v>0</v>
      </c>
      <c r="CJ156" s="520">
        <v>0</v>
      </c>
      <c r="CK156" s="520">
        <v>0</v>
      </c>
      <c r="CL156" s="520">
        <f t="shared" si="24"/>
        <v>4930.1280000000006</v>
      </c>
      <c r="CM156" s="521">
        <f t="shared" si="25"/>
        <v>4930.1280000000006</v>
      </c>
      <c r="CN156" s="522">
        <v>1752000</v>
      </c>
      <c r="CO156" s="522">
        <v>1752000</v>
      </c>
      <c r="CP156" s="522">
        <v>630719.99999999988</v>
      </c>
      <c r="CQ156" s="243" t="s">
        <v>874</v>
      </c>
      <c r="CR156" s="103">
        <v>0.5</v>
      </c>
      <c r="CS156" s="523">
        <v>0.5</v>
      </c>
      <c r="CT156" s="104">
        <v>0.18</v>
      </c>
      <c r="CU156" s="524"/>
      <c r="CV156" s="524"/>
      <c r="CW156" s="524"/>
      <c r="CX156" s="525"/>
      <c r="CY156" s="526">
        <v>326.58483482722721</v>
      </c>
      <c r="CZ156" s="527">
        <v>326.96774256103123</v>
      </c>
      <c r="DA156" s="528">
        <v>2.3457952465420528</v>
      </c>
      <c r="DB156" s="529">
        <v>2.3407898157621503</v>
      </c>
      <c r="DC156" s="530" t="s">
        <v>2354</v>
      </c>
      <c r="DD156" s="225"/>
      <c r="DE156" s="524"/>
      <c r="DF156" s="524"/>
      <c r="DG156" s="531"/>
      <c r="DH156" s="532"/>
      <c r="DI156" s="64">
        <v>31943</v>
      </c>
      <c r="DJ156" s="64">
        <v>0</v>
      </c>
      <c r="DK156" s="64">
        <v>20049</v>
      </c>
      <c r="DL156" s="534">
        <f t="shared" si="26"/>
        <v>17330.666666666668</v>
      </c>
    </row>
    <row r="157" spans="1:116" ht="43.5" customHeight="1" x14ac:dyDescent="0.25">
      <c r="A157" s="356" t="s">
        <v>7</v>
      </c>
      <c r="B157" s="65" t="s">
        <v>96</v>
      </c>
      <c r="C157" s="65" t="s">
        <v>175</v>
      </c>
      <c r="D157" s="64" t="s">
        <v>2379</v>
      </c>
      <c r="E157" s="64" t="s">
        <v>177</v>
      </c>
      <c r="F157" s="64" t="s">
        <v>1035</v>
      </c>
      <c r="G157" s="18" t="s">
        <v>177</v>
      </c>
      <c r="H157" s="35" t="s">
        <v>860</v>
      </c>
      <c r="I157" s="28" t="s">
        <v>2287</v>
      </c>
      <c r="J157" s="498">
        <v>2.2336527214408242</v>
      </c>
      <c r="K157" s="498">
        <v>3.6367424166780005</v>
      </c>
      <c r="L157" s="499">
        <v>188.6</v>
      </c>
      <c r="M157" s="512">
        <v>0</v>
      </c>
      <c r="N157" s="513">
        <v>0</v>
      </c>
      <c r="O157" s="513">
        <v>0</v>
      </c>
      <c r="P157" s="513">
        <v>0</v>
      </c>
      <c r="Q157" s="513">
        <v>0</v>
      </c>
      <c r="R157" s="513">
        <v>0</v>
      </c>
      <c r="S157" s="513">
        <v>0</v>
      </c>
      <c r="T157" s="513">
        <v>0</v>
      </c>
      <c r="U157" s="513">
        <v>0</v>
      </c>
      <c r="V157" s="513">
        <v>0</v>
      </c>
      <c r="W157" s="513">
        <v>0</v>
      </c>
      <c r="X157" s="513">
        <v>0</v>
      </c>
      <c r="Y157" s="513">
        <v>0</v>
      </c>
      <c r="Z157" s="513">
        <v>0</v>
      </c>
      <c r="AA157" s="513">
        <v>0</v>
      </c>
      <c r="AB157" s="513">
        <v>0</v>
      </c>
      <c r="AC157" s="513">
        <v>7</v>
      </c>
      <c r="AD157" s="513">
        <v>7</v>
      </c>
      <c r="AE157" s="513">
        <v>0</v>
      </c>
      <c r="AF157" s="513">
        <v>0</v>
      </c>
      <c r="AG157" s="513">
        <v>0</v>
      </c>
      <c r="AH157" s="513">
        <f t="shared" si="18"/>
        <v>0</v>
      </c>
      <c r="AI157" s="513">
        <v>0</v>
      </c>
      <c r="AJ157" s="513">
        <v>0</v>
      </c>
      <c r="AK157" s="513">
        <f t="shared" si="19"/>
        <v>7</v>
      </c>
      <c r="AL157" s="513">
        <f t="shared" si="20"/>
        <v>7</v>
      </c>
      <c r="AM157" s="513">
        <v>0</v>
      </c>
      <c r="AN157" s="513">
        <v>0</v>
      </c>
      <c r="AO157" s="513">
        <v>0</v>
      </c>
      <c r="AP157" s="513">
        <v>0</v>
      </c>
      <c r="AQ157" s="513">
        <v>0</v>
      </c>
      <c r="AR157" s="513">
        <v>0</v>
      </c>
      <c r="AS157" s="513">
        <v>0</v>
      </c>
      <c r="AT157" s="513">
        <v>0</v>
      </c>
      <c r="AU157" s="513">
        <v>0</v>
      </c>
      <c r="AV157" s="513">
        <v>0</v>
      </c>
      <c r="AW157" s="513">
        <v>0</v>
      </c>
      <c r="AX157" s="513">
        <v>0</v>
      </c>
      <c r="AY157" s="513">
        <v>0</v>
      </c>
      <c r="AZ157" s="513">
        <v>0</v>
      </c>
      <c r="BA157" s="513">
        <v>0</v>
      </c>
      <c r="BB157" s="513">
        <v>0</v>
      </c>
      <c r="BC157" s="513">
        <v>22.87</v>
      </c>
      <c r="BD157" s="513">
        <v>22.87</v>
      </c>
      <c r="BE157" s="513">
        <v>0</v>
      </c>
      <c r="BF157" s="513">
        <v>0</v>
      </c>
      <c r="BG157" s="513">
        <v>0</v>
      </c>
      <c r="BH157" s="513">
        <v>0</v>
      </c>
      <c r="BI157" s="513">
        <v>0</v>
      </c>
      <c r="BJ157" s="513">
        <v>0</v>
      </c>
      <c r="BK157" s="241">
        <f t="shared" si="21"/>
        <v>22.87</v>
      </c>
      <c r="BL157" s="22">
        <f t="shared" si="22"/>
        <v>22.87</v>
      </c>
      <c r="BM157" s="519">
        <f t="shared" si="23"/>
        <v>7.6233333333333347E-2</v>
      </c>
      <c r="BN157" s="520">
        <v>0</v>
      </c>
      <c r="BO157" s="520">
        <v>0</v>
      </c>
      <c r="BP157" s="520">
        <v>0</v>
      </c>
      <c r="BQ157" s="520">
        <v>0</v>
      </c>
      <c r="BR157" s="520">
        <v>0</v>
      </c>
      <c r="BS157" s="520">
        <v>0</v>
      </c>
      <c r="BT157" s="520">
        <v>0</v>
      </c>
      <c r="BU157" s="520">
        <v>0</v>
      </c>
      <c r="BV157" s="520">
        <v>0</v>
      </c>
      <c r="BW157" s="520">
        <v>0</v>
      </c>
      <c r="BX157" s="520">
        <v>0</v>
      </c>
      <c r="BY157" s="520">
        <v>0</v>
      </c>
      <c r="BZ157" s="520">
        <v>0</v>
      </c>
      <c r="CA157" s="520">
        <v>0</v>
      </c>
      <c r="CB157" s="520">
        <v>0</v>
      </c>
      <c r="CC157" s="520">
        <v>0</v>
      </c>
      <c r="CD157" s="520">
        <v>26845.720800000003</v>
      </c>
      <c r="CE157" s="520">
        <v>26845.720800000003</v>
      </c>
      <c r="CF157" s="520">
        <v>0</v>
      </c>
      <c r="CG157" s="520">
        <v>0</v>
      </c>
      <c r="CH157" s="520">
        <v>0</v>
      </c>
      <c r="CI157" s="520">
        <v>0</v>
      </c>
      <c r="CJ157" s="520">
        <v>0</v>
      </c>
      <c r="CK157" s="520">
        <v>0</v>
      </c>
      <c r="CL157" s="520">
        <f t="shared" si="24"/>
        <v>26845.720800000003</v>
      </c>
      <c r="CM157" s="521">
        <f t="shared" si="25"/>
        <v>26845.720800000003</v>
      </c>
      <c r="CN157" s="522">
        <v>1611840.0000000002</v>
      </c>
      <c r="CO157" s="522">
        <v>1611840.0000000002</v>
      </c>
      <c r="CP157" s="522">
        <v>1051200</v>
      </c>
      <c r="CQ157" s="243" t="s">
        <v>874</v>
      </c>
      <c r="CR157" s="103">
        <v>0.46</v>
      </c>
      <c r="CS157" s="523">
        <v>0.46</v>
      </c>
      <c r="CT157" s="104">
        <v>0.3</v>
      </c>
      <c r="CU157" s="524"/>
      <c r="CV157" s="524"/>
      <c r="CW157" s="524"/>
      <c r="CX157" s="525"/>
      <c r="CY157" s="526">
        <v>258.7416962076901</v>
      </c>
      <c r="CZ157" s="527">
        <v>187.15750167681031</v>
      </c>
      <c r="DA157" s="528">
        <v>2.2296731077509522</v>
      </c>
      <c r="DB157" s="529">
        <v>2.0908377213300833</v>
      </c>
      <c r="DC157" s="530" t="s">
        <v>2354</v>
      </c>
      <c r="DD157" s="225"/>
      <c r="DE157" s="524"/>
      <c r="DF157" s="524"/>
      <c r="DG157" s="531"/>
      <c r="DH157" s="532"/>
      <c r="DI157" s="64">
        <v>22932</v>
      </c>
      <c r="DJ157" s="64">
        <v>0</v>
      </c>
      <c r="DK157" s="64">
        <v>14841</v>
      </c>
      <c r="DL157" s="534">
        <f t="shared" si="26"/>
        <v>12591</v>
      </c>
    </row>
    <row r="158" spans="1:116" ht="43.5" customHeight="1" x14ac:dyDescent="0.25">
      <c r="A158" s="356" t="s">
        <v>7</v>
      </c>
      <c r="B158" s="65" t="s">
        <v>96</v>
      </c>
      <c r="C158" s="65" t="s">
        <v>175</v>
      </c>
      <c r="D158" s="64" t="s">
        <v>2379</v>
      </c>
      <c r="E158" s="64" t="s">
        <v>177</v>
      </c>
      <c r="F158" s="64" t="s">
        <v>1036</v>
      </c>
      <c r="G158" s="18" t="s">
        <v>1037</v>
      </c>
      <c r="H158" s="35" t="s">
        <v>866</v>
      </c>
      <c r="I158" s="28" t="s">
        <v>2287</v>
      </c>
      <c r="J158" s="498">
        <v>1.7004582008388212</v>
      </c>
      <c r="K158" s="498">
        <v>4.127083324749</v>
      </c>
      <c r="L158" s="499">
        <v>179.1</v>
      </c>
      <c r="M158" s="512">
        <v>0</v>
      </c>
      <c r="N158" s="513">
        <v>0</v>
      </c>
      <c r="O158" s="513">
        <v>0</v>
      </c>
      <c r="P158" s="513">
        <v>0</v>
      </c>
      <c r="Q158" s="513">
        <v>0</v>
      </c>
      <c r="R158" s="513">
        <v>0</v>
      </c>
      <c r="S158" s="513">
        <v>0</v>
      </c>
      <c r="T158" s="513">
        <v>0</v>
      </c>
      <c r="U158" s="513">
        <v>0</v>
      </c>
      <c r="V158" s="513">
        <v>0</v>
      </c>
      <c r="W158" s="513">
        <v>0</v>
      </c>
      <c r="X158" s="513">
        <v>0</v>
      </c>
      <c r="Y158" s="513">
        <v>0</v>
      </c>
      <c r="Z158" s="513">
        <v>0</v>
      </c>
      <c r="AA158" s="513">
        <v>0</v>
      </c>
      <c r="AB158" s="513">
        <v>0</v>
      </c>
      <c r="AC158" s="513">
        <v>3</v>
      </c>
      <c r="AD158" s="513">
        <v>3</v>
      </c>
      <c r="AE158" s="513">
        <v>0</v>
      </c>
      <c r="AF158" s="513">
        <v>0</v>
      </c>
      <c r="AG158" s="513">
        <v>0</v>
      </c>
      <c r="AH158" s="513">
        <f t="shared" si="18"/>
        <v>0</v>
      </c>
      <c r="AI158" s="513">
        <v>0</v>
      </c>
      <c r="AJ158" s="513">
        <v>0</v>
      </c>
      <c r="AK158" s="513">
        <f t="shared" si="19"/>
        <v>3</v>
      </c>
      <c r="AL158" s="513">
        <f t="shared" si="20"/>
        <v>3</v>
      </c>
      <c r="AM158" s="513">
        <v>0</v>
      </c>
      <c r="AN158" s="513">
        <v>0</v>
      </c>
      <c r="AO158" s="513">
        <v>0</v>
      </c>
      <c r="AP158" s="513">
        <v>0</v>
      </c>
      <c r="AQ158" s="513">
        <v>0</v>
      </c>
      <c r="AR158" s="513">
        <v>0</v>
      </c>
      <c r="AS158" s="513">
        <v>0</v>
      </c>
      <c r="AT158" s="513">
        <v>0</v>
      </c>
      <c r="AU158" s="513">
        <v>0</v>
      </c>
      <c r="AV158" s="513">
        <v>0</v>
      </c>
      <c r="AW158" s="513">
        <v>0</v>
      </c>
      <c r="AX158" s="513">
        <v>0</v>
      </c>
      <c r="AY158" s="513">
        <v>0</v>
      </c>
      <c r="AZ158" s="513">
        <v>0</v>
      </c>
      <c r="BA158" s="513">
        <v>0</v>
      </c>
      <c r="BB158" s="513">
        <v>0</v>
      </c>
      <c r="BC158" s="513">
        <v>12.66</v>
      </c>
      <c r="BD158" s="513">
        <v>12.66</v>
      </c>
      <c r="BE158" s="513">
        <v>0</v>
      </c>
      <c r="BF158" s="513">
        <v>0</v>
      </c>
      <c r="BG158" s="513">
        <v>0</v>
      </c>
      <c r="BH158" s="513">
        <v>0</v>
      </c>
      <c r="BI158" s="513">
        <v>0</v>
      </c>
      <c r="BJ158" s="513">
        <v>0</v>
      </c>
      <c r="BK158" s="241">
        <f t="shared" si="21"/>
        <v>12.66</v>
      </c>
      <c r="BL158" s="22">
        <f t="shared" si="22"/>
        <v>12.66</v>
      </c>
      <c r="BM158" s="519">
        <f t="shared" si="23"/>
        <v>1.8347826086956523E-2</v>
      </c>
      <c r="BN158" s="520">
        <v>0</v>
      </c>
      <c r="BO158" s="520">
        <v>0</v>
      </c>
      <c r="BP158" s="520">
        <v>0</v>
      </c>
      <c r="BQ158" s="520">
        <v>0</v>
      </c>
      <c r="BR158" s="520">
        <v>0</v>
      </c>
      <c r="BS158" s="520">
        <v>0</v>
      </c>
      <c r="BT158" s="520">
        <v>0</v>
      </c>
      <c r="BU158" s="520">
        <v>0</v>
      </c>
      <c r="BV158" s="520">
        <v>0</v>
      </c>
      <c r="BW158" s="520">
        <v>0</v>
      </c>
      <c r="BX158" s="520">
        <v>0</v>
      </c>
      <c r="BY158" s="520">
        <v>0</v>
      </c>
      <c r="BZ158" s="520">
        <v>0</v>
      </c>
      <c r="CA158" s="520">
        <v>0</v>
      </c>
      <c r="CB158" s="520">
        <v>0</v>
      </c>
      <c r="CC158" s="520">
        <v>0</v>
      </c>
      <c r="CD158" s="520">
        <v>14860.814400000001</v>
      </c>
      <c r="CE158" s="520">
        <v>14860.814400000001</v>
      </c>
      <c r="CF158" s="520">
        <v>0</v>
      </c>
      <c r="CG158" s="520">
        <v>0</v>
      </c>
      <c r="CH158" s="520">
        <v>0</v>
      </c>
      <c r="CI158" s="520">
        <v>0</v>
      </c>
      <c r="CJ158" s="520">
        <v>0</v>
      </c>
      <c r="CK158" s="520">
        <v>0</v>
      </c>
      <c r="CL158" s="520">
        <f t="shared" si="24"/>
        <v>14860.814400000001</v>
      </c>
      <c r="CM158" s="521">
        <f t="shared" si="25"/>
        <v>14860.814400000001</v>
      </c>
      <c r="CN158" s="522">
        <v>1646880</v>
      </c>
      <c r="CO158" s="522">
        <v>1646880</v>
      </c>
      <c r="CP158" s="522">
        <v>2417759.9999999995</v>
      </c>
      <c r="CQ158" s="243" t="s">
        <v>874</v>
      </c>
      <c r="CR158" s="103">
        <v>0.47</v>
      </c>
      <c r="CS158" s="523">
        <v>0.47</v>
      </c>
      <c r="CT158" s="104">
        <v>0.69</v>
      </c>
      <c r="CU158" s="524"/>
      <c r="CV158" s="524"/>
      <c r="CW158" s="524"/>
      <c r="CX158" s="525"/>
      <c r="CY158" s="526">
        <v>141.76557090927295</v>
      </c>
      <c r="CZ158" s="527">
        <v>128.53510807568978</v>
      </c>
      <c r="DA158" s="528">
        <v>1.3396846893701184</v>
      </c>
      <c r="DB158" s="529">
        <v>1.3243592568113396</v>
      </c>
      <c r="DC158" s="530" t="s">
        <v>2380</v>
      </c>
      <c r="DD158" s="225"/>
      <c r="DE158" s="524"/>
      <c r="DF158" s="524"/>
      <c r="DG158" s="531"/>
      <c r="DH158" s="532"/>
      <c r="DI158" s="64">
        <v>0</v>
      </c>
      <c r="DJ158" s="64">
        <v>0</v>
      </c>
      <c r="DK158" s="64">
        <v>0</v>
      </c>
      <c r="DL158" s="534">
        <f t="shared" si="26"/>
        <v>0</v>
      </c>
    </row>
    <row r="159" spans="1:116" ht="43.5" customHeight="1" x14ac:dyDescent="0.25">
      <c r="A159" s="356" t="s">
        <v>7</v>
      </c>
      <c r="B159" s="65" t="s">
        <v>96</v>
      </c>
      <c r="C159" s="65" t="s">
        <v>175</v>
      </c>
      <c r="D159" s="64" t="s">
        <v>2379</v>
      </c>
      <c r="E159" s="64" t="s">
        <v>177</v>
      </c>
      <c r="F159" s="64" t="s">
        <v>1038</v>
      </c>
      <c r="G159" s="18" t="s">
        <v>177</v>
      </c>
      <c r="H159" s="35" t="s">
        <v>866</v>
      </c>
      <c r="I159" s="28" t="s">
        <v>2287</v>
      </c>
      <c r="J159" s="498">
        <v>1.9598501297803361</v>
      </c>
      <c r="K159" s="498">
        <v>2.0850378744509999</v>
      </c>
      <c r="L159" s="499">
        <v>297.60000000000002</v>
      </c>
      <c r="M159" s="512">
        <v>0</v>
      </c>
      <c r="N159" s="513">
        <v>0</v>
      </c>
      <c r="O159" s="513">
        <v>0</v>
      </c>
      <c r="P159" s="513">
        <v>0</v>
      </c>
      <c r="Q159" s="513">
        <v>0</v>
      </c>
      <c r="R159" s="513">
        <v>0</v>
      </c>
      <c r="S159" s="513">
        <v>0</v>
      </c>
      <c r="T159" s="513">
        <v>0</v>
      </c>
      <c r="U159" s="513">
        <v>0</v>
      </c>
      <c r="V159" s="513">
        <v>0</v>
      </c>
      <c r="W159" s="513">
        <v>0</v>
      </c>
      <c r="X159" s="513">
        <v>0</v>
      </c>
      <c r="Y159" s="513">
        <v>0</v>
      </c>
      <c r="Z159" s="513">
        <v>0</v>
      </c>
      <c r="AA159" s="513">
        <v>0</v>
      </c>
      <c r="AB159" s="513">
        <v>0</v>
      </c>
      <c r="AC159" s="513">
        <v>2</v>
      </c>
      <c r="AD159" s="513">
        <v>2</v>
      </c>
      <c r="AE159" s="513">
        <v>0</v>
      </c>
      <c r="AF159" s="513">
        <v>0</v>
      </c>
      <c r="AG159" s="513">
        <v>0</v>
      </c>
      <c r="AH159" s="513">
        <f t="shared" si="18"/>
        <v>0</v>
      </c>
      <c r="AI159" s="513">
        <v>0</v>
      </c>
      <c r="AJ159" s="513">
        <v>0</v>
      </c>
      <c r="AK159" s="513">
        <f t="shared" si="19"/>
        <v>2</v>
      </c>
      <c r="AL159" s="513">
        <f t="shared" si="20"/>
        <v>2</v>
      </c>
      <c r="AM159" s="513">
        <v>0</v>
      </c>
      <c r="AN159" s="513">
        <v>0</v>
      </c>
      <c r="AO159" s="513">
        <v>0</v>
      </c>
      <c r="AP159" s="513">
        <v>0</v>
      </c>
      <c r="AQ159" s="513">
        <v>0</v>
      </c>
      <c r="AR159" s="513">
        <v>0</v>
      </c>
      <c r="AS159" s="513">
        <v>0</v>
      </c>
      <c r="AT159" s="513">
        <v>0</v>
      </c>
      <c r="AU159" s="513">
        <v>0</v>
      </c>
      <c r="AV159" s="513">
        <v>0</v>
      </c>
      <c r="AW159" s="513">
        <v>0</v>
      </c>
      <c r="AX159" s="513">
        <v>0</v>
      </c>
      <c r="AY159" s="513">
        <v>0</v>
      </c>
      <c r="AZ159" s="513">
        <v>0</v>
      </c>
      <c r="BA159" s="513">
        <v>0</v>
      </c>
      <c r="BB159" s="513">
        <v>0</v>
      </c>
      <c r="BC159" s="513">
        <v>15.2</v>
      </c>
      <c r="BD159" s="513">
        <v>15.2</v>
      </c>
      <c r="BE159" s="513">
        <v>0</v>
      </c>
      <c r="BF159" s="513">
        <v>0</v>
      </c>
      <c r="BG159" s="513">
        <v>0</v>
      </c>
      <c r="BH159" s="513">
        <v>0</v>
      </c>
      <c r="BI159" s="513">
        <v>0</v>
      </c>
      <c r="BJ159" s="513">
        <v>0</v>
      </c>
      <c r="BK159" s="241">
        <f t="shared" si="21"/>
        <v>15.2</v>
      </c>
      <c r="BL159" s="22">
        <f t="shared" si="22"/>
        <v>15.2</v>
      </c>
      <c r="BM159" s="519">
        <f t="shared" si="23"/>
        <v>2.1408450704225354E-2</v>
      </c>
      <c r="BN159" s="520">
        <v>0</v>
      </c>
      <c r="BO159" s="520">
        <v>0</v>
      </c>
      <c r="BP159" s="520">
        <v>0</v>
      </c>
      <c r="BQ159" s="520">
        <v>0</v>
      </c>
      <c r="BR159" s="520">
        <v>0</v>
      </c>
      <c r="BS159" s="520">
        <v>0</v>
      </c>
      <c r="BT159" s="520">
        <v>0</v>
      </c>
      <c r="BU159" s="520">
        <v>0</v>
      </c>
      <c r="BV159" s="520">
        <v>0</v>
      </c>
      <c r="BW159" s="520">
        <v>0</v>
      </c>
      <c r="BX159" s="520">
        <v>0</v>
      </c>
      <c r="BY159" s="520">
        <v>0</v>
      </c>
      <c r="BZ159" s="520">
        <v>0</v>
      </c>
      <c r="CA159" s="520">
        <v>0</v>
      </c>
      <c r="CB159" s="520">
        <v>0</v>
      </c>
      <c r="CC159" s="520">
        <v>0</v>
      </c>
      <c r="CD159" s="520">
        <v>17842.368000000002</v>
      </c>
      <c r="CE159" s="520">
        <v>17842.368000000002</v>
      </c>
      <c r="CF159" s="520">
        <v>0</v>
      </c>
      <c r="CG159" s="520">
        <v>0</v>
      </c>
      <c r="CH159" s="520">
        <v>0</v>
      </c>
      <c r="CI159" s="520">
        <v>0</v>
      </c>
      <c r="CJ159" s="520">
        <v>0</v>
      </c>
      <c r="CK159" s="520">
        <v>0</v>
      </c>
      <c r="CL159" s="520">
        <f t="shared" si="24"/>
        <v>17842.368000000002</v>
      </c>
      <c r="CM159" s="521">
        <f t="shared" si="25"/>
        <v>17842.368000000002</v>
      </c>
      <c r="CN159" s="522">
        <v>2102400</v>
      </c>
      <c r="CO159" s="522">
        <v>2102400</v>
      </c>
      <c r="CP159" s="522">
        <v>2487839.9999999995</v>
      </c>
      <c r="CQ159" s="243" t="s">
        <v>874</v>
      </c>
      <c r="CR159" s="103">
        <v>0.6</v>
      </c>
      <c r="CS159" s="523">
        <v>0.6</v>
      </c>
      <c r="CT159" s="104">
        <v>0.71</v>
      </c>
      <c r="CU159" s="524"/>
      <c r="CV159" s="524"/>
      <c r="CW159" s="524"/>
      <c r="CX159" s="525"/>
      <c r="CY159" s="526">
        <v>31.665785440613025</v>
      </c>
      <c r="CZ159" s="527">
        <v>30.906440305181732</v>
      </c>
      <c r="DA159" s="528">
        <v>0.3767769367348846</v>
      </c>
      <c r="DB159" s="529">
        <v>0.36822156711553999</v>
      </c>
      <c r="DC159" s="530" t="s">
        <v>2326</v>
      </c>
      <c r="DD159" s="225"/>
      <c r="DE159" s="524"/>
      <c r="DF159" s="524"/>
      <c r="DG159" s="531"/>
      <c r="DH159" s="532"/>
      <c r="DI159" s="64">
        <v>0</v>
      </c>
      <c r="DJ159" s="64">
        <v>0</v>
      </c>
      <c r="DK159" s="64">
        <v>0</v>
      </c>
      <c r="DL159" s="534">
        <f t="shared" si="26"/>
        <v>0</v>
      </c>
    </row>
    <row r="160" spans="1:116" ht="43.5" customHeight="1" x14ac:dyDescent="0.25">
      <c r="A160" s="356" t="s">
        <v>7</v>
      </c>
      <c r="B160" s="65" t="s">
        <v>96</v>
      </c>
      <c r="C160" s="65" t="s">
        <v>175</v>
      </c>
      <c r="D160" s="64" t="s">
        <v>2379</v>
      </c>
      <c r="E160" s="64" t="s">
        <v>177</v>
      </c>
      <c r="F160" s="64" t="s">
        <v>1039</v>
      </c>
      <c r="G160" s="18" t="s">
        <v>177</v>
      </c>
      <c r="H160" s="35" t="s">
        <v>860</v>
      </c>
      <c r="I160" s="28" t="s">
        <v>2287</v>
      </c>
      <c r="J160" s="498">
        <v>2.2264473900813377</v>
      </c>
      <c r="K160" s="498">
        <v>4.16856059739</v>
      </c>
      <c r="L160" s="499">
        <v>406.6</v>
      </c>
      <c r="M160" s="512">
        <v>0</v>
      </c>
      <c r="N160" s="513">
        <v>0</v>
      </c>
      <c r="O160" s="513">
        <v>0</v>
      </c>
      <c r="P160" s="513">
        <v>0</v>
      </c>
      <c r="Q160" s="513">
        <v>0</v>
      </c>
      <c r="R160" s="513">
        <v>0</v>
      </c>
      <c r="S160" s="513">
        <v>0</v>
      </c>
      <c r="T160" s="513">
        <v>0</v>
      </c>
      <c r="U160" s="513">
        <v>0</v>
      </c>
      <c r="V160" s="513">
        <v>0</v>
      </c>
      <c r="W160" s="513">
        <v>0</v>
      </c>
      <c r="X160" s="513">
        <v>0</v>
      </c>
      <c r="Y160" s="513">
        <v>1</v>
      </c>
      <c r="Z160" s="513">
        <v>1</v>
      </c>
      <c r="AA160" s="513">
        <v>0</v>
      </c>
      <c r="AB160" s="513">
        <v>0</v>
      </c>
      <c r="AC160" s="513">
        <v>6</v>
      </c>
      <c r="AD160" s="513">
        <v>6</v>
      </c>
      <c r="AE160" s="513">
        <v>0</v>
      </c>
      <c r="AF160" s="513">
        <v>0</v>
      </c>
      <c r="AG160" s="513">
        <v>0</v>
      </c>
      <c r="AH160" s="513">
        <f t="shared" si="18"/>
        <v>0</v>
      </c>
      <c r="AI160" s="513">
        <v>0</v>
      </c>
      <c r="AJ160" s="513">
        <v>0</v>
      </c>
      <c r="AK160" s="513">
        <f t="shared" si="19"/>
        <v>7</v>
      </c>
      <c r="AL160" s="513">
        <f t="shared" si="20"/>
        <v>7</v>
      </c>
      <c r="AM160" s="513">
        <v>0</v>
      </c>
      <c r="AN160" s="513">
        <v>0</v>
      </c>
      <c r="AO160" s="513">
        <v>0</v>
      </c>
      <c r="AP160" s="513">
        <v>0</v>
      </c>
      <c r="AQ160" s="513">
        <v>0</v>
      </c>
      <c r="AR160" s="513">
        <v>0</v>
      </c>
      <c r="AS160" s="513">
        <v>0</v>
      </c>
      <c r="AT160" s="513">
        <v>0</v>
      </c>
      <c r="AU160" s="513">
        <v>0</v>
      </c>
      <c r="AV160" s="513">
        <v>0</v>
      </c>
      <c r="AW160" s="513">
        <v>0</v>
      </c>
      <c r="AX160" s="513">
        <v>0</v>
      </c>
      <c r="AY160" s="513">
        <v>1.2</v>
      </c>
      <c r="AZ160" s="513">
        <v>1.2</v>
      </c>
      <c r="BA160" s="513">
        <v>0</v>
      </c>
      <c r="BB160" s="513">
        <v>0</v>
      </c>
      <c r="BC160" s="513">
        <v>28.08</v>
      </c>
      <c r="BD160" s="513">
        <v>28.08</v>
      </c>
      <c r="BE160" s="513">
        <v>0</v>
      </c>
      <c r="BF160" s="513">
        <v>0</v>
      </c>
      <c r="BG160" s="513">
        <v>0</v>
      </c>
      <c r="BH160" s="513">
        <v>0</v>
      </c>
      <c r="BI160" s="513">
        <v>0</v>
      </c>
      <c r="BJ160" s="513">
        <v>0</v>
      </c>
      <c r="BK160" s="241">
        <f t="shared" si="21"/>
        <v>29.279999999999998</v>
      </c>
      <c r="BL160" s="22">
        <f t="shared" si="22"/>
        <v>29.279999999999998</v>
      </c>
      <c r="BM160" s="519">
        <f t="shared" si="23"/>
        <v>2.8153846153846151E-2</v>
      </c>
      <c r="BN160" s="520">
        <v>0</v>
      </c>
      <c r="BO160" s="520">
        <v>0</v>
      </c>
      <c r="BP160" s="520">
        <v>0</v>
      </c>
      <c r="BQ160" s="520">
        <v>0</v>
      </c>
      <c r="BR160" s="520">
        <v>0</v>
      </c>
      <c r="BS160" s="520">
        <v>0</v>
      </c>
      <c r="BT160" s="520">
        <v>0</v>
      </c>
      <c r="BU160" s="520">
        <v>0</v>
      </c>
      <c r="BV160" s="520">
        <v>0</v>
      </c>
      <c r="BW160" s="520">
        <v>0</v>
      </c>
      <c r="BX160" s="520">
        <v>0</v>
      </c>
      <c r="BY160" s="520">
        <v>0</v>
      </c>
      <c r="BZ160" s="520">
        <v>6054.9119999999994</v>
      </c>
      <c r="CA160" s="520">
        <v>6054.9119999999994</v>
      </c>
      <c r="CB160" s="520">
        <v>0</v>
      </c>
      <c r="CC160" s="520">
        <v>0</v>
      </c>
      <c r="CD160" s="520">
        <v>32961.427199999998</v>
      </c>
      <c r="CE160" s="520">
        <v>32961.427199999998</v>
      </c>
      <c r="CF160" s="520">
        <v>0</v>
      </c>
      <c r="CG160" s="520">
        <v>0</v>
      </c>
      <c r="CH160" s="520">
        <v>0</v>
      </c>
      <c r="CI160" s="520">
        <v>0</v>
      </c>
      <c r="CJ160" s="520">
        <v>0</v>
      </c>
      <c r="CK160" s="520">
        <v>0</v>
      </c>
      <c r="CL160" s="520">
        <f t="shared" si="24"/>
        <v>39016.339199999995</v>
      </c>
      <c r="CM160" s="521">
        <f t="shared" si="25"/>
        <v>39016.339199999995</v>
      </c>
      <c r="CN160" s="522">
        <v>2242560</v>
      </c>
      <c r="CO160" s="522">
        <v>2242560</v>
      </c>
      <c r="CP160" s="522">
        <v>3644160.0000000005</v>
      </c>
      <c r="CQ160" s="243" t="s">
        <v>874</v>
      </c>
      <c r="CR160" s="103">
        <v>0.64</v>
      </c>
      <c r="CS160" s="523">
        <v>0.64</v>
      </c>
      <c r="CT160" s="104">
        <v>1.04</v>
      </c>
      <c r="CU160" s="524"/>
      <c r="CV160" s="524"/>
      <c r="CW160" s="524"/>
      <c r="CX160" s="525"/>
      <c r="CY160" s="526">
        <v>392.52515278939745</v>
      </c>
      <c r="CZ160" s="527">
        <v>391.90199445501167</v>
      </c>
      <c r="DA160" s="528">
        <v>2.4725485130603748</v>
      </c>
      <c r="DB160" s="529">
        <v>2.4705393170022365</v>
      </c>
      <c r="DC160" s="530" t="s">
        <v>2307</v>
      </c>
      <c r="DD160" s="225"/>
      <c r="DE160" s="524"/>
      <c r="DF160" s="524"/>
      <c r="DG160" s="531"/>
      <c r="DH160" s="532"/>
      <c r="DI160" s="64">
        <v>188800</v>
      </c>
      <c r="DJ160" s="64">
        <v>138820</v>
      </c>
      <c r="DK160" s="64">
        <v>0</v>
      </c>
      <c r="DL160" s="534">
        <f t="shared" si="26"/>
        <v>109206.66666666667</v>
      </c>
    </row>
    <row r="161" spans="1:116" ht="43.5" customHeight="1" x14ac:dyDescent="0.25">
      <c r="A161" s="356" t="s">
        <v>7</v>
      </c>
      <c r="B161" s="65" t="s">
        <v>96</v>
      </c>
      <c r="C161" s="65" t="s">
        <v>175</v>
      </c>
      <c r="D161" s="64" t="s">
        <v>2379</v>
      </c>
      <c r="E161" s="64" t="s">
        <v>177</v>
      </c>
      <c r="F161" s="64" t="s">
        <v>1040</v>
      </c>
      <c r="G161" s="18" t="s">
        <v>177</v>
      </c>
      <c r="H161" s="35" t="s">
        <v>860</v>
      </c>
      <c r="I161" s="28" t="s">
        <v>2287</v>
      </c>
      <c r="J161" s="498">
        <v>2.2336527214408242</v>
      </c>
      <c r="K161" s="498">
        <v>5.2801136253810004</v>
      </c>
      <c r="L161" s="499">
        <v>1014.3</v>
      </c>
      <c r="M161" s="512">
        <v>0</v>
      </c>
      <c r="N161" s="513">
        <v>0</v>
      </c>
      <c r="O161" s="513">
        <v>0</v>
      </c>
      <c r="P161" s="513">
        <v>0</v>
      </c>
      <c r="Q161" s="513">
        <v>0</v>
      </c>
      <c r="R161" s="513">
        <v>0</v>
      </c>
      <c r="S161" s="513">
        <v>0</v>
      </c>
      <c r="T161" s="513">
        <v>0</v>
      </c>
      <c r="U161" s="513">
        <v>0</v>
      </c>
      <c r="V161" s="513">
        <v>0</v>
      </c>
      <c r="W161" s="513">
        <v>0</v>
      </c>
      <c r="X161" s="513">
        <v>0</v>
      </c>
      <c r="Y161" s="513">
        <v>2</v>
      </c>
      <c r="Z161" s="513">
        <v>2</v>
      </c>
      <c r="AA161" s="513">
        <v>0</v>
      </c>
      <c r="AB161" s="513">
        <v>0</v>
      </c>
      <c r="AC161" s="513">
        <v>7</v>
      </c>
      <c r="AD161" s="513">
        <v>7</v>
      </c>
      <c r="AE161" s="513">
        <v>0</v>
      </c>
      <c r="AF161" s="513">
        <v>0</v>
      </c>
      <c r="AG161" s="513">
        <v>0</v>
      </c>
      <c r="AH161" s="513">
        <f t="shared" si="18"/>
        <v>0</v>
      </c>
      <c r="AI161" s="513">
        <v>0</v>
      </c>
      <c r="AJ161" s="513">
        <v>0</v>
      </c>
      <c r="AK161" s="513">
        <f t="shared" si="19"/>
        <v>9</v>
      </c>
      <c r="AL161" s="513">
        <f t="shared" si="20"/>
        <v>9</v>
      </c>
      <c r="AM161" s="513">
        <v>0</v>
      </c>
      <c r="AN161" s="513">
        <v>0</v>
      </c>
      <c r="AO161" s="513">
        <v>0</v>
      </c>
      <c r="AP161" s="513">
        <v>0</v>
      </c>
      <c r="AQ161" s="513">
        <v>0</v>
      </c>
      <c r="AR161" s="513">
        <v>0</v>
      </c>
      <c r="AS161" s="513">
        <v>0</v>
      </c>
      <c r="AT161" s="513">
        <v>0</v>
      </c>
      <c r="AU161" s="513">
        <v>0</v>
      </c>
      <c r="AV161" s="513">
        <v>0</v>
      </c>
      <c r="AW161" s="513">
        <v>0</v>
      </c>
      <c r="AX161" s="513">
        <v>0</v>
      </c>
      <c r="AY161" s="513">
        <v>2.4</v>
      </c>
      <c r="AZ161" s="513">
        <v>2.4</v>
      </c>
      <c r="BA161" s="513">
        <v>0</v>
      </c>
      <c r="BB161" s="513">
        <v>0</v>
      </c>
      <c r="BC161" s="513">
        <v>24.12</v>
      </c>
      <c r="BD161" s="513">
        <v>24.12</v>
      </c>
      <c r="BE161" s="513">
        <v>0</v>
      </c>
      <c r="BF161" s="513">
        <v>0</v>
      </c>
      <c r="BG161" s="513">
        <v>0</v>
      </c>
      <c r="BH161" s="513">
        <v>0</v>
      </c>
      <c r="BI161" s="513">
        <v>0</v>
      </c>
      <c r="BJ161" s="513">
        <v>0</v>
      </c>
      <c r="BK161" s="241">
        <f t="shared" si="21"/>
        <v>26.52</v>
      </c>
      <c r="BL161" s="22">
        <f t="shared" si="22"/>
        <v>26.52</v>
      </c>
      <c r="BM161" s="519">
        <f t="shared" si="23"/>
        <v>2.4109090909090906E-2</v>
      </c>
      <c r="BN161" s="520">
        <v>0</v>
      </c>
      <c r="BO161" s="520">
        <v>0</v>
      </c>
      <c r="BP161" s="520">
        <v>0</v>
      </c>
      <c r="BQ161" s="520">
        <v>0</v>
      </c>
      <c r="BR161" s="520">
        <v>0</v>
      </c>
      <c r="BS161" s="520">
        <v>0</v>
      </c>
      <c r="BT161" s="520">
        <v>0</v>
      </c>
      <c r="BU161" s="520">
        <v>0</v>
      </c>
      <c r="BV161" s="520">
        <v>0</v>
      </c>
      <c r="BW161" s="520">
        <v>0</v>
      </c>
      <c r="BX161" s="520">
        <v>0</v>
      </c>
      <c r="BY161" s="520">
        <v>0</v>
      </c>
      <c r="BZ161" s="520">
        <v>12109.823999999999</v>
      </c>
      <c r="CA161" s="520">
        <v>12109.823999999999</v>
      </c>
      <c r="CB161" s="520">
        <v>0</v>
      </c>
      <c r="CC161" s="520">
        <v>0</v>
      </c>
      <c r="CD161" s="520">
        <v>28313.020800000002</v>
      </c>
      <c r="CE161" s="520">
        <v>28313.020800000002</v>
      </c>
      <c r="CF161" s="520">
        <v>0</v>
      </c>
      <c r="CG161" s="520">
        <v>0</v>
      </c>
      <c r="CH161" s="520">
        <v>0</v>
      </c>
      <c r="CI161" s="520">
        <v>0</v>
      </c>
      <c r="CJ161" s="520">
        <v>0</v>
      </c>
      <c r="CK161" s="520">
        <v>0</v>
      </c>
      <c r="CL161" s="520">
        <f t="shared" si="24"/>
        <v>40422.844799999999</v>
      </c>
      <c r="CM161" s="521">
        <f t="shared" si="25"/>
        <v>40422.844799999999</v>
      </c>
      <c r="CN161" s="522">
        <v>2137440</v>
      </c>
      <c r="CO161" s="522">
        <v>2137440</v>
      </c>
      <c r="CP161" s="522">
        <v>3854400.0000000005</v>
      </c>
      <c r="CQ161" s="243" t="s">
        <v>874</v>
      </c>
      <c r="CR161" s="103">
        <v>0.61</v>
      </c>
      <c r="CS161" s="523">
        <v>0.61</v>
      </c>
      <c r="CT161" s="104">
        <v>1.1000000000000001</v>
      </c>
      <c r="CU161" s="524"/>
      <c r="CV161" s="524"/>
      <c r="CW161" s="524"/>
      <c r="CX161" s="525"/>
      <c r="CY161" s="526">
        <v>148.15622875175441</v>
      </c>
      <c r="CZ161" s="527">
        <v>144.36601895958788</v>
      </c>
      <c r="DA161" s="528">
        <v>1.4520027244707725</v>
      </c>
      <c r="DB161" s="529">
        <v>1.4309674823187581</v>
      </c>
      <c r="DC161" s="530" t="s">
        <v>2313</v>
      </c>
      <c r="DD161" s="225"/>
      <c r="DE161" s="524"/>
      <c r="DF161" s="524"/>
      <c r="DG161" s="531"/>
      <c r="DH161" s="532"/>
      <c r="DI161" s="64">
        <v>0</v>
      </c>
      <c r="DJ161" s="64">
        <v>0</v>
      </c>
      <c r="DK161" s="64">
        <v>0</v>
      </c>
      <c r="DL161" s="534">
        <f t="shared" si="26"/>
        <v>0</v>
      </c>
    </row>
    <row r="162" spans="1:116" ht="43.5" customHeight="1" x14ac:dyDescent="0.25">
      <c r="A162" s="356" t="s">
        <v>7</v>
      </c>
      <c r="B162" s="65" t="s">
        <v>96</v>
      </c>
      <c r="C162" s="65" t="s">
        <v>175</v>
      </c>
      <c r="D162" s="64" t="s">
        <v>2379</v>
      </c>
      <c r="E162" s="64" t="s">
        <v>177</v>
      </c>
      <c r="F162" s="64" t="s">
        <v>1041</v>
      </c>
      <c r="G162" s="18" t="s">
        <v>177</v>
      </c>
      <c r="H162" s="35" t="s">
        <v>860</v>
      </c>
      <c r="I162" s="28" t="s">
        <v>2287</v>
      </c>
      <c r="J162" s="498">
        <v>2.9397751946705037</v>
      </c>
      <c r="K162" s="498">
        <v>4.7039772629429999</v>
      </c>
      <c r="L162" s="499">
        <v>1071.5</v>
      </c>
      <c r="M162" s="512">
        <v>0</v>
      </c>
      <c r="N162" s="513">
        <v>0</v>
      </c>
      <c r="O162" s="513">
        <v>0</v>
      </c>
      <c r="P162" s="513">
        <v>0</v>
      </c>
      <c r="Q162" s="513">
        <v>0</v>
      </c>
      <c r="R162" s="513">
        <v>0</v>
      </c>
      <c r="S162" s="513">
        <v>0</v>
      </c>
      <c r="T162" s="513">
        <v>0</v>
      </c>
      <c r="U162" s="513">
        <v>0</v>
      </c>
      <c r="V162" s="513">
        <v>0</v>
      </c>
      <c r="W162" s="513">
        <v>0</v>
      </c>
      <c r="X162" s="513">
        <v>0</v>
      </c>
      <c r="Y162" s="513">
        <v>2</v>
      </c>
      <c r="Z162" s="513">
        <v>2</v>
      </c>
      <c r="AA162" s="513">
        <v>0</v>
      </c>
      <c r="AB162" s="513">
        <v>0</v>
      </c>
      <c r="AC162" s="513">
        <v>3</v>
      </c>
      <c r="AD162" s="513">
        <v>3</v>
      </c>
      <c r="AE162" s="513">
        <v>0</v>
      </c>
      <c r="AF162" s="513">
        <v>0</v>
      </c>
      <c r="AG162" s="513">
        <v>0</v>
      </c>
      <c r="AH162" s="513">
        <f t="shared" si="18"/>
        <v>0</v>
      </c>
      <c r="AI162" s="513">
        <v>0</v>
      </c>
      <c r="AJ162" s="513">
        <v>0</v>
      </c>
      <c r="AK162" s="513">
        <f t="shared" si="19"/>
        <v>5</v>
      </c>
      <c r="AL162" s="513">
        <f t="shared" si="20"/>
        <v>5</v>
      </c>
      <c r="AM162" s="513">
        <v>0</v>
      </c>
      <c r="AN162" s="513">
        <v>0</v>
      </c>
      <c r="AO162" s="513">
        <v>0</v>
      </c>
      <c r="AP162" s="513">
        <v>0</v>
      </c>
      <c r="AQ162" s="513">
        <v>0</v>
      </c>
      <c r="AR162" s="513">
        <v>0</v>
      </c>
      <c r="AS162" s="513">
        <v>0</v>
      </c>
      <c r="AT162" s="513">
        <v>0</v>
      </c>
      <c r="AU162" s="513">
        <v>0</v>
      </c>
      <c r="AV162" s="513">
        <v>0</v>
      </c>
      <c r="AW162" s="513">
        <v>0</v>
      </c>
      <c r="AX162" s="513">
        <v>0</v>
      </c>
      <c r="AY162" s="513">
        <v>76.2</v>
      </c>
      <c r="AZ162" s="513">
        <v>76.2</v>
      </c>
      <c r="BA162" s="513">
        <v>0</v>
      </c>
      <c r="BB162" s="513">
        <v>0</v>
      </c>
      <c r="BC162" s="513">
        <v>14.86</v>
      </c>
      <c r="BD162" s="513">
        <v>14.86</v>
      </c>
      <c r="BE162" s="513">
        <v>0</v>
      </c>
      <c r="BF162" s="513">
        <v>0</v>
      </c>
      <c r="BG162" s="513">
        <v>0</v>
      </c>
      <c r="BH162" s="513">
        <v>0</v>
      </c>
      <c r="BI162" s="513">
        <v>0</v>
      </c>
      <c r="BJ162" s="513">
        <v>0</v>
      </c>
      <c r="BK162" s="241">
        <f t="shared" si="21"/>
        <v>91.06</v>
      </c>
      <c r="BL162" s="22">
        <f t="shared" si="22"/>
        <v>91.06</v>
      </c>
      <c r="BM162" s="519">
        <f t="shared" si="23"/>
        <v>5.4526946107784434E-2</v>
      </c>
      <c r="BN162" s="520">
        <v>0</v>
      </c>
      <c r="BO162" s="520">
        <v>0</v>
      </c>
      <c r="BP162" s="520">
        <v>0</v>
      </c>
      <c r="BQ162" s="520">
        <v>0</v>
      </c>
      <c r="BR162" s="520">
        <v>0</v>
      </c>
      <c r="BS162" s="520">
        <v>0</v>
      </c>
      <c r="BT162" s="520">
        <v>0</v>
      </c>
      <c r="BU162" s="520">
        <v>0</v>
      </c>
      <c r="BV162" s="520">
        <v>0</v>
      </c>
      <c r="BW162" s="520">
        <v>0</v>
      </c>
      <c r="BX162" s="520">
        <v>0</v>
      </c>
      <c r="BY162" s="520">
        <v>0</v>
      </c>
      <c r="BZ162" s="520">
        <v>384486.91199999995</v>
      </c>
      <c r="CA162" s="520">
        <v>384486.91199999995</v>
      </c>
      <c r="CB162" s="520">
        <v>0</v>
      </c>
      <c r="CC162" s="520">
        <v>0</v>
      </c>
      <c r="CD162" s="520">
        <v>17443.2624</v>
      </c>
      <c r="CE162" s="520">
        <v>17443.2624</v>
      </c>
      <c r="CF162" s="520">
        <v>0</v>
      </c>
      <c r="CG162" s="520">
        <v>0</v>
      </c>
      <c r="CH162" s="520">
        <v>0</v>
      </c>
      <c r="CI162" s="520">
        <v>0</v>
      </c>
      <c r="CJ162" s="520">
        <v>0</v>
      </c>
      <c r="CK162" s="520">
        <v>0</v>
      </c>
      <c r="CL162" s="520">
        <f t="shared" si="24"/>
        <v>401930.17439999996</v>
      </c>
      <c r="CM162" s="521">
        <f t="shared" si="25"/>
        <v>401930.17439999996</v>
      </c>
      <c r="CN162" s="522">
        <v>3819360.0000000005</v>
      </c>
      <c r="CO162" s="522">
        <v>3819360.0000000005</v>
      </c>
      <c r="CP162" s="522">
        <v>5851680</v>
      </c>
      <c r="CQ162" s="243" t="s">
        <v>874</v>
      </c>
      <c r="CR162" s="103">
        <v>1.0900000000000001</v>
      </c>
      <c r="CS162" s="523">
        <v>1.0900000000000001</v>
      </c>
      <c r="CT162" s="104">
        <v>1.67</v>
      </c>
      <c r="CU162" s="524"/>
      <c r="CV162" s="524"/>
      <c r="CW162" s="524"/>
      <c r="CX162" s="525"/>
      <c r="CY162" s="526">
        <v>188.77046213455071</v>
      </c>
      <c r="CZ162" s="527">
        <v>140.6798288625491</v>
      </c>
      <c r="DA162" s="528">
        <v>0.62577871110601524</v>
      </c>
      <c r="DB162" s="529">
        <v>0.59171341801501798</v>
      </c>
      <c r="DC162" s="530" t="s">
        <v>2298</v>
      </c>
      <c r="DD162" s="225"/>
      <c r="DE162" s="524"/>
      <c r="DF162" s="524"/>
      <c r="DG162" s="531"/>
      <c r="DH162" s="532"/>
      <c r="DI162" s="64">
        <v>0</v>
      </c>
      <c r="DJ162" s="64">
        <v>0</v>
      </c>
      <c r="DK162" s="64">
        <v>0</v>
      </c>
      <c r="DL162" s="534">
        <f t="shared" si="26"/>
        <v>0</v>
      </c>
    </row>
    <row r="163" spans="1:116" ht="43.5" customHeight="1" x14ac:dyDescent="0.25">
      <c r="A163" s="356" t="s">
        <v>7</v>
      </c>
      <c r="B163" s="65" t="s">
        <v>96</v>
      </c>
      <c r="C163" s="65" t="s">
        <v>175</v>
      </c>
      <c r="D163" s="64" t="s">
        <v>2379</v>
      </c>
      <c r="E163" s="64" t="s">
        <v>177</v>
      </c>
      <c r="F163" s="64" t="s">
        <v>1042</v>
      </c>
      <c r="G163" s="18" t="s">
        <v>177</v>
      </c>
      <c r="H163" s="35" t="s">
        <v>860</v>
      </c>
      <c r="I163" s="28" t="s">
        <v>2287</v>
      </c>
      <c r="J163" s="498">
        <v>2.9397751946705037</v>
      </c>
      <c r="K163" s="498">
        <v>5.4958333219020004</v>
      </c>
      <c r="L163" s="499">
        <v>768.2</v>
      </c>
      <c r="M163" s="512">
        <v>0</v>
      </c>
      <c r="N163" s="513">
        <v>0</v>
      </c>
      <c r="O163" s="513">
        <v>0</v>
      </c>
      <c r="P163" s="513">
        <v>0</v>
      </c>
      <c r="Q163" s="513">
        <v>0</v>
      </c>
      <c r="R163" s="513">
        <v>0</v>
      </c>
      <c r="S163" s="513">
        <v>0</v>
      </c>
      <c r="T163" s="513">
        <v>0</v>
      </c>
      <c r="U163" s="513">
        <v>0</v>
      </c>
      <c r="V163" s="513">
        <v>0</v>
      </c>
      <c r="W163" s="513">
        <v>0</v>
      </c>
      <c r="X163" s="513">
        <v>0</v>
      </c>
      <c r="Y163" s="513">
        <v>0</v>
      </c>
      <c r="Z163" s="513">
        <v>0</v>
      </c>
      <c r="AA163" s="513">
        <v>0</v>
      </c>
      <c r="AB163" s="513">
        <v>0</v>
      </c>
      <c r="AC163" s="513">
        <v>1</v>
      </c>
      <c r="AD163" s="513">
        <v>1</v>
      </c>
      <c r="AE163" s="513">
        <v>0</v>
      </c>
      <c r="AF163" s="513">
        <v>0</v>
      </c>
      <c r="AG163" s="513">
        <v>0</v>
      </c>
      <c r="AH163" s="513">
        <f t="shared" si="18"/>
        <v>0</v>
      </c>
      <c r="AI163" s="513">
        <v>0</v>
      </c>
      <c r="AJ163" s="513">
        <v>0</v>
      </c>
      <c r="AK163" s="513">
        <f t="shared" si="19"/>
        <v>1</v>
      </c>
      <c r="AL163" s="513">
        <f t="shared" si="20"/>
        <v>1</v>
      </c>
      <c r="AM163" s="513">
        <v>0</v>
      </c>
      <c r="AN163" s="513">
        <v>0</v>
      </c>
      <c r="AO163" s="513">
        <v>0</v>
      </c>
      <c r="AP163" s="513">
        <v>0</v>
      </c>
      <c r="AQ163" s="513">
        <v>0</v>
      </c>
      <c r="AR163" s="513">
        <v>0</v>
      </c>
      <c r="AS163" s="513">
        <v>0</v>
      </c>
      <c r="AT163" s="513">
        <v>0</v>
      </c>
      <c r="AU163" s="513">
        <v>0</v>
      </c>
      <c r="AV163" s="513">
        <v>0</v>
      </c>
      <c r="AW163" s="513">
        <v>0</v>
      </c>
      <c r="AX163" s="513">
        <v>0</v>
      </c>
      <c r="AY163" s="513">
        <v>0</v>
      </c>
      <c r="AZ163" s="513">
        <v>0</v>
      </c>
      <c r="BA163" s="513">
        <v>0</v>
      </c>
      <c r="BB163" s="513">
        <v>0</v>
      </c>
      <c r="BC163" s="513">
        <v>7.6</v>
      </c>
      <c r="BD163" s="513">
        <v>7.6</v>
      </c>
      <c r="BE163" s="513">
        <v>0</v>
      </c>
      <c r="BF163" s="513">
        <v>0</v>
      </c>
      <c r="BG163" s="513">
        <v>0</v>
      </c>
      <c r="BH163" s="513">
        <v>0</v>
      </c>
      <c r="BI163" s="513">
        <v>0</v>
      </c>
      <c r="BJ163" s="513">
        <v>0</v>
      </c>
      <c r="BK163" s="241">
        <f t="shared" si="21"/>
        <v>7.6</v>
      </c>
      <c r="BL163" s="22">
        <f t="shared" si="22"/>
        <v>7.6</v>
      </c>
      <c r="BM163" s="519">
        <f t="shared" si="23"/>
        <v>5.6716417910447755E-3</v>
      </c>
      <c r="BN163" s="520">
        <v>0</v>
      </c>
      <c r="BO163" s="520">
        <v>0</v>
      </c>
      <c r="BP163" s="520">
        <v>0</v>
      </c>
      <c r="BQ163" s="520">
        <v>0</v>
      </c>
      <c r="BR163" s="520">
        <v>0</v>
      </c>
      <c r="BS163" s="520">
        <v>0</v>
      </c>
      <c r="BT163" s="520">
        <v>0</v>
      </c>
      <c r="BU163" s="520">
        <v>0</v>
      </c>
      <c r="BV163" s="520">
        <v>0</v>
      </c>
      <c r="BW163" s="520">
        <v>0</v>
      </c>
      <c r="BX163" s="520">
        <v>0</v>
      </c>
      <c r="BY163" s="520">
        <v>0</v>
      </c>
      <c r="BZ163" s="520">
        <v>0</v>
      </c>
      <c r="CA163" s="520">
        <v>0</v>
      </c>
      <c r="CB163" s="520">
        <v>0</v>
      </c>
      <c r="CC163" s="520">
        <v>0</v>
      </c>
      <c r="CD163" s="520">
        <v>8921.1840000000011</v>
      </c>
      <c r="CE163" s="520">
        <v>8921.1840000000011</v>
      </c>
      <c r="CF163" s="520">
        <v>0</v>
      </c>
      <c r="CG163" s="520">
        <v>0</v>
      </c>
      <c r="CH163" s="520">
        <v>0</v>
      </c>
      <c r="CI163" s="520">
        <v>0</v>
      </c>
      <c r="CJ163" s="520">
        <v>0</v>
      </c>
      <c r="CK163" s="520">
        <v>0</v>
      </c>
      <c r="CL163" s="520">
        <f t="shared" si="24"/>
        <v>8921.1840000000011</v>
      </c>
      <c r="CM163" s="521">
        <f t="shared" si="25"/>
        <v>8921.1840000000011</v>
      </c>
      <c r="CN163" s="522">
        <v>3083520.0000000005</v>
      </c>
      <c r="CO163" s="522">
        <v>3083520.0000000005</v>
      </c>
      <c r="CP163" s="522">
        <v>4695360.0000000009</v>
      </c>
      <c r="CQ163" s="243" t="s">
        <v>874</v>
      </c>
      <c r="CR163" s="103">
        <v>0.88</v>
      </c>
      <c r="CS163" s="523">
        <v>0.88</v>
      </c>
      <c r="CT163" s="104">
        <v>1.34</v>
      </c>
      <c r="CU163" s="524"/>
      <c r="CV163" s="524"/>
      <c r="CW163" s="524"/>
      <c r="CX163" s="525"/>
      <c r="CY163" s="526">
        <v>125.3699059842566</v>
      </c>
      <c r="CZ163" s="527">
        <v>125.06413356612101</v>
      </c>
      <c r="DA163" s="528">
        <v>1.0516999529904389</v>
      </c>
      <c r="DB163" s="529">
        <v>1.0487610154753533</v>
      </c>
      <c r="DC163" s="530" t="s">
        <v>2307</v>
      </c>
      <c r="DD163" s="225"/>
      <c r="DE163" s="524"/>
      <c r="DF163" s="524"/>
      <c r="DG163" s="531"/>
      <c r="DH163" s="532"/>
      <c r="DI163" s="64">
        <v>109615</v>
      </c>
      <c r="DJ163" s="64">
        <v>0</v>
      </c>
      <c r="DK163" s="64">
        <v>76140</v>
      </c>
      <c r="DL163" s="534">
        <f t="shared" si="26"/>
        <v>61918.333333333336</v>
      </c>
    </row>
    <row r="164" spans="1:116" ht="43.5" customHeight="1" x14ac:dyDescent="0.25">
      <c r="A164" s="356" t="s">
        <v>7</v>
      </c>
      <c r="B164" s="65" t="s">
        <v>96</v>
      </c>
      <c r="C164" s="65" t="s">
        <v>175</v>
      </c>
      <c r="D164" s="64" t="s">
        <v>2379</v>
      </c>
      <c r="E164" s="64" t="s">
        <v>177</v>
      </c>
      <c r="F164" s="64" t="s">
        <v>1043</v>
      </c>
      <c r="G164" s="18" t="s">
        <v>1037</v>
      </c>
      <c r="H164" s="35" t="s">
        <v>860</v>
      </c>
      <c r="I164" s="28" t="s">
        <v>2322</v>
      </c>
      <c r="J164" s="498">
        <v>10.517012503558222</v>
      </c>
      <c r="K164" s="498">
        <v>15.696590876442</v>
      </c>
      <c r="L164" s="499">
        <v>1493.4</v>
      </c>
      <c r="M164" s="512">
        <v>0</v>
      </c>
      <c r="N164" s="513">
        <v>0</v>
      </c>
      <c r="O164" s="513">
        <v>0</v>
      </c>
      <c r="P164" s="513">
        <v>0</v>
      </c>
      <c r="Q164" s="513">
        <v>0</v>
      </c>
      <c r="R164" s="513">
        <v>0</v>
      </c>
      <c r="S164" s="513">
        <v>0</v>
      </c>
      <c r="T164" s="513">
        <v>0</v>
      </c>
      <c r="U164" s="513">
        <v>0</v>
      </c>
      <c r="V164" s="513">
        <v>0</v>
      </c>
      <c r="W164" s="513">
        <v>0</v>
      </c>
      <c r="X164" s="513">
        <v>0</v>
      </c>
      <c r="Y164" s="513">
        <v>1</v>
      </c>
      <c r="Z164" s="513">
        <v>1</v>
      </c>
      <c r="AA164" s="513">
        <v>0</v>
      </c>
      <c r="AB164" s="513">
        <v>0</v>
      </c>
      <c r="AC164" s="513">
        <v>40</v>
      </c>
      <c r="AD164" s="513">
        <v>40</v>
      </c>
      <c r="AE164" s="513">
        <v>0</v>
      </c>
      <c r="AF164" s="513">
        <v>0</v>
      </c>
      <c r="AG164" s="513">
        <v>0</v>
      </c>
      <c r="AH164" s="513">
        <f t="shared" si="18"/>
        <v>0</v>
      </c>
      <c r="AI164" s="513">
        <v>0</v>
      </c>
      <c r="AJ164" s="513">
        <v>0</v>
      </c>
      <c r="AK164" s="513">
        <f t="shared" si="19"/>
        <v>41</v>
      </c>
      <c r="AL164" s="513">
        <f t="shared" si="20"/>
        <v>41</v>
      </c>
      <c r="AM164" s="513">
        <v>0</v>
      </c>
      <c r="AN164" s="513">
        <v>0</v>
      </c>
      <c r="AO164" s="513">
        <v>0</v>
      </c>
      <c r="AP164" s="513">
        <v>0</v>
      </c>
      <c r="AQ164" s="513">
        <v>0</v>
      </c>
      <c r="AR164" s="513">
        <v>0</v>
      </c>
      <c r="AS164" s="513">
        <v>0</v>
      </c>
      <c r="AT164" s="513">
        <v>0</v>
      </c>
      <c r="AU164" s="513">
        <v>0</v>
      </c>
      <c r="AV164" s="513">
        <v>0</v>
      </c>
      <c r="AW164" s="513">
        <v>0</v>
      </c>
      <c r="AX164" s="513">
        <v>0</v>
      </c>
      <c r="AY164" s="513">
        <v>1.2</v>
      </c>
      <c r="AZ164" s="513">
        <v>1.2</v>
      </c>
      <c r="BA164" s="513">
        <v>0</v>
      </c>
      <c r="BB164" s="513">
        <v>0</v>
      </c>
      <c r="BC164" s="513">
        <v>226.04</v>
      </c>
      <c r="BD164" s="513">
        <v>226.04</v>
      </c>
      <c r="BE164" s="513">
        <v>0</v>
      </c>
      <c r="BF164" s="513">
        <v>0</v>
      </c>
      <c r="BG164" s="513">
        <v>0</v>
      </c>
      <c r="BH164" s="513">
        <v>0</v>
      </c>
      <c r="BI164" s="513">
        <v>0</v>
      </c>
      <c r="BJ164" s="513">
        <v>0</v>
      </c>
      <c r="BK164" s="241">
        <f t="shared" si="21"/>
        <v>227.23999999999998</v>
      </c>
      <c r="BL164" s="22">
        <f t="shared" si="22"/>
        <v>227.23999999999998</v>
      </c>
      <c r="BM164" s="519">
        <f t="shared" si="23"/>
        <v>3.1001364256480216E-2</v>
      </c>
      <c r="BN164" s="520">
        <v>0</v>
      </c>
      <c r="BO164" s="520">
        <v>0</v>
      </c>
      <c r="BP164" s="520">
        <v>0</v>
      </c>
      <c r="BQ164" s="520">
        <v>0</v>
      </c>
      <c r="BR164" s="520">
        <v>0</v>
      </c>
      <c r="BS164" s="520">
        <v>0</v>
      </c>
      <c r="BT164" s="520">
        <v>0</v>
      </c>
      <c r="BU164" s="520">
        <v>0</v>
      </c>
      <c r="BV164" s="520">
        <v>0</v>
      </c>
      <c r="BW164" s="520">
        <v>0</v>
      </c>
      <c r="BX164" s="520">
        <v>0</v>
      </c>
      <c r="BY164" s="520">
        <v>0</v>
      </c>
      <c r="BZ164" s="520">
        <v>6054.9119999999994</v>
      </c>
      <c r="CA164" s="520">
        <v>6054.9119999999994</v>
      </c>
      <c r="CB164" s="520">
        <v>0</v>
      </c>
      <c r="CC164" s="520">
        <v>0</v>
      </c>
      <c r="CD164" s="520">
        <v>265334.79359999998</v>
      </c>
      <c r="CE164" s="520">
        <v>265334.79359999998</v>
      </c>
      <c r="CF164" s="520">
        <v>0</v>
      </c>
      <c r="CG164" s="520">
        <v>0</v>
      </c>
      <c r="CH164" s="520">
        <v>0</v>
      </c>
      <c r="CI164" s="520">
        <v>0</v>
      </c>
      <c r="CJ164" s="520">
        <v>0</v>
      </c>
      <c r="CK164" s="520">
        <v>0</v>
      </c>
      <c r="CL164" s="520">
        <f t="shared" si="24"/>
        <v>271389.70559999999</v>
      </c>
      <c r="CM164" s="521">
        <f t="shared" si="25"/>
        <v>271389.70559999999</v>
      </c>
      <c r="CN164" s="522">
        <v>15172320.000000002</v>
      </c>
      <c r="CO164" s="522">
        <v>15172320.000000002</v>
      </c>
      <c r="CP164" s="522">
        <v>25684320.000000004</v>
      </c>
      <c r="CQ164" s="243" t="s">
        <v>874</v>
      </c>
      <c r="CR164" s="103">
        <v>4.33</v>
      </c>
      <c r="CS164" s="523">
        <v>4.33</v>
      </c>
      <c r="CT164" s="104">
        <v>7.33</v>
      </c>
      <c r="CU164" s="524"/>
      <c r="CV164" s="524"/>
      <c r="CW164" s="524"/>
      <c r="CX164" s="525"/>
      <c r="CY164" s="526">
        <v>31.455812069784773</v>
      </c>
      <c r="CZ164" s="527">
        <v>31.410983829353558</v>
      </c>
      <c r="DA164" s="528">
        <v>0.35160714339796556</v>
      </c>
      <c r="DB164" s="529">
        <v>0.35127656691095477</v>
      </c>
      <c r="DC164" s="530" t="s">
        <v>2333</v>
      </c>
      <c r="DD164" s="225"/>
      <c r="DE164" s="524"/>
      <c r="DF164" s="524"/>
      <c r="DG164" s="531"/>
      <c r="DH164" s="532"/>
      <c r="DI164" s="64">
        <v>0</v>
      </c>
      <c r="DJ164" s="64">
        <v>13593</v>
      </c>
      <c r="DK164" s="64">
        <v>49727</v>
      </c>
      <c r="DL164" s="534">
        <f t="shared" si="26"/>
        <v>21106.666666666668</v>
      </c>
    </row>
    <row r="165" spans="1:116" ht="43.5" customHeight="1" x14ac:dyDescent="0.25">
      <c r="A165" s="356" t="s">
        <v>7</v>
      </c>
      <c r="B165" s="65" t="s">
        <v>96</v>
      </c>
      <c r="C165" s="65" t="s">
        <v>175</v>
      </c>
      <c r="D165" s="64" t="s">
        <v>2379</v>
      </c>
      <c r="E165" s="64" t="s">
        <v>177</v>
      </c>
      <c r="F165" s="64" t="s">
        <v>1044</v>
      </c>
      <c r="G165" s="18" t="s">
        <v>177</v>
      </c>
      <c r="H165" s="35" t="s">
        <v>866</v>
      </c>
      <c r="I165" s="28" t="s">
        <v>2322</v>
      </c>
      <c r="J165" s="498">
        <v>10.517012503558222</v>
      </c>
      <c r="K165" s="498">
        <v>24.236552979890998</v>
      </c>
      <c r="L165" s="499">
        <v>2769.3</v>
      </c>
      <c r="M165" s="512">
        <v>0</v>
      </c>
      <c r="N165" s="513">
        <v>0</v>
      </c>
      <c r="O165" s="513">
        <v>0</v>
      </c>
      <c r="P165" s="513">
        <v>0</v>
      </c>
      <c r="Q165" s="513">
        <v>0</v>
      </c>
      <c r="R165" s="513">
        <v>0</v>
      </c>
      <c r="S165" s="513">
        <v>0</v>
      </c>
      <c r="T165" s="513">
        <v>0</v>
      </c>
      <c r="U165" s="513">
        <v>0</v>
      </c>
      <c r="V165" s="513">
        <v>0</v>
      </c>
      <c r="W165" s="513">
        <v>0</v>
      </c>
      <c r="X165" s="513">
        <v>0</v>
      </c>
      <c r="Y165" s="513">
        <v>0</v>
      </c>
      <c r="Z165" s="513">
        <v>0</v>
      </c>
      <c r="AA165" s="513">
        <v>0</v>
      </c>
      <c r="AB165" s="513">
        <v>0</v>
      </c>
      <c r="AC165" s="513">
        <v>81</v>
      </c>
      <c r="AD165" s="513">
        <v>81</v>
      </c>
      <c r="AE165" s="513">
        <v>0</v>
      </c>
      <c r="AF165" s="513">
        <v>0</v>
      </c>
      <c r="AG165" s="513">
        <v>0</v>
      </c>
      <c r="AH165" s="513">
        <f t="shared" si="18"/>
        <v>0</v>
      </c>
      <c r="AI165" s="513">
        <v>0</v>
      </c>
      <c r="AJ165" s="513">
        <v>0</v>
      </c>
      <c r="AK165" s="513">
        <f t="shared" si="19"/>
        <v>81</v>
      </c>
      <c r="AL165" s="513">
        <f t="shared" si="20"/>
        <v>81</v>
      </c>
      <c r="AM165" s="513">
        <v>0</v>
      </c>
      <c r="AN165" s="513">
        <v>0</v>
      </c>
      <c r="AO165" s="513">
        <v>0</v>
      </c>
      <c r="AP165" s="513">
        <v>0</v>
      </c>
      <c r="AQ165" s="513">
        <v>0</v>
      </c>
      <c r="AR165" s="513">
        <v>0</v>
      </c>
      <c r="AS165" s="513">
        <v>0</v>
      </c>
      <c r="AT165" s="513">
        <v>0</v>
      </c>
      <c r="AU165" s="513">
        <v>0</v>
      </c>
      <c r="AV165" s="513">
        <v>0</v>
      </c>
      <c r="AW165" s="513">
        <v>0</v>
      </c>
      <c r="AX165" s="513">
        <v>0</v>
      </c>
      <c r="AY165" s="513">
        <v>0</v>
      </c>
      <c r="AZ165" s="513">
        <v>0</v>
      </c>
      <c r="BA165" s="513">
        <v>0</v>
      </c>
      <c r="BB165" s="513">
        <v>0</v>
      </c>
      <c r="BC165" s="513">
        <v>496.17</v>
      </c>
      <c r="BD165" s="513">
        <v>496.17</v>
      </c>
      <c r="BE165" s="513">
        <v>0</v>
      </c>
      <c r="BF165" s="513">
        <v>0</v>
      </c>
      <c r="BG165" s="513">
        <v>0</v>
      </c>
      <c r="BH165" s="513">
        <v>0</v>
      </c>
      <c r="BI165" s="513">
        <v>0</v>
      </c>
      <c r="BJ165" s="513">
        <v>0</v>
      </c>
      <c r="BK165" s="241">
        <f t="shared" si="21"/>
        <v>496.17</v>
      </c>
      <c r="BL165" s="22">
        <f t="shared" si="22"/>
        <v>496.17</v>
      </c>
      <c r="BM165" s="519">
        <f t="shared" si="23"/>
        <v>5.3582073434125271E-2</v>
      </c>
      <c r="BN165" s="520">
        <v>0</v>
      </c>
      <c r="BO165" s="520">
        <v>0</v>
      </c>
      <c r="BP165" s="520">
        <v>0</v>
      </c>
      <c r="BQ165" s="520">
        <v>0</v>
      </c>
      <c r="BR165" s="520">
        <v>0</v>
      </c>
      <c r="BS165" s="520">
        <v>0</v>
      </c>
      <c r="BT165" s="520">
        <v>0</v>
      </c>
      <c r="BU165" s="520">
        <v>0</v>
      </c>
      <c r="BV165" s="520">
        <v>0</v>
      </c>
      <c r="BW165" s="520">
        <v>0</v>
      </c>
      <c r="BX165" s="520">
        <v>0</v>
      </c>
      <c r="BY165" s="520">
        <v>0</v>
      </c>
      <c r="BZ165" s="520">
        <v>0</v>
      </c>
      <c r="CA165" s="520">
        <v>0</v>
      </c>
      <c r="CB165" s="520">
        <v>0</v>
      </c>
      <c r="CC165" s="520">
        <v>0</v>
      </c>
      <c r="CD165" s="520">
        <v>582424.19280000008</v>
      </c>
      <c r="CE165" s="520">
        <v>582424.19280000008</v>
      </c>
      <c r="CF165" s="520">
        <v>0</v>
      </c>
      <c r="CG165" s="520">
        <v>0</v>
      </c>
      <c r="CH165" s="520">
        <v>0</v>
      </c>
      <c r="CI165" s="520">
        <v>0</v>
      </c>
      <c r="CJ165" s="520">
        <v>0</v>
      </c>
      <c r="CK165" s="520">
        <v>0</v>
      </c>
      <c r="CL165" s="520">
        <f t="shared" si="24"/>
        <v>582424.19280000008</v>
      </c>
      <c r="CM165" s="521">
        <f t="shared" si="25"/>
        <v>582424.19280000008</v>
      </c>
      <c r="CN165" s="522">
        <v>24107520</v>
      </c>
      <c r="CO165" s="522">
        <v>24107520</v>
      </c>
      <c r="CP165" s="522">
        <v>32447040</v>
      </c>
      <c r="CQ165" s="243" t="s">
        <v>874</v>
      </c>
      <c r="CR165" s="103">
        <v>6.88</v>
      </c>
      <c r="CS165" s="523">
        <v>6.88</v>
      </c>
      <c r="CT165" s="104">
        <v>9.26</v>
      </c>
      <c r="CU165" s="524"/>
      <c r="CV165" s="524"/>
      <c r="CW165" s="524"/>
      <c r="CX165" s="525"/>
      <c r="CY165" s="526">
        <v>69.573462908245361</v>
      </c>
      <c r="CZ165" s="527">
        <v>69.494579061762821</v>
      </c>
      <c r="DA165" s="528">
        <v>1.1447184809323947</v>
      </c>
      <c r="DB165" s="529">
        <v>1.1436011886408568</v>
      </c>
      <c r="DC165" s="530" t="s">
        <v>2333</v>
      </c>
      <c r="DD165" s="225"/>
      <c r="DE165" s="524"/>
      <c r="DF165" s="524"/>
      <c r="DG165" s="531"/>
      <c r="DH165" s="532"/>
      <c r="DI165" s="64">
        <v>0</v>
      </c>
      <c r="DJ165" s="64">
        <v>0</v>
      </c>
      <c r="DK165" s="64">
        <v>186576</v>
      </c>
      <c r="DL165" s="534">
        <f t="shared" si="26"/>
        <v>62192</v>
      </c>
    </row>
    <row r="166" spans="1:116" ht="43.5" customHeight="1" x14ac:dyDescent="0.25">
      <c r="A166" s="356" t="s">
        <v>7</v>
      </c>
      <c r="B166" s="65" t="s">
        <v>96</v>
      </c>
      <c r="C166" s="65" t="s">
        <v>175</v>
      </c>
      <c r="D166" s="64" t="s">
        <v>2381</v>
      </c>
      <c r="E166" s="64" t="s">
        <v>177</v>
      </c>
      <c r="F166" s="64" t="s">
        <v>1047</v>
      </c>
      <c r="G166" s="18" t="s">
        <v>950</v>
      </c>
      <c r="H166" s="35" t="s">
        <v>860</v>
      </c>
      <c r="I166" s="28" t="s">
        <v>2287</v>
      </c>
      <c r="J166" s="498">
        <v>2.9397751946705037</v>
      </c>
      <c r="K166" s="498">
        <v>6.2157196840409998</v>
      </c>
      <c r="L166" s="499">
        <v>708.6</v>
      </c>
      <c r="M166" s="512">
        <v>0</v>
      </c>
      <c r="N166" s="513">
        <v>0</v>
      </c>
      <c r="O166" s="513">
        <v>0</v>
      </c>
      <c r="P166" s="513">
        <v>0</v>
      </c>
      <c r="Q166" s="513">
        <v>0</v>
      </c>
      <c r="R166" s="513">
        <v>0</v>
      </c>
      <c r="S166" s="513">
        <v>0</v>
      </c>
      <c r="T166" s="513">
        <v>0</v>
      </c>
      <c r="U166" s="513">
        <v>0</v>
      </c>
      <c r="V166" s="513">
        <v>0</v>
      </c>
      <c r="W166" s="513">
        <v>0</v>
      </c>
      <c r="X166" s="513">
        <v>0</v>
      </c>
      <c r="Y166" s="513">
        <v>0</v>
      </c>
      <c r="Z166" s="513">
        <v>0</v>
      </c>
      <c r="AA166" s="513">
        <v>0</v>
      </c>
      <c r="AB166" s="513">
        <v>0</v>
      </c>
      <c r="AC166" s="513">
        <v>23</v>
      </c>
      <c r="AD166" s="513">
        <v>23</v>
      </c>
      <c r="AE166" s="513">
        <v>0</v>
      </c>
      <c r="AF166" s="513">
        <v>0</v>
      </c>
      <c r="AG166" s="513">
        <v>0</v>
      </c>
      <c r="AH166" s="513">
        <f t="shared" si="18"/>
        <v>0</v>
      </c>
      <c r="AI166" s="513">
        <v>0</v>
      </c>
      <c r="AJ166" s="513">
        <v>0</v>
      </c>
      <c r="AK166" s="513">
        <f t="shared" si="19"/>
        <v>23</v>
      </c>
      <c r="AL166" s="513">
        <f t="shared" si="20"/>
        <v>23</v>
      </c>
      <c r="AM166" s="513">
        <v>0</v>
      </c>
      <c r="AN166" s="513">
        <v>0</v>
      </c>
      <c r="AO166" s="513">
        <v>0</v>
      </c>
      <c r="AP166" s="513">
        <v>0</v>
      </c>
      <c r="AQ166" s="513">
        <v>0</v>
      </c>
      <c r="AR166" s="513">
        <v>0</v>
      </c>
      <c r="AS166" s="513">
        <v>0</v>
      </c>
      <c r="AT166" s="513">
        <v>0</v>
      </c>
      <c r="AU166" s="513">
        <v>0</v>
      </c>
      <c r="AV166" s="513">
        <v>0</v>
      </c>
      <c r="AW166" s="513">
        <v>0</v>
      </c>
      <c r="AX166" s="513">
        <v>0</v>
      </c>
      <c r="AY166" s="513">
        <v>0</v>
      </c>
      <c r="AZ166" s="513">
        <v>0</v>
      </c>
      <c r="BA166" s="513">
        <v>0</v>
      </c>
      <c r="BB166" s="513">
        <v>0</v>
      </c>
      <c r="BC166" s="513">
        <v>146.58000000000001</v>
      </c>
      <c r="BD166" s="513">
        <v>146.58000000000001</v>
      </c>
      <c r="BE166" s="513">
        <v>0</v>
      </c>
      <c r="BF166" s="513">
        <v>0</v>
      </c>
      <c r="BG166" s="513">
        <v>0</v>
      </c>
      <c r="BH166" s="513">
        <v>0</v>
      </c>
      <c r="BI166" s="513">
        <v>0</v>
      </c>
      <c r="BJ166" s="513">
        <v>0</v>
      </c>
      <c r="BK166" s="241">
        <f t="shared" si="21"/>
        <v>146.58000000000001</v>
      </c>
      <c r="BL166" s="22">
        <f t="shared" si="22"/>
        <v>146.58000000000001</v>
      </c>
      <c r="BM166" s="519">
        <f t="shared" si="23"/>
        <v>0.12422033898305086</v>
      </c>
      <c r="BN166" s="520">
        <v>0</v>
      </c>
      <c r="BO166" s="520">
        <v>0</v>
      </c>
      <c r="BP166" s="520">
        <v>0</v>
      </c>
      <c r="BQ166" s="520">
        <v>0</v>
      </c>
      <c r="BR166" s="520">
        <v>0</v>
      </c>
      <c r="BS166" s="520">
        <v>0</v>
      </c>
      <c r="BT166" s="520">
        <v>0</v>
      </c>
      <c r="BU166" s="520">
        <v>0</v>
      </c>
      <c r="BV166" s="520">
        <v>0</v>
      </c>
      <c r="BW166" s="520">
        <v>0</v>
      </c>
      <c r="BX166" s="520">
        <v>0</v>
      </c>
      <c r="BY166" s="520">
        <v>0</v>
      </c>
      <c r="BZ166" s="520">
        <v>0</v>
      </c>
      <c r="CA166" s="520">
        <v>0</v>
      </c>
      <c r="CB166" s="520">
        <v>0</v>
      </c>
      <c r="CC166" s="520">
        <v>0</v>
      </c>
      <c r="CD166" s="520">
        <v>172061.46720000001</v>
      </c>
      <c r="CE166" s="520">
        <v>172061.46720000001</v>
      </c>
      <c r="CF166" s="520">
        <v>0</v>
      </c>
      <c r="CG166" s="520">
        <v>0</v>
      </c>
      <c r="CH166" s="520">
        <v>0</v>
      </c>
      <c r="CI166" s="520">
        <v>0</v>
      </c>
      <c r="CJ166" s="520">
        <v>0</v>
      </c>
      <c r="CK166" s="520">
        <v>0</v>
      </c>
      <c r="CL166" s="520">
        <f t="shared" si="24"/>
        <v>172061.46720000001</v>
      </c>
      <c r="CM166" s="521">
        <f t="shared" si="25"/>
        <v>172061.46720000001</v>
      </c>
      <c r="CN166" s="522">
        <v>4029600</v>
      </c>
      <c r="CO166" s="522">
        <v>4029600</v>
      </c>
      <c r="CP166" s="522">
        <v>4134719.9999999995</v>
      </c>
      <c r="CQ166" s="243" t="s">
        <v>874</v>
      </c>
      <c r="CR166" s="103">
        <v>1.1499999999999999</v>
      </c>
      <c r="CS166" s="523">
        <v>1.1499999999999999</v>
      </c>
      <c r="CT166" s="104">
        <v>1.18</v>
      </c>
      <c r="CU166" s="524"/>
      <c r="CV166" s="524"/>
      <c r="CW166" s="524"/>
      <c r="CX166" s="525"/>
      <c r="CY166" s="526">
        <v>172.859897095272</v>
      </c>
      <c r="CZ166" s="527">
        <v>172.28728904340025</v>
      </c>
      <c r="DA166" s="528">
        <v>1.1697435514971897</v>
      </c>
      <c r="DB166" s="529">
        <v>1.1692026921149592</v>
      </c>
      <c r="DC166" s="530" t="s">
        <v>2382</v>
      </c>
      <c r="DD166" s="225"/>
      <c r="DE166" s="524"/>
      <c r="DF166" s="524"/>
      <c r="DG166" s="531"/>
      <c r="DH166" s="532"/>
      <c r="DI166" s="64">
        <v>317659</v>
      </c>
      <c r="DJ166" s="64">
        <v>0</v>
      </c>
      <c r="DK166" s="64">
        <v>38740</v>
      </c>
      <c r="DL166" s="534">
        <f t="shared" si="26"/>
        <v>118799.66666666667</v>
      </c>
    </row>
    <row r="167" spans="1:116" ht="43.5" customHeight="1" x14ac:dyDescent="0.25">
      <c r="A167" s="356" t="s">
        <v>7</v>
      </c>
      <c r="B167" s="65" t="s">
        <v>96</v>
      </c>
      <c r="C167" s="65" t="s">
        <v>175</v>
      </c>
      <c r="D167" s="64" t="s">
        <v>2381</v>
      </c>
      <c r="E167" s="64" t="s">
        <v>177</v>
      </c>
      <c r="F167" s="64" t="s">
        <v>1048</v>
      </c>
      <c r="G167" s="18" t="s">
        <v>177</v>
      </c>
      <c r="H167" s="35" t="s">
        <v>866</v>
      </c>
      <c r="I167" s="28" t="s">
        <v>2287</v>
      </c>
      <c r="J167" s="498">
        <v>2.9397751946705037</v>
      </c>
      <c r="K167" s="498">
        <v>5.3714015039790004</v>
      </c>
      <c r="L167" s="499">
        <v>826.4</v>
      </c>
      <c r="M167" s="512">
        <v>0</v>
      </c>
      <c r="N167" s="513">
        <v>0</v>
      </c>
      <c r="O167" s="513">
        <v>0</v>
      </c>
      <c r="P167" s="513">
        <v>0</v>
      </c>
      <c r="Q167" s="513">
        <v>0</v>
      </c>
      <c r="R167" s="513">
        <v>0</v>
      </c>
      <c r="S167" s="513">
        <v>0</v>
      </c>
      <c r="T167" s="513">
        <v>0</v>
      </c>
      <c r="U167" s="513">
        <v>0</v>
      </c>
      <c r="V167" s="513">
        <v>0</v>
      </c>
      <c r="W167" s="513">
        <v>0</v>
      </c>
      <c r="X167" s="513">
        <v>0</v>
      </c>
      <c r="Y167" s="513">
        <v>0</v>
      </c>
      <c r="Z167" s="513">
        <v>0</v>
      </c>
      <c r="AA167" s="513">
        <v>0</v>
      </c>
      <c r="AB167" s="513">
        <v>0</v>
      </c>
      <c r="AC167" s="513">
        <v>16</v>
      </c>
      <c r="AD167" s="513">
        <v>16</v>
      </c>
      <c r="AE167" s="513">
        <v>0</v>
      </c>
      <c r="AF167" s="513">
        <v>0</v>
      </c>
      <c r="AG167" s="513">
        <v>0</v>
      </c>
      <c r="AH167" s="513">
        <f t="shared" si="18"/>
        <v>0</v>
      </c>
      <c r="AI167" s="513">
        <v>0</v>
      </c>
      <c r="AJ167" s="513">
        <v>0</v>
      </c>
      <c r="AK167" s="513">
        <f t="shared" si="19"/>
        <v>16</v>
      </c>
      <c r="AL167" s="513">
        <f t="shared" si="20"/>
        <v>16</v>
      </c>
      <c r="AM167" s="513">
        <v>0</v>
      </c>
      <c r="AN167" s="513">
        <v>0</v>
      </c>
      <c r="AO167" s="513">
        <v>0</v>
      </c>
      <c r="AP167" s="513">
        <v>0</v>
      </c>
      <c r="AQ167" s="513">
        <v>0</v>
      </c>
      <c r="AR167" s="513">
        <v>0</v>
      </c>
      <c r="AS167" s="513">
        <v>0</v>
      </c>
      <c r="AT167" s="513">
        <v>0</v>
      </c>
      <c r="AU167" s="513">
        <v>0</v>
      </c>
      <c r="AV167" s="513">
        <v>0</v>
      </c>
      <c r="AW167" s="513">
        <v>0</v>
      </c>
      <c r="AX167" s="513">
        <v>0</v>
      </c>
      <c r="AY167" s="513">
        <v>0</v>
      </c>
      <c r="AZ167" s="513">
        <v>0</v>
      </c>
      <c r="BA167" s="513">
        <v>0</v>
      </c>
      <c r="BB167" s="513">
        <v>0</v>
      </c>
      <c r="BC167" s="513">
        <v>100.75</v>
      </c>
      <c r="BD167" s="513">
        <v>100.75</v>
      </c>
      <c r="BE167" s="513">
        <v>0</v>
      </c>
      <c r="BF167" s="513">
        <v>0</v>
      </c>
      <c r="BG167" s="513">
        <v>0</v>
      </c>
      <c r="BH167" s="513">
        <v>0</v>
      </c>
      <c r="BI167" s="513">
        <v>0</v>
      </c>
      <c r="BJ167" s="513">
        <v>0</v>
      </c>
      <c r="BK167" s="241">
        <f t="shared" si="21"/>
        <v>100.75</v>
      </c>
      <c r="BL167" s="22">
        <f t="shared" si="22"/>
        <v>100.75</v>
      </c>
      <c r="BM167" s="519">
        <f t="shared" si="23"/>
        <v>6.458333333333334E-2</v>
      </c>
      <c r="BN167" s="520">
        <v>0</v>
      </c>
      <c r="BO167" s="520">
        <v>0</v>
      </c>
      <c r="BP167" s="520">
        <v>0</v>
      </c>
      <c r="BQ167" s="520">
        <v>0</v>
      </c>
      <c r="BR167" s="520">
        <v>0</v>
      </c>
      <c r="BS167" s="520">
        <v>0</v>
      </c>
      <c r="BT167" s="520">
        <v>0</v>
      </c>
      <c r="BU167" s="520">
        <v>0</v>
      </c>
      <c r="BV167" s="520">
        <v>0</v>
      </c>
      <c r="BW167" s="520">
        <v>0</v>
      </c>
      <c r="BX167" s="520">
        <v>0</v>
      </c>
      <c r="BY167" s="520">
        <v>0</v>
      </c>
      <c r="BZ167" s="520">
        <v>0</v>
      </c>
      <c r="CA167" s="520">
        <v>0</v>
      </c>
      <c r="CB167" s="520">
        <v>0</v>
      </c>
      <c r="CC167" s="520">
        <v>0</v>
      </c>
      <c r="CD167" s="520">
        <v>118264.38</v>
      </c>
      <c r="CE167" s="520">
        <v>118264.38</v>
      </c>
      <c r="CF167" s="520">
        <v>0</v>
      </c>
      <c r="CG167" s="520">
        <v>0</v>
      </c>
      <c r="CH167" s="520">
        <v>0</v>
      </c>
      <c r="CI167" s="520">
        <v>0</v>
      </c>
      <c r="CJ167" s="520">
        <v>0</v>
      </c>
      <c r="CK167" s="520">
        <v>0</v>
      </c>
      <c r="CL167" s="520">
        <f t="shared" si="24"/>
        <v>118264.38</v>
      </c>
      <c r="CM167" s="521">
        <f t="shared" si="25"/>
        <v>118264.38</v>
      </c>
      <c r="CN167" s="522">
        <v>4660320.0000000009</v>
      </c>
      <c r="CO167" s="522">
        <v>4660320.0000000009</v>
      </c>
      <c r="CP167" s="522">
        <v>5466240.0000000009</v>
      </c>
      <c r="CQ167" s="243" t="s">
        <v>874</v>
      </c>
      <c r="CR167" s="103">
        <v>1.33</v>
      </c>
      <c r="CS167" s="523">
        <v>1.33</v>
      </c>
      <c r="CT167" s="104">
        <v>1.56</v>
      </c>
      <c r="CU167" s="524"/>
      <c r="CV167" s="524"/>
      <c r="CW167" s="524"/>
      <c r="CX167" s="525"/>
      <c r="CY167" s="526">
        <v>279.888880817364</v>
      </c>
      <c r="CZ167" s="527">
        <v>277.39826128064487</v>
      </c>
      <c r="DA167" s="528">
        <v>1.8417733323190344</v>
      </c>
      <c r="DB167" s="529">
        <v>1.8359313504500208</v>
      </c>
      <c r="DC167" s="530" t="s">
        <v>2288</v>
      </c>
      <c r="DD167" s="225"/>
      <c r="DE167" s="524"/>
      <c r="DF167" s="524"/>
      <c r="DG167" s="531"/>
      <c r="DH167" s="532"/>
      <c r="DI167" s="64">
        <v>318703</v>
      </c>
      <c r="DJ167" s="64">
        <v>0</v>
      </c>
      <c r="DK167" s="64">
        <v>356077</v>
      </c>
      <c r="DL167" s="534">
        <f t="shared" si="26"/>
        <v>224926.66666666666</v>
      </c>
    </row>
    <row r="168" spans="1:116" ht="43.5" customHeight="1" x14ac:dyDescent="0.25">
      <c r="A168" s="356" t="s">
        <v>7</v>
      </c>
      <c r="B168" s="65" t="s">
        <v>96</v>
      </c>
      <c r="C168" s="65" t="s">
        <v>175</v>
      </c>
      <c r="D168" s="64" t="s">
        <v>2383</v>
      </c>
      <c r="E168" s="64" t="s">
        <v>177</v>
      </c>
      <c r="F168" s="64" t="s">
        <v>1049</v>
      </c>
      <c r="G168" s="18" t="s">
        <v>177</v>
      </c>
      <c r="H168" s="35" t="s">
        <v>860</v>
      </c>
      <c r="I168" s="28" t="s">
        <v>2287</v>
      </c>
      <c r="J168" s="498">
        <v>2.9253645319515309</v>
      </c>
      <c r="K168" s="498">
        <v>3.9922348401810002</v>
      </c>
      <c r="L168" s="499">
        <v>388</v>
      </c>
      <c r="M168" s="512">
        <v>0</v>
      </c>
      <c r="N168" s="513">
        <v>0</v>
      </c>
      <c r="O168" s="513">
        <v>0</v>
      </c>
      <c r="P168" s="513">
        <v>0</v>
      </c>
      <c r="Q168" s="513">
        <v>0</v>
      </c>
      <c r="R168" s="513">
        <v>0</v>
      </c>
      <c r="S168" s="513">
        <v>0</v>
      </c>
      <c r="T168" s="513">
        <v>0</v>
      </c>
      <c r="U168" s="513">
        <v>0</v>
      </c>
      <c r="V168" s="513">
        <v>0</v>
      </c>
      <c r="W168" s="513">
        <v>0</v>
      </c>
      <c r="X168" s="513">
        <v>0</v>
      </c>
      <c r="Y168" s="513">
        <v>0</v>
      </c>
      <c r="Z168" s="513">
        <v>0</v>
      </c>
      <c r="AA168" s="513">
        <v>0</v>
      </c>
      <c r="AB168" s="513">
        <v>0</v>
      </c>
      <c r="AC168" s="513">
        <v>2</v>
      </c>
      <c r="AD168" s="513">
        <v>2</v>
      </c>
      <c r="AE168" s="513">
        <v>0</v>
      </c>
      <c r="AF168" s="513">
        <v>0</v>
      </c>
      <c r="AG168" s="513">
        <v>0</v>
      </c>
      <c r="AH168" s="513">
        <f t="shared" si="18"/>
        <v>0</v>
      </c>
      <c r="AI168" s="513">
        <v>0</v>
      </c>
      <c r="AJ168" s="513">
        <v>0</v>
      </c>
      <c r="AK168" s="513">
        <f t="shared" si="19"/>
        <v>2</v>
      </c>
      <c r="AL168" s="513">
        <f t="shared" si="20"/>
        <v>2</v>
      </c>
      <c r="AM168" s="513">
        <v>0</v>
      </c>
      <c r="AN168" s="513">
        <v>0</v>
      </c>
      <c r="AO168" s="513">
        <v>0</v>
      </c>
      <c r="AP168" s="513">
        <v>0</v>
      </c>
      <c r="AQ168" s="513">
        <v>0</v>
      </c>
      <c r="AR168" s="513">
        <v>0</v>
      </c>
      <c r="AS168" s="513">
        <v>0</v>
      </c>
      <c r="AT168" s="513">
        <v>0</v>
      </c>
      <c r="AU168" s="513">
        <v>0</v>
      </c>
      <c r="AV168" s="513">
        <v>0</v>
      </c>
      <c r="AW168" s="513">
        <v>0</v>
      </c>
      <c r="AX168" s="513">
        <v>0</v>
      </c>
      <c r="AY168" s="513">
        <v>0</v>
      </c>
      <c r="AZ168" s="513">
        <v>0</v>
      </c>
      <c r="BA168" s="513">
        <v>0</v>
      </c>
      <c r="BB168" s="513">
        <v>0</v>
      </c>
      <c r="BC168" s="513">
        <v>315</v>
      </c>
      <c r="BD168" s="513">
        <v>315</v>
      </c>
      <c r="BE168" s="513">
        <v>0</v>
      </c>
      <c r="BF168" s="513">
        <v>0</v>
      </c>
      <c r="BG168" s="513">
        <v>0</v>
      </c>
      <c r="BH168" s="513">
        <v>0</v>
      </c>
      <c r="BI168" s="513">
        <v>0</v>
      </c>
      <c r="BJ168" s="513">
        <v>0</v>
      </c>
      <c r="BK168" s="241">
        <f t="shared" si="21"/>
        <v>315</v>
      </c>
      <c r="BL168" s="22">
        <f t="shared" si="22"/>
        <v>315</v>
      </c>
      <c r="BM168" s="519">
        <f t="shared" si="23"/>
        <v>0.36627906976744184</v>
      </c>
      <c r="BN168" s="520">
        <v>0</v>
      </c>
      <c r="BO168" s="520">
        <v>0</v>
      </c>
      <c r="BP168" s="520">
        <v>0</v>
      </c>
      <c r="BQ168" s="520">
        <v>0</v>
      </c>
      <c r="BR168" s="520">
        <v>0</v>
      </c>
      <c r="BS168" s="520">
        <v>0</v>
      </c>
      <c r="BT168" s="520">
        <v>0</v>
      </c>
      <c r="BU168" s="520">
        <v>0</v>
      </c>
      <c r="BV168" s="520">
        <v>0</v>
      </c>
      <c r="BW168" s="520">
        <v>0</v>
      </c>
      <c r="BX168" s="520">
        <v>0</v>
      </c>
      <c r="BY168" s="520">
        <v>0</v>
      </c>
      <c r="BZ168" s="520">
        <v>0</v>
      </c>
      <c r="CA168" s="520">
        <v>0</v>
      </c>
      <c r="CB168" s="520">
        <v>0</v>
      </c>
      <c r="CC168" s="520">
        <v>0</v>
      </c>
      <c r="CD168" s="520">
        <v>369759.60000000003</v>
      </c>
      <c r="CE168" s="520">
        <v>369759.60000000003</v>
      </c>
      <c r="CF168" s="520">
        <v>0</v>
      </c>
      <c r="CG168" s="520">
        <v>0</v>
      </c>
      <c r="CH168" s="520">
        <v>0</v>
      </c>
      <c r="CI168" s="520">
        <v>0</v>
      </c>
      <c r="CJ168" s="520">
        <v>0</v>
      </c>
      <c r="CK168" s="520">
        <v>0</v>
      </c>
      <c r="CL168" s="520">
        <f t="shared" si="24"/>
        <v>369759.60000000003</v>
      </c>
      <c r="CM168" s="521">
        <f t="shared" si="25"/>
        <v>369759.60000000003</v>
      </c>
      <c r="CN168" s="522">
        <v>2978400</v>
      </c>
      <c r="CO168" s="522">
        <v>2978400</v>
      </c>
      <c r="CP168" s="522">
        <v>3013440</v>
      </c>
      <c r="CQ168" s="243" t="s">
        <v>874</v>
      </c>
      <c r="CR168" s="103">
        <v>0.85</v>
      </c>
      <c r="CS168" s="523">
        <v>0.85</v>
      </c>
      <c r="CT168" s="104">
        <v>0.86</v>
      </c>
      <c r="CU168" s="524"/>
      <c r="CV168" s="524"/>
      <c r="CW168" s="524"/>
      <c r="CX168" s="525"/>
      <c r="CY168" s="526">
        <v>75.157382132350932</v>
      </c>
      <c r="CZ168" s="527">
        <v>34.746100367468983</v>
      </c>
      <c r="DA168" s="528">
        <v>0.18545658530552389</v>
      </c>
      <c r="DB168" s="529">
        <v>0.15632906719746134</v>
      </c>
      <c r="DC168" s="530" t="s">
        <v>2285</v>
      </c>
      <c r="DD168" s="225"/>
      <c r="DE168" s="524"/>
      <c r="DF168" s="524"/>
      <c r="DG168" s="531"/>
      <c r="DH168" s="532"/>
      <c r="DI168" s="64">
        <v>0</v>
      </c>
      <c r="DJ168" s="64">
        <v>0</v>
      </c>
      <c r="DK168" s="64">
        <v>0</v>
      </c>
      <c r="DL168" s="534">
        <f t="shared" si="26"/>
        <v>0</v>
      </c>
    </row>
    <row r="169" spans="1:116" ht="43.5" customHeight="1" x14ac:dyDescent="0.25">
      <c r="A169" s="356" t="s">
        <v>7</v>
      </c>
      <c r="B169" s="65" t="s">
        <v>96</v>
      </c>
      <c r="C169" s="65" t="s">
        <v>175</v>
      </c>
      <c r="D169" s="64" t="s">
        <v>2383</v>
      </c>
      <c r="E169" s="64" t="s">
        <v>177</v>
      </c>
      <c r="F169" s="64" t="s">
        <v>1050</v>
      </c>
      <c r="G169" s="18" t="s">
        <v>177</v>
      </c>
      <c r="H169" s="35" t="s">
        <v>860</v>
      </c>
      <c r="I169" s="28" t="s">
        <v>2287</v>
      </c>
      <c r="J169" s="498">
        <v>2.4714286563038796</v>
      </c>
      <c r="K169" s="498">
        <v>5.5712121096239997</v>
      </c>
      <c r="L169" s="499">
        <v>1424.5</v>
      </c>
      <c r="M169" s="512">
        <v>0</v>
      </c>
      <c r="N169" s="513">
        <v>0</v>
      </c>
      <c r="O169" s="513">
        <v>0</v>
      </c>
      <c r="P169" s="513">
        <v>0</v>
      </c>
      <c r="Q169" s="513">
        <v>0</v>
      </c>
      <c r="R169" s="513">
        <v>0</v>
      </c>
      <c r="S169" s="513">
        <v>0</v>
      </c>
      <c r="T169" s="513">
        <v>0</v>
      </c>
      <c r="U169" s="513">
        <v>0</v>
      </c>
      <c r="V169" s="513">
        <v>0</v>
      </c>
      <c r="W169" s="513">
        <v>0</v>
      </c>
      <c r="X169" s="513">
        <v>0</v>
      </c>
      <c r="Y169" s="513">
        <v>0</v>
      </c>
      <c r="Z169" s="513">
        <v>0</v>
      </c>
      <c r="AA169" s="513">
        <v>0</v>
      </c>
      <c r="AB169" s="513">
        <v>0</v>
      </c>
      <c r="AC169" s="513">
        <v>6</v>
      </c>
      <c r="AD169" s="513">
        <v>6</v>
      </c>
      <c r="AE169" s="513">
        <v>0</v>
      </c>
      <c r="AF169" s="513">
        <v>0</v>
      </c>
      <c r="AG169" s="513">
        <v>0</v>
      </c>
      <c r="AH169" s="513">
        <f t="shared" si="18"/>
        <v>0</v>
      </c>
      <c r="AI169" s="513">
        <v>0</v>
      </c>
      <c r="AJ169" s="513">
        <v>0</v>
      </c>
      <c r="AK169" s="513">
        <f t="shared" si="19"/>
        <v>6</v>
      </c>
      <c r="AL169" s="513">
        <f t="shared" si="20"/>
        <v>6</v>
      </c>
      <c r="AM169" s="513">
        <v>0</v>
      </c>
      <c r="AN169" s="513">
        <v>0</v>
      </c>
      <c r="AO169" s="513">
        <v>0</v>
      </c>
      <c r="AP169" s="513">
        <v>0</v>
      </c>
      <c r="AQ169" s="513">
        <v>0</v>
      </c>
      <c r="AR169" s="513">
        <v>0</v>
      </c>
      <c r="AS169" s="513">
        <v>0</v>
      </c>
      <c r="AT169" s="513">
        <v>0</v>
      </c>
      <c r="AU169" s="513">
        <v>0</v>
      </c>
      <c r="AV169" s="513">
        <v>0</v>
      </c>
      <c r="AW169" s="513">
        <v>0</v>
      </c>
      <c r="AX169" s="513">
        <v>0</v>
      </c>
      <c r="AY169" s="513">
        <v>0</v>
      </c>
      <c r="AZ169" s="513">
        <v>0</v>
      </c>
      <c r="BA169" s="513">
        <v>0</v>
      </c>
      <c r="BB169" s="513">
        <v>0</v>
      </c>
      <c r="BC169" s="513">
        <v>37.840000000000003</v>
      </c>
      <c r="BD169" s="513">
        <v>37.840000000000003</v>
      </c>
      <c r="BE169" s="513">
        <v>0</v>
      </c>
      <c r="BF169" s="513">
        <v>0</v>
      </c>
      <c r="BG169" s="513">
        <v>0</v>
      </c>
      <c r="BH169" s="513">
        <v>0</v>
      </c>
      <c r="BI169" s="513">
        <v>0</v>
      </c>
      <c r="BJ169" s="513">
        <v>0</v>
      </c>
      <c r="BK169" s="241">
        <f t="shared" si="21"/>
        <v>37.840000000000003</v>
      </c>
      <c r="BL169" s="22">
        <f t="shared" si="22"/>
        <v>37.840000000000003</v>
      </c>
      <c r="BM169" s="519">
        <f t="shared" si="23"/>
        <v>1.8105263157894742E-2</v>
      </c>
      <c r="BN169" s="520">
        <v>0</v>
      </c>
      <c r="BO169" s="520">
        <v>0</v>
      </c>
      <c r="BP169" s="520">
        <v>0</v>
      </c>
      <c r="BQ169" s="520">
        <v>0</v>
      </c>
      <c r="BR169" s="520">
        <v>0</v>
      </c>
      <c r="BS169" s="520">
        <v>0</v>
      </c>
      <c r="BT169" s="520">
        <v>0</v>
      </c>
      <c r="BU169" s="520">
        <v>0</v>
      </c>
      <c r="BV169" s="520">
        <v>0</v>
      </c>
      <c r="BW169" s="520">
        <v>0</v>
      </c>
      <c r="BX169" s="520">
        <v>0</v>
      </c>
      <c r="BY169" s="520">
        <v>0</v>
      </c>
      <c r="BZ169" s="520">
        <v>0</v>
      </c>
      <c r="CA169" s="520">
        <v>0</v>
      </c>
      <c r="CB169" s="520">
        <v>0</v>
      </c>
      <c r="CC169" s="520">
        <v>0</v>
      </c>
      <c r="CD169" s="520">
        <v>44418.105600000003</v>
      </c>
      <c r="CE169" s="520">
        <v>44418.105600000003</v>
      </c>
      <c r="CF169" s="520">
        <v>0</v>
      </c>
      <c r="CG169" s="520">
        <v>0</v>
      </c>
      <c r="CH169" s="520">
        <v>0</v>
      </c>
      <c r="CI169" s="520">
        <v>0</v>
      </c>
      <c r="CJ169" s="520">
        <v>0</v>
      </c>
      <c r="CK169" s="520">
        <v>0</v>
      </c>
      <c r="CL169" s="520">
        <f t="shared" si="24"/>
        <v>44418.105600000003</v>
      </c>
      <c r="CM169" s="521">
        <f t="shared" si="25"/>
        <v>44418.105600000003</v>
      </c>
      <c r="CN169" s="522">
        <v>6272160.0000000009</v>
      </c>
      <c r="CO169" s="522">
        <v>6272160.0000000009</v>
      </c>
      <c r="CP169" s="522">
        <v>7323360</v>
      </c>
      <c r="CQ169" s="243" t="s">
        <v>874</v>
      </c>
      <c r="CR169" s="103">
        <v>1.79</v>
      </c>
      <c r="CS169" s="523">
        <v>1.79</v>
      </c>
      <c r="CT169" s="104">
        <v>2.09</v>
      </c>
      <c r="CU169" s="524"/>
      <c r="CV169" s="524"/>
      <c r="CW169" s="524"/>
      <c r="CX169" s="525"/>
      <c r="CY169" s="526">
        <v>87.576298367543714</v>
      </c>
      <c r="CZ169" s="527">
        <v>8.3283672733156582</v>
      </c>
      <c r="DA169" s="528">
        <v>0.13187418021010489</v>
      </c>
      <c r="DB169" s="529">
        <v>4.3772865739843035E-2</v>
      </c>
      <c r="DC169" s="530" t="s">
        <v>2285</v>
      </c>
      <c r="DD169" s="225"/>
      <c r="DE169" s="524"/>
      <c r="DF169" s="524"/>
      <c r="DG169" s="531"/>
      <c r="DH169" s="532"/>
      <c r="DI169" s="64">
        <v>0</v>
      </c>
      <c r="DJ169" s="64">
        <v>0</v>
      </c>
      <c r="DK169" s="64">
        <v>0</v>
      </c>
      <c r="DL169" s="534">
        <f t="shared" si="26"/>
        <v>0</v>
      </c>
    </row>
    <row r="170" spans="1:116" ht="43.5" customHeight="1" x14ac:dyDescent="0.25">
      <c r="A170" s="356" t="s">
        <v>7</v>
      </c>
      <c r="B170" s="65" t="s">
        <v>96</v>
      </c>
      <c r="C170" s="65" t="s">
        <v>175</v>
      </c>
      <c r="D170" s="64" t="s">
        <v>2383</v>
      </c>
      <c r="E170" s="64" t="s">
        <v>177</v>
      </c>
      <c r="F170" s="64" t="s">
        <v>1051</v>
      </c>
      <c r="G170" s="18" t="s">
        <v>177</v>
      </c>
      <c r="H170" s="35" t="s">
        <v>860</v>
      </c>
      <c r="I170" s="28" t="s">
        <v>2287</v>
      </c>
      <c r="J170" s="498">
        <v>1.9598501297803361</v>
      </c>
      <c r="K170" s="498">
        <v>1.1952651490290001</v>
      </c>
      <c r="L170" s="499">
        <v>342.8</v>
      </c>
      <c r="M170" s="512">
        <v>0</v>
      </c>
      <c r="N170" s="513">
        <v>0</v>
      </c>
      <c r="O170" s="513">
        <v>0</v>
      </c>
      <c r="P170" s="513">
        <v>0</v>
      </c>
      <c r="Q170" s="513">
        <v>0</v>
      </c>
      <c r="R170" s="513">
        <v>0</v>
      </c>
      <c r="S170" s="513">
        <v>0</v>
      </c>
      <c r="T170" s="513">
        <v>0</v>
      </c>
      <c r="U170" s="513">
        <v>0</v>
      </c>
      <c r="V170" s="513">
        <v>0</v>
      </c>
      <c r="W170" s="513">
        <v>0</v>
      </c>
      <c r="X170" s="513">
        <v>0</v>
      </c>
      <c r="Y170" s="513">
        <v>0</v>
      </c>
      <c r="Z170" s="513">
        <v>0</v>
      </c>
      <c r="AA170" s="513">
        <v>0</v>
      </c>
      <c r="AB170" s="513">
        <v>0</v>
      </c>
      <c r="AC170" s="513">
        <v>5</v>
      </c>
      <c r="AD170" s="513">
        <v>5</v>
      </c>
      <c r="AE170" s="513">
        <v>0</v>
      </c>
      <c r="AF170" s="513">
        <v>0</v>
      </c>
      <c r="AG170" s="513">
        <v>0</v>
      </c>
      <c r="AH170" s="513">
        <f t="shared" si="18"/>
        <v>0</v>
      </c>
      <c r="AI170" s="513">
        <v>0</v>
      </c>
      <c r="AJ170" s="513">
        <v>0</v>
      </c>
      <c r="AK170" s="513">
        <f t="shared" si="19"/>
        <v>5</v>
      </c>
      <c r="AL170" s="513">
        <f t="shared" si="20"/>
        <v>5</v>
      </c>
      <c r="AM170" s="513">
        <v>0</v>
      </c>
      <c r="AN170" s="513">
        <v>0</v>
      </c>
      <c r="AO170" s="513">
        <v>0</v>
      </c>
      <c r="AP170" s="513">
        <v>0</v>
      </c>
      <c r="AQ170" s="513">
        <v>0</v>
      </c>
      <c r="AR170" s="513">
        <v>0</v>
      </c>
      <c r="AS170" s="513">
        <v>0</v>
      </c>
      <c r="AT170" s="513">
        <v>0</v>
      </c>
      <c r="AU170" s="513">
        <v>0</v>
      </c>
      <c r="AV170" s="513">
        <v>0</v>
      </c>
      <c r="AW170" s="513">
        <v>0</v>
      </c>
      <c r="AX170" s="513">
        <v>0</v>
      </c>
      <c r="AY170" s="513">
        <v>0</v>
      </c>
      <c r="AZ170" s="513">
        <v>0</v>
      </c>
      <c r="BA170" s="513">
        <v>0</v>
      </c>
      <c r="BB170" s="513">
        <v>0</v>
      </c>
      <c r="BC170" s="513">
        <v>171.2</v>
      </c>
      <c r="BD170" s="513">
        <v>171.2</v>
      </c>
      <c r="BE170" s="513">
        <v>0</v>
      </c>
      <c r="BF170" s="513">
        <v>0</v>
      </c>
      <c r="BG170" s="513">
        <v>0</v>
      </c>
      <c r="BH170" s="513">
        <v>0</v>
      </c>
      <c r="BI170" s="513">
        <v>0</v>
      </c>
      <c r="BJ170" s="513">
        <v>0</v>
      </c>
      <c r="BK170" s="241">
        <f t="shared" si="21"/>
        <v>171.2</v>
      </c>
      <c r="BL170" s="22">
        <f t="shared" si="22"/>
        <v>171.2</v>
      </c>
      <c r="BM170" s="519">
        <f t="shared" si="23"/>
        <v>0.29517241379310344</v>
      </c>
      <c r="BN170" s="520">
        <v>0</v>
      </c>
      <c r="BO170" s="520">
        <v>0</v>
      </c>
      <c r="BP170" s="520">
        <v>0</v>
      </c>
      <c r="BQ170" s="520">
        <v>0</v>
      </c>
      <c r="BR170" s="520">
        <v>0</v>
      </c>
      <c r="BS170" s="520">
        <v>0</v>
      </c>
      <c r="BT170" s="520">
        <v>0</v>
      </c>
      <c r="BU170" s="520">
        <v>0</v>
      </c>
      <c r="BV170" s="520">
        <v>0</v>
      </c>
      <c r="BW170" s="520">
        <v>0</v>
      </c>
      <c r="BX170" s="520">
        <v>0</v>
      </c>
      <c r="BY170" s="520">
        <v>0</v>
      </c>
      <c r="BZ170" s="520">
        <v>0</v>
      </c>
      <c r="CA170" s="520">
        <v>0</v>
      </c>
      <c r="CB170" s="520">
        <v>0</v>
      </c>
      <c r="CC170" s="520">
        <v>0</v>
      </c>
      <c r="CD170" s="520">
        <v>200961.40800000002</v>
      </c>
      <c r="CE170" s="520">
        <v>200961.40800000002</v>
      </c>
      <c r="CF170" s="520">
        <v>0</v>
      </c>
      <c r="CG170" s="520">
        <v>0</v>
      </c>
      <c r="CH170" s="520">
        <v>0</v>
      </c>
      <c r="CI170" s="520">
        <v>0</v>
      </c>
      <c r="CJ170" s="520">
        <v>0</v>
      </c>
      <c r="CK170" s="520">
        <v>0</v>
      </c>
      <c r="CL170" s="520">
        <f t="shared" si="24"/>
        <v>200961.40800000002</v>
      </c>
      <c r="CM170" s="521">
        <f t="shared" si="25"/>
        <v>200961.40800000002</v>
      </c>
      <c r="CN170" s="522">
        <v>1892160.0000000002</v>
      </c>
      <c r="CO170" s="522">
        <v>1892160.0000000002</v>
      </c>
      <c r="CP170" s="522">
        <v>2032320</v>
      </c>
      <c r="CQ170" s="243" t="s">
        <v>874</v>
      </c>
      <c r="CR170" s="103">
        <v>0.54</v>
      </c>
      <c r="CS170" s="523">
        <v>0.54</v>
      </c>
      <c r="CT170" s="104">
        <v>0.57999999999999996</v>
      </c>
      <c r="CU170" s="524"/>
      <c r="CV170" s="524"/>
      <c r="CW170" s="524"/>
      <c r="CX170" s="525"/>
      <c r="CY170" s="526">
        <v>6.7692307692307665</v>
      </c>
      <c r="CZ170" s="527">
        <v>6.7692307692307665</v>
      </c>
      <c r="DA170" s="528">
        <v>3.8461538461538332E-2</v>
      </c>
      <c r="DB170" s="529">
        <v>3.8461538461538332E-2</v>
      </c>
      <c r="DC170" s="530" t="s">
        <v>2384</v>
      </c>
      <c r="DD170" s="225"/>
      <c r="DE170" s="524"/>
      <c r="DF170" s="524"/>
      <c r="DG170" s="531"/>
      <c r="DH170" s="532"/>
      <c r="DI170" s="64">
        <v>0</v>
      </c>
      <c r="DJ170" s="64">
        <v>0</v>
      </c>
      <c r="DK170" s="64">
        <v>0</v>
      </c>
      <c r="DL170" s="534">
        <f t="shared" si="26"/>
        <v>0</v>
      </c>
    </row>
    <row r="171" spans="1:116" ht="43.5" customHeight="1" x14ac:dyDescent="0.25">
      <c r="A171" s="356" t="s">
        <v>7</v>
      </c>
      <c r="B171" s="65" t="s">
        <v>96</v>
      </c>
      <c r="C171" s="65" t="s">
        <v>175</v>
      </c>
      <c r="D171" s="64" t="s">
        <v>2383</v>
      </c>
      <c r="E171" s="64" t="s">
        <v>177</v>
      </c>
      <c r="F171" s="64" t="s">
        <v>1052</v>
      </c>
      <c r="G171" s="18" t="s">
        <v>952</v>
      </c>
      <c r="H171" s="35" t="s">
        <v>866</v>
      </c>
      <c r="I171" s="28" t="s">
        <v>2322</v>
      </c>
      <c r="J171" s="498">
        <v>6.1667936952682307</v>
      </c>
      <c r="K171" s="498">
        <v>26.760227217065999</v>
      </c>
      <c r="L171" s="499">
        <v>3460.8</v>
      </c>
      <c r="M171" s="512">
        <v>0</v>
      </c>
      <c r="N171" s="513">
        <v>0</v>
      </c>
      <c r="O171" s="513">
        <v>0</v>
      </c>
      <c r="P171" s="513">
        <v>0</v>
      </c>
      <c r="Q171" s="513">
        <v>0</v>
      </c>
      <c r="R171" s="513">
        <v>0</v>
      </c>
      <c r="S171" s="513">
        <v>0</v>
      </c>
      <c r="T171" s="513">
        <v>0</v>
      </c>
      <c r="U171" s="513">
        <v>0</v>
      </c>
      <c r="V171" s="513">
        <v>0</v>
      </c>
      <c r="W171" s="513">
        <v>0</v>
      </c>
      <c r="X171" s="513">
        <v>0</v>
      </c>
      <c r="Y171" s="513">
        <v>0</v>
      </c>
      <c r="Z171" s="513">
        <v>0</v>
      </c>
      <c r="AA171" s="513">
        <v>0</v>
      </c>
      <c r="AB171" s="513">
        <v>0</v>
      </c>
      <c r="AC171" s="513">
        <v>73</v>
      </c>
      <c r="AD171" s="513">
        <v>73</v>
      </c>
      <c r="AE171" s="513">
        <v>0</v>
      </c>
      <c r="AF171" s="513">
        <v>0</v>
      </c>
      <c r="AG171" s="513">
        <v>1</v>
      </c>
      <c r="AH171" s="513">
        <f t="shared" si="18"/>
        <v>1</v>
      </c>
      <c r="AI171" s="513">
        <v>0</v>
      </c>
      <c r="AJ171" s="513">
        <v>0</v>
      </c>
      <c r="AK171" s="513">
        <f t="shared" si="19"/>
        <v>74</v>
      </c>
      <c r="AL171" s="513">
        <f t="shared" si="20"/>
        <v>74</v>
      </c>
      <c r="AM171" s="513">
        <v>0</v>
      </c>
      <c r="AN171" s="513">
        <v>0</v>
      </c>
      <c r="AO171" s="513">
        <v>0</v>
      </c>
      <c r="AP171" s="513">
        <v>0</v>
      </c>
      <c r="AQ171" s="513">
        <v>0</v>
      </c>
      <c r="AR171" s="513">
        <v>0</v>
      </c>
      <c r="AS171" s="513">
        <v>0</v>
      </c>
      <c r="AT171" s="513">
        <v>0</v>
      </c>
      <c r="AU171" s="513">
        <v>0</v>
      </c>
      <c r="AV171" s="513">
        <v>0</v>
      </c>
      <c r="AW171" s="513">
        <v>0</v>
      </c>
      <c r="AX171" s="513">
        <v>0</v>
      </c>
      <c r="AY171" s="513">
        <v>0</v>
      </c>
      <c r="AZ171" s="513">
        <v>0</v>
      </c>
      <c r="BA171" s="513">
        <v>0</v>
      </c>
      <c r="BB171" s="513">
        <v>0</v>
      </c>
      <c r="BC171" s="513">
        <v>620.21</v>
      </c>
      <c r="BD171" s="513">
        <v>620.21</v>
      </c>
      <c r="BE171" s="513">
        <v>0</v>
      </c>
      <c r="BF171" s="513">
        <v>0</v>
      </c>
      <c r="BG171" s="513">
        <v>600</v>
      </c>
      <c r="BH171" s="513">
        <v>600</v>
      </c>
      <c r="BI171" s="513">
        <v>0</v>
      </c>
      <c r="BJ171" s="513">
        <v>0</v>
      </c>
      <c r="BK171" s="241">
        <f t="shared" si="21"/>
        <v>1220.21</v>
      </c>
      <c r="BL171" s="22">
        <f t="shared" si="22"/>
        <v>1220.21</v>
      </c>
      <c r="BM171" s="519">
        <f t="shared" si="23"/>
        <v>0.26184763948497852</v>
      </c>
      <c r="BN171" s="520">
        <v>0</v>
      </c>
      <c r="BO171" s="520">
        <v>0</v>
      </c>
      <c r="BP171" s="520">
        <v>0</v>
      </c>
      <c r="BQ171" s="520">
        <v>0</v>
      </c>
      <c r="BR171" s="520">
        <v>0</v>
      </c>
      <c r="BS171" s="520">
        <v>0</v>
      </c>
      <c r="BT171" s="520">
        <v>0</v>
      </c>
      <c r="BU171" s="520">
        <v>0</v>
      </c>
      <c r="BV171" s="520">
        <v>0</v>
      </c>
      <c r="BW171" s="520">
        <v>0</v>
      </c>
      <c r="BX171" s="520">
        <v>0</v>
      </c>
      <c r="BY171" s="520">
        <v>0</v>
      </c>
      <c r="BZ171" s="520">
        <v>0</v>
      </c>
      <c r="CA171" s="520">
        <v>0</v>
      </c>
      <c r="CB171" s="520">
        <v>0</v>
      </c>
      <c r="CC171" s="520">
        <v>0</v>
      </c>
      <c r="CD171" s="520">
        <v>728027.30640000012</v>
      </c>
      <c r="CE171" s="520">
        <v>728027.30640000012</v>
      </c>
      <c r="CF171" s="520">
        <v>0</v>
      </c>
      <c r="CG171" s="520">
        <v>0</v>
      </c>
      <c r="CH171" s="520">
        <v>1965744</v>
      </c>
      <c r="CI171" s="520">
        <v>1965744</v>
      </c>
      <c r="CJ171" s="520">
        <v>0</v>
      </c>
      <c r="CK171" s="520">
        <v>0</v>
      </c>
      <c r="CL171" s="520">
        <f t="shared" si="24"/>
        <v>2693771.3064000001</v>
      </c>
      <c r="CM171" s="521">
        <f t="shared" si="25"/>
        <v>2693771.3064000001</v>
      </c>
      <c r="CN171" s="522">
        <v>23546880</v>
      </c>
      <c r="CO171" s="522">
        <v>23546880</v>
      </c>
      <c r="CP171" s="522">
        <v>16328640.000000002</v>
      </c>
      <c r="CQ171" s="243" t="s">
        <v>874</v>
      </c>
      <c r="CR171" s="103">
        <v>6.72</v>
      </c>
      <c r="CS171" s="523">
        <v>6.72</v>
      </c>
      <c r="CT171" s="104">
        <v>4.66</v>
      </c>
      <c r="CU171" s="524"/>
      <c r="CV171" s="524"/>
      <c r="CW171" s="524"/>
      <c r="CX171" s="525"/>
      <c r="CY171" s="526">
        <v>52.745401851275567</v>
      </c>
      <c r="CZ171" s="527">
        <v>50.212899900182471</v>
      </c>
      <c r="DA171" s="528">
        <v>0.30050848800921198</v>
      </c>
      <c r="DB171" s="529">
        <v>0.2919705894334424</v>
      </c>
      <c r="DC171" s="530" t="s">
        <v>2385</v>
      </c>
      <c r="DD171" s="225"/>
      <c r="DE171" s="524"/>
      <c r="DF171" s="524"/>
      <c r="DG171" s="531"/>
      <c r="DH171" s="532"/>
      <c r="DI171" s="64">
        <v>325821</v>
      </c>
      <c r="DJ171" s="64">
        <v>0</v>
      </c>
      <c r="DK171" s="64">
        <v>15486</v>
      </c>
      <c r="DL171" s="534">
        <f t="shared" si="26"/>
        <v>113769</v>
      </c>
    </row>
    <row r="172" spans="1:116" ht="43.5" customHeight="1" x14ac:dyDescent="0.25">
      <c r="A172" s="356" t="s">
        <v>7</v>
      </c>
      <c r="B172" s="65" t="s">
        <v>96</v>
      </c>
      <c r="C172" s="65" t="s">
        <v>175</v>
      </c>
      <c r="D172" s="64" t="s">
        <v>2383</v>
      </c>
      <c r="E172" s="64" t="s">
        <v>177</v>
      </c>
      <c r="F172" s="64" t="s">
        <v>288</v>
      </c>
      <c r="G172" s="18" t="s">
        <v>289</v>
      </c>
      <c r="H172" s="35" t="s">
        <v>866</v>
      </c>
      <c r="I172" s="28" t="s">
        <v>2322</v>
      </c>
      <c r="J172" s="498">
        <v>5.975575286112627</v>
      </c>
      <c r="K172" s="498">
        <v>27.765719639217004</v>
      </c>
      <c r="L172" s="499">
        <v>1698.6</v>
      </c>
      <c r="M172" s="512">
        <v>0</v>
      </c>
      <c r="N172" s="513">
        <v>0</v>
      </c>
      <c r="O172" s="513">
        <v>0</v>
      </c>
      <c r="P172" s="513">
        <v>0</v>
      </c>
      <c r="Q172" s="513">
        <v>0</v>
      </c>
      <c r="R172" s="513">
        <v>0</v>
      </c>
      <c r="S172" s="513">
        <v>0</v>
      </c>
      <c r="T172" s="513">
        <v>0</v>
      </c>
      <c r="U172" s="513">
        <v>0</v>
      </c>
      <c r="V172" s="513">
        <v>0</v>
      </c>
      <c r="W172" s="513">
        <v>0</v>
      </c>
      <c r="X172" s="513">
        <v>0</v>
      </c>
      <c r="Y172" s="513">
        <v>0</v>
      </c>
      <c r="Z172" s="513">
        <v>0</v>
      </c>
      <c r="AA172" s="513">
        <v>0</v>
      </c>
      <c r="AB172" s="513">
        <v>0</v>
      </c>
      <c r="AC172" s="513">
        <v>20</v>
      </c>
      <c r="AD172" s="513">
        <v>20</v>
      </c>
      <c r="AE172" s="513">
        <v>0</v>
      </c>
      <c r="AF172" s="513">
        <v>0</v>
      </c>
      <c r="AG172" s="513">
        <v>1</v>
      </c>
      <c r="AH172" s="513">
        <f t="shared" si="18"/>
        <v>1</v>
      </c>
      <c r="AI172" s="513">
        <v>0</v>
      </c>
      <c r="AJ172" s="513">
        <v>0</v>
      </c>
      <c r="AK172" s="513">
        <f t="shared" si="19"/>
        <v>21</v>
      </c>
      <c r="AL172" s="513">
        <f t="shared" si="20"/>
        <v>21</v>
      </c>
      <c r="AM172" s="513">
        <v>0</v>
      </c>
      <c r="AN172" s="513">
        <v>0</v>
      </c>
      <c r="AO172" s="513">
        <v>0</v>
      </c>
      <c r="AP172" s="513">
        <v>0</v>
      </c>
      <c r="AQ172" s="513">
        <v>0</v>
      </c>
      <c r="AR172" s="513">
        <v>0</v>
      </c>
      <c r="AS172" s="513">
        <v>0</v>
      </c>
      <c r="AT172" s="513">
        <v>0</v>
      </c>
      <c r="AU172" s="513">
        <v>0</v>
      </c>
      <c r="AV172" s="513">
        <v>0</v>
      </c>
      <c r="AW172" s="513">
        <v>0</v>
      </c>
      <c r="AX172" s="513">
        <v>0</v>
      </c>
      <c r="AY172" s="513">
        <v>0</v>
      </c>
      <c r="AZ172" s="513">
        <v>0</v>
      </c>
      <c r="BA172" s="513">
        <v>0</v>
      </c>
      <c r="BB172" s="513">
        <v>0</v>
      </c>
      <c r="BC172" s="513">
        <v>7411.13</v>
      </c>
      <c r="BD172" s="513">
        <v>7411.13</v>
      </c>
      <c r="BE172" s="513">
        <v>0</v>
      </c>
      <c r="BF172" s="513">
        <v>0</v>
      </c>
      <c r="BG172" s="513">
        <v>28.8</v>
      </c>
      <c r="BH172" s="513">
        <v>28.8</v>
      </c>
      <c r="BI172" s="513">
        <v>0</v>
      </c>
      <c r="BJ172" s="513">
        <v>0</v>
      </c>
      <c r="BK172" s="241">
        <f t="shared" si="21"/>
        <v>7439.93</v>
      </c>
      <c r="BL172" s="22">
        <f t="shared" si="22"/>
        <v>7439.93</v>
      </c>
      <c r="BM172" s="519">
        <f t="shared" si="23"/>
        <v>1.5597337526205453</v>
      </c>
      <c r="BN172" s="520">
        <v>0</v>
      </c>
      <c r="BO172" s="520">
        <v>0</v>
      </c>
      <c r="BP172" s="520">
        <v>0</v>
      </c>
      <c r="BQ172" s="520">
        <v>0</v>
      </c>
      <c r="BR172" s="520">
        <v>0</v>
      </c>
      <c r="BS172" s="520">
        <v>0</v>
      </c>
      <c r="BT172" s="520">
        <v>0</v>
      </c>
      <c r="BU172" s="520">
        <v>0</v>
      </c>
      <c r="BV172" s="520">
        <v>0</v>
      </c>
      <c r="BW172" s="520">
        <v>0</v>
      </c>
      <c r="BX172" s="520">
        <v>0</v>
      </c>
      <c r="BY172" s="520">
        <v>0</v>
      </c>
      <c r="BZ172" s="520">
        <v>0</v>
      </c>
      <c r="CA172" s="520">
        <v>0</v>
      </c>
      <c r="CB172" s="520">
        <v>0</v>
      </c>
      <c r="CC172" s="520">
        <v>0</v>
      </c>
      <c r="CD172" s="520">
        <v>8699480.8392000012</v>
      </c>
      <c r="CE172" s="520">
        <v>8699480.8392000012</v>
      </c>
      <c r="CF172" s="520">
        <v>0</v>
      </c>
      <c r="CG172" s="520">
        <v>0</v>
      </c>
      <c r="CH172" s="520">
        <v>94355.712</v>
      </c>
      <c r="CI172" s="520">
        <v>94355.712</v>
      </c>
      <c r="CJ172" s="520">
        <v>0</v>
      </c>
      <c r="CK172" s="520">
        <v>0</v>
      </c>
      <c r="CL172" s="520">
        <f t="shared" si="24"/>
        <v>8793836.5512000006</v>
      </c>
      <c r="CM172" s="521">
        <f t="shared" si="25"/>
        <v>8793836.5512000006</v>
      </c>
      <c r="CN172" s="522">
        <v>35986079.999999993</v>
      </c>
      <c r="CO172" s="522">
        <v>35986079.999999993</v>
      </c>
      <c r="CP172" s="522">
        <v>16714079.999999998</v>
      </c>
      <c r="CQ172" s="243" t="s">
        <v>874</v>
      </c>
      <c r="CR172" s="103">
        <v>10.27</v>
      </c>
      <c r="CS172" s="523">
        <v>10.27</v>
      </c>
      <c r="CT172" s="104">
        <v>4.7699999999999996</v>
      </c>
      <c r="CU172" s="524"/>
      <c r="CV172" s="524"/>
      <c r="CW172" s="524"/>
      <c r="CX172" s="525"/>
      <c r="CY172" s="526">
        <v>120.45993408083403</v>
      </c>
      <c r="CZ172" s="527">
        <v>111.76040146961509</v>
      </c>
      <c r="DA172" s="528">
        <v>0.8902701901242428</v>
      </c>
      <c r="DB172" s="529">
        <v>0.83988802360567261</v>
      </c>
      <c r="DC172" s="530" t="s">
        <v>2386</v>
      </c>
      <c r="DD172" s="225"/>
      <c r="DE172" s="524"/>
      <c r="DF172" s="524"/>
      <c r="DG172" s="531"/>
      <c r="DH172" s="532"/>
      <c r="DI172" s="64">
        <v>99837</v>
      </c>
      <c r="DJ172" s="64">
        <v>1938</v>
      </c>
      <c r="DK172" s="64">
        <v>328523</v>
      </c>
      <c r="DL172" s="534">
        <f t="shared" si="26"/>
        <v>143432.66666666666</v>
      </c>
    </row>
    <row r="173" spans="1:116" ht="43.5" customHeight="1" x14ac:dyDescent="0.25">
      <c r="A173" s="356" t="s">
        <v>7</v>
      </c>
      <c r="B173" s="65" t="s">
        <v>96</v>
      </c>
      <c r="C173" s="65" t="s">
        <v>175</v>
      </c>
      <c r="D173" s="64" t="s">
        <v>2387</v>
      </c>
      <c r="E173" s="64" t="s">
        <v>177</v>
      </c>
      <c r="F173" s="64" t="s">
        <v>1054</v>
      </c>
      <c r="G173" s="18" t="s">
        <v>177</v>
      </c>
      <c r="H173" s="35" t="s">
        <v>889</v>
      </c>
      <c r="I173" s="28" t="s">
        <v>2287</v>
      </c>
      <c r="J173" s="498">
        <v>1.55635157364909</v>
      </c>
      <c r="K173" s="498">
        <v>2.7185606004060001</v>
      </c>
      <c r="L173" s="499">
        <v>50</v>
      </c>
      <c r="M173" s="512">
        <v>0</v>
      </c>
      <c r="N173" s="513">
        <v>0</v>
      </c>
      <c r="O173" s="513">
        <v>0</v>
      </c>
      <c r="P173" s="513">
        <v>0</v>
      </c>
      <c r="Q173" s="513">
        <v>0</v>
      </c>
      <c r="R173" s="513">
        <v>0</v>
      </c>
      <c r="S173" s="513">
        <v>0</v>
      </c>
      <c r="T173" s="513">
        <v>0</v>
      </c>
      <c r="U173" s="513">
        <v>0</v>
      </c>
      <c r="V173" s="513">
        <v>0</v>
      </c>
      <c r="W173" s="513">
        <v>0</v>
      </c>
      <c r="X173" s="513">
        <v>0</v>
      </c>
      <c r="Y173" s="513">
        <v>0</v>
      </c>
      <c r="Z173" s="513">
        <v>0</v>
      </c>
      <c r="AA173" s="513">
        <v>0</v>
      </c>
      <c r="AB173" s="513">
        <v>0</v>
      </c>
      <c r="AC173" s="513">
        <v>0</v>
      </c>
      <c r="AD173" s="513">
        <v>0</v>
      </c>
      <c r="AE173" s="513">
        <v>0</v>
      </c>
      <c r="AF173" s="513">
        <v>0</v>
      </c>
      <c r="AG173" s="513">
        <v>0</v>
      </c>
      <c r="AH173" s="513">
        <f t="shared" si="18"/>
        <v>0</v>
      </c>
      <c r="AI173" s="513">
        <v>0</v>
      </c>
      <c r="AJ173" s="513">
        <v>0</v>
      </c>
      <c r="AK173" s="513">
        <f t="shared" si="19"/>
        <v>0</v>
      </c>
      <c r="AL173" s="513">
        <f t="shared" si="20"/>
        <v>0</v>
      </c>
      <c r="AM173" s="513">
        <v>0</v>
      </c>
      <c r="AN173" s="513">
        <v>0</v>
      </c>
      <c r="AO173" s="513">
        <v>0</v>
      </c>
      <c r="AP173" s="513">
        <v>0</v>
      </c>
      <c r="AQ173" s="513">
        <v>0</v>
      </c>
      <c r="AR173" s="513">
        <v>0</v>
      </c>
      <c r="AS173" s="513">
        <v>0</v>
      </c>
      <c r="AT173" s="513">
        <v>0</v>
      </c>
      <c r="AU173" s="513">
        <v>0</v>
      </c>
      <c r="AV173" s="513">
        <v>0</v>
      </c>
      <c r="AW173" s="513">
        <v>0</v>
      </c>
      <c r="AX173" s="513">
        <v>0</v>
      </c>
      <c r="AY173" s="513">
        <v>0</v>
      </c>
      <c r="AZ173" s="513">
        <v>0</v>
      </c>
      <c r="BA173" s="513">
        <v>0</v>
      </c>
      <c r="BB173" s="513">
        <v>0</v>
      </c>
      <c r="BC173" s="513">
        <v>0</v>
      </c>
      <c r="BD173" s="513">
        <v>0</v>
      </c>
      <c r="BE173" s="513">
        <v>0</v>
      </c>
      <c r="BF173" s="513">
        <v>0</v>
      </c>
      <c r="BG173" s="513">
        <v>0</v>
      </c>
      <c r="BH173" s="513">
        <v>0</v>
      </c>
      <c r="BI173" s="513">
        <v>0</v>
      </c>
      <c r="BJ173" s="513">
        <v>0</v>
      </c>
      <c r="BK173" s="241">
        <f t="shared" si="21"/>
        <v>0</v>
      </c>
      <c r="BL173" s="22">
        <f t="shared" si="22"/>
        <v>0</v>
      </c>
      <c r="BM173" s="519">
        <f t="shared" si="23"/>
        <v>0</v>
      </c>
      <c r="BN173" s="520">
        <v>0</v>
      </c>
      <c r="BO173" s="520">
        <v>0</v>
      </c>
      <c r="BP173" s="520">
        <v>0</v>
      </c>
      <c r="BQ173" s="520">
        <v>0</v>
      </c>
      <c r="BR173" s="520">
        <v>0</v>
      </c>
      <c r="BS173" s="520">
        <v>0</v>
      </c>
      <c r="BT173" s="520">
        <v>0</v>
      </c>
      <c r="BU173" s="520">
        <v>0</v>
      </c>
      <c r="BV173" s="520">
        <v>0</v>
      </c>
      <c r="BW173" s="520">
        <v>0</v>
      </c>
      <c r="BX173" s="520">
        <v>0</v>
      </c>
      <c r="BY173" s="520">
        <v>0</v>
      </c>
      <c r="BZ173" s="520">
        <v>0</v>
      </c>
      <c r="CA173" s="520">
        <v>0</v>
      </c>
      <c r="CB173" s="520">
        <v>0</v>
      </c>
      <c r="CC173" s="520">
        <v>0</v>
      </c>
      <c r="CD173" s="520">
        <v>0</v>
      </c>
      <c r="CE173" s="520">
        <v>0</v>
      </c>
      <c r="CF173" s="520">
        <v>0</v>
      </c>
      <c r="CG173" s="520">
        <v>0</v>
      </c>
      <c r="CH173" s="520">
        <v>0</v>
      </c>
      <c r="CI173" s="520">
        <v>0</v>
      </c>
      <c r="CJ173" s="520">
        <v>0</v>
      </c>
      <c r="CK173" s="520">
        <v>0</v>
      </c>
      <c r="CL173" s="520">
        <f t="shared" si="24"/>
        <v>0</v>
      </c>
      <c r="CM173" s="521">
        <f t="shared" si="25"/>
        <v>0</v>
      </c>
      <c r="CN173" s="522">
        <v>3504000</v>
      </c>
      <c r="CO173" s="522">
        <v>3504000</v>
      </c>
      <c r="CP173" s="522">
        <v>5010719.9999999991</v>
      </c>
      <c r="CQ173" s="243" t="s">
        <v>874</v>
      </c>
      <c r="CR173" s="103">
        <v>1</v>
      </c>
      <c r="CS173" s="523">
        <v>1</v>
      </c>
      <c r="CT173" s="104">
        <v>1.43</v>
      </c>
      <c r="CU173" s="524"/>
      <c r="CV173" s="524"/>
      <c r="CW173" s="524"/>
      <c r="CX173" s="525"/>
      <c r="CY173" s="526">
        <v>224.19652173913036</v>
      </c>
      <c r="CZ173" s="527">
        <v>224.19652173913036</v>
      </c>
      <c r="DA173" s="528">
        <v>1.5562318840579701</v>
      </c>
      <c r="DB173" s="529">
        <v>1.5562318840579701</v>
      </c>
      <c r="DC173" s="530" t="s">
        <v>2306</v>
      </c>
      <c r="DD173" s="225"/>
      <c r="DE173" s="524"/>
      <c r="DF173" s="524"/>
      <c r="DG173" s="531"/>
      <c r="DH173" s="532"/>
      <c r="DI173" s="64">
        <v>10550</v>
      </c>
      <c r="DJ173" s="64">
        <v>1440</v>
      </c>
      <c r="DK173" s="64">
        <v>12058</v>
      </c>
      <c r="DL173" s="534">
        <f t="shared" si="26"/>
        <v>8016</v>
      </c>
    </row>
    <row r="174" spans="1:116" ht="43.5" customHeight="1" x14ac:dyDescent="0.25">
      <c r="A174" s="356" t="s">
        <v>7</v>
      </c>
      <c r="B174" s="65" t="s">
        <v>96</v>
      </c>
      <c r="C174" s="65" t="s">
        <v>175</v>
      </c>
      <c r="D174" s="64" t="s">
        <v>2387</v>
      </c>
      <c r="E174" s="64" t="s">
        <v>177</v>
      </c>
      <c r="F174" s="64" t="s">
        <v>1055</v>
      </c>
      <c r="G174" s="18" t="s">
        <v>177</v>
      </c>
      <c r="H174" s="35" t="s">
        <v>860</v>
      </c>
      <c r="I174" s="28" t="s">
        <v>2287</v>
      </c>
      <c r="J174" s="498">
        <v>2.4498126622254199</v>
      </c>
      <c r="K174" s="498">
        <v>3.2545454477760001</v>
      </c>
      <c r="L174" s="499">
        <v>448.8</v>
      </c>
      <c r="M174" s="512">
        <v>0</v>
      </c>
      <c r="N174" s="513">
        <v>0</v>
      </c>
      <c r="O174" s="513">
        <v>0</v>
      </c>
      <c r="P174" s="513">
        <v>0</v>
      </c>
      <c r="Q174" s="513">
        <v>0</v>
      </c>
      <c r="R174" s="513">
        <v>0</v>
      </c>
      <c r="S174" s="513">
        <v>0</v>
      </c>
      <c r="T174" s="513">
        <v>0</v>
      </c>
      <c r="U174" s="513">
        <v>0</v>
      </c>
      <c r="V174" s="513">
        <v>0</v>
      </c>
      <c r="W174" s="513">
        <v>0</v>
      </c>
      <c r="X174" s="513">
        <v>0</v>
      </c>
      <c r="Y174" s="513">
        <v>0</v>
      </c>
      <c r="Z174" s="513">
        <v>0</v>
      </c>
      <c r="AA174" s="513">
        <v>0</v>
      </c>
      <c r="AB174" s="513">
        <v>0</v>
      </c>
      <c r="AC174" s="513">
        <v>2</v>
      </c>
      <c r="AD174" s="513">
        <v>2</v>
      </c>
      <c r="AE174" s="513">
        <v>0</v>
      </c>
      <c r="AF174" s="513">
        <v>0</v>
      </c>
      <c r="AG174" s="513">
        <v>0</v>
      </c>
      <c r="AH174" s="513">
        <f t="shared" si="18"/>
        <v>0</v>
      </c>
      <c r="AI174" s="513">
        <v>0</v>
      </c>
      <c r="AJ174" s="513">
        <v>0</v>
      </c>
      <c r="AK174" s="513">
        <f t="shared" si="19"/>
        <v>2</v>
      </c>
      <c r="AL174" s="513">
        <f t="shared" si="20"/>
        <v>2</v>
      </c>
      <c r="AM174" s="513">
        <v>0</v>
      </c>
      <c r="AN174" s="513">
        <v>0</v>
      </c>
      <c r="AO174" s="513">
        <v>0</v>
      </c>
      <c r="AP174" s="513">
        <v>0</v>
      </c>
      <c r="AQ174" s="513">
        <v>0</v>
      </c>
      <c r="AR174" s="513">
        <v>0</v>
      </c>
      <c r="AS174" s="513">
        <v>0</v>
      </c>
      <c r="AT174" s="513">
        <v>0</v>
      </c>
      <c r="AU174" s="513">
        <v>0</v>
      </c>
      <c r="AV174" s="513">
        <v>0</v>
      </c>
      <c r="AW174" s="513">
        <v>0</v>
      </c>
      <c r="AX174" s="513">
        <v>0</v>
      </c>
      <c r="AY174" s="513">
        <v>0</v>
      </c>
      <c r="AZ174" s="513">
        <v>0</v>
      </c>
      <c r="BA174" s="513">
        <v>0</v>
      </c>
      <c r="BB174" s="513">
        <v>0</v>
      </c>
      <c r="BC174" s="513">
        <v>8.6</v>
      </c>
      <c r="BD174" s="513">
        <v>8.6</v>
      </c>
      <c r="BE174" s="513">
        <v>0</v>
      </c>
      <c r="BF174" s="513">
        <v>0</v>
      </c>
      <c r="BG174" s="513">
        <v>0</v>
      </c>
      <c r="BH174" s="513">
        <v>0</v>
      </c>
      <c r="BI174" s="513">
        <v>0</v>
      </c>
      <c r="BJ174" s="513">
        <v>0</v>
      </c>
      <c r="BK174" s="241">
        <f t="shared" si="21"/>
        <v>8.6</v>
      </c>
      <c r="BL174" s="22">
        <f t="shared" si="22"/>
        <v>8.6</v>
      </c>
      <c r="BM174" s="519">
        <f t="shared" si="23"/>
        <v>3.4538152610441766E-3</v>
      </c>
      <c r="BN174" s="520">
        <v>0</v>
      </c>
      <c r="BO174" s="520">
        <v>0</v>
      </c>
      <c r="BP174" s="520">
        <v>0</v>
      </c>
      <c r="BQ174" s="520">
        <v>0</v>
      </c>
      <c r="BR174" s="520">
        <v>0</v>
      </c>
      <c r="BS174" s="520">
        <v>0</v>
      </c>
      <c r="BT174" s="520">
        <v>0</v>
      </c>
      <c r="BU174" s="520">
        <v>0</v>
      </c>
      <c r="BV174" s="520">
        <v>0</v>
      </c>
      <c r="BW174" s="520">
        <v>0</v>
      </c>
      <c r="BX174" s="520">
        <v>0</v>
      </c>
      <c r="BY174" s="520">
        <v>0</v>
      </c>
      <c r="BZ174" s="520">
        <v>0</v>
      </c>
      <c r="CA174" s="520">
        <v>0</v>
      </c>
      <c r="CB174" s="520">
        <v>0</v>
      </c>
      <c r="CC174" s="520">
        <v>0</v>
      </c>
      <c r="CD174" s="520">
        <v>10095.024000000001</v>
      </c>
      <c r="CE174" s="520">
        <v>10095.024000000001</v>
      </c>
      <c r="CF174" s="520">
        <v>0</v>
      </c>
      <c r="CG174" s="520">
        <v>0</v>
      </c>
      <c r="CH174" s="520">
        <v>0</v>
      </c>
      <c r="CI174" s="520">
        <v>0</v>
      </c>
      <c r="CJ174" s="520">
        <v>0</v>
      </c>
      <c r="CK174" s="520">
        <v>0</v>
      </c>
      <c r="CL174" s="520">
        <f t="shared" si="24"/>
        <v>10095.024000000001</v>
      </c>
      <c r="CM174" s="521">
        <f t="shared" si="25"/>
        <v>10095.024000000001</v>
      </c>
      <c r="CN174" s="522">
        <v>4765440.0000000009</v>
      </c>
      <c r="CO174" s="522">
        <v>4765440.0000000009</v>
      </c>
      <c r="CP174" s="522">
        <v>8724960.0000000019</v>
      </c>
      <c r="CQ174" s="243" t="s">
        <v>874</v>
      </c>
      <c r="CR174" s="103">
        <v>1.36</v>
      </c>
      <c r="CS174" s="523">
        <v>1.36</v>
      </c>
      <c r="CT174" s="104">
        <v>2.4900000000000002</v>
      </c>
      <c r="CU174" s="524"/>
      <c r="CV174" s="524"/>
      <c r="CW174" s="524"/>
      <c r="CX174" s="525"/>
      <c r="CY174" s="526">
        <v>51.200934354230355</v>
      </c>
      <c r="CZ174" s="527">
        <v>51.146633950383091</v>
      </c>
      <c r="DA174" s="528">
        <v>0.77607186992356725</v>
      </c>
      <c r="DB174" s="529">
        <v>0.77452058930414036</v>
      </c>
      <c r="DC174" s="530" t="s">
        <v>2382</v>
      </c>
      <c r="DD174" s="225"/>
      <c r="DE174" s="524"/>
      <c r="DF174" s="524"/>
      <c r="DG174" s="531"/>
      <c r="DH174" s="532"/>
      <c r="DI174" s="64">
        <v>0</v>
      </c>
      <c r="DJ174" s="64">
        <v>0</v>
      </c>
      <c r="DK174" s="64">
        <v>0</v>
      </c>
      <c r="DL174" s="534">
        <f t="shared" si="26"/>
        <v>0</v>
      </c>
    </row>
    <row r="175" spans="1:116" ht="43.5" customHeight="1" x14ac:dyDescent="0.25">
      <c r="A175" s="356" t="s">
        <v>7</v>
      </c>
      <c r="B175" s="65" t="s">
        <v>96</v>
      </c>
      <c r="C175" s="65" t="s">
        <v>175</v>
      </c>
      <c r="D175" s="64" t="s">
        <v>2387</v>
      </c>
      <c r="E175" s="64" t="s">
        <v>177</v>
      </c>
      <c r="F175" s="64" t="s">
        <v>1056</v>
      </c>
      <c r="G175" s="18" t="s">
        <v>177</v>
      </c>
      <c r="H175" s="35" t="s">
        <v>866</v>
      </c>
      <c r="I175" s="28" t="s">
        <v>2287</v>
      </c>
      <c r="J175" s="498">
        <v>2.1327780824080129</v>
      </c>
      <c r="K175" s="498">
        <v>4.3660984757670009</v>
      </c>
      <c r="L175" s="499">
        <v>281.5</v>
      </c>
      <c r="M175" s="512">
        <v>0</v>
      </c>
      <c r="N175" s="513">
        <v>0</v>
      </c>
      <c r="O175" s="513">
        <v>0</v>
      </c>
      <c r="P175" s="513">
        <v>0</v>
      </c>
      <c r="Q175" s="513">
        <v>0</v>
      </c>
      <c r="R175" s="513">
        <v>0</v>
      </c>
      <c r="S175" s="513">
        <v>0</v>
      </c>
      <c r="T175" s="513">
        <v>0</v>
      </c>
      <c r="U175" s="513">
        <v>0</v>
      </c>
      <c r="V175" s="513">
        <v>0</v>
      </c>
      <c r="W175" s="513">
        <v>0</v>
      </c>
      <c r="X175" s="513">
        <v>0</v>
      </c>
      <c r="Y175" s="513">
        <v>0</v>
      </c>
      <c r="Z175" s="513">
        <v>0</v>
      </c>
      <c r="AA175" s="513">
        <v>0</v>
      </c>
      <c r="AB175" s="513">
        <v>0</v>
      </c>
      <c r="AC175" s="513">
        <v>4</v>
      </c>
      <c r="AD175" s="513">
        <v>4</v>
      </c>
      <c r="AE175" s="513">
        <v>0</v>
      </c>
      <c r="AF175" s="513">
        <v>0</v>
      </c>
      <c r="AG175" s="513">
        <v>0</v>
      </c>
      <c r="AH175" s="513">
        <f t="shared" si="18"/>
        <v>0</v>
      </c>
      <c r="AI175" s="513">
        <v>0</v>
      </c>
      <c r="AJ175" s="513">
        <v>0</v>
      </c>
      <c r="AK175" s="513">
        <f t="shared" si="19"/>
        <v>4</v>
      </c>
      <c r="AL175" s="513">
        <f t="shared" si="20"/>
        <v>4</v>
      </c>
      <c r="AM175" s="513">
        <v>0</v>
      </c>
      <c r="AN175" s="513">
        <v>0</v>
      </c>
      <c r="AO175" s="513">
        <v>0</v>
      </c>
      <c r="AP175" s="513">
        <v>0</v>
      </c>
      <c r="AQ175" s="513">
        <v>0</v>
      </c>
      <c r="AR175" s="513">
        <v>0</v>
      </c>
      <c r="AS175" s="513">
        <v>0</v>
      </c>
      <c r="AT175" s="513">
        <v>0</v>
      </c>
      <c r="AU175" s="513">
        <v>0</v>
      </c>
      <c r="AV175" s="513">
        <v>0</v>
      </c>
      <c r="AW175" s="513">
        <v>0</v>
      </c>
      <c r="AX175" s="513">
        <v>0</v>
      </c>
      <c r="AY175" s="513">
        <v>0</v>
      </c>
      <c r="AZ175" s="513">
        <v>0</v>
      </c>
      <c r="BA175" s="513">
        <v>0</v>
      </c>
      <c r="BB175" s="513">
        <v>0</v>
      </c>
      <c r="BC175" s="513">
        <v>31.25</v>
      </c>
      <c r="BD175" s="513">
        <v>31.25</v>
      </c>
      <c r="BE175" s="513">
        <v>0</v>
      </c>
      <c r="BF175" s="513">
        <v>0</v>
      </c>
      <c r="BG175" s="513">
        <v>0</v>
      </c>
      <c r="BH175" s="513">
        <v>0</v>
      </c>
      <c r="BI175" s="513">
        <v>0</v>
      </c>
      <c r="BJ175" s="513">
        <v>0</v>
      </c>
      <c r="BK175" s="241">
        <f t="shared" si="21"/>
        <v>31.25</v>
      </c>
      <c r="BL175" s="22">
        <f t="shared" si="22"/>
        <v>31.25</v>
      </c>
      <c r="BM175" s="519">
        <f t="shared" si="23"/>
        <v>2.1114864864864864E-2</v>
      </c>
      <c r="BN175" s="520">
        <v>0</v>
      </c>
      <c r="BO175" s="520">
        <v>0</v>
      </c>
      <c r="BP175" s="520">
        <v>0</v>
      </c>
      <c r="BQ175" s="520">
        <v>0</v>
      </c>
      <c r="BR175" s="520">
        <v>0</v>
      </c>
      <c r="BS175" s="520">
        <v>0</v>
      </c>
      <c r="BT175" s="520">
        <v>0</v>
      </c>
      <c r="BU175" s="520">
        <v>0</v>
      </c>
      <c r="BV175" s="520">
        <v>0</v>
      </c>
      <c r="BW175" s="520">
        <v>0</v>
      </c>
      <c r="BX175" s="520">
        <v>0</v>
      </c>
      <c r="BY175" s="520">
        <v>0</v>
      </c>
      <c r="BZ175" s="520">
        <v>0</v>
      </c>
      <c r="CA175" s="520">
        <v>0</v>
      </c>
      <c r="CB175" s="520">
        <v>0</v>
      </c>
      <c r="CC175" s="520">
        <v>0</v>
      </c>
      <c r="CD175" s="520">
        <v>36682.5</v>
      </c>
      <c r="CE175" s="520">
        <v>36682.5</v>
      </c>
      <c r="CF175" s="520">
        <v>0</v>
      </c>
      <c r="CG175" s="520">
        <v>0</v>
      </c>
      <c r="CH175" s="520">
        <v>0</v>
      </c>
      <c r="CI175" s="520">
        <v>0</v>
      </c>
      <c r="CJ175" s="520">
        <v>0</v>
      </c>
      <c r="CK175" s="520">
        <v>0</v>
      </c>
      <c r="CL175" s="520">
        <f t="shared" si="24"/>
        <v>36682.5</v>
      </c>
      <c r="CM175" s="521">
        <f t="shared" si="25"/>
        <v>36682.5</v>
      </c>
      <c r="CN175" s="522">
        <v>2242560</v>
      </c>
      <c r="CO175" s="522">
        <v>2242560</v>
      </c>
      <c r="CP175" s="522">
        <v>5185920</v>
      </c>
      <c r="CQ175" s="243" t="s">
        <v>874</v>
      </c>
      <c r="CR175" s="103">
        <v>0.64</v>
      </c>
      <c r="CS175" s="523">
        <v>0.64</v>
      </c>
      <c r="CT175" s="104">
        <v>1.48</v>
      </c>
      <c r="CU175" s="524"/>
      <c r="CV175" s="524"/>
      <c r="CW175" s="524"/>
      <c r="CX175" s="525"/>
      <c r="CY175" s="526">
        <v>191.80613972718325</v>
      </c>
      <c r="CZ175" s="527">
        <v>191.54137737284051</v>
      </c>
      <c r="DA175" s="528">
        <v>1.7972175887099961</v>
      </c>
      <c r="DB175" s="529">
        <v>1.7924388062827201</v>
      </c>
      <c r="DC175" s="530" t="s">
        <v>2301</v>
      </c>
      <c r="DD175" s="225"/>
      <c r="DE175" s="524"/>
      <c r="DF175" s="524"/>
      <c r="DG175" s="531"/>
      <c r="DH175" s="532"/>
      <c r="DI175" s="64">
        <v>85883</v>
      </c>
      <c r="DJ175" s="64">
        <v>39800</v>
      </c>
      <c r="DK175" s="64">
        <v>0</v>
      </c>
      <c r="DL175" s="534">
        <f t="shared" si="26"/>
        <v>41894.333333333336</v>
      </c>
    </row>
    <row r="176" spans="1:116" ht="43.5" customHeight="1" x14ac:dyDescent="0.25">
      <c r="A176" s="356" t="s">
        <v>7</v>
      </c>
      <c r="B176" s="65" t="s">
        <v>96</v>
      </c>
      <c r="C176" s="65" t="s">
        <v>175</v>
      </c>
      <c r="D176" s="64" t="s">
        <v>2387</v>
      </c>
      <c r="E176" s="64" t="s">
        <v>177</v>
      </c>
      <c r="F176" s="64" t="s">
        <v>1057</v>
      </c>
      <c r="G176" s="18" t="s">
        <v>177</v>
      </c>
      <c r="H176" s="35" t="s">
        <v>860</v>
      </c>
      <c r="I176" s="28" t="s">
        <v>2287</v>
      </c>
      <c r="J176" s="498">
        <v>2.1976260646433912</v>
      </c>
      <c r="K176" s="498">
        <v>4.963446959373</v>
      </c>
      <c r="L176" s="499">
        <v>1002.5</v>
      </c>
      <c r="M176" s="512">
        <v>0</v>
      </c>
      <c r="N176" s="513">
        <v>0</v>
      </c>
      <c r="O176" s="513">
        <v>0</v>
      </c>
      <c r="P176" s="513">
        <v>0</v>
      </c>
      <c r="Q176" s="513">
        <v>0</v>
      </c>
      <c r="R176" s="513">
        <v>0</v>
      </c>
      <c r="S176" s="513">
        <v>0</v>
      </c>
      <c r="T176" s="513">
        <v>0</v>
      </c>
      <c r="U176" s="513">
        <v>0</v>
      </c>
      <c r="V176" s="513">
        <v>0</v>
      </c>
      <c r="W176" s="513">
        <v>0</v>
      </c>
      <c r="X176" s="513">
        <v>0</v>
      </c>
      <c r="Y176" s="513">
        <v>0</v>
      </c>
      <c r="Z176" s="513">
        <v>0</v>
      </c>
      <c r="AA176" s="513">
        <v>0</v>
      </c>
      <c r="AB176" s="513">
        <v>0</v>
      </c>
      <c r="AC176" s="513">
        <v>3</v>
      </c>
      <c r="AD176" s="513">
        <v>3</v>
      </c>
      <c r="AE176" s="513">
        <v>0</v>
      </c>
      <c r="AF176" s="513">
        <v>0</v>
      </c>
      <c r="AG176" s="513">
        <v>0</v>
      </c>
      <c r="AH176" s="513">
        <f t="shared" si="18"/>
        <v>0</v>
      </c>
      <c r="AI176" s="513">
        <v>0</v>
      </c>
      <c r="AJ176" s="513">
        <v>0</v>
      </c>
      <c r="AK176" s="513">
        <f t="shared" si="19"/>
        <v>3</v>
      </c>
      <c r="AL176" s="513">
        <f t="shared" si="20"/>
        <v>3</v>
      </c>
      <c r="AM176" s="513">
        <v>0</v>
      </c>
      <c r="AN176" s="513">
        <v>0</v>
      </c>
      <c r="AO176" s="513">
        <v>0</v>
      </c>
      <c r="AP176" s="513">
        <v>0</v>
      </c>
      <c r="AQ176" s="513">
        <v>0</v>
      </c>
      <c r="AR176" s="513">
        <v>0</v>
      </c>
      <c r="AS176" s="513">
        <v>0</v>
      </c>
      <c r="AT176" s="513">
        <v>0</v>
      </c>
      <c r="AU176" s="513">
        <v>0</v>
      </c>
      <c r="AV176" s="513">
        <v>0</v>
      </c>
      <c r="AW176" s="513">
        <v>0</v>
      </c>
      <c r="AX176" s="513">
        <v>0</v>
      </c>
      <c r="AY176" s="513">
        <v>0</v>
      </c>
      <c r="AZ176" s="513">
        <v>0</v>
      </c>
      <c r="BA176" s="513">
        <v>0</v>
      </c>
      <c r="BB176" s="513">
        <v>0</v>
      </c>
      <c r="BC176" s="513">
        <v>35.049999999999997</v>
      </c>
      <c r="BD176" s="513">
        <v>35.049999999999997</v>
      </c>
      <c r="BE176" s="513">
        <v>0</v>
      </c>
      <c r="BF176" s="513">
        <v>0</v>
      </c>
      <c r="BG176" s="513">
        <v>0</v>
      </c>
      <c r="BH176" s="513">
        <v>0</v>
      </c>
      <c r="BI176" s="513">
        <v>0</v>
      </c>
      <c r="BJ176" s="513">
        <v>0</v>
      </c>
      <c r="BK176" s="241">
        <f t="shared" si="21"/>
        <v>35.049999999999997</v>
      </c>
      <c r="BL176" s="22">
        <f t="shared" si="22"/>
        <v>35.049999999999997</v>
      </c>
      <c r="BM176" s="519">
        <f t="shared" si="23"/>
        <v>1.7097560975609757E-2</v>
      </c>
      <c r="BN176" s="520">
        <v>0</v>
      </c>
      <c r="BO176" s="520">
        <v>0</v>
      </c>
      <c r="BP176" s="520">
        <v>0</v>
      </c>
      <c r="BQ176" s="520">
        <v>0</v>
      </c>
      <c r="BR176" s="520">
        <v>0</v>
      </c>
      <c r="BS176" s="520">
        <v>0</v>
      </c>
      <c r="BT176" s="520">
        <v>0</v>
      </c>
      <c r="BU176" s="520">
        <v>0</v>
      </c>
      <c r="BV176" s="520">
        <v>0</v>
      </c>
      <c r="BW176" s="520">
        <v>0</v>
      </c>
      <c r="BX176" s="520">
        <v>0</v>
      </c>
      <c r="BY176" s="520">
        <v>0</v>
      </c>
      <c r="BZ176" s="520">
        <v>0</v>
      </c>
      <c r="CA176" s="520">
        <v>0</v>
      </c>
      <c r="CB176" s="520">
        <v>0</v>
      </c>
      <c r="CC176" s="520">
        <v>0</v>
      </c>
      <c r="CD176" s="520">
        <v>41143.092000000004</v>
      </c>
      <c r="CE176" s="520">
        <v>41143.092000000004</v>
      </c>
      <c r="CF176" s="520">
        <v>0</v>
      </c>
      <c r="CG176" s="520">
        <v>0</v>
      </c>
      <c r="CH176" s="520">
        <v>0</v>
      </c>
      <c r="CI176" s="520">
        <v>0</v>
      </c>
      <c r="CJ176" s="520">
        <v>0</v>
      </c>
      <c r="CK176" s="520">
        <v>0</v>
      </c>
      <c r="CL176" s="520">
        <f t="shared" si="24"/>
        <v>41143.092000000004</v>
      </c>
      <c r="CM176" s="521">
        <f t="shared" si="25"/>
        <v>41143.092000000004</v>
      </c>
      <c r="CN176" s="522">
        <v>6517440.0000000009</v>
      </c>
      <c r="CO176" s="522">
        <v>6517440.0000000009</v>
      </c>
      <c r="CP176" s="522">
        <v>7183200</v>
      </c>
      <c r="CQ176" s="243" t="s">
        <v>874</v>
      </c>
      <c r="CR176" s="103">
        <v>1.86</v>
      </c>
      <c r="CS176" s="523">
        <v>1.86</v>
      </c>
      <c r="CT176" s="104">
        <v>2.0499999999999998</v>
      </c>
      <c r="CU176" s="524"/>
      <c r="CV176" s="524"/>
      <c r="CW176" s="524"/>
      <c r="CX176" s="525"/>
      <c r="CY176" s="526">
        <v>356.03448905575556</v>
      </c>
      <c r="CZ176" s="527">
        <v>355.76134885054495</v>
      </c>
      <c r="DA176" s="528">
        <v>1.4050625521054878</v>
      </c>
      <c r="DB176" s="529">
        <v>1.3999596963840135</v>
      </c>
      <c r="DC176" s="530" t="s">
        <v>2292</v>
      </c>
      <c r="DD176" s="225"/>
      <c r="DE176" s="524"/>
      <c r="DF176" s="524"/>
      <c r="DG176" s="531"/>
      <c r="DH176" s="532"/>
      <c r="DI176" s="64">
        <v>48447</v>
      </c>
      <c r="DJ176" s="64">
        <v>892967</v>
      </c>
      <c r="DK176" s="64">
        <v>0</v>
      </c>
      <c r="DL176" s="534">
        <f t="shared" si="26"/>
        <v>313804.66666666669</v>
      </c>
    </row>
    <row r="177" spans="1:116" ht="43.5" customHeight="1" x14ac:dyDescent="0.25">
      <c r="A177" s="356" t="s">
        <v>7</v>
      </c>
      <c r="B177" s="65" t="s">
        <v>96</v>
      </c>
      <c r="C177" s="65" t="s">
        <v>175</v>
      </c>
      <c r="D177" s="64" t="s">
        <v>2387</v>
      </c>
      <c r="E177" s="64" t="s">
        <v>177</v>
      </c>
      <c r="F177" s="64" t="s">
        <v>1058</v>
      </c>
      <c r="G177" s="18" t="s">
        <v>177</v>
      </c>
      <c r="H177" s="35" t="s">
        <v>860</v>
      </c>
      <c r="I177" s="28" t="s">
        <v>2287</v>
      </c>
      <c r="J177" s="498">
        <v>1.974260792499309</v>
      </c>
      <c r="K177" s="498">
        <v>4.6778408993610006</v>
      </c>
      <c r="L177" s="499">
        <v>772.8</v>
      </c>
      <c r="M177" s="512">
        <v>0</v>
      </c>
      <c r="N177" s="513">
        <v>0</v>
      </c>
      <c r="O177" s="513">
        <v>0</v>
      </c>
      <c r="P177" s="513">
        <v>0</v>
      </c>
      <c r="Q177" s="513">
        <v>0</v>
      </c>
      <c r="R177" s="513">
        <v>0</v>
      </c>
      <c r="S177" s="513">
        <v>0</v>
      </c>
      <c r="T177" s="513">
        <v>0</v>
      </c>
      <c r="U177" s="513">
        <v>0</v>
      </c>
      <c r="V177" s="513">
        <v>0</v>
      </c>
      <c r="W177" s="513">
        <v>0</v>
      </c>
      <c r="X177" s="513">
        <v>0</v>
      </c>
      <c r="Y177" s="513">
        <v>0</v>
      </c>
      <c r="Z177" s="513">
        <v>0</v>
      </c>
      <c r="AA177" s="513">
        <v>0</v>
      </c>
      <c r="AB177" s="513">
        <v>0</v>
      </c>
      <c r="AC177" s="513">
        <v>1</v>
      </c>
      <c r="AD177" s="513">
        <v>1</v>
      </c>
      <c r="AE177" s="513">
        <v>0</v>
      </c>
      <c r="AF177" s="513">
        <v>0</v>
      </c>
      <c r="AG177" s="513">
        <v>0</v>
      </c>
      <c r="AH177" s="513">
        <f t="shared" si="18"/>
        <v>0</v>
      </c>
      <c r="AI177" s="513">
        <v>0</v>
      </c>
      <c r="AJ177" s="513">
        <v>0</v>
      </c>
      <c r="AK177" s="513">
        <f t="shared" si="19"/>
        <v>1</v>
      </c>
      <c r="AL177" s="513">
        <f t="shared" si="20"/>
        <v>1</v>
      </c>
      <c r="AM177" s="513">
        <v>0</v>
      </c>
      <c r="AN177" s="513">
        <v>0</v>
      </c>
      <c r="AO177" s="513">
        <v>0</v>
      </c>
      <c r="AP177" s="513">
        <v>0</v>
      </c>
      <c r="AQ177" s="513">
        <v>0</v>
      </c>
      <c r="AR177" s="513">
        <v>0</v>
      </c>
      <c r="AS177" s="513">
        <v>0</v>
      </c>
      <c r="AT177" s="513">
        <v>0</v>
      </c>
      <c r="AU177" s="513">
        <v>0</v>
      </c>
      <c r="AV177" s="513">
        <v>0</v>
      </c>
      <c r="AW177" s="513">
        <v>0</v>
      </c>
      <c r="AX177" s="513">
        <v>0</v>
      </c>
      <c r="AY177" s="513">
        <v>0</v>
      </c>
      <c r="AZ177" s="513">
        <v>0</v>
      </c>
      <c r="BA177" s="513">
        <v>0</v>
      </c>
      <c r="BB177" s="513">
        <v>0</v>
      </c>
      <c r="BC177" s="513">
        <v>8.25</v>
      </c>
      <c r="BD177" s="513">
        <v>8.25</v>
      </c>
      <c r="BE177" s="513">
        <v>0</v>
      </c>
      <c r="BF177" s="513">
        <v>0</v>
      </c>
      <c r="BG177" s="513">
        <v>0</v>
      </c>
      <c r="BH177" s="513">
        <v>0</v>
      </c>
      <c r="BI177" s="513">
        <v>0</v>
      </c>
      <c r="BJ177" s="513">
        <v>0</v>
      </c>
      <c r="BK177" s="241">
        <f t="shared" si="21"/>
        <v>8.25</v>
      </c>
      <c r="BL177" s="22">
        <f t="shared" si="22"/>
        <v>8.25</v>
      </c>
      <c r="BM177" s="519">
        <f t="shared" si="23"/>
        <v>5.7692307692307696E-3</v>
      </c>
      <c r="BN177" s="520">
        <v>0</v>
      </c>
      <c r="BO177" s="520">
        <v>0</v>
      </c>
      <c r="BP177" s="520">
        <v>0</v>
      </c>
      <c r="BQ177" s="520">
        <v>0</v>
      </c>
      <c r="BR177" s="520">
        <v>0</v>
      </c>
      <c r="BS177" s="520">
        <v>0</v>
      </c>
      <c r="BT177" s="520">
        <v>0</v>
      </c>
      <c r="BU177" s="520">
        <v>0</v>
      </c>
      <c r="BV177" s="520">
        <v>0</v>
      </c>
      <c r="BW177" s="520">
        <v>0</v>
      </c>
      <c r="BX177" s="520">
        <v>0</v>
      </c>
      <c r="BY177" s="520">
        <v>0</v>
      </c>
      <c r="BZ177" s="520">
        <v>0</v>
      </c>
      <c r="CA177" s="520">
        <v>0</v>
      </c>
      <c r="CB177" s="520">
        <v>0</v>
      </c>
      <c r="CC177" s="520">
        <v>0</v>
      </c>
      <c r="CD177" s="520">
        <v>9684.18</v>
      </c>
      <c r="CE177" s="520">
        <v>9684.18</v>
      </c>
      <c r="CF177" s="520">
        <v>0</v>
      </c>
      <c r="CG177" s="520">
        <v>0</v>
      </c>
      <c r="CH177" s="520">
        <v>0</v>
      </c>
      <c r="CI177" s="520">
        <v>0</v>
      </c>
      <c r="CJ177" s="520">
        <v>0</v>
      </c>
      <c r="CK177" s="520">
        <v>0</v>
      </c>
      <c r="CL177" s="520">
        <f t="shared" si="24"/>
        <v>9684.18</v>
      </c>
      <c r="CM177" s="521">
        <f t="shared" si="25"/>
        <v>9684.18</v>
      </c>
      <c r="CN177" s="522">
        <v>4765440.0000000009</v>
      </c>
      <c r="CO177" s="522">
        <v>4765440.0000000009</v>
      </c>
      <c r="CP177" s="522">
        <v>5010719.9999999991</v>
      </c>
      <c r="CQ177" s="243" t="s">
        <v>874</v>
      </c>
      <c r="CR177" s="103">
        <v>1.36</v>
      </c>
      <c r="CS177" s="523">
        <v>1.36</v>
      </c>
      <c r="CT177" s="104">
        <v>1.43</v>
      </c>
      <c r="CU177" s="524"/>
      <c r="CV177" s="524"/>
      <c r="CW177" s="524"/>
      <c r="CX177" s="525"/>
      <c r="CY177" s="526">
        <v>225.39161911076465</v>
      </c>
      <c r="CZ177" s="527">
        <v>225.22432945295066</v>
      </c>
      <c r="DA177" s="528">
        <v>1.6317971379020204</v>
      </c>
      <c r="DB177" s="529">
        <v>1.62818168354114</v>
      </c>
      <c r="DC177" s="530" t="s">
        <v>2292</v>
      </c>
      <c r="DD177" s="225"/>
      <c r="DE177" s="524"/>
      <c r="DF177" s="524"/>
      <c r="DG177" s="531"/>
      <c r="DH177" s="532"/>
      <c r="DI177" s="64">
        <v>181038</v>
      </c>
      <c r="DJ177" s="64">
        <v>154461</v>
      </c>
      <c r="DK177" s="64">
        <v>0</v>
      </c>
      <c r="DL177" s="534">
        <f t="shared" si="26"/>
        <v>111833</v>
      </c>
    </row>
    <row r="178" spans="1:116" ht="43.5" customHeight="1" x14ac:dyDescent="0.25">
      <c r="A178" s="356" t="s">
        <v>7</v>
      </c>
      <c r="B178" s="65" t="s">
        <v>96</v>
      </c>
      <c r="C178" s="65" t="s">
        <v>175</v>
      </c>
      <c r="D178" s="64" t="s">
        <v>2387</v>
      </c>
      <c r="E178" s="64" t="s">
        <v>177</v>
      </c>
      <c r="F178" s="64" t="s">
        <v>1059</v>
      </c>
      <c r="G178" s="18" t="s">
        <v>177</v>
      </c>
      <c r="H178" s="35" t="s">
        <v>860</v>
      </c>
      <c r="I178" s="28" t="s">
        <v>2287</v>
      </c>
      <c r="J178" s="498">
        <v>1.7653061830741996</v>
      </c>
      <c r="K178" s="498">
        <v>2.8850378727870001</v>
      </c>
      <c r="L178" s="499">
        <v>520.79999999999995</v>
      </c>
      <c r="M178" s="512">
        <v>0</v>
      </c>
      <c r="N178" s="513">
        <v>0</v>
      </c>
      <c r="O178" s="513">
        <v>0</v>
      </c>
      <c r="P178" s="513">
        <v>0</v>
      </c>
      <c r="Q178" s="513">
        <v>0</v>
      </c>
      <c r="R178" s="513">
        <v>0</v>
      </c>
      <c r="S178" s="513">
        <v>0</v>
      </c>
      <c r="T178" s="513">
        <v>0</v>
      </c>
      <c r="U178" s="513">
        <v>0</v>
      </c>
      <c r="V178" s="513">
        <v>0</v>
      </c>
      <c r="W178" s="513">
        <v>0</v>
      </c>
      <c r="X178" s="513">
        <v>0</v>
      </c>
      <c r="Y178" s="513">
        <v>0</v>
      </c>
      <c r="Z178" s="513">
        <v>0</v>
      </c>
      <c r="AA178" s="513">
        <v>0</v>
      </c>
      <c r="AB178" s="513">
        <v>0</v>
      </c>
      <c r="AC178" s="513">
        <v>2</v>
      </c>
      <c r="AD178" s="513">
        <v>2</v>
      </c>
      <c r="AE178" s="513">
        <v>0</v>
      </c>
      <c r="AF178" s="513">
        <v>0</v>
      </c>
      <c r="AG178" s="513">
        <v>0</v>
      </c>
      <c r="AH178" s="513">
        <f t="shared" si="18"/>
        <v>0</v>
      </c>
      <c r="AI178" s="513">
        <v>0</v>
      </c>
      <c r="AJ178" s="513">
        <v>0</v>
      </c>
      <c r="AK178" s="513">
        <f t="shared" si="19"/>
        <v>2</v>
      </c>
      <c r="AL178" s="513">
        <f t="shared" si="20"/>
        <v>2</v>
      </c>
      <c r="AM178" s="513">
        <v>0</v>
      </c>
      <c r="AN178" s="513">
        <v>0</v>
      </c>
      <c r="AO178" s="513">
        <v>0</v>
      </c>
      <c r="AP178" s="513">
        <v>0</v>
      </c>
      <c r="AQ178" s="513">
        <v>0</v>
      </c>
      <c r="AR178" s="513">
        <v>0</v>
      </c>
      <c r="AS178" s="513">
        <v>0</v>
      </c>
      <c r="AT178" s="513">
        <v>0</v>
      </c>
      <c r="AU178" s="513">
        <v>0</v>
      </c>
      <c r="AV178" s="513">
        <v>0</v>
      </c>
      <c r="AW178" s="513">
        <v>0</v>
      </c>
      <c r="AX178" s="513">
        <v>0</v>
      </c>
      <c r="AY178" s="513">
        <v>0</v>
      </c>
      <c r="AZ178" s="513">
        <v>0</v>
      </c>
      <c r="BA178" s="513">
        <v>0</v>
      </c>
      <c r="BB178" s="513">
        <v>0</v>
      </c>
      <c r="BC178" s="513">
        <v>93.44</v>
      </c>
      <c r="BD178" s="513">
        <v>93.44</v>
      </c>
      <c r="BE178" s="513">
        <v>0</v>
      </c>
      <c r="BF178" s="513">
        <v>0</v>
      </c>
      <c r="BG178" s="513">
        <v>0</v>
      </c>
      <c r="BH178" s="513">
        <v>0</v>
      </c>
      <c r="BI178" s="513">
        <v>0</v>
      </c>
      <c r="BJ178" s="513">
        <v>0</v>
      </c>
      <c r="BK178" s="241">
        <f t="shared" si="21"/>
        <v>93.44</v>
      </c>
      <c r="BL178" s="22">
        <f t="shared" si="22"/>
        <v>93.44</v>
      </c>
      <c r="BM178" s="519">
        <f t="shared" si="23"/>
        <v>7.8521008403361348E-2</v>
      </c>
      <c r="BN178" s="520">
        <v>0</v>
      </c>
      <c r="BO178" s="520">
        <v>0</v>
      </c>
      <c r="BP178" s="520">
        <v>0</v>
      </c>
      <c r="BQ178" s="520">
        <v>0</v>
      </c>
      <c r="BR178" s="520">
        <v>0</v>
      </c>
      <c r="BS178" s="520">
        <v>0</v>
      </c>
      <c r="BT178" s="520">
        <v>0</v>
      </c>
      <c r="BU178" s="520">
        <v>0</v>
      </c>
      <c r="BV178" s="520">
        <v>0</v>
      </c>
      <c r="BW178" s="520">
        <v>0</v>
      </c>
      <c r="BX178" s="520">
        <v>0</v>
      </c>
      <c r="BY178" s="520">
        <v>0</v>
      </c>
      <c r="BZ178" s="520">
        <v>0</v>
      </c>
      <c r="CA178" s="520">
        <v>0</v>
      </c>
      <c r="CB178" s="520">
        <v>0</v>
      </c>
      <c r="CC178" s="520">
        <v>0</v>
      </c>
      <c r="CD178" s="520">
        <v>109683.60960000001</v>
      </c>
      <c r="CE178" s="520">
        <v>109683.60960000001</v>
      </c>
      <c r="CF178" s="520">
        <v>0</v>
      </c>
      <c r="CG178" s="520">
        <v>0</v>
      </c>
      <c r="CH178" s="520">
        <v>0</v>
      </c>
      <c r="CI178" s="520">
        <v>0</v>
      </c>
      <c r="CJ178" s="520">
        <v>0</v>
      </c>
      <c r="CK178" s="520">
        <v>0</v>
      </c>
      <c r="CL178" s="520">
        <f t="shared" si="24"/>
        <v>109683.60960000001</v>
      </c>
      <c r="CM178" s="521">
        <f t="shared" si="25"/>
        <v>109683.60960000001</v>
      </c>
      <c r="CN178" s="522">
        <v>4064640</v>
      </c>
      <c r="CO178" s="522">
        <v>4064640</v>
      </c>
      <c r="CP178" s="522">
        <v>4169760</v>
      </c>
      <c r="CQ178" s="243" t="s">
        <v>874</v>
      </c>
      <c r="CR178" s="103">
        <v>1.1599999999999999</v>
      </c>
      <c r="CS178" s="523">
        <v>1.1599999999999999</v>
      </c>
      <c r="CT178" s="104">
        <v>1.19</v>
      </c>
      <c r="CU178" s="524"/>
      <c r="CV178" s="524"/>
      <c r="CW178" s="524"/>
      <c r="CX178" s="525"/>
      <c r="CY178" s="526">
        <v>40.798773176495153</v>
      </c>
      <c r="CZ178" s="527">
        <v>40.50729860350117</v>
      </c>
      <c r="DA178" s="528">
        <v>0.727654210451258</v>
      </c>
      <c r="DB178" s="529">
        <v>0.72215469020608836</v>
      </c>
      <c r="DC178" s="530" t="s">
        <v>2293</v>
      </c>
      <c r="DD178" s="225"/>
      <c r="DE178" s="524"/>
      <c r="DF178" s="524"/>
      <c r="DG178" s="531"/>
      <c r="DH178" s="532"/>
      <c r="DI178" s="64">
        <v>0</v>
      </c>
      <c r="DJ178" s="64">
        <v>0</v>
      </c>
      <c r="DK178" s="64">
        <v>0</v>
      </c>
      <c r="DL178" s="534">
        <f t="shared" si="26"/>
        <v>0</v>
      </c>
    </row>
    <row r="179" spans="1:116" ht="43.5" customHeight="1" x14ac:dyDescent="0.25">
      <c r="A179" s="356" t="s">
        <v>7</v>
      </c>
      <c r="B179" s="65" t="s">
        <v>96</v>
      </c>
      <c r="C179" s="65" t="s">
        <v>175</v>
      </c>
      <c r="D179" s="64" t="s">
        <v>2387</v>
      </c>
      <c r="E179" s="64" t="s">
        <v>177</v>
      </c>
      <c r="F179" s="64" t="s">
        <v>1060</v>
      </c>
      <c r="G179" s="18" t="s">
        <v>177</v>
      </c>
      <c r="H179" s="35" t="s">
        <v>860</v>
      </c>
      <c r="I179" s="28" t="s">
        <v>2287</v>
      </c>
      <c r="J179" s="498">
        <v>2.3201166977546626</v>
      </c>
      <c r="K179" s="498">
        <v>3.1331439328770001</v>
      </c>
      <c r="L179" s="499">
        <v>302.60000000000002</v>
      </c>
      <c r="M179" s="512">
        <v>0</v>
      </c>
      <c r="N179" s="513">
        <v>0</v>
      </c>
      <c r="O179" s="513">
        <v>0</v>
      </c>
      <c r="P179" s="513">
        <v>0</v>
      </c>
      <c r="Q179" s="513">
        <v>0</v>
      </c>
      <c r="R179" s="513">
        <v>0</v>
      </c>
      <c r="S179" s="513">
        <v>0</v>
      </c>
      <c r="T179" s="513">
        <v>0</v>
      </c>
      <c r="U179" s="513">
        <v>0</v>
      </c>
      <c r="V179" s="513">
        <v>0</v>
      </c>
      <c r="W179" s="513">
        <v>0</v>
      </c>
      <c r="X179" s="513">
        <v>0</v>
      </c>
      <c r="Y179" s="513">
        <v>0</v>
      </c>
      <c r="Z179" s="513">
        <v>0</v>
      </c>
      <c r="AA179" s="513">
        <v>0</v>
      </c>
      <c r="AB179" s="513">
        <v>0</v>
      </c>
      <c r="AC179" s="513">
        <v>1</v>
      </c>
      <c r="AD179" s="513">
        <v>1</v>
      </c>
      <c r="AE179" s="513">
        <v>0</v>
      </c>
      <c r="AF179" s="513">
        <v>0</v>
      </c>
      <c r="AG179" s="513">
        <v>0</v>
      </c>
      <c r="AH179" s="513">
        <f t="shared" si="18"/>
        <v>0</v>
      </c>
      <c r="AI179" s="513">
        <v>0</v>
      </c>
      <c r="AJ179" s="513">
        <v>0</v>
      </c>
      <c r="AK179" s="513">
        <f t="shared" si="19"/>
        <v>1</v>
      </c>
      <c r="AL179" s="513">
        <f t="shared" si="20"/>
        <v>1</v>
      </c>
      <c r="AM179" s="513">
        <v>0</v>
      </c>
      <c r="AN179" s="513">
        <v>0</v>
      </c>
      <c r="AO179" s="513">
        <v>0</v>
      </c>
      <c r="AP179" s="513">
        <v>0</v>
      </c>
      <c r="AQ179" s="513">
        <v>0</v>
      </c>
      <c r="AR179" s="513">
        <v>0</v>
      </c>
      <c r="AS179" s="513">
        <v>0</v>
      </c>
      <c r="AT179" s="513">
        <v>0</v>
      </c>
      <c r="AU179" s="513">
        <v>0</v>
      </c>
      <c r="AV179" s="513">
        <v>0</v>
      </c>
      <c r="AW179" s="513">
        <v>0</v>
      </c>
      <c r="AX179" s="513">
        <v>0</v>
      </c>
      <c r="AY179" s="513">
        <v>0</v>
      </c>
      <c r="AZ179" s="513">
        <v>0</v>
      </c>
      <c r="BA179" s="513">
        <v>0</v>
      </c>
      <c r="BB179" s="513">
        <v>0</v>
      </c>
      <c r="BC179" s="513">
        <v>42</v>
      </c>
      <c r="BD179" s="513">
        <v>42</v>
      </c>
      <c r="BE179" s="513">
        <v>0</v>
      </c>
      <c r="BF179" s="513">
        <v>0</v>
      </c>
      <c r="BG179" s="513">
        <v>0</v>
      </c>
      <c r="BH179" s="513">
        <v>0</v>
      </c>
      <c r="BI179" s="513">
        <v>0</v>
      </c>
      <c r="BJ179" s="513">
        <v>0</v>
      </c>
      <c r="BK179" s="241">
        <f t="shared" si="21"/>
        <v>42</v>
      </c>
      <c r="BL179" s="22">
        <f t="shared" si="22"/>
        <v>42</v>
      </c>
      <c r="BM179" s="519">
        <f t="shared" si="23"/>
        <v>0.02</v>
      </c>
      <c r="BN179" s="520">
        <v>0</v>
      </c>
      <c r="BO179" s="520">
        <v>0</v>
      </c>
      <c r="BP179" s="520">
        <v>0</v>
      </c>
      <c r="BQ179" s="520">
        <v>0</v>
      </c>
      <c r="BR179" s="520">
        <v>0</v>
      </c>
      <c r="BS179" s="520">
        <v>0</v>
      </c>
      <c r="BT179" s="520">
        <v>0</v>
      </c>
      <c r="BU179" s="520">
        <v>0</v>
      </c>
      <c r="BV179" s="520">
        <v>0</v>
      </c>
      <c r="BW179" s="520">
        <v>0</v>
      </c>
      <c r="BX179" s="520">
        <v>0</v>
      </c>
      <c r="BY179" s="520">
        <v>0</v>
      </c>
      <c r="BZ179" s="520">
        <v>0</v>
      </c>
      <c r="CA179" s="520">
        <v>0</v>
      </c>
      <c r="CB179" s="520">
        <v>0</v>
      </c>
      <c r="CC179" s="520">
        <v>0</v>
      </c>
      <c r="CD179" s="520">
        <v>49301.280000000006</v>
      </c>
      <c r="CE179" s="520">
        <v>49301.280000000006</v>
      </c>
      <c r="CF179" s="520">
        <v>0</v>
      </c>
      <c r="CG179" s="520">
        <v>0</v>
      </c>
      <c r="CH179" s="520">
        <v>0</v>
      </c>
      <c r="CI179" s="520">
        <v>0</v>
      </c>
      <c r="CJ179" s="520">
        <v>0</v>
      </c>
      <c r="CK179" s="520">
        <v>0</v>
      </c>
      <c r="CL179" s="520">
        <f t="shared" si="24"/>
        <v>49301.280000000006</v>
      </c>
      <c r="CM179" s="521">
        <f t="shared" si="25"/>
        <v>49301.280000000006</v>
      </c>
      <c r="CN179" s="522">
        <v>6517440.0000000009</v>
      </c>
      <c r="CO179" s="522">
        <v>6517440.0000000009</v>
      </c>
      <c r="CP179" s="522">
        <v>7358400.0000000009</v>
      </c>
      <c r="CQ179" s="243" t="s">
        <v>874</v>
      </c>
      <c r="CR179" s="103">
        <v>1.86</v>
      </c>
      <c r="CS179" s="523">
        <v>1.86</v>
      </c>
      <c r="CT179" s="104">
        <v>2.1</v>
      </c>
      <c r="CU179" s="524"/>
      <c r="CV179" s="524"/>
      <c r="CW179" s="524"/>
      <c r="CX179" s="525"/>
      <c r="CY179" s="526">
        <v>153.72285371356335</v>
      </c>
      <c r="CZ179" s="527">
        <v>153.50627167551443</v>
      </c>
      <c r="DA179" s="528">
        <v>1.2699674131425891</v>
      </c>
      <c r="DB179" s="529">
        <v>1.2658707816224777</v>
      </c>
      <c r="DC179" s="530" t="s">
        <v>2388</v>
      </c>
      <c r="DD179" s="225"/>
      <c r="DE179" s="524"/>
      <c r="DF179" s="524"/>
      <c r="DG179" s="531"/>
      <c r="DH179" s="532"/>
      <c r="DI179" s="64">
        <v>0</v>
      </c>
      <c r="DJ179" s="64">
        <v>0</v>
      </c>
      <c r="DK179" s="64">
        <v>0</v>
      </c>
      <c r="DL179" s="534">
        <f t="shared" si="26"/>
        <v>0</v>
      </c>
    </row>
    <row r="180" spans="1:116" ht="43.5" customHeight="1" x14ac:dyDescent="0.25">
      <c r="A180" s="356" t="s">
        <v>7</v>
      </c>
      <c r="B180" s="65" t="s">
        <v>96</v>
      </c>
      <c r="C180" s="65" t="s">
        <v>175</v>
      </c>
      <c r="D180" s="64" t="s">
        <v>2387</v>
      </c>
      <c r="E180" s="64" t="s">
        <v>177</v>
      </c>
      <c r="F180" s="64" t="s">
        <v>1061</v>
      </c>
      <c r="G180" s="18" t="s">
        <v>177</v>
      </c>
      <c r="H180" s="35" t="s">
        <v>866</v>
      </c>
      <c r="I180" s="28" t="s">
        <v>2287</v>
      </c>
      <c r="J180" s="498">
        <v>2.0679301001726338</v>
      </c>
      <c r="K180" s="498">
        <v>3.9623105978190005</v>
      </c>
      <c r="L180" s="499">
        <v>1060.4000000000001</v>
      </c>
      <c r="M180" s="512">
        <v>0</v>
      </c>
      <c r="N180" s="513">
        <v>0</v>
      </c>
      <c r="O180" s="513">
        <v>0</v>
      </c>
      <c r="P180" s="513">
        <v>0</v>
      </c>
      <c r="Q180" s="513">
        <v>0</v>
      </c>
      <c r="R180" s="513">
        <v>0</v>
      </c>
      <c r="S180" s="513">
        <v>0</v>
      </c>
      <c r="T180" s="513">
        <v>0</v>
      </c>
      <c r="U180" s="513">
        <v>0</v>
      </c>
      <c r="V180" s="513">
        <v>0</v>
      </c>
      <c r="W180" s="513">
        <v>0</v>
      </c>
      <c r="X180" s="513">
        <v>0</v>
      </c>
      <c r="Y180" s="513">
        <v>0</v>
      </c>
      <c r="Z180" s="513">
        <v>0</v>
      </c>
      <c r="AA180" s="513">
        <v>0</v>
      </c>
      <c r="AB180" s="513">
        <v>0</v>
      </c>
      <c r="AC180" s="513">
        <v>5</v>
      </c>
      <c r="AD180" s="513">
        <v>5</v>
      </c>
      <c r="AE180" s="513">
        <v>0</v>
      </c>
      <c r="AF180" s="513">
        <v>0</v>
      </c>
      <c r="AG180" s="513">
        <v>0</v>
      </c>
      <c r="AH180" s="513">
        <f t="shared" si="18"/>
        <v>0</v>
      </c>
      <c r="AI180" s="513">
        <v>0</v>
      </c>
      <c r="AJ180" s="513">
        <v>0</v>
      </c>
      <c r="AK180" s="513">
        <f t="shared" si="19"/>
        <v>5</v>
      </c>
      <c r="AL180" s="513">
        <f t="shared" si="20"/>
        <v>5</v>
      </c>
      <c r="AM180" s="513">
        <v>0</v>
      </c>
      <c r="AN180" s="513">
        <v>0</v>
      </c>
      <c r="AO180" s="513">
        <v>0</v>
      </c>
      <c r="AP180" s="513">
        <v>0</v>
      </c>
      <c r="AQ180" s="513">
        <v>0</v>
      </c>
      <c r="AR180" s="513">
        <v>0</v>
      </c>
      <c r="AS180" s="513">
        <v>0</v>
      </c>
      <c r="AT180" s="513">
        <v>0</v>
      </c>
      <c r="AU180" s="513">
        <v>0</v>
      </c>
      <c r="AV180" s="513">
        <v>0</v>
      </c>
      <c r="AW180" s="513">
        <v>0</v>
      </c>
      <c r="AX180" s="513">
        <v>0</v>
      </c>
      <c r="AY180" s="513">
        <v>0</v>
      </c>
      <c r="AZ180" s="513">
        <v>0</v>
      </c>
      <c r="BA180" s="513">
        <v>0</v>
      </c>
      <c r="BB180" s="513">
        <v>0</v>
      </c>
      <c r="BC180" s="513">
        <v>26.1</v>
      </c>
      <c r="BD180" s="513">
        <v>26.1</v>
      </c>
      <c r="BE180" s="513">
        <v>0</v>
      </c>
      <c r="BF180" s="513">
        <v>0</v>
      </c>
      <c r="BG180" s="513">
        <v>0</v>
      </c>
      <c r="BH180" s="513">
        <v>0</v>
      </c>
      <c r="BI180" s="513">
        <v>0</v>
      </c>
      <c r="BJ180" s="513">
        <v>0</v>
      </c>
      <c r="BK180" s="241">
        <f t="shared" si="21"/>
        <v>26.1</v>
      </c>
      <c r="BL180" s="22">
        <f t="shared" si="22"/>
        <v>26.1</v>
      </c>
      <c r="BM180" s="519">
        <f t="shared" si="23"/>
        <v>1.5818181818181822E-2</v>
      </c>
      <c r="BN180" s="520">
        <v>0</v>
      </c>
      <c r="BO180" s="520">
        <v>0</v>
      </c>
      <c r="BP180" s="520">
        <v>0</v>
      </c>
      <c r="BQ180" s="520">
        <v>0</v>
      </c>
      <c r="BR180" s="520">
        <v>0</v>
      </c>
      <c r="BS180" s="520">
        <v>0</v>
      </c>
      <c r="BT180" s="520">
        <v>0</v>
      </c>
      <c r="BU180" s="520">
        <v>0</v>
      </c>
      <c r="BV180" s="520">
        <v>0</v>
      </c>
      <c r="BW180" s="520">
        <v>0</v>
      </c>
      <c r="BX180" s="520">
        <v>0</v>
      </c>
      <c r="BY180" s="520">
        <v>0</v>
      </c>
      <c r="BZ180" s="520">
        <v>0</v>
      </c>
      <c r="CA180" s="520">
        <v>0</v>
      </c>
      <c r="CB180" s="520">
        <v>0</v>
      </c>
      <c r="CC180" s="520">
        <v>0</v>
      </c>
      <c r="CD180" s="520">
        <v>30637.224000000002</v>
      </c>
      <c r="CE180" s="520">
        <v>30637.224000000002</v>
      </c>
      <c r="CF180" s="520">
        <v>0</v>
      </c>
      <c r="CG180" s="520">
        <v>0</v>
      </c>
      <c r="CH180" s="520">
        <v>0</v>
      </c>
      <c r="CI180" s="520">
        <v>0</v>
      </c>
      <c r="CJ180" s="520">
        <v>0</v>
      </c>
      <c r="CK180" s="520">
        <v>0</v>
      </c>
      <c r="CL180" s="520">
        <f t="shared" si="24"/>
        <v>30637.224000000002</v>
      </c>
      <c r="CM180" s="521">
        <f t="shared" si="25"/>
        <v>30637.224000000002</v>
      </c>
      <c r="CN180" s="522">
        <v>5501280.0000000009</v>
      </c>
      <c r="CO180" s="522">
        <v>5501280.0000000009</v>
      </c>
      <c r="CP180" s="522">
        <v>5781600</v>
      </c>
      <c r="CQ180" s="243" t="s">
        <v>874</v>
      </c>
      <c r="CR180" s="103">
        <v>1.57</v>
      </c>
      <c r="CS180" s="523">
        <v>1.57</v>
      </c>
      <c r="CT180" s="104">
        <v>1.65</v>
      </c>
      <c r="CU180" s="524"/>
      <c r="CV180" s="524"/>
      <c r="CW180" s="524"/>
      <c r="CX180" s="525"/>
      <c r="CY180" s="526">
        <v>62.26256162493636</v>
      </c>
      <c r="CZ180" s="527">
        <v>62.020731619301408</v>
      </c>
      <c r="DA180" s="528">
        <v>0.72388582479736818</v>
      </c>
      <c r="DB180" s="529">
        <v>0.71932299450236903</v>
      </c>
      <c r="DC180" s="530" t="s">
        <v>2301</v>
      </c>
      <c r="DD180" s="225"/>
      <c r="DE180" s="524"/>
      <c r="DF180" s="524"/>
      <c r="DG180" s="531"/>
      <c r="DH180" s="532"/>
      <c r="DI180" s="64">
        <v>0</v>
      </c>
      <c r="DJ180" s="64">
        <v>0</v>
      </c>
      <c r="DK180" s="64">
        <v>0</v>
      </c>
      <c r="DL180" s="534">
        <f t="shared" si="26"/>
        <v>0</v>
      </c>
    </row>
    <row r="181" spans="1:116" ht="43.5" customHeight="1" x14ac:dyDescent="0.25">
      <c r="A181" s="356" t="s">
        <v>7</v>
      </c>
      <c r="B181" s="65" t="s">
        <v>96</v>
      </c>
      <c r="C181" s="65" t="s">
        <v>175</v>
      </c>
      <c r="D181" s="64" t="s">
        <v>2387</v>
      </c>
      <c r="E181" s="64" t="s">
        <v>177</v>
      </c>
      <c r="F181" s="64" t="s">
        <v>1062</v>
      </c>
      <c r="G181" s="18" t="s">
        <v>177</v>
      </c>
      <c r="H181" s="35" t="s">
        <v>860</v>
      </c>
      <c r="I181" s="28" t="s">
        <v>2287</v>
      </c>
      <c r="J181" s="498">
        <v>1.9814661238587958</v>
      </c>
      <c r="K181" s="498">
        <v>1.5630681785670002</v>
      </c>
      <c r="L181" s="499">
        <v>26.6</v>
      </c>
      <c r="M181" s="512">
        <v>0</v>
      </c>
      <c r="N181" s="513">
        <v>0</v>
      </c>
      <c r="O181" s="513">
        <v>0</v>
      </c>
      <c r="P181" s="513">
        <v>0</v>
      </c>
      <c r="Q181" s="513">
        <v>0</v>
      </c>
      <c r="R181" s="513">
        <v>0</v>
      </c>
      <c r="S181" s="513">
        <v>0</v>
      </c>
      <c r="T181" s="513">
        <v>0</v>
      </c>
      <c r="U181" s="513">
        <v>0</v>
      </c>
      <c r="V181" s="513">
        <v>0</v>
      </c>
      <c r="W181" s="513">
        <v>0</v>
      </c>
      <c r="X181" s="513">
        <v>0</v>
      </c>
      <c r="Y181" s="513">
        <v>0</v>
      </c>
      <c r="Z181" s="513">
        <v>0</v>
      </c>
      <c r="AA181" s="513">
        <v>0</v>
      </c>
      <c r="AB181" s="513">
        <v>0</v>
      </c>
      <c r="AC181" s="513">
        <v>1</v>
      </c>
      <c r="AD181" s="513">
        <v>1</v>
      </c>
      <c r="AE181" s="513">
        <v>0</v>
      </c>
      <c r="AF181" s="513">
        <v>0</v>
      </c>
      <c r="AG181" s="513">
        <v>0</v>
      </c>
      <c r="AH181" s="513">
        <f t="shared" si="18"/>
        <v>0</v>
      </c>
      <c r="AI181" s="513">
        <v>0</v>
      </c>
      <c r="AJ181" s="513">
        <v>0</v>
      </c>
      <c r="AK181" s="513">
        <f t="shared" si="19"/>
        <v>1</v>
      </c>
      <c r="AL181" s="513">
        <f t="shared" si="20"/>
        <v>1</v>
      </c>
      <c r="AM181" s="513">
        <v>0</v>
      </c>
      <c r="AN181" s="513">
        <v>0</v>
      </c>
      <c r="AO181" s="513">
        <v>0</v>
      </c>
      <c r="AP181" s="513">
        <v>0</v>
      </c>
      <c r="AQ181" s="513">
        <v>0</v>
      </c>
      <c r="AR181" s="513">
        <v>0</v>
      </c>
      <c r="AS181" s="513">
        <v>0</v>
      </c>
      <c r="AT181" s="513">
        <v>0</v>
      </c>
      <c r="AU181" s="513">
        <v>0</v>
      </c>
      <c r="AV181" s="513">
        <v>0</v>
      </c>
      <c r="AW181" s="513">
        <v>0</v>
      </c>
      <c r="AX181" s="513">
        <v>0</v>
      </c>
      <c r="AY181" s="513">
        <v>0</v>
      </c>
      <c r="AZ181" s="513">
        <v>0</v>
      </c>
      <c r="BA181" s="513">
        <v>0</v>
      </c>
      <c r="BB181" s="513">
        <v>0</v>
      </c>
      <c r="BC181" s="513">
        <v>75</v>
      </c>
      <c r="BD181" s="513">
        <v>75</v>
      </c>
      <c r="BE181" s="513">
        <v>0</v>
      </c>
      <c r="BF181" s="513">
        <v>0</v>
      </c>
      <c r="BG181" s="513">
        <v>0</v>
      </c>
      <c r="BH181" s="513">
        <v>0</v>
      </c>
      <c r="BI181" s="513">
        <v>0</v>
      </c>
      <c r="BJ181" s="513">
        <v>0</v>
      </c>
      <c r="BK181" s="241">
        <f t="shared" si="21"/>
        <v>75</v>
      </c>
      <c r="BL181" s="22">
        <f t="shared" si="22"/>
        <v>75</v>
      </c>
      <c r="BM181" s="519">
        <f t="shared" si="23"/>
        <v>0.25</v>
      </c>
      <c r="BN181" s="520">
        <v>0</v>
      </c>
      <c r="BO181" s="520">
        <v>0</v>
      </c>
      <c r="BP181" s="520">
        <v>0</v>
      </c>
      <c r="BQ181" s="520">
        <v>0</v>
      </c>
      <c r="BR181" s="520">
        <v>0</v>
      </c>
      <c r="BS181" s="520">
        <v>0</v>
      </c>
      <c r="BT181" s="520">
        <v>0</v>
      </c>
      <c r="BU181" s="520">
        <v>0</v>
      </c>
      <c r="BV181" s="520">
        <v>0</v>
      </c>
      <c r="BW181" s="520">
        <v>0</v>
      </c>
      <c r="BX181" s="520">
        <v>0</v>
      </c>
      <c r="BY181" s="520">
        <v>0</v>
      </c>
      <c r="BZ181" s="520">
        <v>0</v>
      </c>
      <c r="CA181" s="520">
        <v>0</v>
      </c>
      <c r="CB181" s="520">
        <v>0</v>
      </c>
      <c r="CC181" s="520">
        <v>0</v>
      </c>
      <c r="CD181" s="520">
        <v>88038</v>
      </c>
      <c r="CE181" s="520">
        <v>88038</v>
      </c>
      <c r="CF181" s="520">
        <v>0</v>
      </c>
      <c r="CG181" s="520">
        <v>0</v>
      </c>
      <c r="CH181" s="520">
        <v>0</v>
      </c>
      <c r="CI181" s="520">
        <v>0</v>
      </c>
      <c r="CJ181" s="520">
        <v>0</v>
      </c>
      <c r="CK181" s="520">
        <v>0</v>
      </c>
      <c r="CL181" s="520">
        <f t="shared" si="24"/>
        <v>88038</v>
      </c>
      <c r="CM181" s="521">
        <f t="shared" si="25"/>
        <v>88038</v>
      </c>
      <c r="CN181" s="522">
        <v>840960</v>
      </c>
      <c r="CO181" s="522">
        <v>840960</v>
      </c>
      <c r="CP181" s="522">
        <v>1051200</v>
      </c>
      <c r="CQ181" s="243" t="s">
        <v>874</v>
      </c>
      <c r="CR181" s="103">
        <v>0.24</v>
      </c>
      <c r="CS181" s="523">
        <v>0.24</v>
      </c>
      <c r="CT181" s="104">
        <v>0.3</v>
      </c>
      <c r="CU181" s="524"/>
      <c r="CV181" s="524"/>
      <c r="CW181" s="524"/>
      <c r="CX181" s="525"/>
      <c r="CY181" s="526">
        <v>42.458396287808071</v>
      </c>
      <c r="CZ181" s="527">
        <v>23.358396287808063</v>
      </c>
      <c r="DA181" s="528">
        <v>0.78762979939450517</v>
      </c>
      <c r="DB181" s="529">
        <v>0.43683614860085457</v>
      </c>
      <c r="DC181" s="530" t="s">
        <v>2294</v>
      </c>
      <c r="DD181" s="225"/>
      <c r="DE181" s="524"/>
      <c r="DF181" s="524"/>
      <c r="DG181" s="531"/>
      <c r="DH181" s="532"/>
      <c r="DI181" s="64">
        <v>0</v>
      </c>
      <c r="DJ181" s="64">
        <v>0</v>
      </c>
      <c r="DK181" s="64">
        <v>0</v>
      </c>
      <c r="DL181" s="534">
        <f t="shared" si="26"/>
        <v>0</v>
      </c>
    </row>
    <row r="182" spans="1:116" ht="43.5" customHeight="1" x14ac:dyDescent="0.25">
      <c r="A182" s="356" t="s">
        <v>7</v>
      </c>
      <c r="B182" s="65" t="s">
        <v>96</v>
      </c>
      <c r="C182" s="65" t="s">
        <v>175</v>
      </c>
      <c r="D182" s="64" t="s">
        <v>2387</v>
      </c>
      <c r="E182" s="64" t="s">
        <v>177</v>
      </c>
      <c r="F182" s="64" t="s">
        <v>1063</v>
      </c>
      <c r="G182" s="18" t="s">
        <v>177</v>
      </c>
      <c r="H182" s="35" t="s">
        <v>860</v>
      </c>
      <c r="I182" s="28" t="s">
        <v>2287</v>
      </c>
      <c r="J182" s="498">
        <v>2.8893378751540983</v>
      </c>
      <c r="K182" s="498">
        <v>3.2695075689570001</v>
      </c>
      <c r="L182" s="499">
        <v>168.8</v>
      </c>
      <c r="M182" s="512">
        <v>0</v>
      </c>
      <c r="N182" s="513">
        <v>0</v>
      </c>
      <c r="O182" s="513">
        <v>0</v>
      </c>
      <c r="P182" s="513">
        <v>0</v>
      </c>
      <c r="Q182" s="513">
        <v>0</v>
      </c>
      <c r="R182" s="513">
        <v>0</v>
      </c>
      <c r="S182" s="513">
        <v>0</v>
      </c>
      <c r="T182" s="513">
        <v>0</v>
      </c>
      <c r="U182" s="513">
        <v>0</v>
      </c>
      <c r="V182" s="513">
        <v>0</v>
      </c>
      <c r="W182" s="513">
        <v>0</v>
      </c>
      <c r="X182" s="513">
        <v>0</v>
      </c>
      <c r="Y182" s="513">
        <v>0</v>
      </c>
      <c r="Z182" s="513">
        <v>0</v>
      </c>
      <c r="AA182" s="513">
        <v>0</v>
      </c>
      <c r="AB182" s="513">
        <v>0</v>
      </c>
      <c r="AC182" s="513">
        <v>1</v>
      </c>
      <c r="AD182" s="513">
        <v>1</v>
      </c>
      <c r="AE182" s="513">
        <v>0</v>
      </c>
      <c r="AF182" s="513">
        <v>0</v>
      </c>
      <c r="AG182" s="513">
        <v>0</v>
      </c>
      <c r="AH182" s="513">
        <f t="shared" si="18"/>
        <v>0</v>
      </c>
      <c r="AI182" s="513">
        <v>0</v>
      </c>
      <c r="AJ182" s="513">
        <v>0</v>
      </c>
      <c r="AK182" s="513">
        <f t="shared" si="19"/>
        <v>1</v>
      </c>
      <c r="AL182" s="513">
        <f t="shared" si="20"/>
        <v>1</v>
      </c>
      <c r="AM182" s="513">
        <v>0</v>
      </c>
      <c r="AN182" s="513">
        <v>0</v>
      </c>
      <c r="AO182" s="513">
        <v>0</v>
      </c>
      <c r="AP182" s="513">
        <v>0</v>
      </c>
      <c r="AQ182" s="513">
        <v>0</v>
      </c>
      <c r="AR182" s="513">
        <v>0</v>
      </c>
      <c r="AS182" s="513">
        <v>0</v>
      </c>
      <c r="AT182" s="513">
        <v>0</v>
      </c>
      <c r="AU182" s="513">
        <v>0</v>
      </c>
      <c r="AV182" s="513">
        <v>0</v>
      </c>
      <c r="AW182" s="513">
        <v>0</v>
      </c>
      <c r="AX182" s="513">
        <v>0</v>
      </c>
      <c r="AY182" s="513">
        <v>0</v>
      </c>
      <c r="AZ182" s="513">
        <v>0</v>
      </c>
      <c r="BA182" s="513">
        <v>0</v>
      </c>
      <c r="BB182" s="513">
        <v>0</v>
      </c>
      <c r="BC182" s="513">
        <v>3.8</v>
      </c>
      <c r="BD182" s="513">
        <v>3.8</v>
      </c>
      <c r="BE182" s="513">
        <v>0</v>
      </c>
      <c r="BF182" s="513">
        <v>0</v>
      </c>
      <c r="BG182" s="513">
        <v>0</v>
      </c>
      <c r="BH182" s="513">
        <v>0</v>
      </c>
      <c r="BI182" s="513">
        <v>0</v>
      </c>
      <c r="BJ182" s="513">
        <v>0</v>
      </c>
      <c r="BK182" s="241">
        <f t="shared" si="21"/>
        <v>3.8</v>
      </c>
      <c r="BL182" s="22">
        <f t="shared" si="22"/>
        <v>3.8</v>
      </c>
      <c r="BM182" s="519">
        <f t="shared" si="23"/>
        <v>2.6573426573426573E-3</v>
      </c>
      <c r="BN182" s="520">
        <v>0</v>
      </c>
      <c r="BO182" s="520">
        <v>0</v>
      </c>
      <c r="BP182" s="520">
        <v>0</v>
      </c>
      <c r="BQ182" s="520">
        <v>0</v>
      </c>
      <c r="BR182" s="520">
        <v>0</v>
      </c>
      <c r="BS182" s="520">
        <v>0</v>
      </c>
      <c r="BT182" s="520">
        <v>0</v>
      </c>
      <c r="BU182" s="520">
        <v>0</v>
      </c>
      <c r="BV182" s="520">
        <v>0</v>
      </c>
      <c r="BW182" s="520">
        <v>0</v>
      </c>
      <c r="BX182" s="520">
        <v>0</v>
      </c>
      <c r="BY182" s="520">
        <v>0</v>
      </c>
      <c r="BZ182" s="520">
        <v>0</v>
      </c>
      <c r="CA182" s="520">
        <v>0</v>
      </c>
      <c r="CB182" s="520">
        <v>0</v>
      </c>
      <c r="CC182" s="520">
        <v>0</v>
      </c>
      <c r="CD182" s="520">
        <v>4460.5920000000006</v>
      </c>
      <c r="CE182" s="520">
        <v>4460.5920000000006</v>
      </c>
      <c r="CF182" s="520">
        <v>0</v>
      </c>
      <c r="CG182" s="520">
        <v>0</v>
      </c>
      <c r="CH182" s="520">
        <v>0</v>
      </c>
      <c r="CI182" s="520">
        <v>0</v>
      </c>
      <c r="CJ182" s="520">
        <v>0</v>
      </c>
      <c r="CK182" s="520">
        <v>0</v>
      </c>
      <c r="CL182" s="520">
        <f t="shared" si="24"/>
        <v>4460.5920000000006</v>
      </c>
      <c r="CM182" s="521">
        <f t="shared" si="25"/>
        <v>4460.5920000000006</v>
      </c>
      <c r="CN182" s="522">
        <v>4309920</v>
      </c>
      <c r="CO182" s="522">
        <v>4309920</v>
      </c>
      <c r="CP182" s="522">
        <v>5010719.9999999991</v>
      </c>
      <c r="CQ182" s="243" t="s">
        <v>874</v>
      </c>
      <c r="CR182" s="103">
        <v>1.23</v>
      </c>
      <c r="CS182" s="523">
        <v>1.23</v>
      </c>
      <c r="CT182" s="104">
        <v>1.43</v>
      </c>
      <c r="CU182" s="524"/>
      <c r="CV182" s="524"/>
      <c r="CW182" s="524"/>
      <c r="CX182" s="525"/>
      <c r="CY182" s="526">
        <v>133.7708294816658</v>
      </c>
      <c r="CZ182" s="527">
        <v>101.06914842534502</v>
      </c>
      <c r="DA182" s="528">
        <v>0.97193920821594737</v>
      </c>
      <c r="DB182" s="529">
        <v>0.8572803030832018</v>
      </c>
      <c r="DC182" s="530" t="s">
        <v>2289</v>
      </c>
      <c r="DD182" s="225"/>
      <c r="DE182" s="524"/>
      <c r="DF182" s="524"/>
      <c r="DG182" s="531"/>
      <c r="DH182" s="532"/>
      <c r="DI182" s="64">
        <v>40501</v>
      </c>
      <c r="DJ182" s="64">
        <v>0</v>
      </c>
      <c r="DK182" s="64">
        <v>835</v>
      </c>
      <c r="DL182" s="534">
        <f t="shared" si="26"/>
        <v>13778.666666666666</v>
      </c>
    </row>
    <row r="183" spans="1:116" ht="43.5" customHeight="1" x14ac:dyDescent="0.25">
      <c r="A183" s="356" t="s">
        <v>7</v>
      </c>
      <c r="B183" s="65" t="s">
        <v>96</v>
      </c>
      <c r="C183" s="65" t="s">
        <v>175</v>
      </c>
      <c r="D183" s="64" t="s">
        <v>2387</v>
      </c>
      <c r="E183" s="64" t="s">
        <v>177</v>
      </c>
      <c r="F183" s="64" t="s">
        <v>1064</v>
      </c>
      <c r="G183" s="18" t="s">
        <v>177</v>
      </c>
      <c r="H183" s="35" t="s">
        <v>860</v>
      </c>
      <c r="I183" s="28" t="s">
        <v>2287</v>
      </c>
      <c r="J183" s="498">
        <v>2.4642233249443932</v>
      </c>
      <c r="K183" s="498">
        <v>4.3778408999850003</v>
      </c>
      <c r="L183" s="499">
        <v>1153.2</v>
      </c>
      <c r="M183" s="512">
        <v>0</v>
      </c>
      <c r="N183" s="513">
        <v>0</v>
      </c>
      <c r="O183" s="513">
        <v>0</v>
      </c>
      <c r="P183" s="513">
        <v>0</v>
      </c>
      <c r="Q183" s="513">
        <v>0</v>
      </c>
      <c r="R183" s="513">
        <v>0</v>
      </c>
      <c r="S183" s="513">
        <v>0</v>
      </c>
      <c r="T183" s="513">
        <v>0</v>
      </c>
      <c r="U183" s="513">
        <v>0</v>
      </c>
      <c r="V183" s="513">
        <v>0</v>
      </c>
      <c r="W183" s="513">
        <v>0</v>
      </c>
      <c r="X183" s="513">
        <v>0</v>
      </c>
      <c r="Y183" s="513">
        <v>0</v>
      </c>
      <c r="Z183" s="513">
        <v>0</v>
      </c>
      <c r="AA183" s="513">
        <v>0</v>
      </c>
      <c r="AB183" s="513">
        <v>0</v>
      </c>
      <c r="AC183" s="513">
        <v>4</v>
      </c>
      <c r="AD183" s="513">
        <v>4</v>
      </c>
      <c r="AE183" s="513">
        <v>0</v>
      </c>
      <c r="AF183" s="513">
        <v>0</v>
      </c>
      <c r="AG183" s="513">
        <v>0</v>
      </c>
      <c r="AH183" s="513">
        <f t="shared" si="18"/>
        <v>0</v>
      </c>
      <c r="AI183" s="513">
        <v>0</v>
      </c>
      <c r="AJ183" s="513">
        <v>0</v>
      </c>
      <c r="AK183" s="513">
        <f t="shared" si="19"/>
        <v>4</v>
      </c>
      <c r="AL183" s="513">
        <f t="shared" si="20"/>
        <v>4</v>
      </c>
      <c r="AM183" s="513">
        <v>0</v>
      </c>
      <c r="AN183" s="513">
        <v>0</v>
      </c>
      <c r="AO183" s="513">
        <v>0</v>
      </c>
      <c r="AP183" s="513">
        <v>0</v>
      </c>
      <c r="AQ183" s="513">
        <v>0</v>
      </c>
      <c r="AR183" s="513">
        <v>0</v>
      </c>
      <c r="AS183" s="513">
        <v>0</v>
      </c>
      <c r="AT183" s="513">
        <v>0</v>
      </c>
      <c r="AU183" s="513">
        <v>0</v>
      </c>
      <c r="AV183" s="513">
        <v>0</v>
      </c>
      <c r="AW183" s="513">
        <v>0</v>
      </c>
      <c r="AX183" s="513">
        <v>0</v>
      </c>
      <c r="AY183" s="513">
        <v>0</v>
      </c>
      <c r="AZ183" s="513">
        <v>0</v>
      </c>
      <c r="BA183" s="513">
        <v>0</v>
      </c>
      <c r="BB183" s="513">
        <v>0</v>
      </c>
      <c r="BC183" s="513">
        <v>63.17</v>
      </c>
      <c r="BD183" s="513">
        <v>63.17</v>
      </c>
      <c r="BE183" s="513">
        <v>0</v>
      </c>
      <c r="BF183" s="513">
        <v>0</v>
      </c>
      <c r="BG183" s="513">
        <v>0</v>
      </c>
      <c r="BH183" s="513">
        <v>0</v>
      </c>
      <c r="BI183" s="513">
        <v>0</v>
      </c>
      <c r="BJ183" s="513">
        <v>0</v>
      </c>
      <c r="BK183" s="241">
        <f t="shared" si="21"/>
        <v>63.17</v>
      </c>
      <c r="BL183" s="22">
        <f t="shared" si="22"/>
        <v>63.17</v>
      </c>
      <c r="BM183" s="519">
        <f t="shared" si="23"/>
        <v>3.1272277227722772E-2</v>
      </c>
      <c r="BN183" s="520">
        <v>0</v>
      </c>
      <c r="BO183" s="520">
        <v>0</v>
      </c>
      <c r="BP183" s="520">
        <v>0</v>
      </c>
      <c r="BQ183" s="520">
        <v>0</v>
      </c>
      <c r="BR183" s="520">
        <v>0</v>
      </c>
      <c r="BS183" s="520">
        <v>0</v>
      </c>
      <c r="BT183" s="520">
        <v>0</v>
      </c>
      <c r="BU183" s="520">
        <v>0</v>
      </c>
      <c r="BV183" s="520">
        <v>0</v>
      </c>
      <c r="BW183" s="520">
        <v>0</v>
      </c>
      <c r="BX183" s="520">
        <v>0</v>
      </c>
      <c r="BY183" s="520">
        <v>0</v>
      </c>
      <c r="BZ183" s="520">
        <v>0</v>
      </c>
      <c r="CA183" s="520">
        <v>0</v>
      </c>
      <c r="CB183" s="520">
        <v>0</v>
      </c>
      <c r="CC183" s="520">
        <v>0</v>
      </c>
      <c r="CD183" s="520">
        <v>74151.472800000018</v>
      </c>
      <c r="CE183" s="520">
        <v>74151.472800000018</v>
      </c>
      <c r="CF183" s="520">
        <v>0</v>
      </c>
      <c r="CG183" s="520">
        <v>0</v>
      </c>
      <c r="CH183" s="520">
        <v>0</v>
      </c>
      <c r="CI183" s="520">
        <v>0</v>
      </c>
      <c r="CJ183" s="520">
        <v>0</v>
      </c>
      <c r="CK183" s="520">
        <v>0</v>
      </c>
      <c r="CL183" s="520">
        <f t="shared" si="24"/>
        <v>74151.472800000018</v>
      </c>
      <c r="CM183" s="521">
        <f t="shared" si="25"/>
        <v>74151.472800000018</v>
      </c>
      <c r="CN183" s="522">
        <v>6167040.0000000009</v>
      </c>
      <c r="CO183" s="522">
        <v>6167040.0000000009</v>
      </c>
      <c r="CP183" s="522">
        <v>7078080.0000000009</v>
      </c>
      <c r="CQ183" s="243" t="s">
        <v>874</v>
      </c>
      <c r="CR183" s="103">
        <v>1.76</v>
      </c>
      <c r="CS183" s="523">
        <v>1.76</v>
      </c>
      <c r="CT183" s="104">
        <v>2.02</v>
      </c>
      <c r="CU183" s="524"/>
      <c r="CV183" s="524"/>
      <c r="CW183" s="524"/>
      <c r="CX183" s="525"/>
      <c r="CY183" s="526">
        <v>111.25096001623581</v>
      </c>
      <c r="CZ183" s="527">
        <v>67.361616375672568</v>
      </c>
      <c r="DA183" s="528">
        <v>0.98024259363595811</v>
      </c>
      <c r="DB183" s="529">
        <v>0.84939555048083459</v>
      </c>
      <c r="DC183" s="530" t="s">
        <v>2294</v>
      </c>
      <c r="DD183" s="225"/>
      <c r="DE183" s="524"/>
      <c r="DF183" s="524"/>
      <c r="DG183" s="531"/>
      <c r="DH183" s="532"/>
      <c r="DI183" s="64">
        <v>0</v>
      </c>
      <c r="DJ183" s="64">
        <v>77592</v>
      </c>
      <c r="DK183" s="64">
        <v>0</v>
      </c>
      <c r="DL183" s="534">
        <f t="shared" si="26"/>
        <v>25864</v>
      </c>
    </row>
    <row r="184" spans="1:116" ht="43.5" customHeight="1" x14ac:dyDescent="0.25">
      <c r="A184" s="356" t="s">
        <v>7</v>
      </c>
      <c r="B184" s="65" t="s">
        <v>96</v>
      </c>
      <c r="C184" s="65" t="s">
        <v>175</v>
      </c>
      <c r="D184" s="64" t="s">
        <v>2387</v>
      </c>
      <c r="E184" s="64" t="s">
        <v>177</v>
      </c>
      <c r="F184" s="64" t="s">
        <v>1065</v>
      </c>
      <c r="G184" s="18" t="s">
        <v>177</v>
      </c>
      <c r="H184" s="35" t="s">
        <v>866</v>
      </c>
      <c r="I184" s="28" t="s">
        <v>2287</v>
      </c>
      <c r="J184" s="498">
        <v>1.9310288043423898</v>
      </c>
      <c r="K184" s="498">
        <v>5.0990530196970001</v>
      </c>
      <c r="L184" s="499">
        <v>791.3</v>
      </c>
      <c r="M184" s="512">
        <v>0</v>
      </c>
      <c r="N184" s="513">
        <v>0</v>
      </c>
      <c r="O184" s="513">
        <v>0</v>
      </c>
      <c r="P184" s="513">
        <v>0</v>
      </c>
      <c r="Q184" s="513">
        <v>0</v>
      </c>
      <c r="R184" s="513">
        <v>0</v>
      </c>
      <c r="S184" s="513">
        <v>0</v>
      </c>
      <c r="T184" s="513">
        <v>0</v>
      </c>
      <c r="U184" s="513">
        <v>0</v>
      </c>
      <c r="V184" s="513">
        <v>0</v>
      </c>
      <c r="W184" s="513">
        <v>0</v>
      </c>
      <c r="X184" s="513">
        <v>0</v>
      </c>
      <c r="Y184" s="513">
        <v>0</v>
      </c>
      <c r="Z184" s="513">
        <v>0</v>
      </c>
      <c r="AA184" s="513">
        <v>0</v>
      </c>
      <c r="AB184" s="513">
        <v>0</v>
      </c>
      <c r="AC184" s="513">
        <v>12</v>
      </c>
      <c r="AD184" s="513">
        <v>12</v>
      </c>
      <c r="AE184" s="513">
        <v>0</v>
      </c>
      <c r="AF184" s="513">
        <v>0</v>
      </c>
      <c r="AG184" s="513">
        <v>0</v>
      </c>
      <c r="AH184" s="513">
        <f t="shared" si="18"/>
        <v>0</v>
      </c>
      <c r="AI184" s="513">
        <v>0</v>
      </c>
      <c r="AJ184" s="513">
        <v>0</v>
      </c>
      <c r="AK184" s="513">
        <f t="shared" si="19"/>
        <v>12</v>
      </c>
      <c r="AL184" s="513">
        <f t="shared" si="20"/>
        <v>12</v>
      </c>
      <c r="AM184" s="513">
        <v>0</v>
      </c>
      <c r="AN184" s="513">
        <v>0</v>
      </c>
      <c r="AO184" s="513">
        <v>0</v>
      </c>
      <c r="AP184" s="513">
        <v>0</v>
      </c>
      <c r="AQ184" s="513">
        <v>0</v>
      </c>
      <c r="AR184" s="513">
        <v>0</v>
      </c>
      <c r="AS184" s="513">
        <v>0</v>
      </c>
      <c r="AT184" s="513">
        <v>0</v>
      </c>
      <c r="AU184" s="513">
        <v>0</v>
      </c>
      <c r="AV184" s="513">
        <v>0</v>
      </c>
      <c r="AW184" s="513">
        <v>0</v>
      </c>
      <c r="AX184" s="513">
        <v>0</v>
      </c>
      <c r="AY184" s="513">
        <v>0</v>
      </c>
      <c r="AZ184" s="513">
        <v>0</v>
      </c>
      <c r="BA184" s="513">
        <v>0</v>
      </c>
      <c r="BB184" s="513">
        <v>0</v>
      </c>
      <c r="BC184" s="513">
        <v>79.27</v>
      </c>
      <c r="BD184" s="513">
        <v>79.27</v>
      </c>
      <c r="BE184" s="513">
        <v>0</v>
      </c>
      <c r="BF184" s="513">
        <v>0</v>
      </c>
      <c r="BG184" s="513">
        <v>0</v>
      </c>
      <c r="BH184" s="513">
        <v>0</v>
      </c>
      <c r="BI184" s="513">
        <v>0</v>
      </c>
      <c r="BJ184" s="513">
        <v>0</v>
      </c>
      <c r="BK184" s="241">
        <f t="shared" si="21"/>
        <v>79.27</v>
      </c>
      <c r="BL184" s="22">
        <f t="shared" si="22"/>
        <v>79.27</v>
      </c>
      <c r="BM184" s="519">
        <f t="shared" si="23"/>
        <v>5.249668874172185E-2</v>
      </c>
      <c r="BN184" s="520">
        <v>0</v>
      </c>
      <c r="BO184" s="520">
        <v>0</v>
      </c>
      <c r="BP184" s="520">
        <v>0</v>
      </c>
      <c r="BQ184" s="520">
        <v>0</v>
      </c>
      <c r="BR184" s="520">
        <v>0</v>
      </c>
      <c r="BS184" s="520">
        <v>0</v>
      </c>
      <c r="BT184" s="520">
        <v>0</v>
      </c>
      <c r="BU184" s="520">
        <v>0</v>
      </c>
      <c r="BV184" s="520">
        <v>0</v>
      </c>
      <c r="BW184" s="520">
        <v>0</v>
      </c>
      <c r="BX184" s="520">
        <v>0</v>
      </c>
      <c r="BY184" s="520">
        <v>0</v>
      </c>
      <c r="BZ184" s="520">
        <v>0</v>
      </c>
      <c r="CA184" s="520">
        <v>0</v>
      </c>
      <c r="CB184" s="520">
        <v>0</v>
      </c>
      <c r="CC184" s="520">
        <v>0</v>
      </c>
      <c r="CD184" s="520">
        <v>93050.296799999996</v>
      </c>
      <c r="CE184" s="520">
        <v>93050.296799999996</v>
      </c>
      <c r="CF184" s="520">
        <v>0</v>
      </c>
      <c r="CG184" s="520">
        <v>0</v>
      </c>
      <c r="CH184" s="520">
        <v>0</v>
      </c>
      <c r="CI184" s="520">
        <v>0</v>
      </c>
      <c r="CJ184" s="520">
        <v>0</v>
      </c>
      <c r="CK184" s="520">
        <v>0</v>
      </c>
      <c r="CL184" s="520">
        <f t="shared" si="24"/>
        <v>93050.296799999996</v>
      </c>
      <c r="CM184" s="521">
        <f t="shared" si="25"/>
        <v>93050.296799999996</v>
      </c>
      <c r="CN184" s="522">
        <v>4730400.0000000009</v>
      </c>
      <c r="CO184" s="522">
        <v>4730400.0000000009</v>
      </c>
      <c r="CP184" s="522">
        <v>5291040.0000000009</v>
      </c>
      <c r="CQ184" s="243" t="s">
        <v>874</v>
      </c>
      <c r="CR184" s="103">
        <v>1.35</v>
      </c>
      <c r="CS184" s="523">
        <v>1.35</v>
      </c>
      <c r="CT184" s="104">
        <v>1.51</v>
      </c>
      <c r="CU184" s="524"/>
      <c r="CV184" s="524"/>
      <c r="CW184" s="524"/>
      <c r="CX184" s="525"/>
      <c r="CY184" s="526">
        <v>172.15374738825881</v>
      </c>
      <c r="CZ184" s="527">
        <v>172.1819553584368</v>
      </c>
      <c r="DA184" s="528">
        <v>1.413113431219126</v>
      </c>
      <c r="DB184" s="529">
        <v>1.4136136436610098</v>
      </c>
      <c r="DC184" s="530" t="s">
        <v>2294</v>
      </c>
      <c r="DD184" s="225"/>
      <c r="DE184" s="524"/>
      <c r="DF184" s="524"/>
      <c r="DG184" s="531"/>
      <c r="DH184" s="532"/>
      <c r="DI184" s="64">
        <v>169956</v>
      </c>
      <c r="DJ184" s="64">
        <v>136473</v>
      </c>
      <c r="DK184" s="64">
        <v>0</v>
      </c>
      <c r="DL184" s="534">
        <f t="shared" si="26"/>
        <v>102143</v>
      </c>
    </row>
    <row r="185" spans="1:116" ht="43.5" customHeight="1" x14ac:dyDescent="0.25">
      <c r="A185" s="356" t="s">
        <v>7</v>
      </c>
      <c r="B185" s="65" t="s">
        <v>96</v>
      </c>
      <c r="C185" s="65" t="s">
        <v>175</v>
      </c>
      <c r="D185" s="64" t="s">
        <v>2387</v>
      </c>
      <c r="E185" s="64" t="s">
        <v>177</v>
      </c>
      <c r="F185" s="64" t="s">
        <v>1066</v>
      </c>
      <c r="G185" s="18" t="s">
        <v>177</v>
      </c>
      <c r="H185" s="35" t="s">
        <v>866</v>
      </c>
      <c r="I185" s="28" t="s">
        <v>2287</v>
      </c>
      <c r="J185" s="498">
        <v>1.9526447984208495</v>
      </c>
      <c r="K185" s="498">
        <v>6.1007575630680009</v>
      </c>
      <c r="L185" s="499">
        <v>841</v>
      </c>
      <c r="M185" s="512">
        <v>0</v>
      </c>
      <c r="N185" s="513">
        <v>0</v>
      </c>
      <c r="O185" s="513">
        <v>0</v>
      </c>
      <c r="P185" s="513">
        <v>0</v>
      </c>
      <c r="Q185" s="513">
        <v>0</v>
      </c>
      <c r="R185" s="513">
        <v>0</v>
      </c>
      <c r="S185" s="513">
        <v>0</v>
      </c>
      <c r="T185" s="513">
        <v>0</v>
      </c>
      <c r="U185" s="513">
        <v>0</v>
      </c>
      <c r="V185" s="513">
        <v>0</v>
      </c>
      <c r="W185" s="513">
        <v>0</v>
      </c>
      <c r="X185" s="513">
        <v>0</v>
      </c>
      <c r="Y185" s="513">
        <v>0</v>
      </c>
      <c r="Z185" s="513">
        <v>0</v>
      </c>
      <c r="AA185" s="513">
        <v>0</v>
      </c>
      <c r="AB185" s="513">
        <v>0</v>
      </c>
      <c r="AC185" s="513">
        <v>16</v>
      </c>
      <c r="AD185" s="513">
        <v>16</v>
      </c>
      <c r="AE185" s="513">
        <v>0</v>
      </c>
      <c r="AF185" s="513">
        <v>0</v>
      </c>
      <c r="AG185" s="513">
        <v>0</v>
      </c>
      <c r="AH185" s="513">
        <f t="shared" si="18"/>
        <v>0</v>
      </c>
      <c r="AI185" s="513">
        <v>0</v>
      </c>
      <c r="AJ185" s="513">
        <v>0</v>
      </c>
      <c r="AK185" s="513">
        <f t="shared" si="19"/>
        <v>16</v>
      </c>
      <c r="AL185" s="513">
        <f t="shared" si="20"/>
        <v>16</v>
      </c>
      <c r="AM185" s="513">
        <v>0</v>
      </c>
      <c r="AN185" s="513">
        <v>0</v>
      </c>
      <c r="AO185" s="513">
        <v>0</v>
      </c>
      <c r="AP185" s="513">
        <v>0</v>
      </c>
      <c r="AQ185" s="513">
        <v>0</v>
      </c>
      <c r="AR185" s="513">
        <v>0</v>
      </c>
      <c r="AS185" s="513">
        <v>0</v>
      </c>
      <c r="AT185" s="513">
        <v>0</v>
      </c>
      <c r="AU185" s="513">
        <v>0</v>
      </c>
      <c r="AV185" s="513">
        <v>0</v>
      </c>
      <c r="AW185" s="513">
        <v>0</v>
      </c>
      <c r="AX185" s="513">
        <v>0</v>
      </c>
      <c r="AY185" s="513">
        <v>0</v>
      </c>
      <c r="AZ185" s="513">
        <v>0</v>
      </c>
      <c r="BA185" s="513">
        <v>0</v>
      </c>
      <c r="BB185" s="513">
        <v>0</v>
      </c>
      <c r="BC185" s="513">
        <v>104.6</v>
      </c>
      <c r="BD185" s="513">
        <v>104.6</v>
      </c>
      <c r="BE185" s="513">
        <v>0</v>
      </c>
      <c r="BF185" s="513">
        <v>0</v>
      </c>
      <c r="BG185" s="513">
        <v>0</v>
      </c>
      <c r="BH185" s="513">
        <v>0</v>
      </c>
      <c r="BI185" s="513">
        <v>0</v>
      </c>
      <c r="BJ185" s="513">
        <v>0</v>
      </c>
      <c r="BK185" s="241">
        <f t="shared" si="21"/>
        <v>104.6</v>
      </c>
      <c r="BL185" s="22">
        <f t="shared" si="22"/>
        <v>104.6</v>
      </c>
      <c r="BM185" s="519">
        <f t="shared" si="23"/>
        <v>5.7472527472527471E-2</v>
      </c>
      <c r="BN185" s="520">
        <v>0</v>
      </c>
      <c r="BO185" s="520">
        <v>0</v>
      </c>
      <c r="BP185" s="520">
        <v>0</v>
      </c>
      <c r="BQ185" s="520">
        <v>0</v>
      </c>
      <c r="BR185" s="520">
        <v>0</v>
      </c>
      <c r="BS185" s="520">
        <v>0</v>
      </c>
      <c r="BT185" s="520">
        <v>0</v>
      </c>
      <c r="BU185" s="520">
        <v>0</v>
      </c>
      <c r="BV185" s="520">
        <v>0</v>
      </c>
      <c r="BW185" s="520">
        <v>0</v>
      </c>
      <c r="BX185" s="520">
        <v>0</v>
      </c>
      <c r="BY185" s="520">
        <v>0</v>
      </c>
      <c r="BZ185" s="520">
        <v>0</v>
      </c>
      <c r="CA185" s="520">
        <v>0</v>
      </c>
      <c r="CB185" s="520">
        <v>0</v>
      </c>
      <c r="CC185" s="520">
        <v>0</v>
      </c>
      <c r="CD185" s="520">
        <v>122783.664</v>
      </c>
      <c r="CE185" s="520">
        <v>122783.664</v>
      </c>
      <c r="CF185" s="520">
        <v>0</v>
      </c>
      <c r="CG185" s="520">
        <v>0</v>
      </c>
      <c r="CH185" s="520">
        <v>0</v>
      </c>
      <c r="CI185" s="520">
        <v>0</v>
      </c>
      <c r="CJ185" s="520">
        <v>0</v>
      </c>
      <c r="CK185" s="520">
        <v>0</v>
      </c>
      <c r="CL185" s="520">
        <f t="shared" si="24"/>
        <v>122783.664</v>
      </c>
      <c r="CM185" s="521">
        <f t="shared" si="25"/>
        <v>122783.664</v>
      </c>
      <c r="CN185" s="522">
        <v>6061920</v>
      </c>
      <c r="CO185" s="522">
        <v>6061920</v>
      </c>
      <c r="CP185" s="522">
        <v>6377280.0000000009</v>
      </c>
      <c r="CQ185" s="243" t="s">
        <v>874</v>
      </c>
      <c r="CR185" s="103">
        <v>1.73</v>
      </c>
      <c r="CS185" s="523">
        <v>1.73</v>
      </c>
      <c r="CT185" s="104">
        <v>1.82</v>
      </c>
      <c r="CU185" s="524"/>
      <c r="CV185" s="524"/>
      <c r="CW185" s="524"/>
      <c r="CX185" s="525"/>
      <c r="CY185" s="526">
        <v>33.469840211324886</v>
      </c>
      <c r="CZ185" s="527">
        <v>33.196339444489098</v>
      </c>
      <c r="DA185" s="528">
        <v>0.68952030264662889</v>
      </c>
      <c r="DB185" s="529">
        <v>0.68436155978780633</v>
      </c>
      <c r="DC185" s="530" t="s">
        <v>2294</v>
      </c>
      <c r="DD185" s="225"/>
      <c r="DE185" s="524"/>
      <c r="DF185" s="524"/>
      <c r="DG185" s="531"/>
      <c r="DH185" s="532"/>
      <c r="DI185" s="64">
        <v>0</v>
      </c>
      <c r="DJ185" s="64">
        <v>0</v>
      </c>
      <c r="DK185" s="64">
        <v>0</v>
      </c>
      <c r="DL185" s="534">
        <f t="shared" si="26"/>
        <v>0</v>
      </c>
    </row>
    <row r="186" spans="1:116" ht="43.5" customHeight="1" x14ac:dyDescent="0.25">
      <c r="A186" s="356" t="s">
        <v>7</v>
      </c>
      <c r="B186" s="65" t="s">
        <v>96</v>
      </c>
      <c r="C186" s="65" t="s">
        <v>175</v>
      </c>
      <c r="D186" s="64" t="s">
        <v>2387</v>
      </c>
      <c r="E186" s="64" t="s">
        <v>177</v>
      </c>
      <c r="F186" s="64" t="s">
        <v>1067</v>
      </c>
      <c r="G186" s="18" t="s">
        <v>177</v>
      </c>
      <c r="H186" s="35" t="s">
        <v>860</v>
      </c>
      <c r="I186" s="28" t="s">
        <v>2287</v>
      </c>
      <c r="J186" s="498">
        <v>2.1976260646433912</v>
      </c>
      <c r="K186" s="498">
        <v>1.5340909059000001</v>
      </c>
      <c r="L186" s="499">
        <v>62</v>
      </c>
      <c r="M186" s="512">
        <v>0</v>
      </c>
      <c r="N186" s="513">
        <v>0</v>
      </c>
      <c r="O186" s="513">
        <v>0</v>
      </c>
      <c r="P186" s="513">
        <v>0</v>
      </c>
      <c r="Q186" s="513">
        <v>0</v>
      </c>
      <c r="R186" s="513">
        <v>0</v>
      </c>
      <c r="S186" s="513">
        <v>0</v>
      </c>
      <c r="T186" s="513">
        <v>0</v>
      </c>
      <c r="U186" s="513">
        <v>0</v>
      </c>
      <c r="V186" s="513">
        <v>0</v>
      </c>
      <c r="W186" s="513">
        <v>0</v>
      </c>
      <c r="X186" s="513">
        <v>0</v>
      </c>
      <c r="Y186" s="513">
        <v>0</v>
      </c>
      <c r="Z186" s="513">
        <v>0</v>
      </c>
      <c r="AA186" s="513">
        <v>0</v>
      </c>
      <c r="AB186" s="513">
        <v>0</v>
      </c>
      <c r="AC186" s="513">
        <v>0</v>
      </c>
      <c r="AD186" s="513">
        <v>0</v>
      </c>
      <c r="AE186" s="513">
        <v>0</v>
      </c>
      <c r="AF186" s="513">
        <v>0</v>
      </c>
      <c r="AG186" s="513">
        <v>0</v>
      </c>
      <c r="AH186" s="513">
        <f t="shared" si="18"/>
        <v>0</v>
      </c>
      <c r="AI186" s="513">
        <v>0</v>
      </c>
      <c r="AJ186" s="513">
        <v>0</v>
      </c>
      <c r="AK186" s="513">
        <f t="shared" si="19"/>
        <v>0</v>
      </c>
      <c r="AL186" s="513">
        <f t="shared" si="20"/>
        <v>0</v>
      </c>
      <c r="AM186" s="513">
        <v>0</v>
      </c>
      <c r="AN186" s="513">
        <v>0</v>
      </c>
      <c r="AO186" s="513">
        <v>0</v>
      </c>
      <c r="AP186" s="513">
        <v>0</v>
      </c>
      <c r="AQ186" s="513">
        <v>0</v>
      </c>
      <c r="AR186" s="513">
        <v>0</v>
      </c>
      <c r="AS186" s="513">
        <v>0</v>
      </c>
      <c r="AT186" s="513">
        <v>0</v>
      </c>
      <c r="AU186" s="513">
        <v>0</v>
      </c>
      <c r="AV186" s="513">
        <v>0</v>
      </c>
      <c r="AW186" s="513">
        <v>0</v>
      </c>
      <c r="AX186" s="513">
        <v>0</v>
      </c>
      <c r="AY186" s="513">
        <v>0</v>
      </c>
      <c r="AZ186" s="513">
        <v>0</v>
      </c>
      <c r="BA186" s="513">
        <v>0</v>
      </c>
      <c r="BB186" s="513">
        <v>0</v>
      </c>
      <c r="BC186" s="513">
        <v>0</v>
      </c>
      <c r="BD186" s="513">
        <v>0</v>
      </c>
      <c r="BE186" s="513">
        <v>0</v>
      </c>
      <c r="BF186" s="513">
        <v>0</v>
      </c>
      <c r="BG186" s="513">
        <v>0</v>
      </c>
      <c r="BH186" s="513">
        <v>0</v>
      </c>
      <c r="BI186" s="513">
        <v>0</v>
      </c>
      <c r="BJ186" s="513">
        <v>0</v>
      </c>
      <c r="BK186" s="241">
        <f t="shared" si="21"/>
        <v>0</v>
      </c>
      <c r="BL186" s="22">
        <f t="shared" si="22"/>
        <v>0</v>
      </c>
      <c r="BM186" s="519">
        <f t="shared" si="23"/>
        <v>0</v>
      </c>
      <c r="BN186" s="520">
        <v>0</v>
      </c>
      <c r="BO186" s="520">
        <v>0</v>
      </c>
      <c r="BP186" s="520">
        <v>0</v>
      </c>
      <c r="BQ186" s="520">
        <v>0</v>
      </c>
      <c r="BR186" s="520">
        <v>0</v>
      </c>
      <c r="BS186" s="520">
        <v>0</v>
      </c>
      <c r="BT186" s="520">
        <v>0</v>
      </c>
      <c r="BU186" s="520">
        <v>0</v>
      </c>
      <c r="BV186" s="520">
        <v>0</v>
      </c>
      <c r="BW186" s="520">
        <v>0</v>
      </c>
      <c r="BX186" s="520">
        <v>0</v>
      </c>
      <c r="BY186" s="520">
        <v>0</v>
      </c>
      <c r="BZ186" s="520">
        <v>0</v>
      </c>
      <c r="CA186" s="520">
        <v>0</v>
      </c>
      <c r="CB186" s="520">
        <v>0</v>
      </c>
      <c r="CC186" s="520">
        <v>0</v>
      </c>
      <c r="CD186" s="520">
        <v>0</v>
      </c>
      <c r="CE186" s="520">
        <v>0</v>
      </c>
      <c r="CF186" s="520">
        <v>0</v>
      </c>
      <c r="CG186" s="520">
        <v>0</v>
      </c>
      <c r="CH186" s="520">
        <v>0</v>
      </c>
      <c r="CI186" s="520">
        <v>0</v>
      </c>
      <c r="CJ186" s="520">
        <v>0</v>
      </c>
      <c r="CK186" s="520">
        <v>0</v>
      </c>
      <c r="CL186" s="520">
        <f t="shared" si="24"/>
        <v>0</v>
      </c>
      <c r="CM186" s="521">
        <f t="shared" si="25"/>
        <v>0</v>
      </c>
      <c r="CN186" s="522">
        <v>1121280</v>
      </c>
      <c r="CO186" s="522">
        <v>1121280</v>
      </c>
      <c r="CP186" s="522">
        <v>1822080.0000000002</v>
      </c>
      <c r="CQ186" s="243" t="s">
        <v>874</v>
      </c>
      <c r="CR186" s="103">
        <v>0.32</v>
      </c>
      <c r="CS186" s="523">
        <v>0.32</v>
      </c>
      <c r="CT186" s="104">
        <v>0.52</v>
      </c>
      <c r="CU186" s="524"/>
      <c r="CV186" s="524"/>
      <c r="CW186" s="524"/>
      <c r="CX186" s="525"/>
      <c r="CY186" s="526">
        <v>48.516621743036858</v>
      </c>
      <c r="CZ186" s="527">
        <v>48.141905737705002</v>
      </c>
      <c r="DA186" s="528">
        <v>0.73764600179694551</v>
      </c>
      <c r="DB186" s="529">
        <v>0.72728825136611996</v>
      </c>
      <c r="DC186" s="530" t="s">
        <v>2306</v>
      </c>
      <c r="DD186" s="225"/>
      <c r="DE186" s="524"/>
      <c r="DF186" s="524"/>
      <c r="DG186" s="531"/>
      <c r="DH186" s="532"/>
      <c r="DI186" s="64">
        <v>0</v>
      </c>
      <c r="DJ186" s="64">
        <v>0</v>
      </c>
      <c r="DK186" s="64">
        <v>0</v>
      </c>
      <c r="DL186" s="534">
        <f t="shared" si="26"/>
        <v>0</v>
      </c>
    </row>
    <row r="187" spans="1:116" ht="43.5" customHeight="1" x14ac:dyDescent="0.25">
      <c r="A187" s="356" t="s">
        <v>7</v>
      </c>
      <c r="B187" s="65" t="s">
        <v>96</v>
      </c>
      <c r="C187" s="65" t="s">
        <v>175</v>
      </c>
      <c r="D187" s="64" t="s">
        <v>2379</v>
      </c>
      <c r="E187" s="64" t="s">
        <v>177</v>
      </c>
      <c r="F187" s="64" t="s">
        <v>1070</v>
      </c>
      <c r="G187" s="18" t="s">
        <v>177</v>
      </c>
      <c r="H187" s="35" t="s">
        <v>889</v>
      </c>
      <c r="I187" s="28" t="s">
        <v>2322</v>
      </c>
      <c r="J187" s="498">
        <v>8.4</v>
      </c>
      <c r="K187" s="498">
        <v>3.7691287800390003</v>
      </c>
      <c r="L187" s="499">
        <v>198.2</v>
      </c>
      <c r="M187" s="512">
        <v>0</v>
      </c>
      <c r="N187" s="513">
        <v>0</v>
      </c>
      <c r="O187" s="513">
        <v>0</v>
      </c>
      <c r="P187" s="513">
        <v>0</v>
      </c>
      <c r="Q187" s="513">
        <v>0</v>
      </c>
      <c r="R187" s="513">
        <v>0</v>
      </c>
      <c r="S187" s="513">
        <v>0</v>
      </c>
      <c r="T187" s="513">
        <v>0</v>
      </c>
      <c r="U187" s="513">
        <v>0</v>
      </c>
      <c r="V187" s="513">
        <v>0</v>
      </c>
      <c r="W187" s="513">
        <v>0</v>
      </c>
      <c r="X187" s="513">
        <v>0</v>
      </c>
      <c r="Y187" s="513">
        <v>0</v>
      </c>
      <c r="Z187" s="513">
        <v>0</v>
      </c>
      <c r="AA187" s="513">
        <v>0</v>
      </c>
      <c r="AB187" s="513">
        <v>0</v>
      </c>
      <c r="AC187" s="513">
        <v>0</v>
      </c>
      <c r="AD187" s="513">
        <v>0</v>
      </c>
      <c r="AE187" s="513">
        <v>0</v>
      </c>
      <c r="AF187" s="513">
        <v>0</v>
      </c>
      <c r="AG187" s="513">
        <v>0</v>
      </c>
      <c r="AH187" s="513">
        <f t="shared" si="18"/>
        <v>0</v>
      </c>
      <c r="AI187" s="513">
        <v>0</v>
      </c>
      <c r="AJ187" s="513">
        <v>0</v>
      </c>
      <c r="AK187" s="513">
        <f t="shared" si="19"/>
        <v>0</v>
      </c>
      <c r="AL187" s="513">
        <f t="shared" si="20"/>
        <v>0</v>
      </c>
      <c r="AM187" s="513">
        <v>0</v>
      </c>
      <c r="AN187" s="513">
        <v>0</v>
      </c>
      <c r="AO187" s="513">
        <v>0</v>
      </c>
      <c r="AP187" s="513">
        <v>0</v>
      </c>
      <c r="AQ187" s="513">
        <v>0</v>
      </c>
      <c r="AR187" s="513">
        <v>0</v>
      </c>
      <c r="AS187" s="513">
        <v>0</v>
      </c>
      <c r="AT187" s="513">
        <v>0</v>
      </c>
      <c r="AU187" s="513">
        <v>0</v>
      </c>
      <c r="AV187" s="513">
        <v>0</v>
      </c>
      <c r="AW187" s="513">
        <v>0</v>
      </c>
      <c r="AX187" s="513">
        <v>0</v>
      </c>
      <c r="AY187" s="513">
        <v>0</v>
      </c>
      <c r="AZ187" s="513">
        <v>0</v>
      </c>
      <c r="BA187" s="513">
        <v>0</v>
      </c>
      <c r="BB187" s="513">
        <v>0</v>
      </c>
      <c r="BC187" s="513">
        <v>0</v>
      </c>
      <c r="BD187" s="513">
        <v>0</v>
      </c>
      <c r="BE187" s="513">
        <v>0</v>
      </c>
      <c r="BF187" s="513">
        <v>0</v>
      </c>
      <c r="BG187" s="513">
        <v>0</v>
      </c>
      <c r="BH187" s="513">
        <v>0</v>
      </c>
      <c r="BI187" s="513">
        <v>0</v>
      </c>
      <c r="BJ187" s="513">
        <v>0</v>
      </c>
      <c r="BK187" s="241">
        <f t="shared" si="21"/>
        <v>0</v>
      </c>
      <c r="BL187" s="22">
        <f t="shared" si="22"/>
        <v>0</v>
      </c>
      <c r="BM187" s="519">
        <f t="shared" si="23"/>
        <v>0</v>
      </c>
      <c r="BN187" s="520">
        <v>0</v>
      </c>
      <c r="BO187" s="520">
        <v>0</v>
      </c>
      <c r="BP187" s="520">
        <v>0</v>
      </c>
      <c r="BQ187" s="520">
        <v>0</v>
      </c>
      <c r="BR187" s="520">
        <v>0</v>
      </c>
      <c r="BS187" s="520">
        <v>0</v>
      </c>
      <c r="BT187" s="520">
        <v>0</v>
      </c>
      <c r="BU187" s="520">
        <v>0</v>
      </c>
      <c r="BV187" s="520">
        <v>0</v>
      </c>
      <c r="BW187" s="520">
        <v>0</v>
      </c>
      <c r="BX187" s="520">
        <v>0</v>
      </c>
      <c r="BY187" s="520">
        <v>0</v>
      </c>
      <c r="BZ187" s="520">
        <v>0</v>
      </c>
      <c r="CA187" s="520">
        <v>0</v>
      </c>
      <c r="CB187" s="520">
        <v>0</v>
      </c>
      <c r="CC187" s="520">
        <v>0</v>
      </c>
      <c r="CD187" s="520">
        <v>0</v>
      </c>
      <c r="CE187" s="520">
        <v>0</v>
      </c>
      <c r="CF187" s="520">
        <v>0</v>
      </c>
      <c r="CG187" s="520">
        <v>0</v>
      </c>
      <c r="CH187" s="520">
        <v>0</v>
      </c>
      <c r="CI187" s="520">
        <v>0</v>
      </c>
      <c r="CJ187" s="520">
        <v>0</v>
      </c>
      <c r="CK187" s="520">
        <v>0</v>
      </c>
      <c r="CL187" s="520">
        <f t="shared" si="24"/>
        <v>0</v>
      </c>
      <c r="CM187" s="521">
        <f t="shared" si="25"/>
        <v>0</v>
      </c>
      <c r="CN187" s="522">
        <v>0</v>
      </c>
      <c r="CO187" s="522">
        <v>0</v>
      </c>
      <c r="CP187" s="522">
        <v>10862400.000000002</v>
      </c>
      <c r="CQ187" s="243" t="s">
        <v>874</v>
      </c>
      <c r="CR187" s="103">
        <v>0</v>
      </c>
      <c r="CS187" s="523">
        <v>0</v>
      </c>
      <c r="CT187" s="104">
        <v>3.1</v>
      </c>
      <c r="CU187" s="524"/>
      <c r="CV187" s="524"/>
      <c r="CW187" s="524"/>
      <c r="CX187" s="525"/>
      <c r="CY187" s="526">
        <v>100.40718198963761</v>
      </c>
      <c r="CZ187" s="527">
        <v>95.301131488778267</v>
      </c>
      <c r="DA187" s="528">
        <v>0.67415976287031454</v>
      </c>
      <c r="DB187" s="529">
        <v>0.64053915310291643</v>
      </c>
      <c r="DC187" s="530" t="s">
        <v>2389</v>
      </c>
      <c r="DD187" s="225"/>
      <c r="DE187" s="524"/>
      <c r="DF187" s="524"/>
      <c r="DG187" s="531"/>
      <c r="DH187" s="532"/>
      <c r="DI187" s="64">
        <v>10440</v>
      </c>
      <c r="DJ187" s="64">
        <v>7761</v>
      </c>
      <c r="DK187" s="64">
        <v>30869</v>
      </c>
      <c r="DL187" s="534">
        <f t="shared" si="26"/>
        <v>16356.666666666666</v>
      </c>
    </row>
    <row r="188" spans="1:116" ht="43.5" customHeight="1" x14ac:dyDescent="0.25">
      <c r="A188" s="356" t="s">
        <v>7</v>
      </c>
      <c r="B188" s="65" t="s">
        <v>96</v>
      </c>
      <c r="C188" s="65" t="s">
        <v>175</v>
      </c>
      <c r="D188" s="64" t="s">
        <v>2387</v>
      </c>
      <c r="E188" s="64" t="s">
        <v>177</v>
      </c>
      <c r="F188" s="64" t="s">
        <v>1071</v>
      </c>
      <c r="G188" s="18" t="s">
        <v>177</v>
      </c>
      <c r="H188" s="35" t="s">
        <v>889</v>
      </c>
      <c r="I188" s="28" t="s">
        <v>2322</v>
      </c>
      <c r="J188" s="498" t="s">
        <v>56</v>
      </c>
      <c r="K188" s="498">
        <v>3.9740530220370003</v>
      </c>
      <c r="L188" s="499">
        <v>2</v>
      </c>
      <c r="M188" s="512">
        <v>0</v>
      </c>
      <c r="N188" s="513">
        <v>0</v>
      </c>
      <c r="O188" s="513">
        <v>0</v>
      </c>
      <c r="P188" s="513">
        <v>0</v>
      </c>
      <c r="Q188" s="513">
        <v>0</v>
      </c>
      <c r="R188" s="513">
        <v>0</v>
      </c>
      <c r="S188" s="513">
        <v>0</v>
      </c>
      <c r="T188" s="513">
        <v>0</v>
      </c>
      <c r="U188" s="513">
        <v>0</v>
      </c>
      <c r="V188" s="513">
        <v>0</v>
      </c>
      <c r="W188" s="513">
        <v>0</v>
      </c>
      <c r="X188" s="513">
        <v>0</v>
      </c>
      <c r="Y188" s="513">
        <v>0</v>
      </c>
      <c r="Z188" s="513">
        <v>0</v>
      </c>
      <c r="AA188" s="513">
        <v>0</v>
      </c>
      <c r="AB188" s="513">
        <v>0</v>
      </c>
      <c r="AC188" s="513">
        <v>0</v>
      </c>
      <c r="AD188" s="513">
        <v>0</v>
      </c>
      <c r="AE188" s="513">
        <v>0</v>
      </c>
      <c r="AF188" s="513">
        <v>0</v>
      </c>
      <c r="AG188" s="513">
        <v>0</v>
      </c>
      <c r="AH188" s="513">
        <f t="shared" si="18"/>
        <v>0</v>
      </c>
      <c r="AI188" s="513">
        <v>0</v>
      </c>
      <c r="AJ188" s="513">
        <v>0</v>
      </c>
      <c r="AK188" s="513">
        <f t="shared" si="19"/>
        <v>0</v>
      </c>
      <c r="AL188" s="513">
        <f t="shared" si="20"/>
        <v>0</v>
      </c>
      <c r="AM188" s="513">
        <v>0</v>
      </c>
      <c r="AN188" s="513">
        <v>0</v>
      </c>
      <c r="AO188" s="513">
        <v>0</v>
      </c>
      <c r="AP188" s="513">
        <v>0</v>
      </c>
      <c r="AQ188" s="513">
        <v>0</v>
      </c>
      <c r="AR188" s="513">
        <v>0</v>
      </c>
      <c r="AS188" s="513">
        <v>0</v>
      </c>
      <c r="AT188" s="513">
        <v>0</v>
      </c>
      <c r="AU188" s="513">
        <v>0</v>
      </c>
      <c r="AV188" s="513">
        <v>0</v>
      </c>
      <c r="AW188" s="513">
        <v>0</v>
      </c>
      <c r="AX188" s="513">
        <v>0</v>
      </c>
      <c r="AY188" s="513">
        <v>0</v>
      </c>
      <c r="AZ188" s="513">
        <v>0</v>
      </c>
      <c r="BA188" s="513">
        <v>0</v>
      </c>
      <c r="BB188" s="513">
        <v>0</v>
      </c>
      <c r="BC188" s="513">
        <v>0</v>
      </c>
      <c r="BD188" s="513">
        <v>0</v>
      </c>
      <c r="BE188" s="513">
        <v>0</v>
      </c>
      <c r="BF188" s="513">
        <v>0</v>
      </c>
      <c r="BG188" s="513">
        <v>0</v>
      </c>
      <c r="BH188" s="513">
        <v>0</v>
      </c>
      <c r="BI188" s="513">
        <v>0</v>
      </c>
      <c r="BJ188" s="513">
        <v>0</v>
      </c>
      <c r="BK188" s="241">
        <f t="shared" si="21"/>
        <v>0</v>
      </c>
      <c r="BL188" s="22">
        <f t="shared" si="22"/>
        <v>0</v>
      </c>
      <c r="BM188" s="519">
        <f t="shared" si="23"/>
        <v>0</v>
      </c>
      <c r="BN188" s="520">
        <v>0</v>
      </c>
      <c r="BO188" s="520">
        <v>0</v>
      </c>
      <c r="BP188" s="520">
        <v>0</v>
      </c>
      <c r="BQ188" s="520">
        <v>0</v>
      </c>
      <c r="BR188" s="520">
        <v>0</v>
      </c>
      <c r="BS188" s="520">
        <v>0</v>
      </c>
      <c r="BT188" s="520">
        <v>0</v>
      </c>
      <c r="BU188" s="520">
        <v>0</v>
      </c>
      <c r="BV188" s="520">
        <v>0</v>
      </c>
      <c r="BW188" s="520">
        <v>0</v>
      </c>
      <c r="BX188" s="520">
        <v>0</v>
      </c>
      <c r="BY188" s="520">
        <v>0</v>
      </c>
      <c r="BZ188" s="520">
        <v>0</v>
      </c>
      <c r="CA188" s="520">
        <v>0</v>
      </c>
      <c r="CB188" s="520">
        <v>0</v>
      </c>
      <c r="CC188" s="520">
        <v>0</v>
      </c>
      <c r="CD188" s="520">
        <v>0</v>
      </c>
      <c r="CE188" s="520">
        <v>0</v>
      </c>
      <c r="CF188" s="520">
        <v>0</v>
      </c>
      <c r="CG188" s="520">
        <v>0</v>
      </c>
      <c r="CH188" s="520">
        <v>0</v>
      </c>
      <c r="CI188" s="520">
        <v>0</v>
      </c>
      <c r="CJ188" s="520">
        <v>0</v>
      </c>
      <c r="CK188" s="520">
        <v>0</v>
      </c>
      <c r="CL188" s="520">
        <f t="shared" si="24"/>
        <v>0</v>
      </c>
      <c r="CM188" s="521">
        <f t="shared" si="25"/>
        <v>0</v>
      </c>
      <c r="CN188" s="522">
        <v>0</v>
      </c>
      <c r="CO188" s="522">
        <v>0</v>
      </c>
      <c r="CP188" s="522">
        <v>0</v>
      </c>
      <c r="CQ188" s="243" t="s">
        <v>874</v>
      </c>
      <c r="CR188" s="103">
        <v>0</v>
      </c>
      <c r="CS188" s="523">
        <v>0</v>
      </c>
      <c r="CT188" s="104">
        <v>0</v>
      </c>
      <c r="CU188" s="524"/>
      <c r="CV188" s="524"/>
      <c r="CW188" s="524"/>
      <c r="CX188" s="525"/>
      <c r="CY188" s="526">
        <v>0</v>
      </c>
      <c r="CZ188" s="527">
        <v>0</v>
      </c>
      <c r="DA188" s="528">
        <v>0</v>
      </c>
      <c r="DB188" s="529">
        <v>0</v>
      </c>
      <c r="DC188" s="530" t="s">
        <v>2297</v>
      </c>
      <c r="DD188" s="225"/>
      <c r="DE188" s="524"/>
      <c r="DF188" s="524"/>
      <c r="DG188" s="531"/>
      <c r="DH188" s="532"/>
      <c r="DI188" s="64">
        <v>0</v>
      </c>
      <c r="DJ188" s="64" t="s">
        <v>56</v>
      </c>
      <c r="DK188" s="64">
        <v>0</v>
      </c>
      <c r="DL188" s="534">
        <f t="shared" si="26"/>
        <v>0</v>
      </c>
    </row>
    <row r="189" spans="1:116" ht="43.5" customHeight="1" x14ac:dyDescent="0.25">
      <c r="A189" s="356" t="s">
        <v>7</v>
      </c>
      <c r="B189" s="65" t="s">
        <v>96</v>
      </c>
      <c r="C189" s="65" t="s">
        <v>175</v>
      </c>
      <c r="D189" s="64" t="s">
        <v>2379</v>
      </c>
      <c r="E189" s="64" t="s">
        <v>177</v>
      </c>
      <c r="F189" s="64" t="s">
        <v>1072</v>
      </c>
      <c r="G189" s="18" t="s">
        <v>177</v>
      </c>
      <c r="H189" s="35" t="s">
        <v>860</v>
      </c>
      <c r="I189" s="28" t="s">
        <v>2322</v>
      </c>
      <c r="J189" s="498" t="s">
        <v>56</v>
      </c>
      <c r="K189" s="498">
        <v>4.525946960283</v>
      </c>
      <c r="L189" s="499">
        <v>12.7</v>
      </c>
      <c r="M189" s="512">
        <v>0</v>
      </c>
      <c r="N189" s="513">
        <v>0</v>
      </c>
      <c r="O189" s="513">
        <v>0</v>
      </c>
      <c r="P189" s="513">
        <v>0</v>
      </c>
      <c r="Q189" s="513">
        <v>0</v>
      </c>
      <c r="R189" s="513">
        <v>0</v>
      </c>
      <c r="S189" s="513">
        <v>0</v>
      </c>
      <c r="T189" s="513">
        <v>0</v>
      </c>
      <c r="U189" s="513">
        <v>0</v>
      </c>
      <c r="V189" s="513">
        <v>0</v>
      </c>
      <c r="W189" s="513">
        <v>0</v>
      </c>
      <c r="X189" s="513">
        <v>0</v>
      </c>
      <c r="Y189" s="513">
        <v>0</v>
      </c>
      <c r="Z189" s="513">
        <v>0</v>
      </c>
      <c r="AA189" s="513">
        <v>0</v>
      </c>
      <c r="AB189" s="513">
        <v>0</v>
      </c>
      <c r="AC189" s="513">
        <v>0</v>
      </c>
      <c r="AD189" s="513">
        <v>0</v>
      </c>
      <c r="AE189" s="513">
        <v>0</v>
      </c>
      <c r="AF189" s="513">
        <v>0</v>
      </c>
      <c r="AG189" s="513">
        <v>0</v>
      </c>
      <c r="AH189" s="513">
        <f t="shared" si="18"/>
        <v>0</v>
      </c>
      <c r="AI189" s="513">
        <v>0</v>
      </c>
      <c r="AJ189" s="513">
        <v>0</v>
      </c>
      <c r="AK189" s="513">
        <f t="shared" si="19"/>
        <v>0</v>
      </c>
      <c r="AL189" s="513">
        <f t="shared" si="20"/>
        <v>0</v>
      </c>
      <c r="AM189" s="513">
        <v>0</v>
      </c>
      <c r="AN189" s="513">
        <v>0</v>
      </c>
      <c r="AO189" s="513">
        <v>0</v>
      </c>
      <c r="AP189" s="513">
        <v>0</v>
      </c>
      <c r="AQ189" s="513">
        <v>0</v>
      </c>
      <c r="AR189" s="513">
        <v>0</v>
      </c>
      <c r="AS189" s="513">
        <v>0</v>
      </c>
      <c r="AT189" s="513">
        <v>0</v>
      </c>
      <c r="AU189" s="513">
        <v>0</v>
      </c>
      <c r="AV189" s="513">
        <v>0</v>
      </c>
      <c r="AW189" s="513">
        <v>0</v>
      </c>
      <c r="AX189" s="513">
        <v>0</v>
      </c>
      <c r="AY189" s="513">
        <v>0</v>
      </c>
      <c r="AZ189" s="513">
        <v>0</v>
      </c>
      <c r="BA189" s="513">
        <v>0</v>
      </c>
      <c r="BB189" s="513">
        <v>0</v>
      </c>
      <c r="BC189" s="513">
        <v>0</v>
      </c>
      <c r="BD189" s="513">
        <v>0</v>
      </c>
      <c r="BE189" s="513">
        <v>0</v>
      </c>
      <c r="BF189" s="513">
        <v>0</v>
      </c>
      <c r="BG189" s="513">
        <v>0</v>
      </c>
      <c r="BH189" s="513">
        <v>0</v>
      </c>
      <c r="BI189" s="513">
        <v>0</v>
      </c>
      <c r="BJ189" s="513">
        <v>0</v>
      </c>
      <c r="BK189" s="241">
        <f t="shared" si="21"/>
        <v>0</v>
      </c>
      <c r="BL189" s="22">
        <f t="shared" si="22"/>
        <v>0</v>
      </c>
      <c r="BM189" s="519">
        <f t="shared" si="23"/>
        <v>0</v>
      </c>
      <c r="BN189" s="520">
        <v>0</v>
      </c>
      <c r="BO189" s="520">
        <v>0</v>
      </c>
      <c r="BP189" s="520">
        <v>0</v>
      </c>
      <c r="BQ189" s="520">
        <v>0</v>
      </c>
      <c r="BR189" s="520">
        <v>0</v>
      </c>
      <c r="BS189" s="520">
        <v>0</v>
      </c>
      <c r="BT189" s="520">
        <v>0</v>
      </c>
      <c r="BU189" s="520">
        <v>0</v>
      </c>
      <c r="BV189" s="520">
        <v>0</v>
      </c>
      <c r="BW189" s="520">
        <v>0</v>
      </c>
      <c r="BX189" s="520">
        <v>0</v>
      </c>
      <c r="BY189" s="520">
        <v>0</v>
      </c>
      <c r="BZ189" s="520">
        <v>0</v>
      </c>
      <c r="CA189" s="520">
        <v>0</v>
      </c>
      <c r="CB189" s="520">
        <v>0</v>
      </c>
      <c r="CC189" s="520">
        <v>0</v>
      </c>
      <c r="CD189" s="520">
        <v>0</v>
      </c>
      <c r="CE189" s="520">
        <v>0</v>
      </c>
      <c r="CF189" s="520">
        <v>0</v>
      </c>
      <c r="CG189" s="520">
        <v>0</v>
      </c>
      <c r="CH189" s="520">
        <v>0</v>
      </c>
      <c r="CI189" s="520">
        <v>0</v>
      </c>
      <c r="CJ189" s="520">
        <v>0</v>
      </c>
      <c r="CK189" s="520">
        <v>0</v>
      </c>
      <c r="CL189" s="520">
        <f t="shared" si="24"/>
        <v>0</v>
      </c>
      <c r="CM189" s="521">
        <f t="shared" si="25"/>
        <v>0</v>
      </c>
      <c r="CN189" s="522">
        <v>14716800.000000002</v>
      </c>
      <c r="CO189" s="522">
        <v>14716800.000000002</v>
      </c>
      <c r="CP189" s="522">
        <v>0</v>
      </c>
      <c r="CQ189" s="243" t="s">
        <v>874</v>
      </c>
      <c r="CR189" s="103">
        <v>4.2</v>
      </c>
      <c r="CS189" s="523">
        <v>4.2</v>
      </c>
      <c r="CT189" s="104">
        <v>0</v>
      </c>
      <c r="CU189" s="524"/>
      <c r="CV189" s="524"/>
      <c r="CW189" s="524"/>
      <c r="CX189" s="525"/>
      <c r="CY189" s="526">
        <v>173.0357624831305</v>
      </c>
      <c r="CZ189" s="527">
        <v>174.33333333333329</v>
      </c>
      <c r="DA189" s="528">
        <v>1.1990553306342762</v>
      </c>
      <c r="DB189" s="529">
        <v>1.1858974358974359</v>
      </c>
      <c r="DC189" s="530" t="s">
        <v>2390</v>
      </c>
      <c r="DD189" s="225"/>
      <c r="DE189" s="524"/>
      <c r="DF189" s="524"/>
      <c r="DG189" s="531"/>
      <c r="DH189" s="532"/>
      <c r="DI189" s="64">
        <v>0</v>
      </c>
      <c r="DJ189" s="64">
        <v>0</v>
      </c>
      <c r="DK189" s="64">
        <v>0</v>
      </c>
      <c r="DL189" s="534">
        <f t="shared" si="26"/>
        <v>0</v>
      </c>
    </row>
    <row r="190" spans="1:116" ht="43.5" customHeight="1" x14ac:dyDescent="0.25">
      <c r="A190" s="356" t="s">
        <v>7</v>
      </c>
      <c r="B190" s="65" t="s">
        <v>96</v>
      </c>
      <c r="C190" s="65" t="s">
        <v>175</v>
      </c>
      <c r="D190" s="64" t="s">
        <v>2379</v>
      </c>
      <c r="E190" s="64" t="s">
        <v>177</v>
      </c>
      <c r="F190" s="64" t="s">
        <v>1073</v>
      </c>
      <c r="G190" s="18" t="s">
        <v>177</v>
      </c>
      <c r="H190" s="35" t="s">
        <v>860</v>
      </c>
      <c r="I190" s="28" t="s">
        <v>2322</v>
      </c>
      <c r="J190" s="498">
        <v>7.3858110536352068</v>
      </c>
      <c r="K190" s="498">
        <v>2.790151509348</v>
      </c>
      <c r="L190" s="499">
        <v>290.89999999999998</v>
      </c>
      <c r="M190" s="512">
        <v>0</v>
      </c>
      <c r="N190" s="513">
        <v>0</v>
      </c>
      <c r="O190" s="513">
        <v>0</v>
      </c>
      <c r="P190" s="513">
        <v>0</v>
      </c>
      <c r="Q190" s="513">
        <v>0</v>
      </c>
      <c r="R190" s="513">
        <v>0</v>
      </c>
      <c r="S190" s="513">
        <v>0</v>
      </c>
      <c r="T190" s="513">
        <v>0</v>
      </c>
      <c r="U190" s="513">
        <v>0</v>
      </c>
      <c r="V190" s="513">
        <v>0</v>
      </c>
      <c r="W190" s="513">
        <v>0</v>
      </c>
      <c r="X190" s="513">
        <v>0</v>
      </c>
      <c r="Y190" s="513">
        <v>0</v>
      </c>
      <c r="Z190" s="513">
        <v>0</v>
      </c>
      <c r="AA190" s="513">
        <v>0</v>
      </c>
      <c r="AB190" s="513">
        <v>0</v>
      </c>
      <c r="AC190" s="513">
        <v>1</v>
      </c>
      <c r="AD190" s="513">
        <v>1</v>
      </c>
      <c r="AE190" s="513">
        <v>0</v>
      </c>
      <c r="AF190" s="513">
        <v>0</v>
      </c>
      <c r="AG190" s="513">
        <v>0</v>
      </c>
      <c r="AH190" s="513">
        <f t="shared" si="18"/>
        <v>0</v>
      </c>
      <c r="AI190" s="513">
        <v>0</v>
      </c>
      <c r="AJ190" s="513">
        <v>0</v>
      </c>
      <c r="AK190" s="513">
        <f t="shared" si="19"/>
        <v>1</v>
      </c>
      <c r="AL190" s="513">
        <f t="shared" si="20"/>
        <v>1</v>
      </c>
      <c r="AM190" s="513">
        <v>0</v>
      </c>
      <c r="AN190" s="513">
        <v>0</v>
      </c>
      <c r="AO190" s="513">
        <v>0</v>
      </c>
      <c r="AP190" s="513">
        <v>0</v>
      </c>
      <c r="AQ190" s="513">
        <v>0</v>
      </c>
      <c r="AR190" s="513">
        <v>0</v>
      </c>
      <c r="AS190" s="513">
        <v>0</v>
      </c>
      <c r="AT190" s="513">
        <v>0</v>
      </c>
      <c r="AU190" s="513">
        <v>0</v>
      </c>
      <c r="AV190" s="513">
        <v>0</v>
      </c>
      <c r="AW190" s="513">
        <v>0</v>
      </c>
      <c r="AX190" s="513">
        <v>0</v>
      </c>
      <c r="AY190" s="513">
        <v>0</v>
      </c>
      <c r="AZ190" s="513">
        <v>0</v>
      </c>
      <c r="BA190" s="513">
        <v>0</v>
      </c>
      <c r="BB190" s="513">
        <v>0</v>
      </c>
      <c r="BC190" s="513">
        <v>140</v>
      </c>
      <c r="BD190" s="513">
        <v>140</v>
      </c>
      <c r="BE190" s="513">
        <v>0</v>
      </c>
      <c r="BF190" s="513">
        <v>0</v>
      </c>
      <c r="BG190" s="513">
        <v>0</v>
      </c>
      <c r="BH190" s="513">
        <v>0</v>
      </c>
      <c r="BI190" s="513">
        <v>0</v>
      </c>
      <c r="BJ190" s="513">
        <v>0</v>
      </c>
      <c r="BK190" s="241">
        <f t="shared" si="21"/>
        <v>140</v>
      </c>
      <c r="BL190" s="22">
        <f t="shared" si="22"/>
        <v>140</v>
      </c>
      <c r="BM190" s="519">
        <f t="shared" si="23"/>
        <v>4.5454545454545456E-2</v>
      </c>
      <c r="BN190" s="520">
        <v>0</v>
      </c>
      <c r="BO190" s="520">
        <v>0</v>
      </c>
      <c r="BP190" s="520">
        <v>0</v>
      </c>
      <c r="BQ190" s="520">
        <v>0</v>
      </c>
      <c r="BR190" s="520">
        <v>0</v>
      </c>
      <c r="BS190" s="520">
        <v>0</v>
      </c>
      <c r="BT190" s="520">
        <v>0</v>
      </c>
      <c r="BU190" s="520">
        <v>0</v>
      </c>
      <c r="BV190" s="520">
        <v>0</v>
      </c>
      <c r="BW190" s="520">
        <v>0</v>
      </c>
      <c r="BX190" s="520">
        <v>0</v>
      </c>
      <c r="BY190" s="520">
        <v>0</v>
      </c>
      <c r="BZ190" s="520">
        <v>0</v>
      </c>
      <c r="CA190" s="520">
        <v>0</v>
      </c>
      <c r="CB190" s="520">
        <v>0</v>
      </c>
      <c r="CC190" s="520">
        <v>0</v>
      </c>
      <c r="CD190" s="520">
        <v>164337.60000000001</v>
      </c>
      <c r="CE190" s="520">
        <v>164337.60000000001</v>
      </c>
      <c r="CF190" s="520">
        <v>0</v>
      </c>
      <c r="CG190" s="520">
        <v>0</v>
      </c>
      <c r="CH190" s="520">
        <v>0</v>
      </c>
      <c r="CI190" s="520">
        <v>0</v>
      </c>
      <c r="CJ190" s="520">
        <v>0</v>
      </c>
      <c r="CK190" s="520">
        <v>0</v>
      </c>
      <c r="CL190" s="520">
        <f t="shared" si="24"/>
        <v>164337.60000000001</v>
      </c>
      <c r="CM190" s="521">
        <f t="shared" si="25"/>
        <v>164337.60000000001</v>
      </c>
      <c r="CN190" s="522">
        <v>11633280</v>
      </c>
      <c r="CO190" s="522">
        <v>11633280</v>
      </c>
      <c r="CP190" s="522">
        <v>10792320.000000002</v>
      </c>
      <c r="CQ190" s="243" t="s">
        <v>874</v>
      </c>
      <c r="CR190" s="103">
        <v>3.32</v>
      </c>
      <c r="CS190" s="523">
        <v>3.32</v>
      </c>
      <c r="CT190" s="104">
        <v>3.08</v>
      </c>
      <c r="CU190" s="524"/>
      <c r="CV190" s="524"/>
      <c r="CW190" s="524"/>
      <c r="CX190" s="525"/>
      <c r="CY190" s="526">
        <v>34.647197033071969</v>
      </c>
      <c r="CZ190" s="527">
        <v>34.284546654482831</v>
      </c>
      <c r="DA190" s="528">
        <v>0.33737879873999582</v>
      </c>
      <c r="DB190" s="529">
        <v>0.33385792127796382</v>
      </c>
      <c r="DC190" s="530" t="s">
        <v>2391</v>
      </c>
      <c r="DD190" s="225"/>
      <c r="DE190" s="524"/>
      <c r="DF190" s="524"/>
      <c r="DG190" s="531"/>
      <c r="DH190" s="532"/>
      <c r="DI190" s="64">
        <v>0</v>
      </c>
      <c r="DJ190" s="64">
        <v>0</v>
      </c>
      <c r="DK190" s="64">
        <v>0</v>
      </c>
      <c r="DL190" s="534">
        <f t="shared" si="26"/>
        <v>0</v>
      </c>
    </row>
    <row r="191" spans="1:116" ht="43.5" customHeight="1" x14ac:dyDescent="0.25">
      <c r="A191" s="356" t="s">
        <v>7</v>
      </c>
      <c r="B191" s="65" t="s">
        <v>96</v>
      </c>
      <c r="C191" s="65" t="s">
        <v>175</v>
      </c>
      <c r="D191" s="64" t="s">
        <v>2364</v>
      </c>
      <c r="E191" s="64" t="s">
        <v>177</v>
      </c>
      <c r="F191" s="64" t="s">
        <v>1074</v>
      </c>
      <c r="G191" s="18" t="s">
        <v>177</v>
      </c>
      <c r="H191" s="35" t="s">
        <v>860</v>
      </c>
      <c r="I191" s="28" t="s">
        <v>2322</v>
      </c>
      <c r="J191" s="498">
        <v>6.3102075021349338</v>
      </c>
      <c r="K191" s="498">
        <v>2.4039772677269999</v>
      </c>
      <c r="L191" s="499">
        <v>19.100000000000001</v>
      </c>
      <c r="M191" s="512">
        <v>0</v>
      </c>
      <c r="N191" s="513">
        <v>0</v>
      </c>
      <c r="O191" s="513">
        <v>0</v>
      </c>
      <c r="P191" s="513">
        <v>0</v>
      </c>
      <c r="Q191" s="513">
        <v>0</v>
      </c>
      <c r="R191" s="513">
        <v>0</v>
      </c>
      <c r="S191" s="513">
        <v>0</v>
      </c>
      <c r="T191" s="513">
        <v>0</v>
      </c>
      <c r="U191" s="513">
        <v>0</v>
      </c>
      <c r="V191" s="513">
        <v>0</v>
      </c>
      <c r="W191" s="513">
        <v>0</v>
      </c>
      <c r="X191" s="513">
        <v>0</v>
      </c>
      <c r="Y191" s="513">
        <v>0</v>
      </c>
      <c r="Z191" s="513">
        <v>0</v>
      </c>
      <c r="AA191" s="513">
        <v>0</v>
      </c>
      <c r="AB191" s="513">
        <v>0</v>
      </c>
      <c r="AC191" s="513">
        <v>0</v>
      </c>
      <c r="AD191" s="513">
        <v>0</v>
      </c>
      <c r="AE191" s="513">
        <v>0</v>
      </c>
      <c r="AF191" s="513">
        <v>0</v>
      </c>
      <c r="AG191" s="513">
        <v>0</v>
      </c>
      <c r="AH191" s="513">
        <f t="shared" si="18"/>
        <v>0</v>
      </c>
      <c r="AI191" s="513">
        <v>0</v>
      </c>
      <c r="AJ191" s="513">
        <v>0</v>
      </c>
      <c r="AK191" s="513">
        <f t="shared" si="19"/>
        <v>0</v>
      </c>
      <c r="AL191" s="513">
        <f t="shared" si="20"/>
        <v>0</v>
      </c>
      <c r="AM191" s="513">
        <v>0</v>
      </c>
      <c r="AN191" s="513">
        <v>0</v>
      </c>
      <c r="AO191" s="513">
        <v>0</v>
      </c>
      <c r="AP191" s="513">
        <v>0</v>
      </c>
      <c r="AQ191" s="513">
        <v>0</v>
      </c>
      <c r="AR191" s="513">
        <v>0</v>
      </c>
      <c r="AS191" s="513">
        <v>0</v>
      </c>
      <c r="AT191" s="513">
        <v>0</v>
      </c>
      <c r="AU191" s="513">
        <v>0</v>
      </c>
      <c r="AV191" s="513">
        <v>0</v>
      </c>
      <c r="AW191" s="513">
        <v>0</v>
      </c>
      <c r="AX191" s="513">
        <v>0</v>
      </c>
      <c r="AY191" s="513">
        <v>0</v>
      </c>
      <c r="AZ191" s="513">
        <v>0</v>
      </c>
      <c r="BA191" s="513">
        <v>0</v>
      </c>
      <c r="BB191" s="513">
        <v>0</v>
      </c>
      <c r="BC191" s="513">
        <v>0</v>
      </c>
      <c r="BD191" s="513">
        <v>0</v>
      </c>
      <c r="BE191" s="513">
        <v>0</v>
      </c>
      <c r="BF191" s="513">
        <v>0</v>
      </c>
      <c r="BG191" s="513">
        <v>0</v>
      </c>
      <c r="BH191" s="513">
        <v>0</v>
      </c>
      <c r="BI191" s="513">
        <v>0</v>
      </c>
      <c r="BJ191" s="513">
        <v>0</v>
      </c>
      <c r="BK191" s="241">
        <f t="shared" si="21"/>
        <v>0</v>
      </c>
      <c r="BL191" s="22">
        <f t="shared" si="22"/>
        <v>0</v>
      </c>
      <c r="BM191" s="519">
        <f t="shared" si="23"/>
        <v>0</v>
      </c>
      <c r="BN191" s="520">
        <v>0</v>
      </c>
      <c r="BO191" s="520">
        <v>0</v>
      </c>
      <c r="BP191" s="520">
        <v>0</v>
      </c>
      <c r="BQ191" s="520">
        <v>0</v>
      </c>
      <c r="BR191" s="520">
        <v>0</v>
      </c>
      <c r="BS191" s="520">
        <v>0</v>
      </c>
      <c r="BT191" s="520">
        <v>0</v>
      </c>
      <c r="BU191" s="520">
        <v>0</v>
      </c>
      <c r="BV191" s="520">
        <v>0</v>
      </c>
      <c r="BW191" s="520">
        <v>0</v>
      </c>
      <c r="BX191" s="520">
        <v>0</v>
      </c>
      <c r="BY191" s="520">
        <v>0</v>
      </c>
      <c r="BZ191" s="520">
        <v>0</v>
      </c>
      <c r="CA191" s="520">
        <v>0</v>
      </c>
      <c r="CB191" s="520">
        <v>0</v>
      </c>
      <c r="CC191" s="520">
        <v>0</v>
      </c>
      <c r="CD191" s="520">
        <v>0</v>
      </c>
      <c r="CE191" s="520">
        <v>0</v>
      </c>
      <c r="CF191" s="520">
        <v>0</v>
      </c>
      <c r="CG191" s="520">
        <v>0</v>
      </c>
      <c r="CH191" s="520">
        <v>0</v>
      </c>
      <c r="CI191" s="520">
        <v>0</v>
      </c>
      <c r="CJ191" s="520">
        <v>0</v>
      </c>
      <c r="CK191" s="520">
        <v>0</v>
      </c>
      <c r="CL191" s="520">
        <f t="shared" si="24"/>
        <v>0</v>
      </c>
      <c r="CM191" s="521">
        <f t="shared" si="25"/>
        <v>0</v>
      </c>
      <c r="CN191" s="522">
        <v>0</v>
      </c>
      <c r="CO191" s="522">
        <v>0</v>
      </c>
      <c r="CP191" s="522">
        <v>0</v>
      </c>
      <c r="CQ191" s="243" t="s">
        <v>874</v>
      </c>
      <c r="CR191" s="103">
        <v>0</v>
      </c>
      <c r="CS191" s="523">
        <v>0</v>
      </c>
      <c r="CT191" s="104">
        <v>0</v>
      </c>
      <c r="CU191" s="524"/>
      <c r="CV191" s="524"/>
      <c r="CW191" s="524"/>
      <c r="CX191" s="525"/>
      <c r="CY191" s="526">
        <v>7.9356622998544495</v>
      </c>
      <c r="CZ191" s="527">
        <v>7.666666666666667</v>
      </c>
      <c r="DA191" s="528">
        <v>8.5735080058224264E-2</v>
      </c>
      <c r="DB191" s="529">
        <v>8.3333333333333329E-2</v>
      </c>
      <c r="DC191" s="530" t="s">
        <v>2293</v>
      </c>
      <c r="DD191" s="225"/>
      <c r="DE191" s="524"/>
      <c r="DF191" s="524"/>
      <c r="DG191" s="531"/>
      <c r="DH191" s="532"/>
      <c r="DI191" s="64">
        <v>0</v>
      </c>
      <c r="DJ191" s="64">
        <v>124</v>
      </c>
      <c r="DK191" s="64">
        <v>336</v>
      </c>
      <c r="DL191" s="534">
        <f t="shared" si="26"/>
        <v>153.33333333333334</v>
      </c>
    </row>
    <row r="192" spans="1:116" ht="43.5" customHeight="1" x14ac:dyDescent="0.25">
      <c r="A192" s="356" t="s">
        <v>7</v>
      </c>
      <c r="B192" s="65" t="s">
        <v>96</v>
      </c>
      <c r="C192" s="65" t="s">
        <v>175</v>
      </c>
      <c r="D192" s="64" t="s">
        <v>2291</v>
      </c>
      <c r="E192" s="64" t="s">
        <v>177</v>
      </c>
      <c r="F192" s="64" t="s">
        <v>1075</v>
      </c>
      <c r="G192" s="18" t="s">
        <v>177</v>
      </c>
      <c r="H192" s="35" t="s">
        <v>889</v>
      </c>
      <c r="I192" s="28" t="s">
        <v>2322</v>
      </c>
      <c r="J192" s="498">
        <v>6.8</v>
      </c>
      <c r="K192" s="498">
        <v>1.62310605723</v>
      </c>
      <c r="L192" s="499">
        <v>5.3</v>
      </c>
      <c r="M192" s="512">
        <v>0</v>
      </c>
      <c r="N192" s="513">
        <v>0</v>
      </c>
      <c r="O192" s="513">
        <v>0</v>
      </c>
      <c r="P192" s="513">
        <v>0</v>
      </c>
      <c r="Q192" s="513">
        <v>0</v>
      </c>
      <c r="R192" s="513">
        <v>0</v>
      </c>
      <c r="S192" s="513">
        <v>0</v>
      </c>
      <c r="T192" s="513">
        <v>0</v>
      </c>
      <c r="U192" s="513">
        <v>0</v>
      </c>
      <c r="V192" s="513">
        <v>0</v>
      </c>
      <c r="W192" s="513">
        <v>0</v>
      </c>
      <c r="X192" s="513">
        <v>0</v>
      </c>
      <c r="Y192" s="513">
        <v>0</v>
      </c>
      <c r="Z192" s="513">
        <v>0</v>
      </c>
      <c r="AA192" s="513">
        <v>0</v>
      </c>
      <c r="AB192" s="513">
        <v>0</v>
      </c>
      <c r="AC192" s="513">
        <v>1</v>
      </c>
      <c r="AD192" s="513">
        <v>1</v>
      </c>
      <c r="AE192" s="513">
        <v>0</v>
      </c>
      <c r="AF192" s="513">
        <v>0</v>
      </c>
      <c r="AG192" s="513">
        <v>0</v>
      </c>
      <c r="AH192" s="513">
        <f t="shared" si="18"/>
        <v>0</v>
      </c>
      <c r="AI192" s="513">
        <v>0</v>
      </c>
      <c r="AJ192" s="513">
        <v>0</v>
      </c>
      <c r="AK192" s="513">
        <f t="shared" si="19"/>
        <v>1</v>
      </c>
      <c r="AL192" s="513">
        <f t="shared" si="20"/>
        <v>1</v>
      </c>
      <c r="AM192" s="513">
        <v>0</v>
      </c>
      <c r="AN192" s="513">
        <v>0</v>
      </c>
      <c r="AO192" s="513">
        <v>0</v>
      </c>
      <c r="AP192" s="513">
        <v>0</v>
      </c>
      <c r="AQ192" s="513">
        <v>0</v>
      </c>
      <c r="AR192" s="513">
        <v>0</v>
      </c>
      <c r="AS192" s="513">
        <v>0</v>
      </c>
      <c r="AT192" s="513">
        <v>0</v>
      </c>
      <c r="AU192" s="513">
        <v>0</v>
      </c>
      <c r="AV192" s="513">
        <v>0</v>
      </c>
      <c r="AW192" s="513">
        <v>0</v>
      </c>
      <c r="AX192" s="513">
        <v>0</v>
      </c>
      <c r="AY192" s="513">
        <v>0</v>
      </c>
      <c r="AZ192" s="513">
        <v>0</v>
      </c>
      <c r="BA192" s="513">
        <v>0</v>
      </c>
      <c r="BB192" s="513">
        <v>0</v>
      </c>
      <c r="BC192" s="513">
        <v>0.96</v>
      </c>
      <c r="BD192" s="513">
        <v>0.96</v>
      </c>
      <c r="BE192" s="513">
        <v>0</v>
      </c>
      <c r="BF192" s="513">
        <v>0</v>
      </c>
      <c r="BG192" s="513">
        <v>0</v>
      </c>
      <c r="BH192" s="513">
        <v>0</v>
      </c>
      <c r="BI192" s="513">
        <v>0</v>
      </c>
      <c r="BJ192" s="513">
        <v>0</v>
      </c>
      <c r="BK192" s="241">
        <f t="shared" si="21"/>
        <v>0.96</v>
      </c>
      <c r="BL192" s="22">
        <f t="shared" si="22"/>
        <v>0.96</v>
      </c>
      <c r="BM192" s="519">
        <f t="shared" si="23"/>
        <v>7.3846153846153842E-4</v>
      </c>
      <c r="BN192" s="520">
        <v>0</v>
      </c>
      <c r="BO192" s="520">
        <v>0</v>
      </c>
      <c r="BP192" s="520">
        <v>0</v>
      </c>
      <c r="BQ192" s="520">
        <v>0</v>
      </c>
      <c r="BR192" s="520">
        <v>0</v>
      </c>
      <c r="BS192" s="520">
        <v>0</v>
      </c>
      <c r="BT192" s="520">
        <v>0</v>
      </c>
      <c r="BU192" s="520">
        <v>0</v>
      </c>
      <c r="BV192" s="520">
        <v>0</v>
      </c>
      <c r="BW192" s="520">
        <v>0</v>
      </c>
      <c r="BX192" s="520">
        <v>0</v>
      </c>
      <c r="BY192" s="520">
        <v>0</v>
      </c>
      <c r="BZ192" s="520">
        <v>0</v>
      </c>
      <c r="CA192" s="520">
        <v>0</v>
      </c>
      <c r="CB192" s="520">
        <v>0</v>
      </c>
      <c r="CC192" s="520">
        <v>0</v>
      </c>
      <c r="CD192" s="520">
        <v>1126.8864000000001</v>
      </c>
      <c r="CE192" s="520">
        <v>1126.8864000000001</v>
      </c>
      <c r="CF192" s="520">
        <v>0</v>
      </c>
      <c r="CG192" s="520">
        <v>0</v>
      </c>
      <c r="CH192" s="520">
        <v>0</v>
      </c>
      <c r="CI192" s="520">
        <v>0</v>
      </c>
      <c r="CJ192" s="520">
        <v>0</v>
      </c>
      <c r="CK192" s="520">
        <v>0</v>
      </c>
      <c r="CL192" s="520">
        <f t="shared" si="24"/>
        <v>1126.8864000000001</v>
      </c>
      <c r="CM192" s="521">
        <f t="shared" si="25"/>
        <v>1126.8864000000001</v>
      </c>
      <c r="CN192" s="522">
        <v>2978400</v>
      </c>
      <c r="CO192" s="522">
        <v>2978400</v>
      </c>
      <c r="CP192" s="522">
        <v>4555200</v>
      </c>
      <c r="CQ192" s="243" t="s">
        <v>874</v>
      </c>
      <c r="CR192" s="103">
        <v>0.85</v>
      </c>
      <c r="CS192" s="523">
        <v>0.85</v>
      </c>
      <c r="CT192" s="104">
        <v>1.3</v>
      </c>
      <c r="CU192" s="524"/>
      <c r="CV192" s="524"/>
      <c r="CW192" s="524"/>
      <c r="CX192" s="525"/>
      <c r="CY192" s="526">
        <v>84.166666666666671</v>
      </c>
      <c r="CZ192" s="527">
        <v>66.240740740740662</v>
      </c>
      <c r="DA192" s="528">
        <v>1.0999999999999999</v>
      </c>
      <c r="DB192" s="529">
        <v>0.83333333333333337</v>
      </c>
      <c r="DC192" s="530" t="s">
        <v>2354</v>
      </c>
      <c r="DD192" s="225"/>
      <c r="DE192" s="524"/>
      <c r="DF192" s="524"/>
      <c r="DG192" s="531"/>
      <c r="DH192" s="532"/>
      <c r="DI192" s="64">
        <v>0</v>
      </c>
      <c r="DJ192" s="64">
        <v>0</v>
      </c>
      <c r="DK192" s="64">
        <v>605</v>
      </c>
      <c r="DL192" s="534">
        <f t="shared" si="26"/>
        <v>201.66666666666666</v>
      </c>
    </row>
    <row r="193" spans="1:116" ht="43.5" customHeight="1" x14ac:dyDescent="0.25">
      <c r="A193" s="356" t="s">
        <v>7</v>
      </c>
      <c r="B193" s="65" t="s">
        <v>96</v>
      </c>
      <c r="C193" s="65" t="s">
        <v>175</v>
      </c>
      <c r="D193" s="64" t="s">
        <v>2383</v>
      </c>
      <c r="E193" s="64" t="s">
        <v>177</v>
      </c>
      <c r="F193" s="64" t="s">
        <v>1076</v>
      </c>
      <c r="G193" s="18" t="s">
        <v>177</v>
      </c>
      <c r="H193" s="35" t="s">
        <v>860</v>
      </c>
      <c r="I193" s="28" t="s">
        <v>2322</v>
      </c>
      <c r="J193" s="498">
        <v>3.5614428705231251</v>
      </c>
      <c r="K193" s="498">
        <v>3.1988636297100004</v>
      </c>
      <c r="L193" s="499">
        <v>40.4</v>
      </c>
      <c r="M193" s="512">
        <v>0</v>
      </c>
      <c r="N193" s="513">
        <v>0</v>
      </c>
      <c r="O193" s="513">
        <v>0</v>
      </c>
      <c r="P193" s="513">
        <v>0</v>
      </c>
      <c r="Q193" s="513">
        <v>0</v>
      </c>
      <c r="R193" s="513">
        <v>0</v>
      </c>
      <c r="S193" s="513">
        <v>0</v>
      </c>
      <c r="T193" s="513">
        <v>0</v>
      </c>
      <c r="U193" s="513">
        <v>0</v>
      </c>
      <c r="V193" s="513">
        <v>0</v>
      </c>
      <c r="W193" s="513">
        <v>0</v>
      </c>
      <c r="X193" s="513">
        <v>0</v>
      </c>
      <c r="Y193" s="513">
        <v>0</v>
      </c>
      <c r="Z193" s="513">
        <v>0</v>
      </c>
      <c r="AA193" s="513">
        <v>0</v>
      </c>
      <c r="AB193" s="513">
        <v>0</v>
      </c>
      <c r="AC193" s="513">
        <v>0</v>
      </c>
      <c r="AD193" s="513">
        <v>0</v>
      </c>
      <c r="AE193" s="513">
        <v>0</v>
      </c>
      <c r="AF193" s="513">
        <v>0</v>
      </c>
      <c r="AG193" s="513">
        <v>0</v>
      </c>
      <c r="AH193" s="513">
        <f t="shared" si="18"/>
        <v>0</v>
      </c>
      <c r="AI193" s="513">
        <v>0</v>
      </c>
      <c r="AJ193" s="513">
        <v>0</v>
      </c>
      <c r="AK193" s="513">
        <f t="shared" si="19"/>
        <v>0</v>
      </c>
      <c r="AL193" s="513">
        <f t="shared" si="20"/>
        <v>0</v>
      </c>
      <c r="AM193" s="513">
        <v>0</v>
      </c>
      <c r="AN193" s="513">
        <v>0</v>
      </c>
      <c r="AO193" s="513">
        <v>0</v>
      </c>
      <c r="AP193" s="513">
        <v>0</v>
      </c>
      <c r="AQ193" s="513">
        <v>0</v>
      </c>
      <c r="AR193" s="513">
        <v>0</v>
      </c>
      <c r="AS193" s="513">
        <v>0</v>
      </c>
      <c r="AT193" s="513">
        <v>0</v>
      </c>
      <c r="AU193" s="513">
        <v>0</v>
      </c>
      <c r="AV193" s="513">
        <v>0</v>
      </c>
      <c r="AW193" s="513">
        <v>0</v>
      </c>
      <c r="AX193" s="513">
        <v>0</v>
      </c>
      <c r="AY193" s="513">
        <v>0</v>
      </c>
      <c r="AZ193" s="513">
        <v>0</v>
      </c>
      <c r="BA193" s="513">
        <v>0</v>
      </c>
      <c r="BB193" s="513">
        <v>0</v>
      </c>
      <c r="BC193" s="513">
        <v>0</v>
      </c>
      <c r="BD193" s="513">
        <v>0</v>
      </c>
      <c r="BE193" s="513">
        <v>0</v>
      </c>
      <c r="BF193" s="513">
        <v>0</v>
      </c>
      <c r="BG193" s="513">
        <v>0</v>
      </c>
      <c r="BH193" s="513">
        <v>0</v>
      </c>
      <c r="BI193" s="513">
        <v>0</v>
      </c>
      <c r="BJ193" s="513">
        <v>0</v>
      </c>
      <c r="BK193" s="241">
        <f t="shared" si="21"/>
        <v>0</v>
      </c>
      <c r="BL193" s="22">
        <f t="shared" si="22"/>
        <v>0</v>
      </c>
      <c r="BM193" s="519">
        <f t="shared" si="23"/>
        <v>0</v>
      </c>
      <c r="BN193" s="520">
        <v>0</v>
      </c>
      <c r="BO193" s="520">
        <v>0</v>
      </c>
      <c r="BP193" s="520">
        <v>0</v>
      </c>
      <c r="BQ193" s="520">
        <v>0</v>
      </c>
      <c r="BR193" s="520">
        <v>0</v>
      </c>
      <c r="BS193" s="520">
        <v>0</v>
      </c>
      <c r="BT193" s="520">
        <v>0</v>
      </c>
      <c r="BU193" s="520">
        <v>0</v>
      </c>
      <c r="BV193" s="520">
        <v>0</v>
      </c>
      <c r="BW193" s="520">
        <v>0</v>
      </c>
      <c r="BX193" s="520">
        <v>0</v>
      </c>
      <c r="BY193" s="520">
        <v>0</v>
      </c>
      <c r="BZ193" s="520">
        <v>0</v>
      </c>
      <c r="CA193" s="520">
        <v>0</v>
      </c>
      <c r="CB193" s="520">
        <v>0</v>
      </c>
      <c r="CC193" s="520">
        <v>0</v>
      </c>
      <c r="CD193" s="520">
        <v>0</v>
      </c>
      <c r="CE193" s="520">
        <v>0</v>
      </c>
      <c r="CF193" s="520">
        <v>0</v>
      </c>
      <c r="CG193" s="520">
        <v>0</v>
      </c>
      <c r="CH193" s="520">
        <v>0</v>
      </c>
      <c r="CI193" s="520">
        <v>0</v>
      </c>
      <c r="CJ193" s="520">
        <v>0</v>
      </c>
      <c r="CK193" s="520">
        <v>0</v>
      </c>
      <c r="CL193" s="520">
        <f t="shared" si="24"/>
        <v>0</v>
      </c>
      <c r="CM193" s="521">
        <f t="shared" si="25"/>
        <v>0</v>
      </c>
      <c r="CN193" s="522">
        <v>6342240.0000000009</v>
      </c>
      <c r="CO193" s="522">
        <v>6342240.0000000009</v>
      </c>
      <c r="CP193" s="522">
        <v>8865120</v>
      </c>
      <c r="CQ193" s="243" t="s">
        <v>874</v>
      </c>
      <c r="CR193" s="103">
        <v>1.81</v>
      </c>
      <c r="CS193" s="523">
        <v>1.81</v>
      </c>
      <c r="CT193" s="104">
        <v>2.5299999999999998</v>
      </c>
      <c r="CU193" s="524"/>
      <c r="CV193" s="524"/>
      <c r="CW193" s="524"/>
      <c r="CX193" s="525"/>
      <c r="CY193" s="526">
        <v>33.91770334928227</v>
      </c>
      <c r="CZ193" s="527">
        <v>31.548872180451131</v>
      </c>
      <c r="DA193" s="528">
        <v>0.67878787878787838</v>
      </c>
      <c r="DB193" s="529">
        <v>0.634920634920635</v>
      </c>
      <c r="DC193" s="530" t="s">
        <v>2354</v>
      </c>
      <c r="DD193" s="225"/>
      <c r="DE193" s="524"/>
      <c r="DF193" s="524"/>
      <c r="DG193" s="531"/>
      <c r="DH193" s="532"/>
      <c r="DI193" s="64">
        <v>0</v>
      </c>
      <c r="DJ193" s="64">
        <v>1740</v>
      </c>
      <c r="DK193" s="64">
        <v>2052</v>
      </c>
      <c r="DL193" s="534">
        <f t="shared" si="26"/>
        <v>1264</v>
      </c>
    </row>
    <row r="194" spans="1:116" ht="43.5" customHeight="1" x14ac:dyDescent="0.25">
      <c r="A194" s="356" t="s">
        <v>7</v>
      </c>
      <c r="B194" s="65" t="s">
        <v>96</v>
      </c>
      <c r="C194" s="65" t="s">
        <v>175</v>
      </c>
      <c r="D194" s="64" t="s">
        <v>2379</v>
      </c>
      <c r="E194" s="64" t="s">
        <v>177</v>
      </c>
      <c r="F194" s="64" t="s">
        <v>1077</v>
      </c>
      <c r="G194" s="18" t="s">
        <v>177</v>
      </c>
      <c r="H194" s="35" t="s">
        <v>889</v>
      </c>
      <c r="I194" s="28" t="s">
        <v>2322</v>
      </c>
      <c r="J194" s="498">
        <v>6.9077650307461962</v>
      </c>
      <c r="K194" s="498">
        <v>3.863257567722</v>
      </c>
      <c r="L194" s="499">
        <v>180.3</v>
      </c>
      <c r="M194" s="512">
        <v>0</v>
      </c>
      <c r="N194" s="513">
        <v>0</v>
      </c>
      <c r="O194" s="513">
        <v>0</v>
      </c>
      <c r="P194" s="513">
        <v>0</v>
      </c>
      <c r="Q194" s="513">
        <v>0</v>
      </c>
      <c r="R194" s="513">
        <v>0</v>
      </c>
      <c r="S194" s="513">
        <v>0</v>
      </c>
      <c r="T194" s="513">
        <v>0</v>
      </c>
      <c r="U194" s="513">
        <v>0</v>
      </c>
      <c r="V194" s="513">
        <v>0</v>
      </c>
      <c r="W194" s="513">
        <v>0</v>
      </c>
      <c r="X194" s="513">
        <v>0</v>
      </c>
      <c r="Y194" s="513">
        <v>1</v>
      </c>
      <c r="Z194" s="513">
        <v>1</v>
      </c>
      <c r="AA194" s="513">
        <v>0</v>
      </c>
      <c r="AB194" s="513">
        <v>0</v>
      </c>
      <c r="AC194" s="513">
        <v>0</v>
      </c>
      <c r="AD194" s="513">
        <v>0</v>
      </c>
      <c r="AE194" s="513">
        <v>0</v>
      </c>
      <c r="AF194" s="513">
        <v>0</v>
      </c>
      <c r="AG194" s="513">
        <v>0</v>
      </c>
      <c r="AH194" s="513">
        <f t="shared" si="18"/>
        <v>0</v>
      </c>
      <c r="AI194" s="513">
        <v>0</v>
      </c>
      <c r="AJ194" s="513">
        <v>0</v>
      </c>
      <c r="AK194" s="513">
        <f t="shared" si="19"/>
        <v>1</v>
      </c>
      <c r="AL194" s="513">
        <f t="shared" si="20"/>
        <v>1</v>
      </c>
      <c r="AM194" s="513">
        <v>0</v>
      </c>
      <c r="AN194" s="513">
        <v>0</v>
      </c>
      <c r="AO194" s="513">
        <v>0</v>
      </c>
      <c r="AP194" s="513">
        <v>0</v>
      </c>
      <c r="AQ194" s="513">
        <v>0</v>
      </c>
      <c r="AR194" s="513">
        <v>0</v>
      </c>
      <c r="AS194" s="513">
        <v>0</v>
      </c>
      <c r="AT194" s="513">
        <v>0</v>
      </c>
      <c r="AU194" s="513">
        <v>0</v>
      </c>
      <c r="AV194" s="513">
        <v>0</v>
      </c>
      <c r="AW194" s="513">
        <v>0</v>
      </c>
      <c r="AX194" s="513">
        <v>0</v>
      </c>
      <c r="AY194" s="513">
        <v>75</v>
      </c>
      <c r="AZ194" s="513">
        <v>75</v>
      </c>
      <c r="BA194" s="513">
        <v>0</v>
      </c>
      <c r="BB194" s="513">
        <v>0</v>
      </c>
      <c r="BC194" s="513">
        <v>0</v>
      </c>
      <c r="BD194" s="513">
        <v>0</v>
      </c>
      <c r="BE194" s="513">
        <v>0</v>
      </c>
      <c r="BF194" s="513">
        <v>0</v>
      </c>
      <c r="BG194" s="513">
        <v>0</v>
      </c>
      <c r="BH194" s="513">
        <v>0</v>
      </c>
      <c r="BI194" s="513">
        <v>0</v>
      </c>
      <c r="BJ194" s="513">
        <v>0</v>
      </c>
      <c r="BK194" s="241">
        <f t="shared" si="21"/>
        <v>75</v>
      </c>
      <c r="BL194" s="22">
        <f t="shared" si="22"/>
        <v>75</v>
      </c>
      <c r="BM194" s="519">
        <f t="shared" si="23"/>
        <v>1.6519823788546256E-2</v>
      </c>
      <c r="BN194" s="520">
        <v>0</v>
      </c>
      <c r="BO194" s="520">
        <v>0</v>
      </c>
      <c r="BP194" s="520">
        <v>0</v>
      </c>
      <c r="BQ194" s="520">
        <v>0</v>
      </c>
      <c r="BR194" s="520">
        <v>0</v>
      </c>
      <c r="BS194" s="520">
        <v>0</v>
      </c>
      <c r="BT194" s="520">
        <v>0</v>
      </c>
      <c r="BU194" s="520">
        <v>0</v>
      </c>
      <c r="BV194" s="520">
        <v>0</v>
      </c>
      <c r="BW194" s="520">
        <v>0</v>
      </c>
      <c r="BX194" s="520">
        <v>0</v>
      </c>
      <c r="BY194" s="520">
        <v>0</v>
      </c>
      <c r="BZ194" s="520">
        <v>378432</v>
      </c>
      <c r="CA194" s="520">
        <v>378432</v>
      </c>
      <c r="CB194" s="520">
        <v>0</v>
      </c>
      <c r="CC194" s="520">
        <v>0</v>
      </c>
      <c r="CD194" s="520">
        <v>0</v>
      </c>
      <c r="CE194" s="520">
        <v>0</v>
      </c>
      <c r="CF194" s="520">
        <v>0</v>
      </c>
      <c r="CG194" s="520">
        <v>0</v>
      </c>
      <c r="CH194" s="520">
        <v>0</v>
      </c>
      <c r="CI194" s="520">
        <v>0</v>
      </c>
      <c r="CJ194" s="520">
        <v>0</v>
      </c>
      <c r="CK194" s="520">
        <v>0</v>
      </c>
      <c r="CL194" s="520">
        <f t="shared" si="24"/>
        <v>378432</v>
      </c>
      <c r="CM194" s="521">
        <f t="shared" si="25"/>
        <v>378432</v>
      </c>
      <c r="CN194" s="522">
        <v>7813920</v>
      </c>
      <c r="CO194" s="522">
        <v>7813920</v>
      </c>
      <c r="CP194" s="522">
        <v>15908160</v>
      </c>
      <c r="CQ194" s="243" t="s">
        <v>874</v>
      </c>
      <c r="CR194" s="103">
        <v>2.23</v>
      </c>
      <c r="CS194" s="523">
        <v>2.23</v>
      </c>
      <c r="CT194" s="104">
        <v>4.54</v>
      </c>
      <c r="CU194" s="524"/>
      <c r="CV194" s="524"/>
      <c r="CW194" s="524"/>
      <c r="CX194" s="525"/>
      <c r="CY194" s="526">
        <v>116.49560795191864</v>
      </c>
      <c r="CZ194" s="527">
        <v>114.39701937705166</v>
      </c>
      <c r="DA194" s="528">
        <v>1.3296347665279704</v>
      </c>
      <c r="DB194" s="529">
        <v>1.3079409880695001</v>
      </c>
      <c r="DC194" s="530" t="s">
        <v>2354</v>
      </c>
      <c r="DD194" s="225"/>
      <c r="DE194" s="524"/>
      <c r="DF194" s="524"/>
      <c r="DG194" s="531"/>
      <c r="DH194" s="532"/>
      <c r="DI194" s="64">
        <v>0</v>
      </c>
      <c r="DJ194" s="64">
        <v>0</v>
      </c>
      <c r="DK194" s="64">
        <v>53815</v>
      </c>
      <c r="DL194" s="534">
        <f t="shared" si="26"/>
        <v>17938.333333333332</v>
      </c>
    </row>
    <row r="195" spans="1:116" ht="43.5" customHeight="1" x14ac:dyDescent="0.25">
      <c r="A195" s="356" t="s">
        <v>7</v>
      </c>
      <c r="B195" s="65" t="s">
        <v>96</v>
      </c>
      <c r="C195" s="65" t="s">
        <v>175</v>
      </c>
      <c r="D195" s="64" t="s">
        <v>2379</v>
      </c>
      <c r="E195" s="64" t="s">
        <v>177</v>
      </c>
      <c r="F195" s="64" t="s">
        <v>1078</v>
      </c>
      <c r="G195" s="18" t="s">
        <v>1037</v>
      </c>
      <c r="H195" s="35" t="s">
        <v>860</v>
      </c>
      <c r="I195" s="28" t="s">
        <v>2322</v>
      </c>
      <c r="J195" s="498">
        <v>6.9555696330350978</v>
      </c>
      <c r="K195" s="498">
        <v>3.3403409021430002</v>
      </c>
      <c r="L195" s="499">
        <v>65.599999999999994</v>
      </c>
      <c r="M195" s="512">
        <v>0</v>
      </c>
      <c r="N195" s="513">
        <v>0</v>
      </c>
      <c r="O195" s="513">
        <v>0</v>
      </c>
      <c r="P195" s="513">
        <v>0</v>
      </c>
      <c r="Q195" s="513">
        <v>0</v>
      </c>
      <c r="R195" s="513">
        <v>0</v>
      </c>
      <c r="S195" s="513">
        <v>0</v>
      </c>
      <c r="T195" s="513">
        <v>0</v>
      </c>
      <c r="U195" s="513">
        <v>0</v>
      </c>
      <c r="V195" s="513">
        <v>0</v>
      </c>
      <c r="W195" s="513">
        <v>0</v>
      </c>
      <c r="X195" s="513">
        <v>0</v>
      </c>
      <c r="Y195" s="513">
        <v>0</v>
      </c>
      <c r="Z195" s="513">
        <v>0</v>
      </c>
      <c r="AA195" s="513">
        <v>0</v>
      </c>
      <c r="AB195" s="513">
        <v>0</v>
      </c>
      <c r="AC195" s="513">
        <v>2</v>
      </c>
      <c r="AD195" s="513">
        <v>2</v>
      </c>
      <c r="AE195" s="513">
        <v>0</v>
      </c>
      <c r="AF195" s="513">
        <v>0</v>
      </c>
      <c r="AG195" s="513">
        <v>0</v>
      </c>
      <c r="AH195" s="513">
        <f t="shared" si="18"/>
        <v>0</v>
      </c>
      <c r="AI195" s="513">
        <v>0</v>
      </c>
      <c r="AJ195" s="513">
        <v>0</v>
      </c>
      <c r="AK195" s="513">
        <f t="shared" si="19"/>
        <v>2</v>
      </c>
      <c r="AL195" s="513">
        <f t="shared" si="20"/>
        <v>2</v>
      </c>
      <c r="AM195" s="513">
        <v>0</v>
      </c>
      <c r="AN195" s="513">
        <v>0</v>
      </c>
      <c r="AO195" s="513">
        <v>0</v>
      </c>
      <c r="AP195" s="513">
        <v>0</v>
      </c>
      <c r="AQ195" s="513">
        <v>0</v>
      </c>
      <c r="AR195" s="513">
        <v>0</v>
      </c>
      <c r="AS195" s="513">
        <v>0</v>
      </c>
      <c r="AT195" s="513">
        <v>0</v>
      </c>
      <c r="AU195" s="513">
        <v>0</v>
      </c>
      <c r="AV195" s="513">
        <v>0</v>
      </c>
      <c r="AW195" s="513">
        <v>0</v>
      </c>
      <c r="AX195" s="513">
        <v>0</v>
      </c>
      <c r="AY195" s="513">
        <v>0</v>
      </c>
      <c r="AZ195" s="513">
        <v>0</v>
      </c>
      <c r="BA195" s="513">
        <v>0</v>
      </c>
      <c r="BB195" s="513">
        <v>0</v>
      </c>
      <c r="BC195" s="513">
        <v>10.73</v>
      </c>
      <c r="BD195" s="513">
        <v>10.73</v>
      </c>
      <c r="BE195" s="513">
        <v>0</v>
      </c>
      <c r="BF195" s="513">
        <v>0</v>
      </c>
      <c r="BG195" s="513">
        <v>0</v>
      </c>
      <c r="BH195" s="513">
        <v>0</v>
      </c>
      <c r="BI195" s="513">
        <v>0</v>
      </c>
      <c r="BJ195" s="513">
        <v>0</v>
      </c>
      <c r="BK195" s="241">
        <f t="shared" si="21"/>
        <v>10.73</v>
      </c>
      <c r="BL195" s="22">
        <f t="shared" si="22"/>
        <v>10.73</v>
      </c>
      <c r="BM195" s="519">
        <f t="shared" si="23"/>
        <v>2.30752688172043E-3</v>
      </c>
      <c r="BN195" s="520">
        <v>0</v>
      </c>
      <c r="BO195" s="520">
        <v>0</v>
      </c>
      <c r="BP195" s="520">
        <v>0</v>
      </c>
      <c r="BQ195" s="520">
        <v>0</v>
      </c>
      <c r="BR195" s="520">
        <v>0</v>
      </c>
      <c r="BS195" s="520">
        <v>0</v>
      </c>
      <c r="BT195" s="520">
        <v>0</v>
      </c>
      <c r="BU195" s="520">
        <v>0</v>
      </c>
      <c r="BV195" s="520">
        <v>0</v>
      </c>
      <c r="BW195" s="520">
        <v>0</v>
      </c>
      <c r="BX195" s="520">
        <v>0</v>
      </c>
      <c r="BY195" s="520">
        <v>0</v>
      </c>
      <c r="BZ195" s="520">
        <v>0</v>
      </c>
      <c r="CA195" s="520">
        <v>0</v>
      </c>
      <c r="CB195" s="520">
        <v>0</v>
      </c>
      <c r="CC195" s="520">
        <v>0</v>
      </c>
      <c r="CD195" s="520">
        <v>12595.3032</v>
      </c>
      <c r="CE195" s="520">
        <v>12595.3032</v>
      </c>
      <c r="CF195" s="520">
        <v>0</v>
      </c>
      <c r="CG195" s="520">
        <v>0</v>
      </c>
      <c r="CH195" s="520">
        <v>0</v>
      </c>
      <c r="CI195" s="520">
        <v>0</v>
      </c>
      <c r="CJ195" s="520">
        <v>0</v>
      </c>
      <c r="CK195" s="520">
        <v>0</v>
      </c>
      <c r="CL195" s="520">
        <f t="shared" si="24"/>
        <v>12595.3032</v>
      </c>
      <c r="CM195" s="521">
        <f t="shared" si="25"/>
        <v>12595.3032</v>
      </c>
      <c r="CN195" s="522">
        <v>7954080</v>
      </c>
      <c r="CO195" s="522">
        <v>7954080</v>
      </c>
      <c r="CP195" s="522">
        <v>16293600.000000002</v>
      </c>
      <c r="CQ195" s="243" t="s">
        <v>874</v>
      </c>
      <c r="CR195" s="103">
        <v>2.27</v>
      </c>
      <c r="CS195" s="523">
        <v>2.27</v>
      </c>
      <c r="CT195" s="104">
        <v>4.6500000000000004</v>
      </c>
      <c r="CU195" s="524"/>
      <c r="CV195" s="524"/>
      <c r="CW195" s="524"/>
      <c r="CX195" s="525"/>
      <c r="CY195" s="526">
        <v>65.831184121032592</v>
      </c>
      <c r="CZ195" s="527">
        <v>65.099954771596572</v>
      </c>
      <c r="DA195" s="528">
        <v>0.94193846865602415</v>
      </c>
      <c r="DB195" s="529">
        <v>0.93441881501582846</v>
      </c>
      <c r="DC195" s="530" t="s">
        <v>2354</v>
      </c>
      <c r="DD195" s="225"/>
      <c r="DE195" s="524"/>
      <c r="DF195" s="524"/>
      <c r="DG195" s="531"/>
      <c r="DH195" s="532"/>
      <c r="DI195" s="64">
        <v>0</v>
      </c>
      <c r="DJ195" s="64">
        <v>2641</v>
      </c>
      <c r="DK195" s="64">
        <v>6418</v>
      </c>
      <c r="DL195" s="534">
        <f t="shared" si="26"/>
        <v>3019.6666666666665</v>
      </c>
    </row>
    <row r="196" spans="1:116" ht="43.5" customHeight="1" x14ac:dyDescent="0.25">
      <c r="A196" s="356" t="s">
        <v>7</v>
      </c>
      <c r="B196" s="65" t="s">
        <v>96</v>
      </c>
      <c r="C196" s="65" t="s">
        <v>175</v>
      </c>
      <c r="D196" s="64" t="s">
        <v>2349</v>
      </c>
      <c r="E196" s="64" t="s">
        <v>177</v>
      </c>
      <c r="F196" s="64" t="s">
        <v>1080</v>
      </c>
      <c r="G196" s="18" t="s">
        <v>177</v>
      </c>
      <c r="H196" s="35" t="s">
        <v>889</v>
      </c>
      <c r="I196" s="28" t="s">
        <v>2322</v>
      </c>
      <c r="J196" s="498">
        <v>8.4375123039910207</v>
      </c>
      <c r="K196" s="498">
        <v>1.1943181793340001</v>
      </c>
      <c r="L196" s="499">
        <v>1</v>
      </c>
      <c r="M196" s="512">
        <v>0</v>
      </c>
      <c r="N196" s="513">
        <v>0</v>
      </c>
      <c r="O196" s="513">
        <v>0</v>
      </c>
      <c r="P196" s="513">
        <v>0</v>
      </c>
      <c r="Q196" s="513">
        <v>0</v>
      </c>
      <c r="R196" s="513">
        <v>0</v>
      </c>
      <c r="S196" s="513">
        <v>0</v>
      </c>
      <c r="T196" s="513">
        <v>0</v>
      </c>
      <c r="U196" s="513">
        <v>0</v>
      </c>
      <c r="V196" s="513">
        <v>0</v>
      </c>
      <c r="W196" s="513">
        <v>0</v>
      </c>
      <c r="X196" s="513">
        <v>0</v>
      </c>
      <c r="Y196" s="513">
        <v>1</v>
      </c>
      <c r="Z196" s="513">
        <v>1</v>
      </c>
      <c r="AA196" s="513">
        <v>0</v>
      </c>
      <c r="AB196" s="513">
        <v>0</v>
      </c>
      <c r="AC196" s="513">
        <v>0</v>
      </c>
      <c r="AD196" s="513">
        <v>0</v>
      </c>
      <c r="AE196" s="513">
        <v>0</v>
      </c>
      <c r="AF196" s="513">
        <v>0</v>
      </c>
      <c r="AG196" s="513">
        <v>0</v>
      </c>
      <c r="AH196" s="513">
        <f t="shared" si="18"/>
        <v>0</v>
      </c>
      <c r="AI196" s="513">
        <v>0</v>
      </c>
      <c r="AJ196" s="513">
        <v>0</v>
      </c>
      <c r="AK196" s="513">
        <f t="shared" si="19"/>
        <v>1</v>
      </c>
      <c r="AL196" s="513">
        <f t="shared" si="20"/>
        <v>1</v>
      </c>
      <c r="AM196" s="513">
        <v>0</v>
      </c>
      <c r="AN196" s="513">
        <v>0</v>
      </c>
      <c r="AO196" s="513">
        <v>0</v>
      </c>
      <c r="AP196" s="513">
        <v>0</v>
      </c>
      <c r="AQ196" s="513">
        <v>0</v>
      </c>
      <c r="AR196" s="513">
        <v>0</v>
      </c>
      <c r="AS196" s="513">
        <v>0</v>
      </c>
      <c r="AT196" s="513">
        <v>0</v>
      </c>
      <c r="AU196" s="513">
        <v>0</v>
      </c>
      <c r="AV196" s="513">
        <v>0</v>
      </c>
      <c r="AW196" s="513">
        <v>0</v>
      </c>
      <c r="AX196" s="513">
        <v>0</v>
      </c>
      <c r="AY196" s="513">
        <v>7500</v>
      </c>
      <c r="AZ196" s="513">
        <v>7500</v>
      </c>
      <c r="BA196" s="513">
        <v>0</v>
      </c>
      <c r="BB196" s="513">
        <v>0</v>
      </c>
      <c r="BC196" s="513">
        <v>0</v>
      </c>
      <c r="BD196" s="513">
        <v>0</v>
      </c>
      <c r="BE196" s="513">
        <v>0</v>
      </c>
      <c r="BF196" s="513">
        <v>0</v>
      </c>
      <c r="BG196" s="513">
        <v>0</v>
      </c>
      <c r="BH196" s="513">
        <v>0</v>
      </c>
      <c r="BI196" s="513">
        <v>0</v>
      </c>
      <c r="BJ196" s="513">
        <v>0</v>
      </c>
      <c r="BK196" s="241">
        <f t="shared" si="21"/>
        <v>7500</v>
      </c>
      <c r="BL196" s="22">
        <f t="shared" si="22"/>
        <v>7500</v>
      </c>
      <c r="BM196" s="519">
        <f t="shared" si="23"/>
        <v>1.6304347826086958</v>
      </c>
      <c r="BN196" s="520">
        <v>0</v>
      </c>
      <c r="BO196" s="520">
        <v>0</v>
      </c>
      <c r="BP196" s="520">
        <v>0</v>
      </c>
      <c r="BQ196" s="520">
        <v>0</v>
      </c>
      <c r="BR196" s="520">
        <v>0</v>
      </c>
      <c r="BS196" s="520">
        <v>0</v>
      </c>
      <c r="BT196" s="520">
        <v>0</v>
      </c>
      <c r="BU196" s="520">
        <v>0</v>
      </c>
      <c r="BV196" s="520">
        <v>0</v>
      </c>
      <c r="BW196" s="520">
        <v>0</v>
      </c>
      <c r="BX196" s="520">
        <v>0</v>
      </c>
      <c r="BY196" s="520">
        <v>0</v>
      </c>
      <c r="BZ196" s="520">
        <v>37843200</v>
      </c>
      <c r="CA196" s="520">
        <v>37843200</v>
      </c>
      <c r="CB196" s="520">
        <v>0</v>
      </c>
      <c r="CC196" s="520">
        <v>0</v>
      </c>
      <c r="CD196" s="520">
        <v>0</v>
      </c>
      <c r="CE196" s="520">
        <v>0</v>
      </c>
      <c r="CF196" s="520">
        <v>0</v>
      </c>
      <c r="CG196" s="520">
        <v>0</v>
      </c>
      <c r="CH196" s="520">
        <v>0</v>
      </c>
      <c r="CI196" s="520">
        <v>0</v>
      </c>
      <c r="CJ196" s="520">
        <v>0</v>
      </c>
      <c r="CK196" s="520">
        <v>0</v>
      </c>
      <c r="CL196" s="520">
        <f t="shared" si="24"/>
        <v>37843200</v>
      </c>
      <c r="CM196" s="521">
        <f t="shared" si="25"/>
        <v>37843200</v>
      </c>
      <c r="CN196" s="522">
        <v>18220800</v>
      </c>
      <c r="CO196" s="522">
        <v>15768000</v>
      </c>
      <c r="CP196" s="522">
        <v>16118400</v>
      </c>
      <c r="CQ196" s="243" t="s">
        <v>874</v>
      </c>
      <c r="CR196" s="103">
        <v>5.2</v>
      </c>
      <c r="CS196" s="523">
        <v>4.5</v>
      </c>
      <c r="CT196" s="104">
        <v>4.5999999999999996</v>
      </c>
      <c r="CU196" s="524"/>
      <c r="CV196" s="524"/>
      <c r="CW196" s="524"/>
      <c r="CX196" s="525"/>
      <c r="CY196" s="526">
        <v>0</v>
      </c>
      <c r="CZ196" s="527">
        <v>0</v>
      </c>
      <c r="DA196" s="528">
        <v>0</v>
      </c>
      <c r="DB196" s="529">
        <v>0</v>
      </c>
      <c r="DC196" s="530" t="s">
        <v>2297</v>
      </c>
      <c r="DD196" s="225"/>
      <c r="DE196" s="524"/>
      <c r="DF196" s="524"/>
      <c r="DG196" s="531"/>
      <c r="DH196" s="532"/>
      <c r="DI196" s="64" t="s">
        <v>56</v>
      </c>
      <c r="DJ196" s="64" t="s">
        <v>56</v>
      </c>
      <c r="DK196" s="64">
        <v>0</v>
      </c>
      <c r="DL196" s="534">
        <f t="shared" si="26"/>
        <v>0</v>
      </c>
    </row>
    <row r="197" spans="1:116" ht="43.5" customHeight="1" x14ac:dyDescent="0.25">
      <c r="A197" s="356" t="s">
        <v>7</v>
      </c>
      <c r="B197" s="65" t="s">
        <v>96</v>
      </c>
      <c r="C197" s="65" t="s">
        <v>175</v>
      </c>
      <c r="D197" s="64" t="s">
        <v>2387</v>
      </c>
      <c r="E197" s="64" t="s">
        <v>177</v>
      </c>
      <c r="F197" s="64" t="s">
        <v>1081</v>
      </c>
      <c r="G197" s="18" t="s">
        <v>177</v>
      </c>
      <c r="H197" s="35" t="s">
        <v>889</v>
      </c>
      <c r="I197" s="28" t="s">
        <v>2322</v>
      </c>
      <c r="J197" s="498">
        <v>4.8043625300345507</v>
      </c>
      <c r="K197" s="498">
        <v>3.4339015080089998</v>
      </c>
      <c r="L197" s="499">
        <v>52.6</v>
      </c>
      <c r="M197" s="512">
        <v>0</v>
      </c>
      <c r="N197" s="513">
        <v>0</v>
      </c>
      <c r="O197" s="513">
        <v>0</v>
      </c>
      <c r="P197" s="513">
        <v>0</v>
      </c>
      <c r="Q197" s="513">
        <v>0</v>
      </c>
      <c r="R197" s="513">
        <v>0</v>
      </c>
      <c r="S197" s="513">
        <v>0</v>
      </c>
      <c r="T197" s="513">
        <v>0</v>
      </c>
      <c r="U197" s="513">
        <v>0</v>
      </c>
      <c r="V197" s="513">
        <v>0</v>
      </c>
      <c r="W197" s="513">
        <v>0</v>
      </c>
      <c r="X197" s="513">
        <v>0</v>
      </c>
      <c r="Y197" s="513">
        <v>0</v>
      </c>
      <c r="Z197" s="513">
        <v>0</v>
      </c>
      <c r="AA197" s="513">
        <v>0</v>
      </c>
      <c r="AB197" s="513">
        <v>0</v>
      </c>
      <c r="AC197" s="513">
        <v>1</v>
      </c>
      <c r="AD197" s="513">
        <v>1</v>
      </c>
      <c r="AE197" s="513">
        <v>0</v>
      </c>
      <c r="AF197" s="513">
        <v>0</v>
      </c>
      <c r="AG197" s="513">
        <v>0</v>
      </c>
      <c r="AH197" s="513">
        <f t="shared" si="18"/>
        <v>0</v>
      </c>
      <c r="AI197" s="513">
        <v>0</v>
      </c>
      <c r="AJ197" s="513">
        <v>0</v>
      </c>
      <c r="AK197" s="513">
        <f t="shared" si="19"/>
        <v>1</v>
      </c>
      <c r="AL197" s="513">
        <f t="shared" si="20"/>
        <v>1</v>
      </c>
      <c r="AM197" s="513">
        <v>0</v>
      </c>
      <c r="AN197" s="513">
        <v>0</v>
      </c>
      <c r="AO197" s="513">
        <v>0</v>
      </c>
      <c r="AP197" s="513">
        <v>0</v>
      </c>
      <c r="AQ197" s="513">
        <v>0</v>
      </c>
      <c r="AR197" s="513">
        <v>0</v>
      </c>
      <c r="AS197" s="513">
        <v>0</v>
      </c>
      <c r="AT197" s="513">
        <v>0</v>
      </c>
      <c r="AU197" s="513">
        <v>0</v>
      </c>
      <c r="AV197" s="513">
        <v>0</v>
      </c>
      <c r="AW197" s="513">
        <v>0</v>
      </c>
      <c r="AX197" s="513">
        <v>0</v>
      </c>
      <c r="AY197" s="513">
        <v>0</v>
      </c>
      <c r="AZ197" s="513">
        <v>0</v>
      </c>
      <c r="BA197" s="513">
        <v>0</v>
      </c>
      <c r="BB197" s="513">
        <v>0</v>
      </c>
      <c r="BC197" s="513">
        <v>75.599999999999994</v>
      </c>
      <c r="BD197" s="513">
        <v>75.599999999999994</v>
      </c>
      <c r="BE197" s="513">
        <v>0</v>
      </c>
      <c r="BF197" s="513">
        <v>0</v>
      </c>
      <c r="BG197" s="513">
        <v>0</v>
      </c>
      <c r="BH197" s="513">
        <v>0</v>
      </c>
      <c r="BI197" s="513">
        <v>0</v>
      </c>
      <c r="BJ197" s="513">
        <v>0</v>
      </c>
      <c r="BK197" s="241">
        <f t="shared" si="21"/>
        <v>75.599999999999994</v>
      </c>
      <c r="BL197" s="22">
        <f t="shared" si="22"/>
        <v>75.599999999999994</v>
      </c>
      <c r="BM197" s="519">
        <f t="shared" si="23"/>
        <v>3.3157894736842108E-2</v>
      </c>
      <c r="BN197" s="520">
        <v>0</v>
      </c>
      <c r="BO197" s="520">
        <v>0</v>
      </c>
      <c r="BP197" s="520">
        <v>0</v>
      </c>
      <c r="BQ197" s="520">
        <v>0</v>
      </c>
      <c r="BR197" s="520">
        <v>0</v>
      </c>
      <c r="BS197" s="520">
        <v>0</v>
      </c>
      <c r="BT197" s="520">
        <v>0</v>
      </c>
      <c r="BU197" s="520">
        <v>0</v>
      </c>
      <c r="BV197" s="520">
        <v>0</v>
      </c>
      <c r="BW197" s="520">
        <v>0</v>
      </c>
      <c r="BX197" s="520">
        <v>0</v>
      </c>
      <c r="BY197" s="520">
        <v>0</v>
      </c>
      <c r="BZ197" s="520">
        <v>0</v>
      </c>
      <c r="CA197" s="520">
        <v>0</v>
      </c>
      <c r="CB197" s="520">
        <v>0</v>
      </c>
      <c r="CC197" s="520">
        <v>0</v>
      </c>
      <c r="CD197" s="520">
        <v>88742.304000000004</v>
      </c>
      <c r="CE197" s="520">
        <v>88742.304000000004</v>
      </c>
      <c r="CF197" s="520">
        <v>0</v>
      </c>
      <c r="CG197" s="520">
        <v>0</v>
      </c>
      <c r="CH197" s="520">
        <v>0</v>
      </c>
      <c r="CI197" s="520">
        <v>0</v>
      </c>
      <c r="CJ197" s="520">
        <v>0</v>
      </c>
      <c r="CK197" s="520">
        <v>0</v>
      </c>
      <c r="CL197" s="520">
        <f t="shared" si="24"/>
        <v>88742.304000000004</v>
      </c>
      <c r="CM197" s="521">
        <f t="shared" si="25"/>
        <v>88742.304000000004</v>
      </c>
      <c r="CN197" s="522">
        <v>8724960.0000000019</v>
      </c>
      <c r="CO197" s="522">
        <v>8724960.0000000019</v>
      </c>
      <c r="CP197" s="522">
        <v>7989119.9999999991</v>
      </c>
      <c r="CQ197" s="243" t="s">
        <v>874</v>
      </c>
      <c r="CR197" s="103">
        <v>2.4900000000000002</v>
      </c>
      <c r="CS197" s="523">
        <v>2.4900000000000002</v>
      </c>
      <c r="CT197" s="104">
        <v>2.2799999999999998</v>
      </c>
      <c r="CU197" s="524"/>
      <c r="CV197" s="524"/>
      <c r="CW197" s="524"/>
      <c r="CX197" s="525"/>
      <c r="CY197" s="526">
        <v>124.09776693738883</v>
      </c>
      <c r="CZ197" s="527">
        <v>80.062325766626913</v>
      </c>
      <c r="DA197" s="528">
        <v>0.96959263716183164</v>
      </c>
      <c r="DB197" s="529">
        <v>0.67871365989645671</v>
      </c>
      <c r="DC197" s="530" t="s">
        <v>2389</v>
      </c>
      <c r="DD197" s="225"/>
      <c r="DE197" s="524"/>
      <c r="DF197" s="524"/>
      <c r="DG197" s="531"/>
      <c r="DH197" s="532"/>
      <c r="DI197" s="64">
        <v>0</v>
      </c>
      <c r="DJ197" s="64">
        <v>0</v>
      </c>
      <c r="DK197" s="64">
        <v>7233</v>
      </c>
      <c r="DL197" s="534">
        <f t="shared" si="26"/>
        <v>2411</v>
      </c>
    </row>
    <row r="198" spans="1:116" ht="43.5" customHeight="1" x14ac:dyDescent="0.25">
      <c r="A198" s="356" t="s">
        <v>7</v>
      </c>
      <c r="B198" s="65" t="s">
        <v>96</v>
      </c>
      <c r="C198" s="65" t="s">
        <v>175</v>
      </c>
      <c r="D198" s="64" t="s">
        <v>2383</v>
      </c>
      <c r="E198" s="64" t="s">
        <v>177</v>
      </c>
      <c r="F198" s="64" t="s">
        <v>1082</v>
      </c>
      <c r="G198" s="18" t="s">
        <v>177</v>
      </c>
      <c r="H198" s="35" t="s">
        <v>860</v>
      </c>
      <c r="I198" s="28" t="s">
        <v>2322</v>
      </c>
      <c r="J198" s="498">
        <v>9.5609204577802025</v>
      </c>
      <c r="K198" s="498">
        <v>3.7617424164180004</v>
      </c>
      <c r="L198" s="499">
        <v>101.7</v>
      </c>
      <c r="M198" s="512">
        <v>0</v>
      </c>
      <c r="N198" s="513">
        <v>0</v>
      </c>
      <c r="O198" s="513">
        <v>0</v>
      </c>
      <c r="P198" s="513">
        <v>0</v>
      </c>
      <c r="Q198" s="513">
        <v>0</v>
      </c>
      <c r="R198" s="513">
        <v>0</v>
      </c>
      <c r="S198" s="513">
        <v>0</v>
      </c>
      <c r="T198" s="513">
        <v>0</v>
      </c>
      <c r="U198" s="513">
        <v>0</v>
      </c>
      <c r="V198" s="513">
        <v>0</v>
      </c>
      <c r="W198" s="513">
        <v>0</v>
      </c>
      <c r="X198" s="513">
        <v>0</v>
      </c>
      <c r="Y198" s="513">
        <v>0</v>
      </c>
      <c r="Z198" s="513">
        <v>0</v>
      </c>
      <c r="AA198" s="513">
        <v>0</v>
      </c>
      <c r="AB198" s="513">
        <v>0</v>
      </c>
      <c r="AC198" s="513">
        <v>0</v>
      </c>
      <c r="AD198" s="513">
        <v>0</v>
      </c>
      <c r="AE198" s="513">
        <v>0</v>
      </c>
      <c r="AF198" s="513">
        <v>0</v>
      </c>
      <c r="AG198" s="513">
        <v>0</v>
      </c>
      <c r="AH198" s="513">
        <f t="shared" si="18"/>
        <v>0</v>
      </c>
      <c r="AI198" s="513">
        <v>0</v>
      </c>
      <c r="AJ198" s="513">
        <v>0</v>
      </c>
      <c r="AK198" s="513">
        <f t="shared" si="19"/>
        <v>0</v>
      </c>
      <c r="AL198" s="513">
        <f t="shared" si="20"/>
        <v>0</v>
      </c>
      <c r="AM198" s="513">
        <v>0</v>
      </c>
      <c r="AN198" s="513">
        <v>0</v>
      </c>
      <c r="AO198" s="513">
        <v>0</v>
      </c>
      <c r="AP198" s="513">
        <v>0</v>
      </c>
      <c r="AQ198" s="513">
        <v>0</v>
      </c>
      <c r="AR198" s="513">
        <v>0</v>
      </c>
      <c r="AS198" s="513">
        <v>0</v>
      </c>
      <c r="AT198" s="513">
        <v>0</v>
      </c>
      <c r="AU198" s="513">
        <v>0</v>
      </c>
      <c r="AV198" s="513">
        <v>0</v>
      </c>
      <c r="AW198" s="513">
        <v>0</v>
      </c>
      <c r="AX198" s="513">
        <v>0</v>
      </c>
      <c r="AY198" s="513">
        <v>0</v>
      </c>
      <c r="AZ198" s="513">
        <v>0</v>
      </c>
      <c r="BA198" s="513">
        <v>0</v>
      </c>
      <c r="BB198" s="513">
        <v>0</v>
      </c>
      <c r="BC198" s="513">
        <v>0</v>
      </c>
      <c r="BD198" s="513">
        <v>0</v>
      </c>
      <c r="BE198" s="513">
        <v>0</v>
      </c>
      <c r="BF198" s="513">
        <v>0</v>
      </c>
      <c r="BG198" s="513">
        <v>0</v>
      </c>
      <c r="BH198" s="513">
        <v>0</v>
      </c>
      <c r="BI198" s="513">
        <v>0</v>
      </c>
      <c r="BJ198" s="513">
        <v>0</v>
      </c>
      <c r="BK198" s="241">
        <f t="shared" si="21"/>
        <v>0</v>
      </c>
      <c r="BL198" s="22">
        <f t="shared" si="22"/>
        <v>0</v>
      </c>
      <c r="BM198" s="519">
        <f t="shared" si="23"/>
        <v>0</v>
      </c>
      <c r="BN198" s="520">
        <v>0</v>
      </c>
      <c r="BO198" s="520">
        <v>0</v>
      </c>
      <c r="BP198" s="520">
        <v>0</v>
      </c>
      <c r="BQ198" s="520">
        <v>0</v>
      </c>
      <c r="BR198" s="520">
        <v>0</v>
      </c>
      <c r="BS198" s="520">
        <v>0</v>
      </c>
      <c r="BT198" s="520">
        <v>0</v>
      </c>
      <c r="BU198" s="520">
        <v>0</v>
      </c>
      <c r="BV198" s="520">
        <v>0</v>
      </c>
      <c r="BW198" s="520">
        <v>0</v>
      </c>
      <c r="BX198" s="520">
        <v>0</v>
      </c>
      <c r="BY198" s="520">
        <v>0</v>
      </c>
      <c r="BZ198" s="520">
        <v>0</v>
      </c>
      <c r="CA198" s="520">
        <v>0</v>
      </c>
      <c r="CB198" s="520">
        <v>0</v>
      </c>
      <c r="CC198" s="520">
        <v>0</v>
      </c>
      <c r="CD198" s="520">
        <v>0</v>
      </c>
      <c r="CE198" s="520">
        <v>0</v>
      </c>
      <c r="CF198" s="520">
        <v>0</v>
      </c>
      <c r="CG198" s="520">
        <v>0</v>
      </c>
      <c r="CH198" s="520">
        <v>0</v>
      </c>
      <c r="CI198" s="520">
        <v>0</v>
      </c>
      <c r="CJ198" s="520">
        <v>0</v>
      </c>
      <c r="CK198" s="520">
        <v>0</v>
      </c>
      <c r="CL198" s="520">
        <f t="shared" si="24"/>
        <v>0</v>
      </c>
      <c r="CM198" s="521">
        <f t="shared" si="25"/>
        <v>0</v>
      </c>
      <c r="CN198" s="522">
        <v>21619680</v>
      </c>
      <c r="CO198" s="522">
        <v>21619680</v>
      </c>
      <c r="CP198" s="522">
        <v>18676320</v>
      </c>
      <c r="CQ198" s="243" t="s">
        <v>874</v>
      </c>
      <c r="CR198" s="103">
        <v>6.17</v>
      </c>
      <c r="CS198" s="523">
        <v>6.17</v>
      </c>
      <c r="CT198" s="104">
        <v>5.33</v>
      </c>
      <c r="CU198" s="524"/>
      <c r="CV198" s="524"/>
      <c r="CW198" s="524"/>
      <c r="CX198" s="525"/>
      <c r="CY198" s="526">
        <v>3.1548613259098794</v>
      </c>
      <c r="CZ198" s="527">
        <v>3.1217561213897533</v>
      </c>
      <c r="DA198" s="528">
        <v>1.9404062274461245E-2</v>
      </c>
      <c r="DB198" s="529">
        <v>1.9234291994870867E-2</v>
      </c>
      <c r="DC198" s="530" t="s">
        <v>2392</v>
      </c>
      <c r="DD198" s="225"/>
      <c r="DE198" s="524"/>
      <c r="DF198" s="524"/>
      <c r="DG198" s="531"/>
      <c r="DH198" s="532"/>
      <c r="DI198" s="64">
        <v>0</v>
      </c>
      <c r="DJ198" s="64">
        <v>0</v>
      </c>
      <c r="DK198" s="64">
        <v>0</v>
      </c>
      <c r="DL198" s="534">
        <f t="shared" si="26"/>
        <v>0</v>
      </c>
    </row>
    <row r="199" spans="1:116" ht="43.5" customHeight="1" x14ac:dyDescent="0.25">
      <c r="A199" s="356" t="s">
        <v>7</v>
      </c>
      <c r="B199" s="65" t="s">
        <v>96</v>
      </c>
      <c r="C199" s="65" t="s">
        <v>175</v>
      </c>
      <c r="D199" s="64" t="s">
        <v>2383</v>
      </c>
      <c r="E199" s="64" t="s">
        <v>177</v>
      </c>
      <c r="F199" s="64" t="s">
        <v>1083</v>
      </c>
      <c r="G199" s="18" t="s">
        <v>177</v>
      </c>
      <c r="H199" s="35" t="s">
        <v>860</v>
      </c>
      <c r="I199" s="28" t="s">
        <v>2322</v>
      </c>
      <c r="J199" s="498">
        <v>4.7565579277456509</v>
      </c>
      <c r="K199" s="498">
        <v>3.7986742345229998</v>
      </c>
      <c r="L199" s="499">
        <v>27.4</v>
      </c>
      <c r="M199" s="512">
        <v>0</v>
      </c>
      <c r="N199" s="513">
        <v>0</v>
      </c>
      <c r="O199" s="513">
        <v>0</v>
      </c>
      <c r="P199" s="513">
        <v>0</v>
      </c>
      <c r="Q199" s="513">
        <v>0</v>
      </c>
      <c r="R199" s="513">
        <v>0</v>
      </c>
      <c r="S199" s="513">
        <v>0</v>
      </c>
      <c r="T199" s="513">
        <v>0</v>
      </c>
      <c r="U199" s="513">
        <v>0</v>
      </c>
      <c r="V199" s="513">
        <v>0</v>
      </c>
      <c r="W199" s="513">
        <v>0</v>
      </c>
      <c r="X199" s="513">
        <v>0</v>
      </c>
      <c r="Y199" s="513">
        <v>0</v>
      </c>
      <c r="Z199" s="513">
        <v>0</v>
      </c>
      <c r="AA199" s="513">
        <v>0</v>
      </c>
      <c r="AB199" s="513">
        <v>0</v>
      </c>
      <c r="AC199" s="513">
        <v>0</v>
      </c>
      <c r="AD199" s="513">
        <v>0</v>
      </c>
      <c r="AE199" s="513">
        <v>0</v>
      </c>
      <c r="AF199" s="513">
        <v>0</v>
      </c>
      <c r="AG199" s="513">
        <v>0</v>
      </c>
      <c r="AH199" s="513">
        <f t="shared" si="18"/>
        <v>0</v>
      </c>
      <c r="AI199" s="513">
        <v>0</v>
      </c>
      <c r="AJ199" s="513">
        <v>0</v>
      </c>
      <c r="AK199" s="513">
        <f t="shared" si="19"/>
        <v>0</v>
      </c>
      <c r="AL199" s="513">
        <f t="shared" si="20"/>
        <v>0</v>
      </c>
      <c r="AM199" s="513">
        <v>0</v>
      </c>
      <c r="AN199" s="513">
        <v>0</v>
      </c>
      <c r="AO199" s="513">
        <v>0</v>
      </c>
      <c r="AP199" s="513">
        <v>0</v>
      </c>
      <c r="AQ199" s="513">
        <v>0</v>
      </c>
      <c r="AR199" s="513">
        <v>0</v>
      </c>
      <c r="AS199" s="513">
        <v>0</v>
      </c>
      <c r="AT199" s="513">
        <v>0</v>
      </c>
      <c r="AU199" s="513">
        <v>0</v>
      </c>
      <c r="AV199" s="513">
        <v>0</v>
      </c>
      <c r="AW199" s="513">
        <v>0</v>
      </c>
      <c r="AX199" s="513">
        <v>0</v>
      </c>
      <c r="AY199" s="513">
        <v>0</v>
      </c>
      <c r="AZ199" s="513">
        <v>0</v>
      </c>
      <c r="BA199" s="513">
        <v>0</v>
      </c>
      <c r="BB199" s="513">
        <v>0</v>
      </c>
      <c r="BC199" s="513">
        <v>0</v>
      </c>
      <c r="BD199" s="513">
        <v>0</v>
      </c>
      <c r="BE199" s="513">
        <v>0</v>
      </c>
      <c r="BF199" s="513">
        <v>0</v>
      </c>
      <c r="BG199" s="513">
        <v>0</v>
      </c>
      <c r="BH199" s="513">
        <v>0</v>
      </c>
      <c r="BI199" s="513">
        <v>0</v>
      </c>
      <c r="BJ199" s="513">
        <v>0</v>
      </c>
      <c r="BK199" s="241">
        <f t="shared" si="21"/>
        <v>0</v>
      </c>
      <c r="BL199" s="22">
        <f t="shared" si="22"/>
        <v>0</v>
      </c>
      <c r="BM199" s="519">
        <f t="shared" si="23"/>
        <v>0</v>
      </c>
      <c r="BN199" s="520">
        <v>0</v>
      </c>
      <c r="BO199" s="520">
        <v>0</v>
      </c>
      <c r="BP199" s="520">
        <v>0</v>
      </c>
      <c r="BQ199" s="520">
        <v>0</v>
      </c>
      <c r="BR199" s="520">
        <v>0</v>
      </c>
      <c r="BS199" s="520">
        <v>0</v>
      </c>
      <c r="BT199" s="520">
        <v>0</v>
      </c>
      <c r="BU199" s="520">
        <v>0</v>
      </c>
      <c r="BV199" s="520">
        <v>0</v>
      </c>
      <c r="BW199" s="520">
        <v>0</v>
      </c>
      <c r="BX199" s="520">
        <v>0</v>
      </c>
      <c r="BY199" s="520">
        <v>0</v>
      </c>
      <c r="BZ199" s="520">
        <v>0</v>
      </c>
      <c r="CA199" s="520">
        <v>0</v>
      </c>
      <c r="CB199" s="520">
        <v>0</v>
      </c>
      <c r="CC199" s="520">
        <v>0</v>
      </c>
      <c r="CD199" s="520">
        <v>0</v>
      </c>
      <c r="CE199" s="520">
        <v>0</v>
      </c>
      <c r="CF199" s="520">
        <v>0</v>
      </c>
      <c r="CG199" s="520">
        <v>0</v>
      </c>
      <c r="CH199" s="520">
        <v>0</v>
      </c>
      <c r="CI199" s="520">
        <v>0</v>
      </c>
      <c r="CJ199" s="520">
        <v>0</v>
      </c>
      <c r="CK199" s="520">
        <v>0</v>
      </c>
      <c r="CL199" s="520">
        <f t="shared" si="24"/>
        <v>0</v>
      </c>
      <c r="CM199" s="521">
        <f t="shared" si="25"/>
        <v>0</v>
      </c>
      <c r="CN199" s="522">
        <v>5396160.0000000009</v>
      </c>
      <c r="CO199" s="522">
        <v>5396160.0000000009</v>
      </c>
      <c r="CP199" s="522">
        <v>7218240.0000000009</v>
      </c>
      <c r="CQ199" s="243" t="s">
        <v>874</v>
      </c>
      <c r="CR199" s="103">
        <v>1.54</v>
      </c>
      <c r="CS199" s="523">
        <v>1.54</v>
      </c>
      <c r="CT199" s="104">
        <v>2.06</v>
      </c>
      <c r="CU199" s="524"/>
      <c r="CV199" s="524"/>
      <c r="CW199" s="524"/>
      <c r="CX199" s="525"/>
      <c r="CY199" s="526">
        <v>0</v>
      </c>
      <c r="CZ199" s="527">
        <v>0</v>
      </c>
      <c r="DA199" s="528">
        <v>0</v>
      </c>
      <c r="DB199" s="529">
        <v>0</v>
      </c>
      <c r="DC199" s="530" t="s">
        <v>2297</v>
      </c>
      <c r="DD199" s="225"/>
      <c r="DE199" s="524"/>
      <c r="DF199" s="524"/>
      <c r="DG199" s="531"/>
      <c r="DH199" s="532"/>
      <c r="DI199" s="64">
        <v>0</v>
      </c>
      <c r="DJ199" s="64">
        <v>0</v>
      </c>
      <c r="DK199" s="64">
        <v>0</v>
      </c>
      <c r="DL199" s="534">
        <f t="shared" si="26"/>
        <v>0</v>
      </c>
    </row>
    <row r="200" spans="1:116" ht="43.5" customHeight="1" x14ac:dyDescent="0.25">
      <c r="A200" s="356" t="s">
        <v>7</v>
      </c>
      <c r="B200" s="65" t="s">
        <v>96</v>
      </c>
      <c r="C200" s="65" t="s">
        <v>175</v>
      </c>
      <c r="D200" s="64" t="s">
        <v>2387</v>
      </c>
      <c r="E200" s="64" t="s">
        <v>177</v>
      </c>
      <c r="F200" s="64" t="s">
        <v>1084</v>
      </c>
      <c r="G200" s="18" t="s">
        <v>177</v>
      </c>
      <c r="H200" s="35" t="s">
        <v>889</v>
      </c>
      <c r="I200" s="28" t="s">
        <v>2322</v>
      </c>
      <c r="J200" s="498">
        <v>6.0711844906904293</v>
      </c>
      <c r="K200" s="498">
        <v>2.3681818132560002</v>
      </c>
      <c r="L200" s="499">
        <v>31.8</v>
      </c>
      <c r="M200" s="512">
        <v>0</v>
      </c>
      <c r="N200" s="513">
        <v>0</v>
      </c>
      <c r="O200" s="513">
        <v>0</v>
      </c>
      <c r="P200" s="513">
        <v>0</v>
      </c>
      <c r="Q200" s="513">
        <v>0</v>
      </c>
      <c r="R200" s="513">
        <v>0</v>
      </c>
      <c r="S200" s="513">
        <v>0</v>
      </c>
      <c r="T200" s="513">
        <v>0</v>
      </c>
      <c r="U200" s="513">
        <v>0</v>
      </c>
      <c r="V200" s="513">
        <v>0</v>
      </c>
      <c r="W200" s="513">
        <v>0</v>
      </c>
      <c r="X200" s="513">
        <v>0</v>
      </c>
      <c r="Y200" s="513">
        <v>0</v>
      </c>
      <c r="Z200" s="513">
        <v>0</v>
      </c>
      <c r="AA200" s="513">
        <v>0</v>
      </c>
      <c r="AB200" s="513">
        <v>0</v>
      </c>
      <c r="AC200" s="513">
        <v>0</v>
      </c>
      <c r="AD200" s="513">
        <v>0</v>
      </c>
      <c r="AE200" s="513">
        <v>0</v>
      </c>
      <c r="AF200" s="513">
        <v>0</v>
      </c>
      <c r="AG200" s="513">
        <v>0</v>
      </c>
      <c r="AH200" s="513">
        <f t="shared" si="18"/>
        <v>0</v>
      </c>
      <c r="AI200" s="513">
        <v>0</v>
      </c>
      <c r="AJ200" s="513">
        <v>0</v>
      </c>
      <c r="AK200" s="513">
        <f t="shared" si="19"/>
        <v>0</v>
      </c>
      <c r="AL200" s="513">
        <f t="shared" si="20"/>
        <v>0</v>
      </c>
      <c r="AM200" s="513">
        <v>0</v>
      </c>
      <c r="AN200" s="513">
        <v>0</v>
      </c>
      <c r="AO200" s="513">
        <v>0</v>
      </c>
      <c r="AP200" s="513">
        <v>0</v>
      </c>
      <c r="AQ200" s="513">
        <v>0</v>
      </c>
      <c r="AR200" s="513">
        <v>0</v>
      </c>
      <c r="AS200" s="513">
        <v>0</v>
      </c>
      <c r="AT200" s="513">
        <v>0</v>
      </c>
      <c r="AU200" s="513">
        <v>0</v>
      </c>
      <c r="AV200" s="513">
        <v>0</v>
      </c>
      <c r="AW200" s="513">
        <v>0</v>
      </c>
      <c r="AX200" s="513">
        <v>0</v>
      </c>
      <c r="AY200" s="513">
        <v>0</v>
      </c>
      <c r="AZ200" s="513">
        <v>0</v>
      </c>
      <c r="BA200" s="513">
        <v>0</v>
      </c>
      <c r="BB200" s="513">
        <v>0</v>
      </c>
      <c r="BC200" s="513">
        <v>0</v>
      </c>
      <c r="BD200" s="513">
        <v>0</v>
      </c>
      <c r="BE200" s="513">
        <v>0</v>
      </c>
      <c r="BF200" s="513">
        <v>0</v>
      </c>
      <c r="BG200" s="513">
        <v>0</v>
      </c>
      <c r="BH200" s="513">
        <v>0</v>
      </c>
      <c r="BI200" s="513">
        <v>0</v>
      </c>
      <c r="BJ200" s="513">
        <v>0</v>
      </c>
      <c r="BK200" s="241">
        <f t="shared" si="21"/>
        <v>0</v>
      </c>
      <c r="BL200" s="22">
        <f t="shared" si="22"/>
        <v>0</v>
      </c>
      <c r="BM200" s="519">
        <f t="shared" si="23"/>
        <v>0</v>
      </c>
      <c r="BN200" s="520">
        <v>0</v>
      </c>
      <c r="BO200" s="520">
        <v>0</v>
      </c>
      <c r="BP200" s="520">
        <v>0</v>
      </c>
      <c r="BQ200" s="520">
        <v>0</v>
      </c>
      <c r="BR200" s="520">
        <v>0</v>
      </c>
      <c r="BS200" s="520">
        <v>0</v>
      </c>
      <c r="BT200" s="520">
        <v>0</v>
      </c>
      <c r="BU200" s="520">
        <v>0</v>
      </c>
      <c r="BV200" s="520">
        <v>0</v>
      </c>
      <c r="BW200" s="520">
        <v>0</v>
      </c>
      <c r="BX200" s="520">
        <v>0</v>
      </c>
      <c r="BY200" s="520">
        <v>0</v>
      </c>
      <c r="BZ200" s="520">
        <v>0</v>
      </c>
      <c r="CA200" s="520">
        <v>0</v>
      </c>
      <c r="CB200" s="520">
        <v>0</v>
      </c>
      <c r="CC200" s="520">
        <v>0</v>
      </c>
      <c r="CD200" s="520">
        <v>0</v>
      </c>
      <c r="CE200" s="520">
        <v>0</v>
      </c>
      <c r="CF200" s="520">
        <v>0</v>
      </c>
      <c r="CG200" s="520">
        <v>0</v>
      </c>
      <c r="CH200" s="520">
        <v>0</v>
      </c>
      <c r="CI200" s="520">
        <v>0</v>
      </c>
      <c r="CJ200" s="520">
        <v>0</v>
      </c>
      <c r="CK200" s="520">
        <v>0</v>
      </c>
      <c r="CL200" s="520">
        <f t="shared" si="24"/>
        <v>0</v>
      </c>
      <c r="CM200" s="521">
        <f t="shared" si="25"/>
        <v>0</v>
      </c>
      <c r="CN200" s="522">
        <v>19026720</v>
      </c>
      <c r="CO200" s="522">
        <v>19026720</v>
      </c>
      <c r="CP200" s="522">
        <v>12193920.000000002</v>
      </c>
      <c r="CQ200" s="243" t="s">
        <v>874</v>
      </c>
      <c r="CR200" s="103">
        <v>5.43</v>
      </c>
      <c r="CS200" s="523">
        <v>5.43</v>
      </c>
      <c r="CT200" s="104">
        <v>3.48</v>
      </c>
      <c r="CU200" s="524"/>
      <c r="CV200" s="524"/>
      <c r="CW200" s="524"/>
      <c r="CX200" s="525"/>
      <c r="CY200" s="526">
        <v>57.034467713787116</v>
      </c>
      <c r="CZ200" s="527">
        <v>57.803763440860202</v>
      </c>
      <c r="DA200" s="528">
        <v>0.63699825479930228</v>
      </c>
      <c r="DB200" s="529">
        <v>0.64516129032258063</v>
      </c>
      <c r="DC200" s="530" t="s">
        <v>2293</v>
      </c>
      <c r="DD200" s="225"/>
      <c r="DE200" s="524"/>
      <c r="DF200" s="524"/>
      <c r="DG200" s="531"/>
      <c r="DH200" s="532"/>
      <c r="DI200" s="64">
        <v>0</v>
      </c>
      <c r="DJ200" s="64">
        <v>0</v>
      </c>
      <c r="DK200" s="64">
        <v>2733</v>
      </c>
      <c r="DL200" s="534">
        <f t="shared" si="26"/>
        <v>911</v>
      </c>
    </row>
    <row r="201" spans="1:116" ht="43.5" customHeight="1" x14ac:dyDescent="0.25">
      <c r="A201" s="356" t="s">
        <v>7</v>
      </c>
      <c r="B201" s="65" t="s">
        <v>96</v>
      </c>
      <c r="C201" s="65" t="s">
        <v>175</v>
      </c>
      <c r="D201" s="64" t="s">
        <v>2346</v>
      </c>
      <c r="E201" s="64" t="s">
        <v>177</v>
      </c>
      <c r="F201" s="64" t="s">
        <v>1086</v>
      </c>
      <c r="G201" s="18" t="s">
        <v>177</v>
      </c>
      <c r="H201" s="35" t="s">
        <v>860</v>
      </c>
      <c r="I201" s="28" t="s">
        <v>2322</v>
      </c>
      <c r="J201" s="498">
        <v>8.6999999999999993</v>
      </c>
      <c r="K201" s="498">
        <v>2.5850378734109998</v>
      </c>
      <c r="L201" s="499">
        <v>52.1</v>
      </c>
      <c r="M201" s="512">
        <v>0</v>
      </c>
      <c r="N201" s="513">
        <v>0</v>
      </c>
      <c r="O201" s="513">
        <v>0</v>
      </c>
      <c r="P201" s="513">
        <v>0</v>
      </c>
      <c r="Q201" s="513">
        <v>0</v>
      </c>
      <c r="R201" s="513">
        <v>0</v>
      </c>
      <c r="S201" s="513">
        <v>0</v>
      </c>
      <c r="T201" s="513">
        <v>0</v>
      </c>
      <c r="U201" s="513">
        <v>0</v>
      </c>
      <c r="V201" s="513">
        <v>0</v>
      </c>
      <c r="W201" s="513">
        <v>0</v>
      </c>
      <c r="X201" s="513">
        <v>0</v>
      </c>
      <c r="Y201" s="513">
        <v>0</v>
      </c>
      <c r="Z201" s="513">
        <v>0</v>
      </c>
      <c r="AA201" s="513">
        <v>0</v>
      </c>
      <c r="AB201" s="513">
        <v>0</v>
      </c>
      <c r="AC201" s="513">
        <v>0</v>
      </c>
      <c r="AD201" s="513">
        <v>0</v>
      </c>
      <c r="AE201" s="513">
        <v>0</v>
      </c>
      <c r="AF201" s="513">
        <v>0</v>
      </c>
      <c r="AG201" s="513">
        <v>0</v>
      </c>
      <c r="AH201" s="513">
        <f t="shared" si="18"/>
        <v>0</v>
      </c>
      <c r="AI201" s="513">
        <v>0</v>
      </c>
      <c r="AJ201" s="513">
        <v>0</v>
      </c>
      <c r="AK201" s="513">
        <f t="shared" si="19"/>
        <v>0</v>
      </c>
      <c r="AL201" s="513">
        <f t="shared" si="20"/>
        <v>0</v>
      </c>
      <c r="AM201" s="513">
        <v>0</v>
      </c>
      <c r="AN201" s="513">
        <v>0</v>
      </c>
      <c r="AO201" s="513">
        <v>0</v>
      </c>
      <c r="AP201" s="513">
        <v>0</v>
      </c>
      <c r="AQ201" s="513">
        <v>0</v>
      </c>
      <c r="AR201" s="513">
        <v>0</v>
      </c>
      <c r="AS201" s="513">
        <v>0</v>
      </c>
      <c r="AT201" s="513">
        <v>0</v>
      </c>
      <c r="AU201" s="513">
        <v>0</v>
      </c>
      <c r="AV201" s="513">
        <v>0</v>
      </c>
      <c r="AW201" s="513">
        <v>0</v>
      </c>
      <c r="AX201" s="513">
        <v>0</v>
      </c>
      <c r="AY201" s="513">
        <v>0</v>
      </c>
      <c r="AZ201" s="513">
        <v>0</v>
      </c>
      <c r="BA201" s="513">
        <v>0</v>
      </c>
      <c r="BB201" s="513">
        <v>0</v>
      </c>
      <c r="BC201" s="513">
        <v>0</v>
      </c>
      <c r="BD201" s="513">
        <v>0</v>
      </c>
      <c r="BE201" s="513">
        <v>0</v>
      </c>
      <c r="BF201" s="513">
        <v>0</v>
      </c>
      <c r="BG201" s="513">
        <v>0</v>
      </c>
      <c r="BH201" s="513">
        <v>0</v>
      </c>
      <c r="BI201" s="513">
        <v>0</v>
      </c>
      <c r="BJ201" s="513">
        <v>0</v>
      </c>
      <c r="BK201" s="241">
        <f t="shared" si="21"/>
        <v>0</v>
      </c>
      <c r="BL201" s="22">
        <f t="shared" si="22"/>
        <v>0</v>
      </c>
      <c r="BM201" s="519">
        <f t="shared" si="23"/>
        <v>0</v>
      </c>
      <c r="BN201" s="520">
        <v>0</v>
      </c>
      <c r="BO201" s="520">
        <v>0</v>
      </c>
      <c r="BP201" s="520">
        <v>0</v>
      </c>
      <c r="BQ201" s="520">
        <v>0</v>
      </c>
      <c r="BR201" s="520">
        <v>0</v>
      </c>
      <c r="BS201" s="520">
        <v>0</v>
      </c>
      <c r="BT201" s="520">
        <v>0</v>
      </c>
      <c r="BU201" s="520">
        <v>0</v>
      </c>
      <c r="BV201" s="520">
        <v>0</v>
      </c>
      <c r="BW201" s="520">
        <v>0</v>
      </c>
      <c r="BX201" s="520">
        <v>0</v>
      </c>
      <c r="BY201" s="520">
        <v>0</v>
      </c>
      <c r="BZ201" s="520">
        <v>0</v>
      </c>
      <c r="CA201" s="520">
        <v>0</v>
      </c>
      <c r="CB201" s="520">
        <v>0</v>
      </c>
      <c r="CC201" s="520">
        <v>0</v>
      </c>
      <c r="CD201" s="520">
        <v>0</v>
      </c>
      <c r="CE201" s="520">
        <v>0</v>
      </c>
      <c r="CF201" s="520">
        <v>0</v>
      </c>
      <c r="CG201" s="520">
        <v>0</v>
      </c>
      <c r="CH201" s="520">
        <v>0</v>
      </c>
      <c r="CI201" s="520">
        <v>0</v>
      </c>
      <c r="CJ201" s="520">
        <v>0</v>
      </c>
      <c r="CK201" s="520">
        <v>0</v>
      </c>
      <c r="CL201" s="520">
        <f t="shared" si="24"/>
        <v>0</v>
      </c>
      <c r="CM201" s="521">
        <f t="shared" si="25"/>
        <v>0</v>
      </c>
      <c r="CN201" s="522">
        <v>20428320.000000004</v>
      </c>
      <c r="CO201" s="522">
        <v>20428320.000000004</v>
      </c>
      <c r="CP201" s="522">
        <v>19622399.999999996</v>
      </c>
      <c r="CQ201" s="243" t="s">
        <v>874</v>
      </c>
      <c r="CR201" s="103">
        <v>5.83</v>
      </c>
      <c r="CS201" s="523">
        <v>5.83</v>
      </c>
      <c r="CT201" s="104">
        <v>5.6</v>
      </c>
      <c r="CU201" s="524"/>
      <c r="CV201" s="524"/>
      <c r="CW201" s="524"/>
      <c r="CX201" s="525"/>
      <c r="CY201" s="526">
        <v>23.219200000000015</v>
      </c>
      <c r="CZ201" s="527">
        <v>23.712418300653599</v>
      </c>
      <c r="DA201" s="528">
        <v>6.4000000000000038E-3</v>
      </c>
      <c r="DB201" s="529">
        <v>6.5359477124183009E-3</v>
      </c>
      <c r="DC201" s="530" t="s">
        <v>2293</v>
      </c>
      <c r="DD201" s="225"/>
      <c r="DE201" s="524"/>
      <c r="DF201" s="524"/>
      <c r="DG201" s="531"/>
      <c r="DH201" s="532"/>
      <c r="DI201" s="64">
        <v>0</v>
      </c>
      <c r="DJ201" s="64">
        <v>0</v>
      </c>
      <c r="DK201" s="64">
        <v>0</v>
      </c>
      <c r="DL201" s="534">
        <f t="shared" si="26"/>
        <v>0</v>
      </c>
    </row>
    <row r="202" spans="1:116" ht="43.5" customHeight="1" x14ac:dyDescent="0.25">
      <c r="A202" s="356" t="s">
        <v>7</v>
      </c>
      <c r="B202" s="65" t="s">
        <v>96</v>
      </c>
      <c r="C202" s="65" t="s">
        <v>175</v>
      </c>
      <c r="D202" s="64" t="s">
        <v>2346</v>
      </c>
      <c r="E202" s="64" t="s">
        <v>177</v>
      </c>
      <c r="F202" s="64" t="s">
        <v>1087</v>
      </c>
      <c r="G202" s="18" t="s">
        <v>177</v>
      </c>
      <c r="H202" s="35" t="s">
        <v>889</v>
      </c>
      <c r="I202" s="28" t="s">
        <v>2322</v>
      </c>
      <c r="J202" s="498">
        <v>6.9</v>
      </c>
      <c r="K202" s="498">
        <v>1.6433712087029999</v>
      </c>
      <c r="L202" s="499">
        <v>1</v>
      </c>
      <c r="M202" s="512">
        <v>0</v>
      </c>
      <c r="N202" s="513">
        <v>0</v>
      </c>
      <c r="O202" s="513">
        <v>0</v>
      </c>
      <c r="P202" s="513">
        <v>0</v>
      </c>
      <c r="Q202" s="513">
        <v>0</v>
      </c>
      <c r="R202" s="513">
        <v>0</v>
      </c>
      <c r="S202" s="513">
        <v>0</v>
      </c>
      <c r="T202" s="513">
        <v>0</v>
      </c>
      <c r="U202" s="513">
        <v>0</v>
      </c>
      <c r="V202" s="513">
        <v>0</v>
      </c>
      <c r="W202" s="513">
        <v>0</v>
      </c>
      <c r="X202" s="513">
        <v>0</v>
      </c>
      <c r="Y202" s="513">
        <v>0</v>
      </c>
      <c r="Z202" s="513">
        <v>0</v>
      </c>
      <c r="AA202" s="513">
        <v>0</v>
      </c>
      <c r="AB202" s="513">
        <v>0</v>
      </c>
      <c r="AC202" s="513">
        <v>0</v>
      </c>
      <c r="AD202" s="513">
        <v>0</v>
      </c>
      <c r="AE202" s="513">
        <v>0</v>
      </c>
      <c r="AF202" s="513">
        <v>0</v>
      </c>
      <c r="AG202" s="513">
        <v>0</v>
      </c>
      <c r="AH202" s="513">
        <f t="shared" si="18"/>
        <v>0</v>
      </c>
      <c r="AI202" s="513">
        <v>0</v>
      </c>
      <c r="AJ202" s="513">
        <v>0</v>
      </c>
      <c r="AK202" s="513">
        <f t="shared" si="19"/>
        <v>0</v>
      </c>
      <c r="AL202" s="513">
        <f t="shared" si="20"/>
        <v>0</v>
      </c>
      <c r="AM202" s="513">
        <v>0</v>
      </c>
      <c r="AN202" s="513">
        <v>0</v>
      </c>
      <c r="AO202" s="513">
        <v>0</v>
      </c>
      <c r="AP202" s="513">
        <v>0</v>
      </c>
      <c r="AQ202" s="513">
        <v>0</v>
      </c>
      <c r="AR202" s="513">
        <v>0</v>
      </c>
      <c r="AS202" s="513">
        <v>0</v>
      </c>
      <c r="AT202" s="513">
        <v>0</v>
      </c>
      <c r="AU202" s="513">
        <v>0</v>
      </c>
      <c r="AV202" s="513">
        <v>0</v>
      </c>
      <c r="AW202" s="513">
        <v>0</v>
      </c>
      <c r="AX202" s="513">
        <v>0</v>
      </c>
      <c r="AY202" s="513">
        <v>0</v>
      </c>
      <c r="AZ202" s="513">
        <v>0</v>
      </c>
      <c r="BA202" s="513">
        <v>0</v>
      </c>
      <c r="BB202" s="513">
        <v>0</v>
      </c>
      <c r="BC202" s="513">
        <v>0</v>
      </c>
      <c r="BD202" s="513">
        <v>0</v>
      </c>
      <c r="BE202" s="513">
        <v>0</v>
      </c>
      <c r="BF202" s="513">
        <v>0</v>
      </c>
      <c r="BG202" s="513">
        <v>0</v>
      </c>
      <c r="BH202" s="513">
        <v>0</v>
      </c>
      <c r="BI202" s="513">
        <v>0</v>
      </c>
      <c r="BJ202" s="513">
        <v>0</v>
      </c>
      <c r="BK202" s="241">
        <f t="shared" si="21"/>
        <v>0</v>
      </c>
      <c r="BL202" s="22">
        <f t="shared" si="22"/>
        <v>0</v>
      </c>
      <c r="BM202" s="519">
        <f t="shared" si="23"/>
        <v>0</v>
      </c>
      <c r="BN202" s="520">
        <v>0</v>
      </c>
      <c r="BO202" s="520">
        <v>0</v>
      </c>
      <c r="BP202" s="520">
        <v>0</v>
      </c>
      <c r="BQ202" s="520">
        <v>0</v>
      </c>
      <c r="BR202" s="520">
        <v>0</v>
      </c>
      <c r="BS202" s="520">
        <v>0</v>
      </c>
      <c r="BT202" s="520">
        <v>0</v>
      </c>
      <c r="BU202" s="520">
        <v>0</v>
      </c>
      <c r="BV202" s="520">
        <v>0</v>
      </c>
      <c r="BW202" s="520">
        <v>0</v>
      </c>
      <c r="BX202" s="520">
        <v>0</v>
      </c>
      <c r="BY202" s="520">
        <v>0</v>
      </c>
      <c r="BZ202" s="520">
        <v>0</v>
      </c>
      <c r="CA202" s="520">
        <v>0</v>
      </c>
      <c r="CB202" s="520">
        <v>0</v>
      </c>
      <c r="CC202" s="520">
        <v>0</v>
      </c>
      <c r="CD202" s="520">
        <v>0</v>
      </c>
      <c r="CE202" s="520">
        <v>0</v>
      </c>
      <c r="CF202" s="520">
        <v>0</v>
      </c>
      <c r="CG202" s="520">
        <v>0</v>
      </c>
      <c r="CH202" s="520">
        <v>0</v>
      </c>
      <c r="CI202" s="520">
        <v>0</v>
      </c>
      <c r="CJ202" s="520">
        <v>0</v>
      </c>
      <c r="CK202" s="520">
        <v>0</v>
      </c>
      <c r="CL202" s="520">
        <f t="shared" si="24"/>
        <v>0</v>
      </c>
      <c r="CM202" s="521">
        <f t="shared" si="25"/>
        <v>0</v>
      </c>
      <c r="CN202" s="522">
        <v>12158880.000000002</v>
      </c>
      <c r="CO202" s="522">
        <v>12158880.000000002</v>
      </c>
      <c r="CP202" s="522">
        <v>11563200</v>
      </c>
      <c r="CQ202" s="243" t="s">
        <v>874</v>
      </c>
      <c r="CR202" s="103">
        <v>3.47</v>
      </c>
      <c r="CS202" s="523">
        <v>3.47</v>
      </c>
      <c r="CT202" s="104">
        <v>3.3</v>
      </c>
      <c r="CU202" s="524"/>
      <c r="CV202" s="524"/>
      <c r="CW202" s="524"/>
      <c r="CX202" s="525"/>
      <c r="CY202" s="526">
        <v>0</v>
      </c>
      <c r="CZ202" s="527">
        <v>0</v>
      </c>
      <c r="DA202" s="528">
        <v>0</v>
      </c>
      <c r="DB202" s="529">
        <v>0</v>
      </c>
      <c r="DC202" s="530" t="s">
        <v>2297</v>
      </c>
      <c r="DD202" s="225"/>
      <c r="DE202" s="524"/>
      <c r="DF202" s="524"/>
      <c r="DG202" s="531"/>
      <c r="DH202" s="532"/>
      <c r="DI202" s="64">
        <v>0</v>
      </c>
      <c r="DJ202" s="64">
        <v>0</v>
      </c>
      <c r="DK202" s="64">
        <v>0</v>
      </c>
      <c r="DL202" s="534">
        <f t="shared" si="26"/>
        <v>0</v>
      </c>
    </row>
    <row r="203" spans="1:116" ht="43.5" customHeight="1" x14ac:dyDescent="0.25">
      <c r="A203" s="356" t="s">
        <v>7</v>
      </c>
      <c r="B203" s="65" t="s">
        <v>96</v>
      </c>
      <c r="C203" s="65" t="s">
        <v>175</v>
      </c>
      <c r="D203" s="64" t="s">
        <v>2346</v>
      </c>
      <c r="E203" s="64" t="s">
        <v>177</v>
      </c>
      <c r="F203" s="64" t="s">
        <v>1088</v>
      </c>
      <c r="G203" s="18" t="s">
        <v>177</v>
      </c>
      <c r="H203" s="35" t="s">
        <v>889</v>
      </c>
      <c r="I203" s="28" t="s">
        <v>2322</v>
      </c>
      <c r="J203" s="498">
        <v>6.8</v>
      </c>
      <c r="K203" s="498">
        <v>2.3604166617570002</v>
      </c>
      <c r="L203" s="499">
        <v>2.2999999999999998</v>
      </c>
      <c r="M203" s="512">
        <v>0</v>
      </c>
      <c r="N203" s="513">
        <v>0</v>
      </c>
      <c r="O203" s="513">
        <v>0</v>
      </c>
      <c r="P203" s="513">
        <v>0</v>
      </c>
      <c r="Q203" s="513">
        <v>0</v>
      </c>
      <c r="R203" s="513">
        <v>0</v>
      </c>
      <c r="S203" s="513">
        <v>0</v>
      </c>
      <c r="T203" s="513">
        <v>0</v>
      </c>
      <c r="U203" s="513">
        <v>0</v>
      </c>
      <c r="V203" s="513">
        <v>0</v>
      </c>
      <c r="W203" s="513">
        <v>0</v>
      </c>
      <c r="X203" s="513">
        <v>0</v>
      </c>
      <c r="Y203" s="513">
        <v>0</v>
      </c>
      <c r="Z203" s="513">
        <v>0</v>
      </c>
      <c r="AA203" s="513">
        <v>0</v>
      </c>
      <c r="AB203" s="513">
        <v>0</v>
      </c>
      <c r="AC203" s="513">
        <v>0</v>
      </c>
      <c r="AD203" s="513">
        <v>0</v>
      </c>
      <c r="AE203" s="513">
        <v>0</v>
      </c>
      <c r="AF203" s="513">
        <v>0</v>
      </c>
      <c r="AG203" s="513">
        <v>0</v>
      </c>
      <c r="AH203" s="513">
        <f t="shared" ref="AH203:AH266" si="27">AG203</f>
        <v>0</v>
      </c>
      <c r="AI203" s="513">
        <v>0</v>
      </c>
      <c r="AJ203" s="513">
        <v>0</v>
      </c>
      <c r="AK203" s="513">
        <f t="shared" ref="AK203:AK266" si="28">SUM(M203,O203,Q203,S203,U203,W203,Y203,AA203,AC203,AE203,AG203,AI203)</f>
        <v>0</v>
      </c>
      <c r="AL203" s="513">
        <f t="shared" ref="AL203:AL266" si="29">SUM(N203,P203,R203,T203,V203,X203,Z203,AB203,AD203,AF203,AH203,AJ203,)</f>
        <v>0</v>
      </c>
      <c r="AM203" s="513">
        <v>0</v>
      </c>
      <c r="AN203" s="513">
        <v>0</v>
      </c>
      <c r="AO203" s="513">
        <v>0</v>
      </c>
      <c r="AP203" s="513">
        <v>0</v>
      </c>
      <c r="AQ203" s="513">
        <v>0</v>
      </c>
      <c r="AR203" s="513">
        <v>0</v>
      </c>
      <c r="AS203" s="513">
        <v>0</v>
      </c>
      <c r="AT203" s="513">
        <v>0</v>
      </c>
      <c r="AU203" s="513">
        <v>0</v>
      </c>
      <c r="AV203" s="513">
        <v>0</v>
      </c>
      <c r="AW203" s="513">
        <v>0</v>
      </c>
      <c r="AX203" s="513">
        <v>0</v>
      </c>
      <c r="AY203" s="513">
        <v>0</v>
      </c>
      <c r="AZ203" s="513">
        <v>0</v>
      </c>
      <c r="BA203" s="513">
        <v>0</v>
      </c>
      <c r="BB203" s="513">
        <v>0</v>
      </c>
      <c r="BC203" s="513">
        <v>0</v>
      </c>
      <c r="BD203" s="513">
        <v>0</v>
      </c>
      <c r="BE203" s="513">
        <v>0</v>
      </c>
      <c r="BF203" s="513">
        <v>0</v>
      </c>
      <c r="BG203" s="513">
        <v>0</v>
      </c>
      <c r="BH203" s="513">
        <v>0</v>
      </c>
      <c r="BI203" s="513">
        <v>0</v>
      </c>
      <c r="BJ203" s="513">
        <v>0</v>
      </c>
      <c r="BK203" s="241">
        <f t="shared" ref="BK203:BK266" si="30">SUM(AM203,AO203,AQ203,AS203,AU203,AW203,AY203,BA203,BC203,BE203,BG203,BI203,)</f>
        <v>0</v>
      </c>
      <c r="BL203" s="22">
        <f t="shared" ref="BL203:BL266" si="31">SUM(AN203,AP203,AR203,AT203,AV203,AX203,AZ203,BB203,BD203,BF203,BH203,BJ203)</f>
        <v>0</v>
      </c>
      <c r="BM203" s="519">
        <f t="shared" ref="BM203:BM266" si="32">IF(CT203=0,0,BK203/1000/CT203)</f>
        <v>0</v>
      </c>
      <c r="BN203" s="520">
        <v>0</v>
      </c>
      <c r="BO203" s="520">
        <v>0</v>
      </c>
      <c r="BP203" s="520">
        <v>0</v>
      </c>
      <c r="BQ203" s="520">
        <v>0</v>
      </c>
      <c r="BR203" s="520">
        <v>0</v>
      </c>
      <c r="BS203" s="520">
        <v>0</v>
      </c>
      <c r="BT203" s="520">
        <v>0</v>
      </c>
      <c r="BU203" s="520">
        <v>0</v>
      </c>
      <c r="BV203" s="520">
        <v>0</v>
      </c>
      <c r="BW203" s="520">
        <v>0</v>
      </c>
      <c r="BX203" s="520">
        <v>0</v>
      </c>
      <c r="BY203" s="520">
        <v>0</v>
      </c>
      <c r="BZ203" s="520">
        <v>0</v>
      </c>
      <c r="CA203" s="520">
        <v>0</v>
      </c>
      <c r="CB203" s="520">
        <v>0</v>
      </c>
      <c r="CC203" s="520">
        <v>0</v>
      </c>
      <c r="CD203" s="520">
        <v>0</v>
      </c>
      <c r="CE203" s="520">
        <v>0</v>
      </c>
      <c r="CF203" s="520">
        <v>0</v>
      </c>
      <c r="CG203" s="520">
        <v>0</v>
      </c>
      <c r="CH203" s="520">
        <v>0</v>
      </c>
      <c r="CI203" s="520">
        <v>0</v>
      </c>
      <c r="CJ203" s="520">
        <v>0</v>
      </c>
      <c r="CK203" s="520">
        <v>0</v>
      </c>
      <c r="CL203" s="520">
        <f t="shared" ref="CL203:CL266" si="33">SUM(BN203,BP203,BR203,BT203,BV203,BX203,BZ203,CB203,CD203,CF203,CH203,CJ203)</f>
        <v>0</v>
      </c>
      <c r="CM203" s="521">
        <f t="shared" ref="CM203:CM266" si="34">SUM(BO203,BQ203,BS203,BU203,BW203,BY203,CA203,CC203,CE203,CG203,CI203,CK203)</f>
        <v>0</v>
      </c>
      <c r="CN203" s="522">
        <v>0</v>
      </c>
      <c r="CO203" s="522">
        <v>0</v>
      </c>
      <c r="CP203" s="522">
        <v>14366400</v>
      </c>
      <c r="CQ203" s="243" t="s">
        <v>874</v>
      </c>
      <c r="CR203" s="103">
        <v>0</v>
      </c>
      <c r="CS203" s="523">
        <v>0</v>
      </c>
      <c r="CT203" s="104">
        <v>4.0999999999999996</v>
      </c>
      <c r="CU203" s="524"/>
      <c r="CV203" s="524"/>
      <c r="CW203" s="524"/>
      <c r="CX203" s="525"/>
      <c r="CY203" s="526">
        <v>71.000000000000099</v>
      </c>
      <c r="CZ203" s="527">
        <v>24</v>
      </c>
      <c r="DA203" s="528">
        <v>1.5333333333333354</v>
      </c>
      <c r="DB203" s="529">
        <v>0.55555555555555569</v>
      </c>
      <c r="DC203" s="530" t="s">
        <v>2293</v>
      </c>
      <c r="DD203" s="225"/>
      <c r="DE203" s="524"/>
      <c r="DF203" s="524"/>
      <c r="DG203" s="531"/>
      <c r="DH203" s="532"/>
      <c r="DI203" s="64" t="s">
        <v>56</v>
      </c>
      <c r="DJ203" s="64">
        <v>66</v>
      </c>
      <c r="DK203" s="64">
        <v>250</v>
      </c>
      <c r="DL203" s="534">
        <f t="shared" ref="DL203:DL266" si="35">AVERAGE(DI203,DJ203,DK203)</f>
        <v>158</v>
      </c>
    </row>
    <row r="204" spans="1:116" ht="43.5" customHeight="1" x14ac:dyDescent="0.25">
      <c r="A204" s="356" t="s">
        <v>7</v>
      </c>
      <c r="B204" s="65" t="s">
        <v>96</v>
      </c>
      <c r="C204" s="65" t="s">
        <v>175</v>
      </c>
      <c r="D204" s="64" t="s">
        <v>2291</v>
      </c>
      <c r="E204" s="64" t="s">
        <v>177</v>
      </c>
      <c r="F204" s="64" t="s">
        <v>1090</v>
      </c>
      <c r="G204" s="18" t="s">
        <v>177</v>
      </c>
      <c r="H204" s="35" t="s">
        <v>889</v>
      </c>
      <c r="I204" s="28" t="s">
        <v>2322</v>
      </c>
      <c r="J204" s="498">
        <v>9.1999999999999993</v>
      </c>
      <c r="K204" s="498">
        <v>2.778219691191</v>
      </c>
      <c r="L204" s="499">
        <v>39.6</v>
      </c>
      <c r="M204" s="512">
        <v>0</v>
      </c>
      <c r="N204" s="513">
        <v>0</v>
      </c>
      <c r="O204" s="513">
        <v>0</v>
      </c>
      <c r="P204" s="513">
        <v>0</v>
      </c>
      <c r="Q204" s="513">
        <v>0</v>
      </c>
      <c r="R204" s="513">
        <v>0</v>
      </c>
      <c r="S204" s="513">
        <v>0</v>
      </c>
      <c r="T204" s="513">
        <v>0</v>
      </c>
      <c r="U204" s="513">
        <v>0</v>
      </c>
      <c r="V204" s="513">
        <v>0</v>
      </c>
      <c r="W204" s="513">
        <v>0</v>
      </c>
      <c r="X204" s="513">
        <v>0</v>
      </c>
      <c r="Y204" s="513">
        <v>1</v>
      </c>
      <c r="Z204" s="513">
        <v>1</v>
      </c>
      <c r="AA204" s="513">
        <v>0</v>
      </c>
      <c r="AB204" s="513">
        <v>0</v>
      </c>
      <c r="AC204" s="513">
        <v>0</v>
      </c>
      <c r="AD204" s="513">
        <v>0</v>
      </c>
      <c r="AE204" s="513">
        <v>0</v>
      </c>
      <c r="AF204" s="513">
        <v>0</v>
      </c>
      <c r="AG204" s="513">
        <v>0</v>
      </c>
      <c r="AH204" s="513">
        <f t="shared" si="27"/>
        <v>0</v>
      </c>
      <c r="AI204" s="513">
        <v>0</v>
      </c>
      <c r="AJ204" s="513">
        <v>0</v>
      </c>
      <c r="AK204" s="513">
        <f t="shared" si="28"/>
        <v>1</v>
      </c>
      <c r="AL204" s="513">
        <f t="shared" si="29"/>
        <v>1</v>
      </c>
      <c r="AM204" s="513">
        <v>0</v>
      </c>
      <c r="AN204" s="513">
        <v>0</v>
      </c>
      <c r="AO204" s="513">
        <v>0</v>
      </c>
      <c r="AP204" s="513">
        <v>0</v>
      </c>
      <c r="AQ204" s="513">
        <v>0</v>
      </c>
      <c r="AR204" s="513">
        <v>0</v>
      </c>
      <c r="AS204" s="513">
        <v>0</v>
      </c>
      <c r="AT204" s="513">
        <v>0</v>
      </c>
      <c r="AU204" s="513">
        <v>0</v>
      </c>
      <c r="AV204" s="513">
        <v>0</v>
      </c>
      <c r="AW204" s="513">
        <v>0</v>
      </c>
      <c r="AX204" s="513">
        <v>0</v>
      </c>
      <c r="AY204" s="513">
        <v>150</v>
      </c>
      <c r="AZ204" s="513">
        <v>150</v>
      </c>
      <c r="BA204" s="513">
        <v>0</v>
      </c>
      <c r="BB204" s="513">
        <v>0</v>
      </c>
      <c r="BC204" s="513">
        <v>0</v>
      </c>
      <c r="BD204" s="513">
        <v>0</v>
      </c>
      <c r="BE204" s="513">
        <v>0</v>
      </c>
      <c r="BF204" s="513">
        <v>0</v>
      </c>
      <c r="BG204" s="513">
        <v>0</v>
      </c>
      <c r="BH204" s="513">
        <v>0</v>
      </c>
      <c r="BI204" s="513">
        <v>0</v>
      </c>
      <c r="BJ204" s="513">
        <v>0</v>
      </c>
      <c r="BK204" s="241">
        <f t="shared" si="30"/>
        <v>150</v>
      </c>
      <c r="BL204" s="22">
        <f t="shared" si="31"/>
        <v>150</v>
      </c>
      <c r="BM204" s="519">
        <f t="shared" si="32"/>
        <v>3.5714285714285712E-2</v>
      </c>
      <c r="BN204" s="520">
        <v>0</v>
      </c>
      <c r="BO204" s="520">
        <v>0</v>
      </c>
      <c r="BP204" s="520">
        <v>0</v>
      </c>
      <c r="BQ204" s="520">
        <v>0</v>
      </c>
      <c r="BR204" s="520">
        <v>0</v>
      </c>
      <c r="BS204" s="520">
        <v>0</v>
      </c>
      <c r="BT204" s="520">
        <v>0</v>
      </c>
      <c r="BU204" s="520">
        <v>0</v>
      </c>
      <c r="BV204" s="520">
        <v>0</v>
      </c>
      <c r="BW204" s="520">
        <v>0</v>
      </c>
      <c r="BX204" s="520">
        <v>0</v>
      </c>
      <c r="BY204" s="520">
        <v>0</v>
      </c>
      <c r="BZ204" s="520">
        <v>756864</v>
      </c>
      <c r="CA204" s="520">
        <v>756864</v>
      </c>
      <c r="CB204" s="520">
        <v>0</v>
      </c>
      <c r="CC204" s="520">
        <v>0</v>
      </c>
      <c r="CD204" s="520">
        <v>0</v>
      </c>
      <c r="CE204" s="520">
        <v>0</v>
      </c>
      <c r="CF204" s="520">
        <v>0</v>
      </c>
      <c r="CG204" s="520">
        <v>0</v>
      </c>
      <c r="CH204" s="520">
        <v>0</v>
      </c>
      <c r="CI204" s="520">
        <v>0</v>
      </c>
      <c r="CJ204" s="520">
        <v>0</v>
      </c>
      <c r="CK204" s="520">
        <v>0</v>
      </c>
      <c r="CL204" s="520">
        <f t="shared" si="33"/>
        <v>756864</v>
      </c>
      <c r="CM204" s="521">
        <f t="shared" si="34"/>
        <v>756864</v>
      </c>
      <c r="CN204" s="522">
        <v>16644000</v>
      </c>
      <c r="CO204" s="522">
        <v>16644000</v>
      </c>
      <c r="CP204" s="522">
        <v>14716800.000000002</v>
      </c>
      <c r="CQ204" s="243" t="s">
        <v>874</v>
      </c>
      <c r="CR204" s="103">
        <v>4.75</v>
      </c>
      <c r="CS204" s="523">
        <v>4.75</v>
      </c>
      <c r="CT204" s="104">
        <v>4.2</v>
      </c>
      <c r="CU204" s="524"/>
      <c r="CV204" s="524"/>
      <c r="CW204" s="524"/>
      <c r="CX204" s="525"/>
      <c r="CY204" s="526">
        <v>52.516576250753566</v>
      </c>
      <c r="CZ204" s="527">
        <v>52.042973286875828</v>
      </c>
      <c r="DA204" s="528">
        <v>0.66294956801285909</v>
      </c>
      <c r="DB204" s="529">
        <v>0.65060007742934567</v>
      </c>
      <c r="DC204" s="530" t="s">
        <v>2354</v>
      </c>
      <c r="DD204" s="225"/>
      <c r="DE204" s="524"/>
      <c r="DF204" s="524"/>
      <c r="DG204" s="531"/>
      <c r="DH204" s="532"/>
      <c r="DI204" s="64">
        <v>0</v>
      </c>
      <c r="DJ204" s="64">
        <v>4986</v>
      </c>
      <c r="DK204" s="64">
        <v>1534</v>
      </c>
      <c r="DL204" s="534">
        <f t="shared" si="35"/>
        <v>2173.3333333333335</v>
      </c>
    </row>
    <row r="205" spans="1:116" ht="43.5" customHeight="1" x14ac:dyDescent="0.25">
      <c r="A205" s="356" t="s">
        <v>7</v>
      </c>
      <c r="B205" s="65" t="s">
        <v>96</v>
      </c>
      <c r="C205" s="65" t="s">
        <v>175</v>
      </c>
      <c r="D205" s="64" t="s">
        <v>2379</v>
      </c>
      <c r="E205" s="64" t="s">
        <v>177</v>
      </c>
      <c r="F205" s="64" t="s">
        <v>1091</v>
      </c>
      <c r="G205" s="18" t="s">
        <v>177</v>
      </c>
      <c r="H205" s="35" t="s">
        <v>889</v>
      </c>
      <c r="I205" s="28" t="s">
        <v>2322</v>
      </c>
      <c r="J205" s="498">
        <v>14.4</v>
      </c>
      <c r="K205" s="498">
        <v>4.3647727181939997</v>
      </c>
      <c r="L205" s="499">
        <v>16</v>
      </c>
      <c r="M205" s="512">
        <v>0</v>
      </c>
      <c r="N205" s="513">
        <v>0</v>
      </c>
      <c r="O205" s="513">
        <v>0</v>
      </c>
      <c r="P205" s="513">
        <v>0</v>
      </c>
      <c r="Q205" s="513">
        <v>0</v>
      </c>
      <c r="R205" s="513">
        <v>0</v>
      </c>
      <c r="S205" s="513">
        <v>0</v>
      </c>
      <c r="T205" s="513">
        <v>0</v>
      </c>
      <c r="U205" s="513">
        <v>0</v>
      </c>
      <c r="V205" s="513">
        <v>0</v>
      </c>
      <c r="W205" s="513">
        <v>0</v>
      </c>
      <c r="X205" s="513">
        <v>0</v>
      </c>
      <c r="Y205" s="513">
        <v>2</v>
      </c>
      <c r="Z205" s="513">
        <v>2</v>
      </c>
      <c r="AA205" s="513">
        <v>0</v>
      </c>
      <c r="AB205" s="513">
        <v>0</v>
      </c>
      <c r="AC205" s="513">
        <v>2</v>
      </c>
      <c r="AD205" s="513">
        <v>2</v>
      </c>
      <c r="AE205" s="513">
        <v>0</v>
      </c>
      <c r="AF205" s="513">
        <v>0</v>
      </c>
      <c r="AG205" s="513">
        <v>0</v>
      </c>
      <c r="AH205" s="513">
        <f t="shared" si="27"/>
        <v>0</v>
      </c>
      <c r="AI205" s="513">
        <v>0</v>
      </c>
      <c r="AJ205" s="513">
        <v>0</v>
      </c>
      <c r="AK205" s="513">
        <f t="shared" si="28"/>
        <v>4</v>
      </c>
      <c r="AL205" s="513">
        <f t="shared" si="29"/>
        <v>4</v>
      </c>
      <c r="AM205" s="513">
        <v>0</v>
      </c>
      <c r="AN205" s="513">
        <v>0</v>
      </c>
      <c r="AO205" s="513">
        <v>0</v>
      </c>
      <c r="AP205" s="513">
        <v>0</v>
      </c>
      <c r="AQ205" s="513">
        <v>0</v>
      </c>
      <c r="AR205" s="513">
        <v>0</v>
      </c>
      <c r="AS205" s="513">
        <v>0</v>
      </c>
      <c r="AT205" s="513">
        <v>0</v>
      </c>
      <c r="AU205" s="513">
        <v>0</v>
      </c>
      <c r="AV205" s="513">
        <v>0</v>
      </c>
      <c r="AW205" s="513">
        <v>0</v>
      </c>
      <c r="AX205" s="513">
        <v>0</v>
      </c>
      <c r="AY205" s="513">
        <v>120</v>
      </c>
      <c r="AZ205" s="513">
        <v>120</v>
      </c>
      <c r="BA205" s="513">
        <v>0</v>
      </c>
      <c r="BB205" s="513">
        <v>0</v>
      </c>
      <c r="BC205" s="513">
        <v>135</v>
      </c>
      <c r="BD205" s="513">
        <v>135</v>
      </c>
      <c r="BE205" s="513">
        <v>0</v>
      </c>
      <c r="BF205" s="513">
        <v>0</v>
      </c>
      <c r="BG205" s="513">
        <v>0</v>
      </c>
      <c r="BH205" s="513">
        <v>0</v>
      </c>
      <c r="BI205" s="513">
        <v>0</v>
      </c>
      <c r="BJ205" s="513">
        <v>0</v>
      </c>
      <c r="BK205" s="241">
        <f t="shared" si="30"/>
        <v>255</v>
      </c>
      <c r="BL205" s="22">
        <f t="shared" si="31"/>
        <v>255</v>
      </c>
      <c r="BM205" s="519">
        <f t="shared" si="32"/>
        <v>2.2767857142857145E-2</v>
      </c>
      <c r="BN205" s="520">
        <v>0</v>
      </c>
      <c r="BO205" s="520">
        <v>0</v>
      </c>
      <c r="BP205" s="520">
        <v>0</v>
      </c>
      <c r="BQ205" s="520">
        <v>0</v>
      </c>
      <c r="BR205" s="520">
        <v>0</v>
      </c>
      <c r="BS205" s="520">
        <v>0</v>
      </c>
      <c r="BT205" s="520">
        <v>0</v>
      </c>
      <c r="BU205" s="520">
        <v>0</v>
      </c>
      <c r="BV205" s="520">
        <v>0</v>
      </c>
      <c r="BW205" s="520">
        <v>0</v>
      </c>
      <c r="BX205" s="520">
        <v>0</v>
      </c>
      <c r="BY205" s="520">
        <v>0</v>
      </c>
      <c r="BZ205" s="520">
        <v>605491.19999999995</v>
      </c>
      <c r="CA205" s="520">
        <v>605491.19999999995</v>
      </c>
      <c r="CB205" s="520">
        <v>0</v>
      </c>
      <c r="CC205" s="520">
        <v>0</v>
      </c>
      <c r="CD205" s="520">
        <v>158468.40000000002</v>
      </c>
      <c r="CE205" s="520">
        <v>158468.40000000002</v>
      </c>
      <c r="CF205" s="520">
        <v>0</v>
      </c>
      <c r="CG205" s="520">
        <v>0</v>
      </c>
      <c r="CH205" s="520">
        <v>0</v>
      </c>
      <c r="CI205" s="520">
        <v>0</v>
      </c>
      <c r="CJ205" s="520">
        <v>0</v>
      </c>
      <c r="CK205" s="520">
        <v>0</v>
      </c>
      <c r="CL205" s="520">
        <f t="shared" si="33"/>
        <v>763959.6</v>
      </c>
      <c r="CM205" s="521">
        <f t="shared" si="34"/>
        <v>763959.6</v>
      </c>
      <c r="CN205" s="522">
        <v>37457759.999999993</v>
      </c>
      <c r="CO205" s="522">
        <v>37457759.999999993</v>
      </c>
      <c r="CP205" s="522">
        <v>39244799.999999993</v>
      </c>
      <c r="CQ205" s="243" t="s">
        <v>874</v>
      </c>
      <c r="CR205" s="103">
        <v>10.69</v>
      </c>
      <c r="CS205" s="523">
        <v>10.69</v>
      </c>
      <c r="CT205" s="104">
        <v>11.2</v>
      </c>
      <c r="CU205" s="524"/>
      <c r="CV205" s="524"/>
      <c r="CW205" s="524"/>
      <c r="CX205" s="525"/>
      <c r="CY205" s="526">
        <v>93</v>
      </c>
      <c r="CZ205" s="527">
        <v>93</v>
      </c>
      <c r="DA205" s="528">
        <v>0.66666666666666663</v>
      </c>
      <c r="DB205" s="529">
        <v>0.66666666666666663</v>
      </c>
      <c r="DC205" s="530" t="s">
        <v>2354</v>
      </c>
      <c r="DD205" s="225"/>
      <c r="DE205" s="524"/>
      <c r="DF205" s="524"/>
      <c r="DG205" s="531"/>
      <c r="DH205" s="532"/>
      <c r="DI205" s="64">
        <v>0</v>
      </c>
      <c r="DJ205" s="64">
        <v>0</v>
      </c>
      <c r="DK205" s="64">
        <v>0</v>
      </c>
      <c r="DL205" s="534">
        <f t="shared" si="35"/>
        <v>0</v>
      </c>
    </row>
    <row r="206" spans="1:116" ht="43.5" customHeight="1" x14ac:dyDescent="0.25">
      <c r="A206" s="356" t="s">
        <v>7</v>
      </c>
      <c r="B206" s="65" t="s">
        <v>96</v>
      </c>
      <c r="C206" s="65" t="s">
        <v>175</v>
      </c>
      <c r="D206" s="64" t="s">
        <v>2379</v>
      </c>
      <c r="E206" s="64" t="s">
        <v>177</v>
      </c>
      <c r="F206" s="64" t="s">
        <v>291</v>
      </c>
      <c r="G206" s="18" t="s">
        <v>177</v>
      </c>
      <c r="H206" s="35" t="s">
        <v>889</v>
      </c>
      <c r="I206" s="28" t="s">
        <v>2322</v>
      </c>
      <c r="J206" s="498">
        <v>7.6009317639352618</v>
      </c>
      <c r="K206" s="498">
        <v>1.6392045420450001</v>
      </c>
      <c r="L206" s="499">
        <v>170.4</v>
      </c>
      <c r="M206" s="512">
        <v>0</v>
      </c>
      <c r="N206" s="513">
        <v>0</v>
      </c>
      <c r="O206" s="513">
        <v>0</v>
      </c>
      <c r="P206" s="513">
        <v>0</v>
      </c>
      <c r="Q206" s="513">
        <v>0</v>
      </c>
      <c r="R206" s="513">
        <v>0</v>
      </c>
      <c r="S206" s="513">
        <v>0</v>
      </c>
      <c r="T206" s="513">
        <v>0</v>
      </c>
      <c r="U206" s="513">
        <v>0</v>
      </c>
      <c r="V206" s="513">
        <v>0</v>
      </c>
      <c r="W206" s="513">
        <v>0</v>
      </c>
      <c r="X206" s="513">
        <v>0</v>
      </c>
      <c r="Y206" s="513">
        <v>2</v>
      </c>
      <c r="Z206" s="513">
        <v>2</v>
      </c>
      <c r="AA206" s="513">
        <v>0</v>
      </c>
      <c r="AB206" s="513">
        <v>0</v>
      </c>
      <c r="AC206" s="513">
        <v>0</v>
      </c>
      <c r="AD206" s="513">
        <v>0</v>
      </c>
      <c r="AE206" s="513">
        <v>0</v>
      </c>
      <c r="AF206" s="513">
        <v>0</v>
      </c>
      <c r="AG206" s="513">
        <v>0</v>
      </c>
      <c r="AH206" s="513">
        <f t="shared" si="27"/>
        <v>0</v>
      </c>
      <c r="AI206" s="513">
        <v>0</v>
      </c>
      <c r="AJ206" s="513">
        <v>0</v>
      </c>
      <c r="AK206" s="513">
        <f t="shared" si="28"/>
        <v>2</v>
      </c>
      <c r="AL206" s="513">
        <f t="shared" si="29"/>
        <v>2</v>
      </c>
      <c r="AM206" s="513">
        <v>0</v>
      </c>
      <c r="AN206" s="513">
        <v>0</v>
      </c>
      <c r="AO206" s="513">
        <v>0</v>
      </c>
      <c r="AP206" s="513">
        <v>0</v>
      </c>
      <c r="AQ206" s="513">
        <v>0</v>
      </c>
      <c r="AR206" s="513">
        <v>0</v>
      </c>
      <c r="AS206" s="513">
        <v>0</v>
      </c>
      <c r="AT206" s="513">
        <v>0</v>
      </c>
      <c r="AU206" s="513">
        <v>0</v>
      </c>
      <c r="AV206" s="513">
        <v>0</v>
      </c>
      <c r="AW206" s="513">
        <v>0</v>
      </c>
      <c r="AX206" s="513">
        <v>0</v>
      </c>
      <c r="AY206" s="513">
        <v>3616</v>
      </c>
      <c r="AZ206" s="513">
        <v>3616</v>
      </c>
      <c r="BA206" s="513">
        <v>0</v>
      </c>
      <c r="BB206" s="513">
        <v>0</v>
      </c>
      <c r="BC206" s="513">
        <v>0</v>
      </c>
      <c r="BD206" s="513">
        <v>0</v>
      </c>
      <c r="BE206" s="513">
        <v>0</v>
      </c>
      <c r="BF206" s="513">
        <v>0</v>
      </c>
      <c r="BG206" s="513">
        <v>0</v>
      </c>
      <c r="BH206" s="513">
        <v>0</v>
      </c>
      <c r="BI206" s="513">
        <v>0</v>
      </c>
      <c r="BJ206" s="513">
        <v>0</v>
      </c>
      <c r="BK206" s="241">
        <f t="shared" si="30"/>
        <v>3616</v>
      </c>
      <c r="BL206" s="22">
        <f t="shared" si="31"/>
        <v>3616</v>
      </c>
      <c r="BM206" s="519">
        <f t="shared" si="32"/>
        <v>1.3593984962406014</v>
      </c>
      <c r="BN206" s="520">
        <v>0</v>
      </c>
      <c r="BO206" s="520">
        <v>0</v>
      </c>
      <c r="BP206" s="520">
        <v>0</v>
      </c>
      <c r="BQ206" s="520">
        <v>0</v>
      </c>
      <c r="BR206" s="520">
        <v>0</v>
      </c>
      <c r="BS206" s="520">
        <v>0</v>
      </c>
      <c r="BT206" s="520">
        <v>0</v>
      </c>
      <c r="BU206" s="520">
        <v>0</v>
      </c>
      <c r="BV206" s="520">
        <v>0</v>
      </c>
      <c r="BW206" s="520">
        <v>0</v>
      </c>
      <c r="BX206" s="520">
        <v>0</v>
      </c>
      <c r="BY206" s="520">
        <v>0</v>
      </c>
      <c r="BZ206" s="520">
        <v>18245468.16</v>
      </c>
      <c r="CA206" s="520">
        <v>18245468.16</v>
      </c>
      <c r="CB206" s="520">
        <v>0</v>
      </c>
      <c r="CC206" s="520">
        <v>0</v>
      </c>
      <c r="CD206" s="520">
        <v>0</v>
      </c>
      <c r="CE206" s="520">
        <v>0</v>
      </c>
      <c r="CF206" s="520">
        <v>0</v>
      </c>
      <c r="CG206" s="520">
        <v>0</v>
      </c>
      <c r="CH206" s="520">
        <v>0</v>
      </c>
      <c r="CI206" s="520">
        <v>0</v>
      </c>
      <c r="CJ206" s="520">
        <v>0</v>
      </c>
      <c r="CK206" s="520">
        <v>0</v>
      </c>
      <c r="CL206" s="520">
        <f t="shared" si="33"/>
        <v>18245468.16</v>
      </c>
      <c r="CM206" s="521">
        <f t="shared" si="34"/>
        <v>18245468.16</v>
      </c>
      <c r="CN206" s="522">
        <v>11317920</v>
      </c>
      <c r="CO206" s="522">
        <v>11317920</v>
      </c>
      <c r="CP206" s="522">
        <v>9320640.0000000019</v>
      </c>
      <c r="CQ206" s="243" t="s">
        <v>874</v>
      </c>
      <c r="CR206" s="103">
        <v>3.23</v>
      </c>
      <c r="CS206" s="523">
        <v>3.23</v>
      </c>
      <c r="CT206" s="104">
        <v>2.66</v>
      </c>
      <c r="CU206" s="524"/>
      <c r="CV206" s="524"/>
      <c r="CW206" s="524"/>
      <c r="CX206" s="525"/>
      <c r="CY206" s="526">
        <v>34.524461839530396</v>
      </c>
      <c r="CZ206" s="527">
        <v>34.389863547758331</v>
      </c>
      <c r="DA206" s="528">
        <v>0.33659491193737834</v>
      </c>
      <c r="DB206" s="529">
        <v>0.33528265107212335</v>
      </c>
      <c r="DC206" s="530" t="s">
        <v>2293</v>
      </c>
      <c r="DD206" s="225"/>
      <c r="DE206" s="524"/>
      <c r="DF206" s="524"/>
      <c r="DG206" s="531"/>
      <c r="DH206" s="532"/>
      <c r="DI206" s="64">
        <v>0</v>
      </c>
      <c r="DJ206" s="64">
        <v>0</v>
      </c>
      <c r="DK206" s="64">
        <v>132</v>
      </c>
      <c r="DL206" s="534">
        <f t="shared" si="35"/>
        <v>44</v>
      </c>
    </row>
    <row r="207" spans="1:116" ht="43.5" customHeight="1" x14ac:dyDescent="0.25">
      <c r="A207" s="356" t="s">
        <v>7</v>
      </c>
      <c r="B207" s="65" t="s">
        <v>96</v>
      </c>
      <c r="C207" s="65" t="s">
        <v>175</v>
      </c>
      <c r="D207" s="64" t="s">
        <v>2379</v>
      </c>
      <c r="E207" s="64" t="s">
        <v>177</v>
      </c>
      <c r="F207" s="64" t="s">
        <v>2393</v>
      </c>
      <c r="G207" s="18" t="s">
        <v>1045</v>
      </c>
      <c r="H207" s="35" t="s">
        <v>860</v>
      </c>
      <c r="I207" s="28" t="s">
        <v>2322</v>
      </c>
      <c r="J207" s="498">
        <v>6.8121558261683939</v>
      </c>
      <c r="K207" s="498">
        <v>9.3679924047570005</v>
      </c>
      <c r="L207" s="499">
        <v>600.6</v>
      </c>
      <c r="M207" s="512">
        <v>0</v>
      </c>
      <c r="N207" s="513">
        <v>0</v>
      </c>
      <c r="O207" s="513">
        <v>0</v>
      </c>
      <c r="P207" s="513">
        <v>0</v>
      </c>
      <c r="Q207" s="513">
        <v>0</v>
      </c>
      <c r="R207" s="513">
        <v>0</v>
      </c>
      <c r="S207" s="513">
        <v>0</v>
      </c>
      <c r="T207" s="513">
        <v>0</v>
      </c>
      <c r="U207" s="513">
        <v>0</v>
      </c>
      <c r="V207" s="513">
        <v>0</v>
      </c>
      <c r="W207" s="513">
        <v>0</v>
      </c>
      <c r="X207" s="513">
        <v>0</v>
      </c>
      <c r="Y207" s="513">
        <v>0</v>
      </c>
      <c r="Z207" s="513">
        <v>0</v>
      </c>
      <c r="AA207" s="513">
        <v>0</v>
      </c>
      <c r="AB207" s="513">
        <v>0</v>
      </c>
      <c r="AC207" s="513">
        <v>158</v>
      </c>
      <c r="AD207" s="513">
        <v>158</v>
      </c>
      <c r="AE207" s="513">
        <v>0</v>
      </c>
      <c r="AF207" s="513">
        <v>0</v>
      </c>
      <c r="AG207" s="513">
        <v>0</v>
      </c>
      <c r="AH207" s="513">
        <f t="shared" si="27"/>
        <v>0</v>
      </c>
      <c r="AI207" s="513">
        <v>0</v>
      </c>
      <c r="AJ207" s="513">
        <v>0</v>
      </c>
      <c r="AK207" s="513">
        <f t="shared" si="28"/>
        <v>158</v>
      </c>
      <c r="AL207" s="513">
        <f t="shared" si="29"/>
        <v>158</v>
      </c>
      <c r="AM207" s="513">
        <v>0</v>
      </c>
      <c r="AN207" s="513">
        <v>0</v>
      </c>
      <c r="AO207" s="513">
        <v>0</v>
      </c>
      <c r="AP207" s="513">
        <v>0</v>
      </c>
      <c r="AQ207" s="513">
        <v>0</v>
      </c>
      <c r="AR207" s="513">
        <v>0</v>
      </c>
      <c r="AS207" s="513">
        <v>0</v>
      </c>
      <c r="AT207" s="513">
        <v>0</v>
      </c>
      <c r="AU207" s="513">
        <v>0</v>
      </c>
      <c r="AV207" s="513">
        <v>0</v>
      </c>
      <c r="AW207" s="513">
        <v>0</v>
      </c>
      <c r="AX207" s="513">
        <v>0</v>
      </c>
      <c r="AY207" s="513">
        <v>0</v>
      </c>
      <c r="AZ207" s="513">
        <v>0</v>
      </c>
      <c r="BA207" s="513">
        <v>0</v>
      </c>
      <c r="BB207" s="513">
        <v>0</v>
      </c>
      <c r="BC207" s="513">
        <v>8738.73</v>
      </c>
      <c r="BD207" s="513">
        <v>8738.73</v>
      </c>
      <c r="BE207" s="513">
        <v>0</v>
      </c>
      <c r="BF207" s="513">
        <v>0</v>
      </c>
      <c r="BG207" s="513">
        <v>0</v>
      </c>
      <c r="BH207" s="513">
        <v>0</v>
      </c>
      <c r="BI207" s="513">
        <v>0</v>
      </c>
      <c r="BJ207" s="513">
        <v>0</v>
      </c>
      <c r="BK207" s="241">
        <f t="shared" si="30"/>
        <v>8738.73</v>
      </c>
      <c r="BL207" s="22">
        <f t="shared" si="31"/>
        <v>8738.73</v>
      </c>
      <c r="BM207" s="519">
        <f t="shared" si="32"/>
        <v>1.8632686567164178</v>
      </c>
      <c r="BN207" s="520">
        <v>0</v>
      </c>
      <c r="BO207" s="520">
        <v>0</v>
      </c>
      <c r="BP207" s="520">
        <v>0</v>
      </c>
      <c r="BQ207" s="520">
        <v>0</v>
      </c>
      <c r="BR207" s="520">
        <v>0</v>
      </c>
      <c r="BS207" s="520">
        <v>0</v>
      </c>
      <c r="BT207" s="520">
        <v>0</v>
      </c>
      <c r="BU207" s="520">
        <v>0</v>
      </c>
      <c r="BV207" s="520">
        <v>0</v>
      </c>
      <c r="BW207" s="520">
        <v>0</v>
      </c>
      <c r="BX207" s="520">
        <v>0</v>
      </c>
      <c r="BY207" s="520">
        <v>0</v>
      </c>
      <c r="BZ207" s="520">
        <v>0</v>
      </c>
      <c r="CA207" s="520">
        <v>0</v>
      </c>
      <c r="CB207" s="520">
        <v>0</v>
      </c>
      <c r="CC207" s="520">
        <v>0</v>
      </c>
      <c r="CD207" s="520">
        <v>10257870.8232</v>
      </c>
      <c r="CE207" s="520">
        <v>10257870.8232</v>
      </c>
      <c r="CF207" s="520">
        <v>0</v>
      </c>
      <c r="CG207" s="520">
        <v>0</v>
      </c>
      <c r="CH207" s="520">
        <v>0</v>
      </c>
      <c r="CI207" s="520">
        <v>0</v>
      </c>
      <c r="CJ207" s="520">
        <v>0</v>
      </c>
      <c r="CK207" s="520">
        <v>0</v>
      </c>
      <c r="CL207" s="520">
        <f t="shared" si="33"/>
        <v>10257870.8232</v>
      </c>
      <c r="CM207" s="521">
        <f t="shared" si="34"/>
        <v>10257870.8232</v>
      </c>
      <c r="CN207" s="522">
        <v>16153440.000000002</v>
      </c>
      <c r="CO207" s="522">
        <v>16153440.000000002</v>
      </c>
      <c r="CP207" s="522">
        <v>16433760.000000002</v>
      </c>
      <c r="CQ207" s="243" t="s">
        <v>874</v>
      </c>
      <c r="CR207" s="103">
        <v>4.6100000000000003</v>
      </c>
      <c r="CS207" s="523">
        <v>4.6100000000000003</v>
      </c>
      <c r="CT207" s="104">
        <v>4.6900000000000004</v>
      </c>
      <c r="CU207" s="524"/>
      <c r="CV207" s="524"/>
      <c r="CW207" s="524"/>
      <c r="CX207" s="525"/>
      <c r="CY207" s="526">
        <v>378.20483115217934</v>
      </c>
      <c r="CZ207" s="527">
        <v>208.85195696643041</v>
      </c>
      <c r="DA207" s="528">
        <v>1.2190981205141431</v>
      </c>
      <c r="DB207" s="529">
        <v>1.1347258138735097</v>
      </c>
      <c r="DC207" s="530" t="s">
        <v>2296</v>
      </c>
      <c r="DD207" s="225"/>
      <c r="DE207" s="524"/>
      <c r="DF207" s="524"/>
      <c r="DG207" s="531"/>
      <c r="DH207" s="532"/>
      <c r="DI207" s="64">
        <v>308524</v>
      </c>
      <c r="DJ207" s="64">
        <v>0</v>
      </c>
      <c r="DK207" s="64">
        <v>28974</v>
      </c>
      <c r="DL207" s="534">
        <f t="shared" si="35"/>
        <v>112499.33333333333</v>
      </c>
    </row>
    <row r="208" spans="1:116" ht="43.5" customHeight="1" x14ac:dyDescent="0.25">
      <c r="A208" s="356" t="s">
        <v>7</v>
      </c>
      <c r="B208" s="65" t="s">
        <v>96</v>
      </c>
      <c r="C208" s="65" t="s">
        <v>175</v>
      </c>
      <c r="D208" s="64" t="s">
        <v>2394</v>
      </c>
      <c r="E208" s="64" t="s">
        <v>177</v>
      </c>
      <c r="F208" s="64" t="s">
        <v>1094</v>
      </c>
      <c r="G208" s="18" t="s">
        <v>177</v>
      </c>
      <c r="H208" s="35" t="s">
        <v>860</v>
      </c>
      <c r="I208" s="28" t="s">
        <v>2322</v>
      </c>
      <c r="J208" s="498">
        <v>12.1</v>
      </c>
      <c r="K208" s="498">
        <v>4.8689393838120001</v>
      </c>
      <c r="L208" s="499">
        <v>6</v>
      </c>
      <c r="M208" s="512">
        <v>0</v>
      </c>
      <c r="N208" s="513">
        <v>0</v>
      </c>
      <c r="O208" s="513">
        <v>0</v>
      </c>
      <c r="P208" s="513">
        <v>0</v>
      </c>
      <c r="Q208" s="513">
        <v>0</v>
      </c>
      <c r="R208" s="513">
        <v>0</v>
      </c>
      <c r="S208" s="513">
        <v>0</v>
      </c>
      <c r="T208" s="513">
        <v>0</v>
      </c>
      <c r="U208" s="513">
        <v>0</v>
      </c>
      <c r="V208" s="513">
        <v>0</v>
      </c>
      <c r="W208" s="513">
        <v>0</v>
      </c>
      <c r="X208" s="513">
        <v>0</v>
      </c>
      <c r="Y208" s="513">
        <v>0</v>
      </c>
      <c r="Z208" s="513">
        <v>0</v>
      </c>
      <c r="AA208" s="513">
        <v>0</v>
      </c>
      <c r="AB208" s="513">
        <v>0</v>
      </c>
      <c r="AC208" s="513">
        <v>0</v>
      </c>
      <c r="AD208" s="513">
        <v>0</v>
      </c>
      <c r="AE208" s="513">
        <v>0</v>
      </c>
      <c r="AF208" s="513">
        <v>0</v>
      </c>
      <c r="AG208" s="513">
        <v>0</v>
      </c>
      <c r="AH208" s="513">
        <f t="shared" si="27"/>
        <v>0</v>
      </c>
      <c r="AI208" s="513">
        <v>0</v>
      </c>
      <c r="AJ208" s="513">
        <v>0</v>
      </c>
      <c r="AK208" s="513">
        <f t="shared" si="28"/>
        <v>0</v>
      </c>
      <c r="AL208" s="513">
        <f t="shared" si="29"/>
        <v>0</v>
      </c>
      <c r="AM208" s="513">
        <v>0</v>
      </c>
      <c r="AN208" s="513">
        <v>0</v>
      </c>
      <c r="AO208" s="513">
        <v>0</v>
      </c>
      <c r="AP208" s="513">
        <v>0</v>
      </c>
      <c r="AQ208" s="513">
        <v>0</v>
      </c>
      <c r="AR208" s="513">
        <v>0</v>
      </c>
      <c r="AS208" s="513">
        <v>0</v>
      </c>
      <c r="AT208" s="513">
        <v>0</v>
      </c>
      <c r="AU208" s="513">
        <v>0</v>
      </c>
      <c r="AV208" s="513">
        <v>0</v>
      </c>
      <c r="AW208" s="513">
        <v>0</v>
      </c>
      <c r="AX208" s="513">
        <v>0</v>
      </c>
      <c r="AY208" s="513">
        <v>0</v>
      </c>
      <c r="AZ208" s="513">
        <v>0</v>
      </c>
      <c r="BA208" s="513">
        <v>0</v>
      </c>
      <c r="BB208" s="513">
        <v>0</v>
      </c>
      <c r="BC208" s="513">
        <v>0</v>
      </c>
      <c r="BD208" s="513">
        <v>0</v>
      </c>
      <c r="BE208" s="513">
        <v>0</v>
      </c>
      <c r="BF208" s="513">
        <v>0</v>
      </c>
      <c r="BG208" s="513">
        <v>0</v>
      </c>
      <c r="BH208" s="513">
        <v>0</v>
      </c>
      <c r="BI208" s="513">
        <v>0</v>
      </c>
      <c r="BJ208" s="513">
        <v>0</v>
      </c>
      <c r="BK208" s="241">
        <f t="shared" si="30"/>
        <v>0</v>
      </c>
      <c r="BL208" s="22">
        <f t="shared" si="31"/>
        <v>0</v>
      </c>
      <c r="BM208" s="519">
        <f t="shared" si="32"/>
        <v>0</v>
      </c>
      <c r="BN208" s="520">
        <v>0</v>
      </c>
      <c r="BO208" s="520">
        <v>0</v>
      </c>
      <c r="BP208" s="520">
        <v>0</v>
      </c>
      <c r="BQ208" s="520">
        <v>0</v>
      </c>
      <c r="BR208" s="520">
        <v>0</v>
      </c>
      <c r="BS208" s="520">
        <v>0</v>
      </c>
      <c r="BT208" s="520">
        <v>0</v>
      </c>
      <c r="BU208" s="520">
        <v>0</v>
      </c>
      <c r="BV208" s="520">
        <v>0</v>
      </c>
      <c r="BW208" s="520">
        <v>0</v>
      </c>
      <c r="BX208" s="520">
        <v>0</v>
      </c>
      <c r="BY208" s="520">
        <v>0</v>
      </c>
      <c r="BZ208" s="520">
        <v>0</v>
      </c>
      <c r="CA208" s="520">
        <v>0</v>
      </c>
      <c r="CB208" s="520">
        <v>0</v>
      </c>
      <c r="CC208" s="520">
        <v>0</v>
      </c>
      <c r="CD208" s="520">
        <v>0</v>
      </c>
      <c r="CE208" s="520">
        <v>0</v>
      </c>
      <c r="CF208" s="520">
        <v>0</v>
      </c>
      <c r="CG208" s="520">
        <v>0</v>
      </c>
      <c r="CH208" s="520">
        <v>0</v>
      </c>
      <c r="CI208" s="520">
        <v>0</v>
      </c>
      <c r="CJ208" s="520">
        <v>0</v>
      </c>
      <c r="CK208" s="520">
        <v>0</v>
      </c>
      <c r="CL208" s="520">
        <f t="shared" si="33"/>
        <v>0</v>
      </c>
      <c r="CM208" s="521">
        <f t="shared" si="34"/>
        <v>0</v>
      </c>
      <c r="CN208" s="522">
        <v>25123680.000000004</v>
      </c>
      <c r="CO208" s="522">
        <v>25123680.000000004</v>
      </c>
      <c r="CP208" s="522">
        <v>19272000</v>
      </c>
      <c r="CQ208" s="243" t="s">
        <v>874</v>
      </c>
      <c r="CR208" s="103">
        <v>7.17</v>
      </c>
      <c r="CS208" s="523">
        <v>7.17</v>
      </c>
      <c r="CT208" s="104">
        <v>5.5</v>
      </c>
      <c r="CU208" s="524"/>
      <c r="CV208" s="524"/>
      <c r="CW208" s="524"/>
      <c r="CX208" s="525"/>
      <c r="CY208" s="526">
        <v>56.833333333333336</v>
      </c>
      <c r="CZ208" s="527">
        <v>56.833333333333336</v>
      </c>
      <c r="DA208" s="528">
        <v>0.33333333333333331</v>
      </c>
      <c r="DB208" s="529">
        <v>0.33333333333333331</v>
      </c>
      <c r="DC208" s="530" t="s">
        <v>2293</v>
      </c>
      <c r="DD208" s="225"/>
      <c r="DE208" s="524"/>
      <c r="DF208" s="524"/>
      <c r="DG208" s="531"/>
      <c r="DH208" s="532"/>
      <c r="DI208" s="64">
        <v>0</v>
      </c>
      <c r="DJ208" s="64">
        <v>0</v>
      </c>
      <c r="DK208" s="64">
        <v>481</v>
      </c>
      <c r="DL208" s="534">
        <f t="shared" si="35"/>
        <v>160.33333333333334</v>
      </c>
    </row>
    <row r="209" spans="1:116" ht="43.5" customHeight="1" x14ac:dyDescent="0.25">
      <c r="A209" s="356" t="s">
        <v>7</v>
      </c>
      <c r="B209" s="65" t="s">
        <v>96</v>
      </c>
      <c r="C209" s="65" t="s">
        <v>175</v>
      </c>
      <c r="D209" s="64" t="s">
        <v>2379</v>
      </c>
      <c r="E209" s="64" t="s">
        <v>177</v>
      </c>
      <c r="F209" s="64" t="s">
        <v>1096</v>
      </c>
      <c r="G209" s="18" t="s">
        <v>177</v>
      </c>
      <c r="H209" s="35" t="s">
        <v>889</v>
      </c>
      <c r="I209" s="28" t="s">
        <v>2322</v>
      </c>
      <c r="J209" s="498">
        <v>9.0350698326022929</v>
      </c>
      <c r="K209" s="498">
        <v>2.2246212074940002</v>
      </c>
      <c r="L209" s="499">
        <v>5.7</v>
      </c>
      <c r="M209" s="512">
        <v>0</v>
      </c>
      <c r="N209" s="513">
        <v>0</v>
      </c>
      <c r="O209" s="513">
        <v>0</v>
      </c>
      <c r="P209" s="513">
        <v>0</v>
      </c>
      <c r="Q209" s="513">
        <v>0</v>
      </c>
      <c r="R209" s="513">
        <v>0</v>
      </c>
      <c r="S209" s="513">
        <v>0</v>
      </c>
      <c r="T209" s="513">
        <v>0</v>
      </c>
      <c r="U209" s="513">
        <v>0</v>
      </c>
      <c r="V209" s="513">
        <v>0</v>
      </c>
      <c r="W209" s="513">
        <v>0</v>
      </c>
      <c r="X209" s="513">
        <v>0</v>
      </c>
      <c r="Y209" s="513">
        <v>0</v>
      </c>
      <c r="Z209" s="513">
        <v>0</v>
      </c>
      <c r="AA209" s="513">
        <v>0</v>
      </c>
      <c r="AB209" s="513">
        <v>0</v>
      </c>
      <c r="AC209" s="513">
        <v>0</v>
      </c>
      <c r="AD209" s="513">
        <v>0</v>
      </c>
      <c r="AE209" s="513">
        <v>0</v>
      </c>
      <c r="AF209" s="513">
        <v>0</v>
      </c>
      <c r="AG209" s="513">
        <v>0</v>
      </c>
      <c r="AH209" s="513">
        <f t="shared" si="27"/>
        <v>0</v>
      </c>
      <c r="AI209" s="513">
        <v>0</v>
      </c>
      <c r="AJ209" s="513">
        <v>0</v>
      </c>
      <c r="AK209" s="513">
        <f t="shared" si="28"/>
        <v>0</v>
      </c>
      <c r="AL209" s="513">
        <f t="shared" si="29"/>
        <v>0</v>
      </c>
      <c r="AM209" s="513">
        <v>0</v>
      </c>
      <c r="AN209" s="513">
        <v>0</v>
      </c>
      <c r="AO209" s="513">
        <v>0</v>
      </c>
      <c r="AP209" s="513">
        <v>0</v>
      </c>
      <c r="AQ209" s="513">
        <v>0</v>
      </c>
      <c r="AR209" s="513">
        <v>0</v>
      </c>
      <c r="AS209" s="513">
        <v>0</v>
      </c>
      <c r="AT209" s="513">
        <v>0</v>
      </c>
      <c r="AU209" s="513">
        <v>0</v>
      </c>
      <c r="AV209" s="513">
        <v>0</v>
      </c>
      <c r="AW209" s="513">
        <v>0</v>
      </c>
      <c r="AX209" s="513">
        <v>0</v>
      </c>
      <c r="AY209" s="513">
        <v>0</v>
      </c>
      <c r="AZ209" s="513">
        <v>0</v>
      </c>
      <c r="BA209" s="513">
        <v>0</v>
      </c>
      <c r="BB209" s="513">
        <v>0</v>
      </c>
      <c r="BC209" s="513">
        <v>0</v>
      </c>
      <c r="BD209" s="513">
        <v>0</v>
      </c>
      <c r="BE209" s="513">
        <v>0</v>
      </c>
      <c r="BF209" s="513">
        <v>0</v>
      </c>
      <c r="BG209" s="513">
        <v>0</v>
      </c>
      <c r="BH209" s="513">
        <v>0</v>
      </c>
      <c r="BI209" s="513">
        <v>0</v>
      </c>
      <c r="BJ209" s="513">
        <v>0</v>
      </c>
      <c r="BK209" s="241">
        <f t="shared" si="30"/>
        <v>0</v>
      </c>
      <c r="BL209" s="22">
        <f t="shared" si="31"/>
        <v>0</v>
      </c>
      <c r="BM209" s="519">
        <f t="shared" si="32"/>
        <v>0</v>
      </c>
      <c r="BN209" s="520">
        <v>0</v>
      </c>
      <c r="BO209" s="520">
        <v>0</v>
      </c>
      <c r="BP209" s="520">
        <v>0</v>
      </c>
      <c r="BQ209" s="520">
        <v>0</v>
      </c>
      <c r="BR209" s="520">
        <v>0</v>
      </c>
      <c r="BS209" s="520">
        <v>0</v>
      </c>
      <c r="BT209" s="520">
        <v>0</v>
      </c>
      <c r="BU209" s="520">
        <v>0</v>
      </c>
      <c r="BV209" s="520">
        <v>0</v>
      </c>
      <c r="BW209" s="520">
        <v>0</v>
      </c>
      <c r="BX209" s="520">
        <v>0</v>
      </c>
      <c r="BY209" s="520">
        <v>0</v>
      </c>
      <c r="BZ209" s="520">
        <v>0</v>
      </c>
      <c r="CA209" s="520">
        <v>0</v>
      </c>
      <c r="CB209" s="520">
        <v>0</v>
      </c>
      <c r="CC209" s="520">
        <v>0</v>
      </c>
      <c r="CD209" s="520">
        <v>0</v>
      </c>
      <c r="CE209" s="520">
        <v>0</v>
      </c>
      <c r="CF209" s="520">
        <v>0</v>
      </c>
      <c r="CG209" s="520">
        <v>0</v>
      </c>
      <c r="CH209" s="520">
        <v>0</v>
      </c>
      <c r="CI209" s="520">
        <v>0</v>
      </c>
      <c r="CJ209" s="520">
        <v>0</v>
      </c>
      <c r="CK209" s="520">
        <v>0</v>
      </c>
      <c r="CL209" s="520">
        <f t="shared" si="33"/>
        <v>0</v>
      </c>
      <c r="CM209" s="521">
        <f t="shared" si="34"/>
        <v>0</v>
      </c>
      <c r="CN209" s="522">
        <v>18536160</v>
      </c>
      <c r="CO209" s="522">
        <v>18536160</v>
      </c>
      <c r="CP209" s="522">
        <v>23266560</v>
      </c>
      <c r="CQ209" s="243" t="s">
        <v>874</v>
      </c>
      <c r="CR209" s="103">
        <v>5.29</v>
      </c>
      <c r="CS209" s="523">
        <v>5.29</v>
      </c>
      <c r="CT209" s="104">
        <v>6.64</v>
      </c>
      <c r="CU209" s="524"/>
      <c r="CV209" s="524"/>
      <c r="CW209" s="524"/>
      <c r="CX209" s="525"/>
      <c r="CY209" s="526">
        <v>0</v>
      </c>
      <c r="CZ209" s="527">
        <v>0</v>
      </c>
      <c r="DA209" s="528">
        <v>0</v>
      </c>
      <c r="DB209" s="529">
        <v>0</v>
      </c>
      <c r="DC209" s="530" t="s">
        <v>2297</v>
      </c>
      <c r="DD209" s="225"/>
      <c r="DE209" s="524"/>
      <c r="DF209" s="524"/>
      <c r="DG209" s="531"/>
      <c r="DH209" s="532"/>
      <c r="DI209" s="64">
        <v>0</v>
      </c>
      <c r="DJ209" s="64">
        <v>0</v>
      </c>
      <c r="DK209" s="64">
        <v>0</v>
      </c>
      <c r="DL209" s="534">
        <f t="shared" si="35"/>
        <v>0</v>
      </c>
    </row>
    <row r="210" spans="1:116" ht="43.5" customHeight="1" x14ac:dyDescent="0.25">
      <c r="A210" s="356" t="s">
        <v>7</v>
      </c>
      <c r="B210" s="65" t="s">
        <v>96</v>
      </c>
      <c r="C210" s="65" t="s">
        <v>175</v>
      </c>
      <c r="D210" s="64" t="s">
        <v>2394</v>
      </c>
      <c r="E210" s="64" t="s">
        <v>177</v>
      </c>
      <c r="F210" s="64" t="s">
        <v>1097</v>
      </c>
      <c r="G210" s="18" t="s">
        <v>177</v>
      </c>
      <c r="H210" s="35" t="s">
        <v>860</v>
      </c>
      <c r="I210" s="28" t="s">
        <v>2322</v>
      </c>
      <c r="J210" s="498">
        <v>9.5</v>
      </c>
      <c r="K210" s="498">
        <v>4.0931818096680006</v>
      </c>
      <c r="L210" s="499">
        <v>6</v>
      </c>
      <c r="M210" s="512">
        <v>0</v>
      </c>
      <c r="N210" s="513">
        <v>0</v>
      </c>
      <c r="O210" s="513">
        <v>0</v>
      </c>
      <c r="P210" s="513">
        <v>0</v>
      </c>
      <c r="Q210" s="513">
        <v>0</v>
      </c>
      <c r="R210" s="513">
        <v>0</v>
      </c>
      <c r="S210" s="513">
        <v>0</v>
      </c>
      <c r="T210" s="513">
        <v>0</v>
      </c>
      <c r="U210" s="513">
        <v>0</v>
      </c>
      <c r="V210" s="513">
        <v>0</v>
      </c>
      <c r="W210" s="513">
        <v>0</v>
      </c>
      <c r="X210" s="513">
        <v>0</v>
      </c>
      <c r="Y210" s="513">
        <v>0</v>
      </c>
      <c r="Z210" s="513">
        <v>0</v>
      </c>
      <c r="AA210" s="513">
        <v>0</v>
      </c>
      <c r="AB210" s="513">
        <v>0</v>
      </c>
      <c r="AC210" s="513">
        <v>1</v>
      </c>
      <c r="AD210" s="513">
        <v>1</v>
      </c>
      <c r="AE210" s="513">
        <v>0</v>
      </c>
      <c r="AF210" s="513">
        <v>0</v>
      </c>
      <c r="AG210" s="513">
        <v>0</v>
      </c>
      <c r="AH210" s="513">
        <f t="shared" si="27"/>
        <v>0</v>
      </c>
      <c r="AI210" s="513">
        <v>0</v>
      </c>
      <c r="AJ210" s="513">
        <v>0</v>
      </c>
      <c r="AK210" s="513">
        <f t="shared" si="28"/>
        <v>1</v>
      </c>
      <c r="AL210" s="513">
        <f t="shared" si="29"/>
        <v>1</v>
      </c>
      <c r="AM210" s="513">
        <v>0</v>
      </c>
      <c r="AN210" s="513">
        <v>0</v>
      </c>
      <c r="AO210" s="513">
        <v>0</v>
      </c>
      <c r="AP210" s="513">
        <v>0</v>
      </c>
      <c r="AQ210" s="513">
        <v>0</v>
      </c>
      <c r="AR210" s="513">
        <v>0</v>
      </c>
      <c r="AS210" s="513">
        <v>0</v>
      </c>
      <c r="AT210" s="513">
        <v>0</v>
      </c>
      <c r="AU210" s="513">
        <v>0</v>
      </c>
      <c r="AV210" s="513">
        <v>0</v>
      </c>
      <c r="AW210" s="513">
        <v>0</v>
      </c>
      <c r="AX210" s="513">
        <v>0</v>
      </c>
      <c r="AY210" s="513">
        <v>0</v>
      </c>
      <c r="AZ210" s="513">
        <v>0</v>
      </c>
      <c r="BA210" s="513">
        <v>0</v>
      </c>
      <c r="BB210" s="513">
        <v>0</v>
      </c>
      <c r="BC210" s="513">
        <v>82</v>
      </c>
      <c r="BD210" s="513">
        <v>82</v>
      </c>
      <c r="BE210" s="513">
        <v>0</v>
      </c>
      <c r="BF210" s="513">
        <v>0</v>
      </c>
      <c r="BG210" s="513">
        <v>0</v>
      </c>
      <c r="BH210" s="513">
        <v>0</v>
      </c>
      <c r="BI210" s="513">
        <v>0</v>
      </c>
      <c r="BJ210" s="513">
        <v>0</v>
      </c>
      <c r="BK210" s="241">
        <f t="shared" si="30"/>
        <v>82</v>
      </c>
      <c r="BL210" s="22">
        <f t="shared" si="31"/>
        <v>82</v>
      </c>
      <c r="BM210" s="519">
        <f t="shared" si="32"/>
        <v>1.7083333333333336E-2</v>
      </c>
      <c r="BN210" s="520">
        <v>0</v>
      </c>
      <c r="BO210" s="520">
        <v>0</v>
      </c>
      <c r="BP210" s="520">
        <v>0</v>
      </c>
      <c r="BQ210" s="520">
        <v>0</v>
      </c>
      <c r="BR210" s="520">
        <v>0</v>
      </c>
      <c r="BS210" s="520">
        <v>0</v>
      </c>
      <c r="BT210" s="520">
        <v>0</v>
      </c>
      <c r="BU210" s="520">
        <v>0</v>
      </c>
      <c r="BV210" s="520">
        <v>0</v>
      </c>
      <c r="BW210" s="520">
        <v>0</v>
      </c>
      <c r="BX210" s="520">
        <v>0</v>
      </c>
      <c r="BY210" s="520">
        <v>0</v>
      </c>
      <c r="BZ210" s="520">
        <v>0</v>
      </c>
      <c r="CA210" s="520">
        <v>0</v>
      </c>
      <c r="CB210" s="520">
        <v>0</v>
      </c>
      <c r="CC210" s="520">
        <v>0</v>
      </c>
      <c r="CD210" s="520">
        <v>96254.88</v>
      </c>
      <c r="CE210" s="520">
        <v>96254.88</v>
      </c>
      <c r="CF210" s="520">
        <v>0</v>
      </c>
      <c r="CG210" s="520">
        <v>0</v>
      </c>
      <c r="CH210" s="520">
        <v>0</v>
      </c>
      <c r="CI210" s="520">
        <v>0</v>
      </c>
      <c r="CJ210" s="520">
        <v>0</v>
      </c>
      <c r="CK210" s="520">
        <v>0</v>
      </c>
      <c r="CL210" s="520">
        <f t="shared" si="33"/>
        <v>96254.88</v>
      </c>
      <c r="CM210" s="521">
        <f t="shared" si="34"/>
        <v>96254.88</v>
      </c>
      <c r="CN210" s="522">
        <v>14086079.999999998</v>
      </c>
      <c r="CO210" s="522">
        <v>14086079.999999998</v>
      </c>
      <c r="CP210" s="522">
        <v>16819200</v>
      </c>
      <c r="CQ210" s="243" t="s">
        <v>874</v>
      </c>
      <c r="CR210" s="103">
        <v>4.0199999999999996</v>
      </c>
      <c r="CS210" s="523">
        <v>4.0199999999999996</v>
      </c>
      <c r="CT210" s="104">
        <v>4.8</v>
      </c>
      <c r="CU210" s="524"/>
      <c r="CV210" s="524"/>
      <c r="CW210" s="524"/>
      <c r="CX210" s="525"/>
      <c r="CY210" s="526">
        <v>11.777777777777766</v>
      </c>
      <c r="CZ210" s="527">
        <v>11.777777777777766</v>
      </c>
      <c r="DA210" s="528">
        <v>0.16666666666666666</v>
      </c>
      <c r="DB210" s="529">
        <v>0.16666666666666666</v>
      </c>
      <c r="DC210" s="530" t="s">
        <v>2293</v>
      </c>
      <c r="DD210" s="225"/>
      <c r="DE210" s="524"/>
      <c r="DF210" s="524"/>
      <c r="DG210" s="531"/>
      <c r="DH210" s="532"/>
      <c r="DI210" s="64">
        <v>212</v>
      </c>
      <c r="DJ210" s="64">
        <v>0</v>
      </c>
      <c r="DK210" s="64">
        <v>0</v>
      </c>
      <c r="DL210" s="534">
        <f t="shared" si="35"/>
        <v>70.666666666666671</v>
      </c>
    </row>
    <row r="211" spans="1:116" ht="43.5" customHeight="1" x14ac:dyDescent="0.25">
      <c r="A211" s="356" t="s">
        <v>7</v>
      </c>
      <c r="B211" s="65" t="s">
        <v>96</v>
      </c>
      <c r="C211" s="65" t="s">
        <v>175</v>
      </c>
      <c r="D211" s="64" t="s">
        <v>2394</v>
      </c>
      <c r="E211" s="64" t="s">
        <v>177</v>
      </c>
      <c r="F211" s="64" t="s">
        <v>1098</v>
      </c>
      <c r="G211" s="18" t="s">
        <v>177</v>
      </c>
      <c r="H211" s="35" t="s">
        <v>860</v>
      </c>
      <c r="I211" s="28" t="s">
        <v>2322</v>
      </c>
      <c r="J211" s="498">
        <v>9.6999999999999993</v>
      </c>
      <c r="K211" s="498">
        <v>4.0115530219590001</v>
      </c>
      <c r="L211" s="499">
        <v>6</v>
      </c>
      <c r="M211" s="512">
        <v>0</v>
      </c>
      <c r="N211" s="513">
        <v>0</v>
      </c>
      <c r="O211" s="513">
        <v>0</v>
      </c>
      <c r="P211" s="513">
        <v>0</v>
      </c>
      <c r="Q211" s="513">
        <v>0</v>
      </c>
      <c r="R211" s="513">
        <v>0</v>
      </c>
      <c r="S211" s="513">
        <v>0</v>
      </c>
      <c r="T211" s="513">
        <v>0</v>
      </c>
      <c r="U211" s="513">
        <v>0</v>
      </c>
      <c r="V211" s="513">
        <v>0</v>
      </c>
      <c r="W211" s="513">
        <v>0</v>
      </c>
      <c r="X211" s="513">
        <v>0</v>
      </c>
      <c r="Y211" s="513">
        <v>0</v>
      </c>
      <c r="Z211" s="513">
        <v>0</v>
      </c>
      <c r="AA211" s="513">
        <v>0</v>
      </c>
      <c r="AB211" s="513">
        <v>0</v>
      </c>
      <c r="AC211" s="513">
        <v>0</v>
      </c>
      <c r="AD211" s="513">
        <v>0</v>
      </c>
      <c r="AE211" s="513">
        <v>0</v>
      </c>
      <c r="AF211" s="513">
        <v>0</v>
      </c>
      <c r="AG211" s="513">
        <v>0</v>
      </c>
      <c r="AH211" s="513">
        <f t="shared" si="27"/>
        <v>0</v>
      </c>
      <c r="AI211" s="513">
        <v>0</v>
      </c>
      <c r="AJ211" s="513">
        <v>0</v>
      </c>
      <c r="AK211" s="513">
        <f t="shared" si="28"/>
        <v>0</v>
      </c>
      <c r="AL211" s="513">
        <f t="shared" si="29"/>
        <v>0</v>
      </c>
      <c r="AM211" s="513">
        <v>0</v>
      </c>
      <c r="AN211" s="513">
        <v>0</v>
      </c>
      <c r="AO211" s="513">
        <v>0</v>
      </c>
      <c r="AP211" s="513">
        <v>0</v>
      </c>
      <c r="AQ211" s="513">
        <v>0</v>
      </c>
      <c r="AR211" s="513">
        <v>0</v>
      </c>
      <c r="AS211" s="513">
        <v>0</v>
      </c>
      <c r="AT211" s="513">
        <v>0</v>
      </c>
      <c r="AU211" s="513">
        <v>0</v>
      </c>
      <c r="AV211" s="513">
        <v>0</v>
      </c>
      <c r="AW211" s="513">
        <v>0</v>
      </c>
      <c r="AX211" s="513">
        <v>0</v>
      </c>
      <c r="AY211" s="513">
        <v>0</v>
      </c>
      <c r="AZ211" s="513">
        <v>0</v>
      </c>
      <c r="BA211" s="513">
        <v>0</v>
      </c>
      <c r="BB211" s="513">
        <v>0</v>
      </c>
      <c r="BC211" s="513">
        <v>0</v>
      </c>
      <c r="BD211" s="513">
        <v>0</v>
      </c>
      <c r="BE211" s="513">
        <v>0</v>
      </c>
      <c r="BF211" s="513">
        <v>0</v>
      </c>
      <c r="BG211" s="513">
        <v>0</v>
      </c>
      <c r="BH211" s="513">
        <v>0</v>
      </c>
      <c r="BI211" s="513">
        <v>0</v>
      </c>
      <c r="BJ211" s="513">
        <v>0</v>
      </c>
      <c r="BK211" s="241">
        <f t="shared" si="30"/>
        <v>0</v>
      </c>
      <c r="BL211" s="22">
        <f t="shared" si="31"/>
        <v>0</v>
      </c>
      <c r="BM211" s="519">
        <f t="shared" si="32"/>
        <v>0</v>
      </c>
      <c r="BN211" s="520">
        <v>0</v>
      </c>
      <c r="BO211" s="520">
        <v>0</v>
      </c>
      <c r="BP211" s="520">
        <v>0</v>
      </c>
      <c r="BQ211" s="520">
        <v>0</v>
      </c>
      <c r="BR211" s="520">
        <v>0</v>
      </c>
      <c r="BS211" s="520">
        <v>0</v>
      </c>
      <c r="BT211" s="520">
        <v>0</v>
      </c>
      <c r="BU211" s="520">
        <v>0</v>
      </c>
      <c r="BV211" s="520">
        <v>0</v>
      </c>
      <c r="BW211" s="520">
        <v>0</v>
      </c>
      <c r="BX211" s="520">
        <v>0</v>
      </c>
      <c r="BY211" s="520">
        <v>0</v>
      </c>
      <c r="BZ211" s="520">
        <v>0</v>
      </c>
      <c r="CA211" s="520">
        <v>0</v>
      </c>
      <c r="CB211" s="520">
        <v>0</v>
      </c>
      <c r="CC211" s="520">
        <v>0</v>
      </c>
      <c r="CD211" s="520">
        <v>0</v>
      </c>
      <c r="CE211" s="520">
        <v>0</v>
      </c>
      <c r="CF211" s="520">
        <v>0</v>
      </c>
      <c r="CG211" s="520">
        <v>0</v>
      </c>
      <c r="CH211" s="520">
        <v>0</v>
      </c>
      <c r="CI211" s="520">
        <v>0</v>
      </c>
      <c r="CJ211" s="520">
        <v>0</v>
      </c>
      <c r="CK211" s="520">
        <v>0</v>
      </c>
      <c r="CL211" s="520">
        <f t="shared" si="33"/>
        <v>0</v>
      </c>
      <c r="CM211" s="521">
        <f t="shared" si="34"/>
        <v>0</v>
      </c>
      <c r="CN211" s="522">
        <v>16749120.000000002</v>
      </c>
      <c r="CO211" s="522">
        <v>16749120.000000002</v>
      </c>
      <c r="CP211" s="522">
        <v>19272000</v>
      </c>
      <c r="CQ211" s="243" t="s">
        <v>874</v>
      </c>
      <c r="CR211" s="103">
        <v>4.78</v>
      </c>
      <c r="CS211" s="523">
        <v>4.78</v>
      </c>
      <c r="CT211" s="104">
        <v>5.5</v>
      </c>
      <c r="CU211" s="524"/>
      <c r="CV211" s="524"/>
      <c r="CW211" s="524"/>
      <c r="CX211" s="525"/>
      <c r="CY211" s="526">
        <v>166.65962441314548</v>
      </c>
      <c r="CZ211" s="527">
        <v>156.83333333333334</v>
      </c>
      <c r="DA211" s="528">
        <v>1.0927230046948353</v>
      </c>
      <c r="DB211" s="529">
        <v>0.98809523809523669</v>
      </c>
      <c r="DC211" s="530" t="s">
        <v>2293</v>
      </c>
      <c r="DD211" s="225"/>
      <c r="DE211" s="524"/>
      <c r="DF211" s="524"/>
      <c r="DG211" s="531"/>
      <c r="DH211" s="532"/>
      <c r="DI211" s="64">
        <v>940</v>
      </c>
      <c r="DJ211" s="64">
        <v>0</v>
      </c>
      <c r="DK211" s="64">
        <v>1015</v>
      </c>
      <c r="DL211" s="534">
        <f t="shared" si="35"/>
        <v>651.66666666666663</v>
      </c>
    </row>
    <row r="212" spans="1:116" ht="43.5" customHeight="1" x14ac:dyDescent="0.25">
      <c r="A212" s="356" t="s">
        <v>7</v>
      </c>
      <c r="B212" s="65" t="s">
        <v>96</v>
      </c>
      <c r="C212" s="65" t="s">
        <v>175</v>
      </c>
      <c r="D212" s="64" t="s">
        <v>2349</v>
      </c>
      <c r="E212" s="64" t="s">
        <v>177</v>
      </c>
      <c r="F212" s="64" t="s">
        <v>1099</v>
      </c>
      <c r="G212" s="18" t="s">
        <v>177</v>
      </c>
      <c r="H212" s="35" t="s">
        <v>889</v>
      </c>
      <c r="I212" s="28" t="s">
        <v>2322</v>
      </c>
      <c r="J212" s="498">
        <v>5.4975292632236172</v>
      </c>
      <c r="K212" s="498">
        <v>4.2003787791420004</v>
      </c>
      <c r="L212" s="499">
        <v>525.29999999999995</v>
      </c>
      <c r="M212" s="512">
        <v>0</v>
      </c>
      <c r="N212" s="513">
        <v>0</v>
      </c>
      <c r="O212" s="513">
        <v>0</v>
      </c>
      <c r="P212" s="513">
        <v>0</v>
      </c>
      <c r="Q212" s="513">
        <v>0</v>
      </c>
      <c r="R212" s="513">
        <v>0</v>
      </c>
      <c r="S212" s="513">
        <v>0</v>
      </c>
      <c r="T212" s="513">
        <v>0</v>
      </c>
      <c r="U212" s="513">
        <v>0</v>
      </c>
      <c r="V212" s="513">
        <v>0</v>
      </c>
      <c r="W212" s="513">
        <v>0</v>
      </c>
      <c r="X212" s="513">
        <v>0</v>
      </c>
      <c r="Y212" s="513">
        <v>0</v>
      </c>
      <c r="Z212" s="513">
        <v>0</v>
      </c>
      <c r="AA212" s="513">
        <v>0</v>
      </c>
      <c r="AB212" s="513">
        <v>0</v>
      </c>
      <c r="AC212" s="513">
        <v>1</v>
      </c>
      <c r="AD212" s="513">
        <v>1</v>
      </c>
      <c r="AE212" s="513">
        <v>0</v>
      </c>
      <c r="AF212" s="513">
        <v>0</v>
      </c>
      <c r="AG212" s="513">
        <v>0</v>
      </c>
      <c r="AH212" s="513">
        <f t="shared" si="27"/>
        <v>0</v>
      </c>
      <c r="AI212" s="513">
        <v>0</v>
      </c>
      <c r="AJ212" s="513">
        <v>0</v>
      </c>
      <c r="AK212" s="513">
        <f t="shared" si="28"/>
        <v>1</v>
      </c>
      <c r="AL212" s="513">
        <f t="shared" si="29"/>
        <v>1</v>
      </c>
      <c r="AM212" s="513">
        <v>0</v>
      </c>
      <c r="AN212" s="513">
        <v>0</v>
      </c>
      <c r="AO212" s="513">
        <v>0</v>
      </c>
      <c r="AP212" s="513">
        <v>0</v>
      </c>
      <c r="AQ212" s="513">
        <v>0</v>
      </c>
      <c r="AR212" s="513">
        <v>0</v>
      </c>
      <c r="AS212" s="513">
        <v>0</v>
      </c>
      <c r="AT212" s="513">
        <v>0</v>
      </c>
      <c r="AU212" s="513">
        <v>0</v>
      </c>
      <c r="AV212" s="513">
        <v>0</v>
      </c>
      <c r="AW212" s="513">
        <v>0</v>
      </c>
      <c r="AX212" s="513">
        <v>0</v>
      </c>
      <c r="AY212" s="513">
        <v>0</v>
      </c>
      <c r="AZ212" s="513">
        <v>0</v>
      </c>
      <c r="BA212" s="513">
        <v>0</v>
      </c>
      <c r="BB212" s="513">
        <v>0</v>
      </c>
      <c r="BC212" s="513">
        <v>200</v>
      </c>
      <c r="BD212" s="513">
        <v>200</v>
      </c>
      <c r="BE212" s="513">
        <v>0</v>
      </c>
      <c r="BF212" s="513">
        <v>0</v>
      </c>
      <c r="BG212" s="513">
        <v>0</v>
      </c>
      <c r="BH212" s="513">
        <v>0</v>
      </c>
      <c r="BI212" s="513">
        <v>0</v>
      </c>
      <c r="BJ212" s="513">
        <v>0</v>
      </c>
      <c r="BK212" s="241">
        <f t="shared" si="30"/>
        <v>200</v>
      </c>
      <c r="BL212" s="22">
        <f t="shared" si="31"/>
        <v>200</v>
      </c>
      <c r="BM212" s="519">
        <f t="shared" si="32"/>
        <v>0</v>
      </c>
      <c r="BN212" s="520">
        <v>0</v>
      </c>
      <c r="BO212" s="520">
        <v>0</v>
      </c>
      <c r="BP212" s="520">
        <v>0</v>
      </c>
      <c r="BQ212" s="520">
        <v>0</v>
      </c>
      <c r="BR212" s="520">
        <v>0</v>
      </c>
      <c r="BS212" s="520">
        <v>0</v>
      </c>
      <c r="BT212" s="520">
        <v>0</v>
      </c>
      <c r="BU212" s="520">
        <v>0</v>
      </c>
      <c r="BV212" s="520">
        <v>0</v>
      </c>
      <c r="BW212" s="520">
        <v>0</v>
      </c>
      <c r="BX212" s="520">
        <v>0</v>
      </c>
      <c r="BY212" s="520">
        <v>0</v>
      </c>
      <c r="BZ212" s="520">
        <v>0</v>
      </c>
      <c r="CA212" s="520">
        <v>0</v>
      </c>
      <c r="CB212" s="520">
        <v>0</v>
      </c>
      <c r="CC212" s="520">
        <v>0</v>
      </c>
      <c r="CD212" s="520">
        <v>234768</v>
      </c>
      <c r="CE212" s="520">
        <v>234768</v>
      </c>
      <c r="CF212" s="520">
        <v>0</v>
      </c>
      <c r="CG212" s="520">
        <v>0</v>
      </c>
      <c r="CH212" s="520">
        <v>0</v>
      </c>
      <c r="CI212" s="520">
        <v>0</v>
      </c>
      <c r="CJ212" s="520">
        <v>0</v>
      </c>
      <c r="CK212" s="520">
        <v>0</v>
      </c>
      <c r="CL212" s="520">
        <f t="shared" si="33"/>
        <v>234768</v>
      </c>
      <c r="CM212" s="521">
        <f t="shared" si="34"/>
        <v>234768</v>
      </c>
      <c r="CN212" s="522">
        <v>0</v>
      </c>
      <c r="CO212" s="522">
        <v>0</v>
      </c>
      <c r="CP212" s="522">
        <v>0</v>
      </c>
      <c r="CQ212" s="243" t="s">
        <v>874</v>
      </c>
      <c r="CR212" s="103">
        <v>0</v>
      </c>
      <c r="CS212" s="523">
        <v>0</v>
      </c>
      <c r="CT212" s="104">
        <v>0</v>
      </c>
      <c r="CU212" s="524"/>
      <c r="CV212" s="524"/>
      <c r="CW212" s="524"/>
      <c r="CX212" s="525"/>
      <c r="CY212" s="526">
        <v>58.645640141412152</v>
      </c>
      <c r="CZ212" s="527">
        <v>58.376570738834893</v>
      </c>
      <c r="DA212" s="528">
        <v>1.4550271059902593</v>
      </c>
      <c r="DB212" s="529">
        <v>1.45082772614752</v>
      </c>
      <c r="DC212" s="530" t="s">
        <v>2354</v>
      </c>
      <c r="DD212" s="225"/>
      <c r="DE212" s="524"/>
      <c r="DF212" s="524"/>
      <c r="DG212" s="531"/>
      <c r="DH212" s="532"/>
      <c r="DI212" s="64">
        <v>4256</v>
      </c>
      <c r="DJ212" s="64">
        <v>0</v>
      </c>
      <c r="DK212" s="64">
        <v>47280</v>
      </c>
      <c r="DL212" s="534">
        <f t="shared" si="35"/>
        <v>17178.666666666668</v>
      </c>
    </row>
    <row r="213" spans="1:116" ht="43.5" customHeight="1" x14ac:dyDescent="0.25">
      <c r="A213" s="356" t="s">
        <v>7</v>
      </c>
      <c r="B213" s="65" t="s">
        <v>96</v>
      </c>
      <c r="C213" s="65" t="s">
        <v>175</v>
      </c>
      <c r="D213" s="64" t="s">
        <v>2387</v>
      </c>
      <c r="E213" s="64" t="s">
        <v>177</v>
      </c>
      <c r="F213" s="64" t="s">
        <v>1100</v>
      </c>
      <c r="G213" s="18" t="s">
        <v>177</v>
      </c>
      <c r="H213" s="35" t="s">
        <v>889</v>
      </c>
      <c r="I213" s="28" t="s">
        <v>2322</v>
      </c>
      <c r="J213" s="498" t="s">
        <v>56</v>
      </c>
      <c r="K213" s="498">
        <v>4.2187499912249997</v>
      </c>
      <c r="L213" s="499">
        <v>136.6</v>
      </c>
      <c r="M213" s="512">
        <v>0</v>
      </c>
      <c r="N213" s="513">
        <v>0</v>
      </c>
      <c r="O213" s="513">
        <v>0</v>
      </c>
      <c r="P213" s="513">
        <v>0</v>
      </c>
      <c r="Q213" s="513">
        <v>0</v>
      </c>
      <c r="R213" s="513">
        <v>0</v>
      </c>
      <c r="S213" s="513">
        <v>0</v>
      </c>
      <c r="T213" s="513">
        <v>0</v>
      </c>
      <c r="U213" s="513">
        <v>0</v>
      </c>
      <c r="V213" s="513">
        <v>0</v>
      </c>
      <c r="W213" s="513">
        <v>0</v>
      </c>
      <c r="X213" s="513">
        <v>0</v>
      </c>
      <c r="Y213" s="513">
        <v>0</v>
      </c>
      <c r="Z213" s="513">
        <v>0</v>
      </c>
      <c r="AA213" s="513">
        <v>0</v>
      </c>
      <c r="AB213" s="513">
        <v>0</v>
      </c>
      <c r="AC213" s="513">
        <v>0</v>
      </c>
      <c r="AD213" s="513">
        <v>0</v>
      </c>
      <c r="AE213" s="513">
        <v>0</v>
      </c>
      <c r="AF213" s="513">
        <v>0</v>
      </c>
      <c r="AG213" s="513">
        <v>0</v>
      </c>
      <c r="AH213" s="513">
        <f t="shared" si="27"/>
        <v>0</v>
      </c>
      <c r="AI213" s="513">
        <v>0</v>
      </c>
      <c r="AJ213" s="513">
        <v>0</v>
      </c>
      <c r="AK213" s="513">
        <f t="shared" si="28"/>
        <v>0</v>
      </c>
      <c r="AL213" s="513">
        <f t="shared" si="29"/>
        <v>0</v>
      </c>
      <c r="AM213" s="513">
        <v>0</v>
      </c>
      <c r="AN213" s="513">
        <v>0</v>
      </c>
      <c r="AO213" s="513">
        <v>0</v>
      </c>
      <c r="AP213" s="513">
        <v>0</v>
      </c>
      <c r="AQ213" s="513">
        <v>0</v>
      </c>
      <c r="AR213" s="513">
        <v>0</v>
      </c>
      <c r="AS213" s="513">
        <v>0</v>
      </c>
      <c r="AT213" s="513">
        <v>0</v>
      </c>
      <c r="AU213" s="513">
        <v>0</v>
      </c>
      <c r="AV213" s="513">
        <v>0</v>
      </c>
      <c r="AW213" s="513">
        <v>0</v>
      </c>
      <c r="AX213" s="513">
        <v>0</v>
      </c>
      <c r="AY213" s="513">
        <v>0</v>
      </c>
      <c r="AZ213" s="513">
        <v>0</v>
      </c>
      <c r="BA213" s="513">
        <v>0</v>
      </c>
      <c r="BB213" s="513">
        <v>0</v>
      </c>
      <c r="BC213" s="513">
        <v>0</v>
      </c>
      <c r="BD213" s="513">
        <v>0</v>
      </c>
      <c r="BE213" s="513">
        <v>0</v>
      </c>
      <c r="BF213" s="513">
        <v>0</v>
      </c>
      <c r="BG213" s="513">
        <v>0</v>
      </c>
      <c r="BH213" s="513">
        <v>0</v>
      </c>
      <c r="BI213" s="513">
        <v>0</v>
      </c>
      <c r="BJ213" s="513">
        <v>0</v>
      </c>
      <c r="BK213" s="241">
        <f t="shared" si="30"/>
        <v>0</v>
      </c>
      <c r="BL213" s="22">
        <f t="shared" si="31"/>
        <v>0</v>
      </c>
      <c r="BM213" s="519">
        <f t="shared" si="32"/>
        <v>0</v>
      </c>
      <c r="BN213" s="520">
        <v>0</v>
      </c>
      <c r="BO213" s="520">
        <v>0</v>
      </c>
      <c r="BP213" s="520">
        <v>0</v>
      </c>
      <c r="BQ213" s="520">
        <v>0</v>
      </c>
      <c r="BR213" s="520">
        <v>0</v>
      </c>
      <c r="BS213" s="520">
        <v>0</v>
      </c>
      <c r="BT213" s="520">
        <v>0</v>
      </c>
      <c r="BU213" s="520">
        <v>0</v>
      </c>
      <c r="BV213" s="520">
        <v>0</v>
      </c>
      <c r="BW213" s="520">
        <v>0</v>
      </c>
      <c r="BX213" s="520">
        <v>0</v>
      </c>
      <c r="BY213" s="520">
        <v>0</v>
      </c>
      <c r="BZ213" s="520">
        <v>0</v>
      </c>
      <c r="CA213" s="520">
        <v>0</v>
      </c>
      <c r="CB213" s="520">
        <v>0</v>
      </c>
      <c r="CC213" s="520">
        <v>0</v>
      </c>
      <c r="CD213" s="520">
        <v>0</v>
      </c>
      <c r="CE213" s="520">
        <v>0</v>
      </c>
      <c r="CF213" s="520">
        <v>0</v>
      </c>
      <c r="CG213" s="520">
        <v>0</v>
      </c>
      <c r="CH213" s="520">
        <v>0</v>
      </c>
      <c r="CI213" s="520">
        <v>0</v>
      </c>
      <c r="CJ213" s="520">
        <v>0</v>
      </c>
      <c r="CK213" s="520">
        <v>0</v>
      </c>
      <c r="CL213" s="520">
        <f t="shared" si="33"/>
        <v>0</v>
      </c>
      <c r="CM213" s="521">
        <f t="shared" si="34"/>
        <v>0</v>
      </c>
      <c r="CN213" s="522">
        <v>0</v>
      </c>
      <c r="CO213" s="522">
        <v>0</v>
      </c>
      <c r="CP213" s="522">
        <v>0</v>
      </c>
      <c r="CQ213" s="243" t="s">
        <v>874</v>
      </c>
      <c r="CR213" s="103">
        <v>0</v>
      </c>
      <c r="CS213" s="523">
        <v>0</v>
      </c>
      <c r="CT213" s="104">
        <v>0</v>
      </c>
      <c r="CU213" s="524"/>
      <c r="CV213" s="524"/>
      <c r="CW213" s="524"/>
      <c r="CX213" s="525"/>
      <c r="CY213" s="526">
        <v>75.206606086458208</v>
      </c>
      <c r="CZ213" s="527">
        <v>67.846339921851566</v>
      </c>
      <c r="DA213" s="528">
        <v>0.88553098164928112</v>
      </c>
      <c r="DB213" s="529">
        <v>0.83110309267253768</v>
      </c>
      <c r="DC213" s="530" t="s">
        <v>2354</v>
      </c>
      <c r="DD213" s="225"/>
      <c r="DE213" s="524"/>
      <c r="DF213" s="524"/>
      <c r="DG213" s="531"/>
      <c r="DH213" s="532"/>
      <c r="DI213" s="64">
        <v>0</v>
      </c>
      <c r="DJ213" s="64">
        <v>0</v>
      </c>
      <c r="DK213" s="64">
        <v>16069</v>
      </c>
      <c r="DL213" s="534">
        <f t="shared" si="35"/>
        <v>5356.333333333333</v>
      </c>
    </row>
    <row r="214" spans="1:116" ht="43.5" customHeight="1" x14ac:dyDescent="0.25">
      <c r="A214" s="356" t="s">
        <v>7</v>
      </c>
      <c r="B214" s="65" t="s">
        <v>96</v>
      </c>
      <c r="C214" s="65" t="s">
        <v>175</v>
      </c>
      <c r="D214" s="64" t="s">
        <v>2349</v>
      </c>
      <c r="E214" s="64" t="s">
        <v>177</v>
      </c>
      <c r="F214" s="64" t="s">
        <v>1101</v>
      </c>
      <c r="G214" s="18" t="s">
        <v>177</v>
      </c>
      <c r="H214" s="35" t="s">
        <v>860</v>
      </c>
      <c r="I214" s="28" t="s">
        <v>2322</v>
      </c>
      <c r="J214" s="498">
        <v>8.4614146051354808</v>
      </c>
      <c r="K214" s="498">
        <v>3.8543560525890004</v>
      </c>
      <c r="L214" s="499">
        <v>408.8</v>
      </c>
      <c r="M214" s="512">
        <v>0</v>
      </c>
      <c r="N214" s="513">
        <v>0</v>
      </c>
      <c r="O214" s="513">
        <v>0</v>
      </c>
      <c r="P214" s="513">
        <v>0</v>
      </c>
      <c r="Q214" s="513">
        <v>0</v>
      </c>
      <c r="R214" s="513">
        <v>0</v>
      </c>
      <c r="S214" s="513">
        <v>0</v>
      </c>
      <c r="T214" s="513">
        <v>0</v>
      </c>
      <c r="U214" s="513">
        <v>0</v>
      </c>
      <c r="V214" s="513">
        <v>0</v>
      </c>
      <c r="W214" s="513">
        <v>0</v>
      </c>
      <c r="X214" s="513">
        <v>0</v>
      </c>
      <c r="Y214" s="513">
        <v>0</v>
      </c>
      <c r="Z214" s="513">
        <v>0</v>
      </c>
      <c r="AA214" s="513">
        <v>0</v>
      </c>
      <c r="AB214" s="513">
        <v>0</v>
      </c>
      <c r="AC214" s="513">
        <v>2</v>
      </c>
      <c r="AD214" s="513">
        <v>2</v>
      </c>
      <c r="AE214" s="513">
        <v>0</v>
      </c>
      <c r="AF214" s="513">
        <v>0</v>
      </c>
      <c r="AG214" s="513">
        <v>1</v>
      </c>
      <c r="AH214" s="513">
        <f t="shared" si="27"/>
        <v>1</v>
      </c>
      <c r="AI214" s="513">
        <v>0</v>
      </c>
      <c r="AJ214" s="513">
        <v>0</v>
      </c>
      <c r="AK214" s="513">
        <f t="shared" si="28"/>
        <v>3</v>
      </c>
      <c r="AL214" s="513">
        <f t="shared" si="29"/>
        <v>3</v>
      </c>
      <c r="AM214" s="513">
        <v>0</v>
      </c>
      <c r="AN214" s="513">
        <v>0</v>
      </c>
      <c r="AO214" s="513">
        <v>0</v>
      </c>
      <c r="AP214" s="513">
        <v>0</v>
      </c>
      <c r="AQ214" s="513">
        <v>0</v>
      </c>
      <c r="AR214" s="513">
        <v>0</v>
      </c>
      <c r="AS214" s="513">
        <v>0</v>
      </c>
      <c r="AT214" s="513">
        <v>0</v>
      </c>
      <c r="AU214" s="513">
        <v>0</v>
      </c>
      <c r="AV214" s="513">
        <v>0</v>
      </c>
      <c r="AW214" s="513">
        <v>0</v>
      </c>
      <c r="AX214" s="513">
        <v>0</v>
      </c>
      <c r="AY214" s="513">
        <v>0</v>
      </c>
      <c r="AZ214" s="513">
        <v>0</v>
      </c>
      <c r="BA214" s="513">
        <v>0</v>
      </c>
      <c r="BB214" s="513">
        <v>0</v>
      </c>
      <c r="BC214" s="513">
        <v>210</v>
      </c>
      <c r="BD214" s="513">
        <v>210</v>
      </c>
      <c r="BE214" s="513">
        <v>0</v>
      </c>
      <c r="BF214" s="513">
        <v>0</v>
      </c>
      <c r="BG214" s="513">
        <v>3</v>
      </c>
      <c r="BH214" s="513">
        <v>3</v>
      </c>
      <c r="BI214" s="513">
        <v>0</v>
      </c>
      <c r="BJ214" s="513">
        <v>0</v>
      </c>
      <c r="BK214" s="241">
        <f t="shared" si="30"/>
        <v>213</v>
      </c>
      <c r="BL214" s="22">
        <f t="shared" si="31"/>
        <v>213</v>
      </c>
      <c r="BM214" s="519">
        <f t="shared" si="32"/>
        <v>7.3195876288659784E-2</v>
      </c>
      <c r="BN214" s="520">
        <v>0</v>
      </c>
      <c r="BO214" s="520">
        <v>0</v>
      </c>
      <c r="BP214" s="520">
        <v>0</v>
      </c>
      <c r="BQ214" s="520">
        <v>0</v>
      </c>
      <c r="BR214" s="520">
        <v>0</v>
      </c>
      <c r="BS214" s="520">
        <v>0</v>
      </c>
      <c r="BT214" s="520">
        <v>0</v>
      </c>
      <c r="BU214" s="520">
        <v>0</v>
      </c>
      <c r="BV214" s="520">
        <v>0</v>
      </c>
      <c r="BW214" s="520">
        <v>0</v>
      </c>
      <c r="BX214" s="520">
        <v>0</v>
      </c>
      <c r="BY214" s="520">
        <v>0</v>
      </c>
      <c r="BZ214" s="520">
        <v>0</v>
      </c>
      <c r="CA214" s="520">
        <v>0</v>
      </c>
      <c r="CB214" s="520">
        <v>0</v>
      </c>
      <c r="CC214" s="520">
        <v>0</v>
      </c>
      <c r="CD214" s="520">
        <v>246506.40000000002</v>
      </c>
      <c r="CE214" s="520">
        <v>246506.40000000002</v>
      </c>
      <c r="CF214" s="520">
        <v>0</v>
      </c>
      <c r="CG214" s="520">
        <v>0</v>
      </c>
      <c r="CH214" s="520">
        <v>9828.7199999999993</v>
      </c>
      <c r="CI214" s="520">
        <v>9828.7199999999993</v>
      </c>
      <c r="CJ214" s="520">
        <v>0</v>
      </c>
      <c r="CK214" s="520">
        <v>0</v>
      </c>
      <c r="CL214" s="520">
        <f t="shared" si="33"/>
        <v>256335.12000000002</v>
      </c>
      <c r="CM214" s="521">
        <f t="shared" si="34"/>
        <v>256335.12000000002</v>
      </c>
      <c r="CN214" s="522">
        <v>19972800.000000004</v>
      </c>
      <c r="CO214" s="522">
        <v>19972800.000000004</v>
      </c>
      <c r="CP214" s="522">
        <v>10196640.000000002</v>
      </c>
      <c r="CQ214" s="243" t="s">
        <v>874</v>
      </c>
      <c r="CR214" s="103">
        <v>5.7</v>
      </c>
      <c r="CS214" s="523">
        <v>5.7</v>
      </c>
      <c r="CT214" s="104">
        <v>2.91</v>
      </c>
      <c r="CU214" s="524"/>
      <c r="CV214" s="524"/>
      <c r="CW214" s="524"/>
      <c r="CX214" s="525"/>
      <c r="CY214" s="526">
        <v>63.108093370814004</v>
      </c>
      <c r="CZ214" s="527">
        <v>63.108093370814004</v>
      </c>
      <c r="DA214" s="528">
        <v>1.2919727714391467</v>
      </c>
      <c r="DB214" s="529">
        <v>1.2919727714391467</v>
      </c>
      <c r="DC214" s="530" t="s">
        <v>2380</v>
      </c>
      <c r="DD214" s="225"/>
      <c r="DE214" s="524"/>
      <c r="DF214" s="524"/>
      <c r="DG214" s="531"/>
      <c r="DH214" s="532"/>
      <c r="DI214" s="64">
        <v>3320</v>
      </c>
      <c r="DJ214" s="64">
        <v>41759</v>
      </c>
      <c r="DK214" s="64">
        <v>0</v>
      </c>
      <c r="DL214" s="534">
        <f t="shared" si="35"/>
        <v>15026.333333333334</v>
      </c>
    </row>
    <row r="215" spans="1:116" ht="43.5" customHeight="1" x14ac:dyDescent="0.25">
      <c r="A215" s="356" t="s">
        <v>7</v>
      </c>
      <c r="B215" s="65" t="s">
        <v>96</v>
      </c>
      <c r="C215" s="65" t="s">
        <v>175</v>
      </c>
      <c r="D215" s="64" t="s">
        <v>2291</v>
      </c>
      <c r="E215" s="64" t="s">
        <v>177</v>
      </c>
      <c r="F215" s="64" t="s">
        <v>1102</v>
      </c>
      <c r="G215" s="18" t="s">
        <v>177</v>
      </c>
      <c r="H215" s="35" t="s">
        <v>889</v>
      </c>
      <c r="I215" s="28" t="s">
        <v>2322</v>
      </c>
      <c r="J215" s="498">
        <v>8.3000000000000007</v>
      </c>
      <c r="K215" s="498">
        <v>2.1634469651970001</v>
      </c>
      <c r="L215" s="499">
        <v>22.4</v>
      </c>
      <c r="M215" s="512">
        <v>0</v>
      </c>
      <c r="N215" s="513">
        <v>0</v>
      </c>
      <c r="O215" s="513">
        <v>0</v>
      </c>
      <c r="P215" s="513">
        <v>0</v>
      </c>
      <c r="Q215" s="513">
        <v>0</v>
      </c>
      <c r="R215" s="513">
        <v>0</v>
      </c>
      <c r="S215" s="513">
        <v>0</v>
      </c>
      <c r="T215" s="513">
        <v>0</v>
      </c>
      <c r="U215" s="513">
        <v>0</v>
      </c>
      <c r="V215" s="513">
        <v>0</v>
      </c>
      <c r="W215" s="513">
        <v>0</v>
      </c>
      <c r="X215" s="513">
        <v>0</v>
      </c>
      <c r="Y215" s="513">
        <v>0</v>
      </c>
      <c r="Z215" s="513">
        <v>0</v>
      </c>
      <c r="AA215" s="513">
        <v>0</v>
      </c>
      <c r="AB215" s="513">
        <v>0</v>
      </c>
      <c r="AC215" s="513">
        <v>0</v>
      </c>
      <c r="AD215" s="513">
        <v>0</v>
      </c>
      <c r="AE215" s="513">
        <v>0</v>
      </c>
      <c r="AF215" s="513">
        <v>0</v>
      </c>
      <c r="AG215" s="513">
        <v>0</v>
      </c>
      <c r="AH215" s="513">
        <f t="shared" si="27"/>
        <v>0</v>
      </c>
      <c r="AI215" s="513">
        <v>0</v>
      </c>
      <c r="AJ215" s="513">
        <v>0</v>
      </c>
      <c r="AK215" s="513">
        <f t="shared" si="28"/>
        <v>0</v>
      </c>
      <c r="AL215" s="513">
        <f t="shared" si="29"/>
        <v>0</v>
      </c>
      <c r="AM215" s="513">
        <v>0</v>
      </c>
      <c r="AN215" s="513">
        <v>0</v>
      </c>
      <c r="AO215" s="513">
        <v>0</v>
      </c>
      <c r="AP215" s="513">
        <v>0</v>
      </c>
      <c r="AQ215" s="513">
        <v>0</v>
      </c>
      <c r="AR215" s="513">
        <v>0</v>
      </c>
      <c r="AS215" s="513">
        <v>0</v>
      </c>
      <c r="AT215" s="513">
        <v>0</v>
      </c>
      <c r="AU215" s="513">
        <v>0</v>
      </c>
      <c r="AV215" s="513">
        <v>0</v>
      </c>
      <c r="AW215" s="513">
        <v>0</v>
      </c>
      <c r="AX215" s="513">
        <v>0</v>
      </c>
      <c r="AY215" s="513">
        <v>0</v>
      </c>
      <c r="AZ215" s="513">
        <v>0</v>
      </c>
      <c r="BA215" s="513">
        <v>0</v>
      </c>
      <c r="BB215" s="513">
        <v>0</v>
      </c>
      <c r="BC215" s="513">
        <v>0</v>
      </c>
      <c r="BD215" s="513">
        <v>0</v>
      </c>
      <c r="BE215" s="513">
        <v>0</v>
      </c>
      <c r="BF215" s="513">
        <v>0</v>
      </c>
      <c r="BG215" s="513">
        <v>0</v>
      </c>
      <c r="BH215" s="513">
        <v>0</v>
      </c>
      <c r="BI215" s="513">
        <v>0</v>
      </c>
      <c r="BJ215" s="513">
        <v>0</v>
      </c>
      <c r="BK215" s="241">
        <f t="shared" si="30"/>
        <v>0</v>
      </c>
      <c r="BL215" s="22">
        <f t="shared" si="31"/>
        <v>0</v>
      </c>
      <c r="BM215" s="519">
        <f t="shared" si="32"/>
        <v>0</v>
      </c>
      <c r="BN215" s="520">
        <v>0</v>
      </c>
      <c r="BO215" s="520">
        <v>0</v>
      </c>
      <c r="BP215" s="520">
        <v>0</v>
      </c>
      <c r="BQ215" s="520">
        <v>0</v>
      </c>
      <c r="BR215" s="520">
        <v>0</v>
      </c>
      <c r="BS215" s="520">
        <v>0</v>
      </c>
      <c r="BT215" s="520">
        <v>0</v>
      </c>
      <c r="BU215" s="520">
        <v>0</v>
      </c>
      <c r="BV215" s="520">
        <v>0</v>
      </c>
      <c r="BW215" s="520">
        <v>0</v>
      </c>
      <c r="BX215" s="520">
        <v>0</v>
      </c>
      <c r="BY215" s="520">
        <v>0</v>
      </c>
      <c r="BZ215" s="520">
        <v>0</v>
      </c>
      <c r="CA215" s="520">
        <v>0</v>
      </c>
      <c r="CB215" s="520">
        <v>0</v>
      </c>
      <c r="CC215" s="520">
        <v>0</v>
      </c>
      <c r="CD215" s="520">
        <v>0</v>
      </c>
      <c r="CE215" s="520">
        <v>0</v>
      </c>
      <c r="CF215" s="520">
        <v>0</v>
      </c>
      <c r="CG215" s="520">
        <v>0</v>
      </c>
      <c r="CH215" s="520">
        <v>0</v>
      </c>
      <c r="CI215" s="520">
        <v>0</v>
      </c>
      <c r="CJ215" s="520">
        <v>0</v>
      </c>
      <c r="CK215" s="520">
        <v>0</v>
      </c>
      <c r="CL215" s="520">
        <f t="shared" si="33"/>
        <v>0</v>
      </c>
      <c r="CM215" s="521">
        <f t="shared" si="34"/>
        <v>0</v>
      </c>
      <c r="CN215" s="522">
        <v>23266560</v>
      </c>
      <c r="CO215" s="522">
        <v>23266560</v>
      </c>
      <c r="CP215" s="522">
        <v>18220800</v>
      </c>
      <c r="CQ215" s="243" t="s">
        <v>874</v>
      </c>
      <c r="CR215" s="103">
        <v>6.64</v>
      </c>
      <c r="CS215" s="523">
        <v>6.64</v>
      </c>
      <c r="CT215" s="104">
        <v>5.2</v>
      </c>
      <c r="CU215" s="524"/>
      <c r="CV215" s="524"/>
      <c r="CW215" s="524"/>
      <c r="CX215" s="525"/>
      <c r="CY215" s="526">
        <v>18.818181818181817</v>
      </c>
      <c r="CZ215" s="527">
        <v>15.333333333333334</v>
      </c>
      <c r="DA215" s="528">
        <v>0.40909090909090912</v>
      </c>
      <c r="DB215" s="529">
        <v>0.33333333333333331</v>
      </c>
      <c r="DC215" s="530" t="s">
        <v>2293</v>
      </c>
      <c r="DD215" s="225"/>
      <c r="DE215" s="524"/>
      <c r="DF215" s="524"/>
      <c r="DG215" s="531"/>
      <c r="DH215" s="532"/>
      <c r="DI215" s="64">
        <v>0</v>
      </c>
      <c r="DJ215" s="64">
        <v>0</v>
      </c>
      <c r="DK215" s="64">
        <v>1242</v>
      </c>
      <c r="DL215" s="534">
        <f t="shared" si="35"/>
        <v>414</v>
      </c>
    </row>
    <row r="216" spans="1:116" ht="43.5" customHeight="1" x14ac:dyDescent="0.25">
      <c r="A216" s="356" t="s">
        <v>7</v>
      </c>
      <c r="B216" s="65" t="s">
        <v>96</v>
      </c>
      <c r="C216" s="65" t="s">
        <v>175</v>
      </c>
      <c r="D216" s="64" t="s">
        <v>2394</v>
      </c>
      <c r="E216" s="64" t="s">
        <v>177</v>
      </c>
      <c r="F216" s="64" t="s">
        <v>1103</v>
      </c>
      <c r="G216" s="18" t="s">
        <v>177</v>
      </c>
      <c r="H216" s="35" t="s">
        <v>860</v>
      </c>
      <c r="I216" s="28" t="s">
        <v>2322</v>
      </c>
      <c r="J216" s="498">
        <v>11</v>
      </c>
      <c r="K216" s="498">
        <v>5.3676136251990005</v>
      </c>
      <c r="L216" s="499">
        <v>61.7</v>
      </c>
      <c r="M216" s="512">
        <v>0</v>
      </c>
      <c r="N216" s="513">
        <v>0</v>
      </c>
      <c r="O216" s="513">
        <v>0</v>
      </c>
      <c r="P216" s="513">
        <v>0</v>
      </c>
      <c r="Q216" s="513">
        <v>0</v>
      </c>
      <c r="R216" s="513">
        <v>0</v>
      </c>
      <c r="S216" s="513">
        <v>0</v>
      </c>
      <c r="T216" s="513">
        <v>0</v>
      </c>
      <c r="U216" s="513">
        <v>0</v>
      </c>
      <c r="V216" s="513">
        <v>0</v>
      </c>
      <c r="W216" s="513">
        <v>0</v>
      </c>
      <c r="X216" s="513">
        <v>0</v>
      </c>
      <c r="Y216" s="513">
        <v>1</v>
      </c>
      <c r="Z216" s="513">
        <v>1</v>
      </c>
      <c r="AA216" s="513">
        <v>0</v>
      </c>
      <c r="AB216" s="513">
        <v>0</v>
      </c>
      <c r="AC216" s="513">
        <v>0</v>
      </c>
      <c r="AD216" s="513">
        <v>0</v>
      </c>
      <c r="AE216" s="513">
        <v>0</v>
      </c>
      <c r="AF216" s="513">
        <v>0</v>
      </c>
      <c r="AG216" s="513">
        <v>0</v>
      </c>
      <c r="AH216" s="513">
        <f t="shared" si="27"/>
        <v>0</v>
      </c>
      <c r="AI216" s="513">
        <v>0</v>
      </c>
      <c r="AJ216" s="513">
        <v>0</v>
      </c>
      <c r="AK216" s="513">
        <f t="shared" si="28"/>
        <v>1</v>
      </c>
      <c r="AL216" s="513">
        <f t="shared" si="29"/>
        <v>1</v>
      </c>
      <c r="AM216" s="513">
        <v>0</v>
      </c>
      <c r="AN216" s="513">
        <v>0</v>
      </c>
      <c r="AO216" s="513">
        <v>0</v>
      </c>
      <c r="AP216" s="513">
        <v>0</v>
      </c>
      <c r="AQ216" s="513">
        <v>0</v>
      </c>
      <c r="AR216" s="513">
        <v>0</v>
      </c>
      <c r="AS216" s="513">
        <v>0</v>
      </c>
      <c r="AT216" s="513">
        <v>0</v>
      </c>
      <c r="AU216" s="513">
        <v>0</v>
      </c>
      <c r="AV216" s="513">
        <v>0</v>
      </c>
      <c r="AW216" s="513">
        <v>0</v>
      </c>
      <c r="AX216" s="513">
        <v>0</v>
      </c>
      <c r="AY216" s="513">
        <v>150</v>
      </c>
      <c r="AZ216" s="513">
        <v>150</v>
      </c>
      <c r="BA216" s="513">
        <v>0</v>
      </c>
      <c r="BB216" s="513">
        <v>0</v>
      </c>
      <c r="BC216" s="513">
        <v>0</v>
      </c>
      <c r="BD216" s="513">
        <v>0</v>
      </c>
      <c r="BE216" s="513">
        <v>0</v>
      </c>
      <c r="BF216" s="513">
        <v>0</v>
      </c>
      <c r="BG216" s="513">
        <v>0</v>
      </c>
      <c r="BH216" s="513">
        <v>0</v>
      </c>
      <c r="BI216" s="513">
        <v>0</v>
      </c>
      <c r="BJ216" s="513">
        <v>0</v>
      </c>
      <c r="BK216" s="241">
        <f t="shared" si="30"/>
        <v>150</v>
      </c>
      <c r="BL216" s="22">
        <f t="shared" si="31"/>
        <v>150</v>
      </c>
      <c r="BM216" s="519">
        <f t="shared" si="32"/>
        <v>1.7045454545454544E-2</v>
      </c>
      <c r="BN216" s="520">
        <v>0</v>
      </c>
      <c r="BO216" s="520">
        <v>0</v>
      </c>
      <c r="BP216" s="520">
        <v>0</v>
      </c>
      <c r="BQ216" s="520">
        <v>0</v>
      </c>
      <c r="BR216" s="520">
        <v>0</v>
      </c>
      <c r="BS216" s="520">
        <v>0</v>
      </c>
      <c r="BT216" s="520">
        <v>0</v>
      </c>
      <c r="BU216" s="520">
        <v>0</v>
      </c>
      <c r="BV216" s="520">
        <v>0</v>
      </c>
      <c r="BW216" s="520">
        <v>0</v>
      </c>
      <c r="BX216" s="520">
        <v>0</v>
      </c>
      <c r="BY216" s="520">
        <v>0</v>
      </c>
      <c r="BZ216" s="520">
        <v>756864</v>
      </c>
      <c r="CA216" s="520">
        <v>756864</v>
      </c>
      <c r="CB216" s="520">
        <v>0</v>
      </c>
      <c r="CC216" s="520">
        <v>0</v>
      </c>
      <c r="CD216" s="520">
        <v>0</v>
      </c>
      <c r="CE216" s="520">
        <v>0</v>
      </c>
      <c r="CF216" s="520">
        <v>0</v>
      </c>
      <c r="CG216" s="520">
        <v>0</v>
      </c>
      <c r="CH216" s="520">
        <v>0</v>
      </c>
      <c r="CI216" s="520">
        <v>0</v>
      </c>
      <c r="CJ216" s="520">
        <v>0</v>
      </c>
      <c r="CK216" s="520">
        <v>0</v>
      </c>
      <c r="CL216" s="520">
        <f t="shared" si="33"/>
        <v>756864</v>
      </c>
      <c r="CM216" s="521">
        <f t="shared" si="34"/>
        <v>756864</v>
      </c>
      <c r="CN216" s="522">
        <v>29608800</v>
      </c>
      <c r="CO216" s="522">
        <v>29608800</v>
      </c>
      <c r="CP216" s="522">
        <v>30835200.000000004</v>
      </c>
      <c r="CQ216" s="243" t="s">
        <v>874</v>
      </c>
      <c r="CR216" s="103">
        <v>8.4499999999999993</v>
      </c>
      <c r="CS216" s="523">
        <v>8.4499999999999993</v>
      </c>
      <c r="CT216" s="104">
        <v>8.8000000000000007</v>
      </c>
      <c r="CU216" s="524"/>
      <c r="CV216" s="524"/>
      <c r="CW216" s="524"/>
      <c r="CX216" s="525"/>
      <c r="CY216" s="526">
        <v>31.116959064327499</v>
      </c>
      <c r="CZ216" s="527">
        <v>31.116959064327499</v>
      </c>
      <c r="DA216" s="528">
        <v>0.33333333333333331</v>
      </c>
      <c r="DB216" s="529">
        <v>0.33333333333333331</v>
      </c>
      <c r="DC216" s="530" t="s">
        <v>2293</v>
      </c>
      <c r="DD216" s="225"/>
      <c r="DE216" s="524"/>
      <c r="DF216" s="524"/>
      <c r="DG216" s="531"/>
      <c r="DH216" s="532"/>
      <c r="DI216" s="64">
        <v>5321</v>
      </c>
      <c r="DJ216" s="64">
        <v>0</v>
      </c>
      <c r="DK216" s="64">
        <v>0</v>
      </c>
      <c r="DL216" s="534">
        <f t="shared" si="35"/>
        <v>1773.6666666666667</v>
      </c>
    </row>
    <row r="217" spans="1:116" ht="43.5" customHeight="1" x14ac:dyDescent="0.25">
      <c r="A217" s="356" t="s">
        <v>7</v>
      </c>
      <c r="B217" s="65" t="s">
        <v>50</v>
      </c>
      <c r="C217" s="65" t="s">
        <v>1107</v>
      </c>
      <c r="D217" s="64" t="s">
        <v>2395</v>
      </c>
      <c r="E217" s="64" t="s">
        <v>1107</v>
      </c>
      <c r="F217" s="64" t="s">
        <v>1109</v>
      </c>
      <c r="G217" s="18" t="s">
        <v>1107</v>
      </c>
      <c r="H217" s="35" t="s">
        <v>2396</v>
      </c>
      <c r="I217" s="28" t="s">
        <v>2330</v>
      </c>
      <c r="J217" s="498">
        <v>22.86307065990918</v>
      </c>
      <c r="K217" s="498">
        <v>0.40094696886300002</v>
      </c>
      <c r="L217" s="499">
        <v>31.7</v>
      </c>
      <c r="M217" s="512">
        <v>0</v>
      </c>
      <c r="N217" s="513">
        <v>0</v>
      </c>
      <c r="O217" s="513">
        <v>0</v>
      </c>
      <c r="P217" s="513">
        <v>0</v>
      </c>
      <c r="Q217" s="513">
        <v>0</v>
      </c>
      <c r="R217" s="513">
        <v>0</v>
      </c>
      <c r="S217" s="513">
        <v>0</v>
      </c>
      <c r="T217" s="513">
        <v>0</v>
      </c>
      <c r="U217" s="513">
        <v>0</v>
      </c>
      <c r="V217" s="513">
        <v>0</v>
      </c>
      <c r="W217" s="513">
        <v>0</v>
      </c>
      <c r="X217" s="513">
        <v>0</v>
      </c>
      <c r="Y217" s="513">
        <v>0</v>
      </c>
      <c r="Z217" s="513">
        <v>0</v>
      </c>
      <c r="AA217" s="513">
        <v>0</v>
      </c>
      <c r="AB217" s="513">
        <v>0</v>
      </c>
      <c r="AC217" s="513">
        <v>0</v>
      </c>
      <c r="AD217" s="513">
        <v>0</v>
      </c>
      <c r="AE217" s="513">
        <v>0</v>
      </c>
      <c r="AF217" s="513">
        <v>0</v>
      </c>
      <c r="AG217" s="513">
        <v>0</v>
      </c>
      <c r="AH217" s="513">
        <f t="shared" si="27"/>
        <v>0</v>
      </c>
      <c r="AI217" s="513">
        <v>0</v>
      </c>
      <c r="AJ217" s="513">
        <v>0</v>
      </c>
      <c r="AK217" s="513">
        <f t="shared" si="28"/>
        <v>0</v>
      </c>
      <c r="AL217" s="513">
        <f t="shared" si="29"/>
        <v>0</v>
      </c>
      <c r="AM217" s="513">
        <v>0</v>
      </c>
      <c r="AN217" s="513">
        <v>0</v>
      </c>
      <c r="AO217" s="513">
        <v>0</v>
      </c>
      <c r="AP217" s="513">
        <v>0</v>
      </c>
      <c r="AQ217" s="513">
        <v>0</v>
      </c>
      <c r="AR217" s="513">
        <v>0</v>
      </c>
      <c r="AS217" s="513">
        <v>0</v>
      </c>
      <c r="AT217" s="513">
        <v>0</v>
      </c>
      <c r="AU217" s="513">
        <v>0</v>
      </c>
      <c r="AV217" s="513">
        <v>0</v>
      </c>
      <c r="AW217" s="513">
        <v>0</v>
      </c>
      <c r="AX217" s="513">
        <v>0</v>
      </c>
      <c r="AY217" s="513">
        <v>0</v>
      </c>
      <c r="AZ217" s="513">
        <v>0</v>
      </c>
      <c r="BA217" s="513">
        <v>0</v>
      </c>
      <c r="BB217" s="513">
        <v>0</v>
      </c>
      <c r="BC217" s="513">
        <v>0</v>
      </c>
      <c r="BD217" s="513">
        <v>0</v>
      </c>
      <c r="BE217" s="513">
        <v>0</v>
      </c>
      <c r="BF217" s="513">
        <v>0</v>
      </c>
      <c r="BG217" s="513">
        <v>0</v>
      </c>
      <c r="BH217" s="513">
        <v>0</v>
      </c>
      <c r="BI217" s="513">
        <v>0</v>
      </c>
      <c r="BJ217" s="513">
        <v>0</v>
      </c>
      <c r="BK217" s="241">
        <f t="shared" si="30"/>
        <v>0</v>
      </c>
      <c r="BL217" s="22">
        <f t="shared" si="31"/>
        <v>0</v>
      </c>
      <c r="BM217" s="519">
        <f t="shared" si="32"/>
        <v>0</v>
      </c>
      <c r="BN217" s="520">
        <v>0</v>
      </c>
      <c r="BO217" s="520">
        <v>0</v>
      </c>
      <c r="BP217" s="520">
        <v>0</v>
      </c>
      <c r="BQ217" s="520">
        <v>0</v>
      </c>
      <c r="BR217" s="520">
        <v>0</v>
      </c>
      <c r="BS217" s="520">
        <v>0</v>
      </c>
      <c r="BT217" s="520">
        <v>0</v>
      </c>
      <c r="BU217" s="520">
        <v>0</v>
      </c>
      <c r="BV217" s="520">
        <v>0</v>
      </c>
      <c r="BW217" s="520">
        <v>0</v>
      </c>
      <c r="BX217" s="520">
        <v>0</v>
      </c>
      <c r="BY217" s="520">
        <v>0</v>
      </c>
      <c r="BZ217" s="520">
        <v>0</v>
      </c>
      <c r="CA217" s="520">
        <v>0</v>
      </c>
      <c r="CB217" s="520">
        <v>0</v>
      </c>
      <c r="CC217" s="520">
        <v>0</v>
      </c>
      <c r="CD217" s="520">
        <v>0</v>
      </c>
      <c r="CE217" s="520">
        <v>0</v>
      </c>
      <c r="CF217" s="520">
        <v>0</v>
      </c>
      <c r="CG217" s="520">
        <v>0</v>
      </c>
      <c r="CH217" s="520">
        <v>0</v>
      </c>
      <c r="CI217" s="520">
        <v>0</v>
      </c>
      <c r="CJ217" s="520">
        <v>0</v>
      </c>
      <c r="CK217" s="520">
        <v>0</v>
      </c>
      <c r="CL217" s="520">
        <f t="shared" si="33"/>
        <v>0</v>
      </c>
      <c r="CM217" s="521">
        <f t="shared" si="34"/>
        <v>0</v>
      </c>
      <c r="CN217" s="522">
        <v>4730400.0000000009</v>
      </c>
      <c r="CO217" s="522">
        <v>4730400.0000000009</v>
      </c>
      <c r="CP217" s="522">
        <v>4555200</v>
      </c>
      <c r="CQ217" s="243" t="s">
        <v>874</v>
      </c>
      <c r="CR217" s="103">
        <v>1.35</v>
      </c>
      <c r="CS217" s="523">
        <v>1.35</v>
      </c>
      <c r="CT217" s="104">
        <v>1.3</v>
      </c>
      <c r="CU217" s="524"/>
      <c r="CV217" s="524"/>
      <c r="CW217" s="524"/>
      <c r="CX217" s="525"/>
      <c r="CY217" s="526">
        <v>133.34521555085223</v>
      </c>
      <c r="CZ217" s="527">
        <v>0</v>
      </c>
      <c r="DA217" s="526">
        <v>0.61572165905462128</v>
      </c>
      <c r="DB217" s="529">
        <v>0</v>
      </c>
      <c r="DC217" s="530" t="s">
        <v>2397</v>
      </c>
      <c r="DD217" s="225"/>
      <c r="DE217" s="524"/>
      <c r="DF217" s="524"/>
      <c r="DG217" s="531"/>
      <c r="DH217" s="532"/>
      <c r="DI217" s="64">
        <v>0</v>
      </c>
      <c r="DJ217" s="64">
        <v>0</v>
      </c>
      <c r="DK217" s="64">
        <v>0</v>
      </c>
      <c r="DL217" s="534">
        <f t="shared" si="35"/>
        <v>0</v>
      </c>
    </row>
    <row r="218" spans="1:116" ht="43.5" customHeight="1" x14ac:dyDescent="0.25">
      <c r="A218" s="356" t="s">
        <v>7</v>
      </c>
      <c r="B218" s="65" t="s">
        <v>50</v>
      </c>
      <c r="C218" s="65" t="s">
        <v>1107</v>
      </c>
      <c r="D218" s="64" t="s">
        <v>2395</v>
      </c>
      <c r="E218" s="64" t="s">
        <v>1107</v>
      </c>
      <c r="F218" s="64" t="s">
        <v>1110</v>
      </c>
      <c r="G218" s="18" t="s">
        <v>1107</v>
      </c>
      <c r="H218" s="35" t="s">
        <v>866</v>
      </c>
      <c r="I218" s="28" t="s">
        <v>2330</v>
      </c>
      <c r="J218" s="498">
        <v>11.08858927005595</v>
      </c>
      <c r="K218" s="498">
        <v>86.425568002052998</v>
      </c>
      <c r="L218" s="499">
        <v>2631.8</v>
      </c>
      <c r="M218" s="512">
        <v>0</v>
      </c>
      <c r="N218" s="513">
        <v>0</v>
      </c>
      <c r="O218" s="513">
        <v>0</v>
      </c>
      <c r="P218" s="513">
        <v>0</v>
      </c>
      <c r="Q218" s="513">
        <v>0</v>
      </c>
      <c r="R218" s="513">
        <v>0</v>
      </c>
      <c r="S218" s="513">
        <v>0</v>
      </c>
      <c r="T218" s="513">
        <v>0</v>
      </c>
      <c r="U218" s="513">
        <v>0</v>
      </c>
      <c r="V218" s="513">
        <v>0</v>
      </c>
      <c r="W218" s="513">
        <v>0</v>
      </c>
      <c r="X218" s="513">
        <v>0</v>
      </c>
      <c r="Y218" s="513">
        <v>0</v>
      </c>
      <c r="Z218" s="513">
        <v>0</v>
      </c>
      <c r="AA218" s="513">
        <v>0</v>
      </c>
      <c r="AB218" s="513">
        <v>0</v>
      </c>
      <c r="AC218" s="513">
        <v>12</v>
      </c>
      <c r="AD218" s="513">
        <v>12</v>
      </c>
      <c r="AE218" s="513">
        <v>0</v>
      </c>
      <c r="AF218" s="513">
        <v>0</v>
      </c>
      <c r="AG218" s="513">
        <v>0</v>
      </c>
      <c r="AH218" s="513">
        <f t="shared" si="27"/>
        <v>0</v>
      </c>
      <c r="AI218" s="513">
        <v>0</v>
      </c>
      <c r="AJ218" s="513">
        <v>0</v>
      </c>
      <c r="AK218" s="513">
        <f t="shared" si="28"/>
        <v>12</v>
      </c>
      <c r="AL218" s="513">
        <f t="shared" si="29"/>
        <v>12</v>
      </c>
      <c r="AM218" s="513">
        <v>0</v>
      </c>
      <c r="AN218" s="513">
        <v>0</v>
      </c>
      <c r="AO218" s="513">
        <v>0</v>
      </c>
      <c r="AP218" s="513">
        <v>0</v>
      </c>
      <c r="AQ218" s="513">
        <v>0</v>
      </c>
      <c r="AR218" s="513">
        <v>0</v>
      </c>
      <c r="AS218" s="513">
        <v>0</v>
      </c>
      <c r="AT218" s="513">
        <v>0</v>
      </c>
      <c r="AU218" s="513">
        <v>0</v>
      </c>
      <c r="AV218" s="513">
        <v>0</v>
      </c>
      <c r="AW218" s="513">
        <v>0</v>
      </c>
      <c r="AX218" s="513">
        <v>0</v>
      </c>
      <c r="AY218" s="513">
        <v>0</v>
      </c>
      <c r="AZ218" s="513">
        <v>0</v>
      </c>
      <c r="BA218" s="513">
        <v>0</v>
      </c>
      <c r="BB218" s="513">
        <v>0</v>
      </c>
      <c r="BC218" s="513">
        <v>97.41</v>
      </c>
      <c r="BD218" s="513">
        <v>97.41</v>
      </c>
      <c r="BE218" s="513">
        <v>0</v>
      </c>
      <c r="BF218" s="513">
        <v>0</v>
      </c>
      <c r="BG218" s="513">
        <v>0</v>
      </c>
      <c r="BH218" s="513">
        <v>0</v>
      </c>
      <c r="BI218" s="513">
        <v>0</v>
      </c>
      <c r="BJ218" s="513">
        <v>0</v>
      </c>
      <c r="BK218" s="241">
        <f t="shared" si="30"/>
        <v>97.41</v>
      </c>
      <c r="BL218" s="22">
        <f t="shared" si="31"/>
        <v>97.41</v>
      </c>
      <c r="BM218" s="519">
        <f t="shared" si="32"/>
        <v>1.0115264797507788E-2</v>
      </c>
      <c r="BN218" s="520">
        <v>0</v>
      </c>
      <c r="BO218" s="520">
        <v>0</v>
      </c>
      <c r="BP218" s="520">
        <v>0</v>
      </c>
      <c r="BQ218" s="520">
        <v>0</v>
      </c>
      <c r="BR218" s="520">
        <v>0</v>
      </c>
      <c r="BS218" s="520">
        <v>0</v>
      </c>
      <c r="BT218" s="520">
        <v>0</v>
      </c>
      <c r="BU218" s="520">
        <v>0</v>
      </c>
      <c r="BV218" s="520">
        <v>0</v>
      </c>
      <c r="BW218" s="520">
        <v>0</v>
      </c>
      <c r="BX218" s="520">
        <v>0</v>
      </c>
      <c r="BY218" s="520">
        <v>0</v>
      </c>
      <c r="BZ218" s="520">
        <v>0</v>
      </c>
      <c r="CA218" s="520">
        <v>0</v>
      </c>
      <c r="CB218" s="520">
        <v>0</v>
      </c>
      <c r="CC218" s="520">
        <v>0</v>
      </c>
      <c r="CD218" s="520">
        <v>114343.75440000001</v>
      </c>
      <c r="CE218" s="520">
        <v>114343.75440000001</v>
      </c>
      <c r="CF218" s="520">
        <v>0</v>
      </c>
      <c r="CG218" s="520">
        <v>0</v>
      </c>
      <c r="CH218" s="520">
        <v>0</v>
      </c>
      <c r="CI218" s="520">
        <v>0</v>
      </c>
      <c r="CJ218" s="520">
        <v>0</v>
      </c>
      <c r="CK218" s="520">
        <v>0</v>
      </c>
      <c r="CL218" s="520">
        <f t="shared" si="33"/>
        <v>114343.75440000001</v>
      </c>
      <c r="CM218" s="521">
        <f t="shared" si="34"/>
        <v>114343.75440000001</v>
      </c>
      <c r="CN218" s="522">
        <v>34689600.000000007</v>
      </c>
      <c r="CO218" s="522">
        <v>35810880</v>
      </c>
      <c r="CP218" s="522">
        <v>33743520</v>
      </c>
      <c r="CQ218" s="243" t="s">
        <v>874</v>
      </c>
      <c r="CR218" s="103">
        <v>9.9</v>
      </c>
      <c r="CS218" s="523">
        <v>10.220000000000001</v>
      </c>
      <c r="CT218" s="104">
        <v>9.6300000000000008</v>
      </c>
      <c r="CU218" s="43"/>
      <c r="CV218" s="43"/>
      <c r="CW218" s="43"/>
      <c r="CX218" s="105"/>
      <c r="CY218" s="526">
        <v>560.84930975353495</v>
      </c>
      <c r="CZ218" s="527">
        <v>48.741058380216465</v>
      </c>
      <c r="DA218" s="526">
        <v>1.4301467261251328</v>
      </c>
      <c r="DB218" s="529">
        <v>0.67703283953800064</v>
      </c>
      <c r="DC218" s="530" t="s">
        <v>2398</v>
      </c>
      <c r="DD218" s="225"/>
      <c r="DE218" s="524"/>
      <c r="DF218" s="524"/>
      <c r="DG218" s="531"/>
      <c r="DH218" s="532"/>
      <c r="DI218" s="64">
        <v>8648</v>
      </c>
      <c r="DJ218" s="64">
        <v>70890</v>
      </c>
      <c r="DK218" s="64">
        <v>20824</v>
      </c>
      <c r="DL218" s="534">
        <f t="shared" si="35"/>
        <v>33454</v>
      </c>
    </row>
    <row r="219" spans="1:116" ht="43.5" customHeight="1" x14ac:dyDescent="0.25">
      <c r="A219" s="356" t="s">
        <v>7</v>
      </c>
      <c r="B219" s="65" t="s">
        <v>50</v>
      </c>
      <c r="C219" s="65" t="s">
        <v>1107</v>
      </c>
      <c r="D219" s="64" t="s">
        <v>2395</v>
      </c>
      <c r="E219" s="64" t="s">
        <v>1107</v>
      </c>
      <c r="F219" s="64" t="s">
        <v>1111</v>
      </c>
      <c r="G219" s="18" t="s">
        <v>1107</v>
      </c>
      <c r="H219" s="35" t="s">
        <v>866</v>
      </c>
      <c r="I219" s="28" t="s">
        <v>2330</v>
      </c>
      <c r="J219" s="498">
        <v>10.26551872629922</v>
      </c>
      <c r="K219" s="498">
        <v>13.124999972700001</v>
      </c>
      <c r="L219" s="499">
        <v>1374.5</v>
      </c>
      <c r="M219" s="512">
        <v>0</v>
      </c>
      <c r="N219" s="513">
        <v>0</v>
      </c>
      <c r="O219" s="513">
        <v>0</v>
      </c>
      <c r="P219" s="513">
        <v>0</v>
      </c>
      <c r="Q219" s="513">
        <v>0</v>
      </c>
      <c r="R219" s="513">
        <v>0</v>
      </c>
      <c r="S219" s="513">
        <v>0</v>
      </c>
      <c r="T219" s="513">
        <v>0</v>
      </c>
      <c r="U219" s="513">
        <v>0</v>
      </c>
      <c r="V219" s="513">
        <v>0</v>
      </c>
      <c r="W219" s="513">
        <v>0</v>
      </c>
      <c r="X219" s="513">
        <v>0</v>
      </c>
      <c r="Y219" s="513">
        <v>0</v>
      </c>
      <c r="Z219" s="513">
        <v>0</v>
      </c>
      <c r="AA219" s="513">
        <v>0</v>
      </c>
      <c r="AB219" s="513">
        <v>0</v>
      </c>
      <c r="AC219" s="513">
        <v>3</v>
      </c>
      <c r="AD219" s="513">
        <v>3</v>
      </c>
      <c r="AE219" s="513">
        <v>0</v>
      </c>
      <c r="AF219" s="513">
        <v>0</v>
      </c>
      <c r="AG219" s="513">
        <v>0</v>
      </c>
      <c r="AH219" s="513">
        <f t="shared" si="27"/>
        <v>0</v>
      </c>
      <c r="AI219" s="513">
        <v>0</v>
      </c>
      <c r="AJ219" s="513">
        <v>0</v>
      </c>
      <c r="AK219" s="513">
        <f t="shared" si="28"/>
        <v>3</v>
      </c>
      <c r="AL219" s="513">
        <f t="shared" si="29"/>
        <v>3</v>
      </c>
      <c r="AM219" s="513">
        <v>0</v>
      </c>
      <c r="AN219" s="513">
        <v>0</v>
      </c>
      <c r="AO219" s="513">
        <v>0</v>
      </c>
      <c r="AP219" s="513">
        <v>0</v>
      </c>
      <c r="AQ219" s="513">
        <v>0</v>
      </c>
      <c r="AR219" s="513">
        <v>0</v>
      </c>
      <c r="AS219" s="513">
        <v>0</v>
      </c>
      <c r="AT219" s="513">
        <v>0</v>
      </c>
      <c r="AU219" s="513">
        <v>0</v>
      </c>
      <c r="AV219" s="513">
        <v>0</v>
      </c>
      <c r="AW219" s="513">
        <v>0</v>
      </c>
      <c r="AX219" s="513">
        <v>0</v>
      </c>
      <c r="AY219" s="513">
        <v>0</v>
      </c>
      <c r="AZ219" s="513">
        <v>0</v>
      </c>
      <c r="BA219" s="513">
        <v>0</v>
      </c>
      <c r="BB219" s="513">
        <v>0</v>
      </c>
      <c r="BC219" s="513">
        <v>17.38</v>
      </c>
      <c r="BD219" s="513">
        <v>17.38</v>
      </c>
      <c r="BE219" s="513">
        <v>0</v>
      </c>
      <c r="BF219" s="513">
        <v>0</v>
      </c>
      <c r="BG219" s="513">
        <v>0</v>
      </c>
      <c r="BH219" s="513">
        <v>0</v>
      </c>
      <c r="BI219" s="513">
        <v>0</v>
      </c>
      <c r="BJ219" s="513">
        <v>0</v>
      </c>
      <c r="BK219" s="241">
        <f t="shared" si="30"/>
        <v>17.38</v>
      </c>
      <c r="BL219" s="22">
        <f t="shared" si="31"/>
        <v>17.38</v>
      </c>
      <c r="BM219" s="519">
        <f t="shared" si="32"/>
        <v>2.3550135501355014E-3</v>
      </c>
      <c r="BN219" s="520">
        <v>0</v>
      </c>
      <c r="BO219" s="520">
        <v>0</v>
      </c>
      <c r="BP219" s="520">
        <v>0</v>
      </c>
      <c r="BQ219" s="520">
        <v>0</v>
      </c>
      <c r="BR219" s="520">
        <v>0</v>
      </c>
      <c r="BS219" s="520">
        <v>0</v>
      </c>
      <c r="BT219" s="520">
        <v>0</v>
      </c>
      <c r="BU219" s="520">
        <v>0</v>
      </c>
      <c r="BV219" s="520">
        <v>0</v>
      </c>
      <c r="BW219" s="520">
        <v>0</v>
      </c>
      <c r="BX219" s="520">
        <v>0</v>
      </c>
      <c r="BY219" s="520">
        <v>0</v>
      </c>
      <c r="BZ219" s="520">
        <v>0</v>
      </c>
      <c r="CA219" s="520">
        <v>0</v>
      </c>
      <c r="CB219" s="520">
        <v>0</v>
      </c>
      <c r="CC219" s="520">
        <v>0</v>
      </c>
      <c r="CD219" s="520">
        <v>20401.339199999999</v>
      </c>
      <c r="CE219" s="520">
        <v>20401.339199999999</v>
      </c>
      <c r="CF219" s="520">
        <v>0</v>
      </c>
      <c r="CG219" s="520">
        <v>0</v>
      </c>
      <c r="CH219" s="520">
        <v>0</v>
      </c>
      <c r="CI219" s="520">
        <v>0</v>
      </c>
      <c r="CJ219" s="520">
        <v>0</v>
      </c>
      <c r="CK219" s="520">
        <v>0</v>
      </c>
      <c r="CL219" s="520">
        <f t="shared" si="33"/>
        <v>20401.339199999999</v>
      </c>
      <c r="CM219" s="521">
        <f t="shared" si="34"/>
        <v>20401.339199999999</v>
      </c>
      <c r="CN219" s="522">
        <v>25474079.999999996</v>
      </c>
      <c r="CO219" s="522">
        <v>27471360</v>
      </c>
      <c r="CP219" s="522">
        <v>25859520</v>
      </c>
      <c r="CQ219" s="243" t="s">
        <v>874</v>
      </c>
      <c r="CR219" s="103">
        <v>7.27</v>
      </c>
      <c r="CS219" s="523">
        <v>7.84</v>
      </c>
      <c r="CT219" s="104">
        <v>7.38</v>
      </c>
      <c r="CU219" s="524"/>
      <c r="CV219" s="524"/>
      <c r="CW219" s="524"/>
      <c r="CX219" s="525"/>
      <c r="CY219" s="526">
        <v>653.42643103904891</v>
      </c>
      <c r="CZ219" s="527">
        <v>27.701186948650925</v>
      </c>
      <c r="DA219" s="526">
        <v>0.88649746784654671</v>
      </c>
      <c r="DB219" s="529">
        <v>0.13993621956755911</v>
      </c>
      <c r="DC219" s="530" t="s">
        <v>2398</v>
      </c>
      <c r="DD219" s="225"/>
      <c r="DE219" s="524"/>
      <c r="DF219" s="524"/>
      <c r="DG219" s="531"/>
      <c r="DH219" s="532"/>
      <c r="DI219" s="64">
        <v>0</v>
      </c>
      <c r="DJ219" s="64">
        <v>0</v>
      </c>
      <c r="DK219" s="64">
        <v>0</v>
      </c>
      <c r="DL219" s="534">
        <f t="shared" si="35"/>
        <v>0</v>
      </c>
    </row>
    <row r="220" spans="1:116" ht="43.5" customHeight="1" x14ac:dyDescent="0.25">
      <c r="A220" s="356" t="s">
        <v>7</v>
      </c>
      <c r="B220" s="65" t="s">
        <v>50</v>
      </c>
      <c r="C220" s="65" t="s">
        <v>1107</v>
      </c>
      <c r="D220" s="64" t="s">
        <v>2395</v>
      </c>
      <c r="E220" s="64" t="s">
        <v>1107</v>
      </c>
      <c r="F220" s="64" t="s">
        <v>1112</v>
      </c>
      <c r="G220" s="18" t="s">
        <v>1107</v>
      </c>
      <c r="H220" s="35" t="s">
        <v>866</v>
      </c>
      <c r="I220" s="28" t="s">
        <v>2330</v>
      </c>
      <c r="J220" s="498">
        <v>10.059751090360038</v>
      </c>
      <c r="K220" s="498">
        <v>25.228787826312001</v>
      </c>
      <c r="L220" s="499">
        <v>2808.3</v>
      </c>
      <c r="M220" s="512">
        <v>0</v>
      </c>
      <c r="N220" s="513">
        <v>0</v>
      </c>
      <c r="O220" s="513">
        <v>0</v>
      </c>
      <c r="P220" s="513">
        <v>0</v>
      </c>
      <c r="Q220" s="513">
        <v>0</v>
      </c>
      <c r="R220" s="513">
        <v>0</v>
      </c>
      <c r="S220" s="513">
        <v>0</v>
      </c>
      <c r="T220" s="513">
        <v>0</v>
      </c>
      <c r="U220" s="513">
        <v>0</v>
      </c>
      <c r="V220" s="513">
        <v>0</v>
      </c>
      <c r="W220" s="513">
        <v>0</v>
      </c>
      <c r="X220" s="513">
        <v>0</v>
      </c>
      <c r="Y220" s="513">
        <v>0</v>
      </c>
      <c r="Z220" s="513">
        <v>0</v>
      </c>
      <c r="AA220" s="513">
        <v>0</v>
      </c>
      <c r="AB220" s="513">
        <v>0</v>
      </c>
      <c r="AC220" s="513">
        <v>5</v>
      </c>
      <c r="AD220" s="513">
        <v>5</v>
      </c>
      <c r="AE220" s="513">
        <v>0</v>
      </c>
      <c r="AF220" s="513">
        <v>0</v>
      </c>
      <c r="AG220" s="513">
        <v>1</v>
      </c>
      <c r="AH220" s="513">
        <f t="shared" si="27"/>
        <v>1</v>
      </c>
      <c r="AI220" s="513">
        <v>0</v>
      </c>
      <c r="AJ220" s="513">
        <v>0</v>
      </c>
      <c r="AK220" s="513">
        <f t="shared" si="28"/>
        <v>6</v>
      </c>
      <c r="AL220" s="513">
        <f t="shared" si="29"/>
        <v>6</v>
      </c>
      <c r="AM220" s="513">
        <v>0</v>
      </c>
      <c r="AN220" s="513">
        <v>0</v>
      </c>
      <c r="AO220" s="513">
        <v>0</v>
      </c>
      <c r="AP220" s="513">
        <v>0</v>
      </c>
      <c r="AQ220" s="513">
        <v>0</v>
      </c>
      <c r="AR220" s="513">
        <v>0</v>
      </c>
      <c r="AS220" s="513">
        <v>0</v>
      </c>
      <c r="AT220" s="513">
        <v>0</v>
      </c>
      <c r="AU220" s="513">
        <v>0</v>
      </c>
      <c r="AV220" s="513">
        <v>0</v>
      </c>
      <c r="AW220" s="513">
        <v>0</v>
      </c>
      <c r="AX220" s="513">
        <v>0</v>
      </c>
      <c r="AY220" s="513">
        <v>0</v>
      </c>
      <c r="AZ220" s="513">
        <v>0</v>
      </c>
      <c r="BA220" s="513">
        <v>0</v>
      </c>
      <c r="BB220" s="513">
        <v>0</v>
      </c>
      <c r="BC220" s="513">
        <v>330.38</v>
      </c>
      <c r="BD220" s="513">
        <v>330.38</v>
      </c>
      <c r="BE220" s="513">
        <v>0</v>
      </c>
      <c r="BF220" s="513">
        <v>0</v>
      </c>
      <c r="BG220" s="513">
        <v>100</v>
      </c>
      <c r="BH220" s="513">
        <v>100</v>
      </c>
      <c r="BI220" s="513">
        <v>0</v>
      </c>
      <c r="BJ220" s="513">
        <v>0</v>
      </c>
      <c r="BK220" s="241">
        <f t="shared" si="30"/>
        <v>430.38</v>
      </c>
      <c r="BL220" s="22">
        <f t="shared" si="31"/>
        <v>430.38</v>
      </c>
      <c r="BM220" s="519">
        <f t="shared" si="32"/>
        <v>5.5532903225806451E-2</v>
      </c>
      <c r="BN220" s="520">
        <v>0</v>
      </c>
      <c r="BO220" s="520">
        <v>0</v>
      </c>
      <c r="BP220" s="520">
        <v>0</v>
      </c>
      <c r="BQ220" s="520">
        <v>0</v>
      </c>
      <c r="BR220" s="520">
        <v>0</v>
      </c>
      <c r="BS220" s="520">
        <v>0</v>
      </c>
      <c r="BT220" s="520">
        <v>0</v>
      </c>
      <c r="BU220" s="520">
        <v>0</v>
      </c>
      <c r="BV220" s="520">
        <v>0</v>
      </c>
      <c r="BW220" s="520">
        <v>0</v>
      </c>
      <c r="BX220" s="520">
        <v>0</v>
      </c>
      <c r="BY220" s="520">
        <v>0</v>
      </c>
      <c r="BZ220" s="520">
        <v>0</v>
      </c>
      <c r="CA220" s="520">
        <v>0</v>
      </c>
      <c r="CB220" s="520">
        <v>0</v>
      </c>
      <c r="CC220" s="520">
        <v>0</v>
      </c>
      <c r="CD220" s="520">
        <v>387813.25919999997</v>
      </c>
      <c r="CE220" s="520">
        <v>387813.25919999997</v>
      </c>
      <c r="CF220" s="520">
        <v>0</v>
      </c>
      <c r="CG220" s="520">
        <v>0</v>
      </c>
      <c r="CH220" s="520">
        <v>327624</v>
      </c>
      <c r="CI220" s="520">
        <v>327624</v>
      </c>
      <c r="CJ220" s="520">
        <v>0</v>
      </c>
      <c r="CK220" s="520">
        <v>0</v>
      </c>
      <c r="CL220" s="520">
        <f t="shared" si="33"/>
        <v>715437.25919999997</v>
      </c>
      <c r="CM220" s="521">
        <f t="shared" si="34"/>
        <v>715437.25919999997</v>
      </c>
      <c r="CN220" s="522">
        <v>26910720</v>
      </c>
      <c r="CO220" s="522">
        <v>28837920.000000004</v>
      </c>
      <c r="CP220" s="522">
        <v>27156000</v>
      </c>
      <c r="CQ220" s="243" t="s">
        <v>874</v>
      </c>
      <c r="CR220" s="103">
        <v>7.68</v>
      </c>
      <c r="CS220" s="523">
        <v>8.23</v>
      </c>
      <c r="CT220" s="104">
        <v>7.75</v>
      </c>
      <c r="CU220" s="524"/>
      <c r="CV220" s="524"/>
      <c r="CW220" s="524"/>
      <c r="CX220" s="525"/>
      <c r="CY220" s="526">
        <v>428.44182370865525</v>
      </c>
      <c r="CZ220" s="527">
        <v>10.343786663290333</v>
      </c>
      <c r="DA220" s="526">
        <v>1.3854579829859412</v>
      </c>
      <c r="DB220" s="529">
        <v>0.12844439204681132</v>
      </c>
      <c r="DC220" s="530" t="s">
        <v>2398</v>
      </c>
      <c r="DD220" s="225"/>
      <c r="DE220" s="524"/>
      <c r="DF220" s="524"/>
      <c r="DG220" s="531"/>
      <c r="DH220" s="532"/>
      <c r="DI220" s="64">
        <v>0</v>
      </c>
      <c r="DJ220" s="64">
        <v>0</v>
      </c>
      <c r="DK220" s="64">
        <v>0</v>
      </c>
      <c r="DL220" s="534">
        <f t="shared" si="35"/>
        <v>0</v>
      </c>
    </row>
    <row r="221" spans="1:116" ht="43.5" customHeight="1" x14ac:dyDescent="0.25">
      <c r="A221" s="356" t="s">
        <v>7</v>
      </c>
      <c r="B221" s="65" t="s">
        <v>50</v>
      </c>
      <c r="C221" s="65" t="s">
        <v>1107</v>
      </c>
      <c r="D221" s="64" t="s">
        <v>2395</v>
      </c>
      <c r="E221" s="64" t="s">
        <v>1107</v>
      </c>
      <c r="F221" s="64" t="s">
        <v>1113</v>
      </c>
      <c r="G221" s="18" t="s">
        <v>1107</v>
      </c>
      <c r="H221" s="35" t="s">
        <v>866</v>
      </c>
      <c r="I221" s="28" t="s">
        <v>2330</v>
      </c>
      <c r="J221" s="498">
        <v>9.808257313101036</v>
      </c>
      <c r="K221" s="498">
        <v>31.716477206756998</v>
      </c>
      <c r="L221" s="499">
        <v>1671.9</v>
      </c>
      <c r="M221" s="512">
        <v>0</v>
      </c>
      <c r="N221" s="513">
        <v>0</v>
      </c>
      <c r="O221" s="513">
        <v>0</v>
      </c>
      <c r="P221" s="513">
        <v>0</v>
      </c>
      <c r="Q221" s="513">
        <v>0</v>
      </c>
      <c r="R221" s="513">
        <v>0</v>
      </c>
      <c r="S221" s="513">
        <v>0</v>
      </c>
      <c r="T221" s="513">
        <v>0</v>
      </c>
      <c r="U221" s="513">
        <v>0</v>
      </c>
      <c r="V221" s="513">
        <v>0</v>
      </c>
      <c r="W221" s="513">
        <v>0</v>
      </c>
      <c r="X221" s="513">
        <v>0</v>
      </c>
      <c r="Y221" s="513">
        <v>0</v>
      </c>
      <c r="Z221" s="513">
        <v>0</v>
      </c>
      <c r="AA221" s="513">
        <v>0</v>
      </c>
      <c r="AB221" s="513">
        <v>0</v>
      </c>
      <c r="AC221" s="513">
        <v>3</v>
      </c>
      <c r="AD221" s="513">
        <v>3</v>
      </c>
      <c r="AE221" s="513">
        <v>0</v>
      </c>
      <c r="AF221" s="513">
        <v>0</v>
      </c>
      <c r="AG221" s="513">
        <v>2</v>
      </c>
      <c r="AH221" s="513">
        <f t="shared" si="27"/>
        <v>2</v>
      </c>
      <c r="AI221" s="513">
        <v>0</v>
      </c>
      <c r="AJ221" s="513">
        <v>0</v>
      </c>
      <c r="AK221" s="513">
        <f t="shared" si="28"/>
        <v>5</v>
      </c>
      <c r="AL221" s="513">
        <f t="shared" si="29"/>
        <v>5</v>
      </c>
      <c r="AM221" s="513">
        <v>0</v>
      </c>
      <c r="AN221" s="513">
        <v>0</v>
      </c>
      <c r="AO221" s="513">
        <v>0</v>
      </c>
      <c r="AP221" s="513">
        <v>0</v>
      </c>
      <c r="AQ221" s="513">
        <v>0</v>
      </c>
      <c r="AR221" s="513">
        <v>0</v>
      </c>
      <c r="AS221" s="513">
        <v>0</v>
      </c>
      <c r="AT221" s="513">
        <v>0</v>
      </c>
      <c r="AU221" s="513">
        <v>0</v>
      </c>
      <c r="AV221" s="513">
        <v>0</v>
      </c>
      <c r="AW221" s="513">
        <v>0</v>
      </c>
      <c r="AX221" s="513">
        <v>0</v>
      </c>
      <c r="AY221" s="513">
        <v>0</v>
      </c>
      <c r="AZ221" s="513">
        <v>0</v>
      </c>
      <c r="BA221" s="513">
        <v>0</v>
      </c>
      <c r="BB221" s="513">
        <v>0</v>
      </c>
      <c r="BC221" s="513">
        <v>405.24</v>
      </c>
      <c r="BD221" s="513">
        <v>405.24</v>
      </c>
      <c r="BE221" s="513">
        <v>0</v>
      </c>
      <c r="BF221" s="513">
        <v>0</v>
      </c>
      <c r="BG221" s="513">
        <v>301.2</v>
      </c>
      <c r="BH221" s="513">
        <v>301.2</v>
      </c>
      <c r="BI221" s="513">
        <v>0</v>
      </c>
      <c r="BJ221" s="513">
        <v>0</v>
      </c>
      <c r="BK221" s="241">
        <f t="shared" si="30"/>
        <v>706.44</v>
      </c>
      <c r="BL221" s="22">
        <f t="shared" si="31"/>
        <v>706.44</v>
      </c>
      <c r="BM221" s="519">
        <f t="shared" si="32"/>
        <v>0.14100598802395212</v>
      </c>
      <c r="BN221" s="520">
        <v>0</v>
      </c>
      <c r="BO221" s="520">
        <v>0</v>
      </c>
      <c r="BP221" s="520">
        <v>0</v>
      </c>
      <c r="BQ221" s="520">
        <v>0</v>
      </c>
      <c r="BR221" s="520">
        <v>0</v>
      </c>
      <c r="BS221" s="520">
        <v>0</v>
      </c>
      <c r="BT221" s="520">
        <v>0</v>
      </c>
      <c r="BU221" s="520">
        <v>0</v>
      </c>
      <c r="BV221" s="520">
        <v>0</v>
      </c>
      <c r="BW221" s="520">
        <v>0</v>
      </c>
      <c r="BX221" s="520">
        <v>0</v>
      </c>
      <c r="BY221" s="520">
        <v>0</v>
      </c>
      <c r="BZ221" s="520">
        <v>0</v>
      </c>
      <c r="CA221" s="520">
        <v>0</v>
      </c>
      <c r="CB221" s="520">
        <v>0</v>
      </c>
      <c r="CC221" s="520">
        <v>0</v>
      </c>
      <c r="CD221" s="520">
        <v>475686.9216</v>
      </c>
      <c r="CE221" s="520">
        <v>475686.9216</v>
      </c>
      <c r="CF221" s="520">
        <v>0</v>
      </c>
      <c r="CG221" s="520">
        <v>0</v>
      </c>
      <c r="CH221" s="520">
        <v>986803.48800000001</v>
      </c>
      <c r="CI221" s="520">
        <v>986803.48800000001</v>
      </c>
      <c r="CJ221" s="520">
        <v>0</v>
      </c>
      <c r="CK221" s="520">
        <v>0</v>
      </c>
      <c r="CL221" s="520">
        <f t="shared" si="33"/>
        <v>1462490.4095999999</v>
      </c>
      <c r="CM221" s="521">
        <f t="shared" si="34"/>
        <v>1462490.4095999999</v>
      </c>
      <c r="CN221" s="522">
        <v>15312480.000000002</v>
      </c>
      <c r="CO221" s="522">
        <v>16819200</v>
      </c>
      <c r="CP221" s="522">
        <v>17555040</v>
      </c>
      <c r="CQ221" s="243" t="s">
        <v>874</v>
      </c>
      <c r="CR221" s="103">
        <v>4.37</v>
      </c>
      <c r="CS221" s="523">
        <v>4.8</v>
      </c>
      <c r="CT221" s="104">
        <v>5.01</v>
      </c>
      <c r="CU221" s="524"/>
      <c r="CV221" s="524"/>
      <c r="CW221" s="524"/>
      <c r="CX221" s="525"/>
      <c r="CY221" s="526">
        <v>333.46098746938571</v>
      </c>
      <c r="CZ221" s="527">
        <v>124.0598454979402</v>
      </c>
      <c r="DA221" s="526">
        <v>2.1673727887561518</v>
      </c>
      <c r="DB221" s="529">
        <v>1.1508541825924519</v>
      </c>
      <c r="DC221" s="530" t="s">
        <v>2398</v>
      </c>
      <c r="DD221" s="225"/>
      <c r="DE221" s="524"/>
      <c r="DF221" s="524"/>
      <c r="DG221" s="531"/>
      <c r="DH221" s="532"/>
      <c r="DI221" s="64">
        <v>121804</v>
      </c>
      <c r="DJ221" s="64">
        <v>0</v>
      </c>
      <c r="DK221" s="64">
        <v>49770</v>
      </c>
      <c r="DL221" s="534">
        <f t="shared" si="35"/>
        <v>57191.333333333336</v>
      </c>
    </row>
    <row r="222" spans="1:116" ht="43.5" customHeight="1" x14ac:dyDescent="0.25">
      <c r="A222" s="356" t="s">
        <v>7</v>
      </c>
      <c r="B222" s="65" t="s">
        <v>50</v>
      </c>
      <c r="C222" s="65" t="s">
        <v>1107</v>
      </c>
      <c r="D222" s="64" t="s">
        <v>2395</v>
      </c>
      <c r="E222" s="64" t="s">
        <v>1107</v>
      </c>
      <c r="F222" s="64" t="s">
        <v>1114</v>
      </c>
      <c r="G222" s="18" t="s">
        <v>1107</v>
      </c>
      <c r="H222" s="35" t="s">
        <v>866</v>
      </c>
      <c r="I222" s="28" t="s">
        <v>2330</v>
      </c>
      <c r="J222" s="498">
        <v>10.082614161019947</v>
      </c>
      <c r="K222" s="498">
        <v>45.106818087995997</v>
      </c>
      <c r="L222" s="499">
        <v>1598.7</v>
      </c>
      <c r="M222" s="512">
        <v>0</v>
      </c>
      <c r="N222" s="513">
        <v>0</v>
      </c>
      <c r="O222" s="513">
        <v>0</v>
      </c>
      <c r="P222" s="513">
        <v>0</v>
      </c>
      <c r="Q222" s="513">
        <v>0</v>
      </c>
      <c r="R222" s="513">
        <v>0</v>
      </c>
      <c r="S222" s="513">
        <v>0</v>
      </c>
      <c r="T222" s="513">
        <v>0</v>
      </c>
      <c r="U222" s="513">
        <v>0</v>
      </c>
      <c r="V222" s="513">
        <v>0</v>
      </c>
      <c r="W222" s="513">
        <v>0</v>
      </c>
      <c r="X222" s="513">
        <v>0</v>
      </c>
      <c r="Y222" s="513">
        <v>0</v>
      </c>
      <c r="Z222" s="513">
        <v>0</v>
      </c>
      <c r="AA222" s="513">
        <v>0</v>
      </c>
      <c r="AB222" s="513">
        <v>0</v>
      </c>
      <c r="AC222" s="513">
        <v>7</v>
      </c>
      <c r="AD222" s="513">
        <v>7</v>
      </c>
      <c r="AE222" s="513">
        <v>0</v>
      </c>
      <c r="AF222" s="513">
        <v>0</v>
      </c>
      <c r="AG222" s="513">
        <v>0</v>
      </c>
      <c r="AH222" s="513">
        <f t="shared" si="27"/>
        <v>0</v>
      </c>
      <c r="AI222" s="513">
        <v>0</v>
      </c>
      <c r="AJ222" s="513">
        <v>0</v>
      </c>
      <c r="AK222" s="513">
        <f t="shared" si="28"/>
        <v>7</v>
      </c>
      <c r="AL222" s="513">
        <f t="shared" si="29"/>
        <v>7</v>
      </c>
      <c r="AM222" s="513">
        <v>0</v>
      </c>
      <c r="AN222" s="513">
        <v>0</v>
      </c>
      <c r="AO222" s="513">
        <v>0</v>
      </c>
      <c r="AP222" s="513">
        <v>0</v>
      </c>
      <c r="AQ222" s="513">
        <v>0</v>
      </c>
      <c r="AR222" s="513">
        <v>0</v>
      </c>
      <c r="AS222" s="513">
        <v>0</v>
      </c>
      <c r="AT222" s="513">
        <v>0</v>
      </c>
      <c r="AU222" s="513">
        <v>0</v>
      </c>
      <c r="AV222" s="513">
        <v>0</v>
      </c>
      <c r="AW222" s="513">
        <v>0</v>
      </c>
      <c r="AX222" s="513">
        <v>0</v>
      </c>
      <c r="AY222" s="513">
        <v>0</v>
      </c>
      <c r="AZ222" s="513">
        <v>0</v>
      </c>
      <c r="BA222" s="513">
        <v>0</v>
      </c>
      <c r="BB222" s="513">
        <v>0</v>
      </c>
      <c r="BC222" s="513">
        <v>56.3</v>
      </c>
      <c r="BD222" s="513">
        <v>56.3</v>
      </c>
      <c r="BE222" s="513">
        <v>0</v>
      </c>
      <c r="BF222" s="513">
        <v>0</v>
      </c>
      <c r="BG222" s="513">
        <v>0</v>
      </c>
      <c r="BH222" s="513">
        <v>0</v>
      </c>
      <c r="BI222" s="513">
        <v>0</v>
      </c>
      <c r="BJ222" s="513">
        <v>0</v>
      </c>
      <c r="BK222" s="241">
        <f t="shared" si="30"/>
        <v>56.3</v>
      </c>
      <c r="BL222" s="22">
        <f t="shared" si="31"/>
        <v>56.3</v>
      </c>
      <c r="BM222" s="519">
        <f t="shared" si="32"/>
        <v>1.1305220883534134E-2</v>
      </c>
      <c r="BN222" s="520">
        <v>0</v>
      </c>
      <c r="BO222" s="520">
        <v>0</v>
      </c>
      <c r="BP222" s="520">
        <v>0</v>
      </c>
      <c r="BQ222" s="520">
        <v>0</v>
      </c>
      <c r="BR222" s="520">
        <v>0</v>
      </c>
      <c r="BS222" s="520">
        <v>0</v>
      </c>
      <c r="BT222" s="520">
        <v>0</v>
      </c>
      <c r="BU222" s="520">
        <v>0</v>
      </c>
      <c r="BV222" s="520">
        <v>0</v>
      </c>
      <c r="BW222" s="520">
        <v>0</v>
      </c>
      <c r="BX222" s="520">
        <v>0</v>
      </c>
      <c r="BY222" s="520">
        <v>0</v>
      </c>
      <c r="BZ222" s="520">
        <v>0</v>
      </c>
      <c r="CA222" s="520">
        <v>0</v>
      </c>
      <c r="CB222" s="520">
        <v>0</v>
      </c>
      <c r="CC222" s="520">
        <v>0</v>
      </c>
      <c r="CD222" s="520">
        <v>66087.19200000001</v>
      </c>
      <c r="CE222" s="520">
        <v>66087.19200000001</v>
      </c>
      <c r="CF222" s="520">
        <v>0</v>
      </c>
      <c r="CG222" s="520">
        <v>0</v>
      </c>
      <c r="CH222" s="520">
        <v>0</v>
      </c>
      <c r="CI222" s="520">
        <v>0</v>
      </c>
      <c r="CJ222" s="520">
        <v>0</v>
      </c>
      <c r="CK222" s="520">
        <v>0</v>
      </c>
      <c r="CL222" s="520">
        <f t="shared" si="33"/>
        <v>66087.19200000001</v>
      </c>
      <c r="CM222" s="521">
        <f t="shared" si="34"/>
        <v>66087.19200000001</v>
      </c>
      <c r="CN222" s="522">
        <v>17379840</v>
      </c>
      <c r="CO222" s="522">
        <v>19482239.999999996</v>
      </c>
      <c r="CP222" s="522">
        <v>17449920.000000004</v>
      </c>
      <c r="CQ222" s="243" t="s">
        <v>874</v>
      </c>
      <c r="CR222" s="103">
        <v>4.96</v>
      </c>
      <c r="CS222" s="523">
        <v>5.56</v>
      </c>
      <c r="CT222" s="104">
        <v>4.9800000000000004</v>
      </c>
      <c r="CU222" s="524"/>
      <c r="CV222" s="524"/>
      <c r="CW222" s="524"/>
      <c r="CX222" s="525"/>
      <c r="CY222" s="526">
        <v>995.23798668819279</v>
      </c>
      <c r="CZ222" s="527">
        <v>162.8461095896686</v>
      </c>
      <c r="DA222" s="526">
        <v>1.6805101535011941</v>
      </c>
      <c r="DB222" s="529">
        <v>0.97881864568687915</v>
      </c>
      <c r="DC222" s="530" t="s">
        <v>2398</v>
      </c>
      <c r="DD222" s="225"/>
      <c r="DE222" s="524"/>
      <c r="DF222" s="524"/>
      <c r="DG222" s="531"/>
      <c r="DH222" s="532"/>
      <c r="DI222" s="64">
        <v>0</v>
      </c>
      <c r="DJ222" s="64">
        <v>57890</v>
      </c>
      <c r="DK222" s="64">
        <v>322174</v>
      </c>
      <c r="DL222" s="534">
        <f t="shared" si="35"/>
        <v>126688</v>
      </c>
    </row>
    <row r="223" spans="1:116" ht="43.5" customHeight="1" x14ac:dyDescent="0.25">
      <c r="A223" s="356" t="s">
        <v>7</v>
      </c>
      <c r="B223" s="65" t="s">
        <v>50</v>
      </c>
      <c r="C223" s="65" t="s">
        <v>1107</v>
      </c>
      <c r="D223" s="64" t="s">
        <v>2395</v>
      </c>
      <c r="E223" s="64" t="s">
        <v>1107</v>
      </c>
      <c r="F223" s="64" t="s">
        <v>1115</v>
      </c>
      <c r="G223" s="18" t="s">
        <v>1107</v>
      </c>
      <c r="H223" s="35" t="s">
        <v>866</v>
      </c>
      <c r="I223" s="28" t="s">
        <v>2330</v>
      </c>
      <c r="J223" s="498">
        <v>11.065726199396043</v>
      </c>
      <c r="K223" s="498">
        <v>71.328030154667999</v>
      </c>
      <c r="L223" s="499">
        <v>2969.3</v>
      </c>
      <c r="M223" s="512">
        <v>0</v>
      </c>
      <c r="N223" s="513">
        <v>0</v>
      </c>
      <c r="O223" s="513">
        <v>0</v>
      </c>
      <c r="P223" s="513">
        <v>0</v>
      </c>
      <c r="Q223" s="513">
        <v>0</v>
      </c>
      <c r="R223" s="513">
        <v>0</v>
      </c>
      <c r="S223" s="513">
        <v>0</v>
      </c>
      <c r="T223" s="513">
        <v>0</v>
      </c>
      <c r="U223" s="513">
        <v>0</v>
      </c>
      <c r="V223" s="513">
        <v>0</v>
      </c>
      <c r="W223" s="513">
        <v>0</v>
      </c>
      <c r="X223" s="513">
        <v>0</v>
      </c>
      <c r="Y223" s="513">
        <v>0</v>
      </c>
      <c r="Z223" s="513">
        <v>0</v>
      </c>
      <c r="AA223" s="513">
        <v>0</v>
      </c>
      <c r="AB223" s="513">
        <v>0</v>
      </c>
      <c r="AC223" s="513">
        <v>13</v>
      </c>
      <c r="AD223" s="513">
        <v>13</v>
      </c>
      <c r="AE223" s="513">
        <v>0</v>
      </c>
      <c r="AF223" s="513">
        <v>0</v>
      </c>
      <c r="AG223" s="513">
        <v>0</v>
      </c>
      <c r="AH223" s="513">
        <f t="shared" si="27"/>
        <v>0</v>
      </c>
      <c r="AI223" s="513">
        <v>0</v>
      </c>
      <c r="AJ223" s="513">
        <v>0</v>
      </c>
      <c r="AK223" s="513">
        <f t="shared" si="28"/>
        <v>13</v>
      </c>
      <c r="AL223" s="513">
        <f t="shared" si="29"/>
        <v>13</v>
      </c>
      <c r="AM223" s="513">
        <v>0</v>
      </c>
      <c r="AN223" s="513">
        <v>0</v>
      </c>
      <c r="AO223" s="513">
        <v>0</v>
      </c>
      <c r="AP223" s="513">
        <v>0</v>
      </c>
      <c r="AQ223" s="513">
        <v>0</v>
      </c>
      <c r="AR223" s="513">
        <v>0</v>
      </c>
      <c r="AS223" s="513">
        <v>0</v>
      </c>
      <c r="AT223" s="513">
        <v>0</v>
      </c>
      <c r="AU223" s="513">
        <v>0</v>
      </c>
      <c r="AV223" s="513">
        <v>0</v>
      </c>
      <c r="AW223" s="513">
        <v>0</v>
      </c>
      <c r="AX223" s="513">
        <v>0</v>
      </c>
      <c r="AY223" s="513">
        <v>0</v>
      </c>
      <c r="AZ223" s="513">
        <v>0</v>
      </c>
      <c r="BA223" s="513">
        <v>0</v>
      </c>
      <c r="BB223" s="513">
        <v>0</v>
      </c>
      <c r="BC223" s="513">
        <v>189.59</v>
      </c>
      <c r="BD223" s="513">
        <v>189.59</v>
      </c>
      <c r="BE223" s="513">
        <v>0</v>
      </c>
      <c r="BF223" s="513">
        <v>0</v>
      </c>
      <c r="BG223" s="513">
        <v>0</v>
      </c>
      <c r="BH223" s="513">
        <v>0</v>
      </c>
      <c r="BI223" s="513">
        <v>0</v>
      </c>
      <c r="BJ223" s="513">
        <v>0</v>
      </c>
      <c r="BK223" s="241">
        <f t="shared" si="30"/>
        <v>189.59</v>
      </c>
      <c r="BL223" s="22">
        <f t="shared" si="31"/>
        <v>189.59</v>
      </c>
      <c r="BM223" s="519">
        <f t="shared" si="32"/>
        <v>2.1642694063926941E-2</v>
      </c>
      <c r="BN223" s="520">
        <v>0</v>
      </c>
      <c r="BO223" s="520">
        <v>0</v>
      </c>
      <c r="BP223" s="520">
        <v>0</v>
      </c>
      <c r="BQ223" s="520">
        <v>0</v>
      </c>
      <c r="BR223" s="520">
        <v>0</v>
      </c>
      <c r="BS223" s="520">
        <v>0</v>
      </c>
      <c r="BT223" s="520">
        <v>0</v>
      </c>
      <c r="BU223" s="520">
        <v>0</v>
      </c>
      <c r="BV223" s="520">
        <v>0</v>
      </c>
      <c r="BW223" s="520">
        <v>0</v>
      </c>
      <c r="BX223" s="520">
        <v>0</v>
      </c>
      <c r="BY223" s="520">
        <v>0</v>
      </c>
      <c r="BZ223" s="520">
        <v>0</v>
      </c>
      <c r="CA223" s="520">
        <v>0</v>
      </c>
      <c r="CB223" s="520">
        <v>0</v>
      </c>
      <c r="CC223" s="520">
        <v>0</v>
      </c>
      <c r="CD223" s="520">
        <v>222548.32560000004</v>
      </c>
      <c r="CE223" s="520">
        <v>222548.32560000004</v>
      </c>
      <c r="CF223" s="520">
        <v>0</v>
      </c>
      <c r="CG223" s="520">
        <v>0</v>
      </c>
      <c r="CH223" s="520">
        <v>0</v>
      </c>
      <c r="CI223" s="520">
        <v>0</v>
      </c>
      <c r="CJ223" s="520">
        <v>0</v>
      </c>
      <c r="CK223" s="520">
        <v>0</v>
      </c>
      <c r="CL223" s="520">
        <f t="shared" si="33"/>
        <v>222548.32560000004</v>
      </c>
      <c r="CM223" s="521">
        <f t="shared" si="34"/>
        <v>222548.32560000004</v>
      </c>
      <c r="CN223" s="522">
        <v>31816320</v>
      </c>
      <c r="CO223" s="522">
        <v>32622240</v>
      </c>
      <c r="CP223" s="522">
        <v>30695040</v>
      </c>
      <c r="CQ223" s="243" t="s">
        <v>874</v>
      </c>
      <c r="CR223" s="103">
        <v>9.08</v>
      </c>
      <c r="CS223" s="523">
        <v>9.31</v>
      </c>
      <c r="CT223" s="104">
        <v>8.76</v>
      </c>
      <c r="CU223" s="524"/>
      <c r="CV223" s="524"/>
      <c r="CW223" s="524"/>
      <c r="CX223" s="525"/>
      <c r="CY223" s="526">
        <v>453.59092382941475</v>
      </c>
      <c r="CZ223" s="527">
        <v>35.27257421677249</v>
      </c>
      <c r="DA223" s="526">
        <v>1.3328713681295572</v>
      </c>
      <c r="DB223" s="529">
        <v>0.33842390068744527</v>
      </c>
      <c r="DC223" s="530" t="s">
        <v>2399</v>
      </c>
      <c r="DD223" s="225"/>
      <c r="DE223" s="524"/>
      <c r="DF223" s="524"/>
      <c r="DG223" s="531"/>
      <c r="DH223" s="532"/>
      <c r="DI223" s="64">
        <v>0</v>
      </c>
      <c r="DJ223" s="64">
        <v>0</v>
      </c>
      <c r="DK223" s="64">
        <v>168255</v>
      </c>
      <c r="DL223" s="534">
        <f t="shared" si="35"/>
        <v>56085</v>
      </c>
    </row>
    <row r="224" spans="1:116" ht="43.5" customHeight="1" x14ac:dyDescent="0.25">
      <c r="A224" s="356" t="s">
        <v>7</v>
      </c>
      <c r="B224" s="65" t="s">
        <v>50</v>
      </c>
      <c r="C224" s="65" t="s">
        <v>51</v>
      </c>
      <c r="D224" s="64" t="s">
        <v>2400</v>
      </c>
      <c r="E224" s="64" t="s">
        <v>1119</v>
      </c>
      <c r="F224" s="64" t="s">
        <v>1120</v>
      </c>
      <c r="G224" s="18" t="s">
        <v>1119</v>
      </c>
      <c r="H224" s="35" t="s">
        <v>866</v>
      </c>
      <c r="I224" s="28" t="s">
        <v>2322</v>
      </c>
      <c r="J224" s="498">
        <v>10.851644719580531</v>
      </c>
      <c r="K224" s="498">
        <v>9.7155302828219998</v>
      </c>
      <c r="L224" s="499">
        <v>2433.6</v>
      </c>
      <c r="M224" s="512">
        <v>0</v>
      </c>
      <c r="N224" s="513">
        <v>0</v>
      </c>
      <c r="O224" s="513">
        <v>0</v>
      </c>
      <c r="P224" s="513">
        <v>0</v>
      </c>
      <c r="Q224" s="513">
        <v>0</v>
      </c>
      <c r="R224" s="513">
        <v>0</v>
      </c>
      <c r="S224" s="513">
        <v>0</v>
      </c>
      <c r="T224" s="513">
        <v>0</v>
      </c>
      <c r="U224" s="513">
        <v>0</v>
      </c>
      <c r="V224" s="513">
        <v>0</v>
      </c>
      <c r="W224" s="513">
        <v>0</v>
      </c>
      <c r="X224" s="513">
        <v>0</v>
      </c>
      <c r="Y224" s="513">
        <v>0</v>
      </c>
      <c r="Z224" s="513">
        <v>0</v>
      </c>
      <c r="AA224" s="513">
        <v>0</v>
      </c>
      <c r="AB224" s="513">
        <v>0</v>
      </c>
      <c r="AC224" s="513">
        <v>10</v>
      </c>
      <c r="AD224" s="513">
        <v>10</v>
      </c>
      <c r="AE224" s="513">
        <v>0</v>
      </c>
      <c r="AF224" s="513">
        <v>0</v>
      </c>
      <c r="AG224" s="513">
        <v>0</v>
      </c>
      <c r="AH224" s="513">
        <f t="shared" si="27"/>
        <v>0</v>
      </c>
      <c r="AI224" s="513">
        <v>0</v>
      </c>
      <c r="AJ224" s="513">
        <v>0</v>
      </c>
      <c r="AK224" s="513">
        <f t="shared" si="28"/>
        <v>10</v>
      </c>
      <c r="AL224" s="513">
        <f t="shared" si="29"/>
        <v>10</v>
      </c>
      <c r="AM224" s="513">
        <v>0</v>
      </c>
      <c r="AN224" s="513">
        <v>0</v>
      </c>
      <c r="AO224" s="513">
        <v>0</v>
      </c>
      <c r="AP224" s="513">
        <v>0</v>
      </c>
      <c r="AQ224" s="513">
        <v>0</v>
      </c>
      <c r="AR224" s="513">
        <v>0</v>
      </c>
      <c r="AS224" s="513">
        <v>0</v>
      </c>
      <c r="AT224" s="513">
        <v>0</v>
      </c>
      <c r="AU224" s="513">
        <v>0</v>
      </c>
      <c r="AV224" s="513">
        <v>0</v>
      </c>
      <c r="AW224" s="513">
        <v>0</v>
      </c>
      <c r="AX224" s="513">
        <v>0</v>
      </c>
      <c r="AY224" s="513">
        <v>0</v>
      </c>
      <c r="AZ224" s="513">
        <v>0</v>
      </c>
      <c r="BA224" s="513">
        <v>0</v>
      </c>
      <c r="BB224" s="513">
        <v>0</v>
      </c>
      <c r="BC224" s="513">
        <v>80.5</v>
      </c>
      <c r="BD224" s="513">
        <v>80.5</v>
      </c>
      <c r="BE224" s="513">
        <v>0</v>
      </c>
      <c r="BF224" s="513">
        <v>0</v>
      </c>
      <c r="BG224" s="513">
        <v>0</v>
      </c>
      <c r="BH224" s="513">
        <v>0</v>
      </c>
      <c r="BI224" s="513">
        <v>0</v>
      </c>
      <c r="BJ224" s="513">
        <v>0</v>
      </c>
      <c r="BK224" s="241">
        <f t="shared" si="30"/>
        <v>80.5</v>
      </c>
      <c r="BL224" s="22">
        <f t="shared" si="31"/>
        <v>80.5</v>
      </c>
      <c r="BM224" s="519">
        <f t="shared" si="32"/>
        <v>1.3784246575342466E-2</v>
      </c>
      <c r="BN224" s="520">
        <v>0</v>
      </c>
      <c r="BO224" s="520">
        <v>0</v>
      </c>
      <c r="BP224" s="520">
        <v>0</v>
      </c>
      <c r="BQ224" s="520">
        <v>0</v>
      </c>
      <c r="BR224" s="520">
        <v>0</v>
      </c>
      <c r="BS224" s="520">
        <v>0</v>
      </c>
      <c r="BT224" s="520">
        <v>0</v>
      </c>
      <c r="BU224" s="520">
        <v>0</v>
      </c>
      <c r="BV224" s="520">
        <v>0</v>
      </c>
      <c r="BW224" s="520">
        <v>0</v>
      </c>
      <c r="BX224" s="520">
        <v>0</v>
      </c>
      <c r="BY224" s="520">
        <v>0</v>
      </c>
      <c r="BZ224" s="520">
        <v>0</v>
      </c>
      <c r="CA224" s="520">
        <v>0</v>
      </c>
      <c r="CB224" s="520">
        <v>0</v>
      </c>
      <c r="CC224" s="520">
        <v>0</v>
      </c>
      <c r="CD224" s="520">
        <v>94494.12000000001</v>
      </c>
      <c r="CE224" s="520">
        <v>94494.12000000001</v>
      </c>
      <c r="CF224" s="520">
        <v>0</v>
      </c>
      <c r="CG224" s="520">
        <v>0</v>
      </c>
      <c r="CH224" s="520">
        <v>0</v>
      </c>
      <c r="CI224" s="520">
        <v>0</v>
      </c>
      <c r="CJ224" s="520">
        <v>0</v>
      </c>
      <c r="CK224" s="520">
        <v>0</v>
      </c>
      <c r="CL224" s="520">
        <f t="shared" si="33"/>
        <v>94494.12000000001</v>
      </c>
      <c r="CM224" s="521">
        <f t="shared" si="34"/>
        <v>94494.12000000001</v>
      </c>
      <c r="CN224" s="522">
        <v>15312480.000000002</v>
      </c>
      <c r="CO224" s="522">
        <v>15312480.000000002</v>
      </c>
      <c r="CP224" s="522">
        <v>20463359.999999996</v>
      </c>
      <c r="CQ224" s="243" t="s">
        <v>874</v>
      </c>
      <c r="CR224" s="103">
        <v>4.37</v>
      </c>
      <c r="CS224" s="523">
        <v>4.37</v>
      </c>
      <c r="CT224" s="104">
        <v>5.84</v>
      </c>
      <c r="CU224" s="524"/>
      <c r="CV224" s="524"/>
      <c r="CW224" s="524"/>
      <c r="CX224" s="525"/>
      <c r="CY224" s="526">
        <v>89.810888630611558</v>
      </c>
      <c r="CZ224" s="527">
        <v>80.983175972421719</v>
      </c>
      <c r="DA224" s="528">
        <v>1.1436200316420575</v>
      </c>
      <c r="DB224" s="529">
        <v>0.81182673466172872</v>
      </c>
      <c r="DC224" s="530" t="s">
        <v>2401</v>
      </c>
      <c r="DD224" s="225"/>
      <c r="DE224" s="524"/>
      <c r="DF224" s="524"/>
      <c r="DG224" s="531"/>
      <c r="DH224" s="532"/>
      <c r="DI224" s="64">
        <v>0</v>
      </c>
      <c r="DJ224" s="64">
        <v>0</v>
      </c>
      <c r="DK224" s="64">
        <v>447360</v>
      </c>
      <c r="DL224" s="534">
        <f t="shared" si="35"/>
        <v>149120</v>
      </c>
    </row>
    <row r="225" spans="1:116" ht="43.5" customHeight="1" x14ac:dyDescent="0.25">
      <c r="A225" s="356" t="s">
        <v>7</v>
      </c>
      <c r="B225" s="65" t="s">
        <v>50</v>
      </c>
      <c r="C225" s="65" t="s">
        <v>51</v>
      </c>
      <c r="D225" s="64" t="s">
        <v>2400</v>
      </c>
      <c r="E225" s="64" t="s">
        <v>1119</v>
      </c>
      <c r="F225" s="64" t="s">
        <v>1121</v>
      </c>
      <c r="G225" s="18" t="s">
        <v>1119</v>
      </c>
      <c r="H225" s="35" t="s">
        <v>866</v>
      </c>
      <c r="I225" s="28" t="s">
        <v>2322</v>
      </c>
      <c r="J225" s="498">
        <v>10.445305600124872</v>
      </c>
      <c r="K225" s="498">
        <v>8.110984831614001</v>
      </c>
      <c r="L225" s="499">
        <v>2049</v>
      </c>
      <c r="M225" s="512">
        <v>0</v>
      </c>
      <c r="N225" s="513">
        <v>0</v>
      </c>
      <c r="O225" s="513">
        <v>0</v>
      </c>
      <c r="P225" s="513">
        <v>0</v>
      </c>
      <c r="Q225" s="513">
        <v>0</v>
      </c>
      <c r="R225" s="513">
        <v>0</v>
      </c>
      <c r="S225" s="513">
        <v>0</v>
      </c>
      <c r="T225" s="513">
        <v>0</v>
      </c>
      <c r="U225" s="513">
        <v>0</v>
      </c>
      <c r="V225" s="513">
        <v>0</v>
      </c>
      <c r="W225" s="513">
        <v>0</v>
      </c>
      <c r="X225" s="513">
        <v>0</v>
      </c>
      <c r="Y225" s="513">
        <v>0</v>
      </c>
      <c r="Z225" s="513">
        <v>0</v>
      </c>
      <c r="AA225" s="513">
        <v>0</v>
      </c>
      <c r="AB225" s="513">
        <v>0</v>
      </c>
      <c r="AC225" s="513">
        <v>6</v>
      </c>
      <c r="AD225" s="513">
        <v>6</v>
      </c>
      <c r="AE225" s="513">
        <v>0</v>
      </c>
      <c r="AF225" s="513">
        <v>0</v>
      </c>
      <c r="AG225" s="513">
        <v>0</v>
      </c>
      <c r="AH225" s="513">
        <f t="shared" si="27"/>
        <v>0</v>
      </c>
      <c r="AI225" s="513">
        <v>0</v>
      </c>
      <c r="AJ225" s="513">
        <v>0</v>
      </c>
      <c r="AK225" s="513">
        <f t="shared" si="28"/>
        <v>6</v>
      </c>
      <c r="AL225" s="513">
        <f t="shared" si="29"/>
        <v>6</v>
      </c>
      <c r="AM225" s="513">
        <v>0</v>
      </c>
      <c r="AN225" s="513">
        <v>0</v>
      </c>
      <c r="AO225" s="513">
        <v>0</v>
      </c>
      <c r="AP225" s="513">
        <v>0</v>
      </c>
      <c r="AQ225" s="513">
        <v>0</v>
      </c>
      <c r="AR225" s="513">
        <v>0</v>
      </c>
      <c r="AS225" s="513">
        <v>0</v>
      </c>
      <c r="AT225" s="513">
        <v>0</v>
      </c>
      <c r="AU225" s="513">
        <v>0</v>
      </c>
      <c r="AV225" s="513">
        <v>0</v>
      </c>
      <c r="AW225" s="513">
        <v>0</v>
      </c>
      <c r="AX225" s="513">
        <v>0</v>
      </c>
      <c r="AY225" s="513">
        <v>0</v>
      </c>
      <c r="AZ225" s="513">
        <v>0</v>
      </c>
      <c r="BA225" s="513">
        <v>0</v>
      </c>
      <c r="BB225" s="513">
        <v>0</v>
      </c>
      <c r="BC225" s="513">
        <v>143.38</v>
      </c>
      <c r="BD225" s="513">
        <v>143.38</v>
      </c>
      <c r="BE225" s="513">
        <v>0</v>
      </c>
      <c r="BF225" s="513">
        <v>0</v>
      </c>
      <c r="BG225" s="513">
        <v>0</v>
      </c>
      <c r="BH225" s="513">
        <v>0</v>
      </c>
      <c r="BI225" s="513">
        <v>0</v>
      </c>
      <c r="BJ225" s="513">
        <v>0</v>
      </c>
      <c r="BK225" s="241">
        <f t="shared" si="30"/>
        <v>143.38</v>
      </c>
      <c r="BL225" s="22">
        <f t="shared" si="31"/>
        <v>143.38</v>
      </c>
      <c r="BM225" s="519">
        <f t="shared" si="32"/>
        <v>1.8012562814070352E-2</v>
      </c>
      <c r="BN225" s="520">
        <v>0</v>
      </c>
      <c r="BO225" s="520">
        <v>0</v>
      </c>
      <c r="BP225" s="520">
        <v>0</v>
      </c>
      <c r="BQ225" s="520">
        <v>0</v>
      </c>
      <c r="BR225" s="520">
        <v>0</v>
      </c>
      <c r="BS225" s="520">
        <v>0</v>
      </c>
      <c r="BT225" s="520">
        <v>0</v>
      </c>
      <c r="BU225" s="520">
        <v>0</v>
      </c>
      <c r="BV225" s="520">
        <v>0</v>
      </c>
      <c r="BW225" s="520">
        <v>0</v>
      </c>
      <c r="BX225" s="520">
        <v>0</v>
      </c>
      <c r="BY225" s="520">
        <v>0</v>
      </c>
      <c r="BZ225" s="520">
        <v>0</v>
      </c>
      <c r="CA225" s="520">
        <v>0</v>
      </c>
      <c r="CB225" s="520">
        <v>0</v>
      </c>
      <c r="CC225" s="520">
        <v>0</v>
      </c>
      <c r="CD225" s="520">
        <v>168305.17920000001</v>
      </c>
      <c r="CE225" s="520">
        <v>168305.17920000001</v>
      </c>
      <c r="CF225" s="520">
        <v>0</v>
      </c>
      <c r="CG225" s="520">
        <v>0</v>
      </c>
      <c r="CH225" s="520">
        <v>0</v>
      </c>
      <c r="CI225" s="520">
        <v>0</v>
      </c>
      <c r="CJ225" s="520">
        <v>0</v>
      </c>
      <c r="CK225" s="520">
        <v>0</v>
      </c>
      <c r="CL225" s="520">
        <f t="shared" si="33"/>
        <v>168305.17920000001</v>
      </c>
      <c r="CM225" s="521">
        <f t="shared" si="34"/>
        <v>168305.17920000001</v>
      </c>
      <c r="CN225" s="522">
        <v>33918720</v>
      </c>
      <c r="CO225" s="522">
        <v>33918720</v>
      </c>
      <c r="CP225" s="522">
        <v>27891840</v>
      </c>
      <c r="CQ225" s="243" t="s">
        <v>874</v>
      </c>
      <c r="CR225" s="103">
        <v>9.68</v>
      </c>
      <c r="CS225" s="523">
        <v>9.68</v>
      </c>
      <c r="CT225" s="104">
        <v>7.96</v>
      </c>
      <c r="CU225" s="524"/>
      <c r="CV225" s="524"/>
      <c r="CW225" s="524"/>
      <c r="CX225" s="525"/>
      <c r="CY225" s="526">
        <v>111.94234990318337</v>
      </c>
      <c r="CZ225" s="527">
        <v>110.41792803059435</v>
      </c>
      <c r="DA225" s="528">
        <v>0.61585725742892539</v>
      </c>
      <c r="DB225" s="529">
        <v>0.6121187802856819</v>
      </c>
      <c r="DC225" s="530" t="s">
        <v>2402</v>
      </c>
      <c r="DD225" s="225"/>
      <c r="DE225" s="524"/>
      <c r="DF225" s="524"/>
      <c r="DG225" s="531"/>
      <c r="DH225" s="532"/>
      <c r="DI225" s="64">
        <v>0</v>
      </c>
      <c r="DJ225" s="64">
        <v>442609</v>
      </c>
      <c r="DK225" s="64">
        <v>0</v>
      </c>
      <c r="DL225" s="534">
        <f t="shared" si="35"/>
        <v>147536.33333333334</v>
      </c>
    </row>
    <row r="226" spans="1:116" ht="43.5" customHeight="1" x14ac:dyDescent="0.25">
      <c r="A226" s="356" t="s">
        <v>7</v>
      </c>
      <c r="B226" s="65" t="s">
        <v>50</v>
      </c>
      <c r="C226" s="65" t="s">
        <v>51</v>
      </c>
      <c r="D226" s="64" t="s">
        <v>2400</v>
      </c>
      <c r="E226" s="64" t="s">
        <v>1119</v>
      </c>
      <c r="F226" s="64" t="s">
        <v>1122</v>
      </c>
      <c r="G226" s="18" t="s">
        <v>1119</v>
      </c>
      <c r="H226" s="35" t="s">
        <v>866</v>
      </c>
      <c r="I226" s="28" t="s">
        <v>2322</v>
      </c>
      <c r="J226" s="498">
        <v>10.038966480669213</v>
      </c>
      <c r="K226" s="498">
        <v>14.535795424311001</v>
      </c>
      <c r="L226" s="499">
        <v>4618.8</v>
      </c>
      <c r="M226" s="512">
        <v>0</v>
      </c>
      <c r="N226" s="513">
        <v>0</v>
      </c>
      <c r="O226" s="513">
        <v>0</v>
      </c>
      <c r="P226" s="513">
        <v>0</v>
      </c>
      <c r="Q226" s="513">
        <v>0</v>
      </c>
      <c r="R226" s="513">
        <v>0</v>
      </c>
      <c r="S226" s="513">
        <v>0</v>
      </c>
      <c r="T226" s="513">
        <v>0</v>
      </c>
      <c r="U226" s="513">
        <v>0</v>
      </c>
      <c r="V226" s="513">
        <v>0</v>
      </c>
      <c r="W226" s="513">
        <v>0</v>
      </c>
      <c r="X226" s="513">
        <v>0</v>
      </c>
      <c r="Y226" s="513">
        <v>0</v>
      </c>
      <c r="Z226" s="513">
        <v>0</v>
      </c>
      <c r="AA226" s="513">
        <v>0</v>
      </c>
      <c r="AB226" s="513">
        <v>0</v>
      </c>
      <c r="AC226" s="513">
        <v>22</v>
      </c>
      <c r="AD226" s="513">
        <v>22</v>
      </c>
      <c r="AE226" s="513">
        <v>0</v>
      </c>
      <c r="AF226" s="513">
        <v>0</v>
      </c>
      <c r="AG226" s="513">
        <v>0</v>
      </c>
      <c r="AH226" s="513">
        <f t="shared" si="27"/>
        <v>0</v>
      </c>
      <c r="AI226" s="513">
        <v>0</v>
      </c>
      <c r="AJ226" s="513">
        <v>0</v>
      </c>
      <c r="AK226" s="513">
        <f t="shared" si="28"/>
        <v>22</v>
      </c>
      <c r="AL226" s="513">
        <f t="shared" si="29"/>
        <v>22</v>
      </c>
      <c r="AM226" s="513">
        <v>0</v>
      </c>
      <c r="AN226" s="513">
        <v>0</v>
      </c>
      <c r="AO226" s="513">
        <v>0</v>
      </c>
      <c r="AP226" s="513">
        <v>0</v>
      </c>
      <c r="AQ226" s="513">
        <v>0</v>
      </c>
      <c r="AR226" s="513">
        <v>0</v>
      </c>
      <c r="AS226" s="513">
        <v>0</v>
      </c>
      <c r="AT226" s="513">
        <v>0</v>
      </c>
      <c r="AU226" s="513">
        <v>0</v>
      </c>
      <c r="AV226" s="513">
        <v>0</v>
      </c>
      <c r="AW226" s="513">
        <v>0</v>
      </c>
      <c r="AX226" s="513">
        <v>0</v>
      </c>
      <c r="AY226" s="513">
        <v>0</v>
      </c>
      <c r="AZ226" s="513">
        <v>0</v>
      </c>
      <c r="BA226" s="513">
        <v>0</v>
      </c>
      <c r="BB226" s="513">
        <v>0</v>
      </c>
      <c r="BC226" s="513">
        <v>211.84</v>
      </c>
      <c r="BD226" s="513">
        <v>211.84</v>
      </c>
      <c r="BE226" s="513">
        <v>0</v>
      </c>
      <c r="BF226" s="513">
        <v>0</v>
      </c>
      <c r="BG226" s="513">
        <v>0</v>
      </c>
      <c r="BH226" s="513">
        <v>0</v>
      </c>
      <c r="BI226" s="513">
        <v>0</v>
      </c>
      <c r="BJ226" s="513">
        <v>0</v>
      </c>
      <c r="BK226" s="241">
        <f t="shared" si="30"/>
        <v>211.84</v>
      </c>
      <c r="BL226" s="22">
        <f t="shared" si="31"/>
        <v>211.84</v>
      </c>
      <c r="BM226" s="519">
        <f t="shared" si="32"/>
        <v>2.6713745271122323E-2</v>
      </c>
      <c r="BN226" s="520">
        <v>0</v>
      </c>
      <c r="BO226" s="520">
        <v>0</v>
      </c>
      <c r="BP226" s="520">
        <v>0</v>
      </c>
      <c r="BQ226" s="520">
        <v>0</v>
      </c>
      <c r="BR226" s="520">
        <v>0</v>
      </c>
      <c r="BS226" s="520">
        <v>0</v>
      </c>
      <c r="BT226" s="520">
        <v>0</v>
      </c>
      <c r="BU226" s="520">
        <v>0</v>
      </c>
      <c r="BV226" s="520">
        <v>0</v>
      </c>
      <c r="BW226" s="520">
        <v>0</v>
      </c>
      <c r="BX226" s="520">
        <v>0</v>
      </c>
      <c r="BY226" s="520">
        <v>0</v>
      </c>
      <c r="BZ226" s="520">
        <v>0</v>
      </c>
      <c r="CA226" s="520">
        <v>0</v>
      </c>
      <c r="CB226" s="520">
        <v>0</v>
      </c>
      <c r="CC226" s="520">
        <v>0</v>
      </c>
      <c r="CD226" s="520">
        <v>248666.26560000004</v>
      </c>
      <c r="CE226" s="520">
        <v>248666.26560000004</v>
      </c>
      <c r="CF226" s="520">
        <v>0</v>
      </c>
      <c r="CG226" s="520">
        <v>0</v>
      </c>
      <c r="CH226" s="520">
        <v>0</v>
      </c>
      <c r="CI226" s="520">
        <v>0</v>
      </c>
      <c r="CJ226" s="520">
        <v>0</v>
      </c>
      <c r="CK226" s="520">
        <v>0</v>
      </c>
      <c r="CL226" s="520">
        <f t="shared" si="33"/>
        <v>248666.26560000004</v>
      </c>
      <c r="CM226" s="521">
        <f t="shared" si="34"/>
        <v>248666.26560000004</v>
      </c>
      <c r="CN226" s="522">
        <v>26630400</v>
      </c>
      <c r="CO226" s="522">
        <v>26630400</v>
      </c>
      <c r="CP226" s="522">
        <v>27786720</v>
      </c>
      <c r="CQ226" s="243" t="s">
        <v>874</v>
      </c>
      <c r="CR226" s="103">
        <v>7.6</v>
      </c>
      <c r="CS226" s="523">
        <v>7.6</v>
      </c>
      <c r="CT226" s="104">
        <v>7.93</v>
      </c>
      <c r="CU226" s="524"/>
      <c r="CV226" s="524"/>
      <c r="CW226" s="524"/>
      <c r="CX226" s="525"/>
      <c r="CY226" s="526">
        <v>46.28391724587442</v>
      </c>
      <c r="CZ226" s="527">
        <v>45.353418436990268</v>
      </c>
      <c r="DA226" s="528">
        <v>0.25632211490127976</v>
      </c>
      <c r="DB226" s="529">
        <v>0.25082904517868837</v>
      </c>
      <c r="DC226" s="530" t="s">
        <v>2401</v>
      </c>
      <c r="DD226" s="225"/>
      <c r="DE226" s="524"/>
      <c r="DF226" s="524"/>
      <c r="DG226" s="531"/>
      <c r="DH226" s="532"/>
      <c r="DI226" s="64">
        <v>482837</v>
      </c>
      <c r="DJ226" s="64">
        <v>28900</v>
      </c>
      <c r="DK226" s="64">
        <v>0</v>
      </c>
      <c r="DL226" s="534">
        <f t="shared" si="35"/>
        <v>170579</v>
      </c>
    </row>
    <row r="227" spans="1:116" ht="43.5" customHeight="1" x14ac:dyDescent="0.25">
      <c r="A227" s="356" t="s">
        <v>7</v>
      </c>
      <c r="B227" s="65" t="s">
        <v>50</v>
      </c>
      <c r="C227" s="65" t="s">
        <v>51</v>
      </c>
      <c r="D227" s="64" t="s">
        <v>2400</v>
      </c>
      <c r="E227" s="64" t="s">
        <v>1119</v>
      </c>
      <c r="F227" s="64" t="s">
        <v>1123</v>
      </c>
      <c r="G227" s="18" t="s">
        <v>1119</v>
      </c>
      <c r="H227" s="35" t="s">
        <v>866</v>
      </c>
      <c r="I227" s="28" t="s">
        <v>2322</v>
      </c>
      <c r="J227" s="498">
        <v>10.660426310424926</v>
      </c>
      <c r="K227" s="498">
        <v>7.9054924077990005</v>
      </c>
      <c r="L227" s="499">
        <v>1919</v>
      </c>
      <c r="M227" s="512">
        <v>0</v>
      </c>
      <c r="N227" s="513">
        <v>0</v>
      </c>
      <c r="O227" s="513">
        <v>0</v>
      </c>
      <c r="P227" s="513">
        <v>0</v>
      </c>
      <c r="Q227" s="513">
        <v>0</v>
      </c>
      <c r="R227" s="513">
        <v>0</v>
      </c>
      <c r="S227" s="513">
        <v>0</v>
      </c>
      <c r="T227" s="513">
        <v>0</v>
      </c>
      <c r="U227" s="513">
        <v>0</v>
      </c>
      <c r="V227" s="513">
        <v>0</v>
      </c>
      <c r="W227" s="513">
        <v>0</v>
      </c>
      <c r="X227" s="513">
        <v>0</v>
      </c>
      <c r="Y227" s="513">
        <v>0</v>
      </c>
      <c r="Z227" s="513">
        <v>0</v>
      </c>
      <c r="AA227" s="513">
        <v>0</v>
      </c>
      <c r="AB227" s="513">
        <v>0</v>
      </c>
      <c r="AC227" s="513">
        <v>12</v>
      </c>
      <c r="AD227" s="513">
        <v>12</v>
      </c>
      <c r="AE227" s="513">
        <v>0</v>
      </c>
      <c r="AF227" s="513">
        <v>0</v>
      </c>
      <c r="AG227" s="513">
        <v>0</v>
      </c>
      <c r="AH227" s="513">
        <f t="shared" si="27"/>
        <v>0</v>
      </c>
      <c r="AI227" s="513">
        <v>0</v>
      </c>
      <c r="AJ227" s="513">
        <v>0</v>
      </c>
      <c r="AK227" s="513">
        <f t="shared" si="28"/>
        <v>12</v>
      </c>
      <c r="AL227" s="513">
        <f t="shared" si="29"/>
        <v>12</v>
      </c>
      <c r="AM227" s="513">
        <v>0</v>
      </c>
      <c r="AN227" s="513">
        <v>0</v>
      </c>
      <c r="AO227" s="513">
        <v>0</v>
      </c>
      <c r="AP227" s="513">
        <v>0</v>
      </c>
      <c r="AQ227" s="513">
        <v>0</v>
      </c>
      <c r="AR227" s="513">
        <v>0</v>
      </c>
      <c r="AS227" s="513">
        <v>0</v>
      </c>
      <c r="AT227" s="513">
        <v>0</v>
      </c>
      <c r="AU227" s="513">
        <v>0</v>
      </c>
      <c r="AV227" s="513">
        <v>0</v>
      </c>
      <c r="AW227" s="513">
        <v>0</v>
      </c>
      <c r="AX227" s="513">
        <v>0</v>
      </c>
      <c r="AY227" s="513">
        <v>0</v>
      </c>
      <c r="AZ227" s="513">
        <v>0</v>
      </c>
      <c r="BA227" s="513">
        <v>0</v>
      </c>
      <c r="BB227" s="513">
        <v>0</v>
      </c>
      <c r="BC227" s="513">
        <v>229.92</v>
      </c>
      <c r="BD227" s="513">
        <v>229.92</v>
      </c>
      <c r="BE227" s="513">
        <v>0</v>
      </c>
      <c r="BF227" s="513">
        <v>0</v>
      </c>
      <c r="BG227" s="513">
        <v>0</v>
      </c>
      <c r="BH227" s="513">
        <v>0</v>
      </c>
      <c r="BI227" s="513">
        <v>0</v>
      </c>
      <c r="BJ227" s="513">
        <v>0</v>
      </c>
      <c r="BK227" s="241">
        <f t="shared" si="30"/>
        <v>229.92</v>
      </c>
      <c r="BL227" s="22">
        <f t="shared" si="31"/>
        <v>229.92</v>
      </c>
      <c r="BM227" s="519">
        <f t="shared" si="32"/>
        <v>3.3321739130434777E-2</v>
      </c>
      <c r="BN227" s="520">
        <v>0</v>
      </c>
      <c r="BO227" s="520">
        <v>0</v>
      </c>
      <c r="BP227" s="520">
        <v>0</v>
      </c>
      <c r="BQ227" s="520">
        <v>0</v>
      </c>
      <c r="BR227" s="520">
        <v>0</v>
      </c>
      <c r="BS227" s="520">
        <v>0</v>
      </c>
      <c r="BT227" s="520">
        <v>0</v>
      </c>
      <c r="BU227" s="520">
        <v>0</v>
      </c>
      <c r="BV227" s="520">
        <v>0</v>
      </c>
      <c r="BW227" s="520">
        <v>0</v>
      </c>
      <c r="BX227" s="520">
        <v>0</v>
      </c>
      <c r="BY227" s="520">
        <v>0</v>
      </c>
      <c r="BZ227" s="520">
        <v>0</v>
      </c>
      <c r="CA227" s="520">
        <v>0</v>
      </c>
      <c r="CB227" s="520">
        <v>0</v>
      </c>
      <c r="CC227" s="520">
        <v>0</v>
      </c>
      <c r="CD227" s="520">
        <v>269889.2928</v>
      </c>
      <c r="CE227" s="520">
        <v>269889.2928</v>
      </c>
      <c r="CF227" s="520">
        <v>0</v>
      </c>
      <c r="CG227" s="520">
        <v>0</v>
      </c>
      <c r="CH227" s="520">
        <v>0</v>
      </c>
      <c r="CI227" s="520">
        <v>0</v>
      </c>
      <c r="CJ227" s="520">
        <v>0</v>
      </c>
      <c r="CK227" s="520">
        <v>0</v>
      </c>
      <c r="CL227" s="520">
        <f t="shared" si="33"/>
        <v>269889.2928</v>
      </c>
      <c r="CM227" s="521">
        <f t="shared" si="34"/>
        <v>269889.2928</v>
      </c>
      <c r="CN227" s="522">
        <v>22180320</v>
      </c>
      <c r="CO227" s="522">
        <v>22180320</v>
      </c>
      <c r="CP227" s="522">
        <v>24177600.000000004</v>
      </c>
      <c r="CQ227" s="243" t="s">
        <v>874</v>
      </c>
      <c r="CR227" s="103">
        <v>6.33</v>
      </c>
      <c r="CS227" s="523">
        <v>6.33</v>
      </c>
      <c r="CT227" s="104">
        <v>6.9</v>
      </c>
      <c r="CU227" s="524"/>
      <c r="CV227" s="524"/>
      <c r="CW227" s="524"/>
      <c r="CX227" s="525"/>
      <c r="CY227" s="526">
        <v>34.926301069778873</v>
      </c>
      <c r="CZ227" s="527">
        <v>34.294396320370637</v>
      </c>
      <c r="DA227" s="528">
        <v>0.57789816981366482</v>
      </c>
      <c r="DB227" s="529">
        <v>0.57651703694730871</v>
      </c>
      <c r="DC227" s="530" t="s">
        <v>2307</v>
      </c>
      <c r="DD227" s="225"/>
      <c r="DE227" s="524"/>
      <c r="DF227" s="524"/>
      <c r="DG227" s="531"/>
      <c r="DH227" s="532"/>
      <c r="DI227" s="64">
        <v>0</v>
      </c>
      <c r="DJ227" s="64">
        <v>99407</v>
      </c>
      <c r="DK227" s="64">
        <v>0</v>
      </c>
      <c r="DL227" s="534">
        <f t="shared" si="35"/>
        <v>33135.666666666664</v>
      </c>
    </row>
    <row r="228" spans="1:116" ht="43.5" customHeight="1" x14ac:dyDescent="0.25">
      <c r="A228" s="356" t="s">
        <v>7</v>
      </c>
      <c r="B228" s="65" t="s">
        <v>50</v>
      </c>
      <c r="C228" s="65" t="s">
        <v>51</v>
      </c>
      <c r="D228" s="64" t="s">
        <v>2400</v>
      </c>
      <c r="E228" s="64" t="s">
        <v>1119</v>
      </c>
      <c r="F228" s="64" t="s">
        <v>1124</v>
      </c>
      <c r="G228" s="18" t="s">
        <v>1119</v>
      </c>
      <c r="H228" s="35" t="s">
        <v>866</v>
      </c>
      <c r="I228" s="28" t="s">
        <v>2322</v>
      </c>
      <c r="J228" s="498">
        <v>10.015064179524762</v>
      </c>
      <c r="K228" s="498">
        <v>10.29734846343</v>
      </c>
      <c r="L228" s="499">
        <v>2223.3000000000002</v>
      </c>
      <c r="M228" s="512">
        <v>0</v>
      </c>
      <c r="N228" s="513">
        <v>0</v>
      </c>
      <c r="O228" s="513">
        <v>0</v>
      </c>
      <c r="P228" s="513">
        <v>0</v>
      </c>
      <c r="Q228" s="513">
        <v>0</v>
      </c>
      <c r="R228" s="513">
        <v>0</v>
      </c>
      <c r="S228" s="513">
        <v>0</v>
      </c>
      <c r="T228" s="513">
        <v>0</v>
      </c>
      <c r="U228" s="513">
        <v>0</v>
      </c>
      <c r="V228" s="513">
        <v>0</v>
      </c>
      <c r="W228" s="513">
        <v>0</v>
      </c>
      <c r="X228" s="513">
        <v>0</v>
      </c>
      <c r="Y228" s="513">
        <v>0</v>
      </c>
      <c r="Z228" s="513">
        <v>0</v>
      </c>
      <c r="AA228" s="513">
        <v>0</v>
      </c>
      <c r="AB228" s="513">
        <v>0</v>
      </c>
      <c r="AC228" s="513">
        <v>19</v>
      </c>
      <c r="AD228" s="513">
        <v>19</v>
      </c>
      <c r="AE228" s="513">
        <v>0</v>
      </c>
      <c r="AF228" s="513">
        <v>0</v>
      </c>
      <c r="AG228" s="513">
        <v>0</v>
      </c>
      <c r="AH228" s="513">
        <f t="shared" si="27"/>
        <v>0</v>
      </c>
      <c r="AI228" s="513">
        <v>0</v>
      </c>
      <c r="AJ228" s="513">
        <v>0</v>
      </c>
      <c r="AK228" s="513">
        <f t="shared" si="28"/>
        <v>19</v>
      </c>
      <c r="AL228" s="513">
        <f t="shared" si="29"/>
        <v>19</v>
      </c>
      <c r="AM228" s="513">
        <v>0</v>
      </c>
      <c r="AN228" s="513">
        <v>0</v>
      </c>
      <c r="AO228" s="513">
        <v>0</v>
      </c>
      <c r="AP228" s="513">
        <v>0</v>
      </c>
      <c r="AQ228" s="513">
        <v>0</v>
      </c>
      <c r="AR228" s="513">
        <v>0</v>
      </c>
      <c r="AS228" s="513">
        <v>0</v>
      </c>
      <c r="AT228" s="513">
        <v>0</v>
      </c>
      <c r="AU228" s="513">
        <v>0</v>
      </c>
      <c r="AV228" s="513">
        <v>0</v>
      </c>
      <c r="AW228" s="513">
        <v>0</v>
      </c>
      <c r="AX228" s="513">
        <v>0</v>
      </c>
      <c r="AY228" s="513">
        <v>0</v>
      </c>
      <c r="AZ228" s="513">
        <v>0</v>
      </c>
      <c r="BA228" s="513">
        <v>0</v>
      </c>
      <c r="BB228" s="513">
        <v>0</v>
      </c>
      <c r="BC228" s="513">
        <v>215.86</v>
      </c>
      <c r="BD228" s="513">
        <v>215.86</v>
      </c>
      <c r="BE228" s="513">
        <v>0</v>
      </c>
      <c r="BF228" s="513">
        <v>0</v>
      </c>
      <c r="BG228" s="513">
        <v>0</v>
      </c>
      <c r="BH228" s="513">
        <v>0</v>
      </c>
      <c r="BI228" s="513">
        <v>0</v>
      </c>
      <c r="BJ228" s="513">
        <v>0</v>
      </c>
      <c r="BK228" s="241">
        <f t="shared" si="30"/>
        <v>215.86</v>
      </c>
      <c r="BL228" s="22">
        <f t="shared" si="31"/>
        <v>215.86</v>
      </c>
      <c r="BM228" s="519">
        <f t="shared" si="32"/>
        <v>4.0882575757575763E-2</v>
      </c>
      <c r="BN228" s="520">
        <v>0</v>
      </c>
      <c r="BO228" s="520">
        <v>0</v>
      </c>
      <c r="BP228" s="520">
        <v>0</v>
      </c>
      <c r="BQ228" s="520">
        <v>0</v>
      </c>
      <c r="BR228" s="520">
        <v>0</v>
      </c>
      <c r="BS228" s="520">
        <v>0</v>
      </c>
      <c r="BT228" s="520">
        <v>0</v>
      </c>
      <c r="BU228" s="520">
        <v>0</v>
      </c>
      <c r="BV228" s="520">
        <v>0</v>
      </c>
      <c r="BW228" s="520">
        <v>0</v>
      </c>
      <c r="BX228" s="520">
        <v>0</v>
      </c>
      <c r="BY228" s="520">
        <v>0</v>
      </c>
      <c r="BZ228" s="520">
        <v>0</v>
      </c>
      <c r="CA228" s="520">
        <v>0</v>
      </c>
      <c r="CB228" s="520">
        <v>0</v>
      </c>
      <c r="CC228" s="520">
        <v>0</v>
      </c>
      <c r="CD228" s="520">
        <v>253385.10240000003</v>
      </c>
      <c r="CE228" s="520">
        <v>253385.10240000003</v>
      </c>
      <c r="CF228" s="520">
        <v>0</v>
      </c>
      <c r="CG228" s="520">
        <v>0</v>
      </c>
      <c r="CH228" s="520">
        <v>0</v>
      </c>
      <c r="CI228" s="520">
        <v>0</v>
      </c>
      <c r="CJ228" s="520">
        <v>0</v>
      </c>
      <c r="CK228" s="520">
        <v>0</v>
      </c>
      <c r="CL228" s="520">
        <f t="shared" si="33"/>
        <v>253385.10240000003</v>
      </c>
      <c r="CM228" s="521">
        <f t="shared" si="34"/>
        <v>253385.10240000003</v>
      </c>
      <c r="CN228" s="522">
        <v>18255840</v>
      </c>
      <c r="CO228" s="522">
        <v>18255840</v>
      </c>
      <c r="CP228" s="522">
        <v>18501120.000000004</v>
      </c>
      <c r="CQ228" s="243" t="s">
        <v>874</v>
      </c>
      <c r="CR228" s="103">
        <v>5.21</v>
      </c>
      <c r="CS228" s="523">
        <v>5.21</v>
      </c>
      <c r="CT228" s="104">
        <v>5.28</v>
      </c>
      <c r="CU228" s="524"/>
      <c r="CV228" s="524"/>
      <c r="CW228" s="524"/>
      <c r="CX228" s="525"/>
      <c r="CY228" s="526">
        <v>16.850307709482518</v>
      </c>
      <c r="CZ228" s="527">
        <v>16.340093683469547</v>
      </c>
      <c r="DA228" s="528">
        <v>0.12053197059759731</v>
      </c>
      <c r="DB228" s="529">
        <v>0.12038203994052621</v>
      </c>
      <c r="DC228" s="530" t="s">
        <v>2403</v>
      </c>
      <c r="DD228" s="225"/>
      <c r="DE228" s="524"/>
      <c r="DF228" s="524"/>
      <c r="DG228" s="531"/>
      <c r="DH228" s="532"/>
      <c r="DI228" s="64">
        <v>0</v>
      </c>
      <c r="DJ228" s="64">
        <v>0</v>
      </c>
      <c r="DK228" s="64">
        <v>0</v>
      </c>
      <c r="DL228" s="534">
        <f t="shared" si="35"/>
        <v>0</v>
      </c>
    </row>
    <row r="229" spans="1:116" ht="43.5" customHeight="1" x14ac:dyDescent="0.25">
      <c r="A229" s="356" t="s">
        <v>7</v>
      </c>
      <c r="B229" s="65" t="s">
        <v>50</v>
      </c>
      <c r="C229" s="65" t="s">
        <v>51</v>
      </c>
      <c r="D229" s="64" t="s">
        <v>2400</v>
      </c>
      <c r="E229" s="64" t="s">
        <v>1119</v>
      </c>
      <c r="F229" s="64" t="s">
        <v>1125</v>
      </c>
      <c r="G229" s="18" t="s">
        <v>1119</v>
      </c>
      <c r="H229" s="35" t="s">
        <v>860</v>
      </c>
      <c r="I229" s="28" t="s">
        <v>2322</v>
      </c>
      <c r="J229" s="498">
        <v>10.230184889824818</v>
      </c>
      <c r="K229" s="498">
        <v>8.9874999813060015</v>
      </c>
      <c r="L229" s="499">
        <v>1892</v>
      </c>
      <c r="M229" s="512">
        <v>0</v>
      </c>
      <c r="N229" s="513">
        <v>0</v>
      </c>
      <c r="O229" s="513">
        <v>0</v>
      </c>
      <c r="P229" s="513">
        <v>0</v>
      </c>
      <c r="Q229" s="513">
        <v>0</v>
      </c>
      <c r="R229" s="513">
        <v>0</v>
      </c>
      <c r="S229" s="513">
        <v>0</v>
      </c>
      <c r="T229" s="513">
        <v>0</v>
      </c>
      <c r="U229" s="513">
        <v>0</v>
      </c>
      <c r="V229" s="513">
        <v>0</v>
      </c>
      <c r="W229" s="513">
        <v>0</v>
      </c>
      <c r="X229" s="513">
        <v>0</v>
      </c>
      <c r="Y229" s="513">
        <v>1</v>
      </c>
      <c r="Z229" s="513">
        <v>1</v>
      </c>
      <c r="AA229" s="513">
        <v>0</v>
      </c>
      <c r="AB229" s="513">
        <v>0</v>
      </c>
      <c r="AC229" s="513">
        <v>24</v>
      </c>
      <c r="AD229" s="513">
        <v>24</v>
      </c>
      <c r="AE229" s="513">
        <v>0</v>
      </c>
      <c r="AF229" s="513">
        <v>0</v>
      </c>
      <c r="AG229" s="513">
        <v>0</v>
      </c>
      <c r="AH229" s="513">
        <f t="shared" si="27"/>
        <v>0</v>
      </c>
      <c r="AI229" s="513">
        <v>0</v>
      </c>
      <c r="AJ229" s="513">
        <v>0</v>
      </c>
      <c r="AK229" s="513">
        <f t="shared" si="28"/>
        <v>25</v>
      </c>
      <c r="AL229" s="513">
        <f t="shared" si="29"/>
        <v>25</v>
      </c>
      <c r="AM229" s="513">
        <v>0</v>
      </c>
      <c r="AN229" s="513">
        <v>0</v>
      </c>
      <c r="AO229" s="513">
        <v>0</v>
      </c>
      <c r="AP229" s="513">
        <v>0</v>
      </c>
      <c r="AQ229" s="513">
        <v>0</v>
      </c>
      <c r="AR229" s="513">
        <v>0</v>
      </c>
      <c r="AS229" s="513">
        <v>0</v>
      </c>
      <c r="AT229" s="513">
        <v>0</v>
      </c>
      <c r="AU229" s="513">
        <v>0</v>
      </c>
      <c r="AV229" s="513">
        <v>0</v>
      </c>
      <c r="AW229" s="513">
        <v>0</v>
      </c>
      <c r="AX229" s="513">
        <v>0</v>
      </c>
      <c r="AY229" s="513">
        <v>60</v>
      </c>
      <c r="AZ229" s="513">
        <v>60</v>
      </c>
      <c r="BA229" s="513">
        <v>0</v>
      </c>
      <c r="BB229" s="513">
        <v>0</v>
      </c>
      <c r="BC229" s="513">
        <v>314.23</v>
      </c>
      <c r="BD229" s="513">
        <v>314.23</v>
      </c>
      <c r="BE229" s="513">
        <v>0</v>
      </c>
      <c r="BF229" s="513">
        <v>0</v>
      </c>
      <c r="BG229" s="513">
        <v>0</v>
      </c>
      <c r="BH229" s="513">
        <v>0</v>
      </c>
      <c r="BI229" s="513">
        <v>0</v>
      </c>
      <c r="BJ229" s="513">
        <v>0</v>
      </c>
      <c r="BK229" s="241">
        <f t="shared" si="30"/>
        <v>374.23</v>
      </c>
      <c r="BL229" s="22">
        <f t="shared" si="31"/>
        <v>374.23</v>
      </c>
      <c r="BM229" s="519">
        <f t="shared" si="32"/>
        <v>8.5052272727272726E-2</v>
      </c>
      <c r="BN229" s="520">
        <v>0</v>
      </c>
      <c r="BO229" s="520">
        <v>0</v>
      </c>
      <c r="BP229" s="520">
        <v>0</v>
      </c>
      <c r="BQ229" s="520">
        <v>0</v>
      </c>
      <c r="BR229" s="520">
        <v>0</v>
      </c>
      <c r="BS229" s="520">
        <v>0</v>
      </c>
      <c r="BT229" s="520">
        <v>0</v>
      </c>
      <c r="BU229" s="520">
        <v>0</v>
      </c>
      <c r="BV229" s="520">
        <v>0</v>
      </c>
      <c r="BW229" s="520">
        <v>0</v>
      </c>
      <c r="BX229" s="520">
        <v>0</v>
      </c>
      <c r="BY229" s="520">
        <v>0</v>
      </c>
      <c r="BZ229" s="520">
        <v>302745.59999999998</v>
      </c>
      <c r="CA229" s="520">
        <v>302745.59999999998</v>
      </c>
      <c r="CB229" s="520">
        <v>0</v>
      </c>
      <c r="CC229" s="520">
        <v>0</v>
      </c>
      <c r="CD229" s="520">
        <v>368855.74320000008</v>
      </c>
      <c r="CE229" s="520">
        <v>368855.74320000008</v>
      </c>
      <c r="CF229" s="520">
        <v>0</v>
      </c>
      <c r="CG229" s="520">
        <v>0</v>
      </c>
      <c r="CH229" s="520">
        <v>0</v>
      </c>
      <c r="CI229" s="520">
        <v>0</v>
      </c>
      <c r="CJ229" s="520">
        <v>0</v>
      </c>
      <c r="CK229" s="520">
        <v>0</v>
      </c>
      <c r="CL229" s="520">
        <f t="shared" si="33"/>
        <v>671601.3432</v>
      </c>
      <c r="CM229" s="521">
        <f t="shared" si="34"/>
        <v>671601.3432</v>
      </c>
      <c r="CN229" s="522">
        <v>13560480</v>
      </c>
      <c r="CO229" s="522">
        <v>13560480</v>
      </c>
      <c r="CP229" s="522">
        <v>15417600.000000002</v>
      </c>
      <c r="CQ229" s="243" t="s">
        <v>874</v>
      </c>
      <c r="CR229" s="103">
        <v>3.87</v>
      </c>
      <c r="CS229" s="523">
        <v>3.87</v>
      </c>
      <c r="CT229" s="104">
        <v>4.4000000000000004</v>
      </c>
      <c r="CU229" s="524"/>
      <c r="CV229" s="524"/>
      <c r="CW229" s="524"/>
      <c r="CX229" s="525"/>
      <c r="CY229" s="526">
        <v>13.436316898487469</v>
      </c>
      <c r="CZ229" s="527">
        <v>13.439113912999867</v>
      </c>
      <c r="DA229" s="528">
        <v>0.16166589062593498</v>
      </c>
      <c r="DB229" s="529">
        <v>0.16172488753449299</v>
      </c>
      <c r="DC229" s="530" t="s">
        <v>2401</v>
      </c>
      <c r="DD229" s="225"/>
      <c r="DE229" s="524"/>
      <c r="DF229" s="524"/>
      <c r="DG229" s="531"/>
      <c r="DH229" s="532"/>
      <c r="DI229" s="64">
        <v>0</v>
      </c>
      <c r="DJ229" s="64">
        <v>0</v>
      </c>
      <c r="DK229" s="64">
        <v>0</v>
      </c>
      <c r="DL229" s="534">
        <f t="shared" si="35"/>
        <v>0</v>
      </c>
    </row>
    <row r="230" spans="1:116" ht="43.5" customHeight="1" x14ac:dyDescent="0.25">
      <c r="A230" s="356" t="s">
        <v>7</v>
      </c>
      <c r="B230" s="65" t="s">
        <v>50</v>
      </c>
      <c r="C230" s="65" t="s">
        <v>51</v>
      </c>
      <c r="D230" s="64" t="s">
        <v>2400</v>
      </c>
      <c r="E230" s="64" t="s">
        <v>1119</v>
      </c>
      <c r="F230" s="64" t="s">
        <v>1126</v>
      </c>
      <c r="G230" s="18" t="s">
        <v>1119</v>
      </c>
      <c r="H230" s="35" t="s">
        <v>860</v>
      </c>
      <c r="I230" s="28" t="s">
        <v>2322</v>
      </c>
      <c r="J230" s="498">
        <v>10.732133213858276</v>
      </c>
      <c r="K230" s="498">
        <v>17.485037842419</v>
      </c>
      <c r="L230" s="499">
        <v>4383.3</v>
      </c>
      <c r="M230" s="512">
        <v>0</v>
      </c>
      <c r="N230" s="513">
        <v>0</v>
      </c>
      <c r="O230" s="513">
        <v>0</v>
      </c>
      <c r="P230" s="513">
        <v>0</v>
      </c>
      <c r="Q230" s="513">
        <v>0</v>
      </c>
      <c r="R230" s="513">
        <v>0</v>
      </c>
      <c r="S230" s="513">
        <v>0</v>
      </c>
      <c r="T230" s="513">
        <v>0</v>
      </c>
      <c r="U230" s="513">
        <v>0</v>
      </c>
      <c r="V230" s="513">
        <v>0</v>
      </c>
      <c r="W230" s="513">
        <v>0</v>
      </c>
      <c r="X230" s="513">
        <v>0</v>
      </c>
      <c r="Y230" s="513">
        <v>0</v>
      </c>
      <c r="Z230" s="513">
        <v>0</v>
      </c>
      <c r="AA230" s="513">
        <v>0</v>
      </c>
      <c r="AB230" s="513">
        <v>0</v>
      </c>
      <c r="AC230" s="513">
        <v>89</v>
      </c>
      <c r="AD230" s="513">
        <v>89</v>
      </c>
      <c r="AE230" s="513">
        <v>0</v>
      </c>
      <c r="AF230" s="513">
        <v>0</v>
      </c>
      <c r="AG230" s="513">
        <v>0</v>
      </c>
      <c r="AH230" s="513">
        <f t="shared" si="27"/>
        <v>0</v>
      </c>
      <c r="AI230" s="513">
        <v>0</v>
      </c>
      <c r="AJ230" s="513">
        <v>0</v>
      </c>
      <c r="AK230" s="513">
        <f t="shared" si="28"/>
        <v>89</v>
      </c>
      <c r="AL230" s="513">
        <f t="shared" si="29"/>
        <v>89</v>
      </c>
      <c r="AM230" s="513">
        <v>0</v>
      </c>
      <c r="AN230" s="513">
        <v>0</v>
      </c>
      <c r="AO230" s="513">
        <v>0</v>
      </c>
      <c r="AP230" s="513">
        <v>0</v>
      </c>
      <c r="AQ230" s="513">
        <v>0</v>
      </c>
      <c r="AR230" s="513">
        <v>0</v>
      </c>
      <c r="AS230" s="513">
        <v>0</v>
      </c>
      <c r="AT230" s="513">
        <v>0</v>
      </c>
      <c r="AU230" s="513">
        <v>0</v>
      </c>
      <c r="AV230" s="513">
        <v>0</v>
      </c>
      <c r="AW230" s="513">
        <v>0</v>
      </c>
      <c r="AX230" s="513">
        <v>0</v>
      </c>
      <c r="AY230" s="513">
        <v>0</v>
      </c>
      <c r="AZ230" s="513">
        <v>0</v>
      </c>
      <c r="BA230" s="513">
        <v>0</v>
      </c>
      <c r="BB230" s="513">
        <v>0</v>
      </c>
      <c r="BC230" s="513">
        <v>823.06</v>
      </c>
      <c r="BD230" s="513">
        <v>823.06</v>
      </c>
      <c r="BE230" s="513">
        <v>0</v>
      </c>
      <c r="BF230" s="513">
        <v>0</v>
      </c>
      <c r="BG230" s="513">
        <v>0</v>
      </c>
      <c r="BH230" s="513">
        <v>0</v>
      </c>
      <c r="BI230" s="513">
        <v>0</v>
      </c>
      <c r="BJ230" s="513">
        <v>0</v>
      </c>
      <c r="BK230" s="241">
        <f t="shared" si="30"/>
        <v>823.06</v>
      </c>
      <c r="BL230" s="22">
        <f t="shared" si="31"/>
        <v>823.06</v>
      </c>
      <c r="BM230" s="519">
        <f t="shared" si="32"/>
        <v>0.10511621966794379</v>
      </c>
      <c r="BN230" s="520">
        <v>0</v>
      </c>
      <c r="BO230" s="520">
        <v>0</v>
      </c>
      <c r="BP230" s="520">
        <v>0</v>
      </c>
      <c r="BQ230" s="520">
        <v>0</v>
      </c>
      <c r="BR230" s="520">
        <v>0</v>
      </c>
      <c r="BS230" s="520">
        <v>0</v>
      </c>
      <c r="BT230" s="520">
        <v>0</v>
      </c>
      <c r="BU230" s="520">
        <v>0</v>
      </c>
      <c r="BV230" s="520">
        <v>0</v>
      </c>
      <c r="BW230" s="520">
        <v>0</v>
      </c>
      <c r="BX230" s="520">
        <v>0</v>
      </c>
      <c r="BY230" s="520">
        <v>0</v>
      </c>
      <c r="BZ230" s="520">
        <v>0</v>
      </c>
      <c r="CA230" s="520">
        <v>0</v>
      </c>
      <c r="CB230" s="520">
        <v>0</v>
      </c>
      <c r="CC230" s="520">
        <v>0</v>
      </c>
      <c r="CD230" s="520">
        <v>966140.75040000002</v>
      </c>
      <c r="CE230" s="520">
        <v>966140.75040000002</v>
      </c>
      <c r="CF230" s="520">
        <v>0</v>
      </c>
      <c r="CG230" s="520">
        <v>0</v>
      </c>
      <c r="CH230" s="520">
        <v>0</v>
      </c>
      <c r="CI230" s="520">
        <v>0</v>
      </c>
      <c r="CJ230" s="520">
        <v>0</v>
      </c>
      <c r="CK230" s="520">
        <v>0</v>
      </c>
      <c r="CL230" s="520">
        <f t="shared" si="33"/>
        <v>966140.75040000002</v>
      </c>
      <c r="CM230" s="521">
        <f t="shared" si="34"/>
        <v>966140.75040000002</v>
      </c>
      <c r="CN230" s="522">
        <v>24037440.000000004</v>
      </c>
      <c r="CO230" s="522">
        <v>24037440.000000004</v>
      </c>
      <c r="CP230" s="522">
        <v>27436320</v>
      </c>
      <c r="CQ230" s="243" t="s">
        <v>874</v>
      </c>
      <c r="CR230" s="103">
        <v>6.86</v>
      </c>
      <c r="CS230" s="523">
        <v>6.86</v>
      </c>
      <c r="CT230" s="104">
        <v>7.83</v>
      </c>
      <c r="CU230" s="524"/>
      <c r="CV230" s="524"/>
      <c r="CW230" s="524"/>
      <c r="CX230" s="525"/>
      <c r="CY230" s="526">
        <v>63.414706898147905</v>
      </c>
      <c r="CZ230" s="527">
        <v>62.913959913762859</v>
      </c>
      <c r="DA230" s="528">
        <v>0.58608126506818481</v>
      </c>
      <c r="DB230" s="529">
        <v>0.5858746293037157</v>
      </c>
      <c r="DC230" s="530" t="s">
        <v>2404</v>
      </c>
      <c r="DD230" s="225"/>
      <c r="DE230" s="524"/>
      <c r="DF230" s="524"/>
      <c r="DG230" s="531"/>
      <c r="DH230" s="532"/>
      <c r="DI230" s="64">
        <v>17144</v>
      </c>
      <c r="DJ230" s="64">
        <v>0</v>
      </c>
      <c r="DK230" s="64">
        <v>0</v>
      </c>
      <c r="DL230" s="534">
        <f t="shared" si="35"/>
        <v>5714.666666666667</v>
      </c>
    </row>
    <row r="231" spans="1:116" ht="43.5" customHeight="1" x14ac:dyDescent="0.25">
      <c r="A231" s="356" t="s">
        <v>7</v>
      </c>
      <c r="B231" s="65" t="s">
        <v>50</v>
      </c>
      <c r="C231" s="65" t="s">
        <v>51</v>
      </c>
      <c r="D231" s="64" t="s">
        <v>2405</v>
      </c>
      <c r="E231" s="64" t="s">
        <v>2406</v>
      </c>
      <c r="F231" s="64" t="s">
        <v>2407</v>
      </c>
      <c r="G231" s="18" t="s">
        <v>2408</v>
      </c>
      <c r="H231" s="35" t="s">
        <v>860</v>
      </c>
      <c r="I231" s="28" t="s">
        <v>2322</v>
      </c>
      <c r="J231" s="498">
        <v>11.927248271080803</v>
      </c>
      <c r="K231" s="498">
        <v>6.8581439251290002</v>
      </c>
      <c r="L231" s="499">
        <v>907.9</v>
      </c>
      <c r="M231" s="512">
        <v>0</v>
      </c>
      <c r="N231" s="513">
        <v>0</v>
      </c>
      <c r="O231" s="513">
        <v>0</v>
      </c>
      <c r="P231" s="513">
        <v>0</v>
      </c>
      <c r="Q231" s="513">
        <v>0</v>
      </c>
      <c r="R231" s="513">
        <v>0</v>
      </c>
      <c r="S231" s="513">
        <v>0</v>
      </c>
      <c r="T231" s="513">
        <v>0</v>
      </c>
      <c r="U231" s="513">
        <v>0</v>
      </c>
      <c r="V231" s="513">
        <v>0</v>
      </c>
      <c r="W231" s="513">
        <v>0</v>
      </c>
      <c r="X231" s="513">
        <v>0</v>
      </c>
      <c r="Y231" s="513">
        <v>0</v>
      </c>
      <c r="Z231" s="513">
        <v>0</v>
      </c>
      <c r="AA231" s="513">
        <v>0</v>
      </c>
      <c r="AB231" s="513">
        <v>0</v>
      </c>
      <c r="AC231" s="513">
        <v>40</v>
      </c>
      <c r="AD231" s="513">
        <v>40</v>
      </c>
      <c r="AE231" s="513">
        <v>0</v>
      </c>
      <c r="AF231" s="513">
        <v>0</v>
      </c>
      <c r="AG231" s="513">
        <v>0</v>
      </c>
      <c r="AH231" s="513">
        <f t="shared" si="27"/>
        <v>0</v>
      </c>
      <c r="AI231" s="513">
        <v>0</v>
      </c>
      <c r="AJ231" s="513">
        <v>0</v>
      </c>
      <c r="AK231" s="513">
        <f t="shared" si="28"/>
        <v>40</v>
      </c>
      <c r="AL231" s="513">
        <f t="shared" si="29"/>
        <v>40</v>
      </c>
      <c r="AM231" s="513">
        <v>0</v>
      </c>
      <c r="AN231" s="513">
        <v>0</v>
      </c>
      <c r="AO231" s="513">
        <v>0</v>
      </c>
      <c r="AP231" s="513">
        <v>0</v>
      </c>
      <c r="AQ231" s="513">
        <v>0</v>
      </c>
      <c r="AR231" s="513">
        <v>0</v>
      </c>
      <c r="AS231" s="513">
        <v>0</v>
      </c>
      <c r="AT231" s="513">
        <v>0</v>
      </c>
      <c r="AU231" s="513">
        <v>0</v>
      </c>
      <c r="AV231" s="513">
        <v>0</v>
      </c>
      <c r="AW231" s="513">
        <v>0</v>
      </c>
      <c r="AX231" s="513">
        <v>0</v>
      </c>
      <c r="AY231" s="513">
        <v>0</v>
      </c>
      <c r="AZ231" s="513">
        <v>0</v>
      </c>
      <c r="BA231" s="513">
        <v>0</v>
      </c>
      <c r="BB231" s="513">
        <v>0</v>
      </c>
      <c r="BC231" s="513">
        <v>266.10000000000002</v>
      </c>
      <c r="BD231" s="513">
        <v>266.10000000000002</v>
      </c>
      <c r="BE231" s="513">
        <v>0</v>
      </c>
      <c r="BF231" s="513">
        <v>0</v>
      </c>
      <c r="BG231" s="513">
        <v>0</v>
      </c>
      <c r="BH231" s="513">
        <v>0</v>
      </c>
      <c r="BI231" s="513">
        <v>0</v>
      </c>
      <c r="BJ231" s="513">
        <v>0</v>
      </c>
      <c r="BK231" s="241">
        <f t="shared" si="30"/>
        <v>266.10000000000002</v>
      </c>
      <c r="BL231" s="22">
        <f t="shared" si="31"/>
        <v>266.10000000000002</v>
      </c>
      <c r="BM231" s="519">
        <f t="shared" si="32"/>
        <v>3.2254545454545452E-2</v>
      </c>
      <c r="BN231" s="520">
        <v>0</v>
      </c>
      <c r="BO231" s="520">
        <v>0</v>
      </c>
      <c r="BP231" s="520">
        <v>0</v>
      </c>
      <c r="BQ231" s="520">
        <v>0</v>
      </c>
      <c r="BR231" s="520">
        <v>0</v>
      </c>
      <c r="BS231" s="520">
        <v>0</v>
      </c>
      <c r="BT231" s="520">
        <v>0</v>
      </c>
      <c r="BU231" s="520">
        <v>0</v>
      </c>
      <c r="BV231" s="520">
        <v>0</v>
      </c>
      <c r="BW231" s="520">
        <v>0</v>
      </c>
      <c r="BX231" s="520">
        <v>0</v>
      </c>
      <c r="BY231" s="520">
        <v>0</v>
      </c>
      <c r="BZ231" s="520">
        <v>0</v>
      </c>
      <c r="CA231" s="520">
        <v>0</v>
      </c>
      <c r="CB231" s="520">
        <v>0</v>
      </c>
      <c r="CC231" s="520">
        <v>0</v>
      </c>
      <c r="CD231" s="520">
        <v>312358.82400000002</v>
      </c>
      <c r="CE231" s="520">
        <v>312358.82400000002</v>
      </c>
      <c r="CF231" s="520">
        <v>0</v>
      </c>
      <c r="CG231" s="520">
        <v>0</v>
      </c>
      <c r="CH231" s="520">
        <v>0</v>
      </c>
      <c r="CI231" s="520">
        <v>0</v>
      </c>
      <c r="CJ231" s="520">
        <v>0</v>
      </c>
      <c r="CK231" s="520">
        <v>0</v>
      </c>
      <c r="CL231" s="520">
        <f t="shared" si="33"/>
        <v>312358.82400000002</v>
      </c>
      <c r="CM231" s="521">
        <f t="shared" si="34"/>
        <v>312358.82400000002</v>
      </c>
      <c r="CN231" s="522">
        <v>32037106.513348795</v>
      </c>
      <c r="CO231" s="522">
        <v>32037106.513348795</v>
      </c>
      <c r="CP231" s="522">
        <v>36760240.436039999</v>
      </c>
      <c r="CQ231" s="243" t="s">
        <v>874</v>
      </c>
      <c r="CR231" s="103">
        <v>7.19</v>
      </c>
      <c r="CS231" s="523">
        <v>7.19</v>
      </c>
      <c r="CT231" s="104">
        <v>8.25</v>
      </c>
      <c r="CU231" s="524"/>
      <c r="CV231" s="524"/>
      <c r="CW231" s="524"/>
      <c r="CX231" s="525"/>
      <c r="CY231" s="526">
        <v>70.729780330190678</v>
      </c>
      <c r="CZ231" s="527">
        <v>70.729516452028335</v>
      </c>
      <c r="DA231" s="528">
        <v>0.7594565894668156</v>
      </c>
      <c r="DB231" s="529">
        <v>0.75945104097555205</v>
      </c>
      <c r="DC231" s="530" t="s">
        <v>2336</v>
      </c>
      <c r="DD231" s="225"/>
      <c r="DE231" s="524"/>
      <c r="DF231" s="524"/>
      <c r="DG231" s="531"/>
      <c r="DH231" s="532"/>
      <c r="DI231" s="64">
        <v>123848</v>
      </c>
      <c r="DJ231" s="64">
        <v>36160</v>
      </c>
      <c r="DK231" s="64">
        <v>0</v>
      </c>
      <c r="DL231" s="534">
        <f t="shared" si="35"/>
        <v>53336</v>
      </c>
    </row>
    <row r="232" spans="1:116" ht="43.5" customHeight="1" x14ac:dyDescent="0.25">
      <c r="A232" s="356" t="s">
        <v>7</v>
      </c>
      <c r="B232" s="65" t="s">
        <v>50</v>
      </c>
      <c r="C232" s="65" t="s">
        <v>51</v>
      </c>
      <c r="D232" s="64" t="s">
        <v>2405</v>
      </c>
      <c r="E232" s="64" t="s">
        <v>2406</v>
      </c>
      <c r="F232" s="64" t="s">
        <v>2409</v>
      </c>
      <c r="G232" s="18" t="s">
        <v>2410</v>
      </c>
      <c r="H232" s="35" t="s">
        <v>866</v>
      </c>
      <c r="I232" s="28" t="s">
        <v>2322</v>
      </c>
      <c r="J232" s="498">
        <v>8.7243399177244338</v>
      </c>
      <c r="K232" s="498">
        <v>27.645643881891001</v>
      </c>
      <c r="L232" s="499">
        <v>1731.9</v>
      </c>
      <c r="M232" s="512">
        <v>0</v>
      </c>
      <c r="N232" s="513">
        <v>0</v>
      </c>
      <c r="O232" s="513">
        <v>0</v>
      </c>
      <c r="P232" s="513">
        <v>0</v>
      </c>
      <c r="Q232" s="513">
        <v>0</v>
      </c>
      <c r="R232" s="513">
        <v>0</v>
      </c>
      <c r="S232" s="513">
        <v>0</v>
      </c>
      <c r="T232" s="513">
        <v>0</v>
      </c>
      <c r="U232" s="513">
        <v>0</v>
      </c>
      <c r="V232" s="513">
        <v>0</v>
      </c>
      <c r="W232" s="513">
        <v>0</v>
      </c>
      <c r="X232" s="513">
        <v>0</v>
      </c>
      <c r="Y232" s="513">
        <v>1</v>
      </c>
      <c r="Z232" s="513">
        <v>1</v>
      </c>
      <c r="AA232" s="513">
        <v>0</v>
      </c>
      <c r="AB232" s="513">
        <v>0</v>
      </c>
      <c r="AC232" s="513">
        <v>200</v>
      </c>
      <c r="AD232" s="513">
        <v>200</v>
      </c>
      <c r="AE232" s="513">
        <v>0</v>
      </c>
      <c r="AF232" s="513">
        <v>0</v>
      </c>
      <c r="AG232" s="513">
        <v>0</v>
      </c>
      <c r="AH232" s="513">
        <f t="shared" si="27"/>
        <v>0</v>
      </c>
      <c r="AI232" s="513">
        <v>0</v>
      </c>
      <c r="AJ232" s="513">
        <v>0</v>
      </c>
      <c r="AK232" s="513">
        <f t="shared" si="28"/>
        <v>201</v>
      </c>
      <c r="AL232" s="513">
        <f t="shared" si="29"/>
        <v>201</v>
      </c>
      <c r="AM232" s="513">
        <v>0</v>
      </c>
      <c r="AN232" s="513">
        <v>0</v>
      </c>
      <c r="AO232" s="513">
        <v>0</v>
      </c>
      <c r="AP232" s="513">
        <v>0</v>
      </c>
      <c r="AQ232" s="513">
        <v>0</v>
      </c>
      <c r="AR232" s="513">
        <v>0</v>
      </c>
      <c r="AS232" s="513">
        <v>0</v>
      </c>
      <c r="AT232" s="513">
        <v>0</v>
      </c>
      <c r="AU232" s="513">
        <v>0</v>
      </c>
      <c r="AV232" s="513">
        <v>0</v>
      </c>
      <c r="AW232" s="513">
        <v>0</v>
      </c>
      <c r="AX232" s="513">
        <v>0</v>
      </c>
      <c r="AY232" s="513">
        <v>1.2</v>
      </c>
      <c r="AZ232" s="513">
        <v>1.2</v>
      </c>
      <c r="BA232" s="513">
        <v>0</v>
      </c>
      <c r="BB232" s="513">
        <v>0</v>
      </c>
      <c r="BC232" s="513">
        <v>1491.86</v>
      </c>
      <c r="BD232" s="513">
        <v>1491.86</v>
      </c>
      <c r="BE232" s="513">
        <v>0</v>
      </c>
      <c r="BF232" s="513">
        <v>0</v>
      </c>
      <c r="BG232" s="513">
        <v>0</v>
      </c>
      <c r="BH232" s="513">
        <v>0</v>
      </c>
      <c r="BI232" s="513">
        <v>0</v>
      </c>
      <c r="BJ232" s="513">
        <v>0</v>
      </c>
      <c r="BK232" s="241">
        <f t="shared" si="30"/>
        <v>1493.06</v>
      </c>
      <c r="BL232" s="22">
        <f t="shared" si="31"/>
        <v>1493.06</v>
      </c>
      <c r="BM232" s="519">
        <f t="shared" si="32"/>
        <v>0.22794809160305346</v>
      </c>
      <c r="BN232" s="520">
        <v>0</v>
      </c>
      <c r="BO232" s="520">
        <v>0</v>
      </c>
      <c r="BP232" s="520">
        <v>0</v>
      </c>
      <c r="BQ232" s="520">
        <v>0</v>
      </c>
      <c r="BR232" s="520">
        <v>0</v>
      </c>
      <c r="BS232" s="520">
        <v>0</v>
      </c>
      <c r="BT232" s="520">
        <v>0</v>
      </c>
      <c r="BU232" s="520">
        <v>0</v>
      </c>
      <c r="BV232" s="520">
        <v>0</v>
      </c>
      <c r="BW232" s="520">
        <v>0</v>
      </c>
      <c r="BX232" s="520">
        <v>0</v>
      </c>
      <c r="BY232" s="520">
        <v>0</v>
      </c>
      <c r="BZ232" s="520">
        <v>6054.9119999999994</v>
      </c>
      <c r="CA232" s="520">
        <v>6054.9119999999994</v>
      </c>
      <c r="CB232" s="520">
        <v>0</v>
      </c>
      <c r="CC232" s="520">
        <v>0</v>
      </c>
      <c r="CD232" s="520">
        <v>1751204.9424000001</v>
      </c>
      <c r="CE232" s="520">
        <v>1751204.9424000001</v>
      </c>
      <c r="CF232" s="520">
        <v>0</v>
      </c>
      <c r="CG232" s="520">
        <v>0</v>
      </c>
      <c r="CH232" s="520">
        <v>0</v>
      </c>
      <c r="CI232" s="520">
        <v>0</v>
      </c>
      <c r="CJ232" s="520">
        <v>0</v>
      </c>
      <c r="CK232" s="520">
        <v>0</v>
      </c>
      <c r="CL232" s="520">
        <f t="shared" si="33"/>
        <v>1757259.8544000001</v>
      </c>
      <c r="CM232" s="521">
        <f t="shared" si="34"/>
        <v>1757259.8544000001</v>
      </c>
      <c r="CN232" s="522">
        <v>19272000</v>
      </c>
      <c r="CO232" s="522">
        <v>19272000</v>
      </c>
      <c r="CP232" s="522">
        <v>22951200</v>
      </c>
      <c r="CQ232" s="243" t="s">
        <v>874</v>
      </c>
      <c r="CR232" s="103">
        <v>5.5</v>
      </c>
      <c r="CS232" s="523">
        <v>5.5</v>
      </c>
      <c r="CT232" s="104">
        <v>6.55</v>
      </c>
      <c r="CU232" s="524"/>
      <c r="CV232" s="524"/>
      <c r="CW232" s="524"/>
      <c r="CX232" s="525"/>
      <c r="CY232" s="526">
        <v>250.07913328295831</v>
      </c>
      <c r="CZ232" s="527">
        <v>179.87267880248567</v>
      </c>
      <c r="DA232" s="528">
        <v>1.3478988243283367</v>
      </c>
      <c r="DB232" s="529">
        <v>1.28500642906031</v>
      </c>
      <c r="DC232" s="530" t="s">
        <v>2313</v>
      </c>
      <c r="DD232" s="225"/>
      <c r="DE232" s="524"/>
      <c r="DF232" s="524"/>
      <c r="DG232" s="531"/>
      <c r="DH232" s="532"/>
      <c r="DI232" s="64">
        <v>131205</v>
      </c>
      <c r="DJ232" s="64">
        <v>414261</v>
      </c>
      <c r="DK232" s="64">
        <v>320942</v>
      </c>
      <c r="DL232" s="534">
        <f t="shared" si="35"/>
        <v>288802.66666666669</v>
      </c>
    </row>
    <row r="233" spans="1:116" ht="43.5" customHeight="1" x14ac:dyDescent="0.25">
      <c r="A233" s="356" t="s">
        <v>7</v>
      </c>
      <c r="B233" s="65" t="s">
        <v>50</v>
      </c>
      <c r="C233" s="65" t="s">
        <v>51</v>
      </c>
      <c r="D233" s="64" t="s">
        <v>2411</v>
      </c>
      <c r="E233" s="64" t="s">
        <v>1119</v>
      </c>
      <c r="F233" s="64" t="s">
        <v>1128</v>
      </c>
      <c r="G233" s="18" t="s">
        <v>1119</v>
      </c>
      <c r="H233" s="35" t="s">
        <v>860</v>
      </c>
      <c r="I233" s="28" t="s">
        <v>2322</v>
      </c>
      <c r="J233" s="498">
        <v>11.449202248191792</v>
      </c>
      <c r="K233" s="498">
        <v>12.014204520465</v>
      </c>
      <c r="L233" s="499">
        <v>3128.3</v>
      </c>
      <c r="M233" s="512">
        <v>0</v>
      </c>
      <c r="N233" s="513">
        <v>0</v>
      </c>
      <c r="O233" s="513">
        <v>0</v>
      </c>
      <c r="P233" s="513">
        <v>0</v>
      </c>
      <c r="Q233" s="513">
        <v>0</v>
      </c>
      <c r="R233" s="513">
        <v>0</v>
      </c>
      <c r="S233" s="513">
        <v>0</v>
      </c>
      <c r="T233" s="513">
        <v>0</v>
      </c>
      <c r="U233" s="513">
        <v>0</v>
      </c>
      <c r="V233" s="513">
        <v>0</v>
      </c>
      <c r="W233" s="513">
        <v>0</v>
      </c>
      <c r="X233" s="513">
        <v>0</v>
      </c>
      <c r="Y233" s="513">
        <v>0</v>
      </c>
      <c r="Z233" s="513">
        <v>0</v>
      </c>
      <c r="AA233" s="513">
        <v>0</v>
      </c>
      <c r="AB233" s="513">
        <v>0</v>
      </c>
      <c r="AC233" s="513">
        <v>64</v>
      </c>
      <c r="AD233" s="513">
        <v>64</v>
      </c>
      <c r="AE233" s="513">
        <v>0</v>
      </c>
      <c r="AF233" s="513">
        <v>0</v>
      </c>
      <c r="AG233" s="513">
        <v>0</v>
      </c>
      <c r="AH233" s="513">
        <f t="shared" si="27"/>
        <v>0</v>
      </c>
      <c r="AI233" s="513">
        <v>0</v>
      </c>
      <c r="AJ233" s="513">
        <v>0</v>
      </c>
      <c r="AK233" s="513">
        <f t="shared" si="28"/>
        <v>64</v>
      </c>
      <c r="AL233" s="513">
        <f t="shared" si="29"/>
        <v>64</v>
      </c>
      <c r="AM233" s="513">
        <v>0</v>
      </c>
      <c r="AN233" s="513">
        <v>0</v>
      </c>
      <c r="AO233" s="513">
        <v>0</v>
      </c>
      <c r="AP233" s="513">
        <v>0</v>
      </c>
      <c r="AQ233" s="513">
        <v>0</v>
      </c>
      <c r="AR233" s="513">
        <v>0</v>
      </c>
      <c r="AS233" s="513">
        <v>0</v>
      </c>
      <c r="AT233" s="513">
        <v>0</v>
      </c>
      <c r="AU233" s="513">
        <v>0</v>
      </c>
      <c r="AV233" s="513">
        <v>0</v>
      </c>
      <c r="AW233" s="513">
        <v>0</v>
      </c>
      <c r="AX233" s="513">
        <v>0</v>
      </c>
      <c r="AY233" s="513">
        <v>0</v>
      </c>
      <c r="AZ233" s="513">
        <v>0</v>
      </c>
      <c r="BA233" s="513">
        <v>0</v>
      </c>
      <c r="BB233" s="513">
        <v>0</v>
      </c>
      <c r="BC233" s="513">
        <v>683.41</v>
      </c>
      <c r="BD233" s="513">
        <v>683.41</v>
      </c>
      <c r="BE233" s="513">
        <v>0</v>
      </c>
      <c r="BF233" s="513">
        <v>0</v>
      </c>
      <c r="BG233" s="513">
        <v>0</v>
      </c>
      <c r="BH233" s="513">
        <v>0</v>
      </c>
      <c r="BI233" s="513">
        <v>0</v>
      </c>
      <c r="BJ233" s="513">
        <v>0</v>
      </c>
      <c r="BK233" s="241">
        <f t="shared" si="30"/>
        <v>683.41</v>
      </c>
      <c r="BL233" s="22">
        <f t="shared" si="31"/>
        <v>683.41</v>
      </c>
      <c r="BM233" s="519">
        <f t="shared" si="32"/>
        <v>0.10184947839046199</v>
      </c>
      <c r="BN233" s="520">
        <v>0</v>
      </c>
      <c r="BO233" s="520">
        <v>0</v>
      </c>
      <c r="BP233" s="520">
        <v>0</v>
      </c>
      <c r="BQ233" s="520">
        <v>0</v>
      </c>
      <c r="BR233" s="520">
        <v>0</v>
      </c>
      <c r="BS233" s="520">
        <v>0</v>
      </c>
      <c r="BT233" s="520">
        <v>0</v>
      </c>
      <c r="BU233" s="520">
        <v>0</v>
      </c>
      <c r="BV233" s="520">
        <v>0</v>
      </c>
      <c r="BW233" s="520">
        <v>0</v>
      </c>
      <c r="BX233" s="520">
        <v>0</v>
      </c>
      <c r="BY233" s="520">
        <v>0</v>
      </c>
      <c r="BZ233" s="520">
        <v>0</v>
      </c>
      <c r="CA233" s="520">
        <v>0</v>
      </c>
      <c r="CB233" s="520">
        <v>0</v>
      </c>
      <c r="CC233" s="520">
        <v>0</v>
      </c>
      <c r="CD233" s="520">
        <v>802213.99439999997</v>
      </c>
      <c r="CE233" s="520">
        <v>802213.99439999997</v>
      </c>
      <c r="CF233" s="520">
        <v>0</v>
      </c>
      <c r="CG233" s="520">
        <v>0</v>
      </c>
      <c r="CH233" s="520">
        <v>0</v>
      </c>
      <c r="CI233" s="520">
        <v>0</v>
      </c>
      <c r="CJ233" s="520">
        <v>0</v>
      </c>
      <c r="CK233" s="520">
        <v>0</v>
      </c>
      <c r="CL233" s="520">
        <f t="shared" si="33"/>
        <v>802213.99439999997</v>
      </c>
      <c r="CM233" s="521">
        <f t="shared" si="34"/>
        <v>802213.99439999997</v>
      </c>
      <c r="CN233" s="522">
        <v>22040160</v>
      </c>
      <c r="CO233" s="522">
        <v>22040160</v>
      </c>
      <c r="CP233" s="522">
        <v>23511840</v>
      </c>
      <c r="CQ233" s="243" t="s">
        <v>874</v>
      </c>
      <c r="CR233" s="103">
        <v>6.29</v>
      </c>
      <c r="CS233" s="523">
        <v>6.29</v>
      </c>
      <c r="CT233" s="104">
        <v>6.71</v>
      </c>
      <c r="CU233" s="524"/>
      <c r="CV233" s="524"/>
      <c r="CW233" s="524"/>
      <c r="CX233" s="525"/>
      <c r="CY233" s="526">
        <v>50.025929966036024</v>
      </c>
      <c r="CZ233" s="527">
        <v>38.953794287567156</v>
      </c>
      <c r="DA233" s="528">
        <v>0.51645965892202872</v>
      </c>
      <c r="DB233" s="529">
        <v>0.51262299692586832</v>
      </c>
      <c r="DC233" s="530" t="s">
        <v>2390</v>
      </c>
      <c r="DD233" s="225"/>
      <c r="DE233" s="524"/>
      <c r="DF233" s="524"/>
      <c r="DG233" s="531"/>
      <c r="DH233" s="532"/>
      <c r="DI233" s="64">
        <v>0</v>
      </c>
      <c r="DJ233" s="64">
        <v>183667</v>
      </c>
      <c r="DK233" s="64">
        <v>0</v>
      </c>
      <c r="DL233" s="534">
        <f t="shared" si="35"/>
        <v>61222.333333333336</v>
      </c>
    </row>
    <row r="234" spans="1:116" ht="43.5" customHeight="1" x14ac:dyDescent="0.25">
      <c r="A234" s="356" t="s">
        <v>7</v>
      </c>
      <c r="B234" s="65" t="s">
        <v>50</v>
      </c>
      <c r="C234" s="65" t="s">
        <v>51</v>
      </c>
      <c r="D234" s="64" t="s">
        <v>2411</v>
      </c>
      <c r="E234" s="64" t="s">
        <v>1119</v>
      </c>
      <c r="F234" s="64" t="s">
        <v>1129</v>
      </c>
      <c r="G234" s="18" t="s">
        <v>1119</v>
      </c>
      <c r="H234" s="35" t="s">
        <v>860</v>
      </c>
      <c r="I234" s="28" t="s">
        <v>2322</v>
      </c>
      <c r="J234" s="498">
        <v>9.6326273612135545</v>
      </c>
      <c r="K234" s="498">
        <v>7.9367424077340001</v>
      </c>
      <c r="L234" s="499">
        <v>2698</v>
      </c>
      <c r="M234" s="512">
        <v>0</v>
      </c>
      <c r="N234" s="513">
        <v>0</v>
      </c>
      <c r="O234" s="513">
        <v>0</v>
      </c>
      <c r="P234" s="513">
        <v>0</v>
      </c>
      <c r="Q234" s="513">
        <v>0</v>
      </c>
      <c r="R234" s="513">
        <v>0</v>
      </c>
      <c r="S234" s="513">
        <v>0</v>
      </c>
      <c r="T234" s="513">
        <v>0</v>
      </c>
      <c r="U234" s="513">
        <v>0</v>
      </c>
      <c r="V234" s="513">
        <v>0</v>
      </c>
      <c r="W234" s="513">
        <v>0</v>
      </c>
      <c r="X234" s="513">
        <v>0</v>
      </c>
      <c r="Y234" s="513">
        <v>0</v>
      </c>
      <c r="Z234" s="513">
        <v>0</v>
      </c>
      <c r="AA234" s="513">
        <v>0</v>
      </c>
      <c r="AB234" s="513">
        <v>0</v>
      </c>
      <c r="AC234" s="513">
        <v>23</v>
      </c>
      <c r="AD234" s="513">
        <v>23</v>
      </c>
      <c r="AE234" s="513">
        <v>0</v>
      </c>
      <c r="AF234" s="513">
        <v>0</v>
      </c>
      <c r="AG234" s="513">
        <v>0</v>
      </c>
      <c r="AH234" s="513">
        <f t="shared" si="27"/>
        <v>0</v>
      </c>
      <c r="AI234" s="513">
        <v>0</v>
      </c>
      <c r="AJ234" s="513">
        <v>0</v>
      </c>
      <c r="AK234" s="513">
        <f t="shared" si="28"/>
        <v>23</v>
      </c>
      <c r="AL234" s="513">
        <f t="shared" si="29"/>
        <v>23</v>
      </c>
      <c r="AM234" s="513">
        <v>0</v>
      </c>
      <c r="AN234" s="513">
        <v>0</v>
      </c>
      <c r="AO234" s="513">
        <v>0</v>
      </c>
      <c r="AP234" s="513">
        <v>0</v>
      </c>
      <c r="AQ234" s="513">
        <v>0</v>
      </c>
      <c r="AR234" s="513">
        <v>0</v>
      </c>
      <c r="AS234" s="513">
        <v>0</v>
      </c>
      <c r="AT234" s="513">
        <v>0</v>
      </c>
      <c r="AU234" s="513">
        <v>0</v>
      </c>
      <c r="AV234" s="513">
        <v>0</v>
      </c>
      <c r="AW234" s="513">
        <v>0</v>
      </c>
      <c r="AX234" s="513">
        <v>0</v>
      </c>
      <c r="AY234" s="513">
        <v>0</v>
      </c>
      <c r="AZ234" s="513">
        <v>0</v>
      </c>
      <c r="BA234" s="513">
        <v>0</v>
      </c>
      <c r="BB234" s="513">
        <v>0</v>
      </c>
      <c r="BC234" s="513">
        <v>343.72</v>
      </c>
      <c r="BD234" s="513">
        <v>343.72</v>
      </c>
      <c r="BE234" s="513">
        <v>0</v>
      </c>
      <c r="BF234" s="513">
        <v>0</v>
      </c>
      <c r="BG234" s="513">
        <v>0</v>
      </c>
      <c r="BH234" s="513">
        <v>0</v>
      </c>
      <c r="BI234" s="513">
        <v>0</v>
      </c>
      <c r="BJ234" s="513">
        <v>0</v>
      </c>
      <c r="BK234" s="241">
        <f t="shared" si="30"/>
        <v>343.72</v>
      </c>
      <c r="BL234" s="22">
        <f t="shared" si="31"/>
        <v>343.72</v>
      </c>
      <c r="BM234" s="519">
        <f t="shared" si="32"/>
        <v>6.1931531531531539E-2</v>
      </c>
      <c r="BN234" s="520">
        <v>0</v>
      </c>
      <c r="BO234" s="520">
        <v>0</v>
      </c>
      <c r="BP234" s="520">
        <v>0</v>
      </c>
      <c r="BQ234" s="520">
        <v>0</v>
      </c>
      <c r="BR234" s="520">
        <v>0</v>
      </c>
      <c r="BS234" s="520">
        <v>0</v>
      </c>
      <c r="BT234" s="520">
        <v>0</v>
      </c>
      <c r="BU234" s="520">
        <v>0</v>
      </c>
      <c r="BV234" s="520">
        <v>0</v>
      </c>
      <c r="BW234" s="520">
        <v>0</v>
      </c>
      <c r="BX234" s="520">
        <v>0</v>
      </c>
      <c r="BY234" s="520">
        <v>0</v>
      </c>
      <c r="BZ234" s="520">
        <v>0</v>
      </c>
      <c r="CA234" s="520">
        <v>0</v>
      </c>
      <c r="CB234" s="520">
        <v>0</v>
      </c>
      <c r="CC234" s="520">
        <v>0</v>
      </c>
      <c r="CD234" s="520">
        <v>403472.28480000002</v>
      </c>
      <c r="CE234" s="520">
        <v>403472.28480000002</v>
      </c>
      <c r="CF234" s="520">
        <v>0</v>
      </c>
      <c r="CG234" s="520">
        <v>0</v>
      </c>
      <c r="CH234" s="520">
        <v>0</v>
      </c>
      <c r="CI234" s="520">
        <v>0</v>
      </c>
      <c r="CJ234" s="520">
        <v>0</v>
      </c>
      <c r="CK234" s="520">
        <v>0</v>
      </c>
      <c r="CL234" s="520">
        <f t="shared" si="33"/>
        <v>403472.28480000002</v>
      </c>
      <c r="CM234" s="521">
        <f t="shared" si="34"/>
        <v>403472.28480000002</v>
      </c>
      <c r="CN234" s="522">
        <v>19937760.000000004</v>
      </c>
      <c r="CO234" s="522">
        <v>19937760.000000004</v>
      </c>
      <c r="CP234" s="522">
        <v>19447200</v>
      </c>
      <c r="CQ234" s="243" t="s">
        <v>874</v>
      </c>
      <c r="CR234" s="103">
        <v>5.69</v>
      </c>
      <c r="CS234" s="523">
        <v>5.69</v>
      </c>
      <c r="CT234" s="104">
        <v>5.55</v>
      </c>
      <c r="CU234" s="524"/>
      <c r="CV234" s="524"/>
      <c r="CW234" s="524"/>
      <c r="CX234" s="525"/>
      <c r="CY234" s="526">
        <v>3.8578937776052418</v>
      </c>
      <c r="CZ234" s="527">
        <v>3.8579586386850964</v>
      </c>
      <c r="DA234" s="528">
        <v>7.9511771512706206E-2</v>
      </c>
      <c r="DB234" s="529">
        <v>7.9666634870346989E-2</v>
      </c>
      <c r="DC234" s="530" t="s">
        <v>2401</v>
      </c>
      <c r="DD234" s="225"/>
      <c r="DE234" s="524"/>
      <c r="DF234" s="524"/>
      <c r="DG234" s="531"/>
      <c r="DH234" s="532"/>
      <c r="DI234" s="64">
        <v>0</v>
      </c>
      <c r="DJ234" s="64">
        <v>0</v>
      </c>
      <c r="DK234" s="64">
        <v>2163</v>
      </c>
      <c r="DL234" s="534">
        <f t="shared" si="35"/>
        <v>721</v>
      </c>
    </row>
    <row r="235" spans="1:116" ht="43.5" customHeight="1" x14ac:dyDescent="0.25">
      <c r="A235" s="356" t="s">
        <v>7</v>
      </c>
      <c r="B235" s="65" t="s">
        <v>50</v>
      </c>
      <c r="C235" s="65" t="s">
        <v>51</v>
      </c>
      <c r="D235" s="64" t="s">
        <v>2411</v>
      </c>
      <c r="E235" s="64" t="s">
        <v>1119</v>
      </c>
      <c r="F235" s="64" t="s">
        <v>1130</v>
      </c>
      <c r="G235" s="18" t="s">
        <v>1119</v>
      </c>
      <c r="H235" s="35" t="s">
        <v>866</v>
      </c>
      <c r="I235" s="28" t="s">
        <v>2322</v>
      </c>
      <c r="J235" s="498">
        <v>12.596512703125418</v>
      </c>
      <c r="K235" s="498">
        <v>13.121780275737001</v>
      </c>
      <c r="L235" s="499">
        <v>2496.6</v>
      </c>
      <c r="M235" s="512">
        <v>0</v>
      </c>
      <c r="N235" s="513">
        <v>0</v>
      </c>
      <c r="O235" s="513">
        <v>0</v>
      </c>
      <c r="P235" s="513">
        <v>0</v>
      </c>
      <c r="Q235" s="513">
        <v>0</v>
      </c>
      <c r="R235" s="513">
        <v>0</v>
      </c>
      <c r="S235" s="513">
        <v>0</v>
      </c>
      <c r="T235" s="513">
        <v>0</v>
      </c>
      <c r="U235" s="513">
        <v>0</v>
      </c>
      <c r="V235" s="513">
        <v>0</v>
      </c>
      <c r="W235" s="513">
        <v>0</v>
      </c>
      <c r="X235" s="513">
        <v>0</v>
      </c>
      <c r="Y235" s="513">
        <v>0</v>
      </c>
      <c r="Z235" s="513">
        <v>0</v>
      </c>
      <c r="AA235" s="513">
        <v>0</v>
      </c>
      <c r="AB235" s="513">
        <v>0</v>
      </c>
      <c r="AC235" s="513">
        <v>23</v>
      </c>
      <c r="AD235" s="513">
        <v>23</v>
      </c>
      <c r="AE235" s="513">
        <v>0</v>
      </c>
      <c r="AF235" s="513">
        <v>0</v>
      </c>
      <c r="AG235" s="513">
        <v>0</v>
      </c>
      <c r="AH235" s="513">
        <f t="shared" si="27"/>
        <v>0</v>
      </c>
      <c r="AI235" s="513">
        <v>0</v>
      </c>
      <c r="AJ235" s="513">
        <v>0</v>
      </c>
      <c r="AK235" s="513">
        <f t="shared" si="28"/>
        <v>23</v>
      </c>
      <c r="AL235" s="513">
        <f t="shared" si="29"/>
        <v>23</v>
      </c>
      <c r="AM235" s="513">
        <v>0</v>
      </c>
      <c r="AN235" s="513">
        <v>0</v>
      </c>
      <c r="AO235" s="513">
        <v>0</v>
      </c>
      <c r="AP235" s="513">
        <v>0</v>
      </c>
      <c r="AQ235" s="513">
        <v>0</v>
      </c>
      <c r="AR235" s="513">
        <v>0</v>
      </c>
      <c r="AS235" s="513">
        <v>0</v>
      </c>
      <c r="AT235" s="513">
        <v>0</v>
      </c>
      <c r="AU235" s="513">
        <v>0</v>
      </c>
      <c r="AV235" s="513">
        <v>0</v>
      </c>
      <c r="AW235" s="513">
        <v>0</v>
      </c>
      <c r="AX235" s="513">
        <v>0</v>
      </c>
      <c r="AY235" s="513">
        <v>0</v>
      </c>
      <c r="AZ235" s="513">
        <v>0</v>
      </c>
      <c r="BA235" s="513">
        <v>0</v>
      </c>
      <c r="BB235" s="513">
        <v>0</v>
      </c>
      <c r="BC235" s="513">
        <v>899.35</v>
      </c>
      <c r="BD235" s="513">
        <v>899.35</v>
      </c>
      <c r="BE235" s="513">
        <v>0</v>
      </c>
      <c r="BF235" s="513">
        <v>0</v>
      </c>
      <c r="BG235" s="513">
        <v>0</v>
      </c>
      <c r="BH235" s="513">
        <v>0</v>
      </c>
      <c r="BI235" s="513">
        <v>0</v>
      </c>
      <c r="BJ235" s="513">
        <v>0</v>
      </c>
      <c r="BK235" s="241">
        <f t="shared" si="30"/>
        <v>899.35</v>
      </c>
      <c r="BL235" s="22">
        <f t="shared" si="31"/>
        <v>899.35</v>
      </c>
      <c r="BM235" s="519">
        <f t="shared" si="32"/>
        <v>0.10397109826589594</v>
      </c>
      <c r="BN235" s="520">
        <v>0</v>
      </c>
      <c r="BO235" s="520">
        <v>0</v>
      </c>
      <c r="BP235" s="520">
        <v>0</v>
      </c>
      <c r="BQ235" s="520">
        <v>0</v>
      </c>
      <c r="BR235" s="520">
        <v>0</v>
      </c>
      <c r="BS235" s="520">
        <v>0</v>
      </c>
      <c r="BT235" s="520">
        <v>0</v>
      </c>
      <c r="BU235" s="520">
        <v>0</v>
      </c>
      <c r="BV235" s="520">
        <v>0</v>
      </c>
      <c r="BW235" s="520">
        <v>0</v>
      </c>
      <c r="BX235" s="520">
        <v>0</v>
      </c>
      <c r="BY235" s="520">
        <v>0</v>
      </c>
      <c r="BZ235" s="520">
        <v>0</v>
      </c>
      <c r="CA235" s="520">
        <v>0</v>
      </c>
      <c r="CB235" s="520">
        <v>0</v>
      </c>
      <c r="CC235" s="520">
        <v>0</v>
      </c>
      <c r="CD235" s="520">
        <v>1055693.004</v>
      </c>
      <c r="CE235" s="520">
        <v>1055693.004</v>
      </c>
      <c r="CF235" s="520">
        <v>0</v>
      </c>
      <c r="CG235" s="520">
        <v>0</v>
      </c>
      <c r="CH235" s="520">
        <v>0</v>
      </c>
      <c r="CI235" s="520">
        <v>0</v>
      </c>
      <c r="CJ235" s="520">
        <v>0</v>
      </c>
      <c r="CK235" s="520">
        <v>0</v>
      </c>
      <c r="CL235" s="520">
        <f t="shared" si="33"/>
        <v>1055693.004</v>
      </c>
      <c r="CM235" s="521">
        <f t="shared" si="34"/>
        <v>1055693.004</v>
      </c>
      <c r="CN235" s="522">
        <v>29328480</v>
      </c>
      <c r="CO235" s="522">
        <v>29328480</v>
      </c>
      <c r="CP235" s="522">
        <v>30309600.000000004</v>
      </c>
      <c r="CQ235" s="243" t="s">
        <v>874</v>
      </c>
      <c r="CR235" s="103">
        <v>8.3699999999999992</v>
      </c>
      <c r="CS235" s="523">
        <v>8.3699999999999992</v>
      </c>
      <c r="CT235" s="104">
        <v>8.65</v>
      </c>
      <c r="CU235" s="524"/>
      <c r="CV235" s="524"/>
      <c r="CW235" s="524"/>
      <c r="CX235" s="525"/>
      <c r="CY235" s="526">
        <v>72.617269073941429</v>
      </c>
      <c r="CZ235" s="527">
        <v>69.07896906680665</v>
      </c>
      <c r="DA235" s="528">
        <v>0.71863380936320864</v>
      </c>
      <c r="DB235" s="529">
        <v>0.71412440137880961</v>
      </c>
      <c r="DC235" s="530" t="s">
        <v>2307</v>
      </c>
      <c r="DD235" s="225"/>
      <c r="DE235" s="524"/>
      <c r="DF235" s="524"/>
      <c r="DG235" s="531"/>
      <c r="DH235" s="532"/>
      <c r="DI235" s="64">
        <v>223578</v>
      </c>
      <c r="DJ235" s="64">
        <v>267675</v>
      </c>
      <c r="DK235" s="64">
        <v>0</v>
      </c>
      <c r="DL235" s="534">
        <f t="shared" si="35"/>
        <v>163751</v>
      </c>
    </row>
    <row r="236" spans="1:116" ht="43.5" customHeight="1" x14ac:dyDescent="0.25">
      <c r="A236" s="356" t="s">
        <v>7</v>
      </c>
      <c r="B236" s="65" t="s">
        <v>50</v>
      </c>
      <c r="C236" s="65" t="s">
        <v>51</v>
      </c>
      <c r="D236" s="64" t="s">
        <v>2411</v>
      </c>
      <c r="E236" s="64" t="s">
        <v>1119</v>
      </c>
      <c r="F236" s="64" t="s">
        <v>1131</v>
      </c>
      <c r="G236" s="18" t="s">
        <v>1119</v>
      </c>
      <c r="H236" s="35" t="s">
        <v>860</v>
      </c>
      <c r="I236" s="28" t="s">
        <v>2322</v>
      </c>
      <c r="J236" s="498">
        <v>13.17016793059223</v>
      </c>
      <c r="K236" s="498">
        <v>7.9850378621790004</v>
      </c>
      <c r="L236" s="499">
        <v>1100.3</v>
      </c>
      <c r="M236" s="512">
        <v>0</v>
      </c>
      <c r="N236" s="513">
        <v>0</v>
      </c>
      <c r="O236" s="513">
        <v>0</v>
      </c>
      <c r="P236" s="513">
        <v>0</v>
      </c>
      <c r="Q236" s="513">
        <v>0</v>
      </c>
      <c r="R236" s="513">
        <v>0</v>
      </c>
      <c r="S236" s="513">
        <v>0</v>
      </c>
      <c r="T236" s="513">
        <v>0</v>
      </c>
      <c r="U236" s="513">
        <v>0</v>
      </c>
      <c r="V236" s="513">
        <v>0</v>
      </c>
      <c r="W236" s="513">
        <v>0</v>
      </c>
      <c r="X236" s="513">
        <v>0</v>
      </c>
      <c r="Y236" s="513">
        <v>0</v>
      </c>
      <c r="Z236" s="513">
        <v>0</v>
      </c>
      <c r="AA236" s="513">
        <v>0</v>
      </c>
      <c r="AB236" s="513">
        <v>0</v>
      </c>
      <c r="AC236" s="513">
        <v>41</v>
      </c>
      <c r="AD236" s="513">
        <v>41</v>
      </c>
      <c r="AE236" s="513">
        <v>0</v>
      </c>
      <c r="AF236" s="513">
        <v>0</v>
      </c>
      <c r="AG236" s="513">
        <v>0</v>
      </c>
      <c r="AH236" s="513">
        <f t="shared" si="27"/>
        <v>0</v>
      </c>
      <c r="AI236" s="513">
        <v>0</v>
      </c>
      <c r="AJ236" s="513">
        <v>0</v>
      </c>
      <c r="AK236" s="513">
        <f t="shared" si="28"/>
        <v>41</v>
      </c>
      <c r="AL236" s="513">
        <f t="shared" si="29"/>
        <v>41</v>
      </c>
      <c r="AM236" s="513">
        <v>0</v>
      </c>
      <c r="AN236" s="513">
        <v>0</v>
      </c>
      <c r="AO236" s="513">
        <v>0</v>
      </c>
      <c r="AP236" s="513">
        <v>0</v>
      </c>
      <c r="AQ236" s="513">
        <v>0</v>
      </c>
      <c r="AR236" s="513">
        <v>0</v>
      </c>
      <c r="AS236" s="513">
        <v>0</v>
      </c>
      <c r="AT236" s="513">
        <v>0</v>
      </c>
      <c r="AU236" s="513">
        <v>0</v>
      </c>
      <c r="AV236" s="513">
        <v>0</v>
      </c>
      <c r="AW236" s="513">
        <v>0</v>
      </c>
      <c r="AX236" s="513">
        <v>0</v>
      </c>
      <c r="AY236" s="513">
        <v>0</v>
      </c>
      <c r="AZ236" s="513">
        <v>0</v>
      </c>
      <c r="BA236" s="513">
        <v>0</v>
      </c>
      <c r="BB236" s="513">
        <v>0</v>
      </c>
      <c r="BC236" s="513">
        <v>576.16999999999996</v>
      </c>
      <c r="BD236" s="513">
        <v>576.16999999999996</v>
      </c>
      <c r="BE236" s="513">
        <v>0</v>
      </c>
      <c r="BF236" s="513">
        <v>0</v>
      </c>
      <c r="BG236" s="513">
        <v>0</v>
      </c>
      <c r="BH236" s="513">
        <v>0</v>
      </c>
      <c r="BI236" s="513">
        <v>0</v>
      </c>
      <c r="BJ236" s="513">
        <v>0</v>
      </c>
      <c r="BK236" s="241">
        <f t="shared" si="30"/>
        <v>576.16999999999996</v>
      </c>
      <c r="BL236" s="22">
        <f t="shared" si="31"/>
        <v>576.16999999999996</v>
      </c>
      <c r="BM236" s="519">
        <f t="shared" si="32"/>
        <v>0.11806762295081967</v>
      </c>
      <c r="BN236" s="520">
        <v>0</v>
      </c>
      <c r="BO236" s="520">
        <v>0</v>
      </c>
      <c r="BP236" s="520">
        <v>0</v>
      </c>
      <c r="BQ236" s="520">
        <v>0</v>
      </c>
      <c r="BR236" s="520">
        <v>0</v>
      </c>
      <c r="BS236" s="520">
        <v>0</v>
      </c>
      <c r="BT236" s="520">
        <v>0</v>
      </c>
      <c r="BU236" s="520">
        <v>0</v>
      </c>
      <c r="BV236" s="520">
        <v>0</v>
      </c>
      <c r="BW236" s="520">
        <v>0</v>
      </c>
      <c r="BX236" s="520">
        <v>0</v>
      </c>
      <c r="BY236" s="520">
        <v>0</v>
      </c>
      <c r="BZ236" s="520">
        <v>0</v>
      </c>
      <c r="CA236" s="520">
        <v>0</v>
      </c>
      <c r="CB236" s="520">
        <v>0</v>
      </c>
      <c r="CC236" s="520">
        <v>0</v>
      </c>
      <c r="CD236" s="520">
        <v>676331.39279999991</v>
      </c>
      <c r="CE236" s="520">
        <v>676331.39279999991</v>
      </c>
      <c r="CF236" s="520">
        <v>0</v>
      </c>
      <c r="CG236" s="520">
        <v>0</v>
      </c>
      <c r="CH236" s="520">
        <v>0</v>
      </c>
      <c r="CI236" s="520">
        <v>0</v>
      </c>
      <c r="CJ236" s="520">
        <v>0</v>
      </c>
      <c r="CK236" s="520">
        <v>0</v>
      </c>
      <c r="CL236" s="520">
        <f t="shared" si="33"/>
        <v>676331.39279999991</v>
      </c>
      <c r="CM236" s="521">
        <f t="shared" si="34"/>
        <v>676331.39279999991</v>
      </c>
      <c r="CN236" s="522">
        <v>17414880</v>
      </c>
      <c r="CO236" s="522">
        <v>17414880</v>
      </c>
      <c r="CP236" s="522">
        <v>17099520</v>
      </c>
      <c r="CQ236" s="243" t="s">
        <v>874</v>
      </c>
      <c r="CR236" s="103">
        <v>4.97</v>
      </c>
      <c r="CS236" s="523">
        <v>4.97</v>
      </c>
      <c r="CT236" s="104">
        <v>4.88</v>
      </c>
      <c r="CU236" s="524"/>
      <c r="CV236" s="524"/>
      <c r="CW236" s="524"/>
      <c r="CX236" s="525"/>
      <c r="CY236" s="526">
        <v>8.305733616232045</v>
      </c>
      <c r="CZ236" s="527">
        <v>8.3100592906530846</v>
      </c>
      <c r="DA236" s="528">
        <v>0.24343223158070729</v>
      </c>
      <c r="DB236" s="529">
        <v>0.24380808214706437</v>
      </c>
      <c r="DC236" s="530" t="s">
        <v>2412</v>
      </c>
      <c r="DD236" s="225"/>
      <c r="DE236" s="524"/>
      <c r="DF236" s="524"/>
      <c r="DG236" s="531"/>
      <c r="DH236" s="532"/>
      <c r="DI236" s="64">
        <v>0</v>
      </c>
      <c r="DJ236" s="64">
        <v>0</v>
      </c>
      <c r="DK236" s="64">
        <v>3045</v>
      </c>
      <c r="DL236" s="534">
        <f t="shared" si="35"/>
        <v>1015</v>
      </c>
    </row>
    <row r="237" spans="1:116" ht="43.5" customHeight="1" x14ac:dyDescent="0.25">
      <c r="A237" s="356" t="s">
        <v>7</v>
      </c>
      <c r="B237" s="65" t="s">
        <v>50</v>
      </c>
      <c r="C237" s="65" t="s">
        <v>51</v>
      </c>
      <c r="D237" s="64" t="s">
        <v>2411</v>
      </c>
      <c r="E237" s="64" t="s">
        <v>1119</v>
      </c>
      <c r="F237" s="64" t="s">
        <v>1133</v>
      </c>
      <c r="G237" s="18" t="s">
        <v>1134</v>
      </c>
      <c r="H237" s="35" t="s">
        <v>860</v>
      </c>
      <c r="I237" s="28" t="s">
        <v>2322</v>
      </c>
      <c r="J237" s="498">
        <v>10.732133213858276</v>
      </c>
      <c r="K237" s="498">
        <v>63.930113503389002</v>
      </c>
      <c r="L237" s="499">
        <v>3949.3</v>
      </c>
      <c r="M237" s="512">
        <v>0</v>
      </c>
      <c r="N237" s="513">
        <v>0</v>
      </c>
      <c r="O237" s="513">
        <v>0</v>
      </c>
      <c r="P237" s="513">
        <v>0</v>
      </c>
      <c r="Q237" s="513">
        <v>0</v>
      </c>
      <c r="R237" s="513">
        <v>0</v>
      </c>
      <c r="S237" s="513">
        <v>0</v>
      </c>
      <c r="T237" s="513">
        <v>0</v>
      </c>
      <c r="U237" s="513">
        <v>0</v>
      </c>
      <c r="V237" s="513">
        <v>0</v>
      </c>
      <c r="W237" s="513">
        <v>0</v>
      </c>
      <c r="X237" s="513">
        <v>0</v>
      </c>
      <c r="Y237" s="513">
        <v>0</v>
      </c>
      <c r="Z237" s="513">
        <v>0</v>
      </c>
      <c r="AA237" s="513">
        <v>0</v>
      </c>
      <c r="AB237" s="513">
        <v>0</v>
      </c>
      <c r="AC237" s="513">
        <v>242</v>
      </c>
      <c r="AD237" s="513">
        <v>240</v>
      </c>
      <c r="AE237" s="513">
        <v>0</v>
      </c>
      <c r="AF237" s="513">
        <v>0</v>
      </c>
      <c r="AG237" s="513">
        <v>0</v>
      </c>
      <c r="AH237" s="513">
        <f t="shared" si="27"/>
        <v>0</v>
      </c>
      <c r="AI237" s="513">
        <v>0</v>
      </c>
      <c r="AJ237" s="513">
        <v>0</v>
      </c>
      <c r="AK237" s="513">
        <f t="shared" si="28"/>
        <v>242</v>
      </c>
      <c r="AL237" s="513">
        <f t="shared" si="29"/>
        <v>240</v>
      </c>
      <c r="AM237" s="513">
        <v>0</v>
      </c>
      <c r="AN237" s="513">
        <v>0</v>
      </c>
      <c r="AO237" s="513">
        <v>0</v>
      </c>
      <c r="AP237" s="513">
        <v>0</v>
      </c>
      <c r="AQ237" s="513">
        <v>0</v>
      </c>
      <c r="AR237" s="513">
        <v>0</v>
      </c>
      <c r="AS237" s="513">
        <v>0</v>
      </c>
      <c r="AT237" s="513">
        <v>0</v>
      </c>
      <c r="AU237" s="513">
        <v>0</v>
      </c>
      <c r="AV237" s="513">
        <v>0</v>
      </c>
      <c r="AW237" s="513">
        <v>0</v>
      </c>
      <c r="AX237" s="513">
        <v>0</v>
      </c>
      <c r="AY237" s="513">
        <v>0</v>
      </c>
      <c r="AZ237" s="513">
        <v>0</v>
      </c>
      <c r="BA237" s="513">
        <v>0</v>
      </c>
      <c r="BB237" s="513">
        <v>0</v>
      </c>
      <c r="BC237" s="513">
        <v>5683.19</v>
      </c>
      <c r="BD237" s="513">
        <v>3691.4</v>
      </c>
      <c r="BE237" s="513">
        <v>0</v>
      </c>
      <c r="BF237" s="513">
        <v>0</v>
      </c>
      <c r="BG237" s="513">
        <v>0</v>
      </c>
      <c r="BH237" s="513">
        <v>0</v>
      </c>
      <c r="BI237" s="513">
        <v>0</v>
      </c>
      <c r="BJ237" s="513">
        <v>0</v>
      </c>
      <c r="BK237" s="241">
        <f t="shared" si="30"/>
        <v>5683.19</v>
      </c>
      <c r="BL237" s="22">
        <f t="shared" si="31"/>
        <v>3691.4</v>
      </c>
      <c r="BM237" s="519">
        <f t="shared" si="32"/>
        <v>0.55662977473065611</v>
      </c>
      <c r="BN237" s="520">
        <v>0</v>
      </c>
      <c r="BO237" s="520">
        <v>0</v>
      </c>
      <c r="BP237" s="520">
        <v>0</v>
      </c>
      <c r="BQ237" s="520">
        <v>0</v>
      </c>
      <c r="BR237" s="520">
        <v>0</v>
      </c>
      <c r="BS237" s="520">
        <v>0</v>
      </c>
      <c r="BT237" s="520">
        <v>0</v>
      </c>
      <c r="BU237" s="520">
        <v>0</v>
      </c>
      <c r="BV237" s="520">
        <v>0</v>
      </c>
      <c r="BW237" s="520">
        <v>0</v>
      </c>
      <c r="BX237" s="520">
        <v>0</v>
      </c>
      <c r="BY237" s="520">
        <v>0</v>
      </c>
      <c r="BZ237" s="520">
        <v>0</v>
      </c>
      <c r="CA237" s="520">
        <v>0</v>
      </c>
      <c r="CB237" s="520">
        <v>0</v>
      </c>
      <c r="CC237" s="520">
        <v>0</v>
      </c>
      <c r="CD237" s="520">
        <v>6671155.7495999997</v>
      </c>
      <c r="CE237" s="520">
        <v>4333112.9760000007</v>
      </c>
      <c r="CF237" s="520">
        <v>0</v>
      </c>
      <c r="CG237" s="520">
        <v>0</v>
      </c>
      <c r="CH237" s="520">
        <v>0</v>
      </c>
      <c r="CI237" s="520">
        <v>0</v>
      </c>
      <c r="CJ237" s="520">
        <v>0</v>
      </c>
      <c r="CK237" s="520">
        <v>0</v>
      </c>
      <c r="CL237" s="520">
        <f t="shared" si="33"/>
        <v>6671155.7495999997</v>
      </c>
      <c r="CM237" s="521">
        <f t="shared" si="34"/>
        <v>4333112.9760000007</v>
      </c>
      <c r="CN237" s="522">
        <v>33077759.999999996</v>
      </c>
      <c r="CO237" s="522">
        <v>33077759.999999996</v>
      </c>
      <c r="CP237" s="522">
        <v>35775840.000000007</v>
      </c>
      <c r="CQ237" s="243" t="s">
        <v>874</v>
      </c>
      <c r="CR237" s="103">
        <v>9.44</v>
      </c>
      <c r="CS237" s="523">
        <v>9.44</v>
      </c>
      <c r="CT237" s="104">
        <v>10.210000000000001</v>
      </c>
      <c r="CU237" s="524"/>
      <c r="CV237" s="524"/>
      <c r="CW237" s="524"/>
      <c r="CX237" s="525"/>
      <c r="CY237" s="526">
        <v>281.18043628913381</v>
      </c>
      <c r="CZ237" s="527">
        <v>144.98427816546194</v>
      </c>
      <c r="DA237" s="528">
        <v>1.6789144711090571</v>
      </c>
      <c r="DB237" s="529">
        <v>1.5020758855057199</v>
      </c>
      <c r="DC237" s="530" t="s">
        <v>2304</v>
      </c>
      <c r="DD237" s="225"/>
      <c r="DE237" s="524"/>
      <c r="DF237" s="524"/>
      <c r="DG237" s="531"/>
      <c r="DH237" s="532"/>
      <c r="DI237" s="64">
        <v>0</v>
      </c>
      <c r="DJ237" s="64">
        <v>334845</v>
      </c>
      <c r="DK237" s="64">
        <v>284845</v>
      </c>
      <c r="DL237" s="534">
        <f t="shared" si="35"/>
        <v>206563.33333333334</v>
      </c>
    </row>
    <row r="238" spans="1:116" ht="43.5" customHeight="1" x14ac:dyDescent="0.25">
      <c r="A238" s="356" t="s">
        <v>7</v>
      </c>
      <c r="B238" s="65" t="s">
        <v>50</v>
      </c>
      <c r="C238" s="65" t="s">
        <v>51</v>
      </c>
      <c r="D238" s="64" t="s">
        <v>2411</v>
      </c>
      <c r="E238" s="64" t="s">
        <v>1119</v>
      </c>
      <c r="F238" s="64" t="s">
        <v>1135</v>
      </c>
      <c r="G238" s="18" t="s">
        <v>2413</v>
      </c>
      <c r="H238" s="35" t="s">
        <v>860</v>
      </c>
      <c r="I238" s="28" t="s">
        <v>2322</v>
      </c>
      <c r="J238" s="498">
        <v>11.497006850480695</v>
      </c>
      <c r="K238" s="498">
        <v>20.67613632063</v>
      </c>
      <c r="L238" s="499">
        <v>2190</v>
      </c>
      <c r="M238" s="512">
        <v>0</v>
      </c>
      <c r="N238" s="513">
        <v>0</v>
      </c>
      <c r="O238" s="513">
        <v>0</v>
      </c>
      <c r="P238" s="513">
        <v>0</v>
      </c>
      <c r="Q238" s="513">
        <v>0</v>
      </c>
      <c r="R238" s="513">
        <v>0</v>
      </c>
      <c r="S238" s="513">
        <v>0</v>
      </c>
      <c r="T238" s="513">
        <v>0</v>
      </c>
      <c r="U238" s="513">
        <v>0</v>
      </c>
      <c r="V238" s="513">
        <v>0</v>
      </c>
      <c r="W238" s="513">
        <v>0</v>
      </c>
      <c r="X238" s="513">
        <v>0</v>
      </c>
      <c r="Y238" s="513">
        <v>0</v>
      </c>
      <c r="Z238" s="513">
        <v>0</v>
      </c>
      <c r="AA238" s="513">
        <v>0</v>
      </c>
      <c r="AB238" s="513">
        <v>0</v>
      </c>
      <c r="AC238" s="513">
        <v>140</v>
      </c>
      <c r="AD238" s="513">
        <v>140</v>
      </c>
      <c r="AE238" s="513">
        <v>0</v>
      </c>
      <c r="AF238" s="513">
        <v>0</v>
      </c>
      <c r="AG238" s="513">
        <v>0</v>
      </c>
      <c r="AH238" s="513">
        <f t="shared" si="27"/>
        <v>0</v>
      </c>
      <c r="AI238" s="513">
        <v>0</v>
      </c>
      <c r="AJ238" s="513">
        <v>0</v>
      </c>
      <c r="AK238" s="513">
        <f t="shared" si="28"/>
        <v>140</v>
      </c>
      <c r="AL238" s="513">
        <f t="shared" si="29"/>
        <v>140</v>
      </c>
      <c r="AM238" s="513">
        <v>0</v>
      </c>
      <c r="AN238" s="513">
        <v>0</v>
      </c>
      <c r="AO238" s="513">
        <v>0</v>
      </c>
      <c r="AP238" s="513">
        <v>0</v>
      </c>
      <c r="AQ238" s="513">
        <v>0</v>
      </c>
      <c r="AR238" s="513">
        <v>0</v>
      </c>
      <c r="AS238" s="513">
        <v>0</v>
      </c>
      <c r="AT238" s="513">
        <v>0</v>
      </c>
      <c r="AU238" s="513">
        <v>0</v>
      </c>
      <c r="AV238" s="513">
        <v>0</v>
      </c>
      <c r="AW238" s="513">
        <v>0</v>
      </c>
      <c r="AX238" s="513">
        <v>0</v>
      </c>
      <c r="AY238" s="513">
        <v>0</v>
      </c>
      <c r="AZ238" s="513">
        <v>0</v>
      </c>
      <c r="BA238" s="513">
        <v>0</v>
      </c>
      <c r="BB238" s="513">
        <v>0</v>
      </c>
      <c r="BC238" s="513">
        <v>862.6</v>
      </c>
      <c r="BD238" s="513">
        <v>862.6</v>
      </c>
      <c r="BE238" s="513">
        <v>0</v>
      </c>
      <c r="BF238" s="513">
        <v>0</v>
      </c>
      <c r="BG238" s="513">
        <v>0</v>
      </c>
      <c r="BH238" s="513">
        <v>0</v>
      </c>
      <c r="BI238" s="513">
        <v>0</v>
      </c>
      <c r="BJ238" s="513">
        <v>0</v>
      </c>
      <c r="BK238" s="241">
        <f t="shared" si="30"/>
        <v>862.6</v>
      </c>
      <c r="BL238" s="22">
        <f t="shared" si="31"/>
        <v>862.6</v>
      </c>
      <c r="BM238" s="519">
        <f t="shared" si="32"/>
        <v>0.10769038701622972</v>
      </c>
      <c r="BN238" s="520">
        <v>0</v>
      </c>
      <c r="BO238" s="520">
        <v>0</v>
      </c>
      <c r="BP238" s="520">
        <v>0</v>
      </c>
      <c r="BQ238" s="520">
        <v>0</v>
      </c>
      <c r="BR238" s="520">
        <v>0</v>
      </c>
      <c r="BS238" s="520">
        <v>0</v>
      </c>
      <c r="BT238" s="520">
        <v>0</v>
      </c>
      <c r="BU238" s="520">
        <v>0</v>
      </c>
      <c r="BV238" s="520">
        <v>0</v>
      </c>
      <c r="BW238" s="520">
        <v>0</v>
      </c>
      <c r="BX238" s="520">
        <v>0</v>
      </c>
      <c r="BY238" s="520">
        <v>0</v>
      </c>
      <c r="BZ238" s="520">
        <v>0</v>
      </c>
      <c r="CA238" s="520">
        <v>0</v>
      </c>
      <c r="CB238" s="520">
        <v>0</v>
      </c>
      <c r="CC238" s="520">
        <v>0</v>
      </c>
      <c r="CD238" s="520">
        <v>1012554.3840000001</v>
      </c>
      <c r="CE238" s="520">
        <v>1012554.3840000001</v>
      </c>
      <c r="CF238" s="520">
        <v>0</v>
      </c>
      <c r="CG238" s="520">
        <v>0</v>
      </c>
      <c r="CH238" s="520">
        <v>0</v>
      </c>
      <c r="CI238" s="520">
        <v>0</v>
      </c>
      <c r="CJ238" s="520">
        <v>0</v>
      </c>
      <c r="CK238" s="520">
        <v>0</v>
      </c>
      <c r="CL238" s="520">
        <f t="shared" si="33"/>
        <v>1012554.3840000001</v>
      </c>
      <c r="CM238" s="521">
        <f t="shared" si="34"/>
        <v>1012554.3840000001</v>
      </c>
      <c r="CN238" s="522">
        <v>29398560</v>
      </c>
      <c r="CO238" s="522">
        <v>29398560</v>
      </c>
      <c r="CP238" s="522">
        <v>28067040</v>
      </c>
      <c r="CQ238" s="243" t="s">
        <v>874</v>
      </c>
      <c r="CR238" s="103">
        <v>8.39</v>
      </c>
      <c r="CS238" s="523">
        <v>8.39</v>
      </c>
      <c r="CT238" s="104">
        <v>8.01</v>
      </c>
      <c r="CU238" s="524"/>
      <c r="CV238" s="524"/>
      <c r="CW238" s="524"/>
      <c r="CX238" s="525"/>
      <c r="CY238" s="526">
        <v>164.18001158519806</v>
      </c>
      <c r="CZ238" s="527">
        <v>79.884943925476605</v>
      </c>
      <c r="DA238" s="528">
        <v>0.98887758203399923</v>
      </c>
      <c r="DB238" s="529">
        <v>0.94745080183210428</v>
      </c>
      <c r="DC238" s="530" t="s">
        <v>2326</v>
      </c>
      <c r="DD238" s="225"/>
      <c r="DE238" s="524"/>
      <c r="DF238" s="524"/>
      <c r="DG238" s="531"/>
      <c r="DH238" s="532"/>
      <c r="DI238" s="64">
        <v>0</v>
      </c>
      <c r="DJ238" s="64">
        <v>132478</v>
      </c>
      <c r="DK238" s="64">
        <v>0</v>
      </c>
      <c r="DL238" s="534">
        <f t="shared" si="35"/>
        <v>44159.333333333336</v>
      </c>
    </row>
    <row r="239" spans="1:116" ht="43.5" customHeight="1" x14ac:dyDescent="0.25">
      <c r="A239" s="356" t="s">
        <v>7</v>
      </c>
      <c r="B239" s="65" t="s">
        <v>50</v>
      </c>
      <c r="C239" s="65" t="s">
        <v>51</v>
      </c>
      <c r="D239" s="64" t="s">
        <v>2411</v>
      </c>
      <c r="E239" s="64" t="s">
        <v>1119</v>
      </c>
      <c r="F239" s="64" t="s">
        <v>1137</v>
      </c>
      <c r="G239" s="18" t="s">
        <v>1119</v>
      </c>
      <c r="H239" s="35" t="s">
        <v>860</v>
      </c>
      <c r="I239" s="28" t="s">
        <v>2322</v>
      </c>
      <c r="J239" s="498">
        <v>9.8716503726580598</v>
      </c>
      <c r="K239" s="498">
        <v>11.469886339779</v>
      </c>
      <c r="L239" s="499">
        <v>4917.3</v>
      </c>
      <c r="M239" s="512">
        <v>0</v>
      </c>
      <c r="N239" s="513">
        <v>0</v>
      </c>
      <c r="O239" s="513">
        <v>0</v>
      </c>
      <c r="P239" s="513">
        <v>0</v>
      </c>
      <c r="Q239" s="513">
        <v>0</v>
      </c>
      <c r="R239" s="513">
        <v>0</v>
      </c>
      <c r="S239" s="513">
        <v>0</v>
      </c>
      <c r="T239" s="513">
        <v>0</v>
      </c>
      <c r="U239" s="513">
        <v>0</v>
      </c>
      <c r="V239" s="513">
        <v>0</v>
      </c>
      <c r="W239" s="513">
        <v>0</v>
      </c>
      <c r="X239" s="513">
        <v>0</v>
      </c>
      <c r="Y239" s="513">
        <v>0</v>
      </c>
      <c r="Z239" s="513">
        <v>0</v>
      </c>
      <c r="AA239" s="513">
        <v>0</v>
      </c>
      <c r="AB239" s="513">
        <v>0</v>
      </c>
      <c r="AC239" s="513">
        <v>19</v>
      </c>
      <c r="AD239" s="513">
        <v>19</v>
      </c>
      <c r="AE239" s="513">
        <v>0</v>
      </c>
      <c r="AF239" s="513">
        <v>0</v>
      </c>
      <c r="AG239" s="513">
        <v>0</v>
      </c>
      <c r="AH239" s="513">
        <f t="shared" si="27"/>
        <v>0</v>
      </c>
      <c r="AI239" s="513">
        <v>0</v>
      </c>
      <c r="AJ239" s="513">
        <v>0</v>
      </c>
      <c r="AK239" s="513">
        <f t="shared" si="28"/>
        <v>19</v>
      </c>
      <c r="AL239" s="513">
        <f t="shared" si="29"/>
        <v>19</v>
      </c>
      <c r="AM239" s="513">
        <v>0</v>
      </c>
      <c r="AN239" s="513">
        <v>0</v>
      </c>
      <c r="AO239" s="513">
        <v>0</v>
      </c>
      <c r="AP239" s="513">
        <v>0</v>
      </c>
      <c r="AQ239" s="513">
        <v>0</v>
      </c>
      <c r="AR239" s="513">
        <v>0</v>
      </c>
      <c r="AS239" s="513">
        <v>0</v>
      </c>
      <c r="AT239" s="513">
        <v>0</v>
      </c>
      <c r="AU239" s="513">
        <v>0</v>
      </c>
      <c r="AV239" s="513">
        <v>0</v>
      </c>
      <c r="AW239" s="513">
        <v>0</v>
      </c>
      <c r="AX239" s="513">
        <v>0</v>
      </c>
      <c r="AY239" s="513">
        <v>0</v>
      </c>
      <c r="AZ239" s="513">
        <v>0</v>
      </c>
      <c r="BA239" s="513">
        <v>0</v>
      </c>
      <c r="BB239" s="513">
        <v>0</v>
      </c>
      <c r="BC239" s="513">
        <v>221.51</v>
      </c>
      <c r="BD239" s="513">
        <v>221.51</v>
      </c>
      <c r="BE239" s="513">
        <v>0</v>
      </c>
      <c r="BF239" s="513">
        <v>0</v>
      </c>
      <c r="BG239" s="513">
        <v>0</v>
      </c>
      <c r="BH239" s="513">
        <v>0</v>
      </c>
      <c r="BI239" s="513">
        <v>0</v>
      </c>
      <c r="BJ239" s="513">
        <v>0</v>
      </c>
      <c r="BK239" s="241">
        <f t="shared" si="30"/>
        <v>221.51</v>
      </c>
      <c r="BL239" s="22">
        <f t="shared" si="31"/>
        <v>221.51</v>
      </c>
      <c r="BM239" s="519">
        <f t="shared" si="32"/>
        <v>2.2742299794661188E-2</v>
      </c>
      <c r="BN239" s="520">
        <v>0</v>
      </c>
      <c r="BO239" s="520">
        <v>0</v>
      </c>
      <c r="BP239" s="520">
        <v>0</v>
      </c>
      <c r="BQ239" s="520">
        <v>0</v>
      </c>
      <c r="BR239" s="520">
        <v>0</v>
      </c>
      <c r="BS239" s="520">
        <v>0</v>
      </c>
      <c r="BT239" s="520">
        <v>0</v>
      </c>
      <c r="BU239" s="520">
        <v>0</v>
      </c>
      <c r="BV239" s="520">
        <v>0</v>
      </c>
      <c r="BW239" s="520">
        <v>0</v>
      </c>
      <c r="BX239" s="520">
        <v>0</v>
      </c>
      <c r="BY239" s="520">
        <v>0</v>
      </c>
      <c r="BZ239" s="520">
        <v>0</v>
      </c>
      <c r="CA239" s="520">
        <v>0</v>
      </c>
      <c r="CB239" s="520">
        <v>0</v>
      </c>
      <c r="CC239" s="520">
        <v>0</v>
      </c>
      <c r="CD239" s="520">
        <v>260017.2984</v>
      </c>
      <c r="CE239" s="520">
        <v>260017.2984</v>
      </c>
      <c r="CF239" s="520">
        <v>0</v>
      </c>
      <c r="CG239" s="520">
        <v>0</v>
      </c>
      <c r="CH239" s="520">
        <v>0</v>
      </c>
      <c r="CI239" s="520">
        <v>0</v>
      </c>
      <c r="CJ239" s="520">
        <v>0</v>
      </c>
      <c r="CK239" s="520">
        <v>0</v>
      </c>
      <c r="CL239" s="520">
        <f t="shared" si="33"/>
        <v>260017.2984</v>
      </c>
      <c r="CM239" s="521">
        <f t="shared" si="34"/>
        <v>260017.2984</v>
      </c>
      <c r="CN239" s="522">
        <v>26139840</v>
      </c>
      <c r="CO239" s="522">
        <v>26139840</v>
      </c>
      <c r="CP239" s="522">
        <v>34128960.000000007</v>
      </c>
      <c r="CQ239" s="243" t="s">
        <v>874</v>
      </c>
      <c r="CR239" s="103">
        <v>7.46</v>
      </c>
      <c r="CS239" s="523">
        <v>7.46</v>
      </c>
      <c r="CT239" s="104">
        <v>9.74</v>
      </c>
      <c r="CU239" s="524"/>
      <c r="CV239" s="524"/>
      <c r="CW239" s="524"/>
      <c r="CX239" s="525"/>
      <c r="CY239" s="526">
        <v>16.902371779063831</v>
      </c>
      <c r="CZ239" s="527">
        <v>16.733255250591032</v>
      </c>
      <c r="DA239" s="528">
        <v>0.63274401313605766</v>
      </c>
      <c r="DB239" s="529">
        <v>0.63056597514690471</v>
      </c>
      <c r="DC239" s="530" t="s">
        <v>2333</v>
      </c>
      <c r="DD239" s="225"/>
      <c r="DE239" s="524"/>
      <c r="DF239" s="524"/>
      <c r="DG239" s="531"/>
      <c r="DH239" s="532"/>
      <c r="DI239" s="64">
        <v>0</v>
      </c>
      <c r="DJ239" s="64">
        <v>3062</v>
      </c>
      <c r="DK239" s="64">
        <v>0</v>
      </c>
      <c r="DL239" s="534">
        <f t="shared" si="35"/>
        <v>1020.6666666666666</v>
      </c>
    </row>
    <row r="240" spans="1:116" ht="43.5" customHeight="1" x14ac:dyDescent="0.25">
      <c r="A240" s="356" t="s">
        <v>7</v>
      </c>
      <c r="B240" s="65" t="s">
        <v>50</v>
      </c>
      <c r="C240" s="65" t="s">
        <v>51</v>
      </c>
      <c r="D240" s="64" t="s">
        <v>2411</v>
      </c>
      <c r="E240" s="64" t="s">
        <v>1119</v>
      </c>
      <c r="F240" s="64" t="s">
        <v>1138</v>
      </c>
      <c r="G240" s="18" t="s">
        <v>1119</v>
      </c>
      <c r="H240" s="35" t="s">
        <v>889</v>
      </c>
      <c r="I240" s="28" t="s">
        <v>2322</v>
      </c>
      <c r="J240" s="498">
        <v>11.257983839036187</v>
      </c>
      <c r="K240" s="498">
        <v>1.3865530274190001</v>
      </c>
      <c r="L240" s="499">
        <v>1119.9000000000001</v>
      </c>
      <c r="M240" s="512">
        <v>0</v>
      </c>
      <c r="N240" s="513">
        <v>0</v>
      </c>
      <c r="O240" s="513">
        <v>0</v>
      </c>
      <c r="P240" s="513">
        <v>0</v>
      </c>
      <c r="Q240" s="513">
        <v>0</v>
      </c>
      <c r="R240" s="513">
        <v>0</v>
      </c>
      <c r="S240" s="513">
        <v>0</v>
      </c>
      <c r="T240" s="513">
        <v>0</v>
      </c>
      <c r="U240" s="513">
        <v>0</v>
      </c>
      <c r="V240" s="513">
        <v>0</v>
      </c>
      <c r="W240" s="513">
        <v>0</v>
      </c>
      <c r="X240" s="513">
        <v>0</v>
      </c>
      <c r="Y240" s="513">
        <v>0</v>
      </c>
      <c r="Z240" s="513">
        <v>0</v>
      </c>
      <c r="AA240" s="513">
        <v>0</v>
      </c>
      <c r="AB240" s="513">
        <v>0</v>
      </c>
      <c r="AC240" s="513">
        <v>30</v>
      </c>
      <c r="AD240" s="513">
        <v>30</v>
      </c>
      <c r="AE240" s="513">
        <v>0</v>
      </c>
      <c r="AF240" s="513">
        <v>0</v>
      </c>
      <c r="AG240" s="513">
        <v>1</v>
      </c>
      <c r="AH240" s="513">
        <f t="shared" si="27"/>
        <v>1</v>
      </c>
      <c r="AI240" s="513">
        <v>0</v>
      </c>
      <c r="AJ240" s="513">
        <v>0</v>
      </c>
      <c r="AK240" s="513">
        <f t="shared" si="28"/>
        <v>31</v>
      </c>
      <c r="AL240" s="513">
        <f t="shared" si="29"/>
        <v>31</v>
      </c>
      <c r="AM240" s="513">
        <v>0</v>
      </c>
      <c r="AN240" s="513">
        <v>0</v>
      </c>
      <c r="AO240" s="513">
        <v>0</v>
      </c>
      <c r="AP240" s="513">
        <v>0</v>
      </c>
      <c r="AQ240" s="513">
        <v>0</v>
      </c>
      <c r="AR240" s="513">
        <v>0</v>
      </c>
      <c r="AS240" s="513">
        <v>0</v>
      </c>
      <c r="AT240" s="513">
        <v>0</v>
      </c>
      <c r="AU240" s="513">
        <v>0</v>
      </c>
      <c r="AV240" s="513">
        <v>0</v>
      </c>
      <c r="AW240" s="513">
        <v>0</v>
      </c>
      <c r="AX240" s="513">
        <v>0</v>
      </c>
      <c r="AY240" s="513">
        <v>0</v>
      </c>
      <c r="AZ240" s="513">
        <v>0</v>
      </c>
      <c r="BA240" s="513">
        <v>0</v>
      </c>
      <c r="BB240" s="513">
        <v>0</v>
      </c>
      <c r="BC240" s="513">
        <v>222.95</v>
      </c>
      <c r="BD240" s="513">
        <v>222.95</v>
      </c>
      <c r="BE240" s="513">
        <v>0</v>
      </c>
      <c r="BF240" s="513">
        <v>0</v>
      </c>
      <c r="BG240" s="513">
        <v>1.8</v>
      </c>
      <c r="BH240" s="513">
        <v>1.8</v>
      </c>
      <c r="BI240" s="513">
        <v>0</v>
      </c>
      <c r="BJ240" s="513">
        <v>0</v>
      </c>
      <c r="BK240" s="241">
        <f t="shared" si="30"/>
        <v>224.75</v>
      </c>
      <c r="BL240" s="22">
        <f t="shared" si="31"/>
        <v>224.75</v>
      </c>
      <c r="BM240" s="519">
        <f t="shared" si="32"/>
        <v>4.1314338235294117E-2</v>
      </c>
      <c r="BN240" s="520">
        <v>0</v>
      </c>
      <c r="BO240" s="520">
        <v>0</v>
      </c>
      <c r="BP240" s="520">
        <v>0</v>
      </c>
      <c r="BQ240" s="520">
        <v>0</v>
      </c>
      <c r="BR240" s="520">
        <v>0</v>
      </c>
      <c r="BS240" s="520">
        <v>0</v>
      </c>
      <c r="BT240" s="520">
        <v>0</v>
      </c>
      <c r="BU240" s="520">
        <v>0</v>
      </c>
      <c r="BV240" s="520">
        <v>0</v>
      </c>
      <c r="BW240" s="520">
        <v>0</v>
      </c>
      <c r="BX240" s="520">
        <v>0</v>
      </c>
      <c r="BY240" s="520">
        <v>0</v>
      </c>
      <c r="BZ240" s="520">
        <v>0</v>
      </c>
      <c r="CA240" s="520">
        <v>0</v>
      </c>
      <c r="CB240" s="520">
        <v>0</v>
      </c>
      <c r="CC240" s="520">
        <v>0</v>
      </c>
      <c r="CD240" s="520">
        <v>261707.62800000003</v>
      </c>
      <c r="CE240" s="520">
        <v>261707.62800000003</v>
      </c>
      <c r="CF240" s="520">
        <v>0</v>
      </c>
      <c r="CG240" s="520">
        <v>0</v>
      </c>
      <c r="CH240" s="520">
        <v>5897.232</v>
      </c>
      <c r="CI240" s="520">
        <v>5897.232</v>
      </c>
      <c r="CJ240" s="520">
        <v>0</v>
      </c>
      <c r="CK240" s="520">
        <v>0</v>
      </c>
      <c r="CL240" s="520">
        <f t="shared" si="33"/>
        <v>267604.86000000004</v>
      </c>
      <c r="CM240" s="521">
        <f t="shared" si="34"/>
        <v>267604.86000000004</v>
      </c>
      <c r="CN240" s="522">
        <v>19342079.999999996</v>
      </c>
      <c r="CO240" s="522">
        <v>19342079.999999996</v>
      </c>
      <c r="CP240" s="522">
        <v>19061760.000000004</v>
      </c>
      <c r="CQ240" s="243" t="s">
        <v>874</v>
      </c>
      <c r="CR240" s="103">
        <v>5.52</v>
      </c>
      <c r="CS240" s="523">
        <v>5.52</v>
      </c>
      <c r="CT240" s="104">
        <v>5.44</v>
      </c>
      <c r="CU240" s="524"/>
      <c r="CV240" s="524"/>
      <c r="CW240" s="524"/>
      <c r="CX240" s="525"/>
      <c r="CY240" s="526">
        <v>24.524655941481388</v>
      </c>
      <c r="CZ240" s="527">
        <v>35.893424021762932</v>
      </c>
      <c r="DA240" s="528">
        <v>0.32710856095580393</v>
      </c>
      <c r="DB240" s="529">
        <v>0.49664684715249002</v>
      </c>
      <c r="DC240" s="530" t="s">
        <v>2386</v>
      </c>
      <c r="DD240" s="225"/>
      <c r="DE240" s="524"/>
      <c r="DF240" s="524"/>
      <c r="DG240" s="531"/>
      <c r="DH240" s="532"/>
      <c r="DI240" s="64">
        <v>0</v>
      </c>
      <c r="DJ240" s="64">
        <v>0</v>
      </c>
      <c r="DK240" s="64">
        <v>0</v>
      </c>
      <c r="DL240" s="534">
        <f t="shared" si="35"/>
        <v>0</v>
      </c>
    </row>
    <row r="241" spans="1:116" ht="43.5" customHeight="1" x14ac:dyDescent="0.25">
      <c r="A241" s="356" t="s">
        <v>7</v>
      </c>
      <c r="B241" s="65" t="s">
        <v>50</v>
      </c>
      <c r="C241" s="65" t="s">
        <v>51</v>
      </c>
      <c r="D241" s="64" t="s">
        <v>2414</v>
      </c>
      <c r="E241" s="64" t="s">
        <v>293</v>
      </c>
      <c r="F241" s="64" t="s">
        <v>294</v>
      </c>
      <c r="G241" s="18" t="s">
        <v>293</v>
      </c>
      <c r="H241" s="35" t="s">
        <v>860</v>
      </c>
      <c r="I241" s="28" t="s">
        <v>2322</v>
      </c>
      <c r="J241" s="498">
        <v>13.576507050047889</v>
      </c>
      <c r="K241" s="498">
        <v>31.344318116622002</v>
      </c>
      <c r="L241" s="499">
        <v>1605.3</v>
      </c>
      <c r="M241" s="512">
        <v>0</v>
      </c>
      <c r="N241" s="513">
        <v>0</v>
      </c>
      <c r="O241" s="513">
        <v>0</v>
      </c>
      <c r="P241" s="513">
        <v>0</v>
      </c>
      <c r="Q241" s="513">
        <v>0</v>
      </c>
      <c r="R241" s="513">
        <v>0</v>
      </c>
      <c r="S241" s="513">
        <v>0</v>
      </c>
      <c r="T241" s="513">
        <v>0</v>
      </c>
      <c r="U241" s="513">
        <v>0</v>
      </c>
      <c r="V241" s="513">
        <v>0</v>
      </c>
      <c r="W241" s="513">
        <v>0</v>
      </c>
      <c r="X241" s="513">
        <v>0</v>
      </c>
      <c r="Y241" s="513">
        <v>0</v>
      </c>
      <c r="Z241" s="513">
        <v>0</v>
      </c>
      <c r="AA241" s="513">
        <v>0</v>
      </c>
      <c r="AB241" s="513">
        <v>0</v>
      </c>
      <c r="AC241" s="513">
        <v>127</v>
      </c>
      <c r="AD241" s="513">
        <v>127</v>
      </c>
      <c r="AE241" s="513">
        <v>0</v>
      </c>
      <c r="AF241" s="513">
        <v>0</v>
      </c>
      <c r="AG241" s="513">
        <v>0</v>
      </c>
      <c r="AH241" s="513">
        <f t="shared" si="27"/>
        <v>0</v>
      </c>
      <c r="AI241" s="513">
        <v>0</v>
      </c>
      <c r="AJ241" s="513">
        <v>0</v>
      </c>
      <c r="AK241" s="513">
        <f t="shared" si="28"/>
        <v>127</v>
      </c>
      <c r="AL241" s="513">
        <f t="shared" si="29"/>
        <v>127</v>
      </c>
      <c r="AM241" s="513">
        <v>0</v>
      </c>
      <c r="AN241" s="513">
        <v>0</v>
      </c>
      <c r="AO241" s="513">
        <v>0</v>
      </c>
      <c r="AP241" s="513">
        <v>0</v>
      </c>
      <c r="AQ241" s="513">
        <v>0</v>
      </c>
      <c r="AR241" s="513">
        <v>0</v>
      </c>
      <c r="AS241" s="513">
        <v>0</v>
      </c>
      <c r="AT241" s="513">
        <v>0</v>
      </c>
      <c r="AU241" s="513">
        <v>0</v>
      </c>
      <c r="AV241" s="513">
        <v>0</v>
      </c>
      <c r="AW241" s="513">
        <v>0</v>
      </c>
      <c r="AX241" s="513">
        <v>0</v>
      </c>
      <c r="AY241" s="513">
        <v>0</v>
      </c>
      <c r="AZ241" s="513">
        <v>0</v>
      </c>
      <c r="BA241" s="513">
        <v>0</v>
      </c>
      <c r="BB241" s="513">
        <v>0</v>
      </c>
      <c r="BC241" s="513">
        <v>1461.17</v>
      </c>
      <c r="BD241" s="513">
        <v>1461.17</v>
      </c>
      <c r="BE241" s="513">
        <v>0</v>
      </c>
      <c r="BF241" s="513">
        <v>0</v>
      </c>
      <c r="BG241" s="513">
        <v>0</v>
      </c>
      <c r="BH241" s="513">
        <v>0</v>
      </c>
      <c r="BI241" s="513">
        <v>0</v>
      </c>
      <c r="BJ241" s="513">
        <v>0</v>
      </c>
      <c r="BK241" s="241">
        <f t="shared" si="30"/>
        <v>1461.17</v>
      </c>
      <c r="BL241" s="22">
        <f t="shared" si="31"/>
        <v>1461.17</v>
      </c>
      <c r="BM241" s="519">
        <f t="shared" si="32"/>
        <v>0.19251251646903822</v>
      </c>
      <c r="BN241" s="520">
        <v>0</v>
      </c>
      <c r="BO241" s="520">
        <v>0</v>
      </c>
      <c r="BP241" s="520">
        <v>0</v>
      </c>
      <c r="BQ241" s="520">
        <v>0</v>
      </c>
      <c r="BR241" s="520">
        <v>0</v>
      </c>
      <c r="BS241" s="520">
        <v>0</v>
      </c>
      <c r="BT241" s="520">
        <v>0</v>
      </c>
      <c r="BU241" s="520">
        <v>0</v>
      </c>
      <c r="BV241" s="520">
        <v>0</v>
      </c>
      <c r="BW241" s="520">
        <v>0</v>
      </c>
      <c r="BX241" s="520">
        <v>0</v>
      </c>
      <c r="BY241" s="520">
        <v>0</v>
      </c>
      <c r="BZ241" s="520">
        <v>0</v>
      </c>
      <c r="CA241" s="520">
        <v>0</v>
      </c>
      <c r="CB241" s="520">
        <v>0</v>
      </c>
      <c r="CC241" s="520">
        <v>0</v>
      </c>
      <c r="CD241" s="520">
        <v>1715179.7928000002</v>
      </c>
      <c r="CE241" s="520">
        <v>1715179.7928000002</v>
      </c>
      <c r="CF241" s="520">
        <v>0</v>
      </c>
      <c r="CG241" s="520">
        <v>0</v>
      </c>
      <c r="CH241" s="520">
        <v>0</v>
      </c>
      <c r="CI241" s="520">
        <v>0</v>
      </c>
      <c r="CJ241" s="520">
        <v>0</v>
      </c>
      <c r="CK241" s="520">
        <v>0</v>
      </c>
      <c r="CL241" s="520">
        <f t="shared" si="33"/>
        <v>1715179.7928000002</v>
      </c>
      <c r="CM241" s="521">
        <f t="shared" si="34"/>
        <v>1715179.7928000002</v>
      </c>
      <c r="CN241" s="522">
        <v>24212640.000000004</v>
      </c>
      <c r="CO241" s="522">
        <v>24212640.000000004</v>
      </c>
      <c r="CP241" s="522">
        <v>26595360</v>
      </c>
      <c r="CQ241" s="243" t="s">
        <v>874</v>
      </c>
      <c r="CR241" s="103">
        <v>6.91</v>
      </c>
      <c r="CS241" s="523">
        <v>6.91</v>
      </c>
      <c r="CT241" s="104">
        <v>7.59</v>
      </c>
      <c r="CU241" s="524"/>
      <c r="CV241" s="524"/>
      <c r="CW241" s="524"/>
      <c r="CX241" s="525"/>
      <c r="CY241" s="526">
        <v>206.32080586824944</v>
      </c>
      <c r="CZ241" s="527">
        <v>166.77382564708464</v>
      </c>
      <c r="DA241" s="528">
        <v>0.86477602144358567</v>
      </c>
      <c r="DB241" s="529">
        <v>0.81514428641112202</v>
      </c>
      <c r="DC241" s="530" t="s">
        <v>2336</v>
      </c>
      <c r="DD241" s="225"/>
      <c r="DE241" s="524"/>
      <c r="DF241" s="524"/>
      <c r="DG241" s="531"/>
      <c r="DH241" s="532"/>
      <c r="DI241" s="64">
        <v>359117</v>
      </c>
      <c r="DJ241" s="64">
        <v>0</v>
      </c>
      <c r="DK241" s="64">
        <v>0</v>
      </c>
      <c r="DL241" s="534">
        <f t="shared" si="35"/>
        <v>119705.66666666667</v>
      </c>
    </row>
    <row r="242" spans="1:116" ht="43.5" customHeight="1" x14ac:dyDescent="0.25">
      <c r="A242" s="356" t="s">
        <v>7</v>
      </c>
      <c r="B242" s="65" t="s">
        <v>50</v>
      </c>
      <c r="C242" s="65" t="s">
        <v>51</v>
      </c>
      <c r="D242" s="64" t="s">
        <v>2414</v>
      </c>
      <c r="E242" s="64" t="s">
        <v>293</v>
      </c>
      <c r="F242" s="64" t="s">
        <v>295</v>
      </c>
      <c r="G242" s="18" t="s">
        <v>296</v>
      </c>
      <c r="H242" s="35" t="s">
        <v>860</v>
      </c>
      <c r="I242" s="28" t="s">
        <v>2322</v>
      </c>
      <c r="J242" s="498">
        <v>12.285782788247561</v>
      </c>
      <c r="K242" s="498">
        <v>17.614204508817</v>
      </c>
      <c r="L242" s="499">
        <v>1799.1</v>
      </c>
      <c r="M242" s="512">
        <v>0</v>
      </c>
      <c r="N242" s="513">
        <v>0</v>
      </c>
      <c r="O242" s="513">
        <v>0</v>
      </c>
      <c r="P242" s="513">
        <v>0</v>
      </c>
      <c r="Q242" s="513">
        <v>0</v>
      </c>
      <c r="R242" s="513">
        <v>0</v>
      </c>
      <c r="S242" s="513">
        <v>0</v>
      </c>
      <c r="T242" s="513">
        <v>0</v>
      </c>
      <c r="U242" s="513">
        <v>0</v>
      </c>
      <c r="V242" s="513">
        <v>0</v>
      </c>
      <c r="W242" s="513">
        <v>0</v>
      </c>
      <c r="X242" s="513">
        <v>0</v>
      </c>
      <c r="Y242" s="513">
        <v>0</v>
      </c>
      <c r="Z242" s="513">
        <v>0</v>
      </c>
      <c r="AA242" s="513">
        <v>0</v>
      </c>
      <c r="AB242" s="513">
        <v>0</v>
      </c>
      <c r="AC242" s="513">
        <v>98</v>
      </c>
      <c r="AD242" s="513">
        <v>98</v>
      </c>
      <c r="AE242" s="513">
        <v>0</v>
      </c>
      <c r="AF242" s="513">
        <v>0</v>
      </c>
      <c r="AG242" s="513">
        <v>0</v>
      </c>
      <c r="AH242" s="513">
        <f t="shared" si="27"/>
        <v>0</v>
      </c>
      <c r="AI242" s="513">
        <v>0</v>
      </c>
      <c r="AJ242" s="513">
        <v>0</v>
      </c>
      <c r="AK242" s="513">
        <f t="shared" si="28"/>
        <v>98</v>
      </c>
      <c r="AL242" s="513">
        <f t="shared" si="29"/>
        <v>98</v>
      </c>
      <c r="AM242" s="513">
        <v>0</v>
      </c>
      <c r="AN242" s="513">
        <v>0</v>
      </c>
      <c r="AO242" s="513">
        <v>0</v>
      </c>
      <c r="AP242" s="513">
        <v>0</v>
      </c>
      <c r="AQ242" s="513">
        <v>0</v>
      </c>
      <c r="AR242" s="513">
        <v>0</v>
      </c>
      <c r="AS242" s="513">
        <v>0</v>
      </c>
      <c r="AT242" s="513">
        <v>0</v>
      </c>
      <c r="AU242" s="513">
        <v>0</v>
      </c>
      <c r="AV242" s="513">
        <v>0</v>
      </c>
      <c r="AW242" s="513">
        <v>0</v>
      </c>
      <c r="AX242" s="513">
        <v>0</v>
      </c>
      <c r="AY242" s="513">
        <v>0</v>
      </c>
      <c r="AZ242" s="513">
        <v>0</v>
      </c>
      <c r="BA242" s="513">
        <v>0</v>
      </c>
      <c r="BB242" s="513">
        <v>0</v>
      </c>
      <c r="BC242" s="513">
        <v>2274.8200000000002</v>
      </c>
      <c r="BD242" s="513">
        <v>2274.8200000000002</v>
      </c>
      <c r="BE242" s="513">
        <v>0</v>
      </c>
      <c r="BF242" s="513">
        <v>0</v>
      </c>
      <c r="BG242" s="513">
        <v>0</v>
      </c>
      <c r="BH242" s="513">
        <v>0</v>
      </c>
      <c r="BI242" s="513">
        <v>0</v>
      </c>
      <c r="BJ242" s="513">
        <v>0</v>
      </c>
      <c r="BK242" s="241">
        <f t="shared" si="30"/>
        <v>2274.8200000000002</v>
      </c>
      <c r="BL242" s="22">
        <f t="shared" si="31"/>
        <v>2274.8200000000002</v>
      </c>
      <c r="BM242" s="519">
        <f t="shared" si="32"/>
        <v>0.23355441478439426</v>
      </c>
      <c r="BN242" s="520">
        <v>0</v>
      </c>
      <c r="BO242" s="520">
        <v>0</v>
      </c>
      <c r="BP242" s="520">
        <v>0</v>
      </c>
      <c r="BQ242" s="520">
        <v>0</v>
      </c>
      <c r="BR242" s="520">
        <v>0</v>
      </c>
      <c r="BS242" s="520">
        <v>0</v>
      </c>
      <c r="BT242" s="520">
        <v>0</v>
      </c>
      <c r="BU242" s="520">
        <v>0</v>
      </c>
      <c r="BV242" s="520">
        <v>0</v>
      </c>
      <c r="BW242" s="520">
        <v>0</v>
      </c>
      <c r="BX242" s="520">
        <v>0</v>
      </c>
      <c r="BY242" s="520">
        <v>0</v>
      </c>
      <c r="BZ242" s="520">
        <v>0</v>
      </c>
      <c r="CA242" s="520">
        <v>0</v>
      </c>
      <c r="CB242" s="520">
        <v>0</v>
      </c>
      <c r="CC242" s="520">
        <v>0</v>
      </c>
      <c r="CD242" s="520">
        <v>2670274.7088000006</v>
      </c>
      <c r="CE242" s="520">
        <v>2670274.7088000006</v>
      </c>
      <c r="CF242" s="520">
        <v>0</v>
      </c>
      <c r="CG242" s="520">
        <v>0</v>
      </c>
      <c r="CH242" s="520">
        <v>0</v>
      </c>
      <c r="CI242" s="520">
        <v>0</v>
      </c>
      <c r="CJ242" s="520">
        <v>0</v>
      </c>
      <c r="CK242" s="520">
        <v>0</v>
      </c>
      <c r="CL242" s="520">
        <f t="shared" si="33"/>
        <v>2670274.7088000006</v>
      </c>
      <c r="CM242" s="521">
        <f t="shared" si="34"/>
        <v>2670274.7088000006</v>
      </c>
      <c r="CN242" s="522">
        <v>31500960</v>
      </c>
      <c r="CO242" s="522">
        <v>31500960</v>
      </c>
      <c r="CP242" s="522">
        <v>34128960.000000007</v>
      </c>
      <c r="CQ242" s="243" t="s">
        <v>874</v>
      </c>
      <c r="CR242" s="103">
        <v>8.99</v>
      </c>
      <c r="CS242" s="523">
        <v>8.99</v>
      </c>
      <c r="CT242" s="104">
        <v>9.74</v>
      </c>
      <c r="CU242" s="524"/>
      <c r="CV242" s="524"/>
      <c r="CW242" s="524"/>
      <c r="CX242" s="525"/>
      <c r="CY242" s="526">
        <v>62.918834048338738</v>
      </c>
      <c r="CZ242" s="527">
        <v>16.570259635483783</v>
      </c>
      <c r="DA242" s="528">
        <v>0.17520676546642622</v>
      </c>
      <c r="DB242" s="529">
        <v>7.7947346240295701E-2</v>
      </c>
      <c r="DC242" s="530" t="s">
        <v>2333</v>
      </c>
      <c r="DD242" s="225"/>
      <c r="DE242" s="524"/>
      <c r="DF242" s="524"/>
      <c r="DG242" s="531"/>
      <c r="DH242" s="532"/>
      <c r="DI242" s="64">
        <v>0</v>
      </c>
      <c r="DJ242" s="64">
        <v>0</v>
      </c>
      <c r="DK242" s="64">
        <v>19640</v>
      </c>
      <c r="DL242" s="534">
        <f t="shared" si="35"/>
        <v>6546.666666666667</v>
      </c>
    </row>
    <row r="243" spans="1:116" ht="43.5" customHeight="1" x14ac:dyDescent="0.25">
      <c r="A243" s="356" t="s">
        <v>7</v>
      </c>
      <c r="B243" s="65" t="s">
        <v>50</v>
      </c>
      <c r="C243" s="65" t="s">
        <v>51</v>
      </c>
      <c r="D243" s="64" t="s">
        <v>2414</v>
      </c>
      <c r="E243" s="64" t="s">
        <v>293</v>
      </c>
      <c r="F243" s="64" t="s">
        <v>297</v>
      </c>
      <c r="G243" s="18" t="s">
        <v>293</v>
      </c>
      <c r="H243" s="35" t="s">
        <v>860</v>
      </c>
      <c r="I243" s="28" t="s">
        <v>2322</v>
      </c>
      <c r="J243" s="498">
        <v>9.4414089520579498</v>
      </c>
      <c r="K243" s="498">
        <v>30.836363572224002</v>
      </c>
      <c r="L243" s="499">
        <v>2888.1</v>
      </c>
      <c r="M243" s="512">
        <v>0</v>
      </c>
      <c r="N243" s="513">
        <v>0</v>
      </c>
      <c r="O243" s="513">
        <v>0</v>
      </c>
      <c r="P243" s="513">
        <v>0</v>
      </c>
      <c r="Q243" s="513">
        <v>0</v>
      </c>
      <c r="R243" s="513">
        <v>0</v>
      </c>
      <c r="S243" s="513">
        <v>0</v>
      </c>
      <c r="T243" s="513">
        <v>0</v>
      </c>
      <c r="U243" s="513">
        <v>0</v>
      </c>
      <c r="V243" s="513">
        <v>0</v>
      </c>
      <c r="W243" s="513">
        <v>0</v>
      </c>
      <c r="X243" s="513">
        <v>0</v>
      </c>
      <c r="Y243" s="513">
        <v>0</v>
      </c>
      <c r="Z243" s="513">
        <v>0</v>
      </c>
      <c r="AA243" s="513">
        <v>0</v>
      </c>
      <c r="AB243" s="513">
        <v>0</v>
      </c>
      <c r="AC243" s="513">
        <v>153</v>
      </c>
      <c r="AD243" s="513">
        <v>153</v>
      </c>
      <c r="AE243" s="513">
        <v>0</v>
      </c>
      <c r="AF243" s="513">
        <v>0</v>
      </c>
      <c r="AG243" s="513">
        <v>0</v>
      </c>
      <c r="AH243" s="513">
        <f t="shared" si="27"/>
        <v>0</v>
      </c>
      <c r="AI243" s="513">
        <v>0</v>
      </c>
      <c r="AJ243" s="513">
        <v>0</v>
      </c>
      <c r="AK243" s="513">
        <f t="shared" si="28"/>
        <v>153</v>
      </c>
      <c r="AL243" s="513">
        <f t="shared" si="29"/>
        <v>153</v>
      </c>
      <c r="AM243" s="513">
        <v>0</v>
      </c>
      <c r="AN243" s="513">
        <v>0</v>
      </c>
      <c r="AO243" s="513">
        <v>0</v>
      </c>
      <c r="AP243" s="513">
        <v>0</v>
      </c>
      <c r="AQ243" s="513">
        <v>0</v>
      </c>
      <c r="AR243" s="513">
        <v>0</v>
      </c>
      <c r="AS243" s="513">
        <v>0</v>
      </c>
      <c r="AT243" s="513">
        <v>0</v>
      </c>
      <c r="AU243" s="513">
        <v>0</v>
      </c>
      <c r="AV243" s="513">
        <v>0</v>
      </c>
      <c r="AW243" s="513">
        <v>0</v>
      </c>
      <c r="AX243" s="513">
        <v>0</v>
      </c>
      <c r="AY243" s="513">
        <v>0</v>
      </c>
      <c r="AZ243" s="513">
        <v>0</v>
      </c>
      <c r="BA243" s="513">
        <v>0</v>
      </c>
      <c r="BB243" s="513">
        <v>0</v>
      </c>
      <c r="BC243" s="513">
        <v>987.44</v>
      </c>
      <c r="BD243" s="513">
        <v>987.44</v>
      </c>
      <c r="BE243" s="513">
        <v>0</v>
      </c>
      <c r="BF243" s="513">
        <v>0</v>
      </c>
      <c r="BG243" s="513">
        <v>0</v>
      </c>
      <c r="BH243" s="513">
        <v>0</v>
      </c>
      <c r="BI243" s="513">
        <v>0</v>
      </c>
      <c r="BJ243" s="513">
        <v>0</v>
      </c>
      <c r="BK243" s="241">
        <f t="shared" si="30"/>
        <v>987.44</v>
      </c>
      <c r="BL243" s="22">
        <f t="shared" si="31"/>
        <v>987.44</v>
      </c>
      <c r="BM243" s="519">
        <f t="shared" si="32"/>
        <v>0.12610983397190295</v>
      </c>
      <c r="BN243" s="520">
        <v>0</v>
      </c>
      <c r="BO243" s="520">
        <v>0</v>
      </c>
      <c r="BP243" s="520">
        <v>0</v>
      </c>
      <c r="BQ243" s="520">
        <v>0</v>
      </c>
      <c r="BR243" s="520">
        <v>0</v>
      </c>
      <c r="BS243" s="520">
        <v>0</v>
      </c>
      <c r="BT243" s="520">
        <v>0</v>
      </c>
      <c r="BU243" s="520">
        <v>0</v>
      </c>
      <c r="BV243" s="520">
        <v>0</v>
      </c>
      <c r="BW243" s="520">
        <v>0</v>
      </c>
      <c r="BX243" s="520">
        <v>0</v>
      </c>
      <c r="BY243" s="520">
        <v>0</v>
      </c>
      <c r="BZ243" s="520">
        <v>0</v>
      </c>
      <c r="CA243" s="520">
        <v>0</v>
      </c>
      <c r="CB243" s="520">
        <v>0</v>
      </c>
      <c r="CC243" s="520">
        <v>0</v>
      </c>
      <c r="CD243" s="520">
        <v>1159096.5696</v>
      </c>
      <c r="CE243" s="520">
        <v>1159096.5696</v>
      </c>
      <c r="CF243" s="520">
        <v>0</v>
      </c>
      <c r="CG243" s="520">
        <v>0</v>
      </c>
      <c r="CH243" s="520">
        <v>0</v>
      </c>
      <c r="CI243" s="520">
        <v>0</v>
      </c>
      <c r="CJ243" s="520">
        <v>0</v>
      </c>
      <c r="CK243" s="520">
        <v>0</v>
      </c>
      <c r="CL243" s="520">
        <f t="shared" si="33"/>
        <v>1159096.5696</v>
      </c>
      <c r="CM243" s="521">
        <f t="shared" si="34"/>
        <v>1159096.5696</v>
      </c>
      <c r="CN243" s="522">
        <v>23266560</v>
      </c>
      <c r="CO243" s="522">
        <v>23266560</v>
      </c>
      <c r="CP243" s="522">
        <v>27436320</v>
      </c>
      <c r="CQ243" s="243" t="s">
        <v>874</v>
      </c>
      <c r="CR243" s="103">
        <v>6.64</v>
      </c>
      <c r="CS243" s="523">
        <v>6.64</v>
      </c>
      <c r="CT243" s="104">
        <v>7.83</v>
      </c>
      <c r="CU243" s="524"/>
      <c r="CV243" s="524"/>
      <c r="CW243" s="524"/>
      <c r="CX243" s="525"/>
      <c r="CY243" s="526">
        <v>355.06706131188457</v>
      </c>
      <c r="CZ243" s="527">
        <v>21.156891003540832</v>
      </c>
      <c r="DA243" s="528">
        <v>0.94164850682556678</v>
      </c>
      <c r="DB243" s="529">
        <v>0.60549385995032734</v>
      </c>
      <c r="DC243" s="530" t="s">
        <v>2336</v>
      </c>
      <c r="DD243" s="225"/>
      <c r="DE243" s="524"/>
      <c r="DF243" s="524"/>
      <c r="DG243" s="531"/>
      <c r="DH243" s="532"/>
      <c r="DI243" s="64">
        <v>2843</v>
      </c>
      <c r="DJ243" s="64">
        <v>0</v>
      </c>
      <c r="DK243" s="64">
        <v>0</v>
      </c>
      <c r="DL243" s="534">
        <f t="shared" si="35"/>
        <v>947.66666666666663</v>
      </c>
    </row>
    <row r="244" spans="1:116" ht="43.5" customHeight="1" x14ac:dyDescent="0.25">
      <c r="A244" s="356" t="s">
        <v>7</v>
      </c>
      <c r="B244" s="65" t="s">
        <v>50</v>
      </c>
      <c r="C244" s="65" t="s">
        <v>51</v>
      </c>
      <c r="D244" s="64" t="s">
        <v>2414</v>
      </c>
      <c r="E244" s="64" t="s">
        <v>293</v>
      </c>
      <c r="F244" s="64" t="s">
        <v>298</v>
      </c>
      <c r="G244" s="18" t="s">
        <v>296</v>
      </c>
      <c r="H244" s="35" t="s">
        <v>860</v>
      </c>
      <c r="I244" s="28" t="s">
        <v>2322</v>
      </c>
      <c r="J244" s="498">
        <v>12.668219606558768</v>
      </c>
      <c r="K244" s="498">
        <v>47.653787779668001</v>
      </c>
      <c r="L244" s="499">
        <v>2637.5</v>
      </c>
      <c r="M244" s="512">
        <v>0</v>
      </c>
      <c r="N244" s="513">
        <v>0</v>
      </c>
      <c r="O244" s="513">
        <v>0</v>
      </c>
      <c r="P244" s="513">
        <v>0</v>
      </c>
      <c r="Q244" s="513">
        <v>0</v>
      </c>
      <c r="R244" s="513">
        <v>0</v>
      </c>
      <c r="S244" s="513">
        <v>0</v>
      </c>
      <c r="T244" s="513">
        <v>0</v>
      </c>
      <c r="U244" s="513">
        <v>0</v>
      </c>
      <c r="V244" s="513">
        <v>0</v>
      </c>
      <c r="W244" s="513">
        <v>0</v>
      </c>
      <c r="X244" s="513">
        <v>0</v>
      </c>
      <c r="Y244" s="513">
        <v>0</v>
      </c>
      <c r="Z244" s="513">
        <v>0</v>
      </c>
      <c r="AA244" s="513">
        <v>0</v>
      </c>
      <c r="AB244" s="513">
        <v>0</v>
      </c>
      <c r="AC244" s="513">
        <v>177</v>
      </c>
      <c r="AD244" s="513">
        <v>177</v>
      </c>
      <c r="AE244" s="513">
        <v>1</v>
      </c>
      <c r="AF244" s="513">
        <v>1</v>
      </c>
      <c r="AG244" s="513">
        <v>0</v>
      </c>
      <c r="AH244" s="513">
        <f t="shared" si="27"/>
        <v>0</v>
      </c>
      <c r="AI244" s="513">
        <v>0</v>
      </c>
      <c r="AJ244" s="513">
        <v>0</v>
      </c>
      <c r="AK244" s="513">
        <f t="shared" si="28"/>
        <v>178</v>
      </c>
      <c r="AL244" s="513">
        <f t="shared" si="29"/>
        <v>178</v>
      </c>
      <c r="AM244" s="513">
        <v>0</v>
      </c>
      <c r="AN244" s="513">
        <v>0</v>
      </c>
      <c r="AO244" s="513">
        <v>0</v>
      </c>
      <c r="AP244" s="513">
        <v>0</v>
      </c>
      <c r="AQ244" s="513">
        <v>0</v>
      </c>
      <c r="AR244" s="513">
        <v>0</v>
      </c>
      <c r="AS244" s="513">
        <v>0</v>
      </c>
      <c r="AT244" s="513">
        <v>0</v>
      </c>
      <c r="AU244" s="513">
        <v>0</v>
      </c>
      <c r="AV244" s="513">
        <v>0</v>
      </c>
      <c r="AW244" s="513">
        <v>0</v>
      </c>
      <c r="AX244" s="513">
        <v>0</v>
      </c>
      <c r="AY244" s="513">
        <v>0</v>
      </c>
      <c r="AZ244" s="513">
        <v>0</v>
      </c>
      <c r="BA244" s="513">
        <v>0</v>
      </c>
      <c r="BB244" s="513">
        <v>0</v>
      </c>
      <c r="BC244" s="513">
        <v>4874.82</v>
      </c>
      <c r="BD244" s="513">
        <v>4874.82</v>
      </c>
      <c r="BE244" s="513">
        <v>6</v>
      </c>
      <c r="BF244" s="513">
        <v>6</v>
      </c>
      <c r="BG244" s="513">
        <v>0</v>
      </c>
      <c r="BH244" s="513">
        <v>0</v>
      </c>
      <c r="BI244" s="513">
        <v>0</v>
      </c>
      <c r="BJ244" s="513">
        <v>0</v>
      </c>
      <c r="BK244" s="241">
        <f t="shared" si="30"/>
        <v>4880.82</v>
      </c>
      <c r="BL244" s="22">
        <f t="shared" si="31"/>
        <v>4880.82</v>
      </c>
      <c r="BM244" s="519">
        <f t="shared" si="32"/>
        <v>0.4842083333333333</v>
      </c>
      <c r="BN244" s="520">
        <v>0</v>
      </c>
      <c r="BO244" s="520">
        <v>0</v>
      </c>
      <c r="BP244" s="520">
        <v>0</v>
      </c>
      <c r="BQ244" s="520">
        <v>0</v>
      </c>
      <c r="BR244" s="520">
        <v>0</v>
      </c>
      <c r="BS244" s="520">
        <v>0</v>
      </c>
      <c r="BT244" s="520">
        <v>0</v>
      </c>
      <c r="BU244" s="520">
        <v>0</v>
      </c>
      <c r="BV244" s="520">
        <v>0</v>
      </c>
      <c r="BW244" s="520">
        <v>0</v>
      </c>
      <c r="BX244" s="520">
        <v>0</v>
      </c>
      <c r="BY244" s="520">
        <v>0</v>
      </c>
      <c r="BZ244" s="520">
        <v>0</v>
      </c>
      <c r="CA244" s="520">
        <v>0</v>
      </c>
      <c r="CB244" s="520">
        <v>0</v>
      </c>
      <c r="CC244" s="520">
        <v>0</v>
      </c>
      <c r="CD244" s="520">
        <v>5722258.7088000001</v>
      </c>
      <c r="CE244" s="520">
        <v>5722258.7088000001</v>
      </c>
      <c r="CF244" s="520">
        <v>7043.0400000000009</v>
      </c>
      <c r="CG244" s="520">
        <v>7043.0400000000009</v>
      </c>
      <c r="CH244" s="520">
        <v>0</v>
      </c>
      <c r="CI244" s="520">
        <v>0</v>
      </c>
      <c r="CJ244" s="520">
        <v>0</v>
      </c>
      <c r="CK244" s="520">
        <v>0</v>
      </c>
      <c r="CL244" s="520">
        <f t="shared" si="33"/>
        <v>5729301.7488000002</v>
      </c>
      <c r="CM244" s="521">
        <f t="shared" si="34"/>
        <v>5729301.7488000002</v>
      </c>
      <c r="CN244" s="522">
        <v>33077759.999999996</v>
      </c>
      <c r="CO244" s="522">
        <v>33077759.999999996</v>
      </c>
      <c r="CP244" s="522">
        <v>35320320</v>
      </c>
      <c r="CQ244" s="243" t="s">
        <v>874</v>
      </c>
      <c r="CR244" s="103">
        <v>9.44</v>
      </c>
      <c r="CS244" s="523">
        <v>9.44</v>
      </c>
      <c r="CT244" s="104">
        <v>10.08</v>
      </c>
      <c r="CU244" s="524"/>
      <c r="CV244" s="524"/>
      <c r="CW244" s="524"/>
      <c r="CX244" s="525"/>
      <c r="CY244" s="526">
        <v>161.60537883159733</v>
      </c>
      <c r="CZ244" s="527">
        <v>90.562442638604793</v>
      </c>
      <c r="DA244" s="528">
        <v>1.0121064208633621</v>
      </c>
      <c r="DB244" s="529">
        <v>0.88754781088573831</v>
      </c>
      <c r="DC244" s="530" t="s">
        <v>2415</v>
      </c>
      <c r="DD244" s="225"/>
      <c r="DE244" s="524"/>
      <c r="DF244" s="524"/>
      <c r="DG244" s="531"/>
      <c r="DH244" s="532"/>
      <c r="DI244" s="64">
        <v>74260</v>
      </c>
      <c r="DJ244" s="64">
        <v>102810</v>
      </c>
      <c r="DK244" s="64">
        <v>192557</v>
      </c>
      <c r="DL244" s="534">
        <f t="shared" si="35"/>
        <v>123209</v>
      </c>
    </row>
    <row r="245" spans="1:116" ht="43.5" customHeight="1" x14ac:dyDescent="0.25">
      <c r="A245" s="356" t="s">
        <v>7</v>
      </c>
      <c r="B245" s="65" t="s">
        <v>50</v>
      </c>
      <c r="C245" s="65" t="s">
        <v>51</v>
      </c>
      <c r="D245" s="64" t="s">
        <v>2414</v>
      </c>
      <c r="E245" s="64" t="s">
        <v>293</v>
      </c>
      <c r="F245" s="64" t="s">
        <v>1139</v>
      </c>
      <c r="G245" s="18" t="s">
        <v>293</v>
      </c>
      <c r="H245" s="35" t="s">
        <v>889</v>
      </c>
      <c r="I245" s="28" t="s">
        <v>2322</v>
      </c>
      <c r="J245" s="498">
        <v>7.4814202582130083</v>
      </c>
      <c r="K245" s="498">
        <v>4.224431809395</v>
      </c>
      <c r="L245" s="499">
        <v>246.7</v>
      </c>
      <c r="M245" s="512">
        <v>0</v>
      </c>
      <c r="N245" s="513">
        <v>0</v>
      </c>
      <c r="O245" s="513">
        <v>0</v>
      </c>
      <c r="P245" s="513">
        <v>0</v>
      </c>
      <c r="Q245" s="513">
        <v>0</v>
      </c>
      <c r="R245" s="513">
        <v>0</v>
      </c>
      <c r="S245" s="513">
        <v>0</v>
      </c>
      <c r="T245" s="513">
        <v>0</v>
      </c>
      <c r="U245" s="513">
        <v>0</v>
      </c>
      <c r="V245" s="513">
        <v>0</v>
      </c>
      <c r="W245" s="513">
        <v>0</v>
      </c>
      <c r="X245" s="513">
        <v>0</v>
      </c>
      <c r="Y245" s="513">
        <v>0</v>
      </c>
      <c r="Z245" s="513">
        <v>0</v>
      </c>
      <c r="AA245" s="513">
        <v>0</v>
      </c>
      <c r="AB245" s="513">
        <v>0</v>
      </c>
      <c r="AC245" s="513">
        <v>4</v>
      </c>
      <c r="AD245" s="513">
        <v>4</v>
      </c>
      <c r="AE245" s="513">
        <v>0</v>
      </c>
      <c r="AF245" s="513">
        <v>0</v>
      </c>
      <c r="AG245" s="513">
        <v>0</v>
      </c>
      <c r="AH245" s="513">
        <f t="shared" si="27"/>
        <v>0</v>
      </c>
      <c r="AI245" s="513">
        <v>0</v>
      </c>
      <c r="AJ245" s="513">
        <v>0</v>
      </c>
      <c r="AK245" s="513">
        <f t="shared" si="28"/>
        <v>4</v>
      </c>
      <c r="AL245" s="513">
        <f t="shared" si="29"/>
        <v>4</v>
      </c>
      <c r="AM245" s="513">
        <v>0</v>
      </c>
      <c r="AN245" s="513">
        <v>0</v>
      </c>
      <c r="AO245" s="513">
        <v>0</v>
      </c>
      <c r="AP245" s="513">
        <v>0</v>
      </c>
      <c r="AQ245" s="513">
        <v>0</v>
      </c>
      <c r="AR245" s="513">
        <v>0</v>
      </c>
      <c r="AS245" s="513">
        <v>0</v>
      </c>
      <c r="AT245" s="513">
        <v>0</v>
      </c>
      <c r="AU245" s="513">
        <v>0</v>
      </c>
      <c r="AV245" s="513">
        <v>0</v>
      </c>
      <c r="AW245" s="513">
        <v>0</v>
      </c>
      <c r="AX245" s="513">
        <v>0</v>
      </c>
      <c r="AY245" s="513">
        <v>0</v>
      </c>
      <c r="AZ245" s="513">
        <v>0</v>
      </c>
      <c r="BA245" s="513">
        <v>0</v>
      </c>
      <c r="BB245" s="513">
        <v>0</v>
      </c>
      <c r="BC245" s="513">
        <v>1074.5999999999999</v>
      </c>
      <c r="BD245" s="513">
        <v>1074.5999999999999</v>
      </c>
      <c r="BE245" s="513">
        <v>0</v>
      </c>
      <c r="BF245" s="513">
        <v>0</v>
      </c>
      <c r="BG245" s="513">
        <v>0</v>
      </c>
      <c r="BH245" s="513">
        <v>0</v>
      </c>
      <c r="BI245" s="513">
        <v>0</v>
      </c>
      <c r="BJ245" s="513">
        <v>0</v>
      </c>
      <c r="BK245" s="241">
        <f t="shared" si="30"/>
        <v>1074.5999999999999</v>
      </c>
      <c r="BL245" s="22">
        <f t="shared" si="31"/>
        <v>1074.5999999999999</v>
      </c>
      <c r="BM245" s="519">
        <f t="shared" si="32"/>
        <v>0.38241992882562276</v>
      </c>
      <c r="BN245" s="520">
        <v>0</v>
      </c>
      <c r="BO245" s="520">
        <v>0</v>
      </c>
      <c r="BP245" s="520">
        <v>0</v>
      </c>
      <c r="BQ245" s="520">
        <v>0</v>
      </c>
      <c r="BR245" s="520">
        <v>0</v>
      </c>
      <c r="BS245" s="520">
        <v>0</v>
      </c>
      <c r="BT245" s="520">
        <v>0</v>
      </c>
      <c r="BU245" s="520">
        <v>0</v>
      </c>
      <c r="BV245" s="520">
        <v>0</v>
      </c>
      <c r="BW245" s="520">
        <v>0</v>
      </c>
      <c r="BX245" s="520">
        <v>0</v>
      </c>
      <c r="BY245" s="520">
        <v>0</v>
      </c>
      <c r="BZ245" s="520">
        <v>0</v>
      </c>
      <c r="CA245" s="520">
        <v>0</v>
      </c>
      <c r="CB245" s="520">
        <v>0</v>
      </c>
      <c r="CC245" s="520">
        <v>0</v>
      </c>
      <c r="CD245" s="520">
        <v>1261408.4640000002</v>
      </c>
      <c r="CE245" s="520">
        <v>1261408.4640000002</v>
      </c>
      <c r="CF245" s="520">
        <v>0</v>
      </c>
      <c r="CG245" s="520">
        <v>0</v>
      </c>
      <c r="CH245" s="520">
        <v>0</v>
      </c>
      <c r="CI245" s="520">
        <v>0</v>
      </c>
      <c r="CJ245" s="520">
        <v>0</v>
      </c>
      <c r="CK245" s="520">
        <v>0</v>
      </c>
      <c r="CL245" s="520">
        <f t="shared" si="33"/>
        <v>1261408.4640000002</v>
      </c>
      <c r="CM245" s="521">
        <f t="shared" si="34"/>
        <v>1261408.4640000002</v>
      </c>
      <c r="CN245" s="522">
        <v>10476960.000000002</v>
      </c>
      <c r="CO245" s="522">
        <v>10476960.000000002</v>
      </c>
      <c r="CP245" s="522">
        <v>9846240.0000000019</v>
      </c>
      <c r="CQ245" s="243" t="s">
        <v>874</v>
      </c>
      <c r="CR245" s="103">
        <v>2.99</v>
      </c>
      <c r="CS245" s="523">
        <v>2.99</v>
      </c>
      <c r="CT245" s="104">
        <v>2.81</v>
      </c>
      <c r="CU245" s="524"/>
      <c r="CV245" s="524"/>
      <c r="CW245" s="524"/>
      <c r="CX245" s="525"/>
      <c r="CY245" s="526">
        <v>163.32181237625227</v>
      </c>
      <c r="CZ245" s="527">
        <v>162.71684200233378</v>
      </c>
      <c r="DA245" s="528">
        <v>1.0592872142885079</v>
      </c>
      <c r="DB245" s="529">
        <v>1.0553690376475175</v>
      </c>
      <c r="DC245" s="530" t="s">
        <v>2301</v>
      </c>
      <c r="DD245" s="225"/>
      <c r="DE245" s="524"/>
      <c r="DF245" s="524"/>
      <c r="DG245" s="531"/>
      <c r="DH245" s="532"/>
      <c r="DI245" s="64">
        <v>274</v>
      </c>
      <c r="DJ245" s="64">
        <v>36563</v>
      </c>
      <c r="DK245" s="64">
        <v>79557</v>
      </c>
      <c r="DL245" s="534">
        <f t="shared" si="35"/>
        <v>38798</v>
      </c>
    </row>
    <row r="246" spans="1:116" ht="43.5" customHeight="1" x14ac:dyDescent="0.25">
      <c r="A246" s="356" t="s">
        <v>7</v>
      </c>
      <c r="B246" s="65" t="s">
        <v>50</v>
      </c>
      <c r="C246" s="65" t="s">
        <v>51</v>
      </c>
      <c r="D246" s="64" t="s">
        <v>2416</v>
      </c>
      <c r="E246" s="64" t="s">
        <v>53</v>
      </c>
      <c r="F246" s="64" t="s">
        <v>54</v>
      </c>
      <c r="G246" s="18" t="s">
        <v>53</v>
      </c>
      <c r="H246" s="35" t="s">
        <v>860</v>
      </c>
      <c r="I246" s="28" t="s">
        <v>2287</v>
      </c>
      <c r="J246" s="498">
        <v>2.9758018514679367</v>
      </c>
      <c r="K246" s="498">
        <v>4.194128779155001</v>
      </c>
      <c r="L246" s="499">
        <v>687.4</v>
      </c>
      <c r="M246" s="512">
        <v>0</v>
      </c>
      <c r="N246" s="513">
        <v>0</v>
      </c>
      <c r="O246" s="513">
        <v>0</v>
      </c>
      <c r="P246" s="513">
        <v>0</v>
      </c>
      <c r="Q246" s="513">
        <v>0</v>
      </c>
      <c r="R246" s="513">
        <v>0</v>
      </c>
      <c r="S246" s="513">
        <v>0</v>
      </c>
      <c r="T246" s="513">
        <v>0</v>
      </c>
      <c r="U246" s="513">
        <v>0</v>
      </c>
      <c r="V246" s="513">
        <v>0</v>
      </c>
      <c r="W246" s="513">
        <v>0</v>
      </c>
      <c r="X246" s="513">
        <v>0</v>
      </c>
      <c r="Y246" s="513">
        <v>0</v>
      </c>
      <c r="Z246" s="513">
        <v>0</v>
      </c>
      <c r="AA246" s="513">
        <v>0</v>
      </c>
      <c r="AB246" s="513">
        <v>0</v>
      </c>
      <c r="AC246" s="513">
        <v>33</v>
      </c>
      <c r="AD246" s="513">
        <v>33</v>
      </c>
      <c r="AE246" s="513">
        <v>0</v>
      </c>
      <c r="AF246" s="513">
        <v>0</v>
      </c>
      <c r="AG246" s="513">
        <v>0</v>
      </c>
      <c r="AH246" s="513">
        <f t="shared" si="27"/>
        <v>0</v>
      </c>
      <c r="AI246" s="513">
        <v>0</v>
      </c>
      <c r="AJ246" s="513">
        <v>0</v>
      </c>
      <c r="AK246" s="513">
        <f t="shared" si="28"/>
        <v>33</v>
      </c>
      <c r="AL246" s="513">
        <f t="shared" si="29"/>
        <v>33</v>
      </c>
      <c r="AM246" s="513">
        <v>0</v>
      </c>
      <c r="AN246" s="513">
        <v>0</v>
      </c>
      <c r="AO246" s="513">
        <v>0</v>
      </c>
      <c r="AP246" s="513">
        <v>0</v>
      </c>
      <c r="AQ246" s="513">
        <v>0</v>
      </c>
      <c r="AR246" s="513">
        <v>0</v>
      </c>
      <c r="AS246" s="513">
        <v>0</v>
      </c>
      <c r="AT246" s="513">
        <v>0</v>
      </c>
      <c r="AU246" s="513">
        <v>0</v>
      </c>
      <c r="AV246" s="513">
        <v>0</v>
      </c>
      <c r="AW246" s="513">
        <v>0</v>
      </c>
      <c r="AX246" s="513">
        <v>0</v>
      </c>
      <c r="AY246" s="513">
        <v>0</v>
      </c>
      <c r="AZ246" s="513">
        <v>0</v>
      </c>
      <c r="BA246" s="513">
        <v>0</v>
      </c>
      <c r="BB246" s="513">
        <v>0</v>
      </c>
      <c r="BC246" s="513">
        <v>198.85</v>
      </c>
      <c r="BD246" s="513">
        <v>198.85</v>
      </c>
      <c r="BE246" s="513">
        <v>0</v>
      </c>
      <c r="BF246" s="513">
        <v>0</v>
      </c>
      <c r="BG246" s="513">
        <v>0</v>
      </c>
      <c r="BH246" s="513">
        <v>0</v>
      </c>
      <c r="BI246" s="513">
        <v>0</v>
      </c>
      <c r="BJ246" s="513">
        <v>0</v>
      </c>
      <c r="BK246" s="241">
        <f t="shared" si="30"/>
        <v>198.85</v>
      </c>
      <c r="BL246" s="22">
        <f t="shared" si="31"/>
        <v>198.85</v>
      </c>
      <c r="BM246" s="519">
        <f t="shared" si="32"/>
        <v>0.11108938547486033</v>
      </c>
      <c r="BN246" s="520">
        <v>0</v>
      </c>
      <c r="BO246" s="520">
        <v>0</v>
      </c>
      <c r="BP246" s="520">
        <v>0</v>
      </c>
      <c r="BQ246" s="520">
        <v>0</v>
      </c>
      <c r="BR246" s="520">
        <v>0</v>
      </c>
      <c r="BS246" s="520">
        <v>0</v>
      </c>
      <c r="BT246" s="520">
        <v>0</v>
      </c>
      <c r="BU246" s="520">
        <v>0</v>
      </c>
      <c r="BV246" s="520">
        <v>0</v>
      </c>
      <c r="BW246" s="520">
        <v>0</v>
      </c>
      <c r="BX246" s="520">
        <v>0</v>
      </c>
      <c r="BY246" s="520">
        <v>0</v>
      </c>
      <c r="BZ246" s="520">
        <v>0</v>
      </c>
      <c r="CA246" s="520">
        <v>0</v>
      </c>
      <c r="CB246" s="520">
        <v>0</v>
      </c>
      <c r="CC246" s="520">
        <v>0</v>
      </c>
      <c r="CD246" s="520">
        <v>233418.084</v>
      </c>
      <c r="CE246" s="520">
        <v>233418.084</v>
      </c>
      <c r="CF246" s="520">
        <v>0</v>
      </c>
      <c r="CG246" s="520">
        <v>0</v>
      </c>
      <c r="CH246" s="520">
        <v>0</v>
      </c>
      <c r="CI246" s="520">
        <v>0</v>
      </c>
      <c r="CJ246" s="520">
        <v>0</v>
      </c>
      <c r="CK246" s="520">
        <v>0</v>
      </c>
      <c r="CL246" s="520">
        <f t="shared" si="33"/>
        <v>233418.084</v>
      </c>
      <c r="CM246" s="521">
        <f t="shared" si="34"/>
        <v>233418.084</v>
      </c>
      <c r="CN246" s="522">
        <v>5256000.0000000009</v>
      </c>
      <c r="CO246" s="522">
        <v>5256000.0000000009</v>
      </c>
      <c r="CP246" s="522">
        <v>6272160.0000000009</v>
      </c>
      <c r="CQ246" s="243" t="s">
        <v>874</v>
      </c>
      <c r="CR246" s="103">
        <v>1.5</v>
      </c>
      <c r="CS246" s="523">
        <v>1.5</v>
      </c>
      <c r="CT246" s="104">
        <v>1.79</v>
      </c>
      <c r="CU246" s="524"/>
      <c r="CV246" s="524"/>
      <c r="CW246" s="524"/>
      <c r="CX246" s="525"/>
      <c r="CY246" s="526">
        <v>141.49217196180965</v>
      </c>
      <c r="CZ246" s="527">
        <v>3.8904899135446668E-2</v>
      </c>
      <c r="DA246" s="528">
        <v>0.33409650329926738</v>
      </c>
      <c r="DB246" s="529">
        <v>4.8030739673391001E-4</v>
      </c>
      <c r="DC246" s="530" t="s">
        <v>2417</v>
      </c>
      <c r="DD246" s="225"/>
      <c r="DE246" s="524"/>
      <c r="DF246" s="524"/>
      <c r="DG246" s="531"/>
      <c r="DH246" s="532"/>
      <c r="DI246" s="64">
        <v>0</v>
      </c>
      <c r="DJ246" s="64">
        <v>0</v>
      </c>
      <c r="DK246" s="64">
        <v>0</v>
      </c>
      <c r="DL246" s="534">
        <f t="shared" si="35"/>
        <v>0</v>
      </c>
    </row>
    <row r="247" spans="1:116" ht="43.5" customHeight="1" x14ac:dyDescent="0.25">
      <c r="A247" s="356" t="s">
        <v>7</v>
      </c>
      <c r="B247" s="65" t="s">
        <v>50</v>
      </c>
      <c r="C247" s="65" t="s">
        <v>51</v>
      </c>
      <c r="D247" s="64" t="s">
        <v>2416</v>
      </c>
      <c r="E247" s="64" t="s">
        <v>53</v>
      </c>
      <c r="F247" s="64" t="s">
        <v>1140</v>
      </c>
      <c r="G247" s="18" t="s">
        <v>53</v>
      </c>
      <c r="H247" s="35" t="s">
        <v>860</v>
      </c>
      <c r="I247" s="28" t="s">
        <v>2287</v>
      </c>
      <c r="J247" s="498">
        <v>2.5506873012582316</v>
      </c>
      <c r="K247" s="498">
        <v>6.1465908963060008</v>
      </c>
      <c r="L247" s="499">
        <v>760</v>
      </c>
      <c r="M247" s="512">
        <v>0</v>
      </c>
      <c r="N247" s="513">
        <v>0</v>
      </c>
      <c r="O247" s="513">
        <v>0</v>
      </c>
      <c r="P247" s="513">
        <v>0</v>
      </c>
      <c r="Q247" s="513">
        <v>0</v>
      </c>
      <c r="R247" s="513">
        <v>0</v>
      </c>
      <c r="S247" s="513">
        <v>0</v>
      </c>
      <c r="T247" s="513">
        <v>0</v>
      </c>
      <c r="U247" s="513">
        <v>0</v>
      </c>
      <c r="V247" s="513">
        <v>0</v>
      </c>
      <c r="W247" s="513">
        <v>0</v>
      </c>
      <c r="X247" s="513">
        <v>0</v>
      </c>
      <c r="Y247" s="513">
        <v>0</v>
      </c>
      <c r="Z247" s="513">
        <v>0</v>
      </c>
      <c r="AA247" s="513">
        <v>0</v>
      </c>
      <c r="AB247" s="513">
        <v>0</v>
      </c>
      <c r="AC247" s="513">
        <v>45</v>
      </c>
      <c r="AD247" s="513">
        <v>45</v>
      </c>
      <c r="AE247" s="513">
        <v>0</v>
      </c>
      <c r="AF247" s="513">
        <v>0</v>
      </c>
      <c r="AG247" s="513">
        <v>0</v>
      </c>
      <c r="AH247" s="513">
        <f t="shared" si="27"/>
        <v>0</v>
      </c>
      <c r="AI247" s="513">
        <v>0</v>
      </c>
      <c r="AJ247" s="513">
        <v>0</v>
      </c>
      <c r="AK247" s="513">
        <f t="shared" si="28"/>
        <v>45</v>
      </c>
      <c r="AL247" s="513">
        <f t="shared" si="29"/>
        <v>45</v>
      </c>
      <c r="AM247" s="513">
        <v>0</v>
      </c>
      <c r="AN247" s="513">
        <v>0</v>
      </c>
      <c r="AO247" s="513">
        <v>0</v>
      </c>
      <c r="AP247" s="513">
        <v>0</v>
      </c>
      <c r="AQ247" s="513">
        <v>0</v>
      </c>
      <c r="AR247" s="513">
        <v>0</v>
      </c>
      <c r="AS247" s="513">
        <v>0</v>
      </c>
      <c r="AT247" s="513">
        <v>0</v>
      </c>
      <c r="AU247" s="513">
        <v>0</v>
      </c>
      <c r="AV247" s="513">
        <v>0</v>
      </c>
      <c r="AW247" s="513">
        <v>0</v>
      </c>
      <c r="AX247" s="513">
        <v>0</v>
      </c>
      <c r="AY247" s="513">
        <v>0</v>
      </c>
      <c r="AZ247" s="513">
        <v>0</v>
      </c>
      <c r="BA247" s="513">
        <v>0</v>
      </c>
      <c r="BB247" s="513">
        <v>0</v>
      </c>
      <c r="BC247" s="513">
        <v>248.75</v>
      </c>
      <c r="BD247" s="513">
        <v>248.75</v>
      </c>
      <c r="BE247" s="513">
        <v>0</v>
      </c>
      <c r="BF247" s="513">
        <v>0</v>
      </c>
      <c r="BG247" s="513">
        <v>0</v>
      </c>
      <c r="BH247" s="513">
        <v>0</v>
      </c>
      <c r="BI247" s="513">
        <v>0</v>
      </c>
      <c r="BJ247" s="513">
        <v>0</v>
      </c>
      <c r="BK247" s="241">
        <f t="shared" si="30"/>
        <v>248.75</v>
      </c>
      <c r="BL247" s="22">
        <f t="shared" si="31"/>
        <v>248.75</v>
      </c>
      <c r="BM247" s="519">
        <f t="shared" si="32"/>
        <v>0.11901913875598087</v>
      </c>
      <c r="BN247" s="520">
        <v>0</v>
      </c>
      <c r="BO247" s="520">
        <v>0</v>
      </c>
      <c r="BP247" s="520">
        <v>0</v>
      </c>
      <c r="BQ247" s="520">
        <v>0</v>
      </c>
      <c r="BR247" s="520">
        <v>0</v>
      </c>
      <c r="BS247" s="520">
        <v>0</v>
      </c>
      <c r="BT247" s="520">
        <v>0</v>
      </c>
      <c r="BU247" s="520">
        <v>0</v>
      </c>
      <c r="BV247" s="520">
        <v>0</v>
      </c>
      <c r="BW247" s="520">
        <v>0</v>
      </c>
      <c r="BX247" s="520">
        <v>0</v>
      </c>
      <c r="BY247" s="520">
        <v>0</v>
      </c>
      <c r="BZ247" s="520">
        <v>0</v>
      </c>
      <c r="CA247" s="520">
        <v>0</v>
      </c>
      <c r="CB247" s="520">
        <v>0</v>
      </c>
      <c r="CC247" s="520">
        <v>0</v>
      </c>
      <c r="CD247" s="520">
        <v>291992.7</v>
      </c>
      <c r="CE247" s="520">
        <v>291992.7</v>
      </c>
      <c r="CF247" s="520">
        <v>0</v>
      </c>
      <c r="CG247" s="520">
        <v>0</v>
      </c>
      <c r="CH247" s="520">
        <v>0</v>
      </c>
      <c r="CI247" s="520">
        <v>0</v>
      </c>
      <c r="CJ247" s="520">
        <v>0</v>
      </c>
      <c r="CK247" s="520">
        <v>0</v>
      </c>
      <c r="CL247" s="520">
        <f t="shared" si="33"/>
        <v>291992.7</v>
      </c>
      <c r="CM247" s="521">
        <f t="shared" si="34"/>
        <v>291992.7</v>
      </c>
      <c r="CN247" s="522">
        <v>6727680</v>
      </c>
      <c r="CO247" s="522">
        <v>6727680</v>
      </c>
      <c r="CP247" s="522">
        <v>7323360</v>
      </c>
      <c r="CQ247" s="243" t="s">
        <v>874</v>
      </c>
      <c r="CR247" s="103">
        <v>1.92</v>
      </c>
      <c r="CS247" s="523">
        <v>1.92</v>
      </c>
      <c r="CT247" s="104">
        <v>2.09</v>
      </c>
      <c r="CU247" s="524"/>
      <c r="CV247" s="524"/>
      <c r="CW247" s="524"/>
      <c r="CX247" s="525"/>
      <c r="CY247" s="526">
        <v>151.61186798249375</v>
      </c>
      <c r="CZ247" s="527">
        <v>9.534216953128233</v>
      </c>
      <c r="DA247" s="528">
        <v>0.39934642011255911</v>
      </c>
      <c r="DB247" s="529">
        <v>6.4252362561709506E-2</v>
      </c>
      <c r="DC247" s="530" t="s">
        <v>2418</v>
      </c>
      <c r="DD247" s="225"/>
      <c r="DE247" s="524"/>
      <c r="DF247" s="524"/>
      <c r="DG247" s="531"/>
      <c r="DH247" s="532"/>
      <c r="DI247" s="64">
        <v>0</v>
      </c>
      <c r="DJ247" s="64">
        <v>0</v>
      </c>
      <c r="DK247" s="64">
        <v>0</v>
      </c>
      <c r="DL247" s="534">
        <f t="shared" si="35"/>
        <v>0</v>
      </c>
    </row>
    <row r="248" spans="1:116" ht="43.5" customHeight="1" x14ac:dyDescent="0.25">
      <c r="A248" s="356" t="s">
        <v>7</v>
      </c>
      <c r="B248" s="65" t="s">
        <v>50</v>
      </c>
      <c r="C248" s="65" t="s">
        <v>51</v>
      </c>
      <c r="D248" s="64" t="s">
        <v>2419</v>
      </c>
      <c r="E248" s="64" t="s">
        <v>53</v>
      </c>
      <c r="F248" s="64" t="s">
        <v>1142</v>
      </c>
      <c r="G248" s="18" t="s">
        <v>296</v>
      </c>
      <c r="H248" s="35" t="s">
        <v>860</v>
      </c>
      <c r="I248" s="28" t="s">
        <v>2287</v>
      </c>
      <c r="J248" s="498">
        <v>1.9814661238587958</v>
      </c>
      <c r="K248" s="498">
        <v>7.2780302878920002</v>
      </c>
      <c r="L248" s="499">
        <v>566</v>
      </c>
      <c r="M248" s="512">
        <v>0</v>
      </c>
      <c r="N248" s="513">
        <v>0</v>
      </c>
      <c r="O248" s="513">
        <v>0</v>
      </c>
      <c r="P248" s="513">
        <v>0</v>
      </c>
      <c r="Q248" s="513">
        <v>0</v>
      </c>
      <c r="R248" s="513">
        <v>0</v>
      </c>
      <c r="S248" s="513">
        <v>0</v>
      </c>
      <c r="T248" s="513">
        <v>0</v>
      </c>
      <c r="U248" s="513">
        <v>0</v>
      </c>
      <c r="V248" s="513">
        <v>0</v>
      </c>
      <c r="W248" s="513">
        <v>0</v>
      </c>
      <c r="X248" s="513">
        <v>0</v>
      </c>
      <c r="Y248" s="513">
        <v>0</v>
      </c>
      <c r="Z248" s="513">
        <v>0</v>
      </c>
      <c r="AA248" s="513">
        <v>0</v>
      </c>
      <c r="AB248" s="513">
        <v>0</v>
      </c>
      <c r="AC248" s="513">
        <v>70</v>
      </c>
      <c r="AD248" s="513">
        <v>70</v>
      </c>
      <c r="AE248" s="513">
        <v>0</v>
      </c>
      <c r="AF248" s="513">
        <v>0</v>
      </c>
      <c r="AG248" s="513">
        <v>0</v>
      </c>
      <c r="AH248" s="513">
        <f t="shared" si="27"/>
        <v>0</v>
      </c>
      <c r="AI248" s="513">
        <v>0</v>
      </c>
      <c r="AJ248" s="513">
        <v>0</v>
      </c>
      <c r="AK248" s="513">
        <f t="shared" si="28"/>
        <v>70</v>
      </c>
      <c r="AL248" s="513">
        <f t="shared" si="29"/>
        <v>70</v>
      </c>
      <c r="AM248" s="513">
        <v>0</v>
      </c>
      <c r="AN248" s="513">
        <v>0</v>
      </c>
      <c r="AO248" s="513">
        <v>0</v>
      </c>
      <c r="AP248" s="513">
        <v>0</v>
      </c>
      <c r="AQ248" s="513">
        <v>0</v>
      </c>
      <c r="AR248" s="513">
        <v>0</v>
      </c>
      <c r="AS248" s="513">
        <v>0</v>
      </c>
      <c r="AT248" s="513">
        <v>0</v>
      </c>
      <c r="AU248" s="513">
        <v>0</v>
      </c>
      <c r="AV248" s="513">
        <v>0</v>
      </c>
      <c r="AW248" s="513">
        <v>0</v>
      </c>
      <c r="AX248" s="513">
        <v>0</v>
      </c>
      <c r="AY248" s="513">
        <v>0</v>
      </c>
      <c r="AZ248" s="513">
        <v>0</v>
      </c>
      <c r="BA248" s="513">
        <v>0</v>
      </c>
      <c r="BB248" s="513">
        <v>0</v>
      </c>
      <c r="BC248" s="513">
        <v>455.27499999999998</v>
      </c>
      <c r="BD248" s="513">
        <v>455.27499999999998</v>
      </c>
      <c r="BE248" s="513">
        <v>0</v>
      </c>
      <c r="BF248" s="513">
        <v>0</v>
      </c>
      <c r="BG248" s="513">
        <v>0</v>
      </c>
      <c r="BH248" s="513">
        <v>0</v>
      </c>
      <c r="BI248" s="513">
        <v>0</v>
      </c>
      <c r="BJ248" s="513">
        <v>0</v>
      </c>
      <c r="BK248" s="241">
        <f t="shared" si="30"/>
        <v>455.27499999999998</v>
      </c>
      <c r="BL248" s="22">
        <f t="shared" si="31"/>
        <v>455.27499999999998</v>
      </c>
      <c r="BM248" s="519">
        <f t="shared" si="32"/>
        <v>0.37939583333333332</v>
      </c>
      <c r="BN248" s="520">
        <v>0</v>
      </c>
      <c r="BO248" s="520">
        <v>0</v>
      </c>
      <c r="BP248" s="520">
        <v>0</v>
      </c>
      <c r="BQ248" s="520">
        <v>0</v>
      </c>
      <c r="BR248" s="520">
        <v>0</v>
      </c>
      <c r="BS248" s="520">
        <v>0</v>
      </c>
      <c r="BT248" s="520">
        <v>0</v>
      </c>
      <c r="BU248" s="520">
        <v>0</v>
      </c>
      <c r="BV248" s="520">
        <v>0</v>
      </c>
      <c r="BW248" s="520">
        <v>0</v>
      </c>
      <c r="BX248" s="520">
        <v>0</v>
      </c>
      <c r="BY248" s="520">
        <v>0</v>
      </c>
      <c r="BZ248" s="520">
        <v>0</v>
      </c>
      <c r="CA248" s="520">
        <v>0</v>
      </c>
      <c r="CB248" s="520">
        <v>0</v>
      </c>
      <c r="CC248" s="520">
        <v>0</v>
      </c>
      <c r="CD248" s="520">
        <v>534420.00600000005</v>
      </c>
      <c r="CE248" s="520">
        <v>534420.00600000005</v>
      </c>
      <c r="CF248" s="520">
        <v>0</v>
      </c>
      <c r="CG248" s="520">
        <v>0</v>
      </c>
      <c r="CH248" s="520">
        <v>0</v>
      </c>
      <c r="CI248" s="520">
        <v>0</v>
      </c>
      <c r="CJ248" s="520">
        <v>0</v>
      </c>
      <c r="CK248" s="520">
        <v>0</v>
      </c>
      <c r="CL248" s="520">
        <f t="shared" si="33"/>
        <v>534420.00600000005</v>
      </c>
      <c r="CM248" s="521">
        <f t="shared" si="34"/>
        <v>534420.00600000005</v>
      </c>
      <c r="CN248" s="522">
        <v>5115839.9999999991</v>
      </c>
      <c r="CO248" s="522">
        <v>5115839.9999999991</v>
      </c>
      <c r="CP248" s="522">
        <v>4204800</v>
      </c>
      <c r="CQ248" s="243" t="s">
        <v>874</v>
      </c>
      <c r="CR248" s="103">
        <v>1.46</v>
      </c>
      <c r="CS248" s="523">
        <v>1.46</v>
      </c>
      <c r="CT248" s="104">
        <v>1.2</v>
      </c>
      <c r="CU248" s="524"/>
      <c r="CV248" s="524"/>
      <c r="CW248" s="524"/>
      <c r="CX248" s="525"/>
      <c r="CY248" s="526">
        <v>102.36775527383297</v>
      </c>
      <c r="CZ248" s="527">
        <v>51.298964357086767</v>
      </c>
      <c r="DA248" s="528">
        <v>0.72496119825053784</v>
      </c>
      <c r="DB248" s="529">
        <v>0.67138226135303292</v>
      </c>
      <c r="DC248" s="530" t="s">
        <v>2288</v>
      </c>
      <c r="DD248" s="225"/>
      <c r="DE248" s="524"/>
      <c r="DF248" s="524"/>
      <c r="DG248" s="531"/>
      <c r="DH248" s="532"/>
      <c r="DI248" s="64">
        <v>86904</v>
      </c>
      <c r="DJ248" s="64">
        <v>0</v>
      </c>
      <c r="DK248" s="64">
        <v>0</v>
      </c>
      <c r="DL248" s="534">
        <f t="shared" si="35"/>
        <v>28968</v>
      </c>
    </row>
    <row r="249" spans="1:116" ht="43.5" customHeight="1" x14ac:dyDescent="0.25">
      <c r="A249" s="356" t="s">
        <v>7</v>
      </c>
      <c r="B249" s="65" t="s">
        <v>50</v>
      </c>
      <c r="C249" s="65" t="s">
        <v>51</v>
      </c>
      <c r="D249" s="64" t="s">
        <v>2419</v>
      </c>
      <c r="E249" s="64" t="s">
        <v>53</v>
      </c>
      <c r="F249" s="64" t="s">
        <v>1143</v>
      </c>
      <c r="G249" s="18" t="s">
        <v>53</v>
      </c>
      <c r="H249" s="35" t="s">
        <v>860</v>
      </c>
      <c r="I249" s="28" t="s">
        <v>2287</v>
      </c>
      <c r="J249" s="498">
        <v>3.0622658277817751</v>
      </c>
      <c r="K249" s="498">
        <v>7.386931802817001</v>
      </c>
      <c r="L249" s="499">
        <v>797.2</v>
      </c>
      <c r="M249" s="512">
        <v>0</v>
      </c>
      <c r="N249" s="513">
        <v>0</v>
      </c>
      <c r="O249" s="513">
        <v>0</v>
      </c>
      <c r="P249" s="513">
        <v>0</v>
      </c>
      <c r="Q249" s="513">
        <v>0</v>
      </c>
      <c r="R249" s="513">
        <v>0</v>
      </c>
      <c r="S249" s="513">
        <v>0</v>
      </c>
      <c r="T249" s="513">
        <v>0</v>
      </c>
      <c r="U249" s="513">
        <v>0</v>
      </c>
      <c r="V249" s="513">
        <v>0</v>
      </c>
      <c r="W249" s="513">
        <v>0</v>
      </c>
      <c r="X249" s="513">
        <v>0</v>
      </c>
      <c r="Y249" s="513">
        <v>0</v>
      </c>
      <c r="Z249" s="513">
        <v>0</v>
      </c>
      <c r="AA249" s="513">
        <v>0</v>
      </c>
      <c r="AB249" s="513">
        <v>0</v>
      </c>
      <c r="AC249" s="513">
        <v>49</v>
      </c>
      <c r="AD249" s="513">
        <v>49</v>
      </c>
      <c r="AE249" s="513">
        <v>0</v>
      </c>
      <c r="AF249" s="513">
        <v>0</v>
      </c>
      <c r="AG249" s="513">
        <v>0</v>
      </c>
      <c r="AH249" s="513">
        <f t="shared" si="27"/>
        <v>0</v>
      </c>
      <c r="AI249" s="513">
        <v>0</v>
      </c>
      <c r="AJ249" s="513">
        <v>0</v>
      </c>
      <c r="AK249" s="513">
        <f t="shared" si="28"/>
        <v>49</v>
      </c>
      <c r="AL249" s="513">
        <f t="shared" si="29"/>
        <v>49</v>
      </c>
      <c r="AM249" s="513">
        <v>0</v>
      </c>
      <c r="AN249" s="513">
        <v>0</v>
      </c>
      <c r="AO249" s="513">
        <v>0</v>
      </c>
      <c r="AP249" s="513">
        <v>0</v>
      </c>
      <c r="AQ249" s="513">
        <v>0</v>
      </c>
      <c r="AR249" s="513">
        <v>0</v>
      </c>
      <c r="AS249" s="513">
        <v>0</v>
      </c>
      <c r="AT249" s="513">
        <v>0</v>
      </c>
      <c r="AU249" s="513">
        <v>0</v>
      </c>
      <c r="AV249" s="513">
        <v>0</v>
      </c>
      <c r="AW249" s="513">
        <v>0</v>
      </c>
      <c r="AX249" s="513">
        <v>0</v>
      </c>
      <c r="AY249" s="513">
        <v>0</v>
      </c>
      <c r="AZ249" s="513">
        <v>0</v>
      </c>
      <c r="BA249" s="513">
        <v>0</v>
      </c>
      <c r="BB249" s="513">
        <v>0</v>
      </c>
      <c r="BC249" s="513">
        <v>328.62</v>
      </c>
      <c r="BD249" s="513">
        <v>328.62</v>
      </c>
      <c r="BE249" s="513">
        <v>0</v>
      </c>
      <c r="BF249" s="513">
        <v>0</v>
      </c>
      <c r="BG249" s="513">
        <v>0</v>
      </c>
      <c r="BH249" s="513">
        <v>0</v>
      </c>
      <c r="BI249" s="513">
        <v>0</v>
      </c>
      <c r="BJ249" s="513">
        <v>0</v>
      </c>
      <c r="BK249" s="241">
        <f t="shared" si="30"/>
        <v>328.62</v>
      </c>
      <c r="BL249" s="22">
        <f t="shared" si="31"/>
        <v>328.62</v>
      </c>
      <c r="BM249" s="519">
        <f t="shared" si="32"/>
        <v>0.19916363636363638</v>
      </c>
      <c r="BN249" s="520">
        <v>0</v>
      </c>
      <c r="BO249" s="520">
        <v>0</v>
      </c>
      <c r="BP249" s="520">
        <v>0</v>
      </c>
      <c r="BQ249" s="520">
        <v>0</v>
      </c>
      <c r="BR249" s="520">
        <v>0</v>
      </c>
      <c r="BS249" s="520">
        <v>0</v>
      </c>
      <c r="BT249" s="520">
        <v>0</v>
      </c>
      <c r="BU249" s="520">
        <v>0</v>
      </c>
      <c r="BV249" s="520">
        <v>0</v>
      </c>
      <c r="BW249" s="520">
        <v>0</v>
      </c>
      <c r="BX249" s="520">
        <v>0</v>
      </c>
      <c r="BY249" s="520">
        <v>0</v>
      </c>
      <c r="BZ249" s="520">
        <v>0</v>
      </c>
      <c r="CA249" s="520">
        <v>0</v>
      </c>
      <c r="CB249" s="520">
        <v>0</v>
      </c>
      <c r="CC249" s="520">
        <v>0</v>
      </c>
      <c r="CD249" s="520">
        <v>385747.30080000003</v>
      </c>
      <c r="CE249" s="520">
        <v>385747.30080000003</v>
      </c>
      <c r="CF249" s="520">
        <v>0</v>
      </c>
      <c r="CG249" s="520">
        <v>0</v>
      </c>
      <c r="CH249" s="520">
        <v>0</v>
      </c>
      <c r="CI249" s="520">
        <v>0</v>
      </c>
      <c r="CJ249" s="520">
        <v>0</v>
      </c>
      <c r="CK249" s="520">
        <v>0</v>
      </c>
      <c r="CL249" s="520">
        <f t="shared" si="33"/>
        <v>385747.30080000003</v>
      </c>
      <c r="CM249" s="521">
        <f t="shared" si="34"/>
        <v>385747.30080000003</v>
      </c>
      <c r="CN249" s="522">
        <v>6061920</v>
      </c>
      <c r="CO249" s="522">
        <v>6061920</v>
      </c>
      <c r="CP249" s="522">
        <v>5781600</v>
      </c>
      <c r="CQ249" s="243" t="s">
        <v>874</v>
      </c>
      <c r="CR249" s="103">
        <v>1.73</v>
      </c>
      <c r="CS249" s="523">
        <v>1.73</v>
      </c>
      <c r="CT249" s="104">
        <v>1.65</v>
      </c>
      <c r="CU249" s="524"/>
      <c r="CV249" s="524"/>
      <c r="CW249" s="524"/>
      <c r="CX249" s="525"/>
      <c r="CY249" s="526">
        <v>74.836336559123524</v>
      </c>
      <c r="CZ249" s="527">
        <v>74.775923244601998</v>
      </c>
      <c r="DA249" s="528">
        <v>1.0147060190930188</v>
      </c>
      <c r="DB249" s="529">
        <v>1.0138192539268143</v>
      </c>
      <c r="DC249" s="530" t="s">
        <v>2420</v>
      </c>
      <c r="DD249" s="225"/>
      <c r="DE249" s="524"/>
      <c r="DF249" s="524"/>
      <c r="DG249" s="531"/>
      <c r="DH249" s="532"/>
      <c r="DI249" s="64">
        <v>120693</v>
      </c>
      <c r="DJ249" s="64">
        <v>0</v>
      </c>
      <c r="DK249" s="64">
        <v>54332</v>
      </c>
      <c r="DL249" s="534">
        <f t="shared" si="35"/>
        <v>58341.666666666664</v>
      </c>
    </row>
    <row r="250" spans="1:116" ht="43.5" customHeight="1" x14ac:dyDescent="0.25">
      <c r="A250" s="356" t="s">
        <v>7</v>
      </c>
      <c r="B250" s="65" t="s">
        <v>50</v>
      </c>
      <c r="C250" s="65" t="s">
        <v>51</v>
      </c>
      <c r="D250" s="64" t="s">
        <v>2421</v>
      </c>
      <c r="E250" s="64" t="s">
        <v>299</v>
      </c>
      <c r="F250" s="64" t="s">
        <v>300</v>
      </c>
      <c r="G250" s="18" t="s">
        <v>301</v>
      </c>
      <c r="H250" s="35" t="s">
        <v>860</v>
      </c>
      <c r="I250" s="28" t="s">
        <v>2322</v>
      </c>
      <c r="J250" s="498">
        <v>12.668219606558768</v>
      </c>
      <c r="K250" s="498">
        <v>25.829166612942</v>
      </c>
      <c r="L250" s="499">
        <v>1913.4</v>
      </c>
      <c r="M250" s="512">
        <v>0</v>
      </c>
      <c r="N250" s="513">
        <v>0</v>
      </c>
      <c r="O250" s="513">
        <v>0</v>
      </c>
      <c r="P250" s="513">
        <v>0</v>
      </c>
      <c r="Q250" s="513">
        <v>0</v>
      </c>
      <c r="R250" s="513">
        <v>0</v>
      </c>
      <c r="S250" s="513">
        <v>0</v>
      </c>
      <c r="T250" s="513">
        <v>0</v>
      </c>
      <c r="U250" s="513">
        <v>0</v>
      </c>
      <c r="V250" s="513">
        <v>0</v>
      </c>
      <c r="W250" s="513">
        <v>0</v>
      </c>
      <c r="X250" s="513">
        <v>0</v>
      </c>
      <c r="Y250" s="513">
        <v>0</v>
      </c>
      <c r="Z250" s="513">
        <v>0</v>
      </c>
      <c r="AA250" s="513">
        <v>0</v>
      </c>
      <c r="AB250" s="513">
        <v>0</v>
      </c>
      <c r="AC250" s="513">
        <v>193</v>
      </c>
      <c r="AD250" s="513">
        <v>193</v>
      </c>
      <c r="AE250" s="513">
        <v>0</v>
      </c>
      <c r="AF250" s="513">
        <v>0</v>
      </c>
      <c r="AG250" s="513">
        <v>0</v>
      </c>
      <c r="AH250" s="513">
        <f t="shared" si="27"/>
        <v>0</v>
      </c>
      <c r="AI250" s="513">
        <v>0</v>
      </c>
      <c r="AJ250" s="513">
        <v>0</v>
      </c>
      <c r="AK250" s="513">
        <f t="shared" si="28"/>
        <v>193</v>
      </c>
      <c r="AL250" s="513">
        <f t="shared" si="29"/>
        <v>193</v>
      </c>
      <c r="AM250" s="513">
        <v>0</v>
      </c>
      <c r="AN250" s="513">
        <v>0</v>
      </c>
      <c r="AO250" s="513">
        <v>0</v>
      </c>
      <c r="AP250" s="513">
        <v>0</v>
      </c>
      <c r="AQ250" s="513">
        <v>0</v>
      </c>
      <c r="AR250" s="513">
        <v>0</v>
      </c>
      <c r="AS250" s="513">
        <v>0</v>
      </c>
      <c r="AT250" s="513">
        <v>0</v>
      </c>
      <c r="AU250" s="513">
        <v>0</v>
      </c>
      <c r="AV250" s="513">
        <v>0</v>
      </c>
      <c r="AW250" s="513">
        <v>0</v>
      </c>
      <c r="AX250" s="513">
        <v>0</v>
      </c>
      <c r="AY250" s="513">
        <v>0</v>
      </c>
      <c r="AZ250" s="513">
        <v>0</v>
      </c>
      <c r="BA250" s="513">
        <v>0</v>
      </c>
      <c r="BB250" s="513">
        <v>0</v>
      </c>
      <c r="BC250" s="513">
        <v>4936.72</v>
      </c>
      <c r="BD250" s="513">
        <v>4936.72</v>
      </c>
      <c r="BE250" s="513">
        <v>0</v>
      </c>
      <c r="BF250" s="513">
        <v>0</v>
      </c>
      <c r="BG250" s="513">
        <v>0</v>
      </c>
      <c r="BH250" s="513">
        <v>0</v>
      </c>
      <c r="BI250" s="513">
        <v>0</v>
      </c>
      <c r="BJ250" s="513">
        <v>0</v>
      </c>
      <c r="BK250" s="241">
        <f t="shared" si="30"/>
        <v>4936.72</v>
      </c>
      <c r="BL250" s="22">
        <f t="shared" si="31"/>
        <v>4936.72</v>
      </c>
      <c r="BM250" s="519">
        <f t="shared" si="32"/>
        <v>0.7786624605678234</v>
      </c>
      <c r="BN250" s="520">
        <v>0</v>
      </c>
      <c r="BO250" s="520">
        <v>0</v>
      </c>
      <c r="BP250" s="520">
        <v>0</v>
      </c>
      <c r="BQ250" s="520">
        <v>0</v>
      </c>
      <c r="BR250" s="520">
        <v>0</v>
      </c>
      <c r="BS250" s="520">
        <v>0</v>
      </c>
      <c r="BT250" s="520">
        <v>0</v>
      </c>
      <c r="BU250" s="520">
        <v>0</v>
      </c>
      <c r="BV250" s="520">
        <v>0</v>
      </c>
      <c r="BW250" s="520">
        <v>0</v>
      </c>
      <c r="BX250" s="520">
        <v>0</v>
      </c>
      <c r="BY250" s="520">
        <v>0</v>
      </c>
      <c r="BZ250" s="520">
        <v>0</v>
      </c>
      <c r="CA250" s="520">
        <v>0</v>
      </c>
      <c r="CB250" s="520">
        <v>0</v>
      </c>
      <c r="CC250" s="520">
        <v>0</v>
      </c>
      <c r="CD250" s="520">
        <v>5794919.4048000006</v>
      </c>
      <c r="CE250" s="520">
        <v>5794919.4048000006</v>
      </c>
      <c r="CF250" s="520">
        <v>0</v>
      </c>
      <c r="CG250" s="520">
        <v>0</v>
      </c>
      <c r="CH250" s="520">
        <v>0</v>
      </c>
      <c r="CI250" s="520">
        <v>0</v>
      </c>
      <c r="CJ250" s="520">
        <v>0</v>
      </c>
      <c r="CK250" s="520">
        <v>0</v>
      </c>
      <c r="CL250" s="520">
        <f t="shared" si="33"/>
        <v>5794919.4048000006</v>
      </c>
      <c r="CM250" s="521">
        <f t="shared" si="34"/>
        <v>5794919.4048000006</v>
      </c>
      <c r="CN250" s="522">
        <v>21759840</v>
      </c>
      <c r="CO250" s="522">
        <v>21759840</v>
      </c>
      <c r="CP250" s="522">
        <v>22215360</v>
      </c>
      <c r="CQ250" s="243" t="s">
        <v>874</v>
      </c>
      <c r="CR250" s="103">
        <v>6.21</v>
      </c>
      <c r="CS250" s="523">
        <v>6.21</v>
      </c>
      <c r="CT250" s="104">
        <v>6.34</v>
      </c>
      <c r="CU250" s="524"/>
      <c r="CV250" s="524"/>
      <c r="CW250" s="524"/>
      <c r="CX250" s="525"/>
      <c r="CY250" s="526">
        <v>234.9641461881196</v>
      </c>
      <c r="CZ250" s="527">
        <v>73.488441644165832</v>
      </c>
      <c r="DA250" s="528">
        <v>1.7620347809625876</v>
      </c>
      <c r="DB250" s="529">
        <v>1.0882024620938009</v>
      </c>
      <c r="DC250" s="530" t="s">
        <v>2326</v>
      </c>
      <c r="DD250" s="225"/>
      <c r="DE250" s="524"/>
      <c r="DF250" s="524"/>
      <c r="DG250" s="531"/>
      <c r="DH250" s="532"/>
      <c r="DI250" s="64">
        <v>388714</v>
      </c>
      <c r="DJ250" s="64">
        <v>0</v>
      </c>
      <c r="DK250" s="64">
        <v>7872</v>
      </c>
      <c r="DL250" s="534">
        <f t="shared" si="35"/>
        <v>132195.33333333334</v>
      </c>
    </row>
    <row r="251" spans="1:116" ht="43.5" customHeight="1" x14ac:dyDescent="0.25">
      <c r="A251" s="356" t="s">
        <v>7</v>
      </c>
      <c r="B251" s="65" t="s">
        <v>50</v>
      </c>
      <c r="C251" s="65" t="s">
        <v>51</v>
      </c>
      <c r="D251" s="64" t="s">
        <v>2421</v>
      </c>
      <c r="E251" s="64" t="s">
        <v>299</v>
      </c>
      <c r="F251" s="64" t="s">
        <v>302</v>
      </c>
      <c r="G251" s="18" t="s">
        <v>303</v>
      </c>
      <c r="H251" s="35" t="s">
        <v>860</v>
      </c>
      <c r="I251" s="28" t="s">
        <v>2322</v>
      </c>
      <c r="J251" s="498">
        <v>7.5292248605019108</v>
      </c>
      <c r="K251" s="498">
        <v>47.972727172944005</v>
      </c>
      <c r="L251" s="499">
        <v>1842.3</v>
      </c>
      <c r="M251" s="512">
        <v>0</v>
      </c>
      <c r="N251" s="513">
        <v>0</v>
      </c>
      <c r="O251" s="513">
        <v>0</v>
      </c>
      <c r="P251" s="513">
        <v>0</v>
      </c>
      <c r="Q251" s="513">
        <v>0</v>
      </c>
      <c r="R251" s="513">
        <v>0</v>
      </c>
      <c r="S251" s="513">
        <v>0</v>
      </c>
      <c r="T251" s="513">
        <v>0</v>
      </c>
      <c r="U251" s="513">
        <v>0</v>
      </c>
      <c r="V251" s="513">
        <v>0</v>
      </c>
      <c r="W251" s="513">
        <v>0</v>
      </c>
      <c r="X251" s="513">
        <v>0</v>
      </c>
      <c r="Y251" s="513">
        <v>0</v>
      </c>
      <c r="Z251" s="513">
        <v>0</v>
      </c>
      <c r="AA251" s="513">
        <v>0</v>
      </c>
      <c r="AB251" s="513">
        <v>0</v>
      </c>
      <c r="AC251" s="513">
        <v>168</v>
      </c>
      <c r="AD251" s="513">
        <v>167</v>
      </c>
      <c r="AE251" s="513">
        <v>0</v>
      </c>
      <c r="AF251" s="513">
        <v>0</v>
      </c>
      <c r="AG251" s="513">
        <v>0</v>
      </c>
      <c r="AH251" s="513">
        <f t="shared" si="27"/>
        <v>0</v>
      </c>
      <c r="AI251" s="513">
        <v>0</v>
      </c>
      <c r="AJ251" s="513">
        <v>0</v>
      </c>
      <c r="AK251" s="513">
        <f t="shared" si="28"/>
        <v>168</v>
      </c>
      <c r="AL251" s="513">
        <f t="shared" si="29"/>
        <v>167</v>
      </c>
      <c r="AM251" s="513">
        <v>0</v>
      </c>
      <c r="AN251" s="513">
        <v>0</v>
      </c>
      <c r="AO251" s="513">
        <v>0</v>
      </c>
      <c r="AP251" s="513">
        <v>0</v>
      </c>
      <c r="AQ251" s="513">
        <v>0</v>
      </c>
      <c r="AR251" s="513">
        <v>0</v>
      </c>
      <c r="AS251" s="513">
        <v>0</v>
      </c>
      <c r="AT251" s="513">
        <v>0</v>
      </c>
      <c r="AU251" s="513">
        <v>0</v>
      </c>
      <c r="AV251" s="513">
        <v>0</v>
      </c>
      <c r="AW251" s="513">
        <v>0</v>
      </c>
      <c r="AX251" s="513">
        <v>0</v>
      </c>
      <c r="AY251" s="513">
        <v>0</v>
      </c>
      <c r="AZ251" s="513">
        <v>0</v>
      </c>
      <c r="BA251" s="513">
        <v>0</v>
      </c>
      <c r="BB251" s="513">
        <v>0</v>
      </c>
      <c r="BC251" s="513">
        <v>7208.51</v>
      </c>
      <c r="BD251" s="513">
        <v>6216.7</v>
      </c>
      <c r="BE251" s="513">
        <v>0</v>
      </c>
      <c r="BF251" s="513">
        <v>0</v>
      </c>
      <c r="BG251" s="513">
        <v>0</v>
      </c>
      <c r="BH251" s="513">
        <v>0</v>
      </c>
      <c r="BI251" s="513">
        <v>0</v>
      </c>
      <c r="BJ251" s="513">
        <v>0</v>
      </c>
      <c r="BK251" s="241">
        <f t="shared" si="30"/>
        <v>7208.51</v>
      </c>
      <c r="BL251" s="22">
        <f t="shared" si="31"/>
        <v>6216.7</v>
      </c>
      <c r="BM251" s="519">
        <f t="shared" si="32"/>
        <v>1.9274090909090908</v>
      </c>
      <c r="BN251" s="520">
        <v>0</v>
      </c>
      <c r="BO251" s="520">
        <v>0</v>
      </c>
      <c r="BP251" s="520">
        <v>0</v>
      </c>
      <c r="BQ251" s="520">
        <v>0</v>
      </c>
      <c r="BR251" s="520">
        <v>0</v>
      </c>
      <c r="BS251" s="520">
        <v>0</v>
      </c>
      <c r="BT251" s="520">
        <v>0</v>
      </c>
      <c r="BU251" s="520">
        <v>0</v>
      </c>
      <c r="BV251" s="520">
        <v>0</v>
      </c>
      <c r="BW251" s="520">
        <v>0</v>
      </c>
      <c r="BX251" s="520">
        <v>0</v>
      </c>
      <c r="BY251" s="520">
        <v>0</v>
      </c>
      <c r="BZ251" s="520">
        <v>0</v>
      </c>
      <c r="CA251" s="520">
        <v>0</v>
      </c>
      <c r="CB251" s="520">
        <v>0</v>
      </c>
      <c r="CC251" s="520">
        <v>0</v>
      </c>
      <c r="CD251" s="520">
        <v>8461637.3783999998</v>
      </c>
      <c r="CE251" s="520">
        <v>7297411.1280000005</v>
      </c>
      <c r="CF251" s="520">
        <v>0</v>
      </c>
      <c r="CG251" s="520">
        <v>0</v>
      </c>
      <c r="CH251" s="520">
        <v>0</v>
      </c>
      <c r="CI251" s="520">
        <v>0</v>
      </c>
      <c r="CJ251" s="520">
        <v>0</v>
      </c>
      <c r="CK251" s="520">
        <v>0</v>
      </c>
      <c r="CL251" s="520">
        <f t="shared" si="33"/>
        <v>8461637.3783999998</v>
      </c>
      <c r="CM251" s="521">
        <f t="shared" si="34"/>
        <v>7297411.1280000005</v>
      </c>
      <c r="CN251" s="522">
        <v>12579359.999999998</v>
      </c>
      <c r="CO251" s="522">
        <v>12579359.999999998</v>
      </c>
      <c r="CP251" s="522">
        <v>13104960.000000002</v>
      </c>
      <c r="CQ251" s="243" t="s">
        <v>874</v>
      </c>
      <c r="CR251" s="103">
        <v>3.59</v>
      </c>
      <c r="CS251" s="523">
        <v>3.59</v>
      </c>
      <c r="CT251" s="104">
        <v>3.74</v>
      </c>
      <c r="CU251" s="524"/>
      <c r="CV251" s="524"/>
      <c r="CW251" s="524"/>
      <c r="CX251" s="525"/>
      <c r="CY251" s="526">
        <v>631.04144854102151</v>
      </c>
      <c r="CZ251" s="527">
        <v>212.72287575139057</v>
      </c>
      <c r="DA251" s="528">
        <v>2.0612680778953831</v>
      </c>
      <c r="DB251" s="529">
        <v>1.7609468595544733</v>
      </c>
      <c r="DC251" s="530" t="s">
        <v>2304</v>
      </c>
      <c r="DD251" s="225"/>
      <c r="DE251" s="524"/>
      <c r="DF251" s="524"/>
      <c r="DG251" s="531"/>
      <c r="DH251" s="532"/>
      <c r="DI251" s="64">
        <v>74877</v>
      </c>
      <c r="DJ251" s="64">
        <v>294752</v>
      </c>
      <c r="DK251" s="64">
        <v>105714</v>
      </c>
      <c r="DL251" s="534">
        <f t="shared" si="35"/>
        <v>158447.66666666666</v>
      </c>
    </row>
    <row r="252" spans="1:116" ht="43.5" customHeight="1" x14ac:dyDescent="0.25">
      <c r="A252" s="356" t="s">
        <v>7</v>
      </c>
      <c r="B252" s="65" t="s">
        <v>50</v>
      </c>
      <c r="C252" s="65" t="s">
        <v>51</v>
      </c>
      <c r="D252" s="64" t="s">
        <v>2421</v>
      </c>
      <c r="E252" s="64" t="s">
        <v>299</v>
      </c>
      <c r="F252" s="64" t="s">
        <v>1144</v>
      </c>
      <c r="G252" s="18" t="s">
        <v>2422</v>
      </c>
      <c r="H252" s="35" t="s">
        <v>860</v>
      </c>
      <c r="I252" s="28" t="s">
        <v>2322</v>
      </c>
      <c r="J252" s="498">
        <v>12.668219606558768</v>
      </c>
      <c r="K252" s="498">
        <v>47.285984750130005</v>
      </c>
      <c r="L252" s="499">
        <v>2136.4</v>
      </c>
      <c r="M252" s="512">
        <v>0</v>
      </c>
      <c r="N252" s="513">
        <v>0</v>
      </c>
      <c r="O252" s="513">
        <v>0</v>
      </c>
      <c r="P252" s="513">
        <v>0</v>
      </c>
      <c r="Q252" s="513">
        <v>0</v>
      </c>
      <c r="R252" s="513">
        <v>0</v>
      </c>
      <c r="S252" s="513">
        <v>0</v>
      </c>
      <c r="T252" s="513">
        <v>0</v>
      </c>
      <c r="U252" s="513">
        <v>0</v>
      </c>
      <c r="V252" s="513">
        <v>0</v>
      </c>
      <c r="W252" s="513">
        <v>0</v>
      </c>
      <c r="X252" s="513">
        <v>0</v>
      </c>
      <c r="Y252" s="513">
        <v>0</v>
      </c>
      <c r="Z252" s="513">
        <v>0</v>
      </c>
      <c r="AA252" s="513">
        <v>0</v>
      </c>
      <c r="AB252" s="513">
        <v>0</v>
      </c>
      <c r="AC252" s="513">
        <v>161</v>
      </c>
      <c r="AD252" s="513">
        <v>161</v>
      </c>
      <c r="AE252" s="513">
        <v>0</v>
      </c>
      <c r="AF252" s="513">
        <v>0</v>
      </c>
      <c r="AG252" s="513">
        <v>0</v>
      </c>
      <c r="AH252" s="513">
        <f t="shared" si="27"/>
        <v>0</v>
      </c>
      <c r="AI252" s="513">
        <v>0</v>
      </c>
      <c r="AJ252" s="513">
        <v>0</v>
      </c>
      <c r="AK252" s="513">
        <f t="shared" si="28"/>
        <v>161</v>
      </c>
      <c r="AL252" s="513">
        <f t="shared" si="29"/>
        <v>161</v>
      </c>
      <c r="AM252" s="513">
        <v>0</v>
      </c>
      <c r="AN252" s="513">
        <v>0</v>
      </c>
      <c r="AO252" s="513">
        <v>0</v>
      </c>
      <c r="AP252" s="513">
        <v>0</v>
      </c>
      <c r="AQ252" s="513">
        <v>0</v>
      </c>
      <c r="AR252" s="513">
        <v>0</v>
      </c>
      <c r="AS252" s="513">
        <v>0</v>
      </c>
      <c r="AT252" s="513">
        <v>0</v>
      </c>
      <c r="AU252" s="513">
        <v>0</v>
      </c>
      <c r="AV252" s="513">
        <v>0</v>
      </c>
      <c r="AW252" s="513">
        <v>0</v>
      </c>
      <c r="AX252" s="513">
        <v>0</v>
      </c>
      <c r="AY252" s="513">
        <v>0</v>
      </c>
      <c r="AZ252" s="513">
        <v>0</v>
      </c>
      <c r="BA252" s="513">
        <v>0</v>
      </c>
      <c r="BB252" s="513">
        <v>0</v>
      </c>
      <c r="BC252" s="513">
        <v>1653.22</v>
      </c>
      <c r="BD252" s="513">
        <v>1653.22</v>
      </c>
      <c r="BE252" s="513">
        <v>0</v>
      </c>
      <c r="BF252" s="513">
        <v>0</v>
      </c>
      <c r="BG252" s="513">
        <v>0</v>
      </c>
      <c r="BH252" s="513">
        <v>0</v>
      </c>
      <c r="BI252" s="513">
        <v>0</v>
      </c>
      <c r="BJ252" s="513">
        <v>0</v>
      </c>
      <c r="BK252" s="241">
        <f t="shared" si="30"/>
        <v>1653.22</v>
      </c>
      <c r="BL252" s="22">
        <f t="shared" si="31"/>
        <v>1653.22</v>
      </c>
      <c r="BM252" s="519">
        <f t="shared" si="32"/>
        <v>0.13880940386230059</v>
      </c>
      <c r="BN252" s="520">
        <v>0</v>
      </c>
      <c r="BO252" s="520">
        <v>0</v>
      </c>
      <c r="BP252" s="520">
        <v>0</v>
      </c>
      <c r="BQ252" s="520">
        <v>0</v>
      </c>
      <c r="BR252" s="520">
        <v>0</v>
      </c>
      <c r="BS252" s="520">
        <v>0</v>
      </c>
      <c r="BT252" s="520">
        <v>0</v>
      </c>
      <c r="BU252" s="520">
        <v>0</v>
      </c>
      <c r="BV252" s="520">
        <v>0</v>
      </c>
      <c r="BW252" s="520">
        <v>0</v>
      </c>
      <c r="BX252" s="520">
        <v>0</v>
      </c>
      <c r="BY252" s="520">
        <v>0</v>
      </c>
      <c r="BZ252" s="520">
        <v>0</v>
      </c>
      <c r="CA252" s="520">
        <v>0</v>
      </c>
      <c r="CB252" s="520">
        <v>0</v>
      </c>
      <c r="CC252" s="520">
        <v>0</v>
      </c>
      <c r="CD252" s="520">
        <v>1940615.7648000002</v>
      </c>
      <c r="CE252" s="520">
        <v>1940615.7648000002</v>
      </c>
      <c r="CF252" s="520">
        <v>0</v>
      </c>
      <c r="CG252" s="520">
        <v>0</v>
      </c>
      <c r="CH252" s="520">
        <v>0</v>
      </c>
      <c r="CI252" s="520">
        <v>0</v>
      </c>
      <c r="CJ252" s="520">
        <v>0</v>
      </c>
      <c r="CK252" s="520">
        <v>0</v>
      </c>
      <c r="CL252" s="520">
        <f t="shared" si="33"/>
        <v>1940615.7648000002</v>
      </c>
      <c r="CM252" s="521">
        <f t="shared" si="34"/>
        <v>1940615.7648000002</v>
      </c>
      <c r="CN252" s="522">
        <v>30134399.999999996</v>
      </c>
      <c r="CO252" s="522">
        <v>30134399.999999996</v>
      </c>
      <c r="CP252" s="522">
        <v>41732640</v>
      </c>
      <c r="CQ252" s="243" t="s">
        <v>874</v>
      </c>
      <c r="CR252" s="103">
        <v>8.6</v>
      </c>
      <c r="CS252" s="523">
        <v>8.6</v>
      </c>
      <c r="CT252" s="104">
        <v>11.91</v>
      </c>
      <c r="CU252" s="524"/>
      <c r="CV252" s="524"/>
      <c r="CW252" s="524"/>
      <c r="CX252" s="525"/>
      <c r="CY252" s="526">
        <v>417.75256547723001</v>
      </c>
      <c r="CZ252" s="527">
        <v>180.04047751353167</v>
      </c>
      <c r="DA252" s="528">
        <v>1.6787870956059328</v>
      </c>
      <c r="DB252" s="529">
        <v>1.5090083175796014</v>
      </c>
      <c r="DC252" s="530" t="s">
        <v>2304</v>
      </c>
      <c r="DD252" s="225"/>
      <c r="DE252" s="524"/>
      <c r="DF252" s="524"/>
      <c r="DG252" s="531"/>
      <c r="DH252" s="532"/>
      <c r="DI252" s="64">
        <v>313440</v>
      </c>
      <c r="DJ252" s="64">
        <v>0</v>
      </c>
      <c r="DK252" s="64">
        <v>20960</v>
      </c>
      <c r="DL252" s="534">
        <f t="shared" si="35"/>
        <v>111466.66666666667</v>
      </c>
    </row>
    <row r="253" spans="1:116" ht="43.5" customHeight="1" x14ac:dyDescent="0.25">
      <c r="A253" s="356" t="s">
        <v>7</v>
      </c>
      <c r="B253" s="65" t="s">
        <v>50</v>
      </c>
      <c r="C253" s="65" t="s">
        <v>51</v>
      </c>
      <c r="D253" s="64" t="s">
        <v>2423</v>
      </c>
      <c r="E253" s="64" t="s">
        <v>71</v>
      </c>
      <c r="F253" s="64" t="s">
        <v>1148</v>
      </c>
      <c r="G253" s="18" t="s">
        <v>71</v>
      </c>
      <c r="H253" s="35" t="s">
        <v>860</v>
      </c>
      <c r="I253" s="28" t="s">
        <v>2287</v>
      </c>
      <c r="J253" s="498">
        <v>2.1183674196890396</v>
      </c>
      <c r="K253" s="498">
        <v>4.2714015062669999</v>
      </c>
      <c r="L253" s="499">
        <v>783.1</v>
      </c>
      <c r="M253" s="512">
        <v>0</v>
      </c>
      <c r="N253" s="513">
        <v>0</v>
      </c>
      <c r="O253" s="513">
        <v>0</v>
      </c>
      <c r="P253" s="513">
        <v>0</v>
      </c>
      <c r="Q253" s="513">
        <v>0</v>
      </c>
      <c r="R253" s="513">
        <v>0</v>
      </c>
      <c r="S253" s="513">
        <v>0</v>
      </c>
      <c r="T253" s="513">
        <v>0</v>
      </c>
      <c r="U253" s="513">
        <v>0</v>
      </c>
      <c r="V253" s="513">
        <v>0</v>
      </c>
      <c r="W253" s="513">
        <v>0</v>
      </c>
      <c r="X253" s="513">
        <v>0</v>
      </c>
      <c r="Y253" s="513">
        <v>0</v>
      </c>
      <c r="Z253" s="513">
        <v>0</v>
      </c>
      <c r="AA253" s="513">
        <v>0</v>
      </c>
      <c r="AB253" s="513">
        <v>0</v>
      </c>
      <c r="AC253" s="513">
        <v>12</v>
      </c>
      <c r="AD253" s="513">
        <v>12</v>
      </c>
      <c r="AE253" s="513">
        <v>0</v>
      </c>
      <c r="AF253" s="513">
        <v>0</v>
      </c>
      <c r="AG253" s="513">
        <v>0</v>
      </c>
      <c r="AH253" s="513">
        <f t="shared" si="27"/>
        <v>0</v>
      </c>
      <c r="AI253" s="513">
        <v>0</v>
      </c>
      <c r="AJ253" s="513">
        <v>0</v>
      </c>
      <c r="AK253" s="513">
        <f t="shared" si="28"/>
        <v>12</v>
      </c>
      <c r="AL253" s="513">
        <f t="shared" si="29"/>
        <v>12</v>
      </c>
      <c r="AM253" s="513">
        <v>0</v>
      </c>
      <c r="AN253" s="513">
        <v>0</v>
      </c>
      <c r="AO253" s="513">
        <v>0</v>
      </c>
      <c r="AP253" s="513">
        <v>0</v>
      </c>
      <c r="AQ253" s="513">
        <v>0</v>
      </c>
      <c r="AR253" s="513">
        <v>0</v>
      </c>
      <c r="AS253" s="513">
        <v>0</v>
      </c>
      <c r="AT253" s="513">
        <v>0</v>
      </c>
      <c r="AU253" s="513">
        <v>0</v>
      </c>
      <c r="AV253" s="513">
        <v>0</v>
      </c>
      <c r="AW253" s="513">
        <v>0</v>
      </c>
      <c r="AX253" s="513">
        <v>0</v>
      </c>
      <c r="AY253" s="513">
        <v>0</v>
      </c>
      <c r="AZ253" s="513">
        <v>0</v>
      </c>
      <c r="BA253" s="513">
        <v>0</v>
      </c>
      <c r="BB253" s="513">
        <v>0</v>
      </c>
      <c r="BC253" s="513">
        <v>55.14</v>
      </c>
      <c r="BD253" s="513">
        <v>55.14</v>
      </c>
      <c r="BE253" s="513">
        <v>0</v>
      </c>
      <c r="BF253" s="513">
        <v>0</v>
      </c>
      <c r="BG253" s="513">
        <v>0</v>
      </c>
      <c r="BH253" s="513">
        <v>0</v>
      </c>
      <c r="BI253" s="513">
        <v>0</v>
      </c>
      <c r="BJ253" s="513">
        <v>0</v>
      </c>
      <c r="BK253" s="241">
        <f t="shared" si="30"/>
        <v>55.14</v>
      </c>
      <c r="BL253" s="22">
        <f t="shared" si="31"/>
        <v>55.14</v>
      </c>
      <c r="BM253" s="519">
        <f t="shared" si="32"/>
        <v>3.9956521739130439E-2</v>
      </c>
      <c r="BN253" s="520">
        <v>0</v>
      </c>
      <c r="BO253" s="520">
        <v>0</v>
      </c>
      <c r="BP253" s="520">
        <v>0</v>
      </c>
      <c r="BQ253" s="520">
        <v>0</v>
      </c>
      <c r="BR253" s="520">
        <v>0</v>
      </c>
      <c r="BS253" s="520">
        <v>0</v>
      </c>
      <c r="BT253" s="520">
        <v>0</v>
      </c>
      <c r="BU253" s="520">
        <v>0</v>
      </c>
      <c r="BV253" s="520">
        <v>0</v>
      </c>
      <c r="BW253" s="520">
        <v>0</v>
      </c>
      <c r="BX253" s="520">
        <v>0</v>
      </c>
      <c r="BY253" s="520">
        <v>0</v>
      </c>
      <c r="BZ253" s="520">
        <v>0</v>
      </c>
      <c r="CA253" s="520">
        <v>0</v>
      </c>
      <c r="CB253" s="520">
        <v>0</v>
      </c>
      <c r="CC253" s="520">
        <v>0</v>
      </c>
      <c r="CD253" s="520">
        <v>64725.537600000011</v>
      </c>
      <c r="CE253" s="520">
        <v>64725.537600000011</v>
      </c>
      <c r="CF253" s="520">
        <v>0</v>
      </c>
      <c r="CG253" s="520">
        <v>0</v>
      </c>
      <c r="CH253" s="520">
        <v>0</v>
      </c>
      <c r="CI253" s="520">
        <v>0</v>
      </c>
      <c r="CJ253" s="520">
        <v>0</v>
      </c>
      <c r="CK253" s="520">
        <v>0</v>
      </c>
      <c r="CL253" s="520">
        <f t="shared" si="33"/>
        <v>64725.537600000011</v>
      </c>
      <c r="CM253" s="521">
        <f t="shared" si="34"/>
        <v>64725.537600000011</v>
      </c>
      <c r="CN253" s="522">
        <v>6061920</v>
      </c>
      <c r="CO253" s="522">
        <v>6061920</v>
      </c>
      <c r="CP253" s="522">
        <v>4835519.9999999991</v>
      </c>
      <c r="CQ253" s="243" t="s">
        <v>874</v>
      </c>
      <c r="CR253" s="103">
        <v>1.73</v>
      </c>
      <c r="CS253" s="523">
        <v>1.73</v>
      </c>
      <c r="CT253" s="104">
        <v>1.38</v>
      </c>
      <c r="CU253" s="524"/>
      <c r="CV253" s="524"/>
      <c r="CW253" s="524"/>
      <c r="CX253" s="525"/>
      <c r="CY253" s="526">
        <v>84.141805237249585</v>
      </c>
      <c r="CZ253" s="527">
        <v>84.137080089767991</v>
      </c>
      <c r="DA253" s="528">
        <v>0.68581394515395122</v>
      </c>
      <c r="DB253" s="529">
        <v>0.6857905533347356</v>
      </c>
      <c r="DC253" s="530" t="s">
        <v>2424</v>
      </c>
      <c r="DD253" s="225"/>
      <c r="DE253" s="524"/>
      <c r="DF253" s="524"/>
      <c r="DG253" s="531"/>
      <c r="DH253" s="532"/>
      <c r="DI253" s="64">
        <v>0</v>
      </c>
      <c r="DJ253" s="64">
        <v>139914</v>
      </c>
      <c r="DK253" s="64">
        <v>0</v>
      </c>
      <c r="DL253" s="534">
        <f t="shared" si="35"/>
        <v>46638</v>
      </c>
    </row>
    <row r="254" spans="1:116" ht="43.5" customHeight="1" x14ac:dyDescent="0.25">
      <c r="A254" s="356" t="s">
        <v>7</v>
      </c>
      <c r="B254" s="65" t="s">
        <v>50</v>
      </c>
      <c r="C254" s="65" t="s">
        <v>51</v>
      </c>
      <c r="D254" s="64" t="s">
        <v>2423</v>
      </c>
      <c r="E254" s="64" t="s">
        <v>71</v>
      </c>
      <c r="F254" s="64" t="s">
        <v>1149</v>
      </c>
      <c r="G254" s="18" t="s">
        <v>71</v>
      </c>
      <c r="H254" s="35" t="s">
        <v>866</v>
      </c>
      <c r="I254" s="28" t="s">
        <v>2287</v>
      </c>
      <c r="J254" s="498">
        <v>1.9094128102639305</v>
      </c>
      <c r="K254" s="498">
        <v>2.1999999954240002</v>
      </c>
      <c r="L254" s="499">
        <v>274.10000000000002</v>
      </c>
      <c r="M254" s="512">
        <v>0</v>
      </c>
      <c r="N254" s="513">
        <v>0</v>
      </c>
      <c r="O254" s="513">
        <v>0</v>
      </c>
      <c r="P254" s="513">
        <v>0</v>
      </c>
      <c r="Q254" s="513">
        <v>0</v>
      </c>
      <c r="R254" s="513">
        <v>0</v>
      </c>
      <c r="S254" s="513">
        <v>0</v>
      </c>
      <c r="T254" s="513">
        <v>0</v>
      </c>
      <c r="U254" s="513">
        <v>0</v>
      </c>
      <c r="V254" s="513">
        <v>0</v>
      </c>
      <c r="W254" s="513">
        <v>0</v>
      </c>
      <c r="X254" s="513">
        <v>0</v>
      </c>
      <c r="Y254" s="513">
        <v>0</v>
      </c>
      <c r="Z254" s="513">
        <v>0</v>
      </c>
      <c r="AA254" s="513">
        <v>0</v>
      </c>
      <c r="AB254" s="513">
        <v>0</v>
      </c>
      <c r="AC254" s="513">
        <v>1</v>
      </c>
      <c r="AD254" s="513">
        <v>1</v>
      </c>
      <c r="AE254" s="513">
        <v>0</v>
      </c>
      <c r="AF254" s="513">
        <v>0</v>
      </c>
      <c r="AG254" s="513">
        <v>0</v>
      </c>
      <c r="AH254" s="513">
        <f t="shared" si="27"/>
        <v>0</v>
      </c>
      <c r="AI254" s="513">
        <v>0</v>
      </c>
      <c r="AJ254" s="513">
        <v>0</v>
      </c>
      <c r="AK254" s="513">
        <f t="shared" si="28"/>
        <v>1</v>
      </c>
      <c r="AL254" s="513">
        <f t="shared" si="29"/>
        <v>1</v>
      </c>
      <c r="AM254" s="513">
        <v>0</v>
      </c>
      <c r="AN254" s="513">
        <v>0</v>
      </c>
      <c r="AO254" s="513">
        <v>0</v>
      </c>
      <c r="AP254" s="513">
        <v>0</v>
      </c>
      <c r="AQ254" s="513">
        <v>0</v>
      </c>
      <c r="AR254" s="513">
        <v>0</v>
      </c>
      <c r="AS254" s="513">
        <v>0</v>
      </c>
      <c r="AT254" s="513">
        <v>0</v>
      </c>
      <c r="AU254" s="513">
        <v>0</v>
      </c>
      <c r="AV254" s="513">
        <v>0</v>
      </c>
      <c r="AW254" s="513">
        <v>0</v>
      </c>
      <c r="AX254" s="513">
        <v>0</v>
      </c>
      <c r="AY254" s="513">
        <v>0</v>
      </c>
      <c r="AZ254" s="513">
        <v>0</v>
      </c>
      <c r="BA254" s="513">
        <v>0</v>
      </c>
      <c r="BB254" s="513">
        <v>0</v>
      </c>
      <c r="BC254" s="513">
        <v>18</v>
      </c>
      <c r="BD254" s="513">
        <v>18</v>
      </c>
      <c r="BE254" s="513">
        <v>0</v>
      </c>
      <c r="BF254" s="513">
        <v>0</v>
      </c>
      <c r="BG254" s="513">
        <v>0</v>
      </c>
      <c r="BH254" s="513">
        <v>0</v>
      </c>
      <c r="BI254" s="513">
        <v>0</v>
      </c>
      <c r="BJ254" s="513">
        <v>0</v>
      </c>
      <c r="BK254" s="241">
        <f t="shared" si="30"/>
        <v>18</v>
      </c>
      <c r="BL254" s="22">
        <f t="shared" si="31"/>
        <v>18</v>
      </c>
      <c r="BM254" s="519">
        <f t="shared" si="32"/>
        <v>2.0689655172413793E-2</v>
      </c>
      <c r="BN254" s="520">
        <v>0</v>
      </c>
      <c r="BO254" s="520">
        <v>0</v>
      </c>
      <c r="BP254" s="520">
        <v>0</v>
      </c>
      <c r="BQ254" s="520">
        <v>0</v>
      </c>
      <c r="BR254" s="520">
        <v>0</v>
      </c>
      <c r="BS254" s="520">
        <v>0</v>
      </c>
      <c r="BT254" s="520">
        <v>0</v>
      </c>
      <c r="BU254" s="520">
        <v>0</v>
      </c>
      <c r="BV254" s="520">
        <v>0</v>
      </c>
      <c r="BW254" s="520">
        <v>0</v>
      </c>
      <c r="BX254" s="520">
        <v>0</v>
      </c>
      <c r="BY254" s="520">
        <v>0</v>
      </c>
      <c r="BZ254" s="520">
        <v>0</v>
      </c>
      <c r="CA254" s="520">
        <v>0</v>
      </c>
      <c r="CB254" s="520">
        <v>0</v>
      </c>
      <c r="CC254" s="520">
        <v>0</v>
      </c>
      <c r="CD254" s="520">
        <v>21129.120000000003</v>
      </c>
      <c r="CE254" s="520">
        <v>21129.120000000003</v>
      </c>
      <c r="CF254" s="520">
        <v>0</v>
      </c>
      <c r="CG254" s="520">
        <v>0</v>
      </c>
      <c r="CH254" s="520">
        <v>0</v>
      </c>
      <c r="CI254" s="520">
        <v>0</v>
      </c>
      <c r="CJ254" s="520">
        <v>0</v>
      </c>
      <c r="CK254" s="520">
        <v>0</v>
      </c>
      <c r="CL254" s="520">
        <f t="shared" si="33"/>
        <v>21129.120000000003</v>
      </c>
      <c r="CM254" s="521">
        <f t="shared" si="34"/>
        <v>21129.120000000003</v>
      </c>
      <c r="CN254" s="522">
        <v>3539040.0000000005</v>
      </c>
      <c r="CO254" s="522">
        <v>3539040.0000000005</v>
      </c>
      <c r="CP254" s="522">
        <v>3048480.0000000005</v>
      </c>
      <c r="CQ254" s="243" t="s">
        <v>874</v>
      </c>
      <c r="CR254" s="103">
        <v>1.01</v>
      </c>
      <c r="CS254" s="523">
        <v>1.01</v>
      </c>
      <c r="CT254" s="104">
        <v>0.87</v>
      </c>
      <c r="CU254" s="524"/>
      <c r="CV254" s="524"/>
      <c r="CW254" s="524"/>
      <c r="CX254" s="525"/>
      <c r="CY254" s="526">
        <v>303.41344691207752</v>
      </c>
      <c r="CZ254" s="527">
        <v>0</v>
      </c>
      <c r="DA254" s="528">
        <v>0.3383024034073619</v>
      </c>
      <c r="DB254" s="529">
        <v>0</v>
      </c>
      <c r="DC254" s="530" t="s">
        <v>2320</v>
      </c>
      <c r="DD254" s="225"/>
      <c r="DE254" s="524"/>
      <c r="DF254" s="524"/>
      <c r="DG254" s="531"/>
      <c r="DH254" s="532"/>
      <c r="DI254" s="64">
        <v>0</v>
      </c>
      <c r="DJ254" s="64">
        <v>0</v>
      </c>
      <c r="DK254" s="64">
        <v>0</v>
      </c>
      <c r="DL254" s="534">
        <f t="shared" si="35"/>
        <v>0</v>
      </c>
    </row>
    <row r="255" spans="1:116" ht="43.5" customHeight="1" x14ac:dyDescent="0.25">
      <c r="A255" s="356" t="s">
        <v>7</v>
      </c>
      <c r="B255" s="65" t="s">
        <v>50</v>
      </c>
      <c r="C255" s="65" t="s">
        <v>51</v>
      </c>
      <c r="D255" s="64" t="s">
        <v>2423</v>
      </c>
      <c r="E255" s="64" t="s">
        <v>71</v>
      </c>
      <c r="F255" s="64" t="s">
        <v>1150</v>
      </c>
      <c r="G255" s="18" t="s">
        <v>71</v>
      </c>
      <c r="H255" s="35" t="s">
        <v>866</v>
      </c>
      <c r="I255" s="28" t="s">
        <v>2287</v>
      </c>
      <c r="J255" s="498">
        <v>2.4498126622254199</v>
      </c>
      <c r="K255" s="498">
        <v>4.8674242323000003</v>
      </c>
      <c r="L255" s="499">
        <v>680.6</v>
      </c>
      <c r="M255" s="512">
        <v>0</v>
      </c>
      <c r="N255" s="513">
        <v>0</v>
      </c>
      <c r="O255" s="513">
        <v>0</v>
      </c>
      <c r="P255" s="513">
        <v>0</v>
      </c>
      <c r="Q255" s="513">
        <v>0</v>
      </c>
      <c r="R255" s="513">
        <v>0</v>
      </c>
      <c r="S255" s="513">
        <v>0</v>
      </c>
      <c r="T255" s="513">
        <v>0</v>
      </c>
      <c r="U255" s="513">
        <v>0</v>
      </c>
      <c r="V255" s="513">
        <v>0</v>
      </c>
      <c r="W255" s="513">
        <v>0</v>
      </c>
      <c r="X255" s="513">
        <v>0</v>
      </c>
      <c r="Y255" s="513">
        <v>0</v>
      </c>
      <c r="Z255" s="513">
        <v>0</v>
      </c>
      <c r="AA255" s="513">
        <v>0</v>
      </c>
      <c r="AB255" s="513">
        <v>0</v>
      </c>
      <c r="AC255" s="513">
        <v>3</v>
      </c>
      <c r="AD255" s="513">
        <v>3</v>
      </c>
      <c r="AE255" s="513">
        <v>0</v>
      </c>
      <c r="AF255" s="513">
        <v>0</v>
      </c>
      <c r="AG255" s="513">
        <v>0</v>
      </c>
      <c r="AH255" s="513">
        <f t="shared" si="27"/>
        <v>0</v>
      </c>
      <c r="AI255" s="513">
        <v>0</v>
      </c>
      <c r="AJ255" s="513">
        <v>0</v>
      </c>
      <c r="AK255" s="513">
        <f t="shared" si="28"/>
        <v>3</v>
      </c>
      <c r="AL255" s="513">
        <f t="shared" si="29"/>
        <v>3</v>
      </c>
      <c r="AM255" s="513">
        <v>0</v>
      </c>
      <c r="AN255" s="513">
        <v>0</v>
      </c>
      <c r="AO255" s="513">
        <v>0</v>
      </c>
      <c r="AP255" s="513">
        <v>0</v>
      </c>
      <c r="AQ255" s="513">
        <v>0</v>
      </c>
      <c r="AR255" s="513">
        <v>0</v>
      </c>
      <c r="AS255" s="513">
        <v>0</v>
      </c>
      <c r="AT255" s="513">
        <v>0</v>
      </c>
      <c r="AU255" s="513">
        <v>0</v>
      </c>
      <c r="AV255" s="513">
        <v>0</v>
      </c>
      <c r="AW255" s="513">
        <v>0</v>
      </c>
      <c r="AX255" s="513">
        <v>0</v>
      </c>
      <c r="AY255" s="513">
        <v>0</v>
      </c>
      <c r="AZ255" s="513">
        <v>0</v>
      </c>
      <c r="BA255" s="513">
        <v>0</v>
      </c>
      <c r="BB255" s="513">
        <v>0</v>
      </c>
      <c r="BC255" s="513">
        <v>18.239999999999998</v>
      </c>
      <c r="BD255" s="513">
        <v>18.239999999999998</v>
      </c>
      <c r="BE255" s="513">
        <v>0</v>
      </c>
      <c r="BF255" s="513">
        <v>0</v>
      </c>
      <c r="BG255" s="513">
        <v>0</v>
      </c>
      <c r="BH255" s="513">
        <v>0</v>
      </c>
      <c r="BI255" s="513">
        <v>0</v>
      </c>
      <c r="BJ255" s="513">
        <v>0</v>
      </c>
      <c r="BK255" s="241">
        <f t="shared" si="30"/>
        <v>18.239999999999998</v>
      </c>
      <c r="BL255" s="22">
        <f t="shared" si="31"/>
        <v>18.239999999999998</v>
      </c>
      <c r="BM255" s="519">
        <f t="shared" si="32"/>
        <v>1.2159999999999999E-2</v>
      </c>
      <c r="BN255" s="520">
        <v>0</v>
      </c>
      <c r="BO255" s="520">
        <v>0</v>
      </c>
      <c r="BP255" s="520">
        <v>0</v>
      </c>
      <c r="BQ255" s="520">
        <v>0</v>
      </c>
      <c r="BR255" s="520">
        <v>0</v>
      </c>
      <c r="BS255" s="520">
        <v>0</v>
      </c>
      <c r="BT255" s="520">
        <v>0</v>
      </c>
      <c r="BU255" s="520">
        <v>0</v>
      </c>
      <c r="BV255" s="520">
        <v>0</v>
      </c>
      <c r="BW255" s="520">
        <v>0</v>
      </c>
      <c r="BX255" s="520">
        <v>0</v>
      </c>
      <c r="BY255" s="520">
        <v>0</v>
      </c>
      <c r="BZ255" s="520">
        <v>0</v>
      </c>
      <c r="CA255" s="520">
        <v>0</v>
      </c>
      <c r="CB255" s="520">
        <v>0</v>
      </c>
      <c r="CC255" s="520">
        <v>0</v>
      </c>
      <c r="CD255" s="520">
        <v>21410.8416</v>
      </c>
      <c r="CE255" s="520">
        <v>21410.8416</v>
      </c>
      <c r="CF255" s="520">
        <v>0</v>
      </c>
      <c r="CG255" s="520">
        <v>0</v>
      </c>
      <c r="CH255" s="520">
        <v>0</v>
      </c>
      <c r="CI255" s="520">
        <v>0</v>
      </c>
      <c r="CJ255" s="520">
        <v>0</v>
      </c>
      <c r="CK255" s="520">
        <v>0</v>
      </c>
      <c r="CL255" s="520">
        <f t="shared" si="33"/>
        <v>21410.8416</v>
      </c>
      <c r="CM255" s="521">
        <f t="shared" si="34"/>
        <v>21410.8416</v>
      </c>
      <c r="CN255" s="522">
        <v>8269439.9999999991</v>
      </c>
      <c r="CO255" s="522">
        <v>8269439.9999999991</v>
      </c>
      <c r="CP255" s="522">
        <v>5256000.0000000009</v>
      </c>
      <c r="CQ255" s="243" t="s">
        <v>874</v>
      </c>
      <c r="CR255" s="103">
        <v>2.36</v>
      </c>
      <c r="CS255" s="523">
        <v>2.36</v>
      </c>
      <c r="CT255" s="104">
        <v>1.5</v>
      </c>
      <c r="CU255" s="524"/>
      <c r="CV255" s="524"/>
      <c r="CW255" s="524"/>
      <c r="CX255" s="525"/>
      <c r="CY255" s="526">
        <v>45.269309802624434</v>
      </c>
      <c r="CZ255" s="527">
        <v>45.356226067194427</v>
      </c>
      <c r="DA255" s="528">
        <v>0.67906356050995165</v>
      </c>
      <c r="DB255" s="529">
        <v>0.6803232165182127</v>
      </c>
      <c r="DC255" s="530" t="s">
        <v>2336</v>
      </c>
      <c r="DD255" s="225"/>
      <c r="DE255" s="524"/>
      <c r="DF255" s="524"/>
      <c r="DG255" s="531"/>
      <c r="DH255" s="532"/>
      <c r="DI255" s="64">
        <v>0</v>
      </c>
      <c r="DJ255" s="64">
        <v>0</v>
      </c>
      <c r="DK255" s="64">
        <v>46575</v>
      </c>
      <c r="DL255" s="534">
        <f t="shared" si="35"/>
        <v>15525</v>
      </c>
    </row>
    <row r="256" spans="1:116" ht="43.5" customHeight="1" x14ac:dyDescent="0.25">
      <c r="A256" s="356" t="s">
        <v>7</v>
      </c>
      <c r="B256" s="65" t="s">
        <v>50</v>
      </c>
      <c r="C256" s="65" t="s">
        <v>51</v>
      </c>
      <c r="D256" s="64" t="s">
        <v>2423</v>
      </c>
      <c r="E256" s="64" t="s">
        <v>71</v>
      </c>
      <c r="F256" s="64" t="s">
        <v>1151</v>
      </c>
      <c r="G256" s="18" t="s">
        <v>71</v>
      </c>
      <c r="H256" s="35" t="s">
        <v>860</v>
      </c>
      <c r="I256" s="28" t="s">
        <v>2287</v>
      </c>
      <c r="J256" s="498">
        <v>2.0967514256105799</v>
      </c>
      <c r="K256" s="498">
        <v>5.9428030179420004</v>
      </c>
      <c r="L256" s="499">
        <v>664</v>
      </c>
      <c r="M256" s="512">
        <v>0</v>
      </c>
      <c r="N256" s="513">
        <v>0</v>
      </c>
      <c r="O256" s="513">
        <v>0</v>
      </c>
      <c r="P256" s="513">
        <v>0</v>
      </c>
      <c r="Q256" s="513">
        <v>0</v>
      </c>
      <c r="R256" s="513">
        <v>0</v>
      </c>
      <c r="S256" s="513">
        <v>0</v>
      </c>
      <c r="T256" s="513">
        <v>0</v>
      </c>
      <c r="U256" s="513">
        <v>0</v>
      </c>
      <c r="V256" s="513">
        <v>0</v>
      </c>
      <c r="W256" s="513">
        <v>0</v>
      </c>
      <c r="X256" s="513">
        <v>0</v>
      </c>
      <c r="Y256" s="513">
        <v>0</v>
      </c>
      <c r="Z256" s="513">
        <v>0</v>
      </c>
      <c r="AA256" s="513">
        <v>0</v>
      </c>
      <c r="AB256" s="513">
        <v>0</v>
      </c>
      <c r="AC256" s="513">
        <v>4</v>
      </c>
      <c r="AD256" s="513">
        <v>4</v>
      </c>
      <c r="AE256" s="513">
        <v>0</v>
      </c>
      <c r="AF256" s="513">
        <v>0</v>
      </c>
      <c r="AG256" s="513">
        <v>0</v>
      </c>
      <c r="AH256" s="513">
        <f t="shared" si="27"/>
        <v>0</v>
      </c>
      <c r="AI256" s="513">
        <v>0</v>
      </c>
      <c r="AJ256" s="513">
        <v>0</v>
      </c>
      <c r="AK256" s="513">
        <f t="shared" si="28"/>
        <v>4</v>
      </c>
      <c r="AL256" s="513">
        <f t="shared" si="29"/>
        <v>4</v>
      </c>
      <c r="AM256" s="513">
        <v>0</v>
      </c>
      <c r="AN256" s="513">
        <v>0</v>
      </c>
      <c r="AO256" s="513">
        <v>0</v>
      </c>
      <c r="AP256" s="513">
        <v>0</v>
      </c>
      <c r="AQ256" s="513">
        <v>0</v>
      </c>
      <c r="AR256" s="513">
        <v>0</v>
      </c>
      <c r="AS256" s="513">
        <v>0</v>
      </c>
      <c r="AT256" s="513">
        <v>0</v>
      </c>
      <c r="AU256" s="513">
        <v>0</v>
      </c>
      <c r="AV256" s="513">
        <v>0</v>
      </c>
      <c r="AW256" s="513">
        <v>0</v>
      </c>
      <c r="AX256" s="513">
        <v>0</v>
      </c>
      <c r="AY256" s="513">
        <v>0</v>
      </c>
      <c r="AZ256" s="513">
        <v>0</v>
      </c>
      <c r="BA256" s="513">
        <v>0</v>
      </c>
      <c r="BB256" s="513">
        <v>0</v>
      </c>
      <c r="BC256" s="513">
        <v>15.8</v>
      </c>
      <c r="BD256" s="513">
        <v>15.8</v>
      </c>
      <c r="BE256" s="513">
        <v>0</v>
      </c>
      <c r="BF256" s="513">
        <v>0</v>
      </c>
      <c r="BG256" s="513">
        <v>0</v>
      </c>
      <c r="BH256" s="513">
        <v>0</v>
      </c>
      <c r="BI256" s="513">
        <v>0</v>
      </c>
      <c r="BJ256" s="513">
        <v>0</v>
      </c>
      <c r="BK256" s="241">
        <f t="shared" si="30"/>
        <v>15.8</v>
      </c>
      <c r="BL256" s="22">
        <f t="shared" si="31"/>
        <v>15.8</v>
      </c>
      <c r="BM256" s="519">
        <f t="shared" si="32"/>
        <v>1.0972222222222223E-2</v>
      </c>
      <c r="BN256" s="520">
        <v>0</v>
      </c>
      <c r="BO256" s="520">
        <v>0</v>
      </c>
      <c r="BP256" s="520">
        <v>0</v>
      </c>
      <c r="BQ256" s="520">
        <v>0</v>
      </c>
      <c r="BR256" s="520">
        <v>0</v>
      </c>
      <c r="BS256" s="520">
        <v>0</v>
      </c>
      <c r="BT256" s="520">
        <v>0</v>
      </c>
      <c r="BU256" s="520">
        <v>0</v>
      </c>
      <c r="BV256" s="520">
        <v>0</v>
      </c>
      <c r="BW256" s="520">
        <v>0</v>
      </c>
      <c r="BX256" s="520">
        <v>0</v>
      </c>
      <c r="BY256" s="520">
        <v>0</v>
      </c>
      <c r="BZ256" s="520">
        <v>0</v>
      </c>
      <c r="CA256" s="520">
        <v>0</v>
      </c>
      <c r="CB256" s="520">
        <v>0</v>
      </c>
      <c r="CC256" s="520">
        <v>0</v>
      </c>
      <c r="CD256" s="520">
        <v>18546.672000000002</v>
      </c>
      <c r="CE256" s="520">
        <v>18546.672000000002</v>
      </c>
      <c r="CF256" s="520">
        <v>0</v>
      </c>
      <c r="CG256" s="520">
        <v>0</v>
      </c>
      <c r="CH256" s="520">
        <v>0</v>
      </c>
      <c r="CI256" s="520">
        <v>0</v>
      </c>
      <c r="CJ256" s="520">
        <v>0</v>
      </c>
      <c r="CK256" s="520">
        <v>0</v>
      </c>
      <c r="CL256" s="520">
        <f t="shared" si="33"/>
        <v>18546.672000000002</v>
      </c>
      <c r="CM256" s="521">
        <f t="shared" si="34"/>
        <v>18546.672000000002</v>
      </c>
      <c r="CN256" s="522">
        <v>6061920</v>
      </c>
      <c r="CO256" s="522">
        <v>6061920</v>
      </c>
      <c r="CP256" s="522">
        <v>5045759.9999999991</v>
      </c>
      <c r="CQ256" s="243" t="s">
        <v>874</v>
      </c>
      <c r="CR256" s="103">
        <v>1.73</v>
      </c>
      <c r="CS256" s="523">
        <v>1.73</v>
      </c>
      <c r="CT256" s="104">
        <v>1.44</v>
      </c>
      <c r="CU256" s="524"/>
      <c r="CV256" s="524"/>
      <c r="CW256" s="524"/>
      <c r="CX256" s="525"/>
      <c r="CY256" s="526">
        <v>28.68393773226747</v>
      </c>
      <c r="CZ256" s="527">
        <v>28.642938902111997</v>
      </c>
      <c r="DA256" s="528">
        <v>0.2994597962820838</v>
      </c>
      <c r="DB256" s="529">
        <v>0.29926381717044198</v>
      </c>
      <c r="DC256" s="530" t="s">
        <v>2292</v>
      </c>
      <c r="DD256" s="225"/>
      <c r="DE256" s="524"/>
      <c r="DF256" s="524"/>
      <c r="DG256" s="531"/>
      <c r="DH256" s="532"/>
      <c r="DI256" s="64">
        <v>0</v>
      </c>
      <c r="DJ256" s="64">
        <v>0</v>
      </c>
      <c r="DK256" s="64">
        <v>27090</v>
      </c>
      <c r="DL256" s="534">
        <f t="shared" si="35"/>
        <v>9030</v>
      </c>
    </row>
    <row r="257" spans="1:116" ht="43.5" customHeight="1" x14ac:dyDescent="0.25">
      <c r="A257" s="356" t="s">
        <v>7</v>
      </c>
      <c r="B257" s="65" t="s">
        <v>50</v>
      </c>
      <c r="C257" s="65" t="s">
        <v>51</v>
      </c>
      <c r="D257" s="64" t="s">
        <v>2423</v>
      </c>
      <c r="E257" s="64" t="s">
        <v>71</v>
      </c>
      <c r="F257" s="64" t="s">
        <v>1153</v>
      </c>
      <c r="G257" s="18" t="s">
        <v>377</v>
      </c>
      <c r="H257" s="35" t="s">
        <v>860</v>
      </c>
      <c r="I257" s="28" t="s">
        <v>2284</v>
      </c>
      <c r="J257" s="498">
        <v>17.600000000000001</v>
      </c>
      <c r="K257" s="498">
        <v>11.701704521115001</v>
      </c>
      <c r="L257" s="499">
        <v>1</v>
      </c>
      <c r="M257" s="512">
        <v>0</v>
      </c>
      <c r="N257" s="513">
        <v>0</v>
      </c>
      <c r="O257" s="513">
        <v>0</v>
      </c>
      <c r="P257" s="513">
        <v>0</v>
      </c>
      <c r="Q257" s="513">
        <v>0</v>
      </c>
      <c r="R257" s="513">
        <v>0</v>
      </c>
      <c r="S257" s="513">
        <v>0</v>
      </c>
      <c r="T257" s="513">
        <v>0</v>
      </c>
      <c r="U257" s="513">
        <v>0</v>
      </c>
      <c r="V257" s="513">
        <v>0</v>
      </c>
      <c r="W257" s="513">
        <v>0</v>
      </c>
      <c r="X257" s="513">
        <v>0</v>
      </c>
      <c r="Y257" s="513">
        <v>0</v>
      </c>
      <c r="Z257" s="513">
        <v>0</v>
      </c>
      <c r="AA257" s="513">
        <v>0</v>
      </c>
      <c r="AB257" s="513">
        <v>0</v>
      </c>
      <c r="AC257" s="513">
        <v>1</v>
      </c>
      <c r="AD257" s="513">
        <v>1</v>
      </c>
      <c r="AE257" s="513">
        <v>0</v>
      </c>
      <c r="AF257" s="513">
        <v>0</v>
      </c>
      <c r="AG257" s="513">
        <v>0</v>
      </c>
      <c r="AH257" s="513">
        <f t="shared" si="27"/>
        <v>0</v>
      </c>
      <c r="AI257" s="513">
        <v>0</v>
      </c>
      <c r="AJ257" s="513">
        <v>0</v>
      </c>
      <c r="AK257" s="513">
        <f t="shared" si="28"/>
        <v>1</v>
      </c>
      <c r="AL257" s="513">
        <f t="shared" si="29"/>
        <v>1</v>
      </c>
      <c r="AM257" s="513">
        <v>0</v>
      </c>
      <c r="AN257" s="513">
        <v>0</v>
      </c>
      <c r="AO257" s="513">
        <v>0</v>
      </c>
      <c r="AP257" s="513">
        <v>0</v>
      </c>
      <c r="AQ257" s="513">
        <v>0</v>
      </c>
      <c r="AR257" s="513">
        <v>0</v>
      </c>
      <c r="AS257" s="513">
        <v>0</v>
      </c>
      <c r="AT257" s="513">
        <v>0</v>
      </c>
      <c r="AU257" s="513">
        <v>0</v>
      </c>
      <c r="AV257" s="513">
        <v>0</v>
      </c>
      <c r="AW257" s="513">
        <v>0</v>
      </c>
      <c r="AX257" s="513">
        <v>0</v>
      </c>
      <c r="AY257" s="513">
        <v>0</v>
      </c>
      <c r="AZ257" s="513">
        <v>0</v>
      </c>
      <c r="BA257" s="513">
        <v>0</v>
      </c>
      <c r="BB257" s="513">
        <v>0</v>
      </c>
      <c r="BC257" s="513">
        <v>75</v>
      </c>
      <c r="BD257" s="513">
        <v>75</v>
      </c>
      <c r="BE257" s="513">
        <v>0</v>
      </c>
      <c r="BF257" s="513">
        <v>0</v>
      </c>
      <c r="BG257" s="513">
        <v>0</v>
      </c>
      <c r="BH257" s="513">
        <v>0</v>
      </c>
      <c r="BI257" s="513">
        <v>0</v>
      </c>
      <c r="BJ257" s="513">
        <v>0</v>
      </c>
      <c r="BK257" s="241">
        <f t="shared" si="30"/>
        <v>75</v>
      </c>
      <c r="BL257" s="22">
        <f t="shared" si="31"/>
        <v>75</v>
      </c>
      <c r="BM257" s="519">
        <f t="shared" si="32"/>
        <v>2.5773195876288658E-2</v>
      </c>
      <c r="BN257" s="520">
        <v>0</v>
      </c>
      <c r="BO257" s="520">
        <v>0</v>
      </c>
      <c r="BP257" s="520">
        <v>0</v>
      </c>
      <c r="BQ257" s="520">
        <v>0</v>
      </c>
      <c r="BR257" s="520">
        <v>0</v>
      </c>
      <c r="BS257" s="520">
        <v>0</v>
      </c>
      <c r="BT257" s="520">
        <v>0</v>
      </c>
      <c r="BU257" s="520">
        <v>0</v>
      </c>
      <c r="BV257" s="520">
        <v>0</v>
      </c>
      <c r="BW257" s="520">
        <v>0</v>
      </c>
      <c r="BX257" s="520">
        <v>0</v>
      </c>
      <c r="BY257" s="520">
        <v>0</v>
      </c>
      <c r="BZ257" s="520">
        <v>0</v>
      </c>
      <c r="CA257" s="520">
        <v>0</v>
      </c>
      <c r="CB257" s="520">
        <v>0</v>
      </c>
      <c r="CC257" s="520">
        <v>0</v>
      </c>
      <c r="CD257" s="520">
        <v>88038</v>
      </c>
      <c r="CE257" s="520">
        <v>88038</v>
      </c>
      <c r="CF257" s="520">
        <v>0</v>
      </c>
      <c r="CG257" s="520">
        <v>0</v>
      </c>
      <c r="CH257" s="520">
        <v>0</v>
      </c>
      <c r="CI257" s="520">
        <v>0</v>
      </c>
      <c r="CJ257" s="520">
        <v>0</v>
      </c>
      <c r="CK257" s="520">
        <v>0</v>
      </c>
      <c r="CL257" s="520">
        <f t="shared" si="33"/>
        <v>88038</v>
      </c>
      <c r="CM257" s="521">
        <f t="shared" si="34"/>
        <v>88038</v>
      </c>
      <c r="CN257" s="522">
        <v>10161599.999999998</v>
      </c>
      <c r="CO257" s="522">
        <v>10161599.999999998</v>
      </c>
      <c r="CP257" s="522">
        <v>10196640.000000002</v>
      </c>
      <c r="CQ257" s="243" t="s">
        <v>874</v>
      </c>
      <c r="CR257" s="103">
        <v>2.9</v>
      </c>
      <c r="CS257" s="523">
        <v>2.9</v>
      </c>
      <c r="CT257" s="104">
        <v>2.91</v>
      </c>
      <c r="CU257" s="524"/>
      <c r="CV257" s="524"/>
      <c r="CW257" s="524"/>
      <c r="CX257" s="525"/>
      <c r="CY257" s="526">
        <v>779</v>
      </c>
      <c r="CZ257" s="527">
        <v>0</v>
      </c>
      <c r="DA257" s="528">
        <v>0.33333333333333331</v>
      </c>
      <c r="DB257" s="529">
        <v>0</v>
      </c>
      <c r="DC257" s="530" t="s">
        <v>2320</v>
      </c>
      <c r="DD257" s="225"/>
      <c r="DE257" s="524"/>
      <c r="DF257" s="524"/>
      <c r="DG257" s="531"/>
      <c r="DH257" s="532"/>
      <c r="DI257" s="64">
        <v>0</v>
      </c>
      <c r="DJ257" s="64">
        <v>0</v>
      </c>
      <c r="DK257" s="64">
        <v>0</v>
      </c>
      <c r="DL257" s="534">
        <f t="shared" si="35"/>
        <v>0</v>
      </c>
    </row>
    <row r="258" spans="1:116" ht="43.5" customHeight="1" x14ac:dyDescent="0.25">
      <c r="A258" s="356" t="s">
        <v>7</v>
      </c>
      <c r="B258" s="65" t="s">
        <v>50</v>
      </c>
      <c r="C258" s="65" t="s">
        <v>51</v>
      </c>
      <c r="D258" s="64" t="s">
        <v>2425</v>
      </c>
      <c r="E258" s="64" t="s">
        <v>372</v>
      </c>
      <c r="F258" s="64" t="s">
        <v>1154</v>
      </c>
      <c r="G258" s="18" t="s">
        <v>372</v>
      </c>
      <c r="H258" s="35" t="s">
        <v>860</v>
      </c>
      <c r="I258" s="28" t="s">
        <v>2284</v>
      </c>
      <c r="J258" s="498">
        <v>14.5</v>
      </c>
      <c r="K258" s="498">
        <v>10.088446948713001</v>
      </c>
      <c r="L258" s="499">
        <v>4.5</v>
      </c>
      <c r="M258" s="512">
        <v>0</v>
      </c>
      <c r="N258" s="513">
        <v>0</v>
      </c>
      <c r="O258" s="513">
        <v>0</v>
      </c>
      <c r="P258" s="513">
        <v>0</v>
      </c>
      <c r="Q258" s="513">
        <v>0</v>
      </c>
      <c r="R258" s="513">
        <v>0</v>
      </c>
      <c r="S258" s="513">
        <v>0</v>
      </c>
      <c r="T258" s="513">
        <v>0</v>
      </c>
      <c r="U258" s="513">
        <v>0</v>
      </c>
      <c r="V258" s="513">
        <v>0</v>
      </c>
      <c r="W258" s="513">
        <v>0</v>
      </c>
      <c r="X258" s="513">
        <v>0</v>
      </c>
      <c r="Y258" s="513">
        <v>0</v>
      </c>
      <c r="Z258" s="513">
        <v>0</v>
      </c>
      <c r="AA258" s="513">
        <v>0</v>
      </c>
      <c r="AB258" s="513">
        <v>0</v>
      </c>
      <c r="AC258" s="513">
        <v>0</v>
      </c>
      <c r="AD258" s="513">
        <v>0</v>
      </c>
      <c r="AE258" s="513">
        <v>0</v>
      </c>
      <c r="AF258" s="513">
        <v>0</v>
      </c>
      <c r="AG258" s="513">
        <v>0</v>
      </c>
      <c r="AH258" s="513">
        <f t="shared" si="27"/>
        <v>0</v>
      </c>
      <c r="AI258" s="513">
        <v>0</v>
      </c>
      <c r="AJ258" s="513">
        <v>0</v>
      </c>
      <c r="AK258" s="513">
        <f t="shared" si="28"/>
        <v>0</v>
      </c>
      <c r="AL258" s="513">
        <f t="shared" si="29"/>
        <v>0</v>
      </c>
      <c r="AM258" s="513">
        <v>0</v>
      </c>
      <c r="AN258" s="513">
        <v>0</v>
      </c>
      <c r="AO258" s="513">
        <v>0</v>
      </c>
      <c r="AP258" s="513">
        <v>0</v>
      </c>
      <c r="AQ258" s="513">
        <v>0</v>
      </c>
      <c r="AR258" s="513">
        <v>0</v>
      </c>
      <c r="AS258" s="513">
        <v>0</v>
      </c>
      <c r="AT258" s="513">
        <v>0</v>
      </c>
      <c r="AU258" s="513">
        <v>0</v>
      </c>
      <c r="AV258" s="513">
        <v>0</v>
      </c>
      <c r="AW258" s="513">
        <v>0</v>
      </c>
      <c r="AX258" s="513">
        <v>0</v>
      </c>
      <c r="AY258" s="513">
        <v>0</v>
      </c>
      <c r="AZ258" s="513">
        <v>0</v>
      </c>
      <c r="BA258" s="513">
        <v>0</v>
      </c>
      <c r="BB258" s="513">
        <v>0</v>
      </c>
      <c r="BC258" s="513">
        <v>0</v>
      </c>
      <c r="BD258" s="513">
        <v>0</v>
      </c>
      <c r="BE258" s="513">
        <v>0</v>
      </c>
      <c r="BF258" s="513">
        <v>0</v>
      </c>
      <c r="BG258" s="513">
        <v>0</v>
      </c>
      <c r="BH258" s="513">
        <v>0</v>
      </c>
      <c r="BI258" s="513">
        <v>0</v>
      </c>
      <c r="BJ258" s="513">
        <v>0</v>
      </c>
      <c r="BK258" s="241">
        <f t="shared" si="30"/>
        <v>0</v>
      </c>
      <c r="BL258" s="22">
        <f t="shared" si="31"/>
        <v>0</v>
      </c>
      <c r="BM258" s="519">
        <f t="shared" si="32"/>
        <v>0</v>
      </c>
      <c r="BN258" s="520">
        <v>0</v>
      </c>
      <c r="BO258" s="520">
        <v>0</v>
      </c>
      <c r="BP258" s="520">
        <v>0</v>
      </c>
      <c r="BQ258" s="520">
        <v>0</v>
      </c>
      <c r="BR258" s="520">
        <v>0</v>
      </c>
      <c r="BS258" s="520">
        <v>0</v>
      </c>
      <c r="BT258" s="520">
        <v>0</v>
      </c>
      <c r="BU258" s="520">
        <v>0</v>
      </c>
      <c r="BV258" s="520">
        <v>0</v>
      </c>
      <c r="BW258" s="520">
        <v>0</v>
      </c>
      <c r="BX258" s="520">
        <v>0</v>
      </c>
      <c r="BY258" s="520">
        <v>0</v>
      </c>
      <c r="BZ258" s="520">
        <v>0</v>
      </c>
      <c r="CA258" s="520">
        <v>0</v>
      </c>
      <c r="CB258" s="520">
        <v>0</v>
      </c>
      <c r="CC258" s="520">
        <v>0</v>
      </c>
      <c r="CD258" s="520">
        <v>0</v>
      </c>
      <c r="CE258" s="520">
        <v>0</v>
      </c>
      <c r="CF258" s="520">
        <v>0</v>
      </c>
      <c r="CG258" s="520">
        <v>0</v>
      </c>
      <c r="CH258" s="520">
        <v>0</v>
      </c>
      <c r="CI258" s="520">
        <v>0</v>
      </c>
      <c r="CJ258" s="520">
        <v>0</v>
      </c>
      <c r="CK258" s="520">
        <v>0</v>
      </c>
      <c r="CL258" s="520">
        <f t="shared" si="33"/>
        <v>0</v>
      </c>
      <c r="CM258" s="521">
        <f t="shared" si="34"/>
        <v>0</v>
      </c>
      <c r="CN258" s="522">
        <v>19972800.000000004</v>
      </c>
      <c r="CO258" s="522">
        <v>19972800.000000004</v>
      </c>
      <c r="CP258" s="522">
        <v>16679040</v>
      </c>
      <c r="CQ258" s="243" t="s">
        <v>874</v>
      </c>
      <c r="CR258" s="103">
        <v>5.7</v>
      </c>
      <c r="CS258" s="523">
        <v>5.7</v>
      </c>
      <c r="CT258" s="104">
        <v>4.76</v>
      </c>
      <c r="CU258" s="524"/>
      <c r="CV258" s="524"/>
      <c r="CW258" s="524"/>
      <c r="CX258" s="525"/>
      <c r="CY258" s="526">
        <v>175.14814814814815</v>
      </c>
      <c r="CZ258" s="527">
        <v>170.25925925925927</v>
      </c>
      <c r="DA258" s="528">
        <v>1.3333333333333328</v>
      </c>
      <c r="DB258" s="529">
        <v>1.3333333333333328</v>
      </c>
      <c r="DC258" s="530" t="s">
        <v>2426</v>
      </c>
      <c r="DD258" s="225"/>
      <c r="DE258" s="524"/>
      <c r="DF258" s="524"/>
      <c r="DG258" s="531"/>
      <c r="DH258" s="532"/>
      <c r="DI258" s="64">
        <v>2943</v>
      </c>
      <c r="DJ258" s="64">
        <v>369</v>
      </c>
      <c r="DK258" s="64">
        <v>442</v>
      </c>
      <c r="DL258" s="534">
        <f t="shared" si="35"/>
        <v>1251.3333333333333</v>
      </c>
    </row>
    <row r="259" spans="1:116" ht="43.5" customHeight="1" x14ac:dyDescent="0.25">
      <c r="A259" s="356" t="s">
        <v>7</v>
      </c>
      <c r="B259" s="65" t="s">
        <v>50</v>
      </c>
      <c r="C259" s="65" t="s">
        <v>51</v>
      </c>
      <c r="D259" s="64" t="s">
        <v>2427</v>
      </c>
      <c r="E259" s="64" t="s">
        <v>359</v>
      </c>
      <c r="F259" s="64" t="s">
        <v>1155</v>
      </c>
      <c r="G259" s="18" t="s">
        <v>1156</v>
      </c>
      <c r="H259" s="35" t="s">
        <v>860</v>
      </c>
      <c r="I259" s="28" t="s">
        <v>2284</v>
      </c>
      <c r="J259" s="498">
        <v>20.7</v>
      </c>
      <c r="K259" s="498">
        <v>7.6475378628810002</v>
      </c>
      <c r="L259" s="499">
        <v>1</v>
      </c>
      <c r="M259" s="512">
        <v>0</v>
      </c>
      <c r="N259" s="513">
        <v>0</v>
      </c>
      <c r="O259" s="513">
        <v>0</v>
      </c>
      <c r="P259" s="513">
        <v>0</v>
      </c>
      <c r="Q259" s="513">
        <v>0</v>
      </c>
      <c r="R259" s="513">
        <v>0</v>
      </c>
      <c r="S259" s="513">
        <v>0</v>
      </c>
      <c r="T259" s="513">
        <v>0</v>
      </c>
      <c r="U259" s="513">
        <v>0</v>
      </c>
      <c r="V259" s="513">
        <v>0</v>
      </c>
      <c r="W259" s="513">
        <v>0</v>
      </c>
      <c r="X259" s="513">
        <v>0</v>
      </c>
      <c r="Y259" s="513">
        <v>0</v>
      </c>
      <c r="Z259" s="513">
        <v>0</v>
      </c>
      <c r="AA259" s="513">
        <v>0</v>
      </c>
      <c r="AB259" s="513">
        <v>0</v>
      </c>
      <c r="AC259" s="513">
        <v>0</v>
      </c>
      <c r="AD259" s="513">
        <v>0</v>
      </c>
      <c r="AE259" s="513">
        <v>0</v>
      </c>
      <c r="AF259" s="513">
        <v>0</v>
      </c>
      <c r="AG259" s="513">
        <v>0</v>
      </c>
      <c r="AH259" s="513">
        <f t="shared" si="27"/>
        <v>0</v>
      </c>
      <c r="AI259" s="513">
        <v>0</v>
      </c>
      <c r="AJ259" s="513">
        <v>0</v>
      </c>
      <c r="AK259" s="513">
        <f t="shared" si="28"/>
        <v>0</v>
      </c>
      <c r="AL259" s="513">
        <f t="shared" si="29"/>
        <v>0</v>
      </c>
      <c r="AM259" s="513">
        <v>0</v>
      </c>
      <c r="AN259" s="513">
        <v>0</v>
      </c>
      <c r="AO259" s="513">
        <v>0</v>
      </c>
      <c r="AP259" s="513">
        <v>0</v>
      </c>
      <c r="AQ259" s="513">
        <v>0</v>
      </c>
      <c r="AR259" s="513">
        <v>0</v>
      </c>
      <c r="AS259" s="513">
        <v>0</v>
      </c>
      <c r="AT259" s="513">
        <v>0</v>
      </c>
      <c r="AU259" s="513">
        <v>0</v>
      </c>
      <c r="AV259" s="513">
        <v>0</v>
      </c>
      <c r="AW259" s="513">
        <v>0</v>
      </c>
      <c r="AX259" s="513">
        <v>0</v>
      </c>
      <c r="AY259" s="513">
        <v>0</v>
      </c>
      <c r="AZ259" s="513">
        <v>0</v>
      </c>
      <c r="BA259" s="513">
        <v>0</v>
      </c>
      <c r="BB259" s="513">
        <v>0</v>
      </c>
      <c r="BC259" s="513">
        <v>0</v>
      </c>
      <c r="BD259" s="513">
        <v>0</v>
      </c>
      <c r="BE259" s="513">
        <v>0</v>
      </c>
      <c r="BF259" s="513">
        <v>0</v>
      </c>
      <c r="BG259" s="513">
        <v>0</v>
      </c>
      <c r="BH259" s="513">
        <v>0</v>
      </c>
      <c r="BI259" s="513">
        <v>0</v>
      </c>
      <c r="BJ259" s="513">
        <v>0</v>
      </c>
      <c r="BK259" s="241">
        <f t="shared" si="30"/>
        <v>0</v>
      </c>
      <c r="BL259" s="22">
        <f t="shared" si="31"/>
        <v>0</v>
      </c>
      <c r="BM259" s="519">
        <f t="shared" si="32"/>
        <v>0</v>
      </c>
      <c r="BN259" s="520">
        <v>0</v>
      </c>
      <c r="BO259" s="520">
        <v>0</v>
      </c>
      <c r="BP259" s="520">
        <v>0</v>
      </c>
      <c r="BQ259" s="520">
        <v>0</v>
      </c>
      <c r="BR259" s="520">
        <v>0</v>
      </c>
      <c r="BS259" s="520">
        <v>0</v>
      </c>
      <c r="BT259" s="520">
        <v>0</v>
      </c>
      <c r="BU259" s="520">
        <v>0</v>
      </c>
      <c r="BV259" s="520">
        <v>0</v>
      </c>
      <c r="BW259" s="520">
        <v>0</v>
      </c>
      <c r="BX259" s="520">
        <v>0</v>
      </c>
      <c r="BY259" s="520">
        <v>0</v>
      </c>
      <c r="BZ259" s="520">
        <v>0</v>
      </c>
      <c r="CA259" s="520">
        <v>0</v>
      </c>
      <c r="CB259" s="520">
        <v>0</v>
      </c>
      <c r="CC259" s="520">
        <v>0</v>
      </c>
      <c r="CD259" s="520">
        <v>0</v>
      </c>
      <c r="CE259" s="520">
        <v>0</v>
      </c>
      <c r="CF259" s="520">
        <v>0</v>
      </c>
      <c r="CG259" s="520">
        <v>0</v>
      </c>
      <c r="CH259" s="520">
        <v>0</v>
      </c>
      <c r="CI259" s="520">
        <v>0</v>
      </c>
      <c r="CJ259" s="520">
        <v>0</v>
      </c>
      <c r="CK259" s="520">
        <v>0</v>
      </c>
      <c r="CL259" s="520">
        <f t="shared" si="33"/>
        <v>0</v>
      </c>
      <c r="CM259" s="521">
        <f t="shared" si="34"/>
        <v>0</v>
      </c>
      <c r="CN259" s="522">
        <v>16468800</v>
      </c>
      <c r="CO259" s="522">
        <v>16468800</v>
      </c>
      <c r="CP259" s="522">
        <v>25649280.000000004</v>
      </c>
      <c r="CQ259" s="243" t="s">
        <v>874</v>
      </c>
      <c r="CR259" s="103">
        <v>4.7</v>
      </c>
      <c r="CS259" s="523">
        <v>4.7</v>
      </c>
      <c r="CT259" s="104">
        <v>7.32</v>
      </c>
      <c r="CU259" s="524"/>
      <c r="CV259" s="524"/>
      <c r="CW259" s="524"/>
      <c r="CX259" s="525"/>
      <c r="CY259" s="526">
        <v>197.33333333333334</v>
      </c>
      <c r="CZ259" s="527">
        <v>197.33333333333334</v>
      </c>
      <c r="DA259" s="528">
        <v>1</v>
      </c>
      <c r="DB259" s="529">
        <v>1</v>
      </c>
      <c r="DC259" s="530" t="s">
        <v>2424</v>
      </c>
      <c r="DD259" s="225"/>
      <c r="DE259" s="524"/>
      <c r="DF259" s="524"/>
      <c r="DG259" s="531"/>
      <c r="DH259" s="532"/>
      <c r="DI259" s="64">
        <v>0</v>
      </c>
      <c r="DJ259" s="64">
        <v>488</v>
      </c>
      <c r="DK259" s="64">
        <v>104</v>
      </c>
      <c r="DL259" s="534">
        <f t="shared" si="35"/>
        <v>197.33333333333334</v>
      </c>
    </row>
    <row r="260" spans="1:116" ht="43.5" customHeight="1" x14ac:dyDescent="0.25">
      <c r="A260" s="356" t="s">
        <v>7</v>
      </c>
      <c r="B260" s="65" t="s">
        <v>50</v>
      </c>
      <c r="C260" s="65" t="s">
        <v>51</v>
      </c>
      <c r="D260" s="64" t="s">
        <v>2428</v>
      </c>
      <c r="E260" s="64" t="s">
        <v>71</v>
      </c>
      <c r="F260" s="64" t="s">
        <v>2429</v>
      </c>
      <c r="G260" s="18" t="s">
        <v>1292</v>
      </c>
      <c r="H260" s="35" t="s">
        <v>860</v>
      </c>
      <c r="I260" s="28" t="s">
        <v>2284</v>
      </c>
      <c r="J260" s="498">
        <v>49.1</v>
      </c>
      <c r="K260" s="498">
        <v>8.055113619609001</v>
      </c>
      <c r="L260" s="499">
        <v>2</v>
      </c>
      <c r="M260" s="512">
        <v>0</v>
      </c>
      <c r="N260" s="513">
        <v>0</v>
      </c>
      <c r="O260" s="513">
        <v>0</v>
      </c>
      <c r="P260" s="513">
        <v>0</v>
      </c>
      <c r="Q260" s="513">
        <v>1</v>
      </c>
      <c r="R260" s="513">
        <v>1</v>
      </c>
      <c r="S260" s="513">
        <v>0</v>
      </c>
      <c r="T260" s="513">
        <v>0</v>
      </c>
      <c r="U260" s="513">
        <v>0</v>
      </c>
      <c r="V260" s="513">
        <v>0</v>
      </c>
      <c r="W260" s="513">
        <v>0</v>
      </c>
      <c r="X260" s="513">
        <v>0</v>
      </c>
      <c r="Y260" s="513">
        <v>0</v>
      </c>
      <c r="Z260" s="513">
        <v>0</v>
      </c>
      <c r="AA260" s="513">
        <v>0</v>
      </c>
      <c r="AB260" s="513">
        <v>0</v>
      </c>
      <c r="AC260" s="513">
        <v>1</v>
      </c>
      <c r="AD260" s="513">
        <v>1</v>
      </c>
      <c r="AE260" s="513">
        <v>0</v>
      </c>
      <c r="AF260" s="513">
        <v>0</v>
      </c>
      <c r="AG260" s="513">
        <v>0</v>
      </c>
      <c r="AH260" s="513">
        <f t="shared" si="27"/>
        <v>0</v>
      </c>
      <c r="AI260" s="513">
        <v>0</v>
      </c>
      <c r="AJ260" s="513">
        <v>0</v>
      </c>
      <c r="AK260" s="513">
        <f t="shared" si="28"/>
        <v>2</v>
      </c>
      <c r="AL260" s="513">
        <f t="shared" si="29"/>
        <v>2</v>
      </c>
      <c r="AM260" s="513">
        <v>0</v>
      </c>
      <c r="AN260" s="513">
        <v>0</v>
      </c>
      <c r="AO260" s="513">
        <v>0</v>
      </c>
      <c r="AP260" s="513">
        <v>0</v>
      </c>
      <c r="AQ260" s="513">
        <v>0</v>
      </c>
      <c r="AR260" s="513">
        <v>0</v>
      </c>
      <c r="AS260" s="513">
        <v>0</v>
      </c>
      <c r="AT260" s="513">
        <v>0</v>
      </c>
      <c r="AU260" s="513">
        <v>0</v>
      </c>
      <c r="AV260" s="513">
        <v>0</v>
      </c>
      <c r="AW260" s="513">
        <v>0</v>
      </c>
      <c r="AX260" s="513">
        <v>0</v>
      </c>
      <c r="AY260" s="513">
        <v>0</v>
      </c>
      <c r="AZ260" s="513">
        <v>0</v>
      </c>
      <c r="BA260" s="513">
        <v>0</v>
      </c>
      <c r="BB260" s="513">
        <v>0</v>
      </c>
      <c r="BC260" s="513">
        <v>95</v>
      </c>
      <c r="BD260" s="513">
        <v>95</v>
      </c>
      <c r="BE260" s="513">
        <v>0</v>
      </c>
      <c r="BF260" s="513">
        <v>0</v>
      </c>
      <c r="BG260" s="513">
        <v>0</v>
      </c>
      <c r="BH260" s="513">
        <v>0</v>
      </c>
      <c r="BI260" s="513">
        <v>0</v>
      </c>
      <c r="BJ260" s="513">
        <v>0</v>
      </c>
      <c r="BK260" s="241">
        <f t="shared" si="30"/>
        <v>95</v>
      </c>
      <c r="BL260" s="22">
        <f t="shared" si="31"/>
        <v>95</v>
      </c>
      <c r="BM260" s="519">
        <f t="shared" si="32"/>
        <v>2.2093023255813953E-2</v>
      </c>
      <c r="BN260" s="520">
        <v>0</v>
      </c>
      <c r="BO260" s="520">
        <v>0</v>
      </c>
      <c r="BP260" s="520">
        <v>0</v>
      </c>
      <c r="BQ260" s="520">
        <v>0</v>
      </c>
      <c r="BR260" s="520">
        <v>1226400</v>
      </c>
      <c r="BS260" s="520">
        <v>1226400</v>
      </c>
      <c r="BT260" s="520">
        <v>0</v>
      </c>
      <c r="BU260" s="520">
        <v>0</v>
      </c>
      <c r="BV260" s="520">
        <v>0</v>
      </c>
      <c r="BW260" s="520">
        <v>0</v>
      </c>
      <c r="BX260" s="520">
        <v>0</v>
      </c>
      <c r="BY260" s="520">
        <v>0</v>
      </c>
      <c r="BZ260" s="520">
        <v>0</v>
      </c>
      <c r="CA260" s="520">
        <v>0</v>
      </c>
      <c r="CB260" s="520">
        <v>0</v>
      </c>
      <c r="CC260" s="520">
        <v>0</v>
      </c>
      <c r="CD260" s="520">
        <v>111514.8</v>
      </c>
      <c r="CE260" s="520">
        <v>111514.8</v>
      </c>
      <c r="CF260" s="520">
        <v>0</v>
      </c>
      <c r="CG260" s="520">
        <v>0</v>
      </c>
      <c r="CH260" s="520">
        <v>0</v>
      </c>
      <c r="CI260" s="520">
        <v>0</v>
      </c>
      <c r="CJ260" s="520">
        <v>0</v>
      </c>
      <c r="CK260" s="520">
        <v>0</v>
      </c>
      <c r="CL260" s="520">
        <f t="shared" si="33"/>
        <v>1337914.8</v>
      </c>
      <c r="CM260" s="521">
        <f t="shared" si="34"/>
        <v>1337914.8</v>
      </c>
      <c r="CN260" s="522">
        <v>30835200.000000004</v>
      </c>
      <c r="CO260" s="522">
        <v>30835200.000000004</v>
      </c>
      <c r="CP260" s="522">
        <v>15067199.999999998</v>
      </c>
      <c r="CQ260" s="243" t="s">
        <v>874</v>
      </c>
      <c r="CR260" s="103">
        <v>8.8000000000000007</v>
      </c>
      <c r="CS260" s="523">
        <v>8.8000000000000007</v>
      </c>
      <c r="CT260" s="104">
        <v>4.3</v>
      </c>
      <c r="CU260" s="524"/>
      <c r="CV260" s="524"/>
      <c r="CW260" s="524"/>
      <c r="CX260" s="525"/>
      <c r="CY260" s="526">
        <v>0</v>
      </c>
      <c r="CZ260" s="527">
        <v>0</v>
      </c>
      <c r="DA260" s="528">
        <v>0</v>
      </c>
      <c r="DB260" s="529">
        <v>0</v>
      </c>
      <c r="DC260" s="530" t="s">
        <v>2297</v>
      </c>
      <c r="DD260" s="225"/>
      <c r="DE260" s="524"/>
      <c r="DF260" s="524"/>
      <c r="DG260" s="531"/>
      <c r="DH260" s="532"/>
      <c r="DI260" s="64">
        <v>0</v>
      </c>
      <c r="DJ260" s="64">
        <v>0</v>
      </c>
      <c r="DK260" s="64">
        <v>0</v>
      </c>
      <c r="DL260" s="534">
        <f t="shared" si="35"/>
        <v>0</v>
      </c>
    </row>
    <row r="261" spans="1:116" ht="43.5" customHeight="1" x14ac:dyDescent="0.25">
      <c r="A261" s="356" t="s">
        <v>7</v>
      </c>
      <c r="B261" s="65" t="s">
        <v>50</v>
      </c>
      <c r="C261" s="65" t="s">
        <v>51</v>
      </c>
      <c r="D261" s="64" t="s">
        <v>2430</v>
      </c>
      <c r="E261" s="64" t="s">
        <v>343</v>
      </c>
      <c r="F261" s="64" t="s">
        <v>1157</v>
      </c>
      <c r="G261" s="18" t="s">
        <v>346</v>
      </c>
      <c r="H261" s="35" t="s">
        <v>860</v>
      </c>
      <c r="I261" s="28" t="s">
        <v>2284</v>
      </c>
      <c r="J261" s="498">
        <v>37.9</v>
      </c>
      <c r="K261" s="498">
        <v>9.3973484653020005</v>
      </c>
      <c r="L261" s="499">
        <v>1</v>
      </c>
      <c r="M261" s="512">
        <v>0</v>
      </c>
      <c r="N261" s="513">
        <v>0</v>
      </c>
      <c r="O261" s="513">
        <v>0</v>
      </c>
      <c r="P261" s="513">
        <v>0</v>
      </c>
      <c r="Q261" s="513">
        <v>0</v>
      </c>
      <c r="R261" s="513">
        <v>0</v>
      </c>
      <c r="S261" s="513">
        <v>0</v>
      </c>
      <c r="T261" s="513">
        <v>0</v>
      </c>
      <c r="U261" s="513">
        <v>0</v>
      </c>
      <c r="V261" s="513">
        <v>0</v>
      </c>
      <c r="W261" s="513">
        <v>0</v>
      </c>
      <c r="X261" s="513">
        <v>0</v>
      </c>
      <c r="Y261" s="513">
        <v>0</v>
      </c>
      <c r="Z261" s="513">
        <v>0</v>
      </c>
      <c r="AA261" s="513">
        <v>0</v>
      </c>
      <c r="AB261" s="513">
        <v>0</v>
      </c>
      <c r="AC261" s="513">
        <v>0</v>
      </c>
      <c r="AD261" s="513">
        <v>0</v>
      </c>
      <c r="AE261" s="513">
        <v>0</v>
      </c>
      <c r="AF261" s="513">
        <v>0</v>
      </c>
      <c r="AG261" s="513">
        <v>0</v>
      </c>
      <c r="AH261" s="513">
        <f t="shared" si="27"/>
        <v>0</v>
      </c>
      <c r="AI261" s="513">
        <v>0</v>
      </c>
      <c r="AJ261" s="513">
        <v>0</v>
      </c>
      <c r="AK261" s="513">
        <f t="shared" si="28"/>
        <v>0</v>
      </c>
      <c r="AL261" s="513">
        <f t="shared" si="29"/>
        <v>0</v>
      </c>
      <c r="AM261" s="513">
        <v>0</v>
      </c>
      <c r="AN261" s="513">
        <v>0</v>
      </c>
      <c r="AO261" s="513">
        <v>0</v>
      </c>
      <c r="AP261" s="513">
        <v>0</v>
      </c>
      <c r="AQ261" s="513">
        <v>0</v>
      </c>
      <c r="AR261" s="513">
        <v>0</v>
      </c>
      <c r="AS261" s="513">
        <v>0</v>
      </c>
      <c r="AT261" s="513">
        <v>0</v>
      </c>
      <c r="AU261" s="513">
        <v>0</v>
      </c>
      <c r="AV261" s="513">
        <v>0</v>
      </c>
      <c r="AW261" s="513">
        <v>0</v>
      </c>
      <c r="AX261" s="513">
        <v>0</v>
      </c>
      <c r="AY261" s="513">
        <v>0</v>
      </c>
      <c r="AZ261" s="513">
        <v>0</v>
      </c>
      <c r="BA261" s="513">
        <v>0</v>
      </c>
      <c r="BB261" s="513">
        <v>0</v>
      </c>
      <c r="BC261" s="513">
        <v>0</v>
      </c>
      <c r="BD261" s="513">
        <v>0</v>
      </c>
      <c r="BE261" s="513">
        <v>0</v>
      </c>
      <c r="BF261" s="513">
        <v>0</v>
      </c>
      <c r="BG261" s="513">
        <v>0</v>
      </c>
      <c r="BH261" s="513">
        <v>0</v>
      </c>
      <c r="BI261" s="513">
        <v>0</v>
      </c>
      <c r="BJ261" s="513">
        <v>0</v>
      </c>
      <c r="BK261" s="241">
        <f t="shared" si="30"/>
        <v>0</v>
      </c>
      <c r="BL261" s="22">
        <f t="shared" si="31"/>
        <v>0</v>
      </c>
      <c r="BM261" s="519">
        <f t="shared" si="32"/>
        <v>0</v>
      </c>
      <c r="BN261" s="520">
        <v>0</v>
      </c>
      <c r="BO261" s="520">
        <v>0</v>
      </c>
      <c r="BP261" s="520">
        <v>0</v>
      </c>
      <c r="BQ261" s="520">
        <v>0</v>
      </c>
      <c r="BR261" s="520">
        <v>0</v>
      </c>
      <c r="BS261" s="520">
        <v>0</v>
      </c>
      <c r="BT261" s="520">
        <v>0</v>
      </c>
      <c r="BU261" s="520">
        <v>0</v>
      </c>
      <c r="BV261" s="520">
        <v>0</v>
      </c>
      <c r="BW261" s="520">
        <v>0</v>
      </c>
      <c r="BX261" s="520">
        <v>0</v>
      </c>
      <c r="BY261" s="520">
        <v>0</v>
      </c>
      <c r="BZ261" s="520">
        <v>0</v>
      </c>
      <c r="CA261" s="520">
        <v>0</v>
      </c>
      <c r="CB261" s="520">
        <v>0</v>
      </c>
      <c r="CC261" s="520">
        <v>0</v>
      </c>
      <c r="CD261" s="520">
        <v>0</v>
      </c>
      <c r="CE261" s="520">
        <v>0</v>
      </c>
      <c r="CF261" s="520">
        <v>0</v>
      </c>
      <c r="CG261" s="520">
        <v>0</v>
      </c>
      <c r="CH261" s="520">
        <v>0</v>
      </c>
      <c r="CI261" s="520">
        <v>0</v>
      </c>
      <c r="CJ261" s="520">
        <v>0</v>
      </c>
      <c r="CK261" s="520">
        <v>0</v>
      </c>
      <c r="CL261" s="520">
        <f t="shared" si="33"/>
        <v>0</v>
      </c>
      <c r="CM261" s="521">
        <f t="shared" si="34"/>
        <v>0</v>
      </c>
      <c r="CN261" s="522">
        <v>75336000</v>
      </c>
      <c r="CO261" s="522">
        <v>75336000</v>
      </c>
      <c r="CP261" s="522">
        <v>90052800</v>
      </c>
      <c r="CQ261" s="243" t="s">
        <v>874</v>
      </c>
      <c r="CR261" s="103">
        <v>21.5</v>
      </c>
      <c r="CS261" s="523">
        <v>21.5</v>
      </c>
      <c r="CT261" s="104">
        <v>25.7</v>
      </c>
      <c r="CU261" s="524"/>
      <c r="CV261" s="524"/>
      <c r="CW261" s="524"/>
      <c r="CX261" s="525"/>
      <c r="CY261" s="526">
        <v>0</v>
      </c>
      <c r="CZ261" s="527">
        <v>0</v>
      </c>
      <c r="DA261" s="528">
        <v>0</v>
      </c>
      <c r="DB261" s="529">
        <v>0</v>
      </c>
      <c r="DC261" s="530" t="s">
        <v>2297</v>
      </c>
      <c r="DD261" s="225"/>
      <c r="DE261" s="524"/>
      <c r="DF261" s="524"/>
      <c r="DG261" s="531"/>
      <c r="DH261" s="532"/>
      <c r="DI261" s="64">
        <v>0</v>
      </c>
      <c r="DJ261" s="64">
        <v>0</v>
      </c>
      <c r="DK261" s="64">
        <v>0</v>
      </c>
      <c r="DL261" s="534">
        <f t="shared" si="35"/>
        <v>0</v>
      </c>
    </row>
    <row r="262" spans="1:116" ht="43.5" customHeight="1" x14ac:dyDescent="0.25">
      <c r="A262" s="356" t="s">
        <v>7</v>
      </c>
      <c r="B262" s="65" t="s">
        <v>50</v>
      </c>
      <c r="C262" s="65" t="s">
        <v>51</v>
      </c>
      <c r="D262" s="64" t="s">
        <v>2431</v>
      </c>
      <c r="E262" s="64" t="s">
        <v>64</v>
      </c>
      <c r="F262" s="64" t="s">
        <v>1160</v>
      </c>
      <c r="G262" s="18" t="s">
        <v>69</v>
      </c>
      <c r="H262" s="35" t="s">
        <v>860</v>
      </c>
      <c r="I262" s="28" t="s">
        <v>2284</v>
      </c>
      <c r="J262" s="498">
        <v>31.9</v>
      </c>
      <c r="K262" s="498">
        <v>7.4231060451660005</v>
      </c>
      <c r="L262" s="499">
        <v>1</v>
      </c>
      <c r="M262" s="512">
        <v>0</v>
      </c>
      <c r="N262" s="513">
        <v>0</v>
      </c>
      <c r="O262" s="513">
        <v>0</v>
      </c>
      <c r="P262" s="513">
        <v>0</v>
      </c>
      <c r="Q262" s="513">
        <v>0</v>
      </c>
      <c r="R262" s="513">
        <v>0</v>
      </c>
      <c r="S262" s="513">
        <v>0</v>
      </c>
      <c r="T262" s="513">
        <v>0</v>
      </c>
      <c r="U262" s="513">
        <v>0</v>
      </c>
      <c r="V262" s="513">
        <v>0</v>
      </c>
      <c r="W262" s="513">
        <v>0</v>
      </c>
      <c r="X262" s="513">
        <v>0</v>
      </c>
      <c r="Y262" s="513">
        <v>0</v>
      </c>
      <c r="Z262" s="513">
        <v>0</v>
      </c>
      <c r="AA262" s="513">
        <v>0</v>
      </c>
      <c r="AB262" s="513">
        <v>0</v>
      </c>
      <c r="AC262" s="513">
        <v>0</v>
      </c>
      <c r="AD262" s="513">
        <v>0</v>
      </c>
      <c r="AE262" s="513">
        <v>0</v>
      </c>
      <c r="AF262" s="513">
        <v>0</v>
      </c>
      <c r="AG262" s="513">
        <v>0</v>
      </c>
      <c r="AH262" s="513">
        <f t="shared" si="27"/>
        <v>0</v>
      </c>
      <c r="AI262" s="513">
        <v>0</v>
      </c>
      <c r="AJ262" s="513">
        <v>0</v>
      </c>
      <c r="AK262" s="513">
        <f t="shared" si="28"/>
        <v>0</v>
      </c>
      <c r="AL262" s="513">
        <f t="shared" si="29"/>
        <v>0</v>
      </c>
      <c r="AM262" s="513">
        <v>0</v>
      </c>
      <c r="AN262" s="513">
        <v>0</v>
      </c>
      <c r="AO262" s="513">
        <v>0</v>
      </c>
      <c r="AP262" s="513">
        <v>0</v>
      </c>
      <c r="AQ262" s="513">
        <v>0</v>
      </c>
      <c r="AR262" s="513">
        <v>0</v>
      </c>
      <c r="AS262" s="513">
        <v>0</v>
      </c>
      <c r="AT262" s="513">
        <v>0</v>
      </c>
      <c r="AU262" s="513">
        <v>0</v>
      </c>
      <c r="AV262" s="513">
        <v>0</v>
      </c>
      <c r="AW262" s="513">
        <v>0</v>
      </c>
      <c r="AX262" s="513">
        <v>0</v>
      </c>
      <c r="AY262" s="513">
        <v>0</v>
      </c>
      <c r="AZ262" s="513">
        <v>0</v>
      </c>
      <c r="BA262" s="513">
        <v>0</v>
      </c>
      <c r="BB262" s="513">
        <v>0</v>
      </c>
      <c r="BC262" s="513">
        <v>0</v>
      </c>
      <c r="BD262" s="513">
        <v>0</v>
      </c>
      <c r="BE262" s="513">
        <v>0</v>
      </c>
      <c r="BF262" s="513">
        <v>0</v>
      </c>
      <c r="BG262" s="513">
        <v>0</v>
      </c>
      <c r="BH262" s="513">
        <v>0</v>
      </c>
      <c r="BI262" s="513">
        <v>0</v>
      </c>
      <c r="BJ262" s="513">
        <v>0</v>
      </c>
      <c r="BK262" s="241">
        <f t="shared" si="30"/>
        <v>0</v>
      </c>
      <c r="BL262" s="22">
        <f t="shared" si="31"/>
        <v>0</v>
      </c>
      <c r="BM262" s="519">
        <f t="shared" si="32"/>
        <v>0</v>
      </c>
      <c r="BN262" s="520">
        <v>0</v>
      </c>
      <c r="BO262" s="520">
        <v>0</v>
      </c>
      <c r="BP262" s="520">
        <v>0</v>
      </c>
      <c r="BQ262" s="520">
        <v>0</v>
      </c>
      <c r="BR262" s="520">
        <v>0</v>
      </c>
      <c r="BS262" s="520">
        <v>0</v>
      </c>
      <c r="BT262" s="520">
        <v>0</v>
      </c>
      <c r="BU262" s="520">
        <v>0</v>
      </c>
      <c r="BV262" s="520">
        <v>0</v>
      </c>
      <c r="BW262" s="520">
        <v>0</v>
      </c>
      <c r="BX262" s="520">
        <v>0</v>
      </c>
      <c r="BY262" s="520">
        <v>0</v>
      </c>
      <c r="BZ262" s="520">
        <v>0</v>
      </c>
      <c r="CA262" s="520">
        <v>0</v>
      </c>
      <c r="CB262" s="520">
        <v>0</v>
      </c>
      <c r="CC262" s="520">
        <v>0</v>
      </c>
      <c r="CD262" s="520">
        <v>0</v>
      </c>
      <c r="CE262" s="520">
        <v>0</v>
      </c>
      <c r="CF262" s="520">
        <v>0</v>
      </c>
      <c r="CG262" s="520">
        <v>0</v>
      </c>
      <c r="CH262" s="520">
        <v>0</v>
      </c>
      <c r="CI262" s="520">
        <v>0</v>
      </c>
      <c r="CJ262" s="520">
        <v>0</v>
      </c>
      <c r="CK262" s="520">
        <v>0</v>
      </c>
      <c r="CL262" s="520">
        <f t="shared" si="33"/>
        <v>0</v>
      </c>
      <c r="CM262" s="521">
        <f t="shared" si="34"/>
        <v>0</v>
      </c>
      <c r="CN262" s="522">
        <v>40646399.999999993</v>
      </c>
      <c r="CO262" s="522">
        <v>40646399.999999993</v>
      </c>
      <c r="CP262" s="522">
        <v>25579200</v>
      </c>
      <c r="CQ262" s="243" t="s">
        <v>874</v>
      </c>
      <c r="CR262" s="103">
        <v>11.6</v>
      </c>
      <c r="CS262" s="523">
        <v>11.6</v>
      </c>
      <c r="CT262" s="104">
        <v>7.3</v>
      </c>
      <c r="CU262" s="524"/>
      <c r="CV262" s="524"/>
      <c r="CW262" s="524"/>
      <c r="CX262" s="525"/>
      <c r="CY262" s="526">
        <v>0</v>
      </c>
      <c r="CZ262" s="527">
        <v>0</v>
      </c>
      <c r="DA262" s="528">
        <v>0</v>
      </c>
      <c r="DB262" s="529">
        <v>0</v>
      </c>
      <c r="DC262" s="530" t="s">
        <v>2297</v>
      </c>
      <c r="DD262" s="225"/>
      <c r="DE262" s="524"/>
      <c r="DF262" s="524"/>
      <c r="DG262" s="531"/>
      <c r="DH262" s="532"/>
      <c r="DI262" s="64">
        <v>0</v>
      </c>
      <c r="DJ262" s="64">
        <v>0</v>
      </c>
      <c r="DK262" s="64">
        <v>0</v>
      </c>
      <c r="DL262" s="534">
        <f t="shared" si="35"/>
        <v>0</v>
      </c>
    </row>
    <row r="263" spans="1:116" ht="43.5" customHeight="1" x14ac:dyDescent="0.25">
      <c r="A263" s="356" t="s">
        <v>7</v>
      </c>
      <c r="B263" s="65" t="s">
        <v>50</v>
      </c>
      <c r="C263" s="65" t="s">
        <v>51</v>
      </c>
      <c r="D263" s="64" t="s">
        <v>2427</v>
      </c>
      <c r="E263" s="64" t="s">
        <v>359</v>
      </c>
      <c r="F263" s="64" t="s">
        <v>1163</v>
      </c>
      <c r="G263" s="18" t="s">
        <v>1164</v>
      </c>
      <c r="H263" s="35" t="s">
        <v>860</v>
      </c>
      <c r="I263" s="28" t="s">
        <v>2284</v>
      </c>
      <c r="J263" s="498">
        <v>16.3</v>
      </c>
      <c r="K263" s="498">
        <v>7.134090894252</v>
      </c>
      <c r="L263" s="499">
        <v>1</v>
      </c>
      <c r="M263" s="512">
        <v>0</v>
      </c>
      <c r="N263" s="513">
        <v>0</v>
      </c>
      <c r="O263" s="513">
        <v>0</v>
      </c>
      <c r="P263" s="513">
        <v>0</v>
      </c>
      <c r="Q263" s="513">
        <v>0</v>
      </c>
      <c r="R263" s="513">
        <v>0</v>
      </c>
      <c r="S263" s="513">
        <v>0</v>
      </c>
      <c r="T263" s="513">
        <v>0</v>
      </c>
      <c r="U263" s="513">
        <v>0</v>
      </c>
      <c r="V263" s="513">
        <v>0</v>
      </c>
      <c r="W263" s="513">
        <v>0</v>
      </c>
      <c r="X263" s="513">
        <v>0</v>
      </c>
      <c r="Y263" s="513">
        <v>0</v>
      </c>
      <c r="Z263" s="513">
        <v>0</v>
      </c>
      <c r="AA263" s="513">
        <v>0</v>
      </c>
      <c r="AB263" s="513">
        <v>0</v>
      </c>
      <c r="AC263" s="513">
        <v>0</v>
      </c>
      <c r="AD263" s="513">
        <v>0</v>
      </c>
      <c r="AE263" s="513">
        <v>0</v>
      </c>
      <c r="AF263" s="513">
        <v>0</v>
      </c>
      <c r="AG263" s="513">
        <v>0</v>
      </c>
      <c r="AH263" s="513">
        <f t="shared" si="27"/>
        <v>0</v>
      </c>
      <c r="AI263" s="513">
        <v>0</v>
      </c>
      <c r="AJ263" s="513">
        <v>0</v>
      </c>
      <c r="AK263" s="513">
        <f t="shared" si="28"/>
        <v>0</v>
      </c>
      <c r="AL263" s="513">
        <f t="shared" si="29"/>
        <v>0</v>
      </c>
      <c r="AM263" s="513">
        <v>0</v>
      </c>
      <c r="AN263" s="513">
        <v>0</v>
      </c>
      <c r="AO263" s="513">
        <v>0</v>
      </c>
      <c r="AP263" s="513">
        <v>0</v>
      </c>
      <c r="AQ263" s="513">
        <v>0</v>
      </c>
      <c r="AR263" s="513">
        <v>0</v>
      </c>
      <c r="AS263" s="513">
        <v>0</v>
      </c>
      <c r="AT263" s="513">
        <v>0</v>
      </c>
      <c r="AU263" s="513">
        <v>0</v>
      </c>
      <c r="AV263" s="513">
        <v>0</v>
      </c>
      <c r="AW263" s="513">
        <v>0</v>
      </c>
      <c r="AX263" s="513">
        <v>0</v>
      </c>
      <c r="AY263" s="513">
        <v>0</v>
      </c>
      <c r="AZ263" s="513">
        <v>0</v>
      </c>
      <c r="BA263" s="513">
        <v>0</v>
      </c>
      <c r="BB263" s="513">
        <v>0</v>
      </c>
      <c r="BC263" s="513">
        <v>0</v>
      </c>
      <c r="BD263" s="513">
        <v>0</v>
      </c>
      <c r="BE263" s="513">
        <v>0</v>
      </c>
      <c r="BF263" s="513">
        <v>0</v>
      </c>
      <c r="BG263" s="513">
        <v>0</v>
      </c>
      <c r="BH263" s="513">
        <v>0</v>
      </c>
      <c r="BI263" s="513">
        <v>0</v>
      </c>
      <c r="BJ263" s="513">
        <v>0</v>
      </c>
      <c r="BK263" s="241">
        <f t="shared" si="30"/>
        <v>0</v>
      </c>
      <c r="BL263" s="22">
        <f t="shared" si="31"/>
        <v>0</v>
      </c>
      <c r="BM263" s="519">
        <f t="shared" si="32"/>
        <v>0</v>
      </c>
      <c r="BN263" s="520">
        <v>0</v>
      </c>
      <c r="BO263" s="520">
        <v>0</v>
      </c>
      <c r="BP263" s="520">
        <v>0</v>
      </c>
      <c r="BQ263" s="520">
        <v>0</v>
      </c>
      <c r="BR263" s="520">
        <v>0</v>
      </c>
      <c r="BS263" s="520">
        <v>0</v>
      </c>
      <c r="BT263" s="520">
        <v>0</v>
      </c>
      <c r="BU263" s="520">
        <v>0</v>
      </c>
      <c r="BV263" s="520">
        <v>0</v>
      </c>
      <c r="BW263" s="520">
        <v>0</v>
      </c>
      <c r="BX263" s="520">
        <v>0</v>
      </c>
      <c r="BY263" s="520">
        <v>0</v>
      </c>
      <c r="BZ263" s="520">
        <v>0</v>
      </c>
      <c r="CA263" s="520">
        <v>0</v>
      </c>
      <c r="CB263" s="520">
        <v>0</v>
      </c>
      <c r="CC263" s="520">
        <v>0</v>
      </c>
      <c r="CD263" s="520">
        <v>0</v>
      </c>
      <c r="CE263" s="520">
        <v>0</v>
      </c>
      <c r="CF263" s="520">
        <v>0</v>
      </c>
      <c r="CG263" s="520">
        <v>0</v>
      </c>
      <c r="CH263" s="520">
        <v>0</v>
      </c>
      <c r="CI263" s="520">
        <v>0</v>
      </c>
      <c r="CJ263" s="520">
        <v>0</v>
      </c>
      <c r="CK263" s="520">
        <v>0</v>
      </c>
      <c r="CL263" s="520">
        <f t="shared" si="33"/>
        <v>0</v>
      </c>
      <c r="CM263" s="521">
        <f t="shared" si="34"/>
        <v>0</v>
      </c>
      <c r="CN263" s="522">
        <v>10512000.000000002</v>
      </c>
      <c r="CO263" s="522">
        <v>14716800.000000002</v>
      </c>
      <c r="CP263" s="522">
        <v>17520000</v>
      </c>
      <c r="CQ263" s="243" t="s">
        <v>874</v>
      </c>
      <c r="CR263" s="103">
        <v>3</v>
      </c>
      <c r="CS263" s="523">
        <v>4.2</v>
      </c>
      <c r="CT263" s="104">
        <v>5</v>
      </c>
      <c r="CU263" s="524"/>
      <c r="CV263" s="524"/>
      <c r="CW263" s="524"/>
      <c r="CX263" s="525"/>
      <c r="CY263" s="526">
        <v>984.00000000000034</v>
      </c>
      <c r="CZ263" s="527">
        <v>82</v>
      </c>
      <c r="DA263" s="528">
        <v>12.000000000000005</v>
      </c>
      <c r="DB263" s="529">
        <v>1</v>
      </c>
      <c r="DC263" s="530" t="s">
        <v>2297</v>
      </c>
      <c r="DD263" s="225"/>
      <c r="DE263" s="524"/>
      <c r="DF263" s="524"/>
      <c r="DG263" s="531"/>
      <c r="DI263" s="64" t="s">
        <v>56</v>
      </c>
      <c r="DJ263" s="64" t="s">
        <v>56</v>
      </c>
      <c r="DK263" s="64">
        <v>82</v>
      </c>
      <c r="DL263" s="534">
        <f t="shared" si="35"/>
        <v>82</v>
      </c>
    </row>
    <row r="264" spans="1:116" ht="43.5" customHeight="1" x14ac:dyDescent="0.25">
      <c r="A264" s="356" t="s">
        <v>7</v>
      </c>
      <c r="B264" s="65" t="s">
        <v>50</v>
      </c>
      <c r="C264" s="65" t="s">
        <v>51</v>
      </c>
      <c r="D264" s="64" t="s">
        <v>2423</v>
      </c>
      <c r="E264" s="64" t="s">
        <v>327</v>
      </c>
      <c r="F264" s="64" t="s">
        <v>1165</v>
      </c>
      <c r="G264" s="18" t="s">
        <v>1166</v>
      </c>
      <c r="H264" s="35" t="s">
        <v>860</v>
      </c>
      <c r="I264" s="28" t="s">
        <v>2322</v>
      </c>
      <c r="J264" s="498">
        <v>18.7</v>
      </c>
      <c r="K264" s="498">
        <v>7.7952651353010003</v>
      </c>
      <c r="L264" s="499">
        <v>1</v>
      </c>
      <c r="M264" s="512">
        <v>0</v>
      </c>
      <c r="N264" s="513">
        <v>0</v>
      </c>
      <c r="O264" s="513">
        <v>0</v>
      </c>
      <c r="P264" s="513">
        <v>0</v>
      </c>
      <c r="Q264" s="513">
        <v>0</v>
      </c>
      <c r="R264" s="513">
        <v>0</v>
      </c>
      <c r="S264" s="513">
        <v>0</v>
      </c>
      <c r="T264" s="513">
        <v>0</v>
      </c>
      <c r="U264" s="513">
        <v>0</v>
      </c>
      <c r="V264" s="513">
        <v>0</v>
      </c>
      <c r="W264" s="513">
        <v>0</v>
      </c>
      <c r="X264" s="513">
        <v>0</v>
      </c>
      <c r="Y264" s="513">
        <v>0</v>
      </c>
      <c r="Z264" s="513">
        <v>0</v>
      </c>
      <c r="AA264" s="513">
        <v>0</v>
      </c>
      <c r="AB264" s="513">
        <v>0</v>
      </c>
      <c r="AC264" s="513">
        <v>0</v>
      </c>
      <c r="AD264" s="513">
        <v>0</v>
      </c>
      <c r="AE264" s="513">
        <v>0</v>
      </c>
      <c r="AF264" s="513">
        <v>0</v>
      </c>
      <c r="AG264" s="513">
        <v>0</v>
      </c>
      <c r="AH264" s="513">
        <f t="shared" si="27"/>
        <v>0</v>
      </c>
      <c r="AI264" s="513">
        <v>0</v>
      </c>
      <c r="AJ264" s="513">
        <v>0</v>
      </c>
      <c r="AK264" s="513">
        <f t="shared" si="28"/>
        <v>0</v>
      </c>
      <c r="AL264" s="513">
        <f t="shared" si="29"/>
        <v>0</v>
      </c>
      <c r="AM264" s="513">
        <v>0</v>
      </c>
      <c r="AN264" s="513">
        <v>0</v>
      </c>
      <c r="AO264" s="513">
        <v>0</v>
      </c>
      <c r="AP264" s="513">
        <v>0</v>
      </c>
      <c r="AQ264" s="513">
        <v>0</v>
      </c>
      <c r="AR264" s="513">
        <v>0</v>
      </c>
      <c r="AS264" s="513">
        <v>0</v>
      </c>
      <c r="AT264" s="513">
        <v>0</v>
      </c>
      <c r="AU264" s="513">
        <v>0</v>
      </c>
      <c r="AV264" s="513">
        <v>0</v>
      </c>
      <c r="AW264" s="513">
        <v>0</v>
      </c>
      <c r="AX264" s="513">
        <v>0</v>
      </c>
      <c r="AY264" s="513">
        <v>0</v>
      </c>
      <c r="AZ264" s="513">
        <v>0</v>
      </c>
      <c r="BA264" s="513">
        <v>0</v>
      </c>
      <c r="BB264" s="513">
        <v>0</v>
      </c>
      <c r="BC264" s="513">
        <v>0</v>
      </c>
      <c r="BD264" s="513">
        <v>0</v>
      </c>
      <c r="BE264" s="513">
        <v>0</v>
      </c>
      <c r="BF264" s="513">
        <v>0</v>
      </c>
      <c r="BG264" s="513">
        <v>0</v>
      </c>
      <c r="BH264" s="513">
        <v>0</v>
      </c>
      <c r="BI264" s="513">
        <v>0</v>
      </c>
      <c r="BJ264" s="513">
        <v>0</v>
      </c>
      <c r="BK264" s="241">
        <f t="shared" si="30"/>
        <v>0</v>
      </c>
      <c r="BL264" s="22">
        <f t="shared" si="31"/>
        <v>0</v>
      </c>
      <c r="BM264" s="519">
        <f t="shared" si="32"/>
        <v>0</v>
      </c>
      <c r="BN264" s="520">
        <v>0</v>
      </c>
      <c r="BO264" s="520">
        <v>0</v>
      </c>
      <c r="BP264" s="520">
        <v>0</v>
      </c>
      <c r="BQ264" s="520">
        <v>0</v>
      </c>
      <c r="BR264" s="520">
        <v>0</v>
      </c>
      <c r="BS264" s="520">
        <v>0</v>
      </c>
      <c r="BT264" s="520">
        <v>0</v>
      </c>
      <c r="BU264" s="520">
        <v>0</v>
      </c>
      <c r="BV264" s="520">
        <v>0</v>
      </c>
      <c r="BW264" s="520">
        <v>0</v>
      </c>
      <c r="BX264" s="520">
        <v>0</v>
      </c>
      <c r="BY264" s="520">
        <v>0</v>
      </c>
      <c r="BZ264" s="520">
        <v>0</v>
      </c>
      <c r="CA264" s="520">
        <v>0</v>
      </c>
      <c r="CB264" s="520">
        <v>0</v>
      </c>
      <c r="CC264" s="520">
        <v>0</v>
      </c>
      <c r="CD264" s="520">
        <v>0</v>
      </c>
      <c r="CE264" s="520">
        <v>0</v>
      </c>
      <c r="CF264" s="520">
        <v>0</v>
      </c>
      <c r="CG264" s="520">
        <v>0</v>
      </c>
      <c r="CH264" s="520">
        <v>0</v>
      </c>
      <c r="CI264" s="520">
        <v>0</v>
      </c>
      <c r="CJ264" s="520">
        <v>0</v>
      </c>
      <c r="CK264" s="520">
        <v>0</v>
      </c>
      <c r="CL264" s="520">
        <f t="shared" si="33"/>
        <v>0</v>
      </c>
      <c r="CM264" s="521">
        <f t="shared" si="34"/>
        <v>0</v>
      </c>
      <c r="CN264" s="522">
        <v>9460800.0000000019</v>
      </c>
      <c r="CO264" s="522">
        <v>9460800.0000000019</v>
      </c>
      <c r="CP264" s="522">
        <v>12228960.000000002</v>
      </c>
      <c r="CQ264" s="243" t="s">
        <v>874</v>
      </c>
      <c r="CR264" s="103">
        <v>2.7</v>
      </c>
      <c r="CS264" s="523">
        <v>2.7</v>
      </c>
      <c r="CT264" s="104">
        <v>3.49</v>
      </c>
      <c r="CU264" s="524"/>
      <c r="CV264" s="524"/>
      <c r="CW264" s="524"/>
      <c r="CX264" s="525"/>
      <c r="CY264" s="526">
        <v>352.66666666666669</v>
      </c>
      <c r="CZ264" s="527">
        <v>48</v>
      </c>
      <c r="DA264" s="528">
        <v>1</v>
      </c>
      <c r="DB264" s="529">
        <v>0.66666666666666663</v>
      </c>
      <c r="DC264" s="530" t="s">
        <v>2320</v>
      </c>
      <c r="DD264" s="225"/>
      <c r="DE264" s="524"/>
      <c r="DF264" s="524"/>
      <c r="DG264" s="531"/>
      <c r="DH264" s="532"/>
      <c r="DI264" s="64">
        <v>0</v>
      </c>
      <c r="DJ264" s="64">
        <v>0</v>
      </c>
      <c r="DK264" s="64">
        <v>144</v>
      </c>
      <c r="DL264" s="534">
        <f t="shared" si="35"/>
        <v>48</v>
      </c>
    </row>
    <row r="265" spans="1:116" ht="43.5" customHeight="1" x14ac:dyDescent="0.25">
      <c r="A265" s="356" t="s">
        <v>7</v>
      </c>
      <c r="B265" s="65" t="s">
        <v>50</v>
      </c>
      <c r="C265" s="65" t="s">
        <v>51</v>
      </c>
      <c r="D265" s="64" t="s">
        <v>2432</v>
      </c>
      <c r="E265" s="64" t="s">
        <v>1119</v>
      </c>
      <c r="F265" s="64" t="s">
        <v>1168</v>
      </c>
      <c r="G265" s="18" t="s">
        <v>1119</v>
      </c>
      <c r="H265" s="35" t="s">
        <v>860</v>
      </c>
      <c r="I265" s="28" t="s">
        <v>2322</v>
      </c>
      <c r="J265" s="498">
        <v>14.747719806125961</v>
      </c>
      <c r="K265" s="498">
        <v>18.474621173694004</v>
      </c>
      <c r="L265" s="499">
        <v>2444.6</v>
      </c>
      <c r="M265" s="512">
        <v>0</v>
      </c>
      <c r="N265" s="513">
        <v>0</v>
      </c>
      <c r="O265" s="513">
        <v>0</v>
      </c>
      <c r="P265" s="513">
        <v>0</v>
      </c>
      <c r="Q265" s="513">
        <v>0</v>
      </c>
      <c r="R265" s="513">
        <v>0</v>
      </c>
      <c r="S265" s="513">
        <v>0</v>
      </c>
      <c r="T265" s="513">
        <v>0</v>
      </c>
      <c r="U265" s="513">
        <v>0</v>
      </c>
      <c r="V265" s="513">
        <v>0</v>
      </c>
      <c r="W265" s="513">
        <v>0</v>
      </c>
      <c r="X265" s="513">
        <v>0</v>
      </c>
      <c r="Y265" s="513">
        <v>0</v>
      </c>
      <c r="Z265" s="513">
        <v>0</v>
      </c>
      <c r="AA265" s="513">
        <v>0</v>
      </c>
      <c r="AB265" s="513">
        <v>0</v>
      </c>
      <c r="AC265" s="513">
        <v>73</v>
      </c>
      <c r="AD265" s="513">
        <v>73</v>
      </c>
      <c r="AE265" s="513">
        <v>0</v>
      </c>
      <c r="AF265" s="513">
        <v>0</v>
      </c>
      <c r="AG265" s="513">
        <v>0</v>
      </c>
      <c r="AH265" s="513">
        <f t="shared" si="27"/>
        <v>0</v>
      </c>
      <c r="AI265" s="513">
        <v>0</v>
      </c>
      <c r="AJ265" s="513">
        <v>0</v>
      </c>
      <c r="AK265" s="513">
        <f t="shared" si="28"/>
        <v>73</v>
      </c>
      <c r="AL265" s="513">
        <f t="shared" si="29"/>
        <v>73</v>
      </c>
      <c r="AM265" s="513">
        <v>0</v>
      </c>
      <c r="AN265" s="513">
        <v>0</v>
      </c>
      <c r="AO265" s="513">
        <v>0</v>
      </c>
      <c r="AP265" s="513">
        <v>0</v>
      </c>
      <c r="AQ265" s="513">
        <v>0</v>
      </c>
      <c r="AR265" s="513">
        <v>0</v>
      </c>
      <c r="AS265" s="513">
        <v>0</v>
      </c>
      <c r="AT265" s="513">
        <v>0</v>
      </c>
      <c r="AU265" s="513">
        <v>0</v>
      </c>
      <c r="AV265" s="513">
        <v>0</v>
      </c>
      <c r="AW265" s="513">
        <v>0</v>
      </c>
      <c r="AX265" s="513">
        <v>0</v>
      </c>
      <c r="AY265" s="513">
        <v>0</v>
      </c>
      <c r="AZ265" s="513">
        <v>0</v>
      </c>
      <c r="BA265" s="513">
        <v>0</v>
      </c>
      <c r="BB265" s="513">
        <v>0</v>
      </c>
      <c r="BC265" s="513">
        <v>2480.3649999999998</v>
      </c>
      <c r="BD265" s="513">
        <v>2480.3649999999998</v>
      </c>
      <c r="BE265" s="513">
        <v>0</v>
      </c>
      <c r="BF265" s="513">
        <v>0</v>
      </c>
      <c r="BG265" s="513">
        <v>0</v>
      </c>
      <c r="BH265" s="513">
        <v>0</v>
      </c>
      <c r="BI265" s="513">
        <v>0</v>
      </c>
      <c r="BJ265" s="513">
        <v>0</v>
      </c>
      <c r="BK265" s="241">
        <f t="shared" si="30"/>
        <v>2480.3649999999998</v>
      </c>
      <c r="BL265" s="22">
        <f t="shared" si="31"/>
        <v>2480.3649999999998</v>
      </c>
      <c r="BM265" s="519">
        <f t="shared" si="32"/>
        <v>0.28774535962877035</v>
      </c>
      <c r="BN265" s="520">
        <v>0</v>
      </c>
      <c r="BO265" s="520">
        <v>0</v>
      </c>
      <c r="BP265" s="520">
        <v>0</v>
      </c>
      <c r="BQ265" s="520">
        <v>0</v>
      </c>
      <c r="BR265" s="520">
        <v>0</v>
      </c>
      <c r="BS265" s="520">
        <v>0</v>
      </c>
      <c r="BT265" s="520">
        <v>0</v>
      </c>
      <c r="BU265" s="520">
        <v>0</v>
      </c>
      <c r="BV265" s="520">
        <v>0</v>
      </c>
      <c r="BW265" s="520">
        <v>0</v>
      </c>
      <c r="BX265" s="520">
        <v>0</v>
      </c>
      <c r="BY265" s="520">
        <v>0</v>
      </c>
      <c r="BZ265" s="520">
        <v>0</v>
      </c>
      <c r="CA265" s="520">
        <v>0</v>
      </c>
      <c r="CB265" s="520">
        <v>0</v>
      </c>
      <c r="CC265" s="520">
        <v>0</v>
      </c>
      <c r="CD265" s="520">
        <v>2911551.6516</v>
      </c>
      <c r="CE265" s="520">
        <v>2911551.6516</v>
      </c>
      <c r="CF265" s="520">
        <v>0</v>
      </c>
      <c r="CG265" s="520">
        <v>0</v>
      </c>
      <c r="CH265" s="520">
        <v>0</v>
      </c>
      <c r="CI265" s="520">
        <v>0</v>
      </c>
      <c r="CJ265" s="520">
        <v>0</v>
      </c>
      <c r="CK265" s="520">
        <v>0</v>
      </c>
      <c r="CL265" s="520">
        <f t="shared" si="33"/>
        <v>2911551.6516</v>
      </c>
      <c r="CM265" s="521">
        <f t="shared" si="34"/>
        <v>2911551.6516</v>
      </c>
      <c r="CN265" s="522">
        <v>24878399.999999996</v>
      </c>
      <c r="CO265" s="522">
        <v>24878399.999999996</v>
      </c>
      <c r="CP265" s="522">
        <v>30204480</v>
      </c>
      <c r="CQ265" s="243" t="s">
        <v>874</v>
      </c>
      <c r="CR265" s="103">
        <v>7.1</v>
      </c>
      <c r="CS265" s="523">
        <v>7.1</v>
      </c>
      <c r="CT265" s="104">
        <v>8.6199999999999992</v>
      </c>
      <c r="CU265" s="524"/>
      <c r="CV265" s="524"/>
      <c r="CW265" s="524"/>
      <c r="CX265" s="525"/>
      <c r="CY265" s="526">
        <v>204.74632360831626</v>
      </c>
      <c r="CZ265" s="527">
        <v>83.261860601046195</v>
      </c>
      <c r="DA265" s="528">
        <v>1.0406530396438667</v>
      </c>
      <c r="DB265" s="529">
        <v>0.83310562651430298</v>
      </c>
      <c r="DC265" s="530" t="s">
        <v>2331</v>
      </c>
      <c r="DD265" s="225"/>
      <c r="DE265" s="524"/>
      <c r="DF265" s="524"/>
      <c r="DG265" s="531"/>
      <c r="DH265" s="532"/>
      <c r="DI265" s="64">
        <v>266994</v>
      </c>
      <c r="DJ265" s="64">
        <v>52632</v>
      </c>
      <c r="DK265" s="64">
        <v>159550</v>
      </c>
      <c r="DL265" s="534">
        <f t="shared" si="35"/>
        <v>159725.33333333334</v>
      </c>
    </row>
    <row r="266" spans="1:116" ht="43.5" customHeight="1" x14ac:dyDescent="0.25">
      <c r="A266" s="356" t="s">
        <v>7</v>
      </c>
      <c r="B266" s="65" t="s">
        <v>50</v>
      </c>
      <c r="C266" s="65" t="s">
        <v>51</v>
      </c>
      <c r="D266" s="64" t="s">
        <v>2432</v>
      </c>
      <c r="E266" s="64" t="s">
        <v>1119</v>
      </c>
      <c r="F266" s="64" t="s">
        <v>1169</v>
      </c>
      <c r="G266" s="18" t="s">
        <v>1119</v>
      </c>
      <c r="H266" s="35" t="s">
        <v>866</v>
      </c>
      <c r="I266" s="28" t="s">
        <v>2322</v>
      </c>
      <c r="J266" s="498">
        <v>11.998955174514155</v>
      </c>
      <c r="K266" s="498">
        <v>3.3229166597550002</v>
      </c>
      <c r="L266" s="499">
        <v>46.3</v>
      </c>
      <c r="M266" s="512">
        <v>0</v>
      </c>
      <c r="N266" s="513">
        <v>0</v>
      </c>
      <c r="O266" s="513">
        <v>0</v>
      </c>
      <c r="P266" s="513">
        <v>0</v>
      </c>
      <c r="Q266" s="513">
        <v>0</v>
      </c>
      <c r="R266" s="513">
        <v>0</v>
      </c>
      <c r="S266" s="513">
        <v>0</v>
      </c>
      <c r="T266" s="513">
        <v>0</v>
      </c>
      <c r="U266" s="513">
        <v>0</v>
      </c>
      <c r="V266" s="513">
        <v>0</v>
      </c>
      <c r="W266" s="513">
        <v>0</v>
      </c>
      <c r="X266" s="513">
        <v>0</v>
      </c>
      <c r="Y266" s="513">
        <v>0</v>
      </c>
      <c r="Z266" s="513">
        <v>0</v>
      </c>
      <c r="AA266" s="513">
        <v>0</v>
      </c>
      <c r="AB266" s="513">
        <v>0</v>
      </c>
      <c r="AC266" s="513">
        <v>4</v>
      </c>
      <c r="AD266" s="513">
        <v>4</v>
      </c>
      <c r="AE266" s="513">
        <v>0</v>
      </c>
      <c r="AF266" s="513">
        <v>0</v>
      </c>
      <c r="AG266" s="513">
        <v>1</v>
      </c>
      <c r="AH266" s="513">
        <f t="shared" si="27"/>
        <v>1</v>
      </c>
      <c r="AI266" s="513">
        <v>0</v>
      </c>
      <c r="AJ266" s="513">
        <v>0</v>
      </c>
      <c r="AK266" s="513">
        <f t="shared" si="28"/>
        <v>5</v>
      </c>
      <c r="AL266" s="513">
        <f t="shared" si="29"/>
        <v>5</v>
      </c>
      <c r="AM266" s="513">
        <v>0</v>
      </c>
      <c r="AN266" s="513">
        <v>0</v>
      </c>
      <c r="AO266" s="513">
        <v>0</v>
      </c>
      <c r="AP266" s="513">
        <v>0</v>
      </c>
      <c r="AQ266" s="513">
        <v>0</v>
      </c>
      <c r="AR266" s="513">
        <v>0</v>
      </c>
      <c r="AS266" s="513">
        <v>0</v>
      </c>
      <c r="AT266" s="513">
        <v>0</v>
      </c>
      <c r="AU266" s="513">
        <v>0</v>
      </c>
      <c r="AV266" s="513">
        <v>0</v>
      </c>
      <c r="AW266" s="513">
        <v>0</v>
      </c>
      <c r="AX266" s="513">
        <v>0</v>
      </c>
      <c r="AY266" s="513">
        <v>0</v>
      </c>
      <c r="AZ266" s="513">
        <v>0</v>
      </c>
      <c r="BA266" s="513">
        <v>0</v>
      </c>
      <c r="BB266" s="513">
        <v>0</v>
      </c>
      <c r="BC266" s="513">
        <v>1309</v>
      </c>
      <c r="BD266" s="513">
        <v>1309</v>
      </c>
      <c r="BE266" s="513">
        <v>0</v>
      </c>
      <c r="BF266" s="513">
        <v>0</v>
      </c>
      <c r="BG266" s="513">
        <v>2000</v>
      </c>
      <c r="BH266" s="513">
        <v>2000</v>
      </c>
      <c r="BI266" s="513">
        <v>0</v>
      </c>
      <c r="BJ266" s="513">
        <v>0</v>
      </c>
      <c r="BK266" s="241">
        <f t="shared" si="30"/>
        <v>3309</v>
      </c>
      <c r="BL266" s="22">
        <f t="shared" si="31"/>
        <v>3309</v>
      </c>
      <c r="BM266" s="519">
        <f t="shared" si="32"/>
        <v>0.43944223107569724</v>
      </c>
      <c r="BN266" s="520">
        <v>0</v>
      </c>
      <c r="BO266" s="520">
        <v>0</v>
      </c>
      <c r="BP266" s="520">
        <v>0</v>
      </c>
      <c r="BQ266" s="520">
        <v>0</v>
      </c>
      <c r="BR266" s="520">
        <v>0</v>
      </c>
      <c r="BS266" s="520">
        <v>0</v>
      </c>
      <c r="BT266" s="520">
        <v>0</v>
      </c>
      <c r="BU266" s="520">
        <v>0</v>
      </c>
      <c r="BV266" s="520">
        <v>0</v>
      </c>
      <c r="BW266" s="520">
        <v>0</v>
      </c>
      <c r="BX266" s="520">
        <v>0</v>
      </c>
      <c r="BY266" s="520">
        <v>0</v>
      </c>
      <c r="BZ266" s="520">
        <v>0</v>
      </c>
      <c r="CA266" s="520">
        <v>0</v>
      </c>
      <c r="CB266" s="520">
        <v>0</v>
      </c>
      <c r="CC266" s="520">
        <v>0</v>
      </c>
      <c r="CD266" s="520">
        <v>1536556.56</v>
      </c>
      <c r="CE266" s="520">
        <v>1536556.56</v>
      </c>
      <c r="CF266" s="520">
        <v>0</v>
      </c>
      <c r="CG266" s="520">
        <v>0</v>
      </c>
      <c r="CH266" s="520">
        <v>6552480</v>
      </c>
      <c r="CI266" s="520">
        <v>6552480</v>
      </c>
      <c r="CJ266" s="520">
        <v>0</v>
      </c>
      <c r="CK266" s="520">
        <v>0</v>
      </c>
      <c r="CL266" s="520">
        <f t="shared" si="33"/>
        <v>8089036.5600000005</v>
      </c>
      <c r="CM266" s="521">
        <f t="shared" si="34"/>
        <v>8089036.5600000005</v>
      </c>
      <c r="CN266" s="522">
        <v>22355520</v>
      </c>
      <c r="CO266" s="522">
        <v>22355520</v>
      </c>
      <c r="CP266" s="522">
        <v>26385120.000000004</v>
      </c>
      <c r="CQ266" s="243" t="s">
        <v>874</v>
      </c>
      <c r="CR266" s="103">
        <v>6.38</v>
      </c>
      <c r="CS266" s="523">
        <v>6.38</v>
      </c>
      <c r="CT266" s="104">
        <v>7.53</v>
      </c>
      <c r="CU266" s="524"/>
      <c r="CV266" s="524"/>
      <c r="CW266" s="524"/>
      <c r="CX266" s="525"/>
      <c r="CY266" s="526">
        <v>40.03349436392913</v>
      </c>
      <c r="CZ266" s="527">
        <v>40.03349436392913</v>
      </c>
      <c r="DA266" s="528">
        <v>0.24186795491143331</v>
      </c>
      <c r="DB266" s="529">
        <v>0.24186795491143331</v>
      </c>
      <c r="DC266" s="530" t="s">
        <v>2433</v>
      </c>
      <c r="DD266" s="225"/>
      <c r="DE266" s="524"/>
      <c r="DF266" s="524"/>
      <c r="DG266" s="531"/>
      <c r="DH266" s="532"/>
      <c r="DI266" s="64">
        <v>1131</v>
      </c>
      <c r="DJ266" s="64">
        <v>3150</v>
      </c>
      <c r="DK266" s="64">
        <v>0</v>
      </c>
      <c r="DL266" s="534">
        <f t="shared" si="35"/>
        <v>1427</v>
      </c>
    </row>
    <row r="267" spans="1:116" ht="43.5" customHeight="1" x14ac:dyDescent="0.25">
      <c r="A267" s="356" t="s">
        <v>7</v>
      </c>
      <c r="B267" s="65" t="s">
        <v>50</v>
      </c>
      <c r="C267" s="65" t="s">
        <v>51</v>
      </c>
      <c r="D267" s="64" t="s">
        <v>2432</v>
      </c>
      <c r="E267" s="64" t="s">
        <v>1119</v>
      </c>
      <c r="F267" s="64" t="s">
        <v>1170</v>
      </c>
      <c r="G267" s="18" t="s">
        <v>1171</v>
      </c>
      <c r="H267" s="35" t="s">
        <v>866</v>
      </c>
      <c r="I267" s="28" t="s">
        <v>2322</v>
      </c>
      <c r="J267" s="498">
        <v>11.497006850480695</v>
      </c>
      <c r="K267" s="498">
        <v>21.646969651944001</v>
      </c>
      <c r="L267" s="499">
        <v>1482.1</v>
      </c>
      <c r="M267" s="512">
        <v>0</v>
      </c>
      <c r="N267" s="513">
        <v>0</v>
      </c>
      <c r="O267" s="513">
        <v>0</v>
      </c>
      <c r="P267" s="513">
        <v>0</v>
      </c>
      <c r="Q267" s="513">
        <v>0</v>
      </c>
      <c r="R267" s="513">
        <v>0</v>
      </c>
      <c r="S267" s="513">
        <v>0</v>
      </c>
      <c r="T267" s="513">
        <v>0</v>
      </c>
      <c r="U267" s="513">
        <v>0</v>
      </c>
      <c r="V267" s="513">
        <v>0</v>
      </c>
      <c r="W267" s="513">
        <v>0</v>
      </c>
      <c r="X267" s="513">
        <v>0</v>
      </c>
      <c r="Y267" s="513">
        <v>0</v>
      </c>
      <c r="Z267" s="513">
        <v>0</v>
      </c>
      <c r="AA267" s="513">
        <v>0</v>
      </c>
      <c r="AB267" s="513">
        <v>0</v>
      </c>
      <c r="AC267" s="513">
        <v>71</v>
      </c>
      <c r="AD267" s="513">
        <v>71</v>
      </c>
      <c r="AE267" s="513">
        <v>0</v>
      </c>
      <c r="AF267" s="513">
        <v>0</v>
      </c>
      <c r="AG267" s="513">
        <v>0</v>
      </c>
      <c r="AH267" s="513">
        <f t="shared" ref="AH267:AH330" si="36">AG267</f>
        <v>0</v>
      </c>
      <c r="AI267" s="513">
        <v>0</v>
      </c>
      <c r="AJ267" s="513">
        <v>0</v>
      </c>
      <c r="AK267" s="513">
        <f t="shared" ref="AK267:AK330" si="37">SUM(M267,O267,Q267,S267,U267,W267,Y267,AA267,AC267,AE267,AG267,AI267)</f>
        <v>71</v>
      </c>
      <c r="AL267" s="513">
        <f t="shared" ref="AL267:AL330" si="38">SUM(N267,P267,R267,T267,V267,X267,Z267,AB267,AD267,AF267,AH267,AJ267,)</f>
        <v>71</v>
      </c>
      <c r="AM267" s="513">
        <v>0</v>
      </c>
      <c r="AN267" s="513">
        <v>0</v>
      </c>
      <c r="AO267" s="513">
        <v>0</v>
      </c>
      <c r="AP267" s="513">
        <v>0</v>
      </c>
      <c r="AQ267" s="513">
        <v>0</v>
      </c>
      <c r="AR267" s="513">
        <v>0</v>
      </c>
      <c r="AS267" s="513">
        <v>0</v>
      </c>
      <c r="AT267" s="513">
        <v>0</v>
      </c>
      <c r="AU267" s="513">
        <v>0</v>
      </c>
      <c r="AV267" s="513">
        <v>0</v>
      </c>
      <c r="AW267" s="513">
        <v>0</v>
      </c>
      <c r="AX267" s="513">
        <v>0</v>
      </c>
      <c r="AY267" s="513">
        <v>0</v>
      </c>
      <c r="AZ267" s="513">
        <v>0</v>
      </c>
      <c r="BA267" s="513">
        <v>0</v>
      </c>
      <c r="BB267" s="513">
        <v>0</v>
      </c>
      <c r="BC267" s="513">
        <v>3721.5</v>
      </c>
      <c r="BD267" s="513">
        <v>3721.5</v>
      </c>
      <c r="BE267" s="513">
        <v>0</v>
      </c>
      <c r="BF267" s="513">
        <v>0</v>
      </c>
      <c r="BG267" s="513">
        <v>0</v>
      </c>
      <c r="BH267" s="513">
        <v>0</v>
      </c>
      <c r="BI267" s="513">
        <v>0</v>
      </c>
      <c r="BJ267" s="513">
        <v>0</v>
      </c>
      <c r="BK267" s="241">
        <f t="shared" ref="BK267:BK330" si="39">SUM(AM267,AO267,AQ267,AS267,AU267,AW267,AY267,BA267,BC267,BE267,BG267,BI267,)</f>
        <v>3721.5</v>
      </c>
      <c r="BL267" s="22">
        <f t="shared" ref="BL267:BL330" si="40">SUM(AN267,AP267,AR267,AT267,AV267,AX267,AZ267,BB267,BD267,BF267,BH267,BJ267)</f>
        <v>3721.5</v>
      </c>
      <c r="BM267" s="519">
        <f t="shared" ref="BM267:BM330" si="41">IF(CT267=0,0,BK267/1000/CT267)</f>
        <v>0.37897148676171077</v>
      </c>
      <c r="BN267" s="520">
        <v>0</v>
      </c>
      <c r="BO267" s="520">
        <v>0</v>
      </c>
      <c r="BP267" s="520">
        <v>0</v>
      </c>
      <c r="BQ267" s="520">
        <v>0</v>
      </c>
      <c r="BR267" s="520">
        <v>0</v>
      </c>
      <c r="BS267" s="520">
        <v>0</v>
      </c>
      <c r="BT267" s="520">
        <v>0</v>
      </c>
      <c r="BU267" s="520">
        <v>0</v>
      </c>
      <c r="BV267" s="520">
        <v>0</v>
      </c>
      <c r="BW267" s="520">
        <v>0</v>
      </c>
      <c r="BX267" s="520">
        <v>0</v>
      </c>
      <c r="BY267" s="520">
        <v>0</v>
      </c>
      <c r="BZ267" s="520">
        <v>0</v>
      </c>
      <c r="CA267" s="520">
        <v>0</v>
      </c>
      <c r="CB267" s="520">
        <v>0</v>
      </c>
      <c r="CC267" s="520">
        <v>0</v>
      </c>
      <c r="CD267" s="520">
        <v>4368445.5600000005</v>
      </c>
      <c r="CE267" s="520">
        <v>4368445.5600000005</v>
      </c>
      <c r="CF267" s="520">
        <v>0</v>
      </c>
      <c r="CG267" s="520">
        <v>0</v>
      </c>
      <c r="CH267" s="520">
        <v>0</v>
      </c>
      <c r="CI267" s="520">
        <v>0</v>
      </c>
      <c r="CJ267" s="520">
        <v>0</v>
      </c>
      <c r="CK267" s="520">
        <v>0</v>
      </c>
      <c r="CL267" s="520">
        <f t="shared" ref="CL267:CL330" si="42">SUM(BN267,BP267,BR267,BT267,BV267,BX267,BZ267,CB267,CD267,CF267,CH267,CJ267)</f>
        <v>4368445.5600000005</v>
      </c>
      <c r="CM267" s="521">
        <f t="shared" ref="CM267:CM330" si="43">SUM(BO267,BQ267,BS267,BU267,BW267,BY267,CA267,CC267,CE267,CG267,CI267,CK267)</f>
        <v>4368445.5600000005</v>
      </c>
      <c r="CN267" s="522">
        <v>28732800</v>
      </c>
      <c r="CO267" s="522">
        <v>28732800</v>
      </c>
      <c r="CP267" s="522">
        <v>34409280.000000007</v>
      </c>
      <c r="CQ267" s="243" t="s">
        <v>874</v>
      </c>
      <c r="CR267" s="103">
        <v>8.1999999999999993</v>
      </c>
      <c r="CS267" s="523">
        <v>8.1999999999999993</v>
      </c>
      <c r="CT267" s="104">
        <v>9.82</v>
      </c>
      <c r="CU267" s="524"/>
      <c r="CV267" s="524"/>
      <c r="CW267" s="524"/>
      <c r="CX267" s="525"/>
      <c r="CY267" s="526">
        <v>11.1197736903818</v>
      </c>
      <c r="CZ267" s="527">
        <v>7.4284498338019302</v>
      </c>
      <c r="DA267" s="528">
        <v>6.8557386333182688E-2</v>
      </c>
      <c r="DB267" s="529">
        <v>6.5483501584336204E-2</v>
      </c>
      <c r="DC267" s="530" t="s">
        <v>2336</v>
      </c>
      <c r="DD267" s="225"/>
      <c r="DE267" s="524"/>
      <c r="DF267" s="524"/>
      <c r="DG267" s="531"/>
      <c r="DH267" s="532"/>
      <c r="DI267" s="64">
        <v>0</v>
      </c>
      <c r="DJ267" s="64">
        <v>0</v>
      </c>
      <c r="DK267" s="64">
        <v>9158</v>
      </c>
      <c r="DL267" s="534">
        <f t="shared" ref="DL267:DL330" si="44">AVERAGE(DI267,DJ267,DK267)</f>
        <v>3052.6666666666665</v>
      </c>
    </row>
    <row r="268" spans="1:116" ht="43.5" customHeight="1" x14ac:dyDescent="0.25">
      <c r="A268" s="356" t="s">
        <v>7</v>
      </c>
      <c r="B268" s="65" t="s">
        <v>50</v>
      </c>
      <c r="C268" s="65" t="s">
        <v>51</v>
      </c>
      <c r="D268" s="64" t="s">
        <v>2432</v>
      </c>
      <c r="E268" s="64" t="s">
        <v>1119</v>
      </c>
      <c r="F268" s="64" t="s">
        <v>1172</v>
      </c>
      <c r="G268" s="18" t="s">
        <v>1119</v>
      </c>
      <c r="H268" s="35" t="s">
        <v>866</v>
      </c>
      <c r="I268" s="28" t="s">
        <v>2322</v>
      </c>
      <c r="J268" s="498">
        <v>12.668219606558768</v>
      </c>
      <c r="K268" s="498">
        <v>11.113068158703001</v>
      </c>
      <c r="L268" s="499">
        <v>1136.3</v>
      </c>
      <c r="M268" s="512">
        <v>0</v>
      </c>
      <c r="N268" s="513">
        <v>0</v>
      </c>
      <c r="O268" s="513">
        <v>0</v>
      </c>
      <c r="P268" s="513">
        <v>0</v>
      </c>
      <c r="Q268" s="513">
        <v>0</v>
      </c>
      <c r="R268" s="513">
        <v>0</v>
      </c>
      <c r="S268" s="513">
        <v>0</v>
      </c>
      <c r="T268" s="513">
        <v>0</v>
      </c>
      <c r="U268" s="513">
        <v>0</v>
      </c>
      <c r="V268" s="513">
        <v>0</v>
      </c>
      <c r="W268" s="513">
        <v>0</v>
      </c>
      <c r="X268" s="513">
        <v>0</v>
      </c>
      <c r="Y268" s="513">
        <v>0</v>
      </c>
      <c r="Z268" s="513">
        <v>0</v>
      </c>
      <c r="AA268" s="513">
        <v>0</v>
      </c>
      <c r="AB268" s="513">
        <v>0</v>
      </c>
      <c r="AC268" s="513">
        <v>35</v>
      </c>
      <c r="AD268" s="513">
        <v>35</v>
      </c>
      <c r="AE268" s="513">
        <v>0</v>
      </c>
      <c r="AF268" s="513">
        <v>0</v>
      </c>
      <c r="AG268" s="513">
        <v>0</v>
      </c>
      <c r="AH268" s="513">
        <f t="shared" si="36"/>
        <v>0</v>
      </c>
      <c r="AI268" s="513">
        <v>0</v>
      </c>
      <c r="AJ268" s="513">
        <v>0</v>
      </c>
      <c r="AK268" s="513">
        <f t="shared" si="37"/>
        <v>35</v>
      </c>
      <c r="AL268" s="513">
        <f t="shared" si="38"/>
        <v>35</v>
      </c>
      <c r="AM268" s="513">
        <v>0</v>
      </c>
      <c r="AN268" s="513">
        <v>0</v>
      </c>
      <c r="AO268" s="513">
        <v>0</v>
      </c>
      <c r="AP268" s="513">
        <v>0</v>
      </c>
      <c r="AQ268" s="513">
        <v>0</v>
      </c>
      <c r="AR268" s="513">
        <v>0</v>
      </c>
      <c r="AS268" s="513">
        <v>0</v>
      </c>
      <c r="AT268" s="513">
        <v>0</v>
      </c>
      <c r="AU268" s="513">
        <v>0</v>
      </c>
      <c r="AV268" s="513">
        <v>0</v>
      </c>
      <c r="AW268" s="513">
        <v>0</v>
      </c>
      <c r="AX268" s="513">
        <v>0</v>
      </c>
      <c r="AY268" s="513">
        <v>0</v>
      </c>
      <c r="AZ268" s="513">
        <v>0</v>
      </c>
      <c r="BA268" s="513">
        <v>0</v>
      </c>
      <c r="BB268" s="513">
        <v>0</v>
      </c>
      <c r="BC268" s="513">
        <v>4600.5200000000004</v>
      </c>
      <c r="BD268" s="513">
        <v>4600.5200000000004</v>
      </c>
      <c r="BE268" s="513">
        <v>0</v>
      </c>
      <c r="BF268" s="513">
        <v>0</v>
      </c>
      <c r="BG268" s="513">
        <v>0</v>
      </c>
      <c r="BH268" s="513">
        <v>0</v>
      </c>
      <c r="BI268" s="513">
        <v>0</v>
      </c>
      <c r="BJ268" s="513">
        <v>0</v>
      </c>
      <c r="BK268" s="241">
        <f t="shared" si="39"/>
        <v>4600.5200000000004</v>
      </c>
      <c r="BL268" s="22">
        <f t="shared" si="40"/>
        <v>4600.5200000000004</v>
      </c>
      <c r="BM268" s="519">
        <f t="shared" si="41"/>
        <v>0.42716063138347266</v>
      </c>
      <c r="BN268" s="520">
        <v>0</v>
      </c>
      <c r="BO268" s="520">
        <v>0</v>
      </c>
      <c r="BP268" s="520">
        <v>0</v>
      </c>
      <c r="BQ268" s="520">
        <v>0</v>
      </c>
      <c r="BR268" s="520">
        <v>0</v>
      </c>
      <c r="BS268" s="520">
        <v>0</v>
      </c>
      <c r="BT268" s="520">
        <v>0</v>
      </c>
      <c r="BU268" s="520">
        <v>0</v>
      </c>
      <c r="BV268" s="520">
        <v>0</v>
      </c>
      <c r="BW268" s="520">
        <v>0</v>
      </c>
      <c r="BX268" s="520">
        <v>0</v>
      </c>
      <c r="BY268" s="520">
        <v>0</v>
      </c>
      <c r="BZ268" s="520">
        <v>0</v>
      </c>
      <c r="CA268" s="520">
        <v>0</v>
      </c>
      <c r="CB268" s="520">
        <v>0</v>
      </c>
      <c r="CC268" s="520">
        <v>0</v>
      </c>
      <c r="CD268" s="520">
        <v>5400274.3968000012</v>
      </c>
      <c r="CE268" s="520">
        <v>5400274.3968000012</v>
      </c>
      <c r="CF268" s="520">
        <v>0</v>
      </c>
      <c r="CG268" s="520">
        <v>0</v>
      </c>
      <c r="CH268" s="520">
        <v>0</v>
      </c>
      <c r="CI268" s="520">
        <v>0</v>
      </c>
      <c r="CJ268" s="520">
        <v>0</v>
      </c>
      <c r="CK268" s="520">
        <v>0</v>
      </c>
      <c r="CL268" s="520">
        <f t="shared" si="42"/>
        <v>5400274.3968000012</v>
      </c>
      <c r="CM268" s="521">
        <f t="shared" si="43"/>
        <v>5400274.3968000012</v>
      </c>
      <c r="CN268" s="522">
        <v>33323040</v>
      </c>
      <c r="CO268" s="522">
        <v>33323040</v>
      </c>
      <c r="CP268" s="522">
        <v>37738080</v>
      </c>
      <c r="CQ268" s="243" t="s">
        <v>874</v>
      </c>
      <c r="CR268" s="103">
        <v>9.51</v>
      </c>
      <c r="CS268" s="523">
        <v>9.51</v>
      </c>
      <c r="CT268" s="104">
        <v>10.77</v>
      </c>
      <c r="CU268" s="524"/>
      <c r="CV268" s="524"/>
      <c r="CW268" s="524"/>
      <c r="CX268" s="525"/>
      <c r="CY268" s="526">
        <v>23.811501132017465</v>
      </c>
      <c r="CZ268" s="527">
        <v>23.811501132017465</v>
      </c>
      <c r="DA268" s="528">
        <v>0.65967510387210704</v>
      </c>
      <c r="DB268" s="529">
        <v>0.65967510387210704</v>
      </c>
      <c r="DC268" s="530" t="s">
        <v>2434</v>
      </c>
      <c r="DD268" s="225"/>
      <c r="DE268" s="524"/>
      <c r="DF268" s="524"/>
      <c r="DG268" s="531"/>
      <c r="DH268" s="532"/>
      <c r="DI268" s="64">
        <v>559</v>
      </c>
      <c r="DJ268" s="64">
        <v>75967</v>
      </c>
      <c r="DK268" s="64">
        <v>0</v>
      </c>
      <c r="DL268" s="534">
        <f t="shared" si="44"/>
        <v>25508.666666666668</v>
      </c>
    </row>
    <row r="269" spans="1:116" ht="43.5" customHeight="1" x14ac:dyDescent="0.25">
      <c r="A269" s="356" t="s">
        <v>7</v>
      </c>
      <c r="B269" s="65" t="s">
        <v>50</v>
      </c>
      <c r="C269" s="65" t="s">
        <v>51</v>
      </c>
      <c r="D269" s="64" t="s">
        <v>2435</v>
      </c>
      <c r="E269" s="64" t="s">
        <v>71</v>
      </c>
      <c r="F269" s="64" t="s">
        <v>1174</v>
      </c>
      <c r="G269" s="18" t="s">
        <v>71</v>
      </c>
      <c r="H269" s="35" t="s">
        <v>860</v>
      </c>
      <c r="I269" s="28" t="s">
        <v>2287</v>
      </c>
      <c r="J269" s="498">
        <v>2.3057060350356893</v>
      </c>
      <c r="K269" s="498">
        <v>4.203409082166</v>
      </c>
      <c r="L269" s="499">
        <v>1035.2</v>
      </c>
      <c r="M269" s="512">
        <v>0</v>
      </c>
      <c r="N269" s="513">
        <v>0</v>
      </c>
      <c r="O269" s="513">
        <v>0</v>
      </c>
      <c r="P269" s="513">
        <v>0</v>
      </c>
      <c r="Q269" s="513">
        <v>0</v>
      </c>
      <c r="R269" s="513">
        <v>0</v>
      </c>
      <c r="S269" s="513">
        <v>0</v>
      </c>
      <c r="T269" s="513">
        <v>0</v>
      </c>
      <c r="U269" s="513">
        <v>0</v>
      </c>
      <c r="V269" s="513">
        <v>0</v>
      </c>
      <c r="W269" s="513">
        <v>0</v>
      </c>
      <c r="X269" s="513">
        <v>0</v>
      </c>
      <c r="Y269" s="513">
        <v>0</v>
      </c>
      <c r="Z269" s="513">
        <v>0</v>
      </c>
      <c r="AA269" s="513">
        <v>0</v>
      </c>
      <c r="AB269" s="513">
        <v>0</v>
      </c>
      <c r="AC269" s="513">
        <v>8</v>
      </c>
      <c r="AD269" s="513">
        <v>8</v>
      </c>
      <c r="AE269" s="513">
        <v>0</v>
      </c>
      <c r="AF269" s="513">
        <v>0</v>
      </c>
      <c r="AG269" s="513">
        <v>0</v>
      </c>
      <c r="AH269" s="513">
        <f t="shared" si="36"/>
        <v>0</v>
      </c>
      <c r="AI269" s="513">
        <v>0</v>
      </c>
      <c r="AJ269" s="513">
        <v>0</v>
      </c>
      <c r="AK269" s="513">
        <f t="shared" si="37"/>
        <v>8</v>
      </c>
      <c r="AL269" s="513">
        <f t="shared" si="38"/>
        <v>8</v>
      </c>
      <c r="AM269" s="513">
        <v>0</v>
      </c>
      <c r="AN269" s="513">
        <v>0</v>
      </c>
      <c r="AO269" s="513">
        <v>0</v>
      </c>
      <c r="AP269" s="513">
        <v>0</v>
      </c>
      <c r="AQ269" s="513">
        <v>0</v>
      </c>
      <c r="AR269" s="513">
        <v>0</v>
      </c>
      <c r="AS269" s="513">
        <v>0</v>
      </c>
      <c r="AT269" s="513">
        <v>0</v>
      </c>
      <c r="AU269" s="513">
        <v>0</v>
      </c>
      <c r="AV269" s="513">
        <v>0</v>
      </c>
      <c r="AW269" s="513">
        <v>0</v>
      </c>
      <c r="AX269" s="513">
        <v>0</v>
      </c>
      <c r="AY269" s="513">
        <v>0</v>
      </c>
      <c r="AZ269" s="513">
        <v>0</v>
      </c>
      <c r="BA269" s="513">
        <v>0</v>
      </c>
      <c r="BB269" s="513">
        <v>0</v>
      </c>
      <c r="BC269" s="513">
        <v>45.6</v>
      </c>
      <c r="BD269" s="513">
        <v>45.6</v>
      </c>
      <c r="BE269" s="513">
        <v>0</v>
      </c>
      <c r="BF269" s="513">
        <v>0</v>
      </c>
      <c r="BG269" s="513">
        <v>0</v>
      </c>
      <c r="BH269" s="513">
        <v>0</v>
      </c>
      <c r="BI269" s="513">
        <v>0</v>
      </c>
      <c r="BJ269" s="513">
        <v>0</v>
      </c>
      <c r="BK269" s="241">
        <f t="shared" si="39"/>
        <v>45.6</v>
      </c>
      <c r="BL269" s="22">
        <f t="shared" si="40"/>
        <v>45.6</v>
      </c>
      <c r="BM269" s="519">
        <f t="shared" si="41"/>
        <v>0</v>
      </c>
      <c r="BN269" s="520">
        <v>0</v>
      </c>
      <c r="BO269" s="520">
        <v>0</v>
      </c>
      <c r="BP269" s="520">
        <v>0</v>
      </c>
      <c r="BQ269" s="520">
        <v>0</v>
      </c>
      <c r="BR269" s="520">
        <v>0</v>
      </c>
      <c r="BS269" s="520">
        <v>0</v>
      </c>
      <c r="BT269" s="520">
        <v>0</v>
      </c>
      <c r="BU269" s="520">
        <v>0</v>
      </c>
      <c r="BV269" s="520">
        <v>0</v>
      </c>
      <c r="BW269" s="520">
        <v>0</v>
      </c>
      <c r="BX269" s="520">
        <v>0</v>
      </c>
      <c r="BY269" s="520">
        <v>0</v>
      </c>
      <c r="BZ269" s="520">
        <v>0</v>
      </c>
      <c r="CA269" s="520">
        <v>0</v>
      </c>
      <c r="CB269" s="520">
        <v>0</v>
      </c>
      <c r="CC269" s="520">
        <v>0</v>
      </c>
      <c r="CD269" s="520">
        <v>53527.104000000007</v>
      </c>
      <c r="CE269" s="520">
        <v>53527.104000000007</v>
      </c>
      <c r="CF269" s="520">
        <v>0</v>
      </c>
      <c r="CG269" s="520">
        <v>0</v>
      </c>
      <c r="CH269" s="520">
        <v>0</v>
      </c>
      <c r="CI269" s="520">
        <v>0</v>
      </c>
      <c r="CJ269" s="520">
        <v>0</v>
      </c>
      <c r="CK269" s="520">
        <v>0</v>
      </c>
      <c r="CL269" s="520">
        <f t="shared" si="42"/>
        <v>53527.104000000007</v>
      </c>
      <c r="CM269" s="521">
        <f t="shared" si="43"/>
        <v>53527.104000000007</v>
      </c>
      <c r="CN269" s="522">
        <v>6237120.0000000009</v>
      </c>
      <c r="CO269" s="522">
        <v>6237120.0000000009</v>
      </c>
      <c r="CP269" s="522">
        <v>0</v>
      </c>
      <c r="CQ269" s="243" t="s">
        <v>874</v>
      </c>
      <c r="CR269" s="103">
        <v>1.78</v>
      </c>
      <c r="CS269" s="523">
        <v>1.78</v>
      </c>
      <c r="CT269" s="104">
        <v>0</v>
      </c>
      <c r="CU269" s="524"/>
      <c r="CV269" s="524"/>
      <c r="CW269" s="524"/>
      <c r="CX269" s="525"/>
      <c r="CY269" s="526">
        <v>18.10034072882809</v>
      </c>
      <c r="CZ269" s="527">
        <v>17.562382040345867</v>
      </c>
      <c r="DA269" s="528">
        <v>0.33483996591668891</v>
      </c>
      <c r="DB269" s="529">
        <v>0.33270038391748352</v>
      </c>
      <c r="DC269" s="530" t="s">
        <v>2436</v>
      </c>
      <c r="DD269" s="225"/>
      <c r="DE269" s="524"/>
      <c r="DF269" s="524"/>
      <c r="DG269" s="531"/>
      <c r="DH269" s="532"/>
      <c r="DI269" s="64">
        <v>0</v>
      </c>
      <c r="DJ269" s="64">
        <v>0</v>
      </c>
      <c r="DK269" s="64">
        <v>50409</v>
      </c>
      <c r="DL269" s="534">
        <f t="shared" si="44"/>
        <v>16803</v>
      </c>
    </row>
    <row r="270" spans="1:116" ht="43.5" customHeight="1" x14ac:dyDescent="0.25">
      <c r="A270" s="356" t="s">
        <v>7</v>
      </c>
      <c r="B270" s="65" t="s">
        <v>50</v>
      </c>
      <c r="C270" s="65" t="s">
        <v>51</v>
      </c>
      <c r="D270" s="64" t="s">
        <v>2435</v>
      </c>
      <c r="E270" s="64" t="s">
        <v>71</v>
      </c>
      <c r="F270" s="64" t="s">
        <v>1175</v>
      </c>
      <c r="G270" s="18" t="s">
        <v>71</v>
      </c>
      <c r="H270" s="35" t="s">
        <v>860</v>
      </c>
      <c r="I270" s="28" t="s">
        <v>2287</v>
      </c>
      <c r="J270" s="498">
        <v>2.0535194374536609</v>
      </c>
      <c r="K270" s="498">
        <v>1.2492424216440001</v>
      </c>
      <c r="L270" s="499">
        <v>212.3</v>
      </c>
      <c r="M270" s="512">
        <v>0</v>
      </c>
      <c r="N270" s="513">
        <v>0</v>
      </c>
      <c r="O270" s="513">
        <v>0</v>
      </c>
      <c r="P270" s="513">
        <v>0</v>
      </c>
      <c r="Q270" s="513">
        <v>0</v>
      </c>
      <c r="R270" s="513">
        <v>0</v>
      </c>
      <c r="S270" s="513">
        <v>0</v>
      </c>
      <c r="T270" s="513">
        <v>0</v>
      </c>
      <c r="U270" s="513">
        <v>0</v>
      </c>
      <c r="V270" s="513">
        <v>0</v>
      </c>
      <c r="W270" s="513">
        <v>0</v>
      </c>
      <c r="X270" s="513">
        <v>0</v>
      </c>
      <c r="Y270" s="513">
        <v>0</v>
      </c>
      <c r="Z270" s="513">
        <v>0</v>
      </c>
      <c r="AA270" s="513">
        <v>0</v>
      </c>
      <c r="AB270" s="513">
        <v>0</v>
      </c>
      <c r="AC270" s="513">
        <v>2</v>
      </c>
      <c r="AD270" s="513">
        <v>2</v>
      </c>
      <c r="AE270" s="513">
        <v>0</v>
      </c>
      <c r="AF270" s="513">
        <v>0</v>
      </c>
      <c r="AG270" s="513">
        <v>0</v>
      </c>
      <c r="AH270" s="513">
        <f t="shared" si="36"/>
        <v>0</v>
      </c>
      <c r="AI270" s="513">
        <v>0</v>
      </c>
      <c r="AJ270" s="513">
        <v>0</v>
      </c>
      <c r="AK270" s="513">
        <f t="shared" si="37"/>
        <v>2</v>
      </c>
      <c r="AL270" s="513">
        <f t="shared" si="38"/>
        <v>2</v>
      </c>
      <c r="AM270" s="513">
        <v>0</v>
      </c>
      <c r="AN270" s="513">
        <v>0</v>
      </c>
      <c r="AO270" s="513">
        <v>0</v>
      </c>
      <c r="AP270" s="513">
        <v>0</v>
      </c>
      <c r="AQ270" s="513">
        <v>0</v>
      </c>
      <c r="AR270" s="513">
        <v>0</v>
      </c>
      <c r="AS270" s="513">
        <v>0</v>
      </c>
      <c r="AT270" s="513">
        <v>0</v>
      </c>
      <c r="AU270" s="513">
        <v>0</v>
      </c>
      <c r="AV270" s="513">
        <v>0</v>
      </c>
      <c r="AW270" s="513">
        <v>0</v>
      </c>
      <c r="AX270" s="513">
        <v>0</v>
      </c>
      <c r="AY270" s="513">
        <v>0</v>
      </c>
      <c r="AZ270" s="513">
        <v>0</v>
      </c>
      <c r="BA270" s="513">
        <v>0</v>
      </c>
      <c r="BB270" s="513">
        <v>0</v>
      </c>
      <c r="BC270" s="513">
        <v>40.299999999999997</v>
      </c>
      <c r="BD270" s="513">
        <v>40.299999999999997</v>
      </c>
      <c r="BE270" s="513">
        <v>0</v>
      </c>
      <c r="BF270" s="513">
        <v>0</v>
      </c>
      <c r="BG270" s="513">
        <v>0</v>
      </c>
      <c r="BH270" s="513">
        <v>0</v>
      </c>
      <c r="BI270" s="513">
        <v>0</v>
      </c>
      <c r="BJ270" s="513">
        <v>0</v>
      </c>
      <c r="BK270" s="241">
        <f t="shared" si="39"/>
        <v>40.299999999999997</v>
      </c>
      <c r="BL270" s="22">
        <f t="shared" si="40"/>
        <v>40.299999999999997</v>
      </c>
      <c r="BM270" s="519">
        <f t="shared" si="41"/>
        <v>0</v>
      </c>
      <c r="BN270" s="520">
        <v>0</v>
      </c>
      <c r="BO270" s="520">
        <v>0</v>
      </c>
      <c r="BP270" s="520">
        <v>0</v>
      </c>
      <c r="BQ270" s="520">
        <v>0</v>
      </c>
      <c r="BR270" s="520">
        <v>0</v>
      </c>
      <c r="BS270" s="520">
        <v>0</v>
      </c>
      <c r="BT270" s="520">
        <v>0</v>
      </c>
      <c r="BU270" s="520">
        <v>0</v>
      </c>
      <c r="BV270" s="520">
        <v>0</v>
      </c>
      <c r="BW270" s="520">
        <v>0</v>
      </c>
      <c r="BX270" s="520">
        <v>0</v>
      </c>
      <c r="BY270" s="520">
        <v>0</v>
      </c>
      <c r="BZ270" s="520">
        <v>0</v>
      </c>
      <c r="CA270" s="520">
        <v>0</v>
      </c>
      <c r="CB270" s="520">
        <v>0</v>
      </c>
      <c r="CC270" s="520">
        <v>0</v>
      </c>
      <c r="CD270" s="520">
        <v>47305.752</v>
      </c>
      <c r="CE270" s="520">
        <v>47305.752</v>
      </c>
      <c r="CF270" s="520">
        <v>0</v>
      </c>
      <c r="CG270" s="520">
        <v>0</v>
      </c>
      <c r="CH270" s="520">
        <v>0</v>
      </c>
      <c r="CI270" s="520">
        <v>0</v>
      </c>
      <c r="CJ270" s="520">
        <v>0</v>
      </c>
      <c r="CK270" s="520">
        <v>0</v>
      </c>
      <c r="CL270" s="520">
        <f t="shared" si="42"/>
        <v>47305.752</v>
      </c>
      <c r="CM270" s="521">
        <f t="shared" si="43"/>
        <v>47305.752</v>
      </c>
      <c r="CN270" s="522">
        <v>5991840</v>
      </c>
      <c r="CO270" s="522">
        <v>5991840</v>
      </c>
      <c r="CP270" s="522">
        <v>0</v>
      </c>
      <c r="CQ270" s="243" t="s">
        <v>874</v>
      </c>
      <c r="CR270" s="103">
        <v>1.71</v>
      </c>
      <c r="CS270" s="523">
        <v>1.71</v>
      </c>
      <c r="CT270" s="104">
        <v>0</v>
      </c>
      <c r="CU270" s="524"/>
      <c r="CV270" s="524"/>
      <c r="CW270" s="524"/>
      <c r="CX270" s="525"/>
      <c r="CY270" s="526">
        <v>0</v>
      </c>
      <c r="CZ270" s="527">
        <v>0</v>
      </c>
      <c r="DA270" s="528">
        <v>0</v>
      </c>
      <c r="DB270" s="529">
        <v>0</v>
      </c>
      <c r="DC270" s="530" t="s">
        <v>2297</v>
      </c>
      <c r="DD270" s="225"/>
      <c r="DE270" s="524"/>
      <c r="DF270" s="524"/>
      <c r="DG270" s="531"/>
      <c r="DH270" s="532"/>
      <c r="DI270" s="64">
        <v>0</v>
      </c>
      <c r="DJ270" s="64">
        <v>0</v>
      </c>
      <c r="DK270" s="64">
        <v>0</v>
      </c>
      <c r="DL270" s="534">
        <f t="shared" si="44"/>
        <v>0</v>
      </c>
    </row>
    <row r="271" spans="1:116" ht="43.5" customHeight="1" x14ac:dyDescent="0.25">
      <c r="A271" s="356" t="s">
        <v>7</v>
      </c>
      <c r="B271" s="65" t="s">
        <v>50</v>
      </c>
      <c r="C271" s="65" t="s">
        <v>51</v>
      </c>
      <c r="D271" s="64" t="s">
        <v>2435</v>
      </c>
      <c r="E271" s="64" t="s">
        <v>71</v>
      </c>
      <c r="F271" s="64" t="s">
        <v>1176</v>
      </c>
      <c r="G271" s="18" t="s">
        <v>71</v>
      </c>
      <c r="H271" s="35" t="s">
        <v>860</v>
      </c>
      <c r="I271" s="28" t="s">
        <v>2287</v>
      </c>
      <c r="J271" s="498">
        <v>3.2568097744879116</v>
      </c>
      <c r="K271" s="498">
        <v>2.4130681767990003</v>
      </c>
      <c r="L271" s="499">
        <v>503.7</v>
      </c>
      <c r="M271" s="512">
        <v>0</v>
      </c>
      <c r="N271" s="513">
        <v>0</v>
      </c>
      <c r="O271" s="513">
        <v>0</v>
      </c>
      <c r="P271" s="513">
        <v>0</v>
      </c>
      <c r="Q271" s="513">
        <v>0</v>
      </c>
      <c r="R271" s="513">
        <v>0</v>
      </c>
      <c r="S271" s="513">
        <v>0</v>
      </c>
      <c r="T271" s="513">
        <v>0</v>
      </c>
      <c r="U271" s="513">
        <v>0</v>
      </c>
      <c r="V271" s="513">
        <v>0</v>
      </c>
      <c r="W271" s="513">
        <v>0</v>
      </c>
      <c r="X271" s="513">
        <v>0</v>
      </c>
      <c r="Y271" s="513">
        <v>0</v>
      </c>
      <c r="Z271" s="513">
        <v>0</v>
      </c>
      <c r="AA271" s="513">
        <v>0</v>
      </c>
      <c r="AB271" s="513">
        <v>0</v>
      </c>
      <c r="AC271" s="513">
        <v>3</v>
      </c>
      <c r="AD271" s="513">
        <v>3</v>
      </c>
      <c r="AE271" s="513">
        <v>0</v>
      </c>
      <c r="AF271" s="513">
        <v>0</v>
      </c>
      <c r="AG271" s="513">
        <v>0</v>
      </c>
      <c r="AH271" s="513">
        <f t="shared" si="36"/>
        <v>0</v>
      </c>
      <c r="AI271" s="513">
        <v>0</v>
      </c>
      <c r="AJ271" s="513">
        <v>0</v>
      </c>
      <c r="AK271" s="513">
        <f t="shared" si="37"/>
        <v>3</v>
      </c>
      <c r="AL271" s="513">
        <f t="shared" si="38"/>
        <v>3</v>
      </c>
      <c r="AM271" s="513">
        <v>0</v>
      </c>
      <c r="AN271" s="513">
        <v>0</v>
      </c>
      <c r="AO271" s="513">
        <v>0</v>
      </c>
      <c r="AP271" s="513">
        <v>0</v>
      </c>
      <c r="AQ271" s="513">
        <v>350</v>
      </c>
      <c r="AR271" s="513">
        <v>350</v>
      </c>
      <c r="AS271" s="513">
        <v>0</v>
      </c>
      <c r="AT271" s="513">
        <v>0</v>
      </c>
      <c r="AU271" s="513">
        <v>0</v>
      </c>
      <c r="AV271" s="513">
        <v>0</v>
      </c>
      <c r="AW271" s="513">
        <v>0</v>
      </c>
      <c r="AX271" s="513">
        <v>0</v>
      </c>
      <c r="AY271" s="513">
        <v>0</v>
      </c>
      <c r="AZ271" s="513">
        <v>0</v>
      </c>
      <c r="BA271" s="513">
        <v>0</v>
      </c>
      <c r="BB271" s="513">
        <v>0</v>
      </c>
      <c r="BC271" s="513">
        <v>103</v>
      </c>
      <c r="BD271" s="513">
        <v>103</v>
      </c>
      <c r="BE271" s="513">
        <v>0</v>
      </c>
      <c r="BF271" s="513">
        <v>0</v>
      </c>
      <c r="BG271" s="513">
        <v>0</v>
      </c>
      <c r="BH271" s="513">
        <v>0</v>
      </c>
      <c r="BI271" s="513">
        <v>0</v>
      </c>
      <c r="BJ271" s="513">
        <v>0</v>
      </c>
      <c r="BK271" s="241">
        <f t="shared" si="39"/>
        <v>453</v>
      </c>
      <c r="BL271" s="22">
        <f t="shared" si="40"/>
        <v>453</v>
      </c>
      <c r="BM271" s="519">
        <f t="shared" si="41"/>
        <v>0.23842105263157898</v>
      </c>
      <c r="BN271" s="520">
        <v>0</v>
      </c>
      <c r="BO271" s="520">
        <v>0</v>
      </c>
      <c r="BP271" s="520">
        <v>0</v>
      </c>
      <c r="BQ271" s="520">
        <v>0</v>
      </c>
      <c r="BR271" s="520">
        <v>0</v>
      </c>
      <c r="BS271" s="520">
        <v>0</v>
      </c>
      <c r="BT271" s="520">
        <v>0</v>
      </c>
      <c r="BU271" s="520">
        <v>0</v>
      </c>
      <c r="BV271" s="520">
        <v>0</v>
      </c>
      <c r="BW271" s="520">
        <v>0</v>
      </c>
      <c r="BX271" s="520">
        <v>0</v>
      </c>
      <c r="BY271" s="520">
        <v>0</v>
      </c>
      <c r="BZ271" s="520">
        <v>0</v>
      </c>
      <c r="CA271" s="520">
        <v>0</v>
      </c>
      <c r="CB271" s="520">
        <v>0</v>
      </c>
      <c r="CC271" s="520">
        <v>0</v>
      </c>
      <c r="CD271" s="520">
        <v>120905.52</v>
      </c>
      <c r="CE271" s="520">
        <v>120905.52</v>
      </c>
      <c r="CF271" s="520">
        <v>0</v>
      </c>
      <c r="CG271" s="520">
        <v>0</v>
      </c>
      <c r="CH271" s="520">
        <v>0</v>
      </c>
      <c r="CI271" s="520">
        <v>0</v>
      </c>
      <c r="CJ271" s="520">
        <v>0</v>
      </c>
      <c r="CK271" s="520">
        <v>0</v>
      </c>
      <c r="CL271" s="520">
        <f t="shared" si="42"/>
        <v>120905.52</v>
      </c>
      <c r="CM271" s="521">
        <f t="shared" si="43"/>
        <v>120905.52</v>
      </c>
      <c r="CN271" s="522">
        <v>5291040.0000000009</v>
      </c>
      <c r="CO271" s="522">
        <v>5291040.0000000009</v>
      </c>
      <c r="CP271" s="522">
        <v>6657600</v>
      </c>
      <c r="CQ271" s="243" t="s">
        <v>874</v>
      </c>
      <c r="CR271" s="103">
        <v>1.51</v>
      </c>
      <c r="CS271" s="523">
        <v>1.51</v>
      </c>
      <c r="CT271" s="104">
        <v>1.9</v>
      </c>
      <c r="CU271" s="524"/>
      <c r="CV271" s="524"/>
      <c r="CW271" s="524"/>
      <c r="CX271" s="525"/>
      <c r="CY271" s="526">
        <v>4.3329726775956301</v>
      </c>
      <c r="CZ271" s="527">
        <v>4.3329726775956301</v>
      </c>
      <c r="DA271" s="528">
        <v>0.29549726775956281</v>
      </c>
      <c r="DB271" s="529">
        <v>0.29549726775956281</v>
      </c>
      <c r="DC271" s="530" t="s">
        <v>2424</v>
      </c>
      <c r="DD271" s="225"/>
      <c r="DE271" s="524"/>
      <c r="DF271" s="524"/>
      <c r="DG271" s="531"/>
      <c r="DH271" s="532"/>
      <c r="DI271" s="64">
        <v>0</v>
      </c>
      <c r="DJ271" s="64">
        <v>3897</v>
      </c>
      <c r="DK271" s="64">
        <v>0</v>
      </c>
      <c r="DL271" s="534">
        <f t="shared" si="44"/>
        <v>1299</v>
      </c>
    </row>
    <row r="272" spans="1:116" ht="43.5" customHeight="1" x14ac:dyDescent="0.25">
      <c r="A272" s="356" t="s">
        <v>7</v>
      </c>
      <c r="B272" s="65" t="s">
        <v>50</v>
      </c>
      <c r="C272" s="65" t="s">
        <v>51</v>
      </c>
      <c r="D272" s="64" t="s">
        <v>2437</v>
      </c>
      <c r="E272" s="64" t="s">
        <v>305</v>
      </c>
      <c r="F272" s="64" t="s">
        <v>1178</v>
      </c>
      <c r="G272" s="18" t="s">
        <v>1179</v>
      </c>
      <c r="H272" s="35" t="s">
        <v>866</v>
      </c>
      <c r="I272" s="28" t="s">
        <v>2322</v>
      </c>
      <c r="J272" s="498">
        <v>12.668219606558768</v>
      </c>
      <c r="K272" s="498">
        <v>10.444886341911001</v>
      </c>
      <c r="L272" s="499">
        <v>363.8</v>
      </c>
      <c r="M272" s="512">
        <v>0</v>
      </c>
      <c r="N272" s="513">
        <v>0</v>
      </c>
      <c r="O272" s="513">
        <v>0</v>
      </c>
      <c r="P272" s="513">
        <v>0</v>
      </c>
      <c r="Q272" s="513">
        <v>0</v>
      </c>
      <c r="R272" s="513">
        <v>0</v>
      </c>
      <c r="S272" s="513">
        <v>0</v>
      </c>
      <c r="T272" s="513">
        <v>0</v>
      </c>
      <c r="U272" s="513">
        <v>0</v>
      </c>
      <c r="V272" s="513">
        <v>0</v>
      </c>
      <c r="W272" s="513">
        <v>0</v>
      </c>
      <c r="X272" s="513">
        <v>0</v>
      </c>
      <c r="Y272" s="513">
        <v>0</v>
      </c>
      <c r="Z272" s="513">
        <v>0</v>
      </c>
      <c r="AA272" s="513">
        <v>0</v>
      </c>
      <c r="AB272" s="513">
        <v>0</v>
      </c>
      <c r="AC272" s="513">
        <v>14</v>
      </c>
      <c r="AD272" s="513">
        <v>14</v>
      </c>
      <c r="AE272" s="513">
        <v>0</v>
      </c>
      <c r="AF272" s="513">
        <v>0</v>
      </c>
      <c r="AG272" s="513">
        <v>0</v>
      </c>
      <c r="AH272" s="513">
        <f t="shared" si="36"/>
        <v>0</v>
      </c>
      <c r="AI272" s="513">
        <v>0</v>
      </c>
      <c r="AJ272" s="513">
        <v>0</v>
      </c>
      <c r="AK272" s="513">
        <f t="shared" si="37"/>
        <v>14</v>
      </c>
      <c r="AL272" s="513">
        <f t="shared" si="38"/>
        <v>14</v>
      </c>
      <c r="AM272" s="513">
        <v>0</v>
      </c>
      <c r="AN272" s="513">
        <v>0</v>
      </c>
      <c r="AO272" s="513">
        <v>0</v>
      </c>
      <c r="AP272" s="513">
        <v>0</v>
      </c>
      <c r="AQ272" s="513">
        <v>0</v>
      </c>
      <c r="AR272" s="513">
        <v>0</v>
      </c>
      <c r="AS272" s="513">
        <v>0</v>
      </c>
      <c r="AT272" s="513">
        <v>0</v>
      </c>
      <c r="AU272" s="513">
        <v>0</v>
      </c>
      <c r="AV272" s="513">
        <v>0</v>
      </c>
      <c r="AW272" s="513">
        <v>0</v>
      </c>
      <c r="AX272" s="513">
        <v>0</v>
      </c>
      <c r="AY272" s="513">
        <v>0</v>
      </c>
      <c r="AZ272" s="513">
        <v>0</v>
      </c>
      <c r="BA272" s="513">
        <v>0</v>
      </c>
      <c r="BB272" s="513">
        <v>0</v>
      </c>
      <c r="BC272" s="513">
        <v>602.84</v>
      </c>
      <c r="BD272" s="513">
        <v>602.84</v>
      </c>
      <c r="BE272" s="513">
        <v>0</v>
      </c>
      <c r="BF272" s="513">
        <v>0</v>
      </c>
      <c r="BG272" s="513">
        <v>0</v>
      </c>
      <c r="BH272" s="513">
        <v>0</v>
      </c>
      <c r="BI272" s="513">
        <v>0</v>
      </c>
      <c r="BJ272" s="513">
        <v>0</v>
      </c>
      <c r="BK272" s="241">
        <f t="shared" si="39"/>
        <v>602.84</v>
      </c>
      <c r="BL272" s="22">
        <f t="shared" si="40"/>
        <v>602.84</v>
      </c>
      <c r="BM272" s="519">
        <f t="shared" si="41"/>
        <v>0.21078321678321682</v>
      </c>
      <c r="BN272" s="520">
        <v>0</v>
      </c>
      <c r="BO272" s="520">
        <v>0</v>
      </c>
      <c r="BP272" s="520">
        <v>0</v>
      </c>
      <c r="BQ272" s="520">
        <v>0</v>
      </c>
      <c r="BR272" s="520">
        <v>0</v>
      </c>
      <c r="BS272" s="520">
        <v>0</v>
      </c>
      <c r="BT272" s="520">
        <v>0</v>
      </c>
      <c r="BU272" s="520">
        <v>0</v>
      </c>
      <c r="BV272" s="520">
        <v>0</v>
      </c>
      <c r="BW272" s="520">
        <v>0</v>
      </c>
      <c r="BX272" s="520">
        <v>0</v>
      </c>
      <c r="BY272" s="520">
        <v>0</v>
      </c>
      <c r="BZ272" s="520">
        <v>0</v>
      </c>
      <c r="CA272" s="520">
        <v>0</v>
      </c>
      <c r="CB272" s="520">
        <v>0</v>
      </c>
      <c r="CC272" s="520">
        <v>0</v>
      </c>
      <c r="CD272" s="520">
        <v>707637.7056000001</v>
      </c>
      <c r="CE272" s="520">
        <v>707637.7056000001</v>
      </c>
      <c r="CF272" s="520">
        <v>0</v>
      </c>
      <c r="CG272" s="520">
        <v>0</v>
      </c>
      <c r="CH272" s="520">
        <v>0</v>
      </c>
      <c r="CI272" s="520">
        <v>0</v>
      </c>
      <c r="CJ272" s="520">
        <v>0</v>
      </c>
      <c r="CK272" s="520">
        <v>0</v>
      </c>
      <c r="CL272" s="520">
        <f t="shared" si="42"/>
        <v>707637.7056000001</v>
      </c>
      <c r="CM272" s="521">
        <f t="shared" si="43"/>
        <v>707637.7056000001</v>
      </c>
      <c r="CN272" s="522">
        <v>16328640.000000002</v>
      </c>
      <c r="CO272" s="522">
        <v>16328640.000000002</v>
      </c>
      <c r="CP272" s="522">
        <v>10021439.999999998</v>
      </c>
      <c r="CQ272" s="243" t="s">
        <v>874</v>
      </c>
      <c r="CR272" s="103">
        <v>4.66</v>
      </c>
      <c r="CS272" s="523">
        <v>4.66</v>
      </c>
      <c r="CT272" s="104">
        <v>2.86</v>
      </c>
      <c r="CU272" s="524"/>
      <c r="CV272" s="524"/>
      <c r="CW272" s="524"/>
      <c r="CX272" s="525"/>
      <c r="CY272" s="526">
        <v>154.22801689035762</v>
      </c>
      <c r="CZ272" s="527">
        <v>154.23422609609864</v>
      </c>
      <c r="DA272" s="528">
        <v>0.70161480481099658</v>
      </c>
      <c r="DB272" s="529">
        <v>0.70165799108182592</v>
      </c>
      <c r="DC272" s="530" t="s">
        <v>2326</v>
      </c>
      <c r="DD272" s="225"/>
      <c r="DE272" s="524"/>
      <c r="DF272" s="524"/>
      <c r="DG272" s="531"/>
      <c r="DH272" s="532"/>
      <c r="DI272" s="64">
        <v>0</v>
      </c>
      <c r="DJ272" s="64">
        <v>139735</v>
      </c>
      <c r="DK272" s="64">
        <v>0</v>
      </c>
      <c r="DL272" s="534">
        <f t="shared" si="44"/>
        <v>46578.333333333336</v>
      </c>
    </row>
    <row r="273" spans="1:116" ht="43.5" customHeight="1" x14ac:dyDescent="0.25">
      <c r="A273" s="356" t="s">
        <v>7</v>
      </c>
      <c r="B273" s="65" t="s">
        <v>50</v>
      </c>
      <c r="C273" s="65" t="s">
        <v>51</v>
      </c>
      <c r="D273" s="64" t="s">
        <v>2437</v>
      </c>
      <c r="E273" s="64" t="s">
        <v>305</v>
      </c>
      <c r="F273" s="64" t="s">
        <v>1180</v>
      </c>
      <c r="G273" s="18" t="s">
        <v>305</v>
      </c>
      <c r="H273" s="35" t="s">
        <v>866</v>
      </c>
      <c r="I273" s="28" t="s">
        <v>2322</v>
      </c>
      <c r="J273" s="498">
        <v>10.493110202413773</v>
      </c>
      <c r="K273" s="498">
        <v>11.541856036599</v>
      </c>
      <c r="L273" s="499">
        <v>748</v>
      </c>
      <c r="M273" s="512">
        <v>0</v>
      </c>
      <c r="N273" s="513">
        <v>0</v>
      </c>
      <c r="O273" s="513">
        <v>0</v>
      </c>
      <c r="P273" s="513">
        <v>0</v>
      </c>
      <c r="Q273" s="513">
        <v>0</v>
      </c>
      <c r="R273" s="513">
        <v>0</v>
      </c>
      <c r="S273" s="513">
        <v>0</v>
      </c>
      <c r="T273" s="513">
        <v>0</v>
      </c>
      <c r="U273" s="513">
        <v>0</v>
      </c>
      <c r="V273" s="513">
        <v>0</v>
      </c>
      <c r="W273" s="513">
        <v>0</v>
      </c>
      <c r="X273" s="513">
        <v>0</v>
      </c>
      <c r="Y273" s="513">
        <v>0</v>
      </c>
      <c r="Z273" s="513">
        <v>0</v>
      </c>
      <c r="AA273" s="513">
        <v>0</v>
      </c>
      <c r="AB273" s="513">
        <v>0</v>
      </c>
      <c r="AC273" s="513">
        <v>48</v>
      </c>
      <c r="AD273" s="513">
        <v>48</v>
      </c>
      <c r="AE273" s="513">
        <v>0</v>
      </c>
      <c r="AF273" s="513">
        <v>0</v>
      </c>
      <c r="AG273" s="513">
        <v>0</v>
      </c>
      <c r="AH273" s="513">
        <f t="shared" si="36"/>
        <v>0</v>
      </c>
      <c r="AI273" s="513">
        <v>0</v>
      </c>
      <c r="AJ273" s="513">
        <v>0</v>
      </c>
      <c r="AK273" s="513">
        <f t="shared" si="37"/>
        <v>48</v>
      </c>
      <c r="AL273" s="513">
        <f t="shared" si="38"/>
        <v>48</v>
      </c>
      <c r="AM273" s="513">
        <v>0</v>
      </c>
      <c r="AN273" s="513">
        <v>0</v>
      </c>
      <c r="AO273" s="513">
        <v>0</v>
      </c>
      <c r="AP273" s="513">
        <v>0</v>
      </c>
      <c r="AQ273" s="513">
        <v>0</v>
      </c>
      <c r="AR273" s="513">
        <v>0</v>
      </c>
      <c r="AS273" s="513">
        <v>0</v>
      </c>
      <c r="AT273" s="513">
        <v>0</v>
      </c>
      <c r="AU273" s="513">
        <v>0</v>
      </c>
      <c r="AV273" s="513">
        <v>0</v>
      </c>
      <c r="AW273" s="513">
        <v>0</v>
      </c>
      <c r="AX273" s="513">
        <v>0</v>
      </c>
      <c r="AY273" s="513">
        <v>0</v>
      </c>
      <c r="AZ273" s="513">
        <v>0</v>
      </c>
      <c r="BA273" s="513">
        <v>0</v>
      </c>
      <c r="BB273" s="513">
        <v>0</v>
      </c>
      <c r="BC273" s="513">
        <v>1056.8</v>
      </c>
      <c r="BD273" s="513">
        <v>1056.8</v>
      </c>
      <c r="BE273" s="513">
        <v>0</v>
      </c>
      <c r="BF273" s="513">
        <v>0</v>
      </c>
      <c r="BG273" s="513">
        <v>0</v>
      </c>
      <c r="BH273" s="513">
        <v>0</v>
      </c>
      <c r="BI273" s="513">
        <v>0</v>
      </c>
      <c r="BJ273" s="513">
        <v>0</v>
      </c>
      <c r="BK273" s="241">
        <f t="shared" si="39"/>
        <v>1056.8</v>
      </c>
      <c r="BL273" s="22">
        <f t="shared" si="40"/>
        <v>1056.8</v>
      </c>
      <c r="BM273" s="519">
        <f t="shared" si="41"/>
        <v>0.17761344537815124</v>
      </c>
      <c r="BN273" s="520">
        <v>0</v>
      </c>
      <c r="BO273" s="520">
        <v>0</v>
      </c>
      <c r="BP273" s="520">
        <v>0</v>
      </c>
      <c r="BQ273" s="520">
        <v>0</v>
      </c>
      <c r="BR273" s="520">
        <v>0</v>
      </c>
      <c r="BS273" s="520">
        <v>0</v>
      </c>
      <c r="BT273" s="520">
        <v>0</v>
      </c>
      <c r="BU273" s="520">
        <v>0</v>
      </c>
      <c r="BV273" s="520">
        <v>0</v>
      </c>
      <c r="BW273" s="520">
        <v>0</v>
      </c>
      <c r="BX273" s="520">
        <v>0</v>
      </c>
      <c r="BY273" s="520">
        <v>0</v>
      </c>
      <c r="BZ273" s="520">
        <v>0</v>
      </c>
      <c r="CA273" s="520">
        <v>0</v>
      </c>
      <c r="CB273" s="520">
        <v>0</v>
      </c>
      <c r="CC273" s="520">
        <v>0</v>
      </c>
      <c r="CD273" s="520">
        <v>1240514.112</v>
      </c>
      <c r="CE273" s="520">
        <v>1240514.112</v>
      </c>
      <c r="CF273" s="520">
        <v>0</v>
      </c>
      <c r="CG273" s="520">
        <v>0</v>
      </c>
      <c r="CH273" s="520">
        <v>0</v>
      </c>
      <c r="CI273" s="520">
        <v>0</v>
      </c>
      <c r="CJ273" s="520">
        <v>0</v>
      </c>
      <c r="CK273" s="520">
        <v>0</v>
      </c>
      <c r="CL273" s="520">
        <f t="shared" si="42"/>
        <v>1240514.112</v>
      </c>
      <c r="CM273" s="521">
        <f t="shared" si="43"/>
        <v>1240514.112</v>
      </c>
      <c r="CN273" s="522">
        <v>21269280.000000004</v>
      </c>
      <c r="CO273" s="522">
        <v>21269280.000000004</v>
      </c>
      <c r="CP273" s="522">
        <v>20848800.000000004</v>
      </c>
      <c r="CQ273" s="243" t="s">
        <v>874</v>
      </c>
      <c r="CR273" s="103">
        <v>6.07</v>
      </c>
      <c r="CS273" s="523">
        <v>6.07</v>
      </c>
      <c r="CT273" s="104">
        <v>5.95</v>
      </c>
      <c r="CU273" s="524"/>
      <c r="CV273" s="524"/>
      <c r="CW273" s="524"/>
      <c r="CX273" s="525"/>
      <c r="CY273" s="526">
        <v>89.284050162704375</v>
      </c>
      <c r="CZ273" s="527">
        <v>88.004355987890918</v>
      </c>
      <c r="DA273" s="528">
        <v>0.56210336878740452</v>
      </c>
      <c r="DB273" s="529">
        <v>0.56492461066246336</v>
      </c>
      <c r="DC273" s="530" t="s">
        <v>2326</v>
      </c>
      <c r="DD273" s="225"/>
      <c r="DE273" s="524"/>
      <c r="DF273" s="524"/>
      <c r="DG273" s="531"/>
      <c r="DH273" s="532"/>
      <c r="DI273" s="64">
        <v>110522</v>
      </c>
      <c r="DJ273" s="64">
        <v>0</v>
      </c>
      <c r="DK273" s="64">
        <v>10830</v>
      </c>
      <c r="DL273" s="534">
        <f t="shared" si="44"/>
        <v>40450.666666666664</v>
      </c>
    </row>
    <row r="274" spans="1:116" ht="43.5" customHeight="1" x14ac:dyDescent="0.25">
      <c r="A274" s="356" t="s">
        <v>7</v>
      </c>
      <c r="B274" s="65" t="s">
        <v>50</v>
      </c>
      <c r="C274" s="65" t="s">
        <v>51</v>
      </c>
      <c r="D274" s="64" t="s">
        <v>2437</v>
      </c>
      <c r="E274" s="64" t="s">
        <v>305</v>
      </c>
      <c r="F274" s="64" t="s">
        <v>1181</v>
      </c>
      <c r="G274" s="18" t="s">
        <v>1179</v>
      </c>
      <c r="H274" s="35" t="s">
        <v>866</v>
      </c>
      <c r="I274" s="28" t="s">
        <v>2322</v>
      </c>
      <c r="J274" s="498">
        <v>12.30968508939201</v>
      </c>
      <c r="K274" s="498">
        <v>27.918560547990001</v>
      </c>
      <c r="L274" s="499">
        <v>2093.8000000000002</v>
      </c>
      <c r="M274" s="512">
        <v>0</v>
      </c>
      <c r="N274" s="513">
        <v>0</v>
      </c>
      <c r="O274" s="513">
        <v>0</v>
      </c>
      <c r="P274" s="513">
        <v>0</v>
      </c>
      <c r="Q274" s="513">
        <v>0</v>
      </c>
      <c r="R274" s="513">
        <v>0</v>
      </c>
      <c r="S274" s="513">
        <v>0</v>
      </c>
      <c r="T274" s="513">
        <v>0</v>
      </c>
      <c r="U274" s="513">
        <v>0</v>
      </c>
      <c r="V274" s="513">
        <v>0</v>
      </c>
      <c r="W274" s="513">
        <v>0</v>
      </c>
      <c r="X274" s="513">
        <v>0</v>
      </c>
      <c r="Y274" s="513">
        <v>1</v>
      </c>
      <c r="Z274" s="513">
        <v>1</v>
      </c>
      <c r="AA274" s="513">
        <v>0</v>
      </c>
      <c r="AB274" s="513">
        <v>0</v>
      </c>
      <c r="AC274" s="513">
        <v>63</v>
      </c>
      <c r="AD274" s="513">
        <v>63</v>
      </c>
      <c r="AE274" s="513">
        <v>0</v>
      </c>
      <c r="AF274" s="513">
        <v>0</v>
      </c>
      <c r="AG274" s="513">
        <v>0</v>
      </c>
      <c r="AH274" s="513">
        <f t="shared" si="36"/>
        <v>0</v>
      </c>
      <c r="AI274" s="513">
        <v>0</v>
      </c>
      <c r="AJ274" s="513">
        <v>0</v>
      </c>
      <c r="AK274" s="513">
        <f t="shared" si="37"/>
        <v>64</v>
      </c>
      <c r="AL274" s="513">
        <f t="shared" si="38"/>
        <v>64</v>
      </c>
      <c r="AM274" s="513">
        <v>0</v>
      </c>
      <c r="AN274" s="513">
        <v>0</v>
      </c>
      <c r="AO274" s="513">
        <v>0</v>
      </c>
      <c r="AP274" s="513">
        <v>0</v>
      </c>
      <c r="AQ274" s="513">
        <v>0</v>
      </c>
      <c r="AR274" s="513">
        <v>0</v>
      </c>
      <c r="AS274" s="513">
        <v>0</v>
      </c>
      <c r="AT274" s="513">
        <v>0</v>
      </c>
      <c r="AU274" s="513">
        <v>0</v>
      </c>
      <c r="AV274" s="513">
        <v>0</v>
      </c>
      <c r="AW274" s="513">
        <v>0</v>
      </c>
      <c r="AX274" s="513">
        <v>0</v>
      </c>
      <c r="AY274" s="513">
        <v>250</v>
      </c>
      <c r="AZ274" s="513">
        <v>250</v>
      </c>
      <c r="BA274" s="513">
        <v>0</v>
      </c>
      <c r="BB274" s="513">
        <v>0</v>
      </c>
      <c r="BC274" s="513">
        <v>512.36</v>
      </c>
      <c r="BD274" s="513">
        <v>512.36</v>
      </c>
      <c r="BE274" s="513">
        <v>0</v>
      </c>
      <c r="BF274" s="513">
        <v>0</v>
      </c>
      <c r="BG274" s="513">
        <v>0</v>
      </c>
      <c r="BH274" s="513">
        <v>0</v>
      </c>
      <c r="BI274" s="513">
        <v>0</v>
      </c>
      <c r="BJ274" s="513">
        <v>0</v>
      </c>
      <c r="BK274" s="241">
        <f t="shared" si="39"/>
        <v>762.36</v>
      </c>
      <c r="BL274" s="22">
        <f t="shared" si="40"/>
        <v>762.36</v>
      </c>
      <c r="BM274" s="519">
        <f t="shared" si="41"/>
        <v>0.10316102841677945</v>
      </c>
      <c r="BN274" s="520">
        <v>0</v>
      </c>
      <c r="BO274" s="520">
        <v>0</v>
      </c>
      <c r="BP274" s="520">
        <v>0</v>
      </c>
      <c r="BQ274" s="520">
        <v>0</v>
      </c>
      <c r="BR274" s="520">
        <v>0</v>
      </c>
      <c r="BS274" s="520">
        <v>0</v>
      </c>
      <c r="BT274" s="520">
        <v>0</v>
      </c>
      <c r="BU274" s="520">
        <v>0</v>
      </c>
      <c r="BV274" s="520">
        <v>0</v>
      </c>
      <c r="BW274" s="520">
        <v>0</v>
      </c>
      <c r="BX274" s="520">
        <v>0</v>
      </c>
      <c r="BY274" s="520">
        <v>0</v>
      </c>
      <c r="BZ274" s="520">
        <v>1261440</v>
      </c>
      <c r="CA274" s="520">
        <v>1261440</v>
      </c>
      <c r="CB274" s="520">
        <v>0</v>
      </c>
      <c r="CC274" s="520">
        <v>0</v>
      </c>
      <c r="CD274" s="520">
        <v>601428.66240000015</v>
      </c>
      <c r="CE274" s="520">
        <v>601428.66240000015</v>
      </c>
      <c r="CF274" s="520">
        <v>0</v>
      </c>
      <c r="CG274" s="520">
        <v>0</v>
      </c>
      <c r="CH274" s="520">
        <v>0</v>
      </c>
      <c r="CI274" s="520">
        <v>0</v>
      </c>
      <c r="CJ274" s="520">
        <v>0</v>
      </c>
      <c r="CK274" s="520">
        <v>0</v>
      </c>
      <c r="CL274" s="520">
        <f t="shared" si="42"/>
        <v>1862868.6624000003</v>
      </c>
      <c r="CM274" s="521">
        <f t="shared" si="43"/>
        <v>1862868.6624000003</v>
      </c>
      <c r="CN274" s="522">
        <v>28802880</v>
      </c>
      <c r="CO274" s="522">
        <v>28802880</v>
      </c>
      <c r="CP274" s="522">
        <v>25894560</v>
      </c>
      <c r="CQ274" s="243" t="s">
        <v>874</v>
      </c>
      <c r="CR274" s="103">
        <v>8.2200000000000006</v>
      </c>
      <c r="CS274" s="523">
        <v>8.2200000000000006</v>
      </c>
      <c r="CT274" s="104">
        <v>7.39</v>
      </c>
      <c r="CU274" s="524"/>
      <c r="CV274" s="524"/>
      <c r="CW274" s="524"/>
      <c r="CX274" s="525"/>
      <c r="CY274" s="526">
        <v>103.28035395495283</v>
      </c>
      <c r="CZ274" s="527">
        <v>103.28214744879683</v>
      </c>
      <c r="DA274" s="528">
        <v>1.2434305703523225</v>
      </c>
      <c r="DB274" s="529">
        <v>1.2434482696915037</v>
      </c>
      <c r="DC274" s="530" t="s">
        <v>2323</v>
      </c>
      <c r="DD274" s="225"/>
      <c r="DE274" s="524"/>
      <c r="DF274" s="524"/>
      <c r="DG274" s="531"/>
      <c r="DH274" s="532"/>
      <c r="DI274" s="64">
        <v>22020</v>
      </c>
      <c r="DJ274" s="64">
        <v>188033</v>
      </c>
      <c r="DK274" s="64">
        <v>107734</v>
      </c>
      <c r="DL274" s="534">
        <f t="shared" si="44"/>
        <v>105929</v>
      </c>
    </row>
    <row r="275" spans="1:116" ht="43.5" customHeight="1" x14ac:dyDescent="0.25">
      <c r="A275" s="356" t="s">
        <v>7</v>
      </c>
      <c r="B275" s="65" t="s">
        <v>50</v>
      </c>
      <c r="C275" s="65" t="s">
        <v>51</v>
      </c>
      <c r="D275" s="64" t="s">
        <v>2437</v>
      </c>
      <c r="E275" s="64" t="s">
        <v>305</v>
      </c>
      <c r="F275" s="64" t="s">
        <v>1182</v>
      </c>
      <c r="G275" s="18" t="s">
        <v>1179</v>
      </c>
      <c r="H275" s="35" t="s">
        <v>866</v>
      </c>
      <c r="I275" s="28" t="s">
        <v>2322</v>
      </c>
      <c r="J275" s="498">
        <v>11.640420657347397</v>
      </c>
      <c r="K275" s="498">
        <v>31.209280238115003</v>
      </c>
      <c r="L275" s="499">
        <v>1401.3</v>
      </c>
      <c r="M275" s="512">
        <v>0</v>
      </c>
      <c r="N275" s="513">
        <v>0</v>
      </c>
      <c r="O275" s="513">
        <v>0</v>
      </c>
      <c r="P275" s="513">
        <v>0</v>
      </c>
      <c r="Q275" s="513">
        <v>0</v>
      </c>
      <c r="R275" s="513">
        <v>0</v>
      </c>
      <c r="S275" s="513">
        <v>0</v>
      </c>
      <c r="T275" s="513">
        <v>0</v>
      </c>
      <c r="U275" s="513">
        <v>0</v>
      </c>
      <c r="V275" s="513">
        <v>0</v>
      </c>
      <c r="W275" s="513">
        <v>0</v>
      </c>
      <c r="X275" s="513">
        <v>0</v>
      </c>
      <c r="Y275" s="513">
        <v>0</v>
      </c>
      <c r="Z275" s="513">
        <v>0</v>
      </c>
      <c r="AA275" s="513">
        <v>0</v>
      </c>
      <c r="AB275" s="513">
        <v>0</v>
      </c>
      <c r="AC275" s="513">
        <v>40</v>
      </c>
      <c r="AD275" s="513">
        <v>40</v>
      </c>
      <c r="AE275" s="513">
        <v>0</v>
      </c>
      <c r="AF275" s="513">
        <v>0</v>
      </c>
      <c r="AG275" s="513">
        <v>0</v>
      </c>
      <c r="AH275" s="513">
        <f t="shared" si="36"/>
        <v>0</v>
      </c>
      <c r="AI275" s="513">
        <v>0</v>
      </c>
      <c r="AJ275" s="513">
        <v>0</v>
      </c>
      <c r="AK275" s="513">
        <f t="shared" si="37"/>
        <v>40</v>
      </c>
      <c r="AL275" s="513">
        <f t="shared" si="38"/>
        <v>40</v>
      </c>
      <c r="AM275" s="513">
        <v>0</v>
      </c>
      <c r="AN275" s="513">
        <v>0</v>
      </c>
      <c r="AO275" s="513">
        <v>0</v>
      </c>
      <c r="AP275" s="513">
        <v>0</v>
      </c>
      <c r="AQ275" s="513">
        <v>0</v>
      </c>
      <c r="AR275" s="513">
        <v>0</v>
      </c>
      <c r="AS275" s="513">
        <v>0</v>
      </c>
      <c r="AT275" s="513">
        <v>0</v>
      </c>
      <c r="AU275" s="513">
        <v>0</v>
      </c>
      <c r="AV275" s="513">
        <v>0</v>
      </c>
      <c r="AW275" s="513">
        <v>0</v>
      </c>
      <c r="AX275" s="513">
        <v>0</v>
      </c>
      <c r="AY275" s="513">
        <v>0</v>
      </c>
      <c r="AZ275" s="513">
        <v>0</v>
      </c>
      <c r="BA275" s="513">
        <v>0</v>
      </c>
      <c r="BB275" s="513">
        <v>0</v>
      </c>
      <c r="BC275" s="513">
        <v>1003.53</v>
      </c>
      <c r="BD275" s="513">
        <v>1003.53</v>
      </c>
      <c r="BE275" s="513">
        <v>0</v>
      </c>
      <c r="BF275" s="513">
        <v>0</v>
      </c>
      <c r="BG275" s="513">
        <v>0</v>
      </c>
      <c r="BH275" s="513">
        <v>0</v>
      </c>
      <c r="BI275" s="513">
        <v>0</v>
      </c>
      <c r="BJ275" s="513">
        <v>0</v>
      </c>
      <c r="BK275" s="241">
        <f t="shared" si="39"/>
        <v>1003.53</v>
      </c>
      <c r="BL275" s="22">
        <f t="shared" si="40"/>
        <v>1003.53</v>
      </c>
      <c r="BM275" s="519">
        <f t="shared" si="41"/>
        <v>0.12965503875968992</v>
      </c>
      <c r="BN275" s="520">
        <v>0</v>
      </c>
      <c r="BO275" s="520">
        <v>0</v>
      </c>
      <c r="BP275" s="520">
        <v>0</v>
      </c>
      <c r="BQ275" s="520">
        <v>0</v>
      </c>
      <c r="BR275" s="520">
        <v>0</v>
      </c>
      <c r="BS275" s="520">
        <v>0</v>
      </c>
      <c r="BT275" s="520">
        <v>0</v>
      </c>
      <c r="BU275" s="520">
        <v>0</v>
      </c>
      <c r="BV275" s="520">
        <v>0</v>
      </c>
      <c r="BW275" s="520">
        <v>0</v>
      </c>
      <c r="BX275" s="520">
        <v>0</v>
      </c>
      <c r="BY275" s="520">
        <v>0</v>
      </c>
      <c r="BZ275" s="520">
        <v>0</v>
      </c>
      <c r="CA275" s="520">
        <v>0</v>
      </c>
      <c r="CB275" s="520">
        <v>0</v>
      </c>
      <c r="CC275" s="520">
        <v>0</v>
      </c>
      <c r="CD275" s="520">
        <v>1177983.6551999999</v>
      </c>
      <c r="CE275" s="520">
        <v>1177983.6551999999</v>
      </c>
      <c r="CF275" s="520">
        <v>0</v>
      </c>
      <c r="CG275" s="520">
        <v>0</v>
      </c>
      <c r="CH275" s="520">
        <v>0</v>
      </c>
      <c r="CI275" s="520">
        <v>0</v>
      </c>
      <c r="CJ275" s="520">
        <v>0</v>
      </c>
      <c r="CK275" s="520">
        <v>0</v>
      </c>
      <c r="CL275" s="520">
        <f t="shared" si="42"/>
        <v>1177983.6551999999</v>
      </c>
      <c r="CM275" s="521">
        <f t="shared" si="43"/>
        <v>1177983.6551999999</v>
      </c>
      <c r="CN275" s="522">
        <v>29223360.000000004</v>
      </c>
      <c r="CO275" s="522">
        <v>29223360.000000004</v>
      </c>
      <c r="CP275" s="522">
        <v>27120960</v>
      </c>
      <c r="CQ275" s="243" t="s">
        <v>874</v>
      </c>
      <c r="CR275" s="103">
        <v>8.34</v>
      </c>
      <c r="CS275" s="523">
        <v>8.34</v>
      </c>
      <c r="CT275" s="104">
        <v>7.74</v>
      </c>
      <c r="CU275" s="524"/>
      <c r="CV275" s="524"/>
      <c r="CW275" s="524"/>
      <c r="CX275" s="525"/>
      <c r="CY275" s="526">
        <v>362.30545237862248</v>
      </c>
      <c r="CZ275" s="527">
        <v>345.86752858219648</v>
      </c>
      <c r="DA275" s="528">
        <v>1.0429070069922792</v>
      </c>
      <c r="DB275" s="529">
        <v>0.99053358941362302</v>
      </c>
      <c r="DC275" s="530" t="s">
        <v>2323</v>
      </c>
      <c r="DD275" s="225"/>
      <c r="DE275" s="524"/>
      <c r="DF275" s="524"/>
      <c r="DG275" s="531"/>
      <c r="DH275" s="532"/>
      <c r="DI275" s="64">
        <v>129166</v>
      </c>
      <c r="DJ275" s="64">
        <v>1062375</v>
      </c>
      <c r="DK275" s="64">
        <v>0</v>
      </c>
      <c r="DL275" s="534">
        <f t="shared" si="44"/>
        <v>397180.33333333331</v>
      </c>
    </row>
    <row r="276" spans="1:116" ht="43.5" customHeight="1" x14ac:dyDescent="0.25">
      <c r="A276" s="356" t="s">
        <v>7</v>
      </c>
      <c r="B276" s="65" t="s">
        <v>50</v>
      </c>
      <c r="C276" s="65" t="s">
        <v>51</v>
      </c>
      <c r="D276" s="64" t="s">
        <v>2438</v>
      </c>
      <c r="E276" s="64" t="s">
        <v>305</v>
      </c>
      <c r="F276" s="64" t="s">
        <v>1183</v>
      </c>
      <c r="G276" s="18" t="s">
        <v>305</v>
      </c>
      <c r="H276" s="35" t="s">
        <v>866</v>
      </c>
      <c r="I276" s="28" t="s">
        <v>2322</v>
      </c>
      <c r="J276" s="498">
        <v>12.668219606558768</v>
      </c>
      <c r="K276" s="498">
        <v>13.26893936634</v>
      </c>
      <c r="L276" s="499">
        <v>1755.4</v>
      </c>
      <c r="M276" s="512">
        <v>0</v>
      </c>
      <c r="N276" s="513">
        <v>0</v>
      </c>
      <c r="O276" s="513">
        <v>0</v>
      </c>
      <c r="P276" s="513">
        <v>0</v>
      </c>
      <c r="Q276" s="513">
        <v>0</v>
      </c>
      <c r="R276" s="513">
        <v>0</v>
      </c>
      <c r="S276" s="513">
        <v>0</v>
      </c>
      <c r="T276" s="513">
        <v>0</v>
      </c>
      <c r="U276" s="513">
        <v>0</v>
      </c>
      <c r="V276" s="513">
        <v>0</v>
      </c>
      <c r="W276" s="513">
        <v>0</v>
      </c>
      <c r="X276" s="513">
        <v>0</v>
      </c>
      <c r="Y276" s="513">
        <v>1</v>
      </c>
      <c r="Z276" s="513">
        <v>1</v>
      </c>
      <c r="AA276" s="513">
        <v>0</v>
      </c>
      <c r="AB276" s="513">
        <v>0</v>
      </c>
      <c r="AC276" s="513">
        <v>17</v>
      </c>
      <c r="AD276" s="513">
        <v>17</v>
      </c>
      <c r="AE276" s="513">
        <v>0</v>
      </c>
      <c r="AF276" s="513">
        <v>0</v>
      </c>
      <c r="AG276" s="513">
        <v>0</v>
      </c>
      <c r="AH276" s="513">
        <f t="shared" si="36"/>
        <v>0</v>
      </c>
      <c r="AI276" s="513">
        <v>0</v>
      </c>
      <c r="AJ276" s="513">
        <v>0</v>
      </c>
      <c r="AK276" s="513">
        <f t="shared" si="37"/>
        <v>18</v>
      </c>
      <c r="AL276" s="513">
        <f t="shared" si="38"/>
        <v>18</v>
      </c>
      <c r="AM276" s="513">
        <v>0</v>
      </c>
      <c r="AN276" s="513">
        <v>0</v>
      </c>
      <c r="AO276" s="513">
        <v>0</v>
      </c>
      <c r="AP276" s="513">
        <v>0</v>
      </c>
      <c r="AQ276" s="513">
        <v>0</v>
      </c>
      <c r="AR276" s="513">
        <v>0</v>
      </c>
      <c r="AS276" s="513">
        <v>0</v>
      </c>
      <c r="AT276" s="513">
        <v>0</v>
      </c>
      <c r="AU276" s="513">
        <v>0</v>
      </c>
      <c r="AV276" s="513">
        <v>0</v>
      </c>
      <c r="AW276" s="513">
        <v>0</v>
      </c>
      <c r="AX276" s="513">
        <v>0</v>
      </c>
      <c r="AY276" s="513">
        <v>75</v>
      </c>
      <c r="AZ276" s="513">
        <v>75</v>
      </c>
      <c r="BA276" s="513">
        <v>0</v>
      </c>
      <c r="BB276" s="513">
        <v>0</v>
      </c>
      <c r="BC276" s="513">
        <v>168.41</v>
      </c>
      <c r="BD276" s="513">
        <v>168.41</v>
      </c>
      <c r="BE276" s="513">
        <v>0</v>
      </c>
      <c r="BF276" s="513">
        <v>0</v>
      </c>
      <c r="BG276" s="513">
        <v>0</v>
      </c>
      <c r="BH276" s="513">
        <v>0</v>
      </c>
      <c r="BI276" s="513">
        <v>0</v>
      </c>
      <c r="BJ276" s="513">
        <v>0</v>
      </c>
      <c r="BK276" s="241">
        <f t="shared" si="39"/>
        <v>243.41</v>
      </c>
      <c r="BL276" s="22">
        <f t="shared" si="40"/>
        <v>243.41</v>
      </c>
      <c r="BM276" s="519">
        <f t="shared" si="41"/>
        <v>2.0893562231759654E-2</v>
      </c>
      <c r="BN276" s="520">
        <v>0</v>
      </c>
      <c r="BO276" s="520">
        <v>0</v>
      </c>
      <c r="BP276" s="520">
        <v>0</v>
      </c>
      <c r="BQ276" s="520">
        <v>0</v>
      </c>
      <c r="BR276" s="520">
        <v>0</v>
      </c>
      <c r="BS276" s="520">
        <v>0</v>
      </c>
      <c r="BT276" s="520">
        <v>0</v>
      </c>
      <c r="BU276" s="520">
        <v>0</v>
      </c>
      <c r="BV276" s="520">
        <v>0</v>
      </c>
      <c r="BW276" s="520">
        <v>0</v>
      </c>
      <c r="BX276" s="520">
        <v>0</v>
      </c>
      <c r="BY276" s="520">
        <v>0</v>
      </c>
      <c r="BZ276" s="520">
        <v>378432</v>
      </c>
      <c r="CA276" s="520">
        <v>378432</v>
      </c>
      <c r="CB276" s="520">
        <v>0</v>
      </c>
      <c r="CC276" s="520">
        <v>0</v>
      </c>
      <c r="CD276" s="520">
        <v>197686.39439999999</v>
      </c>
      <c r="CE276" s="520">
        <v>197686.39439999999</v>
      </c>
      <c r="CF276" s="520">
        <v>0</v>
      </c>
      <c r="CG276" s="520">
        <v>0</v>
      </c>
      <c r="CH276" s="520">
        <v>0</v>
      </c>
      <c r="CI276" s="520">
        <v>0</v>
      </c>
      <c r="CJ276" s="520">
        <v>0</v>
      </c>
      <c r="CK276" s="520">
        <v>0</v>
      </c>
      <c r="CL276" s="520">
        <f t="shared" si="42"/>
        <v>576118.39439999999</v>
      </c>
      <c r="CM276" s="521">
        <f t="shared" si="43"/>
        <v>576118.39439999999</v>
      </c>
      <c r="CN276" s="522">
        <v>35600640</v>
      </c>
      <c r="CO276" s="522">
        <v>35600640</v>
      </c>
      <c r="CP276" s="522">
        <v>40821600</v>
      </c>
      <c r="CQ276" s="243" t="s">
        <v>874</v>
      </c>
      <c r="CR276" s="103">
        <v>10.16</v>
      </c>
      <c r="CS276" s="523">
        <v>10.16</v>
      </c>
      <c r="CT276" s="104">
        <v>11.65</v>
      </c>
      <c r="CU276" s="524"/>
      <c r="CV276" s="524"/>
      <c r="CW276" s="524"/>
      <c r="CX276" s="525"/>
      <c r="CY276" s="526">
        <v>45.226375655194232</v>
      </c>
      <c r="CZ276" s="527">
        <v>39.315164549582335</v>
      </c>
      <c r="DA276" s="528">
        <v>0.34708465566296542</v>
      </c>
      <c r="DB276" s="529">
        <v>0.23650999889753041</v>
      </c>
      <c r="DC276" s="530" t="s">
        <v>2401</v>
      </c>
      <c r="DD276" s="225"/>
      <c r="DE276" s="524"/>
      <c r="DF276" s="524"/>
      <c r="DG276" s="531"/>
      <c r="DH276" s="532"/>
      <c r="DI276" s="64">
        <v>0</v>
      </c>
      <c r="DJ276" s="64">
        <v>19749</v>
      </c>
      <c r="DK276" s="64">
        <v>19983</v>
      </c>
      <c r="DL276" s="534">
        <f t="shared" si="44"/>
        <v>13244</v>
      </c>
    </row>
    <row r="277" spans="1:116" ht="43.5" customHeight="1" x14ac:dyDescent="0.25">
      <c r="A277" s="356" t="s">
        <v>7</v>
      </c>
      <c r="B277" s="65" t="s">
        <v>50</v>
      </c>
      <c r="C277" s="65" t="s">
        <v>51</v>
      </c>
      <c r="D277" s="64" t="s">
        <v>2438</v>
      </c>
      <c r="E277" s="64" t="s">
        <v>305</v>
      </c>
      <c r="F277" s="64" t="s">
        <v>1185</v>
      </c>
      <c r="G277" s="18" t="s">
        <v>305</v>
      </c>
      <c r="H277" s="35" t="s">
        <v>866</v>
      </c>
      <c r="I277" s="28" t="s">
        <v>2322</v>
      </c>
      <c r="J277" s="498">
        <v>10.158477986391464</v>
      </c>
      <c r="K277" s="498">
        <v>34.785037806435007</v>
      </c>
      <c r="L277" s="499">
        <v>2125.3000000000002</v>
      </c>
      <c r="M277" s="512">
        <v>0</v>
      </c>
      <c r="N277" s="513">
        <v>0</v>
      </c>
      <c r="O277" s="513">
        <v>0</v>
      </c>
      <c r="P277" s="513">
        <v>0</v>
      </c>
      <c r="Q277" s="513">
        <v>0</v>
      </c>
      <c r="R277" s="513">
        <v>0</v>
      </c>
      <c r="S277" s="513">
        <v>0</v>
      </c>
      <c r="T277" s="513">
        <v>0</v>
      </c>
      <c r="U277" s="513">
        <v>0</v>
      </c>
      <c r="V277" s="513">
        <v>0</v>
      </c>
      <c r="W277" s="513">
        <v>0</v>
      </c>
      <c r="X277" s="513">
        <v>0</v>
      </c>
      <c r="Y277" s="513">
        <v>0</v>
      </c>
      <c r="Z277" s="513">
        <v>0</v>
      </c>
      <c r="AA277" s="513">
        <v>0</v>
      </c>
      <c r="AB277" s="513">
        <v>0</v>
      </c>
      <c r="AC277" s="513">
        <v>74</v>
      </c>
      <c r="AD277" s="513">
        <v>74</v>
      </c>
      <c r="AE277" s="513">
        <v>0</v>
      </c>
      <c r="AF277" s="513">
        <v>0</v>
      </c>
      <c r="AG277" s="513">
        <v>0</v>
      </c>
      <c r="AH277" s="513">
        <f t="shared" si="36"/>
        <v>0</v>
      </c>
      <c r="AI277" s="513">
        <v>0</v>
      </c>
      <c r="AJ277" s="513">
        <v>0</v>
      </c>
      <c r="AK277" s="513">
        <f t="shared" si="37"/>
        <v>74</v>
      </c>
      <c r="AL277" s="513">
        <f t="shared" si="38"/>
        <v>74</v>
      </c>
      <c r="AM277" s="513">
        <v>0</v>
      </c>
      <c r="AN277" s="513">
        <v>0</v>
      </c>
      <c r="AO277" s="513">
        <v>0</v>
      </c>
      <c r="AP277" s="513">
        <v>0</v>
      </c>
      <c r="AQ277" s="513">
        <v>0</v>
      </c>
      <c r="AR277" s="513">
        <v>0</v>
      </c>
      <c r="AS277" s="513">
        <v>0</v>
      </c>
      <c r="AT277" s="513">
        <v>0</v>
      </c>
      <c r="AU277" s="513">
        <v>0</v>
      </c>
      <c r="AV277" s="513">
        <v>0</v>
      </c>
      <c r="AW277" s="513">
        <v>0</v>
      </c>
      <c r="AX277" s="513">
        <v>0</v>
      </c>
      <c r="AY277" s="513">
        <v>0</v>
      </c>
      <c r="AZ277" s="513">
        <v>0</v>
      </c>
      <c r="BA277" s="513">
        <v>0</v>
      </c>
      <c r="BB277" s="513">
        <v>0</v>
      </c>
      <c r="BC277" s="513">
        <v>522.54</v>
      </c>
      <c r="BD277" s="513">
        <v>522.54</v>
      </c>
      <c r="BE277" s="513">
        <v>0</v>
      </c>
      <c r="BF277" s="513">
        <v>0</v>
      </c>
      <c r="BG277" s="513">
        <v>0</v>
      </c>
      <c r="BH277" s="513">
        <v>0</v>
      </c>
      <c r="BI277" s="513">
        <v>0</v>
      </c>
      <c r="BJ277" s="513">
        <v>0</v>
      </c>
      <c r="BK277" s="241">
        <f t="shared" si="39"/>
        <v>522.54</v>
      </c>
      <c r="BL277" s="22">
        <f t="shared" si="40"/>
        <v>522.54</v>
      </c>
      <c r="BM277" s="519">
        <f t="shared" si="41"/>
        <v>6.020046082949309E-2</v>
      </c>
      <c r="BN277" s="520">
        <v>0</v>
      </c>
      <c r="BO277" s="520">
        <v>0</v>
      </c>
      <c r="BP277" s="520">
        <v>0</v>
      </c>
      <c r="BQ277" s="520">
        <v>0</v>
      </c>
      <c r="BR277" s="520">
        <v>0</v>
      </c>
      <c r="BS277" s="520">
        <v>0</v>
      </c>
      <c r="BT277" s="520">
        <v>0</v>
      </c>
      <c r="BU277" s="520">
        <v>0</v>
      </c>
      <c r="BV277" s="520">
        <v>0</v>
      </c>
      <c r="BW277" s="520">
        <v>0</v>
      </c>
      <c r="BX277" s="520">
        <v>0</v>
      </c>
      <c r="BY277" s="520">
        <v>0</v>
      </c>
      <c r="BZ277" s="520">
        <v>0</v>
      </c>
      <c r="CA277" s="520">
        <v>0</v>
      </c>
      <c r="CB277" s="520">
        <v>0</v>
      </c>
      <c r="CC277" s="520">
        <v>0</v>
      </c>
      <c r="CD277" s="520">
        <v>613378.35359999991</v>
      </c>
      <c r="CE277" s="520">
        <v>613378.35359999991</v>
      </c>
      <c r="CF277" s="520">
        <v>0</v>
      </c>
      <c r="CG277" s="520">
        <v>0</v>
      </c>
      <c r="CH277" s="520">
        <v>0</v>
      </c>
      <c r="CI277" s="520">
        <v>0</v>
      </c>
      <c r="CJ277" s="520">
        <v>0</v>
      </c>
      <c r="CK277" s="520">
        <v>0</v>
      </c>
      <c r="CL277" s="520">
        <f t="shared" si="42"/>
        <v>613378.35359999991</v>
      </c>
      <c r="CM277" s="521">
        <f t="shared" si="43"/>
        <v>613378.35359999991</v>
      </c>
      <c r="CN277" s="522">
        <v>24808320.000000004</v>
      </c>
      <c r="CO277" s="522">
        <v>24808320.000000004</v>
      </c>
      <c r="CP277" s="522">
        <v>30414720</v>
      </c>
      <c r="CQ277" s="243" t="s">
        <v>874</v>
      </c>
      <c r="CR277" s="103">
        <v>7.08</v>
      </c>
      <c r="CS277" s="523">
        <v>7.08</v>
      </c>
      <c r="CT277" s="104">
        <v>8.68</v>
      </c>
      <c r="CU277" s="524"/>
      <c r="CV277" s="524"/>
      <c r="CW277" s="524"/>
      <c r="CX277" s="525"/>
      <c r="CY277" s="526">
        <v>134.20317332640533</v>
      </c>
      <c r="CZ277" s="527">
        <v>131.41088291788034</v>
      </c>
      <c r="DA277" s="528">
        <v>1.3362612496246229</v>
      </c>
      <c r="DB277" s="529">
        <v>1.3313488333962076</v>
      </c>
      <c r="DC277" s="530" t="s">
        <v>2288</v>
      </c>
      <c r="DD277" s="225"/>
      <c r="DE277" s="524"/>
      <c r="DF277" s="524"/>
      <c r="DG277" s="531"/>
      <c r="DH277" s="532"/>
      <c r="DI277" s="64">
        <v>172961</v>
      </c>
      <c r="DJ277" s="64">
        <v>82183</v>
      </c>
      <c r="DK277" s="64">
        <v>337140</v>
      </c>
      <c r="DL277" s="534">
        <f t="shared" si="44"/>
        <v>197428</v>
      </c>
    </row>
    <row r="278" spans="1:116" ht="43.5" customHeight="1" x14ac:dyDescent="0.25">
      <c r="A278" s="356" t="s">
        <v>7</v>
      </c>
      <c r="B278" s="65" t="s">
        <v>50</v>
      </c>
      <c r="C278" s="65" t="s">
        <v>51</v>
      </c>
      <c r="D278" s="64" t="s">
        <v>2438</v>
      </c>
      <c r="E278" s="64" t="s">
        <v>305</v>
      </c>
      <c r="F278" s="64" t="s">
        <v>1186</v>
      </c>
      <c r="G278" s="18" t="s">
        <v>1187</v>
      </c>
      <c r="H278" s="35" t="s">
        <v>866</v>
      </c>
      <c r="I278" s="28" t="s">
        <v>2322</v>
      </c>
      <c r="J278" s="498">
        <v>11.927248271080803</v>
      </c>
      <c r="K278" s="498">
        <v>35.445265077789003</v>
      </c>
      <c r="L278" s="499">
        <v>3999.8</v>
      </c>
      <c r="M278" s="512">
        <v>0</v>
      </c>
      <c r="N278" s="513">
        <v>0</v>
      </c>
      <c r="O278" s="513">
        <v>0</v>
      </c>
      <c r="P278" s="513">
        <v>0</v>
      </c>
      <c r="Q278" s="513">
        <v>0</v>
      </c>
      <c r="R278" s="513">
        <v>0</v>
      </c>
      <c r="S278" s="513">
        <v>0</v>
      </c>
      <c r="T278" s="513">
        <v>0</v>
      </c>
      <c r="U278" s="513">
        <v>0</v>
      </c>
      <c r="V278" s="513">
        <v>0</v>
      </c>
      <c r="W278" s="513">
        <v>0</v>
      </c>
      <c r="X278" s="513">
        <v>0</v>
      </c>
      <c r="Y278" s="513">
        <v>0</v>
      </c>
      <c r="Z278" s="513">
        <v>0</v>
      </c>
      <c r="AA278" s="513">
        <v>0</v>
      </c>
      <c r="AB278" s="513">
        <v>0</v>
      </c>
      <c r="AC278" s="513">
        <v>128</v>
      </c>
      <c r="AD278" s="513">
        <v>128</v>
      </c>
      <c r="AE278" s="513">
        <v>0</v>
      </c>
      <c r="AF278" s="513">
        <v>0</v>
      </c>
      <c r="AG278" s="513">
        <v>0</v>
      </c>
      <c r="AH278" s="513">
        <f t="shared" si="36"/>
        <v>0</v>
      </c>
      <c r="AI278" s="513">
        <v>0</v>
      </c>
      <c r="AJ278" s="513">
        <v>0</v>
      </c>
      <c r="AK278" s="513">
        <f t="shared" si="37"/>
        <v>128</v>
      </c>
      <c r="AL278" s="513">
        <f t="shared" si="38"/>
        <v>128</v>
      </c>
      <c r="AM278" s="513">
        <v>0</v>
      </c>
      <c r="AN278" s="513">
        <v>0</v>
      </c>
      <c r="AO278" s="513">
        <v>0</v>
      </c>
      <c r="AP278" s="513">
        <v>0</v>
      </c>
      <c r="AQ278" s="513">
        <v>0</v>
      </c>
      <c r="AR278" s="513">
        <v>0</v>
      </c>
      <c r="AS278" s="513">
        <v>0</v>
      </c>
      <c r="AT278" s="513">
        <v>0</v>
      </c>
      <c r="AU278" s="513">
        <v>0</v>
      </c>
      <c r="AV278" s="513">
        <v>0</v>
      </c>
      <c r="AW278" s="513">
        <v>0</v>
      </c>
      <c r="AX278" s="513">
        <v>0</v>
      </c>
      <c r="AY278" s="513">
        <v>0</v>
      </c>
      <c r="AZ278" s="513">
        <v>0</v>
      </c>
      <c r="BA278" s="513">
        <v>0</v>
      </c>
      <c r="BB278" s="513">
        <v>0</v>
      </c>
      <c r="BC278" s="513">
        <v>792.41</v>
      </c>
      <c r="BD278" s="513">
        <v>792.41</v>
      </c>
      <c r="BE278" s="513">
        <v>0</v>
      </c>
      <c r="BF278" s="513">
        <v>0</v>
      </c>
      <c r="BG278" s="513">
        <v>0</v>
      </c>
      <c r="BH278" s="513">
        <v>0</v>
      </c>
      <c r="BI278" s="513">
        <v>0</v>
      </c>
      <c r="BJ278" s="513">
        <v>0</v>
      </c>
      <c r="BK278" s="241">
        <f t="shared" si="39"/>
        <v>792.41</v>
      </c>
      <c r="BL278" s="22">
        <f t="shared" si="40"/>
        <v>792.41</v>
      </c>
      <c r="BM278" s="519">
        <f t="shared" si="41"/>
        <v>6.2003912363067293E-2</v>
      </c>
      <c r="BN278" s="520">
        <v>0</v>
      </c>
      <c r="BO278" s="520">
        <v>0</v>
      </c>
      <c r="BP278" s="520">
        <v>0</v>
      </c>
      <c r="BQ278" s="520">
        <v>0</v>
      </c>
      <c r="BR278" s="520">
        <v>0</v>
      </c>
      <c r="BS278" s="520">
        <v>0</v>
      </c>
      <c r="BT278" s="520">
        <v>0</v>
      </c>
      <c r="BU278" s="520">
        <v>0</v>
      </c>
      <c r="BV278" s="520">
        <v>0</v>
      </c>
      <c r="BW278" s="520">
        <v>0</v>
      </c>
      <c r="BX278" s="520">
        <v>0</v>
      </c>
      <c r="BY278" s="520">
        <v>0</v>
      </c>
      <c r="BZ278" s="520">
        <v>0</v>
      </c>
      <c r="CA278" s="520">
        <v>0</v>
      </c>
      <c r="CB278" s="520">
        <v>0</v>
      </c>
      <c r="CC278" s="520">
        <v>0</v>
      </c>
      <c r="CD278" s="520">
        <v>930162.55440000002</v>
      </c>
      <c r="CE278" s="520">
        <v>930162.55440000002</v>
      </c>
      <c r="CF278" s="520">
        <v>0</v>
      </c>
      <c r="CG278" s="520">
        <v>0</v>
      </c>
      <c r="CH278" s="520">
        <v>0</v>
      </c>
      <c r="CI278" s="520">
        <v>0</v>
      </c>
      <c r="CJ278" s="520">
        <v>0</v>
      </c>
      <c r="CK278" s="520">
        <v>0</v>
      </c>
      <c r="CL278" s="520">
        <f t="shared" si="42"/>
        <v>930162.55440000002</v>
      </c>
      <c r="CM278" s="521">
        <f t="shared" si="43"/>
        <v>930162.55440000002</v>
      </c>
      <c r="CN278" s="522">
        <v>34304159.999999993</v>
      </c>
      <c r="CO278" s="522">
        <v>34304159.999999993</v>
      </c>
      <c r="CP278" s="522">
        <v>44781120</v>
      </c>
      <c r="CQ278" s="243" t="s">
        <v>874</v>
      </c>
      <c r="CR278" s="103">
        <v>9.7899999999999991</v>
      </c>
      <c r="CS278" s="523">
        <v>9.7899999999999991</v>
      </c>
      <c r="CT278" s="104">
        <v>12.78</v>
      </c>
      <c r="CU278" s="524"/>
      <c r="CV278" s="524"/>
      <c r="CW278" s="524"/>
      <c r="CX278" s="525"/>
      <c r="CY278" s="526">
        <v>117.81485855821205</v>
      </c>
      <c r="CZ278" s="527">
        <v>115.49983648678061</v>
      </c>
      <c r="DA278" s="528">
        <v>0.92985543583460417</v>
      </c>
      <c r="DB278" s="529">
        <v>0.92371198082517603</v>
      </c>
      <c r="DC278" s="530" t="s">
        <v>2313</v>
      </c>
      <c r="DD278" s="225"/>
      <c r="DE278" s="524"/>
      <c r="DF278" s="524"/>
      <c r="DG278" s="531"/>
      <c r="DH278" s="532"/>
      <c r="DI278" s="64">
        <v>11440</v>
      </c>
      <c r="DJ278" s="64">
        <v>547527</v>
      </c>
      <c r="DK278" s="64">
        <v>54332</v>
      </c>
      <c r="DL278" s="534">
        <f t="shared" si="44"/>
        <v>204433</v>
      </c>
    </row>
    <row r="279" spans="1:116" ht="43.5" customHeight="1" x14ac:dyDescent="0.25">
      <c r="A279" s="356" t="s">
        <v>7</v>
      </c>
      <c r="B279" s="65" t="s">
        <v>50</v>
      </c>
      <c r="C279" s="65" t="s">
        <v>51</v>
      </c>
      <c r="D279" s="64" t="s">
        <v>2438</v>
      </c>
      <c r="E279" s="64" t="s">
        <v>305</v>
      </c>
      <c r="F279" s="64" t="s">
        <v>1188</v>
      </c>
      <c r="G279" s="18" t="s">
        <v>305</v>
      </c>
      <c r="H279" s="35" t="s">
        <v>866</v>
      </c>
      <c r="I279" s="28" t="s">
        <v>2322</v>
      </c>
      <c r="J279" s="498">
        <v>12.668219606558768</v>
      </c>
      <c r="K279" s="498">
        <v>17.553219660459</v>
      </c>
      <c r="L279" s="499">
        <v>1886.8</v>
      </c>
      <c r="M279" s="512">
        <v>0</v>
      </c>
      <c r="N279" s="513">
        <v>0</v>
      </c>
      <c r="O279" s="513">
        <v>0</v>
      </c>
      <c r="P279" s="513">
        <v>0</v>
      </c>
      <c r="Q279" s="513">
        <v>0</v>
      </c>
      <c r="R279" s="513">
        <v>0</v>
      </c>
      <c r="S279" s="513">
        <v>0</v>
      </c>
      <c r="T279" s="513">
        <v>0</v>
      </c>
      <c r="U279" s="513">
        <v>0</v>
      </c>
      <c r="V279" s="513">
        <v>0</v>
      </c>
      <c r="W279" s="513">
        <v>0</v>
      </c>
      <c r="X279" s="513">
        <v>0</v>
      </c>
      <c r="Y279" s="513">
        <v>2</v>
      </c>
      <c r="Z279" s="513">
        <v>2</v>
      </c>
      <c r="AA279" s="513">
        <v>0</v>
      </c>
      <c r="AB279" s="513">
        <v>0</v>
      </c>
      <c r="AC279" s="513">
        <v>67</v>
      </c>
      <c r="AD279" s="513">
        <v>67</v>
      </c>
      <c r="AE279" s="513">
        <v>0</v>
      </c>
      <c r="AF279" s="513">
        <v>0</v>
      </c>
      <c r="AG279" s="513">
        <v>0</v>
      </c>
      <c r="AH279" s="513">
        <f t="shared" si="36"/>
        <v>0</v>
      </c>
      <c r="AI279" s="513">
        <v>0</v>
      </c>
      <c r="AJ279" s="513">
        <v>0</v>
      </c>
      <c r="AK279" s="513">
        <f t="shared" si="37"/>
        <v>69</v>
      </c>
      <c r="AL279" s="513">
        <f t="shared" si="38"/>
        <v>69</v>
      </c>
      <c r="AM279" s="513">
        <v>0</v>
      </c>
      <c r="AN279" s="513">
        <v>0</v>
      </c>
      <c r="AO279" s="513">
        <v>0</v>
      </c>
      <c r="AP279" s="513">
        <v>0</v>
      </c>
      <c r="AQ279" s="513">
        <v>0</v>
      </c>
      <c r="AR279" s="513">
        <v>0</v>
      </c>
      <c r="AS279" s="513">
        <v>0</v>
      </c>
      <c r="AT279" s="513">
        <v>0</v>
      </c>
      <c r="AU279" s="513">
        <v>0</v>
      </c>
      <c r="AV279" s="513">
        <v>0</v>
      </c>
      <c r="AW279" s="513">
        <v>0</v>
      </c>
      <c r="AX279" s="513">
        <v>0</v>
      </c>
      <c r="AY279" s="513">
        <v>76.2</v>
      </c>
      <c r="AZ279" s="513">
        <v>76.2</v>
      </c>
      <c r="BA279" s="513">
        <v>0</v>
      </c>
      <c r="BB279" s="513">
        <v>0</v>
      </c>
      <c r="BC279" s="513">
        <v>1078.43</v>
      </c>
      <c r="BD279" s="513">
        <v>1078.43</v>
      </c>
      <c r="BE279" s="513">
        <v>0</v>
      </c>
      <c r="BF279" s="513">
        <v>0</v>
      </c>
      <c r="BG279" s="513">
        <v>0</v>
      </c>
      <c r="BH279" s="513">
        <v>0</v>
      </c>
      <c r="BI279" s="513">
        <v>0</v>
      </c>
      <c r="BJ279" s="513">
        <v>0</v>
      </c>
      <c r="BK279" s="241">
        <f t="shared" si="39"/>
        <v>1154.6300000000001</v>
      </c>
      <c r="BL279" s="22">
        <f t="shared" si="40"/>
        <v>1154.6300000000001</v>
      </c>
      <c r="BM279" s="519">
        <f t="shared" si="41"/>
        <v>0.15561051212938007</v>
      </c>
      <c r="BN279" s="520">
        <v>0</v>
      </c>
      <c r="BO279" s="520">
        <v>0</v>
      </c>
      <c r="BP279" s="520">
        <v>0</v>
      </c>
      <c r="BQ279" s="520">
        <v>0</v>
      </c>
      <c r="BR279" s="520">
        <v>0</v>
      </c>
      <c r="BS279" s="520">
        <v>0</v>
      </c>
      <c r="BT279" s="520">
        <v>0</v>
      </c>
      <c r="BU279" s="520">
        <v>0</v>
      </c>
      <c r="BV279" s="520">
        <v>0</v>
      </c>
      <c r="BW279" s="520">
        <v>0</v>
      </c>
      <c r="BX279" s="520">
        <v>0</v>
      </c>
      <c r="BY279" s="520">
        <v>0</v>
      </c>
      <c r="BZ279" s="520">
        <v>384486.91199999995</v>
      </c>
      <c r="CA279" s="520">
        <v>384486.91199999995</v>
      </c>
      <c r="CB279" s="520">
        <v>0</v>
      </c>
      <c r="CC279" s="520">
        <v>0</v>
      </c>
      <c r="CD279" s="520">
        <v>1265904.2712000001</v>
      </c>
      <c r="CE279" s="520">
        <v>1265904.2712000001</v>
      </c>
      <c r="CF279" s="520">
        <v>0</v>
      </c>
      <c r="CG279" s="520">
        <v>0</v>
      </c>
      <c r="CH279" s="520">
        <v>0</v>
      </c>
      <c r="CI279" s="520">
        <v>0</v>
      </c>
      <c r="CJ279" s="520">
        <v>0</v>
      </c>
      <c r="CK279" s="520">
        <v>0</v>
      </c>
      <c r="CL279" s="520">
        <f t="shared" si="42"/>
        <v>1650391.1832000001</v>
      </c>
      <c r="CM279" s="521">
        <f t="shared" si="43"/>
        <v>1650391.1832000001</v>
      </c>
      <c r="CN279" s="522">
        <v>32166720</v>
      </c>
      <c r="CO279" s="522">
        <v>32166720</v>
      </c>
      <c r="CP279" s="522">
        <v>25999680</v>
      </c>
      <c r="CQ279" s="243" t="s">
        <v>874</v>
      </c>
      <c r="CR279" s="103">
        <v>9.18</v>
      </c>
      <c r="CS279" s="523">
        <v>9.18</v>
      </c>
      <c r="CT279" s="104">
        <v>7.42</v>
      </c>
      <c r="CU279" s="524"/>
      <c r="CV279" s="524"/>
      <c r="CW279" s="524"/>
      <c r="CX279" s="525"/>
      <c r="CY279" s="526">
        <v>94.761964301549369</v>
      </c>
      <c r="CZ279" s="527">
        <v>94.854193949113281</v>
      </c>
      <c r="DA279" s="528">
        <v>1.4787066085854192</v>
      </c>
      <c r="DB279" s="529">
        <v>1.48090053918728</v>
      </c>
      <c r="DC279" s="530" t="s">
        <v>2326</v>
      </c>
      <c r="DD279" s="225"/>
      <c r="DE279" s="524"/>
      <c r="DF279" s="524"/>
      <c r="DG279" s="531"/>
      <c r="DH279" s="532"/>
      <c r="DI279" s="64">
        <v>25668</v>
      </c>
      <c r="DJ279" s="64">
        <v>16974</v>
      </c>
      <c r="DK279" s="64">
        <v>320847</v>
      </c>
      <c r="DL279" s="534">
        <f t="shared" si="44"/>
        <v>121163</v>
      </c>
    </row>
    <row r="280" spans="1:116" ht="43.5" customHeight="1" x14ac:dyDescent="0.25">
      <c r="A280" s="356" t="s">
        <v>7</v>
      </c>
      <c r="B280" s="65" t="s">
        <v>50</v>
      </c>
      <c r="C280" s="65" t="s">
        <v>51</v>
      </c>
      <c r="D280" s="64" t="s">
        <v>2438</v>
      </c>
      <c r="E280" s="64" t="s">
        <v>305</v>
      </c>
      <c r="F280" s="64" t="s">
        <v>1189</v>
      </c>
      <c r="G280" s="18" t="s">
        <v>305</v>
      </c>
      <c r="H280" s="35" t="s">
        <v>866</v>
      </c>
      <c r="I280" s="28" t="s">
        <v>2322</v>
      </c>
      <c r="J280" s="498">
        <v>11.927248271080803</v>
      </c>
      <c r="K280" s="498">
        <v>19.401515111160002</v>
      </c>
      <c r="L280" s="499">
        <v>2203.9</v>
      </c>
      <c r="M280" s="512">
        <v>0</v>
      </c>
      <c r="N280" s="513">
        <v>0</v>
      </c>
      <c r="O280" s="513">
        <v>0</v>
      </c>
      <c r="P280" s="513">
        <v>0</v>
      </c>
      <c r="Q280" s="513">
        <v>0</v>
      </c>
      <c r="R280" s="513">
        <v>0</v>
      </c>
      <c r="S280" s="513">
        <v>0</v>
      </c>
      <c r="T280" s="513">
        <v>0</v>
      </c>
      <c r="U280" s="513">
        <v>0</v>
      </c>
      <c r="V280" s="513">
        <v>0</v>
      </c>
      <c r="W280" s="513">
        <v>0</v>
      </c>
      <c r="X280" s="513">
        <v>0</v>
      </c>
      <c r="Y280" s="513">
        <v>0</v>
      </c>
      <c r="Z280" s="513">
        <v>0</v>
      </c>
      <c r="AA280" s="513">
        <v>0</v>
      </c>
      <c r="AB280" s="513">
        <v>0</v>
      </c>
      <c r="AC280" s="513">
        <v>43</v>
      </c>
      <c r="AD280" s="513">
        <v>43</v>
      </c>
      <c r="AE280" s="513">
        <v>0</v>
      </c>
      <c r="AF280" s="513">
        <v>0</v>
      </c>
      <c r="AG280" s="513">
        <v>0</v>
      </c>
      <c r="AH280" s="513">
        <f t="shared" si="36"/>
        <v>0</v>
      </c>
      <c r="AI280" s="513">
        <v>0</v>
      </c>
      <c r="AJ280" s="513">
        <v>0</v>
      </c>
      <c r="AK280" s="513">
        <f t="shared" si="37"/>
        <v>43</v>
      </c>
      <c r="AL280" s="513">
        <f t="shared" si="38"/>
        <v>43</v>
      </c>
      <c r="AM280" s="513">
        <v>0</v>
      </c>
      <c r="AN280" s="513">
        <v>0</v>
      </c>
      <c r="AO280" s="513">
        <v>0</v>
      </c>
      <c r="AP280" s="513">
        <v>0</v>
      </c>
      <c r="AQ280" s="513">
        <v>0</v>
      </c>
      <c r="AR280" s="513">
        <v>0</v>
      </c>
      <c r="AS280" s="513">
        <v>0</v>
      </c>
      <c r="AT280" s="513">
        <v>0</v>
      </c>
      <c r="AU280" s="513">
        <v>0</v>
      </c>
      <c r="AV280" s="513">
        <v>0</v>
      </c>
      <c r="AW280" s="513">
        <v>0</v>
      </c>
      <c r="AX280" s="513">
        <v>0</v>
      </c>
      <c r="AY280" s="513">
        <v>0</v>
      </c>
      <c r="AZ280" s="513">
        <v>0</v>
      </c>
      <c r="BA280" s="513">
        <v>0</v>
      </c>
      <c r="BB280" s="513">
        <v>0</v>
      </c>
      <c r="BC280" s="513">
        <v>711.03</v>
      </c>
      <c r="BD280" s="513">
        <v>711.03</v>
      </c>
      <c r="BE280" s="513">
        <v>0</v>
      </c>
      <c r="BF280" s="513">
        <v>0</v>
      </c>
      <c r="BG280" s="513">
        <v>0</v>
      </c>
      <c r="BH280" s="513">
        <v>0</v>
      </c>
      <c r="BI280" s="513">
        <v>0</v>
      </c>
      <c r="BJ280" s="513">
        <v>0</v>
      </c>
      <c r="BK280" s="241">
        <f t="shared" si="39"/>
        <v>711.03</v>
      </c>
      <c r="BL280" s="22">
        <f t="shared" si="40"/>
        <v>711.03</v>
      </c>
      <c r="BM280" s="519">
        <f t="shared" si="41"/>
        <v>8.7136029411764696E-2</v>
      </c>
      <c r="BN280" s="520">
        <v>0</v>
      </c>
      <c r="BO280" s="520">
        <v>0</v>
      </c>
      <c r="BP280" s="520">
        <v>0</v>
      </c>
      <c r="BQ280" s="520">
        <v>0</v>
      </c>
      <c r="BR280" s="520">
        <v>0</v>
      </c>
      <c r="BS280" s="520">
        <v>0</v>
      </c>
      <c r="BT280" s="520">
        <v>0</v>
      </c>
      <c r="BU280" s="520">
        <v>0</v>
      </c>
      <c r="BV280" s="520">
        <v>0</v>
      </c>
      <c r="BW280" s="520">
        <v>0</v>
      </c>
      <c r="BX280" s="520">
        <v>0</v>
      </c>
      <c r="BY280" s="520">
        <v>0</v>
      </c>
      <c r="BZ280" s="520">
        <v>0</v>
      </c>
      <c r="CA280" s="520">
        <v>0</v>
      </c>
      <c r="CB280" s="520">
        <v>0</v>
      </c>
      <c r="CC280" s="520">
        <v>0</v>
      </c>
      <c r="CD280" s="520">
        <v>834635.45519999997</v>
      </c>
      <c r="CE280" s="520">
        <v>834635.45519999997</v>
      </c>
      <c r="CF280" s="520">
        <v>0</v>
      </c>
      <c r="CG280" s="520">
        <v>0</v>
      </c>
      <c r="CH280" s="520">
        <v>0</v>
      </c>
      <c r="CI280" s="520">
        <v>0</v>
      </c>
      <c r="CJ280" s="520">
        <v>0</v>
      </c>
      <c r="CK280" s="520">
        <v>0</v>
      </c>
      <c r="CL280" s="520">
        <f t="shared" si="42"/>
        <v>834635.45519999997</v>
      </c>
      <c r="CM280" s="521">
        <f t="shared" si="43"/>
        <v>834635.45519999997</v>
      </c>
      <c r="CN280" s="522">
        <v>28487520.000000004</v>
      </c>
      <c r="CO280" s="522">
        <v>28487520.000000004</v>
      </c>
      <c r="CP280" s="522">
        <v>28592640.000000004</v>
      </c>
      <c r="CQ280" s="243" t="s">
        <v>874</v>
      </c>
      <c r="CR280" s="103">
        <v>8.1300000000000008</v>
      </c>
      <c r="CS280" s="523">
        <v>8.1300000000000008</v>
      </c>
      <c r="CT280" s="104">
        <v>8.16</v>
      </c>
      <c r="CU280" s="524"/>
      <c r="CV280" s="524"/>
      <c r="CW280" s="524"/>
      <c r="CX280" s="525"/>
      <c r="CY280" s="526">
        <v>117.40519388990354</v>
      </c>
      <c r="CZ280" s="527">
        <v>108.7007465299032</v>
      </c>
      <c r="DA280" s="528">
        <v>0.91207583040213847</v>
      </c>
      <c r="DB280" s="529">
        <v>0.90389249460184429</v>
      </c>
      <c r="DC280" s="530" t="s">
        <v>2439</v>
      </c>
      <c r="DD280" s="225"/>
      <c r="DE280" s="524"/>
      <c r="DF280" s="524"/>
      <c r="DG280" s="531"/>
      <c r="DH280" s="532"/>
      <c r="DI280" s="64">
        <v>330069</v>
      </c>
      <c r="DJ280" s="64">
        <v>0</v>
      </c>
      <c r="DK280" s="64">
        <v>0</v>
      </c>
      <c r="DL280" s="534">
        <f t="shared" si="44"/>
        <v>110023</v>
      </c>
    </row>
    <row r="281" spans="1:116" ht="43.5" customHeight="1" x14ac:dyDescent="0.25">
      <c r="A281" s="356" t="s">
        <v>7</v>
      </c>
      <c r="B281" s="65" t="s">
        <v>50</v>
      </c>
      <c r="C281" s="65" t="s">
        <v>51</v>
      </c>
      <c r="D281" s="64" t="s">
        <v>2438</v>
      </c>
      <c r="E281" s="64" t="s">
        <v>305</v>
      </c>
      <c r="F281" s="64" t="s">
        <v>306</v>
      </c>
      <c r="G281" s="18" t="s">
        <v>305</v>
      </c>
      <c r="H281" s="35" t="s">
        <v>866</v>
      </c>
      <c r="I281" s="28" t="s">
        <v>2322</v>
      </c>
      <c r="J281" s="498">
        <v>11.449202248191792</v>
      </c>
      <c r="K281" s="498">
        <v>20.708143896321001</v>
      </c>
      <c r="L281" s="499">
        <v>2265</v>
      </c>
      <c r="M281" s="512">
        <v>0</v>
      </c>
      <c r="N281" s="513">
        <v>0</v>
      </c>
      <c r="O281" s="513">
        <v>0</v>
      </c>
      <c r="P281" s="513">
        <v>0</v>
      </c>
      <c r="Q281" s="513">
        <v>0</v>
      </c>
      <c r="R281" s="513">
        <v>0</v>
      </c>
      <c r="S281" s="513">
        <v>0</v>
      </c>
      <c r="T281" s="513">
        <v>0</v>
      </c>
      <c r="U281" s="513">
        <v>0</v>
      </c>
      <c r="V281" s="513">
        <v>0</v>
      </c>
      <c r="W281" s="513">
        <v>0</v>
      </c>
      <c r="X281" s="513">
        <v>0</v>
      </c>
      <c r="Y281" s="513">
        <v>1</v>
      </c>
      <c r="Z281" s="513">
        <v>1</v>
      </c>
      <c r="AA281" s="513">
        <v>0</v>
      </c>
      <c r="AB281" s="513">
        <v>0</v>
      </c>
      <c r="AC281" s="513">
        <v>62</v>
      </c>
      <c r="AD281" s="513">
        <v>62</v>
      </c>
      <c r="AE281" s="513">
        <v>0</v>
      </c>
      <c r="AF281" s="513">
        <v>0</v>
      </c>
      <c r="AG281" s="513">
        <v>0</v>
      </c>
      <c r="AH281" s="513">
        <f t="shared" si="36"/>
        <v>0</v>
      </c>
      <c r="AI281" s="513">
        <v>0</v>
      </c>
      <c r="AJ281" s="513">
        <v>0</v>
      </c>
      <c r="AK281" s="513">
        <f t="shared" si="37"/>
        <v>63</v>
      </c>
      <c r="AL281" s="513">
        <f t="shared" si="38"/>
        <v>63</v>
      </c>
      <c r="AM281" s="513">
        <v>0</v>
      </c>
      <c r="AN281" s="513">
        <v>0</v>
      </c>
      <c r="AO281" s="513">
        <v>0</v>
      </c>
      <c r="AP281" s="513">
        <v>0</v>
      </c>
      <c r="AQ281" s="513">
        <v>0</v>
      </c>
      <c r="AR281" s="513">
        <v>0</v>
      </c>
      <c r="AS281" s="513">
        <v>0</v>
      </c>
      <c r="AT281" s="513">
        <v>0</v>
      </c>
      <c r="AU281" s="513">
        <v>0</v>
      </c>
      <c r="AV281" s="513">
        <v>0</v>
      </c>
      <c r="AW281" s="513">
        <v>0</v>
      </c>
      <c r="AX281" s="513">
        <v>0</v>
      </c>
      <c r="AY281" s="513">
        <v>555</v>
      </c>
      <c r="AZ281" s="513">
        <v>555</v>
      </c>
      <c r="BA281" s="513">
        <v>0</v>
      </c>
      <c r="BB281" s="513">
        <v>0</v>
      </c>
      <c r="BC281" s="513">
        <v>1450.75</v>
      </c>
      <c r="BD281" s="513">
        <v>1450.75</v>
      </c>
      <c r="BE281" s="513">
        <v>0</v>
      </c>
      <c r="BF281" s="513">
        <v>0</v>
      </c>
      <c r="BG281" s="513">
        <v>0</v>
      </c>
      <c r="BH281" s="513">
        <v>0</v>
      </c>
      <c r="BI281" s="513">
        <v>0</v>
      </c>
      <c r="BJ281" s="513">
        <v>0</v>
      </c>
      <c r="BK281" s="241">
        <f t="shared" si="39"/>
        <v>2005.75</v>
      </c>
      <c r="BL281" s="22">
        <f t="shared" si="40"/>
        <v>2005.75</v>
      </c>
      <c r="BM281" s="519">
        <f t="shared" si="41"/>
        <v>0.22870581527936146</v>
      </c>
      <c r="BN281" s="520">
        <v>0</v>
      </c>
      <c r="BO281" s="520">
        <v>0</v>
      </c>
      <c r="BP281" s="520">
        <v>0</v>
      </c>
      <c r="BQ281" s="520">
        <v>0</v>
      </c>
      <c r="BR281" s="520">
        <v>0</v>
      </c>
      <c r="BS281" s="520">
        <v>0</v>
      </c>
      <c r="BT281" s="520">
        <v>0</v>
      </c>
      <c r="BU281" s="520">
        <v>0</v>
      </c>
      <c r="BV281" s="520">
        <v>0</v>
      </c>
      <c r="BW281" s="520">
        <v>0</v>
      </c>
      <c r="BX281" s="520">
        <v>0</v>
      </c>
      <c r="BY281" s="520">
        <v>0</v>
      </c>
      <c r="BZ281" s="520">
        <v>2800396.8</v>
      </c>
      <c r="CA281" s="520">
        <v>2800396.8</v>
      </c>
      <c r="CB281" s="520">
        <v>0</v>
      </c>
      <c r="CC281" s="520">
        <v>0</v>
      </c>
      <c r="CD281" s="520">
        <v>1702948.3800000001</v>
      </c>
      <c r="CE281" s="520">
        <v>1702948.3800000001</v>
      </c>
      <c r="CF281" s="520">
        <v>0</v>
      </c>
      <c r="CG281" s="520">
        <v>0</v>
      </c>
      <c r="CH281" s="520">
        <v>0</v>
      </c>
      <c r="CI281" s="520">
        <v>0</v>
      </c>
      <c r="CJ281" s="520">
        <v>0</v>
      </c>
      <c r="CK281" s="520">
        <v>0</v>
      </c>
      <c r="CL281" s="520">
        <f t="shared" si="42"/>
        <v>4503345.18</v>
      </c>
      <c r="CM281" s="521">
        <f t="shared" si="43"/>
        <v>4503345.18</v>
      </c>
      <c r="CN281" s="522">
        <v>30239520.000000004</v>
      </c>
      <c r="CO281" s="522">
        <v>30239520.000000004</v>
      </c>
      <c r="CP281" s="522">
        <v>30730080</v>
      </c>
      <c r="CQ281" s="243" t="s">
        <v>874</v>
      </c>
      <c r="CR281" s="103">
        <v>8.6300000000000008</v>
      </c>
      <c r="CS281" s="523">
        <v>8.6300000000000008</v>
      </c>
      <c r="CT281" s="104">
        <v>8.77</v>
      </c>
      <c r="CU281" s="524"/>
      <c r="CV281" s="524"/>
      <c r="CW281" s="524"/>
      <c r="CX281" s="525"/>
      <c r="CY281" s="526">
        <v>99.898307191967433</v>
      </c>
      <c r="CZ281" s="527">
        <v>81.059932753958364</v>
      </c>
      <c r="DA281" s="528">
        <v>1.167568264698267</v>
      </c>
      <c r="DB281" s="529">
        <v>0.83408698215542776</v>
      </c>
      <c r="DC281" s="530" t="s">
        <v>2371</v>
      </c>
      <c r="DD281" s="225"/>
      <c r="DE281" s="524"/>
      <c r="DF281" s="524"/>
      <c r="DG281" s="531"/>
      <c r="DH281" s="532"/>
      <c r="DI281" s="64">
        <v>237455</v>
      </c>
      <c r="DJ281" s="64">
        <v>72207</v>
      </c>
      <c r="DK281" s="64">
        <v>57464</v>
      </c>
      <c r="DL281" s="534">
        <f t="shared" si="44"/>
        <v>122375.33333333333</v>
      </c>
    </row>
    <row r="282" spans="1:116" ht="43.5" customHeight="1" x14ac:dyDescent="0.25">
      <c r="A282" s="356" t="s">
        <v>7</v>
      </c>
      <c r="B282" s="65" t="s">
        <v>50</v>
      </c>
      <c r="C282" s="65" t="s">
        <v>51</v>
      </c>
      <c r="D282" s="64" t="s">
        <v>2440</v>
      </c>
      <c r="E282" s="64" t="s">
        <v>60</v>
      </c>
      <c r="F282" s="64" t="s">
        <v>308</v>
      </c>
      <c r="G282" s="18" t="s">
        <v>309</v>
      </c>
      <c r="H282" s="35" t="s">
        <v>866</v>
      </c>
      <c r="I282" s="28" t="s">
        <v>2322</v>
      </c>
      <c r="J282" s="498">
        <v>12.668219606558768</v>
      </c>
      <c r="K282" s="498">
        <v>30.117802967658001</v>
      </c>
      <c r="L282" s="499">
        <v>2259.6</v>
      </c>
      <c r="M282" s="512">
        <v>0</v>
      </c>
      <c r="N282" s="513">
        <v>0</v>
      </c>
      <c r="O282" s="513">
        <v>0</v>
      </c>
      <c r="P282" s="513">
        <v>0</v>
      </c>
      <c r="Q282" s="513">
        <v>0</v>
      </c>
      <c r="R282" s="513">
        <v>0</v>
      </c>
      <c r="S282" s="513">
        <v>0</v>
      </c>
      <c r="T282" s="513">
        <v>0</v>
      </c>
      <c r="U282" s="513">
        <v>0</v>
      </c>
      <c r="V282" s="513">
        <v>0</v>
      </c>
      <c r="W282" s="513">
        <v>0</v>
      </c>
      <c r="X282" s="513">
        <v>0</v>
      </c>
      <c r="Y282" s="513">
        <v>0</v>
      </c>
      <c r="Z282" s="513">
        <v>0</v>
      </c>
      <c r="AA282" s="513">
        <v>0</v>
      </c>
      <c r="AB282" s="513">
        <v>0</v>
      </c>
      <c r="AC282" s="513">
        <v>60</v>
      </c>
      <c r="AD282" s="513">
        <v>60</v>
      </c>
      <c r="AE282" s="513">
        <v>0</v>
      </c>
      <c r="AF282" s="513">
        <v>0</v>
      </c>
      <c r="AG282" s="513">
        <v>0</v>
      </c>
      <c r="AH282" s="513">
        <f t="shared" si="36"/>
        <v>0</v>
      </c>
      <c r="AI282" s="513">
        <v>0</v>
      </c>
      <c r="AJ282" s="513">
        <v>0</v>
      </c>
      <c r="AK282" s="513">
        <f t="shared" si="37"/>
        <v>60</v>
      </c>
      <c r="AL282" s="513">
        <f t="shared" si="38"/>
        <v>60</v>
      </c>
      <c r="AM282" s="513">
        <v>0</v>
      </c>
      <c r="AN282" s="513">
        <v>0</v>
      </c>
      <c r="AO282" s="513">
        <v>0</v>
      </c>
      <c r="AP282" s="513">
        <v>0</v>
      </c>
      <c r="AQ282" s="513">
        <v>0</v>
      </c>
      <c r="AR282" s="513">
        <v>0</v>
      </c>
      <c r="AS282" s="513">
        <v>0</v>
      </c>
      <c r="AT282" s="513">
        <v>0</v>
      </c>
      <c r="AU282" s="513">
        <v>0</v>
      </c>
      <c r="AV282" s="513">
        <v>0</v>
      </c>
      <c r="AW282" s="513">
        <v>0</v>
      </c>
      <c r="AX282" s="513">
        <v>0</v>
      </c>
      <c r="AY282" s="513">
        <v>0</v>
      </c>
      <c r="AZ282" s="513">
        <v>0</v>
      </c>
      <c r="BA282" s="513">
        <v>0</v>
      </c>
      <c r="BB282" s="513">
        <v>0</v>
      </c>
      <c r="BC282" s="513">
        <v>1401.36</v>
      </c>
      <c r="BD282" s="513">
        <v>1401.36</v>
      </c>
      <c r="BE282" s="513">
        <v>0</v>
      </c>
      <c r="BF282" s="513">
        <v>0</v>
      </c>
      <c r="BG282" s="513">
        <v>0</v>
      </c>
      <c r="BH282" s="513">
        <v>0</v>
      </c>
      <c r="BI282" s="513">
        <v>0</v>
      </c>
      <c r="BJ282" s="513">
        <v>0</v>
      </c>
      <c r="BK282" s="241">
        <f t="shared" si="39"/>
        <v>1401.36</v>
      </c>
      <c r="BL282" s="22">
        <f t="shared" si="40"/>
        <v>1401.36</v>
      </c>
      <c r="BM282" s="519">
        <f t="shared" si="41"/>
        <v>0.14372923076923078</v>
      </c>
      <c r="BN282" s="520">
        <v>0</v>
      </c>
      <c r="BO282" s="520">
        <v>0</v>
      </c>
      <c r="BP282" s="520">
        <v>0</v>
      </c>
      <c r="BQ282" s="520">
        <v>0</v>
      </c>
      <c r="BR282" s="520">
        <v>0</v>
      </c>
      <c r="BS282" s="520">
        <v>0</v>
      </c>
      <c r="BT282" s="520">
        <v>0</v>
      </c>
      <c r="BU282" s="520">
        <v>0</v>
      </c>
      <c r="BV282" s="520">
        <v>0</v>
      </c>
      <c r="BW282" s="520">
        <v>0</v>
      </c>
      <c r="BX282" s="520">
        <v>0</v>
      </c>
      <c r="BY282" s="520">
        <v>0</v>
      </c>
      <c r="BZ282" s="520">
        <v>0</v>
      </c>
      <c r="CA282" s="520">
        <v>0</v>
      </c>
      <c r="CB282" s="520">
        <v>0</v>
      </c>
      <c r="CC282" s="520">
        <v>0</v>
      </c>
      <c r="CD282" s="520">
        <v>1644972.4224</v>
      </c>
      <c r="CE282" s="520">
        <v>1644972.4224</v>
      </c>
      <c r="CF282" s="520">
        <v>0</v>
      </c>
      <c r="CG282" s="520">
        <v>0</v>
      </c>
      <c r="CH282" s="520">
        <v>0</v>
      </c>
      <c r="CI282" s="520">
        <v>0</v>
      </c>
      <c r="CJ282" s="520">
        <v>0</v>
      </c>
      <c r="CK282" s="520">
        <v>0</v>
      </c>
      <c r="CL282" s="520">
        <f t="shared" si="42"/>
        <v>1644972.4224</v>
      </c>
      <c r="CM282" s="521">
        <f t="shared" si="43"/>
        <v>1644972.4224</v>
      </c>
      <c r="CN282" s="522">
        <v>23021280.000000004</v>
      </c>
      <c r="CO282" s="522">
        <v>23021280.000000004</v>
      </c>
      <c r="CP282" s="522">
        <v>34164000</v>
      </c>
      <c r="CQ282" s="243" t="s">
        <v>874</v>
      </c>
      <c r="CR282" s="103">
        <v>6.57</v>
      </c>
      <c r="CS282" s="523">
        <v>6.57</v>
      </c>
      <c r="CT282" s="104">
        <v>9.75</v>
      </c>
      <c r="CU282" s="524"/>
      <c r="CV282" s="524">
        <v>4</v>
      </c>
      <c r="CW282" s="524">
        <v>3</v>
      </c>
      <c r="CX282" s="525">
        <v>4</v>
      </c>
      <c r="CY282" s="526">
        <v>227.2173047306857</v>
      </c>
      <c r="CZ282" s="527">
        <v>194.70790981991095</v>
      </c>
      <c r="DA282" s="528">
        <v>1.3989773694280501</v>
      </c>
      <c r="DB282" s="529">
        <v>1.3722054801847732</v>
      </c>
      <c r="DC282" s="530" t="s">
        <v>2371</v>
      </c>
      <c r="DD282" s="225"/>
      <c r="DE282" s="524"/>
      <c r="DF282" s="524"/>
      <c r="DG282" s="531"/>
      <c r="DH282" s="532"/>
      <c r="DI282" s="64">
        <v>108771</v>
      </c>
      <c r="DJ282" s="64">
        <v>742091</v>
      </c>
      <c r="DK282" s="64">
        <v>130229</v>
      </c>
      <c r="DL282" s="534">
        <f t="shared" si="44"/>
        <v>327030.33333333331</v>
      </c>
    </row>
    <row r="283" spans="1:116" ht="43.5" customHeight="1" x14ac:dyDescent="0.25">
      <c r="A283" s="356" t="s">
        <v>7</v>
      </c>
      <c r="B283" s="65" t="s">
        <v>50</v>
      </c>
      <c r="C283" s="65" t="s">
        <v>51</v>
      </c>
      <c r="D283" s="64" t="s">
        <v>2440</v>
      </c>
      <c r="E283" s="64" t="s">
        <v>60</v>
      </c>
      <c r="F283" s="64" t="s">
        <v>310</v>
      </c>
      <c r="G283" s="18" t="s">
        <v>311</v>
      </c>
      <c r="H283" s="35" t="s">
        <v>866</v>
      </c>
      <c r="I283" s="28" t="s">
        <v>2322</v>
      </c>
      <c r="J283" s="498">
        <v>12.572610401980967</v>
      </c>
      <c r="K283" s="498">
        <v>8.3539772553510012</v>
      </c>
      <c r="L283" s="499">
        <v>186.5</v>
      </c>
      <c r="M283" s="512">
        <v>0</v>
      </c>
      <c r="N283" s="513">
        <v>0</v>
      </c>
      <c r="O283" s="513">
        <v>0</v>
      </c>
      <c r="P283" s="513">
        <v>0</v>
      </c>
      <c r="Q283" s="513">
        <v>0</v>
      </c>
      <c r="R283" s="513">
        <v>0</v>
      </c>
      <c r="S283" s="513">
        <v>0</v>
      </c>
      <c r="T283" s="513">
        <v>0</v>
      </c>
      <c r="U283" s="513">
        <v>0</v>
      </c>
      <c r="V283" s="513">
        <v>0</v>
      </c>
      <c r="W283" s="513">
        <v>0</v>
      </c>
      <c r="X283" s="513">
        <v>0</v>
      </c>
      <c r="Y283" s="513">
        <v>0</v>
      </c>
      <c r="Z283" s="513">
        <v>0</v>
      </c>
      <c r="AA283" s="513">
        <v>0</v>
      </c>
      <c r="AB283" s="513">
        <v>0</v>
      </c>
      <c r="AC283" s="513">
        <v>5</v>
      </c>
      <c r="AD283" s="513">
        <v>5</v>
      </c>
      <c r="AE283" s="513">
        <v>0</v>
      </c>
      <c r="AF283" s="513">
        <v>0</v>
      </c>
      <c r="AG283" s="513">
        <v>0</v>
      </c>
      <c r="AH283" s="513">
        <f t="shared" si="36"/>
        <v>0</v>
      </c>
      <c r="AI283" s="513">
        <v>0</v>
      </c>
      <c r="AJ283" s="513">
        <v>0</v>
      </c>
      <c r="AK283" s="513">
        <f t="shared" si="37"/>
        <v>5</v>
      </c>
      <c r="AL283" s="513">
        <f t="shared" si="38"/>
        <v>5</v>
      </c>
      <c r="AM283" s="513">
        <v>0</v>
      </c>
      <c r="AN283" s="513">
        <v>0</v>
      </c>
      <c r="AO283" s="513">
        <v>0</v>
      </c>
      <c r="AP283" s="513">
        <v>0</v>
      </c>
      <c r="AQ283" s="513">
        <v>0</v>
      </c>
      <c r="AR283" s="513">
        <v>0</v>
      </c>
      <c r="AS283" s="513">
        <v>0</v>
      </c>
      <c r="AT283" s="513">
        <v>0</v>
      </c>
      <c r="AU283" s="513">
        <v>0</v>
      </c>
      <c r="AV283" s="513">
        <v>0</v>
      </c>
      <c r="AW283" s="513">
        <v>0</v>
      </c>
      <c r="AX283" s="513">
        <v>0</v>
      </c>
      <c r="AY283" s="513">
        <v>0</v>
      </c>
      <c r="AZ283" s="513">
        <v>0</v>
      </c>
      <c r="BA283" s="513">
        <v>0</v>
      </c>
      <c r="BB283" s="513">
        <v>0</v>
      </c>
      <c r="BC283" s="513">
        <v>2052</v>
      </c>
      <c r="BD283" s="513">
        <v>2052</v>
      </c>
      <c r="BE283" s="513">
        <v>0</v>
      </c>
      <c r="BF283" s="513">
        <v>0</v>
      </c>
      <c r="BG283" s="513">
        <v>0</v>
      </c>
      <c r="BH283" s="513">
        <v>0</v>
      </c>
      <c r="BI283" s="513">
        <v>0</v>
      </c>
      <c r="BJ283" s="513">
        <v>0</v>
      </c>
      <c r="BK283" s="241">
        <f t="shared" si="39"/>
        <v>2052</v>
      </c>
      <c r="BL283" s="22">
        <f t="shared" si="40"/>
        <v>2052</v>
      </c>
      <c r="BM283" s="519">
        <f t="shared" si="41"/>
        <v>0.32468354430379748</v>
      </c>
      <c r="BN283" s="520">
        <v>0</v>
      </c>
      <c r="BO283" s="520">
        <v>0</v>
      </c>
      <c r="BP283" s="520">
        <v>0</v>
      </c>
      <c r="BQ283" s="520">
        <v>0</v>
      </c>
      <c r="BR283" s="520">
        <v>0</v>
      </c>
      <c r="BS283" s="520">
        <v>0</v>
      </c>
      <c r="BT283" s="520">
        <v>0</v>
      </c>
      <c r="BU283" s="520">
        <v>0</v>
      </c>
      <c r="BV283" s="520">
        <v>0</v>
      </c>
      <c r="BW283" s="520">
        <v>0</v>
      </c>
      <c r="BX283" s="520">
        <v>0</v>
      </c>
      <c r="BY283" s="520">
        <v>0</v>
      </c>
      <c r="BZ283" s="520">
        <v>0</v>
      </c>
      <c r="CA283" s="520">
        <v>0</v>
      </c>
      <c r="CB283" s="520">
        <v>0</v>
      </c>
      <c r="CC283" s="520">
        <v>0</v>
      </c>
      <c r="CD283" s="520">
        <v>2408719.6800000002</v>
      </c>
      <c r="CE283" s="520">
        <v>2408719.6800000002</v>
      </c>
      <c r="CF283" s="520">
        <v>0</v>
      </c>
      <c r="CG283" s="520">
        <v>0</v>
      </c>
      <c r="CH283" s="520">
        <v>0</v>
      </c>
      <c r="CI283" s="520">
        <v>0</v>
      </c>
      <c r="CJ283" s="520">
        <v>0</v>
      </c>
      <c r="CK283" s="520">
        <v>0</v>
      </c>
      <c r="CL283" s="520">
        <f t="shared" si="42"/>
        <v>2408719.6800000002</v>
      </c>
      <c r="CM283" s="521">
        <f t="shared" si="43"/>
        <v>2408719.6800000002</v>
      </c>
      <c r="CN283" s="522">
        <v>35355360</v>
      </c>
      <c r="CO283" s="522">
        <v>35355360</v>
      </c>
      <c r="CP283" s="522">
        <v>22145280.000000004</v>
      </c>
      <c r="CQ283" s="243" t="s">
        <v>874</v>
      </c>
      <c r="CR283" s="103">
        <v>10.09</v>
      </c>
      <c r="CS283" s="523">
        <v>10.09</v>
      </c>
      <c r="CT283" s="104">
        <v>6.32</v>
      </c>
      <c r="CU283" s="524"/>
      <c r="CV283" s="524">
        <v>0</v>
      </c>
      <c r="CW283" s="524">
        <v>0</v>
      </c>
      <c r="CX283" s="525">
        <v>0</v>
      </c>
      <c r="CY283" s="526">
        <v>161.51135823836799</v>
      </c>
      <c r="CZ283" s="527">
        <v>149.53340409374701</v>
      </c>
      <c r="DA283" s="528">
        <v>0.43625056194962664</v>
      </c>
      <c r="DB283" s="529">
        <v>0.394804353836753</v>
      </c>
      <c r="DC283" s="530" t="s">
        <v>2285</v>
      </c>
      <c r="DD283" s="225"/>
      <c r="DE283" s="524"/>
      <c r="DF283" s="524"/>
      <c r="DG283" s="531"/>
      <c r="DH283" s="532"/>
      <c r="DI283" s="64">
        <v>0</v>
      </c>
      <c r="DJ283" s="64">
        <v>77791</v>
      </c>
      <c r="DK283" s="64">
        <v>0</v>
      </c>
      <c r="DL283" s="534">
        <f t="shared" si="44"/>
        <v>25930.333333333332</v>
      </c>
    </row>
    <row r="284" spans="1:116" ht="43.5" customHeight="1" x14ac:dyDescent="0.25">
      <c r="A284" s="356" t="s">
        <v>7</v>
      </c>
      <c r="B284" s="65" t="s">
        <v>50</v>
      </c>
      <c r="C284" s="65" t="s">
        <v>51</v>
      </c>
      <c r="D284" s="64" t="s">
        <v>2440</v>
      </c>
      <c r="E284" s="64" t="s">
        <v>60</v>
      </c>
      <c r="F284" s="64" t="s">
        <v>312</v>
      </c>
      <c r="G284" s="18" t="s">
        <v>311</v>
      </c>
      <c r="H284" s="35" t="s">
        <v>866</v>
      </c>
      <c r="I284" s="28" t="s">
        <v>2322</v>
      </c>
      <c r="J284" s="498">
        <v>10.158477986391464</v>
      </c>
      <c r="K284" s="498">
        <v>20.043560564370001</v>
      </c>
      <c r="L284" s="499">
        <v>1427.2</v>
      </c>
      <c r="M284" s="512">
        <v>0</v>
      </c>
      <c r="N284" s="513">
        <v>0</v>
      </c>
      <c r="O284" s="513">
        <v>0</v>
      </c>
      <c r="P284" s="513">
        <v>0</v>
      </c>
      <c r="Q284" s="513">
        <v>0</v>
      </c>
      <c r="R284" s="513">
        <v>0</v>
      </c>
      <c r="S284" s="513">
        <v>0</v>
      </c>
      <c r="T284" s="513">
        <v>0</v>
      </c>
      <c r="U284" s="513">
        <v>0</v>
      </c>
      <c r="V284" s="513">
        <v>0</v>
      </c>
      <c r="W284" s="513">
        <v>0</v>
      </c>
      <c r="X284" s="513">
        <v>0</v>
      </c>
      <c r="Y284" s="513">
        <v>0</v>
      </c>
      <c r="Z284" s="513">
        <v>0</v>
      </c>
      <c r="AA284" s="513">
        <v>0</v>
      </c>
      <c r="AB284" s="513">
        <v>0</v>
      </c>
      <c r="AC284" s="513">
        <v>16</v>
      </c>
      <c r="AD284" s="513">
        <v>16</v>
      </c>
      <c r="AE284" s="513">
        <v>0</v>
      </c>
      <c r="AF284" s="513">
        <v>0</v>
      </c>
      <c r="AG284" s="513">
        <v>0</v>
      </c>
      <c r="AH284" s="513">
        <f t="shared" si="36"/>
        <v>0</v>
      </c>
      <c r="AI284" s="513">
        <v>0</v>
      </c>
      <c r="AJ284" s="513">
        <v>0</v>
      </c>
      <c r="AK284" s="513">
        <f t="shared" si="37"/>
        <v>16</v>
      </c>
      <c r="AL284" s="513">
        <f t="shared" si="38"/>
        <v>16</v>
      </c>
      <c r="AM284" s="513">
        <v>0</v>
      </c>
      <c r="AN284" s="513">
        <v>0</v>
      </c>
      <c r="AO284" s="513">
        <v>0</v>
      </c>
      <c r="AP284" s="513">
        <v>0</v>
      </c>
      <c r="AQ284" s="513">
        <v>0</v>
      </c>
      <c r="AR284" s="513">
        <v>0</v>
      </c>
      <c r="AS284" s="513">
        <v>0</v>
      </c>
      <c r="AT284" s="513">
        <v>0</v>
      </c>
      <c r="AU284" s="513">
        <v>0</v>
      </c>
      <c r="AV284" s="513">
        <v>0</v>
      </c>
      <c r="AW284" s="513">
        <v>0</v>
      </c>
      <c r="AX284" s="513">
        <v>0</v>
      </c>
      <c r="AY284" s="513">
        <v>0</v>
      </c>
      <c r="AZ284" s="513">
        <v>0</v>
      </c>
      <c r="BA284" s="513">
        <v>0</v>
      </c>
      <c r="BB284" s="513">
        <v>0</v>
      </c>
      <c r="BC284" s="513">
        <v>811.99</v>
      </c>
      <c r="BD284" s="513">
        <v>811.99</v>
      </c>
      <c r="BE284" s="513">
        <v>0</v>
      </c>
      <c r="BF284" s="513">
        <v>0</v>
      </c>
      <c r="BG284" s="513">
        <v>0</v>
      </c>
      <c r="BH284" s="513">
        <v>0</v>
      </c>
      <c r="BI284" s="513">
        <v>0</v>
      </c>
      <c r="BJ284" s="513">
        <v>0</v>
      </c>
      <c r="BK284" s="241">
        <f t="shared" si="39"/>
        <v>811.99</v>
      </c>
      <c r="BL284" s="22">
        <f t="shared" si="40"/>
        <v>811.99</v>
      </c>
      <c r="BM284" s="519">
        <f t="shared" si="41"/>
        <v>9.0522853957636554E-2</v>
      </c>
      <c r="BN284" s="520">
        <v>0</v>
      </c>
      <c r="BO284" s="520">
        <v>0</v>
      </c>
      <c r="BP284" s="520">
        <v>0</v>
      </c>
      <c r="BQ284" s="520">
        <v>0</v>
      </c>
      <c r="BR284" s="520">
        <v>0</v>
      </c>
      <c r="BS284" s="520">
        <v>0</v>
      </c>
      <c r="BT284" s="520">
        <v>0</v>
      </c>
      <c r="BU284" s="520">
        <v>0</v>
      </c>
      <c r="BV284" s="520">
        <v>0</v>
      </c>
      <c r="BW284" s="520">
        <v>0</v>
      </c>
      <c r="BX284" s="520">
        <v>0</v>
      </c>
      <c r="BY284" s="520">
        <v>0</v>
      </c>
      <c r="BZ284" s="520">
        <v>0</v>
      </c>
      <c r="CA284" s="520">
        <v>0</v>
      </c>
      <c r="CB284" s="520">
        <v>0</v>
      </c>
      <c r="CC284" s="520">
        <v>0</v>
      </c>
      <c r="CD284" s="520">
        <v>953146.34160000016</v>
      </c>
      <c r="CE284" s="520">
        <v>953146.34160000016</v>
      </c>
      <c r="CF284" s="520">
        <v>0</v>
      </c>
      <c r="CG284" s="520">
        <v>0</v>
      </c>
      <c r="CH284" s="520">
        <v>0</v>
      </c>
      <c r="CI284" s="520">
        <v>0</v>
      </c>
      <c r="CJ284" s="520">
        <v>0</v>
      </c>
      <c r="CK284" s="520">
        <v>0</v>
      </c>
      <c r="CL284" s="520">
        <f t="shared" si="42"/>
        <v>953146.34160000016</v>
      </c>
      <c r="CM284" s="521">
        <f t="shared" si="43"/>
        <v>953146.34160000016</v>
      </c>
      <c r="CN284" s="522">
        <v>35775840.000000007</v>
      </c>
      <c r="CO284" s="522">
        <v>35775840.000000007</v>
      </c>
      <c r="CP284" s="522">
        <v>31430880.000000004</v>
      </c>
      <c r="CQ284" s="243" t="s">
        <v>874</v>
      </c>
      <c r="CR284" s="103">
        <v>10.210000000000001</v>
      </c>
      <c r="CS284" s="523">
        <v>10.210000000000001</v>
      </c>
      <c r="CT284" s="104">
        <v>8.9700000000000006</v>
      </c>
      <c r="CU284" s="524"/>
      <c r="CV284" s="524">
        <v>2</v>
      </c>
      <c r="CW284" s="524">
        <v>2</v>
      </c>
      <c r="CX284" s="525">
        <v>2</v>
      </c>
      <c r="CY284" s="526">
        <v>107.80011559384145</v>
      </c>
      <c r="CZ284" s="527">
        <v>100.48729037782086</v>
      </c>
      <c r="DA284" s="528">
        <v>0.54960823379389512</v>
      </c>
      <c r="DB284" s="529">
        <v>0.54381773810677558</v>
      </c>
      <c r="DC284" s="530" t="s">
        <v>2326</v>
      </c>
      <c r="DD284" s="225"/>
      <c r="DE284" s="524"/>
      <c r="DF284" s="524"/>
      <c r="DG284" s="531"/>
      <c r="DH284" s="532"/>
      <c r="DI284" s="64">
        <v>0</v>
      </c>
      <c r="DJ284" s="64">
        <v>0</v>
      </c>
      <c r="DK284" s="64">
        <v>66137</v>
      </c>
      <c r="DL284" s="534">
        <f t="shared" si="44"/>
        <v>22045.666666666668</v>
      </c>
    </row>
    <row r="285" spans="1:116" ht="43.5" customHeight="1" x14ac:dyDescent="0.25">
      <c r="A285" s="356" t="s">
        <v>7</v>
      </c>
      <c r="B285" s="65" t="s">
        <v>50</v>
      </c>
      <c r="C285" s="65" t="s">
        <v>51</v>
      </c>
      <c r="D285" s="64" t="s">
        <v>2440</v>
      </c>
      <c r="E285" s="64" t="s">
        <v>60</v>
      </c>
      <c r="F285" s="64" t="s">
        <v>313</v>
      </c>
      <c r="G285" s="18" t="s">
        <v>314</v>
      </c>
      <c r="H285" s="35" t="s">
        <v>866</v>
      </c>
      <c r="I285" s="28" t="s">
        <v>2322</v>
      </c>
      <c r="J285" s="498">
        <v>12.572610401980967</v>
      </c>
      <c r="K285" s="498">
        <v>53.426515040388004</v>
      </c>
      <c r="L285" s="499">
        <v>2649.6</v>
      </c>
      <c r="M285" s="512">
        <v>0</v>
      </c>
      <c r="N285" s="513">
        <v>0</v>
      </c>
      <c r="O285" s="513">
        <v>0</v>
      </c>
      <c r="P285" s="513">
        <v>0</v>
      </c>
      <c r="Q285" s="513">
        <v>0</v>
      </c>
      <c r="R285" s="513">
        <v>0</v>
      </c>
      <c r="S285" s="513">
        <v>0</v>
      </c>
      <c r="T285" s="513">
        <v>0</v>
      </c>
      <c r="U285" s="513">
        <v>0</v>
      </c>
      <c r="V285" s="513">
        <v>0</v>
      </c>
      <c r="W285" s="513">
        <v>0</v>
      </c>
      <c r="X285" s="513">
        <v>0</v>
      </c>
      <c r="Y285" s="513">
        <v>0</v>
      </c>
      <c r="Z285" s="513">
        <v>0</v>
      </c>
      <c r="AA285" s="513">
        <v>0</v>
      </c>
      <c r="AB285" s="513">
        <v>0</v>
      </c>
      <c r="AC285" s="513">
        <v>103</v>
      </c>
      <c r="AD285" s="513">
        <v>103</v>
      </c>
      <c r="AE285" s="513">
        <v>0</v>
      </c>
      <c r="AF285" s="513">
        <v>0</v>
      </c>
      <c r="AG285" s="513">
        <v>1</v>
      </c>
      <c r="AH285" s="513">
        <f t="shared" si="36"/>
        <v>1</v>
      </c>
      <c r="AI285" s="513">
        <v>0</v>
      </c>
      <c r="AJ285" s="513">
        <v>0</v>
      </c>
      <c r="AK285" s="513">
        <f t="shared" si="37"/>
        <v>104</v>
      </c>
      <c r="AL285" s="513">
        <f t="shared" si="38"/>
        <v>104</v>
      </c>
      <c r="AM285" s="513">
        <v>0</v>
      </c>
      <c r="AN285" s="513">
        <v>0</v>
      </c>
      <c r="AO285" s="513">
        <v>0</v>
      </c>
      <c r="AP285" s="513">
        <v>0</v>
      </c>
      <c r="AQ285" s="513">
        <v>0</v>
      </c>
      <c r="AR285" s="513">
        <v>0</v>
      </c>
      <c r="AS285" s="513">
        <v>0</v>
      </c>
      <c r="AT285" s="513">
        <v>0</v>
      </c>
      <c r="AU285" s="513">
        <v>0</v>
      </c>
      <c r="AV285" s="513">
        <v>0</v>
      </c>
      <c r="AW285" s="513">
        <v>0</v>
      </c>
      <c r="AX285" s="513">
        <v>0</v>
      </c>
      <c r="AY285" s="513">
        <v>0</v>
      </c>
      <c r="AZ285" s="513">
        <v>0</v>
      </c>
      <c r="BA285" s="513">
        <v>0</v>
      </c>
      <c r="BB285" s="513">
        <v>0</v>
      </c>
      <c r="BC285" s="513">
        <v>4327.0649999999996</v>
      </c>
      <c r="BD285" s="513">
        <v>4327.0649999999996</v>
      </c>
      <c r="BE285" s="513">
        <v>0</v>
      </c>
      <c r="BF285" s="513">
        <v>0</v>
      </c>
      <c r="BG285" s="513">
        <v>1.2</v>
      </c>
      <c r="BH285" s="513">
        <v>1.2</v>
      </c>
      <c r="BI285" s="513">
        <v>0</v>
      </c>
      <c r="BJ285" s="513">
        <v>0</v>
      </c>
      <c r="BK285" s="241">
        <f t="shared" si="39"/>
        <v>4328.2649999999994</v>
      </c>
      <c r="BL285" s="22">
        <f t="shared" si="40"/>
        <v>4328.2649999999994</v>
      </c>
      <c r="BM285" s="519">
        <f t="shared" si="41"/>
        <v>0.42475613346418051</v>
      </c>
      <c r="BN285" s="520">
        <v>0</v>
      </c>
      <c r="BO285" s="520">
        <v>0</v>
      </c>
      <c r="BP285" s="520">
        <v>0</v>
      </c>
      <c r="BQ285" s="520">
        <v>0</v>
      </c>
      <c r="BR285" s="520">
        <v>0</v>
      </c>
      <c r="BS285" s="520">
        <v>0</v>
      </c>
      <c r="BT285" s="520">
        <v>0</v>
      </c>
      <c r="BU285" s="520">
        <v>0</v>
      </c>
      <c r="BV285" s="520">
        <v>0</v>
      </c>
      <c r="BW285" s="520">
        <v>0</v>
      </c>
      <c r="BX285" s="520">
        <v>0</v>
      </c>
      <c r="BY285" s="520">
        <v>0</v>
      </c>
      <c r="BZ285" s="520">
        <v>0</v>
      </c>
      <c r="CA285" s="520">
        <v>0</v>
      </c>
      <c r="CB285" s="520">
        <v>0</v>
      </c>
      <c r="CC285" s="520">
        <v>0</v>
      </c>
      <c r="CD285" s="520">
        <v>5079281.9796000002</v>
      </c>
      <c r="CE285" s="520">
        <v>5079281.9796000002</v>
      </c>
      <c r="CF285" s="520">
        <v>0</v>
      </c>
      <c r="CG285" s="520">
        <v>0</v>
      </c>
      <c r="CH285" s="520">
        <v>3931.4879999999998</v>
      </c>
      <c r="CI285" s="520">
        <v>3931.4879999999998</v>
      </c>
      <c r="CJ285" s="520">
        <v>0</v>
      </c>
      <c r="CK285" s="520">
        <v>0</v>
      </c>
      <c r="CL285" s="520">
        <f t="shared" si="42"/>
        <v>5083213.4676000001</v>
      </c>
      <c r="CM285" s="521">
        <f t="shared" si="43"/>
        <v>5083213.4676000001</v>
      </c>
      <c r="CN285" s="522">
        <v>31816320</v>
      </c>
      <c r="CO285" s="522">
        <v>31816320</v>
      </c>
      <c r="CP285" s="522">
        <v>35705759.999999993</v>
      </c>
      <c r="CQ285" s="243" t="s">
        <v>874</v>
      </c>
      <c r="CR285" s="103">
        <v>9.08</v>
      </c>
      <c r="CS285" s="523">
        <v>9.08</v>
      </c>
      <c r="CT285" s="104">
        <v>10.19</v>
      </c>
      <c r="CU285" s="524"/>
      <c r="CV285" s="524">
        <v>8</v>
      </c>
      <c r="CW285" s="524">
        <v>5</v>
      </c>
      <c r="CX285" s="525">
        <v>7</v>
      </c>
      <c r="CY285" s="526">
        <v>233.79101023396268</v>
      </c>
      <c r="CZ285" s="527">
        <v>179.54831972734868</v>
      </c>
      <c r="DA285" s="528">
        <v>1.5583869581600667</v>
      </c>
      <c r="DB285" s="529">
        <v>1.2164755102992431</v>
      </c>
      <c r="DC285" s="530" t="s">
        <v>2336</v>
      </c>
      <c r="DD285" s="225"/>
      <c r="DE285" s="524"/>
      <c r="DF285" s="524"/>
      <c r="DG285" s="531"/>
      <c r="DH285" s="532"/>
      <c r="DI285" s="64">
        <v>203949</v>
      </c>
      <c r="DJ285" s="64">
        <v>952</v>
      </c>
      <c r="DK285" s="64">
        <v>261855</v>
      </c>
      <c r="DL285" s="534">
        <f t="shared" si="44"/>
        <v>155585.33333333334</v>
      </c>
    </row>
    <row r="286" spans="1:116" ht="43.5" customHeight="1" x14ac:dyDescent="0.25">
      <c r="A286" s="356" t="s">
        <v>7</v>
      </c>
      <c r="B286" s="65" t="s">
        <v>50</v>
      </c>
      <c r="C286" s="65" t="s">
        <v>51</v>
      </c>
      <c r="D286" s="64" t="s">
        <v>2440</v>
      </c>
      <c r="E286" s="64" t="s">
        <v>60</v>
      </c>
      <c r="F286" s="64" t="s">
        <v>315</v>
      </c>
      <c r="G286" s="18" t="s">
        <v>60</v>
      </c>
      <c r="H286" s="35" t="s">
        <v>866</v>
      </c>
      <c r="I286" s="28" t="s">
        <v>2322</v>
      </c>
      <c r="J286" s="498">
        <v>12.668219606558768</v>
      </c>
      <c r="K286" s="498">
        <v>13.313446942005001</v>
      </c>
      <c r="L286" s="499">
        <v>396.7</v>
      </c>
      <c r="M286" s="512">
        <v>0</v>
      </c>
      <c r="N286" s="513">
        <v>0</v>
      </c>
      <c r="O286" s="513">
        <v>0</v>
      </c>
      <c r="P286" s="513">
        <v>0</v>
      </c>
      <c r="Q286" s="513">
        <v>0</v>
      </c>
      <c r="R286" s="513">
        <v>0</v>
      </c>
      <c r="S286" s="513">
        <v>0</v>
      </c>
      <c r="T286" s="513">
        <v>0</v>
      </c>
      <c r="U286" s="513">
        <v>0</v>
      </c>
      <c r="V286" s="513">
        <v>0</v>
      </c>
      <c r="W286" s="513">
        <v>0</v>
      </c>
      <c r="X286" s="513">
        <v>0</v>
      </c>
      <c r="Y286" s="513">
        <v>0</v>
      </c>
      <c r="Z286" s="513">
        <v>0</v>
      </c>
      <c r="AA286" s="513">
        <v>0</v>
      </c>
      <c r="AB286" s="513">
        <v>0</v>
      </c>
      <c r="AC286" s="513">
        <v>7</v>
      </c>
      <c r="AD286" s="513">
        <v>7</v>
      </c>
      <c r="AE286" s="513">
        <v>0</v>
      </c>
      <c r="AF286" s="513">
        <v>0</v>
      </c>
      <c r="AG286" s="513">
        <v>0</v>
      </c>
      <c r="AH286" s="513">
        <f t="shared" si="36"/>
        <v>0</v>
      </c>
      <c r="AI286" s="513">
        <v>0</v>
      </c>
      <c r="AJ286" s="513">
        <v>0</v>
      </c>
      <c r="AK286" s="513">
        <f t="shared" si="37"/>
        <v>7</v>
      </c>
      <c r="AL286" s="513">
        <f t="shared" si="38"/>
        <v>7</v>
      </c>
      <c r="AM286" s="513">
        <v>0</v>
      </c>
      <c r="AN286" s="513">
        <v>0</v>
      </c>
      <c r="AO286" s="513">
        <v>0</v>
      </c>
      <c r="AP286" s="513">
        <v>0</v>
      </c>
      <c r="AQ286" s="513">
        <v>0</v>
      </c>
      <c r="AR286" s="513">
        <v>0</v>
      </c>
      <c r="AS286" s="513">
        <v>0</v>
      </c>
      <c r="AT286" s="513">
        <v>0</v>
      </c>
      <c r="AU286" s="513">
        <v>0</v>
      </c>
      <c r="AV286" s="513">
        <v>0</v>
      </c>
      <c r="AW286" s="513">
        <v>0</v>
      </c>
      <c r="AX286" s="513">
        <v>0</v>
      </c>
      <c r="AY286" s="513">
        <v>0</v>
      </c>
      <c r="AZ286" s="513">
        <v>0</v>
      </c>
      <c r="BA286" s="513">
        <v>0</v>
      </c>
      <c r="BB286" s="513">
        <v>0</v>
      </c>
      <c r="BC286" s="513">
        <v>827.96</v>
      </c>
      <c r="BD286" s="513">
        <v>827.96</v>
      </c>
      <c r="BE286" s="513">
        <v>0</v>
      </c>
      <c r="BF286" s="513">
        <v>0</v>
      </c>
      <c r="BG286" s="513">
        <v>0</v>
      </c>
      <c r="BH286" s="513">
        <v>0</v>
      </c>
      <c r="BI286" s="513">
        <v>0</v>
      </c>
      <c r="BJ286" s="513">
        <v>0</v>
      </c>
      <c r="BK286" s="241">
        <f t="shared" si="39"/>
        <v>827.96</v>
      </c>
      <c r="BL286" s="22">
        <f t="shared" si="40"/>
        <v>827.96</v>
      </c>
      <c r="BM286" s="519">
        <f t="shared" si="41"/>
        <v>7.701953488372093E-2</v>
      </c>
      <c r="BN286" s="520">
        <v>0</v>
      </c>
      <c r="BO286" s="520">
        <v>0</v>
      </c>
      <c r="BP286" s="520">
        <v>0</v>
      </c>
      <c r="BQ286" s="520">
        <v>0</v>
      </c>
      <c r="BR286" s="520">
        <v>0</v>
      </c>
      <c r="BS286" s="520">
        <v>0</v>
      </c>
      <c r="BT286" s="520">
        <v>0</v>
      </c>
      <c r="BU286" s="520">
        <v>0</v>
      </c>
      <c r="BV286" s="520">
        <v>0</v>
      </c>
      <c r="BW286" s="520">
        <v>0</v>
      </c>
      <c r="BX286" s="520">
        <v>0</v>
      </c>
      <c r="BY286" s="520">
        <v>0</v>
      </c>
      <c r="BZ286" s="520">
        <v>0</v>
      </c>
      <c r="CA286" s="520">
        <v>0</v>
      </c>
      <c r="CB286" s="520">
        <v>0</v>
      </c>
      <c r="CC286" s="520">
        <v>0</v>
      </c>
      <c r="CD286" s="520">
        <v>971892.56640000013</v>
      </c>
      <c r="CE286" s="520">
        <v>971892.56640000013</v>
      </c>
      <c r="CF286" s="520">
        <v>0</v>
      </c>
      <c r="CG286" s="520">
        <v>0</v>
      </c>
      <c r="CH286" s="520">
        <v>0</v>
      </c>
      <c r="CI286" s="520">
        <v>0</v>
      </c>
      <c r="CJ286" s="520">
        <v>0</v>
      </c>
      <c r="CK286" s="520">
        <v>0</v>
      </c>
      <c r="CL286" s="520">
        <f t="shared" si="42"/>
        <v>971892.56640000013</v>
      </c>
      <c r="CM286" s="521">
        <f t="shared" si="43"/>
        <v>971892.56640000013</v>
      </c>
      <c r="CN286" s="522">
        <v>13385280</v>
      </c>
      <c r="CO286" s="522">
        <v>13385280</v>
      </c>
      <c r="CP286" s="522">
        <v>37668000</v>
      </c>
      <c r="CQ286" s="243" t="s">
        <v>874</v>
      </c>
      <c r="CR286" s="103">
        <v>3.82</v>
      </c>
      <c r="CS286" s="523">
        <v>3.82</v>
      </c>
      <c r="CT286" s="104">
        <v>10.75</v>
      </c>
      <c r="CU286" s="524"/>
      <c r="CV286" s="524">
        <v>0</v>
      </c>
      <c r="CW286" s="524">
        <v>0</v>
      </c>
      <c r="CX286" s="525">
        <v>0</v>
      </c>
      <c r="CY286" s="526">
        <v>241.29960656018133</v>
      </c>
      <c r="CZ286" s="527">
        <v>191.83184895332192</v>
      </c>
      <c r="DA286" s="528">
        <v>0.5624542946949761</v>
      </c>
      <c r="DB286" s="529">
        <v>0.56239827228601247</v>
      </c>
      <c r="DC286" s="530" t="s">
        <v>2310</v>
      </c>
      <c r="DD286" s="225"/>
      <c r="DE286" s="524"/>
      <c r="DF286" s="524"/>
      <c r="DG286" s="531"/>
      <c r="DH286" s="532"/>
      <c r="DI286" s="64">
        <v>0</v>
      </c>
      <c r="DJ286" s="64">
        <v>66080</v>
      </c>
      <c r="DK286" s="64">
        <v>0</v>
      </c>
      <c r="DL286" s="534">
        <f t="shared" si="44"/>
        <v>22026.666666666668</v>
      </c>
    </row>
    <row r="287" spans="1:116" ht="43.5" customHeight="1" x14ac:dyDescent="0.25">
      <c r="A287" s="356" t="s">
        <v>7</v>
      </c>
      <c r="B287" s="65" t="s">
        <v>50</v>
      </c>
      <c r="C287" s="65" t="s">
        <v>51</v>
      </c>
      <c r="D287" s="64" t="s">
        <v>2441</v>
      </c>
      <c r="E287" s="64" t="s">
        <v>317</v>
      </c>
      <c r="F287" s="64" t="s">
        <v>318</v>
      </c>
      <c r="G287" s="18" t="s">
        <v>319</v>
      </c>
      <c r="H287" s="35" t="s">
        <v>866</v>
      </c>
      <c r="I287" s="28" t="s">
        <v>2322</v>
      </c>
      <c r="J287" s="498">
        <v>11.783834464214101</v>
      </c>
      <c r="K287" s="498">
        <v>43.883522635995007</v>
      </c>
      <c r="L287" s="499">
        <v>2467.8000000000002</v>
      </c>
      <c r="M287" s="512">
        <v>0</v>
      </c>
      <c r="N287" s="513">
        <v>0</v>
      </c>
      <c r="O287" s="513">
        <v>0</v>
      </c>
      <c r="P287" s="513">
        <v>0</v>
      </c>
      <c r="Q287" s="513">
        <v>0</v>
      </c>
      <c r="R287" s="513">
        <v>0</v>
      </c>
      <c r="S287" s="513">
        <v>0</v>
      </c>
      <c r="T287" s="513">
        <v>0</v>
      </c>
      <c r="U287" s="513">
        <v>0</v>
      </c>
      <c r="V287" s="513">
        <v>0</v>
      </c>
      <c r="W287" s="513">
        <v>0</v>
      </c>
      <c r="X287" s="513">
        <v>0</v>
      </c>
      <c r="Y287" s="513">
        <v>0</v>
      </c>
      <c r="Z287" s="513">
        <v>0</v>
      </c>
      <c r="AA287" s="513">
        <v>0</v>
      </c>
      <c r="AB287" s="513">
        <v>0</v>
      </c>
      <c r="AC287" s="513">
        <v>94</v>
      </c>
      <c r="AD287" s="513">
        <v>94</v>
      </c>
      <c r="AE287" s="513">
        <v>0</v>
      </c>
      <c r="AF287" s="513">
        <v>0</v>
      </c>
      <c r="AG287" s="513">
        <v>0</v>
      </c>
      <c r="AH287" s="513">
        <f t="shared" si="36"/>
        <v>0</v>
      </c>
      <c r="AI287" s="513">
        <v>0</v>
      </c>
      <c r="AJ287" s="513">
        <v>0</v>
      </c>
      <c r="AK287" s="513">
        <f t="shared" si="37"/>
        <v>94</v>
      </c>
      <c r="AL287" s="513">
        <f t="shared" si="38"/>
        <v>94</v>
      </c>
      <c r="AM287" s="513">
        <v>0</v>
      </c>
      <c r="AN287" s="513">
        <v>0</v>
      </c>
      <c r="AO287" s="513">
        <v>0</v>
      </c>
      <c r="AP287" s="513">
        <v>0</v>
      </c>
      <c r="AQ287" s="513">
        <v>0</v>
      </c>
      <c r="AR287" s="513">
        <v>0</v>
      </c>
      <c r="AS287" s="513">
        <v>0</v>
      </c>
      <c r="AT287" s="513">
        <v>0</v>
      </c>
      <c r="AU287" s="513">
        <v>0</v>
      </c>
      <c r="AV287" s="513">
        <v>0</v>
      </c>
      <c r="AW287" s="513">
        <v>0</v>
      </c>
      <c r="AX287" s="513">
        <v>0</v>
      </c>
      <c r="AY287" s="513">
        <v>0</v>
      </c>
      <c r="AZ287" s="513">
        <v>0</v>
      </c>
      <c r="BA287" s="513">
        <v>0</v>
      </c>
      <c r="BB287" s="513">
        <v>0</v>
      </c>
      <c r="BC287" s="513">
        <v>1049.905</v>
      </c>
      <c r="BD287" s="513">
        <v>1049.905</v>
      </c>
      <c r="BE287" s="513">
        <v>0</v>
      </c>
      <c r="BF287" s="513">
        <v>0</v>
      </c>
      <c r="BG287" s="513">
        <v>0</v>
      </c>
      <c r="BH287" s="513">
        <v>0</v>
      </c>
      <c r="BI287" s="513">
        <v>0</v>
      </c>
      <c r="BJ287" s="513">
        <v>0</v>
      </c>
      <c r="BK287" s="241">
        <f t="shared" si="39"/>
        <v>1049.905</v>
      </c>
      <c r="BL287" s="22">
        <f t="shared" si="40"/>
        <v>1049.905</v>
      </c>
      <c r="BM287" s="519">
        <f t="shared" si="41"/>
        <v>0.11796685393258426</v>
      </c>
      <c r="BN287" s="520">
        <v>0</v>
      </c>
      <c r="BO287" s="520">
        <v>0</v>
      </c>
      <c r="BP287" s="520">
        <v>0</v>
      </c>
      <c r="BQ287" s="520">
        <v>0</v>
      </c>
      <c r="BR287" s="520">
        <v>0</v>
      </c>
      <c r="BS287" s="520">
        <v>0</v>
      </c>
      <c r="BT287" s="520">
        <v>0</v>
      </c>
      <c r="BU287" s="520">
        <v>0</v>
      </c>
      <c r="BV287" s="520">
        <v>0</v>
      </c>
      <c r="BW287" s="520">
        <v>0</v>
      </c>
      <c r="BX287" s="520">
        <v>0</v>
      </c>
      <c r="BY287" s="520">
        <v>0</v>
      </c>
      <c r="BZ287" s="520">
        <v>0</v>
      </c>
      <c r="CA287" s="520">
        <v>0</v>
      </c>
      <c r="CB287" s="520">
        <v>0</v>
      </c>
      <c r="CC287" s="520">
        <v>0</v>
      </c>
      <c r="CD287" s="520">
        <v>1232420.4852</v>
      </c>
      <c r="CE287" s="520">
        <v>1232420.4852</v>
      </c>
      <c r="CF287" s="520">
        <v>0</v>
      </c>
      <c r="CG287" s="520">
        <v>0</v>
      </c>
      <c r="CH287" s="520">
        <v>0</v>
      </c>
      <c r="CI287" s="520">
        <v>0</v>
      </c>
      <c r="CJ287" s="520">
        <v>0</v>
      </c>
      <c r="CK287" s="520">
        <v>0</v>
      </c>
      <c r="CL287" s="520">
        <f t="shared" si="42"/>
        <v>1232420.4852</v>
      </c>
      <c r="CM287" s="521">
        <f t="shared" si="43"/>
        <v>1232420.4852</v>
      </c>
      <c r="CN287" s="522">
        <v>29643840.000000004</v>
      </c>
      <c r="CO287" s="522">
        <v>29643840.000000004</v>
      </c>
      <c r="CP287" s="522">
        <v>31185600.000000007</v>
      </c>
      <c r="CQ287" s="243" t="s">
        <v>874</v>
      </c>
      <c r="CR287" s="103">
        <v>8.4600000000000009</v>
      </c>
      <c r="CS287" s="523">
        <v>8.4600000000000009</v>
      </c>
      <c r="CT287" s="104">
        <v>8.9</v>
      </c>
      <c r="CU287" s="524"/>
      <c r="CV287" s="524"/>
      <c r="CW287" s="524"/>
      <c r="CX287" s="525"/>
      <c r="CY287" s="526">
        <v>197.63268216952906</v>
      </c>
      <c r="CZ287" s="527">
        <v>210.616877836008</v>
      </c>
      <c r="DA287" s="528">
        <v>1.6436028270867966</v>
      </c>
      <c r="DB287" s="529">
        <v>1.7446567542228231</v>
      </c>
      <c r="DC287" s="530" t="s">
        <v>2313</v>
      </c>
      <c r="DD287" s="225"/>
      <c r="DE287" s="524"/>
      <c r="DF287" s="524"/>
      <c r="DG287" s="531"/>
      <c r="DH287" s="532"/>
      <c r="DI287" s="64">
        <v>232067</v>
      </c>
      <c r="DJ287" s="64">
        <v>243970</v>
      </c>
      <c r="DK287" s="64">
        <v>448872</v>
      </c>
      <c r="DL287" s="534">
        <f t="shared" si="44"/>
        <v>308303</v>
      </c>
    </row>
    <row r="288" spans="1:116" ht="43.5" customHeight="1" x14ac:dyDescent="0.25">
      <c r="A288" s="356" t="s">
        <v>7</v>
      </c>
      <c r="B288" s="65" t="s">
        <v>50</v>
      </c>
      <c r="C288" s="65" t="s">
        <v>51</v>
      </c>
      <c r="D288" s="64" t="s">
        <v>2441</v>
      </c>
      <c r="E288" s="64" t="s">
        <v>317</v>
      </c>
      <c r="F288" s="64" t="s">
        <v>320</v>
      </c>
      <c r="G288" s="18" t="s">
        <v>321</v>
      </c>
      <c r="H288" s="35" t="s">
        <v>866</v>
      </c>
      <c r="I288" s="28" t="s">
        <v>2322</v>
      </c>
      <c r="J288" s="498">
        <v>11.783834464214101</v>
      </c>
      <c r="K288" s="498">
        <v>18.959848445412</v>
      </c>
      <c r="L288" s="499">
        <v>875</v>
      </c>
      <c r="M288" s="512">
        <v>0</v>
      </c>
      <c r="N288" s="513">
        <v>0</v>
      </c>
      <c r="O288" s="513">
        <v>0</v>
      </c>
      <c r="P288" s="513">
        <v>0</v>
      </c>
      <c r="Q288" s="513">
        <v>0</v>
      </c>
      <c r="R288" s="513">
        <v>0</v>
      </c>
      <c r="S288" s="513">
        <v>0</v>
      </c>
      <c r="T288" s="513">
        <v>0</v>
      </c>
      <c r="U288" s="513">
        <v>0</v>
      </c>
      <c r="V288" s="513">
        <v>0</v>
      </c>
      <c r="W288" s="513">
        <v>0</v>
      </c>
      <c r="X288" s="513">
        <v>0</v>
      </c>
      <c r="Y288" s="513">
        <v>0</v>
      </c>
      <c r="Z288" s="513">
        <v>0</v>
      </c>
      <c r="AA288" s="513">
        <v>0</v>
      </c>
      <c r="AB288" s="513">
        <v>0</v>
      </c>
      <c r="AC288" s="513">
        <v>38</v>
      </c>
      <c r="AD288" s="513">
        <v>38</v>
      </c>
      <c r="AE288" s="513">
        <v>0</v>
      </c>
      <c r="AF288" s="513">
        <v>0</v>
      </c>
      <c r="AG288" s="513">
        <v>0</v>
      </c>
      <c r="AH288" s="513">
        <f t="shared" si="36"/>
        <v>0</v>
      </c>
      <c r="AI288" s="513">
        <v>0</v>
      </c>
      <c r="AJ288" s="513">
        <v>0</v>
      </c>
      <c r="AK288" s="513">
        <f t="shared" si="37"/>
        <v>38</v>
      </c>
      <c r="AL288" s="513">
        <f t="shared" si="38"/>
        <v>38</v>
      </c>
      <c r="AM288" s="513">
        <v>0</v>
      </c>
      <c r="AN288" s="513">
        <v>0</v>
      </c>
      <c r="AO288" s="513">
        <v>0</v>
      </c>
      <c r="AP288" s="513">
        <v>0</v>
      </c>
      <c r="AQ288" s="513">
        <v>0</v>
      </c>
      <c r="AR288" s="513">
        <v>0</v>
      </c>
      <c r="AS288" s="513">
        <v>0</v>
      </c>
      <c r="AT288" s="513">
        <v>0</v>
      </c>
      <c r="AU288" s="513">
        <v>0</v>
      </c>
      <c r="AV288" s="513">
        <v>0</v>
      </c>
      <c r="AW288" s="513">
        <v>0</v>
      </c>
      <c r="AX288" s="513">
        <v>0</v>
      </c>
      <c r="AY288" s="513">
        <v>0</v>
      </c>
      <c r="AZ288" s="513">
        <v>0</v>
      </c>
      <c r="BA288" s="513">
        <v>0</v>
      </c>
      <c r="BB288" s="513">
        <v>0</v>
      </c>
      <c r="BC288" s="513">
        <v>1230.76</v>
      </c>
      <c r="BD288" s="513">
        <v>1230.76</v>
      </c>
      <c r="BE288" s="513">
        <v>0</v>
      </c>
      <c r="BF288" s="513">
        <v>0</v>
      </c>
      <c r="BG288" s="513">
        <v>0</v>
      </c>
      <c r="BH288" s="513">
        <v>0</v>
      </c>
      <c r="BI288" s="513">
        <v>0</v>
      </c>
      <c r="BJ288" s="513">
        <v>0</v>
      </c>
      <c r="BK288" s="241">
        <f t="shared" si="39"/>
        <v>1230.76</v>
      </c>
      <c r="BL288" s="22">
        <f t="shared" si="40"/>
        <v>1230.76</v>
      </c>
      <c r="BM288" s="519">
        <f t="shared" si="41"/>
        <v>0.14261413673232909</v>
      </c>
      <c r="BN288" s="520">
        <v>0</v>
      </c>
      <c r="BO288" s="520">
        <v>0</v>
      </c>
      <c r="BP288" s="520">
        <v>0</v>
      </c>
      <c r="BQ288" s="520">
        <v>0</v>
      </c>
      <c r="BR288" s="520">
        <v>0</v>
      </c>
      <c r="BS288" s="520">
        <v>0</v>
      </c>
      <c r="BT288" s="520">
        <v>0</v>
      </c>
      <c r="BU288" s="520">
        <v>0</v>
      </c>
      <c r="BV288" s="520">
        <v>0</v>
      </c>
      <c r="BW288" s="520">
        <v>0</v>
      </c>
      <c r="BX288" s="520">
        <v>0</v>
      </c>
      <c r="BY288" s="520">
        <v>0</v>
      </c>
      <c r="BZ288" s="520">
        <v>0</v>
      </c>
      <c r="CA288" s="520">
        <v>0</v>
      </c>
      <c r="CB288" s="520">
        <v>0</v>
      </c>
      <c r="CC288" s="520">
        <v>0</v>
      </c>
      <c r="CD288" s="520">
        <v>1444715.3184</v>
      </c>
      <c r="CE288" s="520">
        <v>1444715.3184</v>
      </c>
      <c r="CF288" s="520">
        <v>0</v>
      </c>
      <c r="CG288" s="520">
        <v>0</v>
      </c>
      <c r="CH288" s="520">
        <v>0</v>
      </c>
      <c r="CI288" s="520">
        <v>0</v>
      </c>
      <c r="CJ288" s="520">
        <v>0</v>
      </c>
      <c r="CK288" s="520">
        <v>0</v>
      </c>
      <c r="CL288" s="520">
        <f t="shared" si="42"/>
        <v>1444715.3184</v>
      </c>
      <c r="CM288" s="521">
        <f t="shared" si="43"/>
        <v>1444715.3184</v>
      </c>
      <c r="CN288" s="522">
        <v>22881120.000000004</v>
      </c>
      <c r="CO288" s="522">
        <v>22881120.000000004</v>
      </c>
      <c r="CP288" s="522">
        <v>30239520.000000004</v>
      </c>
      <c r="CQ288" s="243" t="s">
        <v>874</v>
      </c>
      <c r="CR288" s="103">
        <v>6.53</v>
      </c>
      <c r="CS288" s="523">
        <v>6.53</v>
      </c>
      <c r="CT288" s="104">
        <v>8.6300000000000008</v>
      </c>
      <c r="CU288" s="524"/>
      <c r="CV288" s="524"/>
      <c r="CW288" s="524"/>
      <c r="CX288" s="525"/>
      <c r="CY288" s="526">
        <v>315.84467388650296</v>
      </c>
      <c r="CZ288" s="527">
        <v>291.76889854541668</v>
      </c>
      <c r="DA288" s="528">
        <v>0.97892137666262313</v>
      </c>
      <c r="DB288" s="529">
        <v>0.92904986484776131</v>
      </c>
      <c r="DC288" s="530" t="s">
        <v>2313</v>
      </c>
      <c r="DD288" s="225"/>
      <c r="DE288" s="524"/>
      <c r="DF288" s="524"/>
      <c r="DG288" s="531"/>
      <c r="DH288" s="532"/>
      <c r="DI288" s="64">
        <v>124764</v>
      </c>
      <c r="DJ288" s="64">
        <v>270294</v>
      </c>
      <c r="DK288" s="64">
        <v>51264</v>
      </c>
      <c r="DL288" s="534">
        <f t="shared" si="44"/>
        <v>148774</v>
      </c>
    </row>
    <row r="289" spans="1:116" ht="43.5" customHeight="1" x14ac:dyDescent="0.25">
      <c r="A289" s="356" t="s">
        <v>7</v>
      </c>
      <c r="B289" s="65" t="s">
        <v>50</v>
      </c>
      <c r="C289" s="65" t="s">
        <v>51</v>
      </c>
      <c r="D289" s="64" t="s">
        <v>2441</v>
      </c>
      <c r="E289" s="64" t="s">
        <v>317</v>
      </c>
      <c r="F289" s="64" t="s">
        <v>322</v>
      </c>
      <c r="G289" s="18" t="s">
        <v>317</v>
      </c>
      <c r="H289" s="35" t="s">
        <v>866</v>
      </c>
      <c r="I289" s="28" t="s">
        <v>2322</v>
      </c>
      <c r="J289" s="498">
        <v>12.668219606558768</v>
      </c>
      <c r="K289" s="498">
        <v>29.838257513694</v>
      </c>
      <c r="L289" s="499">
        <v>1096.4000000000001</v>
      </c>
      <c r="M289" s="512">
        <v>0</v>
      </c>
      <c r="N289" s="513">
        <v>0</v>
      </c>
      <c r="O289" s="513">
        <v>0</v>
      </c>
      <c r="P289" s="513">
        <v>0</v>
      </c>
      <c r="Q289" s="513">
        <v>0</v>
      </c>
      <c r="R289" s="513">
        <v>0</v>
      </c>
      <c r="S289" s="513">
        <v>0</v>
      </c>
      <c r="T289" s="513">
        <v>0</v>
      </c>
      <c r="U289" s="513">
        <v>0</v>
      </c>
      <c r="V289" s="513">
        <v>0</v>
      </c>
      <c r="W289" s="513">
        <v>0</v>
      </c>
      <c r="X289" s="513">
        <v>0</v>
      </c>
      <c r="Y289" s="513">
        <v>0</v>
      </c>
      <c r="Z289" s="513">
        <v>0</v>
      </c>
      <c r="AA289" s="513">
        <v>0</v>
      </c>
      <c r="AB289" s="513">
        <v>0</v>
      </c>
      <c r="AC289" s="513">
        <v>45</v>
      </c>
      <c r="AD289" s="513">
        <v>45</v>
      </c>
      <c r="AE289" s="513">
        <v>0</v>
      </c>
      <c r="AF289" s="513">
        <v>0</v>
      </c>
      <c r="AG289" s="513">
        <v>0</v>
      </c>
      <c r="AH289" s="513">
        <f t="shared" si="36"/>
        <v>0</v>
      </c>
      <c r="AI289" s="513">
        <v>0</v>
      </c>
      <c r="AJ289" s="513">
        <v>0</v>
      </c>
      <c r="AK289" s="513">
        <f t="shared" si="37"/>
        <v>45</v>
      </c>
      <c r="AL289" s="513">
        <f t="shared" si="38"/>
        <v>45</v>
      </c>
      <c r="AM289" s="513">
        <v>0</v>
      </c>
      <c r="AN289" s="513">
        <v>0</v>
      </c>
      <c r="AO289" s="513">
        <v>0</v>
      </c>
      <c r="AP289" s="513">
        <v>0</v>
      </c>
      <c r="AQ289" s="513">
        <v>0</v>
      </c>
      <c r="AR289" s="513">
        <v>0</v>
      </c>
      <c r="AS289" s="513">
        <v>0</v>
      </c>
      <c r="AT289" s="513">
        <v>0</v>
      </c>
      <c r="AU289" s="513">
        <v>0</v>
      </c>
      <c r="AV289" s="513">
        <v>0</v>
      </c>
      <c r="AW289" s="513">
        <v>0</v>
      </c>
      <c r="AX289" s="513">
        <v>0</v>
      </c>
      <c r="AY289" s="513">
        <v>0</v>
      </c>
      <c r="AZ289" s="513">
        <v>0</v>
      </c>
      <c r="BA289" s="513">
        <v>0</v>
      </c>
      <c r="BB289" s="513">
        <v>0</v>
      </c>
      <c r="BC289" s="513">
        <v>1155.56</v>
      </c>
      <c r="BD289" s="513">
        <v>1155.56</v>
      </c>
      <c r="BE289" s="513">
        <v>0</v>
      </c>
      <c r="BF289" s="513">
        <v>0</v>
      </c>
      <c r="BG289" s="513">
        <v>0</v>
      </c>
      <c r="BH289" s="513">
        <v>0</v>
      </c>
      <c r="BI289" s="513">
        <v>0</v>
      </c>
      <c r="BJ289" s="513">
        <v>0</v>
      </c>
      <c r="BK289" s="241">
        <f t="shared" si="39"/>
        <v>1155.56</v>
      </c>
      <c r="BL289" s="22">
        <f t="shared" si="40"/>
        <v>1155.56</v>
      </c>
      <c r="BM289" s="519">
        <f t="shared" si="41"/>
        <v>0.12412030075187969</v>
      </c>
      <c r="BN289" s="520">
        <v>0</v>
      </c>
      <c r="BO289" s="520">
        <v>0</v>
      </c>
      <c r="BP289" s="520">
        <v>0</v>
      </c>
      <c r="BQ289" s="520">
        <v>0</v>
      </c>
      <c r="BR289" s="520">
        <v>0</v>
      </c>
      <c r="BS289" s="520">
        <v>0</v>
      </c>
      <c r="BT289" s="520">
        <v>0</v>
      </c>
      <c r="BU289" s="520">
        <v>0</v>
      </c>
      <c r="BV289" s="520">
        <v>0</v>
      </c>
      <c r="BW289" s="520">
        <v>0</v>
      </c>
      <c r="BX289" s="520">
        <v>0</v>
      </c>
      <c r="BY289" s="520">
        <v>0</v>
      </c>
      <c r="BZ289" s="520">
        <v>0</v>
      </c>
      <c r="CA289" s="520">
        <v>0</v>
      </c>
      <c r="CB289" s="520">
        <v>0</v>
      </c>
      <c r="CC289" s="520">
        <v>0</v>
      </c>
      <c r="CD289" s="520">
        <v>1356442.5504000001</v>
      </c>
      <c r="CE289" s="520">
        <v>1356442.5504000001</v>
      </c>
      <c r="CF289" s="520">
        <v>0</v>
      </c>
      <c r="CG289" s="520">
        <v>0</v>
      </c>
      <c r="CH289" s="520">
        <v>0</v>
      </c>
      <c r="CI289" s="520">
        <v>0</v>
      </c>
      <c r="CJ289" s="520">
        <v>0</v>
      </c>
      <c r="CK289" s="520">
        <v>0</v>
      </c>
      <c r="CL289" s="520">
        <f t="shared" si="42"/>
        <v>1356442.5504000001</v>
      </c>
      <c r="CM289" s="521">
        <f t="shared" si="43"/>
        <v>1356442.5504000001</v>
      </c>
      <c r="CN289" s="522">
        <v>27541440.000000004</v>
      </c>
      <c r="CO289" s="522">
        <v>27541440.000000004</v>
      </c>
      <c r="CP289" s="522">
        <v>32622240</v>
      </c>
      <c r="CQ289" s="243" t="s">
        <v>874</v>
      </c>
      <c r="CR289" s="103">
        <v>7.86</v>
      </c>
      <c r="CS289" s="523">
        <v>7.86</v>
      </c>
      <c r="CT289" s="104">
        <v>9.31</v>
      </c>
      <c r="CU289" s="524"/>
      <c r="CV289" s="524"/>
      <c r="CW289" s="524"/>
      <c r="CX289" s="525"/>
      <c r="CY289" s="526">
        <v>194.53599767210883</v>
      </c>
      <c r="CZ289" s="527">
        <v>119.35673578696327</v>
      </c>
      <c r="DA289" s="528">
        <v>1.0585128694019754</v>
      </c>
      <c r="DB289" s="529">
        <v>0.86693722019224528</v>
      </c>
      <c r="DC289" s="530" t="s">
        <v>2323</v>
      </c>
      <c r="DD289" s="225"/>
      <c r="DE289" s="524"/>
      <c r="DF289" s="524"/>
      <c r="DG289" s="531"/>
      <c r="DH289" s="532"/>
      <c r="DI289" s="64">
        <v>212946</v>
      </c>
      <c r="DJ289" s="64">
        <v>0</v>
      </c>
      <c r="DK289" s="64">
        <v>0</v>
      </c>
      <c r="DL289" s="534">
        <f t="shared" si="44"/>
        <v>70982</v>
      </c>
    </row>
    <row r="290" spans="1:116" ht="43.5" customHeight="1" x14ac:dyDescent="0.25">
      <c r="A290" s="356" t="s">
        <v>7</v>
      </c>
      <c r="B290" s="65" t="s">
        <v>50</v>
      </c>
      <c r="C290" s="65" t="s">
        <v>51</v>
      </c>
      <c r="D290" s="64" t="s">
        <v>2441</v>
      </c>
      <c r="E290" s="64" t="s">
        <v>317</v>
      </c>
      <c r="F290" s="64" t="s">
        <v>323</v>
      </c>
      <c r="G290" s="18" t="s">
        <v>324</v>
      </c>
      <c r="H290" s="35" t="s">
        <v>866</v>
      </c>
      <c r="I290" s="28" t="s">
        <v>2322</v>
      </c>
      <c r="J290" s="498">
        <v>11.592616055058496</v>
      </c>
      <c r="K290" s="498">
        <v>12.149053005033</v>
      </c>
      <c r="L290" s="499">
        <v>664.3</v>
      </c>
      <c r="M290" s="512">
        <v>0</v>
      </c>
      <c r="N290" s="513">
        <v>0</v>
      </c>
      <c r="O290" s="513">
        <v>0</v>
      </c>
      <c r="P290" s="513">
        <v>0</v>
      </c>
      <c r="Q290" s="513">
        <v>0</v>
      </c>
      <c r="R290" s="513">
        <v>0</v>
      </c>
      <c r="S290" s="513">
        <v>0</v>
      </c>
      <c r="T290" s="513">
        <v>0</v>
      </c>
      <c r="U290" s="513">
        <v>0</v>
      </c>
      <c r="V290" s="513">
        <v>0</v>
      </c>
      <c r="W290" s="513">
        <v>0</v>
      </c>
      <c r="X290" s="513">
        <v>0</v>
      </c>
      <c r="Y290" s="513">
        <v>0</v>
      </c>
      <c r="Z290" s="513">
        <v>0</v>
      </c>
      <c r="AA290" s="513">
        <v>0</v>
      </c>
      <c r="AB290" s="513">
        <v>0</v>
      </c>
      <c r="AC290" s="513">
        <v>34</v>
      </c>
      <c r="AD290" s="513">
        <v>34</v>
      </c>
      <c r="AE290" s="513">
        <v>0</v>
      </c>
      <c r="AF290" s="513">
        <v>0</v>
      </c>
      <c r="AG290" s="513">
        <v>0</v>
      </c>
      <c r="AH290" s="513">
        <f t="shared" si="36"/>
        <v>0</v>
      </c>
      <c r="AI290" s="513">
        <v>0</v>
      </c>
      <c r="AJ290" s="513">
        <v>0</v>
      </c>
      <c r="AK290" s="513">
        <f t="shared" si="37"/>
        <v>34</v>
      </c>
      <c r="AL290" s="513">
        <f t="shared" si="38"/>
        <v>34</v>
      </c>
      <c r="AM290" s="513">
        <v>0</v>
      </c>
      <c r="AN290" s="513">
        <v>0</v>
      </c>
      <c r="AO290" s="513">
        <v>0</v>
      </c>
      <c r="AP290" s="513">
        <v>0</v>
      </c>
      <c r="AQ290" s="513">
        <v>0</v>
      </c>
      <c r="AR290" s="513">
        <v>0</v>
      </c>
      <c r="AS290" s="513">
        <v>0</v>
      </c>
      <c r="AT290" s="513">
        <v>0</v>
      </c>
      <c r="AU290" s="513">
        <v>0</v>
      </c>
      <c r="AV290" s="513">
        <v>0</v>
      </c>
      <c r="AW290" s="513">
        <v>0</v>
      </c>
      <c r="AX290" s="513">
        <v>0</v>
      </c>
      <c r="AY290" s="513">
        <v>0</v>
      </c>
      <c r="AZ290" s="513">
        <v>0</v>
      </c>
      <c r="BA290" s="513">
        <v>0</v>
      </c>
      <c r="BB290" s="513">
        <v>0</v>
      </c>
      <c r="BC290" s="513">
        <v>933.55</v>
      </c>
      <c r="BD290" s="513">
        <v>933.55</v>
      </c>
      <c r="BE290" s="513">
        <v>0</v>
      </c>
      <c r="BF290" s="513">
        <v>0</v>
      </c>
      <c r="BG290" s="513">
        <v>0</v>
      </c>
      <c r="BH290" s="513">
        <v>0</v>
      </c>
      <c r="BI290" s="513">
        <v>0</v>
      </c>
      <c r="BJ290" s="513">
        <v>0</v>
      </c>
      <c r="BK290" s="241">
        <f t="shared" si="39"/>
        <v>933.55</v>
      </c>
      <c r="BL290" s="22">
        <f t="shared" si="40"/>
        <v>933.55</v>
      </c>
      <c r="BM290" s="519">
        <f t="shared" si="41"/>
        <v>0.114265605875153</v>
      </c>
      <c r="BN290" s="520">
        <v>0</v>
      </c>
      <c r="BO290" s="520">
        <v>0</v>
      </c>
      <c r="BP290" s="520">
        <v>0</v>
      </c>
      <c r="BQ290" s="520">
        <v>0</v>
      </c>
      <c r="BR290" s="520">
        <v>0</v>
      </c>
      <c r="BS290" s="520">
        <v>0</v>
      </c>
      <c r="BT290" s="520">
        <v>0</v>
      </c>
      <c r="BU290" s="520">
        <v>0</v>
      </c>
      <c r="BV290" s="520">
        <v>0</v>
      </c>
      <c r="BW290" s="520">
        <v>0</v>
      </c>
      <c r="BX290" s="520">
        <v>0</v>
      </c>
      <c r="BY290" s="520">
        <v>0</v>
      </c>
      <c r="BZ290" s="520">
        <v>0</v>
      </c>
      <c r="CA290" s="520">
        <v>0</v>
      </c>
      <c r="CB290" s="520">
        <v>0</v>
      </c>
      <c r="CC290" s="520">
        <v>0</v>
      </c>
      <c r="CD290" s="520">
        <v>1095838.3320000002</v>
      </c>
      <c r="CE290" s="520">
        <v>1095838.3320000002</v>
      </c>
      <c r="CF290" s="520">
        <v>0</v>
      </c>
      <c r="CG290" s="520">
        <v>0</v>
      </c>
      <c r="CH290" s="520">
        <v>0</v>
      </c>
      <c r="CI290" s="520">
        <v>0</v>
      </c>
      <c r="CJ290" s="520">
        <v>0</v>
      </c>
      <c r="CK290" s="520">
        <v>0</v>
      </c>
      <c r="CL290" s="520">
        <f t="shared" si="42"/>
        <v>1095838.3320000002</v>
      </c>
      <c r="CM290" s="521">
        <f t="shared" si="43"/>
        <v>1095838.3320000002</v>
      </c>
      <c r="CN290" s="522">
        <v>26980800</v>
      </c>
      <c r="CO290" s="522">
        <v>26980800</v>
      </c>
      <c r="CP290" s="522">
        <v>28627680</v>
      </c>
      <c r="CQ290" s="243" t="s">
        <v>874</v>
      </c>
      <c r="CR290" s="103">
        <v>7.7</v>
      </c>
      <c r="CS290" s="523">
        <v>7.7</v>
      </c>
      <c r="CT290" s="104">
        <v>8.17</v>
      </c>
      <c r="CU290" s="524"/>
      <c r="CV290" s="524"/>
      <c r="CW290" s="524"/>
      <c r="CX290" s="525"/>
      <c r="CY290" s="526">
        <v>185.48123705652833</v>
      </c>
      <c r="CZ290" s="527">
        <v>184.8919641918886</v>
      </c>
      <c r="DA290" s="528">
        <v>1.2138450249532866</v>
      </c>
      <c r="DB290" s="529">
        <v>1.2096084601215273</v>
      </c>
      <c r="DC290" s="530" t="s">
        <v>2298</v>
      </c>
      <c r="DD290" s="225"/>
      <c r="DE290" s="524"/>
      <c r="DF290" s="524"/>
      <c r="DG290" s="531"/>
      <c r="DH290" s="532"/>
      <c r="DI290" s="64">
        <v>254267</v>
      </c>
      <c r="DJ290" s="64">
        <v>0</v>
      </c>
      <c r="DK290" s="64">
        <v>0</v>
      </c>
      <c r="DL290" s="534">
        <f t="shared" si="44"/>
        <v>84755.666666666672</v>
      </c>
    </row>
    <row r="291" spans="1:116" ht="43.5" customHeight="1" x14ac:dyDescent="0.25">
      <c r="A291" s="356" t="s">
        <v>7</v>
      </c>
      <c r="B291" s="65" t="s">
        <v>50</v>
      </c>
      <c r="C291" s="65" t="s">
        <v>51</v>
      </c>
      <c r="D291" s="64" t="s">
        <v>2442</v>
      </c>
      <c r="E291" s="64" t="s">
        <v>60</v>
      </c>
      <c r="F291" s="64" t="s">
        <v>1192</v>
      </c>
      <c r="G291" s="18" t="s">
        <v>60</v>
      </c>
      <c r="H291" s="35" t="s">
        <v>860</v>
      </c>
      <c r="I291" s="28" t="s">
        <v>2322</v>
      </c>
      <c r="J291" s="498">
        <v>12.668219606558768</v>
      </c>
      <c r="K291" s="498">
        <v>4.9465908988020004</v>
      </c>
      <c r="L291" s="499">
        <v>203</v>
      </c>
      <c r="M291" s="512">
        <v>0</v>
      </c>
      <c r="N291" s="513">
        <v>0</v>
      </c>
      <c r="O291" s="513">
        <v>0</v>
      </c>
      <c r="P291" s="513">
        <v>0</v>
      </c>
      <c r="Q291" s="513">
        <v>0</v>
      </c>
      <c r="R291" s="513">
        <v>0</v>
      </c>
      <c r="S291" s="513">
        <v>0</v>
      </c>
      <c r="T291" s="513">
        <v>0</v>
      </c>
      <c r="U291" s="513">
        <v>0</v>
      </c>
      <c r="V291" s="513">
        <v>0</v>
      </c>
      <c r="W291" s="513">
        <v>0</v>
      </c>
      <c r="X291" s="513">
        <v>0</v>
      </c>
      <c r="Y291" s="513">
        <v>0</v>
      </c>
      <c r="Z291" s="513">
        <v>0</v>
      </c>
      <c r="AA291" s="513">
        <v>0</v>
      </c>
      <c r="AB291" s="513">
        <v>0</v>
      </c>
      <c r="AC291" s="513">
        <v>2</v>
      </c>
      <c r="AD291" s="513">
        <v>2</v>
      </c>
      <c r="AE291" s="513">
        <v>0</v>
      </c>
      <c r="AF291" s="513">
        <v>0</v>
      </c>
      <c r="AG291" s="513">
        <v>0</v>
      </c>
      <c r="AH291" s="513">
        <f t="shared" si="36"/>
        <v>0</v>
      </c>
      <c r="AI291" s="513">
        <v>0</v>
      </c>
      <c r="AJ291" s="513">
        <v>0</v>
      </c>
      <c r="AK291" s="513">
        <f t="shared" si="37"/>
        <v>2</v>
      </c>
      <c r="AL291" s="513">
        <f t="shared" si="38"/>
        <v>2</v>
      </c>
      <c r="AM291" s="513">
        <v>0</v>
      </c>
      <c r="AN291" s="513">
        <v>0</v>
      </c>
      <c r="AO291" s="513">
        <v>0</v>
      </c>
      <c r="AP291" s="513">
        <v>0</v>
      </c>
      <c r="AQ291" s="513">
        <v>0</v>
      </c>
      <c r="AR291" s="513">
        <v>0</v>
      </c>
      <c r="AS291" s="513">
        <v>0</v>
      </c>
      <c r="AT291" s="513">
        <v>0</v>
      </c>
      <c r="AU291" s="513">
        <v>0</v>
      </c>
      <c r="AV291" s="513">
        <v>0</v>
      </c>
      <c r="AW291" s="513">
        <v>0</v>
      </c>
      <c r="AX291" s="513">
        <v>0</v>
      </c>
      <c r="AY291" s="513">
        <v>0</v>
      </c>
      <c r="AZ291" s="513">
        <v>0</v>
      </c>
      <c r="BA291" s="513">
        <v>0</v>
      </c>
      <c r="BB291" s="513">
        <v>0</v>
      </c>
      <c r="BC291" s="513">
        <v>84</v>
      </c>
      <c r="BD291" s="513">
        <v>84</v>
      </c>
      <c r="BE291" s="513">
        <v>0</v>
      </c>
      <c r="BF291" s="513">
        <v>0</v>
      </c>
      <c r="BG291" s="513">
        <v>0</v>
      </c>
      <c r="BH291" s="513">
        <v>0</v>
      </c>
      <c r="BI291" s="513">
        <v>0</v>
      </c>
      <c r="BJ291" s="513">
        <v>0</v>
      </c>
      <c r="BK291" s="241">
        <f t="shared" si="39"/>
        <v>84</v>
      </c>
      <c r="BL291" s="22">
        <f t="shared" si="40"/>
        <v>84</v>
      </c>
      <c r="BM291" s="519">
        <f t="shared" si="41"/>
        <v>1.5759849906191371E-2</v>
      </c>
      <c r="BN291" s="520">
        <v>0</v>
      </c>
      <c r="BO291" s="520">
        <v>0</v>
      </c>
      <c r="BP291" s="520">
        <v>0</v>
      </c>
      <c r="BQ291" s="520">
        <v>0</v>
      </c>
      <c r="BR291" s="520">
        <v>0</v>
      </c>
      <c r="BS291" s="520">
        <v>0</v>
      </c>
      <c r="BT291" s="520">
        <v>0</v>
      </c>
      <c r="BU291" s="520">
        <v>0</v>
      </c>
      <c r="BV291" s="520">
        <v>0</v>
      </c>
      <c r="BW291" s="520">
        <v>0</v>
      </c>
      <c r="BX291" s="520">
        <v>0</v>
      </c>
      <c r="BY291" s="520">
        <v>0</v>
      </c>
      <c r="BZ291" s="520">
        <v>0</v>
      </c>
      <c r="CA291" s="520">
        <v>0</v>
      </c>
      <c r="CB291" s="520">
        <v>0</v>
      </c>
      <c r="CC291" s="520">
        <v>0</v>
      </c>
      <c r="CD291" s="520">
        <v>98602.560000000012</v>
      </c>
      <c r="CE291" s="520">
        <v>98602.560000000012</v>
      </c>
      <c r="CF291" s="520">
        <v>0</v>
      </c>
      <c r="CG291" s="520">
        <v>0</v>
      </c>
      <c r="CH291" s="520">
        <v>0</v>
      </c>
      <c r="CI291" s="520">
        <v>0</v>
      </c>
      <c r="CJ291" s="520">
        <v>0</v>
      </c>
      <c r="CK291" s="520">
        <v>0</v>
      </c>
      <c r="CL291" s="520">
        <f t="shared" si="42"/>
        <v>98602.560000000012</v>
      </c>
      <c r="CM291" s="521">
        <f t="shared" si="43"/>
        <v>98602.560000000012</v>
      </c>
      <c r="CN291" s="522">
        <v>16328640.000000002</v>
      </c>
      <c r="CO291" s="522">
        <v>16328640.000000002</v>
      </c>
      <c r="CP291" s="522">
        <v>18676320</v>
      </c>
      <c r="CQ291" s="243" t="s">
        <v>874</v>
      </c>
      <c r="CR291" s="103">
        <v>4.66</v>
      </c>
      <c r="CS291" s="523">
        <v>4.66</v>
      </c>
      <c r="CT291" s="104">
        <v>5.33</v>
      </c>
      <c r="CU291" s="524"/>
      <c r="CV291" s="524"/>
      <c r="CW291" s="524"/>
      <c r="CX291" s="525"/>
      <c r="CY291" s="526">
        <v>357.18396854477805</v>
      </c>
      <c r="CZ291" s="527">
        <v>357.18396854477805</v>
      </c>
      <c r="DA291" s="528">
        <v>1.6023086654016432</v>
      </c>
      <c r="DB291" s="529">
        <v>1.6023086654016432</v>
      </c>
      <c r="DC291" s="530" t="s">
        <v>2288</v>
      </c>
      <c r="DD291" s="225"/>
      <c r="DE291" s="524"/>
      <c r="DF291" s="524"/>
      <c r="DG291" s="531"/>
      <c r="DH291" s="532"/>
      <c r="DI291" s="64">
        <v>112371</v>
      </c>
      <c r="DJ291" s="64">
        <v>21734</v>
      </c>
      <c r="DK291" s="64">
        <v>12771</v>
      </c>
      <c r="DL291" s="534">
        <f t="shared" si="44"/>
        <v>48958.666666666664</v>
      </c>
    </row>
    <row r="292" spans="1:116" ht="43.5" customHeight="1" x14ac:dyDescent="0.25">
      <c r="A292" s="356" t="s">
        <v>7</v>
      </c>
      <c r="B292" s="65" t="s">
        <v>50</v>
      </c>
      <c r="C292" s="65" t="s">
        <v>51</v>
      </c>
      <c r="D292" s="64" t="s">
        <v>2442</v>
      </c>
      <c r="E292" s="64" t="s">
        <v>60</v>
      </c>
      <c r="F292" s="64" t="s">
        <v>325</v>
      </c>
      <c r="G292" s="18" t="s">
        <v>62</v>
      </c>
      <c r="H292" s="35" t="s">
        <v>866</v>
      </c>
      <c r="I292" s="28" t="s">
        <v>2322</v>
      </c>
      <c r="J292" s="498">
        <v>13.982846169503546</v>
      </c>
      <c r="K292" s="498">
        <v>27.263825700866999</v>
      </c>
      <c r="L292" s="499">
        <v>1236.3</v>
      </c>
      <c r="M292" s="512">
        <v>0</v>
      </c>
      <c r="N292" s="513">
        <v>0</v>
      </c>
      <c r="O292" s="513">
        <v>0</v>
      </c>
      <c r="P292" s="513">
        <v>0</v>
      </c>
      <c r="Q292" s="513">
        <v>0</v>
      </c>
      <c r="R292" s="513">
        <v>0</v>
      </c>
      <c r="S292" s="513">
        <v>0</v>
      </c>
      <c r="T292" s="513">
        <v>0</v>
      </c>
      <c r="U292" s="513">
        <v>0</v>
      </c>
      <c r="V292" s="513">
        <v>0</v>
      </c>
      <c r="W292" s="513">
        <v>0</v>
      </c>
      <c r="X292" s="513">
        <v>0</v>
      </c>
      <c r="Y292" s="513">
        <v>0</v>
      </c>
      <c r="Z292" s="513">
        <v>0</v>
      </c>
      <c r="AA292" s="513">
        <v>0</v>
      </c>
      <c r="AB292" s="513">
        <v>0</v>
      </c>
      <c r="AC292" s="513">
        <v>55</v>
      </c>
      <c r="AD292" s="513">
        <v>55</v>
      </c>
      <c r="AE292" s="513">
        <v>0</v>
      </c>
      <c r="AF292" s="513">
        <v>0</v>
      </c>
      <c r="AG292" s="513">
        <v>0</v>
      </c>
      <c r="AH292" s="513">
        <f t="shared" si="36"/>
        <v>0</v>
      </c>
      <c r="AI292" s="513">
        <v>0</v>
      </c>
      <c r="AJ292" s="513">
        <v>0</v>
      </c>
      <c r="AK292" s="513">
        <f t="shared" si="37"/>
        <v>55</v>
      </c>
      <c r="AL292" s="513">
        <f t="shared" si="38"/>
        <v>55</v>
      </c>
      <c r="AM292" s="513">
        <v>0</v>
      </c>
      <c r="AN292" s="513">
        <v>0</v>
      </c>
      <c r="AO292" s="513">
        <v>0</v>
      </c>
      <c r="AP292" s="513">
        <v>0</v>
      </c>
      <c r="AQ292" s="513">
        <v>0</v>
      </c>
      <c r="AR292" s="513">
        <v>0</v>
      </c>
      <c r="AS292" s="513">
        <v>0</v>
      </c>
      <c r="AT292" s="513">
        <v>0</v>
      </c>
      <c r="AU292" s="513">
        <v>0</v>
      </c>
      <c r="AV292" s="513">
        <v>0</v>
      </c>
      <c r="AW292" s="513">
        <v>0</v>
      </c>
      <c r="AX292" s="513">
        <v>0</v>
      </c>
      <c r="AY292" s="513">
        <v>0</v>
      </c>
      <c r="AZ292" s="513">
        <v>0</v>
      </c>
      <c r="BA292" s="513">
        <v>0</v>
      </c>
      <c r="BB292" s="513">
        <v>0</v>
      </c>
      <c r="BC292" s="513">
        <v>1396.49</v>
      </c>
      <c r="BD292" s="513">
        <v>1396.49</v>
      </c>
      <c r="BE292" s="513">
        <v>0</v>
      </c>
      <c r="BF292" s="513">
        <v>0</v>
      </c>
      <c r="BG292" s="513">
        <v>0</v>
      </c>
      <c r="BH292" s="513">
        <v>0</v>
      </c>
      <c r="BI292" s="513">
        <v>0</v>
      </c>
      <c r="BJ292" s="513">
        <v>0</v>
      </c>
      <c r="BK292" s="241">
        <f t="shared" si="39"/>
        <v>1396.49</v>
      </c>
      <c r="BL292" s="22">
        <f t="shared" si="40"/>
        <v>1396.49</v>
      </c>
      <c r="BM292" s="519">
        <f t="shared" si="41"/>
        <v>0.19395694444444445</v>
      </c>
      <c r="BN292" s="520">
        <v>0</v>
      </c>
      <c r="BO292" s="520">
        <v>0</v>
      </c>
      <c r="BP292" s="520">
        <v>0</v>
      </c>
      <c r="BQ292" s="520">
        <v>0</v>
      </c>
      <c r="BR292" s="520">
        <v>0</v>
      </c>
      <c r="BS292" s="520">
        <v>0</v>
      </c>
      <c r="BT292" s="520">
        <v>0</v>
      </c>
      <c r="BU292" s="520">
        <v>0</v>
      </c>
      <c r="BV292" s="520">
        <v>0</v>
      </c>
      <c r="BW292" s="520">
        <v>0</v>
      </c>
      <c r="BX292" s="520">
        <v>0</v>
      </c>
      <c r="BY292" s="520">
        <v>0</v>
      </c>
      <c r="BZ292" s="520">
        <v>0</v>
      </c>
      <c r="CA292" s="520">
        <v>0</v>
      </c>
      <c r="CB292" s="520">
        <v>0</v>
      </c>
      <c r="CC292" s="520">
        <v>0</v>
      </c>
      <c r="CD292" s="520">
        <v>1639255.8216000001</v>
      </c>
      <c r="CE292" s="520">
        <v>1639255.8216000001</v>
      </c>
      <c r="CF292" s="520">
        <v>0</v>
      </c>
      <c r="CG292" s="520">
        <v>0</v>
      </c>
      <c r="CH292" s="520">
        <v>0</v>
      </c>
      <c r="CI292" s="520">
        <v>0</v>
      </c>
      <c r="CJ292" s="520">
        <v>0</v>
      </c>
      <c r="CK292" s="520">
        <v>0</v>
      </c>
      <c r="CL292" s="520">
        <f t="shared" si="42"/>
        <v>1639255.8216000001</v>
      </c>
      <c r="CM292" s="521">
        <f t="shared" si="43"/>
        <v>1639255.8216000001</v>
      </c>
      <c r="CN292" s="522">
        <v>23021280.000000004</v>
      </c>
      <c r="CO292" s="522">
        <v>23021280.000000004</v>
      </c>
      <c r="CP292" s="522">
        <v>25228800.000000004</v>
      </c>
      <c r="CQ292" s="243" t="s">
        <v>874</v>
      </c>
      <c r="CR292" s="103">
        <v>6.57</v>
      </c>
      <c r="CS292" s="523">
        <v>6.57</v>
      </c>
      <c r="CT292" s="104">
        <v>7.2</v>
      </c>
      <c r="CU292" s="524"/>
      <c r="CV292" s="524"/>
      <c r="CW292" s="524"/>
      <c r="CX292" s="525"/>
      <c r="CY292" s="526">
        <v>401.59106548774918</v>
      </c>
      <c r="CZ292" s="527">
        <v>339.20041251063878</v>
      </c>
      <c r="DA292" s="528">
        <v>1.1694456550229768</v>
      </c>
      <c r="DB292" s="529">
        <v>1.181458681095388</v>
      </c>
      <c r="DC292" s="530" t="s">
        <v>2415</v>
      </c>
      <c r="DD292" s="225"/>
      <c r="DE292" s="524"/>
      <c r="DF292" s="524"/>
      <c r="DG292" s="531"/>
      <c r="DH292" s="532"/>
      <c r="DI292" s="64">
        <v>14298</v>
      </c>
      <c r="DJ292" s="64">
        <v>613315</v>
      </c>
      <c r="DK292" s="64">
        <v>40635</v>
      </c>
      <c r="DL292" s="534">
        <f t="shared" si="44"/>
        <v>222749.33333333334</v>
      </c>
    </row>
    <row r="293" spans="1:116" ht="43.5" customHeight="1" x14ac:dyDescent="0.25">
      <c r="A293" s="356" t="s">
        <v>7</v>
      </c>
      <c r="B293" s="65" t="s">
        <v>50</v>
      </c>
      <c r="C293" s="65" t="s">
        <v>51</v>
      </c>
      <c r="D293" s="64" t="s">
        <v>2442</v>
      </c>
      <c r="E293" s="64" t="s">
        <v>60</v>
      </c>
      <c r="F293" s="64" t="s">
        <v>61</v>
      </c>
      <c r="G293" s="18" t="s">
        <v>62</v>
      </c>
      <c r="H293" s="35" t="s">
        <v>866</v>
      </c>
      <c r="I293" s="28" t="s">
        <v>2322</v>
      </c>
      <c r="J293" s="498">
        <v>12.30968508939201</v>
      </c>
      <c r="K293" s="498">
        <v>13.435606032660001</v>
      </c>
      <c r="L293" s="499">
        <v>961</v>
      </c>
      <c r="M293" s="512">
        <v>0</v>
      </c>
      <c r="N293" s="513">
        <v>0</v>
      </c>
      <c r="O293" s="513">
        <v>0</v>
      </c>
      <c r="P293" s="513">
        <v>0</v>
      </c>
      <c r="Q293" s="513">
        <v>0</v>
      </c>
      <c r="R293" s="513">
        <v>0</v>
      </c>
      <c r="S293" s="513">
        <v>0</v>
      </c>
      <c r="T293" s="513">
        <v>0</v>
      </c>
      <c r="U293" s="513">
        <v>0</v>
      </c>
      <c r="V293" s="513">
        <v>0</v>
      </c>
      <c r="W293" s="513">
        <v>0</v>
      </c>
      <c r="X293" s="513">
        <v>0</v>
      </c>
      <c r="Y293" s="513">
        <v>0</v>
      </c>
      <c r="Z293" s="513">
        <v>0</v>
      </c>
      <c r="AA293" s="513">
        <v>0</v>
      </c>
      <c r="AB293" s="513">
        <v>0</v>
      </c>
      <c r="AC293" s="513">
        <v>19</v>
      </c>
      <c r="AD293" s="513">
        <v>19</v>
      </c>
      <c r="AE293" s="513">
        <v>0</v>
      </c>
      <c r="AF293" s="513">
        <v>0</v>
      </c>
      <c r="AG293" s="513">
        <v>0</v>
      </c>
      <c r="AH293" s="513">
        <f t="shared" si="36"/>
        <v>0</v>
      </c>
      <c r="AI293" s="513">
        <v>0</v>
      </c>
      <c r="AJ293" s="513">
        <v>0</v>
      </c>
      <c r="AK293" s="513">
        <f t="shared" si="37"/>
        <v>19</v>
      </c>
      <c r="AL293" s="513">
        <f t="shared" si="38"/>
        <v>19</v>
      </c>
      <c r="AM293" s="513">
        <v>0</v>
      </c>
      <c r="AN293" s="513">
        <v>0</v>
      </c>
      <c r="AO293" s="513">
        <v>0</v>
      </c>
      <c r="AP293" s="513">
        <v>0</v>
      </c>
      <c r="AQ293" s="513">
        <v>0</v>
      </c>
      <c r="AR293" s="513">
        <v>0</v>
      </c>
      <c r="AS293" s="513">
        <v>0</v>
      </c>
      <c r="AT293" s="513">
        <v>0</v>
      </c>
      <c r="AU293" s="513">
        <v>0</v>
      </c>
      <c r="AV293" s="513">
        <v>0</v>
      </c>
      <c r="AW293" s="513">
        <v>0</v>
      </c>
      <c r="AX293" s="513">
        <v>0</v>
      </c>
      <c r="AY293" s="513">
        <v>0</v>
      </c>
      <c r="AZ293" s="513">
        <v>0</v>
      </c>
      <c r="BA293" s="513">
        <v>0</v>
      </c>
      <c r="BB293" s="513">
        <v>0</v>
      </c>
      <c r="BC293" s="513">
        <v>207.4</v>
      </c>
      <c r="BD293" s="513">
        <v>207.4</v>
      </c>
      <c r="BE293" s="513">
        <v>0</v>
      </c>
      <c r="BF293" s="513">
        <v>0</v>
      </c>
      <c r="BG293" s="513">
        <v>0</v>
      </c>
      <c r="BH293" s="513">
        <v>0</v>
      </c>
      <c r="BI293" s="513">
        <v>0</v>
      </c>
      <c r="BJ293" s="513">
        <v>0</v>
      </c>
      <c r="BK293" s="241">
        <f t="shared" si="39"/>
        <v>207.4</v>
      </c>
      <c r="BL293" s="22">
        <f t="shared" si="40"/>
        <v>207.4</v>
      </c>
      <c r="BM293" s="519">
        <f t="shared" si="41"/>
        <v>2.7470198675496691E-2</v>
      </c>
      <c r="BN293" s="520">
        <v>0</v>
      </c>
      <c r="BO293" s="520">
        <v>0</v>
      </c>
      <c r="BP293" s="520">
        <v>0</v>
      </c>
      <c r="BQ293" s="520">
        <v>0</v>
      </c>
      <c r="BR293" s="520">
        <v>0</v>
      </c>
      <c r="BS293" s="520">
        <v>0</v>
      </c>
      <c r="BT293" s="520">
        <v>0</v>
      </c>
      <c r="BU293" s="520">
        <v>0</v>
      </c>
      <c r="BV293" s="520">
        <v>0</v>
      </c>
      <c r="BW293" s="520">
        <v>0</v>
      </c>
      <c r="BX293" s="520">
        <v>0</v>
      </c>
      <c r="BY293" s="520">
        <v>0</v>
      </c>
      <c r="BZ293" s="520">
        <v>0</v>
      </c>
      <c r="CA293" s="520">
        <v>0</v>
      </c>
      <c r="CB293" s="520">
        <v>0</v>
      </c>
      <c r="CC293" s="520">
        <v>0</v>
      </c>
      <c r="CD293" s="520">
        <v>243454.41600000003</v>
      </c>
      <c r="CE293" s="520">
        <v>243454.41600000003</v>
      </c>
      <c r="CF293" s="520">
        <v>0</v>
      </c>
      <c r="CG293" s="520">
        <v>0</v>
      </c>
      <c r="CH293" s="520">
        <v>0</v>
      </c>
      <c r="CI293" s="520">
        <v>0</v>
      </c>
      <c r="CJ293" s="520">
        <v>0</v>
      </c>
      <c r="CK293" s="520">
        <v>0</v>
      </c>
      <c r="CL293" s="520">
        <f t="shared" si="42"/>
        <v>243454.41600000003</v>
      </c>
      <c r="CM293" s="521">
        <f t="shared" si="43"/>
        <v>243454.41600000003</v>
      </c>
      <c r="CN293" s="522">
        <v>29573760</v>
      </c>
      <c r="CO293" s="522">
        <v>29573760</v>
      </c>
      <c r="CP293" s="522">
        <v>26455200</v>
      </c>
      <c r="CQ293" s="243" t="s">
        <v>874</v>
      </c>
      <c r="CR293" s="103">
        <v>8.44</v>
      </c>
      <c r="CS293" s="523">
        <v>8.44</v>
      </c>
      <c r="CT293" s="104">
        <v>7.55</v>
      </c>
      <c r="CU293" s="524"/>
      <c r="CV293" s="524"/>
      <c r="CW293" s="524"/>
      <c r="CX293" s="525"/>
      <c r="CY293" s="526">
        <v>167.57389749180706</v>
      </c>
      <c r="CZ293" s="527">
        <v>167.54059884456461</v>
      </c>
      <c r="DA293" s="528">
        <v>0.90758122006713926</v>
      </c>
      <c r="DB293" s="529">
        <v>0.9072343591583637</v>
      </c>
      <c r="DC293" s="530" t="s">
        <v>2304</v>
      </c>
      <c r="DD293" s="225"/>
      <c r="DE293" s="524"/>
      <c r="DF293" s="524"/>
      <c r="DG293" s="531"/>
      <c r="DH293" s="532"/>
      <c r="DI293" s="64">
        <v>0</v>
      </c>
      <c r="DJ293" s="64">
        <v>543900</v>
      </c>
      <c r="DK293" s="64">
        <v>0</v>
      </c>
      <c r="DL293" s="534">
        <f t="shared" si="44"/>
        <v>181300</v>
      </c>
    </row>
    <row r="294" spans="1:116" ht="43.5" customHeight="1" x14ac:dyDescent="0.25">
      <c r="A294" s="356" t="s">
        <v>7</v>
      </c>
      <c r="B294" s="65" t="s">
        <v>50</v>
      </c>
      <c r="C294" s="65" t="s">
        <v>51</v>
      </c>
      <c r="D294" s="64" t="s">
        <v>2442</v>
      </c>
      <c r="E294" s="64" t="s">
        <v>60</v>
      </c>
      <c r="F294" s="64" t="s">
        <v>1193</v>
      </c>
      <c r="G294" s="18" t="s">
        <v>311</v>
      </c>
      <c r="H294" s="35" t="s">
        <v>866</v>
      </c>
      <c r="I294" s="28" t="s">
        <v>2322</v>
      </c>
      <c r="J294" s="498">
        <v>12.668219606558768</v>
      </c>
      <c r="K294" s="498">
        <v>28.596401455671003</v>
      </c>
      <c r="L294" s="499">
        <v>1487.7</v>
      </c>
      <c r="M294" s="512">
        <v>0</v>
      </c>
      <c r="N294" s="513">
        <v>0</v>
      </c>
      <c r="O294" s="513">
        <v>0</v>
      </c>
      <c r="P294" s="513">
        <v>0</v>
      </c>
      <c r="Q294" s="513">
        <v>0</v>
      </c>
      <c r="R294" s="513">
        <v>0</v>
      </c>
      <c r="S294" s="513">
        <v>0</v>
      </c>
      <c r="T294" s="513">
        <v>0</v>
      </c>
      <c r="U294" s="513">
        <v>0</v>
      </c>
      <c r="V294" s="513">
        <v>0</v>
      </c>
      <c r="W294" s="513">
        <v>0</v>
      </c>
      <c r="X294" s="513">
        <v>0</v>
      </c>
      <c r="Y294" s="513">
        <v>1</v>
      </c>
      <c r="Z294" s="513">
        <v>1</v>
      </c>
      <c r="AA294" s="513">
        <v>0</v>
      </c>
      <c r="AB294" s="513">
        <v>0</v>
      </c>
      <c r="AC294" s="513">
        <v>96</v>
      </c>
      <c r="AD294" s="513">
        <v>96</v>
      </c>
      <c r="AE294" s="513">
        <v>0</v>
      </c>
      <c r="AF294" s="513">
        <v>0</v>
      </c>
      <c r="AG294" s="513">
        <v>0</v>
      </c>
      <c r="AH294" s="513">
        <f t="shared" si="36"/>
        <v>0</v>
      </c>
      <c r="AI294" s="513">
        <v>0</v>
      </c>
      <c r="AJ294" s="513">
        <v>0</v>
      </c>
      <c r="AK294" s="513">
        <f t="shared" si="37"/>
        <v>97</v>
      </c>
      <c r="AL294" s="513">
        <f t="shared" si="38"/>
        <v>97</v>
      </c>
      <c r="AM294" s="513">
        <v>0</v>
      </c>
      <c r="AN294" s="513">
        <v>0</v>
      </c>
      <c r="AO294" s="513">
        <v>0</v>
      </c>
      <c r="AP294" s="513">
        <v>0</v>
      </c>
      <c r="AQ294" s="513">
        <v>0</v>
      </c>
      <c r="AR294" s="513">
        <v>0</v>
      </c>
      <c r="AS294" s="513">
        <v>0</v>
      </c>
      <c r="AT294" s="513">
        <v>0</v>
      </c>
      <c r="AU294" s="513">
        <v>0</v>
      </c>
      <c r="AV294" s="513">
        <v>0</v>
      </c>
      <c r="AW294" s="513">
        <v>0</v>
      </c>
      <c r="AX294" s="513">
        <v>0</v>
      </c>
      <c r="AY294" s="513">
        <v>1.2</v>
      </c>
      <c r="AZ294" s="513">
        <v>1.2</v>
      </c>
      <c r="BA294" s="513">
        <v>0</v>
      </c>
      <c r="BB294" s="513">
        <v>0</v>
      </c>
      <c r="BC294" s="513">
        <v>1332.72</v>
      </c>
      <c r="BD294" s="513">
        <v>1332.72</v>
      </c>
      <c r="BE294" s="513">
        <v>0</v>
      </c>
      <c r="BF294" s="513">
        <v>0</v>
      </c>
      <c r="BG294" s="513">
        <v>0</v>
      </c>
      <c r="BH294" s="513">
        <v>0</v>
      </c>
      <c r="BI294" s="513">
        <v>0</v>
      </c>
      <c r="BJ294" s="513">
        <v>0</v>
      </c>
      <c r="BK294" s="241">
        <f t="shared" si="39"/>
        <v>1333.92</v>
      </c>
      <c r="BL294" s="22">
        <f t="shared" si="40"/>
        <v>1333.92</v>
      </c>
      <c r="BM294" s="519">
        <f t="shared" si="41"/>
        <v>0.1465846153846154</v>
      </c>
      <c r="BN294" s="520">
        <v>0</v>
      </c>
      <c r="BO294" s="520">
        <v>0</v>
      </c>
      <c r="BP294" s="520">
        <v>0</v>
      </c>
      <c r="BQ294" s="520">
        <v>0</v>
      </c>
      <c r="BR294" s="520">
        <v>0</v>
      </c>
      <c r="BS294" s="520">
        <v>0</v>
      </c>
      <c r="BT294" s="520">
        <v>0</v>
      </c>
      <c r="BU294" s="520">
        <v>0</v>
      </c>
      <c r="BV294" s="520">
        <v>0</v>
      </c>
      <c r="BW294" s="520">
        <v>0</v>
      </c>
      <c r="BX294" s="520">
        <v>0</v>
      </c>
      <c r="BY294" s="520">
        <v>0</v>
      </c>
      <c r="BZ294" s="520">
        <v>6054.9119999999994</v>
      </c>
      <c r="CA294" s="520">
        <v>6054.9119999999994</v>
      </c>
      <c r="CB294" s="520">
        <v>0</v>
      </c>
      <c r="CC294" s="520">
        <v>0</v>
      </c>
      <c r="CD294" s="520">
        <v>1564400.0448000003</v>
      </c>
      <c r="CE294" s="520">
        <v>1564400.0448000003</v>
      </c>
      <c r="CF294" s="520">
        <v>0</v>
      </c>
      <c r="CG294" s="520">
        <v>0</v>
      </c>
      <c r="CH294" s="520">
        <v>0</v>
      </c>
      <c r="CI294" s="520">
        <v>0</v>
      </c>
      <c r="CJ294" s="520">
        <v>0</v>
      </c>
      <c r="CK294" s="520">
        <v>0</v>
      </c>
      <c r="CL294" s="520">
        <f t="shared" si="42"/>
        <v>1570454.9568000003</v>
      </c>
      <c r="CM294" s="521">
        <f t="shared" si="43"/>
        <v>1570454.9568000003</v>
      </c>
      <c r="CN294" s="522">
        <v>40996799.999999993</v>
      </c>
      <c r="CO294" s="522">
        <v>40996799.999999993</v>
      </c>
      <c r="CP294" s="522">
        <v>31886400</v>
      </c>
      <c r="CQ294" s="243" t="s">
        <v>874</v>
      </c>
      <c r="CR294" s="103">
        <v>11.7</v>
      </c>
      <c r="CS294" s="523">
        <v>11.7</v>
      </c>
      <c r="CT294" s="104">
        <v>9.1</v>
      </c>
      <c r="CU294" s="524"/>
      <c r="CV294" s="524"/>
      <c r="CW294" s="524"/>
      <c r="CX294" s="525"/>
      <c r="CY294" s="526">
        <v>204.77235507056881</v>
      </c>
      <c r="CZ294" s="527">
        <v>186.05320315241957</v>
      </c>
      <c r="DA294" s="528">
        <v>3.1251129786067415</v>
      </c>
      <c r="DB294" s="529">
        <v>2.8351753526695895</v>
      </c>
      <c r="DC294" s="530" t="s">
        <v>2336</v>
      </c>
      <c r="DD294" s="225"/>
      <c r="DE294" s="524"/>
      <c r="DF294" s="524"/>
      <c r="DG294" s="531"/>
      <c r="DH294" s="532"/>
      <c r="DI294" s="64">
        <v>133278</v>
      </c>
      <c r="DJ294" s="64">
        <v>299710</v>
      </c>
      <c r="DK294" s="64">
        <v>30591</v>
      </c>
      <c r="DL294" s="534">
        <f t="shared" si="44"/>
        <v>154526.33333333334</v>
      </c>
    </row>
    <row r="295" spans="1:116" ht="43.5" customHeight="1" x14ac:dyDescent="0.25">
      <c r="A295" s="356" t="s">
        <v>7</v>
      </c>
      <c r="B295" s="65" t="s">
        <v>50</v>
      </c>
      <c r="C295" s="65" t="s">
        <v>51</v>
      </c>
      <c r="D295" s="64" t="s">
        <v>2442</v>
      </c>
      <c r="E295" s="64" t="s">
        <v>60</v>
      </c>
      <c r="F295" s="64" t="s">
        <v>1194</v>
      </c>
      <c r="G295" s="18" t="s">
        <v>60</v>
      </c>
      <c r="H295" s="35" t="s">
        <v>860</v>
      </c>
      <c r="I295" s="28" t="s">
        <v>2322</v>
      </c>
      <c r="J295" s="498">
        <v>10.158477986391464</v>
      </c>
      <c r="K295" s="498">
        <v>10.094886342639001</v>
      </c>
      <c r="L295" s="499">
        <v>396.5</v>
      </c>
      <c r="M295" s="512">
        <v>0</v>
      </c>
      <c r="N295" s="513">
        <v>0</v>
      </c>
      <c r="O295" s="513">
        <v>0</v>
      </c>
      <c r="P295" s="513">
        <v>0</v>
      </c>
      <c r="Q295" s="513">
        <v>0</v>
      </c>
      <c r="R295" s="513">
        <v>0</v>
      </c>
      <c r="S295" s="513">
        <v>0</v>
      </c>
      <c r="T295" s="513">
        <v>0</v>
      </c>
      <c r="U295" s="513">
        <v>0</v>
      </c>
      <c r="V295" s="513">
        <v>0</v>
      </c>
      <c r="W295" s="513">
        <v>0</v>
      </c>
      <c r="X295" s="513">
        <v>0</v>
      </c>
      <c r="Y295" s="513">
        <v>0</v>
      </c>
      <c r="Z295" s="513">
        <v>0</v>
      </c>
      <c r="AA295" s="513">
        <v>0</v>
      </c>
      <c r="AB295" s="513">
        <v>0</v>
      </c>
      <c r="AC295" s="513">
        <v>10</v>
      </c>
      <c r="AD295" s="513">
        <v>10</v>
      </c>
      <c r="AE295" s="513">
        <v>0</v>
      </c>
      <c r="AF295" s="513">
        <v>0</v>
      </c>
      <c r="AG295" s="513">
        <v>0</v>
      </c>
      <c r="AH295" s="513">
        <f t="shared" si="36"/>
        <v>0</v>
      </c>
      <c r="AI295" s="513">
        <v>0</v>
      </c>
      <c r="AJ295" s="513">
        <v>0</v>
      </c>
      <c r="AK295" s="513">
        <f t="shared" si="37"/>
        <v>10</v>
      </c>
      <c r="AL295" s="513">
        <f t="shared" si="38"/>
        <v>10</v>
      </c>
      <c r="AM295" s="513">
        <v>0</v>
      </c>
      <c r="AN295" s="513">
        <v>0</v>
      </c>
      <c r="AO295" s="513">
        <v>0</v>
      </c>
      <c r="AP295" s="513">
        <v>0</v>
      </c>
      <c r="AQ295" s="513">
        <v>0</v>
      </c>
      <c r="AR295" s="513">
        <v>0</v>
      </c>
      <c r="AS295" s="513">
        <v>0</v>
      </c>
      <c r="AT295" s="513">
        <v>0</v>
      </c>
      <c r="AU295" s="513">
        <v>0</v>
      </c>
      <c r="AV295" s="513">
        <v>0</v>
      </c>
      <c r="AW295" s="513">
        <v>0</v>
      </c>
      <c r="AX295" s="513">
        <v>0</v>
      </c>
      <c r="AY295" s="513">
        <v>0</v>
      </c>
      <c r="AZ295" s="513">
        <v>0</v>
      </c>
      <c r="BA295" s="513">
        <v>0</v>
      </c>
      <c r="BB295" s="513">
        <v>0</v>
      </c>
      <c r="BC295" s="513">
        <v>86.15</v>
      </c>
      <c r="BD295" s="513">
        <v>86.15</v>
      </c>
      <c r="BE295" s="513">
        <v>0</v>
      </c>
      <c r="BF295" s="513">
        <v>0</v>
      </c>
      <c r="BG295" s="513">
        <v>0</v>
      </c>
      <c r="BH295" s="513">
        <v>0</v>
      </c>
      <c r="BI295" s="513">
        <v>0</v>
      </c>
      <c r="BJ295" s="513">
        <v>0</v>
      </c>
      <c r="BK295" s="241">
        <f t="shared" si="39"/>
        <v>86.15</v>
      </c>
      <c r="BL295" s="22">
        <f t="shared" si="40"/>
        <v>86.15</v>
      </c>
      <c r="BM295" s="519">
        <f t="shared" si="41"/>
        <v>1.3315301391035549E-2</v>
      </c>
      <c r="BN295" s="520">
        <v>0</v>
      </c>
      <c r="BO295" s="520">
        <v>0</v>
      </c>
      <c r="BP295" s="520">
        <v>0</v>
      </c>
      <c r="BQ295" s="520">
        <v>0</v>
      </c>
      <c r="BR295" s="520">
        <v>0</v>
      </c>
      <c r="BS295" s="520">
        <v>0</v>
      </c>
      <c r="BT295" s="520">
        <v>0</v>
      </c>
      <c r="BU295" s="520">
        <v>0</v>
      </c>
      <c r="BV295" s="520">
        <v>0</v>
      </c>
      <c r="BW295" s="520">
        <v>0</v>
      </c>
      <c r="BX295" s="520">
        <v>0</v>
      </c>
      <c r="BY295" s="520">
        <v>0</v>
      </c>
      <c r="BZ295" s="520">
        <v>0</v>
      </c>
      <c r="CA295" s="520">
        <v>0</v>
      </c>
      <c r="CB295" s="520">
        <v>0</v>
      </c>
      <c r="CC295" s="520">
        <v>0</v>
      </c>
      <c r="CD295" s="520">
        <v>101126.31600000001</v>
      </c>
      <c r="CE295" s="520">
        <v>101126.31600000001</v>
      </c>
      <c r="CF295" s="520">
        <v>0</v>
      </c>
      <c r="CG295" s="520">
        <v>0</v>
      </c>
      <c r="CH295" s="520">
        <v>0</v>
      </c>
      <c r="CI295" s="520">
        <v>0</v>
      </c>
      <c r="CJ295" s="520">
        <v>0</v>
      </c>
      <c r="CK295" s="520">
        <v>0</v>
      </c>
      <c r="CL295" s="520">
        <f t="shared" si="42"/>
        <v>101126.31600000001</v>
      </c>
      <c r="CM295" s="521">
        <f t="shared" si="43"/>
        <v>101126.31600000001</v>
      </c>
      <c r="CN295" s="522">
        <v>23616960.000000004</v>
      </c>
      <c r="CO295" s="522">
        <v>23616960.000000004</v>
      </c>
      <c r="CP295" s="522">
        <v>22670880</v>
      </c>
      <c r="CQ295" s="243" t="s">
        <v>874</v>
      </c>
      <c r="CR295" s="103">
        <v>6.74</v>
      </c>
      <c r="CS295" s="523">
        <v>6.74</v>
      </c>
      <c r="CT295" s="104">
        <v>6.47</v>
      </c>
      <c r="CU295" s="524"/>
      <c r="CV295" s="524"/>
      <c r="CW295" s="524"/>
      <c r="CX295" s="525"/>
      <c r="CY295" s="526">
        <v>257.86190488099413</v>
      </c>
      <c r="CZ295" s="527">
        <v>257.423616682984</v>
      </c>
      <c r="DA295" s="528">
        <v>3.3896647961851003</v>
      </c>
      <c r="DB295" s="529">
        <v>3.3889975063914357</v>
      </c>
      <c r="DC295" s="530" t="s">
        <v>2401</v>
      </c>
      <c r="DD295" s="225"/>
      <c r="DE295" s="524"/>
      <c r="DF295" s="524"/>
      <c r="DG295" s="531"/>
      <c r="DH295" s="532"/>
      <c r="DI295" s="64">
        <v>162170</v>
      </c>
      <c r="DJ295" s="64">
        <v>128185</v>
      </c>
      <c r="DK295" s="64">
        <v>11284</v>
      </c>
      <c r="DL295" s="534">
        <f t="shared" si="44"/>
        <v>100546.33333333333</v>
      </c>
    </row>
    <row r="296" spans="1:116" ht="43.5" customHeight="1" x14ac:dyDescent="0.25">
      <c r="A296" s="356" t="s">
        <v>7</v>
      </c>
      <c r="B296" s="65" t="s">
        <v>50</v>
      </c>
      <c r="C296" s="65" t="s">
        <v>51</v>
      </c>
      <c r="D296" s="64" t="s">
        <v>2443</v>
      </c>
      <c r="E296" s="64" t="s">
        <v>327</v>
      </c>
      <c r="F296" s="64" t="s">
        <v>328</v>
      </c>
      <c r="G296" s="18" t="s">
        <v>329</v>
      </c>
      <c r="H296" s="35" t="s">
        <v>866</v>
      </c>
      <c r="I296" s="28" t="s">
        <v>2322</v>
      </c>
      <c r="J296" s="498">
        <v>9.94335727609141</v>
      </c>
      <c r="K296" s="498">
        <v>11.972537853885001</v>
      </c>
      <c r="L296" s="499">
        <v>335.8</v>
      </c>
      <c r="M296" s="512">
        <v>1</v>
      </c>
      <c r="N296" s="513">
        <v>1</v>
      </c>
      <c r="O296" s="513">
        <v>0</v>
      </c>
      <c r="P296" s="513">
        <v>0</v>
      </c>
      <c r="Q296" s="513">
        <v>0</v>
      </c>
      <c r="R296" s="513">
        <v>0</v>
      </c>
      <c r="S296" s="513">
        <v>0</v>
      </c>
      <c r="T296" s="513">
        <v>0</v>
      </c>
      <c r="U296" s="513">
        <v>0</v>
      </c>
      <c r="V296" s="513">
        <v>0</v>
      </c>
      <c r="W296" s="513">
        <v>0</v>
      </c>
      <c r="X296" s="513">
        <v>0</v>
      </c>
      <c r="Y296" s="513">
        <v>0</v>
      </c>
      <c r="Z296" s="513">
        <v>0</v>
      </c>
      <c r="AA296" s="513">
        <v>0</v>
      </c>
      <c r="AB296" s="513">
        <v>0</v>
      </c>
      <c r="AC296" s="513">
        <v>27</v>
      </c>
      <c r="AD296" s="513">
        <v>27</v>
      </c>
      <c r="AE296" s="513">
        <v>0</v>
      </c>
      <c r="AF296" s="513">
        <v>0</v>
      </c>
      <c r="AG296" s="513">
        <v>0</v>
      </c>
      <c r="AH296" s="513">
        <f t="shared" si="36"/>
        <v>0</v>
      </c>
      <c r="AI296" s="513">
        <v>0</v>
      </c>
      <c r="AJ296" s="513">
        <v>0</v>
      </c>
      <c r="AK296" s="513">
        <f t="shared" si="37"/>
        <v>28</v>
      </c>
      <c r="AL296" s="513">
        <f t="shared" si="38"/>
        <v>28</v>
      </c>
      <c r="AM296" s="513">
        <v>1200</v>
      </c>
      <c r="AN296" s="513">
        <v>1200</v>
      </c>
      <c r="AO296" s="513">
        <v>0</v>
      </c>
      <c r="AP296" s="513">
        <v>0</v>
      </c>
      <c r="AQ296" s="513">
        <v>0</v>
      </c>
      <c r="AR296" s="513">
        <v>0</v>
      </c>
      <c r="AS296" s="513">
        <v>0</v>
      </c>
      <c r="AT296" s="513">
        <v>0</v>
      </c>
      <c r="AU296" s="513">
        <v>0</v>
      </c>
      <c r="AV296" s="513">
        <v>0</v>
      </c>
      <c r="AW296" s="513">
        <v>0</v>
      </c>
      <c r="AX296" s="513">
        <v>0</v>
      </c>
      <c r="AY296" s="513">
        <v>0</v>
      </c>
      <c r="AZ296" s="513">
        <v>0</v>
      </c>
      <c r="BA296" s="513">
        <v>0</v>
      </c>
      <c r="BB296" s="513">
        <v>0</v>
      </c>
      <c r="BC296" s="513">
        <v>695.59</v>
      </c>
      <c r="BD296" s="513">
        <v>695.59</v>
      </c>
      <c r="BE296" s="513">
        <v>0</v>
      </c>
      <c r="BF296" s="513">
        <v>0</v>
      </c>
      <c r="BG296" s="513">
        <v>0</v>
      </c>
      <c r="BH296" s="513">
        <v>0</v>
      </c>
      <c r="BI296" s="513">
        <v>0</v>
      </c>
      <c r="BJ296" s="513">
        <v>0</v>
      </c>
      <c r="BK296" s="241">
        <f t="shared" si="39"/>
        <v>1895.5900000000001</v>
      </c>
      <c r="BL296" s="22">
        <f t="shared" si="40"/>
        <v>1895.5900000000001</v>
      </c>
      <c r="BM296" s="519">
        <f t="shared" si="41"/>
        <v>0.25073941798941801</v>
      </c>
      <c r="BN296" s="520">
        <v>7705296</v>
      </c>
      <c r="BO296" s="520">
        <v>7705296</v>
      </c>
      <c r="BP296" s="520">
        <v>0</v>
      </c>
      <c r="BQ296" s="520">
        <v>0</v>
      </c>
      <c r="BR296" s="520">
        <v>0</v>
      </c>
      <c r="BS296" s="520">
        <v>0</v>
      </c>
      <c r="BT296" s="520">
        <v>0</v>
      </c>
      <c r="BU296" s="520">
        <v>0</v>
      </c>
      <c r="BV296" s="520">
        <v>0</v>
      </c>
      <c r="BW296" s="520">
        <v>0</v>
      </c>
      <c r="BX296" s="520">
        <v>0</v>
      </c>
      <c r="BY296" s="520">
        <v>0</v>
      </c>
      <c r="BZ296" s="520">
        <v>0</v>
      </c>
      <c r="CA296" s="520">
        <v>0</v>
      </c>
      <c r="CB296" s="520">
        <v>0</v>
      </c>
      <c r="CC296" s="520">
        <v>0</v>
      </c>
      <c r="CD296" s="520">
        <v>816511.36560000014</v>
      </c>
      <c r="CE296" s="520">
        <v>816511.36560000014</v>
      </c>
      <c r="CF296" s="520">
        <v>0</v>
      </c>
      <c r="CG296" s="520">
        <v>0</v>
      </c>
      <c r="CH296" s="520">
        <v>0</v>
      </c>
      <c r="CI296" s="520">
        <v>0</v>
      </c>
      <c r="CJ296" s="520">
        <v>0</v>
      </c>
      <c r="CK296" s="520">
        <v>0</v>
      </c>
      <c r="CL296" s="520">
        <f t="shared" si="42"/>
        <v>8521807.3656000011</v>
      </c>
      <c r="CM296" s="521">
        <f t="shared" si="43"/>
        <v>8521807.3656000011</v>
      </c>
      <c r="CN296" s="522">
        <v>28802492.269873202</v>
      </c>
      <c r="CO296" s="522">
        <v>28802492.269873202</v>
      </c>
      <c r="CP296" s="522">
        <v>30973946.167886395</v>
      </c>
      <c r="CQ296" s="243" t="s">
        <v>874</v>
      </c>
      <c r="CR296" s="103">
        <v>7.03</v>
      </c>
      <c r="CS296" s="523">
        <v>7.03</v>
      </c>
      <c r="CT296" s="104">
        <v>7.56</v>
      </c>
      <c r="CU296" s="524"/>
      <c r="CV296" s="524"/>
      <c r="CW296" s="524"/>
      <c r="CX296" s="525"/>
      <c r="CY296" s="526">
        <v>205.02495556661538</v>
      </c>
      <c r="CZ296" s="527">
        <v>132.42292196212767</v>
      </c>
      <c r="DA296" s="528">
        <v>0.68754807758087477</v>
      </c>
      <c r="DB296" s="529">
        <v>0.62544735741030399</v>
      </c>
      <c r="DC296" s="530" t="s">
        <v>2371</v>
      </c>
      <c r="DD296" s="225"/>
      <c r="DE296" s="524"/>
      <c r="DF296" s="524"/>
      <c r="DG296" s="531"/>
      <c r="DH296" s="532"/>
      <c r="DI296" s="64">
        <v>70114</v>
      </c>
      <c r="DJ296" s="64">
        <v>0</v>
      </c>
      <c r="DK296" s="64">
        <v>7759</v>
      </c>
      <c r="DL296" s="534">
        <f t="shared" si="44"/>
        <v>25957.666666666668</v>
      </c>
    </row>
    <row r="297" spans="1:116" ht="43.5" customHeight="1" x14ac:dyDescent="0.25">
      <c r="A297" s="356" t="s">
        <v>7</v>
      </c>
      <c r="B297" s="65" t="s">
        <v>50</v>
      </c>
      <c r="C297" s="65" t="s">
        <v>51</v>
      </c>
      <c r="D297" s="64" t="s">
        <v>2443</v>
      </c>
      <c r="E297" s="64" t="s">
        <v>327</v>
      </c>
      <c r="F297" s="64" t="s">
        <v>1195</v>
      </c>
      <c r="G297" s="18" t="s">
        <v>1196</v>
      </c>
      <c r="H297" s="35" t="s">
        <v>866</v>
      </c>
      <c r="I297" s="28" t="s">
        <v>2322</v>
      </c>
      <c r="J297" s="498">
        <v>9.7043342646469064</v>
      </c>
      <c r="K297" s="498">
        <v>6.1195075630290008</v>
      </c>
      <c r="L297" s="499">
        <v>401.4</v>
      </c>
      <c r="M297" s="512">
        <v>0</v>
      </c>
      <c r="N297" s="513">
        <v>0</v>
      </c>
      <c r="O297" s="513">
        <v>0</v>
      </c>
      <c r="P297" s="513">
        <v>0</v>
      </c>
      <c r="Q297" s="513">
        <v>0</v>
      </c>
      <c r="R297" s="513">
        <v>0</v>
      </c>
      <c r="S297" s="513">
        <v>0</v>
      </c>
      <c r="T297" s="513">
        <v>0</v>
      </c>
      <c r="U297" s="513">
        <v>0</v>
      </c>
      <c r="V297" s="513">
        <v>0</v>
      </c>
      <c r="W297" s="513">
        <v>0</v>
      </c>
      <c r="X297" s="513">
        <v>0</v>
      </c>
      <c r="Y297" s="513">
        <v>0</v>
      </c>
      <c r="Z297" s="513">
        <v>0</v>
      </c>
      <c r="AA297" s="513">
        <v>0</v>
      </c>
      <c r="AB297" s="513">
        <v>0</v>
      </c>
      <c r="AC297" s="513">
        <v>2</v>
      </c>
      <c r="AD297" s="513">
        <v>2</v>
      </c>
      <c r="AE297" s="513">
        <v>0</v>
      </c>
      <c r="AF297" s="513">
        <v>0</v>
      </c>
      <c r="AG297" s="513">
        <v>0</v>
      </c>
      <c r="AH297" s="513">
        <f t="shared" si="36"/>
        <v>0</v>
      </c>
      <c r="AI297" s="513">
        <v>0</v>
      </c>
      <c r="AJ297" s="513">
        <v>0</v>
      </c>
      <c r="AK297" s="513">
        <f t="shared" si="37"/>
        <v>2</v>
      </c>
      <c r="AL297" s="513">
        <f t="shared" si="38"/>
        <v>2</v>
      </c>
      <c r="AM297" s="513">
        <v>0</v>
      </c>
      <c r="AN297" s="513">
        <v>0</v>
      </c>
      <c r="AO297" s="513">
        <v>0</v>
      </c>
      <c r="AP297" s="513">
        <v>0</v>
      </c>
      <c r="AQ297" s="513">
        <v>0</v>
      </c>
      <c r="AR297" s="513">
        <v>0</v>
      </c>
      <c r="AS297" s="513">
        <v>0</v>
      </c>
      <c r="AT297" s="513">
        <v>0</v>
      </c>
      <c r="AU297" s="513">
        <v>0</v>
      </c>
      <c r="AV297" s="513">
        <v>0</v>
      </c>
      <c r="AW297" s="513">
        <v>0</v>
      </c>
      <c r="AX297" s="513">
        <v>0</v>
      </c>
      <c r="AY297" s="513">
        <v>0</v>
      </c>
      <c r="AZ297" s="513">
        <v>0</v>
      </c>
      <c r="BA297" s="513">
        <v>0</v>
      </c>
      <c r="BB297" s="513">
        <v>0</v>
      </c>
      <c r="BC297" s="513">
        <v>433</v>
      </c>
      <c r="BD297" s="513">
        <v>433</v>
      </c>
      <c r="BE297" s="513">
        <v>0</v>
      </c>
      <c r="BF297" s="513">
        <v>0</v>
      </c>
      <c r="BG297" s="513">
        <v>0</v>
      </c>
      <c r="BH297" s="513">
        <v>0</v>
      </c>
      <c r="BI297" s="513">
        <v>0</v>
      </c>
      <c r="BJ297" s="513">
        <v>0</v>
      </c>
      <c r="BK297" s="241">
        <f t="shared" si="39"/>
        <v>433</v>
      </c>
      <c r="BL297" s="22">
        <f t="shared" si="40"/>
        <v>433</v>
      </c>
      <c r="BM297" s="519">
        <f t="shared" si="41"/>
        <v>6.4053254437869828E-2</v>
      </c>
      <c r="BN297" s="520">
        <v>0</v>
      </c>
      <c r="BO297" s="520">
        <v>0</v>
      </c>
      <c r="BP297" s="520">
        <v>0</v>
      </c>
      <c r="BQ297" s="520">
        <v>0</v>
      </c>
      <c r="BR297" s="520">
        <v>0</v>
      </c>
      <c r="BS297" s="520">
        <v>0</v>
      </c>
      <c r="BT297" s="520">
        <v>0</v>
      </c>
      <c r="BU297" s="520">
        <v>0</v>
      </c>
      <c r="BV297" s="520">
        <v>0</v>
      </c>
      <c r="BW297" s="520">
        <v>0</v>
      </c>
      <c r="BX297" s="520">
        <v>0</v>
      </c>
      <c r="BY297" s="520">
        <v>0</v>
      </c>
      <c r="BZ297" s="520">
        <v>0</v>
      </c>
      <c r="CA297" s="520">
        <v>0</v>
      </c>
      <c r="CB297" s="520">
        <v>0</v>
      </c>
      <c r="CC297" s="520">
        <v>0</v>
      </c>
      <c r="CD297" s="520">
        <v>508272.72000000003</v>
      </c>
      <c r="CE297" s="520">
        <v>508272.72000000003</v>
      </c>
      <c r="CF297" s="520">
        <v>0</v>
      </c>
      <c r="CG297" s="520">
        <v>0</v>
      </c>
      <c r="CH297" s="520">
        <v>0</v>
      </c>
      <c r="CI297" s="520">
        <v>0</v>
      </c>
      <c r="CJ297" s="520">
        <v>0</v>
      </c>
      <c r="CK297" s="520">
        <v>0</v>
      </c>
      <c r="CL297" s="520">
        <f t="shared" si="42"/>
        <v>508272.72000000003</v>
      </c>
      <c r="CM297" s="521">
        <f t="shared" si="43"/>
        <v>508272.72000000003</v>
      </c>
      <c r="CN297" s="522">
        <v>13610517.75072</v>
      </c>
      <c r="CO297" s="522">
        <v>13610517.75072</v>
      </c>
      <c r="CP297" s="522">
        <v>13940469.696192</v>
      </c>
      <c r="CQ297" s="243" t="s">
        <v>874</v>
      </c>
      <c r="CR297" s="103">
        <v>6.6</v>
      </c>
      <c r="CS297" s="523">
        <v>6.6</v>
      </c>
      <c r="CT297" s="104">
        <v>6.76</v>
      </c>
      <c r="CU297" s="524"/>
      <c r="CV297" s="524"/>
      <c r="CW297" s="524"/>
      <c r="CX297" s="525"/>
      <c r="CY297" s="526">
        <v>162.17977611940299</v>
      </c>
      <c r="CZ297" s="527">
        <v>162.17977611940299</v>
      </c>
      <c r="DA297" s="528">
        <v>1.6233457711442802</v>
      </c>
      <c r="DB297" s="529">
        <v>1.6233457711442802</v>
      </c>
      <c r="DC297" s="530" t="s">
        <v>2444</v>
      </c>
      <c r="DD297" s="225"/>
      <c r="DE297" s="524"/>
      <c r="DF297" s="524"/>
      <c r="DG297" s="531"/>
      <c r="DH297" s="532"/>
      <c r="DI297" s="64">
        <v>98946</v>
      </c>
      <c r="DJ297" s="64">
        <v>96534</v>
      </c>
      <c r="DK297" s="64">
        <v>0</v>
      </c>
      <c r="DL297" s="534">
        <f t="shared" si="44"/>
        <v>65160</v>
      </c>
    </row>
    <row r="298" spans="1:116" ht="43.5" customHeight="1" x14ac:dyDescent="0.25">
      <c r="A298" s="356" t="s">
        <v>7</v>
      </c>
      <c r="B298" s="65" t="s">
        <v>50</v>
      </c>
      <c r="C298" s="65" t="s">
        <v>51</v>
      </c>
      <c r="D298" s="64" t="s">
        <v>2443</v>
      </c>
      <c r="E298" s="64" t="s">
        <v>327</v>
      </c>
      <c r="F298" s="64" t="s">
        <v>1197</v>
      </c>
      <c r="G298" s="18" t="s">
        <v>327</v>
      </c>
      <c r="H298" s="35" t="s">
        <v>866</v>
      </c>
      <c r="I298" s="28" t="s">
        <v>2322</v>
      </c>
      <c r="J298" s="498">
        <v>8.7004376165799844</v>
      </c>
      <c r="K298" s="498">
        <v>18.442613598003003</v>
      </c>
      <c r="L298" s="499">
        <v>659.5</v>
      </c>
      <c r="M298" s="512">
        <v>0</v>
      </c>
      <c r="N298" s="513">
        <v>0</v>
      </c>
      <c r="O298" s="513">
        <v>0</v>
      </c>
      <c r="P298" s="513">
        <v>0</v>
      </c>
      <c r="Q298" s="513">
        <v>0</v>
      </c>
      <c r="R298" s="513">
        <v>0</v>
      </c>
      <c r="S298" s="513">
        <v>0</v>
      </c>
      <c r="T298" s="513">
        <v>0</v>
      </c>
      <c r="U298" s="513">
        <v>0</v>
      </c>
      <c r="V298" s="513">
        <v>0</v>
      </c>
      <c r="W298" s="513">
        <v>0</v>
      </c>
      <c r="X298" s="513">
        <v>0</v>
      </c>
      <c r="Y298" s="513">
        <v>0</v>
      </c>
      <c r="Z298" s="513">
        <v>0</v>
      </c>
      <c r="AA298" s="513">
        <v>0</v>
      </c>
      <c r="AB298" s="513">
        <v>0</v>
      </c>
      <c r="AC298" s="513">
        <v>32</v>
      </c>
      <c r="AD298" s="513">
        <v>32</v>
      </c>
      <c r="AE298" s="513">
        <v>0</v>
      </c>
      <c r="AF298" s="513">
        <v>0</v>
      </c>
      <c r="AG298" s="513">
        <v>0</v>
      </c>
      <c r="AH298" s="513">
        <f t="shared" si="36"/>
        <v>0</v>
      </c>
      <c r="AI298" s="513">
        <v>0</v>
      </c>
      <c r="AJ298" s="513">
        <v>0</v>
      </c>
      <c r="AK298" s="513">
        <f t="shared" si="37"/>
        <v>32</v>
      </c>
      <c r="AL298" s="513">
        <f t="shared" si="38"/>
        <v>32</v>
      </c>
      <c r="AM298" s="513">
        <v>0</v>
      </c>
      <c r="AN298" s="513">
        <v>0</v>
      </c>
      <c r="AO298" s="513">
        <v>0</v>
      </c>
      <c r="AP298" s="513">
        <v>0</v>
      </c>
      <c r="AQ298" s="513">
        <v>0</v>
      </c>
      <c r="AR298" s="513">
        <v>0</v>
      </c>
      <c r="AS298" s="513">
        <v>0</v>
      </c>
      <c r="AT298" s="513">
        <v>0</v>
      </c>
      <c r="AU298" s="513">
        <v>0</v>
      </c>
      <c r="AV298" s="513">
        <v>0</v>
      </c>
      <c r="AW298" s="513">
        <v>0</v>
      </c>
      <c r="AX298" s="513">
        <v>0</v>
      </c>
      <c r="AY298" s="513">
        <v>0</v>
      </c>
      <c r="AZ298" s="513">
        <v>0</v>
      </c>
      <c r="BA298" s="513">
        <v>0</v>
      </c>
      <c r="BB298" s="513">
        <v>0</v>
      </c>
      <c r="BC298" s="513">
        <v>224.32</v>
      </c>
      <c r="BD298" s="513">
        <v>224.32</v>
      </c>
      <c r="BE298" s="513">
        <v>0</v>
      </c>
      <c r="BF298" s="513">
        <v>0</v>
      </c>
      <c r="BG298" s="513">
        <v>0</v>
      </c>
      <c r="BH298" s="513">
        <v>0</v>
      </c>
      <c r="BI298" s="513">
        <v>0</v>
      </c>
      <c r="BJ298" s="513">
        <v>0</v>
      </c>
      <c r="BK298" s="241">
        <f t="shared" si="39"/>
        <v>224.32</v>
      </c>
      <c r="BL298" s="22">
        <f t="shared" si="40"/>
        <v>224.32</v>
      </c>
      <c r="BM298" s="519">
        <f t="shared" si="41"/>
        <v>4.6061601642710469E-2</v>
      </c>
      <c r="BN298" s="520">
        <v>0</v>
      </c>
      <c r="BO298" s="520">
        <v>0</v>
      </c>
      <c r="BP298" s="520">
        <v>0</v>
      </c>
      <c r="BQ298" s="520">
        <v>0</v>
      </c>
      <c r="BR298" s="520">
        <v>0</v>
      </c>
      <c r="BS298" s="520">
        <v>0</v>
      </c>
      <c r="BT298" s="520">
        <v>0</v>
      </c>
      <c r="BU298" s="520">
        <v>0</v>
      </c>
      <c r="BV298" s="520">
        <v>0</v>
      </c>
      <c r="BW298" s="520">
        <v>0</v>
      </c>
      <c r="BX298" s="520">
        <v>0</v>
      </c>
      <c r="BY298" s="520">
        <v>0</v>
      </c>
      <c r="BZ298" s="520">
        <v>0</v>
      </c>
      <c r="CA298" s="520">
        <v>0</v>
      </c>
      <c r="CB298" s="520">
        <v>0</v>
      </c>
      <c r="CC298" s="520">
        <v>0</v>
      </c>
      <c r="CD298" s="520">
        <v>263315.78880000004</v>
      </c>
      <c r="CE298" s="520">
        <v>263315.78880000004</v>
      </c>
      <c r="CF298" s="520">
        <v>0</v>
      </c>
      <c r="CG298" s="520">
        <v>0</v>
      </c>
      <c r="CH298" s="520">
        <v>0</v>
      </c>
      <c r="CI298" s="520">
        <v>0</v>
      </c>
      <c r="CJ298" s="520">
        <v>0</v>
      </c>
      <c r="CK298" s="520">
        <v>0</v>
      </c>
      <c r="CL298" s="520">
        <f t="shared" si="42"/>
        <v>263315.78880000004</v>
      </c>
      <c r="CM298" s="521">
        <f t="shared" si="43"/>
        <v>263315.78880000004</v>
      </c>
      <c r="CN298" s="522">
        <v>13424007.006561602</v>
      </c>
      <c r="CO298" s="522">
        <v>13424007.006561602</v>
      </c>
      <c r="CP298" s="522">
        <v>10279074.547477201</v>
      </c>
      <c r="CQ298" s="243" t="s">
        <v>874</v>
      </c>
      <c r="CR298" s="103">
        <v>6.36</v>
      </c>
      <c r="CS298" s="523">
        <v>6.36</v>
      </c>
      <c r="CT298" s="104">
        <v>4.87</v>
      </c>
      <c r="CU298" s="524"/>
      <c r="CV298" s="524"/>
      <c r="CW298" s="524"/>
      <c r="CX298" s="525"/>
      <c r="CY298" s="526">
        <v>254.79120828527604</v>
      </c>
      <c r="CZ298" s="527">
        <v>205.0342209336236</v>
      </c>
      <c r="DA298" s="528">
        <v>1.2611764560450631</v>
      </c>
      <c r="DB298" s="529">
        <v>1.1183526497543277</v>
      </c>
      <c r="DC298" s="530" t="s">
        <v>2415</v>
      </c>
      <c r="DD298" s="225"/>
      <c r="DE298" s="524"/>
      <c r="DF298" s="524"/>
      <c r="DG298" s="531"/>
      <c r="DH298" s="532"/>
      <c r="DI298" s="64">
        <v>0</v>
      </c>
      <c r="DJ298" s="64">
        <v>0</v>
      </c>
      <c r="DK298" s="64">
        <v>0</v>
      </c>
      <c r="DL298" s="534">
        <f t="shared" si="44"/>
        <v>0</v>
      </c>
    </row>
    <row r="299" spans="1:116" ht="43.5" customHeight="1" x14ac:dyDescent="0.25">
      <c r="A299" s="356" t="s">
        <v>7</v>
      </c>
      <c r="B299" s="65" t="s">
        <v>50</v>
      </c>
      <c r="C299" s="65" t="s">
        <v>51</v>
      </c>
      <c r="D299" s="64" t="s">
        <v>2443</v>
      </c>
      <c r="E299" s="64" t="s">
        <v>327</v>
      </c>
      <c r="F299" s="64" t="s">
        <v>1198</v>
      </c>
      <c r="G299" s="18" t="s">
        <v>62</v>
      </c>
      <c r="H299" s="35" t="s">
        <v>866</v>
      </c>
      <c r="I299" s="28" t="s">
        <v>2322</v>
      </c>
      <c r="J299" s="498">
        <v>8.9394606280244897</v>
      </c>
      <c r="K299" s="498">
        <v>12.248863610886001</v>
      </c>
      <c r="L299" s="499">
        <v>394.8</v>
      </c>
      <c r="M299" s="512">
        <v>0</v>
      </c>
      <c r="N299" s="513">
        <v>0</v>
      </c>
      <c r="O299" s="513">
        <v>0</v>
      </c>
      <c r="P299" s="513">
        <v>0</v>
      </c>
      <c r="Q299" s="513">
        <v>0</v>
      </c>
      <c r="R299" s="513">
        <v>0</v>
      </c>
      <c r="S299" s="513">
        <v>0</v>
      </c>
      <c r="T299" s="513">
        <v>0</v>
      </c>
      <c r="U299" s="513">
        <v>0</v>
      </c>
      <c r="V299" s="513">
        <v>0</v>
      </c>
      <c r="W299" s="513">
        <v>0</v>
      </c>
      <c r="X299" s="513">
        <v>0</v>
      </c>
      <c r="Y299" s="513">
        <v>0</v>
      </c>
      <c r="Z299" s="513">
        <v>0</v>
      </c>
      <c r="AA299" s="513">
        <v>0</v>
      </c>
      <c r="AB299" s="513">
        <v>0</v>
      </c>
      <c r="AC299" s="513">
        <v>13</v>
      </c>
      <c r="AD299" s="513">
        <v>13</v>
      </c>
      <c r="AE299" s="513">
        <v>0</v>
      </c>
      <c r="AF299" s="513">
        <v>0</v>
      </c>
      <c r="AG299" s="513">
        <v>0</v>
      </c>
      <c r="AH299" s="513">
        <f t="shared" si="36"/>
        <v>0</v>
      </c>
      <c r="AI299" s="513">
        <v>0</v>
      </c>
      <c r="AJ299" s="513">
        <v>0</v>
      </c>
      <c r="AK299" s="513">
        <f t="shared" si="37"/>
        <v>13</v>
      </c>
      <c r="AL299" s="513">
        <f t="shared" si="38"/>
        <v>13</v>
      </c>
      <c r="AM299" s="513">
        <v>0</v>
      </c>
      <c r="AN299" s="513">
        <v>0</v>
      </c>
      <c r="AO299" s="513">
        <v>0</v>
      </c>
      <c r="AP299" s="513">
        <v>0</v>
      </c>
      <c r="AQ299" s="513">
        <v>0</v>
      </c>
      <c r="AR299" s="513">
        <v>0</v>
      </c>
      <c r="AS299" s="513">
        <v>0</v>
      </c>
      <c r="AT299" s="513">
        <v>0</v>
      </c>
      <c r="AU299" s="513">
        <v>0</v>
      </c>
      <c r="AV299" s="513">
        <v>0</v>
      </c>
      <c r="AW299" s="513">
        <v>0</v>
      </c>
      <c r="AX299" s="513">
        <v>0</v>
      </c>
      <c r="AY299" s="513">
        <v>0</v>
      </c>
      <c r="AZ299" s="513">
        <v>0</v>
      </c>
      <c r="BA299" s="513">
        <v>0</v>
      </c>
      <c r="BB299" s="513">
        <v>0</v>
      </c>
      <c r="BC299" s="513">
        <v>112.74</v>
      </c>
      <c r="BD299" s="513">
        <v>112.74</v>
      </c>
      <c r="BE299" s="513">
        <v>0</v>
      </c>
      <c r="BF299" s="513">
        <v>0</v>
      </c>
      <c r="BG299" s="513">
        <v>0</v>
      </c>
      <c r="BH299" s="513">
        <v>0</v>
      </c>
      <c r="BI299" s="513">
        <v>0</v>
      </c>
      <c r="BJ299" s="513">
        <v>0</v>
      </c>
      <c r="BK299" s="241">
        <f t="shared" si="39"/>
        <v>112.74</v>
      </c>
      <c r="BL299" s="22">
        <f t="shared" si="40"/>
        <v>112.74</v>
      </c>
      <c r="BM299" s="519">
        <f t="shared" si="41"/>
        <v>2.928311688311688E-2</v>
      </c>
      <c r="BN299" s="520">
        <v>0</v>
      </c>
      <c r="BO299" s="520">
        <v>0</v>
      </c>
      <c r="BP299" s="520">
        <v>0</v>
      </c>
      <c r="BQ299" s="520">
        <v>0</v>
      </c>
      <c r="BR299" s="520">
        <v>0</v>
      </c>
      <c r="BS299" s="520">
        <v>0</v>
      </c>
      <c r="BT299" s="520">
        <v>0</v>
      </c>
      <c r="BU299" s="520">
        <v>0</v>
      </c>
      <c r="BV299" s="520">
        <v>0</v>
      </c>
      <c r="BW299" s="520">
        <v>0</v>
      </c>
      <c r="BX299" s="520">
        <v>0</v>
      </c>
      <c r="BY299" s="520">
        <v>0</v>
      </c>
      <c r="BZ299" s="520">
        <v>0</v>
      </c>
      <c r="CA299" s="520">
        <v>0</v>
      </c>
      <c r="CB299" s="520">
        <v>0</v>
      </c>
      <c r="CC299" s="520">
        <v>0</v>
      </c>
      <c r="CD299" s="520">
        <v>132338.72159999999</v>
      </c>
      <c r="CE299" s="520">
        <v>132338.72159999999</v>
      </c>
      <c r="CF299" s="520">
        <v>0</v>
      </c>
      <c r="CG299" s="520">
        <v>0</v>
      </c>
      <c r="CH299" s="520">
        <v>0</v>
      </c>
      <c r="CI299" s="520">
        <v>0</v>
      </c>
      <c r="CJ299" s="520">
        <v>0</v>
      </c>
      <c r="CK299" s="520">
        <v>0</v>
      </c>
      <c r="CL299" s="520">
        <f t="shared" si="42"/>
        <v>132338.72159999999</v>
      </c>
      <c r="CM299" s="521">
        <f t="shared" si="43"/>
        <v>132338.72159999999</v>
      </c>
      <c r="CN299" s="522">
        <v>18310425.961116001</v>
      </c>
      <c r="CO299" s="522">
        <v>18310425.961116001</v>
      </c>
      <c r="CP299" s="522">
        <v>9928892.9507459998</v>
      </c>
      <c r="CQ299" s="243" t="s">
        <v>874</v>
      </c>
      <c r="CR299" s="103">
        <v>7.1</v>
      </c>
      <c r="CS299" s="523">
        <v>7.1</v>
      </c>
      <c r="CT299" s="104">
        <v>3.85</v>
      </c>
      <c r="CU299" s="524"/>
      <c r="CV299" s="524"/>
      <c r="CW299" s="524"/>
      <c r="CX299" s="525"/>
      <c r="CY299" s="526">
        <v>314.41693961808386</v>
      </c>
      <c r="CZ299" s="527">
        <v>307.71010186356756</v>
      </c>
      <c r="DA299" s="528">
        <v>2.6423090177912081</v>
      </c>
      <c r="DB299" s="529">
        <v>2.62158483264942</v>
      </c>
      <c r="DC299" s="530" t="s">
        <v>2323</v>
      </c>
      <c r="DD299" s="225"/>
      <c r="DE299" s="524"/>
      <c r="DF299" s="524"/>
      <c r="DG299" s="531"/>
      <c r="DH299" s="532"/>
      <c r="DI299" s="64">
        <v>233055</v>
      </c>
      <c r="DJ299" s="64">
        <v>142768</v>
      </c>
      <c r="DK299" s="64">
        <v>26715</v>
      </c>
      <c r="DL299" s="534">
        <f t="shared" si="44"/>
        <v>134179.33333333334</v>
      </c>
    </row>
    <row r="300" spans="1:116" ht="43.5" customHeight="1" x14ac:dyDescent="0.25">
      <c r="A300" s="356" t="s">
        <v>7</v>
      </c>
      <c r="B300" s="65" t="s">
        <v>50</v>
      </c>
      <c r="C300" s="65" t="s">
        <v>51</v>
      </c>
      <c r="D300" s="64" t="s">
        <v>2443</v>
      </c>
      <c r="E300" s="64" t="s">
        <v>327</v>
      </c>
      <c r="F300" s="64" t="s">
        <v>1199</v>
      </c>
      <c r="G300" s="18" t="s">
        <v>329</v>
      </c>
      <c r="H300" s="35" t="s">
        <v>866</v>
      </c>
      <c r="I300" s="28" t="s">
        <v>2322</v>
      </c>
      <c r="J300" s="498">
        <v>10.397500997835971</v>
      </c>
      <c r="K300" s="498">
        <v>6.1234848357480001</v>
      </c>
      <c r="L300" s="499">
        <v>89.7</v>
      </c>
      <c r="M300" s="512">
        <v>0</v>
      </c>
      <c r="N300" s="513">
        <v>0</v>
      </c>
      <c r="O300" s="513">
        <v>0</v>
      </c>
      <c r="P300" s="513">
        <v>0</v>
      </c>
      <c r="Q300" s="513">
        <v>0</v>
      </c>
      <c r="R300" s="513">
        <v>0</v>
      </c>
      <c r="S300" s="513">
        <v>0</v>
      </c>
      <c r="T300" s="513">
        <v>0</v>
      </c>
      <c r="U300" s="513">
        <v>0</v>
      </c>
      <c r="V300" s="513">
        <v>0</v>
      </c>
      <c r="W300" s="513">
        <v>0</v>
      </c>
      <c r="X300" s="513">
        <v>0</v>
      </c>
      <c r="Y300" s="513">
        <v>0</v>
      </c>
      <c r="Z300" s="513">
        <v>0</v>
      </c>
      <c r="AA300" s="513">
        <v>0</v>
      </c>
      <c r="AB300" s="513">
        <v>0</v>
      </c>
      <c r="AC300" s="513">
        <v>3</v>
      </c>
      <c r="AD300" s="513">
        <v>3</v>
      </c>
      <c r="AE300" s="513">
        <v>0</v>
      </c>
      <c r="AF300" s="513">
        <v>0</v>
      </c>
      <c r="AG300" s="513">
        <v>0</v>
      </c>
      <c r="AH300" s="513">
        <f t="shared" si="36"/>
        <v>0</v>
      </c>
      <c r="AI300" s="513">
        <v>0</v>
      </c>
      <c r="AJ300" s="513">
        <v>0</v>
      </c>
      <c r="AK300" s="513">
        <f t="shared" si="37"/>
        <v>3</v>
      </c>
      <c r="AL300" s="513">
        <f t="shared" si="38"/>
        <v>3</v>
      </c>
      <c r="AM300" s="513">
        <v>0</v>
      </c>
      <c r="AN300" s="513">
        <v>0</v>
      </c>
      <c r="AO300" s="513">
        <v>0</v>
      </c>
      <c r="AP300" s="513">
        <v>0</v>
      </c>
      <c r="AQ300" s="513">
        <v>0</v>
      </c>
      <c r="AR300" s="513">
        <v>0</v>
      </c>
      <c r="AS300" s="513">
        <v>0</v>
      </c>
      <c r="AT300" s="513">
        <v>0</v>
      </c>
      <c r="AU300" s="513">
        <v>0</v>
      </c>
      <c r="AV300" s="513">
        <v>0</v>
      </c>
      <c r="AW300" s="513">
        <v>0</v>
      </c>
      <c r="AX300" s="513">
        <v>0</v>
      </c>
      <c r="AY300" s="513">
        <v>0</v>
      </c>
      <c r="AZ300" s="513">
        <v>0</v>
      </c>
      <c r="BA300" s="513">
        <v>0</v>
      </c>
      <c r="BB300" s="513">
        <v>0</v>
      </c>
      <c r="BC300" s="513">
        <v>29</v>
      </c>
      <c r="BD300" s="513">
        <v>29</v>
      </c>
      <c r="BE300" s="513">
        <v>0</v>
      </c>
      <c r="BF300" s="513">
        <v>0</v>
      </c>
      <c r="BG300" s="513">
        <v>0</v>
      </c>
      <c r="BH300" s="513">
        <v>0</v>
      </c>
      <c r="BI300" s="513">
        <v>0</v>
      </c>
      <c r="BJ300" s="513">
        <v>0</v>
      </c>
      <c r="BK300" s="241">
        <f t="shared" si="39"/>
        <v>29</v>
      </c>
      <c r="BL300" s="22">
        <f t="shared" si="40"/>
        <v>29</v>
      </c>
      <c r="BM300" s="519">
        <f t="shared" si="41"/>
        <v>6.575963718820862E-3</v>
      </c>
      <c r="BN300" s="520">
        <v>0</v>
      </c>
      <c r="BO300" s="520">
        <v>0</v>
      </c>
      <c r="BP300" s="520">
        <v>0</v>
      </c>
      <c r="BQ300" s="520">
        <v>0</v>
      </c>
      <c r="BR300" s="520">
        <v>0</v>
      </c>
      <c r="BS300" s="520">
        <v>0</v>
      </c>
      <c r="BT300" s="520">
        <v>0</v>
      </c>
      <c r="BU300" s="520">
        <v>0</v>
      </c>
      <c r="BV300" s="520">
        <v>0</v>
      </c>
      <c r="BW300" s="520">
        <v>0</v>
      </c>
      <c r="BX300" s="520">
        <v>0</v>
      </c>
      <c r="BY300" s="520">
        <v>0</v>
      </c>
      <c r="BZ300" s="520">
        <v>0</v>
      </c>
      <c r="CA300" s="520">
        <v>0</v>
      </c>
      <c r="CB300" s="520">
        <v>0</v>
      </c>
      <c r="CC300" s="520">
        <v>0</v>
      </c>
      <c r="CD300" s="520">
        <v>34041.360000000001</v>
      </c>
      <c r="CE300" s="520">
        <v>34041.360000000001</v>
      </c>
      <c r="CF300" s="520">
        <v>0</v>
      </c>
      <c r="CG300" s="520">
        <v>0</v>
      </c>
      <c r="CH300" s="520">
        <v>0</v>
      </c>
      <c r="CI300" s="520">
        <v>0</v>
      </c>
      <c r="CJ300" s="520">
        <v>0</v>
      </c>
      <c r="CK300" s="520">
        <v>0</v>
      </c>
      <c r="CL300" s="520">
        <f t="shared" si="42"/>
        <v>34041.360000000001</v>
      </c>
      <c r="CM300" s="521">
        <f t="shared" si="43"/>
        <v>34041.360000000001</v>
      </c>
      <c r="CN300" s="522">
        <v>13910880.000000002</v>
      </c>
      <c r="CO300" s="522">
        <v>13910880.000000002</v>
      </c>
      <c r="CP300" s="522">
        <v>15452640.000000002</v>
      </c>
      <c r="CQ300" s="243" t="s">
        <v>874</v>
      </c>
      <c r="CR300" s="103">
        <v>3.97</v>
      </c>
      <c r="CS300" s="523">
        <v>3.97</v>
      </c>
      <c r="CT300" s="104">
        <v>4.41</v>
      </c>
      <c r="CU300" s="524"/>
      <c r="CV300" s="524"/>
      <c r="CW300" s="524"/>
      <c r="CX300" s="525"/>
      <c r="CY300" s="526">
        <v>4.1500619578686484</v>
      </c>
      <c r="CZ300" s="527">
        <v>1.7910528506034129</v>
      </c>
      <c r="DA300" s="528">
        <v>0.22292441140024777</v>
      </c>
      <c r="DB300" s="529">
        <v>0.19471493965876005</v>
      </c>
      <c r="DC300" s="530" t="s">
        <v>2445</v>
      </c>
      <c r="DD300" s="225"/>
      <c r="DE300" s="524"/>
      <c r="DF300" s="524"/>
      <c r="DG300" s="531"/>
      <c r="DH300" s="532"/>
      <c r="DI300" s="64">
        <v>0</v>
      </c>
      <c r="DJ300" s="64">
        <v>0</v>
      </c>
      <c r="DK300" s="64">
        <v>408</v>
      </c>
      <c r="DL300" s="534">
        <f t="shared" si="44"/>
        <v>136</v>
      </c>
    </row>
    <row r="301" spans="1:116" ht="43.5" customHeight="1" x14ac:dyDescent="0.25">
      <c r="A301" s="356" t="s">
        <v>7</v>
      </c>
      <c r="B301" s="65" t="s">
        <v>50</v>
      </c>
      <c r="C301" s="65" t="s">
        <v>51</v>
      </c>
      <c r="D301" s="64" t="s">
        <v>2443</v>
      </c>
      <c r="E301" s="64" t="s">
        <v>327</v>
      </c>
      <c r="F301" s="64" t="s">
        <v>1200</v>
      </c>
      <c r="G301" s="18" t="s">
        <v>1179</v>
      </c>
      <c r="H301" s="35" t="s">
        <v>866</v>
      </c>
      <c r="I301" s="28" t="s">
        <v>2322</v>
      </c>
      <c r="J301" s="498">
        <v>10.086771082958114</v>
      </c>
      <c r="K301" s="498">
        <v>3.6583333257240001</v>
      </c>
      <c r="L301" s="499">
        <v>65.900000000000006</v>
      </c>
      <c r="M301" s="512">
        <v>0</v>
      </c>
      <c r="N301" s="513">
        <v>0</v>
      </c>
      <c r="O301" s="513">
        <v>0</v>
      </c>
      <c r="P301" s="513">
        <v>0</v>
      </c>
      <c r="Q301" s="513">
        <v>0</v>
      </c>
      <c r="R301" s="513">
        <v>0</v>
      </c>
      <c r="S301" s="513">
        <v>0</v>
      </c>
      <c r="T301" s="513">
        <v>0</v>
      </c>
      <c r="U301" s="513">
        <v>0</v>
      </c>
      <c r="V301" s="513">
        <v>0</v>
      </c>
      <c r="W301" s="513">
        <v>0</v>
      </c>
      <c r="X301" s="513">
        <v>0</v>
      </c>
      <c r="Y301" s="513">
        <v>0</v>
      </c>
      <c r="Z301" s="513">
        <v>0</v>
      </c>
      <c r="AA301" s="513">
        <v>0</v>
      </c>
      <c r="AB301" s="513">
        <v>0</v>
      </c>
      <c r="AC301" s="513">
        <v>0</v>
      </c>
      <c r="AD301" s="513">
        <v>0</v>
      </c>
      <c r="AE301" s="513">
        <v>0</v>
      </c>
      <c r="AF301" s="513">
        <v>0</v>
      </c>
      <c r="AG301" s="513">
        <v>0</v>
      </c>
      <c r="AH301" s="513">
        <f t="shared" si="36"/>
        <v>0</v>
      </c>
      <c r="AI301" s="513">
        <v>0</v>
      </c>
      <c r="AJ301" s="513">
        <v>0</v>
      </c>
      <c r="AK301" s="513">
        <f t="shared" si="37"/>
        <v>0</v>
      </c>
      <c r="AL301" s="513">
        <f t="shared" si="38"/>
        <v>0</v>
      </c>
      <c r="AM301" s="513">
        <v>0</v>
      </c>
      <c r="AN301" s="513">
        <v>0</v>
      </c>
      <c r="AO301" s="513">
        <v>0</v>
      </c>
      <c r="AP301" s="513">
        <v>0</v>
      </c>
      <c r="AQ301" s="513">
        <v>0</v>
      </c>
      <c r="AR301" s="513">
        <v>0</v>
      </c>
      <c r="AS301" s="513">
        <v>0</v>
      </c>
      <c r="AT301" s="513">
        <v>0</v>
      </c>
      <c r="AU301" s="513">
        <v>0</v>
      </c>
      <c r="AV301" s="513">
        <v>0</v>
      </c>
      <c r="AW301" s="513">
        <v>0</v>
      </c>
      <c r="AX301" s="513">
        <v>0</v>
      </c>
      <c r="AY301" s="513">
        <v>0</v>
      </c>
      <c r="AZ301" s="513">
        <v>0</v>
      </c>
      <c r="BA301" s="513">
        <v>0</v>
      </c>
      <c r="BB301" s="513">
        <v>0</v>
      </c>
      <c r="BC301" s="513">
        <v>0</v>
      </c>
      <c r="BD301" s="513">
        <v>0</v>
      </c>
      <c r="BE301" s="513">
        <v>0</v>
      </c>
      <c r="BF301" s="513">
        <v>0</v>
      </c>
      <c r="BG301" s="513">
        <v>0</v>
      </c>
      <c r="BH301" s="513">
        <v>0</v>
      </c>
      <c r="BI301" s="513">
        <v>0</v>
      </c>
      <c r="BJ301" s="513">
        <v>0</v>
      </c>
      <c r="BK301" s="241">
        <f t="shared" si="39"/>
        <v>0</v>
      </c>
      <c r="BL301" s="22">
        <f t="shared" si="40"/>
        <v>0</v>
      </c>
      <c r="BM301" s="519">
        <f t="shared" si="41"/>
        <v>0</v>
      </c>
      <c r="BN301" s="520">
        <v>0</v>
      </c>
      <c r="BO301" s="520">
        <v>0</v>
      </c>
      <c r="BP301" s="520">
        <v>0</v>
      </c>
      <c r="BQ301" s="520">
        <v>0</v>
      </c>
      <c r="BR301" s="520">
        <v>0</v>
      </c>
      <c r="BS301" s="520">
        <v>0</v>
      </c>
      <c r="BT301" s="520">
        <v>0</v>
      </c>
      <c r="BU301" s="520">
        <v>0</v>
      </c>
      <c r="BV301" s="520">
        <v>0</v>
      </c>
      <c r="BW301" s="520">
        <v>0</v>
      </c>
      <c r="BX301" s="520">
        <v>0</v>
      </c>
      <c r="BY301" s="520">
        <v>0</v>
      </c>
      <c r="BZ301" s="520">
        <v>0</v>
      </c>
      <c r="CA301" s="520">
        <v>0</v>
      </c>
      <c r="CB301" s="520">
        <v>0</v>
      </c>
      <c r="CC301" s="520">
        <v>0</v>
      </c>
      <c r="CD301" s="520">
        <v>0</v>
      </c>
      <c r="CE301" s="520">
        <v>0</v>
      </c>
      <c r="CF301" s="520">
        <v>0</v>
      </c>
      <c r="CG301" s="520">
        <v>0</v>
      </c>
      <c r="CH301" s="520">
        <v>0</v>
      </c>
      <c r="CI301" s="520">
        <v>0</v>
      </c>
      <c r="CJ301" s="520">
        <v>0</v>
      </c>
      <c r="CK301" s="520">
        <v>0</v>
      </c>
      <c r="CL301" s="520">
        <f t="shared" si="42"/>
        <v>0</v>
      </c>
      <c r="CM301" s="521">
        <f t="shared" si="43"/>
        <v>0</v>
      </c>
      <c r="CN301" s="522">
        <v>15838079.999999998</v>
      </c>
      <c r="CO301" s="522">
        <v>15838079.999999998</v>
      </c>
      <c r="CP301" s="522">
        <v>15838079.999999998</v>
      </c>
      <c r="CQ301" s="243" t="s">
        <v>874</v>
      </c>
      <c r="CR301" s="103">
        <v>4.5199999999999996</v>
      </c>
      <c r="CS301" s="523">
        <v>4.5199999999999996</v>
      </c>
      <c r="CT301" s="104">
        <v>4.5199999999999996</v>
      </c>
      <c r="CU301" s="524"/>
      <c r="CV301" s="524"/>
      <c r="CW301" s="524"/>
      <c r="CX301" s="525"/>
      <c r="CY301" s="526">
        <v>3.6603174603174597</v>
      </c>
      <c r="CZ301" s="527">
        <v>3.6603174603174597</v>
      </c>
      <c r="DA301" s="528">
        <v>4.6642246642246636E-2</v>
      </c>
      <c r="DB301" s="529">
        <v>4.6642246642246636E-2</v>
      </c>
      <c r="DC301" s="530" t="s">
        <v>2446</v>
      </c>
      <c r="DD301" s="225"/>
      <c r="DE301" s="524"/>
      <c r="DF301" s="524"/>
      <c r="DG301" s="531"/>
      <c r="DH301" s="532"/>
      <c r="DI301" s="64">
        <v>0</v>
      </c>
      <c r="DJ301" s="64">
        <v>0</v>
      </c>
      <c r="DK301" s="64">
        <v>0</v>
      </c>
      <c r="DL301" s="534">
        <f t="shared" si="44"/>
        <v>0</v>
      </c>
    </row>
    <row r="302" spans="1:116" ht="43.5" customHeight="1" x14ac:dyDescent="0.25">
      <c r="A302" s="356" t="s">
        <v>7</v>
      </c>
      <c r="B302" s="65" t="s">
        <v>50</v>
      </c>
      <c r="C302" s="65" t="s">
        <v>51</v>
      </c>
      <c r="D302" s="64" t="s">
        <v>2443</v>
      </c>
      <c r="E302" s="64" t="s">
        <v>327</v>
      </c>
      <c r="F302" s="64" t="s">
        <v>1201</v>
      </c>
      <c r="G302" s="18" t="s">
        <v>1179</v>
      </c>
      <c r="H302" s="35" t="s">
        <v>866</v>
      </c>
      <c r="I302" s="28" t="s">
        <v>2322</v>
      </c>
      <c r="J302" s="498">
        <v>10.158477986391464</v>
      </c>
      <c r="K302" s="498">
        <v>3.6532196893709998</v>
      </c>
      <c r="L302" s="499">
        <v>385.5</v>
      </c>
      <c r="M302" s="512">
        <v>0</v>
      </c>
      <c r="N302" s="513">
        <v>0</v>
      </c>
      <c r="O302" s="513">
        <v>0</v>
      </c>
      <c r="P302" s="513">
        <v>0</v>
      </c>
      <c r="Q302" s="513">
        <v>0</v>
      </c>
      <c r="R302" s="513">
        <v>0</v>
      </c>
      <c r="S302" s="513">
        <v>0</v>
      </c>
      <c r="T302" s="513">
        <v>0</v>
      </c>
      <c r="U302" s="513">
        <v>0</v>
      </c>
      <c r="V302" s="513">
        <v>0</v>
      </c>
      <c r="W302" s="513">
        <v>0</v>
      </c>
      <c r="X302" s="513">
        <v>0</v>
      </c>
      <c r="Y302" s="513">
        <v>0</v>
      </c>
      <c r="Z302" s="513">
        <v>0</v>
      </c>
      <c r="AA302" s="513">
        <v>0</v>
      </c>
      <c r="AB302" s="513">
        <v>0</v>
      </c>
      <c r="AC302" s="513">
        <v>1</v>
      </c>
      <c r="AD302" s="513">
        <v>1</v>
      </c>
      <c r="AE302" s="513">
        <v>0</v>
      </c>
      <c r="AF302" s="513">
        <v>0</v>
      </c>
      <c r="AG302" s="513">
        <v>0</v>
      </c>
      <c r="AH302" s="513">
        <f t="shared" si="36"/>
        <v>0</v>
      </c>
      <c r="AI302" s="513">
        <v>0</v>
      </c>
      <c r="AJ302" s="513">
        <v>0</v>
      </c>
      <c r="AK302" s="513">
        <f t="shared" si="37"/>
        <v>1</v>
      </c>
      <c r="AL302" s="513">
        <f t="shared" si="38"/>
        <v>1</v>
      </c>
      <c r="AM302" s="513">
        <v>0</v>
      </c>
      <c r="AN302" s="513">
        <v>0</v>
      </c>
      <c r="AO302" s="513">
        <v>0</v>
      </c>
      <c r="AP302" s="513">
        <v>0</v>
      </c>
      <c r="AQ302" s="513">
        <v>0</v>
      </c>
      <c r="AR302" s="513">
        <v>0</v>
      </c>
      <c r="AS302" s="513">
        <v>0</v>
      </c>
      <c r="AT302" s="513">
        <v>0</v>
      </c>
      <c r="AU302" s="513">
        <v>0</v>
      </c>
      <c r="AV302" s="513">
        <v>0</v>
      </c>
      <c r="AW302" s="513">
        <v>0</v>
      </c>
      <c r="AX302" s="513">
        <v>0</v>
      </c>
      <c r="AY302" s="513">
        <v>0</v>
      </c>
      <c r="AZ302" s="513">
        <v>0</v>
      </c>
      <c r="BA302" s="513">
        <v>0</v>
      </c>
      <c r="BB302" s="513">
        <v>0</v>
      </c>
      <c r="BC302" s="513">
        <v>16.8</v>
      </c>
      <c r="BD302" s="513">
        <v>16.8</v>
      </c>
      <c r="BE302" s="513">
        <v>0</v>
      </c>
      <c r="BF302" s="513">
        <v>0</v>
      </c>
      <c r="BG302" s="513">
        <v>0</v>
      </c>
      <c r="BH302" s="513">
        <v>0</v>
      </c>
      <c r="BI302" s="513">
        <v>0</v>
      </c>
      <c r="BJ302" s="513">
        <v>0</v>
      </c>
      <c r="BK302" s="241">
        <f t="shared" si="39"/>
        <v>16.8</v>
      </c>
      <c r="BL302" s="22">
        <f t="shared" si="40"/>
        <v>16.8</v>
      </c>
      <c r="BM302" s="519">
        <f t="shared" si="41"/>
        <v>2.9787234042553197E-3</v>
      </c>
      <c r="BN302" s="520">
        <v>0</v>
      </c>
      <c r="BO302" s="520">
        <v>0</v>
      </c>
      <c r="BP302" s="520">
        <v>0</v>
      </c>
      <c r="BQ302" s="520">
        <v>0</v>
      </c>
      <c r="BR302" s="520">
        <v>0</v>
      </c>
      <c r="BS302" s="520">
        <v>0</v>
      </c>
      <c r="BT302" s="520">
        <v>0</v>
      </c>
      <c r="BU302" s="520">
        <v>0</v>
      </c>
      <c r="BV302" s="520">
        <v>0</v>
      </c>
      <c r="BW302" s="520">
        <v>0</v>
      </c>
      <c r="BX302" s="520">
        <v>0</v>
      </c>
      <c r="BY302" s="520">
        <v>0</v>
      </c>
      <c r="BZ302" s="520">
        <v>0</v>
      </c>
      <c r="CA302" s="520">
        <v>0</v>
      </c>
      <c r="CB302" s="520">
        <v>0</v>
      </c>
      <c r="CC302" s="520">
        <v>0</v>
      </c>
      <c r="CD302" s="520">
        <v>19720.512000000002</v>
      </c>
      <c r="CE302" s="520">
        <v>19720.512000000002</v>
      </c>
      <c r="CF302" s="520">
        <v>0</v>
      </c>
      <c r="CG302" s="520">
        <v>0</v>
      </c>
      <c r="CH302" s="520">
        <v>0</v>
      </c>
      <c r="CI302" s="520">
        <v>0</v>
      </c>
      <c r="CJ302" s="520">
        <v>0</v>
      </c>
      <c r="CK302" s="520">
        <v>0</v>
      </c>
      <c r="CL302" s="520">
        <f t="shared" si="42"/>
        <v>19720.512000000002</v>
      </c>
      <c r="CM302" s="521">
        <f t="shared" si="43"/>
        <v>19720.512000000002</v>
      </c>
      <c r="CN302" s="522">
        <v>21094079.999999996</v>
      </c>
      <c r="CO302" s="522">
        <v>21094079.999999996</v>
      </c>
      <c r="CP302" s="522">
        <v>19762559.999999996</v>
      </c>
      <c r="CQ302" s="243" t="s">
        <v>874</v>
      </c>
      <c r="CR302" s="103">
        <v>6.02</v>
      </c>
      <c r="CS302" s="523">
        <v>6.02</v>
      </c>
      <c r="CT302" s="104">
        <v>5.64</v>
      </c>
      <c r="CU302" s="524"/>
      <c r="CV302" s="524"/>
      <c r="CW302" s="524"/>
      <c r="CX302" s="525"/>
      <c r="CY302" s="526">
        <v>38.45448222710953</v>
      </c>
      <c r="CZ302" s="527">
        <v>38.296034829091731</v>
      </c>
      <c r="DA302" s="528">
        <v>0.76170604710614853</v>
      </c>
      <c r="DB302" s="529">
        <v>0.758306530290625</v>
      </c>
      <c r="DC302" s="530" t="s">
        <v>2326</v>
      </c>
      <c r="DD302" s="225"/>
      <c r="DE302" s="524"/>
      <c r="DF302" s="524"/>
      <c r="DG302" s="531"/>
      <c r="DH302" s="532"/>
      <c r="DI302" s="64">
        <v>3464</v>
      </c>
      <c r="DJ302" s="64">
        <v>0</v>
      </c>
      <c r="DK302" s="64">
        <v>34796</v>
      </c>
      <c r="DL302" s="534">
        <f t="shared" si="44"/>
        <v>12753.333333333334</v>
      </c>
    </row>
    <row r="303" spans="1:116" ht="43.5" customHeight="1" x14ac:dyDescent="0.25">
      <c r="A303" s="356" t="s">
        <v>7</v>
      </c>
      <c r="B303" s="65" t="s">
        <v>50</v>
      </c>
      <c r="C303" s="65" t="s">
        <v>51</v>
      </c>
      <c r="D303" s="64" t="s">
        <v>2443</v>
      </c>
      <c r="E303" s="64" t="s">
        <v>327</v>
      </c>
      <c r="F303" s="64" t="s">
        <v>1202</v>
      </c>
      <c r="G303" s="18" t="s">
        <v>1179</v>
      </c>
      <c r="H303" s="35" t="s">
        <v>866</v>
      </c>
      <c r="I303" s="28" t="s">
        <v>2322</v>
      </c>
      <c r="J303" s="498">
        <v>9.9194549749469605</v>
      </c>
      <c r="K303" s="498">
        <v>5.7176136244710003</v>
      </c>
      <c r="L303" s="499">
        <v>287.2</v>
      </c>
      <c r="M303" s="512">
        <v>0</v>
      </c>
      <c r="N303" s="513">
        <v>0</v>
      </c>
      <c r="O303" s="513">
        <v>0</v>
      </c>
      <c r="P303" s="513">
        <v>0</v>
      </c>
      <c r="Q303" s="513">
        <v>0</v>
      </c>
      <c r="R303" s="513">
        <v>0</v>
      </c>
      <c r="S303" s="513">
        <v>0</v>
      </c>
      <c r="T303" s="513">
        <v>0</v>
      </c>
      <c r="U303" s="513">
        <v>0</v>
      </c>
      <c r="V303" s="513">
        <v>0</v>
      </c>
      <c r="W303" s="513">
        <v>0</v>
      </c>
      <c r="X303" s="513">
        <v>0</v>
      </c>
      <c r="Y303" s="513">
        <v>0</v>
      </c>
      <c r="Z303" s="513">
        <v>0</v>
      </c>
      <c r="AA303" s="513">
        <v>0</v>
      </c>
      <c r="AB303" s="513">
        <v>0</v>
      </c>
      <c r="AC303" s="513">
        <v>18</v>
      </c>
      <c r="AD303" s="513">
        <v>18</v>
      </c>
      <c r="AE303" s="513">
        <v>0</v>
      </c>
      <c r="AF303" s="513">
        <v>0</v>
      </c>
      <c r="AG303" s="513">
        <v>0</v>
      </c>
      <c r="AH303" s="513">
        <f t="shared" si="36"/>
        <v>0</v>
      </c>
      <c r="AI303" s="513">
        <v>0</v>
      </c>
      <c r="AJ303" s="513">
        <v>0</v>
      </c>
      <c r="AK303" s="513">
        <f t="shared" si="37"/>
        <v>18</v>
      </c>
      <c r="AL303" s="513">
        <f t="shared" si="38"/>
        <v>18</v>
      </c>
      <c r="AM303" s="513">
        <v>0</v>
      </c>
      <c r="AN303" s="513">
        <v>0</v>
      </c>
      <c r="AO303" s="513">
        <v>0</v>
      </c>
      <c r="AP303" s="513">
        <v>0</v>
      </c>
      <c r="AQ303" s="513">
        <v>0</v>
      </c>
      <c r="AR303" s="513">
        <v>0</v>
      </c>
      <c r="AS303" s="513">
        <v>0</v>
      </c>
      <c r="AT303" s="513">
        <v>0</v>
      </c>
      <c r="AU303" s="513">
        <v>0</v>
      </c>
      <c r="AV303" s="513">
        <v>0</v>
      </c>
      <c r="AW303" s="513">
        <v>0</v>
      </c>
      <c r="AX303" s="513">
        <v>0</v>
      </c>
      <c r="AY303" s="513">
        <v>0</v>
      </c>
      <c r="AZ303" s="513">
        <v>0</v>
      </c>
      <c r="BA303" s="513">
        <v>0</v>
      </c>
      <c r="BB303" s="513">
        <v>0</v>
      </c>
      <c r="BC303" s="513">
        <v>152.19</v>
      </c>
      <c r="BD303" s="513">
        <v>152.19</v>
      </c>
      <c r="BE303" s="513">
        <v>0</v>
      </c>
      <c r="BF303" s="513">
        <v>0</v>
      </c>
      <c r="BG303" s="513">
        <v>0</v>
      </c>
      <c r="BH303" s="513">
        <v>0</v>
      </c>
      <c r="BI303" s="513">
        <v>0</v>
      </c>
      <c r="BJ303" s="513">
        <v>0</v>
      </c>
      <c r="BK303" s="241">
        <f t="shared" si="39"/>
        <v>152.19</v>
      </c>
      <c r="BL303" s="22">
        <f t="shared" si="40"/>
        <v>152.19</v>
      </c>
      <c r="BM303" s="519">
        <f t="shared" si="41"/>
        <v>1.9612113402061856E-2</v>
      </c>
      <c r="BN303" s="520">
        <v>0</v>
      </c>
      <c r="BO303" s="520">
        <v>0</v>
      </c>
      <c r="BP303" s="520">
        <v>0</v>
      </c>
      <c r="BQ303" s="520">
        <v>0</v>
      </c>
      <c r="BR303" s="520">
        <v>0</v>
      </c>
      <c r="BS303" s="520">
        <v>0</v>
      </c>
      <c r="BT303" s="520">
        <v>0</v>
      </c>
      <c r="BU303" s="520">
        <v>0</v>
      </c>
      <c r="BV303" s="520">
        <v>0</v>
      </c>
      <c r="BW303" s="520">
        <v>0</v>
      </c>
      <c r="BX303" s="520">
        <v>0</v>
      </c>
      <c r="BY303" s="520">
        <v>0</v>
      </c>
      <c r="BZ303" s="520">
        <v>0</v>
      </c>
      <c r="CA303" s="520">
        <v>0</v>
      </c>
      <c r="CB303" s="520">
        <v>0</v>
      </c>
      <c r="CC303" s="520">
        <v>0</v>
      </c>
      <c r="CD303" s="520">
        <v>178646.7096</v>
      </c>
      <c r="CE303" s="520">
        <v>178646.7096</v>
      </c>
      <c r="CF303" s="520">
        <v>0</v>
      </c>
      <c r="CG303" s="520">
        <v>0</v>
      </c>
      <c r="CH303" s="520">
        <v>0</v>
      </c>
      <c r="CI303" s="520">
        <v>0</v>
      </c>
      <c r="CJ303" s="520">
        <v>0</v>
      </c>
      <c r="CK303" s="520">
        <v>0</v>
      </c>
      <c r="CL303" s="520">
        <f t="shared" si="42"/>
        <v>178646.7096</v>
      </c>
      <c r="CM303" s="521">
        <f t="shared" si="43"/>
        <v>178646.7096</v>
      </c>
      <c r="CN303" s="522">
        <v>17660160</v>
      </c>
      <c r="CO303" s="522">
        <v>17660160</v>
      </c>
      <c r="CP303" s="522">
        <v>27191040</v>
      </c>
      <c r="CQ303" s="243" t="s">
        <v>874</v>
      </c>
      <c r="CR303" s="103">
        <v>5.04</v>
      </c>
      <c r="CS303" s="523">
        <v>5.04</v>
      </c>
      <c r="CT303" s="104">
        <v>7.76</v>
      </c>
      <c r="CU303" s="524"/>
      <c r="CV303" s="524"/>
      <c r="CW303" s="524"/>
      <c r="CX303" s="525"/>
      <c r="CY303" s="526">
        <v>155.35260925475029</v>
      </c>
      <c r="CZ303" s="527">
        <v>74.852220367948135</v>
      </c>
      <c r="DA303" s="528">
        <v>0.51875028278742763</v>
      </c>
      <c r="DB303" s="529">
        <v>0.46613715629746028</v>
      </c>
      <c r="DC303" s="530" t="s">
        <v>2333</v>
      </c>
      <c r="DD303" s="225"/>
      <c r="DE303" s="524"/>
      <c r="DF303" s="524"/>
      <c r="DG303" s="531"/>
      <c r="DH303" s="532"/>
      <c r="DI303" s="64">
        <v>0</v>
      </c>
      <c r="DJ303" s="64">
        <v>45156</v>
      </c>
      <c r="DK303" s="64">
        <v>0</v>
      </c>
      <c r="DL303" s="534">
        <f t="shared" si="44"/>
        <v>15052</v>
      </c>
    </row>
    <row r="304" spans="1:116" ht="43.5" customHeight="1" x14ac:dyDescent="0.25">
      <c r="A304" s="356" t="s">
        <v>7</v>
      </c>
      <c r="B304" s="65" t="s">
        <v>50</v>
      </c>
      <c r="C304" s="65" t="s">
        <v>51</v>
      </c>
      <c r="D304" s="64" t="s">
        <v>2447</v>
      </c>
      <c r="E304" s="64" t="s">
        <v>305</v>
      </c>
      <c r="F304" s="64" t="s">
        <v>331</v>
      </c>
      <c r="G304" s="18" t="s">
        <v>324</v>
      </c>
      <c r="H304" s="35" t="s">
        <v>889</v>
      </c>
      <c r="I304" s="28" t="s">
        <v>2322</v>
      </c>
      <c r="J304" s="498">
        <v>12.477001197403164</v>
      </c>
      <c r="K304" s="498">
        <v>6.6231060468300003</v>
      </c>
      <c r="L304" s="499">
        <v>129.9</v>
      </c>
      <c r="M304" s="512">
        <v>0</v>
      </c>
      <c r="N304" s="513">
        <v>0</v>
      </c>
      <c r="O304" s="513">
        <v>0</v>
      </c>
      <c r="P304" s="513">
        <v>0</v>
      </c>
      <c r="Q304" s="513">
        <v>0</v>
      </c>
      <c r="R304" s="513">
        <v>0</v>
      </c>
      <c r="S304" s="513">
        <v>0</v>
      </c>
      <c r="T304" s="513">
        <v>0</v>
      </c>
      <c r="U304" s="513">
        <v>0</v>
      </c>
      <c r="V304" s="513">
        <v>0</v>
      </c>
      <c r="W304" s="513">
        <v>0</v>
      </c>
      <c r="X304" s="513">
        <v>0</v>
      </c>
      <c r="Y304" s="513">
        <v>0</v>
      </c>
      <c r="Z304" s="513">
        <v>0</v>
      </c>
      <c r="AA304" s="513">
        <v>0</v>
      </c>
      <c r="AB304" s="513">
        <v>0</v>
      </c>
      <c r="AC304" s="513">
        <v>2</v>
      </c>
      <c r="AD304" s="513">
        <v>2</v>
      </c>
      <c r="AE304" s="513">
        <v>0</v>
      </c>
      <c r="AF304" s="513">
        <v>0</v>
      </c>
      <c r="AG304" s="513">
        <v>0</v>
      </c>
      <c r="AH304" s="513">
        <f t="shared" si="36"/>
        <v>0</v>
      </c>
      <c r="AI304" s="513">
        <v>0</v>
      </c>
      <c r="AJ304" s="513">
        <v>0</v>
      </c>
      <c r="AK304" s="513">
        <f t="shared" si="37"/>
        <v>2</v>
      </c>
      <c r="AL304" s="513">
        <f t="shared" si="38"/>
        <v>2</v>
      </c>
      <c r="AM304" s="513">
        <v>0</v>
      </c>
      <c r="AN304" s="513">
        <v>0</v>
      </c>
      <c r="AO304" s="513">
        <v>0</v>
      </c>
      <c r="AP304" s="513">
        <v>0</v>
      </c>
      <c r="AQ304" s="513">
        <v>0</v>
      </c>
      <c r="AR304" s="513">
        <v>0</v>
      </c>
      <c r="AS304" s="513">
        <v>0</v>
      </c>
      <c r="AT304" s="513">
        <v>0</v>
      </c>
      <c r="AU304" s="513">
        <v>0</v>
      </c>
      <c r="AV304" s="513">
        <v>0</v>
      </c>
      <c r="AW304" s="513">
        <v>0</v>
      </c>
      <c r="AX304" s="513">
        <v>0</v>
      </c>
      <c r="AY304" s="513">
        <v>0</v>
      </c>
      <c r="AZ304" s="513">
        <v>0</v>
      </c>
      <c r="BA304" s="513">
        <v>0</v>
      </c>
      <c r="BB304" s="513">
        <v>0</v>
      </c>
      <c r="BC304" s="513">
        <v>737.5</v>
      </c>
      <c r="BD304" s="513">
        <v>737.5</v>
      </c>
      <c r="BE304" s="513">
        <v>0</v>
      </c>
      <c r="BF304" s="513">
        <v>0</v>
      </c>
      <c r="BG304" s="513">
        <v>0</v>
      </c>
      <c r="BH304" s="513">
        <v>0</v>
      </c>
      <c r="BI304" s="513">
        <v>0</v>
      </c>
      <c r="BJ304" s="513">
        <v>0</v>
      </c>
      <c r="BK304" s="241">
        <f t="shared" si="39"/>
        <v>737.5</v>
      </c>
      <c r="BL304" s="22">
        <f t="shared" si="40"/>
        <v>737.5</v>
      </c>
      <c r="BM304" s="519">
        <f t="shared" si="41"/>
        <v>8.8217703349282306E-2</v>
      </c>
      <c r="BN304" s="520">
        <v>0</v>
      </c>
      <c r="BO304" s="520">
        <v>0</v>
      </c>
      <c r="BP304" s="520">
        <v>0</v>
      </c>
      <c r="BQ304" s="520">
        <v>0</v>
      </c>
      <c r="BR304" s="520">
        <v>0</v>
      </c>
      <c r="BS304" s="520">
        <v>0</v>
      </c>
      <c r="BT304" s="520">
        <v>0</v>
      </c>
      <c r="BU304" s="520">
        <v>0</v>
      </c>
      <c r="BV304" s="520">
        <v>0</v>
      </c>
      <c r="BW304" s="520">
        <v>0</v>
      </c>
      <c r="BX304" s="520">
        <v>0</v>
      </c>
      <c r="BY304" s="520">
        <v>0</v>
      </c>
      <c r="BZ304" s="520">
        <v>0</v>
      </c>
      <c r="CA304" s="520">
        <v>0</v>
      </c>
      <c r="CB304" s="520">
        <v>0</v>
      </c>
      <c r="CC304" s="520">
        <v>0</v>
      </c>
      <c r="CD304" s="520">
        <v>865707</v>
      </c>
      <c r="CE304" s="520">
        <v>865707</v>
      </c>
      <c r="CF304" s="520">
        <v>0</v>
      </c>
      <c r="CG304" s="520">
        <v>0</v>
      </c>
      <c r="CH304" s="520">
        <v>0</v>
      </c>
      <c r="CI304" s="520">
        <v>0</v>
      </c>
      <c r="CJ304" s="520">
        <v>0</v>
      </c>
      <c r="CK304" s="520">
        <v>0</v>
      </c>
      <c r="CL304" s="520">
        <f t="shared" si="42"/>
        <v>865707</v>
      </c>
      <c r="CM304" s="521">
        <f t="shared" si="43"/>
        <v>865707</v>
      </c>
      <c r="CN304" s="522">
        <v>28067040</v>
      </c>
      <c r="CO304" s="522">
        <v>28067040</v>
      </c>
      <c r="CP304" s="522">
        <v>29293440</v>
      </c>
      <c r="CQ304" s="243" t="s">
        <v>874</v>
      </c>
      <c r="CR304" s="103">
        <v>8.01</v>
      </c>
      <c r="CS304" s="523">
        <v>8.01</v>
      </c>
      <c r="CT304" s="104">
        <v>8.36</v>
      </c>
      <c r="CU304" s="524"/>
      <c r="CV304" s="524"/>
      <c r="CW304" s="524"/>
      <c r="CX304" s="525"/>
      <c r="CY304" s="526">
        <v>45.053435126090299</v>
      </c>
      <c r="CZ304" s="527">
        <v>45.053435126090299</v>
      </c>
      <c r="DA304" s="528">
        <v>0.34355419799498743</v>
      </c>
      <c r="DB304" s="529">
        <v>0.34355419799498743</v>
      </c>
      <c r="DC304" s="530" t="s">
        <v>2404</v>
      </c>
      <c r="DD304" s="225"/>
      <c r="DE304" s="524"/>
      <c r="DF304" s="524"/>
      <c r="DG304" s="531"/>
      <c r="DH304" s="532"/>
      <c r="DI304" s="64">
        <v>0</v>
      </c>
      <c r="DJ304" s="64">
        <v>16414</v>
      </c>
      <c r="DK304" s="64">
        <v>0</v>
      </c>
      <c r="DL304" s="534">
        <f t="shared" si="44"/>
        <v>5471.333333333333</v>
      </c>
    </row>
    <row r="305" spans="1:116" ht="43.5" customHeight="1" x14ac:dyDescent="0.25">
      <c r="A305" s="356" t="s">
        <v>7</v>
      </c>
      <c r="B305" s="65" t="s">
        <v>50</v>
      </c>
      <c r="C305" s="65" t="s">
        <v>51</v>
      </c>
      <c r="D305" s="64" t="s">
        <v>2447</v>
      </c>
      <c r="E305" s="64" t="s">
        <v>305</v>
      </c>
      <c r="F305" s="64" t="s">
        <v>332</v>
      </c>
      <c r="G305" s="18" t="s">
        <v>333</v>
      </c>
      <c r="H305" s="35" t="s">
        <v>866</v>
      </c>
      <c r="I305" s="28" t="s">
        <v>2322</v>
      </c>
      <c r="J305" s="498">
        <v>8.6526330142910837</v>
      </c>
      <c r="K305" s="498">
        <v>64.654355926125007</v>
      </c>
      <c r="L305" s="499">
        <v>1625.6</v>
      </c>
      <c r="M305" s="512">
        <v>0</v>
      </c>
      <c r="N305" s="513">
        <v>0</v>
      </c>
      <c r="O305" s="513">
        <v>0</v>
      </c>
      <c r="P305" s="513">
        <v>0</v>
      </c>
      <c r="Q305" s="513">
        <v>0</v>
      </c>
      <c r="R305" s="513">
        <v>0</v>
      </c>
      <c r="S305" s="513">
        <v>0</v>
      </c>
      <c r="T305" s="513">
        <v>0</v>
      </c>
      <c r="U305" s="513">
        <v>0</v>
      </c>
      <c r="V305" s="513">
        <v>0</v>
      </c>
      <c r="W305" s="513">
        <v>0</v>
      </c>
      <c r="X305" s="513">
        <v>0</v>
      </c>
      <c r="Y305" s="513">
        <v>0</v>
      </c>
      <c r="Z305" s="513">
        <v>0</v>
      </c>
      <c r="AA305" s="513">
        <v>0</v>
      </c>
      <c r="AB305" s="513">
        <v>0</v>
      </c>
      <c r="AC305" s="513">
        <v>76</v>
      </c>
      <c r="AD305" s="513">
        <v>76</v>
      </c>
      <c r="AE305" s="513">
        <v>0</v>
      </c>
      <c r="AF305" s="513">
        <v>0</v>
      </c>
      <c r="AG305" s="513">
        <v>1</v>
      </c>
      <c r="AH305" s="513">
        <f t="shared" si="36"/>
        <v>1</v>
      </c>
      <c r="AI305" s="513">
        <v>0</v>
      </c>
      <c r="AJ305" s="513">
        <v>0</v>
      </c>
      <c r="AK305" s="513">
        <f t="shared" si="37"/>
        <v>77</v>
      </c>
      <c r="AL305" s="513">
        <f t="shared" si="38"/>
        <v>77</v>
      </c>
      <c r="AM305" s="513">
        <v>0</v>
      </c>
      <c r="AN305" s="513">
        <v>0</v>
      </c>
      <c r="AO305" s="513">
        <v>0</v>
      </c>
      <c r="AP305" s="513">
        <v>0</v>
      </c>
      <c r="AQ305" s="513">
        <v>0</v>
      </c>
      <c r="AR305" s="513">
        <v>0</v>
      </c>
      <c r="AS305" s="513">
        <v>0</v>
      </c>
      <c r="AT305" s="513">
        <v>0</v>
      </c>
      <c r="AU305" s="513">
        <v>0</v>
      </c>
      <c r="AV305" s="513">
        <v>0</v>
      </c>
      <c r="AW305" s="513">
        <v>0</v>
      </c>
      <c r="AX305" s="513">
        <v>0</v>
      </c>
      <c r="AY305" s="513">
        <v>0</v>
      </c>
      <c r="AZ305" s="513">
        <v>0</v>
      </c>
      <c r="BA305" s="513">
        <v>0</v>
      </c>
      <c r="BB305" s="513">
        <v>0</v>
      </c>
      <c r="BC305" s="513">
        <v>3514.58</v>
      </c>
      <c r="BD305" s="513">
        <v>3514.58</v>
      </c>
      <c r="BE305" s="513">
        <v>0</v>
      </c>
      <c r="BF305" s="513">
        <v>0</v>
      </c>
      <c r="BG305" s="513">
        <v>6</v>
      </c>
      <c r="BH305" s="513">
        <v>6</v>
      </c>
      <c r="BI305" s="513">
        <v>0</v>
      </c>
      <c r="BJ305" s="513">
        <v>0</v>
      </c>
      <c r="BK305" s="241">
        <f t="shared" si="39"/>
        <v>3520.58</v>
      </c>
      <c r="BL305" s="22">
        <f t="shared" si="40"/>
        <v>3520.58</v>
      </c>
      <c r="BM305" s="519">
        <f t="shared" si="41"/>
        <v>0.42061887694145761</v>
      </c>
      <c r="BN305" s="520">
        <v>0</v>
      </c>
      <c r="BO305" s="520">
        <v>0</v>
      </c>
      <c r="BP305" s="520">
        <v>0</v>
      </c>
      <c r="BQ305" s="520">
        <v>0</v>
      </c>
      <c r="BR305" s="520">
        <v>0</v>
      </c>
      <c r="BS305" s="520">
        <v>0</v>
      </c>
      <c r="BT305" s="520">
        <v>0</v>
      </c>
      <c r="BU305" s="520">
        <v>0</v>
      </c>
      <c r="BV305" s="520">
        <v>0</v>
      </c>
      <c r="BW305" s="520">
        <v>0</v>
      </c>
      <c r="BX305" s="520">
        <v>0</v>
      </c>
      <c r="BY305" s="520">
        <v>0</v>
      </c>
      <c r="BZ305" s="520">
        <v>0</v>
      </c>
      <c r="CA305" s="520">
        <v>0</v>
      </c>
      <c r="CB305" s="520">
        <v>0</v>
      </c>
      <c r="CC305" s="520">
        <v>0</v>
      </c>
      <c r="CD305" s="520">
        <v>4125554.5872000004</v>
      </c>
      <c r="CE305" s="520">
        <v>4125554.5872000004</v>
      </c>
      <c r="CF305" s="520">
        <v>0</v>
      </c>
      <c r="CG305" s="520">
        <v>0</v>
      </c>
      <c r="CH305" s="520">
        <v>19657.439999999999</v>
      </c>
      <c r="CI305" s="520">
        <v>19657.439999999999</v>
      </c>
      <c r="CJ305" s="520">
        <v>0</v>
      </c>
      <c r="CK305" s="520">
        <v>0</v>
      </c>
      <c r="CL305" s="520">
        <f t="shared" si="42"/>
        <v>4145212.0272000004</v>
      </c>
      <c r="CM305" s="521">
        <f t="shared" si="43"/>
        <v>4145212.0272000004</v>
      </c>
      <c r="CN305" s="522">
        <v>29468640.000000004</v>
      </c>
      <c r="CO305" s="522">
        <v>29468640.000000004</v>
      </c>
      <c r="CP305" s="522">
        <v>29328480</v>
      </c>
      <c r="CQ305" s="243" t="s">
        <v>874</v>
      </c>
      <c r="CR305" s="103">
        <v>8.41</v>
      </c>
      <c r="CS305" s="523">
        <v>8.41</v>
      </c>
      <c r="CT305" s="104">
        <v>8.3699999999999992</v>
      </c>
      <c r="CU305" s="524"/>
      <c r="CV305" s="524"/>
      <c r="CW305" s="524"/>
      <c r="CX305" s="525"/>
      <c r="CY305" s="526">
        <v>278.49473858990444</v>
      </c>
      <c r="CZ305" s="527">
        <v>269.47626318558736</v>
      </c>
      <c r="DA305" s="528">
        <v>1.9104589504338729</v>
      </c>
      <c r="DB305" s="529">
        <v>1.9022661093301798</v>
      </c>
      <c r="DC305" s="530" t="s">
        <v>2336</v>
      </c>
      <c r="DD305" s="225"/>
      <c r="DE305" s="524"/>
      <c r="DF305" s="524"/>
      <c r="DG305" s="531"/>
      <c r="DH305" s="532"/>
      <c r="DI305" s="64">
        <v>753044</v>
      </c>
      <c r="DJ305" s="64">
        <v>174818</v>
      </c>
      <c r="DK305" s="64">
        <v>171529</v>
      </c>
      <c r="DL305" s="534">
        <f t="shared" si="44"/>
        <v>366463.66666666669</v>
      </c>
    </row>
    <row r="306" spans="1:116" ht="43.5" customHeight="1" x14ac:dyDescent="0.25">
      <c r="A306" s="356" t="s">
        <v>7</v>
      </c>
      <c r="B306" s="65" t="s">
        <v>50</v>
      </c>
      <c r="C306" s="65" t="s">
        <v>51</v>
      </c>
      <c r="D306" s="64" t="s">
        <v>2447</v>
      </c>
      <c r="E306" s="64" t="s">
        <v>305</v>
      </c>
      <c r="F306" s="64" t="s">
        <v>334</v>
      </c>
      <c r="G306" s="18" t="s">
        <v>324</v>
      </c>
      <c r="H306" s="35" t="s">
        <v>866</v>
      </c>
      <c r="I306" s="28" t="s">
        <v>2322</v>
      </c>
      <c r="J306" s="498">
        <v>12.022857475658604</v>
      </c>
      <c r="K306" s="498">
        <v>15.885416633625001</v>
      </c>
      <c r="L306" s="499">
        <v>677.7</v>
      </c>
      <c r="M306" s="512">
        <v>0</v>
      </c>
      <c r="N306" s="513">
        <v>0</v>
      </c>
      <c r="O306" s="513">
        <v>0</v>
      </c>
      <c r="P306" s="513">
        <v>0</v>
      </c>
      <c r="Q306" s="513">
        <v>0</v>
      </c>
      <c r="R306" s="513">
        <v>0</v>
      </c>
      <c r="S306" s="513">
        <v>0</v>
      </c>
      <c r="T306" s="513">
        <v>0</v>
      </c>
      <c r="U306" s="513">
        <v>0</v>
      </c>
      <c r="V306" s="513">
        <v>0</v>
      </c>
      <c r="W306" s="513">
        <v>0</v>
      </c>
      <c r="X306" s="513">
        <v>0</v>
      </c>
      <c r="Y306" s="513">
        <v>1</v>
      </c>
      <c r="Z306" s="513">
        <v>1</v>
      </c>
      <c r="AA306" s="513">
        <v>0</v>
      </c>
      <c r="AB306" s="513">
        <v>0</v>
      </c>
      <c r="AC306" s="513">
        <v>23</v>
      </c>
      <c r="AD306" s="513">
        <v>23</v>
      </c>
      <c r="AE306" s="513">
        <v>0</v>
      </c>
      <c r="AF306" s="513">
        <v>0</v>
      </c>
      <c r="AG306" s="513">
        <v>0</v>
      </c>
      <c r="AH306" s="513">
        <f t="shared" si="36"/>
        <v>0</v>
      </c>
      <c r="AI306" s="513">
        <v>0</v>
      </c>
      <c r="AJ306" s="513">
        <v>0</v>
      </c>
      <c r="AK306" s="513">
        <f t="shared" si="37"/>
        <v>24</v>
      </c>
      <c r="AL306" s="513">
        <f t="shared" si="38"/>
        <v>24</v>
      </c>
      <c r="AM306" s="513">
        <v>0</v>
      </c>
      <c r="AN306" s="513">
        <v>0</v>
      </c>
      <c r="AO306" s="513">
        <v>0</v>
      </c>
      <c r="AP306" s="513">
        <v>0</v>
      </c>
      <c r="AQ306" s="513">
        <v>0</v>
      </c>
      <c r="AR306" s="513">
        <v>0</v>
      </c>
      <c r="AS306" s="513">
        <v>0</v>
      </c>
      <c r="AT306" s="513">
        <v>0</v>
      </c>
      <c r="AU306" s="513">
        <v>0</v>
      </c>
      <c r="AV306" s="513">
        <v>0</v>
      </c>
      <c r="AW306" s="513">
        <v>0</v>
      </c>
      <c r="AX306" s="513">
        <v>0</v>
      </c>
      <c r="AY306" s="513">
        <v>150</v>
      </c>
      <c r="AZ306" s="513">
        <v>150</v>
      </c>
      <c r="BA306" s="513">
        <v>0</v>
      </c>
      <c r="BB306" s="513">
        <v>0</v>
      </c>
      <c r="BC306" s="513">
        <v>278.99</v>
      </c>
      <c r="BD306" s="513">
        <v>278.99</v>
      </c>
      <c r="BE306" s="513">
        <v>0</v>
      </c>
      <c r="BF306" s="513">
        <v>0</v>
      </c>
      <c r="BG306" s="513">
        <v>0</v>
      </c>
      <c r="BH306" s="513">
        <v>0</v>
      </c>
      <c r="BI306" s="513">
        <v>0</v>
      </c>
      <c r="BJ306" s="513">
        <v>0</v>
      </c>
      <c r="BK306" s="241">
        <f t="shared" si="39"/>
        <v>428.99</v>
      </c>
      <c r="BL306" s="22">
        <f t="shared" si="40"/>
        <v>428.99</v>
      </c>
      <c r="BM306" s="519">
        <f t="shared" si="41"/>
        <v>4.2643141153081508E-2</v>
      </c>
      <c r="BN306" s="520">
        <v>0</v>
      </c>
      <c r="BO306" s="520">
        <v>0</v>
      </c>
      <c r="BP306" s="520">
        <v>0</v>
      </c>
      <c r="BQ306" s="520">
        <v>0</v>
      </c>
      <c r="BR306" s="520">
        <v>0</v>
      </c>
      <c r="BS306" s="520">
        <v>0</v>
      </c>
      <c r="BT306" s="520">
        <v>0</v>
      </c>
      <c r="BU306" s="520">
        <v>0</v>
      </c>
      <c r="BV306" s="520">
        <v>0</v>
      </c>
      <c r="BW306" s="520">
        <v>0</v>
      </c>
      <c r="BX306" s="520">
        <v>0</v>
      </c>
      <c r="BY306" s="520">
        <v>0</v>
      </c>
      <c r="BZ306" s="520">
        <v>756864</v>
      </c>
      <c r="CA306" s="520">
        <v>756864</v>
      </c>
      <c r="CB306" s="520">
        <v>0</v>
      </c>
      <c r="CC306" s="520">
        <v>0</v>
      </c>
      <c r="CD306" s="520">
        <v>327489.62160000001</v>
      </c>
      <c r="CE306" s="520">
        <v>327489.62160000001</v>
      </c>
      <c r="CF306" s="520">
        <v>0</v>
      </c>
      <c r="CG306" s="520">
        <v>0</v>
      </c>
      <c r="CH306" s="520">
        <v>0</v>
      </c>
      <c r="CI306" s="520">
        <v>0</v>
      </c>
      <c r="CJ306" s="520">
        <v>0</v>
      </c>
      <c r="CK306" s="520">
        <v>0</v>
      </c>
      <c r="CL306" s="520">
        <f t="shared" si="42"/>
        <v>1084353.6216</v>
      </c>
      <c r="CM306" s="521">
        <f t="shared" si="43"/>
        <v>1084353.6216</v>
      </c>
      <c r="CN306" s="522">
        <v>31676159.999999996</v>
      </c>
      <c r="CO306" s="522">
        <v>31676159.999999996</v>
      </c>
      <c r="CP306" s="522">
        <v>35250240</v>
      </c>
      <c r="CQ306" s="243" t="s">
        <v>874</v>
      </c>
      <c r="CR306" s="103">
        <v>9.0399999999999991</v>
      </c>
      <c r="CS306" s="523">
        <v>9.0399999999999991</v>
      </c>
      <c r="CT306" s="104">
        <v>10.06</v>
      </c>
      <c r="CU306" s="524"/>
      <c r="CV306" s="524"/>
      <c r="CW306" s="524"/>
      <c r="CX306" s="525"/>
      <c r="CY306" s="526">
        <v>71.522940055071487</v>
      </c>
      <c r="CZ306" s="527">
        <v>60.346471846072269</v>
      </c>
      <c r="DA306" s="528">
        <v>0.25683715700753934</v>
      </c>
      <c r="DB306" s="529">
        <v>0.2509118695150141</v>
      </c>
      <c r="DC306" s="530" t="s">
        <v>2323</v>
      </c>
      <c r="DD306" s="225"/>
      <c r="DE306" s="524"/>
      <c r="DF306" s="524"/>
      <c r="DG306" s="531"/>
      <c r="DH306" s="532"/>
      <c r="DI306" s="64">
        <v>8540</v>
      </c>
      <c r="DJ306" s="64">
        <v>0</v>
      </c>
      <c r="DK306" s="64">
        <v>14976</v>
      </c>
      <c r="DL306" s="534">
        <f t="shared" si="44"/>
        <v>7838.666666666667</v>
      </c>
    </row>
    <row r="307" spans="1:116" ht="43.5" customHeight="1" x14ac:dyDescent="0.25">
      <c r="A307" s="356" t="s">
        <v>7</v>
      </c>
      <c r="B307" s="65" t="s">
        <v>50</v>
      </c>
      <c r="C307" s="65" t="s">
        <v>51</v>
      </c>
      <c r="D307" s="64" t="s">
        <v>2448</v>
      </c>
      <c r="E307" s="64" t="s">
        <v>336</v>
      </c>
      <c r="F307" s="64" t="s">
        <v>337</v>
      </c>
      <c r="G307" s="18" t="s">
        <v>338</v>
      </c>
      <c r="H307" s="35" t="s">
        <v>866</v>
      </c>
      <c r="I307" s="28" t="s">
        <v>2322</v>
      </c>
      <c r="J307" s="498">
        <v>12.668219606558768</v>
      </c>
      <c r="K307" s="498">
        <v>56.037689277381006</v>
      </c>
      <c r="L307" s="499">
        <v>3273.3</v>
      </c>
      <c r="M307" s="512">
        <v>0</v>
      </c>
      <c r="N307" s="513">
        <v>0</v>
      </c>
      <c r="O307" s="513">
        <v>0</v>
      </c>
      <c r="P307" s="513">
        <v>0</v>
      </c>
      <c r="Q307" s="513">
        <v>0</v>
      </c>
      <c r="R307" s="513">
        <v>0</v>
      </c>
      <c r="S307" s="513">
        <v>1</v>
      </c>
      <c r="T307" s="513">
        <v>1</v>
      </c>
      <c r="U307" s="513">
        <v>0</v>
      </c>
      <c r="V307" s="513">
        <v>0</v>
      </c>
      <c r="W307" s="513">
        <v>0</v>
      </c>
      <c r="X307" s="513">
        <v>0</v>
      </c>
      <c r="Y307" s="513">
        <v>0</v>
      </c>
      <c r="Z307" s="513">
        <v>0</v>
      </c>
      <c r="AA307" s="513">
        <v>0</v>
      </c>
      <c r="AB307" s="513">
        <v>0</v>
      </c>
      <c r="AC307" s="513">
        <v>139</v>
      </c>
      <c r="AD307" s="513">
        <v>139</v>
      </c>
      <c r="AE307" s="513">
        <v>0</v>
      </c>
      <c r="AF307" s="513">
        <v>0</v>
      </c>
      <c r="AG307" s="513">
        <v>0</v>
      </c>
      <c r="AH307" s="513">
        <f t="shared" si="36"/>
        <v>0</v>
      </c>
      <c r="AI307" s="513">
        <v>0</v>
      </c>
      <c r="AJ307" s="513">
        <v>0</v>
      </c>
      <c r="AK307" s="513">
        <f t="shared" si="37"/>
        <v>140</v>
      </c>
      <c r="AL307" s="513">
        <f t="shared" si="38"/>
        <v>140</v>
      </c>
      <c r="AM307" s="513">
        <v>0</v>
      </c>
      <c r="AN307" s="513">
        <v>0</v>
      </c>
      <c r="AO307" s="513">
        <v>0</v>
      </c>
      <c r="AP307" s="513">
        <v>0</v>
      </c>
      <c r="AQ307" s="513">
        <v>0</v>
      </c>
      <c r="AR307" s="513">
        <v>0</v>
      </c>
      <c r="AS307" s="513">
        <v>49</v>
      </c>
      <c r="AT307" s="513">
        <v>49</v>
      </c>
      <c r="AU307" s="513">
        <v>0</v>
      </c>
      <c r="AV307" s="513">
        <v>0</v>
      </c>
      <c r="AW307" s="513">
        <v>0</v>
      </c>
      <c r="AX307" s="513">
        <v>0</v>
      </c>
      <c r="AY307" s="513">
        <v>0</v>
      </c>
      <c r="AZ307" s="513">
        <v>0</v>
      </c>
      <c r="BA307" s="513">
        <v>0</v>
      </c>
      <c r="BB307" s="513">
        <v>0</v>
      </c>
      <c r="BC307" s="513">
        <v>2868.99</v>
      </c>
      <c r="BD307" s="513">
        <v>2868.99</v>
      </c>
      <c r="BE307" s="513">
        <v>0</v>
      </c>
      <c r="BF307" s="513">
        <v>0</v>
      </c>
      <c r="BG307" s="513">
        <v>0</v>
      </c>
      <c r="BH307" s="513">
        <v>0</v>
      </c>
      <c r="BI307" s="513">
        <v>0</v>
      </c>
      <c r="BJ307" s="513">
        <v>0</v>
      </c>
      <c r="BK307" s="241">
        <f t="shared" si="39"/>
        <v>2917.99</v>
      </c>
      <c r="BL307" s="22">
        <f t="shared" si="40"/>
        <v>2917.99</v>
      </c>
      <c r="BM307" s="519">
        <f t="shared" si="41"/>
        <v>0.29866837256908901</v>
      </c>
      <c r="BN307" s="520">
        <v>0</v>
      </c>
      <c r="BO307" s="520">
        <v>0</v>
      </c>
      <c r="BP307" s="520">
        <v>0</v>
      </c>
      <c r="BQ307" s="520">
        <v>0</v>
      </c>
      <c r="BR307" s="520">
        <v>0</v>
      </c>
      <c r="BS307" s="520">
        <v>0</v>
      </c>
      <c r="BT307" s="520">
        <v>160535.76</v>
      </c>
      <c r="BU307" s="520">
        <v>160535.76</v>
      </c>
      <c r="BV307" s="520">
        <v>0</v>
      </c>
      <c r="BW307" s="520">
        <v>0</v>
      </c>
      <c r="BX307" s="520">
        <v>0</v>
      </c>
      <c r="BY307" s="520">
        <v>0</v>
      </c>
      <c r="BZ307" s="520">
        <v>0</v>
      </c>
      <c r="CA307" s="520">
        <v>0</v>
      </c>
      <c r="CB307" s="520">
        <v>0</v>
      </c>
      <c r="CC307" s="520">
        <v>0</v>
      </c>
      <c r="CD307" s="520">
        <v>3367735.2215999998</v>
      </c>
      <c r="CE307" s="520">
        <v>3367735.2215999998</v>
      </c>
      <c r="CF307" s="520">
        <v>0</v>
      </c>
      <c r="CG307" s="520">
        <v>0</v>
      </c>
      <c r="CH307" s="520">
        <v>0</v>
      </c>
      <c r="CI307" s="520">
        <v>0</v>
      </c>
      <c r="CJ307" s="520">
        <v>0</v>
      </c>
      <c r="CK307" s="520">
        <v>0</v>
      </c>
      <c r="CL307" s="520">
        <f t="shared" si="42"/>
        <v>3528270.9815999996</v>
      </c>
      <c r="CM307" s="521">
        <f t="shared" si="43"/>
        <v>3528270.9815999996</v>
      </c>
      <c r="CN307" s="522">
        <v>33077759.999999996</v>
      </c>
      <c r="CO307" s="522">
        <v>33077759.999999996</v>
      </c>
      <c r="CP307" s="522">
        <v>34234080</v>
      </c>
      <c r="CQ307" s="243" t="s">
        <v>874</v>
      </c>
      <c r="CR307" s="103">
        <v>9.44</v>
      </c>
      <c r="CS307" s="523">
        <v>9.44</v>
      </c>
      <c r="CT307" s="104">
        <v>9.77</v>
      </c>
      <c r="CU307" s="524"/>
      <c r="CV307" s="524"/>
      <c r="CW307" s="524"/>
      <c r="CX307" s="525"/>
      <c r="CY307" s="526">
        <v>77.036820882882054</v>
      </c>
      <c r="CZ307" s="527">
        <v>65.178780001769965</v>
      </c>
      <c r="DA307" s="528">
        <v>0.45874291983259813</v>
      </c>
      <c r="DB307" s="529">
        <v>0.44871819711219801</v>
      </c>
      <c r="DC307" s="530" t="s">
        <v>2371</v>
      </c>
      <c r="DD307" s="225"/>
      <c r="DE307" s="524"/>
      <c r="DF307" s="524"/>
      <c r="DG307" s="531"/>
      <c r="DH307" s="532"/>
      <c r="DI307" s="64">
        <v>0</v>
      </c>
      <c r="DJ307" s="64">
        <v>28730</v>
      </c>
      <c r="DK307" s="64">
        <v>105713</v>
      </c>
      <c r="DL307" s="534">
        <f t="shared" si="44"/>
        <v>44814.333333333336</v>
      </c>
    </row>
    <row r="308" spans="1:116" ht="43.5" customHeight="1" x14ac:dyDescent="0.25">
      <c r="A308" s="356" t="s">
        <v>7</v>
      </c>
      <c r="B308" s="65" t="s">
        <v>50</v>
      </c>
      <c r="C308" s="65" t="s">
        <v>51</v>
      </c>
      <c r="D308" s="64" t="s">
        <v>2448</v>
      </c>
      <c r="E308" s="64" t="s">
        <v>336</v>
      </c>
      <c r="F308" s="64" t="s">
        <v>1204</v>
      </c>
      <c r="G308" s="18" t="s">
        <v>1205</v>
      </c>
      <c r="H308" s="35" t="s">
        <v>860</v>
      </c>
      <c r="I308" s="28" t="s">
        <v>2322</v>
      </c>
      <c r="J308" s="498">
        <v>12.668219606558768</v>
      </c>
      <c r="K308" s="498">
        <v>87.199999818623994</v>
      </c>
      <c r="L308" s="499">
        <v>3110.8</v>
      </c>
      <c r="M308" s="512">
        <v>0</v>
      </c>
      <c r="N308" s="513">
        <v>0</v>
      </c>
      <c r="O308" s="513">
        <v>0</v>
      </c>
      <c r="P308" s="513">
        <v>0</v>
      </c>
      <c r="Q308" s="513">
        <v>0</v>
      </c>
      <c r="R308" s="513">
        <v>0</v>
      </c>
      <c r="S308" s="513">
        <v>0</v>
      </c>
      <c r="T308" s="513">
        <v>0</v>
      </c>
      <c r="U308" s="513">
        <v>0</v>
      </c>
      <c r="V308" s="513">
        <v>0</v>
      </c>
      <c r="W308" s="513">
        <v>0</v>
      </c>
      <c r="X308" s="513">
        <v>0</v>
      </c>
      <c r="Y308" s="513">
        <v>0</v>
      </c>
      <c r="Z308" s="513">
        <v>0</v>
      </c>
      <c r="AA308" s="513">
        <v>0</v>
      </c>
      <c r="AB308" s="513">
        <v>0</v>
      </c>
      <c r="AC308" s="513">
        <v>132</v>
      </c>
      <c r="AD308" s="513">
        <v>132</v>
      </c>
      <c r="AE308" s="513">
        <v>0</v>
      </c>
      <c r="AF308" s="513">
        <v>0</v>
      </c>
      <c r="AG308" s="513">
        <v>0</v>
      </c>
      <c r="AH308" s="513">
        <f t="shared" si="36"/>
        <v>0</v>
      </c>
      <c r="AI308" s="513">
        <v>0</v>
      </c>
      <c r="AJ308" s="513">
        <v>0</v>
      </c>
      <c r="AK308" s="513">
        <f t="shared" si="37"/>
        <v>132</v>
      </c>
      <c r="AL308" s="513">
        <f t="shared" si="38"/>
        <v>132</v>
      </c>
      <c r="AM308" s="513">
        <v>0</v>
      </c>
      <c r="AN308" s="513">
        <v>0</v>
      </c>
      <c r="AO308" s="513">
        <v>0</v>
      </c>
      <c r="AP308" s="513">
        <v>0</v>
      </c>
      <c r="AQ308" s="513">
        <v>0</v>
      </c>
      <c r="AR308" s="513">
        <v>0</v>
      </c>
      <c r="AS308" s="513">
        <v>0</v>
      </c>
      <c r="AT308" s="513">
        <v>0</v>
      </c>
      <c r="AU308" s="513">
        <v>0</v>
      </c>
      <c r="AV308" s="513">
        <v>0</v>
      </c>
      <c r="AW308" s="513">
        <v>0</v>
      </c>
      <c r="AX308" s="513">
        <v>0</v>
      </c>
      <c r="AY308" s="513">
        <v>0</v>
      </c>
      <c r="AZ308" s="513">
        <v>0</v>
      </c>
      <c r="BA308" s="513">
        <v>0</v>
      </c>
      <c r="BB308" s="513">
        <v>0</v>
      </c>
      <c r="BC308" s="513">
        <v>2976.2950000000001</v>
      </c>
      <c r="BD308" s="513">
        <v>2976.2950000000001</v>
      </c>
      <c r="BE308" s="513">
        <v>0</v>
      </c>
      <c r="BF308" s="513">
        <v>0</v>
      </c>
      <c r="BG308" s="513">
        <v>0</v>
      </c>
      <c r="BH308" s="513">
        <v>0</v>
      </c>
      <c r="BI308" s="513">
        <v>0</v>
      </c>
      <c r="BJ308" s="513">
        <v>0</v>
      </c>
      <c r="BK308" s="241">
        <f t="shared" si="39"/>
        <v>2976.2950000000001</v>
      </c>
      <c r="BL308" s="22">
        <f t="shared" si="40"/>
        <v>2976.2950000000001</v>
      </c>
      <c r="BM308" s="519">
        <f t="shared" si="41"/>
        <v>0.31629064824654624</v>
      </c>
      <c r="BN308" s="520">
        <v>0</v>
      </c>
      <c r="BO308" s="520">
        <v>0</v>
      </c>
      <c r="BP308" s="520">
        <v>0</v>
      </c>
      <c r="BQ308" s="520">
        <v>0</v>
      </c>
      <c r="BR308" s="520">
        <v>0</v>
      </c>
      <c r="BS308" s="520">
        <v>0</v>
      </c>
      <c r="BT308" s="520">
        <v>0</v>
      </c>
      <c r="BU308" s="520">
        <v>0</v>
      </c>
      <c r="BV308" s="520">
        <v>0</v>
      </c>
      <c r="BW308" s="520">
        <v>0</v>
      </c>
      <c r="BX308" s="520">
        <v>0</v>
      </c>
      <c r="BY308" s="520">
        <v>0</v>
      </c>
      <c r="BZ308" s="520">
        <v>0</v>
      </c>
      <c r="CA308" s="520">
        <v>0</v>
      </c>
      <c r="CB308" s="520">
        <v>0</v>
      </c>
      <c r="CC308" s="520">
        <v>0</v>
      </c>
      <c r="CD308" s="520">
        <v>3493694.1228</v>
      </c>
      <c r="CE308" s="520">
        <v>3493694.1228</v>
      </c>
      <c r="CF308" s="520">
        <v>0</v>
      </c>
      <c r="CG308" s="520">
        <v>0</v>
      </c>
      <c r="CH308" s="520">
        <v>0</v>
      </c>
      <c r="CI308" s="520">
        <v>0</v>
      </c>
      <c r="CJ308" s="520">
        <v>0</v>
      </c>
      <c r="CK308" s="520">
        <v>0</v>
      </c>
      <c r="CL308" s="520">
        <f t="shared" si="42"/>
        <v>3493694.1228</v>
      </c>
      <c r="CM308" s="521">
        <f t="shared" si="43"/>
        <v>3493694.1228</v>
      </c>
      <c r="CN308" s="522">
        <v>29048160</v>
      </c>
      <c r="CO308" s="522">
        <v>29048160</v>
      </c>
      <c r="CP308" s="522">
        <v>32972640</v>
      </c>
      <c r="CQ308" s="243" t="s">
        <v>874</v>
      </c>
      <c r="CR308" s="103">
        <v>8.2899999999999991</v>
      </c>
      <c r="CS308" s="523">
        <v>8.2899999999999991</v>
      </c>
      <c r="CT308" s="104">
        <v>9.41</v>
      </c>
      <c r="CU308" s="524"/>
      <c r="CV308" s="524"/>
      <c r="CW308" s="524"/>
      <c r="CX308" s="525"/>
      <c r="CY308" s="526">
        <v>326.41561931164705</v>
      </c>
      <c r="CZ308" s="527">
        <v>237.49310604842438</v>
      </c>
      <c r="DA308" s="528">
        <v>2.0370782803753467</v>
      </c>
      <c r="DB308" s="529">
        <v>1.8494464054221733</v>
      </c>
      <c r="DC308" s="530" t="s">
        <v>2336</v>
      </c>
      <c r="DD308" s="225"/>
      <c r="DE308" s="524"/>
      <c r="DF308" s="524"/>
      <c r="DG308" s="531"/>
      <c r="DH308" s="532"/>
      <c r="DI308" s="64">
        <v>56870</v>
      </c>
      <c r="DJ308" s="64">
        <v>805235</v>
      </c>
      <c r="DK308" s="64">
        <v>706318</v>
      </c>
      <c r="DL308" s="534">
        <f t="shared" si="44"/>
        <v>522807.66666666669</v>
      </c>
    </row>
    <row r="309" spans="1:116" ht="43.5" customHeight="1" x14ac:dyDescent="0.25">
      <c r="A309" s="356" t="s">
        <v>7</v>
      </c>
      <c r="B309" s="65" t="s">
        <v>50</v>
      </c>
      <c r="C309" s="65" t="s">
        <v>51</v>
      </c>
      <c r="D309" s="64" t="s">
        <v>2448</v>
      </c>
      <c r="E309" s="64" t="s">
        <v>336</v>
      </c>
      <c r="F309" s="64" t="s">
        <v>1206</v>
      </c>
      <c r="G309" s="18" t="s">
        <v>1207</v>
      </c>
      <c r="H309" s="35" t="s">
        <v>866</v>
      </c>
      <c r="I309" s="28" t="s">
        <v>2322</v>
      </c>
      <c r="J309" s="498">
        <v>12.668219606558768</v>
      </c>
      <c r="K309" s="498">
        <v>44.434280210607007</v>
      </c>
      <c r="L309" s="499">
        <v>2835</v>
      </c>
      <c r="M309" s="512">
        <v>0</v>
      </c>
      <c r="N309" s="513">
        <v>0</v>
      </c>
      <c r="O309" s="513">
        <v>0</v>
      </c>
      <c r="P309" s="513">
        <v>0</v>
      </c>
      <c r="Q309" s="513">
        <v>0</v>
      </c>
      <c r="R309" s="513">
        <v>0</v>
      </c>
      <c r="S309" s="513">
        <v>0</v>
      </c>
      <c r="T309" s="513">
        <v>0</v>
      </c>
      <c r="U309" s="513">
        <v>0</v>
      </c>
      <c r="V309" s="513">
        <v>0</v>
      </c>
      <c r="W309" s="513">
        <v>0</v>
      </c>
      <c r="X309" s="513">
        <v>0</v>
      </c>
      <c r="Y309" s="513">
        <v>0</v>
      </c>
      <c r="Z309" s="513">
        <v>0</v>
      </c>
      <c r="AA309" s="513">
        <v>0</v>
      </c>
      <c r="AB309" s="513">
        <v>0</v>
      </c>
      <c r="AC309" s="513">
        <v>146</v>
      </c>
      <c r="AD309" s="513">
        <v>146</v>
      </c>
      <c r="AE309" s="513">
        <v>0</v>
      </c>
      <c r="AF309" s="513">
        <v>0</v>
      </c>
      <c r="AG309" s="513">
        <v>0</v>
      </c>
      <c r="AH309" s="513">
        <f t="shared" si="36"/>
        <v>0</v>
      </c>
      <c r="AI309" s="513">
        <v>0</v>
      </c>
      <c r="AJ309" s="513">
        <v>0</v>
      </c>
      <c r="AK309" s="513">
        <f t="shared" si="37"/>
        <v>146</v>
      </c>
      <c r="AL309" s="513">
        <f t="shared" si="38"/>
        <v>146</v>
      </c>
      <c r="AM309" s="513">
        <v>0</v>
      </c>
      <c r="AN309" s="513">
        <v>0</v>
      </c>
      <c r="AO309" s="513">
        <v>0</v>
      </c>
      <c r="AP309" s="513">
        <v>0</v>
      </c>
      <c r="AQ309" s="513">
        <v>0</v>
      </c>
      <c r="AR309" s="513">
        <v>0</v>
      </c>
      <c r="AS309" s="513">
        <v>0</v>
      </c>
      <c r="AT309" s="513">
        <v>0</v>
      </c>
      <c r="AU309" s="513">
        <v>0</v>
      </c>
      <c r="AV309" s="513">
        <v>0</v>
      </c>
      <c r="AW309" s="513">
        <v>0</v>
      </c>
      <c r="AX309" s="513">
        <v>0</v>
      </c>
      <c r="AY309" s="513">
        <v>0</v>
      </c>
      <c r="AZ309" s="513">
        <v>0</v>
      </c>
      <c r="BA309" s="513">
        <v>0</v>
      </c>
      <c r="BB309" s="513">
        <v>0</v>
      </c>
      <c r="BC309" s="513">
        <v>2977.26</v>
      </c>
      <c r="BD309" s="513">
        <v>2977.26</v>
      </c>
      <c r="BE309" s="513">
        <v>0</v>
      </c>
      <c r="BF309" s="513">
        <v>0</v>
      </c>
      <c r="BG309" s="513">
        <v>0</v>
      </c>
      <c r="BH309" s="513">
        <v>0</v>
      </c>
      <c r="BI309" s="513">
        <v>0</v>
      </c>
      <c r="BJ309" s="513">
        <v>0</v>
      </c>
      <c r="BK309" s="241">
        <f t="shared" si="39"/>
        <v>2977.26</v>
      </c>
      <c r="BL309" s="22">
        <f t="shared" si="40"/>
        <v>2977.26</v>
      </c>
      <c r="BM309" s="519">
        <f t="shared" si="41"/>
        <v>0.24363829787234043</v>
      </c>
      <c r="BN309" s="520">
        <v>0</v>
      </c>
      <c r="BO309" s="520">
        <v>0</v>
      </c>
      <c r="BP309" s="520">
        <v>0</v>
      </c>
      <c r="BQ309" s="520">
        <v>0</v>
      </c>
      <c r="BR309" s="520">
        <v>0</v>
      </c>
      <c r="BS309" s="520">
        <v>0</v>
      </c>
      <c r="BT309" s="520">
        <v>0</v>
      </c>
      <c r="BU309" s="520">
        <v>0</v>
      </c>
      <c r="BV309" s="520">
        <v>0</v>
      </c>
      <c r="BW309" s="520">
        <v>0</v>
      </c>
      <c r="BX309" s="520">
        <v>0</v>
      </c>
      <c r="BY309" s="520">
        <v>0</v>
      </c>
      <c r="BZ309" s="520">
        <v>0</v>
      </c>
      <c r="CA309" s="520">
        <v>0</v>
      </c>
      <c r="CB309" s="520">
        <v>0</v>
      </c>
      <c r="CC309" s="520">
        <v>0</v>
      </c>
      <c r="CD309" s="520">
        <v>3494826.8784000003</v>
      </c>
      <c r="CE309" s="520">
        <v>3494826.8784000003</v>
      </c>
      <c r="CF309" s="520">
        <v>0</v>
      </c>
      <c r="CG309" s="520">
        <v>0</v>
      </c>
      <c r="CH309" s="520">
        <v>0</v>
      </c>
      <c r="CI309" s="520">
        <v>0</v>
      </c>
      <c r="CJ309" s="520">
        <v>0</v>
      </c>
      <c r="CK309" s="520">
        <v>0</v>
      </c>
      <c r="CL309" s="520">
        <f t="shared" si="42"/>
        <v>3494826.8784000003</v>
      </c>
      <c r="CM309" s="521">
        <f t="shared" si="43"/>
        <v>3494826.8784000003</v>
      </c>
      <c r="CN309" s="522">
        <v>29889120</v>
      </c>
      <c r="CO309" s="522">
        <v>29889120</v>
      </c>
      <c r="CP309" s="522">
        <v>42818880.000000007</v>
      </c>
      <c r="CQ309" s="243" t="s">
        <v>874</v>
      </c>
      <c r="CR309" s="103">
        <v>8.5299999999999994</v>
      </c>
      <c r="CS309" s="523">
        <v>8.5299999999999994</v>
      </c>
      <c r="CT309" s="104">
        <v>12.22</v>
      </c>
      <c r="CU309" s="524"/>
      <c r="CV309" s="524"/>
      <c r="CW309" s="524"/>
      <c r="CX309" s="525"/>
      <c r="CY309" s="526">
        <v>279.0234992105419</v>
      </c>
      <c r="CZ309" s="527">
        <v>88.667857621089766</v>
      </c>
      <c r="DA309" s="528">
        <v>0.72371265903781568</v>
      </c>
      <c r="DB309" s="529">
        <v>0.53222958716876467</v>
      </c>
      <c r="DC309" s="530" t="s">
        <v>2449</v>
      </c>
      <c r="DD309" s="225"/>
      <c r="DE309" s="524"/>
      <c r="DF309" s="524"/>
      <c r="DG309" s="531"/>
      <c r="DH309" s="532"/>
      <c r="DI309" s="64">
        <v>108552</v>
      </c>
      <c r="DJ309" s="64">
        <v>384402</v>
      </c>
      <c r="DK309" s="64">
        <v>0</v>
      </c>
      <c r="DL309" s="534">
        <f t="shared" si="44"/>
        <v>164318</v>
      </c>
    </row>
    <row r="310" spans="1:116" ht="43.5" customHeight="1" x14ac:dyDescent="0.25">
      <c r="A310" s="356" t="s">
        <v>7</v>
      </c>
      <c r="B310" s="65" t="s">
        <v>50</v>
      </c>
      <c r="C310" s="65" t="s">
        <v>51</v>
      </c>
      <c r="D310" s="64" t="s">
        <v>2448</v>
      </c>
      <c r="E310" s="64" t="s">
        <v>336</v>
      </c>
      <c r="F310" s="64" t="s">
        <v>1210</v>
      </c>
      <c r="G310" s="18" t="s">
        <v>1205</v>
      </c>
      <c r="H310" s="35" t="s">
        <v>860</v>
      </c>
      <c r="I310" s="28" t="s">
        <v>2322</v>
      </c>
      <c r="J310" s="498">
        <v>12.668219606558768</v>
      </c>
      <c r="K310" s="498">
        <v>49.630681714950001</v>
      </c>
      <c r="L310" s="499">
        <v>2244.5</v>
      </c>
      <c r="M310" s="512">
        <v>0</v>
      </c>
      <c r="N310" s="513">
        <v>0</v>
      </c>
      <c r="O310" s="513">
        <v>0</v>
      </c>
      <c r="P310" s="513">
        <v>0</v>
      </c>
      <c r="Q310" s="513">
        <v>0</v>
      </c>
      <c r="R310" s="513">
        <v>0</v>
      </c>
      <c r="S310" s="513">
        <v>0</v>
      </c>
      <c r="T310" s="513">
        <v>0</v>
      </c>
      <c r="U310" s="513">
        <v>0</v>
      </c>
      <c r="V310" s="513">
        <v>0</v>
      </c>
      <c r="W310" s="513">
        <v>0</v>
      </c>
      <c r="X310" s="513">
        <v>0</v>
      </c>
      <c r="Y310" s="513">
        <v>0</v>
      </c>
      <c r="Z310" s="513">
        <v>0</v>
      </c>
      <c r="AA310" s="513">
        <v>0</v>
      </c>
      <c r="AB310" s="513">
        <v>0</v>
      </c>
      <c r="AC310" s="513">
        <v>102</v>
      </c>
      <c r="AD310" s="513">
        <v>102</v>
      </c>
      <c r="AE310" s="513">
        <v>0</v>
      </c>
      <c r="AF310" s="513">
        <v>0</v>
      </c>
      <c r="AG310" s="513">
        <v>0</v>
      </c>
      <c r="AH310" s="513">
        <f t="shared" si="36"/>
        <v>0</v>
      </c>
      <c r="AI310" s="513">
        <v>0</v>
      </c>
      <c r="AJ310" s="513">
        <v>0</v>
      </c>
      <c r="AK310" s="513">
        <f t="shared" si="37"/>
        <v>102</v>
      </c>
      <c r="AL310" s="513">
        <f t="shared" si="38"/>
        <v>102</v>
      </c>
      <c r="AM310" s="513">
        <v>0</v>
      </c>
      <c r="AN310" s="513">
        <v>0</v>
      </c>
      <c r="AO310" s="513">
        <v>0</v>
      </c>
      <c r="AP310" s="513">
        <v>0</v>
      </c>
      <c r="AQ310" s="513">
        <v>0</v>
      </c>
      <c r="AR310" s="513">
        <v>0</v>
      </c>
      <c r="AS310" s="513">
        <v>0</v>
      </c>
      <c r="AT310" s="513">
        <v>0</v>
      </c>
      <c r="AU310" s="513">
        <v>0</v>
      </c>
      <c r="AV310" s="513">
        <v>0</v>
      </c>
      <c r="AW310" s="513">
        <v>0</v>
      </c>
      <c r="AX310" s="513">
        <v>0</v>
      </c>
      <c r="AY310" s="513">
        <v>0</v>
      </c>
      <c r="AZ310" s="513">
        <v>0</v>
      </c>
      <c r="BA310" s="513">
        <v>0</v>
      </c>
      <c r="BB310" s="513">
        <v>0</v>
      </c>
      <c r="BC310" s="513">
        <v>8106.18</v>
      </c>
      <c r="BD310" s="513">
        <v>8106.18</v>
      </c>
      <c r="BE310" s="513">
        <v>0</v>
      </c>
      <c r="BF310" s="513">
        <v>0</v>
      </c>
      <c r="BG310" s="513">
        <v>0</v>
      </c>
      <c r="BH310" s="513">
        <v>0</v>
      </c>
      <c r="BI310" s="513">
        <v>0</v>
      </c>
      <c r="BJ310" s="513">
        <v>0</v>
      </c>
      <c r="BK310" s="241">
        <f t="shared" si="39"/>
        <v>8106.18</v>
      </c>
      <c r="BL310" s="22">
        <f t="shared" si="40"/>
        <v>8106.18</v>
      </c>
      <c r="BM310" s="519">
        <f t="shared" si="41"/>
        <v>1.1196381215469613</v>
      </c>
      <c r="BN310" s="520">
        <v>0</v>
      </c>
      <c r="BO310" s="520">
        <v>0</v>
      </c>
      <c r="BP310" s="520">
        <v>0</v>
      </c>
      <c r="BQ310" s="520">
        <v>0</v>
      </c>
      <c r="BR310" s="520">
        <v>0</v>
      </c>
      <c r="BS310" s="520">
        <v>0</v>
      </c>
      <c r="BT310" s="520">
        <v>0</v>
      </c>
      <c r="BU310" s="520">
        <v>0</v>
      </c>
      <c r="BV310" s="520">
        <v>0</v>
      </c>
      <c r="BW310" s="520">
        <v>0</v>
      </c>
      <c r="BX310" s="520">
        <v>0</v>
      </c>
      <c r="BY310" s="520">
        <v>0</v>
      </c>
      <c r="BZ310" s="520">
        <v>0</v>
      </c>
      <c r="CA310" s="520">
        <v>0</v>
      </c>
      <c r="CB310" s="520">
        <v>0</v>
      </c>
      <c r="CC310" s="520">
        <v>0</v>
      </c>
      <c r="CD310" s="520">
        <v>9515358.3311999999</v>
      </c>
      <c r="CE310" s="520">
        <v>9515358.3311999999</v>
      </c>
      <c r="CF310" s="520">
        <v>0</v>
      </c>
      <c r="CG310" s="520">
        <v>0</v>
      </c>
      <c r="CH310" s="520">
        <v>0</v>
      </c>
      <c r="CI310" s="520">
        <v>0</v>
      </c>
      <c r="CJ310" s="520">
        <v>0</v>
      </c>
      <c r="CK310" s="520">
        <v>0</v>
      </c>
      <c r="CL310" s="520">
        <f t="shared" si="42"/>
        <v>9515358.3311999999</v>
      </c>
      <c r="CM310" s="521">
        <f t="shared" si="43"/>
        <v>9515358.3311999999</v>
      </c>
      <c r="CN310" s="522">
        <v>23371680</v>
      </c>
      <c r="CO310" s="522">
        <v>23371680</v>
      </c>
      <c r="CP310" s="522">
        <v>25368960.000000004</v>
      </c>
      <c r="CQ310" s="243" t="s">
        <v>874</v>
      </c>
      <c r="CR310" s="103">
        <v>6.67</v>
      </c>
      <c r="CS310" s="523">
        <v>6.67</v>
      </c>
      <c r="CT310" s="104">
        <v>7.24</v>
      </c>
      <c r="CU310" s="524"/>
      <c r="CV310" s="524"/>
      <c r="CW310" s="524"/>
      <c r="CX310" s="525"/>
      <c r="CY310" s="526">
        <v>218.21044995599399</v>
      </c>
      <c r="CZ310" s="527">
        <v>99.937896563757832</v>
      </c>
      <c r="DA310" s="528">
        <v>0.7355188947656438</v>
      </c>
      <c r="DB310" s="529">
        <v>0.60375397330678771</v>
      </c>
      <c r="DC310" s="530" t="s">
        <v>2323</v>
      </c>
      <c r="DD310" s="225"/>
      <c r="DE310" s="524"/>
      <c r="DF310" s="524"/>
      <c r="DG310" s="531"/>
      <c r="DH310" s="532"/>
      <c r="DI310" s="64">
        <v>0</v>
      </c>
      <c r="DJ310" s="64">
        <v>280373</v>
      </c>
      <c r="DK310" s="64">
        <v>17154</v>
      </c>
      <c r="DL310" s="534">
        <f t="shared" si="44"/>
        <v>99175.666666666672</v>
      </c>
    </row>
    <row r="311" spans="1:116" ht="43.5" customHeight="1" x14ac:dyDescent="0.25">
      <c r="A311" s="356" t="s">
        <v>7</v>
      </c>
      <c r="B311" s="65" t="s">
        <v>50</v>
      </c>
      <c r="C311" s="65" t="s">
        <v>51</v>
      </c>
      <c r="D311" s="64" t="s">
        <v>2450</v>
      </c>
      <c r="E311" s="64" t="s">
        <v>1211</v>
      </c>
      <c r="F311" s="64" t="s">
        <v>1212</v>
      </c>
      <c r="G311" s="18" t="s">
        <v>1209</v>
      </c>
      <c r="H311" s="35" t="s">
        <v>866</v>
      </c>
      <c r="I311" s="28" t="s">
        <v>2322</v>
      </c>
      <c r="J311" s="498">
        <v>11.783834464214101</v>
      </c>
      <c r="K311" s="498">
        <v>43.006628698424997</v>
      </c>
      <c r="L311" s="499">
        <v>2206.3000000000002</v>
      </c>
      <c r="M311" s="512">
        <v>0</v>
      </c>
      <c r="N311" s="513">
        <v>0</v>
      </c>
      <c r="O311" s="513">
        <v>0</v>
      </c>
      <c r="P311" s="513">
        <v>0</v>
      </c>
      <c r="Q311" s="513">
        <v>0</v>
      </c>
      <c r="R311" s="513">
        <v>0</v>
      </c>
      <c r="S311" s="513">
        <v>0</v>
      </c>
      <c r="T311" s="513">
        <v>0</v>
      </c>
      <c r="U311" s="513">
        <v>0</v>
      </c>
      <c r="V311" s="513">
        <v>0</v>
      </c>
      <c r="W311" s="513">
        <v>0</v>
      </c>
      <c r="X311" s="513">
        <v>0</v>
      </c>
      <c r="Y311" s="513">
        <v>0</v>
      </c>
      <c r="Z311" s="513">
        <v>0</v>
      </c>
      <c r="AA311" s="513">
        <v>0</v>
      </c>
      <c r="AB311" s="513">
        <v>0</v>
      </c>
      <c r="AC311" s="513">
        <v>79</v>
      </c>
      <c r="AD311" s="513">
        <v>79</v>
      </c>
      <c r="AE311" s="513">
        <v>0</v>
      </c>
      <c r="AF311" s="513">
        <v>0</v>
      </c>
      <c r="AG311" s="513">
        <v>0</v>
      </c>
      <c r="AH311" s="513">
        <f t="shared" si="36"/>
        <v>0</v>
      </c>
      <c r="AI311" s="513">
        <v>0</v>
      </c>
      <c r="AJ311" s="513">
        <v>0</v>
      </c>
      <c r="AK311" s="513">
        <f t="shared" si="37"/>
        <v>79</v>
      </c>
      <c r="AL311" s="513">
        <f t="shared" si="38"/>
        <v>79</v>
      </c>
      <c r="AM311" s="513">
        <v>0</v>
      </c>
      <c r="AN311" s="513">
        <v>0</v>
      </c>
      <c r="AO311" s="513">
        <v>0</v>
      </c>
      <c r="AP311" s="513">
        <v>0</v>
      </c>
      <c r="AQ311" s="513">
        <v>0</v>
      </c>
      <c r="AR311" s="513">
        <v>0</v>
      </c>
      <c r="AS311" s="513">
        <v>0</v>
      </c>
      <c r="AT311" s="513">
        <v>0</v>
      </c>
      <c r="AU311" s="513">
        <v>0</v>
      </c>
      <c r="AV311" s="513">
        <v>0</v>
      </c>
      <c r="AW311" s="513">
        <v>0</v>
      </c>
      <c r="AX311" s="513">
        <v>0</v>
      </c>
      <c r="AY311" s="513">
        <v>0</v>
      </c>
      <c r="AZ311" s="513">
        <v>0</v>
      </c>
      <c r="BA311" s="513">
        <v>0</v>
      </c>
      <c r="BB311" s="513">
        <v>0</v>
      </c>
      <c r="BC311" s="513">
        <v>3665.78</v>
      </c>
      <c r="BD311" s="513">
        <v>3665.78</v>
      </c>
      <c r="BE311" s="513">
        <v>0</v>
      </c>
      <c r="BF311" s="513">
        <v>0</v>
      </c>
      <c r="BG311" s="513">
        <v>0</v>
      </c>
      <c r="BH311" s="513">
        <v>0</v>
      </c>
      <c r="BI311" s="513">
        <v>0</v>
      </c>
      <c r="BJ311" s="513">
        <v>0</v>
      </c>
      <c r="BK311" s="241">
        <f t="shared" si="39"/>
        <v>3665.78</v>
      </c>
      <c r="BL311" s="22">
        <f t="shared" si="40"/>
        <v>3665.78</v>
      </c>
      <c r="BM311" s="519">
        <f t="shared" si="41"/>
        <v>0.49337550471063263</v>
      </c>
      <c r="BN311" s="520">
        <v>0</v>
      </c>
      <c r="BO311" s="520">
        <v>0</v>
      </c>
      <c r="BP311" s="520">
        <v>0</v>
      </c>
      <c r="BQ311" s="520">
        <v>0</v>
      </c>
      <c r="BR311" s="520">
        <v>0</v>
      </c>
      <c r="BS311" s="520">
        <v>0</v>
      </c>
      <c r="BT311" s="520">
        <v>0</v>
      </c>
      <c r="BU311" s="520">
        <v>0</v>
      </c>
      <c r="BV311" s="520">
        <v>0</v>
      </c>
      <c r="BW311" s="520">
        <v>0</v>
      </c>
      <c r="BX311" s="520">
        <v>0</v>
      </c>
      <c r="BY311" s="520">
        <v>0</v>
      </c>
      <c r="BZ311" s="520">
        <v>0</v>
      </c>
      <c r="CA311" s="520">
        <v>0</v>
      </c>
      <c r="CB311" s="520">
        <v>0</v>
      </c>
      <c r="CC311" s="520">
        <v>0</v>
      </c>
      <c r="CD311" s="520">
        <v>4303039.1952</v>
      </c>
      <c r="CE311" s="520">
        <v>4303039.1952</v>
      </c>
      <c r="CF311" s="520">
        <v>0</v>
      </c>
      <c r="CG311" s="520">
        <v>0</v>
      </c>
      <c r="CH311" s="520">
        <v>0</v>
      </c>
      <c r="CI311" s="520">
        <v>0</v>
      </c>
      <c r="CJ311" s="520">
        <v>0</v>
      </c>
      <c r="CK311" s="520">
        <v>0</v>
      </c>
      <c r="CL311" s="520">
        <f t="shared" si="42"/>
        <v>4303039.1952</v>
      </c>
      <c r="CM311" s="521">
        <f t="shared" si="43"/>
        <v>4303039.1952</v>
      </c>
      <c r="CN311" s="522">
        <v>24747692.225536801</v>
      </c>
      <c r="CO311" s="522">
        <v>24747692.225536801</v>
      </c>
      <c r="CP311" s="522">
        <v>29609557.686914399</v>
      </c>
      <c r="CQ311" s="243" t="s">
        <v>874</v>
      </c>
      <c r="CR311" s="103">
        <v>6.21</v>
      </c>
      <c r="CS311" s="523">
        <v>6.21</v>
      </c>
      <c r="CT311" s="104">
        <v>7.43</v>
      </c>
      <c r="CU311" s="524"/>
      <c r="CV311" s="524"/>
      <c r="CW311" s="524"/>
      <c r="CX311" s="525"/>
      <c r="CY311" s="526">
        <v>106.32624564700926</v>
      </c>
      <c r="CZ311" s="527">
        <v>72.074405983706967</v>
      </c>
      <c r="DA311" s="528">
        <v>0.89672409573419631</v>
      </c>
      <c r="DB311" s="529">
        <v>0.88127327734481586</v>
      </c>
      <c r="DC311" s="530" t="s">
        <v>2313</v>
      </c>
      <c r="DD311" s="225"/>
      <c r="DE311" s="524"/>
      <c r="DF311" s="524"/>
      <c r="DG311" s="531"/>
      <c r="DH311" s="532"/>
      <c r="DI311" s="64">
        <v>146933</v>
      </c>
      <c r="DJ311" s="64">
        <v>71562</v>
      </c>
      <c r="DK311" s="64">
        <v>0</v>
      </c>
      <c r="DL311" s="534">
        <f t="shared" si="44"/>
        <v>72831.666666666672</v>
      </c>
    </row>
    <row r="312" spans="1:116" ht="43.5" customHeight="1" x14ac:dyDescent="0.25">
      <c r="A312" s="356" t="s">
        <v>7</v>
      </c>
      <c r="B312" s="65" t="s">
        <v>50</v>
      </c>
      <c r="C312" s="65" t="s">
        <v>51</v>
      </c>
      <c r="D312" s="64" t="s">
        <v>2450</v>
      </c>
      <c r="E312" s="64" t="s">
        <v>1211</v>
      </c>
      <c r="F312" s="64" t="s">
        <v>1215</v>
      </c>
      <c r="G312" s="18" t="s">
        <v>1216</v>
      </c>
      <c r="H312" s="35" t="s">
        <v>860</v>
      </c>
      <c r="I312" s="28" t="s">
        <v>2322</v>
      </c>
      <c r="J312" s="498">
        <v>7.5292248605019108</v>
      </c>
      <c r="K312" s="498">
        <v>8.7619317999570008</v>
      </c>
      <c r="L312" s="499">
        <v>3</v>
      </c>
      <c r="M312" s="512">
        <v>0</v>
      </c>
      <c r="N312" s="513">
        <v>0</v>
      </c>
      <c r="O312" s="513">
        <v>0</v>
      </c>
      <c r="P312" s="513">
        <v>0</v>
      </c>
      <c r="Q312" s="513">
        <v>0</v>
      </c>
      <c r="R312" s="513">
        <v>0</v>
      </c>
      <c r="S312" s="513">
        <v>0</v>
      </c>
      <c r="T312" s="513">
        <v>0</v>
      </c>
      <c r="U312" s="513">
        <v>0</v>
      </c>
      <c r="V312" s="513">
        <v>0</v>
      </c>
      <c r="W312" s="513">
        <v>0</v>
      </c>
      <c r="X312" s="513">
        <v>0</v>
      </c>
      <c r="Y312" s="513">
        <v>0</v>
      </c>
      <c r="Z312" s="513">
        <v>0</v>
      </c>
      <c r="AA312" s="513">
        <v>0</v>
      </c>
      <c r="AB312" s="513">
        <v>0</v>
      </c>
      <c r="AC312" s="513">
        <v>0</v>
      </c>
      <c r="AD312" s="513">
        <v>0</v>
      </c>
      <c r="AE312" s="513">
        <v>0</v>
      </c>
      <c r="AF312" s="513">
        <v>0</v>
      </c>
      <c r="AG312" s="513">
        <v>0</v>
      </c>
      <c r="AH312" s="513">
        <f t="shared" si="36"/>
        <v>0</v>
      </c>
      <c r="AI312" s="513">
        <v>0</v>
      </c>
      <c r="AJ312" s="513">
        <v>0</v>
      </c>
      <c r="AK312" s="513">
        <f t="shared" si="37"/>
        <v>0</v>
      </c>
      <c r="AL312" s="513">
        <f t="shared" si="38"/>
        <v>0</v>
      </c>
      <c r="AM312" s="513">
        <v>0</v>
      </c>
      <c r="AN312" s="513">
        <v>0</v>
      </c>
      <c r="AO312" s="513">
        <v>0</v>
      </c>
      <c r="AP312" s="513">
        <v>0</v>
      </c>
      <c r="AQ312" s="513">
        <v>0</v>
      </c>
      <c r="AR312" s="513">
        <v>0</v>
      </c>
      <c r="AS312" s="513">
        <v>0</v>
      </c>
      <c r="AT312" s="513">
        <v>0</v>
      </c>
      <c r="AU312" s="513">
        <v>0</v>
      </c>
      <c r="AV312" s="513">
        <v>0</v>
      </c>
      <c r="AW312" s="513">
        <v>0</v>
      </c>
      <c r="AX312" s="513">
        <v>0</v>
      </c>
      <c r="AY312" s="513">
        <v>0</v>
      </c>
      <c r="AZ312" s="513">
        <v>0</v>
      </c>
      <c r="BA312" s="513">
        <v>0</v>
      </c>
      <c r="BB312" s="513">
        <v>0</v>
      </c>
      <c r="BC312" s="513">
        <v>0</v>
      </c>
      <c r="BD312" s="513">
        <v>0</v>
      </c>
      <c r="BE312" s="513">
        <v>0</v>
      </c>
      <c r="BF312" s="513">
        <v>0</v>
      </c>
      <c r="BG312" s="513">
        <v>0</v>
      </c>
      <c r="BH312" s="513">
        <v>0</v>
      </c>
      <c r="BI312" s="513">
        <v>0</v>
      </c>
      <c r="BJ312" s="513">
        <v>0</v>
      </c>
      <c r="BK312" s="241">
        <f t="shared" si="39"/>
        <v>0</v>
      </c>
      <c r="BL312" s="22">
        <f t="shared" si="40"/>
        <v>0</v>
      </c>
      <c r="BM312" s="519">
        <f t="shared" si="41"/>
        <v>0</v>
      </c>
      <c r="BN312" s="520">
        <v>0</v>
      </c>
      <c r="BO312" s="520">
        <v>0</v>
      </c>
      <c r="BP312" s="520">
        <v>0</v>
      </c>
      <c r="BQ312" s="520">
        <v>0</v>
      </c>
      <c r="BR312" s="520">
        <v>0</v>
      </c>
      <c r="BS312" s="520">
        <v>0</v>
      </c>
      <c r="BT312" s="520">
        <v>0</v>
      </c>
      <c r="BU312" s="520">
        <v>0</v>
      </c>
      <c r="BV312" s="520">
        <v>0</v>
      </c>
      <c r="BW312" s="520">
        <v>0</v>
      </c>
      <c r="BX312" s="520">
        <v>0</v>
      </c>
      <c r="BY312" s="520">
        <v>0</v>
      </c>
      <c r="BZ312" s="520">
        <v>0</v>
      </c>
      <c r="CA312" s="520">
        <v>0</v>
      </c>
      <c r="CB312" s="520">
        <v>0</v>
      </c>
      <c r="CC312" s="520">
        <v>0</v>
      </c>
      <c r="CD312" s="520">
        <v>0</v>
      </c>
      <c r="CE312" s="520">
        <v>0</v>
      </c>
      <c r="CF312" s="520">
        <v>0</v>
      </c>
      <c r="CG312" s="520">
        <v>0</v>
      </c>
      <c r="CH312" s="520">
        <v>0</v>
      </c>
      <c r="CI312" s="520">
        <v>0</v>
      </c>
      <c r="CJ312" s="520">
        <v>0</v>
      </c>
      <c r="CK312" s="520">
        <v>0</v>
      </c>
      <c r="CL312" s="520">
        <f t="shared" si="42"/>
        <v>0</v>
      </c>
      <c r="CM312" s="521">
        <f t="shared" si="43"/>
        <v>0</v>
      </c>
      <c r="CN312" s="522">
        <v>3363840</v>
      </c>
      <c r="CO312" s="522">
        <v>3363840</v>
      </c>
      <c r="CP312" s="522">
        <v>7813920</v>
      </c>
      <c r="CQ312" s="243" t="s">
        <v>874</v>
      </c>
      <c r="CR312" s="103">
        <v>0.96</v>
      </c>
      <c r="CS312" s="523">
        <v>0.96</v>
      </c>
      <c r="CT312" s="104">
        <v>2.23</v>
      </c>
      <c r="CU312" s="524"/>
      <c r="CV312" s="524"/>
      <c r="CW312" s="524"/>
      <c r="CX312" s="525"/>
      <c r="CY312" s="526">
        <v>1192.1616161616173</v>
      </c>
      <c r="CZ312" s="527">
        <v>791.16161616161753</v>
      </c>
      <c r="DA312" s="528">
        <v>2.2020202020202007</v>
      </c>
      <c r="DB312" s="529">
        <v>1.8686868686868661</v>
      </c>
      <c r="DC312" s="530" t="s">
        <v>2451</v>
      </c>
      <c r="DD312" s="225"/>
      <c r="DE312" s="524"/>
      <c r="DF312" s="524"/>
      <c r="DG312" s="531"/>
      <c r="DH312" s="532"/>
      <c r="DI312" s="64">
        <v>500</v>
      </c>
      <c r="DJ312" s="64">
        <v>21410</v>
      </c>
      <c r="DK312" s="64">
        <v>564</v>
      </c>
      <c r="DL312" s="534">
        <f t="shared" si="44"/>
        <v>7491.333333333333</v>
      </c>
    </row>
    <row r="313" spans="1:116" ht="43.5" customHeight="1" x14ac:dyDescent="0.25">
      <c r="A313" s="356" t="s">
        <v>7</v>
      </c>
      <c r="B313" s="65" t="s">
        <v>50</v>
      </c>
      <c r="C313" s="65" t="s">
        <v>51</v>
      </c>
      <c r="D313" s="64" t="s">
        <v>2450</v>
      </c>
      <c r="E313" s="64" t="s">
        <v>1211</v>
      </c>
      <c r="F313" s="64" t="s">
        <v>1217</v>
      </c>
      <c r="G313" s="18" t="s">
        <v>2452</v>
      </c>
      <c r="H313" s="35" t="s">
        <v>860</v>
      </c>
      <c r="I313" s="28" t="s">
        <v>2322</v>
      </c>
      <c r="J313" s="498">
        <v>11.783834464214101</v>
      </c>
      <c r="K313" s="498">
        <v>78.560984685077997</v>
      </c>
      <c r="L313" s="499">
        <v>2636.3</v>
      </c>
      <c r="M313" s="512">
        <v>0</v>
      </c>
      <c r="N313" s="513">
        <v>0</v>
      </c>
      <c r="O313" s="513">
        <v>0</v>
      </c>
      <c r="P313" s="513">
        <v>0</v>
      </c>
      <c r="Q313" s="513">
        <v>0</v>
      </c>
      <c r="R313" s="513">
        <v>0</v>
      </c>
      <c r="S313" s="513">
        <v>0</v>
      </c>
      <c r="T313" s="513">
        <v>0</v>
      </c>
      <c r="U313" s="513">
        <v>0</v>
      </c>
      <c r="V313" s="513">
        <v>0</v>
      </c>
      <c r="W313" s="513">
        <v>0</v>
      </c>
      <c r="X313" s="513">
        <v>0</v>
      </c>
      <c r="Y313" s="513">
        <v>0</v>
      </c>
      <c r="Z313" s="513">
        <v>0</v>
      </c>
      <c r="AA313" s="513">
        <v>0</v>
      </c>
      <c r="AB313" s="513">
        <v>0</v>
      </c>
      <c r="AC313" s="513">
        <v>193</v>
      </c>
      <c r="AD313" s="513">
        <v>193</v>
      </c>
      <c r="AE313" s="513">
        <v>0</v>
      </c>
      <c r="AF313" s="513">
        <v>0</v>
      </c>
      <c r="AG313" s="513">
        <v>0</v>
      </c>
      <c r="AH313" s="513">
        <f t="shared" si="36"/>
        <v>0</v>
      </c>
      <c r="AI313" s="513">
        <v>0</v>
      </c>
      <c r="AJ313" s="513">
        <v>0</v>
      </c>
      <c r="AK313" s="513">
        <f t="shared" si="37"/>
        <v>193</v>
      </c>
      <c r="AL313" s="513">
        <f t="shared" si="38"/>
        <v>193</v>
      </c>
      <c r="AM313" s="513">
        <v>0</v>
      </c>
      <c r="AN313" s="513">
        <v>0</v>
      </c>
      <c r="AO313" s="513">
        <v>0</v>
      </c>
      <c r="AP313" s="513">
        <v>0</v>
      </c>
      <c r="AQ313" s="513">
        <v>0</v>
      </c>
      <c r="AR313" s="513">
        <v>0</v>
      </c>
      <c r="AS313" s="513">
        <v>0</v>
      </c>
      <c r="AT313" s="513">
        <v>0</v>
      </c>
      <c r="AU313" s="513">
        <v>0</v>
      </c>
      <c r="AV313" s="513">
        <v>0</v>
      </c>
      <c r="AW313" s="513">
        <v>0</v>
      </c>
      <c r="AX313" s="513">
        <v>0</v>
      </c>
      <c r="AY313" s="513">
        <v>0</v>
      </c>
      <c r="AZ313" s="513">
        <v>0</v>
      </c>
      <c r="BA313" s="513">
        <v>0</v>
      </c>
      <c r="BB313" s="513">
        <v>0</v>
      </c>
      <c r="BC313" s="513">
        <v>13454.405000000001</v>
      </c>
      <c r="BD313" s="513">
        <v>13454.405000000001</v>
      </c>
      <c r="BE313" s="513">
        <v>0</v>
      </c>
      <c r="BF313" s="513">
        <v>0</v>
      </c>
      <c r="BG313" s="513">
        <v>0</v>
      </c>
      <c r="BH313" s="513">
        <v>0</v>
      </c>
      <c r="BI313" s="513">
        <v>0</v>
      </c>
      <c r="BJ313" s="513">
        <v>0</v>
      </c>
      <c r="BK313" s="241">
        <f t="shared" si="39"/>
        <v>13454.405000000001</v>
      </c>
      <c r="BL313" s="22">
        <f t="shared" si="40"/>
        <v>13454.405000000001</v>
      </c>
      <c r="BM313" s="519">
        <f t="shared" si="41"/>
        <v>1.2949379210779597</v>
      </c>
      <c r="BN313" s="520">
        <v>0</v>
      </c>
      <c r="BO313" s="520">
        <v>0</v>
      </c>
      <c r="BP313" s="520">
        <v>0</v>
      </c>
      <c r="BQ313" s="520">
        <v>0</v>
      </c>
      <c r="BR313" s="520">
        <v>0</v>
      </c>
      <c r="BS313" s="520">
        <v>0</v>
      </c>
      <c r="BT313" s="520">
        <v>0</v>
      </c>
      <c r="BU313" s="520">
        <v>0</v>
      </c>
      <c r="BV313" s="520">
        <v>0</v>
      </c>
      <c r="BW313" s="520">
        <v>0</v>
      </c>
      <c r="BX313" s="520">
        <v>0</v>
      </c>
      <c r="BY313" s="520">
        <v>0</v>
      </c>
      <c r="BZ313" s="520">
        <v>0</v>
      </c>
      <c r="CA313" s="520">
        <v>0</v>
      </c>
      <c r="CB313" s="520">
        <v>0</v>
      </c>
      <c r="CC313" s="520">
        <v>0</v>
      </c>
      <c r="CD313" s="520">
        <v>15793318.765200002</v>
      </c>
      <c r="CE313" s="520">
        <v>15793318.765200002</v>
      </c>
      <c r="CF313" s="520">
        <v>0</v>
      </c>
      <c r="CG313" s="520">
        <v>0</v>
      </c>
      <c r="CH313" s="520">
        <v>0</v>
      </c>
      <c r="CI313" s="520">
        <v>0</v>
      </c>
      <c r="CJ313" s="520">
        <v>0</v>
      </c>
      <c r="CK313" s="520">
        <v>0</v>
      </c>
      <c r="CL313" s="520">
        <f t="shared" si="42"/>
        <v>15793318.765200002</v>
      </c>
      <c r="CM313" s="521">
        <f t="shared" si="43"/>
        <v>15793318.765200002</v>
      </c>
      <c r="CN313" s="522">
        <v>24702640.438881602</v>
      </c>
      <c r="CO313" s="522">
        <v>24702640.438881602</v>
      </c>
      <c r="CP313" s="522">
        <v>29033985.764703605</v>
      </c>
      <c r="CQ313" s="243" t="s">
        <v>874</v>
      </c>
      <c r="CR313" s="103">
        <v>8.84</v>
      </c>
      <c r="CS313" s="523">
        <v>8.84</v>
      </c>
      <c r="CT313" s="104">
        <v>10.39</v>
      </c>
      <c r="CU313" s="524"/>
      <c r="CV313" s="524"/>
      <c r="CW313" s="524"/>
      <c r="CX313" s="525"/>
      <c r="CY313" s="526">
        <v>363.65064665212481</v>
      </c>
      <c r="CZ313" s="527">
        <v>112.24319859667314</v>
      </c>
      <c r="DA313" s="528">
        <v>0.83690772771403721</v>
      </c>
      <c r="DB313" s="529">
        <v>0.68342905232911644</v>
      </c>
      <c r="DC313" s="530" t="s">
        <v>2336</v>
      </c>
      <c r="DD313" s="225"/>
      <c r="DE313" s="524"/>
      <c r="DF313" s="524"/>
      <c r="DG313" s="531"/>
      <c r="DH313" s="532"/>
      <c r="DI313" s="64">
        <v>0</v>
      </c>
      <c r="DJ313" s="64">
        <v>0</v>
      </c>
      <c r="DK313" s="64">
        <v>1332</v>
      </c>
      <c r="DL313" s="534">
        <f t="shared" si="44"/>
        <v>444</v>
      </c>
    </row>
    <row r="314" spans="1:116" ht="43.5" customHeight="1" x14ac:dyDescent="0.25">
      <c r="A314" s="356" t="s">
        <v>7</v>
      </c>
      <c r="B314" s="65" t="s">
        <v>50</v>
      </c>
      <c r="C314" s="65" t="s">
        <v>51</v>
      </c>
      <c r="D314" s="64" t="s">
        <v>2450</v>
      </c>
      <c r="E314" s="64" t="s">
        <v>1211</v>
      </c>
      <c r="F314" s="64" t="s">
        <v>1219</v>
      </c>
      <c r="G314" s="18" t="s">
        <v>1220</v>
      </c>
      <c r="H314" s="35" t="s">
        <v>866</v>
      </c>
      <c r="I314" s="28" t="s">
        <v>2322</v>
      </c>
      <c r="J314" s="498">
        <v>11.783834464214101</v>
      </c>
      <c r="K314" s="498">
        <v>12.555113610249002</v>
      </c>
      <c r="L314" s="499">
        <v>592</v>
      </c>
      <c r="M314" s="512">
        <v>0</v>
      </c>
      <c r="N314" s="513">
        <v>0</v>
      </c>
      <c r="O314" s="513">
        <v>0</v>
      </c>
      <c r="P314" s="513">
        <v>0</v>
      </c>
      <c r="Q314" s="513">
        <v>0</v>
      </c>
      <c r="R314" s="513">
        <v>0</v>
      </c>
      <c r="S314" s="513">
        <v>0</v>
      </c>
      <c r="T314" s="513">
        <v>0</v>
      </c>
      <c r="U314" s="513">
        <v>0</v>
      </c>
      <c r="V314" s="513">
        <v>0</v>
      </c>
      <c r="W314" s="513">
        <v>0</v>
      </c>
      <c r="X314" s="513">
        <v>0</v>
      </c>
      <c r="Y314" s="513">
        <v>0</v>
      </c>
      <c r="Z314" s="513">
        <v>0</v>
      </c>
      <c r="AA314" s="513">
        <v>0</v>
      </c>
      <c r="AB314" s="513">
        <v>0</v>
      </c>
      <c r="AC314" s="513">
        <v>21</v>
      </c>
      <c r="AD314" s="513">
        <v>21</v>
      </c>
      <c r="AE314" s="513">
        <v>0</v>
      </c>
      <c r="AF314" s="513">
        <v>0</v>
      </c>
      <c r="AG314" s="513">
        <v>0</v>
      </c>
      <c r="AH314" s="513">
        <f t="shared" si="36"/>
        <v>0</v>
      </c>
      <c r="AI314" s="513">
        <v>0</v>
      </c>
      <c r="AJ314" s="513">
        <v>0</v>
      </c>
      <c r="AK314" s="513">
        <f t="shared" si="37"/>
        <v>21</v>
      </c>
      <c r="AL314" s="513">
        <f t="shared" si="38"/>
        <v>21</v>
      </c>
      <c r="AM314" s="513">
        <v>0</v>
      </c>
      <c r="AN314" s="513">
        <v>0</v>
      </c>
      <c r="AO314" s="513">
        <v>0</v>
      </c>
      <c r="AP314" s="513">
        <v>0</v>
      </c>
      <c r="AQ314" s="513">
        <v>0</v>
      </c>
      <c r="AR314" s="513">
        <v>0</v>
      </c>
      <c r="AS314" s="513">
        <v>0</v>
      </c>
      <c r="AT314" s="513">
        <v>0</v>
      </c>
      <c r="AU314" s="513">
        <v>0</v>
      </c>
      <c r="AV314" s="513">
        <v>0</v>
      </c>
      <c r="AW314" s="513">
        <v>0</v>
      </c>
      <c r="AX314" s="513">
        <v>0</v>
      </c>
      <c r="AY314" s="513">
        <v>0</v>
      </c>
      <c r="AZ314" s="513">
        <v>0</v>
      </c>
      <c r="BA314" s="513">
        <v>0</v>
      </c>
      <c r="BB314" s="513">
        <v>0</v>
      </c>
      <c r="BC314" s="513">
        <v>3167.58</v>
      </c>
      <c r="BD314" s="513">
        <v>3167.58</v>
      </c>
      <c r="BE314" s="513">
        <v>0</v>
      </c>
      <c r="BF314" s="513">
        <v>0</v>
      </c>
      <c r="BG314" s="513">
        <v>0</v>
      </c>
      <c r="BH314" s="513">
        <v>0</v>
      </c>
      <c r="BI314" s="513">
        <v>0</v>
      </c>
      <c r="BJ314" s="513">
        <v>0</v>
      </c>
      <c r="BK314" s="241">
        <f t="shared" si="39"/>
        <v>3167.58</v>
      </c>
      <c r="BL314" s="22">
        <f t="shared" si="40"/>
        <v>3167.58</v>
      </c>
      <c r="BM314" s="519">
        <f t="shared" si="41"/>
        <v>1.1863595505617979</v>
      </c>
      <c r="BN314" s="520">
        <v>0</v>
      </c>
      <c r="BO314" s="520">
        <v>0</v>
      </c>
      <c r="BP314" s="520">
        <v>0</v>
      </c>
      <c r="BQ314" s="520">
        <v>0</v>
      </c>
      <c r="BR314" s="520">
        <v>0</v>
      </c>
      <c r="BS314" s="520">
        <v>0</v>
      </c>
      <c r="BT314" s="520">
        <v>0</v>
      </c>
      <c r="BU314" s="520">
        <v>0</v>
      </c>
      <c r="BV314" s="520">
        <v>0</v>
      </c>
      <c r="BW314" s="520">
        <v>0</v>
      </c>
      <c r="BX314" s="520">
        <v>0</v>
      </c>
      <c r="BY314" s="520">
        <v>0</v>
      </c>
      <c r="BZ314" s="520">
        <v>0</v>
      </c>
      <c r="CA314" s="520">
        <v>0</v>
      </c>
      <c r="CB314" s="520">
        <v>0</v>
      </c>
      <c r="CC314" s="520">
        <v>0</v>
      </c>
      <c r="CD314" s="520">
        <v>3718232.1072000004</v>
      </c>
      <c r="CE314" s="520">
        <v>3718232.1072000004</v>
      </c>
      <c r="CF314" s="520">
        <v>0</v>
      </c>
      <c r="CG314" s="520">
        <v>0</v>
      </c>
      <c r="CH314" s="520">
        <v>0</v>
      </c>
      <c r="CI314" s="520">
        <v>0</v>
      </c>
      <c r="CJ314" s="520">
        <v>0</v>
      </c>
      <c r="CK314" s="520">
        <v>0</v>
      </c>
      <c r="CL314" s="520">
        <f t="shared" si="42"/>
        <v>3718232.1072000004</v>
      </c>
      <c r="CM314" s="521">
        <f t="shared" si="43"/>
        <v>3718232.1072000004</v>
      </c>
      <c r="CN314" s="522">
        <v>2270355.5475396002</v>
      </c>
      <c r="CO314" s="522">
        <v>2270355.5475396002</v>
      </c>
      <c r="CP314" s="522">
        <v>2536338.6242388003</v>
      </c>
      <c r="CQ314" s="243" t="s">
        <v>874</v>
      </c>
      <c r="CR314" s="103">
        <v>2.39</v>
      </c>
      <c r="CS314" s="523">
        <v>2.39</v>
      </c>
      <c r="CT314" s="104">
        <v>2.67</v>
      </c>
      <c r="CU314" s="524"/>
      <c r="CV314" s="524"/>
      <c r="CW314" s="524"/>
      <c r="CX314" s="525"/>
      <c r="CY314" s="526">
        <v>26.173386063279107</v>
      </c>
      <c r="CZ314" s="527">
        <v>26.197337474051636</v>
      </c>
      <c r="DA314" s="528">
        <v>0.17258293356127877</v>
      </c>
      <c r="DB314" s="529">
        <v>0.17229741484383157</v>
      </c>
      <c r="DC314" s="530" t="s">
        <v>2453</v>
      </c>
      <c r="DD314" s="225"/>
      <c r="DE314" s="524"/>
      <c r="DF314" s="524"/>
      <c r="DG314" s="531"/>
      <c r="DH314" s="532"/>
      <c r="DI314" s="64">
        <v>0</v>
      </c>
      <c r="DJ314" s="64">
        <v>0</v>
      </c>
      <c r="DK314" s="64">
        <v>0</v>
      </c>
      <c r="DL314" s="534">
        <f t="shared" si="44"/>
        <v>0</v>
      </c>
    </row>
    <row r="315" spans="1:116" ht="43.5" customHeight="1" x14ac:dyDescent="0.25">
      <c r="A315" s="356" t="s">
        <v>7</v>
      </c>
      <c r="B315" s="65" t="s">
        <v>50</v>
      </c>
      <c r="C315" s="65" t="s">
        <v>51</v>
      </c>
      <c r="D315" s="64" t="s">
        <v>2450</v>
      </c>
      <c r="E315" s="64" t="s">
        <v>1211</v>
      </c>
      <c r="F315" s="64" t="s">
        <v>1221</v>
      </c>
      <c r="G315" s="18" t="s">
        <v>1213</v>
      </c>
      <c r="H315" s="35" t="s">
        <v>866</v>
      </c>
      <c r="I315" s="28" t="s">
        <v>2322</v>
      </c>
      <c r="J315" s="498">
        <v>10.158477986391464</v>
      </c>
      <c r="K315" s="498">
        <v>20.162499958062</v>
      </c>
      <c r="L315" s="499">
        <v>1757.3</v>
      </c>
      <c r="M315" s="512">
        <v>0</v>
      </c>
      <c r="N315" s="513">
        <v>0</v>
      </c>
      <c r="O315" s="513">
        <v>0</v>
      </c>
      <c r="P315" s="513">
        <v>0</v>
      </c>
      <c r="Q315" s="513">
        <v>0</v>
      </c>
      <c r="R315" s="513">
        <v>0</v>
      </c>
      <c r="S315" s="513">
        <v>0</v>
      </c>
      <c r="T315" s="513">
        <v>0</v>
      </c>
      <c r="U315" s="513">
        <v>0</v>
      </c>
      <c r="V315" s="513">
        <v>0</v>
      </c>
      <c r="W315" s="513">
        <v>0</v>
      </c>
      <c r="X315" s="513">
        <v>0</v>
      </c>
      <c r="Y315" s="513">
        <v>0</v>
      </c>
      <c r="Z315" s="513">
        <v>0</v>
      </c>
      <c r="AA315" s="513">
        <v>0</v>
      </c>
      <c r="AB315" s="513">
        <v>0</v>
      </c>
      <c r="AC315" s="513">
        <v>43</v>
      </c>
      <c r="AD315" s="513">
        <v>43</v>
      </c>
      <c r="AE315" s="513">
        <v>0</v>
      </c>
      <c r="AF315" s="513">
        <v>0</v>
      </c>
      <c r="AG315" s="513">
        <v>0</v>
      </c>
      <c r="AH315" s="513">
        <f t="shared" si="36"/>
        <v>0</v>
      </c>
      <c r="AI315" s="513">
        <v>0</v>
      </c>
      <c r="AJ315" s="513">
        <v>0</v>
      </c>
      <c r="AK315" s="513">
        <f t="shared" si="37"/>
        <v>43</v>
      </c>
      <c r="AL315" s="513">
        <f t="shared" si="38"/>
        <v>43</v>
      </c>
      <c r="AM315" s="513">
        <v>0</v>
      </c>
      <c r="AN315" s="513">
        <v>0</v>
      </c>
      <c r="AO315" s="513">
        <v>0</v>
      </c>
      <c r="AP315" s="513">
        <v>0</v>
      </c>
      <c r="AQ315" s="513">
        <v>0</v>
      </c>
      <c r="AR315" s="513">
        <v>0</v>
      </c>
      <c r="AS315" s="513">
        <v>0</v>
      </c>
      <c r="AT315" s="513">
        <v>0</v>
      </c>
      <c r="AU315" s="513">
        <v>0</v>
      </c>
      <c r="AV315" s="513">
        <v>0</v>
      </c>
      <c r="AW315" s="513">
        <v>0</v>
      </c>
      <c r="AX315" s="513">
        <v>0</v>
      </c>
      <c r="AY315" s="513">
        <v>0</v>
      </c>
      <c r="AZ315" s="513">
        <v>0</v>
      </c>
      <c r="BA315" s="513">
        <v>0</v>
      </c>
      <c r="BB315" s="513">
        <v>0</v>
      </c>
      <c r="BC315" s="513">
        <v>265.39</v>
      </c>
      <c r="BD315" s="513">
        <v>265.39</v>
      </c>
      <c r="BE315" s="513">
        <v>0</v>
      </c>
      <c r="BF315" s="513">
        <v>0</v>
      </c>
      <c r="BG315" s="513">
        <v>0</v>
      </c>
      <c r="BH315" s="513">
        <v>0</v>
      </c>
      <c r="BI315" s="513">
        <v>0</v>
      </c>
      <c r="BJ315" s="513">
        <v>0</v>
      </c>
      <c r="BK315" s="241">
        <f t="shared" si="39"/>
        <v>265.39</v>
      </c>
      <c r="BL315" s="22">
        <f t="shared" si="40"/>
        <v>265.39</v>
      </c>
      <c r="BM315" s="519">
        <f t="shared" si="41"/>
        <v>5.2972055888223547E-2</v>
      </c>
      <c r="BN315" s="520">
        <v>0</v>
      </c>
      <c r="BO315" s="520">
        <v>0</v>
      </c>
      <c r="BP315" s="520">
        <v>0</v>
      </c>
      <c r="BQ315" s="520">
        <v>0</v>
      </c>
      <c r="BR315" s="520">
        <v>0</v>
      </c>
      <c r="BS315" s="520">
        <v>0</v>
      </c>
      <c r="BT315" s="520">
        <v>0</v>
      </c>
      <c r="BU315" s="520">
        <v>0</v>
      </c>
      <c r="BV315" s="520">
        <v>0</v>
      </c>
      <c r="BW315" s="520">
        <v>0</v>
      </c>
      <c r="BX315" s="520">
        <v>0</v>
      </c>
      <c r="BY315" s="520">
        <v>0</v>
      </c>
      <c r="BZ315" s="520">
        <v>0</v>
      </c>
      <c r="CA315" s="520">
        <v>0</v>
      </c>
      <c r="CB315" s="520">
        <v>0</v>
      </c>
      <c r="CC315" s="520">
        <v>0</v>
      </c>
      <c r="CD315" s="520">
        <v>311525.39760000003</v>
      </c>
      <c r="CE315" s="520">
        <v>311525.39760000003</v>
      </c>
      <c r="CF315" s="520">
        <v>0</v>
      </c>
      <c r="CG315" s="520">
        <v>0</v>
      </c>
      <c r="CH315" s="520">
        <v>0</v>
      </c>
      <c r="CI315" s="520">
        <v>0</v>
      </c>
      <c r="CJ315" s="520">
        <v>0</v>
      </c>
      <c r="CK315" s="520">
        <v>0</v>
      </c>
      <c r="CL315" s="520">
        <f t="shared" si="42"/>
        <v>311525.39760000003</v>
      </c>
      <c r="CM315" s="521">
        <f t="shared" si="43"/>
        <v>311525.39760000003</v>
      </c>
      <c r="CN315" s="522">
        <v>16083360</v>
      </c>
      <c r="CO315" s="522">
        <v>16083360</v>
      </c>
      <c r="CP315" s="522">
        <v>17555040</v>
      </c>
      <c r="CQ315" s="243" t="s">
        <v>874</v>
      </c>
      <c r="CR315" s="103">
        <v>4.59</v>
      </c>
      <c r="CS315" s="523">
        <v>4.59</v>
      </c>
      <c r="CT315" s="104">
        <v>5.01</v>
      </c>
      <c r="CU315" s="524"/>
      <c r="CV315" s="524"/>
      <c r="CW315" s="524"/>
      <c r="CX315" s="525"/>
      <c r="CY315" s="526">
        <v>71.812083663390766</v>
      </c>
      <c r="CZ315" s="527">
        <v>39.408695765030672</v>
      </c>
      <c r="DA315" s="528">
        <v>0.36860212857134061</v>
      </c>
      <c r="DB315" s="529">
        <v>0.31058846167502413</v>
      </c>
      <c r="DC315" s="530" t="s">
        <v>2412</v>
      </c>
      <c r="DD315" s="225"/>
      <c r="DE315" s="524"/>
      <c r="DF315" s="524"/>
      <c r="DG315" s="531"/>
      <c r="DH315" s="532"/>
      <c r="DI315" s="64">
        <v>0</v>
      </c>
      <c r="DJ315" s="64">
        <v>168521</v>
      </c>
      <c r="DK315" s="64">
        <v>0</v>
      </c>
      <c r="DL315" s="534">
        <f t="shared" si="44"/>
        <v>56173.666666666664</v>
      </c>
    </row>
    <row r="316" spans="1:116" ht="43.5" customHeight="1" x14ac:dyDescent="0.25">
      <c r="A316" s="356" t="s">
        <v>7</v>
      </c>
      <c r="B316" s="65" t="s">
        <v>50</v>
      </c>
      <c r="C316" s="65" t="s">
        <v>51</v>
      </c>
      <c r="D316" s="64" t="s">
        <v>2450</v>
      </c>
      <c r="E316" s="64" t="s">
        <v>1211</v>
      </c>
      <c r="F316" s="64" t="s">
        <v>1222</v>
      </c>
      <c r="G316" s="18" t="s">
        <v>1223</v>
      </c>
      <c r="H316" s="35" t="s">
        <v>866</v>
      </c>
      <c r="I316" s="28" t="s">
        <v>2322</v>
      </c>
      <c r="J316" s="498">
        <v>11.783834464214101</v>
      </c>
      <c r="K316" s="498">
        <v>71.602461972279002</v>
      </c>
      <c r="L316" s="499">
        <v>2593.8000000000002</v>
      </c>
      <c r="M316" s="512">
        <v>0</v>
      </c>
      <c r="N316" s="513">
        <v>0</v>
      </c>
      <c r="O316" s="513">
        <v>0</v>
      </c>
      <c r="P316" s="513">
        <v>0</v>
      </c>
      <c r="Q316" s="513">
        <v>0</v>
      </c>
      <c r="R316" s="513">
        <v>0</v>
      </c>
      <c r="S316" s="513">
        <v>0</v>
      </c>
      <c r="T316" s="513">
        <v>0</v>
      </c>
      <c r="U316" s="513">
        <v>0</v>
      </c>
      <c r="V316" s="513">
        <v>0</v>
      </c>
      <c r="W316" s="513">
        <v>0</v>
      </c>
      <c r="X316" s="513">
        <v>0</v>
      </c>
      <c r="Y316" s="513">
        <v>0</v>
      </c>
      <c r="Z316" s="513">
        <v>0</v>
      </c>
      <c r="AA316" s="513">
        <v>0</v>
      </c>
      <c r="AB316" s="513">
        <v>0</v>
      </c>
      <c r="AC316" s="513">
        <v>156</v>
      </c>
      <c r="AD316" s="513">
        <v>156</v>
      </c>
      <c r="AE316" s="513">
        <v>0</v>
      </c>
      <c r="AF316" s="513">
        <v>0</v>
      </c>
      <c r="AG316" s="513">
        <v>0</v>
      </c>
      <c r="AH316" s="513">
        <f t="shared" si="36"/>
        <v>0</v>
      </c>
      <c r="AI316" s="513">
        <v>0</v>
      </c>
      <c r="AJ316" s="513">
        <v>0</v>
      </c>
      <c r="AK316" s="513">
        <f t="shared" si="37"/>
        <v>156</v>
      </c>
      <c r="AL316" s="513">
        <f t="shared" si="38"/>
        <v>156</v>
      </c>
      <c r="AM316" s="513">
        <v>0</v>
      </c>
      <c r="AN316" s="513">
        <v>0</v>
      </c>
      <c r="AO316" s="513">
        <v>0</v>
      </c>
      <c r="AP316" s="513">
        <v>0</v>
      </c>
      <c r="AQ316" s="513">
        <v>0</v>
      </c>
      <c r="AR316" s="513">
        <v>0</v>
      </c>
      <c r="AS316" s="513">
        <v>0</v>
      </c>
      <c r="AT316" s="513">
        <v>0</v>
      </c>
      <c r="AU316" s="513">
        <v>0</v>
      </c>
      <c r="AV316" s="513">
        <v>0</v>
      </c>
      <c r="AW316" s="513">
        <v>0</v>
      </c>
      <c r="AX316" s="513">
        <v>0</v>
      </c>
      <c r="AY316" s="513">
        <v>0</v>
      </c>
      <c r="AZ316" s="513">
        <v>0</v>
      </c>
      <c r="BA316" s="513">
        <v>0</v>
      </c>
      <c r="BB316" s="513">
        <v>0</v>
      </c>
      <c r="BC316" s="513">
        <v>2271.92</v>
      </c>
      <c r="BD316" s="513">
        <v>2271.92</v>
      </c>
      <c r="BE316" s="513">
        <v>0</v>
      </c>
      <c r="BF316" s="513">
        <v>0</v>
      </c>
      <c r="BG316" s="513">
        <v>0</v>
      </c>
      <c r="BH316" s="513">
        <v>0</v>
      </c>
      <c r="BI316" s="513">
        <v>0</v>
      </c>
      <c r="BJ316" s="513">
        <v>0</v>
      </c>
      <c r="BK316" s="241">
        <f t="shared" si="39"/>
        <v>2271.92</v>
      </c>
      <c r="BL316" s="22">
        <f t="shared" si="40"/>
        <v>2271.92</v>
      </c>
      <c r="BM316" s="519">
        <f t="shared" si="41"/>
        <v>0.24721653971708382</v>
      </c>
      <c r="BN316" s="520">
        <v>0</v>
      </c>
      <c r="BO316" s="520">
        <v>0</v>
      </c>
      <c r="BP316" s="520">
        <v>0</v>
      </c>
      <c r="BQ316" s="520">
        <v>0</v>
      </c>
      <c r="BR316" s="520">
        <v>0</v>
      </c>
      <c r="BS316" s="520">
        <v>0</v>
      </c>
      <c r="BT316" s="520">
        <v>0</v>
      </c>
      <c r="BU316" s="520">
        <v>0</v>
      </c>
      <c r="BV316" s="520">
        <v>0</v>
      </c>
      <c r="BW316" s="520">
        <v>0</v>
      </c>
      <c r="BX316" s="520">
        <v>0</v>
      </c>
      <c r="BY316" s="520">
        <v>0</v>
      </c>
      <c r="BZ316" s="520">
        <v>0</v>
      </c>
      <c r="CA316" s="520">
        <v>0</v>
      </c>
      <c r="CB316" s="520">
        <v>0</v>
      </c>
      <c r="CC316" s="520">
        <v>0</v>
      </c>
      <c r="CD316" s="520">
        <v>2666870.5728000002</v>
      </c>
      <c r="CE316" s="520">
        <v>2666870.5728000002</v>
      </c>
      <c r="CF316" s="520">
        <v>0</v>
      </c>
      <c r="CG316" s="520">
        <v>0</v>
      </c>
      <c r="CH316" s="520">
        <v>0</v>
      </c>
      <c r="CI316" s="520">
        <v>0</v>
      </c>
      <c r="CJ316" s="520">
        <v>0</v>
      </c>
      <c r="CK316" s="520">
        <v>0</v>
      </c>
      <c r="CL316" s="520">
        <f t="shared" si="42"/>
        <v>2666870.5728000002</v>
      </c>
      <c r="CM316" s="521">
        <f t="shared" si="43"/>
        <v>2666870.5728000002</v>
      </c>
      <c r="CN316" s="522">
        <v>28137120</v>
      </c>
      <c r="CO316" s="522">
        <v>28137120</v>
      </c>
      <c r="CP316" s="522">
        <v>32201760.000000004</v>
      </c>
      <c r="CQ316" s="243" t="s">
        <v>874</v>
      </c>
      <c r="CR316" s="103">
        <v>8.0299999999999994</v>
      </c>
      <c r="CS316" s="523">
        <v>8.0299999999999994</v>
      </c>
      <c r="CT316" s="104">
        <v>9.19</v>
      </c>
      <c r="CU316" s="524"/>
      <c r="CV316" s="524"/>
      <c r="CW316" s="524"/>
      <c r="CX316" s="525"/>
      <c r="CY316" s="526">
        <v>252.31783707429727</v>
      </c>
      <c r="CZ316" s="527">
        <v>113.75914968421186</v>
      </c>
      <c r="DA316" s="528">
        <v>0.78168487240617479</v>
      </c>
      <c r="DB316" s="529">
        <v>0.66427477434237991</v>
      </c>
      <c r="DC316" s="530" t="s">
        <v>2336</v>
      </c>
      <c r="DD316" s="225"/>
      <c r="DE316" s="524"/>
      <c r="DF316" s="524"/>
      <c r="DG316" s="531"/>
      <c r="DH316" s="532"/>
      <c r="DI316" s="64">
        <v>0</v>
      </c>
      <c r="DJ316" s="64">
        <v>127581</v>
      </c>
      <c r="DK316" s="64">
        <v>3880</v>
      </c>
      <c r="DL316" s="534">
        <f t="shared" si="44"/>
        <v>43820.333333333336</v>
      </c>
    </row>
    <row r="317" spans="1:116" ht="43.5" customHeight="1" x14ac:dyDescent="0.25">
      <c r="A317" s="356" t="s">
        <v>7</v>
      </c>
      <c r="B317" s="65" t="s">
        <v>50</v>
      </c>
      <c r="C317" s="65" t="s">
        <v>51</v>
      </c>
      <c r="D317" s="64" t="s">
        <v>2450</v>
      </c>
      <c r="E317" s="64" t="s">
        <v>1211</v>
      </c>
      <c r="F317" s="64" t="s">
        <v>1224</v>
      </c>
      <c r="G317" s="18" t="s">
        <v>2454</v>
      </c>
      <c r="H317" s="35" t="s">
        <v>866</v>
      </c>
      <c r="I317" s="28" t="s">
        <v>2322</v>
      </c>
      <c r="J317" s="498">
        <v>9.2023859406134445</v>
      </c>
      <c r="K317" s="498">
        <v>50.931818075880003</v>
      </c>
      <c r="L317" s="499">
        <v>2896.3</v>
      </c>
      <c r="M317" s="512">
        <v>0</v>
      </c>
      <c r="N317" s="513">
        <v>0</v>
      </c>
      <c r="O317" s="513">
        <v>0</v>
      </c>
      <c r="P317" s="513">
        <v>0</v>
      </c>
      <c r="Q317" s="513">
        <v>0</v>
      </c>
      <c r="R317" s="513">
        <v>0</v>
      </c>
      <c r="S317" s="513">
        <v>0</v>
      </c>
      <c r="T317" s="513">
        <v>0</v>
      </c>
      <c r="U317" s="513">
        <v>0</v>
      </c>
      <c r="V317" s="513">
        <v>0</v>
      </c>
      <c r="W317" s="513">
        <v>0</v>
      </c>
      <c r="X317" s="513">
        <v>0</v>
      </c>
      <c r="Y317" s="513">
        <v>0</v>
      </c>
      <c r="Z317" s="513">
        <v>0</v>
      </c>
      <c r="AA317" s="513">
        <v>0</v>
      </c>
      <c r="AB317" s="513">
        <v>0</v>
      </c>
      <c r="AC317" s="513">
        <v>89</v>
      </c>
      <c r="AD317" s="513">
        <v>89</v>
      </c>
      <c r="AE317" s="513">
        <v>0</v>
      </c>
      <c r="AF317" s="513">
        <v>0</v>
      </c>
      <c r="AG317" s="513">
        <v>0</v>
      </c>
      <c r="AH317" s="513">
        <f t="shared" si="36"/>
        <v>0</v>
      </c>
      <c r="AI317" s="513">
        <v>0</v>
      </c>
      <c r="AJ317" s="513">
        <v>0</v>
      </c>
      <c r="AK317" s="513">
        <f t="shared" si="37"/>
        <v>89</v>
      </c>
      <c r="AL317" s="513">
        <f t="shared" si="38"/>
        <v>89</v>
      </c>
      <c r="AM317" s="513">
        <v>0</v>
      </c>
      <c r="AN317" s="513">
        <v>0</v>
      </c>
      <c r="AO317" s="513">
        <v>0</v>
      </c>
      <c r="AP317" s="513">
        <v>0</v>
      </c>
      <c r="AQ317" s="513">
        <v>0</v>
      </c>
      <c r="AR317" s="513">
        <v>0</v>
      </c>
      <c r="AS317" s="513">
        <v>0</v>
      </c>
      <c r="AT317" s="513">
        <v>0</v>
      </c>
      <c r="AU317" s="513">
        <v>0</v>
      </c>
      <c r="AV317" s="513">
        <v>0</v>
      </c>
      <c r="AW317" s="513">
        <v>0</v>
      </c>
      <c r="AX317" s="513">
        <v>0</v>
      </c>
      <c r="AY317" s="513">
        <v>0</v>
      </c>
      <c r="AZ317" s="513">
        <v>0</v>
      </c>
      <c r="BA317" s="513">
        <v>0</v>
      </c>
      <c r="BB317" s="513">
        <v>0</v>
      </c>
      <c r="BC317" s="513">
        <v>611.29</v>
      </c>
      <c r="BD317" s="513">
        <v>611.29</v>
      </c>
      <c r="BE317" s="513">
        <v>0</v>
      </c>
      <c r="BF317" s="513">
        <v>0</v>
      </c>
      <c r="BG317" s="513">
        <v>0</v>
      </c>
      <c r="BH317" s="513">
        <v>0</v>
      </c>
      <c r="BI317" s="513">
        <v>0</v>
      </c>
      <c r="BJ317" s="513">
        <v>0</v>
      </c>
      <c r="BK317" s="241">
        <f t="shared" si="39"/>
        <v>611.29</v>
      </c>
      <c r="BL317" s="22">
        <f t="shared" si="40"/>
        <v>611.29</v>
      </c>
      <c r="BM317" s="519">
        <f t="shared" si="41"/>
        <v>5.9813111545988257E-2</v>
      </c>
      <c r="BN317" s="520">
        <v>0</v>
      </c>
      <c r="BO317" s="520">
        <v>0</v>
      </c>
      <c r="BP317" s="520">
        <v>0</v>
      </c>
      <c r="BQ317" s="520">
        <v>0</v>
      </c>
      <c r="BR317" s="520">
        <v>0</v>
      </c>
      <c r="BS317" s="520">
        <v>0</v>
      </c>
      <c r="BT317" s="520">
        <v>0</v>
      </c>
      <c r="BU317" s="520">
        <v>0</v>
      </c>
      <c r="BV317" s="520">
        <v>0</v>
      </c>
      <c r="BW317" s="520">
        <v>0</v>
      </c>
      <c r="BX317" s="520">
        <v>0</v>
      </c>
      <c r="BY317" s="520">
        <v>0</v>
      </c>
      <c r="BZ317" s="520">
        <v>0</v>
      </c>
      <c r="CA317" s="520">
        <v>0</v>
      </c>
      <c r="CB317" s="520">
        <v>0</v>
      </c>
      <c r="CC317" s="520">
        <v>0</v>
      </c>
      <c r="CD317" s="520">
        <v>717556.65359999996</v>
      </c>
      <c r="CE317" s="520">
        <v>717556.65359999996</v>
      </c>
      <c r="CF317" s="520">
        <v>0</v>
      </c>
      <c r="CG317" s="520">
        <v>0</v>
      </c>
      <c r="CH317" s="520">
        <v>0</v>
      </c>
      <c r="CI317" s="520">
        <v>0</v>
      </c>
      <c r="CJ317" s="520">
        <v>0</v>
      </c>
      <c r="CK317" s="520">
        <v>0</v>
      </c>
      <c r="CL317" s="520">
        <f t="shared" si="42"/>
        <v>717556.65359999996</v>
      </c>
      <c r="CM317" s="521">
        <f t="shared" si="43"/>
        <v>717556.65359999996</v>
      </c>
      <c r="CN317" s="522">
        <v>30239520.000000004</v>
      </c>
      <c r="CO317" s="522">
        <v>30239520.000000004</v>
      </c>
      <c r="CP317" s="522">
        <v>35810880</v>
      </c>
      <c r="CQ317" s="243" t="s">
        <v>874</v>
      </c>
      <c r="CR317" s="103">
        <v>8.6300000000000008</v>
      </c>
      <c r="CS317" s="523">
        <v>8.6300000000000008</v>
      </c>
      <c r="CT317" s="104">
        <v>10.220000000000001</v>
      </c>
      <c r="CU317" s="524"/>
      <c r="CV317" s="524"/>
      <c r="CW317" s="524"/>
      <c r="CX317" s="525"/>
      <c r="CY317" s="526">
        <v>873.01364022265898</v>
      </c>
      <c r="CZ317" s="527">
        <v>562.79349588187426</v>
      </c>
      <c r="DA317" s="528">
        <v>2.8918072790590625</v>
      </c>
      <c r="DB317" s="529">
        <v>2.5431050734089329</v>
      </c>
      <c r="DC317" s="530" t="s">
        <v>2313</v>
      </c>
      <c r="DD317" s="225"/>
      <c r="DE317" s="524"/>
      <c r="DF317" s="524"/>
      <c r="DG317" s="531"/>
      <c r="DH317" s="532"/>
      <c r="DI317" s="64">
        <v>135888</v>
      </c>
      <c r="DJ317" s="64">
        <v>3975327</v>
      </c>
      <c r="DK317" s="64">
        <v>195131</v>
      </c>
      <c r="DL317" s="534">
        <f t="shared" si="44"/>
        <v>1435448.6666666667</v>
      </c>
    </row>
    <row r="318" spans="1:116" ht="43.5" customHeight="1" x14ac:dyDescent="0.25">
      <c r="A318" s="356" t="s">
        <v>7</v>
      </c>
      <c r="B318" s="65" t="s">
        <v>50</v>
      </c>
      <c r="C318" s="65" t="s">
        <v>51</v>
      </c>
      <c r="D318" s="64" t="s">
        <v>2455</v>
      </c>
      <c r="E318" s="64" t="s">
        <v>1227</v>
      </c>
      <c r="F318" s="64" t="s">
        <v>1228</v>
      </c>
      <c r="G318" s="18" t="s">
        <v>1229</v>
      </c>
      <c r="H318" s="35" t="s">
        <v>866</v>
      </c>
      <c r="I318" s="28" t="s">
        <v>2322</v>
      </c>
      <c r="J318" s="498" t="s">
        <v>56</v>
      </c>
      <c r="K318" s="498">
        <v>59.291855937279003</v>
      </c>
      <c r="L318" s="499">
        <v>2203.8000000000002</v>
      </c>
      <c r="M318" s="512">
        <v>0</v>
      </c>
      <c r="N318" s="513">
        <v>0</v>
      </c>
      <c r="O318" s="513">
        <v>0</v>
      </c>
      <c r="P318" s="513">
        <v>0</v>
      </c>
      <c r="Q318" s="513">
        <v>0</v>
      </c>
      <c r="R318" s="513">
        <v>0</v>
      </c>
      <c r="S318" s="513">
        <v>0</v>
      </c>
      <c r="T318" s="513">
        <v>0</v>
      </c>
      <c r="U318" s="513">
        <v>0</v>
      </c>
      <c r="V318" s="513">
        <v>0</v>
      </c>
      <c r="W318" s="513">
        <v>0</v>
      </c>
      <c r="X318" s="513">
        <v>0</v>
      </c>
      <c r="Y318" s="513">
        <v>0</v>
      </c>
      <c r="Z318" s="513">
        <v>0</v>
      </c>
      <c r="AA318" s="513">
        <v>0</v>
      </c>
      <c r="AB318" s="513">
        <v>0</v>
      </c>
      <c r="AC318" s="513">
        <v>151</v>
      </c>
      <c r="AD318" s="513">
        <v>151</v>
      </c>
      <c r="AE318" s="513">
        <v>0</v>
      </c>
      <c r="AF318" s="513">
        <v>0</v>
      </c>
      <c r="AG318" s="513">
        <v>0</v>
      </c>
      <c r="AH318" s="513">
        <f t="shared" si="36"/>
        <v>0</v>
      </c>
      <c r="AI318" s="513">
        <v>0</v>
      </c>
      <c r="AJ318" s="513">
        <v>0</v>
      </c>
      <c r="AK318" s="513">
        <f t="shared" si="37"/>
        <v>151</v>
      </c>
      <c r="AL318" s="513">
        <f t="shared" si="38"/>
        <v>151</v>
      </c>
      <c r="AM318" s="513">
        <v>0</v>
      </c>
      <c r="AN318" s="513">
        <v>0</v>
      </c>
      <c r="AO318" s="513">
        <v>0</v>
      </c>
      <c r="AP318" s="513">
        <v>0</v>
      </c>
      <c r="AQ318" s="513">
        <v>0</v>
      </c>
      <c r="AR318" s="513">
        <v>0</v>
      </c>
      <c r="AS318" s="513">
        <v>0</v>
      </c>
      <c r="AT318" s="513">
        <v>0</v>
      </c>
      <c r="AU318" s="513">
        <v>0</v>
      </c>
      <c r="AV318" s="513">
        <v>0</v>
      </c>
      <c r="AW318" s="513">
        <v>0</v>
      </c>
      <c r="AX318" s="513">
        <v>0</v>
      </c>
      <c r="AY318" s="513">
        <v>0</v>
      </c>
      <c r="AZ318" s="513">
        <v>0</v>
      </c>
      <c r="BA318" s="513">
        <v>0</v>
      </c>
      <c r="BB318" s="513">
        <v>0</v>
      </c>
      <c r="BC318" s="513">
        <v>3508.73</v>
      </c>
      <c r="BD318" s="513">
        <v>3508.73</v>
      </c>
      <c r="BE318" s="513">
        <v>0</v>
      </c>
      <c r="BF318" s="513">
        <v>0</v>
      </c>
      <c r="BG318" s="513">
        <v>0</v>
      </c>
      <c r="BH318" s="513">
        <v>0</v>
      </c>
      <c r="BI318" s="513">
        <v>0</v>
      </c>
      <c r="BJ318" s="513">
        <v>0</v>
      </c>
      <c r="BK318" s="241">
        <f t="shared" si="39"/>
        <v>3508.73</v>
      </c>
      <c r="BL318" s="22">
        <f t="shared" si="40"/>
        <v>3508.73</v>
      </c>
      <c r="BM318" s="519">
        <f t="shared" si="41"/>
        <v>0</v>
      </c>
      <c r="BN318" s="520">
        <v>0</v>
      </c>
      <c r="BO318" s="520">
        <v>0</v>
      </c>
      <c r="BP318" s="520">
        <v>0</v>
      </c>
      <c r="BQ318" s="520">
        <v>0</v>
      </c>
      <c r="BR318" s="520">
        <v>0</v>
      </c>
      <c r="BS318" s="520">
        <v>0</v>
      </c>
      <c r="BT318" s="520">
        <v>0</v>
      </c>
      <c r="BU318" s="520">
        <v>0</v>
      </c>
      <c r="BV318" s="520">
        <v>0</v>
      </c>
      <c r="BW318" s="520">
        <v>0</v>
      </c>
      <c r="BX318" s="520">
        <v>0</v>
      </c>
      <c r="BY318" s="520">
        <v>0</v>
      </c>
      <c r="BZ318" s="520">
        <v>0</v>
      </c>
      <c r="CA318" s="520">
        <v>0</v>
      </c>
      <c r="CB318" s="520">
        <v>0</v>
      </c>
      <c r="CC318" s="520">
        <v>0</v>
      </c>
      <c r="CD318" s="520">
        <v>4118687.6232000003</v>
      </c>
      <c r="CE318" s="520">
        <v>4118687.6232000003</v>
      </c>
      <c r="CF318" s="520">
        <v>0</v>
      </c>
      <c r="CG318" s="520">
        <v>0</v>
      </c>
      <c r="CH318" s="520">
        <v>0</v>
      </c>
      <c r="CI318" s="520">
        <v>0</v>
      </c>
      <c r="CJ318" s="520">
        <v>0</v>
      </c>
      <c r="CK318" s="520">
        <v>0</v>
      </c>
      <c r="CL318" s="520">
        <f t="shared" si="42"/>
        <v>4118687.6232000003</v>
      </c>
      <c r="CM318" s="521">
        <f t="shared" si="43"/>
        <v>4118687.6232000003</v>
      </c>
      <c r="CN318" s="522">
        <v>24528000.000000004</v>
      </c>
      <c r="CO318" s="522">
        <v>24528000.000000004</v>
      </c>
      <c r="CP318" s="522">
        <v>0</v>
      </c>
      <c r="CQ318" s="243" t="s">
        <v>874</v>
      </c>
      <c r="CR318" s="103">
        <v>7</v>
      </c>
      <c r="CS318" s="523">
        <v>7</v>
      </c>
      <c r="CT318" s="104">
        <v>0</v>
      </c>
      <c r="CU318" s="524"/>
      <c r="CV318" s="524"/>
      <c r="CW318" s="524"/>
      <c r="CX318" s="525"/>
      <c r="CY318" s="526">
        <v>317.1823073458624</v>
      </c>
      <c r="CZ318" s="527">
        <v>278.85320243739181</v>
      </c>
      <c r="DA318" s="528">
        <v>1.1913063022303758</v>
      </c>
      <c r="DB318" s="529">
        <v>1.1453221927943327</v>
      </c>
      <c r="DC318" s="530" t="s">
        <v>2292</v>
      </c>
      <c r="DD318" s="225"/>
      <c r="DE318" s="524"/>
      <c r="DF318" s="524"/>
      <c r="DG318" s="531"/>
      <c r="DH318" s="532"/>
      <c r="DI318" s="64">
        <v>0</v>
      </c>
      <c r="DJ318" s="64">
        <v>138245</v>
      </c>
      <c r="DK318" s="64">
        <v>49848</v>
      </c>
      <c r="DL318" s="534">
        <f t="shared" si="44"/>
        <v>62697.666666666664</v>
      </c>
    </row>
    <row r="319" spans="1:116" ht="43.5" customHeight="1" x14ac:dyDescent="0.25">
      <c r="A319" s="356" t="s">
        <v>7</v>
      </c>
      <c r="B319" s="65" t="s">
        <v>50</v>
      </c>
      <c r="C319" s="65" t="s">
        <v>51</v>
      </c>
      <c r="D319" s="64" t="s">
        <v>2456</v>
      </c>
      <c r="E319" s="64" t="s">
        <v>359</v>
      </c>
      <c r="F319" s="64" t="s">
        <v>1231</v>
      </c>
      <c r="G319" s="18" t="s">
        <v>362</v>
      </c>
      <c r="H319" s="35" t="s">
        <v>866</v>
      </c>
      <c r="I319" s="28" t="s">
        <v>2322</v>
      </c>
      <c r="J319" s="498">
        <v>11.998955174514155</v>
      </c>
      <c r="K319" s="498">
        <v>5.7679924122450004</v>
      </c>
      <c r="L319" s="499">
        <v>187.7</v>
      </c>
      <c r="M319" s="512">
        <v>0</v>
      </c>
      <c r="N319" s="513">
        <v>0</v>
      </c>
      <c r="O319" s="513">
        <v>0</v>
      </c>
      <c r="P319" s="513">
        <v>0</v>
      </c>
      <c r="Q319" s="513">
        <v>0</v>
      </c>
      <c r="R319" s="513">
        <v>0</v>
      </c>
      <c r="S319" s="513">
        <v>0</v>
      </c>
      <c r="T319" s="513">
        <v>0</v>
      </c>
      <c r="U319" s="513">
        <v>0</v>
      </c>
      <c r="V319" s="513">
        <v>0</v>
      </c>
      <c r="W319" s="513">
        <v>1</v>
      </c>
      <c r="X319" s="513">
        <v>1</v>
      </c>
      <c r="Y319" s="513">
        <v>0</v>
      </c>
      <c r="Z319" s="513">
        <v>0</v>
      </c>
      <c r="AA319" s="513">
        <v>0</v>
      </c>
      <c r="AB319" s="513">
        <v>0</v>
      </c>
      <c r="AC319" s="513">
        <v>2</v>
      </c>
      <c r="AD319" s="513">
        <v>2</v>
      </c>
      <c r="AE319" s="513">
        <v>0</v>
      </c>
      <c r="AF319" s="513">
        <v>0</v>
      </c>
      <c r="AG319" s="513">
        <v>0</v>
      </c>
      <c r="AH319" s="513">
        <f t="shared" si="36"/>
        <v>0</v>
      </c>
      <c r="AI319" s="513">
        <v>0</v>
      </c>
      <c r="AJ319" s="513">
        <v>0</v>
      </c>
      <c r="AK319" s="513">
        <f t="shared" si="37"/>
        <v>3</v>
      </c>
      <c r="AL319" s="513">
        <f t="shared" si="38"/>
        <v>3</v>
      </c>
      <c r="AM319" s="513">
        <v>0</v>
      </c>
      <c r="AN319" s="513">
        <v>0</v>
      </c>
      <c r="AO319" s="513">
        <v>0</v>
      </c>
      <c r="AP319" s="513">
        <v>0</v>
      </c>
      <c r="AQ319" s="513">
        <v>0</v>
      </c>
      <c r="AR319" s="513">
        <v>0</v>
      </c>
      <c r="AS319" s="513">
        <v>0</v>
      </c>
      <c r="AT319" s="513">
        <v>0</v>
      </c>
      <c r="AU319" s="513">
        <v>0</v>
      </c>
      <c r="AV319" s="513">
        <v>0</v>
      </c>
      <c r="AW319" s="513">
        <v>5600</v>
      </c>
      <c r="AX319" s="513">
        <v>5600</v>
      </c>
      <c r="AY319" s="513">
        <v>0</v>
      </c>
      <c r="AZ319" s="513">
        <v>0</v>
      </c>
      <c r="BA319" s="513">
        <v>0</v>
      </c>
      <c r="BB319" s="513">
        <v>0</v>
      </c>
      <c r="BC319" s="513">
        <v>1029</v>
      </c>
      <c r="BD319" s="513">
        <v>1029</v>
      </c>
      <c r="BE319" s="513">
        <v>0</v>
      </c>
      <c r="BF319" s="513">
        <v>0</v>
      </c>
      <c r="BG319" s="513">
        <v>0</v>
      </c>
      <c r="BH319" s="513">
        <v>0</v>
      </c>
      <c r="BI319" s="513">
        <v>0</v>
      </c>
      <c r="BJ319" s="513">
        <v>0</v>
      </c>
      <c r="BK319" s="241">
        <f t="shared" si="39"/>
        <v>6629</v>
      </c>
      <c r="BL319" s="22">
        <f t="shared" si="40"/>
        <v>6629</v>
      </c>
      <c r="BM319" s="519">
        <f t="shared" si="41"/>
        <v>0.82862499999999994</v>
      </c>
      <c r="BN319" s="520">
        <v>0</v>
      </c>
      <c r="BO319" s="520">
        <v>0</v>
      </c>
      <c r="BP319" s="520">
        <v>0</v>
      </c>
      <c r="BQ319" s="520">
        <v>0</v>
      </c>
      <c r="BR319" s="520">
        <v>0</v>
      </c>
      <c r="BS319" s="520">
        <v>0</v>
      </c>
      <c r="BT319" s="520">
        <v>0</v>
      </c>
      <c r="BU319" s="520">
        <v>0</v>
      </c>
      <c r="BV319" s="520">
        <v>0</v>
      </c>
      <c r="BW319" s="520">
        <v>0</v>
      </c>
      <c r="BX319" s="520">
        <v>35958048</v>
      </c>
      <c r="BY319" s="520">
        <v>35958048</v>
      </c>
      <c r="BZ319" s="520">
        <v>0</v>
      </c>
      <c r="CA319" s="520">
        <v>0</v>
      </c>
      <c r="CB319" s="520">
        <v>0</v>
      </c>
      <c r="CC319" s="520">
        <v>0</v>
      </c>
      <c r="CD319" s="520">
        <v>1207881.3600000001</v>
      </c>
      <c r="CE319" s="520">
        <v>1207881.3600000001</v>
      </c>
      <c r="CF319" s="520">
        <v>0</v>
      </c>
      <c r="CG319" s="520">
        <v>0</v>
      </c>
      <c r="CH319" s="520">
        <v>0</v>
      </c>
      <c r="CI319" s="520">
        <v>0</v>
      </c>
      <c r="CJ319" s="520">
        <v>0</v>
      </c>
      <c r="CK319" s="520">
        <v>0</v>
      </c>
      <c r="CL319" s="520">
        <f t="shared" si="42"/>
        <v>37165929.359999999</v>
      </c>
      <c r="CM319" s="521">
        <f t="shared" si="43"/>
        <v>37165929.359999999</v>
      </c>
      <c r="CN319" s="522">
        <v>14997120</v>
      </c>
      <c r="CO319" s="522">
        <v>14997120</v>
      </c>
      <c r="CP319" s="522">
        <v>28032000</v>
      </c>
      <c r="CQ319" s="243" t="s">
        <v>874</v>
      </c>
      <c r="CR319" s="103">
        <v>4.28</v>
      </c>
      <c r="CS319" s="523">
        <v>4.28</v>
      </c>
      <c r="CT319" s="104">
        <v>8</v>
      </c>
      <c r="CU319" s="524"/>
      <c r="CV319" s="524"/>
      <c r="CW319" s="524"/>
      <c r="CX319" s="525"/>
      <c r="CY319" s="526">
        <v>2.5871059729927715</v>
      </c>
      <c r="CZ319" s="527">
        <v>2.599777418641724</v>
      </c>
      <c r="DA319" s="528">
        <v>1.957635205922199E-2</v>
      </c>
      <c r="DB319" s="529">
        <v>1.968523142369483E-2</v>
      </c>
      <c r="DC319" s="530" t="s">
        <v>2457</v>
      </c>
      <c r="DD319" s="225"/>
      <c r="DE319" s="524"/>
      <c r="DF319" s="524"/>
      <c r="DG319" s="531"/>
      <c r="DH319" s="532"/>
      <c r="DI319" s="64">
        <v>0</v>
      </c>
      <c r="DJ319" s="64">
        <v>0</v>
      </c>
      <c r="DK319" s="64">
        <v>0</v>
      </c>
      <c r="DL319" s="534">
        <f t="shared" si="44"/>
        <v>0</v>
      </c>
    </row>
    <row r="320" spans="1:116" ht="43.5" customHeight="1" x14ac:dyDescent="0.25">
      <c r="A320" s="356" t="s">
        <v>7</v>
      </c>
      <c r="B320" s="65" t="s">
        <v>50</v>
      </c>
      <c r="C320" s="65" t="s">
        <v>51</v>
      </c>
      <c r="D320" s="64" t="s">
        <v>2458</v>
      </c>
      <c r="E320" s="64" t="s">
        <v>340</v>
      </c>
      <c r="F320" s="64" t="s">
        <v>341</v>
      </c>
      <c r="G320" s="18" t="s">
        <v>342</v>
      </c>
      <c r="H320" s="35" t="s">
        <v>866</v>
      </c>
      <c r="I320" s="28" t="s">
        <v>2322</v>
      </c>
      <c r="J320" s="498">
        <v>12.668219606558768</v>
      </c>
      <c r="K320" s="498">
        <v>37.843560527346</v>
      </c>
      <c r="L320" s="499">
        <v>1906.5</v>
      </c>
      <c r="M320" s="512">
        <v>0</v>
      </c>
      <c r="N320" s="513">
        <v>0</v>
      </c>
      <c r="O320" s="513">
        <v>0</v>
      </c>
      <c r="P320" s="513">
        <v>0</v>
      </c>
      <c r="Q320" s="513">
        <v>0</v>
      </c>
      <c r="R320" s="513">
        <v>0</v>
      </c>
      <c r="S320" s="513">
        <v>0</v>
      </c>
      <c r="T320" s="513">
        <v>0</v>
      </c>
      <c r="U320" s="513">
        <v>0</v>
      </c>
      <c r="V320" s="513">
        <v>0</v>
      </c>
      <c r="W320" s="513">
        <v>0</v>
      </c>
      <c r="X320" s="513">
        <v>0</v>
      </c>
      <c r="Y320" s="513">
        <v>0</v>
      </c>
      <c r="Z320" s="513">
        <v>0</v>
      </c>
      <c r="AA320" s="513">
        <v>0</v>
      </c>
      <c r="AB320" s="513">
        <v>0</v>
      </c>
      <c r="AC320" s="513">
        <v>87</v>
      </c>
      <c r="AD320" s="513">
        <v>87</v>
      </c>
      <c r="AE320" s="513">
        <v>0</v>
      </c>
      <c r="AF320" s="513">
        <v>0</v>
      </c>
      <c r="AG320" s="513">
        <v>0</v>
      </c>
      <c r="AH320" s="513">
        <f t="shared" si="36"/>
        <v>0</v>
      </c>
      <c r="AI320" s="513">
        <v>0</v>
      </c>
      <c r="AJ320" s="513">
        <v>0</v>
      </c>
      <c r="AK320" s="513">
        <f t="shared" si="37"/>
        <v>87</v>
      </c>
      <c r="AL320" s="513">
        <f t="shared" si="38"/>
        <v>87</v>
      </c>
      <c r="AM320" s="513">
        <v>0</v>
      </c>
      <c r="AN320" s="513">
        <v>0</v>
      </c>
      <c r="AO320" s="513">
        <v>0</v>
      </c>
      <c r="AP320" s="513">
        <v>0</v>
      </c>
      <c r="AQ320" s="513">
        <v>0</v>
      </c>
      <c r="AR320" s="513">
        <v>0</v>
      </c>
      <c r="AS320" s="513">
        <v>0</v>
      </c>
      <c r="AT320" s="513">
        <v>0</v>
      </c>
      <c r="AU320" s="513">
        <v>0</v>
      </c>
      <c r="AV320" s="513">
        <v>0</v>
      </c>
      <c r="AW320" s="513">
        <v>0</v>
      </c>
      <c r="AX320" s="513">
        <v>0</v>
      </c>
      <c r="AY320" s="513">
        <v>0</v>
      </c>
      <c r="AZ320" s="513">
        <v>0</v>
      </c>
      <c r="BA320" s="513">
        <v>0</v>
      </c>
      <c r="BB320" s="513">
        <v>0</v>
      </c>
      <c r="BC320" s="513">
        <v>6719.22</v>
      </c>
      <c r="BD320" s="513">
        <v>6719.22</v>
      </c>
      <c r="BE320" s="513">
        <v>0</v>
      </c>
      <c r="BF320" s="513">
        <v>0</v>
      </c>
      <c r="BG320" s="513">
        <v>0</v>
      </c>
      <c r="BH320" s="513">
        <v>0</v>
      </c>
      <c r="BI320" s="513">
        <v>0</v>
      </c>
      <c r="BJ320" s="513">
        <v>0</v>
      </c>
      <c r="BK320" s="241">
        <f t="shared" si="39"/>
        <v>6719.22</v>
      </c>
      <c r="BL320" s="22">
        <f t="shared" si="40"/>
        <v>6719.22</v>
      </c>
      <c r="BM320" s="519">
        <f t="shared" si="41"/>
        <v>0.81248125755743661</v>
      </c>
      <c r="BN320" s="520">
        <v>0</v>
      </c>
      <c r="BO320" s="520">
        <v>0</v>
      </c>
      <c r="BP320" s="520">
        <v>0</v>
      </c>
      <c r="BQ320" s="520">
        <v>0</v>
      </c>
      <c r="BR320" s="520">
        <v>0</v>
      </c>
      <c r="BS320" s="520">
        <v>0</v>
      </c>
      <c r="BT320" s="520">
        <v>0</v>
      </c>
      <c r="BU320" s="520">
        <v>0</v>
      </c>
      <c r="BV320" s="520">
        <v>0</v>
      </c>
      <c r="BW320" s="520">
        <v>0</v>
      </c>
      <c r="BX320" s="520">
        <v>0</v>
      </c>
      <c r="BY320" s="520">
        <v>0</v>
      </c>
      <c r="BZ320" s="520">
        <v>0</v>
      </c>
      <c r="CA320" s="520">
        <v>0</v>
      </c>
      <c r="CB320" s="520">
        <v>0</v>
      </c>
      <c r="CC320" s="520">
        <v>0</v>
      </c>
      <c r="CD320" s="520">
        <v>7887289.2048000004</v>
      </c>
      <c r="CE320" s="520">
        <v>7887289.2048000004</v>
      </c>
      <c r="CF320" s="520">
        <v>0</v>
      </c>
      <c r="CG320" s="520">
        <v>0</v>
      </c>
      <c r="CH320" s="520">
        <v>0</v>
      </c>
      <c r="CI320" s="520">
        <v>0</v>
      </c>
      <c r="CJ320" s="520">
        <v>0</v>
      </c>
      <c r="CK320" s="520">
        <v>0</v>
      </c>
      <c r="CL320" s="520">
        <f t="shared" si="42"/>
        <v>7887289.2048000004</v>
      </c>
      <c r="CM320" s="521">
        <f t="shared" si="43"/>
        <v>7887289.2048000004</v>
      </c>
      <c r="CN320" s="522">
        <v>26455200</v>
      </c>
      <c r="CO320" s="522">
        <v>26455200</v>
      </c>
      <c r="CP320" s="522">
        <v>28978079.999999996</v>
      </c>
      <c r="CQ320" s="243" t="s">
        <v>874</v>
      </c>
      <c r="CR320" s="103">
        <v>7.55</v>
      </c>
      <c r="CS320" s="523">
        <v>7.55</v>
      </c>
      <c r="CT320" s="104">
        <v>8.27</v>
      </c>
      <c r="CU320" s="524"/>
      <c r="CV320" s="546">
        <v>8</v>
      </c>
      <c r="CW320" s="546">
        <v>10</v>
      </c>
      <c r="CX320" s="525">
        <v>9</v>
      </c>
      <c r="CY320" s="526">
        <v>69.617529689910114</v>
      </c>
      <c r="CZ320" s="527">
        <v>63.115571411932031</v>
      </c>
      <c r="DA320" s="528">
        <v>0.85784278159434846</v>
      </c>
      <c r="DB320" s="529">
        <v>0.84947484925915573</v>
      </c>
      <c r="DC320" s="530" t="s">
        <v>2313</v>
      </c>
      <c r="DD320" s="225"/>
      <c r="DE320" s="524"/>
      <c r="DF320" s="524"/>
      <c r="DG320" s="531"/>
      <c r="DH320" s="532"/>
      <c r="DI320" s="64">
        <v>0</v>
      </c>
      <c r="DJ320" s="64">
        <v>80052</v>
      </c>
      <c r="DK320" s="64">
        <v>32080</v>
      </c>
      <c r="DL320" s="534">
        <f t="shared" si="44"/>
        <v>37377.333333333336</v>
      </c>
    </row>
    <row r="321" spans="1:116" ht="43.5" customHeight="1" x14ac:dyDescent="0.25">
      <c r="A321" s="356" t="s">
        <v>7</v>
      </c>
      <c r="B321" s="65" t="s">
        <v>50</v>
      </c>
      <c r="C321" s="65" t="s">
        <v>51</v>
      </c>
      <c r="D321" s="64" t="s">
        <v>2458</v>
      </c>
      <c r="E321" s="64" t="s">
        <v>340</v>
      </c>
      <c r="F321" s="64" t="s">
        <v>1233</v>
      </c>
      <c r="G321" s="18" t="s">
        <v>340</v>
      </c>
      <c r="H321" s="35" t="s">
        <v>860</v>
      </c>
      <c r="I321" s="28" t="s">
        <v>2322</v>
      </c>
      <c r="J321" s="498">
        <v>12.668219606558768</v>
      </c>
      <c r="K321" s="498">
        <v>18.527083294797002</v>
      </c>
      <c r="L321" s="499">
        <v>2182.8000000000002</v>
      </c>
      <c r="M321" s="512">
        <v>0</v>
      </c>
      <c r="N321" s="513">
        <v>0</v>
      </c>
      <c r="O321" s="513">
        <v>0</v>
      </c>
      <c r="P321" s="513">
        <v>0</v>
      </c>
      <c r="Q321" s="513">
        <v>0</v>
      </c>
      <c r="R321" s="513">
        <v>0</v>
      </c>
      <c r="S321" s="513">
        <v>0</v>
      </c>
      <c r="T321" s="513">
        <v>0</v>
      </c>
      <c r="U321" s="513">
        <v>0</v>
      </c>
      <c r="V321" s="513">
        <v>0</v>
      </c>
      <c r="W321" s="513">
        <v>0</v>
      </c>
      <c r="X321" s="513">
        <v>0</v>
      </c>
      <c r="Y321" s="513">
        <v>0</v>
      </c>
      <c r="Z321" s="513">
        <v>0</v>
      </c>
      <c r="AA321" s="513">
        <v>0</v>
      </c>
      <c r="AB321" s="513">
        <v>0</v>
      </c>
      <c r="AC321" s="513">
        <v>52</v>
      </c>
      <c r="AD321" s="513">
        <v>52</v>
      </c>
      <c r="AE321" s="513">
        <v>0</v>
      </c>
      <c r="AF321" s="513">
        <v>0</v>
      </c>
      <c r="AG321" s="513">
        <v>0</v>
      </c>
      <c r="AH321" s="513">
        <f t="shared" si="36"/>
        <v>0</v>
      </c>
      <c r="AI321" s="513">
        <v>0</v>
      </c>
      <c r="AJ321" s="513">
        <v>0</v>
      </c>
      <c r="AK321" s="513">
        <f t="shared" si="37"/>
        <v>52</v>
      </c>
      <c r="AL321" s="513">
        <f t="shared" si="38"/>
        <v>52</v>
      </c>
      <c r="AM321" s="513">
        <v>0</v>
      </c>
      <c r="AN321" s="513">
        <v>0</v>
      </c>
      <c r="AO321" s="513">
        <v>0</v>
      </c>
      <c r="AP321" s="513">
        <v>0</v>
      </c>
      <c r="AQ321" s="513">
        <v>0</v>
      </c>
      <c r="AR321" s="513">
        <v>0</v>
      </c>
      <c r="AS321" s="513">
        <v>0</v>
      </c>
      <c r="AT321" s="513">
        <v>0</v>
      </c>
      <c r="AU321" s="513">
        <v>0</v>
      </c>
      <c r="AV321" s="513">
        <v>0</v>
      </c>
      <c r="AW321" s="513">
        <v>0</v>
      </c>
      <c r="AX321" s="513">
        <v>0</v>
      </c>
      <c r="AY321" s="513">
        <v>0</v>
      </c>
      <c r="AZ321" s="513">
        <v>0</v>
      </c>
      <c r="BA321" s="513">
        <v>0</v>
      </c>
      <c r="BB321" s="513">
        <v>0</v>
      </c>
      <c r="BC321" s="513">
        <v>315.75</v>
      </c>
      <c r="BD321" s="513">
        <v>315.75</v>
      </c>
      <c r="BE321" s="513">
        <v>0</v>
      </c>
      <c r="BF321" s="513">
        <v>0</v>
      </c>
      <c r="BG321" s="513">
        <v>0</v>
      </c>
      <c r="BH321" s="513">
        <v>0</v>
      </c>
      <c r="BI321" s="513">
        <v>0</v>
      </c>
      <c r="BJ321" s="513">
        <v>0</v>
      </c>
      <c r="BK321" s="241">
        <f t="shared" si="39"/>
        <v>315.75</v>
      </c>
      <c r="BL321" s="22">
        <f t="shared" si="40"/>
        <v>315.75</v>
      </c>
      <c r="BM321" s="519">
        <f t="shared" si="41"/>
        <v>3.5880681818181812E-2</v>
      </c>
      <c r="BN321" s="520">
        <v>0</v>
      </c>
      <c r="BO321" s="520">
        <v>0</v>
      </c>
      <c r="BP321" s="520">
        <v>0</v>
      </c>
      <c r="BQ321" s="520">
        <v>0</v>
      </c>
      <c r="BR321" s="520">
        <v>0</v>
      </c>
      <c r="BS321" s="520">
        <v>0</v>
      </c>
      <c r="BT321" s="520">
        <v>0</v>
      </c>
      <c r="BU321" s="520">
        <v>0</v>
      </c>
      <c r="BV321" s="520">
        <v>0</v>
      </c>
      <c r="BW321" s="520">
        <v>0</v>
      </c>
      <c r="BX321" s="520">
        <v>0</v>
      </c>
      <c r="BY321" s="520">
        <v>0</v>
      </c>
      <c r="BZ321" s="520">
        <v>0</v>
      </c>
      <c r="CA321" s="520">
        <v>0</v>
      </c>
      <c r="CB321" s="520">
        <v>0</v>
      </c>
      <c r="CC321" s="520">
        <v>0</v>
      </c>
      <c r="CD321" s="520">
        <v>370639.98000000004</v>
      </c>
      <c r="CE321" s="520">
        <v>370639.98000000004</v>
      </c>
      <c r="CF321" s="520">
        <v>0</v>
      </c>
      <c r="CG321" s="520">
        <v>0</v>
      </c>
      <c r="CH321" s="520">
        <v>0</v>
      </c>
      <c r="CI321" s="520">
        <v>0</v>
      </c>
      <c r="CJ321" s="520">
        <v>0</v>
      </c>
      <c r="CK321" s="520">
        <v>0</v>
      </c>
      <c r="CL321" s="520">
        <f t="shared" si="42"/>
        <v>370639.98000000004</v>
      </c>
      <c r="CM321" s="521">
        <f t="shared" si="43"/>
        <v>370639.98000000004</v>
      </c>
      <c r="CN321" s="522">
        <v>41032007.413236</v>
      </c>
      <c r="CO321" s="522">
        <v>41032007.413236</v>
      </c>
      <c r="CP321" s="522">
        <v>38951635.947840005</v>
      </c>
      <c r="CQ321" s="243" t="s">
        <v>874</v>
      </c>
      <c r="CR321" s="103">
        <v>9.27</v>
      </c>
      <c r="CS321" s="523">
        <v>9.27</v>
      </c>
      <c r="CT321" s="104">
        <v>8.8000000000000007</v>
      </c>
      <c r="CU321" s="524"/>
      <c r="CV321" s="546">
        <v>3</v>
      </c>
      <c r="CW321" s="546">
        <v>4</v>
      </c>
      <c r="CX321" s="525">
        <v>4</v>
      </c>
      <c r="CY321" s="526">
        <v>73.798683636170367</v>
      </c>
      <c r="CZ321" s="527">
        <v>70.497462490843432</v>
      </c>
      <c r="DA321" s="528">
        <v>0.97074964917802475</v>
      </c>
      <c r="DB321" s="529">
        <v>0.96791961415984906</v>
      </c>
      <c r="DC321" s="530" t="s">
        <v>2380</v>
      </c>
      <c r="DD321" s="225"/>
      <c r="DE321" s="524"/>
      <c r="DF321" s="524"/>
      <c r="DG321" s="531"/>
      <c r="DH321" s="532"/>
      <c r="DI321" s="64">
        <v>0</v>
      </c>
      <c r="DJ321" s="64">
        <v>216262</v>
      </c>
      <c r="DK321" s="64">
        <v>51944</v>
      </c>
      <c r="DL321" s="534">
        <f t="shared" si="44"/>
        <v>89402</v>
      </c>
    </row>
    <row r="322" spans="1:116" ht="43.5" customHeight="1" x14ac:dyDescent="0.25">
      <c r="A322" s="356" t="s">
        <v>7</v>
      </c>
      <c r="B322" s="65" t="s">
        <v>50</v>
      </c>
      <c r="C322" s="65" t="s">
        <v>51</v>
      </c>
      <c r="D322" s="64" t="s">
        <v>2458</v>
      </c>
      <c r="E322" s="64" t="s">
        <v>340</v>
      </c>
      <c r="F322" s="64" t="s">
        <v>1234</v>
      </c>
      <c r="G322" s="18" t="s">
        <v>1235</v>
      </c>
      <c r="H322" s="35" t="s">
        <v>866</v>
      </c>
      <c r="I322" s="28" t="s">
        <v>2322</v>
      </c>
      <c r="J322" s="498">
        <v>12.30968508939201</v>
      </c>
      <c r="K322" s="498">
        <v>58.865719574529003</v>
      </c>
      <c r="L322" s="499">
        <v>2772.1</v>
      </c>
      <c r="M322" s="512">
        <v>0</v>
      </c>
      <c r="N322" s="513">
        <v>0</v>
      </c>
      <c r="O322" s="513">
        <v>0</v>
      </c>
      <c r="P322" s="513">
        <v>0</v>
      </c>
      <c r="Q322" s="513">
        <v>0</v>
      </c>
      <c r="R322" s="513">
        <v>0</v>
      </c>
      <c r="S322" s="513">
        <v>0</v>
      </c>
      <c r="T322" s="513">
        <v>0</v>
      </c>
      <c r="U322" s="513">
        <v>0</v>
      </c>
      <c r="V322" s="513">
        <v>0</v>
      </c>
      <c r="W322" s="513">
        <v>0</v>
      </c>
      <c r="X322" s="513">
        <v>0</v>
      </c>
      <c r="Y322" s="513">
        <v>0</v>
      </c>
      <c r="Z322" s="513">
        <v>0</v>
      </c>
      <c r="AA322" s="513">
        <v>0</v>
      </c>
      <c r="AB322" s="513">
        <v>0</v>
      </c>
      <c r="AC322" s="513">
        <v>133</v>
      </c>
      <c r="AD322" s="513">
        <v>133</v>
      </c>
      <c r="AE322" s="513">
        <v>0</v>
      </c>
      <c r="AF322" s="513">
        <v>0</v>
      </c>
      <c r="AG322" s="513">
        <v>0</v>
      </c>
      <c r="AH322" s="513">
        <f t="shared" si="36"/>
        <v>0</v>
      </c>
      <c r="AI322" s="513">
        <v>0</v>
      </c>
      <c r="AJ322" s="513">
        <v>0</v>
      </c>
      <c r="AK322" s="513">
        <f t="shared" si="37"/>
        <v>133</v>
      </c>
      <c r="AL322" s="513">
        <f t="shared" si="38"/>
        <v>133</v>
      </c>
      <c r="AM322" s="513">
        <v>0</v>
      </c>
      <c r="AN322" s="513">
        <v>0</v>
      </c>
      <c r="AO322" s="513">
        <v>0</v>
      </c>
      <c r="AP322" s="513">
        <v>0</v>
      </c>
      <c r="AQ322" s="513">
        <v>0</v>
      </c>
      <c r="AR322" s="513">
        <v>0</v>
      </c>
      <c r="AS322" s="513">
        <v>0</v>
      </c>
      <c r="AT322" s="513">
        <v>0</v>
      </c>
      <c r="AU322" s="513">
        <v>0</v>
      </c>
      <c r="AV322" s="513">
        <v>0</v>
      </c>
      <c r="AW322" s="513">
        <v>0</v>
      </c>
      <c r="AX322" s="513">
        <v>0</v>
      </c>
      <c r="AY322" s="513">
        <v>0</v>
      </c>
      <c r="AZ322" s="513">
        <v>0</v>
      </c>
      <c r="BA322" s="513">
        <v>0</v>
      </c>
      <c r="BB322" s="513">
        <v>0</v>
      </c>
      <c r="BC322" s="513">
        <v>4021.84</v>
      </c>
      <c r="BD322" s="513">
        <v>4021.84</v>
      </c>
      <c r="BE322" s="513">
        <v>0</v>
      </c>
      <c r="BF322" s="513">
        <v>0</v>
      </c>
      <c r="BG322" s="513">
        <v>0</v>
      </c>
      <c r="BH322" s="513">
        <v>0</v>
      </c>
      <c r="BI322" s="513">
        <v>0</v>
      </c>
      <c r="BJ322" s="513">
        <v>0</v>
      </c>
      <c r="BK322" s="241">
        <f t="shared" si="39"/>
        <v>4021.84</v>
      </c>
      <c r="BL322" s="22">
        <f t="shared" si="40"/>
        <v>4021.84</v>
      </c>
      <c r="BM322" s="519">
        <f t="shared" si="41"/>
        <v>0.51761132561132561</v>
      </c>
      <c r="BN322" s="520">
        <v>0</v>
      </c>
      <c r="BO322" s="520">
        <v>0</v>
      </c>
      <c r="BP322" s="520">
        <v>0</v>
      </c>
      <c r="BQ322" s="520">
        <v>0</v>
      </c>
      <c r="BR322" s="520">
        <v>0</v>
      </c>
      <c r="BS322" s="520">
        <v>0</v>
      </c>
      <c r="BT322" s="520">
        <v>0</v>
      </c>
      <c r="BU322" s="520">
        <v>0</v>
      </c>
      <c r="BV322" s="520">
        <v>0</v>
      </c>
      <c r="BW322" s="520">
        <v>0</v>
      </c>
      <c r="BX322" s="520">
        <v>0</v>
      </c>
      <c r="BY322" s="520">
        <v>0</v>
      </c>
      <c r="BZ322" s="520">
        <v>0</v>
      </c>
      <c r="CA322" s="520">
        <v>0</v>
      </c>
      <c r="CB322" s="520">
        <v>0</v>
      </c>
      <c r="CC322" s="520">
        <v>0</v>
      </c>
      <c r="CD322" s="520">
        <v>4720996.6655999999</v>
      </c>
      <c r="CE322" s="520">
        <v>4720996.6655999999</v>
      </c>
      <c r="CF322" s="520">
        <v>0</v>
      </c>
      <c r="CG322" s="520">
        <v>0</v>
      </c>
      <c r="CH322" s="520">
        <v>0</v>
      </c>
      <c r="CI322" s="520">
        <v>0</v>
      </c>
      <c r="CJ322" s="520">
        <v>0</v>
      </c>
      <c r="CK322" s="520">
        <v>0</v>
      </c>
      <c r="CL322" s="520">
        <f t="shared" si="42"/>
        <v>4720996.6655999999</v>
      </c>
      <c r="CM322" s="521">
        <f t="shared" si="43"/>
        <v>4720996.6655999999</v>
      </c>
      <c r="CN322" s="522">
        <v>13754026.694865601</v>
      </c>
      <c r="CO322" s="522">
        <v>13754026.694865601</v>
      </c>
      <c r="CP322" s="522">
        <v>21078656.2956816</v>
      </c>
      <c r="CQ322" s="243" t="s">
        <v>874</v>
      </c>
      <c r="CR322" s="103">
        <v>5.07</v>
      </c>
      <c r="CS322" s="523">
        <v>5.07</v>
      </c>
      <c r="CT322" s="104">
        <v>7.77</v>
      </c>
      <c r="CU322" s="524"/>
      <c r="CV322" s="546">
        <v>3</v>
      </c>
      <c r="CW322" s="546">
        <v>2</v>
      </c>
      <c r="CX322" s="525">
        <v>3</v>
      </c>
      <c r="CY322" s="526">
        <v>305.73600282505492</v>
      </c>
      <c r="CZ322" s="527">
        <v>187.48574454876635</v>
      </c>
      <c r="DA322" s="528">
        <v>2.2438791714829942</v>
      </c>
      <c r="DB322" s="529">
        <v>1.887307503351666</v>
      </c>
      <c r="DC322" s="530" t="s">
        <v>2415</v>
      </c>
      <c r="DD322" s="225"/>
      <c r="DE322" s="524"/>
      <c r="DF322" s="524"/>
      <c r="DG322" s="531"/>
      <c r="DH322" s="532"/>
      <c r="DI322" s="64">
        <v>117678</v>
      </c>
      <c r="DJ322" s="64">
        <v>305690</v>
      </c>
      <c r="DK322" s="64">
        <v>386300</v>
      </c>
      <c r="DL322" s="534">
        <f t="shared" si="44"/>
        <v>269889.33333333331</v>
      </c>
    </row>
    <row r="323" spans="1:116" ht="43.5" customHeight="1" x14ac:dyDescent="0.25">
      <c r="A323" s="356" t="s">
        <v>7</v>
      </c>
      <c r="B323" s="65" t="s">
        <v>50</v>
      </c>
      <c r="C323" s="65" t="s">
        <v>51</v>
      </c>
      <c r="D323" s="64" t="s">
        <v>2458</v>
      </c>
      <c r="E323" s="64" t="s">
        <v>340</v>
      </c>
      <c r="F323" s="64" t="s">
        <v>1236</v>
      </c>
      <c r="G323" s="18" t="s">
        <v>1237</v>
      </c>
      <c r="H323" s="35" t="s">
        <v>860</v>
      </c>
      <c r="I323" s="28" t="s">
        <v>2322</v>
      </c>
      <c r="J323" s="498">
        <v>12.30968508939201</v>
      </c>
      <c r="K323" s="498">
        <v>17.393181782004</v>
      </c>
      <c r="L323" s="499">
        <v>2926.6</v>
      </c>
      <c r="M323" s="512">
        <v>0</v>
      </c>
      <c r="N323" s="513">
        <v>0</v>
      </c>
      <c r="O323" s="513">
        <v>0</v>
      </c>
      <c r="P323" s="513">
        <v>0</v>
      </c>
      <c r="Q323" s="513">
        <v>0</v>
      </c>
      <c r="R323" s="513">
        <v>0</v>
      </c>
      <c r="S323" s="513">
        <v>0</v>
      </c>
      <c r="T323" s="513">
        <v>0</v>
      </c>
      <c r="U323" s="513">
        <v>0</v>
      </c>
      <c r="V323" s="513">
        <v>0</v>
      </c>
      <c r="W323" s="513">
        <v>0</v>
      </c>
      <c r="X323" s="513">
        <v>0</v>
      </c>
      <c r="Y323" s="513">
        <v>2</v>
      </c>
      <c r="Z323" s="513">
        <v>2</v>
      </c>
      <c r="AA323" s="513">
        <v>0</v>
      </c>
      <c r="AB323" s="513">
        <v>0</v>
      </c>
      <c r="AC323" s="513">
        <v>76</v>
      </c>
      <c r="AD323" s="513">
        <v>76</v>
      </c>
      <c r="AE323" s="513">
        <v>0</v>
      </c>
      <c r="AF323" s="513">
        <v>0</v>
      </c>
      <c r="AG323" s="513">
        <v>0</v>
      </c>
      <c r="AH323" s="513">
        <f t="shared" si="36"/>
        <v>0</v>
      </c>
      <c r="AI323" s="513">
        <v>0</v>
      </c>
      <c r="AJ323" s="513">
        <v>0</v>
      </c>
      <c r="AK323" s="513">
        <f t="shared" si="37"/>
        <v>78</v>
      </c>
      <c r="AL323" s="513">
        <f t="shared" si="38"/>
        <v>78</v>
      </c>
      <c r="AM323" s="513">
        <v>0</v>
      </c>
      <c r="AN323" s="513">
        <v>0</v>
      </c>
      <c r="AO323" s="513">
        <v>0</v>
      </c>
      <c r="AP323" s="513">
        <v>0</v>
      </c>
      <c r="AQ323" s="513">
        <v>0</v>
      </c>
      <c r="AR323" s="513">
        <v>0</v>
      </c>
      <c r="AS323" s="513">
        <v>0</v>
      </c>
      <c r="AT323" s="513">
        <v>0</v>
      </c>
      <c r="AU323" s="513">
        <v>0</v>
      </c>
      <c r="AV323" s="513">
        <v>0</v>
      </c>
      <c r="AW323" s="513">
        <v>0</v>
      </c>
      <c r="AX323" s="513">
        <v>0</v>
      </c>
      <c r="AY323" s="513">
        <v>1640</v>
      </c>
      <c r="AZ323" s="513">
        <v>1640</v>
      </c>
      <c r="BA323" s="513">
        <v>0</v>
      </c>
      <c r="BB323" s="513">
        <v>0</v>
      </c>
      <c r="BC323" s="513">
        <v>491.25</v>
      </c>
      <c r="BD323" s="513">
        <v>491.25</v>
      </c>
      <c r="BE323" s="513">
        <v>0</v>
      </c>
      <c r="BF323" s="513">
        <v>0</v>
      </c>
      <c r="BG323" s="513">
        <v>0</v>
      </c>
      <c r="BH323" s="513">
        <v>0</v>
      </c>
      <c r="BI323" s="513">
        <v>0</v>
      </c>
      <c r="BJ323" s="513">
        <v>0</v>
      </c>
      <c r="BK323" s="241">
        <f t="shared" si="39"/>
        <v>2131.25</v>
      </c>
      <c r="BL323" s="22">
        <f t="shared" si="40"/>
        <v>2131.25</v>
      </c>
      <c r="BM323" s="519">
        <f t="shared" si="41"/>
        <v>0.25523952095808383</v>
      </c>
      <c r="BN323" s="520">
        <v>0</v>
      </c>
      <c r="BO323" s="520">
        <v>0</v>
      </c>
      <c r="BP323" s="520">
        <v>0</v>
      </c>
      <c r="BQ323" s="520">
        <v>0</v>
      </c>
      <c r="BR323" s="520">
        <v>0</v>
      </c>
      <c r="BS323" s="520">
        <v>0</v>
      </c>
      <c r="BT323" s="520">
        <v>0</v>
      </c>
      <c r="BU323" s="520">
        <v>0</v>
      </c>
      <c r="BV323" s="520">
        <v>0</v>
      </c>
      <c r="BW323" s="520">
        <v>0</v>
      </c>
      <c r="BX323" s="520">
        <v>0</v>
      </c>
      <c r="BY323" s="520">
        <v>0</v>
      </c>
      <c r="BZ323" s="520">
        <v>8275046.3999999994</v>
      </c>
      <c r="CA323" s="520">
        <v>8275046.3999999994</v>
      </c>
      <c r="CB323" s="520">
        <v>0</v>
      </c>
      <c r="CC323" s="520">
        <v>0</v>
      </c>
      <c r="CD323" s="520">
        <v>576648.9</v>
      </c>
      <c r="CE323" s="520">
        <v>576648.9</v>
      </c>
      <c r="CF323" s="520">
        <v>0</v>
      </c>
      <c r="CG323" s="520">
        <v>0</v>
      </c>
      <c r="CH323" s="520">
        <v>0</v>
      </c>
      <c r="CI323" s="520">
        <v>0</v>
      </c>
      <c r="CJ323" s="520">
        <v>0</v>
      </c>
      <c r="CK323" s="520">
        <v>0</v>
      </c>
      <c r="CL323" s="520">
        <f t="shared" si="42"/>
        <v>8851695.2999999989</v>
      </c>
      <c r="CM323" s="521">
        <f t="shared" si="43"/>
        <v>8851695.2999999989</v>
      </c>
      <c r="CN323" s="522">
        <v>24432199.955668803</v>
      </c>
      <c r="CO323" s="522">
        <v>24432199.955668803</v>
      </c>
      <c r="CP323" s="522">
        <v>33334782.619254</v>
      </c>
      <c r="CQ323" s="243" t="s">
        <v>874</v>
      </c>
      <c r="CR323" s="103">
        <v>6.12</v>
      </c>
      <c r="CS323" s="523">
        <v>6.12</v>
      </c>
      <c r="CT323" s="104">
        <v>8.35</v>
      </c>
      <c r="CU323" s="524"/>
      <c r="CV323" s="546">
        <v>3</v>
      </c>
      <c r="CW323" s="546">
        <v>3</v>
      </c>
      <c r="CX323" s="525">
        <v>3</v>
      </c>
      <c r="CY323" s="526">
        <v>50.968882886121804</v>
      </c>
      <c r="CZ323" s="527">
        <v>34.797775710148528</v>
      </c>
      <c r="DA323" s="528">
        <v>0.8471491287545202</v>
      </c>
      <c r="DB323" s="529">
        <v>0.83259671002710622</v>
      </c>
      <c r="DC323" s="530" t="s">
        <v>2385</v>
      </c>
      <c r="DD323" s="225"/>
      <c r="DE323" s="524"/>
      <c r="DF323" s="524"/>
      <c r="DG323" s="531"/>
      <c r="DH323" s="532"/>
      <c r="DI323" s="64">
        <v>0</v>
      </c>
      <c r="DJ323" s="64">
        <v>112009</v>
      </c>
      <c r="DK323" s="64">
        <v>0</v>
      </c>
      <c r="DL323" s="534">
        <f t="shared" si="44"/>
        <v>37336.333333333336</v>
      </c>
    </row>
    <row r="324" spans="1:116" ht="43.5" customHeight="1" x14ac:dyDescent="0.25">
      <c r="A324" s="356" t="s">
        <v>7</v>
      </c>
      <c r="B324" s="65" t="s">
        <v>50</v>
      </c>
      <c r="C324" s="65" t="s">
        <v>51</v>
      </c>
      <c r="D324" s="64" t="s">
        <v>2458</v>
      </c>
      <c r="E324" s="64" t="s">
        <v>340</v>
      </c>
      <c r="F324" s="64" t="s">
        <v>1238</v>
      </c>
      <c r="G324" s="18" t="s">
        <v>340</v>
      </c>
      <c r="H324" s="35" t="s">
        <v>866</v>
      </c>
      <c r="I324" s="28" t="s">
        <v>2322</v>
      </c>
      <c r="J324" s="498">
        <v>12.668219606558768</v>
      </c>
      <c r="K324" s="498">
        <v>32.709659022873005</v>
      </c>
      <c r="L324" s="499">
        <v>3106.3</v>
      </c>
      <c r="M324" s="512">
        <v>0</v>
      </c>
      <c r="N324" s="513">
        <v>0</v>
      </c>
      <c r="O324" s="513">
        <v>0</v>
      </c>
      <c r="P324" s="513">
        <v>0</v>
      </c>
      <c r="Q324" s="513">
        <v>0</v>
      </c>
      <c r="R324" s="513">
        <v>0</v>
      </c>
      <c r="S324" s="513">
        <v>0</v>
      </c>
      <c r="T324" s="513">
        <v>0</v>
      </c>
      <c r="U324" s="513">
        <v>0</v>
      </c>
      <c r="V324" s="513">
        <v>0</v>
      </c>
      <c r="W324" s="513">
        <v>0</v>
      </c>
      <c r="X324" s="513">
        <v>0</v>
      </c>
      <c r="Y324" s="513">
        <v>0</v>
      </c>
      <c r="Z324" s="513">
        <v>0</v>
      </c>
      <c r="AA324" s="513">
        <v>0</v>
      </c>
      <c r="AB324" s="513">
        <v>0</v>
      </c>
      <c r="AC324" s="513">
        <v>135</v>
      </c>
      <c r="AD324" s="513">
        <v>135</v>
      </c>
      <c r="AE324" s="513">
        <v>0</v>
      </c>
      <c r="AF324" s="513">
        <v>0</v>
      </c>
      <c r="AG324" s="513">
        <v>0</v>
      </c>
      <c r="AH324" s="513">
        <f t="shared" si="36"/>
        <v>0</v>
      </c>
      <c r="AI324" s="513">
        <v>0</v>
      </c>
      <c r="AJ324" s="513">
        <v>0</v>
      </c>
      <c r="AK324" s="513">
        <f t="shared" si="37"/>
        <v>135</v>
      </c>
      <c r="AL324" s="513">
        <f t="shared" si="38"/>
        <v>135</v>
      </c>
      <c r="AM324" s="513">
        <v>0</v>
      </c>
      <c r="AN324" s="513">
        <v>0</v>
      </c>
      <c r="AO324" s="513">
        <v>0</v>
      </c>
      <c r="AP324" s="513">
        <v>0</v>
      </c>
      <c r="AQ324" s="513">
        <v>0</v>
      </c>
      <c r="AR324" s="513">
        <v>0</v>
      </c>
      <c r="AS324" s="513">
        <v>0</v>
      </c>
      <c r="AT324" s="513">
        <v>0</v>
      </c>
      <c r="AU324" s="513">
        <v>0</v>
      </c>
      <c r="AV324" s="513">
        <v>0</v>
      </c>
      <c r="AW324" s="513">
        <v>0</v>
      </c>
      <c r="AX324" s="513">
        <v>0</v>
      </c>
      <c r="AY324" s="513">
        <v>0</v>
      </c>
      <c r="AZ324" s="513">
        <v>0</v>
      </c>
      <c r="BA324" s="513">
        <v>0</v>
      </c>
      <c r="BB324" s="513">
        <v>0</v>
      </c>
      <c r="BC324" s="513">
        <v>1276.9000000000001</v>
      </c>
      <c r="BD324" s="513">
        <v>1276.9000000000001</v>
      </c>
      <c r="BE324" s="513">
        <v>0</v>
      </c>
      <c r="BF324" s="513">
        <v>0</v>
      </c>
      <c r="BG324" s="513">
        <v>0</v>
      </c>
      <c r="BH324" s="513">
        <v>0</v>
      </c>
      <c r="BI324" s="513">
        <v>0</v>
      </c>
      <c r="BJ324" s="513">
        <v>0</v>
      </c>
      <c r="BK324" s="241">
        <f t="shared" si="39"/>
        <v>1276.9000000000001</v>
      </c>
      <c r="BL324" s="22">
        <f t="shared" si="40"/>
        <v>1276.9000000000001</v>
      </c>
      <c r="BM324" s="519">
        <f t="shared" si="41"/>
        <v>0.1523747016706444</v>
      </c>
      <c r="BN324" s="520">
        <v>0</v>
      </c>
      <c r="BO324" s="520">
        <v>0</v>
      </c>
      <c r="BP324" s="520">
        <v>0</v>
      </c>
      <c r="BQ324" s="520">
        <v>0</v>
      </c>
      <c r="BR324" s="520">
        <v>0</v>
      </c>
      <c r="BS324" s="520">
        <v>0</v>
      </c>
      <c r="BT324" s="520">
        <v>0</v>
      </c>
      <c r="BU324" s="520">
        <v>0</v>
      </c>
      <c r="BV324" s="520">
        <v>0</v>
      </c>
      <c r="BW324" s="520">
        <v>0</v>
      </c>
      <c r="BX324" s="520">
        <v>0</v>
      </c>
      <c r="BY324" s="520">
        <v>0</v>
      </c>
      <c r="BZ324" s="520">
        <v>0</v>
      </c>
      <c r="CA324" s="520">
        <v>0</v>
      </c>
      <c r="CB324" s="520">
        <v>0</v>
      </c>
      <c r="CC324" s="520">
        <v>0</v>
      </c>
      <c r="CD324" s="520">
        <v>1498876.2960000001</v>
      </c>
      <c r="CE324" s="520">
        <v>1498876.2960000001</v>
      </c>
      <c r="CF324" s="520">
        <v>0</v>
      </c>
      <c r="CG324" s="520">
        <v>0</v>
      </c>
      <c r="CH324" s="520">
        <v>0</v>
      </c>
      <c r="CI324" s="520">
        <v>0</v>
      </c>
      <c r="CJ324" s="520">
        <v>0</v>
      </c>
      <c r="CK324" s="520">
        <v>0</v>
      </c>
      <c r="CL324" s="520">
        <f t="shared" si="42"/>
        <v>1498876.2960000001</v>
      </c>
      <c r="CM324" s="521">
        <f t="shared" si="43"/>
        <v>1498876.2960000001</v>
      </c>
      <c r="CN324" s="522">
        <v>28005383.751166802</v>
      </c>
      <c r="CO324" s="522">
        <v>28005383.751166802</v>
      </c>
      <c r="CP324" s="522">
        <v>28866557.913256802</v>
      </c>
      <c r="CQ324" s="243" t="s">
        <v>874</v>
      </c>
      <c r="CR324" s="103">
        <v>8.1300000000000008</v>
      </c>
      <c r="CS324" s="523">
        <v>8.1300000000000008</v>
      </c>
      <c r="CT324" s="104">
        <v>8.3800000000000008</v>
      </c>
      <c r="CU324" s="524"/>
      <c r="CV324" s="546">
        <v>1</v>
      </c>
      <c r="CW324" s="546">
        <v>7</v>
      </c>
      <c r="CX324" s="525">
        <v>4</v>
      </c>
      <c r="CY324" s="526">
        <v>90.928904662131345</v>
      </c>
      <c r="CZ324" s="527">
        <v>71.118025550538206</v>
      </c>
      <c r="DA324" s="528">
        <v>1.0135776277179047</v>
      </c>
      <c r="DB324" s="529">
        <v>1.0020404406066599</v>
      </c>
      <c r="DC324" s="530" t="s">
        <v>2326</v>
      </c>
      <c r="DD324" s="225"/>
      <c r="DE324" s="524"/>
      <c r="DF324" s="524"/>
      <c r="DG324" s="531"/>
      <c r="DH324" s="532"/>
      <c r="DI324" s="64">
        <v>69142</v>
      </c>
      <c r="DJ324" s="64">
        <v>0</v>
      </c>
      <c r="DK324" s="64">
        <v>0</v>
      </c>
      <c r="DL324" s="534">
        <f t="shared" si="44"/>
        <v>23047.333333333332</v>
      </c>
    </row>
    <row r="325" spans="1:116" ht="43.5" customHeight="1" x14ac:dyDescent="0.25">
      <c r="A325" s="356" t="s">
        <v>7</v>
      </c>
      <c r="B325" s="65" t="s">
        <v>50</v>
      </c>
      <c r="C325" s="65" t="s">
        <v>51</v>
      </c>
      <c r="D325" s="64" t="s">
        <v>2458</v>
      </c>
      <c r="E325" s="64" t="s">
        <v>340</v>
      </c>
      <c r="F325" s="64" t="s">
        <v>1239</v>
      </c>
      <c r="G325" s="18" t="s">
        <v>1237</v>
      </c>
      <c r="H325" s="35" t="s">
        <v>866</v>
      </c>
      <c r="I325" s="28" t="s">
        <v>2322</v>
      </c>
      <c r="J325" s="498">
        <v>12.30968508939201</v>
      </c>
      <c r="K325" s="498">
        <v>24.464583282447002</v>
      </c>
      <c r="L325" s="499">
        <v>982.2</v>
      </c>
      <c r="M325" s="512">
        <v>0</v>
      </c>
      <c r="N325" s="513">
        <v>0</v>
      </c>
      <c r="O325" s="513">
        <v>0</v>
      </c>
      <c r="P325" s="513">
        <v>0</v>
      </c>
      <c r="Q325" s="513">
        <v>0</v>
      </c>
      <c r="R325" s="513">
        <v>0</v>
      </c>
      <c r="S325" s="513">
        <v>0</v>
      </c>
      <c r="T325" s="513">
        <v>0</v>
      </c>
      <c r="U325" s="513">
        <v>0</v>
      </c>
      <c r="V325" s="513">
        <v>0</v>
      </c>
      <c r="W325" s="513">
        <v>0</v>
      </c>
      <c r="X325" s="513">
        <v>0</v>
      </c>
      <c r="Y325" s="513">
        <v>0</v>
      </c>
      <c r="Z325" s="513">
        <v>0</v>
      </c>
      <c r="AA325" s="513">
        <v>0</v>
      </c>
      <c r="AB325" s="513">
        <v>0</v>
      </c>
      <c r="AC325" s="513">
        <v>53</v>
      </c>
      <c r="AD325" s="513">
        <v>53</v>
      </c>
      <c r="AE325" s="513">
        <v>0</v>
      </c>
      <c r="AF325" s="513">
        <v>0</v>
      </c>
      <c r="AG325" s="513">
        <v>0</v>
      </c>
      <c r="AH325" s="513">
        <f t="shared" si="36"/>
        <v>0</v>
      </c>
      <c r="AI325" s="513">
        <v>0</v>
      </c>
      <c r="AJ325" s="513">
        <v>0</v>
      </c>
      <c r="AK325" s="513">
        <f t="shared" si="37"/>
        <v>53</v>
      </c>
      <c r="AL325" s="513">
        <f t="shared" si="38"/>
        <v>53</v>
      </c>
      <c r="AM325" s="513">
        <v>0</v>
      </c>
      <c r="AN325" s="513">
        <v>0</v>
      </c>
      <c r="AO325" s="513">
        <v>0</v>
      </c>
      <c r="AP325" s="513">
        <v>0</v>
      </c>
      <c r="AQ325" s="513">
        <v>0</v>
      </c>
      <c r="AR325" s="513">
        <v>0</v>
      </c>
      <c r="AS325" s="513">
        <v>0</v>
      </c>
      <c r="AT325" s="513">
        <v>0</v>
      </c>
      <c r="AU325" s="513">
        <v>0</v>
      </c>
      <c r="AV325" s="513">
        <v>0</v>
      </c>
      <c r="AW325" s="513">
        <v>0</v>
      </c>
      <c r="AX325" s="513">
        <v>0</v>
      </c>
      <c r="AY325" s="513">
        <v>0</v>
      </c>
      <c r="AZ325" s="513">
        <v>0</v>
      </c>
      <c r="BA325" s="513">
        <v>0</v>
      </c>
      <c r="BB325" s="513">
        <v>0</v>
      </c>
      <c r="BC325" s="513">
        <v>757.42</v>
      </c>
      <c r="BD325" s="513">
        <v>757.42</v>
      </c>
      <c r="BE325" s="513">
        <v>0</v>
      </c>
      <c r="BF325" s="513">
        <v>0</v>
      </c>
      <c r="BG325" s="513">
        <v>0</v>
      </c>
      <c r="BH325" s="513">
        <v>0</v>
      </c>
      <c r="BI325" s="513">
        <v>0</v>
      </c>
      <c r="BJ325" s="513">
        <v>0</v>
      </c>
      <c r="BK325" s="241">
        <f t="shared" si="39"/>
        <v>757.42</v>
      </c>
      <c r="BL325" s="22">
        <f t="shared" si="40"/>
        <v>757.42</v>
      </c>
      <c r="BM325" s="519">
        <f t="shared" si="41"/>
        <v>0.15552772073921969</v>
      </c>
      <c r="BN325" s="520">
        <v>0</v>
      </c>
      <c r="BO325" s="520">
        <v>0</v>
      </c>
      <c r="BP325" s="520">
        <v>0</v>
      </c>
      <c r="BQ325" s="520">
        <v>0</v>
      </c>
      <c r="BR325" s="520">
        <v>0</v>
      </c>
      <c r="BS325" s="520">
        <v>0</v>
      </c>
      <c r="BT325" s="520">
        <v>0</v>
      </c>
      <c r="BU325" s="520">
        <v>0</v>
      </c>
      <c r="BV325" s="520">
        <v>0</v>
      </c>
      <c r="BW325" s="520">
        <v>0</v>
      </c>
      <c r="BX325" s="520">
        <v>0</v>
      </c>
      <c r="BY325" s="520">
        <v>0</v>
      </c>
      <c r="BZ325" s="520">
        <v>0</v>
      </c>
      <c r="CA325" s="520">
        <v>0</v>
      </c>
      <c r="CB325" s="520">
        <v>0</v>
      </c>
      <c r="CC325" s="520">
        <v>0</v>
      </c>
      <c r="CD325" s="520">
        <v>889089.89279999991</v>
      </c>
      <c r="CE325" s="520">
        <v>889089.89279999991</v>
      </c>
      <c r="CF325" s="520">
        <v>0</v>
      </c>
      <c r="CG325" s="520">
        <v>0</v>
      </c>
      <c r="CH325" s="520">
        <v>0</v>
      </c>
      <c r="CI325" s="520">
        <v>0</v>
      </c>
      <c r="CJ325" s="520">
        <v>0</v>
      </c>
      <c r="CK325" s="520">
        <v>0</v>
      </c>
      <c r="CL325" s="520">
        <f t="shared" si="42"/>
        <v>889089.89279999991</v>
      </c>
      <c r="CM325" s="521">
        <f t="shared" si="43"/>
        <v>889089.89279999991</v>
      </c>
      <c r="CN325" s="522">
        <v>11806926.726732001</v>
      </c>
      <c r="CO325" s="522">
        <v>11806926.726732001</v>
      </c>
      <c r="CP325" s="522">
        <v>9745717.4846076015</v>
      </c>
      <c r="CQ325" s="243" t="s">
        <v>874</v>
      </c>
      <c r="CR325" s="103">
        <v>5.9</v>
      </c>
      <c r="CS325" s="523">
        <v>5.9</v>
      </c>
      <c r="CT325" s="104">
        <v>4.87</v>
      </c>
      <c r="CU325" s="524"/>
      <c r="CV325" s="546">
        <v>5</v>
      </c>
      <c r="CW325" s="546">
        <v>4</v>
      </c>
      <c r="CX325" s="525">
        <v>5</v>
      </c>
      <c r="CY325" s="526">
        <v>96.498236125443029</v>
      </c>
      <c r="CZ325" s="527">
        <v>88.667890154427468</v>
      </c>
      <c r="DA325" s="528">
        <v>0.81077392884159849</v>
      </c>
      <c r="DB325" s="529">
        <v>0.80681113161466433</v>
      </c>
      <c r="DC325" s="530" t="s">
        <v>2288</v>
      </c>
      <c r="DD325" s="225"/>
      <c r="DE325" s="524"/>
      <c r="DF325" s="524"/>
      <c r="DG325" s="531"/>
      <c r="DH325" s="532"/>
      <c r="DI325" s="64">
        <v>0</v>
      </c>
      <c r="DJ325" s="64">
        <v>49580</v>
      </c>
      <c r="DK325" s="64">
        <v>0</v>
      </c>
      <c r="DL325" s="534">
        <f t="shared" si="44"/>
        <v>16526.666666666668</v>
      </c>
    </row>
    <row r="326" spans="1:116" ht="43.5" customHeight="1" x14ac:dyDescent="0.25">
      <c r="A326" s="356" t="s">
        <v>7</v>
      </c>
      <c r="B326" s="65" t="s">
        <v>50</v>
      </c>
      <c r="C326" s="65" t="s">
        <v>51</v>
      </c>
      <c r="D326" s="64" t="s">
        <v>2459</v>
      </c>
      <c r="E326" s="64" t="s">
        <v>340</v>
      </c>
      <c r="F326" s="64" t="s">
        <v>1241</v>
      </c>
      <c r="G326" s="18" t="s">
        <v>340</v>
      </c>
      <c r="H326" s="35" t="s">
        <v>866</v>
      </c>
      <c r="I326" s="28" t="s">
        <v>2322</v>
      </c>
      <c r="J326" s="498">
        <v>12.668219606558768</v>
      </c>
      <c r="K326" s="498">
        <v>13.048106033466</v>
      </c>
      <c r="L326" s="499">
        <v>792.4</v>
      </c>
      <c r="M326" s="512">
        <v>0</v>
      </c>
      <c r="N326" s="513">
        <v>0</v>
      </c>
      <c r="O326" s="513">
        <v>0</v>
      </c>
      <c r="P326" s="513">
        <v>0</v>
      </c>
      <c r="Q326" s="513">
        <v>0</v>
      </c>
      <c r="R326" s="513">
        <v>0</v>
      </c>
      <c r="S326" s="513">
        <v>0</v>
      </c>
      <c r="T326" s="513">
        <v>0</v>
      </c>
      <c r="U326" s="513">
        <v>0</v>
      </c>
      <c r="V326" s="513">
        <v>0</v>
      </c>
      <c r="W326" s="513">
        <v>0</v>
      </c>
      <c r="X326" s="513">
        <v>0</v>
      </c>
      <c r="Y326" s="513">
        <v>1</v>
      </c>
      <c r="Z326" s="513">
        <v>1</v>
      </c>
      <c r="AA326" s="513">
        <v>0</v>
      </c>
      <c r="AB326" s="513">
        <v>0</v>
      </c>
      <c r="AC326" s="513">
        <v>25</v>
      </c>
      <c r="AD326" s="513">
        <v>25</v>
      </c>
      <c r="AE326" s="513">
        <v>0</v>
      </c>
      <c r="AF326" s="513">
        <v>0</v>
      </c>
      <c r="AG326" s="513">
        <v>0</v>
      </c>
      <c r="AH326" s="513">
        <f t="shared" si="36"/>
        <v>0</v>
      </c>
      <c r="AI326" s="513">
        <v>0</v>
      </c>
      <c r="AJ326" s="513">
        <v>0</v>
      </c>
      <c r="AK326" s="513">
        <f t="shared" si="37"/>
        <v>26</v>
      </c>
      <c r="AL326" s="513">
        <f t="shared" si="38"/>
        <v>26</v>
      </c>
      <c r="AM326" s="513">
        <v>0</v>
      </c>
      <c r="AN326" s="513">
        <v>0</v>
      </c>
      <c r="AO326" s="513">
        <v>0</v>
      </c>
      <c r="AP326" s="513">
        <v>0</v>
      </c>
      <c r="AQ326" s="513">
        <v>0</v>
      </c>
      <c r="AR326" s="513">
        <v>0</v>
      </c>
      <c r="AS326" s="513">
        <v>0</v>
      </c>
      <c r="AT326" s="513">
        <v>0</v>
      </c>
      <c r="AU326" s="513">
        <v>0</v>
      </c>
      <c r="AV326" s="513">
        <v>0</v>
      </c>
      <c r="AW326" s="513">
        <v>0</v>
      </c>
      <c r="AX326" s="513">
        <v>0</v>
      </c>
      <c r="AY326" s="513">
        <v>1.2</v>
      </c>
      <c r="AZ326" s="513">
        <v>1.2</v>
      </c>
      <c r="BA326" s="513">
        <v>0</v>
      </c>
      <c r="BB326" s="513">
        <v>0</v>
      </c>
      <c r="BC326" s="513">
        <v>925.26</v>
      </c>
      <c r="BD326" s="513">
        <v>925.26</v>
      </c>
      <c r="BE326" s="513">
        <v>0</v>
      </c>
      <c r="BF326" s="513">
        <v>0</v>
      </c>
      <c r="BG326" s="513">
        <v>0</v>
      </c>
      <c r="BH326" s="513">
        <v>0</v>
      </c>
      <c r="BI326" s="513">
        <v>0</v>
      </c>
      <c r="BJ326" s="513">
        <v>0</v>
      </c>
      <c r="BK326" s="241">
        <f t="shared" si="39"/>
        <v>926.46</v>
      </c>
      <c r="BL326" s="22">
        <f t="shared" si="40"/>
        <v>926.46</v>
      </c>
      <c r="BM326" s="519">
        <f t="shared" si="41"/>
        <v>0.14659177215189872</v>
      </c>
      <c r="BN326" s="520">
        <v>0</v>
      </c>
      <c r="BO326" s="520">
        <v>0</v>
      </c>
      <c r="BP326" s="520">
        <v>0</v>
      </c>
      <c r="BQ326" s="520">
        <v>0</v>
      </c>
      <c r="BR326" s="520">
        <v>0</v>
      </c>
      <c r="BS326" s="520">
        <v>0</v>
      </c>
      <c r="BT326" s="520">
        <v>0</v>
      </c>
      <c r="BU326" s="520">
        <v>0</v>
      </c>
      <c r="BV326" s="520">
        <v>0</v>
      </c>
      <c r="BW326" s="520">
        <v>0</v>
      </c>
      <c r="BX326" s="520">
        <v>0</v>
      </c>
      <c r="BY326" s="520">
        <v>0</v>
      </c>
      <c r="BZ326" s="520">
        <v>6054.9119999999994</v>
      </c>
      <c r="CA326" s="520">
        <v>6054.9119999999994</v>
      </c>
      <c r="CB326" s="520">
        <v>0</v>
      </c>
      <c r="CC326" s="520">
        <v>0</v>
      </c>
      <c r="CD326" s="520">
        <v>1086107.1984000001</v>
      </c>
      <c r="CE326" s="520">
        <v>1086107.1984000001</v>
      </c>
      <c r="CF326" s="520">
        <v>0</v>
      </c>
      <c r="CG326" s="520">
        <v>0</v>
      </c>
      <c r="CH326" s="520">
        <v>0</v>
      </c>
      <c r="CI326" s="520">
        <v>0</v>
      </c>
      <c r="CJ326" s="520">
        <v>0</v>
      </c>
      <c r="CK326" s="520">
        <v>0</v>
      </c>
      <c r="CL326" s="520">
        <f t="shared" si="42"/>
        <v>1092162.1104000001</v>
      </c>
      <c r="CM326" s="521">
        <f t="shared" si="43"/>
        <v>1092162.1104000001</v>
      </c>
      <c r="CN326" s="522">
        <v>26704147.334054396</v>
      </c>
      <c r="CO326" s="522">
        <v>26704147.334054396</v>
      </c>
      <c r="CP326" s="522">
        <v>25114614.754646402</v>
      </c>
      <c r="CQ326" s="243" t="s">
        <v>874</v>
      </c>
      <c r="CR326" s="103">
        <v>6.72</v>
      </c>
      <c r="CS326" s="523">
        <v>6.72</v>
      </c>
      <c r="CT326" s="104">
        <v>6.32</v>
      </c>
      <c r="CU326" s="524"/>
      <c r="CV326" s="524"/>
      <c r="CW326" s="524"/>
      <c r="CX326" s="525"/>
      <c r="CY326" s="526">
        <v>19.365007209772227</v>
      </c>
      <c r="CZ326" s="527">
        <v>19.360731289643226</v>
      </c>
      <c r="DA326" s="528">
        <v>0.10400324338787394</v>
      </c>
      <c r="DB326" s="529">
        <v>0.10395698483594773</v>
      </c>
      <c r="DC326" s="530" t="s">
        <v>2336</v>
      </c>
      <c r="DD326" s="225"/>
      <c r="DE326" s="524"/>
      <c r="DF326" s="524"/>
      <c r="DG326" s="531"/>
      <c r="DH326" s="532"/>
      <c r="DI326" s="64">
        <v>0</v>
      </c>
      <c r="DJ326" s="64">
        <v>0</v>
      </c>
      <c r="DK326" s="64">
        <v>21279</v>
      </c>
      <c r="DL326" s="534">
        <f t="shared" si="44"/>
        <v>7093</v>
      </c>
    </row>
    <row r="327" spans="1:116" ht="43.5" customHeight="1" x14ac:dyDescent="0.25">
      <c r="A327" s="356" t="s">
        <v>7</v>
      </c>
      <c r="B327" s="65" t="s">
        <v>50</v>
      </c>
      <c r="C327" s="65" t="s">
        <v>51</v>
      </c>
      <c r="D327" s="64" t="s">
        <v>2459</v>
      </c>
      <c r="E327" s="64" t="s">
        <v>340</v>
      </c>
      <c r="F327" s="64" t="s">
        <v>1242</v>
      </c>
      <c r="G327" s="18" t="s">
        <v>340</v>
      </c>
      <c r="H327" s="35" t="s">
        <v>860</v>
      </c>
      <c r="I327" s="28" t="s">
        <v>2322</v>
      </c>
      <c r="J327" s="498">
        <v>12.30968508939201</v>
      </c>
      <c r="K327" s="498">
        <v>6.751325743533001</v>
      </c>
      <c r="L327" s="499">
        <v>279.5</v>
      </c>
      <c r="M327" s="512">
        <v>0</v>
      </c>
      <c r="N327" s="513">
        <v>0</v>
      </c>
      <c r="O327" s="513">
        <v>0</v>
      </c>
      <c r="P327" s="513">
        <v>0</v>
      </c>
      <c r="Q327" s="513">
        <v>0</v>
      </c>
      <c r="R327" s="513">
        <v>0</v>
      </c>
      <c r="S327" s="513">
        <v>0</v>
      </c>
      <c r="T327" s="513">
        <v>0</v>
      </c>
      <c r="U327" s="513">
        <v>0</v>
      </c>
      <c r="V327" s="513">
        <v>0</v>
      </c>
      <c r="W327" s="513">
        <v>0</v>
      </c>
      <c r="X327" s="513">
        <v>0</v>
      </c>
      <c r="Y327" s="513">
        <v>0</v>
      </c>
      <c r="Z327" s="513">
        <v>0</v>
      </c>
      <c r="AA327" s="513">
        <v>0</v>
      </c>
      <c r="AB327" s="513">
        <v>0</v>
      </c>
      <c r="AC327" s="513">
        <v>19</v>
      </c>
      <c r="AD327" s="513">
        <v>19</v>
      </c>
      <c r="AE327" s="513">
        <v>0</v>
      </c>
      <c r="AF327" s="513">
        <v>0</v>
      </c>
      <c r="AG327" s="513">
        <v>0</v>
      </c>
      <c r="AH327" s="513">
        <f t="shared" si="36"/>
        <v>0</v>
      </c>
      <c r="AI327" s="513">
        <v>0</v>
      </c>
      <c r="AJ327" s="513">
        <v>0</v>
      </c>
      <c r="AK327" s="513">
        <f t="shared" si="37"/>
        <v>19</v>
      </c>
      <c r="AL327" s="513">
        <f t="shared" si="38"/>
        <v>19</v>
      </c>
      <c r="AM327" s="513">
        <v>0</v>
      </c>
      <c r="AN327" s="513">
        <v>0</v>
      </c>
      <c r="AO327" s="513">
        <v>0</v>
      </c>
      <c r="AP327" s="513">
        <v>0</v>
      </c>
      <c r="AQ327" s="513">
        <v>0</v>
      </c>
      <c r="AR327" s="513">
        <v>0</v>
      </c>
      <c r="AS327" s="513">
        <v>0</v>
      </c>
      <c r="AT327" s="513">
        <v>0</v>
      </c>
      <c r="AU327" s="513">
        <v>0</v>
      </c>
      <c r="AV327" s="513">
        <v>0</v>
      </c>
      <c r="AW327" s="513">
        <v>0</v>
      </c>
      <c r="AX327" s="513">
        <v>0</v>
      </c>
      <c r="AY327" s="513">
        <v>0</v>
      </c>
      <c r="AZ327" s="513">
        <v>0</v>
      </c>
      <c r="BA327" s="513">
        <v>0</v>
      </c>
      <c r="BB327" s="513">
        <v>0</v>
      </c>
      <c r="BC327" s="513">
        <v>168.62</v>
      </c>
      <c r="BD327" s="513">
        <v>168.62</v>
      </c>
      <c r="BE327" s="513">
        <v>0</v>
      </c>
      <c r="BF327" s="513">
        <v>0</v>
      </c>
      <c r="BG327" s="513">
        <v>0</v>
      </c>
      <c r="BH327" s="513">
        <v>0</v>
      </c>
      <c r="BI327" s="513">
        <v>0</v>
      </c>
      <c r="BJ327" s="513">
        <v>0</v>
      </c>
      <c r="BK327" s="241">
        <f t="shared" si="39"/>
        <v>168.62</v>
      </c>
      <c r="BL327" s="22">
        <f t="shared" si="40"/>
        <v>168.62</v>
      </c>
      <c r="BM327" s="519">
        <f t="shared" si="41"/>
        <v>1.8468784227820369E-2</v>
      </c>
      <c r="BN327" s="520">
        <v>0</v>
      </c>
      <c r="BO327" s="520">
        <v>0</v>
      </c>
      <c r="BP327" s="520">
        <v>0</v>
      </c>
      <c r="BQ327" s="520">
        <v>0</v>
      </c>
      <c r="BR327" s="520">
        <v>0</v>
      </c>
      <c r="BS327" s="520">
        <v>0</v>
      </c>
      <c r="BT327" s="520">
        <v>0</v>
      </c>
      <c r="BU327" s="520">
        <v>0</v>
      </c>
      <c r="BV327" s="520">
        <v>0</v>
      </c>
      <c r="BW327" s="520">
        <v>0</v>
      </c>
      <c r="BX327" s="520">
        <v>0</v>
      </c>
      <c r="BY327" s="520">
        <v>0</v>
      </c>
      <c r="BZ327" s="520">
        <v>0</v>
      </c>
      <c r="CA327" s="520">
        <v>0</v>
      </c>
      <c r="CB327" s="520">
        <v>0</v>
      </c>
      <c r="CC327" s="520">
        <v>0</v>
      </c>
      <c r="CD327" s="520">
        <v>197932.9008</v>
      </c>
      <c r="CE327" s="520">
        <v>197932.9008</v>
      </c>
      <c r="CF327" s="520">
        <v>0</v>
      </c>
      <c r="CG327" s="520">
        <v>0</v>
      </c>
      <c r="CH327" s="520">
        <v>0</v>
      </c>
      <c r="CI327" s="520">
        <v>0</v>
      </c>
      <c r="CJ327" s="520">
        <v>0</v>
      </c>
      <c r="CK327" s="520">
        <v>0</v>
      </c>
      <c r="CL327" s="520">
        <f t="shared" si="42"/>
        <v>197932.9008</v>
      </c>
      <c r="CM327" s="521">
        <f t="shared" si="43"/>
        <v>197932.9008</v>
      </c>
      <c r="CN327" s="522">
        <v>33619425.949324794</v>
      </c>
      <c r="CO327" s="522">
        <v>33619425.949324794</v>
      </c>
      <c r="CP327" s="522">
        <v>49189961.364957601</v>
      </c>
      <c r="CQ327" s="243" t="s">
        <v>874</v>
      </c>
      <c r="CR327" s="103">
        <v>6.24</v>
      </c>
      <c r="CS327" s="523">
        <v>6.24</v>
      </c>
      <c r="CT327" s="104">
        <v>9.1300000000000008</v>
      </c>
      <c r="CU327" s="524"/>
      <c r="CV327" s="524"/>
      <c r="CW327" s="524"/>
      <c r="CX327" s="525"/>
      <c r="CY327" s="526">
        <v>3.9524472520500011</v>
      </c>
      <c r="CZ327" s="527">
        <v>3.9597427700950583</v>
      </c>
      <c r="DA327" s="528">
        <v>2.9747224553977825E-2</v>
      </c>
      <c r="DB327" s="529">
        <v>2.9745232791905746E-2</v>
      </c>
      <c r="DC327" s="530" t="s">
        <v>2326</v>
      </c>
      <c r="DD327" s="225"/>
      <c r="DE327" s="524"/>
      <c r="DF327" s="524"/>
      <c r="DG327" s="531"/>
      <c r="DH327" s="532"/>
      <c r="DI327" s="64">
        <v>0</v>
      </c>
      <c r="DJ327" s="64">
        <v>0</v>
      </c>
      <c r="DK327" s="64">
        <v>1329</v>
      </c>
      <c r="DL327" s="534">
        <f t="shared" si="44"/>
        <v>443</v>
      </c>
    </row>
    <row r="328" spans="1:116" ht="43.5" customHeight="1" x14ac:dyDescent="0.25">
      <c r="A328" s="356" t="s">
        <v>7</v>
      </c>
      <c r="B328" s="65" t="s">
        <v>50</v>
      </c>
      <c r="C328" s="65" t="s">
        <v>51</v>
      </c>
      <c r="D328" s="64" t="s">
        <v>2459</v>
      </c>
      <c r="E328" s="64" t="s">
        <v>340</v>
      </c>
      <c r="F328" s="64" t="s">
        <v>1243</v>
      </c>
      <c r="G328" s="18" t="s">
        <v>1244</v>
      </c>
      <c r="H328" s="35" t="s">
        <v>866</v>
      </c>
      <c r="I328" s="28" t="s">
        <v>2322</v>
      </c>
      <c r="J328" s="498">
        <v>12.668219606558768</v>
      </c>
      <c r="K328" s="498">
        <v>38.759659010288999</v>
      </c>
      <c r="L328" s="499">
        <v>2750.7</v>
      </c>
      <c r="M328" s="512">
        <v>0</v>
      </c>
      <c r="N328" s="513">
        <v>0</v>
      </c>
      <c r="O328" s="513">
        <v>0</v>
      </c>
      <c r="P328" s="513">
        <v>0</v>
      </c>
      <c r="Q328" s="513">
        <v>0</v>
      </c>
      <c r="R328" s="513">
        <v>0</v>
      </c>
      <c r="S328" s="513">
        <v>0</v>
      </c>
      <c r="T328" s="513">
        <v>0</v>
      </c>
      <c r="U328" s="513">
        <v>0</v>
      </c>
      <c r="V328" s="513">
        <v>0</v>
      </c>
      <c r="W328" s="513">
        <v>0</v>
      </c>
      <c r="X328" s="513">
        <v>0</v>
      </c>
      <c r="Y328" s="513">
        <v>0</v>
      </c>
      <c r="Z328" s="513">
        <v>0</v>
      </c>
      <c r="AA328" s="513">
        <v>0</v>
      </c>
      <c r="AB328" s="513">
        <v>0</v>
      </c>
      <c r="AC328" s="513">
        <v>148</v>
      </c>
      <c r="AD328" s="513">
        <v>148</v>
      </c>
      <c r="AE328" s="513">
        <v>0</v>
      </c>
      <c r="AF328" s="513">
        <v>0</v>
      </c>
      <c r="AG328" s="513">
        <v>0</v>
      </c>
      <c r="AH328" s="513">
        <f t="shared" si="36"/>
        <v>0</v>
      </c>
      <c r="AI328" s="513">
        <v>0</v>
      </c>
      <c r="AJ328" s="513">
        <v>0</v>
      </c>
      <c r="AK328" s="513">
        <f t="shared" si="37"/>
        <v>148</v>
      </c>
      <c r="AL328" s="513">
        <f t="shared" si="38"/>
        <v>148</v>
      </c>
      <c r="AM328" s="513">
        <v>0</v>
      </c>
      <c r="AN328" s="513">
        <v>0</v>
      </c>
      <c r="AO328" s="513">
        <v>0</v>
      </c>
      <c r="AP328" s="513">
        <v>0</v>
      </c>
      <c r="AQ328" s="513">
        <v>0</v>
      </c>
      <c r="AR328" s="513">
        <v>0</v>
      </c>
      <c r="AS328" s="513">
        <v>0</v>
      </c>
      <c r="AT328" s="513">
        <v>0</v>
      </c>
      <c r="AU328" s="513">
        <v>0</v>
      </c>
      <c r="AV328" s="513">
        <v>0</v>
      </c>
      <c r="AW328" s="513">
        <v>0</v>
      </c>
      <c r="AX328" s="513">
        <v>0</v>
      </c>
      <c r="AY328" s="513">
        <v>0</v>
      </c>
      <c r="AZ328" s="513">
        <v>0</v>
      </c>
      <c r="BA328" s="513">
        <v>0</v>
      </c>
      <c r="BB328" s="513">
        <v>0</v>
      </c>
      <c r="BC328" s="513">
        <v>982.41</v>
      </c>
      <c r="BD328" s="513">
        <v>982.41</v>
      </c>
      <c r="BE328" s="513">
        <v>0</v>
      </c>
      <c r="BF328" s="513">
        <v>0</v>
      </c>
      <c r="BG328" s="513">
        <v>0</v>
      </c>
      <c r="BH328" s="513">
        <v>0</v>
      </c>
      <c r="BI328" s="513">
        <v>0</v>
      </c>
      <c r="BJ328" s="513">
        <v>0</v>
      </c>
      <c r="BK328" s="241">
        <f t="shared" si="39"/>
        <v>982.41</v>
      </c>
      <c r="BL328" s="22">
        <f t="shared" si="40"/>
        <v>982.41</v>
      </c>
      <c r="BM328" s="519">
        <f t="shared" si="41"/>
        <v>9.1899906454630503E-2</v>
      </c>
      <c r="BN328" s="520">
        <v>0</v>
      </c>
      <c r="BO328" s="520">
        <v>0</v>
      </c>
      <c r="BP328" s="520">
        <v>0</v>
      </c>
      <c r="BQ328" s="520">
        <v>0</v>
      </c>
      <c r="BR328" s="520">
        <v>0</v>
      </c>
      <c r="BS328" s="520">
        <v>0</v>
      </c>
      <c r="BT328" s="520">
        <v>0</v>
      </c>
      <c r="BU328" s="520">
        <v>0</v>
      </c>
      <c r="BV328" s="520">
        <v>0</v>
      </c>
      <c r="BW328" s="520">
        <v>0</v>
      </c>
      <c r="BX328" s="520">
        <v>0</v>
      </c>
      <c r="BY328" s="520">
        <v>0</v>
      </c>
      <c r="BZ328" s="520">
        <v>0</v>
      </c>
      <c r="CA328" s="520">
        <v>0</v>
      </c>
      <c r="CB328" s="520">
        <v>0</v>
      </c>
      <c r="CC328" s="520">
        <v>0</v>
      </c>
      <c r="CD328" s="520">
        <v>1153192.1544000001</v>
      </c>
      <c r="CE328" s="520">
        <v>1153192.1544000001</v>
      </c>
      <c r="CF328" s="520">
        <v>0</v>
      </c>
      <c r="CG328" s="520">
        <v>0</v>
      </c>
      <c r="CH328" s="520">
        <v>0</v>
      </c>
      <c r="CI328" s="520">
        <v>0</v>
      </c>
      <c r="CJ328" s="520">
        <v>0</v>
      </c>
      <c r="CK328" s="520">
        <v>0</v>
      </c>
      <c r="CL328" s="520">
        <f t="shared" si="42"/>
        <v>1153192.1544000001</v>
      </c>
      <c r="CM328" s="521">
        <f t="shared" si="43"/>
        <v>1153192.1544000001</v>
      </c>
      <c r="CN328" s="522">
        <v>32152154.523743998</v>
      </c>
      <c r="CO328" s="522">
        <v>32152154.523743998</v>
      </c>
      <c r="CP328" s="522">
        <v>39965875.797537595</v>
      </c>
      <c r="CQ328" s="243" t="s">
        <v>874</v>
      </c>
      <c r="CR328" s="103">
        <v>8.6</v>
      </c>
      <c r="CS328" s="523">
        <v>8.6</v>
      </c>
      <c r="CT328" s="104">
        <v>10.69</v>
      </c>
      <c r="CU328" s="524"/>
      <c r="CV328" s="524"/>
      <c r="CW328" s="524"/>
      <c r="CX328" s="525"/>
      <c r="CY328" s="526">
        <v>241.03754115489883</v>
      </c>
      <c r="CZ328" s="527">
        <v>236.60612040317028</v>
      </c>
      <c r="DA328" s="528">
        <v>1.6270611549091705</v>
      </c>
      <c r="DB328" s="529">
        <v>1.608837909768144</v>
      </c>
      <c r="DC328" s="530" t="s">
        <v>2333</v>
      </c>
      <c r="DD328" s="225"/>
      <c r="DE328" s="524"/>
      <c r="DF328" s="524"/>
      <c r="DG328" s="531"/>
      <c r="DH328" s="532"/>
      <c r="DI328" s="64">
        <v>172791</v>
      </c>
      <c r="DJ328" s="64">
        <v>1118798</v>
      </c>
      <c r="DK328" s="64">
        <v>232887</v>
      </c>
      <c r="DL328" s="534">
        <f t="shared" si="44"/>
        <v>508158.66666666669</v>
      </c>
    </row>
    <row r="329" spans="1:116" ht="43.5" customHeight="1" x14ac:dyDescent="0.25">
      <c r="A329" s="356" t="s">
        <v>7</v>
      </c>
      <c r="B329" s="65" t="s">
        <v>50</v>
      </c>
      <c r="C329" s="65" t="s">
        <v>51</v>
      </c>
      <c r="D329" s="64" t="s">
        <v>2459</v>
      </c>
      <c r="E329" s="64" t="s">
        <v>340</v>
      </c>
      <c r="F329" s="64" t="s">
        <v>1245</v>
      </c>
      <c r="G329" s="18" t="s">
        <v>340</v>
      </c>
      <c r="H329" s="35" t="s">
        <v>866</v>
      </c>
      <c r="I329" s="28" t="s">
        <v>2322</v>
      </c>
      <c r="J329" s="498">
        <v>12.30968508939201</v>
      </c>
      <c r="K329" s="498">
        <v>10.203787857564002</v>
      </c>
      <c r="L329" s="499">
        <v>321.7</v>
      </c>
      <c r="M329" s="512">
        <v>0</v>
      </c>
      <c r="N329" s="513">
        <v>0</v>
      </c>
      <c r="O329" s="513">
        <v>0</v>
      </c>
      <c r="P329" s="513">
        <v>0</v>
      </c>
      <c r="Q329" s="513">
        <v>0</v>
      </c>
      <c r="R329" s="513">
        <v>0</v>
      </c>
      <c r="S329" s="513">
        <v>0</v>
      </c>
      <c r="T329" s="513">
        <v>0</v>
      </c>
      <c r="U329" s="513">
        <v>0</v>
      </c>
      <c r="V329" s="513">
        <v>0</v>
      </c>
      <c r="W329" s="513">
        <v>0</v>
      </c>
      <c r="X329" s="513">
        <v>0</v>
      </c>
      <c r="Y329" s="513">
        <v>0</v>
      </c>
      <c r="Z329" s="513">
        <v>0</v>
      </c>
      <c r="AA329" s="513">
        <v>0</v>
      </c>
      <c r="AB329" s="513">
        <v>0</v>
      </c>
      <c r="AC329" s="513">
        <v>8</v>
      </c>
      <c r="AD329" s="513">
        <v>8</v>
      </c>
      <c r="AE329" s="513">
        <v>0</v>
      </c>
      <c r="AF329" s="513">
        <v>0</v>
      </c>
      <c r="AG329" s="513">
        <v>0</v>
      </c>
      <c r="AH329" s="513">
        <f t="shared" si="36"/>
        <v>0</v>
      </c>
      <c r="AI329" s="513">
        <v>0</v>
      </c>
      <c r="AJ329" s="513">
        <v>0</v>
      </c>
      <c r="AK329" s="513">
        <f t="shared" si="37"/>
        <v>8</v>
      </c>
      <c r="AL329" s="513">
        <f t="shared" si="38"/>
        <v>8</v>
      </c>
      <c r="AM329" s="513">
        <v>0</v>
      </c>
      <c r="AN329" s="513">
        <v>0</v>
      </c>
      <c r="AO329" s="513">
        <v>0</v>
      </c>
      <c r="AP329" s="513">
        <v>0</v>
      </c>
      <c r="AQ329" s="513">
        <v>0</v>
      </c>
      <c r="AR329" s="513">
        <v>0</v>
      </c>
      <c r="AS329" s="513">
        <v>0</v>
      </c>
      <c r="AT329" s="513">
        <v>0</v>
      </c>
      <c r="AU329" s="513">
        <v>0</v>
      </c>
      <c r="AV329" s="513">
        <v>0</v>
      </c>
      <c r="AW329" s="513">
        <v>0</v>
      </c>
      <c r="AX329" s="513">
        <v>0</v>
      </c>
      <c r="AY329" s="513">
        <v>0</v>
      </c>
      <c r="AZ329" s="513">
        <v>0</v>
      </c>
      <c r="BA329" s="513">
        <v>0</v>
      </c>
      <c r="BB329" s="513">
        <v>0</v>
      </c>
      <c r="BC329" s="513">
        <v>951.85</v>
      </c>
      <c r="BD329" s="513">
        <v>951.85</v>
      </c>
      <c r="BE329" s="513">
        <v>0</v>
      </c>
      <c r="BF329" s="513">
        <v>0</v>
      </c>
      <c r="BG329" s="513">
        <v>0</v>
      </c>
      <c r="BH329" s="513">
        <v>0</v>
      </c>
      <c r="BI329" s="513">
        <v>0</v>
      </c>
      <c r="BJ329" s="513">
        <v>0</v>
      </c>
      <c r="BK329" s="241">
        <f t="shared" si="39"/>
        <v>951.85</v>
      </c>
      <c r="BL329" s="22">
        <f t="shared" si="40"/>
        <v>951.85</v>
      </c>
      <c r="BM329" s="519">
        <f t="shared" si="41"/>
        <v>0.14356711915535444</v>
      </c>
      <c r="BN329" s="520">
        <v>0</v>
      </c>
      <c r="BO329" s="520">
        <v>0</v>
      </c>
      <c r="BP329" s="520">
        <v>0</v>
      </c>
      <c r="BQ329" s="520">
        <v>0</v>
      </c>
      <c r="BR329" s="520">
        <v>0</v>
      </c>
      <c r="BS329" s="520">
        <v>0</v>
      </c>
      <c r="BT329" s="520">
        <v>0</v>
      </c>
      <c r="BU329" s="520">
        <v>0</v>
      </c>
      <c r="BV329" s="520">
        <v>0</v>
      </c>
      <c r="BW329" s="520">
        <v>0</v>
      </c>
      <c r="BX329" s="520">
        <v>0</v>
      </c>
      <c r="BY329" s="520">
        <v>0</v>
      </c>
      <c r="BZ329" s="520">
        <v>0</v>
      </c>
      <c r="CA329" s="520">
        <v>0</v>
      </c>
      <c r="CB329" s="520">
        <v>0</v>
      </c>
      <c r="CC329" s="520">
        <v>0</v>
      </c>
      <c r="CD329" s="520">
        <v>1117319.6040000001</v>
      </c>
      <c r="CE329" s="520">
        <v>1117319.6040000001</v>
      </c>
      <c r="CF329" s="520">
        <v>0</v>
      </c>
      <c r="CG329" s="520">
        <v>0</v>
      </c>
      <c r="CH329" s="520">
        <v>0</v>
      </c>
      <c r="CI329" s="520">
        <v>0</v>
      </c>
      <c r="CJ329" s="520">
        <v>0</v>
      </c>
      <c r="CK329" s="520">
        <v>0</v>
      </c>
      <c r="CL329" s="520">
        <f t="shared" si="42"/>
        <v>1117319.6040000001</v>
      </c>
      <c r="CM329" s="521">
        <f t="shared" si="43"/>
        <v>1117319.6040000001</v>
      </c>
      <c r="CN329" s="522">
        <v>22138745.643126</v>
      </c>
      <c r="CO329" s="522">
        <v>22138745.643126</v>
      </c>
      <c r="CP329" s="522">
        <v>24668888.002340399</v>
      </c>
      <c r="CQ329" s="243" t="s">
        <v>874</v>
      </c>
      <c r="CR329" s="103">
        <v>5.95</v>
      </c>
      <c r="CS329" s="523">
        <v>5.95</v>
      </c>
      <c r="CT329" s="104">
        <v>6.63</v>
      </c>
      <c r="CU329" s="524"/>
      <c r="CV329" s="524"/>
      <c r="CW329" s="524"/>
      <c r="CX329" s="525"/>
      <c r="CY329" s="526">
        <v>29.873829277751735</v>
      </c>
      <c r="CZ329" s="527">
        <v>30.009029353145973</v>
      </c>
      <c r="DA329" s="528">
        <v>0.2941578019496553</v>
      </c>
      <c r="DB329" s="529">
        <v>0.29546729186233717</v>
      </c>
      <c r="DC329" s="530" t="s">
        <v>2336</v>
      </c>
      <c r="DD329" s="225"/>
      <c r="DE329" s="524"/>
      <c r="DF329" s="524"/>
      <c r="DG329" s="531"/>
      <c r="DH329" s="532"/>
      <c r="DI329" s="64">
        <v>0</v>
      </c>
      <c r="DJ329" s="64">
        <v>0</v>
      </c>
      <c r="DK329" s="64">
        <v>5512</v>
      </c>
      <c r="DL329" s="534">
        <f t="shared" si="44"/>
        <v>1837.3333333333333</v>
      </c>
    </row>
    <row r="330" spans="1:116" ht="43.5" customHeight="1" x14ac:dyDescent="0.25">
      <c r="A330" s="356" t="s">
        <v>7</v>
      </c>
      <c r="B330" s="65" t="s">
        <v>50</v>
      </c>
      <c r="C330" s="65" t="s">
        <v>51</v>
      </c>
      <c r="D330" s="64" t="s">
        <v>2430</v>
      </c>
      <c r="E330" s="64" t="s">
        <v>343</v>
      </c>
      <c r="F330" s="64" t="s">
        <v>344</v>
      </c>
      <c r="G330" s="18" t="s">
        <v>343</v>
      </c>
      <c r="H330" s="35" t="s">
        <v>866</v>
      </c>
      <c r="I330" s="28" t="s">
        <v>2322</v>
      </c>
      <c r="J330" s="498">
        <v>8.1267823891131723</v>
      </c>
      <c r="K330" s="498">
        <v>30.462310542699001</v>
      </c>
      <c r="L330" s="499">
        <v>2128.8000000000002</v>
      </c>
      <c r="M330" s="512">
        <v>0</v>
      </c>
      <c r="N330" s="513">
        <v>0</v>
      </c>
      <c r="O330" s="513">
        <v>0</v>
      </c>
      <c r="P330" s="513">
        <v>0</v>
      </c>
      <c r="Q330" s="513">
        <v>0</v>
      </c>
      <c r="R330" s="513">
        <v>0</v>
      </c>
      <c r="S330" s="513">
        <v>0</v>
      </c>
      <c r="T330" s="513">
        <v>0</v>
      </c>
      <c r="U330" s="513">
        <v>0</v>
      </c>
      <c r="V330" s="513">
        <v>0</v>
      </c>
      <c r="W330" s="513">
        <v>0</v>
      </c>
      <c r="X330" s="513">
        <v>0</v>
      </c>
      <c r="Y330" s="513">
        <v>0</v>
      </c>
      <c r="Z330" s="513">
        <v>0</v>
      </c>
      <c r="AA330" s="513">
        <v>0</v>
      </c>
      <c r="AB330" s="513">
        <v>0</v>
      </c>
      <c r="AC330" s="513">
        <v>47</v>
      </c>
      <c r="AD330" s="513">
        <v>47</v>
      </c>
      <c r="AE330" s="513">
        <v>0</v>
      </c>
      <c r="AF330" s="513">
        <v>0</v>
      </c>
      <c r="AG330" s="513">
        <v>0</v>
      </c>
      <c r="AH330" s="513">
        <f t="shared" si="36"/>
        <v>0</v>
      </c>
      <c r="AI330" s="513">
        <v>0</v>
      </c>
      <c r="AJ330" s="513">
        <v>0</v>
      </c>
      <c r="AK330" s="513">
        <f t="shared" si="37"/>
        <v>47</v>
      </c>
      <c r="AL330" s="513">
        <f t="shared" si="38"/>
        <v>47</v>
      </c>
      <c r="AM330" s="513">
        <v>0</v>
      </c>
      <c r="AN330" s="513">
        <v>0</v>
      </c>
      <c r="AO330" s="513">
        <v>0</v>
      </c>
      <c r="AP330" s="513">
        <v>0</v>
      </c>
      <c r="AQ330" s="513">
        <v>0</v>
      </c>
      <c r="AR330" s="513">
        <v>0</v>
      </c>
      <c r="AS330" s="513">
        <v>0</v>
      </c>
      <c r="AT330" s="513">
        <v>0</v>
      </c>
      <c r="AU330" s="513">
        <v>0</v>
      </c>
      <c r="AV330" s="513">
        <v>0</v>
      </c>
      <c r="AW330" s="513">
        <v>0</v>
      </c>
      <c r="AX330" s="513">
        <v>0</v>
      </c>
      <c r="AY330" s="513">
        <v>0</v>
      </c>
      <c r="AZ330" s="513">
        <v>0</v>
      </c>
      <c r="BA330" s="513">
        <v>0</v>
      </c>
      <c r="BB330" s="513">
        <v>0</v>
      </c>
      <c r="BC330" s="513">
        <v>299.92</v>
      </c>
      <c r="BD330" s="513">
        <v>299.92</v>
      </c>
      <c r="BE330" s="513">
        <v>0</v>
      </c>
      <c r="BF330" s="513">
        <v>0</v>
      </c>
      <c r="BG330" s="513">
        <v>0</v>
      </c>
      <c r="BH330" s="513">
        <v>0</v>
      </c>
      <c r="BI330" s="513">
        <v>0</v>
      </c>
      <c r="BJ330" s="513">
        <v>0</v>
      </c>
      <c r="BK330" s="241">
        <f t="shared" si="39"/>
        <v>299.92</v>
      </c>
      <c r="BL330" s="22">
        <f t="shared" si="40"/>
        <v>299.92</v>
      </c>
      <c r="BM330" s="519">
        <f t="shared" si="41"/>
        <v>4.0916780354706687E-2</v>
      </c>
      <c r="BN330" s="520">
        <v>0</v>
      </c>
      <c r="BO330" s="520">
        <v>0</v>
      </c>
      <c r="BP330" s="520">
        <v>0</v>
      </c>
      <c r="BQ330" s="520">
        <v>0</v>
      </c>
      <c r="BR330" s="520">
        <v>0</v>
      </c>
      <c r="BS330" s="520">
        <v>0</v>
      </c>
      <c r="BT330" s="520">
        <v>0</v>
      </c>
      <c r="BU330" s="520">
        <v>0</v>
      </c>
      <c r="BV330" s="520">
        <v>0</v>
      </c>
      <c r="BW330" s="520">
        <v>0</v>
      </c>
      <c r="BX330" s="520">
        <v>0</v>
      </c>
      <c r="BY330" s="520">
        <v>0</v>
      </c>
      <c r="BZ330" s="520">
        <v>0</v>
      </c>
      <c r="CA330" s="520">
        <v>0</v>
      </c>
      <c r="CB330" s="520">
        <v>0</v>
      </c>
      <c r="CC330" s="520">
        <v>0</v>
      </c>
      <c r="CD330" s="520">
        <v>352058.09280000004</v>
      </c>
      <c r="CE330" s="520">
        <v>352058.09280000004</v>
      </c>
      <c r="CF330" s="520">
        <v>0</v>
      </c>
      <c r="CG330" s="520">
        <v>0</v>
      </c>
      <c r="CH330" s="520">
        <v>0</v>
      </c>
      <c r="CI330" s="520">
        <v>0</v>
      </c>
      <c r="CJ330" s="520">
        <v>0</v>
      </c>
      <c r="CK330" s="520">
        <v>0</v>
      </c>
      <c r="CL330" s="520">
        <f t="shared" si="42"/>
        <v>352058.09280000004</v>
      </c>
      <c r="CM330" s="521">
        <f t="shared" si="43"/>
        <v>352058.09280000004</v>
      </c>
      <c r="CN330" s="522">
        <v>24878399.999999996</v>
      </c>
      <c r="CO330" s="522">
        <v>24878399.999999996</v>
      </c>
      <c r="CP330" s="522">
        <v>25684320.000000004</v>
      </c>
      <c r="CQ330" s="243" t="s">
        <v>874</v>
      </c>
      <c r="CR330" s="103">
        <v>7.1</v>
      </c>
      <c r="CS330" s="523">
        <v>7.1</v>
      </c>
      <c r="CT330" s="104">
        <v>7.33</v>
      </c>
      <c r="CU330" s="524"/>
      <c r="CV330" s="524"/>
      <c r="CW330" s="524"/>
      <c r="CX330" s="525"/>
      <c r="CY330" s="526">
        <v>504.58043242432501</v>
      </c>
      <c r="CZ330" s="527">
        <v>199.24950251961593</v>
      </c>
      <c r="DA330" s="528">
        <v>1.0135702597124976</v>
      </c>
      <c r="DB330" s="529">
        <v>0.67869366173880008</v>
      </c>
      <c r="DC330" s="530" t="s">
        <v>2326</v>
      </c>
      <c r="DD330" s="225"/>
      <c r="DE330" s="524"/>
      <c r="DF330" s="524"/>
      <c r="DG330" s="531"/>
      <c r="DH330" s="532"/>
      <c r="DI330" s="64">
        <v>23560</v>
      </c>
      <c r="DJ330" s="64">
        <v>0</v>
      </c>
      <c r="DK330" s="64">
        <v>0</v>
      </c>
      <c r="DL330" s="534">
        <f t="shared" si="44"/>
        <v>7853.333333333333</v>
      </c>
    </row>
    <row r="331" spans="1:116" ht="43.5" customHeight="1" x14ac:dyDescent="0.25">
      <c r="A331" s="356" t="s">
        <v>7</v>
      </c>
      <c r="B331" s="65" t="s">
        <v>50</v>
      </c>
      <c r="C331" s="65" t="s">
        <v>51</v>
      </c>
      <c r="D331" s="64" t="s">
        <v>2430</v>
      </c>
      <c r="E331" s="64" t="s">
        <v>343</v>
      </c>
      <c r="F331" s="64" t="s">
        <v>1246</v>
      </c>
      <c r="G331" s="18" t="s">
        <v>1247</v>
      </c>
      <c r="H331" s="35" t="s">
        <v>866</v>
      </c>
      <c r="I331" s="28" t="s">
        <v>2322</v>
      </c>
      <c r="J331" s="498">
        <v>8.6526330142910837</v>
      </c>
      <c r="K331" s="498">
        <v>17.676515114748</v>
      </c>
      <c r="L331" s="499">
        <v>1048.5</v>
      </c>
      <c r="M331" s="512">
        <v>0</v>
      </c>
      <c r="N331" s="513">
        <v>0</v>
      </c>
      <c r="O331" s="513">
        <v>0</v>
      </c>
      <c r="P331" s="513">
        <v>0</v>
      </c>
      <c r="Q331" s="513">
        <v>0</v>
      </c>
      <c r="R331" s="513">
        <v>0</v>
      </c>
      <c r="S331" s="513">
        <v>0</v>
      </c>
      <c r="T331" s="513">
        <v>0</v>
      </c>
      <c r="U331" s="513">
        <v>0</v>
      </c>
      <c r="V331" s="513">
        <v>0</v>
      </c>
      <c r="W331" s="513">
        <v>0</v>
      </c>
      <c r="X331" s="513">
        <v>0</v>
      </c>
      <c r="Y331" s="513">
        <v>0</v>
      </c>
      <c r="Z331" s="513">
        <v>0</v>
      </c>
      <c r="AA331" s="513">
        <v>0</v>
      </c>
      <c r="AB331" s="513">
        <v>0</v>
      </c>
      <c r="AC331" s="513">
        <v>27</v>
      </c>
      <c r="AD331" s="513">
        <v>27</v>
      </c>
      <c r="AE331" s="513">
        <v>0</v>
      </c>
      <c r="AF331" s="513">
        <v>0</v>
      </c>
      <c r="AG331" s="513">
        <v>0</v>
      </c>
      <c r="AH331" s="513">
        <f t="shared" ref="AH331:AH394" si="45">AG331</f>
        <v>0</v>
      </c>
      <c r="AI331" s="513">
        <v>0</v>
      </c>
      <c r="AJ331" s="513">
        <v>0</v>
      </c>
      <c r="AK331" s="513">
        <f t="shared" ref="AK331:AK394" si="46">SUM(M331,O331,Q331,S331,U331,W331,Y331,AA331,AC331,AE331,AG331,AI331)</f>
        <v>27</v>
      </c>
      <c r="AL331" s="513">
        <f t="shared" ref="AL331:AL394" si="47">SUM(N331,P331,R331,T331,V331,X331,Z331,AB331,AD331,AF331,AH331,AJ331,)</f>
        <v>27</v>
      </c>
      <c r="AM331" s="513">
        <v>0</v>
      </c>
      <c r="AN331" s="513">
        <v>0</v>
      </c>
      <c r="AO331" s="513">
        <v>0</v>
      </c>
      <c r="AP331" s="513">
        <v>0</v>
      </c>
      <c r="AQ331" s="513">
        <v>0</v>
      </c>
      <c r="AR331" s="513">
        <v>0</v>
      </c>
      <c r="AS331" s="513">
        <v>0</v>
      </c>
      <c r="AT331" s="513">
        <v>0</v>
      </c>
      <c r="AU331" s="513">
        <v>0</v>
      </c>
      <c r="AV331" s="513">
        <v>0</v>
      </c>
      <c r="AW331" s="513">
        <v>0</v>
      </c>
      <c r="AX331" s="513">
        <v>0</v>
      </c>
      <c r="AY331" s="513">
        <v>0</v>
      </c>
      <c r="AZ331" s="513">
        <v>0</v>
      </c>
      <c r="BA331" s="513">
        <v>0</v>
      </c>
      <c r="BB331" s="513">
        <v>0</v>
      </c>
      <c r="BC331" s="513">
        <v>328.27</v>
      </c>
      <c r="BD331" s="513">
        <v>328.27</v>
      </c>
      <c r="BE331" s="513">
        <v>0</v>
      </c>
      <c r="BF331" s="513">
        <v>0</v>
      </c>
      <c r="BG331" s="513">
        <v>0</v>
      </c>
      <c r="BH331" s="513">
        <v>0</v>
      </c>
      <c r="BI331" s="513">
        <v>0</v>
      </c>
      <c r="BJ331" s="513">
        <v>0</v>
      </c>
      <c r="BK331" s="241">
        <f t="shared" ref="BK331:BK394" si="48">SUM(AM331,AO331,AQ331,AS331,AU331,AW331,AY331,BA331,BC331,BE331,BG331,BI331,)</f>
        <v>328.27</v>
      </c>
      <c r="BL331" s="22">
        <f t="shared" ref="BL331:BL394" si="49">SUM(AN331,AP331,AR331,AT331,AV331,AX331,AZ331,BB331,BD331,BF331,BH331,BJ331)</f>
        <v>328.27</v>
      </c>
      <c r="BM331" s="519">
        <f t="shared" ref="BM331:BM394" si="50">IF(CT331=0,0,BK331/1000/CT331)</f>
        <v>6.193773584905661E-2</v>
      </c>
      <c r="BN331" s="520">
        <v>0</v>
      </c>
      <c r="BO331" s="520">
        <v>0</v>
      </c>
      <c r="BP331" s="520">
        <v>0</v>
      </c>
      <c r="BQ331" s="520">
        <v>0</v>
      </c>
      <c r="BR331" s="520">
        <v>0</v>
      </c>
      <c r="BS331" s="520">
        <v>0</v>
      </c>
      <c r="BT331" s="520">
        <v>0</v>
      </c>
      <c r="BU331" s="520">
        <v>0</v>
      </c>
      <c r="BV331" s="520">
        <v>0</v>
      </c>
      <c r="BW331" s="520">
        <v>0</v>
      </c>
      <c r="BX331" s="520">
        <v>0</v>
      </c>
      <c r="BY331" s="520">
        <v>0</v>
      </c>
      <c r="BZ331" s="520">
        <v>0</v>
      </c>
      <c r="CA331" s="520">
        <v>0</v>
      </c>
      <c r="CB331" s="520">
        <v>0</v>
      </c>
      <c r="CC331" s="520">
        <v>0</v>
      </c>
      <c r="CD331" s="520">
        <v>385336.45679999999</v>
      </c>
      <c r="CE331" s="520">
        <v>385336.45679999999</v>
      </c>
      <c r="CF331" s="520">
        <v>0</v>
      </c>
      <c r="CG331" s="520">
        <v>0</v>
      </c>
      <c r="CH331" s="520">
        <v>0</v>
      </c>
      <c r="CI331" s="520">
        <v>0</v>
      </c>
      <c r="CJ331" s="520">
        <v>0</v>
      </c>
      <c r="CK331" s="520">
        <v>0</v>
      </c>
      <c r="CL331" s="520">
        <f t="shared" ref="CL331:CL394" si="51">SUM(BN331,BP331,BR331,BT331,BV331,BX331,BZ331,CB331,CD331,CF331,CH331,CJ331)</f>
        <v>385336.45679999999</v>
      </c>
      <c r="CM331" s="521">
        <f t="shared" ref="CM331:CM394" si="52">SUM(BO331,BQ331,BS331,BU331,BW331,BY331,CA331,CC331,CE331,CG331,CI331,CK331)</f>
        <v>385336.45679999999</v>
      </c>
      <c r="CN331" s="522">
        <v>22399372.121562</v>
      </c>
      <c r="CO331" s="522">
        <v>22399372.121562</v>
      </c>
      <c r="CP331" s="522">
        <v>18405685.619268</v>
      </c>
      <c r="CQ331" s="243" t="s">
        <v>874</v>
      </c>
      <c r="CR331" s="103">
        <v>6.45</v>
      </c>
      <c r="CS331" s="523">
        <v>6.45</v>
      </c>
      <c r="CT331" s="104">
        <v>5.3</v>
      </c>
      <c r="CU331" s="524"/>
      <c r="CV331" s="524"/>
      <c r="CW331" s="524"/>
      <c r="CX331" s="525"/>
      <c r="CY331" s="526">
        <v>269.11758972060926</v>
      </c>
      <c r="CZ331" s="527">
        <v>267.5618138079252</v>
      </c>
      <c r="DA331" s="528">
        <v>0.8285364617448483</v>
      </c>
      <c r="DB331" s="529">
        <v>0.82773883413770355</v>
      </c>
      <c r="DC331" s="530" t="s">
        <v>2292</v>
      </c>
      <c r="DD331" s="225"/>
      <c r="DE331" s="524"/>
      <c r="DF331" s="524"/>
      <c r="DG331" s="531"/>
      <c r="DH331" s="532"/>
      <c r="DI331" s="64">
        <v>0</v>
      </c>
      <c r="DJ331" s="64">
        <v>0</v>
      </c>
      <c r="DK331" s="64">
        <v>0</v>
      </c>
      <c r="DL331" s="534">
        <f t="shared" ref="DL331:DL349" si="53">AVERAGE(DI331,DJ331,DK331)</f>
        <v>0</v>
      </c>
    </row>
    <row r="332" spans="1:116" ht="43.5" customHeight="1" x14ac:dyDescent="0.25">
      <c r="A332" s="356" t="s">
        <v>7</v>
      </c>
      <c r="B332" s="65" t="s">
        <v>50</v>
      </c>
      <c r="C332" s="65" t="s">
        <v>51</v>
      </c>
      <c r="D332" s="64" t="s">
        <v>2460</v>
      </c>
      <c r="E332" s="64" t="s">
        <v>64</v>
      </c>
      <c r="F332" s="64" t="s">
        <v>345</v>
      </c>
      <c r="G332" s="18" t="s">
        <v>346</v>
      </c>
      <c r="H332" s="35" t="s">
        <v>866</v>
      </c>
      <c r="I332" s="28" t="s">
        <v>2322</v>
      </c>
      <c r="J332" s="498">
        <v>7.9594662811020189</v>
      </c>
      <c r="K332" s="498">
        <v>38.099242344996</v>
      </c>
      <c r="L332" s="499">
        <v>1299.5</v>
      </c>
      <c r="M332" s="512">
        <v>0</v>
      </c>
      <c r="N332" s="513">
        <v>0</v>
      </c>
      <c r="O332" s="513">
        <v>0</v>
      </c>
      <c r="P332" s="513">
        <v>0</v>
      </c>
      <c r="Q332" s="513">
        <v>0</v>
      </c>
      <c r="R332" s="513">
        <v>0</v>
      </c>
      <c r="S332" s="513">
        <v>0</v>
      </c>
      <c r="T332" s="513">
        <v>0</v>
      </c>
      <c r="U332" s="513">
        <v>0</v>
      </c>
      <c r="V332" s="513">
        <v>0</v>
      </c>
      <c r="W332" s="513">
        <v>0</v>
      </c>
      <c r="X332" s="513">
        <v>0</v>
      </c>
      <c r="Y332" s="513">
        <v>0</v>
      </c>
      <c r="Z332" s="513">
        <v>0</v>
      </c>
      <c r="AA332" s="513">
        <v>0</v>
      </c>
      <c r="AB332" s="513">
        <v>0</v>
      </c>
      <c r="AC332" s="513">
        <v>47</v>
      </c>
      <c r="AD332" s="513">
        <v>47</v>
      </c>
      <c r="AE332" s="513">
        <v>0</v>
      </c>
      <c r="AF332" s="513">
        <v>0</v>
      </c>
      <c r="AG332" s="513">
        <v>1</v>
      </c>
      <c r="AH332" s="513">
        <f t="shared" si="45"/>
        <v>1</v>
      </c>
      <c r="AI332" s="513">
        <v>0</v>
      </c>
      <c r="AJ332" s="513">
        <v>0</v>
      </c>
      <c r="AK332" s="513">
        <f t="shared" si="46"/>
        <v>48</v>
      </c>
      <c r="AL332" s="513">
        <f t="shared" si="47"/>
        <v>48</v>
      </c>
      <c r="AM332" s="513">
        <v>0</v>
      </c>
      <c r="AN332" s="513">
        <v>0</v>
      </c>
      <c r="AO332" s="513">
        <v>0</v>
      </c>
      <c r="AP332" s="513">
        <v>0</v>
      </c>
      <c r="AQ332" s="513">
        <v>0</v>
      </c>
      <c r="AR332" s="513">
        <v>0</v>
      </c>
      <c r="AS332" s="513">
        <v>0</v>
      </c>
      <c r="AT332" s="513">
        <v>0</v>
      </c>
      <c r="AU332" s="513">
        <v>0</v>
      </c>
      <c r="AV332" s="513">
        <v>0</v>
      </c>
      <c r="AW332" s="513">
        <v>0</v>
      </c>
      <c r="AX332" s="513">
        <v>0</v>
      </c>
      <c r="AY332" s="513">
        <v>0</v>
      </c>
      <c r="AZ332" s="513">
        <v>0</v>
      </c>
      <c r="BA332" s="513">
        <v>0</v>
      </c>
      <c r="BB332" s="513">
        <v>0</v>
      </c>
      <c r="BC332" s="513">
        <v>2491.61</v>
      </c>
      <c r="BD332" s="513">
        <v>2491.61</v>
      </c>
      <c r="BE332" s="513">
        <v>0</v>
      </c>
      <c r="BF332" s="513">
        <v>0</v>
      </c>
      <c r="BG332" s="513">
        <v>100</v>
      </c>
      <c r="BH332" s="513">
        <v>100</v>
      </c>
      <c r="BI332" s="513">
        <v>0</v>
      </c>
      <c r="BJ332" s="513">
        <v>0</v>
      </c>
      <c r="BK332" s="241">
        <f t="shared" si="48"/>
        <v>2591.61</v>
      </c>
      <c r="BL332" s="22">
        <f t="shared" si="49"/>
        <v>2591.61</v>
      </c>
      <c r="BM332" s="519">
        <f t="shared" si="50"/>
        <v>0.33311182519280208</v>
      </c>
      <c r="BN332" s="520">
        <v>0</v>
      </c>
      <c r="BO332" s="520">
        <v>0</v>
      </c>
      <c r="BP332" s="520">
        <v>0</v>
      </c>
      <c r="BQ332" s="520">
        <v>0</v>
      </c>
      <c r="BR332" s="520">
        <v>0</v>
      </c>
      <c r="BS332" s="520">
        <v>0</v>
      </c>
      <c r="BT332" s="520">
        <v>0</v>
      </c>
      <c r="BU332" s="520">
        <v>0</v>
      </c>
      <c r="BV332" s="520">
        <v>0</v>
      </c>
      <c r="BW332" s="520">
        <v>0</v>
      </c>
      <c r="BX332" s="520">
        <v>0</v>
      </c>
      <c r="BY332" s="520">
        <v>0</v>
      </c>
      <c r="BZ332" s="520">
        <v>0</v>
      </c>
      <c r="CA332" s="520">
        <v>0</v>
      </c>
      <c r="CB332" s="520">
        <v>0</v>
      </c>
      <c r="CC332" s="520">
        <v>0</v>
      </c>
      <c r="CD332" s="520">
        <v>2924751.4824000006</v>
      </c>
      <c r="CE332" s="520">
        <v>2924751.4824000006</v>
      </c>
      <c r="CF332" s="520">
        <v>0</v>
      </c>
      <c r="CG332" s="520">
        <v>0</v>
      </c>
      <c r="CH332" s="520">
        <v>327624</v>
      </c>
      <c r="CI332" s="520">
        <v>327624</v>
      </c>
      <c r="CJ332" s="520">
        <v>0</v>
      </c>
      <c r="CK332" s="520">
        <v>0</v>
      </c>
      <c r="CL332" s="520">
        <f t="shared" si="51"/>
        <v>3252375.4824000006</v>
      </c>
      <c r="CM332" s="521">
        <f t="shared" si="52"/>
        <v>3252375.4824000006</v>
      </c>
      <c r="CN332" s="522">
        <v>20714024.092223998</v>
      </c>
      <c r="CO332" s="522">
        <v>20714024.092223998</v>
      </c>
      <c r="CP332" s="522">
        <v>24270347.505647998</v>
      </c>
      <c r="CQ332" s="243" t="s">
        <v>874</v>
      </c>
      <c r="CR332" s="103">
        <v>6.64</v>
      </c>
      <c r="CS332" s="523">
        <v>6.64</v>
      </c>
      <c r="CT332" s="104">
        <v>7.78</v>
      </c>
      <c r="CU332" s="524"/>
      <c r="CV332" s="524"/>
      <c r="CW332" s="524"/>
      <c r="CX332" s="525"/>
      <c r="CY332" s="526">
        <v>366.39990417746185</v>
      </c>
      <c r="CZ332" s="527">
        <v>229.37824004818728</v>
      </c>
      <c r="DA332" s="528">
        <v>0.65310210238424049</v>
      </c>
      <c r="DB332" s="529">
        <v>0.58377889692815066</v>
      </c>
      <c r="DC332" s="530" t="s">
        <v>2336</v>
      </c>
      <c r="DD332" s="225"/>
      <c r="DE332" s="524"/>
      <c r="DF332" s="524"/>
      <c r="DG332" s="531"/>
      <c r="DH332" s="532"/>
      <c r="DI332" s="64">
        <v>0</v>
      </c>
      <c r="DJ332" s="64">
        <v>605307</v>
      </c>
      <c r="DK332" s="64">
        <v>0</v>
      </c>
      <c r="DL332" s="534">
        <f t="shared" si="53"/>
        <v>201769</v>
      </c>
    </row>
    <row r="333" spans="1:116" ht="43.5" customHeight="1" x14ac:dyDescent="0.25">
      <c r="A333" s="356" t="s">
        <v>7</v>
      </c>
      <c r="B333" s="65" t="s">
        <v>50</v>
      </c>
      <c r="C333" s="65" t="s">
        <v>51</v>
      </c>
      <c r="D333" s="64" t="s">
        <v>2460</v>
      </c>
      <c r="E333" s="64" t="s">
        <v>64</v>
      </c>
      <c r="F333" s="64" t="s">
        <v>1248</v>
      </c>
      <c r="G333" s="18" t="s">
        <v>64</v>
      </c>
      <c r="H333" s="35" t="s">
        <v>866</v>
      </c>
      <c r="I333" s="28" t="s">
        <v>2322</v>
      </c>
      <c r="J333" s="498">
        <v>13.098461027158876</v>
      </c>
      <c r="K333" s="498">
        <v>32.916666598200003</v>
      </c>
      <c r="L333" s="499">
        <v>1682.4</v>
      </c>
      <c r="M333" s="512">
        <v>0</v>
      </c>
      <c r="N333" s="513">
        <v>0</v>
      </c>
      <c r="O333" s="513">
        <v>0</v>
      </c>
      <c r="P333" s="513">
        <v>0</v>
      </c>
      <c r="Q333" s="513">
        <v>0</v>
      </c>
      <c r="R333" s="513">
        <v>0</v>
      </c>
      <c r="S333" s="513">
        <v>0</v>
      </c>
      <c r="T333" s="513">
        <v>0</v>
      </c>
      <c r="U333" s="513">
        <v>0</v>
      </c>
      <c r="V333" s="513">
        <v>0</v>
      </c>
      <c r="W333" s="513">
        <v>0</v>
      </c>
      <c r="X333" s="513">
        <v>0</v>
      </c>
      <c r="Y333" s="513">
        <v>0</v>
      </c>
      <c r="Z333" s="513">
        <v>0</v>
      </c>
      <c r="AA333" s="513">
        <v>0</v>
      </c>
      <c r="AB333" s="513">
        <v>0</v>
      </c>
      <c r="AC333" s="513">
        <v>29</v>
      </c>
      <c r="AD333" s="513">
        <v>29</v>
      </c>
      <c r="AE333" s="513">
        <v>0</v>
      </c>
      <c r="AF333" s="513">
        <v>0</v>
      </c>
      <c r="AG333" s="513">
        <v>0</v>
      </c>
      <c r="AH333" s="513">
        <f t="shared" si="45"/>
        <v>0</v>
      </c>
      <c r="AI333" s="513">
        <v>0</v>
      </c>
      <c r="AJ333" s="513">
        <v>0</v>
      </c>
      <c r="AK333" s="513">
        <f t="shared" si="46"/>
        <v>29</v>
      </c>
      <c r="AL333" s="513">
        <f t="shared" si="47"/>
        <v>29</v>
      </c>
      <c r="AM333" s="513">
        <v>0</v>
      </c>
      <c r="AN333" s="513">
        <v>0</v>
      </c>
      <c r="AO333" s="513">
        <v>0</v>
      </c>
      <c r="AP333" s="513">
        <v>0</v>
      </c>
      <c r="AQ333" s="513">
        <v>0</v>
      </c>
      <c r="AR333" s="513">
        <v>0</v>
      </c>
      <c r="AS333" s="513">
        <v>0</v>
      </c>
      <c r="AT333" s="513">
        <v>0</v>
      </c>
      <c r="AU333" s="513">
        <v>0</v>
      </c>
      <c r="AV333" s="513">
        <v>0</v>
      </c>
      <c r="AW333" s="513">
        <v>0</v>
      </c>
      <c r="AX333" s="513">
        <v>0</v>
      </c>
      <c r="AY333" s="513">
        <v>0</v>
      </c>
      <c r="AZ333" s="513">
        <v>0</v>
      </c>
      <c r="BA333" s="513">
        <v>0</v>
      </c>
      <c r="BB333" s="513">
        <v>0</v>
      </c>
      <c r="BC333" s="513">
        <v>189.37</v>
      </c>
      <c r="BD333" s="513">
        <v>189.37</v>
      </c>
      <c r="BE333" s="513">
        <v>0</v>
      </c>
      <c r="BF333" s="513">
        <v>0</v>
      </c>
      <c r="BG333" s="513">
        <v>0</v>
      </c>
      <c r="BH333" s="513">
        <v>0</v>
      </c>
      <c r="BI333" s="513">
        <v>0</v>
      </c>
      <c r="BJ333" s="513">
        <v>0</v>
      </c>
      <c r="BK333" s="241">
        <f t="shared" si="48"/>
        <v>189.37</v>
      </c>
      <c r="BL333" s="22">
        <f t="shared" si="49"/>
        <v>189.37</v>
      </c>
      <c r="BM333" s="519">
        <f t="shared" si="50"/>
        <v>1.6582311733800353E-2</v>
      </c>
      <c r="BN333" s="520">
        <v>0</v>
      </c>
      <c r="BO333" s="520">
        <v>0</v>
      </c>
      <c r="BP333" s="520">
        <v>0</v>
      </c>
      <c r="BQ333" s="520">
        <v>0</v>
      </c>
      <c r="BR333" s="520">
        <v>0</v>
      </c>
      <c r="BS333" s="520">
        <v>0</v>
      </c>
      <c r="BT333" s="520">
        <v>0</v>
      </c>
      <c r="BU333" s="520">
        <v>0</v>
      </c>
      <c r="BV333" s="520">
        <v>0</v>
      </c>
      <c r="BW333" s="520">
        <v>0</v>
      </c>
      <c r="BX333" s="520">
        <v>0</v>
      </c>
      <c r="BY333" s="520">
        <v>0</v>
      </c>
      <c r="BZ333" s="520">
        <v>0</v>
      </c>
      <c r="CA333" s="520">
        <v>0</v>
      </c>
      <c r="CB333" s="520">
        <v>0</v>
      </c>
      <c r="CC333" s="520">
        <v>0</v>
      </c>
      <c r="CD333" s="520">
        <v>222290.0808</v>
      </c>
      <c r="CE333" s="520">
        <v>222290.0808</v>
      </c>
      <c r="CF333" s="520">
        <v>0</v>
      </c>
      <c r="CG333" s="520">
        <v>0</v>
      </c>
      <c r="CH333" s="520">
        <v>0</v>
      </c>
      <c r="CI333" s="520">
        <v>0</v>
      </c>
      <c r="CJ333" s="520">
        <v>0</v>
      </c>
      <c r="CK333" s="520">
        <v>0</v>
      </c>
      <c r="CL333" s="520">
        <f t="shared" si="51"/>
        <v>222290.0808</v>
      </c>
      <c r="CM333" s="521">
        <f t="shared" si="52"/>
        <v>222290.0808</v>
      </c>
      <c r="CN333" s="522">
        <v>41266170.348998398</v>
      </c>
      <c r="CO333" s="522">
        <v>41266170.348998398</v>
      </c>
      <c r="CP333" s="522">
        <v>53309916.898819201</v>
      </c>
      <c r="CQ333" s="243" t="s">
        <v>874</v>
      </c>
      <c r="CR333" s="103">
        <v>8.84</v>
      </c>
      <c r="CS333" s="523">
        <v>8.84</v>
      </c>
      <c r="CT333" s="104">
        <v>11.42</v>
      </c>
      <c r="CU333" s="524"/>
      <c r="CV333" s="524"/>
      <c r="CW333" s="524"/>
      <c r="CX333" s="525"/>
      <c r="CY333" s="526">
        <v>66.760236585517859</v>
      </c>
      <c r="CZ333" s="527">
        <v>60.23041091447184</v>
      </c>
      <c r="DA333" s="528">
        <v>0.22794356764453849</v>
      </c>
      <c r="DB333" s="529">
        <v>0.225134695359655</v>
      </c>
      <c r="DC333" s="530" t="s">
        <v>2371</v>
      </c>
      <c r="DD333" s="225"/>
      <c r="DE333" s="524"/>
      <c r="DF333" s="524"/>
      <c r="DG333" s="531"/>
      <c r="DH333" s="532"/>
      <c r="DI333" s="64">
        <v>0</v>
      </c>
      <c r="DJ333" s="64">
        <v>0</v>
      </c>
      <c r="DK333" s="64">
        <v>74906</v>
      </c>
      <c r="DL333" s="534">
        <f t="shared" si="53"/>
        <v>24968.666666666668</v>
      </c>
    </row>
    <row r="334" spans="1:116" ht="43.5" customHeight="1" x14ac:dyDescent="0.25">
      <c r="A334" s="356" t="s">
        <v>7</v>
      </c>
      <c r="B334" s="65" t="s">
        <v>50</v>
      </c>
      <c r="C334" s="65" t="s">
        <v>51</v>
      </c>
      <c r="D334" s="64" t="s">
        <v>2460</v>
      </c>
      <c r="E334" s="64" t="s">
        <v>64</v>
      </c>
      <c r="F334" s="64" t="s">
        <v>347</v>
      </c>
      <c r="G334" s="18" t="s">
        <v>348</v>
      </c>
      <c r="H334" s="35" t="s">
        <v>866</v>
      </c>
      <c r="I334" s="28" t="s">
        <v>2322</v>
      </c>
      <c r="J334" s="498">
        <v>12.572610401980967</v>
      </c>
      <c r="K334" s="498">
        <v>33.387121142676001</v>
      </c>
      <c r="L334" s="499">
        <v>1486.7</v>
      </c>
      <c r="M334" s="512">
        <v>0</v>
      </c>
      <c r="N334" s="513">
        <v>0</v>
      </c>
      <c r="O334" s="513">
        <v>0</v>
      </c>
      <c r="P334" s="513">
        <v>0</v>
      </c>
      <c r="Q334" s="513">
        <v>0</v>
      </c>
      <c r="R334" s="513">
        <v>0</v>
      </c>
      <c r="S334" s="513">
        <v>0</v>
      </c>
      <c r="T334" s="513">
        <v>0</v>
      </c>
      <c r="U334" s="513">
        <v>0</v>
      </c>
      <c r="V334" s="513">
        <v>0</v>
      </c>
      <c r="W334" s="513">
        <v>0</v>
      </c>
      <c r="X334" s="513">
        <v>0</v>
      </c>
      <c r="Y334" s="513">
        <v>0</v>
      </c>
      <c r="Z334" s="513">
        <v>0</v>
      </c>
      <c r="AA334" s="513">
        <v>0</v>
      </c>
      <c r="AB334" s="513">
        <v>0</v>
      </c>
      <c r="AC334" s="513">
        <v>41</v>
      </c>
      <c r="AD334" s="513">
        <v>41</v>
      </c>
      <c r="AE334" s="513">
        <v>0</v>
      </c>
      <c r="AF334" s="513">
        <v>0</v>
      </c>
      <c r="AG334" s="513">
        <v>0</v>
      </c>
      <c r="AH334" s="513">
        <f t="shared" si="45"/>
        <v>0</v>
      </c>
      <c r="AI334" s="513">
        <v>0</v>
      </c>
      <c r="AJ334" s="513">
        <v>0</v>
      </c>
      <c r="AK334" s="513">
        <f t="shared" si="46"/>
        <v>41</v>
      </c>
      <c r="AL334" s="513">
        <f t="shared" si="47"/>
        <v>41</v>
      </c>
      <c r="AM334" s="513">
        <v>0</v>
      </c>
      <c r="AN334" s="513">
        <v>0</v>
      </c>
      <c r="AO334" s="513">
        <v>0</v>
      </c>
      <c r="AP334" s="513">
        <v>0</v>
      </c>
      <c r="AQ334" s="513">
        <v>0</v>
      </c>
      <c r="AR334" s="513">
        <v>0</v>
      </c>
      <c r="AS334" s="513">
        <v>0</v>
      </c>
      <c r="AT334" s="513">
        <v>0</v>
      </c>
      <c r="AU334" s="513">
        <v>0</v>
      </c>
      <c r="AV334" s="513">
        <v>0</v>
      </c>
      <c r="AW334" s="513">
        <v>0</v>
      </c>
      <c r="AX334" s="513">
        <v>0</v>
      </c>
      <c r="AY334" s="513">
        <v>0</v>
      </c>
      <c r="AZ334" s="513">
        <v>0</v>
      </c>
      <c r="BA334" s="513">
        <v>0</v>
      </c>
      <c r="BB334" s="513">
        <v>0</v>
      </c>
      <c r="BC334" s="513">
        <v>813.04</v>
      </c>
      <c r="BD334" s="513">
        <v>813.04</v>
      </c>
      <c r="BE334" s="513">
        <v>0</v>
      </c>
      <c r="BF334" s="513">
        <v>0</v>
      </c>
      <c r="BG334" s="513">
        <v>0</v>
      </c>
      <c r="BH334" s="513">
        <v>0</v>
      </c>
      <c r="BI334" s="513">
        <v>0</v>
      </c>
      <c r="BJ334" s="513">
        <v>0</v>
      </c>
      <c r="BK334" s="241">
        <f t="shared" si="48"/>
        <v>813.04</v>
      </c>
      <c r="BL334" s="22">
        <f t="shared" si="49"/>
        <v>813.04</v>
      </c>
      <c r="BM334" s="519">
        <f t="shared" si="50"/>
        <v>8.6127118644067802E-2</v>
      </c>
      <c r="BN334" s="520">
        <v>0</v>
      </c>
      <c r="BO334" s="520">
        <v>0</v>
      </c>
      <c r="BP334" s="520">
        <v>0</v>
      </c>
      <c r="BQ334" s="520">
        <v>0</v>
      </c>
      <c r="BR334" s="520">
        <v>0</v>
      </c>
      <c r="BS334" s="520">
        <v>0</v>
      </c>
      <c r="BT334" s="520">
        <v>0</v>
      </c>
      <c r="BU334" s="520">
        <v>0</v>
      </c>
      <c r="BV334" s="520">
        <v>0</v>
      </c>
      <c r="BW334" s="520">
        <v>0</v>
      </c>
      <c r="BX334" s="520">
        <v>0</v>
      </c>
      <c r="BY334" s="520">
        <v>0</v>
      </c>
      <c r="BZ334" s="520">
        <v>0</v>
      </c>
      <c r="CA334" s="520">
        <v>0</v>
      </c>
      <c r="CB334" s="520">
        <v>0</v>
      </c>
      <c r="CC334" s="520">
        <v>0</v>
      </c>
      <c r="CD334" s="520">
        <v>954378.87359999993</v>
      </c>
      <c r="CE334" s="520">
        <v>954378.87359999993</v>
      </c>
      <c r="CF334" s="520">
        <v>0</v>
      </c>
      <c r="CG334" s="520">
        <v>0</v>
      </c>
      <c r="CH334" s="520">
        <v>0</v>
      </c>
      <c r="CI334" s="520">
        <v>0</v>
      </c>
      <c r="CJ334" s="520">
        <v>0</v>
      </c>
      <c r="CK334" s="520">
        <v>0</v>
      </c>
      <c r="CL334" s="520">
        <f t="shared" si="51"/>
        <v>954378.87359999993</v>
      </c>
      <c r="CM334" s="521">
        <f t="shared" si="52"/>
        <v>954378.87359999993</v>
      </c>
      <c r="CN334" s="522">
        <v>16592908.651843198</v>
      </c>
      <c r="CO334" s="522">
        <v>16592908.651843198</v>
      </c>
      <c r="CP334" s="522">
        <v>23589918.324307196</v>
      </c>
      <c r="CQ334" s="243" t="s">
        <v>874</v>
      </c>
      <c r="CR334" s="103">
        <v>6.64</v>
      </c>
      <c r="CS334" s="523">
        <v>6.64</v>
      </c>
      <c r="CT334" s="104">
        <v>9.44</v>
      </c>
      <c r="CU334" s="524"/>
      <c r="CV334" s="524"/>
      <c r="CW334" s="524"/>
      <c r="CX334" s="525"/>
      <c r="CY334" s="526">
        <v>76.17446539298129</v>
      </c>
      <c r="CZ334" s="527">
        <v>69.973692219801691</v>
      </c>
      <c r="DA334" s="528">
        <v>0.67212539320397913</v>
      </c>
      <c r="DB334" s="529">
        <v>0.669309917045671</v>
      </c>
      <c r="DC334" s="530" t="s">
        <v>2412</v>
      </c>
      <c r="DD334" s="225"/>
      <c r="DE334" s="524"/>
      <c r="DF334" s="524"/>
      <c r="DG334" s="531"/>
      <c r="DH334" s="532"/>
      <c r="DI334" s="64">
        <v>145788</v>
      </c>
      <c r="DJ334" s="64">
        <v>23230</v>
      </c>
      <c r="DK334" s="64">
        <v>54195</v>
      </c>
      <c r="DL334" s="534">
        <f t="shared" si="53"/>
        <v>74404.333333333328</v>
      </c>
    </row>
    <row r="335" spans="1:116" ht="43.5" customHeight="1" x14ac:dyDescent="0.25">
      <c r="A335" s="356" t="s">
        <v>7</v>
      </c>
      <c r="B335" s="65" t="s">
        <v>50</v>
      </c>
      <c r="C335" s="65" t="s">
        <v>51</v>
      </c>
      <c r="D335" s="64" t="s">
        <v>2460</v>
      </c>
      <c r="E335" s="64" t="s">
        <v>64</v>
      </c>
      <c r="F335" s="64" t="s">
        <v>65</v>
      </c>
      <c r="G335" s="18" t="s">
        <v>66</v>
      </c>
      <c r="H335" s="35" t="s">
        <v>866</v>
      </c>
      <c r="I335" s="28" t="s">
        <v>2322</v>
      </c>
      <c r="J335" s="498">
        <v>12.668219606558768</v>
      </c>
      <c r="K335" s="498">
        <v>38.257007496183007</v>
      </c>
      <c r="L335" s="499">
        <v>2160</v>
      </c>
      <c r="M335" s="512">
        <v>0</v>
      </c>
      <c r="N335" s="513">
        <v>0</v>
      </c>
      <c r="O335" s="513">
        <v>0</v>
      </c>
      <c r="P335" s="513">
        <v>0</v>
      </c>
      <c r="Q335" s="513">
        <v>0</v>
      </c>
      <c r="R335" s="513">
        <v>0</v>
      </c>
      <c r="S335" s="513">
        <v>0</v>
      </c>
      <c r="T335" s="513">
        <v>0</v>
      </c>
      <c r="U335" s="513">
        <v>0</v>
      </c>
      <c r="V335" s="513">
        <v>0</v>
      </c>
      <c r="W335" s="513">
        <v>0</v>
      </c>
      <c r="X335" s="513">
        <v>0</v>
      </c>
      <c r="Y335" s="513">
        <v>1</v>
      </c>
      <c r="Z335" s="513">
        <v>1</v>
      </c>
      <c r="AA335" s="513">
        <v>0</v>
      </c>
      <c r="AB335" s="513">
        <v>0</v>
      </c>
      <c r="AC335" s="513">
        <v>51</v>
      </c>
      <c r="AD335" s="513">
        <v>51</v>
      </c>
      <c r="AE335" s="513">
        <v>0</v>
      </c>
      <c r="AF335" s="513">
        <v>0</v>
      </c>
      <c r="AG335" s="513">
        <v>0</v>
      </c>
      <c r="AH335" s="513">
        <f t="shared" si="45"/>
        <v>0</v>
      </c>
      <c r="AI335" s="513">
        <v>0</v>
      </c>
      <c r="AJ335" s="513">
        <v>0</v>
      </c>
      <c r="AK335" s="513">
        <f t="shared" si="46"/>
        <v>52</v>
      </c>
      <c r="AL335" s="513">
        <f t="shared" si="47"/>
        <v>52</v>
      </c>
      <c r="AM335" s="513">
        <v>0</v>
      </c>
      <c r="AN335" s="513">
        <v>0</v>
      </c>
      <c r="AO335" s="513">
        <v>0</v>
      </c>
      <c r="AP335" s="513">
        <v>0</v>
      </c>
      <c r="AQ335" s="513">
        <v>0</v>
      </c>
      <c r="AR335" s="513">
        <v>0</v>
      </c>
      <c r="AS335" s="513">
        <v>0</v>
      </c>
      <c r="AT335" s="513">
        <v>0</v>
      </c>
      <c r="AU335" s="513">
        <v>0</v>
      </c>
      <c r="AV335" s="513">
        <v>0</v>
      </c>
      <c r="AW335" s="513">
        <v>0</v>
      </c>
      <c r="AX335" s="513">
        <v>0</v>
      </c>
      <c r="AY335" s="513">
        <v>625</v>
      </c>
      <c r="AZ335" s="513">
        <v>625</v>
      </c>
      <c r="BA335" s="513">
        <v>0</v>
      </c>
      <c r="BB335" s="513">
        <v>0</v>
      </c>
      <c r="BC335" s="513">
        <v>852.63</v>
      </c>
      <c r="BD335" s="513">
        <v>852.63</v>
      </c>
      <c r="BE335" s="513">
        <v>0</v>
      </c>
      <c r="BF335" s="513">
        <v>0</v>
      </c>
      <c r="BG335" s="513">
        <v>0</v>
      </c>
      <c r="BH335" s="513">
        <v>0</v>
      </c>
      <c r="BI335" s="513">
        <v>0</v>
      </c>
      <c r="BJ335" s="513">
        <v>0</v>
      </c>
      <c r="BK335" s="241">
        <f t="shared" si="48"/>
        <v>1477.63</v>
      </c>
      <c r="BL335" s="22">
        <f t="shared" si="49"/>
        <v>1477.63</v>
      </c>
      <c r="BM335" s="519">
        <f t="shared" si="50"/>
        <v>0.14659027777777778</v>
      </c>
      <c r="BN335" s="520">
        <v>0</v>
      </c>
      <c r="BO335" s="520">
        <v>0</v>
      </c>
      <c r="BP335" s="520">
        <v>0</v>
      </c>
      <c r="BQ335" s="520">
        <v>0</v>
      </c>
      <c r="BR335" s="520">
        <v>0</v>
      </c>
      <c r="BS335" s="520">
        <v>0</v>
      </c>
      <c r="BT335" s="520">
        <v>0</v>
      </c>
      <c r="BU335" s="520">
        <v>0</v>
      </c>
      <c r="BV335" s="520">
        <v>0</v>
      </c>
      <c r="BW335" s="520">
        <v>0</v>
      </c>
      <c r="BX335" s="520">
        <v>0</v>
      </c>
      <c r="BY335" s="520">
        <v>0</v>
      </c>
      <c r="BZ335" s="520">
        <v>3153599.9999999995</v>
      </c>
      <c r="CA335" s="520">
        <v>3153599.9999999995</v>
      </c>
      <c r="CB335" s="520">
        <v>0</v>
      </c>
      <c r="CC335" s="520">
        <v>0</v>
      </c>
      <c r="CD335" s="520">
        <v>1000851.1992</v>
      </c>
      <c r="CE335" s="520">
        <v>1000851.1992</v>
      </c>
      <c r="CF335" s="520">
        <v>0</v>
      </c>
      <c r="CG335" s="520">
        <v>0</v>
      </c>
      <c r="CH335" s="520">
        <v>0</v>
      </c>
      <c r="CI335" s="520">
        <v>0</v>
      </c>
      <c r="CJ335" s="520">
        <v>0</v>
      </c>
      <c r="CK335" s="520">
        <v>0</v>
      </c>
      <c r="CL335" s="520">
        <f t="shared" si="51"/>
        <v>4154451.1991999997</v>
      </c>
      <c r="CM335" s="521">
        <f t="shared" si="52"/>
        <v>4154451.1991999997</v>
      </c>
      <c r="CN335" s="522">
        <v>16609378.8041244</v>
      </c>
      <c r="CO335" s="522">
        <v>16609378.8041244</v>
      </c>
      <c r="CP335" s="522">
        <v>21547302.232377604</v>
      </c>
      <c r="CQ335" s="243" t="s">
        <v>874</v>
      </c>
      <c r="CR335" s="103">
        <v>7.77</v>
      </c>
      <c r="CS335" s="523">
        <v>7.77</v>
      </c>
      <c r="CT335" s="104">
        <v>10.08</v>
      </c>
      <c r="CU335" s="524"/>
      <c r="CV335" s="524"/>
      <c r="CW335" s="524"/>
      <c r="CX335" s="525"/>
      <c r="CY335" s="526">
        <v>170.25761543549513</v>
      </c>
      <c r="CZ335" s="527">
        <v>161.93487678071466</v>
      </c>
      <c r="DA335" s="528">
        <v>1.1981783642190507</v>
      </c>
      <c r="DB335" s="529">
        <v>1.1700971003618674</v>
      </c>
      <c r="DC335" s="530" t="s">
        <v>2326</v>
      </c>
      <c r="DD335" s="225"/>
      <c r="DE335" s="524"/>
      <c r="DF335" s="524"/>
      <c r="DG335" s="531"/>
      <c r="DH335" s="532"/>
      <c r="DI335" s="64">
        <v>126929</v>
      </c>
      <c r="DJ335" s="64">
        <v>225915</v>
      </c>
      <c r="DK335" s="64">
        <v>467456</v>
      </c>
      <c r="DL335" s="534">
        <f t="shared" si="53"/>
        <v>273433.33333333331</v>
      </c>
    </row>
    <row r="336" spans="1:116" ht="43.5" customHeight="1" x14ac:dyDescent="0.25">
      <c r="A336" s="356" t="s">
        <v>7</v>
      </c>
      <c r="B336" s="65" t="s">
        <v>50</v>
      </c>
      <c r="C336" s="65" t="s">
        <v>51</v>
      </c>
      <c r="D336" s="64" t="s">
        <v>2431</v>
      </c>
      <c r="E336" s="64" t="s">
        <v>64</v>
      </c>
      <c r="F336" s="64" t="s">
        <v>68</v>
      </c>
      <c r="G336" s="18" t="s">
        <v>69</v>
      </c>
      <c r="H336" s="35" t="s">
        <v>866</v>
      </c>
      <c r="I336" s="28" t="s">
        <v>2322</v>
      </c>
      <c r="J336" s="498">
        <v>11.353593043613991</v>
      </c>
      <c r="K336" s="498">
        <v>7.2931818030119997</v>
      </c>
      <c r="L336" s="499">
        <v>224.1</v>
      </c>
      <c r="M336" s="512">
        <v>0</v>
      </c>
      <c r="N336" s="513">
        <v>0</v>
      </c>
      <c r="O336" s="513">
        <v>0</v>
      </c>
      <c r="P336" s="513">
        <v>0</v>
      </c>
      <c r="Q336" s="513">
        <v>0</v>
      </c>
      <c r="R336" s="513">
        <v>0</v>
      </c>
      <c r="S336" s="513">
        <v>0</v>
      </c>
      <c r="T336" s="513">
        <v>0</v>
      </c>
      <c r="U336" s="513">
        <v>0</v>
      </c>
      <c r="V336" s="513">
        <v>0</v>
      </c>
      <c r="W336" s="513">
        <v>0</v>
      </c>
      <c r="X336" s="513">
        <v>0</v>
      </c>
      <c r="Y336" s="513">
        <v>0</v>
      </c>
      <c r="Z336" s="513">
        <v>0</v>
      </c>
      <c r="AA336" s="513">
        <v>0</v>
      </c>
      <c r="AB336" s="513">
        <v>0</v>
      </c>
      <c r="AC336" s="513">
        <v>2</v>
      </c>
      <c r="AD336" s="513">
        <v>2</v>
      </c>
      <c r="AE336" s="513">
        <v>0</v>
      </c>
      <c r="AF336" s="513">
        <v>0</v>
      </c>
      <c r="AG336" s="513">
        <v>0</v>
      </c>
      <c r="AH336" s="513">
        <f t="shared" si="45"/>
        <v>0</v>
      </c>
      <c r="AI336" s="513">
        <v>0</v>
      </c>
      <c r="AJ336" s="513">
        <v>0</v>
      </c>
      <c r="AK336" s="513">
        <f t="shared" si="46"/>
        <v>2</v>
      </c>
      <c r="AL336" s="513">
        <f t="shared" si="47"/>
        <v>2</v>
      </c>
      <c r="AM336" s="513">
        <v>0</v>
      </c>
      <c r="AN336" s="513">
        <v>0</v>
      </c>
      <c r="AO336" s="513">
        <v>0</v>
      </c>
      <c r="AP336" s="513">
        <v>0</v>
      </c>
      <c r="AQ336" s="513">
        <v>0</v>
      </c>
      <c r="AR336" s="513">
        <v>0</v>
      </c>
      <c r="AS336" s="513">
        <v>0</v>
      </c>
      <c r="AT336" s="513">
        <v>0</v>
      </c>
      <c r="AU336" s="513">
        <v>0</v>
      </c>
      <c r="AV336" s="513">
        <v>0</v>
      </c>
      <c r="AW336" s="513">
        <v>0</v>
      </c>
      <c r="AX336" s="513">
        <v>0</v>
      </c>
      <c r="AY336" s="513">
        <v>0</v>
      </c>
      <c r="AZ336" s="513">
        <v>0</v>
      </c>
      <c r="BA336" s="513">
        <v>0</v>
      </c>
      <c r="BB336" s="513">
        <v>0</v>
      </c>
      <c r="BC336" s="513">
        <v>425</v>
      </c>
      <c r="BD336" s="513">
        <v>425</v>
      </c>
      <c r="BE336" s="513">
        <v>0</v>
      </c>
      <c r="BF336" s="513">
        <v>0</v>
      </c>
      <c r="BG336" s="513">
        <v>0</v>
      </c>
      <c r="BH336" s="513">
        <v>0</v>
      </c>
      <c r="BI336" s="513">
        <v>0</v>
      </c>
      <c r="BJ336" s="513">
        <v>0</v>
      </c>
      <c r="BK336" s="241">
        <f t="shared" si="48"/>
        <v>425</v>
      </c>
      <c r="BL336" s="22">
        <f t="shared" si="49"/>
        <v>425</v>
      </c>
      <c r="BM336" s="519">
        <f t="shared" si="50"/>
        <v>0.25147928994082841</v>
      </c>
      <c r="BN336" s="520">
        <v>0</v>
      </c>
      <c r="BO336" s="520">
        <v>0</v>
      </c>
      <c r="BP336" s="520">
        <v>0</v>
      </c>
      <c r="BQ336" s="520">
        <v>0</v>
      </c>
      <c r="BR336" s="520">
        <v>0</v>
      </c>
      <c r="BS336" s="520">
        <v>0</v>
      </c>
      <c r="BT336" s="520">
        <v>0</v>
      </c>
      <c r="BU336" s="520">
        <v>0</v>
      </c>
      <c r="BV336" s="520">
        <v>0</v>
      </c>
      <c r="BW336" s="520">
        <v>0</v>
      </c>
      <c r="BX336" s="520">
        <v>0</v>
      </c>
      <c r="BY336" s="520">
        <v>0</v>
      </c>
      <c r="BZ336" s="520">
        <v>0</v>
      </c>
      <c r="CA336" s="520">
        <v>0</v>
      </c>
      <c r="CB336" s="520">
        <v>0</v>
      </c>
      <c r="CC336" s="520">
        <v>0</v>
      </c>
      <c r="CD336" s="520">
        <v>498882.00000000006</v>
      </c>
      <c r="CE336" s="520">
        <v>498882.00000000006</v>
      </c>
      <c r="CF336" s="520">
        <v>0</v>
      </c>
      <c r="CG336" s="520">
        <v>0</v>
      </c>
      <c r="CH336" s="520">
        <v>0</v>
      </c>
      <c r="CI336" s="520">
        <v>0</v>
      </c>
      <c r="CJ336" s="520">
        <v>0</v>
      </c>
      <c r="CK336" s="520">
        <v>0</v>
      </c>
      <c r="CL336" s="520">
        <f t="shared" si="51"/>
        <v>498882.00000000006</v>
      </c>
      <c r="CM336" s="521">
        <f t="shared" si="52"/>
        <v>498882.00000000006</v>
      </c>
      <c r="CN336" s="522">
        <v>6544180.1923211999</v>
      </c>
      <c r="CO336" s="522">
        <v>6544180.1923211999</v>
      </c>
      <c r="CP336" s="522">
        <v>1725376.6809707999</v>
      </c>
      <c r="CQ336" s="243" t="s">
        <v>874</v>
      </c>
      <c r="CR336" s="103">
        <v>6.41</v>
      </c>
      <c r="CS336" s="523">
        <v>6.41</v>
      </c>
      <c r="CT336" s="104">
        <v>1.69</v>
      </c>
      <c r="CU336" s="524"/>
      <c r="CV336" s="524"/>
      <c r="CW336" s="524"/>
      <c r="CX336" s="525"/>
      <c r="CY336" s="526">
        <v>64.393556446565952</v>
      </c>
      <c r="CZ336" s="527">
        <v>64.56455584341451</v>
      </c>
      <c r="DA336" s="528">
        <v>0.84250380133119862</v>
      </c>
      <c r="DB336" s="529">
        <v>0.84766857708695931</v>
      </c>
      <c r="DC336" s="530" t="s">
        <v>2339</v>
      </c>
      <c r="DD336" s="225"/>
      <c r="DE336" s="524"/>
      <c r="DF336" s="524"/>
      <c r="DG336" s="531"/>
      <c r="DH336" s="532"/>
      <c r="DI336" s="64">
        <v>0</v>
      </c>
      <c r="DJ336" s="64">
        <v>28684</v>
      </c>
      <c r="DK336" s="64">
        <v>2795</v>
      </c>
      <c r="DL336" s="534">
        <f t="shared" si="53"/>
        <v>10493</v>
      </c>
    </row>
    <row r="337" spans="1:116" ht="43.5" customHeight="1" x14ac:dyDescent="0.25">
      <c r="A337" s="356" t="s">
        <v>7</v>
      </c>
      <c r="B337" s="65" t="s">
        <v>50</v>
      </c>
      <c r="C337" s="65" t="s">
        <v>51</v>
      </c>
      <c r="D337" s="64" t="s">
        <v>2431</v>
      </c>
      <c r="E337" s="64" t="s">
        <v>64</v>
      </c>
      <c r="F337" s="64" t="s">
        <v>1249</v>
      </c>
      <c r="G337" s="18" t="s">
        <v>69</v>
      </c>
      <c r="H337" s="35" t="s">
        <v>866</v>
      </c>
      <c r="I337" s="28" t="s">
        <v>2322</v>
      </c>
      <c r="J337" s="498">
        <v>11.257983839036187</v>
      </c>
      <c r="K337" s="498">
        <v>5.1149621105730008</v>
      </c>
      <c r="L337" s="499">
        <v>16.3</v>
      </c>
      <c r="M337" s="512">
        <v>0</v>
      </c>
      <c r="N337" s="513">
        <v>0</v>
      </c>
      <c r="O337" s="513">
        <v>0</v>
      </c>
      <c r="P337" s="513">
        <v>0</v>
      </c>
      <c r="Q337" s="513">
        <v>0</v>
      </c>
      <c r="R337" s="513">
        <v>0</v>
      </c>
      <c r="S337" s="513">
        <v>0</v>
      </c>
      <c r="T337" s="513">
        <v>0</v>
      </c>
      <c r="U337" s="513">
        <v>0</v>
      </c>
      <c r="V337" s="513">
        <v>0</v>
      </c>
      <c r="W337" s="513">
        <v>0</v>
      </c>
      <c r="X337" s="513">
        <v>0</v>
      </c>
      <c r="Y337" s="513">
        <v>0</v>
      </c>
      <c r="Z337" s="513">
        <v>0</v>
      </c>
      <c r="AA337" s="513">
        <v>0</v>
      </c>
      <c r="AB337" s="513">
        <v>0</v>
      </c>
      <c r="AC337" s="513">
        <v>3</v>
      </c>
      <c r="AD337" s="513">
        <v>3</v>
      </c>
      <c r="AE337" s="513">
        <v>0</v>
      </c>
      <c r="AF337" s="513">
        <v>0</v>
      </c>
      <c r="AG337" s="513">
        <v>0</v>
      </c>
      <c r="AH337" s="513">
        <f t="shared" si="45"/>
        <v>0</v>
      </c>
      <c r="AI337" s="513">
        <v>0</v>
      </c>
      <c r="AJ337" s="513">
        <v>0</v>
      </c>
      <c r="AK337" s="513">
        <f t="shared" si="46"/>
        <v>3</v>
      </c>
      <c r="AL337" s="513">
        <f t="shared" si="47"/>
        <v>3</v>
      </c>
      <c r="AM337" s="513">
        <v>0</v>
      </c>
      <c r="AN337" s="513">
        <v>0</v>
      </c>
      <c r="AO337" s="513">
        <v>0</v>
      </c>
      <c r="AP337" s="513">
        <v>0</v>
      </c>
      <c r="AQ337" s="513">
        <v>0</v>
      </c>
      <c r="AR337" s="513">
        <v>0</v>
      </c>
      <c r="AS337" s="513">
        <v>0</v>
      </c>
      <c r="AT337" s="513">
        <v>0</v>
      </c>
      <c r="AU337" s="513">
        <v>0</v>
      </c>
      <c r="AV337" s="513">
        <v>0</v>
      </c>
      <c r="AW337" s="513">
        <v>0</v>
      </c>
      <c r="AX337" s="513">
        <v>0</v>
      </c>
      <c r="AY337" s="513">
        <v>0</v>
      </c>
      <c r="AZ337" s="513">
        <v>0</v>
      </c>
      <c r="BA337" s="513">
        <v>0</v>
      </c>
      <c r="BB337" s="513">
        <v>0</v>
      </c>
      <c r="BC337" s="513">
        <v>695</v>
      </c>
      <c r="BD337" s="513">
        <v>695</v>
      </c>
      <c r="BE337" s="513">
        <v>0</v>
      </c>
      <c r="BF337" s="513">
        <v>0</v>
      </c>
      <c r="BG337" s="513">
        <v>0</v>
      </c>
      <c r="BH337" s="513">
        <v>0</v>
      </c>
      <c r="BI337" s="513">
        <v>0</v>
      </c>
      <c r="BJ337" s="513">
        <v>0</v>
      </c>
      <c r="BK337" s="241">
        <f t="shared" si="48"/>
        <v>695</v>
      </c>
      <c r="BL337" s="22">
        <f t="shared" si="49"/>
        <v>695</v>
      </c>
      <c r="BM337" s="519">
        <f t="shared" si="50"/>
        <v>6.5627950897072712E-2</v>
      </c>
      <c r="BN337" s="520">
        <v>0</v>
      </c>
      <c r="BO337" s="520">
        <v>0</v>
      </c>
      <c r="BP337" s="520">
        <v>0</v>
      </c>
      <c r="BQ337" s="520">
        <v>0</v>
      </c>
      <c r="BR337" s="520">
        <v>0</v>
      </c>
      <c r="BS337" s="520">
        <v>0</v>
      </c>
      <c r="BT337" s="520">
        <v>0</v>
      </c>
      <c r="BU337" s="520">
        <v>0</v>
      </c>
      <c r="BV337" s="520">
        <v>0</v>
      </c>
      <c r="BW337" s="520">
        <v>0</v>
      </c>
      <c r="BX337" s="520">
        <v>0</v>
      </c>
      <c r="BY337" s="520">
        <v>0</v>
      </c>
      <c r="BZ337" s="520">
        <v>0</v>
      </c>
      <c r="CA337" s="520">
        <v>0</v>
      </c>
      <c r="CB337" s="520">
        <v>0</v>
      </c>
      <c r="CC337" s="520">
        <v>0</v>
      </c>
      <c r="CD337" s="520">
        <v>815818.8</v>
      </c>
      <c r="CE337" s="520">
        <v>815818.8</v>
      </c>
      <c r="CF337" s="520">
        <v>0</v>
      </c>
      <c r="CG337" s="520">
        <v>0</v>
      </c>
      <c r="CH337" s="520">
        <v>0</v>
      </c>
      <c r="CI337" s="520">
        <v>0</v>
      </c>
      <c r="CJ337" s="520">
        <v>0</v>
      </c>
      <c r="CK337" s="520">
        <v>0</v>
      </c>
      <c r="CL337" s="520">
        <f t="shared" si="51"/>
        <v>815818.8</v>
      </c>
      <c r="CM337" s="521">
        <f t="shared" si="52"/>
        <v>815818.8</v>
      </c>
      <c r="CN337" s="522">
        <v>28831172.568652797</v>
      </c>
      <c r="CO337" s="522">
        <v>28831172.568652797</v>
      </c>
      <c r="CP337" s="522">
        <v>36830170.989388794</v>
      </c>
      <c r="CQ337" s="243" t="s">
        <v>874</v>
      </c>
      <c r="CR337" s="103">
        <v>8.2899999999999991</v>
      </c>
      <c r="CS337" s="523">
        <v>8.2899999999999991</v>
      </c>
      <c r="CT337" s="104">
        <v>10.59</v>
      </c>
      <c r="CU337" s="524"/>
      <c r="CV337" s="524"/>
      <c r="CW337" s="524"/>
      <c r="CX337" s="525"/>
      <c r="CY337" s="526">
        <v>0.62222222222222334</v>
      </c>
      <c r="CZ337" s="527">
        <v>0.62222222222222334</v>
      </c>
      <c r="DA337" s="528">
        <v>0.33333333333333331</v>
      </c>
      <c r="DB337" s="529">
        <v>0.33333333333333331</v>
      </c>
      <c r="DC337" s="530" t="s">
        <v>2461</v>
      </c>
      <c r="DD337" s="225"/>
      <c r="DE337" s="524"/>
      <c r="DF337" s="524"/>
      <c r="DG337" s="531"/>
      <c r="DH337" s="532"/>
      <c r="DI337" s="64">
        <v>0</v>
      </c>
      <c r="DJ337" s="64">
        <v>0</v>
      </c>
      <c r="DK337" s="64">
        <v>0</v>
      </c>
      <c r="DL337" s="534">
        <f t="shared" si="53"/>
        <v>0</v>
      </c>
    </row>
    <row r="338" spans="1:116" ht="43.5" customHeight="1" x14ac:dyDescent="0.25">
      <c r="A338" s="356" t="s">
        <v>7</v>
      </c>
      <c r="B338" s="65" t="s">
        <v>50</v>
      </c>
      <c r="C338" s="65" t="s">
        <v>51</v>
      </c>
      <c r="D338" s="64" t="s">
        <v>2431</v>
      </c>
      <c r="E338" s="64" t="s">
        <v>64</v>
      </c>
      <c r="F338" s="64" t="s">
        <v>1252</v>
      </c>
      <c r="G338" s="18" t="s">
        <v>69</v>
      </c>
      <c r="H338" s="35" t="s">
        <v>866</v>
      </c>
      <c r="I338" s="28" t="s">
        <v>2322</v>
      </c>
      <c r="J338" s="498">
        <v>10.038966480669213</v>
      </c>
      <c r="K338" s="498">
        <v>24.25568176773</v>
      </c>
      <c r="L338" s="499">
        <v>1427.9</v>
      </c>
      <c r="M338" s="512">
        <v>0</v>
      </c>
      <c r="N338" s="513">
        <v>0</v>
      </c>
      <c r="O338" s="513">
        <v>0</v>
      </c>
      <c r="P338" s="513">
        <v>0</v>
      </c>
      <c r="Q338" s="513">
        <v>0</v>
      </c>
      <c r="R338" s="513">
        <v>0</v>
      </c>
      <c r="S338" s="513">
        <v>0</v>
      </c>
      <c r="T338" s="513">
        <v>0</v>
      </c>
      <c r="U338" s="513">
        <v>0</v>
      </c>
      <c r="V338" s="513">
        <v>0</v>
      </c>
      <c r="W338" s="513">
        <v>0</v>
      </c>
      <c r="X338" s="513">
        <v>0</v>
      </c>
      <c r="Y338" s="513">
        <v>0</v>
      </c>
      <c r="Z338" s="513">
        <v>0</v>
      </c>
      <c r="AA338" s="513">
        <v>0</v>
      </c>
      <c r="AB338" s="513">
        <v>0</v>
      </c>
      <c r="AC338" s="513">
        <v>29</v>
      </c>
      <c r="AD338" s="513">
        <v>29</v>
      </c>
      <c r="AE338" s="513">
        <v>0</v>
      </c>
      <c r="AF338" s="513">
        <v>0</v>
      </c>
      <c r="AG338" s="513">
        <v>0</v>
      </c>
      <c r="AH338" s="513">
        <f t="shared" si="45"/>
        <v>0</v>
      </c>
      <c r="AI338" s="513">
        <v>0</v>
      </c>
      <c r="AJ338" s="513">
        <v>0</v>
      </c>
      <c r="AK338" s="513">
        <f t="shared" si="46"/>
        <v>29</v>
      </c>
      <c r="AL338" s="513">
        <f t="shared" si="47"/>
        <v>29</v>
      </c>
      <c r="AM338" s="513">
        <v>0</v>
      </c>
      <c r="AN338" s="513">
        <v>0</v>
      </c>
      <c r="AO338" s="513">
        <v>0</v>
      </c>
      <c r="AP338" s="513">
        <v>0</v>
      </c>
      <c r="AQ338" s="513">
        <v>0</v>
      </c>
      <c r="AR338" s="513">
        <v>0</v>
      </c>
      <c r="AS338" s="513">
        <v>0</v>
      </c>
      <c r="AT338" s="513">
        <v>0</v>
      </c>
      <c r="AU338" s="513">
        <v>0</v>
      </c>
      <c r="AV338" s="513">
        <v>0</v>
      </c>
      <c r="AW338" s="513">
        <v>0</v>
      </c>
      <c r="AX338" s="513">
        <v>0</v>
      </c>
      <c r="AY338" s="513">
        <v>0</v>
      </c>
      <c r="AZ338" s="513">
        <v>0</v>
      </c>
      <c r="BA338" s="513">
        <v>0</v>
      </c>
      <c r="BB338" s="513">
        <v>0</v>
      </c>
      <c r="BC338" s="513">
        <v>209.55500000000001</v>
      </c>
      <c r="BD338" s="513">
        <v>209.55500000000001</v>
      </c>
      <c r="BE338" s="513">
        <v>0</v>
      </c>
      <c r="BF338" s="513">
        <v>0</v>
      </c>
      <c r="BG338" s="513">
        <v>0</v>
      </c>
      <c r="BH338" s="513">
        <v>0</v>
      </c>
      <c r="BI338" s="513">
        <v>0</v>
      </c>
      <c r="BJ338" s="513">
        <v>0</v>
      </c>
      <c r="BK338" s="241">
        <f t="shared" si="48"/>
        <v>209.55500000000001</v>
      </c>
      <c r="BL338" s="22">
        <f t="shared" si="49"/>
        <v>209.55500000000001</v>
      </c>
      <c r="BM338" s="519">
        <f t="shared" si="50"/>
        <v>2.2654594594594596E-2</v>
      </c>
      <c r="BN338" s="520">
        <v>0</v>
      </c>
      <c r="BO338" s="520">
        <v>0</v>
      </c>
      <c r="BP338" s="520">
        <v>0</v>
      </c>
      <c r="BQ338" s="520">
        <v>0</v>
      </c>
      <c r="BR338" s="520">
        <v>0</v>
      </c>
      <c r="BS338" s="520">
        <v>0</v>
      </c>
      <c r="BT338" s="520">
        <v>0</v>
      </c>
      <c r="BU338" s="520">
        <v>0</v>
      </c>
      <c r="BV338" s="520">
        <v>0</v>
      </c>
      <c r="BW338" s="520">
        <v>0</v>
      </c>
      <c r="BX338" s="520">
        <v>0</v>
      </c>
      <c r="BY338" s="520">
        <v>0</v>
      </c>
      <c r="BZ338" s="520">
        <v>0</v>
      </c>
      <c r="CA338" s="520">
        <v>0</v>
      </c>
      <c r="CB338" s="520">
        <v>0</v>
      </c>
      <c r="CC338" s="520">
        <v>0</v>
      </c>
      <c r="CD338" s="520">
        <v>245984.04120000001</v>
      </c>
      <c r="CE338" s="520">
        <v>245984.04120000001</v>
      </c>
      <c r="CF338" s="520">
        <v>0</v>
      </c>
      <c r="CG338" s="520">
        <v>0</v>
      </c>
      <c r="CH338" s="520">
        <v>0</v>
      </c>
      <c r="CI338" s="520">
        <v>0</v>
      </c>
      <c r="CJ338" s="520">
        <v>0</v>
      </c>
      <c r="CK338" s="520">
        <v>0</v>
      </c>
      <c r="CL338" s="520">
        <f t="shared" si="51"/>
        <v>245984.04120000001</v>
      </c>
      <c r="CM338" s="521">
        <f t="shared" si="52"/>
        <v>245984.04120000001</v>
      </c>
      <c r="CN338" s="522">
        <v>28013553.861789599</v>
      </c>
      <c r="CO338" s="522">
        <v>28013553.861789599</v>
      </c>
      <c r="CP338" s="522">
        <v>34504044.370379999</v>
      </c>
      <c r="CQ338" s="243" t="s">
        <v>874</v>
      </c>
      <c r="CR338" s="103">
        <v>7.51</v>
      </c>
      <c r="CS338" s="523">
        <v>7.51</v>
      </c>
      <c r="CT338" s="104">
        <v>9.25</v>
      </c>
      <c r="CU338" s="524"/>
      <c r="CV338" s="524"/>
      <c r="CW338" s="524"/>
      <c r="CX338" s="525"/>
      <c r="CY338" s="526">
        <v>365.27712429248294</v>
      </c>
      <c r="CZ338" s="527">
        <v>100.88346090187805</v>
      </c>
      <c r="DA338" s="528">
        <v>1.5192040072218493</v>
      </c>
      <c r="DB338" s="529">
        <v>1.4138875014675873</v>
      </c>
      <c r="DC338" s="530" t="s">
        <v>2412</v>
      </c>
      <c r="DD338" s="225"/>
      <c r="DE338" s="524"/>
      <c r="DF338" s="524"/>
      <c r="DG338" s="531"/>
      <c r="DH338" s="532"/>
      <c r="DI338" s="64">
        <v>167267</v>
      </c>
      <c r="DJ338" s="64">
        <v>0</v>
      </c>
      <c r="DK338" s="64">
        <v>85526</v>
      </c>
      <c r="DL338" s="534">
        <f t="shared" si="53"/>
        <v>84264.333333333328</v>
      </c>
    </row>
    <row r="339" spans="1:116" ht="43.5" customHeight="1" x14ac:dyDescent="0.25">
      <c r="A339" s="356" t="s">
        <v>7</v>
      </c>
      <c r="B339" s="65" t="s">
        <v>50</v>
      </c>
      <c r="C339" s="65" t="s">
        <v>51</v>
      </c>
      <c r="D339" s="64" t="s">
        <v>2462</v>
      </c>
      <c r="E339" s="64" t="s">
        <v>350</v>
      </c>
      <c r="F339" s="64" t="s">
        <v>1253</v>
      </c>
      <c r="G339" s="18" t="s">
        <v>350</v>
      </c>
      <c r="H339" s="35" t="s">
        <v>866</v>
      </c>
      <c r="I339" s="28" t="s">
        <v>2322</v>
      </c>
      <c r="J339" s="498">
        <v>7.7443455708019648</v>
      </c>
      <c r="K339" s="498">
        <v>28.373484789468002</v>
      </c>
      <c r="L339" s="499">
        <v>1414.4</v>
      </c>
      <c r="M339" s="512">
        <v>0</v>
      </c>
      <c r="N339" s="513">
        <v>0</v>
      </c>
      <c r="O339" s="513">
        <v>0</v>
      </c>
      <c r="P339" s="513">
        <v>0</v>
      </c>
      <c r="Q339" s="513">
        <v>0</v>
      </c>
      <c r="R339" s="513">
        <v>0</v>
      </c>
      <c r="S339" s="513">
        <v>0</v>
      </c>
      <c r="T339" s="513">
        <v>0</v>
      </c>
      <c r="U339" s="513">
        <v>0</v>
      </c>
      <c r="V339" s="513">
        <v>0</v>
      </c>
      <c r="W339" s="513">
        <v>0</v>
      </c>
      <c r="X339" s="513">
        <v>0</v>
      </c>
      <c r="Y339" s="513">
        <v>0</v>
      </c>
      <c r="Z339" s="513">
        <v>0</v>
      </c>
      <c r="AA339" s="513">
        <v>0</v>
      </c>
      <c r="AB339" s="513">
        <v>0</v>
      </c>
      <c r="AC339" s="513">
        <v>26</v>
      </c>
      <c r="AD339" s="513">
        <v>26</v>
      </c>
      <c r="AE339" s="513">
        <v>0</v>
      </c>
      <c r="AF339" s="513">
        <v>0</v>
      </c>
      <c r="AG339" s="513">
        <v>0</v>
      </c>
      <c r="AH339" s="513">
        <f t="shared" si="45"/>
        <v>0</v>
      </c>
      <c r="AI339" s="513">
        <v>0</v>
      </c>
      <c r="AJ339" s="513">
        <v>0</v>
      </c>
      <c r="AK339" s="513">
        <f t="shared" si="46"/>
        <v>26</v>
      </c>
      <c r="AL339" s="513">
        <f t="shared" si="47"/>
        <v>26</v>
      </c>
      <c r="AM339" s="513">
        <v>0</v>
      </c>
      <c r="AN339" s="513">
        <v>0</v>
      </c>
      <c r="AO339" s="513">
        <v>0</v>
      </c>
      <c r="AP339" s="513">
        <v>0</v>
      </c>
      <c r="AQ339" s="513">
        <v>0</v>
      </c>
      <c r="AR339" s="513">
        <v>0</v>
      </c>
      <c r="AS339" s="513">
        <v>0</v>
      </c>
      <c r="AT339" s="513">
        <v>0</v>
      </c>
      <c r="AU339" s="513">
        <v>0</v>
      </c>
      <c r="AV339" s="513">
        <v>0</v>
      </c>
      <c r="AW339" s="513">
        <v>0</v>
      </c>
      <c r="AX339" s="513">
        <v>0</v>
      </c>
      <c r="AY339" s="513">
        <v>0</v>
      </c>
      <c r="AZ339" s="513">
        <v>0</v>
      </c>
      <c r="BA339" s="513">
        <v>0</v>
      </c>
      <c r="BB339" s="513">
        <v>0</v>
      </c>
      <c r="BC339" s="513">
        <v>220.51</v>
      </c>
      <c r="BD339" s="513">
        <v>220.51</v>
      </c>
      <c r="BE339" s="513">
        <v>0</v>
      </c>
      <c r="BF339" s="513">
        <v>0</v>
      </c>
      <c r="BG339" s="513">
        <v>0</v>
      </c>
      <c r="BH339" s="513">
        <v>0</v>
      </c>
      <c r="BI339" s="513">
        <v>0</v>
      </c>
      <c r="BJ339" s="513">
        <v>0</v>
      </c>
      <c r="BK339" s="241">
        <f t="shared" si="48"/>
        <v>220.51</v>
      </c>
      <c r="BL339" s="22">
        <f t="shared" si="49"/>
        <v>220.51</v>
      </c>
      <c r="BM339" s="519">
        <f t="shared" si="50"/>
        <v>3.2523598820058994E-2</v>
      </c>
      <c r="BN339" s="520">
        <v>0</v>
      </c>
      <c r="BO339" s="520">
        <v>0</v>
      </c>
      <c r="BP339" s="520">
        <v>0</v>
      </c>
      <c r="BQ339" s="520">
        <v>0</v>
      </c>
      <c r="BR339" s="520">
        <v>0</v>
      </c>
      <c r="BS339" s="520">
        <v>0</v>
      </c>
      <c r="BT339" s="520">
        <v>0</v>
      </c>
      <c r="BU339" s="520">
        <v>0</v>
      </c>
      <c r="BV339" s="520">
        <v>0</v>
      </c>
      <c r="BW339" s="520">
        <v>0</v>
      </c>
      <c r="BX339" s="520">
        <v>0</v>
      </c>
      <c r="BY339" s="520">
        <v>0</v>
      </c>
      <c r="BZ339" s="520">
        <v>0</v>
      </c>
      <c r="CA339" s="520">
        <v>0</v>
      </c>
      <c r="CB339" s="520">
        <v>0</v>
      </c>
      <c r="CC339" s="520">
        <v>0</v>
      </c>
      <c r="CD339" s="520">
        <v>258843.4584</v>
      </c>
      <c r="CE339" s="520">
        <v>258843.4584</v>
      </c>
      <c r="CF339" s="520">
        <v>0</v>
      </c>
      <c r="CG339" s="520">
        <v>0</v>
      </c>
      <c r="CH339" s="520">
        <v>0</v>
      </c>
      <c r="CI339" s="520">
        <v>0</v>
      </c>
      <c r="CJ339" s="520">
        <v>0</v>
      </c>
      <c r="CK339" s="520">
        <v>0</v>
      </c>
      <c r="CL339" s="520">
        <f t="shared" si="51"/>
        <v>258843.4584</v>
      </c>
      <c r="CM339" s="521">
        <f t="shared" si="52"/>
        <v>258843.4584</v>
      </c>
      <c r="CN339" s="522">
        <v>10952435.721942</v>
      </c>
      <c r="CO339" s="522">
        <v>10952435.721942</v>
      </c>
      <c r="CP339" s="522">
        <v>12273969.288391201</v>
      </c>
      <c r="CQ339" s="243" t="s">
        <v>874</v>
      </c>
      <c r="CR339" s="103">
        <v>6.05</v>
      </c>
      <c r="CS339" s="523">
        <v>6.05</v>
      </c>
      <c r="CT339" s="104">
        <v>6.78</v>
      </c>
      <c r="CU339" s="524"/>
      <c r="CV339" s="524"/>
      <c r="CW339" s="524"/>
      <c r="CX339" s="525"/>
      <c r="CY339" s="526">
        <v>629.95985084593269</v>
      </c>
      <c r="CZ339" s="527">
        <v>210.40045206095999</v>
      </c>
      <c r="DA339" s="528">
        <v>1.789374745747482</v>
      </c>
      <c r="DB339" s="529">
        <v>1.2484801228013886</v>
      </c>
      <c r="DC339" s="530" t="s">
        <v>2336</v>
      </c>
      <c r="DD339" s="225"/>
      <c r="DE339" s="524"/>
      <c r="DF339" s="524"/>
      <c r="DG339" s="531"/>
      <c r="DH339" s="532"/>
      <c r="DI339" s="64">
        <v>0</v>
      </c>
      <c r="DJ339" s="64">
        <v>0</v>
      </c>
      <c r="DK339" s="64">
        <v>145857</v>
      </c>
      <c r="DL339" s="534">
        <f t="shared" si="53"/>
        <v>48619</v>
      </c>
    </row>
    <row r="340" spans="1:116" ht="43.5" customHeight="1" x14ac:dyDescent="0.25">
      <c r="A340" s="356" t="s">
        <v>7</v>
      </c>
      <c r="B340" s="65" t="s">
        <v>50</v>
      </c>
      <c r="C340" s="65" t="s">
        <v>51</v>
      </c>
      <c r="D340" s="64" t="s">
        <v>2462</v>
      </c>
      <c r="E340" s="64" t="s">
        <v>350</v>
      </c>
      <c r="F340" s="64" t="s">
        <v>1254</v>
      </c>
      <c r="G340" s="18" t="s">
        <v>350</v>
      </c>
      <c r="H340" s="35" t="s">
        <v>866</v>
      </c>
      <c r="I340" s="28" t="s">
        <v>2322</v>
      </c>
      <c r="J340" s="498">
        <v>7.9355639799575686</v>
      </c>
      <c r="K340" s="498">
        <v>20.440000000000001</v>
      </c>
      <c r="L340" s="499">
        <v>2031</v>
      </c>
      <c r="M340" s="512">
        <v>0</v>
      </c>
      <c r="N340" s="513">
        <v>0</v>
      </c>
      <c r="O340" s="513">
        <v>0</v>
      </c>
      <c r="P340" s="513">
        <v>0</v>
      </c>
      <c r="Q340" s="513">
        <v>0</v>
      </c>
      <c r="R340" s="513">
        <v>0</v>
      </c>
      <c r="S340" s="513">
        <v>0</v>
      </c>
      <c r="T340" s="513">
        <v>0</v>
      </c>
      <c r="U340" s="513">
        <v>0</v>
      </c>
      <c r="V340" s="513">
        <v>0</v>
      </c>
      <c r="W340" s="513">
        <v>0</v>
      </c>
      <c r="X340" s="513">
        <v>0</v>
      </c>
      <c r="Y340" s="513">
        <v>0</v>
      </c>
      <c r="Z340" s="513">
        <v>0</v>
      </c>
      <c r="AA340" s="513">
        <v>0</v>
      </c>
      <c r="AB340" s="513">
        <v>0</v>
      </c>
      <c r="AC340" s="513">
        <v>23</v>
      </c>
      <c r="AD340" s="513">
        <v>23</v>
      </c>
      <c r="AE340" s="513">
        <v>0</v>
      </c>
      <c r="AF340" s="513">
        <v>0</v>
      </c>
      <c r="AG340" s="513">
        <v>0</v>
      </c>
      <c r="AH340" s="513">
        <f t="shared" si="45"/>
        <v>0</v>
      </c>
      <c r="AI340" s="513">
        <v>0</v>
      </c>
      <c r="AJ340" s="513">
        <v>0</v>
      </c>
      <c r="AK340" s="513">
        <f t="shared" si="46"/>
        <v>23</v>
      </c>
      <c r="AL340" s="513">
        <f t="shared" si="47"/>
        <v>23</v>
      </c>
      <c r="AM340" s="513">
        <v>0</v>
      </c>
      <c r="AN340" s="513">
        <v>0</v>
      </c>
      <c r="AO340" s="513">
        <v>0</v>
      </c>
      <c r="AP340" s="513">
        <v>0</v>
      </c>
      <c r="AQ340" s="513">
        <v>0</v>
      </c>
      <c r="AR340" s="513">
        <v>0</v>
      </c>
      <c r="AS340" s="513">
        <v>0</v>
      </c>
      <c r="AT340" s="513">
        <v>0</v>
      </c>
      <c r="AU340" s="513">
        <v>0</v>
      </c>
      <c r="AV340" s="513">
        <v>0</v>
      </c>
      <c r="AW340" s="513">
        <v>0</v>
      </c>
      <c r="AX340" s="513">
        <v>0</v>
      </c>
      <c r="AY340" s="513">
        <v>0</v>
      </c>
      <c r="AZ340" s="513">
        <v>0</v>
      </c>
      <c r="BA340" s="513">
        <v>0</v>
      </c>
      <c r="BB340" s="513">
        <v>0</v>
      </c>
      <c r="BC340" s="513">
        <v>146.22499999999999</v>
      </c>
      <c r="BD340" s="513">
        <v>146.22499999999999</v>
      </c>
      <c r="BE340" s="513">
        <v>0</v>
      </c>
      <c r="BF340" s="513">
        <v>0</v>
      </c>
      <c r="BG340" s="513">
        <v>0</v>
      </c>
      <c r="BH340" s="513">
        <v>0</v>
      </c>
      <c r="BI340" s="513">
        <v>0</v>
      </c>
      <c r="BJ340" s="513">
        <v>0</v>
      </c>
      <c r="BK340" s="241">
        <f t="shared" si="48"/>
        <v>146.22499999999999</v>
      </c>
      <c r="BL340" s="22">
        <f t="shared" si="49"/>
        <v>146.22499999999999</v>
      </c>
      <c r="BM340" s="519">
        <f t="shared" si="50"/>
        <v>0</v>
      </c>
      <c r="BN340" s="520">
        <v>0</v>
      </c>
      <c r="BO340" s="520">
        <v>0</v>
      </c>
      <c r="BP340" s="520">
        <v>0</v>
      </c>
      <c r="BQ340" s="520">
        <v>0</v>
      </c>
      <c r="BR340" s="520">
        <v>0</v>
      </c>
      <c r="BS340" s="520">
        <v>0</v>
      </c>
      <c r="BT340" s="520">
        <v>0</v>
      </c>
      <c r="BU340" s="520">
        <v>0</v>
      </c>
      <c r="BV340" s="520">
        <v>0</v>
      </c>
      <c r="BW340" s="520">
        <v>0</v>
      </c>
      <c r="BX340" s="520">
        <v>0</v>
      </c>
      <c r="BY340" s="520">
        <v>0</v>
      </c>
      <c r="BZ340" s="520">
        <v>0</v>
      </c>
      <c r="CA340" s="520">
        <v>0</v>
      </c>
      <c r="CB340" s="520">
        <v>0</v>
      </c>
      <c r="CC340" s="520">
        <v>0</v>
      </c>
      <c r="CD340" s="520">
        <v>171644.75400000002</v>
      </c>
      <c r="CE340" s="520">
        <v>171644.75400000002</v>
      </c>
      <c r="CF340" s="520">
        <v>0</v>
      </c>
      <c r="CG340" s="520">
        <v>0</v>
      </c>
      <c r="CH340" s="520">
        <v>0</v>
      </c>
      <c r="CI340" s="520">
        <v>0</v>
      </c>
      <c r="CJ340" s="520">
        <v>0</v>
      </c>
      <c r="CK340" s="520">
        <v>0</v>
      </c>
      <c r="CL340" s="520">
        <f t="shared" si="51"/>
        <v>171644.75400000002</v>
      </c>
      <c r="CM340" s="521">
        <f t="shared" si="52"/>
        <v>171644.75400000002</v>
      </c>
      <c r="CN340" s="522">
        <v>0</v>
      </c>
      <c r="CO340" s="522">
        <v>0</v>
      </c>
      <c r="CP340" s="522">
        <v>0</v>
      </c>
      <c r="CQ340" s="243" t="s">
        <v>874</v>
      </c>
      <c r="CR340" s="103">
        <v>0</v>
      </c>
      <c r="CS340" s="523">
        <v>0</v>
      </c>
      <c r="CT340" s="104">
        <v>0</v>
      </c>
      <c r="CU340" s="524"/>
      <c r="CV340" s="524"/>
      <c r="CW340" s="524"/>
      <c r="CX340" s="525"/>
      <c r="CY340" s="526">
        <v>2644.0626107501475</v>
      </c>
      <c r="CZ340" s="527">
        <v>3.0934302703720902</v>
      </c>
      <c r="DA340" s="528">
        <v>2.4583579444772594</v>
      </c>
      <c r="DB340" s="529">
        <v>2.4127756992017701E-2</v>
      </c>
      <c r="DC340" s="530" t="s">
        <v>2412</v>
      </c>
      <c r="DD340" s="225"/>
      <c r="DE340" s="524"/>
      <c r="DF340" s="524"/>
      <c r="DG340" s="531"/>
      <c r="DH340" s="532"/>
      <c r="DI340" s="64" t="s">
        <v>56</v>
      </c>
      <c r="DJ340" s="64" t="s">
        <v>56</v>
      </c>
      <c r="DK340" s="64">
        <v>0</v>
      </c>
      <c r="DL340" s="534">
        <f t="shared" si="53"/>
        <v>0</v>
      </c>
    </row>
    <row r="341" spans="1:116" ht="43.5" customHeight="1" x14ac:dyDescent="0.25">
      <c r="A341" s="356" t="s">
        <v>7</v>
      </c>
      <c r="B341" s="65" t="s">
        <v>50</v>
      </c>
      <c r="C341" s="65" t="s">
        <v>51</v>
      </c>
      <c r="D341" s="64" t="s">
        <v>2463</v>
      </c>
      <c r="E341" s="64" t="s">
        <v>350</v>
      </c>
      <c r="F341" s="64" t="s">
        <v>351</v>
      </c>
      <c r="G341" s="18" t="s">
        <v>350</v>
      </c>
      <c r="H341" s="35" t="s">
        <v>866</v>
      </c>
      <c r="I341" s="28" t="s">
        <v>2322</v>
      </c>
      <c r="J341" s="498">
        <v>7.9833685822464693</v>
      </c>
      <c r="K341" s="498">
        <v>31.527840843513001</v>
      </c>
      <c r="L341" s="499">
        <v>2285.6999999999998</v>
      </c>
      <c r="M341" s="512">
        <v>0</v>
      </c>
      <c r="N341" s="513">
        <v>0</v>
      </c>
      <c r="O341" s="513">
        <v>0</v>
      </c>
      <c r="P341" s="513">
        <v>0</v>
      </c>
      <c r="Q341" s="513">
        <v>0</v>
      </c>
      <c r="R341" s="513">
        <v>0</v>
      </c>
      <c r="S341" s="513">
        <v>0</v>
      </c>
      <c r="T341" s="513">
        <v>0</v>
      </c>
      <c r="U341" s="513">
        <v>0</v>
      </c>
      <c r="V341" s="513">
        <v>0</v>
      </c>
      <c r="W341" s="513">
        <v>0</v>
      </c>
      <c r="X341" s="513">
        <v>0</v>
      </c>
      <c r="Y341" s="513">
        <v>0</v>
      </c>
      <c r="Z341" s="513">
        <v>0</v>
      </c>
      <c r="AA341" s="513">
        <v>0</v>
      </c>
      <c r="AB341" s="513">
        <v>0</v>
      </c>
      <c r="AC341" s="513">
        <v>36</v>
      </c>
      <c r="AD341" s="513">
        <v>36</v>
      </c>
      <c r="AE341" s="513">
        <v>0</v>
      </c>
      <c r="AF341" s="513">
        <v>0</v>
      </c>
      <c r="AG341" s="513">
        <v>0</v>
      </c>
      <c r="AH341" s="513">
        <f t="shared" si="45"/>
        <v>0</v>
      </c>
      <c r="AI341" s="513">
        <v>0</v>
      </c>
      <c r="AJ341" s="513">
        <v>0</v>
      </c>
      <c r="AK341" s="513">
        <f t="shared" si="46"/>
        <v>36</v>
      </c>
      <c r="AL341" s="513">
        <f t="shared" si="47"/>
        <v>36</v>
      </c>
      <c r="AM341" s="513">
        <v>0</v>
      </c>
      <c r="AN341" s="513">
        <v>0</v>
      </c>
      <c r="AO341" s="513">
        <v>0</v>
      </c>
      <c r="AP341" s="513">
        <v>0</v>
      </c>
      <c r="AQ341" s="513">
        <v>0</v>
      </c>
      <c r="AR341" s="513">
        <v>0</v>
      </c>
      <c r="AS341" s="513">
        <v>0</v>
      </c>
      <c r="AT341" s="513">
        <v>0</v>
      </c>
      <c r="AU341" s="513">
        <v>0</v>
      </c>
      <c r="AV341" s="513">
        <v>0</v>
      </c>
      <c r="AW341" s="513">
        <v>0</v>
      </c>
      <c r="AX341" s="513">
        <v>0</v>
      </c>
      <c r="AY341" s="513">
        <v>0</v>
      </c>
      <c r="AZ341" s="513">
        <v>0</v>
      </c>
      <c r="BA341" s="513">
        <v>0</v>
      </c>
      <c r="BB341" s="513">
        <v>0</v>
      </c>
      <c r="BC341" s="513">
        <v>278.77</v>
      </c>
      <c r="BD341" s="513">
        <v>278.77</v>
      </c>
      <c r="BE341" s="513">
        <v>0</v>
      </c>
      <c r="BF341" s="513">
        <v>0</v>
      </c>
      <c r="BG341" s="513">
        <v>0</v>
      </c>
      <c r="BH341" s="513">
        <v>0</v>
      </c>
      <c r="BI341" s="513">
        <v>0</v>
      </c>
      <c r="BJ341" s="513">
        <v>0</v>
      </c>
      <c r="BK341" s="241">
        <f t="shared" si="48"/>
        <v>278.77</v>
      </c>
      <c r="BL341" s="22">
        <f t="shared" si="49"/>
        <v>278.77</v>
      </c>
      <c r="BM341" s="519">
        <f t="shared" si="50"/>
        <v>3.9824285714285708E-2</v>
      </c>
      <c r="BN341" s="520">
        <v>0</v>
      </c>
      <c r="BO341" s="520">
        <v>0</v>
      </c>
      <c r="BP341" s="520">
        <v>0</v>
      </c>
      <c r="BQ341" s="520">
        <v>0</v>
      </c>
      <c r="BR341" s="520">
        <v>0</v>
      </c>
      <c r="BS341" s="520">
        <v>0</v>
      </c>
      <c r="BT341" s="520">
        <v>0</v>
      </c>
      <c r="BU341" s="520">
        <v>0</v>
      </c>
      <c r="BV341" s="520">
        <v>0</v>
      </c>
      <c r="BW341" s="520">
        <v>0</v>
      </c>
      <c r="BX341" s="520">
        <v>0</v>
      </c>
      <c r="BY341" s="520">
        <v>0</v>
      </c>
      <c r="BZ341" s="520">
        <v>0</v>
      </c>
      <c r="CA341" s="520">
        <v>0</v>
      </c>
      <c r="CB341" s="520">
        <v>0</v>
      </c>
      <c r="CC341" s="520">
        <v>0</v>
      </c>
      <c r="CD341" s="520">
        <v>327231.37679999997</v>
      </c>
      <c r="CE341" s="520">
        <v>327231.37679999997</v>
      </c>
      <c r="CF341" s="520">
        <v>0</v>
      </c>
      <c r="CG341" s="520">
        <v>0</v>
      </c>
      <c r="CH341" s="520">
        <v>0</v>
      </c>
      <c r="CI341" s="520">
        <v>0</v>
      </c>
      <c r="CJ341" s="520">
        <v>0</v>
      </c>
      <c r="CK341" s="520">
        <v>0</v>
      </c>
      <c r="CL341" s="520">
        <f t="shared" si="51"/>
        <v>327231.37679999997</v>
      </c>
      <c r="CM341" s="521">
        <f t="shared" si="52"/>
        <v>327231.37679999997</v>
      </c>
      <c r="CN341" s="522">
        <v>18117499.151531998</v>
      </c>
      <c r="CO341" s="522">
        <v>18117499.151531998</v>
      </c>
      <c r="CP341" s="522">
        <v>20790572.796839997</v>
      </c>
      <c r="CQ341" s="243" t="s">
        <v>874</v>
      </c>
      <c r="CR341" s="103">
        <v>6.1</v>
      </c>
      <c r="CS341" s="523">
        <v>6.1</v>
      </c>
      <c r="CT341" s="104">
        <v>7</v>
      </c>
      <c r="CU341" s="524"/>
      <c r="CV341" s="524"/>
      <c r="CW341" s="524"/>
      <c r="CX341" s="525"/>
      <c r="CY341" s="526">
        <v>215.08574978617901</v>
      </c>
      <c r="CZ341" s="527">
        <v>211.14838442588163</v>
      </c>
      <c r="DA341" s="528">
        <v>1.0689263690566293</v>
      </c>
      <c r="DB341" s="529">
        <v>1.068003670000885</v>
      </c>
      <c r="DC341" s="530" t="s">
        <v>2464</v>
      </c>
      <c r="DD341" s="225"/>
      <c r="DE341" s="524"/>
      <c r="DF341" s="524"/>
      <c r="DG341" s="531"/>
      <c r="DH341" s="532"/>
      <c r="DI341" s="64">
        <v>0</v>
      </c>
      <c r="DJ341" s="64">
        <v>0</v>
      </c>
      <c r="DK341" s="64">
        <v>0</v>
      </c>
      <c r="DL341" s="534">
        <f t="shared" si="53"/>
        <v>0</v>
      </c>
    </row>
    <row r="342" spans="1:116" ht="43.5" customHeight="1" x14ac:dyDescent="0.25">
      <c r="A342" s="356" t="s">
        <v>7</v>
      </c>
      <c r="B342" s="65" t="s">
        <v>50</v>
      </c>
      <c r="C342" s="65" t="s">
        <v>51</v>
      </c>
      <c r="D342" s="64" t="s">
        <v>2463</v>
      </c>
      <c r="E342" s="64" t="s">
        <v>350</v>
      </c>
      <c r="F342" s="64" t="s">
        <v>1255</v>
      </c>
      <c r="G342" s="18" t="s">
        <v>350</v>
      </c>
      <c r="H342" s="35" t="s">
        <v>866</v>
      </c>
      <c r="I342" s="28" t="s">
        <v>2322</v>
      </c>
      <c r="J342" s="498">
        <v>8.0550754856798203</v>
      </c>
      <c r="K342" s="498">
        <v>15.167424210876</v>
      </c>
      <c r="L342" s="499">
        <v>819</v>
      </c>
      <c r="M342" s="512">
        <v>0</v>
      </c>
      <c r="N342" s="513">
        <v>0</v>
      </c>
      <c r="O342" s="513">
        <v>0</v>
      </c>
      <c r="P342" s="513">
        <v>0</v>
      </c>
      <c r="Q342" s="513">
        <v>0</v>
      </c>
      <c r="R342" s="513">
        <v>0</v>
      </c>
      <c r="S342" s="513">
        <v>0</v>
      </c>
      <c r="T342" s="513">
        <v>0</v>
      </c>
      <c r="U342" s="513">
        <v>0</v>
      </c>
      <c r="V342" s="513">
        <v>0</v>
      </c>
      <c r="W342" s="513">
        <v>0</v>
      </c>
      <c r="X342" s="513">
        <v>0</v>
      </c>
      <c r="Y342" s="513">
        <v>0</v>
      </c>
      <c r="Z342" s="513">
        <v>0</v>
      </c>
      <c r="AA342" s="513">
        <v>0</v>
      </c>
      <c r="AB342" s="513">
        <v>0</v>
      </c>
      <c r="AC342" s="513">
        <v>6</v>
      </c>
      <c r="AD342" s="513">
        <v>6</v>
      </c>
      <c r="AE342" s="513">
        <v>0</v>
      </c>
      <c r="AF342" s="513">
        <v>0</v>
      </c>
      <c r="AG342" s="513">
        <v>0</v>
      </c>
      <c r="AH342" s="513">
        <f t="shared" si="45"/>
        <v>0</v>
      </c>
      <c r="AI342" s="513">
        <v>0</v>
      </c>
      <c r="AJ342" s="513">
        <v>0</v>
      </c>
      <c r="AK342" s="513">
        <f t="shared" si="46"/>
        <v>6</v>
      </c>
      <c r="AL342" s="513">
        <f t="shared" si="47"/>
        <v>6</v>
      </c>
      <c r="AM342" s="513">
        <v>0</v>
      </c>
      <c r="AN342" s="513">
        <v>0</v>
      </c>
      <c r="AO342" s="513">
        <v>0</v>
      </c>
      <c r="AP342" s="513">
        <v>0</v>
      </c>
      <c r="AQ342" s="513">
        <v>0</v>
      </c>
      <c r="AR342" s="513">
        <v>0</v>
      </c>
      <c r="AS342" s="513">
        <v>0</v>
      </c>
      <c r="AT342" s="513">
        <v>0</v>
      </c>
      <c r="AU342" s="513">
        <v>0</v>
      </c>
      <c r="AV342" s="513">
        <v>0</v>
      </c>
      <c r="AW342" s="513">
        <v>0</v>
      </c>
      <c r="AX342" s="513">
        <v>0</v>
      </c>
      <c r="AY342" s="513">
        <v>0</v>
      </c>
      <c r="AZ342" s="513">
        <v>0</v>
      </c>
      <c r="BA342" s="513">
        <v>0</v>
      </c>
      <c r="BB342" s="513">
        <v>0</v>
      </c>
      <c r="BC342" s="513">
        <v>3241.59</v>
      </c>
      <c r="BD342" s="513">
        <v>3241.59</v>
      </c>
      <c r="BE342" s="513">
        <v>0</v>
      </c>
      <c r="BF342" s="513">
        <v>0</v>
      </c>
      <c r="BG342" s="513">
        <v>0</v>
      </c>
      <c r="BH342" s="513">
        <v>0</v>
      </c>
      <c r="BI342" s="513">
        <v>0</v>
      </c>
      <c r="BJ342" s="513">
        <v>0</v>
      </c>
      <c r="BK342" s="241">
        <f t="shared" si="48"/>
        <v>3241.59</v>
      </c>
      <c r="BL342" s="22">
        <f t="shared" si="49"/>
        <v>3241.59</v>
      </c>
      <c r="BM342" s="519">
        <f t="shared" si="50"/>
        <v>0.41399616858237548</v>
      </c>
      <c r="BN342" s="520">
        <v>0</v>
      </c>
      <c r="BO342" s="520">
        <v>0</v>
      </c>
      <c r="BP342" s="520">
        <v>0</v>
      </c>
      <c r="BQ342" s="520">
        <v>0</v>
      </c>
      <c r="BR342" s="520">
        <v>0</v>
      </c>
      <c r="BS342" s="520">
        <v>0</v>
      </c>
      <c r="BT342" s="520">
        <v>0</v>
      </c>
      <c r="BU342" s="520">
        <v>0</v>
      </c>
      <c r="BV342" s="520">
        <v>0</v>
      </c>
      <c r="BW342" s="520">
        <v>0</v>
      </c>
      <c r="BX342" s="520">
        <v>0</v>
      </c>
      <c r="BY342" s="520">
        <v>0</v>
      </c>
      <c r="BZ342" s="520">
        <v>0</v>
      </c>
      <c r="CA342" s="520">
        <v>0</v>
      </c>
      <c r="CB342" s="520">
        <v>0</v>
      </c>
      <c r="CC342" s="520">
        <v>0</v>
      </c>
      <c r="CD342" s="520">
        <v>3805108.0056000007</v>
      </c>
      <c r="CE342" s="520">
        <v>3805108.0056000007</v>
      </c>
      <c r="CF342" s="520">
        <v>0</v>
      </c>
      <c r="CG342" s="520">
        <v>0</v>
      </c>
      <c r="CH342" s="520">
        <v>0</v>
      </c>
      <c r="CI342" s="520">
        <v>0</v>
      </c>
      <c r="CJ342" s="520">
        <v>0</v>
      </c>
      <c r="CK342" s="520">
        <v>0</v>
      </c>
      <c r="CL342" s="520">
        <f t="shared" si="51"/>
        <v>3805108.0056000007</v>
      </c>
      <c r="CM342" s="521">
        <f t="shared" si="52"/>
        <v>3805108.0056000007</v>
      </c>
      <c r="CN342" s="522">
        <v>27744004.7289</v>
      </c>
      <c r="CO342" s="522">
        <v>27744004.7289</v>
      </c>
      <c r="CP342" s="522">
        <v>33784690.050900005</v>
      </c>
      <c r="CQ342" s="243" t="s">
        <v>874</v>
      </c>
      <c r="CR342" s="103">
        <v>6.43</v>
      </c>
      <c r="CS342" s="523">
        <v>6.43</v>
      </c>
      <c r="CT342" s="104">
        <v>7.83</v>
      </c>
      <c r="CU342" s="524"/>
      <c r="CV342" s="524"/>
      <c r="CW342" s="524"/>
      <c r="CX342" s="525"/>
      <c r="CY342" s="526">
        <v>153.62836515476337</v>
      </c>
      <c r="CZ342" s="527">
        <v>150.14868626787464</v>
      </c>
      <c r="DA342" s="528">
        <v>1.1516069167153276</v>
      </c>
      <c r="DB342" s="529">
        <v>1.1110769152430373</v>
      </c>
      <c r="DC342" s="530" t="s">
        <v>2333</v>
      </c>
      <c r="DD342" s="225"/>
      <c r="DE342" s="524"/>
      <c r="DF342" s="524"/>
      <c r="DG342" s="531"/>
      <c r="DH342" s="532"/>
      <c r="DI342" s="64">
        <v>59201</v>
      </c>
      <c r="DJ342" s="64">
        <v>6822</v>
      </c>
      <c r="DK342" s="64">
        <v>47366</v>
      </c>
      <c r="DL342" s="534">
        <f t="shared" si="53"/>
        <v>37796.333333333336</v>
      </c>
    </row>
    <row r="343" spans="1:116" ht="43.5" customHeight="1" x14ac:dyDescent="0.25">
      <c r="A343" s="356" t="s">
        <v>7</v>
      </c>
      <c r="B343" s="65" t="s">
        <v>50</v>
      </c>
      <c r="C343" s="65" t="s">
        <v>51</v>
      </c>
      <c r="D343" s="64" t="s">
        <v>2465</v>
      </c>
      <c r="E343" s="64" t="s">
        <v>343</v>
      </c>
      <c r="F343" s="64" t="s">
        <v>1256</v>
      </c>
      <c r="G343" s="18" t="s">
        <v>357</v>
      </c>
      <c r="H343" s="35" t="s">
        <v>866</v>
      </c>
      <c r="I343" s="28" t="s">
        <v>2322</v>
      </c>
      <c r="J343" s="498">
        <v>11.80773676535855</v>
      </c>
      <c r="K343" s="498">
        <v>42.690151426356003</v>
      </c>
      <c r="L343" s="499">
        <v>2284.9</v>
      </c>
      <c r="M343" s="512">
        <v>0</v>
      </c>
      <c r="N343" s="513">
        <v>0</v>
      </c>
      <c r="O343" s="513">
        <v>0</v>
      </c>
      <c r="P343" s="513">
        <v>0</v>
      </c>
      <c r="Q343" s="513">
        <v>0</v>
      </c>
      <c r="R343" s="513">
        <v>0</v>
      </c>
      <c r="S343" s="513">
        <v>0</v>
      </c>
      <c r="T343" s="513">
        <v>0</v>
      </c>
      <c r="U343" s="513">
        <v>0</v>
      </c>
      <c r="V343" s="513">
        <v>0</v>
      </c>
      <c r="W343" s="513">
        <v>0</v>
      </c>
      <c r="X343" s="513">
        <v>0</v>
      </c>
      <c r="Y343" s="513">
        <v>0</v>
      </c>
      <c r="Z343" s="513">
        <v>0</v>
      </c>
      <c r="AA343" s="513">
        <v>0</v>
      </c>
      <c r="AB343" s="513">
        <v>0</v>
      </c>
      <c r="AC343" s="513">
        <v>44</v>
      </c>
      <c r="AD343" s="513">
        <v>44</v>
      </c>
      <c r="AE343" s="513">
        <v>0</v>
      </c>
      <c r="AF343" s="513">
        <v>0</v>
      </c>
      <c r="AG343" s="513">
        <v>0</v>
      </c>
      <c r="AH343" s="513">
        <f t="shared" si="45"/>
        <v>0</v>
      </c>
      <c r="AI343" s="513">
        <v>0</v>
      </c>
      <c r="AJ343" s="513">
        <v>0</v>
      </c>
      <c r="AK343" s="513">
        <f t="shared" si="46"/>
        <v>44</v>
      </c>
      <c r="AL343" s="513">
        <f t="shared" si="47"/>
        <v>44</v>
      </c>
      <c r="AM343" s="513">
        <v>0</v>
      </c>
      <c r="AN343" s="513">
        <v>0</v>
      </c>
      <c r="AO343" s="513">
        <v>0</v>
      </c>
      <c r="AP343" s="513">
        <v>0</v>
      </c>
      <c r="AQ343" s="513">
        <v>0</v>
      </c>
      <c r="AR343" s="513">
        <v>0</v>
      </c>
      <c r="AS343" s="513">
        <v>0</v>
      </c>
      <c r="AT343" s="513">
        <v>0</v>
      </c>
      <c r="AU343" s="513">
        <v>0</v>
      </c>
      <c r="AV343" s="513">
        <v>0</v>
      </c>
      <c r="AW343" s="513">
        <v>0</v>
      </c>
      <c r="AX343" s="513">
        <v>0</v>
      </c>
      <c r="AY343" s="513">
        <v>0</v>
      </c>
      <c r="AZ343" s="513">
        <v>0</v>
      </c>
      <c r="BA343" s="513">
        <v>0</v>
      </c>
      <c r="BB343" s="513">
        <v>0</v>
      </c>
      <c r="BC343" s="513">
        <v>308.83</v>
      </c>
      <c r="BD343" s="513">
        <v>308.83</v>
      </c>
      <c r="BE343" s="513">
        <v>0</v>
      </c>
      <c r="BF343" s="513">
        <v>0</v>
      </c>
      <c r="BG343" s="513">
        <v>0</v>
      </c>
      <c r="BH343" s="513">
        <v>0</v>
      </c>
      <c r="BI343" s="513">
        <v>0</v>
      </c>
      <c r="BJ343" s="513">
        <v>0</v>
      </c>
      <c r="BK343" s="241">
        <f t="shared" si="48"/>
        <v>308.83</v>
      </c>
      <c r="BL343" s="22">
        <f t="shared" si="49"/>
        <v>308.83</v>
      </c>
      <c r="BM343" s="519">
        <f t="shared" si="50"/>
        <v>2.9107445805843544E-2</v>
      </c>
      <c r="BN343" s="520">
        <v>0</v>
      </c>
      <c r="BO343" s="520">
        <v>0</v>
      </c>
      <c r="BP343" s="520">
        <v>0</v>
      </c>
      <c r="BQ343" s="520">
        <v>0</v>
      </c>
      <c r="BR343" s="520">
        <v>0</v>
      </c>
      <c r="BS343" s="520">
        <v>0</v>
      </c>
      <c r="BT343" s="520">
        <v>0</v>
      </c>
      <c r="BU343" s="520">
        <v>0</v>
      </c>
      <c r="BV343" s="520">
        <v>0</v>
      </c>
      <c r="BW343" s="520">
        <v>0</v>
      </c>
      <c r="BX343" s="520">
        <v>0</v>
      </c>
      <c r="BY343" s="520">
        <v>0</v>
      </c>
      <c r="BZ343" s="520">
        <v>0</v>
      </c>
      <c r="CA343" s="520">
        <v>0</v>
      </c>
      <c r="CB343" s="520">
        <v>0</v>
      </c>
      <c r="CC343" s="520">
        <v>0</v>
      </c>
      <c r="CD343" s="520">
        <v>362517.00719999999</v>
      </c>
      <c r="CE343" s="520">
        <v>362517.00719999999</v>
      </c>
      <c r="CF343" s="520">
        <v>0</v>
      </c>
      <c r="CG343" s="520">
        <v>0</v>
      </c>
      <c r="CH343" s="520">
        <v>0</v>
      </c>
      <c r="CI343" s="520">
        <v>0</v>
      </c>
      <c r="CJ343" s="520">
        <v>0</v>
      </c>
      <c r="CK343" s="520">
        <v>0</v>
      </c>
      <c r="CL343" s="520">
        <f t="shared" si="51"/>
        <v>362517.00719999999</v>
      </c>
      <c r="CM343" s="521">
        <f t="shared" si="52"/>
        <v>362517.00719999999</v>
      </c>
      <c r="CN343" s="522">
        <v>39204300.8720688</v>
      </c>
      <c r="CO343" s="522">
        <v>39204300.8720688</v>
      </c>
      <c r="CP343" s="522">
        <v>38657772.5141868</v>
      </c>
      <c r="CQ343" s="243" t="s">
        <v>874</v>
      </c>
      <c r="CR343" s="103">
        <v>10.76</v>
      </c>
      <c r="CS343" s="523">
        <v>10.76</v>
      </c>
      <c r="CT343" s="104">
        <v>10.61</v>
      </c>
      <c r="CU343" s="524"/>
      <c r="CV343" s="524"/>
      <c r="CW343" s="524"/>
      <c r="CX343" s="525"/>
      <c r="CY343" s="526">
        <v>135.51733031626577</v>
      </c>
      <c r="CZ343" s="527">
        <v>135.3445078527441</v>
      </c>
      <c r="DA343" s="528">
        <v>0.80586298412354751</v>
      </c>
      <c r="DB343" s="529">
        <v>0.80549673069551186</v>
      </c>
      <c r="DC343" s="530" t="s">
        <v>2336</v>
      </c>
      <c r="DD343" s="225"/>
      <c r="DE343" s="524"/>
      <c r="DF343" s="524"/>
      <c r="DG343" s="531"/>
      <c r="DH343" s="532"/>
      <c r="DI343" s="64">
        <v>0</v>
      </c>
      <c r="DJ343" s="64">
        <v>144256</v>
      </c>
      <c r="DK343" s="64">
        <v>90756</v>
      </c>
      <c r="DL343" s="534">
        <f t="shared" si="53"/>
        <v>78337.333333333328</v>
      </c>
    </row>
    <row r="344" spans="1:116" ht="43.5" customHeight="1" x14ac:dyDescent="0.25">
      <c r="A344" s="356" t="s">
        <v>7</v>
      </c>
      <c r="B344" s="65" t="s">
        <v>50</v>
      </c>
      <c r="C344" s="65" t="s">
        <v>51</v>
      </c>
      <c r="D344" s="64" t="s">
        <v>2465</v>
      </c>
      <c r="E344" s="64" t="s">
        <v>343</v>
      </c>
      <c r="F344" s="64" t="s">
        <v>1257</v>
      </c>
      <c r="G344" s="18" t="s">
        <v>343</v>
      </c>
      <c r="H344" s="35" t="s">
        <v>866</v>
      </c>
      <c r="I344" s="28" t="s">
        <v>2322</v>
      </c>
      <c r="J344" s="498">
        <v>12.548708100836516</v>
      </c>
      <c r="K344" s="498">
        <v>8.3329545281220003</v>
      </c>
      <c r="L344" s="499">
        <v>67.400000000000006</v>
      </c>
      <c r="M344" s="512">
        <v>1</v>
      </c>
      <c r="N344" s="513">
        <v>1</v>
      </c>
      <c r="O344" s="513">
        <v>0</v>
      </c>
      <c r="P344" s="513">
        <v>0</v>
      </c>
      <c r="Q344" s="513">
        <v>0</v>
      </c>
      <c r="R344" s="513">
        <v>0</v>
      </c>
      <c r="S344" s="513">
        <v>0</v>
      </c>
      <c r="T344" s="513">
        <v>0</v>
      </c>
      <c r="U344" s="513">
        <v>0</v>
      </c>
      <c r="V344" s="513">
        <v>0</v>
      </c>
      <c r="W344" s="513">
        <v>0</v>
      </c>
      <c r="X344" s="513">
        <v>0</v>
      </c>
      <c r="Y344" s="513">
        <v>0</v>
      </c>
      <c r="Z344" s="513">
        <v>0</v>
      </c>
      <c r="AA344" s="513">
        <v>0</v>
      </c>
      <c r="AB344" s="513">
        <v>0</v>
      </c>
      <c r="AC344" s="513">
        <v>1</v>
      </c>
      <c r="AD344" s="513">
        <v>1</v>
      </c>
      <c r="AE344" s="513">
        <v>0</v>
      </c>
      <c r="AF344" s="513">
        <v>0</v>
      </c>
      <c r="AG344" s="513">
        <v>0</v>
      </c>
      <c r="AH344" s="513">
        <f t="shared" si="45"/>
        <v>0</v>
      </c>
      <c r="AI344" s="513">
        <v>0</v>
      </c>
      <c r="AJ344" s="513">
        <v>0</v>
      </c>
      <c r="AK344" s="513">
        <f t="shared" si="46"/>
        <v>2</v>
      </c>
      <c r="AL344" s="513">
        <f t="shared" si="47"/>
        <v>2</v>
      </c>
      <c r="AM344" s="513">
        <v>325</v>
      </c>
      <c r="AN344" s="513">
        <v>325</v>
      </c>
      <c r="AO344" s="513">
        <v>0</v>
      </c>
      <c r="AP344" s="513">
        <v>0</v>
      </c>
      <c r="AQ344" s="513">
        <v>0</v>
      </c>
      <c r="AR344" s="513">
        <v>0</v>
      </c>
      <c r="AS344" s="513">
        <v>0</v>
      </c>
      <c r="AT344" s="513">
        <v>0</v>
      </c>
      <c r="AU344" s="513">
        <v>0</v>
      </c>
      <c r="AV344" s="513">
        <v>0</v>
      </c>
      <c r="AW344" s="513">
        <v>0</v>
      </c>
      <c r="AX344" s="513">
        <v>0</v>
      </c>
      <c r="AY344" s="513">
        <v>0</v>
      </c>
      <c r="AZ344" s="513">
        <v>0</v>
      </c>
      <c r="BA344" s="513">
        <v>0</v>
      </c>
      <c r="BB344" s="513">
        <v>0</v>
      </c>
      <c r="BC344" s="513">
        <v>215</v>
      </c>
      <c r="BD344" s="513">
        <v>215</v>
      </c>
      <c r="BE344" s="513">
        <v>0</v>
      </c>
      <c r="BF344" s="513">
        <v>0</v>
      </c>
      <c r="BG344" s="513">
        <v>0</v>
      </c>
      <c r="BH344" s="513">
        <v>0</v>
      </c>
      <c r="BI344" s="513">
        <v>0</v>
      </c>
      <c r="BJ344" s="513">
        <v>0</v>
      </c>
      <c r="BK344" s="241">
        <f t="shared" si="48"/>
        <v>540</v>
      </c>
      <c r="BL344" s="22">
        <f t="shared" si="49"/>
        <v>540</v>
      </c>
      <c r="BM344" s="519">
        <f t="shared" si="50"/>
        <v>4.7202797202797207E-2</v>
      </c>
      <c r="BN344" s="520">
        <v>2086851</v>
      </c>
      <c r="BO344" s="520">
        <v>2086851</v>
      </c>
      <c r="BP344" s="520">
        <v>0</v>
      </c>
      <c r="BQ344" s="520">
        <v>0</v>
      </c>
      <c r="BR344" s="520">
        <v>0</v>
      </c>
      <c r="BS344" s="520">
        <v>0</v>
      </c>
      <c r="BT344" s="520">
        <v>0</v>
      </c>
      <c r="BU344" s="520">
        <v>0</v>
      </c>
      <c r="BV344" s="520">
        <v>0</v>
      </c>
      <c r="BW344" s="520">
        <v>0</v>
      </c>
      <c r="BX344" s="520">
        <v>0</v>
      </c>
      <c r="BY344" s="520">
        <v>0</v>
      </c>
      <c r="BZ344" s="520">
        <v>0</v>
      </c>
      <c r="CA344" s="520">
        <v>0</v>
      </c>
      <c r="CB344" s="520">
        <v>0</v>
      </c>
      <c r="CC344" s="520">
        <v>0</v>
      </c>
      <c r="CD344" s="520">
        <v>252375.6</v>
      </c>
      <c r="CE344" s="520">
        <v>252375.6</v>
      </c>
      <c r="CF344" s="520">
        <v>0</v>
      </c>
      <c r="CG344" s="520">
        <v>0</v>
      </c>
      <c r="CH344" s="520">
        <v>0</v>
      </c>
      <c r="CI344" s="520">
        <v>0</v>
      </c>
      <c r="CJ344" s="520">
        <v>0</v>
      </c>
      <c r="CK344" s="520">
        <v>0</v>
      </c>
      <c r="CL344" s="520">
        <f t="shared" si="51"/>
        <v>2339226.6</v>
      </c>
      <c r="CM344" s="521">
        <f t="shared" si="52"/>
        <v>2339226.6</v>
      </c>
      <c r="CN344" s="522">
        <v>64953493.404220797</v>
      </c>
      <c r="CO344" s="522">
        <v>64953493.404220797</v>
      </c>
      <c r="CP344" s="522">
        <v>65874819.551798396</v>
      </c>
      <c r="CQ344" s="243" t="s">
        <v>874</v>
      </c>
      <c r="CR344" s="103">
        <v>11.28</v>
      </c>
      <c r="CS344" s="523">
        <v>11.28</v>
      </c>
      <c r="CT344" s="104">
        <v>11.44</v>
      </c>
      <c r="CU344" s="524"/>
      <c r="CV344" s="524"/>
      <c r="CW344" s="524"/>
      <c r="CX344" s="525"/>
      <c r="CY344" s="526">
        <v>0.12820512820512833</v>
      </c>
      <c r="CZ344" s="527">
        <v>0.12820512820512833</v>
      </c>
      <c r="DA344" s="528">
        <v>5.1282051282051334E-3</v>
      </c>
      <c r="DB344" s="529">
        <v>5.1282051282051334E-3</v>
      </c>
      <c r="DC344" s="530" t="s">
        <v>2417</v>
      </c>
      <c r="DD344" s="225"/>
      <c r="DE344" s="524"/>
      <c r="DF344" s="524"/>
      <c r="DG344" s="531"/>
      <c r="DH344" s="532"/>
      <c r="DI344" s="64">
        <v>25</v>
      </c>
      <c r="DJ344" s="64">
        <v>0</v>
      </c>
      <c r="DK344" s="64">
        <v>0</v>
      </c>
      <c r="DL344" s="534">
        <f t="shared" si="53"/>
        <v>8.3333333333333339</v>
      </c>
    </row>
    <row r="345" spans="1:116" ht="43.5" customHeight="1" x14ac:dyDescent="0.25">
      <c r="A345" s="356" t="s">
        <v>7</v>
      </c>
      <c r="B345" s="65" t="s">
        <v>50</v>
      </c>
      <c r="C345" s="65" t="s">
        <v>51</v>
      </c>
      <c r="D345" s="64" t="s">
        <v>2465</v>
      </c>
      <c r="E345" s="64" t="s">
        <v>343</v>
      </c>
      <c r="F345" s="64" t="s">
        <v>353</v>
      </c>
      <c r="G345" s="18" t="s">
        <v>343</v>
      </c>
      <c r="H345" s="35" t="s">
        <v>866</v>
      </c>
      <c r="I345" s="28" t="s">
        <v>2322</v>
      </c>
      <c r="J345" s="498">
        <v>11.281886140180639</v>
      </c>
      <c r="K345" s="498">
        <v>22.385795407983</v>
      </c>
      <c r="L345" s="499">
        <v>1692.8</v>
      </c>
      <c r="M345" s="512">
        <v>0</v>
      </c>
      <c r="N345" s="513">
        <v>0</v>
      </c>
      <c r="O345" s="513">
        <v>0</v>
      </c>
      <c r="P345" s="513">
        <v>0</v>
      </c>
      <c r="Q345" s="513">
        <v>0</v>
      </c>
      <c r="R345" s="513">
        <v>0</v>
      </c>
      <c r="S345" s="513">
        <v>0</v>
      </c>
      <c r="T345" s="513">
        <v>0</v>
      </c>
      <c r="U345" s="513">
        <v>0</v>
      </c>
      <c r="V345" s="513">
        <v>0</v>
      </c>
      <c r="W345" s="513">
        <v>0</v>
      </c>
      <c r="X345" s="513">
        <v>0</v>
      </c>
      <c r="Y345" s="513">
        <v>0</v>
      </c>
      <c r="Z345" s="513">
        <v>0</v>
      </c>
      <c r="AA345" s="513">
        <v>0</v>
      </c>
      <c r="AB345" s="513">
        <v>0</v>
      </c>
      <c r="AC345" s="513">
        <v>10</v>
      </c>
      <c r="AD345" s="513">
        <v>10</v>
      </c>
      <c r="AE345" s="513">
        <v>0</v>
      </c>
      <c r="AF345" s="513">
        <v>0</v>
      </c>
      <c r="AG345" s="513">
        <v>0</v>
      </c>
      <c r="AH345" s="513">
        <f t="shared" si="45"/>
        <v>0</v>
      </c>
      <c r="AI345" s="513">
        <v>0</v>
      </c>
      <c r="AJ345" s="513">
        <v>0</v>
      </c>
      <c r="AK345" s="513">
        <f t="shared" si="46"/>
        <v>10</v>
      </c>
      <c r="AL345" s="513">
        <f t="shared" si="47"/>
        <v>10</v>
      </c>
      <c r="AM345" s="513">
        <v>0</v>
      </c>
      <c r="AN345" s="513">
        <v>0</v>
      </c>
      <c r="AO345" s="513">
        <v>0</v>
      </c>
      <c r="AP345" s="513">
        <v>0</v>
      </c>
      <c r="AQ345" s="513">
        <v>0</v>
      </c>
      <c r="AR345" s="513">
        <v>0</v>
      </c>
      <c r="AS345" s="513">
        <v>0</v>
      </c>
      <c r="AT345" s="513">
        <v>0</v>
      </c>
      <c r="AU345" s="513">
        <v>0</v>
      </c>
      <c r="AV345" s="513">
        <v>0</v>
      </c>
      <c r="AW345" s="513">
        <v>0</v>
      </c>
      <c r="AX345" s="513">
        <v>0</v>
      </c>
      <c r="AY345" s="513">
        <v>0</v>
      </c>
      <c r="AZ345" s="513">
        <v>0</v>
      </c>
      <c r="BA345" s="513">
        <v>0</v>
      </c>
      <c r="BB345" s="513">
        <v>0</v>
      </c>
      <c r="BC345" s="513">
        <v>3055</v>
      </c>
      <c r="BD345" s="513">
        <v>3055</v>
      </c>
      <c r="BE345" s="513">
        <v>0</v>
      </c>
      <c r="BF345" s="513">
        <v>0</v>
      </c>
      <c r="BG345" s="513">
        <v>0</v>
      </c>
      <c r="BH345" s="513">
        <v>0</v>
      </c>
      <c r="BI345" s="513">
        <v>0</v>
      </c>
      <c r="BJ345" s="513">
        <v>0</v>
      </c>
      <c r="BK345" s="241">
        <f t="shared" si="48"/>
        <v>3055</v>
      </c>
      <c r="BL345" s="22">
        <f t="shared" si="49"/>
        <v>3055</v>
      </c>
      <c r="BM345" s="519">
        <f t="shared" si="50"/>
        <v>0.36896135265700486</v>
      </c>
      <c r="BN345" s="520">
        <v>0</v>
      </c>
      <c r="BO345" s="520">
        <v>0</v>
      </c>
      <c r="BP345" s="520">
        <v>0</v>
      </c>
      <c r="BQ345" s="520">
        <v>0</v>
      </c>
      <c r="BR345" s="520">
        <v>0</v>
      </c>
      <c r="BS345" s="520">
        <v>0</v>
      </c>
      <c r="BT345" s="520">
        <v>0</v>
      </c>
      <c r="BU345" s="520">
        <v>0</v>
      </c>
      <c r="BV345" s="520">
        <v>0</v>
      </c>
      <c r="BW345" s="520">
        <v>0</v>
      </c>
      <c r="BX345" s="520">
        <v>0</v>
      </c>
      <c r="BY345" s="520">
        <v>0</v>
      </c>
      <c r="BZ345" s="520">
        <v>0</v>
      </c>
      <c r="CA345" s="520">
        <v>0</v>
      </c>
      <c r="CB345" s="520">
        <v>0</v>
      </c>
      <c r="CC345" s="520">
        <v>0</v>
      </c>
      <c r="CD345" s="520">
        <v>3586081.2</v>
      </c>
      <c r="CE345" s="520">
        <v>3586081.2</v>
      </c>
      <c r="CF345" s="520">
        <v>0</v>
      </c>
      <c r="CG345" s="520">
        <v>0</v>
      </c>
      <c r="CH345" s="520">
        <v>0</v>
      </c>
      <c r="CI345" s="520">
        <v>0</v>
      </c>
      <c r="CJ345" s="520">
        <v>0</v>
      </c>
      <c r="CK345" s="520">
        <v>0</v>
      </c>
      <c r="CL345" s="520">
        <f t="shared" si="51"/>
        <v>3586081.2</v>
      </c>
      <c r="CM345" s="521">
        <f t="shared" si="52"/>
        <v>3586081.2</v>
      </c>
      <c r="CN345" s="522">
        <v>34041007.584674403</v>
      </c>
      <c r="CO345" s="522">
        <v>34041007.584674403</v>
      </c>
      <c r="CP345" s="522">
        <v>33594701.168188795</v>
      </c>
      <c r="CQ345" s="243" t="s">
        <v>874</v>
      </c>
      <c r="CR345" s="103">
        <v>8.39</v>
      </c>
      <c r="CS345" s="523">
        <v>8.39</v>
      </c>
      <c r="CT345" s="104">
        <v>8.2799999999999994</v>
      </c>
      <c r="CU345" s="524"/>
      <c r="CV345" s="524"/>
      <c r="CW345" s="524"/>
      <c r="CX345" s="525"/>
      <c r="CY345" s="526">
        <v>117.28956524846647</v>
      </c>
      <c r="CZ345" s="527">
        <v>115.18488181622918</v>
      </c>
      <c r="DA345" s="528">
        <v>1.0896444480480703</v>
      </c>
      <c r="DB345" s="529">
        <v>1.0396490974142203</v>
      </c>
      <c r="DC345" s="530" t="s">
        <v>2333</v>
      </c>
      <c r="DD345" s="225"/>
      <c r="DE345" s="524"/>
      <c r="DF345" s="524"/>
      <c r="DG345" s="531"/>
      <c r="DH345" s="532"/>
      <c r="DI345" s="64">
        <v>31408</v>
      </c>
      <c r="DJ345" s="64">
        <v>169954</v>
      </c>
      <c r="DK345" s="64">
        <v>130685</v>
      </c>
      <c r="DL345" s="534">
        <f t="shared" si="53"/>
        <v>110682.33333333333</v>
      </c>
    </row>
    <row r="346" spans="1:116" ht="43.5" customHeight="1" x14ac:dyDescent="0.25">
      <c r="A346" s="356" t="s">
        <v>7</v>
      </c>
      <c r="B346" s="65" t="s">
        <v>50</v>
      </c>
      <c r="C346" s="65" t="s">
        <v>51</v>
      </c>
      <c r="D346" s="64" t="s">
        <v>2465</v>
      </c>
      <c r="E346" s="64" t="s">
        <v>343</v>
      </c>
      <c r="F346" s="64" t="s">
        <v>354</v>
      </c>
      <c r="G346" s="18" t="s">
        <v>355</v>
      </c>
      <c r="H346" s="35" t="s">
        <v>866</v>
      </c>
      <c r="I346" s="28" t="s">
        <v>2322</v>
      </c>
      <c r="J346" s="498">
        <v>12.30968508939201</v>
      </c>
      <c r="K346" s="498">
        <v>50.854355954829003</v>
      </c>
      <c r="L346" s="499">
        <v>2788.2</v>
      </c>
      <c r="M346" s="512">
        <v>0</v>
      </c>
      <c r="N346" s="513">
        <v>0</v>
      </c>
      <c r="O346" s="513">
        <v>0</v>
      </c>
      <c r="P346" s="513">
        <v>0</v>
      </c>
      <c r="Q346" s="513">
        <v>0</v>
      </c>
      <c r="R346" s="513">
        <v>0</v>
      </c>
      <c r="S346" s="513">
        <v>0</v>
      </c>
      <c r="T346" s="513">
        <v>0</v>
      </c>
      <c r="U346" s="513">
        <v>0</v>
      </c>
      <c r="V346" s="513">
        <v>0</v>
      </c>
      <c r="W346" s="513">
        <v>0</v>
      </c>
      <c r="X346" s="513">
        <v>0</v>
      </c>
      <c r="Y346" s="513">
        <v>0</v>
      </c>
      <c r="Z346" s="513">
        <v>0</v>
      </c>
      <c r="AA346" s="513">
        <v>0</v>
      </c>
      <c r="AB346" s="513">
        <v>0</v>
      </c>
      <c r="AC346" s="513">
        <v>152</v>
      </c>
      <c r="AD346" s="513">
        <v>152</v>
      </c>
      <c r="AE346" s="513">
        <v>0</v>
      </c>
      <c r="AF346" s="513">
        <v>0</v>
      </c>
      <c r="AG346" s="513">
        <v>0</v>
      </c>
      <c r="AH346" s="513">
        <f t="shared" si="45"/>
        <v>0</v>
      </c>
      <c r="AI346" s="513">
        <v>0</v>
      </c>
      <c r="AJ346" s="513">
        <v>0</v>
      </c>
      <c r="AK346" s="513">
        <f t="shared" si="46"/>
        <v>152</v>
      </c>
      <c r="AL346" s="513">
        <f t="shared" si="47"/>
        <v>152</v>
      </c>
      <c r="AM346" s="513">
        <v>0</v>
      </c>
      <c r="AN346" s="513">
        <v>0</v>
      </c>
      <c r="AO346" s="513">
        <v>0</v>
      </c>
      <c r="AP346" s="513">
        <v>0</v>
      </c>
      <c r="AQ346" s="513">
        <v>0</v>
      </c>
      <c r="AR346" s="513">
        <v>0</v>
      </c>
      <c r="AS346" s="513">
        <v>0</v>
      </c>
      <c r="AT346" s="513">
        <v>0</v>
      </c>
      <c r="AU346" s="513">
        <v>0</v>
      </c>
      <c r="AV346" s="513">
        <v>0</v>
      </c>
      <c r="AW346" s="513">
        <v>0</v>
      </c>
      <c r="AX346" s="513">
        <v>0</v>
      </c>
      <c r="AY346" s="513">
        <v>0</v>
      </c>
      <c r="AZ346" s="513">
        <v>0</v>
      </c>
      <c r="BA346" s="513">
        <v>0</v>
      </c>
      <c r="BB346" s="513">
        <v>0</v>
      </c>
      <c r="BC346" s="513">
        <v>4248.43</v>
      </c>
      <c r="BD346" s="513">
        <v>4248.43</v>
      </c>
      <c r="BE346" s="513">
        <v>0</v>
      </c>
      <c r="BF346" s="513">
        <v>0</v>
      </c>
      <c r="BG346" s="513">
        <v>0</v>
      </c>
      <c r="BH346" s="513">
        <v>0</v>
      </c>
      <c r="BI346" s="513">
        <v>0</v>
      </c>
      <c r="BJ346" s="513">
        <v>0</v>
      </c>
      <c r="BK346" s="241">
        <f t="shared" si="48"/>
        <v>4248.43</v>
      </c>
      <c r="BL346" s="22">
        <f t="shared" si="49"/>
        <v>4248.43</v>
      </c>
      <c r="BM346" s="519">
        <f t="shared" si="50"/>
        <v>0.37299648814749781</v>
      </c>
      <c r="BN346" s="520">
        <v>0</v>
      </c>
      <c r="BO346" s="520">
        <v>0</v>
      </c>
      <c r="BP346" s="520">
        <v>0</v>
      </c>
      <c r="BQ346" s="520">
        <v>0</v>
      </c>
      <c r="BR346" s="520">
        <v>0</v>
      </c>
      <c r="BS346" s="520">
        <v>0</v>
      </c>
      <c r="BT346" s="520">
        <v>0</v>
      </c>
      <c r="BU346" s="520">
        <v>0</v>
      </c>
      <c r="BV346" s="520">
        <v>0</v>
      </c>
      <c r="BW346" s="520">
        <v>0</v>
      </c>
      <c r="BX346" s="520">
        <v>0</v>
      </c>
      <c r="BY346" s="520">
        <v>0</v>
      </c>
      <c r="BZ346" s="520">
        <v>0</v>
      </c>
      <c r="CA346" s="520">
        <v>0</v>
      </c>
      <c r="CB346" s="520">
        <v>0</v>
      </c>
      <c r="CC346" s="520">
        <v>0</v>
      </c>
      <c r="CD346" s="520">
        <v>4986977.0712000011</v>
      </c>
      <c r="CE346" s="520">
        <v>4986977.0712000011</v>
      </c>
      <c r="CF346" s="520">
        <v>0</v>
      </c>
      <c r="CG346" s="520">
        <v>0</v>
      </c>
      <c r="CH346" s="520">
        <v>0</v>
      </c>
      <c r="CI346" s="520">
        <v>0</v>
      </c>
      <c r="CJ346" s="520">
        <v>0</v>
      </c>
      <c r="CK346" s="520">
        <v>0</v>
      </c>
      <c r="CL346" s="520">
        <f t="shared" si="51"/>
        <v>4986977.0712000011</v>
      </c>
      <c r="CM346" s="521">
        <f t="shared" si="52"/>
        <v>4986977.0712000011</v>
      </c>
      <c r="CN346" s="522">
        <v>36703575.294530399</v>
      </c>
      <c r="CO346" s="522">
        <v>36703575.294530399</v>
      </c>
      <c r="CP346" s="522">
        <v>41721928.403662808</v>
      </c>
      <c r="CQ346" s="243" t="s">
        <v>874</v>
      </c>
      <c r="CR346" s="103">
        <v>10.02</v>
      </c>
      <c r="CS346" s="523">
        <v>10.02</v>
      </c>
      <c r="CT346" s="104">
        <v>11.39</v>
      </c>
      <c r="CU346" s="524"/>
      <c r="CV346" s="524"/>
      <c r="CW346" s="524"/>
      <c r="CX346" s="525"/>
      <c r="CY346" s="526">
        <v>142.17494857658411</v>
      </c>
      <c r="CZ346" s="527">
        <v>128.56462801355343</v>
      </c>
      <c r="DA346" s="528">
        <v>1.2497757038428505</v>
      </c>
      <c r="DB346" s="529">
        <v>1.2238109421114005</v>
      </c>
      <c r="DC346" s="530" t="s">
        <v>2371</v>
      </c>
      <c r="DD346" s="225"/>
      <c r="DE346" s="524"/>
      <c r="DF346" s="524"/>
      <c r="DG346" s="531"/>
      <c r="DH346" s="532"/>
      <c r="DI346" s="64">
        <v>51325</v>
      </c>
      <c r="DJ346" s="64">
        <v>451882</v>
      </c>
      <c r="DK346" s="64">
        <v>81339</v>
      </c>
      <c r="DL346" s="534">
        <f t="shared" si="53"/>
        <v>194848.66666666666</v>
      </c>
    </row>
    <row r="347" spans="1:116" ht="43.5" customHeight="1" x14ac:dyDescent="0.25">
      <c r="A347" s="356" t="s">
        <v>7</v>
      </c>
      <c r="B347" s="65" t="s">
        <v>50</v>
      </c>
      <c r="C347" s="65" t="s">
        <v>51</v>
      </c>
      <c r="D347" s="64" t="s">
        <v>2465</v>
      </c>
      <c r="E347" s="64" t="s">
        <v>343</v>
      </c>
      <c r="F347" s="64" t="s">
        <v>356</v>
      </c>
      <c r="G347" s="18" t="s">
        <v>1263</v>
      </c>
      <c r="H347" s="35" t="s">
        <v>866</v>
      </c>
      <c r="I347" s="28" t="s">
        <v>2322</v>
      </c>
      <c r="J347" s="498">
        <v>12.668219606558768</v>
      </c>
      <c r="K347" s="498">
        <v>18.591098446179</v>
      </c>
      <c r="L347" s="499">
        <v>559.20000000000005</v>
      </c>
      <c r="M347" s="512">
        <v>0</v>
      </c>
      <c r="N347" s="513">
        <v>0</v>
      </c>
      <c r="O347" s="513">
        <v>0</v>
      </c>
      <c r="P347" s="513">
        <v>0</v>
      </c>
      <c r="Q347" s="513">
        <v>0</v>
      </c>
      <c r="R347" s="513">
        <v>0</v>
      </c>
      <c r="S347" s="513">
        <v>0</v>
      </c>
      <c r="T347" s="513">
        <v>0</v>
      </c>
      <c r="U347" s="513">
        <v>0</v>
      </c>
      <c r="V347" s="513">
        <v>0</v>
      </c>
      <c r="W347" s="513">
        <v>0</v>
      </c>
      <c r="X347" s="513">
        <v>0</v>
      </c>
      <c r="Y347" s="513">
        <v>1</v>
      </c>
      <c r="Z347" s="513">
        <v>1</v>
      </c>
      <c r="AA347" s="513">
        <v>0</v>
      </c>
      <c r="AB347" s="513">
        <v>0</v>
      </c>
      <c r="AC347" s="513">
        <v>131</v>
      </c>
      <c r="AD347" s="513">
        <v>131</v>
      </c>
      <c r="AE347" s="513">
        <v>0</v>
      </c>
      <c r="AF347" s="513">
        <v>0</v>
      </c>
      <c r="AG347" s="513">
        <v>0</v>
      </c>
      <c r="AH347" s="513">
        <f t="shared" si="45"/>
        <v>0</v>
      </c>
      <c r="AI347" s="513">
        <v>0</v>
      </c>
      <c r="AJ347" s="513">
        <v>0</v>
      </c>
      <c r="AK347" s="513">
        <f t="shared" si="46"/>
        <v>132</v>
      </c>
      <c r="AL347" s="513">
        <f t="shared" si="47"/>
        <v>132</v>
      </c>
      <c r="AM347" s="513">
        <v>0</v>
      </c>
      <c r="AN347" s="513">
        <v>0</v>
      </c>
      <c r="AO347" s="513">
        <v>0</v>
      </c>
      <c r="AP347" s="513">
        <v>0</v>
      </c>
      <c r="AQ347" s="513">
        <v>0</v>
      </c>
      <c r="AR347" s="513">
        <v>0</v>
      </c>
      <c r="AS347" s="513">
        <v>0</v>
      </c>
      <c r="AT347" s="513">
        <v>0</v>
      </c>
      <c r="AU347" s="513">
        <v>0</v>
      </c>
      <c r="AV347" s="513">
        <v>0</v>
      </c>
      <c r="AW347" s="513">
        <v>0</v>
      </c>
      <c r="AX347" s="513">
        <v>0</v>
      </c>
      <c r="AY347" s="513">
        <v>1.2</v>
      </c>
      <c r="AZ347" s="513">
        <v>1.2</v>
      </c>
      <c r="BA347" s="513">
        <v>0</v>
      </c>
      <c r="BB347" s="513">
        <v>0</v>
      </c>
      <c r="BC347" s="513">
        <v>2185.87</v>
      </c>
      <c r="BD347" s="513">
        <v>2185.87</v>
      </c>
      <c r="BE347" s="513">
        <v>0</v>
      </c>
      <c r="BF347" s="513">
        <v>0</v>
      </c>
      <c r="BG347" s="513">
        <v>0</v>
      </c>
      <c r="BH347" s="513">
        <v>0</v>
      </c>
      <c r="BI347" s="513">
        <v>0</v>
      </c>
      <c r="BJ347" s="513">
        <v>0</v>
      </c>
      <c r="BK347" s="241">
        <f t="shared" si="48"/>
        <v>2187.0699999999997</v>
      </c>
      <c r="BL347" s="22">
        <f t="shared" si="49"/>
        <v>2187.0699999999997</v>
      </c>
      <c r="BM347" s="519">
        <f t="shared" si="50"/>
        <v>0.26161124401913877</v>
      </c>
      <c r="BN347" s="520">
        <v>0</v>
      </c>
      <c r="BO347" s="520">
        <v>0</v>
      </c>
      <c r="BP347" s="520">
        <v>0</v>
      </c>
      <c r="BQ347" s="520">
        <v>0</v>
      </c>
      <c r="BR347" s="520">
        <v>0</v>
      </c>
      <c r="BS347" s="520">
        <v>0</v>
      </c>
      <c r="BT347" s="520">
        <v>0</v>
      </c>
      <c r="BU347" s="520">
        <v>0</v>
      </c>
      <c r="BV347" s="520">
        <v>0</v>
      </c>
      <c r="BW347" s="520">
        <v>0</v>
      </c>
      <c r="BX347" s="520">
        <v>0</v>
      </c>
      <c r="BY347" s="520">
        <v>0</v>
      </c>
      <c r="BZ347" s="520">
        <v>6054.9119999999994</v>
      </c>
      <c r="CA347" s="520">
        <v>6054.9119999999994</v>
      </c>
      <c r="CB347" s="520">
        <v>0</v>
      </c>
      <c r="CC347" s="520">
        <v>0</v>
      </c>
      <c r="CD347" s="520">
        <v>2565861.6408000002</v>
      </c>
      <c r="CE347" s="520">
        <v>2565861.6408000002</v>
      </c>
      <c r="CF347" s="520">
        <v>0</v>
      </c>
      <c r="CG347" s="520">
        <v>0</v>
      </c>
      <c r="CH347" s="520">
        <v>0</v>
      </c>
      <c r="CI347" s="520">
        <v>0</v>
      </c>
      <c r="CJ347" s="520">
        <v>0</v>
      </c>
      <c r="CK347" s="520">
        <v>0</v>
      </c>
      <c r="CL347" s="520">
        <f t="shared" si="51"/>
        <v>2571916.5528000002</v>
      </c>
      <c r="CM347" s="521">
        <f t="shared" si="52"/>
        <v>2571916.5528000002</v>
      </c>
      <c r="CN347" s="522">
        <v>24035828.6673792</v>
      </c>
      <c r="CO347" s="522">
        <v>24035828.6673792</v>
      </c>
      <c r="CP347" s="522">
        <v>25630041.793276794</v>
      </c>
      <c r="CQ347" s="243" t="s">
        <v>874</v>
      </c>
      <c r="CR347" s="103">
        <v>7.84</v>
      </c>
      <c r="CS347" s="523">
        <v>7.84</v>
      </c>
      <c r="CT347" s="104">
        <v>8.36</v>
      </c>
      <c r="CU347" s="524"/>
      <c r="CV347" s="524"/>
      <c r="CW347" s="524"/>
      <c r="CX347" s="525"/>
      <c r="CY347" s="526">
        <v>82.333027703778654</v>
      </c>
      <c r="CZ347" s="527">
        <v>67.380260754338835</v>
      </c>
      <c r="DA347" s="528">
        <v>0.11958872824981683</v>
      </c>
      <c r="DB347" s="529">
        <v>0.11539799829765053</v>
      </c>
      <c r="DC347" s="530" t="s">
        <v>2323</v>
      </c>
      <c r="DD347" s="225"/>
      <c r="DE347" s="524"/>
      <c r="DF347" s="524"/>
      <c r="DG347" s="531"/>
      <c r="DH347" s="532"/>
      <c r="DI347" s="64">
        <v>0</v>
      </c>
      <c r="DJ347" s="64">
        <v>0</v>
      </c>
      <c r="DK347" s="64">
        <v>0</v>
      </c>
      <c r="DL347" s="534">
        <f t="shared" si="53"/>
        <v>0</v>
      </c>
    </row>
    <row r="348" spans="1:116" ht="43.5" customHeight="1" x14ac:dyDescent="0.25">
      <c r="A348" s="356" t="s">
        <v>7</v>
      </c>
      <c r="B348" s="65" t="s">
        <v>50</v>
      </c>
      <c r="C348" s="65" t="s">
        <v>51</v>
      </c>
      <c r="D348" s="64" t="s">
        <v>2465</v>
      </c>
      <c r="E348" s="64" t="s">
        <v>343</v>
      </c>
      <c r="F348" s="64" t="s">
        <v>358</v>
      </c>
      <c r="G348" s="18" t="s">
        <v>343</v>
      </c>
      <c r="H348" s="35" t="s">
        <v>866</v>
      </c>
      <c r="I348" s="28" t="s">
        <v>2322</v>
      </c>
      <c r="J348" s="498">
        <v>12.668219606558768</v>
      </c>
      <c r="K348" s="498">
        <v>5.9128787755800003</v>
      </c>
      <c r="L348" s="499">
        <v>145.5</v>
      </c>
      <c r="M348" s="512">
        <v>0</v>
      </c>
      <c r="N348" s="513">
        <v>0</v>
      </c>
      <c r="O348" s="513">
        <v>0</v>
      </c>
      <c r="P348" s="513">
        <v>0</v>
      </c>
      <c r="Q348" s="513">
        <v>0</v>
      </c>
      <c r="R348" s="513">
        <v>0</v>
      </c>
      <c r="S348" s="513">
        <v>0</v>
      </c>
      <c r="T348" s="513">
        <v>0</v>
      </c>
      <c r="U348" s="513">
        <v>0</v>
      </c>
      <c r="V348" s="513">
        <v>0</v>
      </c>
      <c r="W348" s="513">
        <v>0</v>
      </c>
      <c r="X348" s="513">
        <v>0</v>
      </c>
      <c r="Y348" s="513">
        <v>1</v>
      </c>
      <c r="Z348" s="513">
        <v>1</v>
      </c>
      <c r="AA348" s="513">
        <v>0</v>
      </c>
      <c r="AB348" s="513">
        <v>0</v>
      </c>
      <c r="AC348" s="513">
        <v>7</v>
      </c>
      <c r="AD348" s="513">
        <v>7</v>
      </c>
      <c r="AE348" s="513">
        <v>0</v>
      </c>
      <c r="AF348" s="513">
        <v>0</v>
      </c>
      <c r="AG348" s="513">
        <v>0</v>
      </c>
      <c r="AH348" s="513">
        <f t="shared" si="45"/>
        <v>0</v>
      </c>
      <c r="AI348" s="513">
        <v>0</v>
      </c>
      <c r="AJ348" s="513">
        <v>0</v>
      </c>
      <c r="AK348" s="513">
        <f t="shared" si="46"/>
        <v>8</v>
      </c>
      <c r="AL348" s="513">
        <f t="shared" si="47"/>
        <v>8</v>
      </c>
      <c r="AM348" s="513">
        <v>0</v>
      </c>
      <c r="AN348" s="513">
        <v>0</v>
      </c>
      <c r="AO348" s="513">
        <v>0</v>
      </c>
      <c r="AP348" s="513">
        <v>0</v>
      </c>
      <c r="AQ348" s="513">
        <v>0</v>
      </c>
      <c r="AR348" s="513">
        <v>0</v>
      </c>
      <c r="AS348" s="513">
        <v>0</v>
      </c>
      <c r="AT348" s="513">
        <v>0</v>
      </c>
      <c r="AU348" s="513">
        <v>0</v>
      </c>
      <c r="AV348" s="513">
        <v>0</v>
      </c>
      <c r="AW348" s="513">
        <v>0</v>
      </c>
      <c r="AX348" s="513">
        <v>0</v>
      </c>
      <c r="AY348" s="513">
        <v>2060</v>
      </c>
      <c r="AZ348" s="513">
        <v>2060</v>
      </c>
      <c r="BA348" s="513">
        <v>0</v>
      </c>
      <c r="BB348" s="513">
        <v>0</v>
      </c>
      <c r="BC348" s="513">
        <v>122.65</v>
      </c>
      <c r="BD348" s="513">
        <v>122.65</v>
      </c>
      <c r="BE348" s="513">
        <v>0</v>
      </c>
      <c r="BF348" s="513">
        <v>0</v>
      </c>
      <c r="BG348" s="513">
        <v>0</v>
      </c>
      <c r="BH348" s="513">
        <v>0</v>
      </c>
      <c r="BI348" s="513">
        <v>0</v>
      </c>
      <c r="BJ348" s="513">
        <v>0</v>
      </c>
      <c r="BK348" s="241">
        <f t="shared" si="48"/>
        <v>2182.65</v>
      </c>
      <c r="BL348" s="22">
        <f t="shared" si="49"/>
        <v>2182.65</v>
      </c>
      <c r="BM348" s="519">
        <f t="shared" si="50"/>
        <v>0.33020423600605148</v>
      </c>
      <c r="BN348" s="520">
        <v>0</v>
      </c>
      <c r="BO348" s="520">
        <v>0</v>
      </c>
      <c r="BP348" s="520">
        <v>0</v>
      </c>
      <c r="BQ348" s="520">
        <v>0</v>
      </c>
      <c r="BR348" s="520">
        <v>0</v>
      </c>
      <c r="BS348" s="520">
        <v>0</v>
      </c>
      <c r="BT348" s="520">
        <v>0</v>
      </c>
      <c r="BU348" s="520">
        <v>0</v>
      </c>
      <c r="BV348" s="520">
        <v>0</v>
      </c>
      <c r="BW348" s="520">
        <v>0</v>
      </c>
      <c r="BX348" s="520">
        <v>0</v>
      </c>
      <c r="BY348" s="520">
        <v>0</v>
      </c>
      <c r="BZ348" s="520">
        <v>10394265.6</v>
      </c>
      <c r="CA348" s="520">
        <v>10394265.6</v>
      </c>
      <c r="CB348" s="520">
        <v>0</v>
      </c>
      <c r="CC348" s="520">
        <v>0</v>
      </c>
      <c r="CD348" s="520">
        <v>143971.476</v>
      </c>
      <c r="CE348" s="520">
        <v>143971.476</v>
      </c>
      <c r="CF348" s="520">
        <v>0</v>
      </c>
      <c r="CG348" s="520">
        <v>0</v>
      </c>
      <c r="CH348" s="520">
        <v>0</v>
      </c>
      <c r="CI348" s="520">
        <v>0</v>
      </c>
      <c r="CJ348" s="520">
        <v>0</v>
      </c>
      <c r="CK348" s="520">
        <v>0</v>
      </c>
      <c r="CL348" s="520">
        <f t="shared" si="51"/>
        <v>10538237.075999999</v>
      </c>
      <c r="CM348" s="521">
        <f t="shared" si="52"/>
        <v>10538237.075999999</v>
      </c>
      <c r="CN348" s="522">
        <v>16829356.190524802</v>
      </c>
      <c r="CO348" s="522">
        <v>16829356.190524802</v>
      </c>
      <c r="CP348" s="522">
        <v>19246028.446257602</v>
      </c>
      <c r="CQ348" s="243" t="s">
        <v>874</v>
      </c>
      <c r="CR348" s="103">
        <v>5.78</v>
      </c>
      <c r="CS348" s="523">
        <v>5.78</v>
      </c>
      <c r="CT348" s="104">
        <v>6.61</v>
      </c>
      <c r="CU348" s="524"/>
      <c r="CV348" s="524"/>
      <c r="CW348" s="524"/>
      <c r="CX348" s="525"/>
      <c r="CY348" s="526">
        <v>1.4769157088122602</v>
      </c>
      <c r="CZ348" s="527">
        <v>1.4769157088122602</v>
      </c>
      <c r="DA348" s="528">
        <v>0.33334929757343668</v>
      </c>
      <c r="DB348" s="529">
        <v>0.33334929757343668</v>
      </c>
      <c r="DC348" s="530" t="s">
        <v>2391</v>
      </c>
      <c r="DD348" s="225"/>
      <c r="DE348" s="524"/>
      <c r="DF348" s="524"/>
      <c r="DG348" s="531"/>
      <c r="DH348" s="532"/>
      <c r="DI348" s="64">
        <v>0</v>
      </c>
      <c r="DJ348" s="64">
        <v>0</v>
      </c>
      <c r="DK348" s="64">
        <v>0</v>
      </c>
      <c r="DL348" s="534">
        <f t="shared" si="53"/>
        <v>0</v>
      </c>
    </row>
    <row r="349" spans="1:116" ht="43.5" customHeight="1" x14ac:dyDescent="0.25">
      <c r="A349" s="356" t="s">
        <v>7</v>
      </c>
      <c r="B349" s="65" t="s">
        <v>50</v>
      </c>
      <c r="C349" s="65" t="s">
        <v>51</v>
      </c>
      <c r="D349" s="64" t="s">
        <v>2427</v>
      </c>
      <c r="E349" s="64" t="s">
        <v>359</v>
      </c>
      <c r="F349" s="64" t="s">
        <v>360</v>
      </c>
      <c r="G349" s="18" t="s">
        <v>362</v>
      </c>
      <c r="H349" s="35" t="s">
        <v>866</v>
      </c>
      <c r="I349" s="28" t="s">
        <v>2322</v>
      </c>
      <c r="J349" s="498">
        <v>6.5492305135794382</v>
      </c>
      <c r="K349" s="498">
        <v>31.380871146849</v>
      </c>
      <c r="L349" s="499">
        <v>1468.1</v>
      </c>
      <c r="M349" s="512">
        <v>0</v>
      </c>
      <c r="N349" s="513">
        <v>0</v>
      </c>
      <c r="O349" s="513">
        <v>0</v>
      </c>
      <c r="P349" s="513">
        <v>0</v>
      </c>
      <c r="Q349" s="513">
        <v>0</v>
      </c>
      <c r="R349" s="513">
        <v>0</v>
      </c>
      <c r="S349" s="513">
        <v>0</v>
      </c>
      <c r="T349" s="513">
        <v>0</v>
      </c>
      <c r="U349" s="513">
        <v>0</v>
      </c>
      <c r="V349" s="513">
        <v>0</v>
      </c>
      <c r="W349" s="513">
        <v>0</v>
      </c>
      <c r="X349" s="513">
        <v>0</v>
      </c>
      <c r="Y349" s="513">
        <v>0</v>
      </c>
      <c r="Z349" s="513">
        <v>0</v>
      </c>
      <c r="AA349" s="513">
        <v>0</v>
      </c>
      <c r="AB349" s="513">
        <v>0</v>
      </c>
      <c r="AC349" s="513">
        <v>20</v>
      </c>
      <c r="AD349" s="513">
        <v>20</v>
      </c>
      <c r="AE349" s="513">
        <v>0</v>
      </c>
      <c r="AF349" s="513">
        <v>0</v>
      </c>
      <c r="AG349" s="513">
        <v>0</v>
      </c>
      <c r="AH349" s="513">
        <f t="shared" si="45"/>
        <v>0</v>
      </c>
      <c r="AI349" s="513">
        <v>0</v>
      </c>
      <c r="AJ349" s="513">
        <v>0</v>
      </c>
      <c r="AK349" s="513">
        <f t="shared" si="46"/>
        <v>20</v>
      </c>
      <c r="AL349" s="513">
        <f t="shared" si="47"/>
        <v>20</v>
      </c>
      <c r="AM349" s="513">
        <v>0</v>
      </c>
      <c r="AN349" s="513">
        <v>0</v>
      </c>
      <c r="AO349" s="513">
        <v>0</v>
      </c>
      <c r="AP349" s="513">
        <v>0</v>
      </c>
      <c r="AQ349" s="513">
        <v>0</v>
      </c>
      <c r="AR349" s="513">
        <v>0</v>
      </c>
      <c r="AS349" s="513">
        <v>0</v>
      </c>
      <c r="AT349" s="513">
        <v>0</v>
      </c>
      <c r="AU349" s="513">
        <v>0</v>
      </c>
      <c r="AV349" s="513">
        <v>0</v>
      </c>
      <c r="AW349" s="513">
        <v>0</v>
      </c>
      <c r="AX349" s="513">
        <v>0</v>
      </c>
      <c r="AY349" s="513">
        <v>0</v>
      </c>
      <c r="AZ349" s="513">
        <v>0</v>
      </c>
      <c r="BA349" s="513">
        <v>0</v>
      </c>
      <c r="BB349" s="513">
        <v>0</v>
      </c>
      <c r="BC349" s="513">
        <v>119.8</v>
      </c>
      <c r="BD349" s="513">
        <v>119.8</v>
      </c>
      <c r="BE349" s="513">
        <v>0</v>
      </c>
      <c r="BF349" s="513">
        <v>0</v>
      </c>
      <c r="BG349" s="513">
        <v>0</v>
      </c>
      <c r="BH349" s="513">
        <v>0</v>
      </c>
      <c r="BI349" s="513">
        <v>0</v>
      </c>
      <c r="BJ349" s="513">
        <v>0</v>
      </c>
      <c r="BK349" s="241">
        <f t="shared" si="48"/>
        <v>119.8</v>
      </c>
      <c r="BL349" s="22">
        <f t="shared" si="49"/>
        <v>119.8</v>
      </c>
      <c r="BM349" s="519">
        <f t="shared" si="50"/>
        <v>2.1469534050179213E-2</v>
      </c>
      <c r="BN349" s="520">
        <v>0</v>
      </c>
      <c r="BO349" s="520">
        <v>0</v>
      </c>
      <c r="BP349" s="520">
        <v>0</v>
      </c>
      <c r="BQ349" s="520">
        <v>0</v>
      </c>
      <c r="BR349" s="520">
        <v>0</v>
      </c>
      <c r="BS349" s="520">
        <v>0</v>
      </c>
      <c r="BT349" s="520">
        <v>0</v>
      </c>
      <c r="BU349" s="520">
        <v>0</v>
      </c>
      <c r="BV349" s="520">
        <v>0</v>
      </c>
      <c r="BW349" s="520">
        <v>0</v>
      </c>
      <c r="BX349" s="520">
        <v>0</v>
      </c>
      <c r="BY349" s="520">
        <v>0</v>
      </c>
      <c r="BZ349" s="520">
        <v>0</v>
      </c>
      <c r="CA349" s="520">
        <v>0</v>
      </c>
      <c r="CB349" s="520">
        <v>0</v>
      </c>
      <c r="CC349" s="520">
        <v>0</v>
      </c>
      <c r="CD349" s="520">
        <v>140626.03200000001</v>
      </c>
      <c r="CE349" s="520">
        <v>140626.03200000001</v>
      </c>
      <c r="CF349" s="520">
        <v>0</v>
      </c>
      <c r="CG349" s="520">
        <v>0</v>
      </c>
      <c r="CH349" s="520">
        <v>0</v>
      </c>
      <c r="CI349" s="520">
        <v>0</v>
      </c>
      <c r="CJ349" s="520">
        <v>0</v>
      </c>
      <c r="CK349" s="520">
        <v>0</v>
      </c>
      <c r="CL349" s="520">
        <f t="shared" si="51"/>
        <v>140626.03200000001</v>
      </c>
      <c r="CM349" s="521">
        <f t="shared" si="52"/>
        <v>140626.03200000001</v>
      </c>
      <c r="CN349" s="522">
        <v>19832640.000000004</v>
      </c>
      <c r="CO349" s="522">
        <v>19832640.000000004</v>
      </c>
      <c r="CP349" s="522">
        <v>19552320.000000004</v>
      </c>
      <c r="CQ349" s="243" t="s">
        <v>874</v>
      </c>
      <c r="CR349" s="103">
        <v>5.66</v>
      </c>
      <c r="CS349" s="523">
        <v>5.66</v>
      </c>
      <c r="CT349" s="104">
        <v>5.58</v>
      </c>
      <c r="CU349" s="524"/>
      <c r="CV349" s="524"/>
      <c r="CW349" s="524"/>
      <c r="CX349" s="525"/>
      <c r="CY349" s="526">
        <v>228.46609150930931</v>
      </c>
      <c r="CZ349" s="527">
        <v>142.50969600115204</v>
      </c>
      <c r="DA349" s="528">
        <v>0.7846247047779471</v>
      </c>
      <c r="DB349" s="529">
        <v>0.64822116242941841</v>
      </c>
      <c r="DC349" s="530" t="s">
        <v>2439</v>
      </c>
      <c r="DD349" s="225"/>
      <c r="DE349" s="524"/>
      <c r="DF349" s="524"/>
      <c r="DG349" s="531"/>
      <c r="DH349" s="532"/>
      <c r="DI349" s="64">
        <v>0</v>
      </c>
      <c r="DJ349" s="64">
        <v>0</v>
      </c>
      <c r="DK349" s="64">
        <v>0</v>
      </c>
      <c r="DL349" s="545">
        <f t="shared" si="53"/>
        <v>0</v>
      </c>
    </row>
    <row r="350" spans="1:116" ht="43.5" customHeight="1" x14ac:dyDescent="0.25">
      <c r="A350" s="356" t="s">
        <v>7</v>
      </c>
      <c r="B350" s="65" t="s">
        <v>50</v>
      </c>
      <c r="C350" s="65" t="s">
        <v>51</v>
      </c>
      <c r="D350" s="64" t="s">
        <v>2427</v>
      </c>
      <c r="E350" s="64" t="s">
        <v>359</v>
      </c>
      <c r="F350" s="64" t="s">
        <v>361</v>
      </c>
      <c r="G350" s="18" t="s">
        <v>362</v>
      </c>
      <c r="H350" s="35" t="s">
        <v>2466</v>
      </c>
      <c r="I350" s="28" t="s">
        <v>2466</v>
      </c>
      <c r="J350" s="498">
        <v>0</v>
      </c>
      <c r="K350" s="498" t="s">
        <v>2466</v>
      </c>
      <c r="L350" s="499">
        <v>0</v>
      </c>
      <c r="M350" s="512">
        <v>0</v>
      </c>
      <c r="N350" s="513">
        <v>0</v>
      </c>
      <c r="O350" s="513">
        <v>0</v>
      </c>
      <c r="P350" s="513">
        <v>0</v>
      </c>
      <c r="Q350" s="513">
        <v>0</v>
      </c>
      <c r="R350" s="513">
        <v>0</v>
      </c>
      <c r="S350" s="513">
        <v>0</v>
      </c>
      <c r="T350" s="513">
        <v>0</v>
      </c>
      <c r="U350" s="513">
        <v>0</v>
      </c>
      <c r="V350" s="513">
        <v>0</v>
      </c>
      <c r="W350" s="513">
        <v>0</v>
      </c>
      <c r="X350" s="513">
        <v>0</v>
      </c>
      <c r="Y350" s="513">
        <v>0</v>
      </c>
      <c r="Z350" s="513">
        <v>0</v>
      </c>
      <c r="AA350" s="513">
        <v>0</v>
      </c>
      <c r="AB350" s="513">
        <v>0</v>
      </c>
      <c r="AC350" s="513">
        <v>66</v>
      </c>
      <c r="AD350" s="513">
        <v>66</v>
      </c>
      <c r="AE350" s="513">
        <v>0</v>
      </c>
      <c r="AF350" s="513">
        <v>0</v>
      </c>
      <c r="AG350" s="513">
        <v>0</v>
      </c>
      <c r="AH350" s="513">
        <f t="shared" si="45"/>
        <v>0</v>
      </c>
      <c r="AI350" s="513">
        <v>0</v>
      </c>
      <c r="AJ350" s="513">
        <v>0</v>
      </c>
      <c r="AK350" s="513">
        <f t="shared" si="46"/>
        <v>66</v>
      </c>
      <c r="AL350" s="513">
        <f t="shared" si="47"/>
        <v>66</v>
      </c>
      <c r="AM350" s="513">
        <v>0</v>
      </c>
      <c r="AN350" s="513">
        <v>0</v>
      </c>
      <c r="AO350" s="513">
        <v>0</v>
      </c>
      <c r="AP350" s="513">
        <v>0</v>
      </c>
      <c r="AQ350" s="513">
        <v>0</v>
      </c>
      <c r="AR350" s="513">
        <v>0</v>
      </c>
      <c r="AS350" s="513">
        <v>0</v>
      </c>
      <c r="AT350" s="513">
        <v>0</v>
      </c>
      <c r="AU350" s="513">
        <v>0</v>
      </c>
      <c r="AV350" s="513">
        <v>0</v>
      </c>
      <c r="AW350" s="513">
        <v>0</v>
      </c>
      <c r="AX350" s="513">
        <v>0</v>
      </c>
      <c r="AY350" s="513">
        <v>0</v>
      </c>
      <c r="AZ350" s="513">
        <v>0</v>
      </c>
      <c r="BA350" s="513">
        <v>0</v>
      </c>
      <c r="BB350" s="513">
        <v>0</v>
      </c>
      <c r="BC350" s="513">
        <v>726.05499999999995</v>
      </c>
      <c r="BD350" s="513">
        <v>726.05499999999995</v>
      </c>
      <c r="BE350" s="513">
        <v>0</v>
      </c>
      <c r="BF350" s="513">
        <v>0</v>
      </c>
      <c r="BG350" s="513">
        <v>0</v>
      </c>
      <c r="BH350" s="513">
        <v>0</v>
      </c>
      <c r="BI350" s="513">
        <v>0</v>
      </c>
      <c r="BJ350" s="513">
        <v>0</v>
      </c>
      <c r="BK350" s="241">
        <f t="shared" si="48"/>
        <v>726.05499999999995</v>
      </c>
      <c r="BL350" s="22">
        <f t="shared" si="49"/>
        <v>726.05499999999995</v>
      </c>
      <c r="BM350" s="519">
        <f t="shared" si="50"/>
        <v>0.11941694078947367</v>
      </c>
      <c r="BN350" s="520">
        <v>0</v>
      </c>
      <c r="BO350" s="520">
        <v>0</v>
      </c>
      <c r="BP350" s="520">
        <v>0</v>
      </c>
      <c r="BQ350" s="520">
        <v>0</v>
      </c>
      <c r="BR350" s="520">
        <v>0</v>
      </c>
      <c r="BS350" s="520">
        <v>0</v>
      </c>
      <c r="BT350" s="520">
        <v>0</v>
      </c>
      <c r="BU350" s="520">
        <v>0</v>
      </c>
      <c r="BV350" s="520">
        <v>0</v>
      </c>
      <c r="BW350" s="520">
        <v>0</v>
      </c>
      <c r="BX350" s="520">
        <v>0</v>
      </c>
      <c r="BY350" s="520">
        <v>0</v>
      </c>
      <c r="BZ350" s="520">
        <v>0</v>
      </c>
      <c r="CA350" s="520">
        <v>0</v>
      </c>
      <c r="CB350" s="520">
        <v>0</v>
      </c>
      <c r="CC350" s="520">
        <v>0</v>
      </c>
      <c r="CD350" s="520">
        <v>852272.40120000008</v>
      </c>
      <c r="CE350" s="520">
        <v>852272.40120000008</v>
      </c>
      <c r="CF350" s="520">
        <v>0</v>
      </c>
      <c r="CG350" s="520">
        <v>0</v>
      </c>
      <c r="CH350" s="520">
        <v>0</v>
      </c>
      <c r="CI350" s="520">
        <v>0</v>
      </c>
      <c r="CJ350" s="520">
        <v>0</v>
      </c>
      <c r="CK350" s="520">
        <v>0</v>
      </c>
      <c r="CL350" s="520">
        <f t="shared" si="51"/>
        <v>852272.40120000008</v>
      </c>
      <c r="CM350" s="521">
        <f t="shared" si="52"/>
        <v>852272.40120000008</v>
      </c>
      <c r="CN350" s="522">
        <v>21199200</v>
      </c>
      <c r="CO350" s="522">
        <v>21199200</v>
      </c>
      <c r="CP350" s="522">
        <v>21304320.000000004</v>
      </c>
      <c r="CQ350" s="243" t="s">
        <v>874</v>
      </c>
      <c r="CR350" s="103">
        <v>6.05</v>
      </c>
      <c r="CS350" s="523">
        <v>6.05</v>
      </c>
      <c r="CT350" s="104">
        <v>6.08</v>
      </c>
      <c r="CU350" s="524"/>
      <c r="CV350" s="524"/>
      <c r="CW350" s="524"/>
      <c r="CX350" s="525"/>
      <c r="CY350" s="526" t="s">
        <v>56</v>
      </c>
      <c r="CZ350" s="527">
        <v>0</v>
      </c>
      <c r="DA350" s="528" t="s">
        <v>56</v>
      </c>
      <c r="DB350" s="529">
        <v>0</v>
      </c>
      <c r="DC350" s="530" t="s">
        <v>2297</v>
      </c>
      <c r="DD350" s="225"/>
      <c r="DE350" s="524"/>
      <c r="DF350" s="524"/>
      <c r="DG350" s="531"/>
      <c r="DH350" s="532"/>
      <c r="DI350" s="64" t="s">
        <v>56</v>
      </c>
      <c r="DJ350" s="64" t="s">
        <v>56</v>
      </c>
      <c r="DK350" s="18" t="s">
        <v>56</v>
      </c>
      <c r="DL350" s="534" t="s">
        <v>56</v>
      </c>
    </row>
    <row r="351" spans="1:116" ht="43.5" customHeight="1" x14ac:dyDescent="0.25">
      <c r="A351" s="356" t="s">
        <v>7</v>
      </c>
      <c r="B351" s="65" t="s">
        <v>50</v>
      </c>
      <c r="C351" s="65" t="s">
        <v>51</v>
      </c>
      <c r="D351" s="64" t="s">
        <v>2467</v>
      </c>
      <c r="E351" s="64" t="s">
        <v>343</v>
      </c>
      <c r="F351" s="64" t="s">
        <v>1258</v>
      </c>
      <c r="G351" s="18" t="s">
        <v>343</v>
      </c>
      <c r="H351" s="35" t="s">
        <v>889</v>
      </c>
      <c r="I351" s="28" t="s">
        <v>2322</v>
      </c>
      <c r="J351" s="498">
        <v>12.73992650999212</v>
      </c>
      <c r="K351" s="498">
        <v>3.7878787800000001E-2</v>
      </c>
      <c r="L351" s="499">
        <v>0</v>
      </c>
      <c r="M351" s="512">
        <v>0</v>
      </c>
      <c r="N351" s="513">
        <v>0</v>
      </c>
      <c r="O351" s="513">
        <v>0</v>
      </c>
      <c r="P351" s="513">
        <v>0</v>
      </c>
      <c r="Q351" s="513">
        <v>0</v>
      </c>
      <c r="R351" s="513">
        <v>0</v>
      </c>
      <c r="S351" s="513">
        <v>0</v>
      </c>
      <c r="T351" s="513">
        <v>0</v>
      </c>
      <c r="U351" s="513">
        <v>0</v>
      </c>
      <c r="V351" s="513">
        <v>0</v>
      </c>
      <c r="W351" s="513">
        <v>0</v>
      </c>
      <c r="X351" s="513">
        <v>0</v>
      </c>
      <c r="Y351" s="513">
        <v>0</v>
      </c>
      <c r="Z351" s="513">
        <v>0</v>
      </c>
      <c r="AA351" s="513">
        <v>0</v>
      </c>
      <c r="AB351" s="513">
        <v>0</v>
      </c>
      <c r="AC351" s="513">
        <v>0</v>
      </c>
      <c r="AD351" s="513">
        <v>0</v>
      </c>
      <c r="AE351" s="513">
        <v>0</v>
      </c>
      <c r="AF351" s="513">
        <v>0</v>
      </c>
      <c r="AG351" s="513">
        <v>0</v>
      </c>
      <c r="AH351" s="513">
        <f t="shared" si="45"/>
        <v>0</v>
      </c>
      <c r="AI351" s="513">
        <v>0</v>
      </c>
      <c r="AJ351" s="513">
        <v>0</v>
      </c>
      <c r="AK351" s="513">
        <f t="shared" si="46"/>
        <v>0</v>
      </c>
      <c r="AL351" s="513">
        <f t="shared" si="47"/>
        <v>0</v>
      </c>
      <c r="AM351" s="513">
        <v>0</v>
      </c>
      <c r="AN351" s="513">
        <v>0</v>
      </c>
      <c r="AO351" s="513">
        <v>0</v>
      </c>
      <c r="AP351" s="513">
        <v>0</v>
      </c>
      <c r="AQ351" s="513">
        <v>0</v>
      </c>
      <c r="AR351" s="513">
        <v>0</v>
      </c>
      <c r="AS351" s="513">
        <v>0</v>
      </c>
      <c r="AT351" s="513">
        <v>0</v>
      </c>
      <c r="AU351" s="513">
        <v>0</v>
      </c>
      <c r="AV351" s="513">
        <v>0</v>
      </c>
      <c r="AW351" s="513">
        <v>0</v>
      </c>
      <c r="AX351" s="513">
        <v>0</v>
      </c>
      <c r="AY351" s="513">
        <v>0</v>
      </c>
      <c r="AZ351" s="513">
        <v>0</v>
      </c>
      <c r="BA351" s="513">
        <v>0</v>
      </c>
      <c r="BB351" s="513">
        <v>0</v>
      </c>
      <c r="BC351" s="513">
        <v>0</v>
      </c>
      <c r="BD351" s="513">
        <v>0</v>
      </c>
      <c r="BE351" s="513">
        <v>0</v>
      </c>
      <c r="BF351" s="513">
        <v>0</v>
      </c>
      <c r="BG351" s="513">
        <v>0</v>
      </c>
      <c r="BH351" s="513">
        <v>0</v>
      </c>
      <c r="BI351" s="513">
        <v>0</v>
      </c>
      <c r="BJ351" s="513">
        <v>0</v>
      </c>
      <c r="BK351" s="241">
        <f t="shared" si="48"/>
        <v>0</v>
      </c>
      <c r="BL351" s="22">
        <f t="shared" si="49"/>
        <v>0</v>
      </c>
      <c r="BM351" s="519">
        <f t="shared" si="50"/>
        <v>0</v>
      </c>
      <c r="BN351" s="520">
        <v>0</v>
      </c>
      <c r="BO351" s="520">
        <v>0</v>
      </c>
      <c r="BP351" s="520">
        <v>0</v>
      </c>
      <c r="BQ351" s="520">
        <v>0</v>
      </c>
      <c r="BR351" s="520">
        <v>0</v>
      </c>
      <c r="BS351" s="520">
        <v>0</v>
      </c>
      <c r="BT351" s="520">
        <v>0</v>
      </c>
      <c r="BU351" s="520">
        <v>0</v>
      </c>
      <c r="BV351" s="520">
        <v>0</v>
      </c>
      <c r="BW351" s="520">
        <v>0</v>
      </c>
      <c r="BX351" s="520">
        <v>0</v>
      </c>
      <c r="BY351" s="520">
        <v>0</v>
      </c>
      <c r="BZ351" s="520">
        <v>0</v>
      </c>
      <c r="CA351" s="520">
        <v>0</v>
      </c>
      <c r="CB351" s="520">
        <v>0</v>
      </c>
      <c r="CC351" s="520">
        <v>0</v>
      </c>
      <c r="CD351" s="520">
        <v>0</v>
      </c>
      <c r="CE351" s="520">
        <v>0</v>
      </c>
      <c r="CF351" s="520">
        <v>0</v>
      </c>
      <c r="CG351" s="520">
        <v>0</v>
      </c>
      <c r="CH351" s="520">
        <v>0</v>
      </c>
      <c r="CI351" s="520">
        <v>0</v>
      </c>
      <c r="CJ351" s="520">
        <v>0</v>
      </c>
      <c r="CK351" s="520">
        <v>0</v>
      </c>
      <c r="CL351" s="520">
        <f t="shared" si="51"/>
        <v>0</v>
      </c>
      <c r="CM351" s="521">
        <f t="shared" si="52"/>
        <v>0</v>
      </c>
      <c r="CN351" s="522">
        <v>15370929.514439998</v>
      </c>
      <c r="CO351" s="522">
        <v>15370929.514439998</v>
      </c>
      <c r="CP351" s="522">
        <v>13226148.65196</v>
      </c>
      <c r="CQ351" s="243" t="s">
        <v>874</v>
      </c>
      <c r="CR351" s="103">
        <v>2.58</v>
      </c>
      <c r="CS351" s="523">
        <v>2.58</v>
      </c>
      <c r="CT351" s="104">
        <v>2.2200000000000002</v>
      </c>
      <c r="CU351" s="524"/>
      <c r="CV351" s="524"/>
      <c r="CW351" s="524"/>
      <c r="CX351" s="525"/>
      <c r="CY351" s="526">
        <v>0</v>
      </c>
      <c r="CZ351" s="527">
        <v>0</v>
      </c>
      <c r="DA351" s="528">
        <v>0</v>
      </c>
      <c r="DB351" s="529">
        <v>0</v>
      </c>
      <c r="DC351" s="530" t="s">
        <v>2297</v>
      </c>
      <c r="DD351" s="225"/>
      <c r="DE351" s="524"/>
      <c r="DF351" s="524"/>
      <c r="DG351" s="531"/>
      <c r="DH351" s="532"/>
      <c r="DI351" s="64">
        <v>0</v>
      </c>
      <c r="DJ351" s="64" t="s">
        <v>56</v>
      </c>
      <c r="DK351" s="64" t="s">
        <v>56</v>
      </c>
      <c r="DL351" s="533">
        <f>AVERAGE(DI351,DJ351,DK351)</f>
        <v>0</v>
      </c>
    </row>
    <row r="352" spans="1:116" ht="43.5" customHeight="1" x14ac:dyDescent="0.25">
      <c r="A352" s="356" t="s">
        <v>7</v>
      </c>
      <c r="B352" s="65" t="s">
        <v>50</v>
      </c>
      <c r="C352" s="65" t="s">
        <v>51</v>
      </c>
      <c r="D352" s="64" t="s">
        <v>2467</v>
      </c>
      <c r="E352" s="64" t="s">
        <v>343</v>
      </c>
      <c r="F352" s="64" t="s">
        <v>1262</v>
      </c>
      <c r="G352" s="18" t="s">
        <v>1263</v>
      </c>
      <c r="H352" s="35" t="s">
        <v>866</v>
      </c>
      <c r="I352" s="28" t="s">
        <v>2322</v>
      </c>
      <c r="J352" s="498">
        <v>12.30968508939201</v>
      </c>
      <c r="K352" s="498">
        <v>44.426325665169003</v>
      </c>
      <c r="L352" s="499">
        <v>2264.4</v>
      </c>
      <c r="M352" s="512">
        <v>0</v>
      </c>
      <c r="N352" s="513">
        <v>0</v>
      </c>
      <c r="O352" s="513">
        <v>0</v>
      </c>
      <c r="P352" s="513">
        <v>0</v>
      </c>
      <c r="Q352" s="513">
        <v>0</v>
      </c>
      <c r="R352" s="513">
        <v>0</v>
      </c>
      <c r="S352" s="513">
        <v>0</v>
      </c>
      <c r="T352" s="513">
        <v>0</v>
      </c>
      <c r="U352" s="513">
        <v>0</v>
      </c>
      <c r="V352" s="513">
        <v>0</v>
      </c>
      <c r="W352" s="513">
        <v>0</v>
      </c>
      <c r="X352" s="513">
        <v>0</v>
      </c>
      <c r="Y352" s="513">
        <v>1</v>
      </c>
      <c r="Z352" s="513">
        <v>1</v>
      </c>
      <c r="AA352" s="513">
        <v>0</v>
      </c>
      <c r="AB352" s="513">
        <v>0</v>
      </c>
      <c r="AC352" s="513">
        <v>87</v>
      </c>
      <c r="AD352" s="513">
        <v>87</v>
      </c>
      <c r="AE352" s="513">
        <v>0</v>
      </c>
      <c r="AF352" s="513">
        <v>0</v>
      </c>
      <c r="AG352" s="513">
        <v>0</v>
      </c>
      <c r="AH352" s="513">
        <f t="shared" si="45"/>
        <v>0</v>
      </c>
      <c r="AI352" s="513">
        <v>0</v>
      </c>
      <c r="AJ352" s="513">
        <v>0</v>
      </c>
      <c r="AK352" s="513">
        <f t="shared" si="46"/>
        <v>88</v>
      </c>
      <c r="AL352" s="513">
        <f t="shared" si="47"/>
        <v>88</v>
      </c>
      <c r="AM352" s="513">
        <v>0</v>
      </c>
      <c r="AN352" s="513">
        <v>0</v>
      </c>
      <c r="AO352" s="513">
        <v>0</v>
      </c>
      <c r="AP352" s="513">
        <v>0</v>
      </c>
      <c r="AQ352" s="513">
        <v>0</v>
      </c>
      <c r="AR352" s="513">
        <v>0</v>
      </c>
      <c r="AS352" s="513">
        <v>0</v>
      </c>
      <c r="AT352" s="513">
        <v>0</v>
      </c>
      <c r="AU352" s="513">
        <v>0</v>
      </c>
      <c r="AV352" s="513">
        <v>0</v>
      </c>
      <c r="AW352" s="513">
        <v>0</v>
      </c>
      <c r="AX352" s="513">
        <v>0</v>
      </c>
      <c r="AY352" s="513">
        <v>1.2</v>
      </c>
      <c r="AZ352" s="513">
        <v>1.2</v>
      </c>
      <c r="BA352" s="513">
        <v>0</v>
      </c>
      <c r="BB352" s="513">
        <v>0</v>
      </c>
      <c r="BC352" s="513">
        <v>1005.32</v>
      </c>
      <c r="BD352" s="513">
        <v>1005.32</v>
      </c>
      <c r="BE352" s="513">
        <v>0</v>
      </c>
      <c r="BF352" s="513">
        <v>0</v>
      </c>
      <c r="BG352" s="513">
        <v>0</v>
      </c>
      <c r="BH352" s="513">
        <v>0</v>
      </c>
      <c r="BI352" s="513">
        <v>0</v>
      </c>
      <c r="BJ352" s="513">
        <v>0</v>
      </c>
      <c r="BK352" s="241">
        <f t="shared" si="48"/>
        <v>1006.5200000000001</v>
      </c>
      <c r="BL352" s="22">
        <f t="shared" si="49"/>
        <v>1006.5200000000001</v>
      </c>
      <c r="BM352" s="519">
        <f t="shared" si="50"/>
        <v>8.465264928511354E-2</v>
      </c>
      <c r="BN352" s="520">
        <v>0</v>
      </c>
      <c r="BO352" s="520">
        <v>0</v>
      </c>
      <c r="BP352" s="520">
        <v>0</v>
      </c>
      <c r="BQ352" s="520">
        <v>0</v>
      </c>
      <c r="BR352" s="520">
        <v>0</v>
      </c>
      <c r="BS352" s="520">
        <v>0</v>
      </c>
      <c r="BT352" s="520">
        <v>0</v>
      </c>
      <c r="BU352" s="520">
        <v>0</v>
      </c>
      <c r="BV352" s="520">
        <v>0</v>
      </c>
      <c r="BW352" s="520">
        <v>0</v>
      </c>
      <c r="BX352" s="520">
        <v>0</v>
      </c>
      <c r="BY352" s="520">
        <v>0</v>
      </c>
      <c r="BZ352" s="520">
        <v>6054.9119999999994</v>
      </c>
      <c r="CA352" s="520">
        <v>6054.9119999999994</v>
      </c>
      <c r="CB352" s="520">
        <v>0</v>
      </c>
      <c r="CC352" s="520">
        <v>0</v>
      </c>
      <c r="CD352" s="520">
        <v>1180084.8288000003</v>
      </c>
      <c r="CE352" s="520">
        <v>1180084.8288000003</v>
      </c>
      <c r="CF352" s="520">
        <v>0</v>
      </c>
      <c r="CG352" s="520">
        <v>0</v>
      </c>
      <c r="CH352" s="520">
        <v>0</v>
      </c>
      <c r="CI352" s="520">
        <v>0</v>
      </c>
      <c r="CJ352" s="520">
        <v>0</v>
      </c>
      <c r="CK352" s="520">
        <v>0</v>
      </c>
      <c r="CL352" s="520">
        <f t="shared" si="51"/>
        <v>1186139.7408000003</v>
      </c>
      <c r="CM352" s="521">
        <f t="shared" si="52"/>
        <v>1186139.7408000003</v>
      </c>
      <c r="CN352" s="522">
        <v>34514400</v>
      </c>
      <c r="CO352" s="522">
        <v>34514400</v>
      </c>
      <c r="CP352" s="522">
        <v>41662560.000000007</v>
      </c>
      <c r="CQ352" s="243" t="s">
        <v>874</v>
      </c>
      <c r="CR352" s="103">
        <v>9.85</v>
      </c>
      <c r="CS352" s="523">
        <v>9.85</v>
      </c>
      <c r="CT352" s="104">
        <v>11.89</v>
      </c>
      <c r="CU352" s="524"/>
      <c r="CV352" s="524"/>
      <c r="CW352" s="524"/>
      <c r="CX352" s="525"/>
      <c r="CY352" s="526">
        <v>43.564594428315786</v>
      </c>
      <c r="CZ352" s="527">
        <v>33.604728530079058</v>
      </c>
      <c r="DA352" s="528">
        <v>0.1982828880562939</v>
      </c>
      <c r="DB352" s="529">
        <v>0.19460835295039472</v>
      </c>
      <c r="DC352" s="530" t="s">
        <v>2439</v>
      </c>
      <c r="DD352" s="225"/>
      <c r="DE352" s="524"/>
      <c r="DF352" s="524"/>
      <c r="DG352" s="531"/>
      <c r="DH352" s="532"/>
      <c r="DI352" s="64">
        <v>0</v>
      </c>
      <c r="DJ352" s="64">
        <v>97078</v>
      </c>
      <c r="DK352" s="64">
        <v>0</v>
      </c>
      <c r="DL352" s="534">
        <f>AVERAGE(DI352,DJ352,DK352)</f>
        <v>32359.333333333332</v>
      </c>
    </row>
    <row r="353" spans="1:116" ht="43.5" customHeight="1" x14ac:dyDescent="0.25">
      <c r="A353" s="356" t="s">
        <v>7</v>
      </c>
      <c r="B353" s="65" t="s">
        <v>50</v>
      </c>
      <c r="C353" s="65" t="s">
        <v>51</v>
      </c>
      <c r="D353" s="64" t="s">
        <v>2467</v>
      </c>
      <c r="E353" s="64" t="s">
        <v>343</v>
      </c>
      <c r="F353" s="64" t="s">
        <v>1264</v>
      </c>
      <c r="G353" s="18" t="s">
        <v>343</v>
      </c>
      <c r="H353" s="35" t="s">
        <v>866</v>
      </c>
      <c r="I353" s="28" t="s">
        <v>2322</v>
      </c>
      <c r="J353" s="498">
        <v>12.572610401980967</v>
      </c>
      <c r="K353" s="498">
        <v>34.010227201986005</v>
      </c>
      <c r="L353" s="499">
        <v>2668.6</v>
      </c>
      <c r="M353" s="512">
        <v>0</v>
      </c>
      <c r="N353" s="513">
        <v>0</v>
      </c>
      <c r="O353" s="513">
        <v>0</v>
      </c>
      <c r="P353" s="513">
        <v>0</v>
      </c>
      <c r="Q353" s="513">
        <v>0</v>
      </c>
      <c r="R353" s="513">
        <v>0</v>
      </c>
      <c r="S353" s="513">
        <v>0</v>
      </c>
      <c r="T353" s="513">
        <v>0</v>
      </c>
      <c r="U353" s="513">
        <v>0</v>
      </c>
      <c r="V353" s="513">
        <v>0</v>
      </c>
      <c r="W353" s="513">
        <v>0</v>
      </c>
      <c r="X353" s="513">
        <v>0</v>
      </c>
      <c r="Y353" s="513">
        <v>0</v>
      </c>
      <c r="Z353" s="513">
        <v>0</v>
      </c>
      <c r="AA353" s="513">
        <v>0</v>
      </c>
      <c r="AB353" s="513">
        <v>0</v>
      </c>
      <c r="AC353" s="513">
        <v>22</v>
      </c>
      <c r="AD353" s="513">
        <v>22</v>
      </c>
      <c r="AE353" s="513">
        <v>0</v>
      </c>
      <c r="AF353" s="513">
        <v>0</v>
      </c>
      <c r="AG353" s="513">
        <v>0</v>
      </c>
      <c r="AH353" s="513">
        <f t="shared" si="45"/>
        <v>0</v>
      </c>
      <c r="AI353" s="513">
        <v>0</v>
      </c>
      <c r="AJ353" s="513">
        <v>0</v>
      </c>
      <c r="AK353" s="513">
        <f t="shared" si="46"/>
        <v>22</v>
      </c>
      <c r="AL353" s="513">
        <f t="shared" si="47"/>
        <v>22</v>
      </c>
      <c r="AM353" s="513">
        <v>0</v>
      </c>
      <c r="AN353" s="513">
        <v>0</v>
      </c>
      <c r="AO353" s="513">
        <v>0</v>
      </c>
      <c r="AP353" s="513">
        <v>0</v>
      </c>
      <c r="AQ353" s="513">
        <v>0</v>
      </c>
      <c r="AR353" s="513">
        <v>0</v>
      </c>
      <c r="AS353" s="513">
        <v>0</v>
      </c>
      <c r="AT353" s="513">
        <v>0</v>
      </c>
      <c r="AU353" s="513">
        <v>0</v>
      </c>
      <c r="AV353" s="513">
        <v>0</v>
      </c>
      <c r="AW353" s="513">
        <v>0</v>
      </c>
      <c r="AX353" s="513">
        <v>0</v>
      </c>
      <c r="AY353" s="513">
        <v>0</v>
      </c>
      <c r="AZ353" s="513">
        <v>0</v>
      </c>
      <c r="BA353" s="513">
        <v>0</v>
      </c>
      <c r="BB353" s="513">
        <v>0</v>
      </c>
      <c r="BC353" s="513">
        <v>4282.0200000000004</v>
      </c>
      <c r="BD353" s="513">
        <v>4282.0200000000004</v>
      </c>
      <c r="BE353" s="513">
        <v>0</v>
      </c>
      <c r="BF353" s="513">
        <v>0</v>
      </c>
      <c r="BG353" s="513">
        <v>0</v>
      </c>
      <c r="BH353" s="513">
        <v>0</v>
      </c>
      <c r="BI353" s="513">
        <v>0</v>
      </c>
      <c r="BJ353" s="513">
        <v>0</v>
      </c>
      <c r="BK353" s="241">
        <f t="shared" si="48"/>
        <v>4282.0200000000004</v>
      </c>
      <c r="BL353" s="22">
        <f t="shared" si="49"/>
        <v>4282.0200000000004</v>
      </c>
      <c r="BM353" s="519">
        <f t="shared" si="50"/>
        <v>0.33796527229676404</v>
      </c>
      <c r="BN353" s="520">
        <v>0</v>
      </c>
      <c r="BO353" s="520">
        <v>0</v>
      </c>
      <c r="BP353" s="520">
        <v>0</v>
      </c>
      <c r="BQ353" s="520">
        <v>0</v>
      </c>
      <c r="BR353" s="520">
        <v>0</v>
      </c>
      <c r="BS353" s="520">
        <v>0</v>
      </c>
      <c r="BT353" s="520">
        <v>0</v>
      </c>
      <c r="BU353" s="520">
        <v>0</v>
      </c>
      <c r="BV353" s="520">
        <v>0</v>
      </c>
      <c r="BW353" s="520">
        <v>0</v>
      </c>
      <c r="BX353" s="520">
        <v>0</v>
      </c>
      <c r="BY353" s="520">
        <v>0</v>
      </c>
      <c r="BZ353" s="520">
        <v>0</v>
      </c>
      <c r="CA353" s="520">
        <v>0</v>
      </c>
      <c r="CB353" s="520">
        <v>0</v>
      </c>
      <c r="CC353" s="520">
        <v>0</v>
      </c>
      <c r="CD353" s="520">
        <v>5026406.3568000011</v>
      </c>
      <c r="CE353" s="520">
        <v>5026406.3568000011</v>
      </c>
      <c r="CF353" s="520">
        <v>0</v>
      </c>
      <c r="CG353" s="520">
        <v>0</v>
      </c>
      <c r="CH353" s="520">
        <v>0</v>
      </c>
      <c r="CI353" s="520">
        <v>0</v>
      </c>
      <c r="CJ353" s="520">
        <v>0</v>
      </c>
      <c r="CK353" s="520">
        <v>0</v>
      </c>
      <c r="CL353" s="520">
        <f t="shared" si="51"/>
        <v>5026406.3568000011</v>
      </c>
      <c r="CM353" s="521">
        <f t="shared" si="52"/>
        <v>5026406.3568000011</v>
      </c>
      <c r="CN353" s="522">
        <v>35916000.000000007</v>
      </c>
      <c r="CO353" s="522">
        <v>35916000.000000007</v>
      </c>
      <c r="CP353" s="522">
        <v>44395680.000000007</v>
      </c>
      <c r="CQ353" s="243" t="s">
        <v>874</v>
      </c>
      <c r="CR353" s="103">
        <v>10.25</v>
      </c>
      <c r="CS353" s="523">
        <v>10.25</v>
      </c>
      <c r="CT353" s="104">
        <v>12.67</v>
      </c>
      <c r="CU353" s="524"/>
      <c r="CV353" s="524"/>
      <c r="CW353" s="524"/>
      <c r="CX353" s="525"/>
      <c r="CY353" s="526">
        <v>67.700280156725967</v>
      </c>
      <c r="CZ353" s="527">
        <v>67.692653911846733</v>
      </c>
      <c r="DA353" s="528">
        <v>0.79028014599859964</v>
      </c>
      <c r="DB353" s="529">
        <v>0.79008806886405625</v>
      </c>
      <c r="DC353" s="530" t="s">
        <v>2326</v>
      </c>
      <c r="DD353" s="225"/>
      <c r="DE353" s="524"/>
      <c r="DF353" s="524"/>
      <c r="DG353" s="531"/>
      <c r="DH353" s="532"/>
      <c r="DI353" s="64">
        <v>120672</v>
      </c>
      <c r="DJ353" s="64">
        <v>132923</v>
      </c>
      <c r="DK353" s="64">
        <v>1863</v>
      </c>
      <c r="DL353" s="545">
        <f>AVERAGE(DI353,DJ353,DK353)</f>
        <v>85152.666666666672</v>
      </c>
    </row>
    <row r="354" spans="1:116" ht="43.5" customHeight="1" x14ac:dyDescent="0.25">
      <c r="A354" s="356" t="s">
        <v>7</v>
      </c>
      <c r="B354" s="65" t="s">
        <v>50</v>
      </c>
      <c r="C354" s="65" t="s">
        <v>51</v>
      </c>
      <c r="D354" s="64" t="s">
        <v>2467</v>
      </c>
      <c r="E354" s="64" t="s">
        <v>343</v>
      </c>
      <c r="F354" s="64" t="s">
        <v>364</v>
      </c>
      <c r="G354" s="18" t="s">
        <v>365</v>
      </c>
      <c r="H354" s="35" t="s">
        <v>2466</v>
      </c>
      <c r="I354" s="28" t="s">
        <v>2466</v>
      </c>
      <c r="J354" s="498">
        <v>0</v>
      </c>
      <c r="K354" s="498" t="s">
        <v>2466</v>
      </c>
      <c r="L354" s="499">
        <v>0</v>
      </c>
      <c r="M354" s="512">
        <v>0</v>
      </c>
      <c r="N354" s="513">
        <v>0</v>
      </c>
      <c r="O354" s="513">
        <v>0</v>
      </c>
      <c r="P354" s="513">
        <v>0</v>
      </c>
      <c r="Q354" s="513">
        <v>0</v>
      </c>
      <c r="R354" s="513">
        <v>0</v>
      </c>
      <c r="S354" s="513">
        <v>0</v>
      </c>
      <c r="T354" s="513">
        <v>0</v>
      </c>
      <c r="U354" s="513">
        <v>0</v>
      </c>
      <c r="V354" s="513">
        <v>0</v>
      </c>
      <c r="W354" s="513">
        <v>0</v>
      </c>
      <c r="X354" s="513">
        <v>0</v>
      </c>
      <c r="Y354" s="513">
        <v>0</v>
      </c>
      <c r="Z354" s="513">
        <v>0</v>
      </c>
      <c r="AA354" s="513">
        <v>0</v>
      </c>
      <c r="AB354" s="513">
        <v>0</v>
      </c>
      <c r="AC354" s="513">
        <v>0</v>
      </c>
      <c r="AD354" s="513">
        <v>0</v>
      </c>
      <c r="AE354" s="513">
        <v>0</v>
      </c>
      <c r="AF354" s="513">
        <v>0</v>
      </c>
      <c r="AG354" s="513">
        <v>0</v>
      </c>
      <c r="AH354" s="513">
        <f t="shared" si="45"/>
        <v>0</v>
      </c>
      <c r="AI354" s="513">
        <v>0</v>
      </c>
      <c r="AJ354" s="513">
        <v>0</v>
      </c>
      <c r="AK354" s="513">
        <f t="shared" si="46"/>
        <v>0</v>
      </c>
      <c r="AL354" s="513">
        <f t="shared" si="47"/>
        <v>0</v>
      </c>
      <c r="AM354" s="513">
        <v>0</v>
      </c>
      <c r="AN354" s="513">
        <v>0</v>
      </c>
      <c r="AO354" s="513">
        <v>0</v>
      </c>
      <c r="AP354" s="513">
        <v>0</v>
      </c>
      <c r="AQ354" s="513">
        <v>0</v>
      </c>
      <c r="AR354" s="513">
        <v>0</v>
      </c>
      <c r="AS354" s="513">
        <v>0</v>
      </c>
      <c r="AT354" s="513">
        <v>0</v>
      </c>
      <c r="AU354" s="513">
        <v>0</v>
      </c>
      <c r="AV354" s="513">
        <v>0</v>
      </c>
      <c r="AW354" s="513">
        <v>0</v>
      </c>
      <c r="AX354" s="513">
        <v>0</v>
      </c>
      <c r="AY354" s="513">
        <v>0</v>
      </c>
      <c r="AZ354" s="513">
        <v>0</v>
      </c>
      <c r="BA354" s="513">
        <v>0</v>
      </c>
      <c r="BB354" s="513">
        <v>0</v>
      </c>
      <c r="BC354" s="513">
        <v>0</v>
      </c>
      <c r="BD354" s="513">
        <v>0</v>
      </c>
      <c r="BE354" s="513">
        <v>0</v>
      </c>
      <c r="BF354" s="513">
        <v>0</v>
      </c>
      <c r="BG354" s="513">
        <v>0</v>
      </c>
      <c r="BH354" s="513">
        <v>0</v>
      </c>
      <c r="BI354" s="513">
        <v>0</v>
      </c>
      <c r="BJ354" s="513">
        <v>0</v>
      </c>
      <c r="BK354" s="241">
        <f t="shared" si="48"/>
        <v>0</v>
      </c>
      <c r="BL354" s="22">
        <f t="shared" si="49"/>
        <v>0</v>
      </c>
      <c r="BM354" s="519">
        <f t="shared" si="50"/>
        <v>0</v>
      </c>
      <c r="BN354" s="520">
        <v>0</v>
      </c>
      <c r="BO354" s="520">
        <v>0</v>
      </c>
      <c r="BP354" s="520">
        <v>0</v>
      </c>
      <c r="BQ354" s="520">
        <v>0</v>
      </c>
      <c r="BR354" s="520">
        <v>0</v>
      </c>
      <c r="BS354" s="520">
        <v>0</v>
      </c>
      <c r="BT354" s="520">
        <v>0</v>
      </c>
      <c r="BU354" s="520">
        <v>0</v>
      </c>
      <c r="BV354" s="520">
        <v>0</v>
      </c>
      <c r="BW354" s="520">
        <v>0</v>
      </c>
      <c r="BX354" s="520">
        <v>0</v>
      </c>
      <c r="BY354" s="520">
        <v>0</v>
      </c>
      <c r="BZ354" s="520">
        <v>0</v>
      </c>
      <c r="CA354" s="520">
        <v>0</v>
      </c>
      <c r="CB354" s="520">
        <v>0</v>
      </c>
      <c r="CC354" s="520">
        <v>0</v>
      </c>
      <c r="CD354" s="520">
        <v>0</v>
      </c>
      <c r="CE354" s="520">
        <v>0</v>
      </c>
      <c r="CF354" s="520">
        <v>0</v>
      </c>
      <c r="CG354" s="520">
        <v>0</v>
      </c>
      <c r="CH354" s="520">
        <v>0</v>
      </c>
      <c r="CI354" s="520">
        <v>0</v>
      </c>
      <c r="CJ354" s="520">
        <v>0</v>
      </c>
      <c r="CK354" s="520">
        <v>0</v>
      </c>
      <c r="CL354" s="520">
        <f t="shared" si="51"/>
        <v>0</v>
      </c>
      <c r="CM354" s="521">
        <f t="shared" si="52"/>
        <v>0</v>
      </c>
      <c r="CN354" s="522">
        <v>0</v>
      </c>
      <c r="CO354" s="522">
        <v>0</v>
      </c>
      <c r="CP354" s="522">
        <v>0</v>
      </c>
      <c r="CQ354" s="243" t="s">
        <v>874</v>
      </c>
      <c r="CR354" s="103">
        <v>0</v>
      </c>
      <c r="CS354" s="523">
        <v>0</v>
      </c>
      <c r="CT354" s="104">
        <v>0</v>
      </c>
      <c r="CU354" s="524"/>
      <c r="CV354" s="524"/>
      <c r="CW354" s="524"/>
      <c r="CX354" s="525"/>
      <c r="CY354" s="526" t="s">
        <v>56</v>
      </c>
      <c r="CZ354" s="527">
        <v>0</v>
      </c>
      <c r="DA354" s="528" t="s">
        <v>56</v>
      </c>
      <c r="DB354" s="529">
        <v>0</v>
      </c>
      <c r="DC354" s="530" t="s">
        <v>2297</v>
      </c>
      <c r="DD354" s="225"/>
      <c r="DE354" s="524"/>
      <c r="DF354" s="524"/>
      <c r="DG354" s="531"/>
      <c r="DH354" s="532"/>
      <c r="DI354" s="64" t="s">
        <v>56</v>
      </c>
      <c r="DJ354" s="64" t="s">
        <v>56</v>
      </c>
      <c r="DK354" s="18" t="s">
        <v>56</v>
      </c>
      <c r="DL354" s="534" t="s">
        <v>56</v>
      </c>
    </row>
    <row r="355" spans="1:116" ht="43.5" customHeight="1" x14ac:dyDescent="0.25">
      <c r="A355" s="356" t="s">
        <v>7</v>
      </c>
      <c r="B355" s="65" t="s">
        <v>50</v>
      </c>
      <c r="C355" s="65" t="s">
        <v>51</v>
      </c>
      <c r="D355" s="64" t="s">
        <v>2467</v>
      </c>
      <c r="E355" s="64" t="s">
        <v>343</v>
      </c>
      <c r="F355" s="64" t="s">
        <v>366</v>
      </c>
      <c r="G355" s="18" t="s">
        <v>365</v>
      </c>
      <c r="H355" s="35" t="s">
        <v>2466</v>
      </c>
      <c r="I355" s="28" t="s">
        <v>2466</v>
      </c>
      <c r="J355" s="498">
        <v>0</v>
      </c>
      <c r="K355" s="498" t="s">
        <v>2466</v>
      </c>
      <c r="L355" s="499">
        <v>0</v>
      </c>
      <c r="M355" s="512">
        <v>0</v>
      </c>
      <c r="N355" s="513">
        <v>0</v>
      </c>
      <c r="O355" s="513">
        <v>0</v>
      </c>
      <c r="P355" s="513">
        <v>0</v>
      </c>
      <c r="Q355" s="513">
        <v>0</v>
      </c>
      <c r="R355" s="513">
        <v>0</v>
      </c>
      <c r="S355" s="513">
        <v>0</v>
      </c>
      <c r="T355" s="513">
        <v>0</v>
      </c>
      <c r="U355" s="513">
        <v>0</v>
      </c>
      <c r="V355" s="513">
        <v>0</v>
      </c>
      <c r="W355" s="513">
        <v>0</v>
      </c>
      <c r="X355" s="513">
        <v>0</v>
      </c>
      <c r="Y355" s="513">
        <v>0</v>
      </c>
      <c r="Z355" s="513">
        <v>0</v>
      </c>
      <c r="AA355" s="513">
        <v>0</v>
      </c>
      <c r="AB355" s="513">
        <v>0</v>
      </c>
      <c r="AC355" s="513">
        <v>0</v>
      </c>
      <c r="AD355" s="513">
        <v>0</v>
      </c>
      <c r="AE355" s="513">
        <v>0</v>
      </c>
      <c r="AF355" s="513">
        <v>0</v>
      </c>
      <c r="AG355" s="513">
        <v>0</v>
      </c>
      <c r="AH355" s="513">
        <f t="shared" si="45"/>
        <v>0</v>
      </c>
      <c r="AI355" s="513">
        <v>0</v>
      </c>
      <c r="AJ355" s="513">
        <v>0</v>
      </c>
      <c r="AK355" s="513">
        <f t="shared" si="46"/>
        <v>0</v>
      </c>
      <c r="AL355" s="513">
        <f t="shared" si="47"/>
        <v>0</v>
      </c>
      <c r="AM355" s="513">
        <v>0</v>
      </c>
      <c r="AN355" s="513">
        <v>0</v>
      </c>
      <c r="AO355" s="513">
        <v>0</v>
      </c>
      <c r="AP355" s="513">
        <v>0</v>
      </c>
      <c r="AQ355" s="513">
        <v>0</v>
      </c>
      <c r="AR355" s="513">
        <v>0</v>
      </c>
      <c r="AS355" s="513">
        <v>0</v>
      </c>
      <c r="AT355" s="513">
        <v>0</v>
      </c>
      <c r="AU355" s="513">
        <v>0</v>
      </c>
      <c r="AV355" s="513">
        <v>0</v>
      </c>
      <c r="AW355" s="513">
        <v>0</v>
      </c>
      <c r="AX355" s="513">
        <v>0</v>
      </c>
      <c r="AY355" s="513">
        <v>0</v>
      </c>
      <c r="AZ355" s="513">
        <v>0</v>
      </c>
      <c r="BA355" s="513">
        <v>0</v>
      </c>
      <c r="BB355" s="513">
        <v>0</v>
      </c>
      <c r="BC355" s="513">
        <v>0</v>
      </c>
      <c r="BD355" s="513">
        <v>0</v>
      </c>
      <c r="BE355" s="513">
        <v>0</v>
      </c>
      <c r="BF355" s="513">
        <v>0</v>
      </c>
      <c r="BG355" s="513">
        <v>0</v>
      </c>
      <c r="BH355" s="513">
        <v>0</v>
      </c>
      <c r="BI355" s="513">
        <v>0</v>
      </c>
      <c r="BJ355" s="513">
        <v>0</v>
      </c>
      <c r="BK355" s="241">
        <f t="shared" si="48"/>
        <v>0</v>
      </c>
      <c r="BL355" s="22">
        <f t="shared" si="49"/>
        <v>0</v>
      </c>
      <c r="BM355" s="519">
        <f t="shared" si="50"/>
        <v>0</v>
      </c>
      <c r="BN355" s="520">
        <v>0</v>
      </c>
      <c r="BO355" s="520">
        <v>0</v>
      </c>
      <c r="BP355" s="520">
        <v>0</v>
      </c>
      <c r="BQ355" s="520">
        <v>0</v>
      </c>
      <c r="BR355" s="520">
        <v>0</v>
      </c>
      <c r="BS355" s="520">
        <v>0</v>
      </c>
      <c r="BT355" s="520">
        <v>0</v>
      </c>
      <c r="BU355" s="520">
        <v>0</v>
      </c>
      <c r="BV355" s="520">
        <v>0</v>
      </c>
      <c r="BW355" s="520">
        <v>0</v>
      </c>
      <c r="BX355" s="520">
        <v>0</v>
      </c>
      <c r="BY355" s="520">
        <v>0</v>
      </c>
      <c r="BZ355" s="520">
        <v>0</v>
      </c>
      <c r="CA355" s="520">
        <v>0</v>
      </c>
      <c r="CB355" s="520">
        <v>0</v>
      </c>
      <c r="CC355" s="520">
        <v>0</v>
      </c>
      <c r="CD355" s="520">
        <v>0</v>
      </c>
      <c r="CE355" s="520">
        <v>0</v>
      </c>
      <c r="CF355" s="520">
        <v>0</v>
      </c>
      <c r="CG355" s="520">
        <v>0</v>
      </c>
      <c r="CH355" s="520">
        <v>0</v>
      </c>
      <c r="CI355" s="520">
        <v>0</v>
      </c>
      <c r="CJ355" s="520">
        <v>0</v>
      </c>
      <c r="CK355" s="520">
        <v>0</v>
      </c>
      <c r="CL355" s="520">
        <f t="shared" si="51"/>
        <v>0</v>
      </c>
      <c r="CM355" s="521">
        <f t="shared" si="52"/>
        <v>0</v>
      </c>
      <c r="CN355" s="522">
        <v>0</v>
      </c>
      <c r="CO355" s="522">
        <v>0</v>
      </c>
      <c r="CP355" s="522">
        <v>0</v>
      </c>
      <c r="CQ355" s="243" t="s">
        <v>874</v>
      </c>
      <c r="CR355" s="103">
        <v>0</v>
      </c>
      <c r="CS355" s="523">
        <v>0</v>
      </c>
      <c r="CT355" s="104">
        <v>0</v>
      </c>
      <c r="CU355" s="524"/>
      <c r="CV355" s="524"/>
      <c r="CW355" s="524"/>
      <c r="CX355" s="525"/>
      <c r="CY355" s="526" t="s">
        <v>56</v>
      </c>
      <c r="CZ355" s="527">
        <v>0</v>
      </c>
      <c r="DA355" s="528" t="s">
        <v>56</v>
      </c>
      <c r="DB355" s="529">
        <v>0</v>
      </c>
      <c r="DC355" s="530" t="s">
        <v>2297</v>
      </c>
      <c r="DD355" s="225"/>
      <c r="DE355" s="524"/>
      <c r="DF355" s="524"/>
      <c r="DG355" s="531"/>
      <c r="DH355" s="532"/>
      <c r="DI355" s="64" t="s">
        <v>56</v>
      </c>
      <c r="DJ355" s="64" t="s">
        <v>56</v>
      </c>
      <c r="DK355" s="18" t="s">
        <v>56</v>
      </c>
      <c r="DL355" s="534" t="s">
        <v>56</v>
      </c>
    </row>
    <row r="356" spans="1:116" ht="43.5" customHeight="1" x14ac:dyDescent="0.25">
      <c r="A356" s="356" t="s">
        <v>7</v>
      </c>
      <c r="B356" s="65" t="s">
        <v>50</v>
      </c>
      <c r="C356" s="65" t="s">
        <v>51</v>
      </c>
      <c r="D356" s="64" t="s">
        <v>2468</v>
      </c>
      <c r="E356" s="64" t="s">
        <v>350</v>
      </c>
      <c r="F356" s="64" t="s">
        <v>1266</v>
      </c>
      <c r="G356" s="18" t="s">
        <v>350</v>
      </c>
      <c r="H356" s="35" t="s">
        <v>866</v>
      </c>
      <c r="I356" s="28" t="s">
        <v>2322</v>
      </c>
      <c r="J356" s="498">
        <v>12.668219606558768</v>
      </c>
      <c r="K356" s="498">
        <v>6.5977272590040004</v>
      </c>
      <c r="L356" s="499">
        <v>169</v>
      </c>
      <c r="M356" s="512">
        <v>0</v>
      </c>
      <c r="N356" s="513">
        <v>0</v>
      </c>
      <c r="O356" s="513">
        <v>0</v>
      </c>
      <c r="P356" s="513">
        <v>0</v>
      </c>
      <c r="Q356" s="513">
        <v>0</v>
      </c>
      <c r="R356" s="513">
        <v>0</v>
      </c>
      <c r="S356" s="513">
        <v>0</v>
      </c>
      <c r="T356" s="513">
        <v>0</v>
      </c>
      <c r="U356" s="513">
        <v>0</v>
      </c>
      <c r="V356" s="513">
        <v>0</v>
      </c>
      <c r="W356" s="513">
        <v>0</v>
      </c>
      <c r="X356" s="513">
        <v>0</v>
      </c>
      <c r="Y356" s="513">
        <v>0</v>
      </c>
      <c r="Z356" s="513">
        <v>0</v>
      </c>
      <c r="AA356" s="513">
        <v>0</v>
      </c>
      <c r="AB356" s="513">
        <v>0</v>
      </c>
      <c r="AC356" s="513">
        <v>7</v>
      </c>
      <c r="AD356" s="513">
        <v>7</v>
      </c>
      <c r="AE356" s="513">
        <v>0</v>
      </c>
      <c r="AF356" s="513">
        <v>0</v>
      </c>
      <c r="AG356" s="513">
        <v>0</v>
      </c>
      <c r="AH356" s="513">
        <f t="shared" si="45"/>
        <v>0</v>
      </c>
      <c r="AI356" s="513">
        <v>0</v>
      </c>
      <c r="AJ356" s="513">
        <v>0</v>
      </c>
      <c r="AK356" s="513">
        <f t="shared" si="46"/>
        <v>7</v>
      </c>
      <c r="AL356" s="513">
        <f t="shared" si="47"/>
        <v>7</v>
      </c>
      <c r="AM356" s="513">
        <v>0</v>
      </c>
      <c r="AN356" s="513">
        <v>0</v>
      </c>
      <c r="AO356" s="513">
        <v>0</v>
      </c>
      <c r="AP356" s="513">
        <v>0</v>
      </c>
      <c r="AQ356" s="513">
        <v>0</v>
      </c>
      <c r="AR356" s="513">
        <v>0</v>
      </c>
      <c r="AS356" s="513">
        <v>0</v>
      </c>
      <c r="AT356" s="513">
        <v>0</v>
      </c>
      <c r="AU356" s="513">
        <v>0</v>
      </c>
      <c r="AV356" s="513">
        <v>0</v>
      </c>
      <c r="AW356" s="513">
        <v>0</v>
      </c>
      <c r="AX356" s="513">
        <v>0</v>
      </c>
      <c r="AY356" s="513">
        <v>0</v>
      </c>
      <c r="AZ356" s="513">
        <v>0</v>
      </c>
      <c r="BA356" s="513">
        <v>0</v>
      </c>
      <c r="BB356" s="513">
        <v>0</v>
      </c>
      <c r="BC356" s="513">
        <v>502</v>
      </c>
      <c r="BD356" s="513">
        <v>502</v>
      </c>
      <c r="BE356" s="513">
        <v>0</v>
      </c>
      <c r="BF356" s="513">
        <v>0</v>
      </c>
      <c r="BG356" s="513">
        <v>0</v>
      </c>
      <c r="BH356" s="513">
        <v>0</v>
      </c>
      <c r="BI356" s="513">
        <v>0</v>
      </c>
      <c r="BJ356" s="513">
        <v>0</v>
      </c>
      <c r="BK356" s="241">
        <f t="shared" si="48"/>
        <v>502</v>
      </c>
      <c r="BL356" s="22">
        <f t="shared" si="49"/>
        <v>502</v>
      </c>
      <c r="BM356" s="519">
        <f t="shared" si="50"/>
        <v>0</v>
      </c>
      <c r="BN356" s="520">
        <v>0</v>
      </c>
      <c r="BO356" s="520">
        <v>0</v>
      </c>
      <c r="BP356" s="520">
        <v>0</v>
      </c>
      <c r="BQ356" s="520">
        <v>0</v>
      </c>
      <c r="BR356" s="520">
        <v>0</v>
      </c>
      <c r="BS356" s="520">
        <v>0</v>
      </c>
      <c r="BT356" s="520">
        <v>0</v>
      </c>
      <c r="BU356" s="520">
        <v>0</v>
      </c>
      <c r="BV356" s="520">
        <v>0</v>
      </c>
      <c r="BW356" s="520">
        <v>0</v>
      </c>
      <c r="BX356" s="520">
        <v>0</v>
      </c>
      <c r="BY356" s="520">
        <v>0</v>
      </c>
      <c r="BZ356" s="520">
        <v>0</v>
      </c>
      <c r="CA356" s="520">
        <v>0</v>
      </c>
      <c r="CB356" s="520">
        <v>0</v>
      </c>
      <c r="CC356" s="520">
        <v>0</v>
      </c>
      <c r="CD356" s="520">
        <v>589267.68000000005</v>
      </c>
      <c r="CE356" s="520">
        <v>589267.68000000005</v>
      </c>
      <c r="CF356" s="520">
        <v>0</v>
      </c>
      <c r="CG356" s="520">
        <v>0</v>
      </c>
      <c r="CH356" s="520">
        <v>0</v>
      </c>
      <c r="CI356" s="520">
        <v>0</v>
      </c>
      <c r="CJ356" s="520">
        <v>0</v>
      </c>
      <c r="CK356" s="520">
        <v>0</v>
      </c>
      <c r="CL356" s="520">
        <f t="shared" si="51"/>
        <v>589267.68000000005</v>
      </c>
      <c r="CM356" s="521">
        <f t="shared" si="52"/>
        <v>589267.68000000005</v>
      </c>
      <c r="CN356" s="522">
        <v>0</v>
      </c>
      <c r="CO356" s="522">
        <v>0</v>
      </c>
      <c r="CP356" s="522">
        <v>0</v>
      </c>
      <c r="CQ356" s="243" t="s">
        <v>874</v>
      </c>
      <c r="CR356" s="103">
        <v>0</v>
      </c>
      <c r="CS356" s="523">
        <v>0</v>
      </c>
      <c r="CT356" s="104">
        <v>0</v>
      </c>
      <c r="CU356" s="524"/>
      <c r="CV356" s="524"/>
      <c r="CW356" s="524"/>
      <c r="CX356" s="525"/>
      <c r="CY356" s="526">
        <v>993.0266114724991</v>
      </c>
      <c r="CZ356" s="527">
        <v>56.514170040485801</v>
      </c>
      <c r="DA356" s="528">
        <v>2.4269662921348258</v>
      </c>
      <c r="DB356" s="529">
        <v>1.01204193916745</v>
      </c>
      <c r="DC356" s="530" t="s">
        <v>2469</v>
      </c>
      <c r="DD356" s="225"/>
      <c r="DE356" s="524"/>
      <c r="DF356" s="524"/>
      <c r="DG356" s="531"/>
      <c r="DH356" s="532"/>
      <c r="DI356" s="64" t="s">
        <v>56</v>
      </c>
      <c r="DJ356" s="64" t="s">
        <v>56</v>
      </c>
      <c r="DK356" s="64">
        <v>0</v>
      </c>
      <c r="DL356" s="533">
        <f t="shared" ref="DL356:DL367" si="54">AVERAGE(DI356,DJ356,DK356)</f>
        <v>0</v>
      </c>
    </row>
    <row r="357" spans="1:116" ht="43.5" customHeight="1" x14ac:dyDescent="0.25">
      <c r="A357" s="356" t="s">
        <v>7</v>
      </c>
      <c r="B357" s="65" t="s">
        <v>50</v>
      </c>
      <c r="C357" s="65" t="s">
        <v>51</v>
      </c>
      <c r="D357" s="64" t="s">
        <v>2470</v>
      </c>
      <c r="E357" s="64" t="s">
        <v>1267</v>
      </c>
      <c r="F357" s="64" t="s">
        <v>1268</v>
      </c>
      <c r="G357" s="18" t="s">
        <v>1267</v>
      </c>
      <c r="H357" s="35" t="s">
        <v>866</v>
      </c>
      <c r="I357" s="28" t="s">
        <v>2287</v>
      </c>
      <c r="J357" s="498">
        <v>2.521865975820285</v>
      </c>
      <c r="K357" s="498">
        <v>9.2776514958540002</v>
      </c>
      <c r="L357" s="499">
        <v>205</v>
      </c>
      <c r="M357" s="512">
        <v>0</v>
      </c>
      <c r="N357" s="513">
        <v>0</v>
      </c>
      <c r="O357" s="513">
        <v>0</v>
      </c>
      <c r="P357" s="513">
        <v>0</v>
      </c>
      <c r="Q357" s="513">
        <v>0</v>
      </c>
      <c r="R357" s="513">
        <v>0</v>
      </c>
      <c r="S357" s="513">
        <v>0</v>
      </c>
      <c r="T357" s="513">
        <v>0</v>
      </c>
      <c r="U357" s="513">
        <v>0</v>
      </c>
      <c r="V357" s="513">
        <v>0</v>
      </c>
      <c r="W357" s="513">
        <v>0</v>
      </c>
      <c r="X357" s="513">
        <v>0</v>
      </c>
      <c r="Y357" s="513">
        <v>0</v>
      </c>
      <c r="Z357" s="513">
        <v>0</v>
      </c>
      <c r="AA357" s="513">
        <v>0</v>
      </c>
      <c r="AB357" s="513">
        <v>0</v>
      </c>
      <c r="AC357" s="513">
        <v>8</v>
      </c>
      <c r="AD357" s="513">
        <v>8</v>
      </c>
      <c r="AE357" s="513">
        <v>0</v>
      </c>
      <c r="AF357" s="513">
        <v>0</v>
      </c>
      <c r="AG357" s="513">
        <v>0</v>
      </c>
      <c r="AH357" s="513">
        <f t="shared" si="45"/>
        <v>0</v>
      </c>
      <c r="AI357" s="513">
        <v>0</v>
      </c>
      <c r="AJ357" s="513">
        <v>0</v>
      </c>
      <c r="AK357" s="513">
        <f t="shared" si="46"/>
        <v>8</v>
      </c>
      <c r="AL357" s="513">
        <f t="shared" si="47"/>
        <v>8</v>
      </c>
      <c r="AM357" s="513">
        <v>0</v>
      </c>
      <c r="AN357" s="513">
        <v>0</v>
      </c>
      <c r="AO357" s="513">
        <v>0</v>
      </c>
      <c r="AP357" s="513">
        <v>0</v>
      </c>
      <c r="AQ357" s="513">
        <v>0</v>
      </c>
      <c r="AR357" s="513">
        <v>0</v>
      </c>
      <c r="AS357" s="513">
        <v>0</v>
      </c>
      <c r="AT357" s="513">
        <v>0</v>
      </c>
      <c r="AU357" s="513">
        <v>0</v>
      </c>
      <c r="AV357" s="513">
        <v>0</v>
      </c>
      <c r="AW357" s="513">
        <v>0</v>
      </c>
      <c r="AX357" s="513">
        <v>0</v>
      </c>
      <c r="AY357" s="513">
        <v>0</v>
      </c>
      <c r="AZ357" s="513">
        <v>0</v>
      </c>
      <c r="BA357" s="513">
        <v>0</v>
      </c>
      <c r="BB357" s="513">
        <v>0</v>
      </c>
      <c r="BC357" s="513">
        <v>48.99</v>
      </c>
      <c r="BD357" s="513">
        <v>48.99</v>
      </c>
      <c r="BE357" s="513">
        <v>0</v>
      </c>
      <c r="BF357" s="513">
        <v>0</v>
      </c>
      <c r="BG357" s="513">
        <v>0</v>
      </c>
      <c r="BH357" s="513">
        <v>0</v>
      </c>
      <c r="BI357" s="513">
        <v>0</v>
      </c>
      <c r="BJ357" s="513">
        <v>0</v>
      </c>
      <c r="BK357" s="241">
        <f t="shared" si="48"/>
        <v>48.99</v>
      </c>
      <c r="BL357" s="22">
        <f t="shared" si="49"/>
        <v>48.99</v>
      </c>
      <c r="BM357" s="519">
        <f t="shared" si="50"/>
        <v>2.592063492063492E-2</v>
      </c>
      <c r="BN357" s="520">
        <v>0</v>
      </c>
      <c r="BO357" s="520">
        <v>0</v>
      </c>
      <c r="BP357" s="520">
        <v>0</v>
      </c>
      <c r="BQ357" s="520">
        <v>0</v>
      </c>
      <c r="BR357" s="520">
        <v>0</v>
      </c>
      <c r="BS357" s="520">
        <v>0</v>
      </c>
      <c r="BT357" s="520">
        <v>0</v>
      </c>
      <c r="BU357" s="520">
        <v>0</v>
      </c>
      <c r="BV357" s="520">
        <v>0</v>
      </c>
      <c r="BW357" s="520">
        <v>0</v>
      </c>
      <c r="BX357" s="520">
        <v>0</v>
      </c>
      <c r="BY357" s="520">
        <v>0</v>
      </c>
      <c r="BZ357" s="520">
        <v>0</v>
      </c>
      <c r="CA357" s="520">
        <v>0</v>
      </c>
      <c r="CB357" s="520">
        <v>0</v>
      </c>
      <c r="CC357" s="520">
        <v>0</v>
      </c>
      <c r="CD357" s="520">
        <v>57506.421600000009</v>
      </c>
      <c r="CE357" s="520">
        <v>57506.421600000009</v>
      </c>
      <c r="CF357" s="520">
        <v>0</v>
      </c>
      <c r="CG357" s="520">
        <v>0</v>
      </c>
      <c r="CH357" s="520">
        <v>0</v>
      </c>
      <c r="CI357" s="520">
        <v>0</v>
      </c>
      <c r="CJ357" s="520">
        <v>0</v>
      </c>
      <c r="CK357" s="520">
        <v>0</v>
      </c>
      <c r="CL357" s="520">
        <f t="shared" si="51"/>
        <v>57506.421600000009</v>
      </c>
      <c r="CM357" s="521">
        <f t="shared" si="52"/>
        <v>57506.421600000009</v>
      </c>
      <c r="CN357" s="522">
        <v>3118560.0000000005</v>
      </c>
      <c r="CO357" s="522">
        <v>3118560.0000000005</v>
      </c>
      <c r="CP357" s="522">
        <v>6622560</v>
      </c>
      <c r="CQ357" s="243" t="s">
        <v>874</v>
      </c>
      <c r="CR357" s="103">
        <v>0.89</v>
      </c>
      <c r="CS357" s="523">
        <v>0.89</v>
      </c>
      <c r="CT357" s="104">
        <v>1.89</v>
      </c>
      <c r="CU357" s="524"/>
      <c r="CV357" s="524"/>
      <c r="CW357" s="524"/>
      <c r="CX357" s="525"/>
      <c r="CY357" s="526">
        <v>659.35641086751002</v>
      </c>
      <c r="CZ357" s="527">
        <v>181.53181036019797</v>
      </c>
      <c r="DA357" s="528">
        <v>1.032596652339969</v>
      </c>
      <c r="DB357" s="529">
        <v>0.70565964009633075</v>
      </c>
      <c r="DC357" s="530" t="s">
        <v>2415</v>
      </c>
      <c r="DD357" s="225"/>
      <c r="DE357" s="524"/>
      <c r="DF357" s="524"/>
      <c r="DG357" s="531"/>
      <c r="DH357" s="532"/>
      <c r="DI357" s="64">
        <v>6985</v>
      </c>
      <c r="DJ357" s="64">
        <v>0</v>
      </c>
      <c r="DK357" s="64">
        <v>8862</v>
      </c>
      <c r="DL357" s="534">
        <f t="shared" si="54"/>
        <v>5282.333333333333</v>
      </c>
    </row>
    <row r="358" spans="1:116" ht="43.5" customHeight="1" x14ac:dyDescent="0.25">
      <c r="A358" s="356" t="s">
        <v>7</v>
      </c>
      <c r="B358" s="65" t="s">
        <v>50</v>
      </c>
      <c r="C358" s="65" t="s">
        <v>51</v>
      </c>
      <c r="D358" s="64" t="s">
        <v>2470</v>
      </c>
      <c r="E358" s="64" t="s">
        <v>1267</v>
      </c>
      <c r="F358" s="64" t="s">
        <v>1269</v>
      </c>
      <c r="G358" s="18" t="s">
        <v>1267</v>
      </c>
      <c r="H358" s="35" t="s">
        <v>860</v>
      </c>
      <c r="I358" s="28" t="s">
        <v>2287</v>
      </c>
      <c r="J358" s="498">
        <v>2.4498126622254199</v>
      </c>
      <c r="K358" s="498">
        <v>6.0020833208490005</v>
      </c>
      <c r="L358" s="499">
        <v>206.4</v>
      </c>
      <c r="M358" s="512">
        <v>0</v>
      </c>
      <c r="N358" s="513">
        <v>0</v>
      </c>
      <c r="O358" s="513">
        <v>0</v>
      </c>
      <c r="P358" s="513">
        <v>0</v>
      </c>
      <c r="Q358" s="513">
        <v>0</v>
      </c>
      <c r="R358" s="513">
        <v>0</v>
      </c>
      <c r="S358" s="513">
        <v>0</v>
      </c>
      <c r="T358" s="513">
        <v>0</v>
      </c>
      <c r="U358" s="513">
        <v>0</v>
      </c>
      <c r="V358" s="513">
        <v>0</v>
      </c>
      <c r="W358" s="513">
        <v>0</v>
      </c>
      <c r="X358" s="513">
        <v>0</v>
      </c>
      <c r="Y358" s="513">
        <v>0</v>
      </c>
      <c r="Z358" s="513">
        <v>0</v>
      </c>
      <c r="AA358" s="513">
        <v>0</v>
      </c>
      <c r="AB358" s="513">
        <v>0</v>
      </c>
      <c r="AC358" s="513">
        <v>8</v>
      </c>
      <c r="AD358" s="513">
        <v>8</v>
      </c>
      <c r="AE358" s="513">
        <v>0</v>
      </c>
      <c r="AF358" s="513">
        <v>0</v>
      </c>
      <c r="AG358" s="513">
        <v>0</v>
      </c>
      <c r="AH358" s="513">
        <f t="shared" si="45"/>
        <v>0</v>
      </c>
      <c r="AI358" s="513">
        <v>0</v>
      </c>
      <c r="AJ358" s="513">
        <v>0</v>
      </c>
      <c r="AK358" s="513">
        <f t="shared" si="46"/>
        <v>8</v>
      </c>
      <c r="AL358" s="513">
        <f t="shared" si="47"/>
        <v>8</v>
      </c>
      <c r="AM358" s="513">
        <v>0</v>
      </c>
      <c r="AN358" s="513">
        <v>0</v>
      </c>
      <c r="AO358" s="513">
        <v>0</v>
      </c>
      <c r="AP358" s="513">
        <v>0</v>
      </c>
      <c r="AQ358" s="513">
        <v>0</v>
      </c>
      <c r="AR358" s="513">
        <v>0</v>
      </c>
      <c r="AS358" s="513">
        <v>0</v>
      </c>
      <c r="AT358" s="513">
        <v>0</v>
      </c>
      <c r="AU358" s="513">
        <v>0</v>
      </c>
      <c r="AV358" s="513">
        <v>0</v>
      </c>
      <c r="AW358" s="513">
        <v>0</v>
      </c>
      <c r="AX358" s="513">
        <v>0</v>
      </c>
      <c r="AY358" s="513">
        <v>0</v>
      </c>
      <c r="AZ358" s="513">
        <v>0</v>
      </c>
      <c r="BA358" s="513">
        <v>0</v>
      </c>
      <c r="BB358" s="513">
        <v>0</v>
      </c>
      <c r="BC358" s="513">
        <v>71.7</v>
      </c>
      <c r="BD358" s="513">
        <v>71.7</v>
      </c>
      <c r="BE358" s="513">
        <v>0</v>
      </c>
      <c r="BF358" s="513">
        <v>0</v>
      </c>
      <c r="BG358" s="513">
        <v>0</v>
      </c>
      <c r="BH358" s="513">
        <v>0</v>
      </c>
      <c r="BI358" s="513">
        <v>0</v>
      </c>
      <c r="BJ358" s="513">
        <v>0</v>
      </c>
      <c r="BK358" s="241">
        <f t="shared" si="48"/>
        <v>71.7</v>
      </c>
      <c r="BL358" s="22">
        <f t="shared" si="49"/>
        <v>71.7</v>
      </c>
      <c r="BM358" s="519">
        <f t="shared" si="50"/>
        <v>4.6862745098039213E-2</v>
      </c>
      <c r="BN358" s="520">
        <v>0</v>
      </c>
      <c r="BO358" s="520">
        <v>0</v>
      </c>
      <c r="BP358" s="520">
        <v>0</v>
      </c>
      <c r="BQ358" s="520">
        <v>0</v>
      </c>
      <c r="BR358" s="520">
        <v>0</v>
      </c>
      <c r="BS358" s="520">
        <v>0</v>
      </c>
      <c r="BT358" s="520">
        <v>0</v>
      </c>
      <c r="BU358" s="520">
        <v>0</v>
      </c>
      <c r="BV358" s="520">
        <v>0</v>
      </c>
      <c r="BW358" s="520">
        <v>0</v>
      </c>
      <c r="BX358" s="520">
        <v>0</v>
      </c>
      <c r="BY358" s="520">
        <v>0</v>
      </c>
      <c r="BZ358" s="520">
        <v>0</v>
      </c>
      <c r="CA358" s="520">
        <v>0</v>
      </c>
      <c r="CB358" s="520">
        <v>0</v>
      </c>
      <c r="CC358" s="520">
        <v>0</v>
      </c>
      <c r="CD358" s="520">
        <v>84164.328000000009</v>
      </c>
      <c r="CE358" s="520">
        <v>84164.328000000009</v>
      </c>
      <c r="CF358" s="520">
        <v>0</v>
      </c>
      <c r="CG358" s="520">
        <v>0</v>
      </c>
      <c r="CH358" s="520">
        <v>0</v>
      </c>
      <c r="CI358" s="520">
        <v>0</v>
      </c>
      <c r="CJ358" s="520">
        <v>0</v>
      </c>
      <c r="CK358" s="520">
        <v>0</v>
      </c>
      <c r="CL358" s="520">
        <f t="shared" si="51"/>
        <v>84164.328000000009</v>
      </c>
      <c r="CM358" s="521">
        <f t="shared" si="52"/>
        <v>84164.328000000009</v>
      </c>
      <c r="CN358" s="522">
        <v>4274880</v>
      </c>
      <c r="CO358" s="522">
        <v>4274880</v>
      </c>
      <c r="CP358" s="522">
        <v>5361120.0000000009</v>
      </c>
      <c r="CQ358" s="243" t="s">
        <v>874</v>
      </c>
      <c r="CR358" s="103">
        <v>1.22</v>
      </c>
      <c r="CS358" s="523">
        <v>1.22</v>
      </c>
      <c r="CT358" s="104">
        <v>1.53</v>
      </c>
      <c r="CU358" s="524"/>
      <c r="CV358" s="524"/>
      <c r="CW358" s="524"/>
      <c r="CX358" s="525"/>
      <c r="CY358" s="526">
        <v>566.69477061898942</v>
      </c>
      <c r="CZ358" s="527">
        <v>33.140468273704037</v>
      </c>
      <c r="DA358" s="528">
        <v>0.67683034851738089</v>
      </c>
      <c r="DB358" s="529">
        <v>8.9063242328740133E-2</v>
      </c>
      <c r="DC358" s="530" t="s">
        <v>2471</v>
      </c>
      <c r="DD358" s="225"/>
      <c r="DE358" s="524"/>
      <c r="DF358" s="524"/>
      <c r="DG358" s="531"/>
      <c r="DH358" s="532"/>
      <c r="DI358" s="64">
        <v>21670</v>
      </c>
      <c r="DJ358" s="64">
        <v>0</v>
      </c>
      <c r="DK358" s="64">
        <v>0</v>
      </c>
      <c r="DL358" s="534">
        <f t="shared" si="54"/>
        <v>7223.333333333333</v>
      </c>
    </row>
    <row r="359" spans="1:116" ht="43.5" customHeight="1" x14ac:dyDescent="0.25">
      <c r="A359" s="356" t="s">
        <v>7</v>
      </c>
      <c r="B359" s="65" t="s">
        <v>50</v>
      </c>
      <c r="C359" s="65" t="s">
        <v>51</v>
      </c>
      <c r="D359" s="64" t="s">
        <v>2470</v>
      </c>
      <c r="E359" s="64" t="s">
        <v>1267</v>
      </c>
      <c r="F359" s="64" t="s">
        <v>1270</v>
      </c>
      <c r="G359" s="18" t="s">
        <v>1271</v>
      </c>
      <c r="H359" s="35" t="s">
        <v>860</v>
      </c>
      <c r="I359" s="28" t="s">
        <v>2287</v>
      </c>
      <c r="J359" s="498">
        <v>2.2336527214408242</v>
      </c>
      <c r="K359" s="498">
        <v>9.046969678152001</v>
      </c>
      <c r="L359" s="499">
        <v>289.10000000000002</v>
      </c>
      <c r="M359" s="512">
        <v>0</v>
      </c>
      <c r="N359" s="513">
        <v>0</v>
      </c>
      <c r="O359" s="513">
        <v>0</v>
      </c>
      <c r="P359" s="513">
        <v>0</v>
      </c>
      <c r="Q359" s="513">
        <v>0</v>
      </c>
      <c r="R359" s="513">
        <v>0</v>
      </c>
      <c r="S359" s="513">
        <v>0</v>
      </c>
      <c r="T359" s="513">
        <v>0</v>
      </c>
      <c r="U359" s="513">
        <v>0</v>
      </c>
      <c r="V359" s="513">
        <v>0</v>
      </c>
      <c r="W359" s="513">
        <v>0</v>
      </c>
      <c r="X359" s="513">
        <v>0</v>
      </c>
      <c r="Y359" s="513">
        <v>0</v>
      </c>
      <c r="Z359" s="513">
        <v>0</v>
      </c>
      <c r="AA359" s="513">
        <v>0</v>
      </c>
      <c r="AB359" s="513">
        <v>0</v>
      </c>
      <c r="AC359" s="513">
        <v>21</v>
      </c>
      <c r="AD359" s="513">
        <v>21</v>
      </c>
      <c r="AE359" s="513">
        <v>0</v>
      </c>
      <c r="AF359" s="513">
        <v>0</v>
      </c>
      <c r="AG359" s="513">
        <v>0</v>
      </c>
      <c r="AH359" s="513">
        <f t="shared" si="45"/>
        <v>0</v>
      </c>
      <c r="AI359" s="513">
        <v>0</v>
      </c>
      <c r="AJ359" s="513">
        <v>0</v>
      </c>
      <c r="AK359" s="513">
        <f t="shared" si="46"/>
        <v>21</v>
      </c>
      <c r="AL359" s="513">
        <f t="shared" si="47"/>
        <v>21</v>
      </c>
      <c r="AM359" s="513">
        <v>0</v>
      </c>
      <c r="AN359" s="513">
        <v>0</v>
      </c>
      <c r="AO359" s="513">
        <v>0</v>
      </c>
      <c r="AP359" s="513">
        <v>0</v>
      </c>
      <c r="AQ359" s="513">
        <v>0</v>
      </c>
      <c r="AR359" s="513">
        <v>0</v>
      </c>
      <c r="AS359" s="513">
        <v>0</v>
      </c>
      <c r="AT359" s="513">
        <v>0</v>
      </c>
      <c r="AU359" s="513">
        <v>0</v>
      </c>
      <c r="AV359" s="513">
        <v>0</v>
      </c>
      <c r="AW359" s="513">
        <v>0</v>
      </c>
      <c r="AX359" s="513">
        <v>0</v>
      </c>
      <c r="AY359" s="513">
        <v>0</v>
      </c>
      <c r="AZ359" s="513">
        <v>0</v>
      </c>
      <c r="BA359" s="513">
        <v>0</v>
      </c>
      <c r="BB359" s="513">
        <v>0</v>
      </c>
      <c r="BC359" s="513">
        <v>149.58000000000001</v>
      </c>
      <c r="BD359" s="513">
        <v>149.58000000000001</v>
      </c>
      <c r="BE359" s="513">
        <v>0</v>
      </c>
      <c r="BF359" s="513">
        <v>0</v>
      </c>
      <c r="BG359" s="513">
        <v>0</v>
      </c>
      <c r="BH359" s="513">
        <v>0</v>
      </c>
      <c r="BI359" s="513">
        <v>0</v>
      </c>
      <c r="BJ359" s="513">
        <v>0</v>
      </c>
      <c r="BK359" s="241">
        <f t="shared" si="48"/>
        <v>149.58000000000001</v>
      </c>
      <c r="BL359" s="22">
        <f t="shared" si="49"/>
        <v>149.58000000000001</v>
      </c>
      <c r="BM359" s="519">
        <f t="shared" si="50"/>
        <v>0.42737142857142862</v>
      </c>
      <c r="BN359" s="520">
        <v>0</v>
      </c>
      <c r="BO359" s="520">
        <v>0</v>
      </c>
      <c r="BP359" s="520">
        <v>0</v>
      </c>
      <c r="BQ359" s="520">
        <v>0</v>
      </c>
      <c r="BR359" s="520">
        <v>0</v>
      </c>
      <c r="BS359" s="520">
        <v>0</v>
      </c>
      <c r="BT359" s="520">
        <v>0</v>
      </c>
      <c r="BU359" s="520">
        <v>0</v>
      </c>
      <c r="BV359" s="520">
        <v>0</v>
      </c>
      <c r="BW359" s="520">
        <v>0</v>
      </c>
      <c r="BX359" s="520">
        <v>0</v>
      </c>
      <c r="BY359" s="520">
        <v>0</v>
      </c>
      <c r="BZ359" s="520">
        <v>0</v>
      </c>
      <c r="CA359" s="520">
        <v>0</v>
      </c>
      <c r="CB359" s="520">
        <v>0</v>
      </c>
      <c r="CC359" s="520">
        <v>0</v>
      </c>
      <c r="CD359" s="520">
        <v>175582.9872</v>
      </c>
      <c r="CE359" s="520">
        <v>175582.9872</v>
      </c>
      <c r="CF359" s="520">
        <v>0</v>
      </c>
      <c r="CG359" s="520">
        <v>0</v>
      </c>
      <c r="CH359" s="520">
        <v>0</v>
      </c>
      <c r="CI359" s="520">
        <v>0</v>
      </c>
      <c r="CJ359" s="520">
        <v>0</v>
      </c>
      <c r="CK359" s="520">
        <v>0</v>
      </c>
      <c r="CL359" s="520">
        <f t="shared" si="51"/>
        <v>175582.9872</v>
      </c>
      <c r="CM359" s="521">
        <f t="shared" si="52"/>
        <v>175582.9872</v>
      </c>
      <c r="CN359" s="522">
        <v>3749280</v>
      </c>
      <c r="CO359" s="522">
        <v>3749280</v>
      </c>
      <c r="CP359" s="522">
        <v>1226399.9999999998</v>
      </c>
      <c r="CQ359" s="243" t="s">
        <v>874</v>
      </c>
      <c r="CR359" s="103">
        <v>1.07</v>
      </c>
      <c r="CS359" s="523">
        <v>1.07</v>
      </c>
      <c r="CT359" s="104">
        <v>0.35</v>
      </c>
      <c r="CU359" s="524"/>
      <c r="CV359" s="524"/>
      <c r="CW359" s="524"/>
      <c r="CX359" s="525"/>
      <c r="CY359" s="526">
        <v>724.16631583296282</v>
      </c>
      <c r="CZ359" s="527">
        <v>123.33578819792035</v>
      </c>
      <c r="DA359" s="528">
        <v>0.89994665505979243</v>
      </c>
      <c r="DB359" s="529">
        <v>0.55457953937610871</v>
      </c>
      <c r="DC359" s="530" t="s">
        <v>2298</v>
      </c>
      <c r="DD359" s="225"/>
      <c r="DE359" s="524"/>
      <c r="DF359" s="524"/>
      <c r="DG359" s="531"/>
      <c r="DH359" s="532"/>
      <c r="DI359" s="64">
        <v>19470</v>
      </c>
      <c r="DJ359" s="64">
        <v>0</v>
      </c>
      <c r="DK359" s="64">
        <v>621</v>
      </c>
      <c r="DL359" s="534">
        <f t="shared" si="54"/>
        <v>6697</v>
      </c>
    </row>
    <row r="360" spans="1:116" ht="43.5" customHeight="1" x14ac:dyDescent="0.25">
      <c r="A360" s="356" t="s">
        <v>7</v>
      </c>
      <c r="B360" s="65" t="s">
        <v>50</v>
      </c>
      <c r="C360" s="65" t="s">
        <v>51</v>
      </c>
      <c r="D360" s="64" t="s">
        <v>2472</v>
      </c>
      <c r="E360" s="64" t="s">
        <v>367</v>
      </c>
      <c r="F360" s="64" t="s">
        <v>1272</v>
      </c>
      <c r="G360" s="18" t="s">
        <v>367</v>
      </c>
      <c r="H360" s="35" t="s">
        <v>860</v>
      </c>
      <c r="I360" s="28" t="s">
        <v>2287</v>
      </c>
      <c r="J360" s="498">
        <v>2.4858393190228529</v>
      </c>
      <c r="K360" s="498">
        <v>1.6821969661980001</v>
      </c>
      <c r="L360" s="499">
        <v>148.19999999999999</v>
      </c>
      <c r="M360" s="512">
        <v>0</v>
      </c>
      <c r="N360" s="513">
        <v>0</v>
      </c>
      <c r="O360" s="513">
        <v>0</v>
      </c>
      <c r="P360" s="513">
        <v>0</v>
      </c>
      <c r="Q360" s="513">
        <v>0</v>
      </c>
      <c r="R360" s="513">
        <v>0</v>
      </c>
      <c r="S360" s="513">
        <v>0</v>
      </c>
      <c r="T360" s="513">
        <v>0</v>
      </c>
      <c r="U360" s="513">
        <v>0</v>
      </c>
      <c r="V360" s="513">
        <v>0</v>
      </c>
      <c r="W360" s="513">
        <v>0</v>
      </c>
      <c r="X360" s="513">
        <v>0</v>
      </c>
      <c r="Y360" s="513">
        <v>0</v>
      </c>
      <c r="Z360" s="513">
        <v>0</v>
      </c>
      <c r="AA360" s="513">
        <v>0</v>
      </c>
      <c r="AB360" s="513">
        <v>0</v>
      </c>
      <c r="AC360" s="513">
        <v>1</v>
      </c>
      <c r="AD360" s="513">
        <v>1</v>
      </c>
      <c r="AE360" s="513">
        <v>0</v>
      </c>
      <c r="AF360" s="513">
        <v>0</v>
      </c>
      <c r="AG360" s="513">
        <v>0</v>
      </c>
      <c r="AH360" s="513">
        <f t="shared" si="45"/>
        <v>0</v>
      </c>
      <c r="AI360" s="513">
        <v>0</v>
      </c>
      <c r="AJ360" s="513">
        <v>0</v>
      </c>
      <c r="AK360" s="513">
        <f t="shared" si="46"/>
        <v>1</v>
      </c>
      <c r="AL360" s="513">
        <f t="shared" si="47"/>
        <v>1</v>
      </c>
      <c r="AM360" s="513">
        <v>0</v>
      </c>
      <c r="AN360" s="513">
        <v>0</v>
      </c>
      <c r="AO360" s="513">
        <v>0</v>
      </c>
      <c r="AP360" s="513">
        <v>0</v>
      </c>
      <c r="AQ360" s="513">
        <v>0</v>
      </c>
      <c r="AR360" s="513">
        <v>0</v>
      </c>
      <c r="AS360" s="513">
        <v>0</v>
      </c>
      <c r="AT360" s="513">
        <v>0</v>
      </c>
      <c r="AU360" s="513">
        <v>0</v>
      </c>
      <c r="AV360" s="513">
        <v>0</v>
      </c>
      <c r="AW360" s="513">
        <v>0</v>
      </c>
      <c r="AX360" s="513">
        <v>0</v>
      </c>
      <c r="AY360" s="513">
        <v>0</v>
      </c>
      <c r="AZ360" s="513">
        <v>0</v>
      </c>
      <c r="BA360" s="513">
        <v>0</v>
      </c>
      <c r="BB360" s="513">
        <v>0</v>
      </c>
      <c r="BC360" s="513">
        <v>7.6</v>
      </c>
      <c r="BD360" s="513">
        <v>7.6</v>
      </c>
      <c r="BE360" s="513">
        <v>0</v>
      </c>
      <c r="BF360" s="513">
        <v>0</v>
      </c>
      <c r="BG360" s="513">
        <v>0</v>
      </c>
      <c r="BH360" s="513">
        <v>0</v>
      </c>
      <c r="BI360" s="513">
        <v>0</v>
      </c>
      <c r="BJ360" s="513">
        <v>0</v>
      </c>
      <c r="BK360" s="241">
        <f t="shared" si="48"/>
        <v>7.6</v>
      </c>
      <c r="BL360" s="22">
        <f t="shared" si="49"/>
        <v>7.6</v>
      </c>
      <c r="BM360" s="519">
        <f t="shared" si="50"/>
        <v>3.6538461538461538E-3</v>
      </c>
      <c r="BN360" s="520">
        <v>0</v>
      </c>
      <c r="BO360" s="520">
        <v>0</v>
      </c>
      <c r="BP360" s="520">
        <v>0</v>
      </c>
      <c r="BQ360" s="520">
        <v>0</v>
      </c>
      <c r="BR360" s="520">
        <v>0</v>
      </c>
      <c r="BS360" s="520">
        <v>0</v>
      </c>
      <c r="BT360" s="520">
        <v>0</v>
      </c>
      <c r="BU360" s="520">
        <v>0</v>
      </c>
      <c r="BV360" s="520">
        <v>0</v>
      </c>
      <c r="BW360" s="520">
        <v>0</v>
      </c>
      <c r="BX360" s="520">
        <v>0</v>
      </c>
      <c r="BY360" s="520">
        <v>0</v>
      </c>
      <c r="BZ360" s="520">
        <v>0</v>
      </c>
      <c r="CA360" s="520">
        <v>0</v>
      </c>
      <c r="CB360" s="520">
        <v>0</v>
      </c>
      <c r="CC360" s="520">
        <v>0</v>
      </c>
      <c r="CD360" s="520">
        <v>8921.1840000000011</v>
      </c>
      <c r="CE360" s="520">
        <v>8921.1840000000011</v>
      </c>
      <c r="CF360" s="520">
        <v>0</v>
      </c>
      <c r="CG360" s="520">
        <v>0</v>
      </c>
      <c r="CH360" s="520">
        <v>0</v>
      </c>
      <c r="CI360" s="520">
        <v>0</v>
      </c>
      <c r="CJ360" s="520">
        <v>0</v>
      </c>
      <c r="CK360" s="520">
        <v>0</v>
      </c>
      <c r="CL360" s="520">
        <f t="shared" si="51"/>
        <v>8921.1840000000011</v>
      </c>
      <c r="CM360" s="521">
        <f t="shared" si="52"/>
        <v>8921.1840000000011</v>
      </c>
      <c r="CN360" s="522">
        <v>2522879.9999999995</v>
      </c>
      <c r="CO360" s="522">
        <v>2522879.9999999995</v>
      </c>
      <c r="CP360" s="522">
        <v>7288320.0000000009</v>
      </c>
      <c r="CQ360" s="243" t="s">
        <v>874</v>
      </c>
      <c r="CR360" s="103">
        <v>0.72</v>
      </c>
      <c r="CS360" s="523">
        <v>0.72</v>
      </c>
      <c r="CT360" s="104">
        <v>2.08</v>
      </c>
      <c r="CU360" s="524"/>
      <c r="CV360" s="524"/>
      <c r="CW360" s="524"/>
      <c r="CX360" s="525"/>
      <c r="CY360" s="526">
        <v>163.9</v>
      </c>
      <c r="CZ360" s="527">
        <v>163.9</v>
      </c>
      <c r="DA360" s="528">
        <v>0.33111111111111097</v>
      </c>
      <c r="DB360" s="529">
        <v>0.33111111111111097</v>
      </c>
      <c r="DC360" s="530" t="s">
        <v>2320</v>
      </c>
      <c r="DD360" s="225"/>
      <c r="DE360" s="524"/>
      <c r="DF360" s="524"/>
      <c r="DG360" s="531"/>
      <c r="DH360" s="532"/>
      <c r="DI360" s="64">
        <v>0</v>
      </c>
      <c r="DJ360" s="64">
        <v>0</v>
      </c>
      <c r="DK360" s="64">
        <v>0</v>
      </c>
      <c r="DL360" s="534">
        <f t="shared" si="54"/>
        <v>0</v>
      </c>
    </row>
    <row r="361" spans="1:116" ht="43.5" customHeight="1" x14ac:dyDescent="0.25">
      <c r="A361" s="356" t="s">
        <v>7</v>
      </c>
      <c r="B361" s="65" t="s">
        <v>50</v>
      </c>
      <c r="C361" s="65" t="s">
        <v>51</v>
      </c>
      <c r="D361" s="64" t="s">
        <v>2472</v>
      </c>
      <c r="E361" s="64" t="s">
        <v>367</v>
      </c>
      <c r="F361" s="64" t="s">
        <v>1273</v>
      </c>
      <c r="G361" s="18" t="s">
        <v>367</v>
      </c>
      <c r="H361" s="35" t="s">
        <v>860</v>
      </c>
      <c r="I361" s="28" t="s">
        <v>2287</v>
      </c>
      <c r="J361" s="498">
        <v>2.9181592005920445</v>
      </c>
      <c r="K361" s="498">
        <v>4.1956439306669999</v>
      </c>
      <c r="L361" s="499">
        <v>260.3</v>
      </c>
      <c r="M361" s="512">
        <v>0</v>
      </c>
      <c r="N361" s="513">
        <v>0</v>
      </c>
      <c r="O361" s="513">
        <v>0</v>
      </c>
      <c r="P361" s="513">
        <v>0</v>
      </c>
      <c r="Q361" s="513">
        <v>0</v>
      </c>
      <c r="R361" s="513">
        <v>0</v>
      </c>
      <c r="S361" s="513">
        <v>0</v>
      </c>
      <c r="T361" s="513">
        <v>0</v>
      </c>
      <c r="U361" s="513">
        <v>0</v>
      </c>
      <c r="V361" s="513">
        <v>0</v>
      </c>
      <c r="W361" s="513">
        <v>0</v>
      </c>
      <c r="X361" s="513">
        <v>0</v>
      </c>
      <c r="Y361" s="513">
        <v>0</v>
      </c>
      <c r="Z361" s="513">
        <v>0</v>
      </c>
      <c r="AA361" s="513">
        <v>0</v>
      </c>
      <c r="AB361" s="513">
        <v>0</v>
      </c>
      <c r="AC361" s="513">
        <v>2</v>
      </c>
      <c r="AD361" s="513">
        <v>2</v>
      </c>
      <c r="AE361" s="513">
        <v>0</v>
      </c>
      <c r="AF361" s="513">
        <v>0</v>
      </c>
      <c r="AG361" s="513">
        <v>0</v>
      </c>
      <c r="AH361" s="513">
        <f t="shared" si="45"/>
        <v>0</v>
      </c>
      <c r="AI361" s="513">
        <v>0</v>
      </c>
      <c r="AJ361" s="513">
        <v>0</v>
      </c>
      <c r="AK361" s="513">
        <f t="shared" si="46"/>
        <v>2</v>
      </c>
      <c r="AL361" s="513">
        <f t="shared" si="47"/>
        <v>2</v>
      </c>
      <c r="AM361" s="513">
        <v>0</v>
      </c>
      <c r="AN361" s="513">
        <v>0</v>
      </c>
      <c r="AO361" s="513">
        <v>0</v>
      </c>
      <c r="AP361" s="513">
        <v>0</v>
      </c>
      <c r="AQ361" s="513">
        <v>0</v>
      </c>
      <c r="AR361" s="513">
        <v>0</v>
      </c>
      <c r="AS361" s="513">
        <v>0</v>
      </c>
      <c r="AT361" s="513">
        <v>0</v>
      </c>
      <c r="AU361" s="513">
        <v>0</v>
      </c>
      <c r="AV361" s="513">
        <v>0</v>
      </c>
      <c r="AW361" s="513">
        <v>0</v>
      </c>
      <c r="AX361" s="513">
        <v>0</v>
      </c>
      <c r="AY361" s="513">
        <v>0</v>
      </c>
      <c r="AZ361" s="513">
        <v>0</v>
      </c>
      <c r="BA361" s="513">
        <v>0</v>
      </c>
      <c r="BB361" s="513">
        <v>0</v>
      </c>
      <c r="BC361" s="513">
        <v>293.88</v>
      </c>
      <c r="BD361" s="513">
        <v>293.88</v>
      </c>
      <c r="BE361" s="513">
        <v>0</v>
      </c>
      <c r="BF361" s="513">
        <v>0</v>
      </c>
      <c r="BG361" s="513">
        <v>0</v>
      </c>
      <c r="BH361" s="513">
        <v>0</v>
      </c>
      <c r="BI361" s="513">
        <v>0</v>
      </c>
      <c r="BJ361" s="513">
        <v>0</v>
      </c>
      <c r="BK361" s="241">
        <f t="shared" si="48"/>
        <v>293.88</v>
      </c>
      <c r="BL361" s="22">
        <f t="shared" si="49"/>
        <v>293.88</v>
      </c>
      <c r="BM361" s="519">
        <f t="shared" si="50"/>
        <v>0.17287058823529411</v>
      </c>
      <c r="BN361" s="520">
        <v>0</v>
      </c>
      <c r="BO361" s="520">
        <v>0</v>
      </c>
      <c r="BP361" s="520">
        <v>0</v>
      </c>
      <c r="BQ361" s="520">
        <v>0</v>
      </c>
      <c r="BR361" s="520">
        <v>0</v>
      </c>
      <c r="BS361" s="520">
        <v>0</v>
      </c>
      <c r="BT361" s="520">
        <v>0</v>
      </c>
      <c r="BU361" s="520">
        <v>0</v>
      </c>
      <c r="BV361" s="520">
        <v>0</v>
      </c>
      <c r="BW361" s="520">
        <v>0</v>
      </c>
      <c r="BX361" s="520">
        <v>0</v>
      </c>
      <c r="BY361" s="520">
        <v>0</v>
      </c>
      <c r="BZ361" s="520">
        <v>0</v>
      </c>
      <c r="CA361" s="520">
        <v>0</v>
      </c>
      <c r="CB361" s="520">
        <v>0</v>
      </c>
      <c r="CC361" s="520">
        <v>0</v>
      </c>
      <c r="CD361" s="520">
        <v>344968.0992</v>
      </c>
      <c r="CE361" s="520">
        <v>344968.0992</v>
      </c>
      <c r="CF361" s="520">
        <v>0</v>
      </c>
      <c r="CG361" s="520">
        <v>0</v>
      </c>
      <c r="CH361" s="520">
        <v>0</v>
      </c>
      <c r="CI361" s="520">
        <v>0</v>
      </c>
      <c r="CJ361" s="520">
        <v>0</v>
      </c>
      <c r="CK361" s="520">
        <v>0</v>
      </c>
      <c r="CL361" s="520">
        <f t="shared" si="51"/>
        <v>344968.0992</v>
      </c>
      <c r="CM361" s="521">
        <f t="shared" si="52"/>
        <v>344968.0992</v>
      </c>
      <c r="CN361" s="522">
        <v>6657600</v>
      </c>
      <c r="CO361" s="522">
        <v>6657600</v>
      </c>
      <c r="CP361" s="522">
        <v>5956800</v>
      </c>
      <c r="CQ361" s="243" t="s">
        <v>874</v>
      </c>
      <c r="CR361" s="103">
        <v>1.9</v>
      </c>
      <c r="CS361" s="523">
        <v>1.9</v>
      </c>
      <c r="CT361" s="104">
        <v>1.7</v>
      </c>
      <c r="CU361" s="524"/>
      <c r="CV361" s="524"/>
      <c r="CW361" s="524"/>
      <c r="CX361" s="525"/>
      <c r="CY361" s="526">
        <v>506.60258821686017</v>
      </c>
      <c r="CZ361" s="527">
        <v>92.373961896014862</v>
      </c>
      <c r="DA361" s="528">
        <v>0.68690774260106158</v>
      </c>
      <c r="DB361" s="529">
        <v>0.35261379447426039</v>
      </c>
      <c r="DC361" s="530" t="s">
        <v>2304</v>
      </c>
      <c r="DD361" s="225"/>
      <c r="DE361" s="524"/>
      <c r="DF361" s="524"/>
      <c r="DG361" s="531"/>
      <c r="DH361" s="532"/>
      <c r="DI361" s="64">
        <v>0</v>
      </c>
      <c r="DJ361" s="64">
        <v>0</v>
      </c>
      <c r="DK361" s="64">
        <v>0</v>
      </c>
      <c r="DL361" s="534">
        <f t="shared" si="54"/>
        <v>0</v>
      </c>
    </row>
    <row r="362" spans="1:116" ht="43.5" customHeight="1" x14ac:dyDescent="0.25">
      <c r="A362" s="356" t="s">
        <v>7</v>
      </c>
      <c r="B362" s="65" t="s">
        <v>50</v>
      </c>
      <c r="C362" s="65" t="s">
        <v>51</v>
      </c>
      <c r="D362" s="64" t="s">
        <v>2472</v>
      </c>
      <c r="E362" s="64" t="s">
        <v>367</v>
      </c>
      <c r="F362" s="64" t="s">
        <v>368</v>
      </c>
      <c r="G362" s="18" t="s">
        <v>369</v>
      </c>
      <c r="H362" s="35" t="s">
        <v>866</v>
      </c>
      <c r="I362" s="28" t="s">
        <v>2330</v>
      </c>
      <c r="J362" s="498">
        <v>12.025975167112229</v>
      </c>
      <c r="K362" s="498">
        <v>35.963068107014998</v>
      </c>
      <c r="L362" s="499">
        <v>1370.8</v>
      </c>
      <c r="M362" s="512">
        <v>0</v>
      </c>
      <c r="N362" s="513">
        <v>0</v>
      </c>
      <c r="O362" s="513">
        <v>0</v>
      </c>
      <c r="P362" s="513">
        <v>0</v>
      </c>
      <c r="Q362" s="513">
        <v>0</v>
      </c>
      <c r="R362" s="513">
        <v>0</v>
      </c>
      <c r="S362" s="513">
        <v>0</v>
      </c>
      <c r="T362" s="513">
        <v>0</v>
      </c>
      <c r="U362" s="513">
        <v>0</v>
      </c>
      <c r="V362" s="513">
        <v>0</v>
      </c>
      <c r="W362" s="513">
        <v>0</v>
      </c>
      <c r="X362" s="513">
        <v>0</v>
      </c>
      <c r="Y362" s="513">
        <v>0</v>
      </c>
      <c r="Z362" s="513">
        <v>0</v>
      </c>
      <c r="AA362" s="513">
        <v>0</v>
      </c>
      <c r="AB362" s="513">
        <v>0</v>
      </c>
      <c r="AC362" s="513">
        <v>48</v>
      </c>
      <c r="AD362" s="513">
        <v>48</v>
      </c>
      <c r="AE362" s="513">
        <v>0</v>
      </c>
      <c r="AF362" s="513">
        <v>0</v>
      </c>
      <c r="AG362" s="513">
        <v>0</v>
      </c>
      <c r="AH362" s="513">
        <f t="shared" si="45"/>
        <v>0</v>
      </c>
      <c r="AI362" s="513">
        <v>0</v>
      </c>
      <c r="AJ362" s="513">
        <v>0</v>
      </c>
      <c r="AK362" s="513">
        <f t="shared" si="46"/>
        <v>48</v>
      </c>
      <c r="AL362" s="513">
        <f t="shared" si="47"/>
        <v>48</v>
      </c>
      <c r="AM362" s="513">
        <v>0</v>
      </c>
      <c r="AN362" s="513">
        <v>0</v>
      </c>
      <c r="AO362" s="513">
        <v>0</v>
      </c>
      <c r="AP362" s="513">
        <v>0</v>
      </c>
      <c r="AQ362" s="513">
        <v>0</v>
      </c>
      <c r="AR362" s="513">
        <v>0</v>
      </c>
      <c r="AS362" s="513">
        <v>0</v>
      </c>
      <c r="AT362" s="513">
        <v>0</v>
      </c>
      <c r="AU362" s="513">
        <v>0</v>
      </c>
      <c r="AV362" s="513">
        <v>0</v>
      </c>
      <c r="AW362" s="513">
        <v>0</v>
      </c>
      <c r="AX362" s="513">
        <v>0</v>
      </c>
      <c r="AY362" s="513">
        <v>0</v>
      </c>
      <c r="AZ362" s="513">
        <v>0</v>
      </c>
      <c r="BA362" s="513">
        <v>0</v>
      </c>
      <c r="BB362" s="513">
        <v>0</v>
      </c>
      <c r="BC362" s="513">
        <v>3845.36</v>
      </c>
      <c r="BD362" s="513">
        <v>3845.36</v>
      </c>
      <c r="BE362" s="513">
        <v>0</v>
      </c>
      <c r="BF362" s="513">
        <v>0</v>
      </c>
      <c r="BG362" s="513">
        <v>0</v>
      </c>
      <c r="BH362" s="513">
        <v>0</v>
      </c>
      <c r="BI362" s="513">
        <v>0</v>
      </c>
      <c r="BJ362" s="513">
        <v>0</v>
      </c>
      <c r="BK362" s="241">
        <f t="shared" si="48"/>
        <v>3845.36</v>
      </c>
      <c r="BL362" s="22">
        <f t="shared" si="49"/>
        <v>3845.36</v>
      </c>
      <c r="BM362" s="519">
        <f t="shared" si="50"/>
        <v>0.29901710730948683</v>
      </c>
      <c r="BN362" s="520">
        <v>0</v>
      </c>
      <c r="BO362" s="520">
        <v>0</v>
      </c>
      <c r="BP362" s="520">
        <v>0</v>
      </c>
      <c r="BQ362" s="520">
        <v>0</v>
      </c>
      <c r="BR362" s="520">
        <v>0</v>
      </c>
      <c r="BS362" s="520">
        <v>0</v>
      </c>
      <c r="BT362" s="520">
        <v>0</v>
      </c>
      <c r="BU362" s="520">
        <v>0</v>
      </c>
      <c r="BV362" s="520">
        <v>0</v>
      </c>
      <c r="BW362" s="520">
        <v>0</v>
      </c>
      <c r="BX362" s="520">
        <v>0</v>
      </c>
      <c r="BY362" s="520">
        <v>0</v>
      </c>
      <c r="BZ362" s="520">
        <v>0</v>
      </c>
      <c r="CA362" s="520">
        <v>0</v>
      </c>
      <c r="CB362" s="520">
        <v>0</v>
      </c>
      <c r="CC362" s="520">
        <v>0</v>
      </c>
      <c r="CD362" s="520">
        <v>4513837.3824000005</v>
      </c>
      <c r="CE362" s="520">
        <v>4513837.3824000005</v>
      </c>
      <c r="CF362" s="520">
        <v>0</v>
      </c>
      <c r="CG362" s="520">
        <v>0</v>
      </c>
      <c r="CH362" s="520">
        <v>0</v>
      </c>
      <c r="CI362" s="520">
        <v>0</v>
      </c>
      <c r="CJ362" s="520">
        <v>0</v>
      </c>
      <c r="CK362" s="520">
        <v>0</v>
      </c>
      <c r="CL362" s="520">
        <f t="shared" si="51"/>
        <v>4513837.3824000005</v>
      </c>
      <c r="CM362" s="521">
        <f t="shared" si="52"/>
        <v>4513837.3824000005</v>
      </c>
      <c r="CN362" s="522">
        <v>32015936.189462401</v>
      </c>
      <c r="CO362" s="522">
        <v>32015936.189462401</v>
      </c>
      <c r="CP362" s="522">
        <v>51594603.934396796</v>
      </c>
      <c r="CQ362" s="243" t="s">
        <v>874</v>
      </c>
      <c r="CR362" s="103">
        <v>7.98</v>
      </c>
      <c r="CS362" s="523">
        <v>7.98</v>
      </c>
      <c r="CT362" s="104">
        <v>12.86</v>
      </c>
      <c r="CU362" s="524"/>
      <c r="CV362" s="524"/>
      <c r="CW362" s="524"/>
      <c r="CX362" s="525"/>
      <c r="CY362" s="526">
        <v>463.56096900998756</v>
      </c>
      <c r="CZ362" s="527">
        <v>348.87358678055898</v>
      </c>
      <c r="DA362" s="528">
        <v>2.2558393219716266</v>
      </c>
      <c r="DB362" s="529">
        <v>2.1942957772526133</v>
      </c>
      <c r="DC362" s="530" t="s">
        <v>2336</v>
      </c>
      <c r="DD362" s="225"/>
      <c r="DE362" s="524"/>
      <c r="DF362" s="524"/>
      <c r="DG362" s="531"/>
      <c r="DH362" s="532"/>
      <c r="DI362" s="64">
        <v>90136</v>
      </c>
      <c r="DJ362" s="64">
        <v>931509</v>
      </c>
      <c r="DK362" s="64">
        <v>115827</v>
      </c>
      <c r="DL362" s="534">
        <f t="shared" si="54"/>
        <v>379157.33333333331</v>
      </c>
    </row>
    <row r="363" spans="1:116" ht="43.5" customHeight="1" x14ac:dyDescent="0.25">
      <c r="A363" s="356" t="s">
        <v>7</v>
      </c>
      <c r="B363" s="65" t="s">
        <v>50</v>
      </c>
      <c r="C363" s="65" t="s">
        <v>51</v>
      </c>
      <c r="D363" s="64" t="s">
        <v>2472</v>
      </c>
      <c r="E363" s="64" t="s">
        <v>367</v>
      </c>
      <c r="F363" s="64" t="s">
        <v>370</v>
      </c>
      <c r="G363" s="18" t="s">
        <v>367</v>
      </c>
      <c r="H363" s="35" t="s">
        <v>866</v>
      </c>
      <c r="I363" s="28" t="s">
        <v>2330</v>
      </c>
      <c r="J363" s="498">
        <v>11.774481389853227</v>
      </c>
      <c r="K363" s="498">
        <v>42.141666579012004</v>
      </c>
      <c r="L363" s="499">
        <v>3024.8</v>
      </c>
      <c r="M363" s="512">
        <v>0</v>
      </c>
      <c r="N363" s="513">
        <v>0</v>
      </c>
      <c r="O363" s="513">
        <v>0</v>
      </c>
      <c r="P363" s="513">
        <v>0</v>
      </c>
      <c r="Q363" s="513">
        <v>0</v>
      </c>
      <c r="R363" s="513">
        <v>0</v>
      </c>
      <c r="S363" s="513">
        <v>0</v>
      </c>
      <c r="T363" s="513">
        <v>0</v>
      </c>
      <c r="U363" s="513">
        <v>0</v>
      </c>
      <c r="V363" s="513">
        <v>0</v>
      </c>
      <c r="W363" s="513">
        <v>0</v>
      </c>
      <c r="X363" s="513">
        <v>0</v>
      </c>
      <c r="Y363" s="513">
        <v>1</v>
      </c>
      <c r="Z363" s="513">
        <v>1</v>
      </c>
      <c r="AA363" s="513">
        <v>0</v>
      </c>
      <c r="AB363" s="513">
        <v>0</v>
      </c>
      <c r="AC363" s="513">
        <v>88</v>
      </c>
      <c r="AD363" s="513">
        <v>88</v>
      </c>
      <c r="AE363" s="513">
        <v>0</v>
      </c>
      <c r="AF363" s="513">
        <v>0</v>
      </c>
      <c r="AG363" s="513">
        <v>0</v>
      </c>
      <c r="AH363" s="513">
        <f t="shared" si="45"/>
        <v>0</v>
      </c>
      <c r="AI363" s="513">
        <v>0</v>
      </c>
      <c r="AJ363" s="513">
        <v>0</v>
      </c>
      <c r="AK363" s="513">
        <f t="shared" si="46"/>
        <v>89</v>
      </c>
      <c r="AL363" s="513">
        <f t="shared" si="47"/>
        <v>89</v>
      </c>
      <c r="AM363" s="513">
        <v>0</v>
      </c>
      <c r="AN363" s="513">
        <v>0</v>
      </c>
      <c r="AO363" s="513">
        <v>0</v>
      </c>
      <c r="AP363" s="513">
        <v>0</v>
      </c>
      <c r="AQ363" s="513">
        <v>0</v>
      </c>
      <c r="AR363" s="513">
        <v>0</v>
      </c>
      <c r="AS363" s="513">
        <v>0</v>
      </c>
      <c r="AT363" s="513">
        <v>0</v>
      </c>
      <c r="AU363" s="513">
        <v>0</v>
      </c>
      <c r="AV363" s="513">
        <v>0</v>
      </c>
      <c r="AW363" s="513">
        <v>0</v>
      </c>
      <c r="AX363" s="513">
        <v>0</v>
      </c>
      <c r="AY363" s="513">
        <v>1.2</v>
      </c>
      <c r="AZ363" s="513">
        <v>1.2</v>
      </c>
      <c r="BA363" s="513">
        <v>0</v>
      </c>
      <c r="BB363" s="513">
        <v>0</v>
      </c>
      <c r="BC363" s="513">
        <v>600.28</v>
      </c>
      <c r="BD363" s="513">
        <v>600.28</v>
      </c>
      <c r="BE363" s="513">
        <v>0</v>
      </c>
      <c r="BF363" s="513">
        <v>0</v>
      </c>
      <c r="BG363" s="513">
        <v>0</v>
      </c>
      <c r="BH363" s="513">
        <v>0</v>
      </c>
      <c r="BI363" s="513">
        <v>0</v>
      </c>
      <c r="BJ363" s="513">
        <v>0</v>
      </c>
      <c r="BK363" s="241">
        <f t="shared" si="48"/>
        <v>601.48</v>
      </c>
      <c r="BL363" s="22">
        <f t="shared" si="49"/>
        <v>601.48</v>
      </c>
      <c r="BM363" s="519">
        <f t="shared" si="50"/>
        <v>5.0972881355932205E-2</v>
      </c>
      <c r="BN363" s="520">
        <v>0</v>
      </c>
      <c r="BO363" s="520">
        <v>0</v>
      </c>
      <c r="BP363" s="520">
        <v>0</v>
      </c>
      <c r="BQ363" s="520">
        <v>0</v>
      </c>
      <c r="BR363" s="520">
        <v>0</v>
      </c>
      <c r="BS363" s="520">
        <v>0</v>
      </c>
      <c r="BT363" s="520">
        <v>0</v>
      </c>
      <c r="BU363" s="520">
        <v>0</v>
      </c>
      <c r="BV363" s="520">
        <v>0</v>
      </c>
      <c r="BW363" s="520">
        <v>0</v>
      </c>
      <c r="BX363" s="520">
        <v>0</v>
      </c>
      <c r="BY363" s="520">
        <v>0</v>
      </c>
      <c r="BZ363" s="520">
        <v>6054.9119999999994</v>
      </c>
      <c r="CA363" s="520">
        <v>6054.9119999999994</v>
      </c>
      <c r="CB363" s="520">
        <v>0</v>
      </c>
      <c r="CC363" s="520">
        <v>0</v>
      </c>
      <c r="CD363" s="520">
        <v>704632.67520000006</v>
      </c>
      <c r="CE363" s="520">
        <v>704632.67520000006</v>
      </c>
      <c r="CF363" s="520">
        <v>0</v>
      </c>
      <c r="CG363" s="520">
        <v>0</v>
      </c>
      <c r="CH363" s="520">
        <v>0</v>
      </c>
      <c r="CI363" s="520">
        <v>0</v>
      </c>
      <c r="CJ363" s="520">
        <v>0</v>
      </c>
      <c r="CK363" s="520">
        <v>0</v>
      </c>
      <c r="CL363" s="520">
        <f t="shared" si="51"/>
        <v>710687.58720000007</v>
      </c>
      <c r="CM363" s="521">
        <f t="shared" si="52"/>
        <v>710687.58720000007</v>
      </c>
      <c r="CN363" s="522">
        <v>33365730.445697997</v>
      </c>
      <c r="CO363" s="522">
        <v>33365730.445697997</v>
      </c>
      <c r="CP363" s="522">
        <v>38789716.183176003</v>
      </c>
      <c r="CQ363" s="243" t="s">
        <v>874</v>
      </c>
      <c r="CR363" s="103">
        <v>10.15</v>
      </c>
      <c r="CS363" s="523">
        <v>10.15</v>
      </c>
      <c r="CT363" s="104">
        <v>11.8</v>
      </c>
      <c r="CU363" s="524"/>
      <c r="CV363" s="524"/>
      <c r="CW363" s="524"/>
      <c r="CX363" s="525"/>
      <c r="CY363" s="526">
        <v>628.67101485787578</v>
      </c>
      <c r="CZ363" s="527">
        <v>302.96013431858097</v>
      </c>
      <c r="DA363" s="528">
        <v>2.4863928169413749</v>
      </c>
      <c r="DB363" s="529">
        <v>2.4079958609973033</v>
      </c>
      <c r="DC363" s="530" t="s">
        <v>2313</v>
      </c>
      <c r="DD363" s="225"/>
      <c r="DE363" s="524"/>
      <c r="DF363" s="524"/>
      <c r="DG363" s="531"/>
      <c r="DH363" s="532"/>
      <c r="DI363" s="64">
        <v>214765</v>
      </c>
      <c r="DJ363" s="64">
        <v>594473</v>
      </c>
      <c r="DK363" s="64">
        <v>300761</v>
      </c>
      <c r="DL363" s="534">
        <f t="shared" si="54"/>
        <v>369999.66666666669</v>
      </c>
    </row>
    <row r="364" spans="1:116" ht="43.5" customHeight="1" x14ac:dyDescent="0.25">
      <c r="A364" s="356" t="s">
        <v>7</v>
      </c>
      <c r="B364" s="65" t="s">
        <v>50</v>
      </c>
      <c r="C364" s="65" t="s">
        <v>51</v>
      </c>
      <c r="D364" s="64" t="s">
        <v>2473</v>
      </c>
      <c r="E364" s="64" t="s">
        <v>71</v>
      </c>
      <c r="F364" s="64" t="s">
        <v>1275</v>
      </c>
      <c r="G364" s="18" t="s">
        <v>71</v>
      </c>
      <c r="H364" s="35" t="s">
        <v>860</v>
      </c>
      <c r="I364" s="28" t="s">
        <v>2287</v>
      </c>
      <c r="J364" s="498">
        <v>2.4642233249443932</v>
      </c>
      <c r="K364" s="498">
        <v>0.85852272548700004</v>
      </c>
      <c r="L364" s="499">
        <v>54.1</v>
      </c>
      <c r="M364" s="512">
        <v>0</v>
      </c>
      <c r="N364" s="513">
        <v>0</v>
      </c>
      <c r="O364" s="513">
        <v>0</v>
      </c>
      <c r="P364" s="513">
        <v>0</v>
      </c>
      <c r="Q364" s="513">
        <v>0</v>
      </c>
      <c r="R364" s="513">
        <v>0</v>
      </c>
      <c r="S364" s="513">
        <v>0</v>
      </c>
      <c r="T364" s="513">
        <v>0</v>
      </c>
      <c r="U364" s="513">
        <v>0</v>
      </c>
      <c r="V364" s="513">
        <v>0</v>
      </c>
      <c r="W364" s="513">
        <v>0</v>
      </c>
      <c r="X364" s="513">
        <v>0</v>
      </c>
      <c r="Y364" s="513">
        <v>0</v>
      </c>
      <c r="Z364" s="513">
        <v>0</v>
      </c>
      <c r="AA364" s="513">
        <v>0</v>
      </c>
      <c r="AB364" s="513">
        <v>0</v>
      </c>
      <c r="AC364" s="513">
        <v>3</v>
      </c>
      <c r="AD364" s="513">
        <v>3</v>
      </c>
      <c r="AE364" s="513">
        <v>0</v>
      </c>
      <c r="AF364" s="513">
        <v>0</v>
      </c>
      <c r="AG364" s="513">
        <v>0</v>
      </c>
      <c r="AH364" s="513">
        <f t="shared" si="45"/>
        <v>0</v>
      </c>
      <c r="AI364" s="513">
        <v>0</v>
      </c>
      <c r="AJ364" s="513">
        <v>0</v>
      </c>
      <c r="AK364" s="513">
        <f t="shared" si="46"/>
        <v>3</v>
      </c>
      <c r="AL364" s="513">
        <f t="shared" si="47"/>
        <v>3</v>
      </c>
      <c r="AM364" s="513">
        <v>0</v>
      </c>
      <c r="AN364" s="513">
        <v>0</v>
      </c>
      <c r="AO364" s="513">
        <v>0</v>
      </c>
      <c r="AP364" s="513">
        <v>0</v>
      </c>
      <c r="AQ364" s="513">
        <v>0</v>
      </c>
      <c r="AR364" s="513">
        <v>0</v>
      </c>
      <c r="AS364" s="513">
        <v>0</v>
      </c>
      <c r="AT364" s="513">
        <v>0</v>
      </c>
      <c r="AU364" s="513">
        <v>0</v>
      </c>
      <c r="AV364" s="513">
        <v>0</v>
      </c>
      <c r="AW364" s="513">
        <v>0</v>
      </c>
      <c r="AX364" s="513">
        <v>0</v>
      </c>
      <c r="AY364" s="513">
        <v>0</v>
      </c>
      <c r="AZ364" s="513">
        <v>0</v>
      </c>
      <c r="BA364" s="513">
        <v>0</v>
      </c>
      <c r="BB364" s="513">
        <v>0</v>
      </c>
      <c r="BC364" s="513">
        <v>20.8</v>
      </c>
      <c r="BD364" s="513">
        <v>20.8</v>
      </c>
      <c r="BE364" s="513">
        <v>0</v>
      </c>
      <c r="BF364" s="513">
        <v>0</v>
      </c>
      <c r="BG364" s="513">
        <v>0</v>
      </c>
      <c r="BH364" s="513">
        <v>0</v>
      </c>
      <c r="BI364" s="513">
        <v>0</v>
      </c>
      <c r="BJ364" s="513">
        <v>0</v>
      </c>
      <c r="BK364" s="241">
        <f t="shared" si="48"/>
        <v>20.8</v>
      </c>
      <c r="BL364" s="22">
        <f t="shared" si="49"/>
        <v>20.8</v>
      </c>
      <c r="BM364" s="519">
        <f t="shared" si="50"/>
        <v>0</v>
      </c>
      <c r="BN364" s="520">
        <v>0</v>
      </c>
      <c r="BO364" s="520">
        <v>0</v>
      </c>
      <c r="BP364" s="520">
        <v>0</v>
      </c>
      <c r="BQ364" s="520">
        <v>0</v>
      </c>
      <c r="BR364" s="520">
        <v>0</v>
      </c>
      <c r="BS364" s="520">
        <v>0</v>
      </c>
      <c r="BT364" s="520">
        <v>0</v>
      </c>
      <c r="BU364" s="520">
        <v>0</v>
      </c>
      <c r="BV364" s="520">
        <v>0</v>
      </c>
      <c r="BW364" s="520">
        <v>0</v>
      </c>
      <c r="BX364" s="520">
        <v>0</v>
      </c>
      <c r="BY364" s="520">
        <v>0</v>
      </c>
      <c r="BZ364" s="520">
        <v>0</v>
      </c>
      <c r="CA364" s="520">
        <v>0</v>
      </c>
      <c r="CB364" s="520">
        <v>0</v>
      </c>
      <c r="CC364" s="520">
        <v>0</v>
      </c>
      <c r="CD364" s="520">
        <v>24415.872000000003</v>
      </c>
      <c r="CE364" s="520">
        <v>24415.872000000003</v>
      </c>
      <c r="CF364" s="520">
        <v>0</v>
      </c>
      <c r="CG364" s="520">
        <v>0</v>
      </c>
      <c r="CH364" s="520">
        <v>0</v>
      </c>
      <c r="CI364" s="520">
        <v>0</v>
      </c>
      <c r="CJ364" s="520">
        <v>0</v>
      </c>
      <c r="CK364" s="520">
        <v>0</v>
      </c>
      <c r="CL364" s="520">
        <f t="shared" si="51"/>
        <v>24415.872000000003</v>
      </c>
      <c r="CM364" s="521">
        <f t="shared" si="52"/>
        <v>24415.872000000003</v>
      </c>
      <c r="CN364" s="522">
        <v>1822080.0000000002</v>
      </c>
      <c r="CO364" s="522">
        <v>1822080.0000000002</v>
      </c>
      <c r="CP364" s="522">
        <v>0</v>
      </c>
      <c r="CQ364" s="243" t="s">
        <v>874</v>
      </c>
      <c r="CR364" s="103">
        <v>0.52</v>
      </c>
      <c r="CS364" s="523">
        <v>0.52</v>
      </c>
      <c r="CT364" s="104">
        <v>0</v>
      </c>
      <c r="CU364" s="524"/>
      <c r="CV364" s="524"/>
      <c r="CW364" s="524"/>
      <c r="CX364" s="525"/>
      <c r="CY364" s="526">
        <v>37.506493506493662</v>
      </c>
      <c r="CZ364" s="527">
        <v>37.506493506493662</v>
      </c>
      <c r="DA364" s="528">
        <v>0.16352813852813866</v>
      </c>
      <c r="DB364" s="529">
        <v>0.16352813852813866</v>
      </c>
      <c r="DC364" s="530" t="s">
        <v>2360</v>
      </c>
      <c r="DD364" s="225"/>
      <c r="DE364" s="524"/>
      <c r="DF364" s="524"/>
      <c r="DG364" s="531"/>
      <c r="DH364" s="532"/>
      <c r="DI364" s="64">
        <v>0</v>
      </c>
      <c r="DJ364" s="64">
        <v>0</v>
      </c>
      <c r="DK364" s="64">
        <v>0</v>
      </c>
      <c r="DL364" s="534">
        <f t="shared" si="54"/>
        <v>0</v>
      </c>
    </row>
    <row r="365" spans="1:116" ht="43.5" customHeight="1" x14ac:dyDescent="0.25">
      <c r="A365" s="356" t="s">
        <v>7</v>
      </c>
      <c r="B365" s="65" t="s">
        <v>50</v>
      </c>
      <c r="C365" s="65" t="s">
        <v>51</v>
      </c>
      <c r="D365" s="64" t="s">
        <v>2473</v>
      </c>
      <c r="E365" s="64" t="s">
        <v>71</v>
      </c>
      <c r="F365" s="64" t="s">
        <v>1276</v>
      </c>
      <c r="G365" s="18" t="s">
        <v>71</v>
      </c>
      <c r="H365" s="35" t="s">
        <v>860</v>
      </c>
      <c r="I365" s="28" t="s">
        <v>2287</v>
      </c>
      <c r="J365" s="498">
        <v>2.4642233249443932</v>
      </c>
      <c r="K365" s="498">
        <v>5.4024621099749996</v>
      </c>
      <c r="L365" s="499">
        <v>578</v>
      </c>
      <c r="M365" s="512">
        <v>0</v>
      </c>
      <c r="N365" s="513">
        <v>0</v>
      </c>
      <c r="O365" s="513">
        <v>0</v>
      </c>
      <c r="P365" s="513">
        <v>0</v>
      </c>
      <c r="Q365" s="513">
        <v>0</v>
      </c>
      <c r="R365" s="513">
        <v>0</v>
      </c>
      <c r="S365" s="513">
        <v>0</v>
      </c>
      <c r="T365" s="513">
        <v>0</v>
      </c>
      <c r="U365" s="513">
        <v>0</v>
      </c>
      <c r="V365" s="513">
        <v>0</v>
      </c>
      <c r="W365" s="513">
        <v>0</v>
      </c>
      <c r="X365" s="513">
        <v>0</v>
      </c>
      <c r="Y365" s="513">
        <v>0</v>
      </c>
      <c r="Z365" s="513">
        <v>0</v>
      </c>
      <c r="AA365" s="513">
        <v>0</v>
      </c>
      <c r="AB365" s="513">
        <v>0</v>
      </c>
      <c r="AC365" s="513">
        <v>21</v>
      </c>
      <c r="AD365" s="513">
        <v>21</v>
      </c>
      <c r="AE365" s="513">
        <v>0</v>
      </c>
      <c r="AF365" s="513">
        <v>0</v>
      </c>
      <c r="AG365" s="513">
        <v>0</v>
      </c>
      <c r="AH365" s="513">
        <f t="shared" si="45"/>
        <v>0</v>
      </c>
      <c r="AI365" s="513">
        <v>0</v>
      </c>
      <c r="AJ365" s="513">
        <v>0</v>
      </c>
      <c r="AK365" s="513">
        <f t="shared" si="46"/>
        <v>21</v>
      </c>
      <c r="AL365" s="513">
        <f t="shared" si="47"/>
        <v>21</v>
      </c>
      <c r="AM365" s="513">
        <v>0</v>
      </c>
      <c r="AN365" s="513">
        <v>0</v>
      </c>
      <c r="AO365" s="513">
        <v>0</v>
      </c>
      <c r="AP365" s="513">
        <v>0</v>
      </c>
      <c r="AQ365" s="513">
        <v>0</v>
      </c>
      <c r="AR365" s="513">
        <v>0</v>
      </c>
      <c r="AS365" s="513">
        <v>0</v>
      </c>
      <c r="AT365" s="513">
        <v>0</v>
      </c>
      <c r="AU365" s="513">
        <v>0</v>
      </c>
      <c r="AV365" s="513">
        <v>0</v>
      </c>
      <c r="AW365" s="513">
        <v>0</v>
      </c>
      <c r="AX365" s="513">
        <v>0</v>
      </c>
      <c r="AY365" s="513">
        <v>0</v>
      </c>
      <c r="AZ365" s="513">
        <v>0</v>
      </c>
      <c r="BA365" s="513">
        <v>0</v>
      </c>
      <c r="BB365" s="513">
        <v>0</v>
      </c>
      <c r="BC365" s="513">
        <v>128.91999999999999</v>
      </c>
      <c r="BD365" s="513">
        <v>128.91999999999999</v>
      </c>
      <c r="BE365" s="513">
        <v>0</v>
      </c>
      <c r="BF365" s="513">
        <v>0</v>
      </c>
      <c r="BG365" s="513">
        <v>0</v>
      </c>
      <c r="BH365" s="513">
        <v>0</v>
      </c>
      <c r="BI365" s="513">
        <v>0</v>
      </c>
      <c r="BJ365" s="513">
        <v>0</v>
      </c>
      <c r="BK365" s="241">
        <f t="shared" si="48"/>
        <v>128.91999999999999</v>
      </c>
      <c r="BL365" s="22">
        <f t="shared" si="49"/>
        <v>128.91999999999999</v>
      </c>
      <c r="BM365" s="519">
        <f t="shared" si="50"/>
        <v>0</v>
      </c>
      <c r="BN365" s="520">
        <v>0</v>
      </c>
      <c r="BO365" s="520">
        <v>0</v>
      </c>
      <c r="BP365" s="520">
        <v>0</v>
      </c>
      <c r="BQ365" s="520">
        <v>0</v>
      </c>
      <c r="BR365" s="520">
        <v>0</v>
      </c>
      <c r="BS365" s="520">
        <v>0</v>
      </c>
      <c r="BT365" s="520">
        <v>0</v>
      </c>
      <c r="BU365" s="520">
        <v>0</v>
      </c>
      <c r="BV365" s="520">
        <v>0</v>
      </c>
      <c r="BW365" s="520">
        <v>0</v>
      </c>
      <c r="BX365" s="520">
        <v>0</v>
      </c>
      <c r="BY365" s="520">
        <v>0</v>
      </c>
      <c r="BZ365" s="520">
        <v>0</v>
      </c>
      <c r="CA365" s="520">
        <v>0</v>
      </c>
      <c r="CB365" s="520">
        <v>0</v>
      </c>
      <c r="CC365" s="520">
        <v>0</v>
      </c>
      <c r="CD365" s="520">
        <v>151331.4528</v>
      </c>
      <c r="CE365" s="520">
        <v>151331.4528</v>
      </c>
      <c r="CF365" s="520">
        <v>0</v>
      </c>
      <c r="CG365" s="520">
        <v>0</v>
      </c>
      <c r="CH365" s="520">
        <v>0</v>
      </c>
      <c r="CI365" s="520">
        <v>0</v>
      </c>
      <c r="CJ365" s="520">
        <v>0</v>
      </c>
      <c r="CK365" s="520">
        <v>0</v>
      </c>
      <c r="CL365" s="520">
        <f t="shared" si="51"/>
        <v>151331.4528</v>
      </c>
      <c r="CM365" s="521">
        <f t="shared" si="52"/>
        <v>151331.4528</v>
      </c>
      <c r="CN365" s="522">
        <v>9528548.4822000004</v>
      </c>
      <c r="CO365" s="522">
        <v>9528548.4822000004</v>
      </c>
      <c r="CP365" s="522">
        <v>0</v>
      </c>
      <c r="CQ365" s="243" t="s">
        <v>874</v>
      </c>
      <c r="CR365" s="103">
        <v>2.2000000000000002</v>
      </c>
      <c r="CS365" s="523">
        <v>2.2000000000000002</v>
      </c>
      <c r="CT365" s="104">
        <v>0</v>
      </c>
      <c r="CU365" s="524"/>
      <c r="CV365" s="524"/>
      <c r="CW365" s="524"/>
      <c r="CX365" s="525"/>
      <c r="CY365" s="526">
        <v>49.857688221999105</v>
      </c>
      <c r="CZ365" s="527">
        <v>28.473605177016392</v>
      </c>
      <c r="DA365" s="528">
        <v>0.35532459288210799</v>
      </c>
      <c r="DB365" s="529">
        <v>0.3449439700447377</v>
      </c>
      <c r="DC365" s="530" t="s">
        <v>2312</v>
      </c>
      <c r="DD365" s="225"/>
      <c r="DE365" s="524"/>
      <c r="DF365" s="524"/>
      <c r="DG365" s="531"/>
      <c r="DH365" s="532"/>
      <c r="DI365" s="64">
        <v>0</v>
      </c>
      <c r="DJ365" s="64">
        <v>39970</v>
      </c>
      <c r="DK365" s="64">
        <v>0</v>
      </c>
      <c r="DL365" s="534">
        <f t="shared" si="54"/>
        <v>13323.333333333334</v>
      </c>
    </row>
    <row r="366" spans="1:116" ht="43.5" customHeight="1" x14ac:dyDescent="0.25">
      <c r="A366" s="356" t="s">
        <v>7</v>
      </c>
      <c r="B366" s="65" t="s">
        <v>50</v>
      </c>
      <c r="C366" s="65" t="s">
        <v>51</v>
      </c>
      <c r="D366" s="64" t="s">
        <v>2474</v>
      </c>
      <c r="E366" s="64" t="s">
        <v>372</v>
      </c>
      <c r="F366" s="64" t="s">
        <v>1278</v>
      </c>
      <c r="G366" s="18" t="s">
        <v>1166</v>
      </c>
      <c r="H366" s="35" t="s">
        <v>860</v>
      </c>
      <c r="I366" s="28" t="s">
        <v>2287</v>
      </c>
      <c r="J366" s="498">
        <v>1.7292795262767671</v>
      </c>
      <c r="K366" s="498">
        <v>3.367045447542</v>
      </c>
      <c r="L366" s="499">
        <v>404.3</v>
      </c>
      <c r="M366" s="512">
        <v>0</v>
      </c>
      <c r="N366" s="513">
        <v>0</v>
      </c>
      <c r="O366" s="513">
        <v>0</v>
      </c>
      <c r="P366" s="513">
        <v>0</v>
      </c>
      <c r="Q366" s="513">
        <v>0</v>
      </c>
      <c r="R366" s="513">
        <v>0</v>
      </c>
      <c r="S366" s="513">
        <v>0</v>
      </c>
      <c r="T366" s="513">
        <v>0</v>
      </c>
      <c r="U366" s="513">
        <v>0</v>
      </c>
      <c r="V366" s="513">
        <v>0</v>
      </c>
      <c r="W366" s="513">
        <v>0</v>
      </c>
      <c r="X366" s="513">
        <v>0</v>
      </c>
      <c r="Y366" s="513">
        <v>0</v>
      </c>
      <c r="Z366" s="513">
        <v>0</v>
      </c>
      <c r="AA366" s="513">
        <v>0</v>
      </c>
      <c r="AB366" s="513">
        <v>0</v>
      </c>
      <c r="AC366" s="513">
        <v>16</v>
      </c>
      <c r="AD366" s="513">
        <v>16</v>
      </c>
      <c r="AE366" s="513">
        <v>0</v>
      </c>
      <c r="AF366" s="513">
        <v>0</v>
      </c>
      <c r="AG366" s="513">
        <v>0</v>
      </c>
      <c r="AH366" s="513">
        <f t="shared" si="45"/>
        <v>0</v>
      </c>
      <c r="AI366" s="513">
        <v>0</v>
      </c>
      <c r="AJ366" s="513">
        <v>0</v>
      </c>
      <c r="AK366" s="513">
        <f t="shared" si="46"/>
        <v>16</v>
      </c>
      <c r="AL366" s="513">
        <f t="shared" si="47"/>
        <v>16</v>
      </c>
      <c r="AM366" s="513">
        <v>0</v>
      </c>
      <c r="AN366" s="513">
        <v>0</v>
      </c>
      <c r="AO366" s="513">
        <v>0</v>
      </c>
      <c r="AP366" s="513">
        <v>0</v>
      </c>
      <c r="AQ366" s="513">
        <v>0</v>
      </c>
      <c r="AR366" s="513">
        <v>0</v>
      </c>
      <c r="AS366" s="513">
        <v>0</v>
      </c>
      <c r="AT366" s="513">
        <v>0</v>
      </c>
      <c r="AU366" s="513">
        <v>0</v>
      </c>
      <c r="AV366" s="513">
        <v>0</v>
      </c>
      <c r="AW366" s="513">
        <v>0</v>
      </c>
      <c r="AX366" s="513">
        <v>0</v>
      </c>
      <c r="AY366" s="513">
        <v>0</v>
      </c>
      <c r="AZ366" s="513">
        <v>0</v>
      </c>
      <c r="BA366" s="513">
        <v>0</v>
      </c>
      <c r="BB366" s="513">
        <v>0</v>
      </c>
      <c r="BC366" s="513">
        <v>114.32</v>
      </c>
      <c r="BD366" s="513">
        <v>114.32</v>
      </c>
      <c r="BE366" s="513">
        <v>0</v>
      </c>
      <c r="BF366" s="513">
        <v>0</v>
      </c>
      <c r="BG366" s="513">
        <v>0</v>
      </c>
      <c r="BH366" s="513">
        <v>0</v>
      </c>
      <c r="BI366" s="513">
        <v>0</v>
      </c>
      <c r="BJ366" s="513">
        <v>0</v>
      </c>
      <c r="BK366" s="241">
        <f t="shared" si="48"/>
        <v>114.32</v>
      </c>
      <c r="BL366" s="22">
        <f t="shared" si="49"/>
        <v>114.32</v>
      </c>
      <c r="BM366" s="519">
        <f t="shared" si="50"/>
        <v>0.12033684210526316</v>
      </c>
      <c r="BN366" s="520">
        <v>0</v>
      </c>
      <c r="BO366" s="520">
        <v>0</v>
      </c>
      <c r="BP366" s="520">
        <v>0</v>
      </c>
      <c r="BQ366" s="520">
        <v>0</v>
      </c>
      <c r="BR366" s="520">
        <v>0</v>
      </c>
      <c r="BS366" s="520">
        <v>0</v>
      </c>
      <c r="BT366" s="520">
        <v>0</v>
      </c>
      <c r="BU366" s="520">
        <v>0</v>
      </c>
      <c r="BV366" s="520">
        <v>0</v>
      </c>
      <c r="BW366" s="520">
        <v>0</v>
      </c>
      <c r="BX366" s="520">
        <v>0</v>
      </c>
      <c r="BY366" s="520">
        <v>0</v>
      </c>
      <c r="BZ366" s="520">
        <v>0</v>
      </c>
      <c r="CA366" s="520">
        <v>0</v>
      </c>
      <c r="CB366" s="520">
        <v>0</v>
      </c>
      <c r="CC366" s="520">
        <v>0</v>
      </c>
      <c r="CD366" s="520">
        <v>134193.38880000002</v>
      </c>
      <c r="CE366" s="520">
        <v>134193.38880000002</v>
      </c>
      <c r="CF366" s="520">
        <v>0</v>
      </c>
      <c r="CG366" s="520">
        <v>0</v>
      </c>
      <c r="CH366" s="520">
        <v>0</v>
      </c>
      <c r="CI366" s="520">
        <v>0</v>
      </c>
      <c r="CJ366" s="520">
        <v>0</v>
      </c>
      <c r="CK366" s="520">
        <v>0</v>
      </c>
      <c r="CL366" s="520">
        <f t="shared" si="51"/>
        <v>134193.38880000002</v>
      </c>
      <c r="CM366" s="521">
        <f t="shared" si="52"/>
        <v>134193.38880000002</v>
      </c>
      <c r="CN366" s="522">
        <v>4204800</v>
      </c>
      <c r="CO366" s="522">
        <v>4204800</v>
      </c>
      <c r="CP366" s="522">
        <v>3328800</v>
      </c>
      <c r="CQ366" s="243" t="s">
        <v>874</v>
      </c>
      <c r="CR366" s="103">
        <v>1.2</v>
      </c>
      <c r="CS366" s="523">
        <v>1.2</v>
      </c>
      <c r="CT366" s="104">
        <v>0.95</v>
      </c>
      <c r="CU366" s="524"/>
      <c r="CV366" s="524"/>
      <c r="CW366" s="524"/>
      <c r="CX366" s="525"/>
      <c r="CY366" s="526">
        <v>415.6310842041384</v>
      </c>
      <c r="CZ366" s="527">
        <v>3.8035264483627333</v>
      </c>
      <c r="DA366" s="528">
        <v>0.34592779177162053</v>
      </c>
      <c r="DB366" s="529">
        <v>1.2594458438287166E-2</v>
      </c>
      <c r="DC366" s="530" t="s">
        <v>2293</v>
      </c>
      <c r="DD366" s="225"/>
      <c r="DE366" s="524"/>
      <c r="DF366" s="524"/>
      <c r="DG366" s="531"/>
      <c r="DH366" s="532"/>
      <c r="DI366" s="64">
        <v>0</v>
      </c>
      <c r="DJ366" s="64">
        <v>0</v>
      </c>
      <c r="DK366" s="64">
        <v>0</v>
      </c>
      <c r="DL366" s="534">
        <f t="shared" si="54"/>
        <v>0</v>
      </c>
    </row>
    <row r="367" spans="1:116" ht="43.5" customHeight="1" x14ac:dyDescent="0.25">
      <c r="A367" s="356" t="s">
        <v>7</v>
      </c>
      <c r="B367" s="65" t="s">
        <v>50</v>
      </c>
      <c r="C367" s="65" t="s">
        <v>51</v>
      </c>
      <c r="D367" s="64" t="s">
        <v>2474</v>
      </c>
      <c r="E367" s="64" t="s">
        <v>372</v>
      </c>
      <c r="F367" s="64" t="s">
        <v>1279</v>
      </c>
      <c r="G367" s="18" t="s">
        <v>1166</v>
      </c>
      <c r="H367" s="35" t="s">
        <v>860</v>
      </c>
      <c r="I367" s="28" t="s">
        <v>2287</v>
      </c>
      <c r="J367" s="498">
        <v>2.521865975820285</v>
      </c>
      <c r="K367" s="498">
        <v>6.7846590767970003</v>
      </c>
      <c r="L367" s="499">
        <v>605.29999999999995</v>
      </c>
      <c r="M367" s="512">
        <v>0</v>
      </c>
      <c r="N367" s="513">
        <v>0</v>
      </c>
      <c r="O367" s="513">
        <v>0</v>
      </c>
      <c r="P367" s="513">
        <v>0</v>
      </c>
      <c r="Q367" s="513">
        <v>0</v>
      </c>
      <c r="R367" s="513">
        <v>0</v>
      </c>
      <c r="S367" s="513">
        <v>0</v>
      </c>
      <c r="T367" s="513">
        <v>0</v>
      </c>
      <c r="U367" s="513">
        <v>0</v>
      </c>
      <c r="V367" s="513">
        <v>0</v>
      </c>
      <c r="W367" s="513">
        <v>0</v>
      </c>
      <c r="X367" s="513">
        <v>0</v>
      </c>
      <c r="Y367" s="513">
        <v>0</v>
      </c>
      <c r="Z367" s="513">
        <v>0</v>
      </c>
      <c r="AA367" s="513">
        <v>0</v>
      </c>
      <c r="AB367" s="513">
        <v>0</v>
      </c>
      <c r="AC367" s="513">
        <v>34</v>
      </c>
      <c r="AD367" s="513">
        <v>34</v>
      </c>
      <c r="AE367" s="513">
        <v>0</v>
      </c>
      <c r="AF367" s="513">
        <v>0</v>
      </c>
      <c r="AG367" s="513">
        <v>0</v>
      </c>
      <c r="AH367" s="513">
        <f t="shared" si="45"/>
        <v>0</v>
      </c>
      <c r="AI367" s="513">
        <v>0</v>
      </c>
      <c r="AJ367" s="513">
        <v>0</v>
      </c>
      <c r="AK367" s="513">
        <f t="shared" si="46"/>
        <v>34</v>
      </c>
      <c r="AL367" s="513">
        <f t="shared" si="47"/>
        <v>34</v>
      </c>
      <c r="AM367" s="513">
        <v>0</v>
      </c>
      <c r="AN367" s="513">
        <v>0</v>
      </c>
      <c r="AO367" s="513">
        <v>0</v>
      </c>
      <c r="AP367" s="513">
        <v>0</v>
      </c>
      <c r="AQ367" s="513">
        <v>0</v>
      </c>
      <c r="AR367" s="513">
        <v>0</v>
      </c>
      <c r="AS367" s="513">
        <v>0</v>
      </c>
      <c r="AT367" s="513">
        <v>0</v>
      </c>
      <c r="AU367" s="513">
        <v>0</v>
      </c>
      <c r="AV367" s="513">
        <v>0</v>
      </c>
      <c r="AW367" s="513">
        <v>0</v>
      </c>
      <c r="AX367" s="513">
        <v>0</v>
      </c>
      <c r="AY367" s="513">
        <v>0</v>
      </c>
      <c r="AZ367" s="513">
        <v>0</v>
      </c>
      <c r="BA367" s="513">
        <v>0</v>
      </c>
      <c r="BB367" s="513">
        <v>0</v>
      </c>
      <c r="BC367" s="513">
        <v>246.08</v>
      </c>
      <c r="BD367" s="513">
        <v>246.08</v>
      </c>
      <c r="BE367" s="513">
        <v>0</v>
      </c>
      <c r="BF367" s="513">
        <v>0</v>
      </c>
      <c r="BG367" s="513">
        <v>0</v>
      </c>
      <c r="BH367" s="513">
        <v>0</v>
      </c>
      <c r="BI367" s="513">
        <v>0</v>
      </c>
      <c r="BJ367" s="513">
        <v>0</v>
      </c>
      <c r="BK367" s="241">
        <f t="shared" si="48"/>
        <v>246.08</v>
      </c>
      <c r="BL367" s="22">
        <f t="shared" si="49"/>
        <v>246.08</v>
      </c>
      <c r="BM367" s="519">
        <f t="shared" si="50"/>
        <v>0.25903157894736845</v>
      </c>
      <c r="BN367" s="520">
        <v>0</v>
      </c>
      <c r="BO367" s="520">
        <v>0</v>
      </c>
      <c r="BP367" s="520">
        <v>0</v>
      </c>
      <c r="BQ367" s="520">
        <v>0</v>
      </c>
      <c r="BR367" s="520">
        <v>0</v>
      </c>
      <c r="BS367" s="520">
        <v>0</v>
      </c>
      <c r="BT367" s="520">
        <v>0</v>
      </c>
      <c r="BU367" s="520">
        <v>0</v>
      </c>
      <c r="BV367" s="520">
        <v>0</v>
      </c>
      <c r="BW367" s="520">
        <v>0</v>
      </c>
      <c r="BX367" s="520">
        <v>0</v>
      </c>
      <c r="BY367" s="520">
        <v>0</v>
      </c>
      <c r="BZ367" s="520">
        <v>0</v>
      </c>
      <c r="CA367" s="520">
        <v>0</v>
      </c>
      <c r="CB367" s="520">
        <v>0</v>
      </c>
      <c r="CC367" s="520">
        <v>0</v>
      </c>
      <c r="CD367" s="520">
        <v>288858.54720000003</v>
      </c>
      <c r="CE367" s="520">
        <v>288858.54720000003</v>
      </c>
      <c r="CF367" s="520">
        <v>0</v>
      </c>
      <c r="CG367" s="520">
        <v>0</v>
      </c>
      <c r="CH367" s="520">
        <v>0</v>
      </c>
      <c r="CI367" s="520">
        <v>0</v>
      </c>
      <c r="CJ367" s="520">
        <v>0</v>
      </c>
      <c r="CK367" s="520">
        <v>0</v>
      </c>
      <c r="CL367" s="520">
        <f t="shared" si="51"/>
        <v>288858.54720000003</v>
      </c>
      <c r="CM367" s="521">
        <f t="shared" si="52"/>
        <v>288858.54720000003</v>
      </c>
      <c r="CN367" s="522">
        <v>6061920</v>
      </c>
      <c r="CO367" s="522">
        <v>6061920</v>
      </c>
      <c r="CP367" s="522">
        <v>3328800</v>
      </c>
      <c r="CQ367" s="243" t="s">
        <v>874</v>
      </c>
      <c r="CR367" s="103">
        <v>1.73</v>
      </c>
      <c r="CS367" s="523">
        <v>1.73</v>
      </c>
      <c r="CT367" s="104">
        <v>0.95</v>
      </c>
      <c r="CU367" s="524"/>
      <c r="CV367" s="524"/>
      <c r="CW367" s="524"/>
      <c r="CX367" s="525"/>
      <c r="CY367" s="526">
        <v>355.38263854232144</v>
      </c>
      <c r="CZ367" s="527">
        <v>17.106277421003032</v>
      </c>
      <c r="DA367" s="528">
        <v>0.36505673050217985</v>
      </c>
      <c r="DB367" s="529">
        <v>3.0786250989656167E-2</v>
      </c>
      <c r="DC367" s="530" t="s">
        <v>2298</v>
      </c>
      <c r="DD367" s="225"/>
      <c r="DE367" s="524"/>
      <c r="DF367" s="524"/>
      <c r="DG367" s="531"/>
      <c r="DH367" s="532"/>
      <c r="DI367" s="64">
        <v>0</v>
      </c>
      <c r="DJ367" s="64">
        <v>0</v>
      </c>
      <c r="DK367" s="64">
        <v>0</v>
      </c>
      <c r="DL367" s="545">
        <f t="shared" si="54"/>
        <v>0</v>
      </c>
    </row>
    <row r="368" spans="1:116" ht="43.5" customHeight="1" x14ac:dyDescent="0.25">
      <c r="A368" s="356" t="s">
        <v>7</v>
      </c>
      <c r="B368" s="65" t="s">
        <v>50</v>
      </c>
      <c r="C368" s="65" t="s">
        <v>51</v>
      </c>
      <c r="D368" s="64" t="s">
        <v>2475</v>
      </c>
      <c r="E368" s="64" t="s">
        <v>367</v>
      </c>
      <c r="F368" s="64" t="s">
        <v>1281</v>
      </c>
      <c r="G368" s="18" t="s">
        <v>367</v>
      </c>
      <c r="H368" s="35" t="s">
        <v>2466</v>
      </c>
      <c r="I368" s="28" t="s">
        <v>2466</v>
      </c>
      <c r="J368" s="498">
        <v>11.425299947047343</v>
      </c>
      <c r="K368" s="498" t="s">
        <v>2466</v>
      </c>
      <c r="L368" s="499">
        <v>0</v>
      </c>
      <c r="M368" s="512">
        <v>0</v>
      </c>
      <c r="N368" s="513">
        <v>0</v>
      </c>
      <c r="O368" s="513">
        <v>0</v>
      </c>
      <c r="P368" s="513">
        <v>0</v>
      </c>
      <c r="Q368" s="513">
        <v>0</v>
      </c>
      <c r="R368" s="513">
        <v>0</v>
      </c>
      <c r="S368" s="513">
        <v>0</v>
      </c>
      <c r="T368" s="513">
        <v>0</v>
      </c>
      <c r="U368" s="513">
        <v>0</v>
      </c>
      <c r="V368" s="513">
        <v>0</v>
      </c>
      <c r="W368" s="513">
        <v>0</v>
      </c>
      <c r="X368" s="513">
        <v>0</v>
      </c>
      <c r="Y368" s="513">
        <v>0</v>
      </c>
      <c r="Z368" s="513">
        <v>0</v>
      </c>
      <c r="AA368" s="513">
        <v>0</v>
      </c>
      <c r="AB368" s="513">
        <v>0</v>
      </c>
      <c r="AC368" s="513">
        <v>0</v>
      </c>
      <c r="AD368" s="513">
        <v>0</v>
      </c>
      <c r="AE368" s="513">
        <v>0</v>
      </c>
      <c r="AF368" s="513">
        <v>0</v>
      </c>
      <c r="AG368" s="513">
        <v>0</v>
      </c>
      <c r="AH368" s="513">
        <f t="shared" si="45"/>
        <v>0</v>
      </c>
      <c r="AI368" s="513">
        <v>0</v>
      </c>
      <c r="AJ368" s="513">
        <v>0</v>
      </c>
      <c r="AK368" s="513">
        <f t="shared" si="46"/>
        <v>0</v>
      </c>
      <c r="AL368" s="513">
        <f t="shared" si="47"/>
        <v>0</v>
      </c>
      <c r="AM368" s="513">
        <v>0</v>
      </c>
      <c r="AN368" s="513">
        <v>0</v>
      </c>
      <c r="AO368" s="513">
        <v>0</v>
      </c>
      <c r="AP368" s="513">
        <v>0</v>
      </c>
      <c r="AQ368" s="513">
        <v>0</v>
      </c>
      <c r="AR368" s="513">
        <v>0</v>
      </c>
      <c r="AS368" s="513">
        <v>0</v>
      </c>
      <c r="AT368" s="513">
        <v>0</v>
      </c>
      <c r="AU368" s="513">
        <v>0</v>
      </c>
      <c r="AV368" s="513">
        <v>0</v>
      </c>
      <c r="AW368" s="513">
        <v>0</v>
      </c>
      <c r="AX368" s="513">
        <v>0</v>
      </c>
      <c r="AY368" s="513">
        <v>0</v>
      </c>
      <c r="AZ368" s="513">
        <v>0</v>
      </c>
      <c r="BA368" s="513">
        <v>0</v>
      </c>
      <c r="BB368" s="513">
        <v>0</v>
      </c>
      <c r="BC368" s="513">
        <v>0</v>
      </c>
      <c r="BD368" s="513">
        <v>0</v>
      </c>
      <c r="BE368" s="513">
        <v>0</v>
      </c>
      <c r="BF368" s="513">
        <v>0</v>
      </c>
      <c r="BG368" s="513">
        <v>0</v>
      </c>
      <c r="BH368" s="513">
        <v>0</v>
      </c>
      <c r="BI368" s="513">
        <v>0</v>
      </c>
      <c r="BJ368" s="513">
        <v>0</v>
      </c>
      <c r="BK368" s="241">
        <f t="shared" si="48"/>
        <v>0</v>
      </c>
      <c r="BL368" s="22">
        <f t="shared" si="49"/>
        <v>0</v>
      </c>
      <c r="BM368" s="519">
        <f t="shared" si="50"/>
        <v>0</v>
      </c>
      <c r="BN368" s="520">
        <v>0</v>
      </c>
      <c r="BO368" s="520">
        <v>0</v>
      </c>
      <c r="BP368" s="520">
        <v>0</v>
      </c>
      <c r="BQ368" s="520">
        <v>0</v>
      </c>
      <c r="BR368" s="520">
        <v>0</v>
      </c>
      <c r="BS368" s="520">
        <v>0</v>
      </c>
      <c r="BT368" s="520">
        <v>0</v>
      </c>
      <c r="BU368" s="520">
        <v>0</v>
      </c>
      <c r="BV368" s="520">
        <v>0</v>
      </c>
      <c r="BW368" s="520">
        <v>0</v>
      </c>
      <c r="BX368" s="520">
        <v>0</v>
      </c>
      <c r="BY368" s="520">
        <v>0</v>
      </c>
      <c r="BZ368" s="520">
        <v>0</v>
      </c>
      <c r="CA368" s="520">
        <v>0</v>
      </c>
      <c r="CB368" s="520">
        <v>0</v>
      </c>
      <c r="CC368" s="520">
        <v>0</v>
      </c>
      <c r="CD368" s="520">
        <v>0</v>
      </c>
      <c r="CE368" s="520">
        <v>0</v>
      </c>
      <c r="CF368" s="520">
        <v>0</v>
      </c>
      <c r="CG368" s="520">
        <v>0</v>
      </c>
      <c r="CH368" s="520">
        <v>0</v>
      </c>
      <c r="CI368" s="520">
        <v>0</v>
      </c>
      <c r="CJ368" s="520">
        <v>0</v>
      </c>
      <c r="CK368" s="520">
        <v>0</v>
      </c>
      <c r="CL368" s="520">
        <f t="shared" si="51"/>
        <v>0</v>
      </c>
      <c r="CM368" s="521">
        <f t="shared" si="52"/>
        <v>0</v>
      </c>
      <c r="CN368" s="522">
        <v>0</v>
      </c>
      <c r="CO368" s="522">
        <v>0</v>
      </c>
      <c r="CP368" s="522">
        <v>0</v>
      </c>
      <c r="CQ368" s="243" t="s">
        <v>874</v>
      </c>
      <c r="CR368" s="103">
        <v>0</v>
      </c>
      <c r="CS368" s="523">
        <v>0</v>
      </c>
      <c r="CT368" s="104">
        <v>0</v>
      </c>
      <c r="CU368" s="524"/>
      <c r="CV368" s="524"/>
      <c r="CW368" s="524"/>
      <c r="CX368" s="525"/>
      <c r="CY368" s="526" t="s">
        <v>56</v>
      </c>
      <c r="CZ368" s="527">
        <v>0</v>
      </c>
      <c r="DA368" s="528" t="s">
        <v>56</v>
      </c>
      <c r="DB368" s="529">
        <v>0</v>
      </c>
      <c r="DC368" s="530" t="s">
        <v>2297</v>
      </c>
      <c r="DD368" s="225"/>
      <c r="DE368" s="524"/>
      <c r="DF368" s="524"/>
      <c r="DG368" s="531"/>
      <c r="DH368" s="532"/>
      <c r="DI368" s="64" t="s">
        <v>56</v>
      </c>
      <c r="DJ368" s="64" t="s">
        <v>56</v>
      </c>
      <c r="DK368" s="18" t="s">
        <v>56</v>
      </c>
      <c r="DL368" s="534" t="s">
        <v>56</v>
      </c>
    </row>
    <row r="369" spans="1:116" ht="43.5" customHeight="1" x14ac:dyDescent="0.25">
      <c r="A369" s="356" t="s">
        <v>7</v>
      </c>
      <c r="B369" s="65" t="s">
        <v>50</v>
      </c>
      <c r="C369" s="65" t="s">
        <v>51</v>
      </c>
      <c r="D369" s="64" t="s">
        <v>2425</v>
      </c>
      <c r="E369" s="64" t="s">
        <v>372</v>
      </c>
      <c r="F369" s="64" t="s">
        <v>1282</v>
      </c>
      <c r="G369" s="18" t="s">
        <v>372</v>
      </c>
      <c r="H369" s="35" t="s">
        <v>866</v>
      </c>
      <c r="I369" s="28" t="s">
        <v>2330</v>
      </c>
      <c r="J369" s="498">
        <v>11.774481389853227</v>
      </c>
      <c r="K369" s="498">
        <v>46.346401418751</v>
      </c>
      <c r="L369" s="499">
        <v>2440.1</v>
      </c>
      <c r="M369" s="512">
        <v>0</v>
      </c>
      <c r="N369" s="513">
        <v>0</v>
      </c>
      <c r="O369" s="513">
        <v>0</v>
      </c>
      <c r="P369" s="513">
        <v>0</v>
      </c>
      <c r="Q369" s="513">
        <v>0</v>
      </c>
      <c r="R369" s="513">
        <v>0</v>
      </c>
      <c r="S369" s="513">
        <v>0</v>
      </c>
      <c r="T369" s="513">
        <v>0</v>
      </c>
      <c r="U369" s="513">
        <v>0</v>
      </c>
      <c r="V369" s="513">
        <v>0</v>
      </c>
      <c r="W369" s="513">
        <v>0</v>
      </c>
      <c r="X369" s="513">
        <v>0</v>
      </c>
      <c r="Y369" s="513">
        <v>0</v>
      </c>
      <c r="Z369" s="513">
        <v>0</v>
      </c>
      <c r="AA369" s="513">
        <v>0</v>
      </c>
      <c r="AB369" s="513">
        <v>0</v>
      </c>
      <c r="AC369" s="513">
        <v>163</v>
      </c>
      <c r="AD369" s="513">
        <v>163</v>
      </c>
      <c r="AE369" s="513">
        <v>0</v>
      </c>
      <c r="AF369" s="513">
        <v>0</v>
      </c>
      <c r="AG369" s="513">
        <v>0</v>
      </c>
      <c r="AH369" s="513">
        <f t="shared" si="45"/>
        <v>0</v>
      </c>
      <c r="AI369" s="513">
        <v>0</v>
      </c>
      <c r="AJ369" s="513">
        <v>0</v>
      </c>
      <c r="AK369" s="513">
        <f t="shared" si="46"/>
        <v>163</v>
      </c>
      <c r="AL369" s="513">
        <f t="shared" si="47"/>
        <v>163</v>
      </c>
      <c r="AM369" s="513">
        <v>0</v>
      </c>
      <c r="AN369" s="513">
        <v>0</v>
      </c>
      <c r="AO369" s="513">
        <v>0</v>
      </c>
      <c r="AP369" s="513">
        <v>0</v>
      </c>
      <c r="AQ369" s="513">
        <v>0</v>
      </c>
      <c r="AR369" s="513">
        <v>0</v>
      </c>
      <c r="AS369" s="513">
        <v>0</v>
      </c>
      <c r="AT369" s="513">
        <v>0</v>
      </c>
      <c r="AU369" s="513">
        <v>0</v>
      </c>
      <c r="AV369" s="513">
        <v>0</v>
      </c>
      <c r="AW369" s="513">
        <v>0</v>
      </c>
      <c r="AX369" s="513">
        <v>0</v>
      </c>
      <c r="AY369" s="513">
        <v>0</v>
      </c>
      <c r="AZ369" s="513">
        <v>0</v>
      </c>
      <c r="BA369" s="513">
        <v>0</v>
      </c>
      <c r="BB369" s="513">
        <v>0</v>
      </c>
      <c r="BC369" s="513">
        <v>1196.3</v>
      </c>
      <c r="BD369" s="513">
        <v>1196.3</v>
      </c>
      <c r="BE369" s="513">
        <v>0</v>
      </c>
      <c r="BF369" s="513">
        <v>0</v>
      </c>
      <c r="BG369" s="513">
        <v>0</v>
      </c>
      <c r="BH369" s="513">
        <v>0</v>
      </c>
      <c r="BI369" s="513">
        <v>0</v>
      </c>
      <c r="BJ369" s="513">
        <v>0</v>
      </c>
      <c r="BK369" s="241">
        <f t="shared" si="48"/>
        <v>1196.3</v>
      </c>
      <c r="BL369" s="22">
        <f t="shared" si="49"/>
        <v>1196.3</v>
      </c>
      <c r="BM369" s="519">
        <f t="shared" si="50"/>
        <v>0.16849295774647888</v>
      </c>
      <c r="BN369" s="520">
        <v>0</v>
      </c>
      <c r="BO369" s="520">
        <v>0</v>
      </c>
      <c r="BP369" s="520">
        <v>0</v>
      </c>
      <c r="BQ369" s="520">
        <v>0</v>
      </c>
      <c r="BR369" s="520">
        <v>0</v>
      </c>
      <c r="BS369" s="520">
        <v>0</v>
      </c>
      <c r="BT369" s="520">
        <v>0</v>
      </c>
      <c r="BU369" s="520">
        <v>0</v>
      </c>
      <c r="BV369" s="520">
        <v>0</v>
      </c>
      <c r="BW369" s="520">
        <v>0</v>
      </c>
      <c r="BX369" s="520">
        <v>0</v>
      </c>
      <c r="BY369" s="520">
        <v>0</v>
      </c>
      <c r="BZ369" s="520">
        <v>0</v>
      </c>
      <c r="CA369" s="520">
        <v>0</v>
      </c>
      <c r="CB369" s="520">
        <v>0</v>
      </c>
      <c r="CC369" s="520">
        <v>0</v>
      </c>
      <c r="CD369" s="520">
        <v>1404264.7920000001</v>
      </c>
      <c r="CE369" s="520">
        <v>1404264.7920000001</v>
      </c>
      <c r="CF369" s="520">
        <v>0</v>
      </c>
      <c r="CG369" s="520">
        <v>0</v>
      </c>
      <c r="CH369" s="520">
        <v>0</v>
      </c>
      <c r="CI369" s="520">
        <v>0</v>
      </c>
      <c r="CJ369" s="520">
        <v>0</v>
      </c>
      <c r="CK369" s="520">
        <v>0</v>
      </c>
      <c r="CL369" s="520">
        <f t="shared" si="51"/>
        <v>1404264.7920000001</v>
      </c>
      <c r="CM369" s="521">
        <f t="shared" si="52"/>
        <v>1404264.7920000001</v>
      </c>
      <c r="CN369" s="522">
        <v>16043451.403291197</v>
      </c>
      <c r="CO369" s="522">
        <v>16043451.403291197</v>
      </c>
      <c r="CP369" s="522">
        <v>15434756.770103998</v>
      </c>
      <c r="CQ369" s="243" t="s">
        <v>874</v>
      </c>
      <c r="CR369" s="103">
        <v>7.38</v>
      </c>
      <c r="CS369" s="523">
        <v>7.38</v>
      </c>
      <c r="CT369" s="104">
        <v>7.1</v>
      </c>
      <c r="CU369" s="524"/>
      <c r="CV369" s="524"/>
      <c r="CW369" s="524"/>
      <c r="CX369" s="525"/>
      <c r="CY369" s="526">
        <v>387.05946116830347</v>
      </c>
      <c r="CZ369" s="527">
        <v>276.62240118416065</v>
      </c>
      <c r="DA369" s="528">
        <v>1.535178664922799</v>
      </c>
      <c r="DB369" s="529">
        <v>1.4471112812727567</v>
      </c>
      <c r="DC369" s="530" t="s">
        <v>2304</v>
      </c>
      <c r="DD369" s="225"/>
      <c r="DE369" s="524"/>
      <c r="DF369" s="524"/>
      <c r="DG369" s="531"/>
      <c r="DH369" s="532"/>
      <c r="DI369" s="64">
        <v>621640</v>
      </c>
      <c r="DJ369" s="64">
        <v>335670</v>
      </c>
      <c r="DK369" s="64">
        <v>385006</v>
      </c>
      <c r="DL369" s="533">
        <f t="shared" ref="DL369:DL399" si="55">AVERAGE(DI369,DJ369,DK369)</f>
        <v>447438.66666666669</v>
      </c>
    </row>
    <row r="370" spans="1:116" ht="43.5" customHeight="1" x14ac:dyDescent="0.25">
      <c r="A370" s="356" t="s">
        <v>7</v>
      </c>
      <c r="B370" s="65" t="s">
        <v>50</v>
      </c>
      <c r="C370" s="65" t="s">
        <v>51</v>
      </c>
      <c r="D370" s="64" t="s">
        <v>2425</v>
      </c>
      <c r="E370" s="64" t="s">
        <v>372</v>
      </c>
      <c r="F370" s="64" t="s">
        <v>1283</v>
      </c>
      <c r="G370" s="18" t="s">
        <v>372</v>
      </c>
      <c r="H370" s="35" t="s">
        <v>866</v>
      </c>
      <c r="I370" s="28" t="s">
        <v>2330</v>
      </c>
      <c r="J370" s="498">
        <v>8.8022822040650333</v>
      </c>
      <c r="K370" s="498">
        <v>4.97727271692</v>
      </c>
      <c r="L370" s="499">
        <v>110.2</v>
      </c>
      <c r="M370" s="512">
        <v>0</v>
      </c>
      <c r="N370" s="513">
        <v>0</v>
      </c>
      <c r="O370" s="513">
        <v>0</v>
      </c>
      <c r="P370" s="513">
        <v>0</v>
      </c>
      <c r="Q370" s="513">
        <v>0</v>
      </c>
      <c r="R370" s="513">
        <v>0</v>
      </c>
      <c r="S370" s="513">
        <v>0</v>
      </c>
      <c r="T370" s="513">
        <v>0</v>
      </c>
      <c r="U370" s="513">
        <v>0</v>
      </c>
      <c r="V370" s="513">
        <v>0</v>
      </c>
      <c r="W370" s="513">
        <v>0</v>
      </c>
      <c r="X370" s="513">
        <v>0</v>
      </c>
      <c r="Y370" s="513">
        <v>1</v>
      </c>
      <c r="Z370" s="513">
        <v>1</v>
      </c>
      <c r="AA370" s="513">
        <v>0</v>
      </c>
      <c r="AB370" s="513">
        <v>0</v>
      </c>
      <c r="AC370" s="513">
        <v>1</v>
      </c>
      <c r="AD370" s="513">
        <v>1</v>
      </c>
      <c r="AE370" s="513">
        <v>0</v>
      </c>
      <c r="AF370" s="513">
        <v>0</v>
      </c>
      <c r="AG370" s="513">
        <v>0</v>
      </c>
      <c r="AH370" s="513">
        <f t="shared" si="45"/>
        <v>0</v>
      </c>
      <c r="AI370" s="513">
        <v>0</v>
      </c>
      <c r="AJ370" s="513">
        <v>0</v>
      </c>
      <c r="AK370" s="513">
        <f t="shared" si="46"/>
        <v>2</v>
      </c>
      <c r="AL370" s="513">
        <f t="shared" si="47"/>
        <v>2</v>
      </c>
      <c r="AM370" s="513">
        <v>0</v>
      </c>
      <c r="AN370" s="513">
        <v>0</v>
      </c>
      <c r="AO370" s="513">
        <v>0</v>
      </c>
      <c r="AP370" s="513">
        <v>0</v>
      </c>
      <c r="AQ370" s="513">
        <v>0</v>
      </c>
      <c r="AR370" s="513">
        <v>0</v>
      </c>
      <c r="AS370" s="513">
        <v>0</v>
      </c>
      <c r="AT370" s="513">
        <v>0</v>
      </c>
      <c r="AU370" s="513">
        <v>0</v>
      </c>
      <c r="AV370" s="513">
        <v>0</v>
      </c>
      <c r="AW370" s="513">
        <v>0</v>
      </c>
      <c r="AX370" s="513">
        <v>0</v>
      </c>
      <c r="AY370" s="513">
        <v>300</v>
      </c>
      <c r="AZ370" s="513">
        <v>300</v>
      </c>
      <c r="BA370" s="513">
        <v>0</v>
      </c>
      <c r="BB370" s="513">
        <v>0</v>
      </c>
      <c r="BC370" s="513">
        <v>19.920000000000002</v>
      </c>
      <c r="BD370" s="513">
        <v>19.920000000000002</v>
      </c>
      <c r="BE370" s="513">
        <v>0</v>
      </c>
      <c r="BF370" s="513">
        <v>0</v>
      </c>
      <c r="BG370" s="513">
        <v>0</v>
      </c>
      <c r="BH370" s="513">
        <v>0</v>
      </c>
      <c r="BI370" s="513">
        <v>0</v>
      </c>
      <c r="BJ370" s="513">
        <v>0</v>
      </c>
      <c r="BK370" s="241">
        <f t="shared" si="48"/>
        <v>319.92</v>
      </c>
      <c r="BL370" s="22">
        <f t="shared" si="49"/>
        <v>319.92</v>
      </c>
      <c r="BM370" s="519">
        <f t="shared" si="50"/>
        <v>6.3100591715976331E-2</v>
      </c>
      <c r="BN370" s="520">
        <v>0</v>
      </c>
      <c r="BO370" s="520">
        <v>0</v>
      </c>
      <c r="BP370" s="520">
        <v>0</v>
      </c>
      <c r="BQ370" s="520">
        <v>0</v>
      </c>
      <c r="BR370" s="520">
        <v>0</v>
      </c>
      <c r="BS370" s="520">
        <v>0</v>
      </c>
      <c r="BT370" s="520">
        <v>0</v>
      </c>
      <c r="BU370" s="520">
        <v>0</v>
      </c>
      <c r="BV370" s="520">
        <v>0</v>
      </c>
      <c r="BW370" s="520">
        <v>0</v>
      </c>
      <c r="BX370" s="520">
        <v>0</v>
      </c>
      <c r="BY370" s="520">
        <v>0</v>
      </c>
      <c r="BZ370" s="520">
        <v>1513728</v>
      </c>
      <c r="CA370" s="520">
        <v>1513728</v>
      </c>
      <c r="CB370" s="520">
        <v>0</v>
      </c>
      <c r="CC370" s="520">
        <v>0</v>
      </c>
      <c r="CD370" s="520">
        <v>23382.892800000001</v>
      </c>
      <c r="CE370" s="520">
        <v>23382.892800000001</v>
      </c>
      <c r="CF370" s="520">
        <v>0</v>
      </c>
      <c r="CG370" s="520">
        <v>0</v>
      </c>
      <c r="CH370" s="520">
        <v>0</v>
      </c>
      <c r="CI370" s="520">
        <v>0</v>
      </c>
      <c r="CJ370" s="520">
        <v>0</v>
      </c>
      <c r="CK370" s="520">
        <v>0</v>
      </c>
      <c r="CL370" s="520">
        <f t="shared" si="51"/>
        <v>1537110.8928</v>
      </c>
      <c r="CM370" s="521">
        <f t="shared" si="52"/>
        <v>1537110.8928</v>
      </c>
      <c r="CN370" s="522">
        <v>5088877.5045456002</v>
      </c>
      <c r="CO370" s="522">
        <v>5088877.5045456002</v>
      </c>
      <c r="CP370" s="522">
        <v>5180845.1702904003</v>
      </c>
      <c r="CQ370" s="243" t="s">
        <v>874</v>
      </c>
      <c r="CR370" s="103">
        <v>4.9800000000000004</v>
      </c>
      <c r="CS370" s="523">
        <v>4.9800000000000004</v>
      </c>
      <c r="CT370" s="104">
        <v>5.07</v>
      </c>
      <c r="CU370" s="524"/>
      <c r="CV370" s="524"/>
      <c r="CW370" s="524"/>
      <c r="CX370" s="525"/>
      <c r="CY370" s="526">
        <v>2.0847780974760988</v>
      </c>
      <c r="CZ370" s="527">
        <v>2.0603112002784969</v>
      </c>
      <c r="DA370" s="528">
        <v>0.33653752160777151</v>
      </c>
      <c r="DB370" s="529">
        <v>0.33643846534381366</v>
      </c>
      <c r="DC370" s="530" t="s">
        <v>2301</v>
      </c>
      <c r="DD370" s="225"/>
      <c r="DE370" s="524"/>
      <c r="DF370" s="524"/>
      <c r="DG370" s="531"/>
      <c r="DH370" s="532"/>
      <c r="DI370" s="64">
        <v>0</v>
      </c>
      <c r="DJ370" s="64">
        <v>113</v>
      </c>
      <c r="DK370" s="64">
        <v>0</v>
      </c>
      <c r="DL370" s="534">
        <f t="shared" si="55"/>
        <v>37.666666666666664</v>
      </c>
    </row>
    <row r="371" spans="1:116" ht="43.5" customHeight="1" x14ac:dyDescent="0.25">
      <c r="A371" s="356" t="s">
        <v>7</v>
      </c>
      <c r="B371" s="65" t="s">
        <v>50</v>
      </c>
      <c r="C371" s="65" t="s">
        <v>51</v>
      </c>
      <c r="D371" s="64" t="s">
        <v>2425</v>
      </c>
      <c r="E371" s="64" t="s">
        <v>372</v>
      </c>
      <c r="F371" s="64" t="s">
        <v>1284</v>
      </c>
      <c r="G371" s="18" t="s">
        <v>372</v>
      </c>
      <c r="H371" s="35" t="s">
        <v>866</v>
      </c>
      <c r="I371" s="28" t="s">
        <v>2330</v>
      </c>
      <c r="J371" s="498">
        <v>9.7168050304614013</v>
      </c>
      <c r="K371" s="498">
        <v>13.252083305769</v>
      </c>
      <c r="L371" s="499">
        <v>915.2</v>
      </c>
      <c r="M371" s="512">
        <v>0</v>
      </c>
      <c r="N371" s="513">
        <v>0</v>
      </c>
      <c r="O371" s="513">
        <v>0</v>
      </c>
      <c r="P371" s="513">
        <v>0</v>
      </c>
      <c r="Q371" s="513">
        <v>0</v>
      </c>
      <c r="R371" s="513">
        <v>0</v>
      </c>
      <c r="S371" s="513">
        <v>0</v>
      </c>
      <c r="T371" s="513">
        <v>0</v>
      </c>
      <c r="U371" s="513">
        <v>0</v>
      </c>
      <c r="V371" s="513">
        <v>0</v>
      </c>
      <c r="W371" s="513">
        <v>0</v>
      </c>
      <c r="X371" s="513">
        <v>0</v>
      </c>
      <c r="Y371" s="513">
        <v>0</v>
      </c>
      <c r="Z371" s="513">
        <v>0</v>
      </c>
      <c r="AA371" s="513">
        <v>0</v>
      </c>
      <c r="AB371" s="513">
        <v>0</v>
      </c>
      <c r="AC371" s="513">
        <v>29</v>
      </c>
      <c r="AD371" s="513">
        <v>29</v>
      </c>
      <c r="AE371" s="513">
        <v>0</v>
      </c>
      <c r="AF371" s="513">
        <v>0</v>
      </c>
      <c r="AG371" s="513">
        <v>0</v>
      </c>
      <c r="AH371" s="513">
        <f t="shared" si="45"/>
        <v>0</v>
      </c>
      <c r="AI371" s="513">
        <v>0</v>
      </c>
      <c r="AJ371" s="513">
        <v>0</v>
      </c>
      <c r="AK371" s="513">
        <f t="shared" si="46"/>
        <v>29</v>
      </c>
      <c r="AL371" s="513">
        <f t="shared" si="47"/>
        <v>29</v>
      </c>
      <c r="AM371" s="513">
        <v>0</v>
      </c>
      <c r="AN371" s="513">
        <v>0</v>
      </c>
      <c r="AO371" s="513">
        <v>0</v>
      </c>
      <c r="AP371" s="513">
        <v>0</v>
      </c>
      <c r="AQ371" s="513">
        <v>0</v>
      </c>
      <c r="AR371" s="513">
        <v>0</v>
      </c>
      <c r="AS371" s="513">
        <v>0</v>
      </c>
      <c r="AT371" s="513">
        <v>0</v>
      </c>
      <c r="AU371" s="513">
        <v>0</v>
      </c>
      <c r="AV371" s="513">
        <v>0</v>
      </c>
      <c r="AW371" s="513">
        <v>0</v>
      </c>
      <c r="AX371" s="513">
        <v>0</v>
      </c>
      <c r="AY371" s="513">
        <v>0</v>
      </c>
      <c r="AZ371" s="513">
        <v>0</v>
      </c>
      <c r="BA371" s="513">
        <v>0</v>
      </c>
      <c r="BB371" s="513">
        <v>0</v>
      </c>
      <c r="BC371" s="513">
        <v>537.41999999999996</v>
      </c>
      <c r="BD371" s="513">
        <v>537.41999999999996</v>
      </c>
      <c r="BE371" s="513">
        <v>0</v>
      </c>
      <c r="BF371" s="513">
        <v>0</v>
      </c>
      <c r="BG371" s="513">
        <v>0</v>
      </c>
      <c r="BH371" s="513">
        <v>0</v>
      </c>
      <c r="BI371" s="513">
        <v>0</v>
      </c>
      <c r="BJ371" s="513">
        <v>0</v>
      </c>
      <c r="BK371" s="241">
        <f t="shared" si="48"/>
        <v>537.41999999999996</v>
      </c>
      <c r="BL371" s="22">
        <f t="shared" si="49"/>
        <v>537.41999999999996</v>
      </c>
      <c r="BM371" s="519">
        <f t="shared" si="50"/>
        <v>6.9794805194805201E-2</v>
      </c>
      <c r="BN371" s="520">
        <v>0</v>
      </c>
      <c r="BO371" s="520">
        <v>0</v>
      </c>
      <c r="BP371" s="520">
        <v>0</v>
      </c>
      <c r="BQ371" s="520">
        <v>0</v>
      </c>
      <c r="BR371" s="520">
        <v>0</v>
      </c>
      <c r="BS371" s="520">
        <v>0</v>
      </c>
      <c r="BT371" s="520">
        <v>0</v>
      </c>
      <c r="BU371" s="520">
        <v>0</v>
      </c>
      <c r="BV371" s="520">
        <v>0</v>
      </c>
      <c r="BW371" s="520">
        <v>0</v>
      </c>
      <c r="BX371" s="520">
        <v>0</v>
      </c>
      <c r="BY371" s="520">
        <v>0</v>
      </c>
      <c r="BZ371" s="520">
        <v>0</v>
      </c>
      <c r="CA371" s="520">
        <v>0</v>
      </c>
      <c r="CB371" s="520">
        <v>0</v>
      </c>
      <c r="CC371" s="520">
        <v>0</v>
      </c>
      <c r="CD371" s="520">
        <v>630845.09279999998</v>
      </c>
      <c r="CE371" s="520">
        <v>630845.09279999998</v>
      </c>
      <c r="CF371" s="520">
        <v>0</v>
      </c>
      <c r="CG371" s="520">
        <v>0</v>
      </c>
      <c r="CH371" s="520">
        <v>0</v>
      </c>
      <c r="CI371" s="520">
        <v>0</v>
      </c>
      <c r="CJ371" s="520">
        <v>0</v>
      </c>
      <c r="CK371" s="520">
        <v>0</v>
      </c>
      <c r="CL371" s="520">
        <f t="shared" si="51"/>
        <v>630845.09279999998</v>
      </c>
      <c r="CM371" s="521">
        <f t="shared" si="52"/>
        <v>630845.09279999998</v>
      </c>
      <c r="CN371" s="522">
        <v>11537685.773445601</v>
      </c>
      <c r="CO371" s="522">
        <v>11537685.773445601</v>
      </c>
      <c r="CP371" s="522">
        <v>14034783.642264001</v>
      </c>
      <c r="CQ371" s="243" t="s">
        <v>874</v>
      </c>
      <c r="CR371" s="103">
        <v>6.33</v>
      </c>
      <c r="CS371" s="523">
        <v>6.33</v>
      </c>
      <c r="CT371" s="104">
        <v>7.7</v>
      </c>
      <c r="CU371" s="524"/>
      <c r="CV371" s="524"/>
      <c r="CW371" s="524"/>
      <c r="CX371" s="525"/>
      <c r="CY371" s="526">
        <v>59.441156478767731</v>
      </c>
      <c r="CZ371" s="527">
        <v>59.438756236697763</v>
      </c>
      <c r="DA371" s="528">
        <v>0.88470322381819855</v>
      </c>
      <c r="DB371" s="529">
        <v>0.88468265706682014</v>
      </c>
      <c r="DC371" s="530" t="s">
        <v>2307</v>
      </c>
      <c r="DD371" s="225"/>
      <c r="DE371" s="524"/>
      <c r="DF371" s="524"/>
      <c r="DG371" s="531"/>
      <c r="DH371" s="532"/>
      <c r="DI371" s="64">
        <v>138689</v>
      </c>
      <c r="DJ371" s="64">
        <v>0</v>
      </c>
      <c r="DK371" s="64">
        <v>0</v>
      </c>
      <c r="DL371" s="534">
        <f t="shared" si="55"/>
        <v>46229.666666666664</v>
      </c>
    </row>
    <row r="372" spans="1:116" ht="43.5" customHeight="1" x14ac:dyDescent="0.25">
      <c r="A372" s="356" t="s">
        <v>7</v>
      </c>
      <c r="B372" s="65" t="s">
        <v>50</v>
      </c>
      <c r="C372" s="65" t="s">
        <v>51</v>
      </c>
      <c r="D372" s="64" t="s">
        <v>2425</v>
      </c>
      <c r="E372" s="64" t="s">
        <v>372</v>
      </c>
      <c r="F372" s="64" t="s">
        <v>373</v>
      </c>
      <c r="G372" s="18" t="s">
        <v>374</v>
      </c>
      <c r="H372" s="35" t="s">
        <v>860</v>
      </c>
      <c r="I372" s="28" t="s">
        <v>2330</v>
      </c>
      <c r="J372" s="498">
        <v>11.820207531173047</v>
      </c>
      <c r="K372" s="498">
        <v>72.782007424371002</v>
      </c>
      <c r="L372" s="499">
        <v>2229.8000000000002</v>
      </c>
      <c r="M372" s="512">
        <v>0</v>
      </c>
      <c r="N372" s="513">
        <v>0</v>
      </c>
      <c r="O372" s="513">
        <v>0</v>
      </c>
      <c r="P372" s="513">
        <v>0</v>
      </c>
      <c r="Q372" s="513">
        <v>0</v>
      </c>
      <c r="R372" s="513">
        <v>0</v>
      </c>
      <c r="S372" s="513">
        <v>0</v>
      </c>
      <c r="T372" s="513">
        <v>0</v>
      </c>
      <c r="U372" s="513">
        <v>0</v>
      </c>
      <c r="V372" s="513">
        <v>0</v>
      </c>
      <c r="W372" s="513">
        <v>0</v>
      </c>
      <c r="X372" s="513">
        <v>0</v>
      </c>
      <c r="Y372" s="513">
        <v>0</v>
      </c>
      <c r="Z372" s="513">
        <v>0</v>
      </c>
      <c r="AA372" s="513">
        <v>0</v>
      </c>
      <c r="AB372" s="513">
        <v>0</v>
      </c>
      <c r="AC372" s="513">
        <v>181</v>
      </c>
      <c r="AD372" s="513">
        <v>181</v>
      </c>
      <c r="AE372" s="513">
        <v>0</v>
      </c>
      <c r="AF372" s="513">
        <v>0</v>
      </c>
      <c r="AG372" s="513">
        <v>0</v>
      </c>
      <c r="AH372" s="513">
        <f t="shared" si="45"/>
        <v>0</v>
      </c>
      <c r="AI372" s="513">
        <v>0</v>
      </c>
      <c r="AJ372" s="513">
        <v>0</v>
      </c>
      <c r="AK372" s="513">
        <f t="shared" si="46"/>
        <v>181</v>
      </c>
      <c r="AL372" s="513">
        <f t="shared" si="47"/>
        <v>181</v>
      </c>
      <c r="AM372" s="513">
        <v>0</v>
      </c>
      <c r="AN372" s="513">
        <v>0</v>
      </c>
      <c r="AO372" s="513">
        <v>0</v>
      </c>
      <c r="AP372" s="513">
        <v>0</v>
      </c>
      <c r="AQ372" s="513">
        <v>0</v>
      </c>
      <c r="AR372" s="513">
        <v>0</v>
      </c>
      <c r="AS372" s="513">
        <v>0</v>
      </c>
      <c r="AT372" s="513">
        <v>0</v>
      </c>
      <c r="AU372" s="513">
        <v>0</v>
      </c>
      <c r="AV372" s="513">
        <v>0</v>
      </c>
      <c r="AW372" s="513">
        <v>0</v>
      </c>
      <c r="AX372" s="513">
        <v>0</v>
      </c>
      <c r="AY372" s="513">
        <v>0</v>
      </c>
      <c r="AZ372" s="513">
        <v>0</v>
      </c>
      <c r="BA372" s="513">
        <v>0</v>
      </c>
      <c r="BB372" s="513">
        <v>0</v>
      </c>
      <c r="BC372" s="513">
        <v>5540.71</v>
      </c>
      <c r="BD372" s="513">
        <v>5540.71</v>
      </c>
      <c r="BE372" s="513">
        <v>0</v>
      </c>
      <c r="BF372" s="513">
        <v>0</v>
      </c>
      <c r="BG372" s="513">
        <v>0</v>
      </c>
      <c r="BH372" s="513">
        <v>0</v>
      </c>
      <c r="BI372" s="513">
        <v>0</v>
      </c>
      <c r="BJ372" s="513">
        <v>0</v>
      </c>
      <c r="BK372" s="241">
        <f t="shared" si="48"/>
        <v>5540.71</v>
      </c>
      <c r="BL372" s="22">
        <f t="shared" si="49"/>
        <v>5540.71</v>
      </c>
      <c r="BM372" s="519">
        <f t="shared" si="50"/>
        <v>0.97892402826855118</v>
      </c>
      <c r="BN372" s="520">
        <v>0</v>
      </c>
      <c r="BO372" s="520">
        <v>0</v>
      </c>
      <c r="BP372" s="520">
        <v>0</v>
      </c>
      <c r="BQ372" s="520">
        <v>0</v>
      </c>
      <c r="BR372" s="520">
        <v>0</v>
      </c>
      <c r="BS372" s="520">
        <v>0</v>
      </c>
      <c r="BT372" s="520">
        <v>0</v>
      </c>
      <c r="BU372" s="520">
        <v>0</v>
      </c>
      <c r="BV372" s="520">
        <v>0</v>
      </c>
      <c r="BW372" s="520">
        <v>0</v>
      </c>
      <c r="BX372" s="520">
        <v>0</v>
      </c>
      <c r="BY372" s="520">
        <v>0</v>
      </c>
      <c r="BZ372" s="520">
        <v>0</v>
      </c>
      <c r="CA372" s="520">
        <v>0</v>
      </c>
      <c r="CB372" s="520">
        <v>0</v>
      </c>
      <c r="CC372" s="520">
        <v>0</v>
      </c>
      <c r="CD372" s="520">
        <v>6503907.0264000008</v>
      </c>
      <c r="CE372" s="520">
        <v>6503907.0264000008</v>
      </c>
      <c r="CF372" s="520">
        <v>0</v>
      </c>
      <c r="CG372" s="520">
        <v>0</v>
      </c>
      <c r="CH372" s="520">
        <v>0</v>
      </c>
      <c r="CI372" s="520">
        <v>0</v>
      </c>
      <c r="CJ372" s="520">
        <v>0</v>
      </c>
      <c r="CK372" s="520">
        <v>0</v>
      </c>
      <c r="CL372" s="520">
        <f t="shared" si="51"/>
        <v>6503907.0264000008</v>
      </c>
      <c r="CM372" s="521">
        <f t="shared" si="52"/>
        <v>6503907.0264000008</v>
      </c>
      <c r="CN372" s="522">
        <v>18125260.364101198</v>
      </c>
      <c r="CO372" s="522">
        <v>18125260.364101198</v>
      </c>
      <c r="CP372" s="522">
        <v>13552044.076725598</v>
      </c>
      <c r="CQ372" s="243" t="s">
        <v>874</v>
      </c>
      <c r="CR372" s="103">
        <v>7.57</v>
      </c>
      <c r="CS372" s="523">
        <v>7.57</v>
      </c>
      <c r="CT372" s="104">
        <v>5.66</v>
      </c>
      <c r="CU372" s="524"/>
      <c r="CV372" s="524"/>
      <c r="CW372" s="524"/>
      <c r="CX372" s="525"/>
      <c r="CY372" s="526">
        <v>576.47671933077152</v>
      </c>
      <c r="CZ372" s="527">
        <v>360.58166827074638</v>
      </c>
      <c r="DA372" s="528">
        <v>2.2544256210268832</v>
      </c>
      <c r="DB372" s="529">
        <v>1.9526470474921165</v>
      </c>
      <c r="DC372" s="530" t="s">
        <v>2304</v>
      </c>
      <c r="DD372" s="225"/>
      <c r="DE372" s="524"/>
      <c r="DF372" s="524"/>
      <c r="DG372" s="531"/>
      <c r="DH372" s="532"/>
      <c r="DI372" s="64">
        <v>422298</v>
      </c>
      <c r="DJ372" s="64">
        <v>802577</v>
      </c>
      <c r="DK372" s="64">
        <v>195002</v>
      </c>
      <c r="DL372" s="534">
        <f t="shared" si="55"/>
        <v>473292.33333333331</v>
      </c>
    </row>
    <row r="373" spans="1:116" ht="43.5" customHeight="1" x14ac:dyDescent="0.25">
      <c r="A373" s="356" t="s">
        <v>7</v>
      </c>
      <c r="B373" s="65" t="s">
        <v>50</v>
      </c>
      <c r="C373" s="65" t="s">
        <v>51</v>
      </c>
      <c r="D373" s="64" t="s">
        <v>2425</v>
      </c>
      <c r="E373" s="64" t="s">
        <v>372</v>
      </c>
      <c r="F373" s="64" t="s">
        <v>1286</v>
      </c>
      <c r="G373" s="18" t="s">
        <v>1287</v>
      </c>
      <c r="H373" s="35" t="s">
        <v>866</v>
      </c>
      <c r="I373" s="28" t="s">
        <v>2330</v>
      </c>
      <c r="J373" s="498">
        <v>11.774481389853227</v>
      </c>
      <c r="K373" s="498">
        <v>70.928598337316998</v>
      </c>
      <c r="L373" s="499">
        <v>2221</v>
      </c>
      <c r="M373" s="512">
        <v>0</v>
      </c>
      <c r="N373" s="513">
        <v>0</v>
      </c>
      <c r="O373" s="513">
        <v>0</v>
      </c>
      <c r="P373" s="513">
        <v>0</v>
      </c>
      <c r="Q373" s="513">
        <v>0</v>
      </c>
      <c r="R373" s="513">
        <v>0</v>
      </c>
      <c r="S373" s="513">
        <v>0</v>
      </c>
      <c r="T373" s="513">
        <v>0</v>
      </c>
      <c r="U373" s="513">
        <v>0</v>
      </c>
      <c r="V373" s="513">
        <v>0</v>
      </c>
      <c r="W373" s="513">
        <v>0</v>
      </c>
      <c r="X373" s="513">
        <v>0</v>
      </c>
      <c r="Y373" s="513">
        <v>0</v>
      </c>
      <c r="Z373" s="513">
        <v>0</v>
      </c>
      <c r="AA373" s="513">
        <v>0</v>
      </c>
      <c r="AB373" s="513">
        <v>0</v>
      </c>
      <c r="AC373" s="513">
        <v>159</v>
      </c>
      <c r="AD373" s="513">
        <v>159</v>
      </c>
      <c r="AE373" s="513">
        <v>0</v>
      </c>
      <c r="AF373" s="513">
        <v>0</v>
      </c>
      <c r="AG373" s="513">
        <v>0</v>
      </c>
      <c r="AH373" s="513">
        <f t="shared" si="45"/>
        <v>0</v>
      </c>
      <c r="AI373" s="513">
        <v>0</v>
      </c>
      <c r="AJ373" s="513">
        <v>0</v>
      </c>
      <c r="AK373" s="513">
        <f t="shared" si="46"/>
        <v>159</v>
      </c>
      <c r="AL373" s="513">
        <f t="shared" si="47"/>
        <v>159</v>
      </c>
      <c r="AM373" s="513">
        <v>0</v>
      </c>
      <c r="AN373" s="513">
        <v>0</v>
      </c>
      <c r="AO373" s="513">
        <v>0</v>
      </c>
      <c r="AP373" s="513">
        <v>0</v>
      </c>
      <c r="AQ373" s="513">
        <v>0</v>
      </c>
      <c r="AR373" s="513">
        <v>0</v>
      </c>
      <c r="AS373" s="513">
        <v>0</v>
      </c>
      <c r="AT373" s="513">
        <v>0</v>
      </c>
      <c r="AU373" s="513">
        <v>0</v>
      </c>
      <c r="AV373" s="513">
        <v>0</v>
      </c>
      <c r="AW373" s="513">
        <v>0</v>
      </c>
      <c r="AX373" s="513">
        <v>0</v>
      </c>
      <c r="AY373" s="513">
        <v>0</v>
      </c>
      <c r="AZ373" s="513">
        <v>0</v>
      </c>
      <c r="BA373" s="513">
        <v>0</v>
      </c>
      <c r="BB373" s="513">
        <v>0</v>
      </c>
      <c r="BC373" s="513">
        <v>4209.78</v>
      </c>
      <c r="BD373" s="513">
        <v>4209.78</v>
      </c>
      <c r="BE373" s="513">
        <v>0</v>
      </c>
      <c r="BF373" s="513">
        <v>0</v>
      </c>
      <c r="BG373" s="513">
        <v>0</v>
      </c>
      <c r="BH373" s="513">
        <v>0</v>
      </c>
      <c r="BI373" s="513">
        <v>0</v>
      </c>
      <c r="BJ373" s="513">
        <v>0</v>
      </c>
      <c r="BK373" s="241">
        <f t="shared" si="48"/>
        <v>4209.78</v>
      </c>
      <c r="BL373" s="22">
        <f t="shared" si="49"/>
        <v>4209.78</v>
      </c>
      <c r="BM373" s="519">
        <f t="shared" si="50"/>
        <v>0.43534436401240945</v>
      </c>
      <c r="BN373" s="520">
        <v>0</v>
      </c>
      <c r="BO373" s="520">
        <v>0</v>
      </c>
      <c r="BP373" s="520">
        <v>0</v>
      </c>
      <c r="BQ373" s="520">
        <v>0</v>
      </c>
      <c r="BR373" s="520">
        <v>0</v>
      </c>
      <c r="BS373" s="520">
        <v>0</v>
      </c>
      <c r="BT373" s="520">
        <v>0</v>
      </c>
      <c r="BU373" s="520">
        <v>0</v>
      </c>
      <c r="BV373" s="520">
        <v>0</v>
      </c>
      <c r="BW373" s="520">
        <v>0</v>
      </c>
      <c r="BX373" s="520">
        <v>0</v>
      </c>
      <c r="BY373" s="520">
        <v>0</v>
      </c>
      <c r="BZ373" s="520">
        <v>0</v>
      </c>
      <c r="CA373" s="520">
        <v>0</v>
      </c>
      <c r="CB373" s="520">
        <v>0</v>
      </c>
      <c r="CC373" s="520">
        <v>0</v>
      </c>
      <c r="CD373" s="520">
        <v>4941608.1551999999</v>
      </c>
      <c r="CE373" s="520">
        <v>4941608.1551999999</v>
      </c>
      <c r="CF373" s="520">
        <v>0</v>
      </c>
      <c r="CG373" s="520">
        <v>0</v>
      </c>
      <c r="CH373" s="520">
        <v>0</v>
      </c>
      <c r="CI373" s="520">
        <v>0</v>
      </c>
      <c r="CJ373" s="520">
        <v>0</v>
      </c>
      <c r="CK373" s="520">
        <v>0</v>
      </c>
      <c r="CL373" s="520">
        <f t="shared" si="51"/>
        <v>4941608.1551999999</v>
      </c>
      <c r="CM373" s="521">
        <f t="shared" si="52"/>
        <v>4941608.1551999999</v>
      </c>
      <c r="CN373" s="522">
        <v>987578.80047240003</v>
      </c>
      <c r="CO373" s="522">
        <v>987578.80047240003</v>
      </c>
      <c r="CP373" s="522">
        <v>1062278.8654691998</v>
      </c>
      <c r="CQ373" s="243" t="s">
        <v>874</v>
      </c>
      <c r="CR373" s="103">
        <v>8.99</v>
      </c>
      <c r="CS373" s="523">
        <v>8.99</v>
      </c>
      <c r="CT373" s="104">
        <v>9.67</v>
      </c>
      <c r="CU373" s="524"/>
      <c r="CV373" s="524"/>
      <c r="CW373" s="524"/>
      <c r="CX373" s="525"/>
      <c r="CY373" s="526">
        <v>369.85116681320187</v>
      </c>
      <c r="CZ373" s="527">
        <v>153.59512880474935</v>
      </c>
      <c r="DA373" s="528">
        <v>2.4906436230512163</v>
      </c>
      <c r="DB373" s="529">
        <v>2.3562037180373268</v>
      </c>
      <c r="DC373" s="530" t="s">
        <v>2298</v>
      </c>
      <c r="DD373" s="225"/>
      <c r="DE373" s="524"/>
      <c r="DF373" s="524"/>
      <c r="DG373" s="531"/>
      <c r="DH373" s="532"/>
      <c r="DI373" s="64">
        <v>184432</v>
      </c>
      <c r="DJ373" s="64">
        <v>95064</v>
      </c>
      <c r="DK373" s="64">
        <v>413353</v>
      </c>
      <c r="DL373" s="534">
        <f t="shared" si="55"/>
        <v>230949.66666666666</v>
      </c>
    </row>
    <row r="374" spans="1:116" ht="43.5" customHeight="1" x14ac:dyDescent="0.25">
      <c r="A374" s="356" t="s">
        <v>7</v>
      </c>
      <c r="B374" s="65" t="s">
        <v>50</v>
      </c>
      <c r="C374" s="65" t="s">
        <v>51</v>
      </c>
      <c r="D374" s="64" t="s">
        <v>2428</v>
      </c>
      <c r="E374" s="64" t="s">
        <v>71</v>
      </c>
      <c r="F374" s="64" t="s">
        <v>1288</v>
      </c>
      <c r="G374" s="18" t="s">
        <v>71</v>
      </c>
      <c r="H374" s="35" t="s">
        <v>860</v>
      </c>
      <c r="I374" s="28" t="s">
        <v>2330</v>
      </c>
      <c r="J374" s="498">
        <v>11.774481389853227</v>
      </c>
      <c r="K374" s="498">
        <v>15.178977241155</v>
      </c>
      <c r="L374" s="499">
        <v>1275.8</v>
      </c>
      <c r="M374" s="512">
        <v>0</v>
      </c>
      <c r="N374" s="513">
        <v>0</v>
      </c>
      <c r="O374" s="513">
        <v>0</v>
      </c>
      <c r="P374" s="513">
        <v>0</v>
      </c>
      <c r="Q374" s="513">
        <v>0</v>
      </c>
      <c r="R374" s="513">
        <v>0</v>
      </c>
      <c r="S374" s="513">
        <v>0</v>
      </c>
      <c r="T374" s="513">
        <v>0</v>
      </c>
      <c r="U374" s="513">
        <v>0</v>
      </c>
      <c r="V374" s="513">
        <v>0</v>
      </c>
      <c r="W374" s="513">
        <v>0</v>
      </c>
      <c r="X374" s="513">
        <v>0</v>
      </c>
      <c r="Y374" s="513">
        <v>0</v>
      </c>
      <c r="Z374" s="513">
        <v>0</v>
      </c>
      <c r="AA374" s="513">
        <v>0</v>
      </c>
      <c r="AB374" s="513">
        <v>0</v>
      </c>
      <c r="AC374" s="513">
        <v>45</v>
      </c>
      <c r="AD374" s="513">
        <v>45</v>
      </c>
      <c r="AE374" s="513">
        <v>1</v>
      </c>
      <c r="AF374" s="513">
        <v>1</v>
      </c>
      <c r="AG374" s="513">
        <v>0</v>
      </c>
      <c r="AH374" s="513">
        <f t="shared" si="45"/>
        <v>0</v>
      </c>
      <c r="AI374" s="513">
        <v>0</v>
      </c>
      <c r="AJ374" s="513">
        <v>0</v>
      </c>
      <c r="AK374" s="513">
        <f t="shared" si="46"/>
        <v>46</v>
      </c>
      <c r="AL374" s="513">
        <f t="shared" si="47"/>
        <v>46</v>
      </c>
      <c r="AM374" s="513">
        <v>0</v>
      </c>
      <c r="AN374" s="513">
        <v>0</v>
      </c>
      <c r="AO374" s="513">
        <v>0</v>
      </c>
      <c r="AP374" s="513">
        <v>0</v>
      </c>
      <c r="AQ374" s="513">
        <v>0</v>
      </c>
      <c r="AR374" s="513">
        <v>0</v>
      </c>
      <c r="AS374" s="513">
        <v>0</v>
      </c>
      <c r="AT374" s="513">
        <v>0</v>
      </c>
      <c r="AU374" s="513">
        <v>0</v>
      </c>
      <c r="AV374" s="513">
        <v>0</v>
      </c>
      <c r="AW374" s="513">
        <v>0</v>
      </c>
      <c r="AX374" s="513">
        <v>0</v>
      </c>
      <c r="AY374" s="513">
        <v>0</v>
      </c>
      <c r="AZ374" s="513">
        <v>0</v>
      </c>
      <c r="BA374" s="513">
        <v>0</v>
      </c>
      <c r="BB374" s="513">
        <v>0</v>
      </c>
      <c r="BC374" s="513">
        <v>303.81</v>
      </c>
      <c r="BD374" s="513">
        <v>303.81</v>
      </c>
      <c r="BE374" s="513">
        <v>7.6</v>
      </c>
      <c r="BF374" s="513">
        <v>7.6</v>
      </c>
      <c r="BG374" s="513">
        <v>0</v>
      </c>
      <c r="BH374" s="513">
        <v>0</v>
      </c>
      <c r="BI374" s="513">
        <v>0</v>
      </c>
      <c r="BJ374" s="513">
        <v>0</v>
      </c>
      <c r="BK374" s="241">
        <f t="shared" si="48"/>
        <v>311.41000000000003</v>
      </c>
      <c r="BL374" s="22">
        <f t="shared" si="49"/>
        <v>311.41000000000003</v>
      </c>
      <c r="BM374" s="519">
        <f t="shared" si="50"/>
        <v>2.6892055267702938E-2</v>
      </c>
      <c r="BN374" s="520">
        <v>0</v>
      </c>
      <c r="BO374" s="520">
        <v>0</v>
      </c>
      <c r="BP374" s="520">
        <v>0</v>
      </c>
      <c r="BQ374" s="520">
        <v>0</v>
      </c>
      <c r="BR374" s="520">
        <v>0</v>
      </c>
      <c r="BS374" s="520">
        <v>0</v>
      </c>
      <c r="BT374" s="520">
        <v>0</v>
      </c>
      <c r="BU374" s="520">
        <v>0</v>
      </c>
      <c r="BV374" s="520">
        <v>0</v>
      </c>
      <c r="BW374" s="520">
        <v>0</v>
      </c>
      <c r="BX374" s="520">
        <v>0</v>
      </c>
      <c r="BY374" s="520">
        <v>0</v>
      </c>
      <c r="BZ374" s="520">
        <v>0</v>
      </c>
      <c r="CA374" s="520">
        <v>0</v>
      </c>
      <c r="CB374" s="520">
        <v>0</v>
      </c>
      <c r="CC374" s="520">
        <v>0</v>
      </c>
      <c r="CD374" s="520">
        <v>356624.33040000004</v>
      </c>
      <c r="CE374" s="520">
        <v>356624.33040000004</v>
      </c>
      <c r="CF374" s="520">
        <v>8921.1840000000011</v>
      </c>
      <c r="CG374" s="520">
        <v>8921.1840000000011</v>
      </c>
      <c r="CH374" s="520">
        <v>0</v>
      </c>
      <c r="CI374" s="520">
        <v>0</v>
      </c>
      <c r="CJ374" s="520">
        <v>0</v>
      </c>
      <c r="CK374" s="520">
        <v>0</v>
      </c>
      <c r="CL374" s="520">
        <f t="shared" si="51"/>
        <v>365545.51440000004</v>
      </c>
      <c r="CM374" s="521">
        <f t="shared" si="52"/>
        <v>365545.51440000004</v>
      </c>
      <c r="CN374" s="522">
        <v>47194661.253554404</v>
      </c>
      <c r="CO374" s="522">
        <v>47194661.253554404</v>
      </c>
      <c r="CP374" s="522">
        <v>49818976.965921603</v>
      </c>
      <c r="CQ374" s="243" t="s">
        <v>874</v>
      </c>
      <c r="CR374" s="103">
        <v>10.97</v>
      </c>
      <c r="CS374" s="523">
        <v>10.97</v>
      </c>
      <c r="CT374" s="104">
        <v>11.58</v>
      </c>
      <c r="CU374" s="524"/>
      <c r="CV374" s="524"/>
      <c r="CW374" s="524"/>
      <c r="CX374" s="525"/>
      <c r="CY374" s="526">
        <v>229.84840145211021</v>
      </c>
      <c r="CZ374" s="527">
        <v>165.2671940443154</v>
      </c>
      <c r="DA374" s="528">
        <v>2.0866849736831394</v>
      </c>
      <c r="DB374" s="529">
        <v>1.9663856941177957</v>
      </c>
      <c r="DC374" s="530" t="s">
        <v>2339</v>
      </c>
      <c r="DD374" s="225"/>
      <c r="DE374" s="524"/>
      <c r="DF374" s="524"/>
      <c r="DG374" s="531"/>
      <c r="DH374" s="532"/>
      <c r="DI374" s="64">
        <v>0</v>
      </c>
      <c r="DJ374" s="64">
        <v>173862</v>
      </c>
      <c r="DK374" s="64">
        <v>305202</v>
      </c>
      <c r="DL374" s="534">
        <f t="shared" si="55"/>
        <v>159688</v>
      </c>
    </row>
    <row r="375" spans="1:116" ht="43.5" customHeight="1" x14ac:dyDescent="0.25">
      <c r="A375" s="356" t="s">
        <v>7</v>
      </c>
      <c r="B375" s="65" t="s">
        <v>50</v>
      </c>
      <c r="C375" s="65" t="s">
        <v>51</v>
      </c>
      <c r="D375" s="64" t="s">
        <v>2428</v>
      </c>
      <c r="E375" s="64" t="s">
        <v>71</v>
      </c>
      <c r="F375" s="64" t="s">
        <v>1289</v>
      </c>
      <c r="G375" s="18" t="s">
        <v>2476</v>
      </c>
      <c r="H375" s="35" t="s">
        <v>866</v>
      </c>
      <c r="I375" s="28" t="s">
        <v>2330</v>
      </c>
      <c r="J375" s="498">
        <v>9.6253527478217631</v>
      </c>
      <c r="K375" s="498">
        <v>29.289204484533002</v>
      </c>
      <c r="L375" s="499">
        <v>1234.0999999999999</v>
      </c>
      <c r="M375" s="512">
        <v>0</v>
      </c>
      <c r="N375" s="513">
        <v>0</v>
      </c>
      <c r="O375" s="513">
        <v>0</v>
      </c>
      <c r="P375" s="513">
        <v>0</v>
      </c>
      <c r="Q375" s="513">
        <v>0</v>
      </c>
      <c r="R375" s="513">
        <v>0</v>
      </c>
      <c r="S375" s="513">
        <v>0</v>
      </c>
      <c r="T375" s="513">
        <v>0</v>
      </c>
      <c r="U375" s="513">
        <v>0</v>
      </c>
      <c r="V375" s="513">
        <v>0</v>
      </c>
      <c r="W375" s="513">
        <v>0</v>
      </c>
      <c r="X375" s="513">
        <v>0</v>
      </c>
      <c r="Y375" s="513">
        <v>0</v>
      </c>
      <c r="Z375" s="513">
        <v>0</v>
      </c>
      <c r="AA375" s="513">
        <v>0</v>
      </c>
      <c r="AB375" s="513">
        <v>0</v>
      </c>
      <c r="AC375" s="513">
        <v>103</v>
      </c>
      <c r="AD375" s="513">
        <v>103</v>
      </c>
      <c r="AE375" s="513">
        <v>0</v>
      </c>
      <c r="AF375" s="513">
        <v>0</v>
      </c>
      <c r="AG375" s="513">
        <v>0</v>
      </c>
      <c r="AH375" s="513">
        <f t="shared" si="45"/>
        <v>0</v>
      </c>
      <c r="AI375" s="513">
        <v>0</v>
      </c>
      <c r="AJ375" s="513">
        <v>0</v>
      </c>
      <c r="AK375" s="513">
        <f t="shared" si="46"/>
        <v>103</v>
      </c>
      <c r="AL375" s="513">
        <f t="shared" si="47"/>
        <v>103</v>
      </c>
      <c r="AM375" s="513">
        <v>0</v>
      </c>
      <c r="AN375" s="513">
        <v>0</v>
      </c>
      <c r="AO375" s="513">
        <v>0</v>
      </c>
      <c r="AP375" s="513">
        <v>0</v>
      </c>
      <c r="AQ375" s="513">
        <v>0</v>
      </c>
      <c r="AR375" s="513">
        <v>0</v>
      </c>
      <c r="AS375" s="513">
        <v>0</v>
      </c>
      <c r="AT375" s="513">
        <v>0</v>
      </c>
      <c r="AU375" s="513">
        <v>0</v>
      </c>
      <c r="AV375" s="513">
        <v>0</v>
      </c>
      <c r="AW375" s="513">
        <v>0</v>
      </c>
      <c r="AX375" s="513">
        <v>0</v>
      </c>
      <c r="AY375" s="513">
        <v>0</v>
      </c>
      <c r="AZ375" s="513">
        <v>0</v>
      </c>
      <c r="BA375" s="513">
        <v>0</v>
      </c>
      <c r="BB375" s="513">
        <v>0</v>
      </c>
      <c r="BC375" s="513">
        <v>2323.85</v>
      </c>
      <c r="BD375" s="513">
        <v>2323.85</v>
      </c>
      <c r="BE375" s="513">
        <v>0</v>
      </c>
      <c r="BF375" s="513">
        <v>0</v>
      </c>
      <c r="BG375" s="513">
        <v>0</v>
      </c>
      <c r="BH375" s="513">
        <v>0</v>
      </c>
      <c r="BI375" s="513">
        <v>0</v>
      </c>
      <c r="BJ375" s="513">
        <v>0</v>
      </c>
      <c r="BK375" s="241">
        <f t="shared" si="48"/>
        <v>2323.85</v>
      </c>
      <c r="BL375" s="22">
        <f t="shared" si="49"/>
        <v>2323.85</v>
      </c>
      <c r="BM375" s="519">
        <f t="shared" si="50"/>
        <v>0.35972910216718262</v>
      </c>
      <c r="BN375" s="520">
        <v>0</v>
      </c>
      <c r="BO375" s="520">
        <v>0</v>
      </c>
      <c r="BP375" s="520">
        <v>0</v>
      </c>
      <c r="BQ375" s="520">
        <v>0</v>
      </c>
      <c r="BR375" s="520">
        <v>0</v>
      </c>
      <c r="BS375" s="520">
        <v>0</v>
      </c>
      <c r="BT375" s="520">
        <v>0</v>
      </c>
      <c r="BU375" s="520">
        <v>0</v>
      </c>
      <c r="BV375" s="520">
        <v>0</v>
      </c>
      <c r="BW375" s="520">
        <v>0</v>
      </c>
      <c r="BX375" s="520">
        <v>0</v>
      </c>
      <c r="BY375" s="520">
        <v>0</v>
      </c>
      <c r="BZ375" s="520">
        <v>0</v>
      </c>
      <c r="CA375" s="520">
        <v>0</v>
      </c>
      <c r="CB375" s="520">
        <v>0</v>
      </c>
      <c r="CC375" s="520">
        <v>0</v>
      </c>
      <c r="CD375" s="520">
        <v>2727828.0840000003</v>
      </c>
      <c r="CE375" s="520">
        <v>2727828.0840000003</v>
      </c>
      <c r="CF375" s="520">
        <v>0</v>
      </c>
      <c r="CG375" s="520">
        <v>0</v>
      </c>
      <c r="CH375" s="520">
        <v>0</v>
      </c>
      <c r="CI375" s="520">
        <v>0</v>
      </c>
      <c r="CJ375" s="520">
        <v>0</v>
      </c>
      <c r="CK375" s="520">
        <v>0</v>
      </c>
      <c r="CL375" s="520">
        <f t="shared" si="51"/>
        <v>2727828.0840000003</v>
      </c>
      <c r="CM375" s="521">
        <f t="shared" si="52"/>
        <v>2727828.0840000003</v>
      </c>
      <c r="CN375" s="522">
        <v>17926812.500481598</v>
      </c>
      <c r="CO375" s="522">
        <v>17926812.500481598</v>
      </c>
      <c r="CP375" s="522">
        <v>22796694.6364392</v>
      </c>
      <c r="CQ375" s="243" t="s">
        <v>874</v>
      </c>
      <c r="CR375" s="103">
        <v>5.08</v>
      </c>
      <c r="CS375" s="523">
        <v>5.08</v>
      </c>
      <c r="CT375" s="104">
        <v>6.46</v>
      </c>
      <c r="CU375" s="524"/>
      <c r="CV375" s="524"/>
      <c r="CW375" s="524"/>
      <c r="CX375" s="525"/>
      <c r="CY375" s="526">
        <v>345.39085902846631</v>
      </c>
      <c r="CZ375" s="527">
        <v>139.752609286016</v>
      </c>
      <c r="DA375" s="528">
        <v>0.63061473954782743</v>
      </c>
      <c r="DB375" s="529">
        <v>0.46175479373699302</v>
      </c>
      <c r="DC375" s="530" t="s">
        <v>2336</v>
      </c>
      <c r="DD375" s="225"/>
      <c r="DE375" s="524"/>
      <c r="DF375" s="524"/>
      <c r="DG375" s="531"/>
      <c r="DH375" s="532"/>
      <c r="DI375" s="64">
        <v>0</v>
      </c>
      <c r="DJ375" s="64">
        <v>85865</v>
      </c>
      <c r="DK375" s="64">
        <v>0</v>
      </c>
      <c r="DL375" s="534">
        <f t="shared" si="55"/>
        <v>28621.666666666668</v>
      </c>
    </row>
    <row r="376" spans="1:116" ht="43.5" customHeight="1" x14ac:dyDescent="0.25">
      <c r="A376" s="356" t="s">
        <v>7</v>
      </c>
      <c r="B376" s="65" t="s">
        <v>50</v>
      </c>
      <c r="C376" s="65" t="s">
        <v>51</v>
      </c>
      <c r="D376" s="64" t="s">
        <v>2428</v>
      </c>
      <c r="E376" s="64" t="s">
        <v>71</v>
      </c>
      <c r="F376" s="64" t="s">
        <v>1291</v>
      </c>
      <c r="G376" s="18" t="s">
        <v>1292</v>
      </c>
      <c r="H376" s="35" t="s">
        <v>866</v>
      </c>
      <c r="I376" s="28" t="s">
        <v>2330</v>
      </c>
      <c r="J376" s="498">
        <v>11.774481389853227</v>
      </c>
      <c r="K376" s="498">
        <v>42.215719609161006</v>
      </c>
      <c r="L376" s="499">
        <v>2538.6999999999998</v>
      </c>
      <c r="M376" s="512">
        <v>0</v>
      </c>
      <c r="N376" s="513">
        <v>0</v>
      </c>
      <c r="O376" s="513">
        <v>0</v>
      </c>
      <c r="P376" s="513">
        <v>0</v>
      </c>
      <c r="Q376" s="513">
        <v>0</v>
      </c>
      <c r="R376" s="513">
        <v>0</v>
      </c>
      <c r="S376" s="513">
        <v>0</v>
      </c>
      <c r="T376" s="513">
        <v>0</v>
      </c>
      <c r="U376" s="513">
        <v>0</v>
      </c>
      <c r="V376" s="513">
        <v>0</v>
      </c>
      <c r="W376" s="513">
        <v>0</v>
      </c>
      <c r="X376" s="513">
        <v>0</v>
      </c>
      <c r="Y376" s="513">
        <v>0</v>
      </c>
      <c r="Z376" s="513">
        <v>0</v>
      </c>
      <c r="AA376" s="513">
        <v>0</v>
      </c>
      <c r="AB376" s="513">
        <v>0</v>
      </c>
      <c r="AC376" s="513">
        <v>75</v>
      </c>
      <c r="AD376" s="513">
        <v>74</v>
      </c>
      <c r="AE376" s="513">
        <v>0</v>
      </c>
      <c r="AF376" s="513">
        <v>0</v>
      </c>
      <c r="AG376" s="513">
        <v>0</v>
      </c>
      <c r="AH376" s="513">
        <f t="shared" si="45"/>
        <v>0</v>
      </c>
      <c r="AI376" s="513">
        <v>0</v>
      </c>
      <c r="AJ376" s="513">
        <v>0</v>
      </c>
      <c r="AK376" s="513">
        <f t="shared" si="46"/>
        <v>75</v>
      </c>
      <c r="AL376" s="513">
        <f t="shared" si="47"/>
        <v>74</v>
      </c>
      <c r="AM376" s="513">
        <v>0</v>
      </c>
      <c r="AN376" s="513">
        <v>0</v>
      </c>
      <c r="AO376" s="513">
        <v>0</v>
      </c>
      <c r="AP376" s="513">
        <v>0</v>
      </c>
      <c r="AQ376" s="513">
        <v>0</v>
      </c>
      <c r="AR376" s="513">
        <v>0</v>
      </c>
      <c r="AS376" s="513">
        <v>0</v>
      </c>
      <c r="AT376" s="513">
        <v>0</v>
      </c>
      <c r="AU376" s="513">
        <v>0</v>
      </c>
      <c r="AV376" s="513">
        <v>0</v>
      </c>
      <c r="AW376" s="513">
        <v>0</v>
      </c>
      <c r="AX376" s="513">
        <v>0</v>
      </c>
      <c r="AY376" s="513">
        <v>0</v>
      </c>
      <c r="AZ376" s="513">
        <v>0</v>
      </c>
      <c r="BA376" s="513">
        <v>0</v>
      </c>
      <c r="BB376" s="513">
        <v>0</v>
      </c>
      <c r="BC376" s="513">
        <v>1513.73</v>
      </c>
      <c r="BD376" s="513">
        <v>514.6</v>
      </c>
      <c r="BE376" s="513">
        <v>0</v>
      </c>
      <c r="BF376" s="513">
        <v>0</v>
      </c>
      <c r="BG376" s="513">
        <v>0</v>
      </c>
      <c r="BH376" s="513">
        <v>0</v>
      </c>
      <c r="BI376" s="513">
        <v>0</v>
      </c>
      <c r="BJ376" s="513">
        <v>0</v>
      </c>
      <c r="BK376" s="241">
        <f t="shared" si="48"/>
        <v>1513.73</v>
      </c>
      <c r="BL376" s="22">
        <f t="shared" si="49"/>
        <v>514.6</v>
      </c>
      <c r="BM376" s="519">
        <f t="shared" si="50"/>
        <v>0.14457784145176694</v>
      </c>
      <c r="BN376" s="520">
        <v>0</v>
      </c>
      <c r="BO376" s="520">
        <v>0</v>
      </c>
      <c r="BP376" s="520">
        <v>0</v>
      </c>
      <c r="BQ376" s="520">
        <v>0</v>
      </c>
      <c r="BR376" s="520">
        <v>0</v>
      </c>
      <c r="BS376" s="520">
        <v>0</v>
      </c>
      <c r="BT376" s="520">
        <v>0</v>
      </c>
      <c r="BU376" s="520">
        <v>0</v>
      </c>
      <c r="BV376" s="520">
        <v>0</v>
      </c>
      <c r="BW376" s="520">
        <v>0</v>
      </c>
      <c r="BX376" s="520">
        <v>0</v>
      </c>
      <c r="BY376" s="520">
        <v>0</v>
      </c>
      <c r="BZ376" s="520">
        <v>0</v>
      </c>
      <c r="CA376" s="520">
        <v>0</v>
      </c>
      <c r="CB376" s="520">
        <v>0</v>
      </c>
      <c r="CC376" s="520">
        <v>0</v>
      </c>
      <c r="CD376" s="520">
        <v>1776876.8232000002</v>
      </c>
      <c r="CE376" s="520">
        <v>604058.06400000001</v>
      </c>
      <c r="CF376" s="520">
        <v>0</v>
      </c>
      <c r="CG376" s="520">
        <v>0</v>
      </c>
      <c r="CH376" s="520">
        <v>0</v>
      </c>
      <c r="CI376" s="520">
        <v>0</v>
      </c>
      <c r="CJ376" s="520">
        <v>0</v>
      </c>
      <c r="CK376" s="520">
        <v>0</v>
      </c>
      <c r="CL376" s="520">
        <f t="shared" si="51"/>
        <v>1776876.8232000002</v>
      </c>
      <c r="CM376" s="521">
        <f t="shared" si="52"/>
        <v>604058.06400000001</v>
      </c>
      <c r="CN376" s="522">
        <v>36422944.378128007</v>
      </c>
      <c r="CO376" s="522">
        <v>36422944.378128007</v>
      </c>
      <c r="CP376" s="522">
        <v>41271453.207684003</v>
      </c>
      <c r="CQ376" s="243" t="s">
        <v>874</v>
      </c>
      <c r="CR376" s="103">
        <v>9.24</v>
      </c>
      <c r="CS376" s="523">
        <v>9.24</v>
      </c>
      <c r="CT376" s="104">
        <v>10.47</v>
      </c>
      <c r="CU376" s="524"/>
      <c r="CV376" s="524"/>
      <c r="CW376" s="524"/>
      <c r="CX376" s="525"/>
      <c r="CY376" s="526">
        <v>170.1329490965268</v>
      </c>
      <c r="CZ376" s="527">
        <v>81.7595783443779</v>
      </c>
      <c r="DA376" s="528">
        <v>0.73890482834147786</v>
      </c>
      <c r="DB376" s="529">
        <v>0.69953039146531804</v>
      </c>
      <c r="DC376" s="530" t="s">
        <v>2336</v>
      </c>
      <c r="DD376" s="225"/>
      <c r="DE376" s="524"/>
      <c r="DF376" s="524"/>
      <c r="DG376" s="531"/>
      <c r="DH376" s="532"/>
      <c r="DI376" s="64">
        <v>62777</v>
      </c>
      <c r="DJ376" s="64">
        <v>125186</v>
      </c>
      <c r="DK376" s="64">
        <v>0</v>
      </c>
      <c r="DL376" s="534">
        <f t="shared" si="55"/>
        <v>62654.333333333336</v>
      </c>
    </row>
    <row r="377" spans="1:116" ht="43.5" customHeight="1" x14ac:dyDescent="0.25">
      <c r="A377" s="356" t="s">
        <v>7</v>
      </c>
      <c r="B377" s="65" t="s">
        <v>50</v>
      </c>
      <c r="C377" s="65" t="s">
        <v>51</v>
      </c>
      <c r="D377" s="64" t="s">
        <v>2428</v>
      </c>
      <c r="E377" s="64" t="s">
        <v>71</v>
      </c>
      <c r="F377" s="64" t="s">
        <v>72</v>
      </c>
      <c r="G377" s="18" t="s">
        <v>73</v>
      </c>
      <c r="H377" s="35" t="s">
        <v>866</v>
      </c>
      <c r="I377" s="28" t="s">
        <v>2330</v>
      </c>
      <c r="J377" s="498">
        <v>9.7168050304614013</v>
      </c>
      <c r="K377" s="498">
        <v>53.792992312353</v>
      </c>
      <c r="L377" s="499">
        <v>2257.3000000000002</v>
      </c>
      <c r="M377" s="512">
        <v>0</v>
      </c>
      <c r="N377" s="513">
        <v>0</v>
      </c>
      <c r="O377" s="513">
        <v>0</v>
      </c>
      <c r="P377" s="513">
        <v>0</v>
      </c>
      <c r="Q377" s="513">
        <v>0</v>
      </c>
      <c r="R377" s="513">
        <v>0</v>
      </c>
      <c r="S377" s="513">
        <v>0</v>
      </c>
      <c r="T377" s="513">
        <v>0</v>
      </c>
      <c r="U377" s="513">
        <v>0</v>
      </c>
      <c r="V377" s="513">
        <v>0</v>
      </c>
      <c r="W377" s="513">
        <v>0</v>
      </c>
      <c r="X377" s="513">
        <v>0</v>
      </c>
      <c r="Y377" s="513">
        <v>0</v>
      </c>
      <c r="Z377" s="513">
        <v>0</v>
      </c>
      <c r="AA377" s="513">
        <v>0</v>
      </c>
      <c r="AB377" s="513">
        <v>0</v>
      </c>
      <c r="AC377" s="513">
        <v>158</v>
      </c>
      <c r="AD377" s="513">
        <v>158</v>
      </c>
      <c r="AE377" s="513">
        <v>0</v>
      </c>
      <c r="AF377" s="513">
        <v>0</v>
      </c>
      <c r="AG377" s="513">
        <v>0</v>
      </c>
      <c r="AH377" s="513">
        <f t="shared" si="45"/>
        <v>0</v>
      </c>
      <c r="AI377" s="513">
        <v>0</v>
      </c>
      <c r="AJ377" s="513">
        <v>0</v>
      </c>
      <c r="AK377" s="513">
        <f t="shared" si="46"/>
        <v>158</v>
      </c>
      <c r="AL377" s="513">
        <f t="shared" si="47"/>
        <v>158</v>
      </c>
      <c r="AM377" s="513">
        <v>0</v>
      </c>
      <c r="AN377" s="513">
        <v>0</v>
      </c>
      <c r="AO377" s="513">
        <v>0</v>
      </c>
      <c r="AP377" s="513">
        <v>0</v>
      </c>
      <c r="AQ377" s="513">
        <v>0</v>
      </c>
      <c r="AR377" s="513">
        <v>0</v>
      </c>
      <c r="AS377" s="513">
        <v>0</v>
      </c>
      <c r="AT377" s="513">
        <v>0</v>
      </c>
      <c r="AU377" s="513">
        <v>0</v>
      </c>
      <c r="AV377" s="513">
        <v>0</v>
      </c>
      <c r="AW377" s="513">
        <v>0</v>
      </c>
      <c r="AX377" s="513">
        <v>0</v>
      </c>
      <c r="AY377" s="513">
        <v>0</v>
      </c>
      <c r="AZ377" s="513">
        <v>0</v>
      </c>
      <c r="BA377" s="513">
        <v>0</v>
      </c>
      <c r="BB377" s="513">
        <v>0</v>
      </c>
      <c r="BC377" s="513">
        <v>3176.66</v>
      </c>
      <c r="BD377" s="513">
        <v>3176.66</v>
      </c>
      <c r="BE377" s="513">
        <v>0</v>
      </c>
      <c r="BF377" s="513">
        <v>0</v>
      </c>
      <c r="BG377" s="513">
        <v>0</v>
      </c>
      <c r="BH377" s="513">
        <v>0</v>
      </c>
      <c r="BI377" s="513">
        <v>0</v>
      </c>
      <c r="BJ377" s="513">
        <v>0</v>
      </c>
      <c r="BK377" s="241">
        <f t="shared" si="48"/>
        <v>3176.66</v>
      </c>
      <c r="BL377" s="22">
        <f t="shared" si="49"/>
        <v>3176.66</v>
      </c>
      <c r="BM377" s="519">
        <f t="shared" si="50"/>
        <v>0.44804795486600846</v>
      </c>
      <c r="BN377" s="520">
        <v>0</v>
      </c>
      <c r="BO377" s="520">
        <v>0</v>
      </c>
      <c r="BP377" s="520">
        <v>0</v>
      </c>
      <c r="BQ377" s="520">
        <v>0</v>
      </c>
      <c r="BR377" s="520">
        <v>0</v>
      </c>
      <c r="BS377" s="520">
        <v>0</v>
      </c>
      <c r="BT377" s="520">
        <v>0</v>
      </c>
      <c r="BU377" s="520">
        <v>0</v>
      </c>
      <c r="BV377" s="520">
        <v>0</v>
      </c>
      <c r="BW377" s="520">
        <v>0</v>
      </c>
      <c r="BX377" s="520">
        <v>0</v>
      </c>
      <c r="BY377" s="520">
        <v>0</v>
      </c>
      <c r="BZ377" s="520">
        <v>0</v>
      </c>
      <c r="CA377" s="520">
        <v>0</v>
      </c>
      <c r="CB377" s="520">
        <v>0</v>
      </c>
      <c r="CC377" s="520">
        <v>0</v>
      </c>
      <c r="CD377" s="520">
        <v>3728890.5743999998</v>
      </c>
      <c r="CE377" s="520">
        <v>3728890.5743999998</v>
      </c>
      <c r="CF377" s="520">
        <v>0</v>
      </c>
      <c r="CG377" s="520">
        <v>0</v>
      </c>
      <c r="CH377" s="520">
        <v>0</v>
      </c>
      <c r="CI377" s="520">
        <v>0</v>
      </c>
      <c r="CJ377" s="520">
        <v>0</v>
      </c>
      <c r="CK377" s="520">
        <v>0</v>
      </c>
      <c r="CL377" s="520">
        <f t="shared" si="51"/>
        <v>3728890.5743999998</v>
      </c>
      <c r="CM377" s="521">
        <f t="shared" si="52"/>
        <v>3728890.5743999998</v>
      </c>
      <c r="CN377" s="522">
        <v>17320442.642697603</v>
      </c>
      <c r="CO377" s="522">
        <v>17320442.642697603</v>
      </c>
      <c r="CP377" s="522">
        <v>19308480.870554402</v>
      </c>
      <c r="CQ377" s="243" t="s">
        <v>874</v>
      </c>
      <c r="CR377" s="103">
        <v>6.36</v>
      </c>
      <c r="CS377" s="523">
        <v>6.36</v>
      </c>
      <c r="CT377" s="104">
        <v>7.09</v>
      </c>
      <c r="CU377" s="524"/>
      <c r="CV377" s="524"/>
      <c r="CW377" s="524"/>
      <c r="CX377" s="525"/>
      <c r="CY377" s="526">
        <v>430.52896878553452</v>
      </c>
      <c r="CZ377" s="527">
        <v>182.43955907271152</v>
      </c>
      <c r="DA377" s="528">
        <v>1.5793778266726031</v>
      </c>
      <c r="DB377" s="529">
        <v>1.2215152140489933</v>
      </c>
      <c r="DC377" s="530" t="s">
        <v>2298</v>
      </c>
      <c r="DD377" s="225"/>
      <c r="DE377" s="524"/>
      <c r="DF377" s="524"/>
      <c r="DG377" s="531"/>
      <c r="DH377" s="532"/>
      <c r="DI377" s="64">
        <v>14652</v>
      </c>
      <c r="DJ377" s="64">
        <v>282474</v>
      </c>
      <c r="DK377" s="64">
        <v>155823</v>
      </c>
      <c r="DL377" s="534">
        <f t="shared" si="55"/>
        <v>150983</v>
      </c>
    </row>
    <row r="378" spans="1:116" ht="43.5" customHeight="1" x14ac:dyDescent="0.25">
      <c r="A378" s="356" t="s">
        <v>7</v>
      </c>
      <c r="B378" s="65" t="s">
        <v>50</v>
      </c>
      <c r="C378" s="65" t="s">
        <v>51</v>
      </c>
      <c r="D378" s="64" t="s">
        <v>2458</v>
      </c>
      <c r="E378" s="64" t="s">
        <v>340</v>
      </c>
      <c r="F378" s="64" t="s">
        <v>1294</v>
      </c>
      <c r="G378" s="18" t="s">
        <v>1237</v>
      </c>
      <c r="H378" s="35" t="s">
        <v>860</v>
      </c>
      <c r="I378" s="28" t="s">
        <v>2322</v>
      </c>
      <c r="J378" s="498" t="s">
        <v>56</v>
      </c>
      <c r="K378" s="498">
        <v>2.8498106001329999</v>
      </c>
      <c r="L378" s="499">
        <v>25.6</v>
      </c>
      <c r="M378" s="512">
        <v>0</v>
      </c>
      <c r="N378" s="513">
        <v>0</v>
      </c>
      <c r="O378" s="513">
        <v>0</v>
      </c>
      <c r="P378" s="513">
        <v>0</v>
      </c>
      <c r="Q378" s="513">
        <v>0</v>
      </c>
      <c r="R378" s="513">
        <v>0</v>
      </c>
      <c r="S378" s="513">
        <v>0</v>
      </c>
      <c r="T378" s="513">
        <v>0</v>
      </c>
      <c r="U378" s="513">
        <v>0</v>
      </c>
      <c r="V378" s="513">
        <v>0</v>
      </c>
      <c r="W378" s="513">
        <v>0</v>
      </c>
      <c r="X378" s="513">
        <v>0</v>
      </c>
      <c r="Y378" s="513">
        <v>0</v>
      </c>
      <c r="Z378" s="513">
        <v>0</v>
      </c>
      <c r="AA378" s="513">
        <v>0</v>
      </c>
      <c r="AB378" s="513">
        <v>0</v>
      </c>
      <c r="AC378" s="513">
        <v>0</v>
      </c>
      <c r="AD378" s="513">
        <v>0</v>
      </c>
      <c r="AE378" s="513">
        <v>0</v>
      </c>
      <c r="AF378" s="513">
        <v>0</v>
      </c>
      <c r="AG378" s="513">
        <v>0</v>
      </c>
      <c r="AH378" s="513">
        <f t="shared" si="45"/>
        <v>0</v>
      </c>
      <c r="AI378" s="513">
        <v>0</v>
      </c>
      <c r="AJ378" s="513">
        <v>0</v>
      </c>
      <c r="AK378" s="513">
        <f t="shared" si="46"/>
        <v>0</v>
      </c>
      <c r="AL378" s="513">
        <f t="shared" si="47"/>
        <v>0</v>
      </c>
      <c r="AM378" s="513">
        <v>0</v>
      </c>
      <c r="AN378" s="513">
        <v>0</v>
      </c>
      <c r="AO378" s="513">
        <v>0</v>
      </c>
      <c r="AP378" s="513">
        <v>0</v>
      </c>
      <c r="AQ378" s="513">
        <v>0</v>
      </c>
      <c r="AR378" s="513">
        <v>0</v>
      </c>
      <c r="AS378" s="513">
        <v>0</v>
      </c>
      <c r="AT378" s="513">
        <v>0</v>
      </c>
      <c r="AU378" s="513">
        <v>0</v>
      </c>
      <c r="AV378" s="513">
        <v>0</v>
      </c>
      <c r="AW378" s="513">
        <v>0</v>
      </c>
      <c r="AX378" s="513">
        <v>0</v>
      </c>
      <c r="AY378" s="513">
        <v>0</v>
      </c>
      <c r="AZ378" s="513">
        <v>0</v>
      </c>
      <c r="BA378" s="513">
        <v>0</v>
      </c>
      <c r="BB378" s="513">
        <v>0</v>
      </c>
      <c r="BC378" s="513">
        <v>0</v>
      </c>
      <c r="BD378" s="513">
        <v>0</v>
      </c>
      <c r="BE378" s="513">
        <v>0</v>
      </c>
      <c r="BF378" s="513">
        <v>0</v>
      </c>
      <c r="BG378" s="513">
        <v>0</v>
      </c>
      <c r="BH378" s="513">
        <v>0</v>
      </c>
      <c r="BI378" s="513">
        <v>0</v>
      </c>
      <c r="BJ378" s="513">
        <v>0</v>
      </c>
      <c r="BK378" s="241">
        <f t="shared" si="48"/>
        <v>0</v>
      </c>
      <c r="BL378" s="22">
        <f t="shared" si="49"/>
        <v>0</v>
      </c>
      <c r="BM378" s="519">
        <f t="shared" si="50"/>
        <v>0</v>
      </c>
      <c r="BN378" s="520">
        <v>0</v>
      </c>
      <c r="BO378" s="520">
        <v>0</v>
      </c>
      <c r="BP378" s="520">
        <v>0</v>
      </c>
      <c r="BQ378" s="520">
        <v>0</v>
      </c>
      <c r="BR378" s="520">
        <v>0</v>
      </c>
      <c r="BS378" s="520">
        <v>0</v>
      </c>
      <c r="BT378" s="520">
        <v>0</v>
      </c>
      <c r="BU378" s="520">
        <v>0</v>
      </c>
      <c r="BV378" s="520">
        <v>0</v>
      </c>
      <c r="BW378" s="520">
        <v>0</v>
      </c>
      <c r="BX378" s="520">
        <v>0</v>
      </c>
      <c r="BY378" s="520">
        <v>0</v>
      </c>
      <c r="BZ378" s="520">
        <v>0</v>
      </c>
      <c r="CA378" s="520">
        <v>0</v>
      </c>
      <c r="CB378" s="520">
        <v>0</v>
      </c>
      <c r="CC378" s="520">
        <v>0</v>
      </c>
      <c r="CD378" s="520">
        <v>0</v>
      </c>
      <c r="CE378" s="520">
        <v>0</v>
      </c>
      <c r="CF378" s="520">
        <v>0</v>
      </c>
      <c r="CG378" s="520">
        <v>0</v>
      </c>
      <c r="CH378" s="520">
        <v>0</v>
      </c>
      <c r="CI378" s="520">
        <v>0</v>
      </c>
      <c r="CJ378" s="520">
        <v>0</v>
      </c>
      <c r="CK378" s="520">
        <v>0</v>
      </c>
      <c r="CL378" s="520">
        <f t="shared" si="51"/>
        <v>0</v>
      </c>
      <c r="CM378" s="521">
        <f t="shared" si="52"/>
        <v>0</v>
      </c>
      <c r="CN378" s="522">
        <v>40190880</v>
      </c>
      <c r="CO378" s="522">
        <v>40190880</v>
      </c>
      <c r="CP378" s="522">
        <v>0</v>
      </c>
      <c r="CQ378" s="243" t="s">
        <v>874</v>
      </c>
      <c r="CR378" s="103">
        <v>11.47</v>
      </c>
      <c r="CS378" s="523">
        <v>11.47</v>
      </c>
      <c r="CT378" s="104">
        <v>0</v>
      </c>
      <c r="CU378" s="524"/>
      <c r="CV378" s="524"/>
      <c r="CW378" s="524"/>
      <c r="CX378" s="525"/>
      <c r="CY378" s="526">
        <v>21.680781758957682</v>
      </c>
      <c r="CZ378" s="527">
        <v>21.333333333333332</v>
      </c>
      <c r="DA378" s="528">
        <v>0.33876221498371378</v>
      </c>
      <c r="DB378" s="529">
        <v>0.33333333333333331</v>
      </c>
      <c r="DC378" s="530" t="s">
        <v>2461</v>
      </c>
      <c r="DD378" s="225"/>
      <c r="DE378" s="524"/>
      <c r="DF378" s="524"/>
      <c r="DG378" s="531"/>
      <c r="DH378" s="532"/>
      <c r="DI378" s="64">
        <v>0</v>
      </c>
      <c r="DJ378" s="64">
        <v>0</v>
      </c>
      <c r="DK378" s="64">
        <v>0</v>
      </c>
      <c r="DL378" s="534">
        <f t="shared" si="55"/>
        <v>0</v>
      </c>
    </row>
    <row r="379" spans="1:116" ht="43.5" customHeight="1" x14ac:dyDescent="0.25">
      <c r="A379" s="356" t="s">
        <v>7</v>
      </c>
      <c r="B379" s="65" t="s">
        <v>50</v>
      </c>
      <c r="C379" s="65" t="s">
        <v>51</v>
      </c>
      <c r="D379" s="64" t="s">
        <v>2477</v>
      </c>
      <c r="E379" s="64" t="s">
        <v>71</v>
      </c>
      <c r="F379" s="64" t="s">
        <v>1295</v>
      </c>
      <c r="G379" s="18" t="s">
        <v>1296</v>
      </c>
      <c r="H379" s="35" t="s">
        <v>860</v>
      </c>
      <c r="I379" s="28" t="s">
        <v>2330</v>
      </c>
      <c r="J379" s="498">
        <v>11.774481389853227</v>
      </c>
      <c r="K379" s="498">
        <v>35.695265077268999</v>
      </c>
      <c r="L379" s="499">
        <v>2515.1</v>
      </c>
      <c r="M379" s="512">
        <v>0</v>
      </c>
      <c r="N379" s="513">
        <v>0</v>
      </c>
      <c r="O379" s="513">
        <v>0</v>
      </c>
      <c r="P379" s="513">
        <v>0</v>
      </c>
      <c r="Q379" s="513">
        <v>0</v>
      </c>
      <c r="R379" s="513">
        <v>0</v>
      </c>
      <c r="S379" s="513">
        <v>0</v>
      </c>
      <c r="T379" s="513">
        <v>0</v>
      </c>
      <c r="U379" s="513">
        <v>0</v>
      </c>
      <c r="V379" s="513">
        <v>0</v>
      </c>
      <c r="W379" s="513">
        <v>0</v>
      </c>
      <c r="X379" s="513">
        <v>0</v>
      </c>
      <c r="Y379" s="513">
        <v>0</v>
      </c>
      <c r="Z379" s="513">
        <v>0</v>
      </c>
      <c r="AA379" s="513">
        <v>0</v>
      </c>
      <c r="AB379" s="513">
        <v>0</v>
      </c>
      <c r="AC379" s="513">
        <v>84</v>
      </c>
      <c r="AD379" s="513">
        <v>84</v>
      </c>
      <c r="AE379" s="513">
        <v>0</v>
      </c>
      <c r="AF379" s="513">
        <v>0</v>
      </c>
      <c r="AG379" s="513">
        <v>0</v>
      </c>
      <c r="AH379" s="513">
        <f t="shared" si="45"/>
        <v>0</v>
      </c>
      <c r="AI379" s="513">
        <v>0</v>
      </c>
      <c r="AJ379" s="513">
        <v>0</v>
      </c>
      <c r="AK379" s="513">
        <f t="shared" si="46"/>
        <v>84</v>
      </c>
      <c r="AL379" s="513">
        <f t="shared" si="47"/>
        <v>84</v>
      </c>
      <c r="AM379" s="513">
        <v>0</v>
      </c>
      <c r="AN379" s="513">
        <v>0</v>
      </c>
      <c r="AO379" s="513">
        <v>0</v>
      </c>
      <c r="AP379" s="513">
        <v>0</v>
      </c>
      <c r="AQ379" s="513">
        <v>0</v>
      </c>
      <c r="AR379" s="513">
        <v>0</v>
      </c>
      <c r="AS379" s="513">
        <v>0</v>
      </c>
      <c r="AT379" s="513">
        <v>0</v>
      </c>
      <c r="AU379" s="513">
        <v>0</v>
      </c>
      <c r="AV379" s="513">
        <v>0</v>
      </c>
      <c r="AW379" s="513">
        <v>0</v>
      </c>
      <c r="AX379" s="513">
        <v>0</v>
      </c>
      <c r="AY379" s="513">
        <v>0</v>
      </c>
      <c r="AZ379" s="513">
        <v>0</v>
      </c>
      <c r="BA379" s="513">
        <v>0</v>
      </c>
      <c r="BB379" s="513">
        <v>0</v>
      </c>
      <c r="BC379" s="513">
        <v>826.43</v>
      </c>
      <c r="BD379" s="513">
        <v>826.43</v>
      </c>
      <c r="BE379" s="513">
        <v>0</v>
      </c>
      <c r="BF379" s="513">
        <v>0</v>
      </c>
      <c r="BG379" s="513">
        <v>0</v>
      </c>
      <c r="BH379" s="513">
        <v>0</v>
      </c>
      <c r="BI379" s="513">
        <v>0</v>
      </c>
      <c r="BJ379" s="513">
        <v>0</v>
      </c>
      <c r="BK379" s="241">
        <f t="shared" si="48"/>
        <v>826.43</v>
      </c>
      <c r="BL379" s="22">
        <f t="shared" si="49"/>
        <v>826.43</v>
      </c>
      <c r="BM379" s="519">
        <f t="shared" si="50"/>
        <v>8.7918085106382979E-2</v>
      </c>
      <c r="BN379" s="520">
        <v>0</v>
      </c>
      <c r="BO379" s="520">
        <v>0</v>
      </c>
      <c r="BP379" s="520">
        <v>0</v>
      </c>
      <c r="BQ379" s="520">
        <v>0</v>
      </c>
      <c r="BR379" s="520">
        <v>0</v>
      </c>
      <c r="BS379" s="520">
        <v>0</v>
      </c>
      <c r="BT379" s="520">
        <v>0</v>
      </c>
      <c r="BU379" s="520">
        <v>0</v>
      </c>
      <c r="BV379" s="520">
        <v>0</v>
      </c>
      <c r="BW379" s="520">
        <v>0</v>
      </c>
      <c r="BX379" s="520">
        <v>0</v>
      </c>
      <c r="BY379" s="520">
        <v>0</v>
      </c>
      <c r="BZ379" s="520">
        <v>0</v>
      </c>
      <c r="CA379" s="520">
        <v>0</v>
      </c>
      <c r="CB379" s="520">
        <v>0</v>
      </c>
      <c r="CC379" s="520">
        <v>0</v>
      </c>
      <c r="CD379" s="520">
        <v>970096.59120000002</v>
      </c>
      <c r="CE379" s="520">
        <v>970096.59120000002</v>
      </c>
      <c r="CF379" s="520">
        <v>0</v>
      </c>
      <c r="CG379" s="520">
        <v>0</v>
      </c>
      <c r="CH379" s="520">
        <v>0</v>
      </c>
      <c r="CI379" s="520">
        <v>0</v>
      </c>
      <c r="CJ379" s="520">
        <v>0</v>
      </c>
      <c r="CK379" s="520">
        <v>0</v>
      </c>
      <c r="CL379" s="520">
        <f t="shared" si="51"/>
        <v>970096.59120000002</v>
      </c>
      <c r="CM379" s="521">
        <f t="shared" si="52"/>
        <v>970096.59120000002</v>
      </c>
      <c r="CN379" s="522">
        <v>12287111.496174</v>
      </c>
      <c r="CO379" s="522">
        <v>12287111.496174</v>
      </c>
      <c r="CP379" s="522">
        <v>13508637.200471999</v>
      </c>
      <c r="CQ379" s="243" t="s">
        <v>874</v>
      </c>
      <c r="CR379" s="103">
        <v>8.5500000000000007</v>
      </c>
      <c r="CS379" s="523">
        <v>8.5500000000000007</v>
      </c>
      <c r="CT379" s="104">
        <v>9.4</v>
      </c>
      <c r="CU379" s="524"/>
      <c r="CV379" s="524"/>
      <c r="CW379" s="524"/>
      <c r="CX379" s="525"/>
      <c r="CY379" s="526">
        <v>165.98216216215448</v>
      </c>
      <c r="CZ379" s="527">
        <v>78.378698996640708</v>
      </c>
      <c r="DA379" s="528">
        <v>0.97772276703127459</v>
      </c>
      <c r="DB379" s="529">
        <v>0.92460321635826759</v>
      </c>
      <c r="DC379" s="530" t="s">
        <v>2323</v>
      </c>
      <c r="DD379" s="225"/>
      <c r="DE379" s="524"/>
      <c r="DF379" s="524"/>
      <c r="DG379" s="531"/>
      <c r="DH379" s="532"/>
      <c r="DI379" s="64">
        <v>160618</v>
      </c>
      <c r="DJ379" s="64">
        <v>150575</v>
      </c>
      <c r="DK379" s="64">
        <v>164248</v>
      </c>
      <c r="DL379" s="534">
        <f t="shared" si="55"/>
        <v>158480.33333333334</v>
      </c>
    </row>
    <row r="380" spans="1:116" ht="43.5" customHeight="1" x14ac:dyDescent="0.25">
      <c r="A380" s="356" t="s">
        <v>7</v>
      </c>
      <c r="B380" s="65" t="s">
        <v>50</v>
      </c>
      <c r="C380" s="65" t="s">
        <v>51</v>
      </c>
      <c r="D380" s="64" t="s">
        <v>2477</v>
      </c>
      <c r="E380" s="64" t="s">
        <v>71</v>
      </c>
      <c r="F380" s="64" t="s">
        <v>1297</v>
      </c>
      <c r="G380" s="18" t="s">
        <v>71</v>
      </c>
      <c r="H380" s="35" t="s">
        <v>860</v>
      </c>
      <c r="I380" s="28" t="s">
        <v>2330</v>
      </c>
      <c r="J380" s="498">
        <v>11.797344460513136</v>
      </c>
      <c r="K380" s="498">
        <v>20.845833289973999</v>
      </c>
      <c r="L380" s="499">
        <v>1704.3</v>
      </c>
      <c r="M380" s="512">
        <v>0</v>
      </c>
      <c r="N380" s="513">
        <v>0</v>
      </c>
      <c r="O380" s="513">
        <v>0</v>
      </c>
      <c r="P380" s="513">
        <v>0</v>
      </c>
      <c r="Q380" s="513">
        <v>0</v>
      </c>
      <c r="R380" s="513">
        <v>0</v>
      </c>
      <c r="S380" s="513">
        <v>0</v>
      </c>
      <c r="T380" s="513">
        <v>0</v>
      </c>
      <c r="U380" s="513">
        <v>0</v>
      </c>
      <c r="V380" s="513">
        <v>0</v>
      </c>
      <c r="W380" s="513">
        <v>0</v>
      </c>
      <c r="X380" s="513">
        <v>0</v>
      </c>
      <c r="Y380" s="513">
        <v>0</v>
      </c>
      <c r="Z380" s="513">
        <v>0</v>
      </c>
      <c r="AA380" s="513">
        <v>0</v>
      </c>
      <c r="AB380" s="513">
        <v>0</v>
      </c>
      <c r="AC380" s="513">
        <v>53</v>
      </c>
      <c r="AD380" s="513">
        <v>52</v>
      </c>
      <c r="AE380" s="513">
        <v>0</v>
      </c>
      <c r="AF380" s="513">
        <v>0</v>
      </c>
      <c r="AG380" s="513">
        <v>0</v>
      </c>
      <c r="AH380" s="513">
        <f t="shared" si="45"/>
        <v>0</v>
      </c>
      <c r="AI380" s="513">
        <v>0</v>
      </c>
      <c r="AJ380" s="513">
        <v>0</v>
      </c>
      <c r="AK380" s="513">
        <f t="shared" si="46"/>
        <v>53</v>
      </c>
      <c r="AL380" s="513">
        <f t="shared" si="47"/>
        <v>52</v>
      </c>
      <c r="AM380" s="513">
        <v>0</v>
      </c>
      <c r="AN380" s="513">
        <v>0</v>
      </c>
      <c r="AO380" s="513">
        <v>0</v>
      </c>
      <c r="AP380" s="513">
        <v>0</v>
      </c>
      <c r="AQ380" s="513">
        <v>0</v>
      </c>
      <c r="AR380" s="513">
        <v>0</v>
      </c>
      <c r="AS380" s="513">
        <v>0</v>
      </c>
      <c r="AT380" s="513">
        <v>0</v>
      </c>
      <c r="AU380" s="513">
        <v>0</v>
      </c>
      <c r="AV380" s="513">
        <v>0</v>
      </c>
      <c r="AW380" s="513">
        <v>0</v>
      </c>
      <c r="AX380" s="513">
        <v>0</v>
      </c>
      <c r="AY380" s="513">
        <v>0</v>
      </c>
      <c r="AZ380" s="513">
        <v>0</v>
      </c>
      <c r="BA380" s="513">
        <v>0</v>
      </c>
      <c r="BB380" s="513">
        <v>0</v>
      </c>
      <c r="BC380" s="513">
        <v>1253.02</v>
      </c>
      <c r="BD380" s="513">
        <v>605.20000000000005</v>
      </c>
      <c r="BE380" s="513">
        <v>0</v>
      </c>
      <c r="BF380" s="513">
        <v>0</v>
      </c>
      <c r="BG380" s="513">
        <v>0</v>
      </c>
      <c r="BH380" s="513">
        <v>0</v>
      </c>
      <c r="BI380" s="513">
        <v>0</v>
      </c>
      <c r="BJ380" s="513">
        <v>0</v>
      </c>
      <c r="BK380" s="241">
        <f t="shared" si="48"/>
        <v>1253.02</v>
      </c>
      <c r="BL380" s="22">
        <f t="shared" si="49"/>
        <v>605.20000000000005</v>
      </c>
      <c r="BM380" s="519">
        <f t="shared" si="50"/>
        <v>0.1228450980392157</v>
      </c>
      <c r="BN380" s="520">
        <v>0</v>
      </c>
      <c r="BO380" s="520">
        <v>0</v>
      </c>
      <c r="BP380" s="520">
        <v>0</v>
      </c>
      <c r="BQ380" s="520">
        <v>0</v>
      </c>
      <c r="BR380" s="520">
        <v>0</v>
      </c>
      <c r="BS380" s="520">
        <v>0</v>
      </c>
      <c r="BT380" s="520">
        <v>0</v>
      </c>
      <c r="BU380" s="520">
        <v>0</v>
      </c>
      <c r="BV380" s="520">
        <v>0</v>
      </c>
      <c r="BW380" s="520">
        <v>0</v>
      </c>
      <c r="BX380" s="520">
        <v>0</v>
      </c>
      <c r="BY380" s="520">
        <v>0</v>
      </c>
      <c r="BZ380" s="520">
        <v>0</v>
      </c>
      <c r="CA380" s="520">
        <v>0</v>
      </c>
      <c r="CB380" s="520">
        <v>0</v>
      </c>
      <c r="CC380" s="520">
        <v>0</v>
      </c>
      <c r="CD380" s="520">
        <v>1470844.9968000001</v>
      </c>
      <c r="CE380" s="520">
        <v>710407.96799999999</v>
      </c>
      <c r="CF380" s="520">
        <v>0</v>
      </c>
      <c r="CG380" s="520">
        <v>0</v>
      </c>
      <c r="CH380" s="520">
        <v>0</v>
      </c>
      <c r="CI380" s="520">
        <v>0</v>
      </c>
      <c r="CJ380" s="520">
        <v>0</v>
      </c>
      <c r="CK380" s="520">
        <v>0</v>
      </c>
      <c r="CL380" s="520">
        <f t="shared" si="51"/>
        <v>1470844.9968000001</v>
      </c>
      <c r="CM380" s="521">
        <f t="shared" si="52"/>
        <v>710407.96799999999</v>
      </c>
      <c r="CN380" s="522">
        <v>27987924.457266003</v>
      </c>
      <c r="CO380" s="522">
        <v>27987924.457266003</v>
      </c>
      <c r="CP380" s="522">
        <v>33944926.21452</v>
      </c>
      <c r="CQ380" s="243" t="s">
        <v>874</v>
      </c>
      <c r="CR380" s="103">
        <v>8.41</v>
      </c>
      <c r="CS380" s="523">
        <v>8.41</v>
      </c>
      <c r="CT380" s="104">
        <v>10.199999999999999</v>
      </c>
      <c r="CU380" s="524"/>
      <c r="CV380" s="524"/>
      <c r="CW380" s="524"/>
      <c r="CX380" s="525"/>
      <c r="CY380" s="526">
        <v>511.15179184336426</v>
      </c>
      <c r="CZ380" s="527">
        <v>262.29457814746098</v>
      </c>
      <c r="DA380" s="528">
        <v>1.618385845366799</v>
      </c>
      <c r="DB380" s="529">
        <v>1.283860804426195</v>
      </c>
      <c r="DC380" s="530" t="s">
        <v>2326</v>
      </c>
      <c r="DD380" s="225"/>
      <c r="DE380" s="524"/>
      <c r="DF380" s="524"/>
      <c r="DG380" s="531"/>
      <c r="DH380" s="532"/>
      <c r="DI380" s="64">
        <v>218530</v>
      </c>
      <c r="DJ380" s="64">
        <v>882825</v>
      </c>
      <c r="DK380" s="64">
        <v>0</v>
      </c>
      <c r="DL380" s="534">
        <f t="shared" si="55"/>
        <v>367118.33333333331</v>
      </c>
    </row>
    <row r="381" spans="1:116" ht="43.5" customHeight="1" x14ac:dyDescent="0.25">
      <c r="A381" s="356" t="s">
        <v>7</v>
      </c>
      <c r="B381" s="65" t="s">
        <v>50</v>
      </c>
      <c r="C381" s="65" t="s">
        <v>51</v>
      </c>
      <c r="D381" s="64" t="s">
        <v>2477</v>
      </c>
      <c r="E381" s="64" t="s">
        <v>71</v>
      </c>
      <c r="F381" s="64" t="s">
        <v>1298</v>
      </c>
      <c r="G381" s="18" t="s">
        <v>1296</v>
      </c>
      <c r="H381" s="35" t="s">
        <v>860</v>
      </c>
      <c r="I381" s="28" t="s">
        <v>2330</v>
      </c>
      <c r="J381" s="498">
        <v>11.774481389853227</v>
      </c>
      <c r="K381" s="498">
        <v>19.095075717858002</v>
      </c>
      <c r="L381" s="499">
        <v>1050.3</v>
      </c>
      <c r="M381" s="512">
        <v>0</v>
      </c>
      <c r="N381" s="513">
        <v>0</v>
      </c>
      <c r="O381" s="513">
        <v>0</v>
      </c>
      <c r="P381" s="513">
        <v>0</v>
      </c>
      <c r="Q381" s="513">
        <v>0</v>
      </c>
      <c r="R381" s="513">
        <v>0</v>
      </c>
      <c r="S381" s="513">
        <v>0</v>
      </c>
      <c r="T381" s="513">
        <v>0</v>
      </c>
      <c r="U381" s="513">
        <v>0</v>
      </c>
      <c r="V381" s="513">
        <v>0</v>
      </c>
      <c r="W381" s="513">
        <v>0</v>
      </c>
      <c r="X381" s="513">
        <v>0</v>
      </c>
      <c r="Y381" s="513">
        <v>0</v>
      </c>
      <c r="Z381" s="513">
        <v>0</v>
      </c>
      <c r="AA381" s="513">
        <v>0</v>
      </c>
      <c r="AB381" s="513">
        <v>0</v>
      </c>
      <c r="AC381" s="513">
        <v>44</v>
      </c>
      <c r="AD381" s="513">
        <v>44</v>
      </c>
      <c r="AE381" s="513">
        <v>0</v>
      </c>
      <c r="AF381" s="513">
        <v>0</v>
      </c>
      <c r="AG381" s="513">
        <v>0</v>
      </c>
      <c r="AH381" s="513">
        <f t="shared" si="45"/>
        <v>0</v>
      </c>
      <c r="AI381" s="513">
        <v>0</v>
      </c>
      <c r="AJ381" s="513">
        <v>0</v>
      </c>
      <c r="AK381" s="513">
        <f t="shared" si="46"/>
        <v>44</v>
      </c>
      <c r="AL381" s="513">
        <f t="shared" si="47"/>
        <v>44</v>
      </c>
      <c r="AM381" s="513">
        <v>0</v>
      </c>
      <c r="AN381" s="513">
        <v>0</v>
      </c>
      <c r="AO381" s="513">
        <v>0</v>
      </c>
      <c r="AP381" s="513">
        <v>0</v>
      </c>
      <c r="AQ381" s="513">
        <v>0</v>
      </c>
      <c r="AR381" s="513">
        <v>0</v>
      </c>
      <c r="AS381" s="513">
        <v>0</v>
      </c>
      <c r="AT381" s="513">
        <v>0</v>
      </c>
      <c r="AU381" s="513">
        <v>0</v>
      </c>
      <c r="AV381" s="513">
        <v>0</v>
      </c>
      <c r="AW381" s="513">
        <v>0</v>
      </c>
      <c r="AX381" s="513">
        <v>0</v>
      </c>
      <c r="AY381" s="513">
        <v>0</v>
      </c>
      <c r="AZ381" s="513">
        <v>0</v>
      </c>
      <c r="BA381" s="513">
        <v>0</v>
      </c>
      <c r="BB381" s="513">
        <v>0</v>
      </c>
      <c r="BC381" s="513">
        <v>602.49</v>
      </c>
      <c r="BD381" s="513">
        <v>602.49</v>
      </c>
      <c r="BE381" s="513">
        <v>0</v>
      </c>
      <c r="BF381" s="513">
        <v>0</v>
      </c>
      <c r="BG381" s="513">
        <v>0</v>
      </c>
      <c r="BH381" s="513">
        <v>0</v>
      </c>
      <c r="BI381" s="513">
        <v>0</v>
      </c>
      <c r="BJ381" s="513">
        <v>0</v>
      </c>
      <c r="BK381" s="241">
        <f t="shared" si="48"/>
        <v>602.49</v>
      </c>
      <c r="BL381" s="22">
        <f t="shared" si="49"/>
        <v>602.49</v>
      </c>
      <c r="BM381" s="519">
        <f t="shared" si="50"/>
        <v>7.6071969696969693E-2</v>
      </c>
      <c r="BN381" s="520">
        <v>0</v>
      </c>
      <c r="BO381" s="520">
        <v>0</v>
      </c>
      <c r="BP381" s="520">
        <v>0</v>
      </c>
      <c r="BQ381" s="520">
        <v>0</v>
      </c>
      <c r="BR381" s="520">
        <v>0</v>
      </c>
      <c r="BS381" s="520">
        <v>0</v>
      </c>
      <c r="BT381" s="520">
        <v>0</v>
      </c>
      <c r="BU381" s="520">
        <v>0</v>
      </c>
      <c r="BV381" s="520">
        <v>0</v>
      </c>
      <c r="BW381" s="520">
        <v>0</v>
      </c>
      <c r="BX381" s="520">
        <v>0</v>
      </c>
      <c r="BY381" s="520">
        <v>0</v>
      </c>
      <c r="BZ381" s="520">
        <v>0</v>
      </c>
      <c r="CA381" s="520">
        <v>0</v>
      </c>
      <c r="CB381" s="520">
        <v>0</v>
      </c>
      <c r="CC381" s="520">
        <v>0</v>
      </c>
      <c r="CD381" s="520">
        <v>707226.86160000006</v>
      </c>
      <c r="CE381" s="520">
        <v>707226.86160000006</v>
      </c>
      <c r="CF381" s="520">
        <v>0</v>
      </c>
      <c r="CG381" s="520">
        <v>0</v>
      </c>
      <c r="CH381" s="520">
        <v>0</v>
      </c>
      <c r="CI381" s="520">
        <v>0</v>
      </c>
      <c r="CJ381" s="520">
        <v>0</v>
      </c>
      <c r="CK381" s="520">
        <v>0</v>
      </c>
      <c r="CL381" s="520">
        <f t="shared" si="51"/>
        <v>707226.86160000006</v>
      </c>
      <c r="CM381" s="521">
        <f t="shared" si="52"/>
        <v>707226.86160000006</v>
      </c>
      <c r="CN381" s="522">
        <v>14992706.557210799</v>
      </c>
      <c r="CO381" s="522">
        <v>14992706.557210799</v>
      </c>
      <c r="CP381" s="522">
        <v>22967550.470620796</v>
      </c>
      <c r="CQ381" s="243" t="s">
        <v>874</v>
      </c>
      <c r="CR381" s="103">
        <v>5.17</v>
      </c>
      <c r="CS381" s="523">
        <v>5.17</v>
      </c>
      <c r="CT381" s="104">
        <v>7.92</v>
      </c>
      <c r="CU381" s="524"/>
      <c r="CV381" s="524"/>
      <c r="CW381" s="524"/>
      <c r="CX381" s="525"/>
      <c r="CY381" s="526">
        <v>52.933934008538792</v>
      </c>
      <c r="CZ381" s="527">
        <v>22.841972213697762</v>
      </c>
      <c r="DA381" s="528">
        <v>0.30109761837750998</v>
      </c>
      <c r="DB381" s="529">
        <v>0.29125655693631303</v>
      </c>
      <c r="DC381" s="530" t="s">
        <v>2288</v>
      </c>
      <c r="DD381" s="225"/>
      <c r="DE381" s="524"/>
      <c r="DF381" s="524"/>
      <c r="DG381" s="531"/>
      <c r="DH381" s="532"/>
      <c r="DI381" s="64">
        <v>10769</v>
      </c>
      <c r="DJ381" s="64">
        <v>46659</v>
      </c>
      <c r="DK381" s="64">
        <v>0</v>
      </c>
      <c r="DL381" s="534">
        <f t="shared" si="55"/>
        <v>19142.666666666668</v>
      </c>
    </row>
    <row r="382" spans="1:116" ht="43.5" customHeight="1" x14ac:dyDescent="0.25">
      <c r="A382" s="356" t="s">
        <v>7</v>
      </c>
      <c r="B382" s="65" t="s">
        <v>50</v>
      </c>
      <c r="C382" s="65" t="s">
        <v>51</v>
      </c>
      <c r="D382" s="64" t="s">
        <v>2477</v>
      </c>
      <c r="E382" s="64" t="s">
        <v>71</v>
      </c>
      <c r="F382" s="64" t="s">
        <v>1299</v>
      </c>
      <c r="G382" s="18" t="s">
        <v>1166</v>
      </c>
      <c r="H382" s="35" t="s">
        <v>866</v>
      </c>
      <c r="I382" s="28" t="s">
        <v>2330</v>
      </c>
      <c r="J382" s="498">
        <v>11.08858927005595</v>
      </c>
      <c r="K382" s="498">
        <v>40.798295369685</v>
      </c>
      <c r="L382" s="499">
        <v>3794.5</v>
      </c>
      <c r="M382" s="512">
        <v>0</v>
      </c>
      <c r="N382" s="513">
        <v>0</v>
      </c>
      <c r="O382" s="513">
        <v>0</v>
      </c>
      <c r="P382" s="513">
        <v>0</v>
      </c>
      <c r="Q382" s="513">
        <v>0</v>
      </c>
      <c r="R382" s="513">
        <v>0</v>
      </c>
      <c r="S382" s="513">
        <v>0</v>
      </c>
      <c r="T382" s="513">
        <v>0</v>
      </c>
      <c r="U382" s="513">
        <v>0</v>
      </c>
      <c r="V382" s="513">
        <v>0</v>
      </c>
      <c r="W382" s="513">
        <v>0</v>
      </c>
      <c r="X382" s="513">
        <v>0</v>
      </c>
      <c r="Y382" s="513">
        <v>1</v>
      </c>
      <c r="Z382" s="513">
        <v>1</v>
      </c>
      <c r="AA382" s="513">
        <v>0</v>
      </c>
      <c r="AB382" s="513">
        <v>0</v>
      </c>
      <c r="AC382" s="513">
        <v>135</v>
      </c>
      <c r="AD382" s="513">
        <v>135</v>
      </c>
      <c r="AE382" s="513">
        <v>0</v>
      </c>
      <c r="AF382" s="513">
        <v>0</v>
      </c>
      <c r="AG382" s="513">
        <v>0</v>
      </c>
      <c r="AH382" s="513">
        <f t="shared" si="45"/>
        <v>0</v>
      </c>
      <c r="AI382" s="513">
        <v>0</v>
      </c>
      <c r="AJ382" s="513">
        <v>0</v>
      </c>
      <c r="AK382" s="513">
        <f t="shared" si="46"/>
        <v>136</v>
      </c>
      <c r="AL382" s="513">
        <f t="shared" si="47"/>
        <v>136</v>
      </c>
      <c r="AM382" s="513">
        <v>0</v>
      </c>
      <c r="AN382" s="513">
        <v>0</v>
      </c>
      <c r="AO382" s="513">
        <v>0</v>
      </c>
      <c r="AP382" s="513">
        <v>0</v>
      </c>
      <c r="AQ382" s="513">
        <v>0</v>
      </c>
      <c r="AR382" s="513">
        <v>0</v>
      </c>
      <c r="AS382" s="513">
        <v>0</v>
      </c>
      <c r="AT382" s="513">
        <v>0</v>
      </c>
      <c r="AU382" s="513">
        <v>0</v>
      </c>
      <c r="AV382" s="513">
        <v>0</v>
      </c>
      <c r="AW382" s="513">
        <v>0</v>
      </c>
      <c r="AX382" s="513">
        <v>0</v>
      </c>
      <c r="AY382" s="513">
        <v>1.2</v>
      </c>
      <c r="AZ382" s="513">
        <v>1.2</v>
      </c>
      <c r="BA382" s="513">
        <v>0</v>
      </c>
      <c r="BB382" s="513">
        <v>0</v>
      </c>
      <c r="BC382" s="513">
        <v>984.38499999999999</v>
      </c>
      <c r="BD382" s="513">
        <v>984.38499999999999</v>
      </c>
      <c r="BE382" s="513">
        <v>0</v>
      </c>
      <c r="BF382" s="513">
        <v>0</v>
      </c>
      <c r="BG382" s="513">
        <v>0</v>
      </c>
      <c r="BH382" s="513">
        <v>0</v>
      </c>
      <c r="BI382" s="513">
        <v>0</v>
      </c>
      <c r="BJ382" s="513">
        <v>0</v>
      </c>
      <c r="BK382" s="241">
        <f t="shared" si="48"/>
        <v>985.58500000000004</v>
      </c>
      <c r="BL382" s="22">
        <f t="shared" si="49"/>
        <v>985.58500000000004</v>
      </c>
      <c r="BM382" s="519">
        <f t="shared" si="50"/>
        <v>8.2063696919233972E-2</v>
      </c>
      <c r="BN382" s="520">
        <v>0</v>
      </c>
      <c r="BO382" s="520">
        <v>0</v>
      </c>
      <c r="BP382" s="520">
        <v>0</v>
      </c>
      <c r="BQ382" s="520">
        <v>0</v>
      </c>
      <c r="BR382" s="520">
        <v>0</v>
      </c>
      <c r="BS382" s="520">
        <v>0</v>
      </c>
      <c r="BT382" s="520">
        <v>0</v>
      </c>
      <c r="BU382" s="520">
        <v>0</v>
      </c>
      <c r="BV382" s="520">
        <v>0</v>
      </c>
      <c r="BW382" s="520">
        <v>0</v>
      </c>
      <c r="BX382" s="520">
        <v>0</v>
      </c>
      <c r="BY382" s="520">
        <v>0</v>
      </c>
      <c r="BZ382" s="520">
        <v>6054.9119999999994</v>
      </c>
      <c r="CA382" s="520">
        <v>6054.9119999999994</v>
      </c>
      <c r="CB382" s="520">
        <v>0</v>
      </c>
      <c r="CC382" s="520">
        <v>0</v>
      </c>
      <c r="CD382" s="520">
        <v>1155510.4883999999</v>
      </c>
      <c r="CE382" s="520">
        <v>1155510.4883999999</v>
      </c>
      <c r="CF382" s="520">
        <v>0</v>
      </c>
      <c r="CG382" s="520">
        <v>0</v>
      </c>
      <c r="CH382" s="520">
        <v>0</v>
      </c>
      <c r="CI382" s="520">
        <v>0</v>
      </c>
      <c r="CJ382" s="520">
        <v>0</v>
      </c>
      <c r="CK382" s="520">
        <v>0</v>
      </c>
      <c r="CL382" s="520">
        <f t="shared" si="51"/>
        <v>1161565.4003999999</v>
      </c>
      <c r="CM382" s="521">
        <f t="shared" si="52"/>
        <v>1161565.4003999999</v>
      </c>
      <c r="CN382" s="522">
        <v>34490753.186445601</v>
      </c>
      <c r="CO382" s="522">
        <v>34490753.186445601</v>
      </c>
      <c r="CP382" s="522">
        <v>44208532.0991688</v>
      </c>
      <c r="CQ382" s="243" t="s">
        <v>874</v>
      </c>
      <c r="CR382" s="103">
        <v>9.3699999999999992</v>
      </c>
      <c r="CS382" s="523">
        <v>9.3699999999999992</v>
      </c>
      <c r="CT382" s="104">
        <v>12.01</v>
      </c>
      <c r="CU382" s="524"/>
      <c r="CV382" s="524"/>
      <c r="CW382" s="524"/>
      <c r="CX382" s="525"/>
      <c r="CY382" s="526">
        <v>47.274997841354377</v>
      </c>
      <c r="CZ382" s="527">
        <v>45.953916773969667</v>
      </c>
      <c r="DA382" s="528">
        <v>0.85954849993032045</v>
      </c>
      <c r="DB382" s="529">
        <v>0.85891169106974286</v>
      </c>
      <c r="DC382" s="530" t="s">
        <v>2326</v>
      </c>
      <c r="DD382" s="225"/>
      <c r="DE382" s="524"/>
      <c r="DF382" s="524"/>
      <c r="DG382" s="531"/>
      <c r="DH382" s="532"/>
      <c r="DI382" s="64">
        <v>0</v>
      </c>
      <c r="DJ382" s="64">
        <v>15915</v>
      </c>
      <c r="DK382" s="64">
        <v>272935</v>
      </c>
      <c r="DL382" s="534">
        <f t="shared" si="55"/>
        <v>96283.333333333328</v>
      </c>
    </row>
    <row r="383" spans="1:116" ht="43.5" customHeight="1" x14ac:dyDescent="0.25">
      <c r="A383" s="356" t="s">
        <v>7</v>
      </c>
      <c r="B383" s="65" t="s">
        <v>50</v>
      </c>
      <c r="C383" s="65" t="s">
        <v>51</v>
      </c>
      <c r="D383" s="64" t="s">
        <v>2477</v>
      </c>
      <c r="E383" s="64" t="s">
        <v>71</v>
      </c>
      <c r="F383" s="64" t="s">
        <v>376</v>
      </c>
      <c r="G383" s="18" t="s">
        <v>377</v>
      </c>
      <c r="H383" s="35" t="s">
        <v>866</v>
      </c>
      <c r="I383" s="28" t="s">
        <v>2330</v>
      </c>
      <c r="J383" s="498">
        <v>11.797344460513136</v>
      </c>
      <c r="K383" s="498">
        <v>37.078598407724996</v>
      </c>
      <c r="L383" s="499">
        <v>1498.3</v>
      </c>
      <c r="M383" s="512">
        <v>0</v>
      </c>
      <c r="N383" s="513">
        <v>0</v>
      </c>
      <c r="O383" s="513">
        <v>0</v>
      </c>
      <c r="P383" s="513">
        <v>0</v>
      </c>
      <c r="Q383" s="513">
        <v>0</v>
      </c>
      <c r="R383" s="513">
        <v>0</v>
      </c>
      <c r="S383" s="513">
        <v>0</v>
      </c>
      <c r="T383" s="513">
        <v>0</v>
      </c>
      <c r="U383" s="513">
        <v>0</v>
      </c>
      <c r="V383" s="513">
        <v>0</v>
      </c>
      <c r="W383" s="513">
        <v>0</v>
      </c>
      <c r="X383" s="513">
        <v>0</v>
      </c>
      <c r="Y383" s="513">
        <v>0</v>
      </c>
      <c r="Z383" s="513">
        <v>0</v>
      </c>
      <c r="AA383" s="513">
        <v>0</v>
      </c>
      <c r="AB383" s="513">
        <v>0</v>
      </c>
      <c r="AC383" s="513">
        <v>84</v>
      </c>
      <c r="AD383" s="513">
        <v>84</v>
      </c>
      <c r="AE383" s="513">
        <v>0</v>
      </c>
      <c r="AF383" s="513">
        <v>0</v>
      </c>
      <c r="AG383" s="513">
        <v>0</v>
      </c>
      <c r="AH383" s="513">
        <f t="shared" si="45"/>
        <v>0</v>
      </c>
      <c r="AI383" s="513">
        <v>0</v>
      </c>
      <c r="AJ383" s="513">
        <v>0</v>
      </c>
      <c r="AK383" s="513">
        <f t="shared" si="46"/>
        <v>84</v>
      </c>
      <c r="AL383" s="513">
        <f t="shared" si="47"/>
        <v>84</v>
      </c>
      <c r="AM383" s="513">
        <v>0</v>
      </c>
      <c r="AN383" s="513">
        <v>0</v>
      </c>
      <c r="AO383" s="513">
        <v>0</v>
      </c>
      <c r="AP383" s="513">
        <v>0</v>
      </c>
      <c r="AQ383" s="513">
        <v>0</v>
      </c>
      <c r="AR383" s="513">
        <v>0</v>
      </c>
      <c r="AS383" s="513">
        <v>0</v>
      </c>
      <c r="AT383" s="513">
        <v>0</v>
      </c>
      <c r="AU383" s="513">
        <v>0</v>
      </c>
      <c r="AV383" s="513">
        <v>0</v>
      </c>
      <c r="AW383" s="513">
        <v>0</v>
      </c>
      <c r="AX383" s="513">
        <v>0</v>
      </c>
      <c r="AY383" s="513">
        <v>0</v>
      </c>
      <c r="AZ383" s="513">
        <v>0</v>
      </c>
      <c r="BA383" s="513">
        <v>0</v>
      </c>
      <c r="BB383" s="513">
        <v>0</v>
      </c>
      <c r="BC383" s="513">
        <v>1811.95</v>
      </c>
      <c r="BD383" s="513">
        <v>1811.95</v>
      </c>
      <c r="BE383" s="513">
        <v>0</v>
      </c>
      <c r="BF383" s="513">
        <v>0</v>
      </c>
      <c r="BG383" s="513">
        <v>0</v>
      </c>
      <c r="BH383" s="513">
        <v>0</v>
      </c>
      <c r="BI383" s="513">
        <v>0</v>
      </c>
      <c r="BJ383" s="513">
        <v>0</v>
      </c>
      <c r="BK383" s="241">
        <f t="shared" si="48"/>
        <v>1811.95</v>
      </c>
      <c r="BL383" s="22">
        <f t="shared" si="49"/>
        <v>1811.95</v>
      </c>
      <c r="BM383" s="519">
        <f t="shared" si="50"/>
        <v>0.19317164179104476</v>
      </c>
      <c r="BN383" s="520">
        <v>0</v>
      </c>
      <c r="BO383" s="520">
        <v>0</v>
      </c>
      <c r="BP383" s="520">
        <v>0</v>
      </c>
      <c r="BQ383" s="520">
        <v>0</v>
      </c>
      <c r="BR383" s="520">
        <v>0</v>
      </c>
      <c r="BS383" s="520">
        <v>0</v>
      </c>
      <c r="BT383" s="520">
        <v>0</v>
      </c>
      <c r="BU383" s="520">
        <v>0</v>
      </c>
      <c r="BV383" s="520">
        <v>0</v>
      </c>
      <c r="BW383" s="520">
        <v>0</v>
      </c>
      <c r="BX383" s="520">
        <v>0</v>
      </c>
      <c r="BY383" s="520">
        <v>0</v>
      </c>
      <c r="BZ383" s="520">
        <v>0</v>
      </c>
      <c r="CA383" s="520">
        <v>0</v>
      </c>
      <c r="CB383" s="520">
        <v>0</v>
      </c>
      <c r="CC383" s="520">
        <v>0</v>
      </c>
      <c r="CD383" s="520">
        <v>2126939.3880000003</v>
      </c>
      <c r="CE383" s="520">
        <v>2126939.3880000003</v>
      </c>
      <c r="CF383" s="520">
        <v>0</v>
      </c>
      <c r="CG383" s="520">
        <v>0</v>
      </c>
      <c r="CH383" s="520">
        <v>0</v>
      </c>
      <c r="CI383" s="520">
        <v>0</v>
      </c>
      <c r="CJ383" s="520">
        <v>0</v>
      </c>
      <c r="CK383" s="520">
        <v>0</v>
      </c>
      <c r="CL383" s="520">
        <f t="shared" si="51"/>
        <v>2126939.3880000003</v>
      </c>
      <c r="CM383" s="521">
        <f t="shared" si="52"/>
        <v>2126939.3880000003</v>
      </c>
      <c r="CN383" s="522">
        <v>35586437.767656006</v>
      </c>
      <c r="CO383" s="522">
        <v>35586437.767656006</v>
      </c>
      <c r="CP383" s="522">
        <v>38814044.9140248</v>
      </c>
      <c r="CQ383" s="243" t="s">
        <v>874</v>
      </c>
      <c r="CR383" s="103">
        <v>8.6</v>
      </c>
      <c r="CS383" s="523">
        <v>8.6</v>
      </c>
      <c r="CT383" s="104">
        <v>9.3800000000000008</v>
      </c>
      <c r="CU383" s="524"/>
      <c r="CV383" s="524"/>
      <c r="CW383" s="524"/>
      <c r="CX383" s="525"/>
      <c r="CY383" s="526">
        <v>480.14142638211734</v>
      </c>
      <c r="CZ383" s="527">
        <v>303.11007493487938</v>
      </c>
      <c r="DA383" s="528">
        <v>2.02559071602834</v>
      </c>
      <c r="DB383" s="529">
        <v>1.9514817880586766</v>
      </c>
      <c r="DC383" s="530" t="s">
        <v>2298</v>
      </c>
      <c r="DD383" s="225"/>
      <c r="DE383" s="524"/>
      <c r="DF383" s="524"/>
      <c r="DG383" s="531"/>
      <c r="DH383" s="532"/>
      <c r="DI383" s="64">
        <v>397447</v>
      </c>
      <c r="DJ383" s="64">
        <v>54468</v>
      </c>
      <c r="DK383" s="64">
        <v>212748</v>
      </c>
      <c r="DL383" s="534">
        <f t="shared" si="55"/>
        <v>221554.33333333334</v>
      </c>
    </row>
    <row r="384" spans="1:116" ht="43.5" customHeight="1" x14ac:dyDescent="0.25">
      <c r="A384" s="356" t="s">
        <v>7</v>
      </c>
      <c r="B384" s="65" t="s">
        <v>50</v>
      </c>
      <c r="C384" s="65" t="s">
        <v>51</v>
      </c>
      <c r="D384" s="64" t="s">
        <v>2477</v>
      </c>
      <c r="E384" s="64" t="s">
        <v>71</v>
      </c>
      <c r="F384" s="64" t="s">
        <v>378</v>
      </c>
      <c r="G384" s="18" t="s">
        <v>71</v>
      </c>
      <c r="H384" s="35" t="s">
        <v>860</v>
      </c>
      <c r="I384" s="28" t="s">
        <v>2330</v>
      </c>
      <c r="J384" s="498">
        <v>11.797344460513136</v>
      </c>
      <c r="K384" s="498">
        <v>18.679356021753001</v>
      </c>
      <c r="L384" s="499">
        <v>1923.8</v>
      </c>
      <c r="M384" s="512">
        <v>0</v>
      </c>
      <c r="N384" s="513">
        <v>0</v>
      </c>
      <c r="O384" s="513">
        <v>0</v>
      </c>
      <c r="P384" s="513">
        <v>0</v>
      </c>
      <c r="Q384" s="513">
        <v>0</v>
      </c>
      <c r="R384" s="513">
        <v>0</v>
      </c>
      <c r="S384" s="513">
        <v>0</v>
      </c>
      <c r="T384" s="513">
        <v>0</v>
      </c>
      <c r="U384" s="513">
        <v>0</v>
      </c>
      <c r="V384" s="513">
        <v>0</v>
      </c>
      <c r="W384" s="513">
        <v>0</v>
      </c>
      <c r="X384" s="513">
        <v>0</v>
      </c>
      <c r="Y384" s="513">
        <v>0</v>
      </c>
      <c r="Z384" s="513">
        <v>0</v>
      </c>
      <c r="AA384" s="513">
        <v>0</v>
      </c>
      <c r="AB384" s="513">
        <v>0</v>
      </c>
      <c r="AC384" s="513">
        <v>55</v>
      </c>
      <c r="AD384" s="513">
        <v>55</v>
      </c>
      <c r="AE384" s="513">
        <v>0</v>
      </c>
      <c r="AF384" s="513">
        <v>0</v>
      </c>
      <c r="AG384" s="513">
        <v>0</v>
      </c>
      <c r="AH384" s="513">
        <f t="shared" si="45"/>
        <v>0</v>
      </c>
      <c r="AI384" s="513">
        <v>0</v>
      </c>
      <c r="AJ384" s="513">
        <v>0</v>
      </c>
      <c r="AK384" s="513">
        <f t="shared" si="46"/>
        <v>55</v>
      </c>
      <c r="AL384" s="513">
        <f t="shared" si="47"/>
        <v>55</v>
      </c>
      <c r="AM384" s="513">
        <v>0</v>
      </c>
      <c r="AN384" s="513">
        <v>0</v>
      </c>
      <c r="AO384" s="513">
        <v>0</v>
      </c>
      <c r="AP384" s="513">
        <v>0</v>
      </c>
      <c r="AQ384" s="513">
        <v>0</v>
      </c>
      <c r="AR384" s="513">
        <v>0</v>
      </c>
      <c r="AS384" s="513">
        <v>0</v>
      </c>
      <c r="AT384" s="513">
        <v>0</v>
      </c>
      <c r="AU384" s="513">
        <v>0</v>
      </c>
      <c r="AV384" s="513">
        <v>0</v>
      </c>
      <c r="AW384" s="513">
        <v>0</v>
      </c>
      <c r="AX384" s="513">
        <v>0</v>
      </c>
      <c r="AY384" s="513">
        <v>0</v>
      </c>
      <c r="AZ384" s="513">
        <v>0</v>
      </c>
      <c r="BA384" s="513">
        <v>0</v>
      </c>
      <c r="BB384" s="513">
        <v>0</v>
      </c>
      <c r="BC384" s="513">
        <v>364.2</v>
      </c>
      <c r="BD384" s="513">
        <v>364.2</v>
      </c>
      <c r="BE384" s="513">
        <v>0</v>
      </c>
      <c r="BF384" s="513">
        <v>0</v>
      </c>
      <c r="BG384" s="513">
        <v>0</v>
      </c>
      <c r="BH384" s="513">
        <v>0</v>
      </c>
      <c r="BI384" s="513">
        <v>0</v>
      </c>
      <c r="BJ384" s="513">
        <v>0</v>
      </c>
      <c r="BK384" s="241">
        <f t="shared" si="48"/>
        <v>364.2</v>
      </c>
      <c r="BL384" s="22">
        <f t="shared" si="49"/>
        <v>364.2</v>
      </c>
      <c r="BM384" s="519">
        <f t="shared" si="50"/>
        <v>5.6203703703703693E-2</v>
      </c>
      <c r="BN384" s="520">
        <v>0</v>
      </c>
      <c r="BO384" s="520">
        <v>0</v>
      </c>
      <c r="BP384" s="520">
        <v>0</v>
      </c>
      <c r="BQ384" s="520">
        <v>0</v>
      </c>
      <c r="BR384" s="520">
        <v>0</v>
      </c>
      <c r="BS384" s="520">
        <v>0</v>
      </c>
      <c r="BT384" s="520">
        <v>0</v>
      </c>
      <c r="BU384" s="520">
        <v>0</v>
      </c>
      <c r="BV384" s="520">
        <v>0</v>
      </c>
      <c r="BW384" s="520">
        <v>0</v>
      </c>
      <c r="BX384" s="520">
        <v>0</v>
      </c>
      <c r="BY384" s="520">
        <v>0</v>
      </c>
      <c r="BZ384" s="520">
        <v>0</v>
      </c>
      <c r="CA384" s="520">
        <v>0</v>
      </c>
      <c r="CB384" s="520">
        <v>0</v>
      </c>
      <c r="CC384" s="520">
        <v>0</v>
      </c>
      <c r="CD384" s="520">
        <v>427512.52800000005</v>
      </c>
      <c r="CE384" s="520">
        <v>427512.52800000005</v>
      </c>
      <c r="CF384" s="520">
        <v>0</v>
      </c>
      <c r="CG384" s="520">
        <v>0</v>
      </c>
      <c r="CH384" s="520">
        <v>0</v>
      </c>
      <c r="CI384" s="520">
        <v>0</v>
      </c>
      <c r="CJ384" s="520">
        <v>0</v>
      </c>
      <c r="CK384" s="520">
        <v>0</v>
      </c>
      <c r="CL384" s="520">
        <f t="shared" si="51"/>
        <v>427512.52800000005</v>
      </c>
      <c r="CM384" s="521">
        <f t="shared" si="52"/>
        <v>427512.52800000005</v>
      </c>
      <c r="CN384" s="522">
        <v>16955486.024641201</v>
      </c>
      <c r="CO384" s="522">
        <v>16955486.024641201</v>
      </c>
      <c r="CP384" s="522">
        <v>20013032.684822403</v>
      </c>
      <c r="CQ384" s="243" t="s">
        <v>874</v>
      </c>
      <c r="CR384" s="103">
        <v>5.49</v>
      </c>
      <c r="CS384" s="523">
        <v>5.49</v>
      </c>
      <c r="CT384" s="104">
        <v>6.48</v>
      </c>
      <c r="CU384" s="524"/>
      <c r="CV384" s="524"/>
      <c r="CW384" s="524"/>
      <c r="CX384" s="525"/>
      <c r="CY384" s="526">
        <v>220.70885956167908</v>
      </c>
      <c r="CZ384" s="527">
        <v>104.43566357768124</v>
      </c>
      <c r="DA384" s="528">
        <v>1.0619796393166954</v>
      </c>
      <c r="DB384" s="529">
        <v>1.0030335488159796</v>
      </c>
      <c r="DC384" s="530" t="s">
        <v>2412</v>
      </c>
      <c r="DD384" s="225"/>
      <c r="DE384" s="524"/>
      <c r="DF384" s="524"/>
      <c r="DG384" s="531"/>
      <c r="DH384" s="532"/>
      <c r="DI384" s="64">
        <v>0</v>
      </c>
      <c r="DJ384" s="64">
        <v>264762</v>
      </c>
      <c r="DK384" s="64">
        <v>230610</v>
      </c>
      <c r="DL384" s="534">
        <f t="shared" si="55"/>
        <v>165124</v>
      </c>
    </row>
    <row r="385" spans="1:116" ht="43.5" customHeight="1" x14ac:dyDescent="0.25">
      <c r="A385" s="356" t="s">
        <v>7</v>
      </c>
      <c r="B385" s="65" t="s">
        <v>50</v>
      </c>
      <c r="C385" s="65" t="s">
        <v>74</v>
      </c>
      <c r="D385" s="64" t="s">
        <v>2478</v>
      </c>
      <c r="E385" s="64" t="s">
        <v>386</v>
      </c>
      <c r="F385" s="64" t="s">
        <v>1300</v>
      </c>
      <c r="G385" s="18" t="s">
        <v>1301</v>
      </c>
      <c r="H385" s="35" t="s">
        <v>860</v>
      </c>
      <c r="I385" s="28" t="s">
        <v>2322</v>
      </c>
      <c r="J385" s="498">
        <v>8.604828412002183</v>
      </c>
      <c r="K385" s="498">
        <v>11.710984824126001</v>
      </c>
      <c r="L385" s="499">
        <v>1257.5</v>
      </c>
      <c r="M385" s="512">
        <v>0</v>
      </c>
      <c r="N385" s="513">
        <v>0</v>
      </c>
      <c r="O385" s="513">
        <v>0</v>
      </c>
      <c r="P385" s="513">
        <v>0</v>
      </c>
      <c r="Q385" s="513">
        <v>0</v>
      </c>
      <c r="R385" s="513">
        <v>0</v>
      </c>
      <c r="S385" s="513">
        <v>0</v>
      </c>
      <c r="T385" s="513">
        <v>0</v>
      </c>
      <c r="U385" s="513">
        <v>0</v>
      </c>
      <c r="V385" s="513">
        <v>0</v>
      </c>
      <c r="W385" s="513">
        <v>0</v>
      </c>
      <c r="X385" s="513">
        <v>0</v>
      </c>
      <c r="Y385" s="513">
        <v>0</v>
      </c>
      <c r="Z385" s="513">
        <v>0</v>
      </c>
      <c r="AA385" s="513">
        <v>0</v>
      </c>
      <c r="AB385" s="513">
        <v>0</v>
      </c>
      <c r="AC385" s="513">
        <v>26</v>
      </c>
      <c r="AD385" s="513">
        <v>26</v>
      </c>
      <c r="AE385" s="513">
        <v>0</v>
      </c>
      <c r="AF385" s="513">
        <v>0</v>
      </c>
      <c r="AG385" s="513">
        <v>0</v>
      </c>
      <c r="AH385" s="513">
        <f t="shared" si="45"/>
        <v>0</v>
      </c>
      <c r="AI385" s="513">
        <v>0</v>
      </c>
      <c r="AJ385" s="513">
        <v>0</v>
      </c>
      <c r="AK385" s="513">
        <f t="shared" si="46"/>
        <v>26</v>
      </c>
      <c r="AL385" s="513">
        <f t="shared" si="47"/>
        <v>26</v>
      </c>
      <c r="AM385" s="513">
        <v>0</v>
      </c>
      <c r="AN385" s="513">
        <v>0</v>
      </c>
      <c r="AO385" s="513">
        <v>0</v>
      </c>
      <c r="AP385" s="513">
        <v>0</v>
      </c>
      <c r="AQ385" s="513">
        <v>0</v>
      </c>
      <c r="AR385" s="513">
        <v>0</v>
      </c>
      <c r="AS385" s="513">
        <v>0</v>
      </c>
      <c r="AT385" s="513">
        <v>0</v>
      </c>
      <c r="AU385" s="513">
        <v>0</v>
      </c>
      <c r="AV385" s="513">
        <v>0</v>
      </c>
      <c r="AW385" s="513">
        <v>0</v>
      </c>
      <c r="AX385" s="513">
        <v>0</v>
      </c>
      <c r="AY385" s="513">
        <v>0</v>
      </c>
      <c r="AZ385" s="513">
        <v>0</v>
      </c>
      <c r="BA385" s="513">
        <v>0</v>
      </c>
      <c r="BB385" s="513">
        <v>0</v>
      </c>
      <c r="BC385" s="513">
        <v>349.45</v>
      </c>
      <c r="BD385" s="513">
        <v>349.45</v>
      </c>
      <c r="BE385" s="513">
        <v>0</v>
      </c>
      <c r="BF385" s="513">
        <v>0</v>
      </c>
      <c r="BG385" s="513">
        <v>0</v>
      </c>
      <c r="BH385" s="513">
        <v>0</v>
      </c>
      <c r="BI385" s="513">
        <v>0</v>
      </c>
      <c r="BJ385" s="513">
        <v>0</v>
      </c>
      <c r="BK385" s="241">
        <f t="shared" si="48"/>
        <v>349.45</v>
      </c>
      <c r="BL385" s="22">
        <f t="shared" si="49"/>
        <v>349.45</v>
      </c>
      <c r="BM385" s="519">
        <f t="shared" si="50"/>
        <v>5.8436454849498318E-2</v>
      </c>
      <c r="BN385" s="520">
        <v>0</v>
      </c>
      <c r="BO385" s="520">
        <v>0</v>
      </c>
      <c r="BP385" s="520">
        <v>0</v>
      </c>
      <c r="BQ385" s="520">
        <v>0</v>
      </c>
      <c r="BR385" s="520">
        <v>0</v>
      </c>
      <c r="BS385" s="520">
        <v>0</v>
      </c>
      <c r="BT385" s="520">
        <v>0</v>
      </c>
      <c r="BU385" s="520">
        <v>0</v>
      </c>
      <c r="BV385" s="520">
        <v>0</v>
      </c>
      <c r="BW385" s="520">
        <v>0</v>
      </c>
      <c r="BX385" s="520">
        <v>0</v>
      </c>
      <c r="BY385" s="520">
        <v>0</v>
      </c>
      <c r="BZ385" s="520">
        <v>0</v>
      </c>
      <c r="CA385" s="520">
        <v>0</v>
      </c>
      <c r="CB385" s="520">
        <v>0</v>
      </c>
      <c r="CC385" s="520">
        <v>0</v>
      </c>
      <c r="CD385" s="520">
        <v>410198.38800000004</v>
      </c>
      <c r="CE385" s="520">
        <v>410198.38800000004</v>
      </c>
      <c r="CF385" s="520">
        <v>0</v>
      </c>
      <c r="CG385" s="520">
        <v>0</v>
      </c>
      <c r="CH385" s="520">
        <v>0</v>
      </c>
      <c r="CI385" s="520">
        <v>0</v>
      </c>
      <c r="CJ385" s="520">
        <v>0</v>
      </c>
      <c r="CK385" s="520">
        <v>0</v>
      </c>
      <c r="CL385" s="520">
        <f t="shared" si="51"/>
        <v>410198.38800000004</v>
      </c>
      <c r="CM385" s="521">
        <f t="shared" si="52"/>
        <v>410198.38800000004</v>
      </c>
      <c r="CN385" s="522">
        <v>16188480.000000002</v>
      </c>
      <c r="CO385" s="522">
        <v>16188480.000000002</v>
      </c>
      <c r="CP385" s="522">
        <v>20953920.000000004</v>
      </c>
      <c r="CQ385" s="243" t="s">
        <v>874</v>
      </c>
      <c r="CR385" s="103">
        <v>4.62</v>
      </c>
      <c r="CS385" s="523">
        <v>4.62</v>
      </c>
      <c r="CT385" s="104">
        <v>5.98</v>
      </c>
      <c r="CU385" s="524"/>
      <c r="CV385" s="524"/>
      <c r="CW385" s="524"/>
      <c r="CX385" s="525"/>
      <c r="CY385" s="526">
        <v>62.847085947983778</v>
      </c>
      <c r="CZ385" s="527">
        <v>61.552286327853466</v>
      </c>
      <c r="DA385" s="528">
        <v>0.27254176570716254</v>
      </c>
      <c r="DB385" s="529">
        <v>0.27145648831579433</v>
      </c>
      <c r="DC385" s="530" t="s">
        <v>2296</v>
      </c>
      <c r="DD385" s="225"/>
      <c r="DE385" s="524"/>
      <c r="DF385" s="524"/>
      <c r="DG385" s="531"/>
      <c r="DH385" s="532"/>
      <c r="DI385" s="64">
        <v>0</v>
      </c>
      <c r="DJ385" s="64">
        <v>26533</v>
      </c>
      <c r="DK385" s="64">
        <v>0</v>
      </c>
      <c r="DL385" s="534">
        <f t="shared" si="55"/>
        <v>8844.3333333333339</v>
      </c>
    </row>
    <row r="386" spans="1:116" ht="43.5" customHeight="1" x14ac:dyDescent="0.25">
      <c r="A386" s="356" t="s">
        <v>7</v>
      </c>
      <c r="B386" s="65" t="s">
        <v>50</v>
      </c>
      <c r="C386" s="65" t="s">
        <v>74</v>
      </c>
      <c r="D386" s="64" t="s">
        <v>2479</v>
      </c>
      <c r="E386" s="64" t="s">
        <v>380</v>
      </c>
      <c r="F386" s="64" t="s">
        <v>1302</v>
      </c>
      <c r="G386" s="18" t="s">
        <v>380</v>
      </c>
      <c r="H386" s="35" t="s">
        <v>889</v>
      </c>
      <c r="I386" s="28" t="s">
        <v>2322</v>
      </c>
      <c r="J386" s="498">
        <v>23.9</v>
      </c>
      <c r="K386" s="498">
        <v>4.9636363533120003</v>
      </c>
      <c r="L386" s="499">
        <v>72.900000000000006</v>
      </c>
      <c r="M386" s="512">
        <v>0</v>
      </c>
      <c r="N386" s="513">
        <v>0</v>
      </c>
      <c r="O386" s="513">
        <v>0</v>
      </c>
      <c r="P386" s="513">
        <v>0</v>
      </c>
      <c r="Q386" s="513">
        <v>0</v>
      </c>
      <c r="R386" s="513">
        <v>0</v>
      </c>
      <c r="S386" s="513">
        <v>0</v>
      </c>
      <c r="T386" s="513">
        <v>0</v>
      </c>
      <c r="U386" s="513">
        <v>0</v>
      </c>
      <c r="V386" s="513">
        <v>0</v>
      </c>
      <c r="W386" s="513">
        <v>0</v>
      </c>
      <c r="X386" s="513">
        <v>0</v>
      </c>
      <c r="Y386" s="513">
        <v>0</v>
      </c>
      <c r="Z386" s="513">
        <v>0</v>
      </c>
      <c r="AA386" s="513">
        <v>0</v>
      </c>
      <c r="AB386" s="513">
        <v>0</v>
      </c>
      <c r="AC386" s="513">
        <v>0</v>
      </c>
      <c r="AD386" s="513">
        <v>0</v>
      </c>
      <c r="AE386" s="513">
        <v>0</v>
      </c>
      <c r="AF386" s="513">
        <v>0</v>
      </c>
      <c r="AG386" s="513">
        <v>0</v>
      </c>
      <c r="AH386" s="513">
        <f t="shared" si="45"/>
        <v>0</v>
      </c>
      <c r="AI386" s="513">
        <v>0</v>
      </c>
      <c r="AJ386" s="513">
        <v>0</v>
      </c>
      <c r="AK386" s="513">
        <f t="shared" si="46"/>
        <v>0</v>
      </c>
      <c r="AL386" s="513">
        <f t="shared" si="47"/>
        <v>0</v>
      </c>
      <c r="AM386" s="513">
        <v>0</v>
      </c>
      <c r="AN386" s="513">
        <v>0</v>
      </c>
      <c r="AO386" s="513">
        <v>0</v>
      </c>
      <c r="AP386" s="513">
        <v>0</v>
      </c>
      <c r="AQ386" s="513">
        <v>0</v>
      </c>
      <c r="AR386" s="513">
        <v>0</v>
      </c>
      <c r="AS386" s="513">
        <v>0</v>
      </c>
      <c r="AT386" s="513">
        <v>0</v>
      </c>
      <c r="AU386" s="513">
        <v>0</v>
      </c>
      <c r="AV386" s="513">
        <v>0</v>
      </c>
      <c r="AW386" s="513">
        <v>0</v>
      </c>
      <c r="AX386" s="513">
        <v>0</v>
      </c>
      <c r="AY386" s="513">
        <v>0</v>
      </c>
      <c r="AZ386" s="513">
        <v>0</v>
      </c>
      <c r="BA386" s="513">
        <v>0</v>
      </c>
      <c r="BB386" s="513">
        <v>0</v>
      </c>
      <c r="BC386" s="513">
        <v>0</v>
      </c>
      <c r="BD386" s="513">
        <v>0</v>
      </c>
      <c r="BE386" s="513">
        <v>0</v>
      </c>
      <c r="BF386" s="513">
        <v>0</v>
      </c>
      <c r="BG386" s="513">
        <v>0</v>
      </c>
      <c r="BH386" s="513">
        <v>0</v>
      </c>
      <c r="BI386" s="513">
        <v>0</v>
      </c>
      <c r="BJ386" s="513">
        <v>0</v>
      </c>
      <c r="BK386" s="241">
        <f t="shared" si="48"/>
        <v>0</v>
      </c>
      <c r="BL386" s="22">
        <f t="shared" si="49"/>
        <v>0</v>
      </c>
      <c r="BM386" s="519">
        <f t="shared" si="50"/>
        <v>0</v>
      </c>
      <c r="BN386" s="520">
        <v>0</v>
      </c>
      <c r="BO386" s="520">
        <v>0</v>
      </c>
      <c r="BP386" s="520">
        <v>0</v>
      </c>
      <c r="BQ386" s="520">
        <v>0</v>
      </c>
      <c r="BR386" s="520">
        <v>0</v>
      </c>
      <c r="BS386" s="520">
        <v>0</v>
      </c>
      <c r="BT386" s="520">
        <v>0</v>
      </c>
      <c r="BU386" s="520">
        <v>0</v>
      </c>
      <c r="BV386" s="520">
        <v>0</v>
      </c>
      <c r="BW386" s="520">
        <v>0</v>
      </c>
      <c r="BX386" s="520">
        <v>0</v>
      </c>
      <c r="BY386" s="520">
        <v>0</v>
      </c>
      <c r="BZ386" s="520">
        <v>0</v>
      </c>
      <c r="CA386" s="520">
        <v>0</v>
      </c>
      <c r="CB386" s="520">
        <v>0</v>
      </c>
      <c r="CC386" s="520">
        <v>0</v>
      </c>
      <c r="CD386" s="520">
        <v>0</v>
      </c>
      <c r="CE386" s="520">
        <v>0</v>
      </c>
      <c r="CF386" s="520">
        <v>0</v>
      </c>
      <c r="CG386" s="520">
        <v>0</v>
      </c>
      <c r="CH386" s="520">
        <v>0</v>
      </c>
      <c r="CI386" s="520">
        <v>0</v>
      </c>
      <c r="CJ386" s="520">
        <v>0</v>
      </c>
      <c r="CK386" s="520">
        <v>0</v>
      </c>
      <c r="CL386" s="520">
        <f t="shared" si="51"/>
        <v>0</v>
      </c>
      <c r="CM386" s="521">
        <f t="shared" si="52"/>
        <v>0</v>
      </c>
      <c r="CN386" s="522">
        <v>26770560</v>
      </c>
      <c r="CO386" s="522">
        <v>26770560</v>
      </c>
      <c r="CP386" s="522">
        <v>24177600.000000004</v>
      </c>
      <c r="CQ386" s="243" t="s">
        <v>874</v>
      </c>
      <c r="CR386" s="103">
        <v>7.64</v>
      </c>
      <c r="CS386" s="523">
        <v>7.64</v>
      </c>
      <c r="CT386" s="104">
        <v>6.9</v>
      </c>
      <c r="CU386" s="524"/>
      <c r="CV386" s="524"/>
      <c r="CW386" s="524"/>
      <c r="CX386" s="525"/>
      <c r="CY386" s="526">
        <v>0</v>
      </c>
      <c r="CZ386" s="527">
        <v>0</v>
      </c>
      <c r="DA386" s="528">
        <v>0</v>
      </c>
      <c r="DB386" s="529">
        <v>0</v>
      </c>
      <c r="DC386" s="530" t="s">
        <v>2297</v>
      </c>
      <c r="DD386" s="225"/>
      <c r="DE386" s="524"/>
      <c r="DF386" s="524"/>
      <c r="DG386" s="531"/>
      <c r="DH386" s="532"/>
      <c r="DI386" s="64">
        <v>0</v>
      </c>
      <c r="DJ386" s="64">
        <v>0</v>
      </c>
      <c r="DK386" s="64">
        <v>0</v>
      </c>
      <c r="DL386" s="534">
        <f t="shared" si="55"/>
        <v>0</v>
      </c>
    </row>
    <row r="387" spans="1:116" ht="43.5" customHeight="1" x14ac:dyDescent="0.25">
      <c r="A387" s="356" t="s">
        <v>7</v>
      </c>
      <c r="B387" s="65" t="s">
        <v>50</v>
      </c>
      <c r="C387" s="65" t="s">
        <v>74</v>
      </c>
      <c r="D387" s="64" t="s">
        <v>2479</v>
      </c>
      <c r="E387" s="64" t="s">
        <v>380</v>
      </c>
      <c r="F387" s="64" t="s">
        <v>1303</v>
      </c>
      <c r="G387" s="18" t="s">
        <v>380</v>
      </c>
      <c r="H387" s="35" t="s">
        <v>889</v>
      </c>
      <c r="I387" s="28" t="s">
        <v>2322</v>
      </c>
      <c r="J387" s="498">
        <v>14.6</v>
      </c>
      <c r="K387" s="498">
        <v>0.64412878653899996</v>
      </c>
      <c r="L387" s="499">
        <v>3</v>
      </c>
      <c r="M387" s="512">
        <v>0</v>
      </c>
      <c r="N387" s="513">
        <v>0</v>
      </c>
      <c r="O387" s="513">
        <v>0</v>
      </c>
      <c r="P387" s="513">
        <v>0</v>
      </c>
      <c r="Q387" s="513">
        <v>0</v>
      </c>
      <c r="R387" s="513">
        <v>0</v>
      </c>
      <c r="S387" s="513">
        <v>0</v>
      </c>
      <c r="T387" s="513">
        <v>0</v>
      </c>
      <c r="U387" s="513">
        <v>0</v>
      </c>
      <c r="V387" s="513">
        <v>0</v>
      </c>
      <c r="W387" s="513">
        <v>0</v>
      </c>
      <c r="X387" s="513">
        <v>0</v>
      </c>
      <c r="Y387" s="513">
        <v>0</v>
      </c>
      <c r="Z387" s="513">
        <v>0</v>
      </c>
      <c r="AA387" s="513">
        <v>0</v>
      </c>
      <c r="AB387" s="513">
        <v>0</v>
      </c>
      <c r="AC387" s="513">
        <v>0</v>
      </c>
      <c r="AD387" s="513">
        <v>0</v>
      </c>
      <c r="AE387" s="513">
        <v>0</v>
      </c>
      <c r="AF387" s="513">
        <v>0</v>
      </c>
      <c r="AG387" s="513">
        <v>0</v>
      </c>
      <c r="AH387" s="513">
        <f t="shared" si="45"/>
        <v>0</v>
      </c>
      <c r="AI387" s="513">
        <v>0</v>
      </c>
      <c r="AJ387" s="513">
        <v>0</v>
      </c>
      <c r="AK387" s="513">
        <f t="shared" si="46"/>
        <v>0</v>
      </c>
      <c r="AL387" s="513">
        <f t="shared" si="47"/>
        <v>0</v>
      </c>
      <c r="AM387" s="513">
        <v>0</v>
      </c>
      <c r="AN387" s="513">
        <v>0</v>
      </c>
      <c r="AO387" s="513">
        <v>0</v>
      </c>
      <c r="AP387" s="513">
        <v>0</v>
      </c>
      <c r="AQ387" s="513">
        <v>0</v>
      </c>
      <c r="AR387" s="513">
        <v>0</v>
      </c>
      <c r="AS387" s="513">
        <v>0</v>
      </c>
      <c r="AT387" s="513">
        <v>0</v>
      </c>
      <c r="AU387" s="513">
        <v>0</v>
      </c>
      <c r="AV387" s="513">
        <v>0</v>
      </c>
      <c r="AW387" s="513">
        <v>0</v>
      </c>
      <c r="AX387" s="513">
        <v>0</v>
      </c>
      <c r="AY387" s="513">
        <v>0</v>
      </c>
      <c r="AZ387" s="513">
        <v>0</v>
      </c>
      <c r="BA387" s="513">
        <v>0</v>
      </c>
      <c r="BB387" s="513">
        <v>0</v>
      </c>
      <c r="BC387" s="513">
        <v>0</v>
      </c>
      <c r="BD387" s="513">
        <v>0</v>
      </c>
      <c r="BE387" s="513">
        <v>0</v>
      </c>
      <c r="BF387" s="513">
        <v>0</v>
      </c>
      <c r="BG387" s="513">
        <v>0</v>
      </c>
      <c r="BH387" s="513">
        <v>0</v>
      </c>
      <c r="BI387" s="513">
        <v>0</v>
      </c>
      <c r="BJ387" s="513">
        <v>0</v>
      </c>
      <c r="BK387" s="241">
        <f t="shared" si="48"/>
        <v>0</v>
      </c>
      <c r="BL387" s="22">
        <f t="shared" si="49"/>
        <v>0</v>
      </c>
      <c r="BM387" s="519">
        <f t="shared" si="50"/>
        <v>0</v>
      </c>
      <c r="BN387" s="520">
        <v>0</v>
      </c>
      <c r="BO387" s="520">
        <v>0</v>
      </c>
      <c r="BP387" s="520">
        <v>0</v>
      </c>
      <c r="BQ387" s="520">
        <v>0</v>
      </c>
      <c r="BR387" s="520">
        <v>0</v>
      </c>
      <c r="BS387" s="520">
        <v>0</v>
      </c>
      <c r="BT387" s="520">
        <v>0</v>
      </c>
      <c r="BU387" s="520">
        <v>0</v>
      </c>
      <c r="BV387" s="520">
        <v>0</v>
      </c>
      <c r="BW387" s="520">
        <v>0</v>
      </c>
      <c r="BX387" s="520">
        <v>0</v>
      </c>
      <c r="BY387" s="520">
        <v>0</v>
      </c>
      <c r="BZ387" s="520">
        <v>0</v>
      </c>
      <c r="CA387" s="520">
        <v>0</v>
      </c>
      <c r="CB387" s="520">
        <v>0</v>
      </c>
      <c r="CC387" s="520">
        <v>0</v>
      </c>
      <c r="CD387" s="520">
        <v>0</v>
      </c>
      <c r="CE387" s="520">
        <v>0</v>
      </c>
      <c r="CF387" s="520">
        <v>0</v>
      </c>
      <c r="CG387" s="520">
        <v>0</v>
      </c>
      <c r="CH387" s="520">
        <v>0</v>
      </c>
      <c r="CI387" s="520">
        <v>0</v>
      </c>
      <c r="CJ387" s="520">
        <v>0</v>
      </c>
      <c r="CK387" s="520">
        <v>0</v>
      </c>
      <c r="CL387" s="520">
        <f t="shared" si="51"/>
        <v>0</v>
      </c>
      <c r="CM387" s="521">
        <f t="shared" si="52"/>
        <v>0</v>
      </c>
      <c r="CN387" s="522">
        <v>5361120.0000000009</v>
      </c>
      <c r="CO387" s="522">
        <v>5361120.0000000009</v>
      </c>
      <c r="CP387" s="522">
        <v>6657600</v>
      </c>
      <c r="CQ387" s="243" t="s">
        <v>874</v>
      </c>
      <c r="CR387" s="103">
        <v>1.53</v>
      </c>
      <c r="CS387" s="523">
        <v>1.53</v>
      </c>
      <c r="CT387" s="104">
        <v>1.9</v>
      </c>
      <c r="CU387" s="524"/>
      <c r="CV387" s="524"/>
      <c r="CW387" s="524"/>
      <c r="CX387" s="525"/>
      <c r="CY387" s="526">
        <v>0</v>
      </c>
      <c r="CZ387" s="527">
        <v>0</v>
      </c>
      <c r="DA387" s="528">
        <v>0</v>
      </c>
      <c r="DB387" s="529">
        <v>0</v>
      </c>
      <c r="DC387" s="530" t="s">
        <v>2297</v>
      </c>
      <c r="DD387" s="225"/>
      <c r="DE387" s="524"/>
      <c r="DF387" s="524"/>
      <c r="DG387" s="531"/>
      <c r="DH387" s="532"/>
      <c r="DI387" s="64">
        <v>0</v>
      </c>
      <c r="DJ387" s="64">
        <v>0</v>
      </c>
      <c r="DK387" s="64">
        <v>0</v>
      </c>
      <c r="DL387" s="534">
        <f t="shared" si="55"/>
        <v>0</v>
      </c>
    </row>
    <row r="388" spans="1:116" ht="43.5" customHeight="1" x14ac:dyDescent="0.25">
      <c r="A388" s="356" t="s">
        <v>7</v>
      </c>
      <c r="B388" s="65" t="s">
        <v>50</v>
      </c>
      <c r="C388" s="65" t="s">
        <v>74</v>
      </c>
      <c r="D388" s="64" t="s">
        <v>2479</v>
      </c>
      <c r="E388" s="64" t="s">
        <v>380</v>
      </c>
      <c r="F388" s="64" t="s">
        <v>1304</v>
      </c>
      <c r="G388" s="18" t="s">
        <v>380</v>
      </c>
      <c r="H388" s="35" t="s">
        <v>889</v>
      </c>
      <c r="I388" s="28" t="s">
        <v>2322</v>
      </c>
      <c r="J388" s="498">
        <v>14.6</v>
      </c>
      <c r="K388" s="498">
        <v>0.98106060402000006</v>
      </c>
      <c r="L388" s="499">
        <v>3</v>
      </c>
      <c r="M388" s="512">
        <v>0</v>
      </c>
      <c r="N388" s="513">
        <v>0</v>
      </c>
      <c r="O388" s="513">
        <v>0</v>
      </c>
      <c r="P388" s="513">
        <v>0</v>
      </c>
      <c r="Q388" s="513">
        <v>0</v>
      </c>
      <c r="R388" s="513">
        <v>0</v>
      </c>
      <c r="S388" s="513">
        <v>0</v>
      </c>
      <c r="T388" s="513">
        <v>0</v>
      </c>
      <c r="U388" s="513">
        <v>0</v>
      </c>
      <c r="V388" s="513">
        <v>0</v>
      </c>
      <c r="W388" s="513">
        <v>0</v>
      </c>
      <c r="X388" s="513">
        <v>0</v>
      </c>
      <c r="Y388" s="513">
        <v>0</v>
      </c>
      <c r="Z388" s="513">
        <v>0</v>
      </c>
      <c r="AA388" s="513">
        <v>0</v>
      </c>
      <c r="AB388" s="513">
        <v>0</v>
      </c>
      <c r="AC388" s="513">
        <v>0</v>
      </c>
      <c r="AD388" s="513">
        <v>0</v>
      </c>
      <c r="AE388" s="513">
        <v>0</v>
      </c>
      <c r="AF388" s="513">
        <v>0</v>
      </c>
      <c r="AG388" s="513">
        <v>0</v>
      </c>
      <c r="AH388" s="513">
        <f t="shared" si="45"/>
        <v>0</v>
      </c>
      <c r="AI388" s="513">
        <v>0</v>
      </c>
      <c r="AJ388" s="513">
        <v>0</v>
      </c>
      <c r="AK388" s="513">
        <f t="shared" si="46"/>
        <v>0</v>
      </c>
      <c r="AL388" s="513">
        <f t="shared" si="47"/>
        <v>0</v>
      </c>
      <c r="AM388" s="513">
        <v>0</v>
      </c>
      <c r="AN388" s="513">
        <v>0</v>
      </c>
      <c r="AO388" s="513">
        <v>0</v>
      </c>
      <c r="AP388" s="513">
        <v>0</v>
      </c>
      <c r="AQ388" s="513">
        <v>0</v>
      </c>
      <c r="AR388" s="513">
        <v>0</v>
      </c>
      <c r="AS388" s="513">
        <v>0</v>
      </c>
      <c r="AT388" s="513">
        <v>0</v>
      </c>
      <c r="AU388" s="513">
        <v>0</v>
      </c>
      <c r="AV388" s="513">
        <v>0</v>
      </c>
      <c r="AW388" s="513">
        <v>0</v>
      </c>
      <c r="AX388" s="513">
        <v>0</v>
      </c>
      <c r="AY388" s="513">
        <v>0</v>
      </c>
      <c r="AZ388" s="513">
        <v>0</v>
      </c>
      <c r="BA388" s="513">
        <v>0</v>
      </c>
      <c r="BB388" s="513">
        <v>0</v>
      </c>
      <c r="BC388" s="513">
        <v>0</v>
      </c>
      <c r="BD388" s="513">
        <v>0</v>
      </c>
      <c r="BE388" s="513">
        <v>0</v>
      </c>
      <c r="BF388" s="513">
        <v>0</v>
      </c>
      <c r="BG388" s="513">
        <v>0</v>
      </c>
      <c r="BH388" s="513">
        <v>0</v>
      </c>
      <c r="BI388" s="513">
        <v>0</v>
      </c>
      <c r="BJ388" s="513">
        <v>0</v>
      </c>
      <c r="BK388" s="241">
        <f t="shared" si="48"/>
        <v>0</v>
      </c>
      <c r="BL388" s="22">
        <f t="shared" si="49"/>
        <v>0</v>
      </c>
      <c r="BM388" s="519">
        <f t="shared" si="50"/>
        <v>0</v>
      </c>
      <c r="BN388" s="520">
        <v>0</v>
      </c>
      <c r="BO388" s="520">
        <v>0</v>
      </c>
      <c r="BP388" s="520">
        <v>0</v>
      </c>
      <c r="BQ388" s="520">
        <v>0</v>
      </c>
      <c r="BR388" s="520">
        <v>0</v>
      </c>
      <c r="BS388" s="520">
        <v>0</v>
      </c>
      <c r="BT388" s="520">
        <v>0</v>
      </c>
      <c r="BU388" s="520">
        <v>0</v>
      </c>
      <c r="BV388" s="520">
        <v>0</v>
      </c>
      <c r="BW388" s="520">
        <v>0</v>
      </c>
      <c r="BX388" s="520">
        <v>0</v>
      </c>
      <c r="BY388" s="520">
        <v>0</v>
      </c>
      <c r="BZ388" s="520">
        <v>0</v>
      </c>
      <c r="CA388" s="520">
        <v>0</v>
      </c>
      <c r="CB388" s="520">
        <v>0</v>
      </c>
      <c r="CC388" s="520">
        <v>0</v>
      </c>
      <c r="CD388" s="520">
        <v>0</v>
      </c>
      <c r="CE388" s="520">
        <v>0</v>
      </c>
      <c r="CF388" s="520">
        <v>0</v>
      </c>
      <c r="CG388" s="520">
        <v>0</v>
      </c>
      <c r="CH388" s="520">
        <v>0</v>
      </c>
      <c r="CI388" s="520">
        <v>0</v>
      </c>
      <c r="CJ388" s="520">
        <v>0</v>
      </c>
      <c r="CK388" s="520">
        <v>0</v>
      </c>
      <c r="CL388" s="520">
        <f t="shared" si="51"/>
        <v>0</v>
      </c>
      <c r="CM388" s="521">
        <f t="shared" si="52"/>
        <v>0</v>
      </c>
      <c r="CN388" s="522">
        <v>12439199.999999998</v>
      </c>
      <c r="CO388" s="522">
        <v>12439199.999999998</v>
      </c>
      <c r="CP388" s="522">
        <v>15768000</v>
      </c>
      <c r="CQ388" s="243" t="s">
        <v>874</v>
      </c>
      <c r="CR388" s="103">
        <v>3.55</v>
      </c>
      <c r="CS388" s="523">
        <v>3.55</v>
      </c>
      <c r="CT388" s="104">
        <v>4.5</v>
      </c>
      <c r="CU388" s="524"/>
      <c r="CV388" s="524"/>
      <c r="CW388" s="524"/>
      <c r="CX388" s="525"/>
      <c r="CY388" s="526">
        <v>0</v>
      </c>
      <c r="CZ388" s="527">
        <v>0</v>
      </c>
      <c r="DA388" s="528">
        <v>0</v>
      </c>
      <c r="DB388" s="529">
        <v>0</v>
      </c>
      <c r="DC388" s="530" t="s">
        <v>2297</v>
      </c>
      <c r="DD388" s="225"/>
      <c r="DE388" s="524"/>
      <c r="DF388" s="524"/>
      <c r="DG388" s="531"/>
      <c r="DH388" s="532"/>
      <c r="DI388" s="64">
        <v>0</v>
      </c>
      <c r="DJ388" s="64">
        <v>0</v>
      </c>
      <c r="DK388" s="64">
        <v>0</v>
      </c>
      <c r="DL388" s="534">
        <f t="shared" si="55"/>
        <v>0</v>
      </c>
    </row>
    <row r="389" spans="1:116" ht="43.5" customHeight="1" x14ac:dyDescent="0.25">
      <c r="A389" s="356" t="s">
        <v>7</v>
      </c>
      <c r="B389" s="65" t="s">
        <v>50</v>
      </c>
      <c r="C389" s="65" t="s">
        <v>74</v>
      </c>
      <c r="D389" s="64" t="s">
        <v>2479</v>
      </c>
      <c r="E389" s="64" t="s">
        <v>380</v>
      </c>
      <c r="F389" s="64" t="s">
        <v>1305</v>
      </c>
      <c r="G389" s="18" t="s">
        <v>380</v>
      </c>
      <c r="H389" s="35" t="s">
        <v>860</v>
      </c>
      <c r="I389" s="28" t="s">
        <v>2322</v>
      </c>
      <c r="J389" s="498">
        <v>20.9</v>
      </c>
      <c r="K389" s="498">
        <v>4.0388257491750004</v>
      </c>
      <c r="L389" s="499">
        <v>394.6</v>
      </c>
      <c r="M389" s="512">
        <v>0</v>
      </c>
      <c r="N389" s="513">
        <v>0</v>
      </c>
      <c r="O389" s="513">
        <v>0</v>
      </c>
      <c r="P389" s="513">
        <v>0</v>
      </c>
      <c r="Q389" s="513">
        <v>0</v>
      </c>
      <c r="R389" s="513">
        <v>0</v>
      </c>
      <c r="S389" s="513">
        <v>0</v>
      </c>
      <c r="T389" s="513">
        <v>0</v>
      </c>
      <c r="U389" s="513">
        <v>0</v>
      </c>
      <c r="V389" s="513">
        <v>0</v>
      </c>
      <c r="W389" s="513">
        <v>0</v>
      </c>
      <c r="X389" s="513">
        <v>0</v>
      </c>
      <c r="Y389" s="513">
        <v>0</v>
      </c>
      <c r="Z389" s="513">
        <v>0</v>
      </c>
      <c r="AA389" s="513">
        <v>0</v>
      </c>
      <c r="AB389" s="513">
        <v>0</v>
      </c>
      <c r="AC389" s="513">
        <v>0</v>
      </c>
      <c r="AD389" s="513">
        <v>0</v>
      </c>
      <c r="AE389" s="513">
        <v>0</v>
      </c>
      <c r="AF389" s="513">
        <v>0</v>
      </c>
      <c r="AG389" s="513">
        <v>0</v>
      </c>
      <c r="AH389" s="513">
        <f t="shared" si="45"/>
        <v>0</v>
      </c>
      <c r="AI389" s="513">
        <v>0</v>
      </c>
      <c r="AJ389" s="513">
        <v>0</v>
      </c>
      <c r="AK389" s="513">
        <f t="shared" si="46"/>
        <v>0</v>
      </c>
      <c r="AL389" s="513">
        <f t="shared" si="47"/>
        <v>0</v>
      </c>
      <c r="AM389" s="513">
        <v>0</v>
      </c>
      <c r="AN389" s="513">
        <v>0</v>
      </c>
      <c r="AO389" s="513">
        <v>0</v>
      </c>
      <c r="AP389" s="513">
        <v>0</v>
      </c>
      <c r="AQ389" s="513">
        <v>0</v>
      </c>
      <c r="AR389" s="513">
        <v>0</v>
      </c>
      <c r="AS389" s="513">
        <v>0</v>
      </c>
      <c r="AT389" s="513">
        <v>0</v>
      </c>
      <c r="AU389" s="513">
        <v>0</v>
      </c>
      <c r="AV389" s="513">
        <v>0</v>
      </c>
      <c r="AW389" s="513">
        <v>0</v>
      </c>
      <c r="AX389" s="513">
        <v>0</v>
      </c>
      <c r="AY389" s="513">
        <v>0</v>
      </c>
      <c r="AZ389" s="513">
        <v>0</v>
      </c>
      <c r="BA389" s="513">
        <v>0</v>
      </c>
      <c r="BB389" s="513">
        <v>0</v>
      </c>
      <c r="BC389" s="513">
        <v>0</v>
      </c>
      <c r="BD389" s="513">
        <v>0</v>
      </c>
      <c r="BE389" s="513">
        <v>0</v>
      </c>
      <c r="BF389" s="513">
        <v>0</v>
      </c>
      <c r="BG389" s="513">
        <v>0</v>
      </c>
      <c r="BH389" s="513">
        <v>0</v>
      </c>
      <c r="BI389" s="513">
        <v>0</v>
      </c>
      <c r="BJ389" s="513">
        <v>0</v>
      </c>
      <c r="BK389" s="241">
        <f t="shared" si="48"/>
        <v>0</v>
      </c>
      <c r="BL389" s="22">
        <f t="shared" si="49"/>
        <v>0</v>
      </c>
      <c r="BM389" s="519">
        <f t="shared" si="50"/>
        <v>0</v>
      </c>
      <c r="BN389" s="520">
        <v>0</v>
      </c>
      <c r="BO389" s="520">
        <v>0</v>
      </c>
      <c r="BP389" s="520">
        <v>0</v>
      </c>
      <c r="BQ389" s="520">
        <v>0</v>
      </c>
      <c r="BR389" s="520">
        <v>0</v>
      </c>
      <c r="BS389" s="520">
        <v>0</v>
      </c>
      <c r="BT389" s="520">
        <v>0</v>
      </c>
      <c r="BU389" s="520">
        <v>0</v>
      </c>
      <c r="BV389" s="520">
        <v>0</v>
      </c>
      <c r="BW389" s="520">
        <v>0</v>
      </c>
      <c r="BX389" s="520">
        <v>0</v>
      </c>
      <c r="BY389" s="520">
        <v>0</v>
      </c>
      <c r="BZ389" s="520">
        <v>0</v>
      </c>
      <c r="CA389" s="520">
        <v>0</v>
      </c>
      <c r="CB389" s="520">
        <v>0</v>
      </c>
      <c r="CC389" s="520">
        <v>0</v>
      </c>
      <c r="CD389" s="520">
        <v>0</v>
      </c>
      <c r="CE389" s="520">
        <v>0</v>
      </c>
      <c r="CF389" s="520">
        <v>0</v>
      </c>
      <c r="CG389" s="520">
        <v>0</v>
      </c>
      <c r="CH389" s="520">
        <v>0</v>
      </c>
      <c r="CI389" s="520">
        <v>0</v>
      </c>
      <c r="CJ389" s="520">
        <v>0</v>
      </c>
      <c r="CK389" s="520">
        <v>0</v>
      </c>
      <c r="CL389" s="520">
        <f t="shared" si="51"/>
        <v>0</v>
      </c>
      <c r="CM389" s="521">
        <f t="shared" si="52"/>
        <v>0</v>
      </c>
      <c r="CN389" s="522">
        <v>20813760.000000004</v>
      </c>
      <c r="CO389" s="522">
        <v>20813760.000000004</v>
      </c>
      <c r="CP389" s="522">
        <v>33988799.999999993</v>
      </c>
      <c r="CQ389" s="243" t="s">
        <v>874</v>
      </c>
      <c r="CR389" s="103">
        <v>5.94</v>
      </c>
      <c r="CS389" s="523">
        <v>5.94</v>
      </c>
      <c r="CT389" s="104">
        <v>9.6999999999999993</v>
      </c>
      <c r="CU389" s="524"/>
      <c r="CV389" s="524"/>
      <c r="CW389" s="524"/>
      <c r="CX389" s="525"/>
      <c r="CY389" s="526">
        <v>0</v>
      </c>
      <c r="CZ389" s="527">
        <v>0</v>
      </c>
      <c r="DA389" s="528">
        <v>0</v>
      </c>
      <c r="DB389" s="529">
        <v>0</v>
      </c>
      <c r="DC389" s="530" t="s">
        <v>2297</v>
      </c>
      <c r="DD389" s="225"/>
      <c r="DE389" s="524"/>
      <c r="DF389" s="524"/>
      <c r="DG389" s="531"/>
      <c r="DH389" s="532"/>
      <c r="DI389" s="64">
        <v>0</v>
      </c>
      <c r="DJ389" s="64">
        <v>0</v>
      </c>
      <c r="DK389" s="64">
        <v>0</v>
      </c>
      <c r="DL389" s="534">
        <f t="shared" si="55"/>
        <v>0</v>
      </c>
    </row>
    <row r="390" spans="1:116" ht="43.5" customHeight="1" x14ac:dyDescent="0.25">
      <c r="A390" s="356" t="s">
        <v>7</v>
      </c>
      <c r="B390" s="65" t="s">
        <v>50</v>
      </c>
      <c r="C390" s="65" t="s">
        <v>74</v>
      </c>
      <c r="D390" s="64" t="s">
        <v>2479</v>
      </c>
      <c r="E390" s="64" t="s">
        <v>380</v>
      </c>
      <c r="F390" s="64" t="s">
        <v>1306</v>
      </c>
      <c r="G390" s="18" t="s">
        <v>380</v>
      </c>
      <c r="H390" s="35" t="s">
        <v>866</v>
      </c>
      <c r="I390" s="28" t="s">
        <v>2322</v>
      </c>
      <c r="J390" s="498">
        <v>14.460892192392555</v>
      </c>
      <c r="K390" s="498">
        <v>16.610037844238999</v>
      </c>
      <c r="L390" s="499">
        <v>2776</v>
      </c>
      <c r="M390" s="512">
        <v>0</v>
      </c>
      <c r="N390" s="513">
        <v>0</v>
      </c>
      <c r="O390" s="513">
        <v>0</v>
      </c>
      <c r="P390" s="513">
        <v>0</v>
      </c>
      <c r="Q390" s="513">
        <v>0</v>
      </c>
      <c r="R390" s="513">
        <v>0</v>
      </c>
      <c r="S390" s="513">
        <v>0</v>
      </c>
      <c r="T390" s="513">
        <v>0</v>
      </c>
      <c r="U390" s="513">
        <v>0</v>
      </c>
      <c r="V390" s="513">
        <v>0</v>
      </c>
      <c r="W390" s="513">
        <v>0</v>
      </c>
      <c r="X390" s="513">
        <v>0</v>
      </c>
      <c r="Y390" s="513">
        <v>1</v>
      </c>
      <c r="Z390" s="513">
        <v>1</v>
      </c>
      <c r="AA390" s="513">
        <v>0</v>
      </c>
      <c r="AB390" s="513">
        <v>0</v>
      </c>
      <c r="AC390" s="513">
        <v>35</v>
      </c>
      <c r="AD390" s="513">
        <v>35</v>
      </c>
      <c r="AE390" s="513">
        <v>0</v>
      </c>
      <c r="AF390" s="513">
        <v>0</v>
      </c>
      <c r="AG390" s="513">
        <v>0</v>
      </c>
      <c r="AH390" s="513">
        <f t="shared" si="45"/>
        <v>0</v>
      </c>
      <c r="AI390" s="513">
        <v>0</v>
      </c>
      <c r="AJ390" s="513">
        <v>0</v>
      </c>
      <c r="AK390" s="513">
        <f t="shared" si="46"/>
        <v>36</v>
      </c>
      <c r="AL390" s="513">
        <f t="shared" si="47"/>
        <v>36</v>
      </c>
      <c r="AM390" s="513">
        <v>0</v>
      </c>
      <c r="AN390" s="513">
        <v>0</v>
      </c>
      <c r="AO390" s="513">
        <v>0</v>
      </c>
      <c r="AP390" s="513">
        <v>0</v>
      </c>
      <c r="AQ390" s="513">
        <v>0</v>
      </c>
      <c r="AR390" s="513">
        <v>0</v>
      </c>
      <c r="AS390" s="513">
        <v>0</v>
      </c>
      <c r="AT390" s="513">
        <v>0</v>
      </c>
      <c r="AU390" s="513">
        <v>0</v>
      </c>
      <c r="AV390" s="513">
        <v>0</v>
      </c>
      <c r="AW390" s="513">
        <v>0</v>
      </c>
      <c r="AX390" s="513">
        <v>0</v>
      </c>
      <c r="AY390" s="513">
        <v>75</v>
      </c>
      <c r="AZ390" s="513">
        <v>75</v>
      </c>
      <c r="BA390" s="513">
        <v>0</v>
      </c>
      <c r="BB390" s="513">
        <v>0</v>
      </c>
      <c r="BC390" s="513">
        <v>221.875</v>
      </c>
      <c r="BD390" s="513">
        <v>221.875</v>
      </c>
      <c r="BE390" s="513">
        <v>0</v>
      </c>
      <c r="BF390" s="513">
        <v>0</v>
      </c>
      <c r="BG390" s="513">
        <v>0</v>
      </c>
      <c r="BH390" s="513">
        <v>0</v>
      </c>
      <c r="BI390" s="513">
        <v>0</v>
      </c>
      <c r="BJ390" s="513">
        <v>0</v>
      </c>
      <c r="BK390" s="241">
        <f t="shared" si="48"/>
        <v>296.875</v>
      </c>
      <c r="BL390" s="22">
        <f t="shared" si="49"/>
        <v>296.875</v>
      </c>
      <c r="BM390" s="519">
        <f t="shared" si="50"/>
        <v>3.500884433962264E-2</v>
      </c>
      <c r="BN390" s="520">
        <v>0</v>
      </c>
      <c r="BO390" s="520">
        <v>0</v>
      </c>
      <c r="BP390" s="520">
        <v>0</v>
      </c>
      <c r="BQ390" s="520">
        <v>0</v>
      </c>
      <c r="BR390" s="520">
        <v>0</v>
      </c>
      <c r="BS390" s="520">
        <v>0</v>
      </c>
      <c r="BT390" s="520">
        <v>0</v>
      </c>
      <c r="BU390" s="520">
        <v>0</v>
      </c>
      <c r="BV390" s="520">
        <v>0</v>
      </c>
      <c r="BW390" s="520">
        <v>0</v>
      </c>
      <c r="BX390" s="520">
        <v>0</v>
      </c>
      <c r="BY390" s="520">
        <v>0</v>
      </c>
      <c r="BZ390" s="520">
        <v>378432</v>
      </c>
      <c r="CA390" s="520">
        <v>378432</v>
      </c>
      <c r="CB390" s="520">
        <v>0</v>
      </c>
      <c r="CC390" s="520">
        <v>0</v>
      </c>
      <c r="CD390" s="520">
        <v>260445.75000000003</v>
      </c>
      <c r="CE390" s="520">
        <v>260445.75000000003</v>
      </c>
      <c r="CF390" s="520">
        <v>0</v>
      </c>
      <c r="CG390" s="520">
        <v>0</v>
      </c>
      <c r="CH390" s="520">
        <v>0</v>
      </c>
      <c r="CI390" s="520">
        <v>0</v>
      </c>
      <c r="CJ390" s="520">
        <v>0</v>
      </c>
      <c r="CK390" s="520">
        <v>0</v>
      </c>
      <c r="CL390" s="520">
        <f t="shared" si="51"/>
        <v>638877.75</v>
      </c>
      <c r="CM390" s="521">
        <f t="shared" si="52"/>
        <v>638877.75</v>
      </c>
      <c r="CN390" s="522">
        <v>27544552.449023999</v>
      </c>
      <c r="CO390" s="522">
        <v>27544552.449023999</v>
      </c>
      <c r="CP390" s="522">
        <v>32898282.361651205</v>
      </c>
      <c r="CQ390" s="243" t="s">
        <v>874</v>
      </c>
      <c r="CR390" s="103">
        <v>7.1</v>
      </c>
      <c r="CS390" s="523">
        <v>7.1</v>
      </c>
      <c r="CT390" s="104">
        <v>8.48</v>
      </c>
      <c r="CU390" s="524"/>
      <c r="CV390" s="524"/>
      <c r="CW390" s="524"/>
      <c r="CX390" s="525"/>
      <c r="CY390" s="526">
        <v>171.396595480049</v>
      </c>
      <c r="CZ390" s="527">
        <v>167.53569531415474</v>
      </c>
      <c r="DA390" s="528">
        <v>1.304894179640818</v>
      </c>
      <c r="DB390" s="529">
        <v>1.2501265972752658</v>
      </c>
      <c r="DC390" s="530" t="s">
        <v>2401</v>
      </c>
      <c r="DD390" s="225"/>
      <c r="DE390" s="524"/>
      <c r="DF390" s="524"/>
      <c r="DG390" s="531"/>
      <c r="DH390" s="532"/>
      <c r="DI390" s="64">
        <v>0</v>
      </c>
      <c r="DJ390" s="64">
        <v>123939</v>
      </c>
      <c r="DK390" s="64">
        <v>1061082</v>
      </c>
      <c r="DL390" s="534">
        <f t="shared" si="55"/>
        <v>395007</v>
      </c>
    </row>
    <row r="391" spans="1:116" ht="43.5" customHeight="1" x14ac:dyDescent="0.25">
      <c r="A391" s="356" t="s">
        <v>7</v>
      </c>
      <c r="B391" s="65" t="s">
        <v>50</v>
      </c>
      <c r="C391" s="65" t="s">
        <v>74</v>
      </c>
      <c r="D391" s="64" t="s">
        <v>2479</v>
      </c>
      <c r="E391" s="64" t="s">
        <v>380</v>
      </c>
      <c r="F391" s="64" t="s">
        <v>381</v>
      </c>
      <c r="G391" s="18" t="s">
        <v>380</v>
      </c>
      <c r="H391" s="35" t="s">
        <v>866</v>
      </c>
      <c r="I391" s="28" t="s">
        <v>2322</v>
      </c>
      <c r="J391" s="498">
        <v>14.1023576752258</v>
      </c>
      <c r="K391" s="498">
        <v>6.4594696835340004</v>
      </c>
      <c r="L391" s="499">
        <v>1672.9</v>
      </c>
      <c r="M391" s="512">
        <v>0</v>
      </c>
      <c r="N391" s="513">
        <v>0</v>
      </c>
      <c r="O391" s="513">
        <v>0</v>
      </c>
      <c r="P391" s="513">
        <v>0</v>
      </c>
      <c r="Q391" s="513">
        <v>0</v>
      </c>
      <c r="R391" s="513">
        <v>0</v>
      </c>
      <c r="S391" s="513">
        <v>0</v>
      </c>
      <c r="T391" s="513">
        <v>0</v>
      </c>
      <c r="U391" s="513">
        <v>0</v>
      </c>
      <c r="V391" s="513">
        <v>0</v>
      </c>
      <c r="W391" s="513">
        <v>0</v>
      </c>
      <c r="X391" s="513">
        <v>0</v>
      </c>
      <c r="Y391" s="513">
        <v>0</v>
      </c>
      <c r="Z391" s="513">
        <v>0</v>
      </c>
      <c r="AA391" s="513">
        <v>0</v>
      </c>
      <c r="AB391" s="513">
        <v>0</v>
      </c>
      <c r="AC391" s="513">
        <v>24</v>
      </c>
      <c r="AD391" s="513">
        <v>24</v>
      </c>
      <c r="AE391" s="513">
        <v>0</v>
      </c>
      <c r="AF391" s="513">
        <v>0</v>
      </c>
      <c r="AG391" s="513">
        <v>0</v>
      </c>
      <c r="AH391" s="513">
        <f t="shared" si="45"/>
        <v>0</v>
      </c>
      <c r="AI391" s="513">
        <v>0</v>
      </c>
      <c r="AJ391" s="513">
        <v>0</v>
      </c>
      <c r="AK391" s="513">
        <f t="shared" si="46"/>
        <v>24</v>
      </c>
      <c r="AL391" s="513">
        <f t="shared" si="47"/>
        <v>24</v>
      </c>
      <c r="AM391" s="513">
        <v>0</v>
      </c>
      <c r="AN391" s="513">
        <v>0</v>
      </c>
      <c r="AO391" s="513">
        <v>0</v>
      </c>
      <c r="AP391" s="513">
        <v>0</v>
      </c>
      <c r="AQ391" s="513">
        <v>0</v>
      </c>
      <c r="AR391" s="513">
        <v>0</v>
      </c>
      <c r="AS391" s="513">
        <v>0</v>
      </c>
      <c r="AT391" s="513">
        <v>0</v>
      </c>
      <c r="AU391" s="513">
        <v>0</v>
      </c>
      <c r="AV391" s="513">
        <v>0</v>
      </c>
      <c r="AW391" s="513">
        <v>0</v>
      </c>
      <c r="AX391" s="513">
        <v>0</v>
      </c>
      <c r="AY391" s="513">
        <v>0</v>
      </c>
      <c r="AZ391" s="513">
        <v>0</v>
      </c>
      <c r="BA391" s="513">
        <v>0</v>
      </c>
      <c r="BB391" s="513">
        <v>0</v>
      </c>
      <c r="BC391" s="513">
        <v>115.19</v>
      </c>
      <c r="BD391" s="513">
        <v>115.19</v>
      </c>
      <c r="BE391" s="513">
        <v>0</v>
      </c>
      <c r="BF391" s="513">
        <v>0</v>
      </c>
      <c r="BG391" s="513">
        <v>0</v>
      </c>
      <c r="BH391" s="513">
        <v>0</v>
      </c>
      <c r="BI391" s="513">
        <v>0</v>
      </c>
      <c r="BJ391" s="513">
        <v>0</v>
      </c>
      <c r="BK391" s="241">
        <f t="shared" si="48"/>
        <v>115.19</v>
      </c>
      <c r="BL391" s="22">
        <f t="shared" si="49"/>
        <v>115.19</v>
      </c>
      <c r="BM391" s="519">
        <f t="shared" si="50"/>
        <v>1.5441018766756033E-2</v>
      </c>
      <c r="BN391" s="520">
        <v>0</v>
      </c>
      <c r="BO391" s="520">
        <v>0</v>
      </c>
      <c r="BP391" s="520">
        <v>0</v>
      </c>
      <c r="BQ391" s="520">
        <v>0</v>
      </c>
      <c r="BR391" s="520">
        <v>0</v>
      </c>
      <c r="BS391" s="520">
        <v>0</v>
      </c>
      <c r="BT391" s="520">
        <v>0</v>
      </c>
      <c r="BU391" s="520">
        <v>0</v>
      </c>
      <c r="BV391" s="520">
        <v>0</v>
      </c>
      <c r="BW391" s="520">
        <v>0</v>
      </c>
      <c r="BX391" s="520">
        <v>0</v>
      </c>
      <c r="BY391" s="520">
        <v>0</v>
      </c>
      <c r="BZ391" s="520">
        <v>0</v>
      </c>
      <c r="CA391" s="520">
        <v>0</v>
      </c>
      <c r="CB391" s="520">
        <v>0</v>
      </c>
      <c r="CC391" s="520">
        <v>0</v>
      </c>
      <c r="CD391" s="520">
        <v>135214.62960000001</v>
      </c>
      <c r="CE391" s="520">
        <v>135214.62960000001</v>
      </c>
      <c r="CF391" s="520">
        <v>0</v>
      </c>
      <c r="CG391" s="520">
        <v>0</v>
      </c>
      <c r="CH391" s="520">
        <v>0</v>
      </c>
      <c r="CI391" s="520">
        <v>0</v>
      </c>
      <c r="CJ391" s="520">
        <v>0</v>
      </c>
      <c r="CK391" s="520">
        <v>0</v>
      </c>
      <c r="CL391" s="520">
        <f t="shared" si="51"/>
        <v>135214.62960000001</v>
      </c>
      <c r="CM391" s="521">
        <f t="shared" si="52"/>
        <v>135214.62960000001</v>
      </c>
      <c r="CN391" s="522">
        <v>22476414.071556002</v>
      </c>
      <c r="CO391" s="522">
        <v>22476414.071556002</v>
      </c>
      <c r="CP391" s="522">
        <v>25638233.788043998</v>
      </c>
      <c r="CQ391" s="243" t="s">
        <v>874</v>
      </c>
      <c r="CR391" s="103">
        <v>6.54</v>
      </c>
      <c r="CS391" s="523">
        <v>6.54</v>
      </c>
      <c r="CT391" s="104">
        <v>7.46</v>
      </c>
      <c r="CU391" s="524"/>
      <c r="CV391" s="524"/>
      <c r="CW391" s="524"/>
      <c r="CX391" s="525"/>
      <c r="CY391" s="526">
        <v>173.64964753959836</v>
      </c>
      <c r="CZ391" s="527">
        <v>173.64974810171535</v>
      </c>
      <c r="DA391" s="528">
        <v>1.3018398467725241</v>
      </c>
      <c r="DB391" s="529">
        <v>1.3018307968828051</v>
      </c>
      <c r="DC391" s="530" t="s">
        <v>2326</v>
      </c>
      <c r="DD391" s="225"/>
      <c r="DE391" s="524"/>
      <c r="DF391" s="524"/>
      <c r="DG391" s="531"/>
      <c r="DH391" s="532"/>
      <c r="DI391" s="64">
        <v>413857</v>
      </c>
      <c r="DJ391" s="64">
        <v>342128</v>
      </c>
      <c r="DK391" s="64">
        <v>0</v>
      </c>
      <c r="DL391" s="534">
        <f t="shared" si="55"/>
        <v>251995</v>
      </c>
    </row>
    <row r="392" spans="1:116" ht="43.5" customHeight="1" x14ac:dyDescent="0.25">
      <c r="A392" s="356" t="s">
        <v>7</v>
      </c>
      <c r="B392" s="65" t="s">
        <v>50</v>
      </c>
      <c r="C392" s="65" t="s">
        <v>74</v>
      </c>
      <c r="D392" s="64" t="s">
        <v>2479</v>
      </c>
      <c r="E392" s="64" t="s">
        <v>380</v>
      </c>
      <c r="F392" s="64" t="s">
        <v>382</v>
      </c>
      <c r="G392" s="18" t="s">
        <v>380</v>
      </c>
      <c r="H392" s="35" t="s">
        <v>860</v>
      </c>
      <c r="I392" s="28" t="s">
        <v>2322</v>
      </c>
      <c r="J392" s="498">
        <v>14.460892192392555</v>
      </c>
      <c r="K392" s="498">
        <v>4.7571969598020001</v>
      </c>
      <c r="L392" s="499">
        <v>748.1</v>
      </c>
      <c r="M392" s="512">
        <v>0</v>
      </c>
      <c r="N392" s="513">
        <v>0</v>
      </c>
      <c r="O392" s="513">
        <v>0</v>
      </c>
      <c r="P392" s="513">
        <v>0</v>
      </c>
      <c r="Q392" s="513">
        <v>0</v>
      </c>
      <c r="R392" s="513">
        <v>0</v>
      </c>
      <c r="S392" s="513">
        <v>0</v>
      </c>
      <c r="T392" s="513">
        <v>0</v>
      </c>
      <c r="U392" s="513">
        <v>0</v>
      </c>
      <c r="V392" s="513">
        <v>0</v>
      </c>
      <c r="W392" s="513">
        <v>0</v>
      </c>
      <c r="X392" s="513">
        <v>0</v>
      </c>
      <c r="Y392" s="513">
        <v>1</v>
      </c>
      <c r="Z392" s="513">
        <v>1</v>
      </c>
      <c r="AA392" s="513">
        <v>0</v>
      </c>
      <c r="AB392" s="513">
        <v>0</v>
      </c>
      <c r="AC392" s="513">
        <v>2</v>
      </c>
      <c r="AD392" s="513">
        <v>2</v>
      </c>
      <c r="AE392" s="513">
        <v>0</v>
      </c>
      <c r="AF392" s="513">
        <v>0</v>
      </c>
      <c r="AG392" s="513">
        <v>0</v>
      </c>
      <c r="AH392" s="513">
        <f t="shared" si="45"/>
        <v>0</v>
      </c>
      <c r="AI392" s="513">
        <v>0</v>
      </c>
      <c r="AJ392" s="513">
        <v>0</v>
      </c>
      <c r="AK392" s="513">
        <f t="shared" si="46"/>
        <v>3</v>
      </c>
      <c r="AL392" s="513">
        <f t="shared" si="47"/>
        <v>3</v>
      </c>
      <c r="AM392" s="513">
        <v>0</v>
      </c>
      <c r="AN392" s="513">
        <v>0</v>
      </c>
      <c r="AO392" s="513">
        <v>0</v>
      </c>
      <c r="AP392" s="513">
        <v>0</v>
      </c>
      <c r="AQ392" s="513">
        <v>0</v>
      </c>
      <c r="AR392" s="513">
        <v>0</v>
      </c>
      <c r="AS392" s="513">
        <v>0</v>
      </c>
      <c r="AT392" s="513">
        <v>0</v>
      </c>
      <c r="AU392" s="513">
        <v>0</v>
      </c>
      <c r="AV392" s="513">
        <v>0</v>
      </c>
      <c r="AW392" s="513">
        <v>0</v>
      </c>
      <c r="AX392" s="513">
        <v>0</v>
      </c>
      <c r="AY392" s="513">
        <v>75</v>
      </c>
      <c r="AZ392" s="513">
        <v>75</v>
      </c>
      <c r="BA392" s="513">
        <v>0</v>
      </c>
      <c r="BB392" s="513">
        <v>0</v>
      </c>
      <c r="BC392" s="513">
        <v>1225</v>
      </c>
      <c r="BD392" s="513">
        <v>1225</v>
      </c>
      <c r="BE392" s="513">
        <v>0</v>
      </c>
      <c r="BF392" s="513">
        <v>0</v>
      </c>
      <c r="BG392" s="513">
        <v>0</v>
      </c>
      <c r="BH392" s="513">
        <v>0</v>
      </c>
      <c r="BI392" s="513">
        <v>0</v>
      </c>
      <c r="BJ392" s="513">
        <v>0</v>
      </c>
      <c r="BK392" s="241">
        <f t="shared" si="48"/>
        <v>1300</v>
      </c>
      <c r="BL392" s="22">
        <f t="shared" si="49"/>
        <v>1300</v>
      </c>
      <c r="BM392" s="519">
        <f t="shared" si="50"/>
        <v>0.27659574468085107</v>
      </c>
      <c r="BN392" s="520">
        <v>0</v>
      </c>
      <c r="BO392" s="520">
        <v>0</v>
      </c>
      <c r="BP392" s="520">
        <v>0</v>
      </c>
      <c r="BQ392" s="520">
        <v>0</v>
      </c>
      <c r="BR392" s="520">
        <v>0</v>
      </c>
      <c r="BS392" s="520">
        <v>0</v>
      </c>
      <c r="BT392" s="520">
        <v>0</v>
      </c>
      <c r="BU392" s="520">
        <v>0</v>
      </c>
      <c r="BV392" s="520">
        <v>0</v>
      </c>
      <c r="BW392" s="520">
        <v>0</v>
      </c>
      <c r="BX392" s="520">
        <v>0</v>
      </c>
      <c r="BY392" s="520">
        <v>0</v>
      </c>
      <c r="BZ392" s="520">
        <v>378432</v>
      </c>
      <c r="CA392" s="520">
        <v>378432</v>
      </c>
      <c r="CB392" s="520">
        <v>0</v>
      </c>
      <c r="CC392" s="520">
        <v>0</v>
      </c>
      <c r="CD392" s="520">
        <v>1437954</v>
      </c>
      <c r="CE392" s="520">
        <v>1437954</v>
      </c>
      <c r="CF392" s="520">
        <v>0</v>
      </c>
      <c r="CG392" s="520">
        <v>0</v>
      </c>
      <c r="CH392" s="520">
        <v>0</v>
      </c>
      <c r="CI392" s="520">
        <v>0</v>
      </c>
      <c r="CJ392" s="520">
        <v>0</v>
      </c>
      <c r="CK392" s="520">
        <v>0</v>
      </c>
      <c r="CL392" s="520">
        <f t="shared" si="51"/>
        <v>1816386</v>
      </c>
      <c r="CM392" s="521">
        <f t="shared" si="52"/>
        <v>1816386</v>
      </c>
      <c r="CN392" s="522">
        <v>13499341.204629602</v>
      </c>
      <c r="CO392" s="522">
        <v>13499341.204629602</v>
      </c>
      <c r="CP392" s="522">
        <v>15941433.080844</v>
      </c>
      <c r="CQ392" s="243" t="s">
        <v>874</v>
      </c>
      <c r="CR392" s="103">
        <v>3.98</v>
      </c>
      <c r="CS392" s="523">
        <v>3.98</v>
      </c>
      <c r="CT392" s="104">
        <v>4.7</v>
      </c>
      <c r="CU392" s="524"/>
      <c r="CV392" s="524"/>
      <c r="CW392" s="524"/>
      <c r="CX392" s="525"/>
      <c r="CY392" s="526">
        <v>110.44150620427907</v>
      </c>
      <c r="CZ392" s="527">
        <v>110.05400833447034</v>
      </c>
      <c r="DA392" s="528">
        <v>1.0842682955899663</v>
      </c>
      <c r="DB392" s="529">
        <v>1.0811205123669227</v>
      </c>
      <c r="DC392" s="530" t="s">
        <v>2401</v>
      </c>
      <c r="DD392" s="225"/>
      <c r="DE392" s="524"/>
      <c r="DF392" s="524"/>
      <c r="DG392" s="531"/>
      <c r="DH392" s="532"/>
      <c r="DI392" s="64">
        <v>0</v>
      </c>
      <c r="DJ392" s="64">
        <v>144611</v>
      </c>
      <c r="DK392" s="64">
        <v>98400</v>
      </c>
      <c r="DL392" s="534">
        <f t="shared" si="55"/>
        <v>81003.666666666672</v>
      </c>
    </row>
    <row r="393" spans="1:116" ht="43.5" customHeight="1" x14ac:dyDescent="0.25">
      <c r="A393" s="356" t="s">
        <v>7</v>
      </c>
      <c r="B393" s="65" t="s">
        <v>50</v>
      </c>
      <c r="C393" s="65" t="s">
        <v>74</v>
      </c>
      <c r="D393" s="64" t="s">
        <v>2479</v>
      </c>
      <c r="E393" s="64" t="s">
        <v>380</v>
      </c>
      <c r="F393" s="64" t="s">
        <v>1307</v>
      </c>
      <c r="G393" s="18" t="s">
        <v>380</v>
      </c>
      <c r="H393" s="35" t="s">
        <v>860</v>
      </c>
      <c r="I393" s="28" t="s">
        <v>2322</v>
      </c>
      <c r="J393" s="498">
        <v>14.221869180948051</v>
      </c>
      <c r="K393" s="498">
        <v>16.326136329678</v>
      </c>
      <c r="L393" s="499">
        <v>3141.6</v>
      </c>
      <c r="M393" s="512">
        <v>0</v>
      </c>
      <c r="N393" s="513">
        <v>0</v>
      </c>
      <c r="O393" s="513">
        <v>0</v>
      </c>
      <c r="P393" s="513">
        <v>0</v>
      </c>
      <c r="Q393" s="513">
        <v>0</v>
      </c>
      <c r="R393" s="513">
        <v>0</v>
      </c>
      <c r="S393" s="513">
        <v>0</v>
      </c>
      <c r="T393" s="513">
        <v>0</v>
      </c>
      <c r="U393" s="513">
        <v>0</v>
      </c>
      <c r="V393" s="513">
        <v>0</v>
      </c>
      <c r="W393" s="513">
        <v>0</v>
      </c>
      <c r="X393" s="513">
        <v>0</v>
      </c>
      <c r="Y393" s="513">
        <v>0</v>
      </c>
      <c r="Z393" s="513">
        <v>0</v>
      </c>
      <c r="AA393" s="513">
        <v>0</v>
      </c>
      <c r="AB393" s="513">
        <v>0</v>
      </c>
      <c r="AC393" s="513">
        <v>46</v>
      </c>
      <c r="AD393" s="513">
        <v>46</v>
      </c>
      <c r="AE393" s="513">
        <v>0</v>
      </c>
      <c r="AF393" s="513">
        <v>0</v>
      </c>
      <c r="AG393" s="513">
        <v>0</v>
      </c>
      <c r="AH393" s="513">
        <f t="shared" si="45"/>
        <v>0</v>
      </c>
      <c r="AI393" s="513">
        <v>0</v>
      </c>
      <c r="AJ393" s="513">
        <v>0</v>
      </c>
      <c r="AK393" s="513">
        <f t="shared" si="46"/>
        <v>46</v>
      </c>
      <c r="AL393" s="513">
        <f t="shared" si="47"/>
        <v>46</v>
      </c>
      <c r="AM393" s="513">
        <v>0</v>
      </c>
      <c r="AN393" s="513">
        <v>0</v>
      </c>
      <c r="AO393" s="513">
        <v>0</v>
      </c>
      <c r="AP393" s="513">
        <v>0</v>
      </c>
      <c r="AQ393" s="513">
        <v>0</v>
      </c>
      <c r="AR393" s="513">
        <v>0</v>
      </c>
      <c r="AS393" s="513">
        <v>0</v>
      </c>
      <c r="AT393" s="513">
        <v>0</v>
      </c>
      <c r="AU393" s="513">
        <v>0</v>
      </c>
      <c r="AV393" s="513">
        <v>0</v>
      </c>
      <c r="AW393" s="513">
        <v>0</v>
      </c>
      <c r="AX393" s="513">
        <v>0</v>
      </c>
      <c r="AY393" s="513">
        <v>0</v>
      </c>
      <c r="AZ393" s="513">
        <v>0</v>
      </c>
      <c r="BA393" s="513">
        <v>0</v>
      </c>
      <c r="BB393" s="513">
        <v>0</v>
      </c>
      <c r="BC393" s="513">
        <v>240.16</v>
      </c>
      <c r="BD393" s="513">
        <v>240.16</v>
      </c>
      <c r="BE393" s="513">
        <v>0</v>
      </c>
      <c r="BF393" s="513">
        <v>0</v>
      </c>
      <c r="BG393" s="513">
        <v>0</v>
      </c>
      <c r="BH393" s="513">
        <v>0</v>
      </c>
      <c r="BI393" s="513">
        <v>0</v>
      </c>
      <c r="BJ393" s="513">
        <v>0</v>
      </c>
      <c r="BK393" s="241">
        <f t="shared" si="48"/>
        <v>240.16</v>
      </c>
      <c r="BL393" s="22">
        <f t="shared" si="49"/>
        <v>240.16</v>
      </c>
      <c r="BM393" s="519">
        <f t="shared" si="50"/>
        <v>2.1328596802841916E-2</v>
      </c>
      <c r="BN393" s="520">
        <v>0</v>
      </c>
      <c r="BO393" s="520">
        <v>0</v>
      </c>
      <c r="BP393" s="520">
        <v>0</v>
      </c>
      <c r="BQ393" s="520">
        <v>0</v>
      </c>
      <c r="BR393" s="520">
        <v>0</v>
      </c>
      <c r="BS393" s="520">
        <v>0</v>
      </c>
      <c r="BT393" s="520">
        <v>0</v>
      </c>
      <c r="BU393" s="520">
        <v>0</v>
      </c>
      <c r="BV393" s="520">
        <v>0</v>
      </c>
      <c r="BW393" s="520">
        <v>0</v>
      </c>
      <c r="BX393" s="520">
        <v>0</v>
      </c>
      <c r="BY393" s="520">
        <v>0</v>
      </c>
      <c r="BZ393" s="520">
        <v>0</v>
      </c>
      <c r="CA393" s="520">
        <v>0</v>
      </c>
      <c r="CB393" s="520">
        <v>0</v>
      </c>
      <c r="CC393" s="520">
        <v>0</v>
      </c>
      <c r="CD393" s="520">
        <v>281909.41440000001</v>
      </c>
      <c r="CE393" s="520">
        <v>281909.41440000001</v>
      </c>
      <c r="CF393" s="520">
        <v>0</v>
      </c>
      <c r="CG393" s="520">
        <v>0</v>
      </c>
      <c r="CH393" s="520">
        <v>0</v>
      </c>
      <c r="CI393" s="520">
        <v>0</v>
      </c>
      <c r="CJ393" s="520">
        <v>0</v>
      </c>
      <c r="CK393" s="520">
        <v>0</v>
      </c>
      <c r="CL393" s="520">
        <f t="shared" si="51"/>
        <v>281909.41440000001</v>
      </c>
      <c r="CM393" s="521">
        <f t="shared" si="52"/>
        <v>281909.41440000001</v>
      </c>
      <c r="CN393" s="522">
        <v>39265766.407204799</v>
      </c>
      <c r="CO393" s="522">
        <v>39265766.407204799</v>
      </c>
      <c r="CP393" s="522">
        <v>43818883.027267195</v>
      </c>
      <c r="CQ393" s="243" t="s">
        <v>874</v>
      </c>
      <c r="CR393" s="103">
        <v>10.09</v>
      </c>
      <c r="CS393" s="523">
        <v>10.09</v>
      </c>
      <c r="CT393" s="104">
        <v>11.26</v>
      </c>
      <c r="CU393" s="524"/>
      <c r="CV393" s="524"/>
      <c r="CW393" s="524"/>
      <c r="CX393" s="525"/>
      <c r="CY393" s="526">
        <v>109.80035412264198</v>
      </c>
      <c r="CZ393" s="527">
        <v>109.37143366152304</v>
      </c>
      <c r="DA393" s="528">
        <v>1.2171031450959779</v>
      </c>
      <c r="DB393" s="529">
        <v>1.2167197961646321</v>
      </c>
      <c r="DC393" s="530" t="s">
        <v>2307</v>
      </c>
      <c r="DD393" s="225"/>
      <c r="DE393" s="524"/>
      <c r="DF393" s="524"/>
      <c r="DG393" s="531"/>
      <c r="DH393" s="532"/>
      <c r="DI393" s="64">
        <v>0</v>
      </c>
      <c r="DJ393" s="64">
        <v>649666</v>
      </c>
      <c r="DK393" s="64">
        <v>305642</v>
      </c>
      <c r="DL393" s="534">
        <f t="shared" si="55"/>
        <v>318436</v>
      </c>
    </row>
    <row r="394" spans="1:116" ht="43.5" customHeight="1" x14ac:dyDescent="0.25">
      <c r="A394" s="356" t="s">
        <v>7</v>
      </c>
      <c r="B394" s="65" t="s">
        <v>50</v>
      </c>
      <c r="C394" s="65" t="s">
        <v>74</v>
      </c>
      <c r="D394" s="64" t="s">
        <v>2480</v>
      </c>
      <c r="E394" s="64" t="s">
        <v>380</v>
      </c>
      <c r="F394" s="64" t="s">
        <v>1308</v>
      </c>
      <c r="G394" s="18" t="s">
        <v>380</v>
      </c>
      <c r="H394" s="35" t="s">
        <v>889</v>
      </c>
      <c r="I394" s="28" t="s">
        <v>2322</v>
      </c>
      <c r="J394" s="498">
        <v>9.2023859409999993</v>
      </c>
      <c r="K394" s="498">
        <v>1.7026515116100001</v>
      </c>
      <c r="L394" s="499">
        <v>2</v>
      </c>
      <c r="M394" s="512">
        <v>0</v>
      </c>
      <c r="N394" s="513">
        <v>0</v>
      </c>
      <c r="O394" s="513">
        <v>0</v>
      </c>
      <c r="P394" s="513">
        <v>0</v>
      </c>
      <c r="Q394" s="513">
        <v>0</v>
      </c>
      <c r="R394" s="513">
        <v>0</v>
      </c>
      <c r="S394" s="513">
        <v>0</v>
      </c>
      <c r="T394" s="513">
        <v>0</v>
      </c>
      <c r="U394" s="513">
        <v>0</v>
      </c>
      <c r="V394" s="513">
        <v>0</v>
      </c>
      <c r="W394" s="513">
        <v>0</v>
      </c>
      <c r="X394" s="513">
        <v>0</v>
      </c>
      <c r="Y394" s="513">
        <v>1</v>
      </c>
      <c r="Z394" s="513">
        <v>1</v>
      </c>
      <c r="AA394" s="513">
        <v>0</v>
      </c>
      <c r="AB394" s="513">
        <v>0</v>
      </c>
      <c r="AC394" s="513">
        <v>0</v>
      </c>
      <c r="AD394" s="513">
        <v>0</v>
      </c>
      <c r="AE394" s="513">
        <v>0</v>
      </c>
      <c r="AF394" s="513">
        <v>0</v>
      </c>
      <c r="AG394" s="513">
        <v>0</v>
      </c>
      <c r="AH394" s="513">
        <f t="shared" si="45"/>
        <v>0</v>
      </c>
      <c r="AI394" s="513">
        <v>0</v>
      </c>
      <c r="AJ394" s="513">
        <v>0</v>
      </c>
      <c r="AK394" s="513">
        <f t="shared" si="46"/>
        <v>1</v>
      </c>
      <c r="AL394" s="513">
        <f t="shared" si="47"/>
        <v>1</v>
      </c>
      <c r="AM394" s="513">
        <v>0</v>
      </c>
      <c r="AN394" s="513">
        <v>0</v>
      </c>
      <c r="AO394" s="513">
        <v>0</v>
      </c>
      <c r="AP394" s="513">
        <v>0</v>
      </c>
      <c r="AQ394" s="513">
        <v>0</v>
      </c>
      <c r="AR394" s="513">
        <v>0</v>
      </c>
      <c r="AS394" s="513">
        <v>0</v>
      </c>
      <c r="AT394" s="513">
        <v>0</v>
      </c>
      <c r="AU394" s="513">
        <v>0</v>
      </c>
      <c r="AV394" s="513">
        <v>0</v>
      </c>
      <c r="AW394" s="513">
        <v>0</v>
      </c>
      <c r="AX394" s="513">
        <v>0</v>
      </c>
      <c r="AY394" s="513">
        <v>1850</v>
      </c>
      <c r="AZ394" s="513">
        <v>1850</v>
      </c>
      <c r="BA394" s="513">
        <v>0</v>
      </c>
      <c r="BB394" s="513">
        <v>0</v>
      </c>
      <c r="BC394" s="513">
        <v>0</v>
      </c>
      <c r="BD394" s="513">
        <v>0</v>
      </c>
      <c r="BE394" s="513">
        <v>0</v>
      </c>
      <c r="BF394" s="513">
        <v>0</v>
      </c>
      <c r="BG394" s="513">
        <v>0</v>
      </c>
      <c r="BH394" s="513">
        <v>0</v>
      </c>
      <c r="BI394" s="513">
        <v>0</v>
      </c>
      <c r="BJ394" s="513">
        <v>0</v>
      </c>
      <c r="BK394" s="241">
        <f t="shared" si="48"/>
        <v>1850</v>
      </c>
      <c r="BL394" s="22">
        <f t="shared" si="49"/>
        <v>1850</v>
      </c>
      <c r="BM394" s="519">
        <f t="shared" si="50"/>
        <v>1.4341085271317831</v>
      </c>
      <c r="BN394" s="520">
        <v>0</v>
      </c>
      <c r="BO394" s="520">
        <v>0</v>
      </c>
      <c r="BP394" s="520">
        <v>0</v>
      </c>
      <c r="BQ394" s="520">
        <v>0</v>
      </c>
      <c r="BR394" s="520">
        <v>0</v>
      </c>
      <c r="BS394" s="520">
        <v>0</v>
      </c>
      <c r="BT394" s="520">
        <v>0</v>
      </c>
      <c r="BU394" s="520">
        <v>0</v>
      </c>
      <c r="BV394" s="520">
        <v>0</v>
      </c>
      <c r="BW394" s="520">
        <v>0</v>
      </c>
      <c r="BX394" s="520">
        <v>0</v>
      </c>
      <c r="BY394" s="520">
        <v>0</v>
      </c>
      <c r="BZ394" s="520">
        <v>9334656</v>
      </c>
      <c r="CA394" s="520">
        <v>9334656</v>
      </c>
      <c r="CB394" s="520">
        <v>0</v>
      </c>
      <c r="CC394" s="520">
        <v>0</v>
      </c>
      <c r="CD394" s="520">
        <v>0</v>
      </c>
      <c r="CE394" s="520">
        <v>0</v>
      </c>
      <c r="CF394" s="520">
        <v>0</v>
      </c>
      <c r="CG394" s="520">
        <v>0</v>
      </c>
      <c r="CH394" s="520">
        <v>0</v>
      </c>
      <c r="CI394" s="520">
        <v>0</v>
      </c>
      <c r="CJ394" s="520">
        <v>0</v>
      </c>
      <c r="CK394" s="520">
        <v>0</v>
      </c>
      <c r="CL394" s="520">
        <f t="shared" si="51"/>
        <v>9334656</v>
      </c>
      <c r="CM394" s="521">
        <f t="shared" si="52"/>
        <v>9334656</v>
      </c>
      <c r="CN394" s="522">
        <v>0</v>
      </c>
      <c r="CO394" s="522">
        <v>0</v>
      </c>
      <c r="CP394" s="522">
        <v>4520160</v>
      </c>
      <c r="CQ394" s="243" t="s">
        <v>874</v>
      </c>
      <c r="CR394" s="103">
        <v>0</v>
      </c>
      <c r="CS394" s="523">
        <v>0</v>
      </c>
      <c r="CT394" s="104">
        <v>1.29</v>
      </c>
      <c r="CU394" s="524"/>
      <c r="CV394" s="524"/>
      <c r="CW394" s="524"/>
      <c r="CX394" s="525"/>
      <c r="CY394" s="526">
        <v>59.5</v>
      </c>
      <c r="CZ394" s="527">
        <v>59.5</v>
      </c>
      <c r="DA394" s="528">
        <v>0.5</v>
      </c>
      <c r="DB394" s="529">
        <v>0.5</v>
      </c>
      <c r="DC394" s="530" t="s">
        <v>2354</v>
      </c>
      <c r="DD394" s="225"/>
      <c r="DE394" s="524"/>
      <c r="DF394" s="524"/>
      <c r="DG394" s="531"/>
      <c r="DH394" s="532"/>
      <c r="DI394" s="64">
        <v>173</v>
      </c>
      <c r="DJ394" s="64">
        <v>0</v>
      </c>
      <c r="DK394" s="64">
        <v>0</v>
      </c>
      <c r="DL394" s="534">
        <f t="shared" si="55"/>
        <v>57.666666666666664</v>
      </c>
    </row>
    <row r="395" spans="1:116" ht="43.5" customHeight="1" x14ac:dyDescent="0.25">
      <c r="A395" s="356" t="s">
        <v>7</v>
      </c>
      <c r="B395" s="65" t="s">
        <v>50</v>
      </c>
      <c r="C395" s="65" t="s">
        <v>74</v>
      </c>
      <c r="D395" s="64" t="s">
        <v>2480</v>
      </c>
      <c r="E395" s="64" t="s">
        <v>380</v>
      </c>
      <c r="F395" s="64" t="s">
        <v>1309</v>
      </c>
      <c r="G395" s="18" t="s">
        <v>380</v>
      </c>
      <c r="H395" s="35" t="s">
        <v>889</v>
      </c>
      <c r="I395" s="28" t="s">
        <v>2322</v>
      </c>
      <c r="J395" s="498">
        <v>8.8438514230000003</v>
      </c>
      <c r="K395" s="498">
        <v>1.7007575722200001</v>
      </c>
      <c r="L395" s="499">
        <v>2</v>
      </c>
      <c r="M395" s="512">
        <v>0</v>
      </c>
      <c r="N395" s="513">
        <v>0</v>
      </c>
      <c r="O395" s="513">
        <v>0</v>
      </c>
      <c r="P395" s="513">
        <v>0</v>
      </c>
      <c r="Q395" s="513">
        <v>0</v>
      </c>
      <c r="R395" s="513">
        <v>0</v>
      </c>
      <c r="S395" s="513">
        <v>0</v>
      </c>
      <c r="T395" s="513">
        <v>0</v>
      </c>
      <c r="U395" s="513">
        <v>0</v>
      </c>
      <c r="V395" s="513">
        <v>0</v>
      </c>
      <c r="W395" s="513">
        <v>0</v>
      </c>
      <c r="X395" s="513">
        <v>0</v>
      </c>
      <c r="Y395" s="513">
        <v>0</v>
      </c>
      <c r="Z395" s="513">
        <v>0</v>
      </c>
      <c r="AA395" s="513">
        <v>0</v>
      </c>
      <c r="AB395" s="513">
        <v>0</v>
      </c>
      <c r="AC395" s="513">
        <v>2</v>
      </c>
      <c r="AD395" s="513">
        <v>2</v>
      </c>
      <c r="AE395" s="513">
        <v>0</v>
      </c>
      <c r="AF395" s="513">
        <v>0</v>
      </c>
      <c r="AG395" s="513">
        <v>0</v>
      </c>
      <c r="AH395" s="513">
        <f t="shared" ref="AH395:AH458" si="56">AG395</f>
        <v>0</v>
      </c>
      <c r="AI395" s="513">
        <v>0</v>
      </c>
      <c r="AJ395" s="513">
        <v>0</v>
      </c>
      <c r="AK395" s="513">
        <f t="shared" ref="AK395:AK458" si="57">SUM(M395,O395,Q395,S395,U395,W395,Y395,AA395,AC395,AE395,AG395,AI395)</f>
        <v>2</v>
      </c>
      <c r="AL395" s="513">
        <f t="shared" ref="AL395:AL458" si="58">SUM(N395,P395,R395,T395,V395,X395,Z395,AB395,AD395,AF395,AH395,AJ395,)</f>
        <v>2</v>
      </c>
      <c r="AM395" s="513">
        <v>0</v>
      </c>
      <c r="AN395" s="513">
        <v>0</v>
      </c>
      <c r="AO395" s="513">
        <v>0</v>
      </c>
      <c r="AP395" s="513">
        <v>0</v>
      </c>
      <c r="AQ395" s="513">
        <v>0</v>
      </c>
      <c r="AR395" s="513">
        <v>0</v>
      </c>
      <c r="AS395" s="513">
        <v>0</v>
      </c>
      <c r="AT395" s="513">
        <v>0</v>
      </c>
      <c r="AU395" s="513">
        <v>0</v>
      </c>
      <c r="AV395" s="513">
        <v>0</v>
      </c>
      <c r="AW395" s="513">
        <v>0</v>
      </c>
      <c r="AX395" s="513">
        <v>0</v>
      </c>
      <c r="AY395" s="513">
        <v>0</v>
      </c>
      <c r="AZ395" s="513">
        <v>0</v>
      </c>
      <c r="BA395" s="513">
        <v>0</v>
      </c>
      <c r="BB395" s="513">
        <v>0</v>
      </c>
      <c r="BC395" s="513">
        <v>181</v>
      </c>
      <c r="BD395" s="513">
        <v>181</v>
      </c>
      <c r="BE395" s="513">
        <v>0</v>
      </c>
      <c r="BF395" s="513">
        <v>0</v>
      </c>
      <c r="BG395" s="513">
        <v>0</v>
      </c>
      <c r="BH395" s="513">
        <v>0</v>
      </c>
      <c r="BI395" s="513">
        <v>0</v>
      </c>
      <c r="BJ395" s="513">
        <v>0</v>
      </c>
      <c r="BK395" s="241">
        <f t="shared" ref="BK395:BK458" si="59">SUM(AM395,AO395,AQ395,AS395,AU395,AW395,AY395,BA395,BC395,BE395,BG395,BI395,)</f>
        <v>181</v>
      </c>
      <c r="BL395" s="22">
        <f t="shared" ref="BL395:BL458" si="60">SUM(AN395,AP395,AR395,AT395,AV395,AX395,AZ395,BB395,BD395,BF395,BH395,BJ395)</f>
        <v>181</v>
      </c>
      <c r="BM395" s="519">
        <f t="shared" ref="BM395:BM458" si="61">IF(CT395=0,0,BK395/1000/CT395)</f>
        <v>5.4682779456193348E-2</v>
      </c>
      <c r="BN395" s="520">
        <v>0</v>
      </c>
      <c r="BO395" s="520">
        <v>0</v>
      </c>
      <c r="BP395" s="520">
        <v>0</v>
      </c>
      <c r="BQ395" s="520">
        <v>0</v>
      </c>
      <c r="BR395" s="520">
        <v>0</v>
      </c>
      <c r="BS395" s="520">
        <v>0</v>
      </c>
      <c r="BT395" s="520">
        <v>0</v>
      </c>
      <c r="BU395" s="520">
        <v>0</v>
      </c>
      <c r="BV395" s="520">
        <v>0</v>
      </c>
      <c r="BW395" s="520">
        <v>0</v>
      </c>
      <c r="BX395" s="520">
        <v>0</v>
      </c>
      <c r="BY395" s="520">
        <v>0</v>
      </c>
      <c r="BZ395" s="520">
        <v>0</v>
      </c>
      <c r="CA395" s="520">
        <v>0</v>
      </c>
      <c r="CB395" s="520">
        <v>0</v>
      </c>
      <c r="CC395" s="520">
        <v>0</v>
      </c>
      <c r="CD395" s="520">
        <v>212465.04</v>
      </c>
      <c r="CE395" s="520">
        <v>212465.04</v>
      </c>
      <c r="CF395" s="520">
        <v>0</v>
      </c>
      <c r="CG395" s="520">
        <v>0</v>
      </c>
      <c r="CH395" s="520">
        <v>0</v>
      </c>
      <c r="CI395" s="520">
        <v>0</v>
      </c>
      <c r="CJ395" s="520">
        <v>0</v>
      </c>
      <c r="CK395" s="520">
        <v>0</v>
      </c>
      <c r="CL395" s="520">
        <f t="shared" ref="CL395:CL458" si="62">SUM(BN395,BP395,BR395,BT395,BV395,BX395,BZ395,CB395,CD395,CF395,CH395,CJ395)</f>
        <v>212465.04</v>
      </c>
      <c r="CM395" s="521">
        <f t="shared" ref="CM395:CM458" si="63">SUM(BO395,BQ395,BS395,BU395,BW395,BY395,CA395,CC395,CE395,CG395,CI395,CK395)</f>
        <v>212465.04</v>
      </c>
      <c r="CN395" s="522">
        <v>0</v>
      </c>
      <c r="CO395" s="522">
        <v>0</v>
      </c>
      <c r="CP395" s="522">
        <v>11598240</v>
      </c>
      <c r="CQ395" s="243" t="s">
        <v>874</v>
      </c>
      <c r="CR395" s="103">
        <v>0</v>
      </c>
      <c r="CS395" s="523">
        <v>0</v>
      </c>
      <c r="CT395" s="104">
        <v>3.31</v>
      </c>
      <c r="CU395" s="524"/>
      <c r="CV395" s="524"/>
      <c r="CW395" s="524"/>
      <c r="CX395" s="525"/>
      <c r="CY395" s="526">
        <v>201.55555555555566</v>
      </c>
      <c r="CZ395" s="527">
        <v>201.55555555555566</v>
      </c>
      <c r="DA395" s="528">
        <v>0.88888888888889006</v>
      </c>
      <c r="DB395" s="529">
        <v>0.88888888888889006</v>
      </c>
      <c r="DC395" s="530" t="s">
        <v>2354</v>
      </c>
      <c r="DD395" s="225"/>
      <c r="DE395" s="524"/>
      <c r="DF395" s="524"/>
      <c r="DG395" s="531"/>
      <c r="DH395" s="532"/>
      <c r="DI395" s="64">
        <v>1538</v>
      </c>
      <c r="DJ395" s="64">
        <v>0</v>
      </c>
      <c r="DK395" s="64">
        <v>0</v>
      </c>
      <c r="DL395" s="534">
        <f t="shared" si="55"/>
        <v>512.66666666666663</v>
      </c>
    </row>
    <row r="396" spans="1:116" ht="43.5" customHeight="1" x14ac:dyDescent="0.25">
      <c r="A396" s="356" t="s">
        <v>7</v>
      </c>
      <c r="B396" s="65" t="s">
        <v>50</v>
      </c>
      <c r="C396" s="65" t="s">
        <v>74</v>
      </c>
      <c r="D396" s="64" t="s">
        <v>2481</v>
      </c>
      <c r="E396" s="64" t="s">
        <v>396</v>
      </c>
      <c r="F396" s="64" t="s">
        <v>1311</v>
      </c>
      <c r="G396" s="18" t="s">
        <v>396</v>
      </c>
      <c r="H396" s="35" t="s">
        <v>860</v>
      </c>
      <c r="I396" s="28" t="s">
        <v>2322</v>
      </c>
      <c r="J396" s="498">
        <v>12.30968508939201</v>
      </c>
      <c r="K396" s="498">
        <v>23.64962116293</v>
      </c>
      <c r="L396" s="499">
        <v>3173.1</v>
      </c>
      <c r="M396" s="512">
        <v>0</v>
      </c>
      <c r="N396" s="513">
        <v>0</v>
      </c>
      <c r="O396" s="513">
        <v>0</v>
      </c>
      <c r="P396" s="513">
        <v>0</v>
      </c>
      <c r="Q396" s="513">
        <v>0</v>
      </c>
      <c r="R396" s="513">
        <v>0</v>
      </c>
      <c r="S396" s="513">
        <v>0</v>
      </c>
      <c r="T396" s="513">
        <v>0</v>
      </c>
      <c r="U396" s="513">
        <v>0</v>
      </c>
      <c r="V396" s="513">
        <v>0</v>
      </c>
      <c r="W396" s="513">
        <v>0</v>
      </c>
      <c r="X396" s="513">
        <v>0</v>
      </c>
      <c r="Y396" s="513">
        <v>1</v>
      </c>
      <c r="Z396" s="513">
        <v>1</v>
      </c>
      <c r="AA396" s="513">
        <v>0</v>
      </c>
      <c r="AB396" s="513">
        <v>0</v>
      </c>
      <c r="AC396" s="513">
        <v>38</v>
      </c>
      <c r="AD396" s="513">
        <v>38</v>
      </c>
      <c r="AE396" s="513">
        <v>0</v>
      </c>
      <c r="AF396" s="513">
        <v>0</v>
      </c>
      <c r="AG396" s="513">
        <v>0</v>
      </c>
      <c r="AH396" s="513">
        <f t="shared" si="56"/>
        <v>0</v>
      </c>
      <c r="AI396" s="513">
        <v>0</v>
      </c>
      <c r="AJ396" s="513">
        <v>0</v>
      </c>
      <c r="AK396" s="513">
        <f t="shared" si="57"/>
        <v>39</v>
      </c>
      <c r="AL396" s="513">
        <f t="shared" si="58"/>
        <v>39</v>
      </c>
      <c r="AM396" s="513">
        <v>0</v>
      </c>
      <c r="AN396" s="513">
        <v>0</v>
      </c>
      <c r="AO396" s="513">
        <v>0</v>
      </c>
      <c r="AP396" s="513">
        <v>0</v>
      </c>
      <c r="AQ396" s="513">
        <v>0</v>
      </c>
      <c r="AR396" s="513">
        <v>0</v>
      </c>
      <c r="AS396" s="513">
        <v>0</v>
      </c>
      <c r="AT396" s="513">
        <v>0</v>
      </c>
      <c r="AU396" s="513">
        <v>0</v>
      </c>
      <c r="AV396" s="513">
        <v>0</v>
      </c>
      <c r="AW396" s="513">
        <v>0</v>
      </c>
      <c r="AX396" s="513">
        <v>0</v>
      </c>
      <c r="AY396" s="513">
        <v>135</v>
      </c>
      <c r="AZ396" s="513">
        <v>135</v>
      </c>
      <c r="BA396" s="513">
        <v>0</v>
      </c>
      <c r="BB396" s="513">
        <v>0</v>
      </c>
      <c r="BC396" s="513">
        <v>266.37</v>
      </c>
      <c r="BD396" s="513">
        <v>266.37</v>
      </c>
      <c r="BE396" s="513">
        <v>0</v>
      </c>
      <c r="BF396" s="513">
        <v>0</v>
      </c>
      <c r="BG396" s="513">
        <v>0</v>
      </c>
      <c r="BH396" s="513">
        <v>0</v>
      </c>
      <c r="BI396" s="513">
        <v>0</v>
      </c>
      <c r="BJ396" s="513">
        <v>0</v>
      </c>
      <c r="BK396" s="241">
        <f t="shared" si="59"/>
        <v>401.37</v>
      </c>
      <c r="BL396" s="22">
        <f t="shared" si="60"/>
        <v>401.37</v>
      </c>
      <c r="BM396" s="519">
        <f t="shared" si="61"/>
        <v>5.239817232375979E-2</v>
      </c>
      <c r="BN396" s="520">
        <v>0</v>
      </c>
      <c r="BO396" s="520">
        <v>0</v>
      </c>
      <c r="BP396" s="520">
        <v>0</v>
      </c>
      <c r="BQ396" s="520">
        <v>0</v>
      </c>
      <c r="BR396" s="520">
        <v>0</v>
      </c>
      <c r="BS396" s="520">
        <v>0</v>
      </c>
      <c r="BT396" s="520">
        <v>0</v>
      </c>
      <c r="BU396" s="520">
        <v>0</v>
      </c>
      <c r="BV396" s="520">
        <v>0</v>
      </c>
      <c r="BW396" s="520">
        <v>0</v>
      </c>
      <c r="BX396" s="520">
        <v>0</v>
      </c>
      <c r="BY396" s="520">
        <v>0</v>
      </c>
      <c r="BZ396" s="520">
        <v>681177.59999999998</v>
      </c>
      <c r="CA396" s="520">
        <v>681177.59999999998</v>
      </c>
      <c r="CB396" s="520">
        <v>0</v>
      </c>
      <c r="CC396" s="520">
        <v>0</v>
      </c>
      <c r="CD396" s="520">
        <v>312675.76080000005</v>
      </c>
      <c r="CE396" s="520">
        <v>312675.76080000005</v>
      </c>
      <c r="CF396" s="520">
        <v>0</v>
      </c>
      <c r="CG396" s="520">
        <v>0</v>
      </c>
      <c r="CH396" s="520">
        <v>0</v>
      </c>
      <c r="CI396" s="520">
        <v>0</v>
      </c>
      <c r="CJ396" s="520">
        <v>0</v>
      </c>
      <c r="CK396" s="520">
        <v>0</v>
      </c>
      <c r="CL396" s="520">
        <f t="shared" si="62"/>
        <v>993853.36080000002</v>
      </c>
      <c r="CM396" s="521">
        <f t="shared" si="63"/>
        <v>993853.36080000002</v>
      </c>
      <c r="CN396" s="522">
        <v>27909596.744168401</v>
      </c>
      <c r="CO396" s="522">
        <v>27909596.744168401</v>
      </c>
      <c r="CP396" s="522">
        <v>26296126.821688801</v>
      </c>
      <c r="CQ396" s="243" t="s">
        <v>874</v>
      </c>
      <c r="CR396" s="103">
        <v>8.1300000000000008</v>
      </c>
      <c r="CS396" s="523">
        <v>8.1300000000000008</v>
      </c>
      <c r="CT396" s="104">
        <v>7.66</v>
      </c>
      <c r="CU396" s="524"/>
      <c r="CV396" s="524"/>
      <c r="CW396" s="524"/>
      <c r="CX396" s="525"/>
      <c r="CY396" s="526">
        <v>95.923410249258197</v>
      </c>
      <c r="CZ396" s="527">
        <v>91.483659502916069</v>
      </c>
      <c r="DA396" s="528">
        <v>1.0294871608660559</v>
      </c>
      <c r="DB396" s="529">
        <v>1.021390978672807</v>
      </c>
      <c r="DC396" s="530" t="s">
        <v>2380</v>
      </c>
      <c r="DD396" s="225"/>
      <c r="DE396" s="524"/>
      <c r="DF396" s="524"/>
      <c r="DG396" s="531"/>
      <c r="DH396" s="532"/>
      <c r="DI396" s="64">
        <v>0</v>
      </c>
      <c r="DJ396" s="64">
        <v>0</v>
      </c>
      <c r="DK396" s="64">
        <v>596215</v>
      </c>
      <c r="DL396" s="534">
        <f t="shared" si="55"/>
        <v>198738.33333333334</v>
      </c>
    </row>
    <row r="397" spans="1:116" ht="43.5" customHeight="1" x14ac:dyDescent="0.25">
      <c r="A397" s="356" t="s">
        <v>7</v>
      </c>
      <c r="B397" s="65" t="s">
        <v>50</v>
      </c>
      <c r="C397" s="65" t="s">
        <v>74</v>
      </c>
      <c r="D397" s="64" t="s">
        <v>2481</v>
      </c>
      <c r="E397" s="64" t="s">
        <v>396</v>
      </c>
      <c r="F397" s="64" t="s">
        <v>1312</v>
      </c>
      <c r="G397" s="18" t="s">
        <v>1317</v>
      </c>
      <c r="H397" s="35" t="s">
        <v>866</v>
      </c>
      <c r="I397" s="28" t="s">
        <v>2322</v>
      </c>
      <c r="J397" s="498">
        <v>11.592616055058496</v>
      </c>
      <c r="K397" s="498">
        <v>23.268181769784</v>
      </c>
      <c r="L397" s="499">
        <v>3524.9</v>
      </c>
      <c r="M397" s="512">
        <v>0</v>
      </c>
      <c r="N397" s="513">
        <v>0</v>
      </c>
      <c r="O397" s="513">
        <v>0</v>
      </c>
      <c r="P397" s="513">
        <v>0</v>
      </c>
      <c r="Q397" s="513">
        <v>0</v>
      </c>
      <c r="R397" s="513">
        <v>0</v>
      </c>
      <c r="S397" s="513">
        <v>0</v>
      </c>
      <c r="T397" s="513">
        <v>0</v>
      </c>
      <c r="U397" s="513">
        <v>0</v>
      </c>
      <c r="V397" s="513">
        <v>0</v>
      </c>
      <c r="W397" s="513">
        <v>0</v>
      </c>
      <c r="X397" s="513">
        <v>0</v>
      </c>
      <c r="Y397" s="513">
        <v>0</v>
      </c>
      <c r="Z397" s="513">
        <v>0</v>
      </c>
      <c r="AA397" s="513">
        <v>0</v>
      </c>
      <c r="AB397" s="513">
        <v>0</v>
      </c>
      <c r="AC397" s="513">
        <v>67</v>
      </c>
      <c r="AD397" s="513">
        <v>67</v>
      </c>
      <c r="AE397" s="513">
        <v>0</v>
      </c>
      <c r="AF397" s="513">
        <v>0</v>
      </c>
      <c r="AG397" s="513">
        <v>0</v>
      </c>
      <c r="AH397" s="513">
        <f t="shared" si="56"/>
        <v>0</v>
      </c>
      <c r="AI397" s="513">
        <v>0</v>
      </c>
      <c r="AJ397" s="513">
        <v>0</v>
      </c>
      <c r="AK397" s="513">
        <f t="shared" si="57"/>
        <v>67</v>
      </c>
      <c r="AL397" s="513">
        <f t="shared" si="58"/>
        <v>67</v>
      </c>
      <c r="AM397" s="513">
        <v>0</v>
      </c>
      <c r="AN397" s="513">
        <v>0</v>
      </c>
      <c r="AO397" s="513">
        <v>0</v>
      </c>
      <c r="AP397" s="513">
        <v>0</v>
      </c>
      <c r="AQ397" s="513">
        <v>0</v>
      </c>
      <c r="AR397" s="513">
        <v>0</v>
      </c>
      <c r="AS397" s="513">
        <v>0</v>
      </c>
      <c r="AT397" s="513">
        <v>0</v>
      </c>
      <c r="AU397" s="513">
        <v>0</v>
      </c>
      <c r="AV397" s="513">
        <v>0</v>
      </c>
      <c r="AW397" s="513">
        <v>0</v>
      </c>
      <c r="AX397" s="513">
        <v>0</v>
      </c>
      <c r="AY397" s="513">
        <v>0</v>
      </c>
      <c r="AZ397" s="513">
        <v>0</v>
      </c>
      <c r="BA397" s="513">
        <v>0</v>
      </c>
      <c r="BB397" s="513">
        <v>0</v>
      </c>
      <c r="BC397" s="513">
        <v>546.26</v>
      </c>
      <c r="BD397" s="513">
        <v>546.26</v>
      </c>
      <c r="BE397" s="513">
        <v>0</v>
      </c>
      <c r="BF397" s="513">
        <v>0</v>
      </c>
      <c r="BG397" s="513">
        <v>0</v>
      </c>
      <c r="BH397" s="513">
        <v>0</v>
      </c>
      <c r="BI397" s="513">
        <v>0</v>
      </c>
      <c r="BJ397" s="513">
        <v>0</v>
      </c>
      <c r="BK397" s="241">
        <f t="shared" si="59"/>
        <v>546.26</v>
      </c>
      <c r="BL397" s="22">
        <f t="shared" si="60"/>
        <v>546.26</v>
      </c>
      <c r="BM397" s="519">
        <f t="shared" si="61"/>
        <v>9.8781193490054237E-2</v>
      </c>
      <c r="BN397" s="520">
        <v>0</v>
      </c>
      <c r="BO397" s="520">
        <v>0</v>
      </c>
      <c r="BP397" s="520">
        <v>0</v>
      </c>
      <c r="BQ397" s="520">
        <v>0</v>
      </c>
      <c r="BR397" s="520">
        <v>0</v>
      </c>
      <c r="BS397" s="520">
        <v>0</v>
      </c>
      <c r="BT397" s="520">
        <v>0</v>
      </c>
      <c r="BU397" s="520">
        <v>0</v>
      </c>
      <c r="BV397" s="520">
        <v>0</v>
      </c>
      <c r="BW397" s="520">
        <v>0</v>
      </c>
      <c r="BX397" s="520">
        <v>0</v>
      </c>
      <c r="BY397" s="520">
        <v>0</v>
      </c>
      <c r="BZ397" s="520">
        <v>0</v>
      </c>
      <c r="CA397" s="520">
        <v>0</v>
      </c>
      <c r="CB397" s="520">
        <v>0</v>
      </c>
      <c r="CC397" s="520">
        <v>0</v>
      </c>
      <c r="CD397" s="520">
        <v>641221.83840000001</v>
      </c>
      <c r="CE397" s="520">
        <v>641221.83840000001</v>
      </c>
      <c r="CF397" s="520">
        <v>0</v>
      </c>
      <c r="CG397" s="520">
        <v>0</v>
      </c>
      <c r="CH397" s="520">
        <v>0</v>
      </c>
      <c r="CI397" s="520">
        <v>0</v>
      </c>
      <c r="CJ397" s="520">
        <v>0</v>
      </c>
      <c r="CK397" s="520">
        <v>0</v>
      </c>
      <c r="CL397" s="520">
        <f t="shared" si="62"/>
        <v>641221.83840000001</v>
      </c>
      <c r="CM397" s="521">
        <f t="shared" si="63"/>
        <v>641221.83840000001</v>
      </c>
      <c r="CN397" s="522">
        <v>35580364.070449188</v>
      </c>
      <c r="CO397" s="522">
        <v>35580364.070449188</v>
      </c>
      <c r="CP397" s="522">
        <v>21410164.6691604</v>
      </c>
      <c r="CQ397" s="243" t="s">
        <v>874</v>
      </c>
      <c r="CR397" s="103">
        <v>9.19</v>
      </c>
      <c r="CS397" s="523">
        <v>9.19</v>
      </c>
      <c r="CT397" s="104">
        <v>5.53</v>
      </c>
      <c r="CU397" s="524"/>
      <c r="CV397" s="524"/>
      <c r="CW397" s="524"/>
      <c r="CX397" s="525"/>
      <c r="CY397" s="526">
        <v>64.584645627971256</v>
      </c>
      <c r="CZ397" s="527">
        <v>52.547080462855909</v>
      </c>
      <c r="DA397" s="528">
        <v>0.40782364536216109</v>
      </c>
      <c r="DB397" s="529">
        <v>0.37103444008172898</v>
      </c>
      <c r="DC397" s="530" t="s">
        <v>2386</v>
      </c>
      <c r="DD397" s="225"/>
      <c r="DE397" s="524"/>
      <c r="DF397" s="524"/>
      <c r="DG397" s="531"/>
      <c r="DH397" s="532"/>
      <c r="DI397" s="64">
        <v>87556</v>
      </c>
      <c r="DJ397" s="64">
        <v>65421</v>
      </c>
      <c r="DK397" s="64">
        <v>13860</v>
      </c>
      <c r="DL397" s="534">
        <f t="shared" si="55"/>
        <v>55612.333333333336</v>
      </c>
    </row>
    <row r="398" spans="1:116" ht="43.5" customHeight="1" x14ac:dyDescent="0.25">
      <c r="A398" s="356" t="s">
        <v>7</v>
      </c>
      <c r="B398" s="65" t="s">
        <v>50</v>
      </c>
      <c r="C398" s="65" t="s">
        <v>74</v>
      </c>
      <c r="D398" s="64" t="s">
        <v>2481</v>
      </c>
      <c r="E398" s="64" t="s">
        <v>396</v>
      </c>
      <c r="F398" s="64" t="s">
        <v>1313</v>
      </c>
      <c r="G398" s="18" t="s">
        <v>396</v>
      </c>
      <c r="H398" s="35" t="s">
        <v>866</v>
      </c>
      <c r="I398" s="28" t="s">
        <v>2322</v>
      </c>
      <c r="J398" s="498">
        <v>11.473104549336242</v>
      </c>
      <c r="K398" s="498">
        <v>17.385037842627</v>
      </c>
      <c r="L398" s="499">
        <v>2537.9</v>
      </c>
      <c r="M398" s="512">
        <v>0</v>
      </c>
      <c r="N398" s="513">
        <v>0</v>
      </c>
      <c r="O398" s="513">
        <v>0</v>
      </c>
      <c r="P398" s="513">
        <v>0</v>
      </c>
      <c r="Q398" s="513">
        <v>0</v>
      </c>
      <c r="R398" s="513">
        <v>0</v>
      </c>
      <c r="S398" s="513">
        <v>0</v>
      </c>
      <c r="T398" s="513">
        <v>0</v>
      </c>
      <c r="U398" s="513">
        <v>0</v>
      </c>
      <c r="V398" s="513">
        <v>0</v>
      </c>
      <c r="W398" s="513">
        <v>0</v>
      </c>
      <c r="X398" s="513">
        <v>0</v>
      </c>
      <c r="Y398" s="513">
        <v>0</v>
      </c>
      <c r="Z398" s="513">
        <v>0</v>
      </c>
      <c r="AA398" s="513">
        <v>0</v>
      </c>
      <c r="AB398" s="513">
        <v>0</v>
      </c>
      <c r="AC398" s="513">
        <v>28</v>
      </c>
      <c r="AD398" s="513">
        <v>28</v>
      </c>
      <c r="AE398" s="513">
        <v>0</v>
      </c>
      <c r="AF398" s="513">
        <v>0</v>
      </c>
      <c r="AG398" s="513">
        <v>0</v>
      </c>
      <c r="AH398" s="513">
        <f t="shared" si="56"/>
        <v>0</v>
      </c>
      <c r="AI398" s="513">
        <v>0</v>
      </c>
      <c r="AJ398" s="513">
        <v>0</v>
      </c>
      <c r="AK398" s="513">
        <f t="shared" si="57"/>
        <v>28</v>
      </c>
      <c r="AL398" s="513">
        <f t="shared" si="58"/>
        <v>28</v>
      </c>
      <c r="AM398" s="513">
        <v>0</v>
      </c>
      <c r="AN398" s="513">
        <v>0</v>
      </c>
      <c r="AO398" s="513">
        <v>0</v>
      </c>
      <c r="AP398" s="513">
        <v>0</v>
      </c>
      <c r="AQ398" s="513">
        <v>0</v>
      </c>
      <c r="AR398" s="513">
        <v>0</v>
      </c>
      <c r="AS398" s="513">
        <v>0</v>
      </c>
      <c r="AT398" s="513">
        <v>0</v>
      </c>
      <c r="AU398" s="513">
        <v>0</v>
      </c>
      <c r="AV398" s="513">
        <v>0</v>
      </c>
      <c r="AW398" s="513">
        <v>0</v>
      </c>
      <c r="AX398" s="513">
        <v>0</v>
      </c>
      <c r="AY398" s="513">
        <v>0</v>
      </c>
      <c r="AZ398" s="513">
        <v>0</v>
      </c>
      <c r="BA398" s="513">
        <v>0</v>
      </c>
      <c r="BB398" s="513">
        <v>0</v>
      </c>
      <c r="BC398" s="513">
        <v>720.4</v>
      </c>
      <c r="BD398" s="513">
        <v>720.4</v>
      </c>
      <c r="BE398" s="513">
        <v>0</v>
      </c>
      <c r="BF398" s="513">
        <v>0</v>
      </c>
      <c r="BG398" s="513">
        <v>0</v>
      </c>
      <c r="BH398" s="513">
        <v>0</v>
      </c>
      <c r="BI398" s="513">
        <v>0</v>
      </c>
      <c r="BJ398" s="513">
        <v>0</v>
      </c>
      <c r="BK398" s="241">
        <f t="shared" si="59"/>
        <v>720.4</v>
      </c>
      <c r="BL398" s="22">
        <f t="shared" si="60"/>
        <v>720.4</v>
      </c>
      <c r="BM398" s="519">
        <f t="shared" si="61"/>
        <v>0.1171382113821138</v>
      </c>
      <c r="BN398" s="520">
        <v>0</v>
      </c>
      <c r="BO398" s="520">
        <v>0</v>
      </c>
      <c r="BP398" s="520">
        <v>0</v>
      </c>
      <c r="BQ398" s="520">
        <v>0</v>
      </c>
      <c r="BR398" s="520">
        <v>0</v>
      </c>
      <c r="BS398" s="520">
        <v>0</v>
      </c>
      <c r="BT398" s="520">
        <v>0</v>
      </c>
      <c r="BU398" s="520">
        <v>0</v>
      </c>
      <c r="BV398" s="520">
        <v>0</v>
      </c>
      <c r="BW398" s="520">
        <v>0</v>
      </c>
      <c r="BX398" s="520">
        <v>0</v>
      </c>
      <c r="BY398" s="520">
        <v>0</v>
      </c>
      <c r="BZ398" s="520">
        <v>0</v>
      </c>
      <c r="CA398" s="520">
        <v>0</v>
      </c>
      <c r="CB398" s="520">
        <v>0</v>
      </c>
      <c r="CC398" s="520">
        <v>0</v>
      </c>
      <c r="CD398" s="520">
        <v>845634.33600000001</v>
      </c>
      <c r="CE398" s="520">
        <v>845634.33600000001</v>
      </c>
      <c r="CF398" s="520">
        <v>0</v>
      </c>
      <c r="CG398" s="520">
        <v>0</v>
      </c>
      <c r="CH398" s="520">
        <v>0</v>
      </c>
      <c r="CI398" s="520">
        <v>0</v>
      </c>
      <c r="CJ398" s="520">
        <v>0</v>
      </c>
      <c r="CK398" s="520">
        <v>0</v>
      </c>
      <c r="CL398" s="520">
        <f t="shared" si="62"/>
        <v>845634.33600000001</v>
      </c>
      <c r="CM398" s="521">
        <f t="shared" si="63"/>
        <v>845634.33600000001</v>
      </c>
      <c r="CN398" s="522">
        <v>34258343.495303996</v>
      </c>
      <c r="CO398" s="522">
        <v>34258343.495303996</v>
      </c>
      <c r="CP398" s="522">
        <v>22342397.93172</v>
      </c>
      <c r="CQ398" s="243" t="s">
        <v>874</v>
      </c>
      <c r="CR398" s="103">
        <v>9.43</v>
      </c>
      <c r="CS398" s="523">
        <v>9.43</v>
      </c>
      <c r="CT398" s="104">
        <v>6.15</v>
      </c>
      <c r="CU398" s="524"/>
      <c r="CV398" s="524"/>
      <c r="CW398" s="524"/>
      <c r="CX398" s="525"/>
      <c r="CY398" s="526">
        <v>70.018519978835954</v>
      </c>
      <c r="CZ398" s="527">
        <v>56.324796408575594</v>
      </c>
      <c r="DA398" s="528">
        <v>0.93143535758926566</v>
      </c>
      <c r="DB398" s="529">
        <v>0.92320026274730027</v>
      </c>
      <c r="DC398" s="530" t="s">
        <v>2469</v>
      </c>
      <c r="DD398" s="225"/>
      <c r="DE398" s="524"/>
      <c r="DF398" s="524"/>
      <c r="DG398" s="531"/>
      <c r="DH398" s="532"/>
      <c r="DI398" s="64">
        <v>7584</v>
      </c>
      <c r="DJ398" s="64">
        <v>91659</v>
      </c>
      <c r="DK398" s="64">
        <v>62124</v>
      </c>
      <c r="DL398" s="534">
        <f t="shared" si="55"/>
        <v>53789</v>
      </c>
    </row>
    <row r="399" spans="1:116" ht="43.5" customHeight="1" x14ac:dyDescent="0.25">
      <c r="A399" s="356" t="s">
        <v>7</v>
      </c>
      <c r="B399" s="65" t="s">
        <v>50</v>
      </c>
      <c r="C399" s="65" t="s">
        <v>74</v>
      </c>
      <c r="D399" s="64" t="s">
        <v>2481</v>
      </c>
      <c r="E399" s="64" t="s">
        <v>396</v>
      </c>
      <c r="F399" s="64" t="s">
        <v>1314</v>
      </c>
      <c r="G399" s="18" t="s">
        <v>396</v>
      </c>
      <c r="H399" s="35" t="s">
        <v>866</v>
      </c>
      <c r="I399" s="28" t="s">
        <v>2322</v>
      </c>
      <c r="J399" s="498">
        <v>11.592616055058496</v>
      </c>
      <c r="K399" s="498">
        <v>19.946401473663002</v>
      </c>
      <c r="L399" s="499">
        <v>2849.3</v>
      </c>
      <c r="M399" s="512">
        <v>0</v>
      </c>
      <c r="N399" s="513">
        <v>0</v>
      </c>
      <c r="O399" s="513">
        <v>0</v>
      </c>
      <c r="P399" s="513">
        <v>0</v>
      </c>
      <c r="Q399" s="513">
        <v>0</v>
      </c>
      <c r="R399" s="513">
        <v>0</v>
      </c>
      <c r="S399" s="513">
        <v>0</v>
      </c>
      <c r="T399" s="513">
        <v>0</v>
      </c>
      <c r="U399" s="513">
        <v>0</v>
      </c>
      <c r="V399" s="513">
        <v>0</v>
      </c>
      <c r="W399" s="513">
        <v>0</v>
      </c>
      <c r="X399" s="513">
        <v>0</v>
      </c>
      <c r="Y399" s="513">
        <v>1</v>
      </c>
      <c r="Z399" s="513">
        <v>1</v>
      </c>
      <c r="AA399" s="513">
        <v>0</v>
      </c>
      <c r="AB399" s="513">
        <v>0</v>
      </c>
      <c r="AC399" s="513">
        <v>60</v>
      </c>
      <c r="AD399" s="513">
        <v>60</v>
      </c>
      <c r="AE399" s="513">
        <v>0</v>
      </c>
      <c r="AF399" s="513">
        <v>0</v>
      </c>
      <c r="AG399" s="513">
        <v>0</v>
      </c>
      <c r="AH399" s="513">
        <f t="shared" si="56"/>
        <v>0</v>
      </c>
      <c r="AI399" s="513">
        <v>0</v>
      </c>
      <c r="AJ399" s="513">
        <v>0</v>
      </c>
      <c r="AK399" s="513">
        <f t="shared" si="57"/>
        <v>61</v>
      </c>
      <c r="AL399" s="513">
        <f t="shared" si="58"/>
        <v>61</v>
      </c>
      <c r="AM399" s="513">
        <v>0</v>
      </c>
      <c r="AN399" s="513">
        <v>0</v>
      </c>
      <c r="AO399" s="513">
        <v>0</v>
      </c>
      <c r="AP399" s="513">
        <v>0</v>
      </c>
      <c r="AQ399" s="513">
        <v>0</v>
      </c>
      <c r="AR399" s="513">
        <v>0</v>
      </c>
      <c r="AS399" s="513">
        <v>0</v>
      </c>
      <c r="AT399" s="513">
        <v>0</v>
      </c>
      <c r="AU399" s="513">
        <v>0</v>
      </c>
      <c r="AV399" s="513">
        <v>0</v>
      </c>
      <c r="AW399" s="513">
        <v>0</v>
      </c>
      <c r="AX399" s="513">
        <v>0</v>
      </c>
      <c r="AY399" s="513">
        <v>1.2</v>
      </c>
      <c r="AZ399" s="513">
        <v>1.2</v>
      </c>
      <c r="BA399" s="513">
        <v>0</v>
      </c>
      <c r="BB399" s="513">
        <v>0</v>
      </c>
      <c r="BC399" s="513">
        <v>402.5</v>
      </c>
      <c r="BD399" s="513">
        <v>402.5</v>
      </c>
      <c r="BE399" s="513">
        <v>0</v>
      </c>
      <c r="BF399" s="513">
        <v>0</v>
      </c>
      <c r="BG399" s="513">
        <v>0</v>
      </c>
      <c r="BH399" s="513">
        <v>0</v>
      </c>
      <c r="BI399" s="513">
        <v>0</v>
      </c>
      <c r="BJ399" s="513">
        <v>0</v>
      </c>
      <c r="BK399" s="241">
        <f t="shared" si="59"/>
        <v>403.7</v>
      </c>
      <c r="BL399" s="22">
        <f t="shared" si="60"/>
        <v>403.7</v>
      </c>
      <c r="BM399" s="519">
        <f t="shared" si="61"/>
        <v>4.227225130890052E-2</v>
      </c>
      <c r="BN399" s="520">
        <v>0</v>
      </c>
      <c r="BO399" s="520">
        <v>0</v>
      </c>
      <c r="BP399" s="520">
        <v>0</v>
      </c>
      <c r="BQ399" s="520">
        <v>0</v>
      </c>
      <c r="BR399" s="520">
        <v>0</v>
      </c>
      <c r="BS399" s="520">
        <v>0</v>
      </c>
      <c r="BT399" s="520">
        <v>0</v>
      </c>
      <c r="BU399" s="520">
        <v>0</v>
      </c>
      <c r="BV399" s="520">
        <v>0</v>
      </c>
      <c r="BW399" s="520">
        <v>0</v>
      </c>
      <c r="BX399" s="520">
        <v>0</v>
      </c>
      <c r="BY399" s="520">
        <v>0</v>
      </c>
      <c r="BZ399" s="520">
        <v>6054.9119999999994</v>
      </c>
      <c r="CA399" s="520">
        <v>6054.9119999999994</v>
      </c>
      <c r="CB399" s="520">
        <v>0</v>
      </c>
      <c r="CC399" s="520">
        <v>0</v>
      </c>
      <c r="CD399" s="520">
        <v>472470.60000000003</v>
      </c>
      <c r="CE399" s="520">
        <v>472470.60000000003</v>
      </c>
      <c r="CF399" s="520">
        <v>0</v>
      </c>
      <c r="CG399" s="520">
        <v>0</v>
      </c>
      <c r="CH399" s="520">
        <v>0</v>
      </c>
      <c r="CI399" s="520">
        <v>0</v>
      </c>
      <c r="CJ399" s="520">
        <v>0</v>
      </c>
      <c r="CK399" s="520">
        <v>0</v>
      </c>
      <c r="CL399" s="520">
        <f t="shared" si="62"/>
        <v>478525.51200000005</v>
      </c>
      <c r="CM399" s="521">
        <f t="shared" si="63"/>
        <v>478525.51200000005</v>
      </c>
      <c r="CN399" s="522">
        <v>35756889.986939996</v>
      </c>
      <c r="CO399" s="522">
        <v>35756889.986939996</v>
      </c>
      <c r="CP399" s="522">
        <v>35945084.144765995</v>
      </c>
      <c r="CQ399" s="243" t="s">
        <v>874</v>
      </c>
      <c r="CR399" s="103">
        <v>9.5</v>
      </c>
      <c r="CS399" s="523">
        <v>9.5</v>
      </c>
      <c r="CT399" s="104">
        <v>9.5500000000000007</v>
      </c>
      <c r="CU399" s="524"/>
      <c r="CV399" s="524"/>
      <c r="CW399" s="524"/>
      <c r="CX399" s="525"/>
      <c r="CY399" s="526">
        <v>264.31127488845624</v>
      </c>
      <c r="CZ399" s="527">
        <v>117.17522707046957</v>
      </c>
      <c r="DA399" s="528">
        <v>0.65296280294450848</v>
      </c>
      <c r="DB399" s="529">
        <v>0.55266326669913768</v>
      </c>
      <c r="DC399" s="530" t="s">
        <v>2326</v>
      </c>
      <c r="DD399" s="225"/>
      <c r="DE399" s="524"/>
      <c r="DF399" s="524"/>
      <c r="DG399" s="531"/>
      <c r="DH399" s="532"/>
      <c r="DI399" s="64">
        <v>0</v>
      </c>
      <c r="DJ399" s="64">
        <v>33695</v>
      </c>
      <c r="DK399" s="64">
        <v>410854</v>
      </c>
      <c r="DL399" s="545">
        <f t="shared" si="55"/>
        <v>148183</v>
      </c>
    </row>
    <row r="400" spans="1:116" ht="43.5" customHeight="1" x14ac:dyDescent="0.25">
      <c r="A400" s="356" t="s">
        <v>7</v>
      </c>
      <c r="B400" s="65" t="s">
        <v>50</v>
      </c>
      <c r="C400" s="65" t="s">
        <v>74</v>
      </c>
      <c r="D400" s="64" t="s">
        <v>2481</v>
      </c>
      <c r="E400" s="64" t="s">
        <v>396</v>
      </c>
      <c r="F400" s="64" t="s">
        <v>1315</v>
      </c>
      <c r="G400" s="18" t="s">
        <v>396</v>
      </c>
      <c r="H400" s="35" t="s">
        <v>2466</v>
      </c>
      <c r="I400" s="28" t="s">
        <v>2466</v>
      </c>
      <c r="J400" s="498">
        <v>0</v>
      </c>
      <c r="K400" s="498" t="s">
        <v>2466</v>
      </c>
      <c r="L400" s="499">
        <v>0</v>
      </c>
      <c r="M400" s="512">
        <v>0</v>
      </c>
      <c r="N400" s="513">
        <v>0</v>
      </c>
      <c r="O400" s="513">
        <v>0</v>
      </c>
      <c r="P400" s="513">
        <v>0</v>
      </c>
      <c r="Q400" s="513">
        <v>0</v>
      </c>
      <c r="R400" s="513">
        <v>0</v>
      </c>
      <c r="S400" s="513">
        <v>0</v>
      </c>
      <c r="T400" s="513">
        <v>0</v>
      </c>
      <c r="U400" s="513">
        <v>0</v>
      </c>
      <c r="V400" s="513">
        <v>0</v>
      </c>
      <c r="W400" s="513">
        <v>0</v>
      </c>
      <c r="X400" s="513">
        <v>0</v>
      </c>
      <c r="Y400" s="513">
        <v>0</v>
      </c>
      <c r="Z400" s="513">
        <v>0</v>
      </c>
      <c r="AA400" s="513">
        <v>0</v>
      </c>
      <c r="AB400" s="513">
        <v>0</v>
      </c>
      <c r="AC400" s="513">
        <v>0</v>
      </c>
      <c r="AD400" s="513">
        <v>0</v>
      </c>
      <c r="AE400" s="513">
        <v>0</v>
      </c>
      <c r="AF400" s="513">
        <v>0</v>
      </c>
      <c r="AG400" s="513">
        <v>0</v>
      </c>
      <c r="AH400" s="513">
        <f t="shared" si="56"/>
        <v>0</v>
      </c>
      <c r="AI400" s="513">
        <v>0</v>
      </c>
      <c r="AJ400" s="513">
        <v>0</v>
      </c>
      <c r="AK400" s="513">
        <f t="shared" si="57"/>
        <v>0</v>
      </c>
      <c r="AL400" s="513">
        <f t="shared" si="58"/>
        <v>0</v>
      </c>
      <c r="AM400" s="513">
        <v>0</v>
      </c>
      <c r="AN400" s="513">
        <v>0</v>
      </c>
      <c r="AO400" s="513">
        <v>0</v>
      </c>
      <c r="AP400" s="513">
        <v>0</v>
      </c>
      <c r="AQ400" s="513">
        <v>0</v>
      </c>
      <c r="AR400" s="513">
        <v>0</v>
      </c>
      <c r="AS400" s="513">
        <v>0</v>
      </c>
      <c r="AT400" s="513">
        <v>0</v>
      </c>
      <c r="AU400" s="513">
        <v>0</v>
      </c>
      <c r="AV400" s="513">
        <v>0</v>
      </c>
      <c r="AW400" s="513">
        <v>0</v>
      </c>
      <c r="AX400" s="513">
        <v>0</v>
      </c>
      <c r="AY400" s="513">
        <v>0</v>
      </c>
      <c r="AZ400" s="513">
        <v>0</v>
      </c>
      <c r="BA400" s="513">
        <v>0</v>
      </c>
      <c r="BB400" s="513">
        <v>0</v>
      </c>
      <c r="BC400" s="513">
        <v>0</v>
      </c>
      <c r="BD400" s="513">
        <v>0</v>
      </c>
      <c r="BE400" s="513">
        <v>0</v>
      </c>
      <c r="BF400" s="513">
        <v>0</v>
      </c>
      <c r="BG400" s="513">
        <v>0</v>
      </c>
      <c r="BH400" s="513">
        <v>0</v>
      </c>
      <c r="BI400" s="513">
        <v>0</v>
      </c>
      <c r="BJ400" s="513">
        <v>0</v>
      </c>
      <c r="BK400" s="241">
        <f t="shared" si="59"/>
        <v>0</v>
      </c>
      <c r="BL400" s="22">
        <f t="shared" si="60"/>
        <v>0</v>
      </c>
      <c r="BM400" s="519">
        <f t="shared" si="61"/>
        <v>0</v>
      </c>
      <c r="BN400" s="520">
        <v>0</v>
      </c>
      <c r="BO400" s="520">
        <v>0</v>
      </c>
      <c r="BP400" s="520">
        <v>0</v>
      </c>
      <c r="BQ400" s="520">
        <v>0</v>
      </c>
      <c r="BR400" s="520">
        <v>0</v>
      </c>
      <c r="BS400" s="520">
        <v>0</v>
      </c>
      <c r="BT400" s="520">
        <v>0</v>
      </c>
      <c r="BU400" s="520">
        <v>0</v>
      </c>
      <c r="BV400" s="520">
        <v>0</v>
      </c>
      <c r="BW400" s="520">
        <v>0</v>
      </c>
      <c r="BX400" s="520">
        <v>0</v>
      </c>
      <c r="BY400" s="520">
        <v>0</v>
      </c>
      <c r="BZ400" s="520">
        <v>0</v>
      </c>
      <c r="CA400" s="520">
        <v>0</v>
      </c>
      <c r="CB400" s="520">
        <v>0</v>
      </c>
      <c r="CC400" s="520">
        <v>0</v>
      </c>
      <c r="CD400" s="520">
        <v>0</v>
      </c>
      <c r="CE400" s="520">
        <v>0</v>
      </c>
      <c r="CF400" s="520">
        <v>0</v>
      </c>
      <c r="CG400" s="520">
        <v>0</v>
      </c>
      <c r="CH400" s="520">
        <v>0</v>
      </c>
      <c r="CI400" s="520">
        <v>0</v>
      </c>
      <c r="CJ400" s="520">
        <v>0</v>
      </c>
      <c r="CK400" s="520">
        <v>0</v>
      </c>
      <c r="CL400" s="520">
        <f t="shared" si="62"/>
        <v>0</v>
      </c>
      <c r="CM400" s="521">
        <f t="shared" si="63"/>
        <v>0</v>
      </c>
      <c r="CN400" s="522">
        <v>0</v>
      </c>
      <c r="CO400" s="522">
        <v>0</v>
      </c>
      <c r="CP400" s="522">
        <v>0</v>
      </c>
      <c r="CQ400" s="243" t="s">
        <v>874</v>
      </c>
      <c r="CR400" s="103">
        <v>0</v>
      </c>
      <c r="CS400" s="523">
        <v>0</v>
      </c>
      <c r="CT400" s="104">
        <v>0</v>
      </c>
      <c r="CU400" s="524"/>
      <c r="CV400" s="524"/>
      <c r="CW400" s="524"/>
      <c r="CX400" s="525"/>
      <c r="CY400" s="526" t="s">
        <v>56</v>
      </c>
      <c r="CZ400" s="527">
        <v>0</v>
      </c>
      <c r="DA400" s="528" t="s">
        <v>56</v>
      </c>
      <c r="DB400" s="529">
        <v>0</v>
      </c>
      <c r="DC400" s="530" t="s">
        <v>2297</v>
      </c>
      <c r="DD400" s="225"/>
      <c r="DE400" s="524"/>
      <c r="DF400" s="524"/>
      <c r="DG400" s="531"/>
      <c r="DH400" s="532"/>
      <c r="DI400" s="64" t="s">
        <v>56</v>
      </c>
      <c r="DJ400" s="64" t="s">
        <v>56</v>
      </c>
      <c r="DK400" s="18" t="s">
        <v>56</v>
      </c>
      <c r="DL400" s="534" t="s">
        <v>56</v>
      </c>
    </row>
    <row r="401" spans="1:116" ht="43.5" customHeight="1" x14ac:dyDescent="0.25">
      <c r="A401" s="356" t="s">
        <v>7</v>
      </c>
      <c r="B401" s="65" t="s">
        <v>50</v>
      </c>
      <c r="C401" s="65" t="s">
        <v>74</v>
      </c>
      <c r="D401" s="64" t="s">
        <v>2481</v>
      </c>
      <c r="E401" s="64" t="s">
        <v>396</v>
      </c>
      <c r="F401" s="64" t="s">
        <v>1316</v>
      </c>
      <c r="G401" s="18" t="s">
        <v>1317</v>
      </c>
      <c r="H401" s="35" t="s">
        <v>2466</v>
      </c>
      <c r="I401" s="28" t="s">
        <v>2466</v>
      </c>
      <c r="J401" s="498">
        <v>0</v>
      </c>
      <c r="K401" s="498" t="s">
        <v>2466</v>
      </c>
      <c r="L401" s="499">
        <v>0</v>
      </c>
      <c r="M401" s="512">
        <v>0</v>
      </c>
      <c r="N401" s="513">
        <v>0</v>
      </c>
      <c r="O401" s="513">
        <v>0</v>
      </c>
      <c r="P401" s="513">
        <v>0</v>
      </c>
      <c r="Q401" s="513">
        <v>0</v>
      </c>
      <c r="R401" s="513">
        <v>0</v>
      </c>
      <c r="S401" s="513">
        <v>0</v>
      </c>
      <c r="T401" s="513">
        <v>0</v>
      </c>
      <c r="U401" s="513">
        <v>0</v>
      </c>
      <c r="V401" s="513">
        <v>0</v>
      </c>
      <c r="W401" s="513">
        <v>0</v>
      </c>
      <c r="X401" s="513">
        <v>0</v>
      </c>
      <c r="Y401" s="513">
        <v>0</v>
      </c>
      <c r="Z401" s="513">
        <v>0</v>
      </c>
      <c r="AA401" s="513">
        <v>0</v>
      </c>
      <c r="AB401" s="513">
        <v>0</v>
      </c>
      <c r="AC401" s="513">
        <v>0</v>
      </c>
      <c r="AD401" s="513">
        <v>0</v>
      </c>
      <c r="AE401" s="513">
        <v>0</v>
      </c>
      <c r="AF401" s="513">
        <v>0</v>
      </c>
      <c r="AG401" s="513">
        <v>0</v>
      </c>
      <c r="AH401" s="513">
        <f t="shared" si="56"/>
        <v>0</v>
      </c>
      <c r="AI401" s="513">
        <v>0</v>
      </c>
      <c r="AJ401" s="513">
        <v>0</v>
      </c>
      <c r="AK401" s="513">
        <f t="shared" si="57"/>
        <v>0</v>
      </c>
      <c r="AL401" s="513">
        <f t="shared" si="58"/>
        <v>0</v>
      </c>
      <c r="AM401" s="513">
        <v>0</v>
      </c>
      <c r="AN401" s="513">
        <v>0</v>
      </c>
      <c r="AO401" s="513">
        <v>0</v>
      </c>
      <c r="AP401" s="513">
        <v>0</v>
      </c>
      <c r="AQ401" s="513">
        <v>0</v>
      </c>
      <c r="AR401" s="513">
        <v>0</v>
      </c>
      <c r="AS401" s="513">
        <v>0</v>
      </c>
      <c r="AT401" s="513">
        <v>0</v>
      </c>
      <c r="AU401" s="513">
        <v>0</v>
      </c>
      <c r="AV401" s="513">
        <v>0</v>
      </c>
      <c r="AW401" s="513">
        <v>0</v>
      </c>
      <c r="AX401" s="513">
        <v>0</v>
      </c>
      <c r="AY401" s="513">
        <v>0</v>
      </c>
      <c r="AZ401" s="513">
        <v>0</v>
      </c>
      <c r="BA401" s="513">
        <v>0</v>
      </c>
      <c r="BB401" s="513">
        <v>0</v>
      </c>
      <c r="BC401" s="513">
        <v>0</v>
      </c>
      <c r="BD401" s="513">
        <v>0</v>
      </c>
      <c r="BE401" s="513">
        <v>0</v>
      </c>
      <c r="BF401" s="513">
        <v>0</v>
      </c>
      <c r="BG401" s="513">
        <v>0</v>
      </c>
      <c r="BH401" s="513">
        <v>0</v>
      </c>
      <c r="BI401" s="513">
        <v>0</v>
      </c>
      <c r="BJ401" s="513">
        <v>0</v>
      </c>
      <c r="BK401" s="241">
        <f t="shared" si="59"/>
        <v>0</v>
      </c>
      <c r="BL401" s="22">
        <f t="shared" si="60"/>
        <v>0</v>
      </c>
      <c r="BM401" s="519">
        <f t="shared" si="61"/>
        <v>0</v>
      </c>
      <c r="BN401" s="520">
        <v>0</v>
      </c>
      <c r="BO401" s="520">
        <v>0</v>
      </c>
      <c r="BP401" s="520">
        <v>0</v>
      </c>
      <c r="BQ401" s="520">
        <v>0</v>
      </c>
      <c r="BR401" s="520">
        <v>0</v>
      </c>
      <c r="BS401" s="520">
        <v>0</v>
      </c>
      <c r="BT401" s="520">
        <v>0</v>
      </c>
      <c r="BU401" s="520">
        <v>0</v>
      </c>
      <c r="BV401" s="520">
        <v>0</v>
      </c>
      <c r="BW401" s="520">
        <v>0</v>
      </c>
      <c r="BX401" s="520">
        <v>0</v>
      </c>
      <c r="BY401" s="520">
        <v>0</v>
      </c>
      <c r="BZ401" s="520">
        <v>0</v>
      </c>
      <c r="CA401" s="520">
        <v>0</v>
      </c>
      <c r="CB401" s="520">
        <v>0</v>
      </c>
      <c r="CC401" s="520">
        <v>0</v>
      </c>
      <c r="CD401" s="520">
        <v>0</v>
      </c>
      <c r="CE401" s="520">
        <v>0</v>
      </c>
      <c r="CF401" s="520">
        <v>0</v>
      </c>
      <c r="CG401" s="520">
        <v>0</v>
      </c>
      <c r="CH401" s="520">
        <v>0</v>
      </c>
      <c r="CI401" s="520">
        <v>0</v>
      </c>
      <c r="CJ401" s="520">
        <v>0</v>
      </c>
      <c r="CK401" s="520">
        <v>0</v>
      </c>
      <c r="CL401" s="520">
        <f t="shared" si="62"/>
        <v>0</v>
      </c>
      <c r="CM401" s="521">
        <f t="shared" si="63"/>
        <v>0</v>
      </c>
      <c r="CN401" s="522">
        <v>0</v>
      </c>
      <c r="CO401" s="522">
        <v>0</v>
      </c>
      <c r="CP401" s="522">
        <v>0</v>
      </c>
      <c r="CQ401" s="243" t="s">
        <v>874</v>
      </c>
      <c r="CR401" s="103">
        <v>0</v>
      </c>
      <c r="CS401" s="523">
        <v>0</v>
      </c>
      <c r="CT401" s="104">
        <v>0</v>
      </c>
      <c r="CU401" s="524"/>
      <c r="CV401" s="524"/>
      <c r="CW401" s="524"/>
      <c r="CX401" s="525"/>
      <c r="CY401" s="526" t="s">
        <v>56</v>
      </c>
      <c r="CZ401" s="527">
        <v>0</v>
      </c>
      <c r="DA401" s="528" t="s">
        <v>56</v>
      </c>
      <c r="DB401" s="529">
        <v>0</v>
      </c>
      <c r="DC401" s="530" t="s">
        <v>2297</v>
      </c>
      <c r="DD401" s="225"/>
      <c r="DE401" s="524"/>
      <c r="DF401" s="524"/>
      <c r="DG401" s="531"/>
      <c r="DH401" s="532"/>
      <c r="DI401" s="64" t="s">
        <v>56</v>
      </c>
      <c r="DJ401" s="64" t="s">
        <v>56</v>
      </c>
      <c r="DK401" s="18" t="s">
        <v>56</v>
      </c>
      <c r="DL401" s="534" t="s">
        <v>56</v>
      </c>
    </row>
    <row r="402" spans="1:116" ht="43.5" customHeight="1" x14ac:dyDescent="0.25">
      <c r="A402" s="356" t="s">
        <v>7</v>
      </c>
      <c r="B402" s="65" t="s">
        <v>50</v>
      </c>
      <c r="C402" s="65" t="s">
        <v>74</v>
      </c>
      <c r="D402" s="64" t="s">
        <v>2482</v>
      </c>
      <c r="E402" s="64" t="s">
        <v>1318</v>
      </c>
      <c r="F402" s="64" t="s">
        <v>1319</v>
      </c>
      <c r="G402" s="18" t="s">
        <v>1318</v>
      </c>
      <c r="H402" s="35" t="s">
        <v>860</v>
      </c>
      <c r="I402" s="28" t="s">
        <v>2287</v>
      </c>
      <c r="J402" s="498">
        <v>3.7107456501355629</v>
      </c>
      <c r="K402" s="498">
        <v>16.290151481268001</v>
      </c>
      <c r="L402" s="499">
        <v>957.5</v>
      </c>
      <c r="M402" s="512">
        <v>0</v>
      </c>
      <c r="N402" s="513">
        <v>0</v>
      </c>
      <c r="O402" s="513">
        <v>0</v>
      </c>
      <c r="P402" s="513">
        <v>0</v>
      </c>
      <c r="Q402" s="513">
        <v>0</v>
      </c>
      <c r="R402" s="513">
        <v>0</v>
      </c>
      <c r="S402" s="513">
        <v>0</v>
      </c>
      <c r="T402" s="513">
        <v>0</v>
      </c>
      <c r="U402" s="513">
        <v>0</v>
      </c>
      <c r="V402" s="513">
        <v>0</v>
      </c>
      <c r="W402" s="513">
        <v>0</v>
      </c>
      <c r="X402" s="513">
        <v>0</v>
      </c>
      <c r="Y402" s="513">
        <v>1</v>
      </c>
      <c r="Z402" s="513">
        <v>1</v>
      </c>
      <c r="AA402" s="513">
        <v>0</v>
      </c>
      <c r="AB402" s="513">
        <v>0</v>
      </c>
      <c r="AC402" s="513">
        <v>13</v>
      </c>
      <c r="AD402" s="513">
        <v>13</v>
      </c>
      <c r="AE402" s="513">
        <v>0</v>
      </c>
      <c r="AF402" s="513">
        <v>0</v>
      </c>
      <c r="AG402" s="513">
        <v>0</v>
      </c>
      <c r="AH402" s="513">
        <f t="shared" si="56"/>
        <v>0</v>
      </c>
      <c r="AI402" s="513">
        <v>0</v>
      </c>
      <c r="AJ402" s="513">
        <v>0</v>
      </c>
      <c r="AK402" s="513">
        <f t="shared" si="57"/>
        <v>14</v>
      </c>
      <c r="AL402" s="513">
        <f t="shared" si="58"/>
        <v>14</v>
      </c>
      <c r="AM402" s="513">
        <v>0</v>
      </c>
      <c r="AN402" s="513">
        <v>0</v>
      </c>
      <c r="AO402" s="513">
        <v>0</v>
      </c>
      <c r="AP402" s="513">
        <v>0</v>
      </c>
      <c r="AQ402" s="513">
        <v>0</v>
      </c>
      <c r="AR402" s="513">
        <v>0</v>
      </c>
      <c r="AS402" s="513">
        <v>0</v>
      </c>
      <c r="AT402" s="513">
        <v>0</v>
      </c>
      <c r="AU402" s="513">
        <v>0</v>
      </c>
      <c r="AV402" s="513">
        <v>0</v>
      </c>
      <c r="AW402" s="513">
        <v>0</v>
      </c>
      <c r="AX402" s="513">
        <v>0</v>
      </c>
      <c r="AY402" s="513">
        <v>1.2</v>
      </c>
      <c r="AZ402" s="513">
        <v>1.2</v>
      </c>
      <c r="BA402" s="513">
        <v>0</v>
      </c>
      <c r="BB402" s="513">
        <v>0</v>
      </c>
      <c r="BC402" s="513">
        <v>91.9</v>
      </c>
      <c r="BD402" s="513">
        <v>91.9</v>
      </c>
      <c r="BE402" s="513">
        <v>0</v>
      </c>
      <c r="BF402" s="513">
        <v>0</v>
      </c>
      <c r="BG402" s="513">
        <v>0</v>
      </c>
      <c r="BH402" s="513">
        <v>0</v>
      </c>
      <c r="BI402" s="513">
        <v>0</v>
      </c>
      <c r="BJ402" s="513">
        <v>0</v>
      </c>
      <c r="BK402" s="241">
        <f t="shared" si="59"/>
        <v>93.100000000000009</v>
      </c>
      <c r="BL402" s="22">
        <f t="shared" si="60"/>
        <v>93.100000000000009</v>
      </c>
      <c r="BM402" s="519">
        <f t="shared" si="61"/>
        <v>2.9184952978056428E-2</v>
      </c>
      <c r="BN402" s="520">
        <v>0</v>
      </c>
      <c r="BO402" s="520">
        <v>0</v>
      </c>
      <c r="BP402" s="520">
        <v>0</v>
      </c>
      <c r="BQ402" s="520">
        <v>0</v>
      </c>
      <c r="BR402" s="520">
        <v>0</v>
      </c>
      <c r="BS402" s="520">
        <v>0</v>
      </c>
      <c r="BT402" s="520">
        <v>0</v>
      </c>
      <c r="BU402" s="520">
        <v>0</v>
      </c>
      <c r="BV402" s="520">
        <v>0</v>
      </c>
      <c r="BW402" s="520">
        <v>0</v>
      </c>
      <c r="BX402" s="520">
        <v>0</v>
      </c>
      <c r="BY402" s="520">
        <v>0</v>
      </c>
      <c r="BZ402" s="520">
        <v>6054.9119999999994</v>
      </c>
      <c r="CA402" s="520">
        <v>6054.9119999999994</v>
      </c>
      <c r="CB402" s="520">
        <v>0</v>
      </c>
      <c r="CC402" s="520">
        <v>0</v>
      </c>
      <c r="CD402" s="520">
        <v>107875.89600000001</v>
      </c>
      <c r="CE402" s="520">
        <v>107875.89600000001</v>
      </c>
      <c r="CF402" s="520">
        <v>0</v>
      </c>
      <c r="CG402" s="520">
        <v>0</v>
      </c>
      <c r="CH402" s="520">
        <v>0</v>
      </c>
      <c r="CI402" s="520">
        <v>0</v>
      </c>
      <c r="CJ402" s="520">
        <v>0</v>
      </c>
      <c r="CK402" s="520">
        <v>0</v>
      </c>
      <c r="CL402" s="520">
        <f t="shared" si="62"/>
        <v>113930.808</v>
      </c>
      <c r="CM402" s="521">
        <f t="shared" si="63"/>
        <v>113930.808</v>
      </c>
      <c r="CN402" s="522">
        <v>9495840</v>
      </c>
      <c r="CO402" s="522">
        <v>9495840</v>
      </c>
      <c r="CP402" s="522">
        <v>11177760</v>
      </c>
      <c r="CQ402" s="243" t="s">
        <v>874</v>
      </c>
      <c r="CR402" s="103">
        <v>2.71</v>
      </c>
      <c r="CS402" s="523">
        <v>2.71</v>
      </c>
      <c r="CT402" s="104">
        <v>3.19</v>
      </c>
      <c r="CU402" s="524"/>
      <c r="CV402" s="524"/>
      <c r="CW402" s="524"/>
      <c r="CX402" s="525"/>
      <c r="CY402" s="526">
        <v>100.04360957177607</v>
      </c>
      <c r="CZ402" s="527">
        <v>97.774014461175852</v>
      </c>
      <c r="DA402" s="528">
        <v>0.5910790770526041</v>
      </c>
      <c r="DB402" s="529">
        <v>0.58982132263124898</v>
      </c>
      <c r="DC402" s="530" t="s">
        <v>2304</v>
      </c>
      <c r="DD402" s="225"/>
      <c r="DE402" s="524"/>
      <c r="DF402" s="524"/>
      <c r="DG402" s="531"/>
      <c r="DH402" s="532"/>
      <c r="DI402" s="64">
        <v>0</v>
      </c>
      <c r="DJ402" s="64">
        <v>0</v>
      </c>
      <c r="DK402" s="64">
        <v>12441</v>
      </c>
      <c r="DL402" s="533">
        <f t="shared" ref="DL402:DL409" si="64">AVERAGE(DI402,DJ402,DK402)</f>
        <v>4147</v>
      </c>
    </row>
    <row r="403" spans="1:116" ht="43.5" customHeight="1" x14ac:dyDescent="0.25">
      <c r="A403" s="356" t="s">
        <v>7</v>
      </c>
      <c r="B403" s="65" t="s">
        <v>50</v>
      </c>
      <c r="C403" s="65" t="s">
        <v>74</v>
      </c>
      <c r="D403" s="64" t="s">
        <v>2483</v>
      </c>
      <c r="E403" s="64" t="s">
        <v>1318</v>
      </c>
      <c r="F403" s="64" t="s">
        <v>1320</v>
      </c>
      <c r="G403" s="18" t="s">
        <v>1318</v>
      </c>
      <c r="H403" s="35" t="s">
        <v>860</v>
      </c>
      <c r="I403" s="28" t="s">
        <v>2287</v>
      </c>
      <c r="J403" s="498">
        <v>2.9758018514679367</v>
      </c>
      <c r="K403" s="498">
        <v>7.8922348320690006</v>
      </c>
      <c r="L403" s="499">
        <v>785.8</v>
      </c>
      <c r="M403" s="512">
        <v>0</v>
      </c>
      <c r="N403" s="513">
        <v>0</v>
      </c>
      <c r="O403" s="513">
        <v>0</v>
      </c>
      <c r="P403" s="513">
        <v>0</v>
      </c>
      <c r="Q403" s="513">
        <v>0</v>
      </c>
      <c r="R403" s="513">
        <v>0</v>
      </c>
      <c r="S403" s="513">
        <v>0</v>
      </c>
      <c r="T403" s="513">
        <v>0</v>
      </c>
      <c r="U403" s="513">
        <v>0</v>
      </c>
      <c r="V403" s="513">
        <v>0</v>
      </c>
      <c r="W403" s="513">
        <v>0</v>
      </c>
      <c r="X403" s="513">
        <v>0</v>
      </c>
      <c r="Y403" s="513">
        <v>0</v>
      </c>
      <c r="Z403" s="513">
        <v>0</v>
      </c>
      <c r="AA403" s="513">
        <v>0</v>
      </c>
      <c r="AB403" s="513">
        <v>0</v>
      </c>
      <c r="AC403" s="513">
        <v>21</v>
      </c>
      <c r="AD403" s="513">
        <v>21</v>
      </c>
      <c r="AE403" s="513">
        <v>0</v>
      </c>
      <c r="AF403" s="513">
        <v>0</v>
      </c>
      <c r="AG403" s="513">
        <v>0</v>
      </c>
      <c r="AH403" s="513">
        <f t="shared" si="56"/>
        <v>0</v>
      </c>
      <c r="AI403" s="513">
        <v>0</v>
      </c>
      <c r="AJ403" s="513">
        <v>0</v>
      </c>
      <c r="AK403" s="513">
        <f t="shared" si="57"/>
        <v>21</v>
      </c>
      <c r="AL403" s="513">
        <f t="shared" si="58"/>
        <v>21</v>
      </c>
      <c r="AM403" s="513">
        <v>0</v>
      </c>
      <c r="AN403" s="513">
        <v>0</v>
      </c>
      <c r="AO403" s="513">
        <v>0</v>
      </c>
      <c r="AP403" s="513">
        <v>0</v>
      </c>
      <c r="AQ403" s="513">
        <v>0</v>
      </c>
      <c r="AR403" s="513">
        <v>0</v>
      </c>
      <c r="AS403" s="513">
        <v>0</v>
      </c>
      <c r="AT403" s="513">
        <v>0</v>
      </c>
      <c r="AU403" s="513">
        <v>0</v>
      </c>
      <c r="AV403" s="513">
        <v>0</v>
      </c>
      <c r="AW403" s="513">
        <v>0</v>
      </c>
      <c r="AX403" s="513">
        <v>0</v>
      </c>
      <c r="AY403" s="513">
        <v>0</v>
      </c>
      <c r="AZ403" s="513">
        <v>0</v>
      </c>
      <c r="BA403" s="513">
        <v>0</v>
      </c>
      <c r="BB403" s="513">
        <v>0</v>
      </c>
      <c r="BC403" s="513">
        <v>112.45</v>
      </c>
      <c r="BD403" s="513">
        <v>112.45</v>
      </c>
      <c r="BE403" s="513">
        <v>0</v>
      </c>
      <c r="BF403" s="513">
        <v>0</v>
      </c>
      <c r="BG403" s="513">
        <v>0</v>
      </c>
      <c r="BH403" s="513">
        <v>0</v>
      </c>
      <c r="BI403" s="513">
        <v>0</v>
      </c>
      <c r="BJ403" s="513">
        <v>0</v>
      </c>
      <c r="BK403" s="241">
        <f t="shared" si="59"/>
        <v>112.45</v>
      </c>
      <c r="BL403" s="22">
        <f t="shared" si="60"/>
        <v>112.45</v>
      </c>
      <c r="BM403" s="519">
        <f t="shared" si="61"/>
        <v>6.2821229050279329E-2</v>
      </c>
      <c r="BN403" s="520">
        <v>0</v>
      </c>
      <c r="BO403" s="520">
        <v>0</v>
      </c>
      <c r="BP403" s="520">
        <v>0</v>
      </c>
      <c r="BQ403" s="520">
        <v>0</v>
      </c>
      <c r="BR403" s="520">
        <v>0</v>
      </c>
      <c r="BS403" s="520">
        <v>0</v>
      </c>
      <c r="BT403" s="520">
        <v>0</v>
      </c>
      <c r="BU403" s="520">
        <v>0</v>
      </c>
      <c r="BV403" s="520">
        <v>0</v>
      </c>
      <c r="BW403" s="520">
        <v>0</v>
      </c>
      <c r="BX403" s="520">
        <v>0</v>
      </c>
      <c r="BY403" s="520">
        <v>0</v>
      </c>
      <c r="BZ403" s="520">
        <v>0</v>
      </c>
      <c r="CA403" s="520">
        <v>0</v>
      </c>
      <c r="CB403" s="520">
        <v>0</v>
      </c>
      <c r="CC403" s="520">
        <v>0</v>
      </c>
      <c r="CD403" s="520">
        <v>131998.30800000002</v>
      </c>
      <c r="CE403" s="520">
        <v>131998.30800000002</v>
      </c>
      <c r="CF403" s="520">
        <v>0</v>
      </c>
      <c r="CG403" s="520">
        <v>0</v>
      </c>
      <c r="CH403" s="520">
        <v>0</v>
      </c>
      <c r="CI403" s="520">
        <v>0</v>
      </c>
      <c r="CJ403" s="520">
        <v>0</v>
      </c>
      <c r="CK403" s="520">
        <v>0</v>
      </c>
      <c r="CL403" s="520">
        <f t="shared" si="62"/>
        <v>131998.30800000002</v>
      </c>
      <c r="CM403" s="521">
        <f t="shared" si="63"/>
        <v>131998.30800000002</v>
      </c>
      <c r="CN403" s="522">
        <v>5150880</v>
      </c>
      <c r="CO403" s="522">
        <v>5150880</v>
      </c>
      <c r="CP403" s="522">
        <v>6272160.0000000009</v>
      </c>
      <c r="CQ403" s="243" t="s">
        <v>874</v>
      </c>
      <c r="CR403" s="103">
        <v>1.47</v>
      </c>
      <c r="CS403" s="523">
        <v>1.47</v>
      </c>
      <c r="CT403" s="104">
        <v>1.79</v>
      </c>
      <c r="CU403" s="524"/>
      <c r="CV403" s="524"/>
      <c r="CW403" s="524"/>
      <c r="CX403" s="525"/>
      <c r="CY403" s="526">
        <v>625.41930698771534</v>
      </c>
      <c r="CZ403" s="527">
        <v>20.730934574656477</v>
      </c>
      <c r="DA403" s="528">
        <v>0.80431296720075751</v>
      </c>
      <c r="DB403" s="529">
        <v>0.40651509686539722</v>
      </c>
      <c r="DC403" s="530" t="s">
        <v>2292</v>
      </c>
      <c r="DD403" s="225"/>
      <c r="DE403" s="524"/>
      <c r="DF403" s="524"/>
      <c r="DG403" s="531"/>
      <c r="DH403" s="532"/>
      <c r="DI403" s="64">
        <v>0</v>
      </c>
      <c r="DJ403" s="64">
        <v>26520</v>
      </c>
      <c r="DK403" s="64">
        <v>0</v>
      </c>
      <c r="DL403" s="534">
        <f t="shared" si="64"/>
        <v>8840</v>
      </c>
    </row>
    <row r="404" spans="1:116" ht="43.5" customHeight="1" x14ac:dyDescent="0.25">
      <c r="A404" s="356" t="s">
        <v>7</v>
      </c>
      <c r="B404" s="65" t="s">
        <v>50</v>
      </c>
      <c r="C404" s="65" t="s">
        <v>74</v>
      </c>
      <c r="D404" s="64" t="s">
        <v>2484</v>
      </c>
      <c r="E404" s="64" t="s">
        <v>1322</v>
      </c>
      <c r="F404" s="64" t="s">
        <v>1323</v>
      </c>
      <c r="G404" s="18" t="s">
        <v>1324</v>
      </c>
      <c r="H404" s="35" t="s">
        <v>860</v>
      </c>
      <c r="I404" s="28" t="s">
        <v>2287</v>
      </c>
      <c r="J404" s="498">
        <v>3.7107456501355629</v>
      </c>
      <c r="K404" s="498">
        <v>11.546022703257002</v>
      </c>
      <c r="L404" s="499">
        <v>497.6</v>
      </c>
      <c r="M404" s="512">
        <v>0</v>
      </c>
      <c r="N404" s="513">
        <v>0</v>
      </c>
      <c r="O404" s="513">
        <v>0</v>
      </c>
      <c r="P404" s="513">
        <v>0</v>
      </c>
      <c r="Q404" s="513">
        <v>0</v>
      </c>
      <c r="R404" s="513">
        <v>0</v>
      </c>
      <c r="S404" s="513">
        <v>0</v>
      </c>
      <c r="T404" s="513">
        <v>0</v>
      </c>
      <c r="U404" s="513">
        <v>0</v>
      </c>
      <c r="V404" s="513">
        <v>0</v>
      </c>
      <c r="W404" s="513">
        <v>0</v>
      </c>
      <c r="X404" s="513">
        <v>0</v>
      </c>
      <c r="Y404" s="513">
        <v>1</v>
      </c>
      <c r="Z404" s="513">
        <v>1</v>
      </c>
      <c r="AA404" s="513">
        <v>0</v>
      </c>
      <c r="AB404" s="513">
        <v>0</v>
      </c>
      <c r="AC404" s="513">
        <v>10</v>
      </c>
      <c r="AD404" s="513">
        <v>10</v>
      </c>
      <c r="AE404" s="513">
        <v>0</v>
      </c>
      <c r="AF404" s="513">
        <v>0</v>
      </c>
      <c r="AG404" s="513">
        <v>0</v>
      </c>
      <c r="AH404" s="513">
        <f t="shared" si="56"/>
        <v>0</v>
      </c>
      <c r="AI404" s="513">
        <v>0</v>
      </c>
      <c r="AJ404" s="513">
        <v>0</v>
      </c>
      <c r="AK404" s="513">
        <f t="shared" si="57"/>
        <v>11</v>
      </c>
      <c r="AL404" s="513">
        <f t="shared" si="58"/>
        <v>11</v>
      </c>
      <c r="AM404" s="513">
        <v>0</v>
      </c>
      <c r="AN404" s="513">
        <v>0</v>
      </c>
      <c r="AO404" s="513">
        <v>0</v>
      </c>
      <c r="AP404" s="513">
        <v>0</v>
      </c>
      <c r="AQ404" s="513">
        <v>0</v>
      </c>
      <c r="AR404" s="513">
        <v>0</v>
      </c>
      <c r="AS404" s="513">
        <v>0</v>
      </c>
      <c r="AT404" s="513">
        <v>0</v>
      </c>
      <c r="AU404" s="513">
        <v>0</v>
      </c>
      <c r="AV404" s="513">
        <v>0</v>
      </c>
      <c r="AW404" s="513">
        <v>0</v>
      </c>
      <c r="AX404" s="513">
        <v>0</v>
      </c>
      <c r="AY404" s="513">
        <v>1.2</v>
      </c>
      <c r="AZ404" s="513">
        <v>1.2</v>
      </c>
      <c r="BA404" s="513">
        <v>0</v>
      </c>
      <c r="BB404" s="513">
        <v>0</v>
      </c>
      <c r="BC404" s="513">
        <v>111.68</v>
      </c>
      <c r="BD404" s="513">
        <v>111.68</v>
      </c>
      <c r="BE404" s="513">
        <v>0</v>
      </c>
      <c r="BF404" s="513">
        <v>0</v>
      </c>
      <c r="BG404" s="513">
        <v>0</v>
      </c>
      <c r="BH404" s="513">
        <v>0</v>
      </c>
      <c r="BI404" s="513">
        <v>0</v>
      </c>
      <c r="BJ404" s="513">
        <v>0</v>
      </c>
      <c r="BK404" s="241">
        <f t="shared" si="59"/>
        <v>112.88000000000001</v>
      </c>
      <c r="BL404" s="22">
        <f t="shared" si="60"/>
        <v>112.88000000000001</v>
      </c>
      <c r="BM404" s="519">
        <f t="shared" si="61"/>
        <v>4.4972111553784867E-2</v>
      </c>
      <c r="BN404" s="520">
        <v>0</v>
      </c>
      <c r="BO404" s="520">
        <v>0</v>
      </c>
      <c r="BP404" s="520">
        <v>0</v>
      </c>
      <c r="BQ404" s="520">
        <v>0</v>
      </c>
      <c r="BR404" s="520">
        <v>0</v>
      </c>
      <c r="BS404" s="520">
        <v>0</v>
      </c>
      <c r="BT404" s="520">
        <v>0</v>
      </c>
      <c r="BU404" s="520">
        <v>0</v>
      </c>
      <c r="BV404" s="520">
        <v>0</v>
      </c>
      <c r="BW404" s="520">
        <v>0</v>
      </c>
      <c r="BX404" s="520">
        <v>0</v>
      </c>
      <c r="BY404" s="520">
        <v>0</v>
      </c>
      <c r="BZ404" s="520">
        <v>6054.9119999999994</v>
      </c>
      <c r="CA404" s="520">
        <v>6054.9119999999994</v>
      </c>
      <c r="CB404" s="520">
        <v>0</v>
      </c>
      <c r="CC404" s="520">
        <v>0</v>
      </c>
      <c r="CD404" s="520">
        <v>131094.45120000001</v>
      </c>
      <c r="CE404" s="520">
        <v>131094.45120000001</v>
      </c>
      <c r="CF404" s="520">
        <v>0</v>
      </c>
      <c r="CG404" s="520">
        <v>0</v>
      </c>
      <c r="CH404" s="520">
        <v>0</v>
      </c>
      <c r="CI404" s="520">
        <v>0</v>
      </c>
      <c r="CJ404" s="520">
        <v>0</v>
      </c>
      <c r="CK404" s="520">
        <v>0</v>
      </c>
      <c r="CL404" s="520">
        <f t="shared" si="62"/>
        <v>137149.36320000002</v>
      </c>
      <c r="CM404" s="521">
        <f t="shared" si="63"/>
        <v>137149.36320000002</v>
      </c>
      <c r="CN404" s="522">
        <v>7568640.0000000009</v>
      </c>
      <c r="CO404" s="522">
        <v>7568640.0000000009</v>
      </c>
      <c r="CP404" s="522">
        <v>8795040</v>
      </c>
      <c r="CQ404" s="243" t="s">
        <v>874</v>
      </c>
      <c r="CR404" s="103">
        <v>2.16</v>
      </c>
      <c r="CS404" s="523">
        <v>2.16</v>
      </c>
      <c r="CT404" s="104">
        <v>2.5099999999999998</v>
      </c>
      <c r="CU404" s="524"/>
      <c r="CV404" s="524"/>
      <c r="CW404" s="524"/>
      <c r="CX404" s="525"/>
      <c r="CY404" s="526">
        <v>28.747315557089564</v>
      </c>
      <c r="CZ404" s="527">
        <v>23.502258775825823</v>
      </c>
      <c r="DA404" s="528">
        <v>0.51628992051944567</v>
      </c>
      <c r="DB404" s="529">
        <v>0.50844148408323475</v>
      </c>
      <c r="DC404" s="530" t="s">
        <v>2304</v>
      </c>
      <c r="DD404" s="225"/>
      <c r="DE404" s="524"/>
      <c r="DF404" s="524"/>
      <c r="DG404" s="531"/>
      <c r="DH404" s="532"/>
      <c r="DI404" s="64">
        <v>4864</v>
      </c>
      <c r="DJ404" s="64">
        <v>0</v>
      </c>
      <c r="DK404" s="64">
        <v>19227</v>
      </c>
      <c r="DL404" s="534">
        <f t="shared" si="64"/>
        <v>8030.333333333333</v>
      </c>
    </row>
    <row r="405" spans="1:116" ht="43.5" customHeight="1" x14ac:dyDescent="0.25">
      <c r="A405" s="356" t="s">
        <v>7</v>
      </c>
      <c r="B405" s="65" t="s">
        <v>50</v>
      </c>
      <c r="C405" s="65" t="s">
        <v>74</v>
      </c>
      <c r="D405" s="64" t="s">
        <v>2480</v>
      </c>
      <c r="E405" s="64" t="s">
        <v>380</v>
      </c>
      <c r="F405" s="64" t="s">
        <v>1325</v>
      </c>
      <c r="G405" s="18" t="s">
        <v>380</v>
      </c>
      <c r="H405" s="35" t="s">
        <v>860</v>
      </c>
      <c r="I405" s="28" t="s">
        <v>2287</v>
      </c>
      <c r="J405" s="498">
        <v>2.0030821179372555</v>
      </c>
      <c r="K405" s="498">
        <v>3.4916666594040002</v>
      </c>
      <c r="L405" s="499">
        <v>172.3</v>
      </c>
      <c r="M405" s="512">
        <v>0</v>
      </c>
      <c r="N405" s="513">
        <v>0</v>
      </c>
      <c r="O405" s="513">
        <v>0</v>
      </c>
      <c r="P405" s="513">
        <v>0</v>
      </c>
      <c r="Q405" s="513">
        <v>0</v>
      </c>
      <c r="R405" s="513">
        <v>0</v>
      </c>
      <c r="S405" s="513">
        <v>0</v>
      </c>
      <c r="T405" s="513">
        <v>0</v>
      </c>
      <c r="U405" s="513">
        <v>0</v>
      </c>
      <c r="V405" s="513">
        <v>0</v>
      </c>
      <c r="W405" s="513">
        <v>0</v>
      </c>
      <c r="X405" s="513">
        <v>0</v>
      </c>
      <c r="Y405" s="513">
        <v>0</v>
      </c>
      <c r="Z405" s="513">
        <v>0</v>
      </c>
      <c r="AA405" s="513">
        <v>0</v>
      </c>
      <c r="AB405" s="513">
        <v>0</v>
      </c>
      <c r="AC405" s="513">
        <v>0</v>
      </c>
      <c r="AD405" s="513">
        <v>0</v>
      </c>
      <c r="AE405" s="513">
        <v>0</v>
      </c>
      <c r="AF405" s="513">
        <v>0</v>
      </c>
      <c r="AG405" s="513">
        <v>0</v>
      </c>
      <c r="AH405" s="513">
        <f t="shared" si="56"/>
        <v>0</v>
      </c>
      <c r="AI405" s="513">
        <v>0</v>
      </c>
      <c r="AJ405" s="513">
        <v>0</v>
      </c>
      <c r="AK405" s="513">
        <f t="shared" si="57"/>
        <v>0</v>
      </c>
      <c r="AL405" s="513">
        <f t="shared" si="58"/>
        <v>0</v>
      </c>
      <c r="AM405" s="513">
        <v>0</v>
      </c>
      <c r="AN405" s="513">
        <v>0</v>
      </c>
      <c r="AO405" s="513">
        <v>0</v>
      </c>
      <c r="AP405" s="513">
        <v>0</v>
      </c>
      <c r="AQ405" s="513">
        <v>0</v>
      </c>
      <c r="AR405" s="513">
        <v>0</v>
      </c>
      <c r="AS405" s="513">
        <v>0</v>
      </c>
      <c r="AT405" s="513">
        <v>0</v>
      </c>
      <c r="AU405" s="513">
        <v>0</v>
      </c>
      <c r="AV405" s="513">
        <v>0</v>
      </c>
      <c r="AW405" s="513">
        <v>0</v>
      </c>
      <c r="AX405" s="513">
        <v>0</v>
      </c>
      <c r="AY405" s="513">
        <v>0</v>
      </c>
      <c r="AZ405" s="513">
        <v>0</v>
      </c>
      <c r="BA405" s="513">
        <v>0</v>
      </c>
      <c r="BB405" s="513">
        <v>0</v>
      </c>
      <c r="BC405" s="513">
        <v>0</v>
      </c>
      <c r="BD405" s="513">
        <v>0</v>
      </c>
      <c r="BE405" s="513">
        <v>0</v>
      </c>
      <c r="BF405" s="513">
        <v>0</v>
      </c>
      <c r="BG405" s="513">
        <v>0</v>
      </c>
      <c r="BH405" s="513">
        <v>0</v>
      </c>
      <c r="BI405" s="513">
        <v>0</v>
      </c>
      <c r="BJ405" s="513">
        <v>0</v>
      </c>
      <c r="BK405" s="241">
        <f t="shared" si="59"/>
        <v>0</v>
      </c>
      <c r="BL405" s="22">
        <f t="shared" si="60"/>
        <v>0</v>
      </c>
      <c r="BM405" s="519">
        <f t="shared" si="61"/>
        <v>0</v>
      </c>
      <c r="BN405" s="520">
        <v>0</v>
      </c>
      <c r="BO405" s="520">
        <v>0</v>
      </c>
      <c r="BP405" s="520">
        <v>0</v>
      </c>
      <c r="BQ405" s="520">
        <v>0</v>
      </c>
      <c r="BR405" s="520">
        <v>0</v>
      </c>
      <c r="BS405" s="520">
        <v>0</v>
      </c>
      <c r="BT405" s="520">
        <v>0</v>
      </c>
      <c r="BU405" s="520">
        <v>0</v>
      </c>
      <c r="BV405" s="520">
        <v>0</v>
      </c>
      <c r="BW405" s="520">
        <v>0</v>
      </c>
      <c r="BX405" s="520">
        <v>0</v>
      </c>
      <c r="BY405" s="520">
        <v>0</v>
      </c>
      <c r="BZ405" s="520">
        <v>0</v>
      </c>
      <c r="CA405" s="520">
        <v>0</v>
      </c>
      <c r="CB405" s="520">
        <v>0</v>
      </c>
      <c r="CC405" s="520">
        <v>0</v>
      </c>
      <c r="CD405" s="520">
        <v>0</v>
      </c>
      <c r="CE405" s="520">
        <v>0</v>
      </c>
      <c r="CF405" s="520">
        <v>0</v>
      </c>
      <c r="CG405" s="520">
        <v>0</v>
      </c>
      <c r="CH405" s="520">
        <v>0</v>
      </c>
      <c r="CI405" s="520">
        <v>0</v>
      </c>
      <c r="CJ405" s="520">
        <v>0</v>
      </c>
      <c r="CK405" s="520">
        <v>0</v>
      </c>
      <c r="CL405" s="520">
        <f t="shared" si="62"/>
        <v>0</v>
      </c>
      <c r="CM405" s="521">
        <f t="shared" si="63"/>
        <v>0</v>
      </c>
      <c r="CN405" s="522">
        <v>4099679.9999999995</v>
      </c>
      <c r="CO405" s="522">
        <v>4099679.9999999995</v>
      </c>
      <c r="CP405" s="522">
        <v>1121280</v>
      </c>
      <c r="CQ405" s="243" t="s">
        <v>874</v>
      </c>
      <c r="CR405" s="103">
        <v>1.17</v>
      </c>
      <c r="CS405" s="523">
        <v>1.17</v>
      </c>
      <c r="CT405" s="104">
        <v>0.32</v>
      </c>
      <c r="CU405" s="524"/>
      <c r="CV405" s="524"/>
      <c r="CW405" s="524"/>
      <c r="CX405" s="525"/>
      <c r="CY405" s="526">
        <v>36.420757025806196</v>
      </c>
      <c r="CZ405" s="527">
        <v>36.457075150735079</v>
      </c>
      <c r="DA405" s="528">
        <v>0.96282094587737876</v>
      </c>
      <c r="DB405" s="529">
        <v>0.96303333257286916</v>
      </c>
      <c r="DC405" s="530" t="s">
        <v>2485</v>
      </c>
      <c r="DD405" s="225"/>
      <c r="DE405" s="524"/>
      <c r="DF405" s="524"/>
      <c r="DG405" s="531"/>
      <c r="DH405" s="532"/>
      <c r="DI405" s="64">
        <v>15632</v>
      </c>
      <c r="DJ405" s="64">
        <v>0</v>
      </c>
      <c r="DK405" s="64">
        <v>0</v>
      </c>
      <c r="DL405" s="534">
        <f t="shared" si="64"/>
        <v>5210.666666666667</v>
      </c>
    </row>
    <row r="406" spans="1:116" ht="43.5" customHeight="1" x14ac:dyDescent="0.25">
      <c r="A406" s="356" t="s">
        <v>7</v>
      </c>
      <c r="B406" s="65" t="s">
        <v>50</v>
      </c>
      <c r="C406" s="65" t="s">
        <v>74</v>
      </c>
      <c r="D406" s="64" t="s">
        <v>2480</v>
      </c>
      <c r="E406" s="64" t="s">
        <v>380</v>
      </c>
      <c r="F406" s="64" t="s">
        <v>1326</v>
      </c>
      <c r="G406" s="18" t="s">
        <v>380</v>
      </c>
      <c r="H406" s="35" t="s">
        <v>889</v>
      </c>
      <c r="I406" s="28" t="s">
        <v>2287</v>
      </c>
      <c r="J406" s="498">
        <v>1.9094128102639305</v>
      </c>
      <c r="K406" s="498">
        <v>1.5685606027979999</v>
      </c>
      <c r="L406" s="499">
        <v>68.7</v>
      </c>
      <c r="M406" s="512">
        <v>0</v>
      </c>
      <c r="N406" s="513">
        <v>0</v>
      </c>
      <c r="O406" s="513">
        <v>0</v>
      </c>
      <c r="P406" s="513">
        <v>0</v>
      </c>
      <c r="Q406" s="513">
        <v>0</v>
      </c>
      <c r="R406" s="513">
        <v>0</v>
      </c>
      <c r="S406" s="513">
        <v>0</v>
      </c>
      <c r="T406" s="513">
        <v>0</v>
      </c>
      <c r="U406" s="513">
        <v>0</v>
      </c>
      <c r="V406" s="513">
        <v>0</v>
      </c>
      <c r="W406" s="513">
        <v>0</v>
      </c>
      <c r="X406" s="513">
        <v>0</v>
      </c>
      <c r="Y406" s="513">
        <v>0</v>
      </c>
      <c r="Z406" s="513">
        <v>0</v>
      </c>
      <c r="AA406" s="513">
        <v>0</v>
      </c>
      <c r="AB406" s="513">
        <v>0</v>
      </c>
      <c r="AC406" s="513">
        <v>0</v>
      </c>
      <c r="AD406" s="513">
        <v>0</v>
      </c>
      <c r="AE406" s="513">
        <v>0</v>
      </c>
      <c r="AF406" s="513">
        <v>0</v>
      </c>
      <c r="AG406" s="513">
        <v>0</v>
      </c>
      <c r="AH406" s="513">
        <f t="shared" si="56"/>
        <v>0</v>
      </c>
      <c r="AI406" s="513">
        <v>0</v>
      </c>
      <c r="AJ406" s="513">
        <v>0</v>
      </c>
      <c r="AK406" s="513">
        <f t="shared" si="57"/>
        <v>0</v>
      </c>
      <c r="AL406" s="513">
        <f t="shared" si="58"/>
        <v>0</v>
      </c>
      <c r="AM406" s="513">
        <v>0</v>
      </c>
      <c r="AN406" s="513">
        <v>0</v>
      </c>
      <c r="AO406" s="513">
        <v>0</v>
      </c>
      <c r="AP406" s="513">
        <v>0</v>
      </c>
      <c r="AQ406" s="513">
        <v>0</v>
      </c>
      <c r="AR406" s="513">
        <v>0</v>
      </c>
      <c r="AS406" s="513">
        <v>0</v>
      </c>
      <c r="AT406" s="513">
        <v>0</v>
      </c>
      <c r="AU406" s="513">
        <v>0</v>
      </c>
      <c r="AV406" s="513">
        <v>0</v>
      </c>
      <c r="AW406" s="513">
        <v>0</v>
      </c>
      <c r="AX406" s="513">
        <v>0</v>
      </c>
      <c r="AY406" s="513">
        <v>0</v>
      </c>
      <c r="AZ406" s="513">
        <v>0</v>
      </c>
      <c r="BA406" s="513">
        <v>0</v>
      </c>
      <c r="BB406" s="513">
        <v>0</v>
      </c>
      <c r="BC406" s="513">
        <v>0</v>
      </c>
      <c r="BD406" s="513">
        <v>0</v>
      </c>
      <c r="BE406" s="513">
        <v>0</v>
      </c>
      <c r="BF406" s="513">
        <v>0</v>
      </c>
      <c r="BG406" s="513">
        <v>0</v>
      </c>
      <c r="BH406" s="513">
        <v>0</v>
      </c>
      <c r="BI406" s="513">
        <v>0</v>
      </c>
      <c r="BJ406" s="513">
        <v>0</v>
      </c>
      <c r="BK406" s="241">
        <f t="shared" si="59"/>
        <v>0</v>
      </c>
      <c r="BL406" s="22">
        <f t="shared" si="60"/>
        <v>0</v>
      </c>
      <c r="BM406" s="519">
        <f t="shared" si="61"/>
        <v>0</v>
      </c>
      <c r="BN406" s="520">
        <v>0</v>
      </c>
      <c r="BO406" s="520">
        <v>0</v>
      </c>
      <c r="BP406" s="520">
        <v>0</v>
      </c>
      <c r="BQ406" s="520">
        <v>0</v>
      </c>
      <c r="BR406" s="520">
        <v>0</v>
      </c>
      <c r="BS406" s="520">
        <v>0</v>
      </c>
      <c r="BT406" s="520">
        <v>0</v>
      </c>
      <c r="BU406" s="520">
        <v>0</v>
      </c>
      <c r="BV406" s="520">
        <v>0</v>
      </c>
      <c r="BW406" s="520">
        <v>0</v>
      </c>
      <c r="BX406" s="520">
        <v>0</v>
      </c>
      <c r="BY406" s="520">
        <v>0</v>
      </c>
      <c r="BZ406" s="520">
        <v>0</v>
      </c>
      <c r="CA406" s="520">
        <v>0</v>
      </c>
      <c r="CB406" s="520">
        <v>0</v>
      </c>
      <c r="CC406" s="520">
        <v>0</v>
      </c>
      <c r="CD406" s="520">
        <v>0</v>
      </c>
      <c r="CE406" s="520">
        <v>0</v>
      </c>
      <c r="CF406" s="520">
        <v>0</v>
      </c>
      <c r="CG406" s="520">
        <v>0</v>
      </c>
      <c r="CH406" s="520">
        <v>0</v>
      </c>
      <c r="CI406" s="520">
        <v>0</v>
      </c>
      <c r="CJ406" s="520">
        <v>0</v>
      </c>
      <c r="CK406" s="520">
        <v>0</v>
      </c>
      <c r="CL406" s="520">
        <f t="shared" si="62"/>
        <v>0</v>
      </c>
      <c r="CM406" s="521">
        <f t="shared" si="63"/>
        <v>0</v>
      </c>
      <c r="CN406" s="522">
        <v>4905599.9999999991</v>
      </c>
      <c r="CO406" s="522">
        <v>4905599.9999999991</v>
      </c>
      <c r="CP406" s="522">
        <v>3048480.0000000005</v>
      </c>
      <c r="CQ406" s="243" t="s">
        <v>874</v>
      </c>
      <c r="CR406" s="103">
        <v>1.4</v>
      </c>
      <c r="CS406" s="523">
        <v>1.4</v>
      </c>
      <c r="CT406" s="104">
        <v>0.87</v>
      </c>
      <c r="CU406" s="524"/>
      <c r="CV406" s="524"/>
      <c r="CW406" s="524"/>
      <c r="CX406" s="525"/>
      <c r="CY406" s="526">
        <v>1.6441441441441433</v>
      </c>
      <c r="CZ406" s="527">
        <v>1.6441441441441433</v>
      </c>
      <c r="DA406" s="528">
        <v>0.32882882882882863</v>
      </c>
      <c r="DB406" s="529">
        <v>0.32882882882882863</v>
      </c>
      <c r="DC406" s="530" t="s">
        <v>2461</v>
      </c>
      <c r="DD406" s="225"/>
      <c r="DE406" s="524"/>
      <c r="DF406" s="524"/>
      <c r="DG406" s="531"/>
      <c r="DH406" s="532"/>
      <c r="DI406" s="64">
        <v>0</v>
      </c>
      <c r="DJ406" s="64">
        <v>0</v>
      </c>
      <c r="DK406" s="64">
        <v>0</v>
      </c>
      <c r="DL406" s="534">
        <f t="shared" si="64"/>
        <v>0</v>
      </c>
    </row>
    <row r="407" spans="1:116" ht="43.5" customHeight="1" x14ac:dyDescent="0.25">
      <c r="A407" s="356" t="s">
        <v>7</v>
      </c>
      <c r="B407" s="65" t="s">
        <v>50</v>
      </c>
      <c r="C407" s="65" t="s">
        <v>74</v>
      </c>
      <c r="D407" s="64" t="s">
        <v>2480</v>
      </c>
      <c r="E407" s="64" t="s">
        <v>380</v>
      </c>
      <c r="F407" s="64" t="s">
        <v>1327</v>
      </c>
      <c r="G407" s="18" t="s">
        <v>380</v>
      </c>
      <c r="H407" s="35" t="s">
        <v>889</v>
      </c>
      <c r="I407" s="28" t="s">
        <v>2287</v>
      </c>
      <c r="J407" s="498">
        <v>2.1615994078459591</v>
      </c>
      <c r="K407" s="498">
        <v>1.3907196940770001</v>
      </c>
      <c r="L407" s="499">
        <v>71.2</v>
      </c>
      <c r="M407" s="512">
        <v>0</v>
      </c>
      <c r="N407" s="513">
        <v>0</v>
      </c>
      <c r="O407" s="513">
        <v>0</v>
      </c>
      <c r="P407" s="513">
        <v>0</v>
      </c>
      <c r="Q407" s="513">
        <v>0</v>
      </c>
      <c r="R407" s="513">
        <v>0</v>
      </c>
      <c r="S407" s="513">
        <v>0</v>
      </c>
      <c r="T407" s="513">
        <v>0</v>
      </c>
      <c r="U407" s="513">
        <v>0</v>
      </c>
      <c r="V407" s="513">
        <v>0</v>
      </c>
      <c r="W407" s="513">
        <v>0</v>
      </c>
      <c r="X407" s="513">
        <v>0</v>
      </c>
      <c r="Y407" s="513">
        <v>0</v>
      </c>
      <c r="Z407" s="513">
        <v>0</v>
      </c>
      <c r="AA407" s="513">
        <v>0</v>
      </c>
      <c r="AB407" s="513">
        <v>0</v>
      </c>
      <c r="AC407" s="513">
        <v>0</v>
      </c>
      <c r="AD407" s="513">
        <v>0</v>
      </c>
      <c r="AE407" s="513">
        <v>0</v>
      </c>
      <c r="AF407" s="513">
        <v>0</v>
      </c>
      <c r="AG407" s="513">
        <v>0</v>
      </c>
      <c r="AH407" s="513">
        <f t="shared" si="56"/>
        <v>0</v>
      </c>
      <c r="AI407" s="513">
        <v>0</v>
      </c>
      <c r="AJ407" s="513">
        <v>0</v>
      </c>
      <c r="AK407" s="513">
        <f t="shared" si="57"/>
        <v>0</v>
      </c>
      <c r="AL407" s="513">
        <f t="shared" si="58"/>
        <v>0</v>
      </c>
      <c r="AM407" s="513">
        <v>0</v>
      </c>
      <c r="AN407" s="513">
        <v>0</v>
      </c>
      <c r="AO407" s="513">
        <v>0</v>
      </c>
      <c r="AP407" s="513">
        <v>0</v>
      </c>
      <c r="AQ407" s="513">
        <v>0</v>
      </c>
      <c r="AR407" s="513">
        <v>0</v>
      </c>
      <c r="AS407" s="513">
        <v>0</v>
      </c>
      <c r="AT407" s="513">
        <v>0</v>
      </c>
      <c r="AU407" s="513">
        <v>0</v>
      </c>
      <c r="AV407" s="513">
        <v>0</v>
      </c>
      <c r="AW407" s="513">
        <v>0</v>
      </c>
      <c r="AX407" s="513">
        <v>0</v>
      </c>
      <c r="AY407" s="513">
        <v>0</v>
      </c>
      <c r="AZ407" s="513">
        <v>0</v>
      </c>
      <c r="BA407" s="513">
        <v>0</v>
      </c>
      <c r="BB407" s="513">
        <v>0</v>
      </c>
      <c r="BC407" s="513">
        <v>0</v>
      </c>
      <c r="BD407" s="513">
        <v>0</v>
      </c>
      <c r="BE407" s="513">
        <v>0</v>
      </c>
      <c r="BF407" s="513">
        <v>0</v>
      </c>
      <c r="BG407" s="513">
        <v>0</v>
      </c>
      <c r="BH407" s="513">
        <v>0</v>
      </c>
      <c r="BI407" s="513">
        <v>0</v>
      </c>
      <c r="BJ407" s="513">
        <v>0</v>
      </c>
      <c r="BK407" s="241">
        <f t="shared" si="59"/>
        <v>0</v>
      </c>
      <c r="BL407" s="22">
        <f t="shared" si="60"/>
        <v>0</v>
      </c>
      <c r="BM407" s="519">
        <f t="shared" si="61"/>
        <v>0</v>
      </c>
      <c r="BN407" s="520">
        <v>0</v>
      </c>
      <c r="BO407" s="520">
        <v>0</v>
      </c>
      <c r="BP407" s="520">
        <v>0</v>
      </c>
      <c r="BQ407" s="520">
        <v>0</v>
      </c>
      <c r="BR407" s="520">
        <v>0</v>
      </c>
      <c r="BS407" s="520">
        <v>0</v>
      </c>
      <c r="BT407" s="520">
        <v>0</v>
      </c>
      <c r="BU407" s="520">
        <v>0</v>
      </c>
      <c r="BV407" s="520">
        <v>0</v>
      </c>
      <c r="BW407" s="520">
        <v>0</v>
      </c>
      <c r="BX407" s="520">
        <v>0</v>
      </c>
      <c r="BY407" s="520">
        <v>0</v>
      </c>
      <c r="BZ407" s="520">
        <v>0</v>
      </c>
      <c r="CA407" s="520">
        <v>0</v>
      </c>
      <c r="CB407" s="520">
        <v>0</v>
      </c>
      <c r="CC407" s="520">
        <v>0</v>
      </c>
      <c r="CD407" s="520">
        <v>0</v>
      </c>
      <c r="CE407" s="520">
        <v>0</v>
      </c>
      <c r="CF407" s="520">
        <v>0</v>
      </c>
      <c r="CG407" s="520">
        <v>0</v>
      </c>
      <c r="CH407" s="520">
        <v>0</v>
      </c>
      <c r="CI407" s="520">
        <v>0</v>
      </c>
      <c r="CJ407" s="520">
        <v>0</v>
      </c>
      <c r="CK407" s="520">
        <v>0</v>
      </c>
      <c r="CL407" s="520">
        <f t="shared" si="62"/>
        <v>0</v>
      </c>
      <c r="CM407" s="521">
        <f t="shared" si="63"/>
        <v>0</v>
      </c>
      <c r="CN407" s="522">
        <v>3328800</v>
      </c>
      <c r="CO407" s="522">
        <v>3328800</v>
      </c>
      <c r="CP407" s="522">
        <v>3959519.9999999995</v>
      </c>
      <c r="CQ407" s="243" t="s">
        <v>874</v>
      </c>
      <c r="CR407" s="103">
        <v>0.95</v>
      </c>
      <c r="CS407" s="523">
        <v>0.95</v>
      </c>
      <c r="CT407" s="104">
        <v>1.1299999999999999</v>
      </c>
      <c r="CU407" s="524"/>
      <c r="CV407" s="524"/>
      <c r="CW407" s="524"/>
      <c r="CX407" s="525"/>
      <c r="CY407" s="526">
        <v>1.6666666666666667</v>
      </c>
      <c r="CZ407" s="527">
        <v>1.6666666666666667</v>
      </c>
      <c r="DA407" s="528">
        <v>0.33333333333333331</v>
      </c>
      <c r="DB407" s="529">
        <v>0.33333333333333331</v>
      </c>
      <c r="DC407" s="530" t="s">
        <v>2461</v>
      </c>
      <c r="DD407" s="225"/>
      <c r="DE407" s="524"/>
      <c r="DF407" s="524"/>
      <c r="DG407" s="531"/>
      <c r="DH407" s="532"/>
      <c r="DI407" s="64">
        <v>0</v>
      </c>
      <c r="DJ407" s="64">
        <v>0</v>
      </c>
      <c r="DK407" s="64">
        <v>0</v>
      </c>
      <c r="DL407" s="534">
        <f t="shared" si="64"/>
        <v>0</v>
      </c>
    </row>
    <row r="408" spans="1:116" ht="43.5" customHeight="1" x14ac:dyDescent="0.25">
      <c r="A408" s="356" t="s">
        <v>7</v>
      </c>
      <c r="B408" s="65" t="s">
        <v>50</v>
      </c>
      <c r="C408" s="65" t="s">
        <v>74</v>
      </c>
      <c r="D408" s="64" t="s">
        <v>2480</v>
      </c>
      <c r="E408" s="64" t="s">
        <v>380</v>
      </c>
      <c r="F408" s="64" t="s">
        <v>1328</v>
      </c>
      <c r="G408" s="18" t="s">
        <v>380</v>
      </c>
      <c r="H408" s="35" t="s">
        <v>889</v>
      </c>
      <c r="I408" s="28" t="s">
        <v>2287</v>
      </c>
      <c r="J408" s="498">
        <v>1.9454394670613628</v>
      </c>
      <c r="K408" s="498">
        <v>1.0954545431760001</v>
      </c>
      <c r="L408" s="499">
        <v>51</v>
      </c>
      <c r="M408" s="512">
        <v>0</v>
      </c>
      <c r="N408" s="513">
        <v>0</v>
      </c>
      <c r="O408" s="513">
        <v>0</v>
      </c>
      <c r="P408" s="513">
        <v>0</v>
      </c>
      <c r="Q408" s="513">
        <v>0</v>
      </c>
      <c r="R408" s="513">
        <v>0</v>
      </c>
      <c r="S408" s="513">
        <v>0</v>
      </c>
      <c r="T408" s="513">
        <v>0</v>
      </c>
      <c r="U408" s="513">
        <v>0</v>
      </c>
      <c r="V408" s="513">
        <v>0</v>
      </c>
      <c r="W408" s="513">
        <v>0</v>
      </c>
      <c r="X408" s="513">
        <v>0</v>
      </c>
      <c r="Y408" s="513">
        <v>0</v>
      </c>
      <c r="Z408" s="513">
        <v>0</v>
      </c>
      <c r="AA408" s="513">
        <v>0</v>
      </c>
      <c r="AB408" s="513">
        <v>0</v>
      </c>
      <c r="AC408" s="513">
        <v>0</v>
      </c>
      <c r="AD408" s="513">
        <v>0</v>
      </c>
      <c r="AE408" s="513">
        <v>0</v>
      </c>
      <c r="AF408" s="513">
        <v>0</v>
      </c>
      <c r="AG408" s="513">
        <v>0</v>
      </c>
      <c r="AH408" s="513">
        <f t="shared" si="56"/>
        <v>0</v>
      </c>
      <c r="AI408" s="513">
        <v>0</v>
      </c>
      <c r="AJ408" s="513">
        <v>0</v>
      </c>
      <c r="AK408" s="513">
        <f t="shared" si="57"/>
        <v>0</v>
      </c>
      <c r="AL408" s="513">
        <f t="shared" si="58"/>
        <v>0</v>
      </c>
      <c r="AM408" s="513">
        <v>0</v>
      </c>
      <c r="AN408" s="513">
        <v>0</v>
      </c>
      <c r="AO408" s="513">
        <v>0</v>
      </c>
      <c r="AP408" s="513">
        <v>0</v>
      </c>
      <c r="AQ408" s="513">
        <v>0</v>
      </c>
      <c r="AR408" s="513">
        <v>0</v>
      </c>
      <c r="AS408" s="513">
        <v>0</v>
      </c>
      <c r="AT408" s="513">
        <v>0</v>
      </c>
      <c r="AU408" s="513">
        <v>0</v>
      </c>
      <c r="AV408" s="513">
        <v>0</v>
      </c>
      <c r="AW408" s="513">
        <v>0</v>
      </c>
      <c r="AX408" s="513">
        <v>0</v>
      </c>
      <c r="AY408" s="513">
        <v>0</v>
      </c>
      <c r="AZ408" s="513">
        <v>0</v>
      </c>
      <c r="BA408" s="513">
        <v>0</v>
      </c>
      <c r="BB408" s="513">
        <v>0</v>
      </c>
      <c r="BC408" s="513">
        <v>0</v>
      </c>
      <c r="BD408" s="513">
        <v>0</v>
      </c>
      <c r="BE408" s="513">
        <v>0</v>
      </c>
      <c r="BF408" s="513">
        <v>0</v>
      </c>
      <c r="BG408" s="513">
        <v>0</v>
      </c>
      <c r="BH408" s="513">
        <v>0</v>
      </c>
      <c r="BI408" s="513">
        <v>0</v>
      </c>
      <c r="BJ408" s="513">
        <v>0</v>
      </c>
      <c r="BK408" s="241">
        <f t="shared" si="59"/>
        <v>0</v>
      </c>
      <c r="BL408" s="22">
        <f t="shared" si="60"/>
        <v>0</v>
      </c>
      <c r="BM408" s="519">
        <f t="shared" si="61"/>
        <v>0</v>
      </c>
      <c r="BN408" s="520">
        <v>0</v>
      </c>
      <c r="BO408" s="520">
        <v>0</v>
      </c>
      <c r="BP408" s="520">
        <v>0</v>
      </c>
      <c r="BQ408" s="520">
        <v>0</v>
      </c>
      <c r="BR408" s="520">
        <v>0</v>
      </c>
      <c r="BS408" s="520">
        <v>0</v>
      </c>
      <c r="BT408" s="520">
        <v>0</v>
      </c>
      <c r="BU408" s="520">
        <v>0</v>
      </c>
      <c r="BV408" s="520">
        <v>0</v>
      </c>
      <c r="BW408" s="520">
        <v>0</v>
      </c>
      <c r="BX408" s="520">
        <v>0</v>
      </c>
      <c r="BY408" s="520">
        <v>0</v>
      </c>
      <c r="BZ408" s="520">
        <v>0</v>
      </c>
      <c r="CA408" s="520">
        <v>0</v>
      </c>
      <c r="CB408" s="520">
        <v>0</v>
      </c>
      <c r="CC408" s="520">
        <v>0</v>
      </c>
      <c r="CD408" s="520">
        <v>0</v>
      </c>
      <c r="CE408" s="520">
        <v>0</v>
      </c>
      <c r="CF408" s="520">
        <v>0</v>
      </c>
      <c r="CG408" s="520">
        <v>0</v>
      </c>
      <c r="CH408" s="520">
        <v>0</v>
      </c>
      <c r="CI408" s="520">
        <v>0</v>
      </c>
      <c r="CJ408" s="520">
        <v>0</v>
      </c>
      <c r="CK408" s="520">
        <v>0</v>
      </c>
      <c r="CL408" s="520">
        <f t="shared" si="62"/>
        <v>0</v>
      </c>
      <c r="CM408" s="521">
        <f t="shared" si="63"/>
        <v>0</v>
      </c>
      <c r="CN408" s="522">
        <v>1892160.0000000002</v>
      </c>
      <c r="CO408" s="522">
        <v>1892160.0000000002</v>
      </c>
      <c r="CP408" s="522">
        <v>1646880</v>
      </c>
      <c r="CQ408" s="243" t="s">
        <v>874</v>
      </c>
      <c r="CR408" s="103">
        <v>0.54</v>
      </c>
      <c r="CS408" s="523">
        <v>0.54</v>
      </c>
      <c r="CT408" s="104">
        <v>0.47</v>
      </c>
      <c r="CU408" s="524"/>
      <c r="CV408" s="524"/>
      <c r="CW408" s="524"/>
      <c r="CX408" s="525"/>
      <c r="CY408" s="526">
        <v>1.4406779661016935</v>
      </c>
      <c r="CZ408" s="527">
        <v>1.4406779661016935</v>
      </c>
      <c r="DA408" s="528">
        <v>0.28813559322033899</v>
      </c>
      <c r="DB408" s="529">
        <v>0.28813559322033899</v>
      </c>
      <c r="DC408" s="530" t="s">
        <v>2461</v>
      </c>
      <c r="DD408" s="225"/>
      <c r="DE408" s="524"/>
      <c r="DF408" s="524"/>
      <c r="DG408" s="531"/>
      <c r="DH408" s="532"/>
      <c r="DI408" s="64">
        <v>0</v>
      </c>
      <c r="DJ408" s="64">
        <v>0</v>
      </c>
      <c r="DK408" s="64">
        <v>0</v>
      </c>
      <c r="DL408" s="534">
        <f t="shared" si="64"/>
        <v>0</v>
      </c>
    </row>
    <row r="409" spans="1:116" ht="43.5" customHeight="1" x14ac:dyDescent="0.25">
      <c r="A409" s="356" t="s">
        <v>7</v>
      </c>
      <c r="B409" s="65" t="s">
        <v>50</v>
      </c>
      <c r="C409" s="65" t="s">
        <v>74</v>
      </c>
      <c r="D409" s="64" t="s">
        <v>2480</v>
      </c>
      <c r="E409" s="64" t="s">
        <v>380</v>
      </c>
      <c r="F409" s="64" t="s">
        <v>384</v>
      </c>
      <c r="G409" s="18" t="s">
        <v>380</v>
      </c>
      <c r="H409" s="35" t="s">
        <v>866</v>
      </c>
      <c r="I409" s="28" t="s">
        <v>2322</v>
      </c>
      <c r="J409" s="498">
        <v>11.783834464214101</v>
      </c>
      <c r="K409" s="498">
        <v>13.560984820278</v>
      </c>
      <c r="L409" s="499">
        <v>3573</v>
      </c>
      <c r="M409" s="512">
        <v>0</v>
      </c>
      <c r="N409" s="513">
        <v>0</v>
      </c>
      <c r="O409" s="513">
        <v>0</v>
      </c>
      <c r="P409" s="513">
        <v>0</v>
      </c>
      <c r="Q409" s="513">
        <v>0</v>
      </c>
      <c r="R409" s="513">
        <v>0</v>
      </c>
      <c r="S409" s="513">
        <v>0</v>
      </c>
      <c r="T409" s="513">
        <v>0</v>
      </c>
      <c r="U409" s="513">
        <v>0</v>
      </c>
      <c r="V409" s="513">
        <v>0</v>
      </c>
      <c r="W409" s="513">
        <v>0</v>
      </c>
      <c r="X409" s="513">
        <v>0</v>
      </c>
      <c r="Y409" s="513">
        <v>0</v>
      </c>
      <c r="Z409" s="513">
        <v>0</v>
      </c>
      <c r="AA409" s="513">
        <v>0</v>
      </c>
      <c r="AB409" s="513">
        <v>0</v>
      </c>
      <c r="AC409" s="513">
        <v>16</v>
      </c>
      <c r="AD409" s="513">
        <v>16</v>
      </c>
      <c r="AE409" s="513">
        <v>0</v>
      </c>
      <c r="AF409" s="513">
        <v>0</v>
      </c>
      <c r="AG409" s="513">
        <v>0</v>
      </c>
      <c r="AH409" s="513">
        <f t="shared" si="56"/>
        <v>0</v>
      </c>
      <c r="AI409" s="513">
        <v>0</v>
      </c>
      <c r="AJ409" s="513">
        <v>0</v>
      </c>
      <c r="AK409" s="513">
        <f t="shared" si="57"/>
        <v>16</v>
      </c>
      <c r="AL409" s="513">
        <f t="shared" si="58"/>
        <v>16</v>
      </c>
      <c r="AM409" s="513">
        <v>0</v>
      </c>
      <c r="AN409" s="513">
        <v>0</v>
      </c>
      <c r="AO409" s="513">
        <v>0</v>
      </c>
      <c r="AP409" s="513">
        <v>0</v>
      </c>
      <c r="AQ409" s="513">
        <v>0</v>
      </c>
      <c r="AR409" s="513">
        <v>0</v>
      </c>
      <c r="AS409" s="513">
        <v>0</v>
      </c>
      <c r="AT409" s="513">
        <v>0</v>
      </c>
      <c r="AU409" s="513">
        <v>0</v>
      </c>
      <c r="AV409" s="513">
        <v>0</v>
      </c>
      <c r="AW409" s="513">
        <v>0</v>
      </c>
      <c r="AX409" s="513">
        <v>0</v>
      </c>
      <c r="AY409" s="513">
        <v>0</v>
      </c>
      <c r="AZ409" s="513">
        <v>0</v>
      </c>
      <c r="BA409" s="513">
        <v>0</v>
      </c>
      <c r="BB409" s="513">
        <v>0</v>
      </c>
      <c r="BC409" s="513">
        <v>136.87</v>
      </c>
      <c r="BD409" s="513">
        <v>136.87</v>
      </c>
      <c r="BE409" s="513">
        <v>0</v>
      </c>
      <c r="BF409" s="513">
        <v>0</v>
      </c>
      <c r="BG409" s="513">
        <v>0</v>
      </c>
      <c r="BH409" s="513">
        <v>0</v>
      </c>
      <c r="BI409" s="513">
        <v>0</v>
      </c>
      <c r="BJ409" s="513">
        <v>0</v>
      </c>
      <c r="BK409" s="241">
        <f t="shared" si="59"/>
        <v>136.87</v>
      </c>
      <c r="BL409" s="22">
        <f t="shared" si="60"/>
        <v>136.87</v>
      </c>
      <c r="BM409" s="519">
        <f t="shared" si="61"/>
        <v>2.3237691001697793E-2</v>
      </c>
      <c r="BN409" s="520">
        <v>0</v>
      </c>
      <c r="BO409" s="520">
        <v>0</v>
      </c>
      <c r="BP409" s="520">
        <v>0</v>
      </c>
      <c r="BQ409" s="520">
        <v>0</v>
      </c>
      <c r="BR409" s="520">
        <v>0</v>
      </c>
      <c r="BS409" s="520">
        <v>0</v>
      </c>
      <c r="BT409" s="520">
        <v>0</v>
      </c>
      <c r="BU409" s="520">
        <v>0</v>
      </c>
      <c r="BV409" s="520">
        <v>0</v>
      </c>
      <c r="BW409" s="520">
        <v>0</v>
      </c>
      <c r="BX409" s="520">
        <v>0</v>
      </c>
      <c r="BY409" s="520">
        <v>0</v>
      </c>
      <c r="BZ409" s="520">
        <v>0</v>
      </c>
      <c r="CA409" s="520">
        <v>0</v>
      </c>
      <c r="CB409" s="520">
        <v>0</v>
      </c>
      <c r="CC409" s="520">
        <v>0</v>
      </c>
      <c r="CD409" s="520">
        <v>160663.48079999999</v>
      </c>
      <c r="CE409" s="520">
        <v>160663.48079999999</v>
      </c>
      <c r="CF409" s="520">
        <v>0</v>
      </c>
      <c r="CG409" s="520">
        <v>0</v>
      </c>
      <c r="CH409" s="520">
        <v>0</v>
      </c>
      <c r="CI409" s="520">
        <v>0</v>
      </c>
      <c r="CJ409" s="520">
        <v>0</v>
      </c>
      <c r="CK409" s="520">
        <v>0</v>
      </c>
      <c r="CL409" s="520">
        <f t="shared" si="62"/>
        <v>160663.48079999999</v>
      </c>
      <c r="CM409" s="521">
        <f t="shared" si="63"/>
        <v>160663.48079999999</v>
      </c>
      <c r="CN409" s="522">
        <v>6686262.8514</v>
      </c>
      <c r="CO409" s="522">
        <v>6686262.8514</v>
      </c>
      <c r="CP409" s="522">
        <v>4773586.4478479996</v>
      </c>
      <c r="CQ409" s="243" t="s">
        <v>874</v>
      </c>
      <c r="CR409" s="103">
        <v>8.25</v>
      </c>
      <c r="CS409" s="523">
        <v>8.25</v>
      </c>
      <c r="CT409" s="104">
        <v>5.89</v>
      </c>
      <c r="CU409" s="524"/>
      <c r="CV409" s="524"/>
      <c r="CW409" s="524"/>
      <c r="CX409" s="525"/>
      <c r="CY409" s="526">
        <v>90.146375946950158</v>
      </c>
      <c r="CZ409" s="527">
        <v>88.043957908516248</v>
      </c>
      <c r="DA409" s="528">
        <v>0.8905379599122959</v>
      </c>
      <c r="DB409" s="529">
        <v>0.86842509502977394</v>
      </c>
      <c r="DC409" s="530" t="s">
        <v>2326</v>
      </c>
      <c r="DD409" s="225"/>
      <c r="DE409" s="524"/>
      <c r="DF409" s="524"/>
      <c r="DG409" s="531"/>
      <c r="DH409" s="532"/>
      <c r="DI409" s="64">
        <v>0</v>
      </c>
      <c r="DJ409" s="64">
        <v>486488</v>
      </c>
      <c r="DK409" s="64">
        <v>0</v>
      </c>
      <c r="DL409" s="545">
        <f t="shared" si="64"/>
        <v>162162.66666666666</v>
      </c>
    </row>
    <row r="410" spans="1:116" ht="43.5" customHeight="1" x14ac:dyDescent="0.25">
      <c r="A410" s="356" t="s">
        <v>7</v>
      </c>
      <c r="B410" s="65" t="s">
        <v>50</v>
      </c>
      <c r="C410" s="65" t="s">
        <v>74</v>
      </c>
      <c r="D410" s="64" t="s">
        <v>2480</v>
      </c>
      <c r="E410" s="64" t="s">
        <v>380</v>
      </c>
      <c r="F410" s="64" t="s">
        <v>1329</v>
      </c>
      <c r="G410" s="18" t="s">
        <v>380</v>
      </c>
      <c r="H410" s="35" t="s">
        <v>2466</v>
      </c>
      <c r="I410" s="28" t="s">
        <v>2466</v>
      </c>
      <c r="J410" s="498">
        <v>0</v>
      </c>
      <c r="K410" s="498" t="s">
        <v>2466</v>
      </c>
      <c r="L410" s="499">
        <v>0</v>
      </c>
      <c r="M410" s="512">
        <v>0</v>
      </c>
      <c r="N410" s="513">
        <v>0</v>
      </c>
      <c r="O410" s="513">
        <v>0</v>
      </c>
      <c r="P410" s="513">
        <v>0</v>
      </c>
      <c r="Q410" s="513">
        <v>0</v>
      </c>
      <c r="R410" s="513">
        <v>0</v>
      </c>
      <c r="S410" s="513">
        <v>0</v>
      </c>
      <c r="T410" s="513">
        <v>0</v>
      </c>
      <c r="U410" s="513">
        <v>0</v>
      </c>
      <c r="V410" s="513">
        <v>0</v>
      </c>
      <c r="W410" s="513">
        <v>0</v>
      </c>
      <c r="X410" s="513">
        <v>0</v>
      </c>
      <c r="Y410" s="513">
        <v>0</v>
      </c>
      <c r="Z410" s="513">
        <v>0</v>
      </c>
      <c r="AA410" s="513">
        <v>0</v>
      </c>
      <c r="AB410" s="513">
        <v>0</v>
      </c>
      <c r="AC410" s="513">
        <v>4</v>
      </c>
      <c r="AD410" s="513">
        <v>4</v>
      </c>
      <c r="AE410" s="513">
        <v>0</v>
      </c>
      <c r="AF410" s="513">
        <v>0</v>
      </c>
      <c r="AG410" s="513">
        <v>0</v>
      </c>
      <c r="AH410" s="513">
        <f t="shared" si="56"/>
        <v>0</v>
      </c>
      <c r="AI410" s="513">
        <v>0</v>
      </c>
      <c r="AJ410" s="513">
        <v>0</v>
      </c>
      <c r="AK410" s="513">
        <f t="shared" si="57"/>
        <v>4</v>
      </c>
      <c r="AL410" s="513">
        <f t="shared" si="58"/>
        <v>4</v>
      </c>
      <c r="AM410" s="513">
        <v>0</v>
      </c>
      <c r="AN410" s="513">
        <v>0</v>
      </c>
      <c r="AO410" s="513">
        <v>0</v>
      </c>
      <c r="AP410" s="513">
        <v>0</v>
      </c>
      <c r="AQ410" s="513">
        <v>0</v>
      </c>
      <c r="AR410" s="513">
        <v>0</v>
      </c>
      <c r="AS410" s="513">
        <v>0</v>
      </c>
      <c r="AT410" s="513">
        <v>0</v>
      </c>
      <c r="AU410" s="513">
        <v>0</v>
      </c>
      <c r="AV410" s="513">
        <v>0</v>
      </c>
      <c r="AW410" s="513">
        <v>0</v>
      </c>
      <c r="AX410" s="513">
        <v>0</v>
      </c>
      <c r="AY410" s="513">
        <v>0</v>
      </c>
      <c r="AZ410" s="513">
        <v>0</v>
      </c>
      <c r="BA410" s="513">
        <v>0</v>
      </c>
      <c r="BB410" s="513">
        <v>0</v>
      </c>
      <c r="BC410" s="513">
        <v>19.75</v>
      </c>
      <c r="BD410" s="513">
        <v>19.75</v>
      </c>
      <c r="BE410" s="513">
        <v>0</v>
      </c>
      <c r="BF410" s="513">
        <v>0</v>
      </c>
      <c r="BG410" s="513">
        <v>0</v>
      </c>
      <c r="BH410" s="513">
        <v>0</v>
      </c>
      <c r="BI410" s="513">
        <v>0</v>
      </c>
      <c r="BJ410" s="513">
        <v>0</v>
      </c>
      <c r="BK410" s="241">
        <f t="shared" si="59"/>
        <v>19.75</v>
      </c>
      <c r="BL410" s="22">
        <f t="shared" si="60"/>
        <v>19.75</v>
      </c>
      <c r="BM410" s="519">
        <f t="shared" si="61"/>
        <v>0</v>
      </c>
      <c r="BN410" s="520">
        <v>0</v>
      </c>
      <c r="BO410" s="520">
        <v>0</v>
      </c>
      <c r="BP410" s="520">
        <v>0</v>
      </c>
      <c r="BQ410" s="520">
        <v>0</v>
      </c>
      <c r="BR410" s="520">
        <v>0</v>
      </c>
      <c r="BS410" s="520">
        <v>0</v>
      </c>
      <c r="BT410" s="520">
        <v>0</v>
      </c>
      <c r="BU410" s="520">
        <v>0</v>
      </c>
      <c r="BV410" s="520">
        <v>0</v>
      </c>
      <c r="BW410" s="520">
        <v>0</v>
      </c>
      <c r="BX410" s="520">
        <v>0</v>
      </c>
      <c r="BY410" s="520">
        <v>0</v>
      </c>
      <c r="BZ410" s="520">
        <v>0</v>
      </c>
      <c r="CA410" s="520">
        <v>0</v>
      </c>
      <c r="CB410" s="520">
        <v>0</v>
      </c>
      <c r="CC410" s="520">
        <v>0</v>
      </c>
      <c r="CD410" s="520">
        <v>23183.34</v>
      </c>
      <c r="CE410" s="520">
        <v>23183.34</v>
      </c>
      <c r="CF410" s="520">
        <v>0</v>
      </c>
      <c r="CG410" s="520">
        <v>0</v>
      </c>
      <c r="CH410" s="520">
        <v>0</v>
      </c>
      <c r="CI410" s="520">
        <v>0</v>
      </c>
      <c r="CJ410" s="520">
        <v>0</v>
      </c>
      <c r="CK410" s="520">
        <v>0</v>
      </c>
      <c r="CL410" s="520">
        <f t="shared" si="62"/>
        <v>23183.34</v>
      </c>
      <c r="CM410" s="521">
        <f t="shared" si="63"/>
        <v>23183.34</v>
      </c>
      <c r="CN410" s="522">
        <v>0</v>
      </c>
      <c r="CO410" s="522">
        <v>0</v>
      </c>
      <c r="CP410" s="522">
        <v>0</v>
      </c>
      <c r="CQ410" s="243" t="s">
        <v>874</v>
      </c>
      <c r="CR410" s="103">
        <v>0</v>
      </c>
      <c r="CS410" s="523">
        <v>0</v>
      </c>
      <c r="CT410" s="104">
        <v>0</v>
      </c>
      <c r="CU410" s="524"/>
      <c r="CV410" s="524"/>
      <c r="CW410" s="524"/>
      <c r="CX410" s="525"/>
      <c r="CY410" s="526" t="s">
        <v>56</v>
      </c>
      <c r="CZ410" s="527">
        <v>0</v>
      </c>
      <c r="DA410" s="528" t="s">
        <v>56</v>
      </c>
      <c r="DB410" s="529">
        <v>0</v>
      </c>
      <c r="DC410" s="530" t="s">
        <v>2297</v>
      </c>
      <c r="DD410" s="225"/>
      <c r="DE410" s="524"/>
      <c r="DF410" s="524"/>
      <c r="DG410" s="531"/>
      <c r="DH410" s="532"/>
      <c r="DI410" s="64" t="s">
        <v>56</v>
      </c>
      <c r="DJ410" s="64" t="s">
        <v>56</v>
      </c>
      <c r="DK410" s="18" t="s">
        <v>56</v>
      </c>
      <c r="DL410" s="534" t="s">
        <v>56</v>
      </c>
    </row>
    <row r="411" spans="1:116" ht="43.5" customHeight="1" x14ac:dyDescent="0.25">
      <c r="A411" s="356" t="s">
        <v>7</v>
      </c>
      <c r="B411" s="65" t="s">
        <v>50</v>
      </c>
      <c r="C411" s="65" t="s">
        <v>74</v>
      </c>
      <c r="D411" s="64" t="s">
        <v>2480</v>
      </c>
      <c r="E411" s="64" t="s">
        <v>380</v>
      </c>
      <c r="F411" s="64" t="s">
        <v>1330</v>
      </c>
      <c r="G411" s="18" t="s">
        <v>380</v>
      </c>
      <c r="H411" s="35" t="s">
        <v>860</v>
      </c>
      <c r="I411" s="28" t="s">
        <v>2322</v>
      </c>
      <c r="J411" s="498">
        <v>11.783834464214101</v>
      </c>
      <c r="K411" s="498">
        <v>17.881249962807001</v>
      </c>
      <c r="L411" s="499">
        <v>3677.8</v>
      </c>
      <c r="M411" s="512">
        <v>0</v>
      </c>
      <c r="N411" s="513">
        <v>0</v>
      </c>
      <c r="O411" s="513">
        <v>0</v>
      </c>
      <c r="P411" s="513">
        <v>0</v>
      </c>
      <c r="Q411" s="513">
        <v>0</v>
      </c>
      <c r="R411" s="513">
        <v>0</v>
      </c>
      <c r="S411" s="513">
        <v>0</v>
      </c>
      <c r="T411" s="513">
        <v>0</v>
      </c>
      <c r="U411" s="513">
        <v>0</v>
      </c>
      <c r="V411" s="513">
        <v>0</v>
      </c>
      <c r="W411" s="513">
        <v>0</v>
      </c>
      <c r="X411" s="513">
        <v>0</v>
      </c>
      <c r="Y411" s="513">
        <v>0</v>
      </c>
      <c r="Z411" s="513">
        <v>0</v>
      </c>
      <c r="AA411" s="513">
        <v>0</v>
      </c>
      <c r="AB411" s="513">
        <v>0</v>
      </c>
      <c r="AC411" s="513">
        <v>219</v>
      </c>
      <c r="AD411" s="513">
        <v>219</v>
      </c>
      <c r="AE411" s="513">
        <v>0</v>
      </c>
      <c r="AF411" s="513">
        <v>0</v>
      </c>
      <c r="AG411" s="513">
        <v>0</v>
      </c>
      <c r="AH411" s="513">
        <f t="shared" si="56"/>
        <v>0</v>
      </c>
      <c r="AI411" s="513">
        <v>0</v>
      </c>
      <c r="AJ411" s="513">
        <v>0</v>
      </c>
      <c r="AK411" s="513">
        <f t="shared" si="57"/>
        <v>219</v>
      </c>
      <c r="AL411" s="513">
        <f t="shared" si="58"/>
        <v>219</v>
      </c>
      <c r="AM411" s="513">
        <v>0</v>
      </c>
      <c r="AN411" s="513">
        <v>0</v>
      </c>
      <c r="AO411" s="513">
        <v>0</v>
      </c>
      <c r="AP411" s="513">
        <v>0</v>
      </c>
      <c r="AQ411" s="513">
        <v>0</v>
      </c>
      <c r="AR411" s="513">
        <v>0</v>
      </c>
      <c r="AS411" s="513">
        <v>0</v>
      </c>
      <c r="AT411" s="513">
        <v>0</v>
      </c>
      <c r="AU411" s="513">
        <v>0</v>
      </c>
      <c r="AV411" s="513">
        <v>0</v>
      </c>
      <c r="AW411" s="513">
        <v>0</v>
      </c>
      <c r="AX411" s="513">
        <v>0</v>
      </c>
      <c r="AY411" s="513">
        <v>0</v>
      </c>
      <c r="AZ411" s="513">
        <v>0</v>
      </c>
      <c r="BA411" s="513">
        <v>0</v>
      </c>
      <c r="BB411" s="513">
        <v>0</v>
      </c>
      <c r="BC411" s="513">
        <v>1232.1420000000001</v>
      </c>
      <c r="BD411" s="513">
        <v>1232.1420000000001</v>
      </c>
      <c r="BE411" s="513">
        <v>0</v>
      </c>
      <c r="BF411" s="513">
        <v>0</v>
      </c>
      <c r="BG411" s="513">
        <v>0</v>
      </c>
      <c r="BH411" s="513">
        <v>0</v>
      </c>
      <c r="BI411" s="513">
        <v>0</v>
      </c>
      <c r="BJ411" s="513">
        <v>0</v>
      </c>
      <c r="BK411" s="241">
        <f t="shared" si="59"/>
        <v>1232.1420000000001</v>
      </c>
      <c r="BL411" s="22">
        <f t="shared" si="60"/>
        <v>1232.1420000000001</v>
      </c>
      <c r="BM411" s="519">
        <f t="shared" si="61"/>
        <v>0.13206237942122187</v>
      </c>
      <c r="BN411" s="520">
        <v>0</v>
      </c>
      <c r="BO411" s="520">
        <v>0</v>
      </c>
      <c r="BP411" s="520">
        <v>0</v>
      </c>
      <c r="BQ411" s="520">
        <v>0</v>
      </c>
      <c r="BR411" s="520">
        <v>0</v>
      </c>
      <c r="BS411" s="520">
        <v>0</v>
      </c>
      <c r="BT411" s="520">
        <v>0</v>
      </c>
      <c r="BU411" s="520">
        <v>0</v>
      </c>
      <c r="BV411" s="520">
        <v>0</v>
      </c>
      <c r="BW411" s="520">
        <v>0</v>
      </c>
      <c r="BX411" s="520">
        <v>0</v>
      </c>
      <c r="BY411" s="520">
        <v>0</v>
      </c>
      <c r="BZ411" s="520">
        <v>0</v>
      </c>
      <c r="CA411" s="520">
        <v>0</v>
      </c>
      <c r="CB411" s="520">
        <v>0</v>
      </c>
      <c r="CC411" s="520">
        <v>0</v>
      </c>
      <c r="CD411" s="520">
        <v>1446337.56528</v>
      </c>
      <c r="CE411" s="520">
        <v>1446337.56528</v>
      </c>
      <c r="CF411" s="520">
        <v>0</v>
      </c>
      <c r="CG411" s="520">
        <v>0</v>
      </c>
      <c r="CH411" s="520">
        <v>0</v>
      </c>
      <c r="CI411" s="520">
        <v>0</v>
      </c>
      <c r="CJ411" s="520">
        <v>0</v>
      </c>
      <c r="CK411" s="520">
        <v>0</v>
      </c>
      <c r="CL411" s="520">
        <f t="shared" si="62"/>
        <v>1446337.56528</v>
      </c>
      <c r="CM411" s="521">
        <f t="shared" si="63"/>
        <v>1446337.56528</v>
      </c>
      <c r="CN411" s="522">
        <v>30940504.329672001</v>
      </c>
      <c r="CO411" s="522">
        <v>30940504.329672001</v>
      </c>
      <c r="CP411" s="522">
        <v>34571844.957585603</v>
      </c>
      <c r="CQ411" s="243" t="s">
        <v>874</v>
      </c>
      <c r="CR411" s="103">
        <v>8.35</v>
      </c>
      <c r="CS411" s="523">
        <v>8.35</v>
      </c>
      <c r="CT411" s="104">
        <v>9.33</v>
      </c>
      <c r="CU411" s="524"/>
      <c r="CV411" s="524"/>
      <c r="CW411" s="524"/>
      <c r="CX411" s="525"/>
      <c r="CY411" s="526">
        <v>86.619642877527625</v>
      </c>
      <c r="CZ411" s="527">
        <v>79.302056500787145</v>
      </c>
      <c r="DA411" s="528">
        <v>1.3827747306707068</v>
      </c>
      <c r="DB411" s="529">
        <v>1.3705507811184334</v>
      </c>
      <c r="DC411" s="530" t="s">
        <v>2326</v>
      </c>
      <c r="DD411" s="225"/>
      <c r="DE411" s="524"/>
      <c r="DF411" s="524"/>
      <c r="DG411" s="531"/>
      <c r="DH411" s="532"/>
      <c r="DI411" s="64">
        <v>0</v>
      </c>
      <c r="DJ411" s="64">
        <v>370537</v>
      </c>
      <c r="DK411" s="64">
        <v>224846</v>
      </c>
      <c r="DL411" s="533">
        <f t="shared" ref="DL411:DL416" si="65">AVERAGE(DI411,DJ411,DK411)</f>
        <v>198461</v>
      </c>
    </row>
    <row r="412" spans="1:116" ht="43.5" customHeight="1" x14ac:dyDescent="0.25">
      <c r="A412" s="356" t="s">
        <v>7</v>
      </c>
      <c r="B412" s="65" t="s">
        <v>50</v>
      </c>
      <c r="C412" s="65" t="s">
        <v>74</v>
      </c>
      <c r="D412" s="64" t="s">
        <v>2480</v>
      </c>
      <c r="E412" s="64" t="s">
        <v>380</v>
      </c>
      <c r="F412" s="64" t="s">
        <v>1331</v>
      </c>
      <c r="G412" s="18" t="s">
        <v>380</v>
      </c>
      <c r="H412" s="35" t="s">
        <v>866</v>
      </c>
      <c r="I412" s="28" t="s">
        <v>2322</v>
      </c>
      <c r="J412" s="498">
        <v>11.783834464214101</v>
      </c>
      <c r="K412" s="498">
        <v>13.576325729337</v>
      </c>
      <c r="L412" s="499">
        <v>3604.5</v>
      </c>
      <c r="M412" s="512">
        <v>0</v>
      </c>
      <c r="N412" s="513">
        <v>0</v>
      </c>
      <c r="O412" s="513">
        <v>0</v>
      </c>
      <c r="P412" s="513">
        <v>0</v>
      </c>
      <c r="Q412" s="513">
        <v>0</v>
      </c>
      <c r="R412" s="513">
        <v>0</v>
      </c>
      <c r="S412" s="513">
        <v>0</v>
      </c>
      <c r="T412" s="513">
        <v>0</v>
      </c>
      <c r="U412" s="513">
        <v>0</v>
      </c>
      <c r="V412" s="513">
        <v>0</v>
      </c>
      <c r="W412" s="513">
        <v>0</v>
      </c>
      <c r="X412" s="513">
        <v>0</v>
      </c>
      <c r="Y412" s="513">
        <v>0</v>
      </c>
      <c r="Z412" s="513">
        <v>0</v>
      </c>
      <c r="AA412" s="513">
        <v>0</v>
      </c>
      <c r="AB412" s="513">
        <v>0</v>
      </c>
      <c r="AC412" s="513">
        <v>13</v>
      </c>
      <c r="AD412" s="513">
        <v>13</v>
      </c>
      <c r="AE412" s="513">
        <v>0</v>
      </c>
      <c r="AF412" s="513">
        <v>0</v>
      </c>
      <c r="AG412" s="513">
        <v>0</v>
      </c>
      <c r="AH412" s="513">
        <f t="shared" si="56"/>
        <v>0</v>
      </c>
      <c r="AI412" s="513">
        <v>0</v>
      </c>
      <c r="AJ412" s="513">
        <v>0</v>
      </c>
      <c r="AK412" s="513">
        <f t="shared" si="57"/>
        <v>13</v>
      </c>
      <c r="AL412" s="513">
        <f t="shared" si="58"/>
        <v>13</v>
      </c>
      <c r="AM412" s="513">
        <v>0</v>
      </c>
      <c r="AN412" s="513">
        <v>0</v>
      </c>
      <c r="AO412" s="513">
        <v>0</v>
      </c>
      <c r="AP412" s="513">
        <v>0</v>
      </c>
      <c r="AQ412" s="513">
        <v>0</v>
      </c>
      <c r="AR412" s="513">
        <v>0</v>
      </c>
      <c r="AS412" s="513">
        <v>0</v>
      </c>
      <c r="AT412" s="513">
        <v>0</v>
      </c>
      <c r="AU412" s="513">
        <v>0</v>
      </c>
      <c r="AV412" s="513">
        <v>0</v>
      </c>
      <c r="AW412" s="513">
        <v>0</v>
      </c>
      <c r="AX412" s="513">
        <v>0</v>
      </c>
      <c r="AY412" s="513">
        <v>0</v>
      </c>
      <c r="AZ412" s="513">
        <v>0</v>
      </c>
      <c r="BA412" s="513">
        <v>0</v>
      </c>
      <c r="BB412" s="513">
        <v>0</v>
      </c>
      <c r="BC412" s="513">
        <v>189.25</v>
      </c>
      <c r="BD412" s="513">
        <v>189.25</v>
      </c>
      <c r="BE412" s="513">
        <v>0</v>
      </c>
      <c r="BF412" s="513">
        <v>0</v>
      </c>
      <c r="BG412" s="513">
        <v>0</v>
      </c>
      <c r="BH412" s="513">
        <v>0</v>
      </c>
      <c r="BI412" s="513">
        <v>0</v>
      </c>
      <c r="BJ412" s="513">
        <v>0</v>
      </c>
      <c r="BK412" s="241">
        <f t="shared" si="59"/>
        <v>189.25</v>
      </c>
      <c r="BL412" s="22">
        <f t="shared" si="60"/>
        <v>189.25</v>
      </c>
      <c r="BM412" s="519">
        <f t="shared" si="61"/>
        <v>1.8092734225621413E-2</v>
      </c>
      <c r="BN412" s="520">
        <v>0</v>
      </c>
      <c r="BO412" s="520">
        <v>0</v>
      </c>
      <c r="BP412" s="520">
        <v>0</v>
      </c>
      <c r="BQ412" s="520">
        <v>0</v>
      </c>
      <c r="BR412" s="520">
        <v>0</v>
      </c>
      <c r="BS412" s="520">
        <v>0</v>
      </c>
      <c r="BT412" s="520">
        <v>0</v>
      </c>
      <c r="BU412" s="520">
        <v>0</v>
      </c>
      <c r="BV412" s="520">
        <v>0</v>
      </c>
      <c r="BW412" s="520">
        <v>0</v>
      </c>
      <c r="BX412" s="520">
        <v>0</v>
      </c>
      <c r="BY412" s="520">
        <v>0</v>
      </c>
      <c r="BZ412" s="520">
        <v>0</v>
      </c>
      <c r="CA412" s="520">
        <v>0</v>
      </c>
      <c r="CB412" s="520">
        <v>0</v>
      </c>
      <c r="CC412" s="520">
        <v>0</v>
      </c>
      <c r="CD412" s="520">
        <v>222149.22</v>
      </c>
      <c r="CE412" s="520">
        <v>222149.22</v>
      </c>
      <c r="CF412" s="520">
        <v>0</v>
      </c>
      <c r="CG412" s="520">
        <v>0</v>
      </c>
      <c r="CH412" s="520">
        <v>0</v>
      </c>
      <c r="CI412" s="520">
        <v>0</v>
      </c>
      <c r="CJ412" s="520">
        <v>0</v>
      </c>
      <c r="CK412" s="520">
        <v>0</v>
      </c>
      <c r="CL412" s="520">
        <f t="shared" si="62"/>
        <v>222149.22</v>
      </c>
      <c r="CM412" s="521">
        <f t="shared" si="63"/>
        <v>222149.22</v>
      </c>
      <c r="CN412" s="522">
        <v>36144131.368111201</v>
      </c>
      <c r="CO412" s="522">
        <v>36144131.368111201</v>
      </c>
      <c r="CP412" s="522">
        <v>41005164.220221601</v>
      </c>
      <c r="CQ412" s="243" t="s">
        <v>874</v>
      </c>
      <c r="CR412" s="103">
        <v>9.2200000000000006</v>
      </c>
      <c r="CS412" s="523">
        <v>9.2200000000000006</v>
      </c>
      <c r="CT412" s="104">
        <v>10.46</v>
      </c>
      <c r="CU412" s="524"/>
      <c r="CV412" s="524"/>
      <c r="CW412" s="524"/>
      <c r="CX412" s="525"/>
      <c r="CY412" s="526">
        <v>152.97970613148416</v>
      </c>
      <c r="CZ412" s="527">
        <v>121.01774802716676</v>
      </c>
      <c r="DA412" s="528">
        <v>1.0777564061128864</v>
      </c>
      <c r="DB412" s="529">
        <v>0.742782766986541</v>
      </c>
      <c r="DC412" s="530" t="s">
        <v>2326</v>
      </c>
      <c r="DD412" s="225"/>
      <c r="DE412" s="524"/>
      <c r="DF412" s="524"/>
      <c r="DG412" s="531"/>
      <c r="DH412" s="532"/>
      <c r="DI412" s="64">
        <v>0</v>
      </c>
      <c r="DJ412" s="64">
        <v>776520</v>
      </c>
      <c r="DK412" s="64">
        <v>238024</v>
      </c>
      <c r="DL412" s="534">
        <f t="shared" si="65"/>
        <v>338181.33333333331</v>
      </c>
    </row>
    <row r="413" spans="1:116" ht="43.5" customHeight="1" x14ac:dyDescent="0.25">
      <c r="A413" s="356" t="s">
        <v>7</v>
      </c>
      <c r="B413" s="65" t="s">
        <v>50</v>
      </c>
      <c r="C413" s="65" t="s">
        <v>74</v>
      </c>
      <c r="D413" s="64" t="s">
        <v>2480</v>
      </c>
      <c r="E413" s="64" t="s">
        <v>380</v>
      </c>
      <c r="F413" s="64" t="s">
        <v>1332</v>
      </c>
      <c r="G413" s="18" t="s">
        <v>380</v>
      </c>
      <c r="H413" s="35" t="s">
        <v>866</v>
      </c>
      <c r="I413" s="28" t="s">
        <v>2322</v>
      </c>
      <c r="J413" s="498">
        <v>11.783834464214101</v>
      </c>
      <c r="K413" s="498">
        <v>10.875189371318999</v>
      </c>
      <c r="L413" s="499">
        <v>2231.3000000000002</v>
      </c>
      <c r="M413" s="512">
        <v>0</v>
      </c>
      <c r="N413" s="513">
        <v>0</v>
      </c>
      <c r="O413" s="513">
        <v>0</v>
      </c>
      <c r="P413" s="513">
        <v>0</v>
      </c>
      <c r="Q413" s="513">
        <v>0</v>
      </c>
      <c r="R413" s="513">
        <v>0</v>
      </c>
      <c r="S413" s="513">
        <v>0</v>
      </c>
      <c r="T413" s="513">
        <v>0</v>
      </c>
      <c r="U413" s="513">
        <v>0</v>
      </c>
      <c r="V413" s="513">
        <v>0</v>
      </c>
      <c r="W413" s="513">
        <v>0</v>
      </c>
      <c r="X413" s="513">
        <v>0</v>
      </c>
      <c r="Y413" s="513">
        <v>0</v>
      </c>
      <c r="Z413" s="513">
        <v>0</v>
      </c>
      <c r="AA413" s="513">
        <v>0</v>
      </c>
      <c r="AB413" s="513">
        <v>0</v>
      </c>
      <c r="AC413" s="513">
        <v>16</v>
      </c>
      <c r="AD413" s="513">
        <v>16</v>
      </c>
      <c r="AE413" s="513">
        <v>0</v>
      </c>
      <c r="AF413" s="513">
        <v>0</v>
      </c>
      <c r="AG413" s="513">
        <v>0</v>
      </c>
      <c r="AH413" s="513">
        <f t="shared" si="56"/>
        <v>0</v>
      </c>
      <c r="AI413" s="513">
        <v>0</v>
      </c>
      <c r="AJ413" s="513">
        <v>0</v>
      </c>
      <c r="AK413" s="513">
        <f t="shared" si="57"/>
        <v>16</v>
      </c>
      <c r="AL413" s="513">
        <f t="shared" si="58"/>
        <v>16</v>
      </c>
      <c r="AM413" s="513">
        <v>0</v>
      </c>
      <c r="AN413" s="513">
        <v>0</v>
      </c>
      <c r="AO413" s="513">
        <v>0</v>
      </c>
      <c r="AP413" s="513">
        <v>0</v>
      </c>
      <c r="AQ413" s="513">
        <v>0</v>
      </c>
      <c r="AR413" s="513">
        <v>0</v>
      </c>
      <c r="AS413" s="513">
        <v>0</v>
      </c>
      <c r="AT413" s="513">
        <v>0</v>
      </c>
      <c r="AU413" s="513">
        <v>0</v>
      </c>
      <c r="AV413" s="513">
        <v>0</v>
      </c>
      <c r="AW413" s="513">
        <v>0</v>
      </c>
      <c r="AX413" s="513">
        <v>0</v>
      </c>
      <c r="AY413" s="513">
        <v>0</v>
      </c>
      <c r="AZ413" s="513">
        <v>0</v>
      </c>
      <c r="BA413" s="513">
        <v>0</v>
      </c>
      <c r="BB413" s="513">
        <v>0</v>
      </c>
      <c r="BC413" s="513">
        <v>547.46</v>
      </c>
      <c r="BD413" s="513">
        <v>547.46</v>
      </c>
      <c r="BE413" s="513">
        <v>0</v>
      </c>
      <c r="BF413" s="513">
        <v>0</v>
      </c>
      <c r="BG413" s="513">
        <v>0</v>
      </c>
      <c r="BH413" s="513">
        <v>0</v>
      </c>
      <c r="BI413" s="513">
        <v>0</v>
      </c>
      <c r="BJ413" s="513">
        <v>0</v>
      </c>
      <c r="BK413" s="241">
        <f t="shared" si="59"/>
        <v>547.46</v>
      </c>
      <c r="BL413" s="22">
        <f t="shared" si="60"/>
        <v>547.46</v>
      </c>
      <c r="BM413" s="519">
        <f t="shared" si="61"/>
        <v>0.12643418013856814</v>
      </c>
      <c r="BN413" s="520">
        <v>0</v>
      </c>
      <c r="BO413" s="520">
        <v>0</v>
      </c>
      <c r="BP413" s="520">
        <v>0</v>
      </c>
      <c r="BQ413" s="520">
        <v>0</v>
      </c>
      <c r="BR413" s="520">
        <v>0</v>
      </c>
      <c r="BS413" s="520">
        <v>0</v>
      </c>
      <c r="BT413" s="520">
        <v>0</v>
      </c>
      <c r="BU413" s="520">
        <v>0</v>
      </c>
      <c r="BV413" s="520">
        <v>0</v>
      </c>
      <c r="BW413" s="520">
        <v>0</v>
      </c>
      <c r="BX413" s="520">
        <v>0</v>
      </c>
      <c r="BY413" s="520">
        <v>0</v>
      </c>
      <c r="BZ413" s="520">
        <v>0</v>
      </c>
      <c r="CA413" s="520">
        <v>0</v>
      </c>
      <c r="CB413" s="520">
        <v>0</v>
      </c>
      <c r="CC413" s="520">
        <v>0</v>
      </c>
      <c r="CD413" s="520">
        <v>642630.44640000013</v>
      </c>
      <c r="CE413" s="520">
        <v>642630.44640000013</v>
      </c>
      <c r="CF413" s="520">
        <v>0</v>
      </c>
      <c r="CG413" s="520">
        <v>0</v>
      </c>
      <c r="CH413" s="520">
        <v>0</v>
      </c>
      <c r="CI413" s="520">
        <v>0</v>
      </c>
      <c r="CJ413" s="520">
        <v>0</v>
      </c>
      <c r="CK413" s="520">
        <v>0</v>
      </c>
      <c r="CL413" s="520">
        <f t="shared" si="62"/>
        <v>642630.44640000013</v>
      </c>
      <c r="CM413" s="521">
        <f t="shared" si="63"/>
        <v>642630.44640000013</v>
      </c>
      <c r="CN413" s="522">
        <v>35161762.165656</v>
      </c>
      <c r="CO413" s="522">
        <v>35161762.165656</v>
      </c>
      <c r="CP413" s="522">
        <v>18913096.916433603</v>
      </c>
      <c r="CQ413" s="243" t="s">
        <v>874</v>
      </c>
      <c r="CR413" s="103">
        <v>8.0500000000000007</v>
      </c>
      <c r="CS413" s="523">
        <v>8.0500000000000007</v>
      </c>
      <c r="CT413" s="104">
        <v>4.33</v>
      </c>
      <c r="CU413" s="524"/>
      <c r="CV413" s="524"/>
      <c r="CW413" s="524"/>
      <c r="CX413" s="525"/>
      <c r="CY413" s="526">
        <v>70.528294809012039</v>
      </c>
      <c r="CZ413" s="527">
        <v>70.275793366842166</v>
      </c>
      <c r="DA413" s="528">
        <v>0.74903871051847892</v>
      </c>
      <c r="DB413" s="529">
        <v>0.74719324505313056</v>
      </c>
      <c r="DC413" s="530" t="s">
        <v>2436</v>
      </c>
      <c r="DD413" s="225"/>
      <c r="DE413" s="524"/>
      <c r="DF413" s="524"/>
      <c r="DG413" s="531"/>
      <c r="DH413" s="532"/>
      <c r="DI413" s="64">
        <v>0</v>
      </c>
      <c r="DJ413" s="64">
        <v>82673</v>
      </c>
      <c r="DK413" s="64">
        <v>264326</v>
      </c>
      <c r="DL413" s="534">
        <f t="shared" si="65"/>
        <v>115666.33333333333</v>
      </c>
    </row>
    <row r="414" spans="1:116" ht="43.5" customHeight="1" x14ac:dyDescent="0.25">
      <c r="A414" s="356" t="s">
        <v>7</v>
      </c>
      <c r="B414" s="65" t="s">
        <v>50</v>
      </c>
      <c r="C414" s="65" t="s">
        <v>74</v>
      </c>
      <c r="D414" s="64" t="s">
        <v>2480</v>
      </c>
      <c r="E414" s="64" t="s">
        <v>380</v>
      </c>
      <c r="F414" s="64" t="s">
        <v>1333</v>
      </c>
      <c r="G414" s="18" t="s">
        <v>380</v>
      </c>
      <c r="H414" s="35" t="s">
        <v>866</v>
      </c>
      <c r="I414" s="28" t="s">
        <v>2322</v>
      </c>
      <c r="J414" s="498">
        <v>11.783834464214101</v>
      </c>
      <c r="K414" s="498">
        <v>15.364583301375001</v>
      </c>
      <c r="L414" s="499">
        <v>3177.6</v>
      </c>
      <c r="M414" s="512">
        <v>0</v>
      </c>
      <c r="N414" s="513">
        <v>0</v>
      </c>
      <c r="O414" s="513">
        <v>0</v>
      </c>
      <c r="P414" s="513">
        <v>0</v>
      </c>
      <c r="Q414" s="513">
        <v>0</v>
      </c>
      <c r="R414" s="513">
        <v>0</v>
      </c>
      <c r="S414" s="513">
        <v>0</v>
      </c>
      <c r="T414" s="513">
        <v>0</v>
      </c>
      <c r="U414" s="513">
        <v>0</v>
      </c>
      <c r="V414" s="513">
        <v>0</v>
      </c>
      <c r="W414" s="513">
        <v>0</v>
      </c>
      <c r="X414" s="513">
        <v>0</v>
      </c>
      <c r="Y414" s="513">
        <v>0</v>
      </c>
      <c r="Z414" s="513">
        <v>0</v>
      </c>
      <c r="AA414" s="513">
        <v>0</v>
      </c>
      <c r="AB414" s="513">
        <v>0</v>
      </c>
      <c r="AC414" s="513">
        <v>57</v>
      </c>
      <c r="AD414" s="513">
        <v>57</v>
      </c>
      <c r="AE414" s="513">
        <v>0</v>
      </c>
      <c r="AF414" s="513">
        <v>0</v>
      </c>
      <c r="AG414" s="513">
        <v>0</v>
      </c>
      <c r="AH414" s="513">
        <f t="shared" si="56"/>
        <v>0</v>
      </c>
      <c r="AI414" s="513">
        <v>0</v>
      </c>
      <c r="AJ414" s="513">
        <v>0</v>
      </c>
      <c r="AK414" s="513">
        <f t="shared" si="57"/>
        <v>57</v>
      </c>
      <c r="AL414" s="513">
        <f t="shared" si="58"/>
        <v>57</v>
      </c>
      <c r="AM414" s="513">
        <v>0</v>
      </c>
      <c r="AN414" s="513">
        <v>0</v>
      </c>
      <c r="AO414" s="513">
        <v>0</v>
      </c>
      <c r="AP414" s="513">
        <v>0</v>
      </c>
      <c r="AQ414" s="513">
        <v>0</v>
      </c>
      <c r="AR414" s="513">
        <v>0</v>
      </c>
      <c r="AS414" s="513">
        <v>0</v>
      </c>
      <c r="AT414" s="513">
        <v>0</v>
      </c>
      <c r="AU414" s="513">
        <v>0</v>
      </c>
      <c r="AV414" s="513">
        <v>0</v>
      </c>
      <c r="AW414" s="513">
        <v>0</v>
      </c>
      <c r="AX414" s="513">
        <v>0</v>
      </c>
      <c r="AY414" s="513">
        <v>0</v>
      </c>
      <c r="AZ414" s="513">
        <v>0</v>
      </c>
      <c r="BA414" s="513">
        <v>0</v>
      </c>
      <c r="BB414" s="513">
        <v>0</v>
      </c>
      <c r="BC414" s="513">
        <v>354.08</v>
      </c>
      <c r="BD414" s="513">
        <v>354.08</v>
      </c>
      <c r="BE414" s="513">
        <v>0</v>
      </c>
      <c r="BF414" s="513">
        <v>0</v>
      </c>
      <c r="BG414" s="513">
        <v>0</v>
      </c>
      <c r="BH414" s="513">
        <v>0</v>
      </c>
      <c r="BI414" s="513">
        <v>0</v>
      </c>
      <c r="BJ414" s="513">
        <v>0</v>
      </c>
      <c r="BK414" s="241">
        <f t="shared" si="59"/>
        <v>354.08</v>
      </c>
      <c r="BL414" s="22">
        <f t="shared" si="60"/>
        <v>354.08</v>
      </c>
      <c r="BM414" s="519">
        <f t="shared" si="61"/>
        <v>3.5514543630892674E-2</v>
      </c>
      <c r="BN414" s="520">
        <v>0</v>
      </c>
      <c r="BO414" s="520">
        <v>0</v>
      </c>
      <c r="BP414" s="520">
        <v>0</v>
      </c>
      <c r="BQ414" s="520">
        <v>0</v>
      </c>
      <c r="BR414" s="520">
        <v>0</v>
      </c>
      <c r="BS414" s="520">
        <v>0</v>
      </c>
      <c r="BT414" s="520">
        <v>0</v>
      </c>
      <c r="BU414" s="520">
        <v>0</v>
      </c>
      <c r="BV414" s="520">
        <v>0</v>
      </c>
      <c r="BW414" s="520">
        <v>0</v>
      </c>
      <c r="BX414" s="520">
        <v>0</v>
      </c>
      <c r="BY414" s="520">
        <v>0</v>
      </c>
      <c r="BZ414" s="520">
        <v>0</v>
      </c>
      <c r="CA414" s="520">
        <v>0</v>
      </c>
      <c r="CB414" s="520">
        <v>0</v>
      </c>
      <c r="CC414" s="520">
        <v>0</v>
      </c>
      <c r="CD414" s="520">
        <v>415633.2672</v>
      </c>
      <c r="CE414" s="520">
        <v>415633.2672</v>
      </c>
      <c r="CF414" s="520">
        <v>0</v>
      </c>
      <c r="CG414" s="520">
        <v>0</v>
      </c>
      <c r="CH414" s="520">
        <v>0</v>
      </c>
      <c r="CI414" s="520">
        <v>0</v>
      </c>
      <c r="CJ414" s="520">
        <v>0</v>
      </c>
      <c r="CK414" s="520">
        <v>0</v>
      </c>
      <c r="CL414" s="520">
        <f t="shared" si="62"/>
        <v>415633.2672</v>
      </c>
      <c r="CM414" s="521">
        <f t="shared" si="63"/>
        <v>415633.2672</v>
      </c>
      <c r="CN414" s="522">
        <v>29649609.359827194</v>
      </c>
      <c r="CO414" s="522">
        <v>29649609.359827194</v>
      </c>
      <c r="CP414" s="522">
        <v>33668178.282172807</v>
      </c>
      <c r="CQ414" s="243" t="s">
        <v>874</v>
      </c>
      <c r="CR414" s="103">
        <v>8.7799999999999994</v>
      </c>
      <c r="CS414" s="523">
        <v>8.7799999999999994</v>
      </c>
      <c r="CT414" s="104">
        <v>9.9700000000000006</v>
      </c>
      <c r="CU414" s="524"/>
      <c r="CV414" s="524"/>
      <c r="CW414" s="524"/>
      <c r="CX414" s="525"/>
      <c r="CY414" s="526">
        <v>84.778060322350896</v>
      </c>
      <c r="CZ414" s="527">
        <v>84.594769286679011</v>
      </c>
      <c r="DA414" s="528">
        <v>1.689350041344108</v>
      </c>
      <c r="DB414" s="529">
        <v>1.6877077983675619</v>
      </c>
      <c r="DC414" s="530" t="s">
        <v>2313</v>
      </c>
      <c r="DD414" s="225"/>
      <c r="DE414" s="524"/>
      <c r="DF414" s="524"/>
      <c r="DG414" s="531"/>
      <c r="DH414" s="532"/>
      <c r="DI414" s="64">
        <v>0</v>
      </c>
      <c r="DJ414" s="64">
        <v>271042</v>
      </c>
      <c r="DK414" s="64">
        <v>256243</v>
      </c>
      <c r="DL414" s="534">
        <f t="shared" si="65"/>
        <v>175761.66666666666</v>
      </c>
    </row>
    <row r="415" spans="1:116" ht="43.5" customHeight="1" x14ac:dyDescent="0.25">
      <c r="A415" s="356" t="s">
        <v>7</v>
      </c>
      <c r="B415" s="65" t="s">
        <v>50</v>
      </c>
      <c r="C415" s="65" t="s">
        <v>74</v>
      </c>
      <c r="D415" s="64" t="s">
        <v>2480</v>
      </c>
      <c r="E415" s="64" t="s">
        <v>380</v>
      </c>
      <c r="F415" s="64" t="s">
        <v>1334</v>
      </c>
      <c r="G415" s="18" t="s">
        <v>380</v>
      </c>
      <c r="H415" s="35" t="s">
        <v>860</v>
      </c>
      <c r="I415" s="28" t="s">
        <v>2322</v>
      </c>
      <c r="J415" s="498">
        <v>11.783834464214101</v>
      </c>
      <c r="K415" s="498">
        <v>12.814204518801001</v>
      </c>
      <c r="L415" s="499">
        <v>3026.1</v>
      </c>
      <c r="M415" s="512">
        <v>0</v>
      </c>
      <c r="N415" s="513">
        <v>0</v>
      </c>
      <c r="O415" s="513">
        <v>0</v>
      </c>
      <c r="P415" s="513">
        <v>0</v>
      </c>
      <c r="Q415" s="513">
        <v>0</v>
      </c>
      <c r="R415" s="513">
        <v>0</v>
      </c>
      <c r="S415" s="513">
        <v>0</v>
      </c>
      <c r="T415" s="513">
        <v>0</v>
      </c>
      <c r="U415" s="513">
        <v>0</v>
      </c>
      <c r="V415" s="513">
        <v>0</v>
      </c>
      <c r="W415" s="513">
        <v>0</v>
      </c>
      <c r="X415" s="513">
        <v>0</v>
      </c>
      <c r="Y415" s="513">
        <v>0</v>
      </c>
      <c r="Z415" s="513">
        <v>0</v>
      </c>
      <c r="AA415" s="513">
        <v>0</v>
      </c>
      <c r="AB415" s="513">
        <v>0</v>
      </c>
      <c r="AC415" s="513">
        <v>38</v>
      </c>
      <c r="AD415" s="513">
        <v>38</v>
      </c>
      <c r="AE415" s="513">
        <v>0</v>
      </c>
      <c r="AF415" s="513">
        <v>0</v>
      </c>
      <c r="AG415" s="513">
        <v>0</v>
      </c>
      <c r="AH415" s="513">
        <f t="shared" si="56"/>
        <v>0</v>
      </c>
      <c r="AI415" s="513">
        <v>0</v>
      </c>
      <c r="AJ415" s="513">
        <v>0</v>
      </c>
      <c r="AK415" s="513">
        <f t="shared" si="57"/>
        <v>38</v>
      </c>
      <c r="AL415" s="513">
        <f t="shared" si="58"/>
        <v>38</v>
      </c>
      <c r="AM415" s="513">
        <v>0</v>
      </c>
      <c r="AN415" s="513">
        <v>0</v>
      </c>
      <c r="AO415" s="513">
        <v>0</v>
      </c>
      <c r="AP415" s="513">
        <v>0</v>
      </c>
      <c r="AQ415" s="513">
        <v>0</v>
      </c>
      <c r="AR415" s="513">
        <v>0</v>
      </c>
      <c r="AS415" s="513">
        <v>0</v>
      </c>
      <c r="AT415" s="513">
        <v>0</v>
      </c>
      <c r="AU415" s="513">
        <v>0</v>
      </c>
      <c r="AV415" s="513">
        <v>0</v>
      </c>
      <c r="AW415" s="513">
        <v>0</v>
      </c>
      <c r="AX415" s="513">
        <v>0</v>
      </c>
      <c r="AY415" s="513">
        <v>0</v>
      </c>
      <c r="AZ415" s="513">
        <v>0</v>
      </c>
      <c r="BA415" s="513">
        <v>0</v>
      </c>
      <c r="BB415" s="513">
        <v>0</v>
      </c>
      <c r="BC415" s="513">
        <v>677.32</v>
      </c>
      <c r="BD415" s="513">
        <v>677.32</v>
      </c>
      <c r="BE415" s="513">
        <v>0</v>
      </c>
      <c r="BF415" s="513">
        <v>0</v>
      </c>
      <c r="BG415" s="513">
        <v>0</v>
      </c>
      <c r="BH415" s="513">
        <v>0</v>
      </c>
      <c r="BI415" s="513">
        <v>0</v>
      </c>
      <c r="BJ415" s="513">
        <v>0</v>
      </c>
      <c r="BK415" s="241">
        <f t="shared" si="59"/>
        <v>677.32</v>
      </c>
      <c r="BL415" s="22">
        <f t="shared" si="60"/>
        <v>677.32</v>
      </c>
      <c r="BM415" s="519">
        <f t="shared" si="61"/>
        <v>6.7799799799799804E-2</v>
      </c>
      <c r="BN415" s="520">
        <v>0</v>
      </c>
      <c r="BO415" s="520">
        <v>0</v>
      </c>
      <c r="BP415" s="520">
        <v>0</v>
      </c>
      <c r="BQ415" s="520">
        <v>0</v>
      </c>
      <c r="BR415" s="520">
        <v>0</v>
      </c>
      <c r="BS415" s="520">
        <v>0</v>
      </c>
      <c r="BT415" s="520">
        <v>0</v>
      </c>
      <c r="BU415" s="520">
        <v>0</v>
      </c>
      <c r="BV415" s="520">
        <v>0</v>
      </c>
      <c r="BW415" s="520">
        <v>0</v>
      </c>
      <c r="BX415" s="520">
        <v>0</v>
      </c>
      <c r="BY415" s="520">
        <v>0</v>
      </c>
      <c r="BZ415" s="520">
        <v>0</v>
      </c>
      <c r="CA415" s="520">
        <v>0</v>
      </c>
      <c r="CB415" s="520">
        <v>0</v>
      </c>
      <c r="CC415" s="520">
        <v>0</v>
      </c>
      <c r="CD415" s="520">
        <v>795065.30880000012</v>
      </c>
      <c r="CE415" s="520">
        <v>795065.30880000012</v>
      </c>
      <c r="CF415" s="520">
        <v>0</v>
      </c>
      <c r="CG415" s="520">
        <v>0</v>
      </c>
      <c r="CH415" s="520">
        <v>0</v>
      </c>
      <c r="CI415" s="520">
        <v>0</v>
      </c>
      <c r="CJ415" s="520">
        <v>0</v>
      </c>
      <c r="CK415" s="520">
        <v>0</v>
      </c>
      <c r="CL415" s="520">
        <f t="shared" si="62"/>
        <v>795065.30880000012</v>
      </c>
      <c r="CM415" s="521">
        <f t="shared" si="63"/>
        <v>795065.30880000012</v>
      </c>
      <c r="CN415" s="522">
        <v>35186403.553343996</v>
      </c>
      <c r="CO415" s="522">
        <v>35186403.553343996</v>
      </c>
      <c r="CP415" s="522">
        <v>43557889.900608003</v>
      </c>
      <c r="CQ415" s="243" t="s">
        <v>874</v>
      </c>
      <c r="CR415" s="103">
        <v>8.07</v>
      </c>
      <c r="CS415" s="523">
        <v>8.07</v>
      </c>
      <c r="CT415" s="104">
        <v>9.99</v>
      </c>
      <c r="CU415" s="524"/>
      <c r="CV415" s="524"/>
      <c r="CW415" s="524"/>
      <c r="CX415" s="525"/>
      <c r="CY415" s="526">
        <v>32.203592530185468</v>
      </c>
      <c r="CZ415" s="527">
        <v>32.001080998143344</v>
      </c>
      <c r="DA415" s="528">
        <v>0.78131624692099422</v>
      </c>
      <c r="DB415" s="529">
        <v>0.78080507240949137</v>
      </c>
      <c r="DC415" s="530" t="s">
        <v>2326</v>
      </c>
      <c r="DD415" s="225"/>
      <c r="DE415" s="524"/>
      <c r="DF415" s="524"/>
      <c r="DG415" s="531"/>
      <c r="DH415" s="532"/>
      <c r="DI415" s="64">
        <v>0</v>
      </c>
      <c r="DJ415" s="64">
        <v>0</v>
      </c>
      <c r="DK415" s="64">
        <v>147030</v>
      </c>
      <c r="DL415" s="534">
        <f t="shared" si="65"/>
        <v>49010</v>
      </c>
    </row>
    <row r="416" spans="1:116" ht="43.5" customHeight="1" x14ac:dyDescent="0.25">
      <c r="A416" s="356" t="s">
        <v>7</v>
      </c>
      <c r="B416" s="65" t="s">
        <v>50</v>
      </c>
      <c r="C416" s="65" t="s">
        <v>74</v>
      </c>
      <c r="D416" s="64" t="s">
        <v>2480</v>
      </c>
      <c r="E416" s="64" t="s">
        <v>380</v>
      </c>
      <c r="F416" s="64" t="s">
        <v>1335</v>
      </c>
      <c r="G416" s="18" t="s">
        <v>380</v>
      </c>
      <c r="H416" s="35" t="s">
        <v>866</v>
      </c>
      <c r="I416" s="28" t="s">
        <v>2322</v>
      </c>
      <c r="J416" s="498">
        <v>11.783834464214101</v>
      </c>
      <c r="K416" s="498">
        <v>20.036742382566</v>
      </c>
      <c r="L416" s="499">
        <v>4037.9</v>
      </c>
      <c r="M416" s="512">
        <v>0</v>
      </c>
      <c r="N416" s="513">
        <v>0</v>
      </c>
      <c r="O416" s="513">
        <v>0</v>
      </c>
      <c r="P416" s="513">
        <v>0</v>
      </c>
      <c r="Q416" s="513">
        <v>0</v>
      </c>
      <c r="R416" s="513">
        <v>0</v>
      </c>
      <c r="S416" s="513">
        <v>0</v>
      </c>
      <c r="T416" s="513">
        <v>0</v>
      </c>
      <c r="U416" s="513">
        <v>0</v>
      </c>
      <c r="V416" s="513">
        <v>0</v>
      </c>
      <c r="W416" s="513">
        <v>0</v>
      </c>
      <c r="X416" s="513">
        <v>0</v>
      </c>
      <c r="Y416" s="513">
        <v>1</v>
      </c>
      <c r="Z416" s="513">
        <v>1</v>
      </c>
      <c r="AA416" s="513">
        <v>0</v>
      </c>
      <c r="AB416" s="513">
        <v>0</v>
      </c>
      <c r="AC416" s="513">
        <v>43</v>
      </c>
      <c r="AD416" s="513">
        <v>43</v>
      </c>
      <c r="AE416" s="513">
        <v>0</v>
      </c>
      <c r="AF416" s="513">
        <v>0</v>
      </c>
      <c r="AG416" s="513">
        <v>0</v>
      </c>
      <c r="AH416" s="513">
        <f t="shared" si="56"/>
        <v>0</v>
      </c>
      <c r="AI416" s="513">
        <v>0</v>
      </c>
      <c r="AJ416" s="513">
        <v>0</v>
      </c>
      <c r="AK416" s="513">
        <f t="shared" si="57"/>
        <v>44</v>
      </c>
      <c r="AL416" s="513">
        <f t="shared" si="58"/>
        <v>44</v>
      </c>
      <c r="AM416" s="513">
        <v>0</v>
      </c>
      <c r="AN416" s="513">
        <v>0</v>
      </c>
      <c r="AO416" s="513">
        <v>0</v>
      </c>
      <c r="AP416" s="513">
        <v>0</v>
      </c>
      <c r="AQ416" s="513">
        <v>0</v>
      </c>
      <c r="AR416" s="513">
        <v>0</v>
      </c>
      <c r="AS416" s="513">
        <v>0</v>
      </c>
      <c r="AT416" s="513">
        <v>0</v>
      </c>
      <c r="AU416" s="513">
        <v>0</v>
      </c>
      <c r="AV416" s="513">
        <v>0</v>
      </c>
      <c r="AW416" s="513">
        <v>0</v>
      </c>
      <c r="AX416" s="513">
        <v>0</v>
      </c>
      <c r="AY416" s="513">
        <v>1.2</v>
      </c>
      <c r="AZ416" s="513">
        <v>1.2</v>
      </c>
      <c r="BA416" s="513">
        <v>0</v>
      </c>
      <c r="BB416" s="513">
        <v>0</v>
      </c>
      <c r="BC416" s="513">
        <v>415.63</v>
      </c>
      <c r="BD416" s="513">
        <v>415.63</v>
      </c>
      <c r="BE416" s="513">
        <v>0</v>
      </c>
      <c r="BF416" s="513">
        <v>0</v>
      </c>
      <c r="BG416" s="513">
        <v>0</v>
      </c>
      <c r="BH416" s="513">
        <v>0</v>
      </c>
      <c r="BI416" s="513">
        <v>0</v>
      </c>
      <c r="BJ416" s="513">
        <v>0</v>
      </c>
      <c r="BK416" s="241">
        <f t="shared" si="59"/>
        <v>416.83</v>
      </c>
      <c r="BL416" s="22">
        <f t="shared" si="60"/>
        <v>416.83</v>
      </c>
      <c r="BM416" s="519">
        <f t="shared" si="61"/>
        <v>4.3784663865546219E-2</v>
      </c>
      <c r="BN416" s="520">
        <v>0</v>
      </c>
      <c r="BO416" s="520">
        <v>0</v>
      </c>
      <c r="BP416" s="520">
        <v>0</v>
      </c>
      <c r="BQ416" s="520">
        <v>0</v>
      </c>
      <c r="BR416" s="520">
        <v>0</v>
      </c>
      <c r="BS416" s="520">
        <v>0</v>
      </c>
      <c r="BT416" s="520">
        <v>0</v>
      </c>
      <c r="BU416" s="520">
        <v>0</v>
      </c>
      <c r="BV416" s="520">
        <v>0</v>
      </c>
      <c r="BW416" s="520">
        <v>0</v>
      </c>
      <c r="BX416" s="520">
        <v>0</v>
      </c>
      <c r="BY416" s="520">
        <v>0</v>
      </c>
      <c r="BZ416" s="520">
        <v>6054.9119999999994</v>
      </c>
      <c r="CA416" s="520">
        <v>6054.9119999999994</v>
      </c>
      <c r="CB416" s="520">
        <v>0</v>
      </c>
      <c r="CC416" s="520">
        <v>0</v>
      </c>
      <c r="CD416" s="520">
        <v>487883.11920000002</v>
      </c>
      <c r="CE416" s="520">
        <v>487883.11920000002</v>
      </c>
      <c r="CF416" s="520">
        <v>0</v>
      </c>
      <c r="CG416" s="520">
        <v>0</v>
      </c>
      <c r="CH416" s="520">
        <v>0</v>
      </c>
      <c r="CI416" s="520">
        <v>0</v>
      </c>
      <c r="CJ416" s="520">
        <v>0</v>
      </c>
      <c r="CK416" s="520">
        <v>0</v>
      </c>
      <c r="CL416" s="520">
        <f t="shared" si="62"/>
        <v>493938.03120000003</v>
      </c>
      <c r="CM416" s="521">
        <f t="shared" si="63"/>
        <v>493938.03120000003</v>
      </c>
      <c r="CN416" s="522">
        <v>33110487.079679996</v>
      </c>
      <c r="CO416" s="522">
        <v>33110487.079679996</v>
      </c>
      <c r="CP416" s="522">
        <v>38023140.771839999</v>
      </c>
      <c r="CQ416" s="243" t="s">
        <v>874</v>
      </c>
      <c r="CR416" s="103">
        <v>8.2899999999999991</v>
      </c>
      <c r="CS416" s="523">
        <v>8.2899999999999991</v>
      </c>
      <c r="CT416" s="104">
        <v>9.52</v>
      </c>
      <c r="CU416" s="524"/>
      <c r="CV416" s="524"/>
      <c r="CW416" s="524"/>
      <c r="CX416" s="525"/>
      <c r="CY416" s="526">
        <v>20.748377067078625</v>
      </c>
      <c r="CZ416" s="527">
        <v>19.327021523571108</v>
      </c>
      <c r="DA416" s="528">
        <v>1.0732790582449849</v>
      </c>
      <c r="DB416" s="529">
        <v>1.0675797019686799</v>
      </c>
      <c r="DC416" s="530" t="s">
        <v>2326</v>
      </c>
      <c r="DD416" s="225"/>
      <c r="DE416" s="524"/>
      <c r="DF416" s="524"/>
      <c r="DG416" s="531"/>
      <c r="DH416" s="532"/>
      <c r="DI416" s="64">
        <v>0</v>
      </c>
      <c r="DJ416" s="64">
        <v>112229</v>
      </c>
      <c r="DK416" s="64">
        <v>0</v>
      </c>
      <c r="DL416" s="545">
        <f t="shared" si="65"/>
        <v>37409.666666666664</v>
      </c>
    </row>
    <row r="417" spans="1:116" ht="43.5" customHeight="1" x14ac:dyDescent="0.25">
      <c r="A417" s="356" t="s">
        <v>7</v>
      </c>
      <c r="B417" s="65" t="s">
        <v>50</v>
      </c>
      <c r="C417" s="65" t="s">
        <v>74</v>
      </c>
      <c r="D417" s="64" t="s">
        <v>2480</v>
      </c>
      <c r="E417" s="64" t="s">
        <v>380</v>
      </c>
      <c r="F417" s="64" t="s">
        <v>1336</v>
      </c>
      <c r="G417" s="18" t="s">
        <v>380</v>
      </c>
      <c r="H417" s="35" t="s">
        <v>2466</v>
      </c>
      <c r="I417" s="28" t="s">
        <v>2466</v>
      </c>
      <c r="J417" s="498">
        <v>0</v>
      </c>
      <c r="K417" s="498" t="s">
        <v>2466</v>
      </c>
      <c r="L417" s="499">
        <v>0</v>
      </c>
      <c r="M417" s="512">
        <v>0</v>
      </c>
      <c r="N417" s="513">
        <v>0</v>
      </c>
      <c r="O417" s="513">
        <v>0</v>
      </c>
      <c r="P417" s="513">
        <v>0</v>
      </c>
      <c r="Q417" s="513">
        <v>0</v>
      </c>
      <c r="R417" s="513">
        <v>0</v>
      </c>
      <c r="S417" s="513">
        <v>0</v>
      </c>
      <c r="T417" s="513">
        <v>0</v>
      </c>
      <c r="U417" s="513">
        <v>0</v>
      </c>
      <c r="V417" s="513">
        <v>0</v>
      </c>
      <c r="W417" s="513">
        <v>0</v>
      </c>
      <c r="X417" s="513">
        <v>0</v>
      </c>
      <c r="Y417" s="513">
        <v>0</v>
      </c>
      <c r="Z417" s="513">
        <v>0</v>
      </c>
      <c r="AA417" s="513">
        <v>0</v>
      </c>
      <c r="AB417" s="513">
        <v>0</v>
      </c>
      <c r="AC417" s="513">
        <v>7</v>
      </c>
      <c r="AD417" s="513">
        <v>7</v>
      </c>
      <c r="AE417" s="513">
        <v>0</v>
      </c>
      <c r="AF417" s="513">
        <v>0</v>
      </c>
      <c r="AG417" s="513">
        <v>0</v>
      </c>
      <c r="AH417" s="513">
        <f t="shared" si="56"/>
        <v>0</v>
      </c>
      <c r="AI417" s="513">
        <v>0</v>
      </c>
      <c r="AJ417" s="513">
        <v>0</v>
      </c>
      <c r="AK417" s="513">
        <f t="shared" si="57"/>
        <v>7</v>
      </c>
      <c r="AL417" s="513">
        <f t="shared" si="58"/>
        <v>7</v>
      </c>
      <c r="AM417" s="513">
        <v>0</v>
      </c>
      <c r="AN417" s="513">
        <v>0</v>
      </c>
      <c r="AO417" s="513">
        <v>0</v>
      </c>
      <c r="AP417" s="513">
        <v>0</v>
      </c>
      <c r="AQ417" s="513">
        <v>0</v>
      </c>
      <c r="AR417" s="513">
        <v>0</v>
      </c>
      <c r="AS417" s="513">
        <v>0</v>
      </c>
      <c r="AT417" s="513">
        <v>0</v>
      </c>
      <c r="AU417" s="513">
        <v>0</v>
      </c>
      <c r="AV417" s="513">
        <v>0</v>
      </c>
      <c r="AW417" s="513">
        <v>0</v>
      </c>
      <c r="AX417" s="513">
        <v>0</v>
      </c>
      <c r="AY417" s="513">
        <v>0</v>
      </c>
      <c r="AZ417" s="513">
        <v>0</v>
      </c>
      <c r="BA417" s="513">
        <v>0</v>
      </c>
      <c r="BB417" s="513">
        <v>0</v>
      </c>
      <c r="BC417" s="513">
        <v>33.31</v>
      </c>
      <c r="BD417" s="513">
        <v>33.31</v>
      </c>
      <c r="BE417" s="513">
        <v>0</v>
      </c>
      <c r="BF417" s="513">
        <v>0</v>
      </c>
      <c r="BG417" s="513">
        <v>0</v>
      </c>
      <c r="BH417" s="513">
        <v>0</v>
      </c>
      <c r="BI417" s="513">
        <v>0</v>
      </c>
      <c r="BJ417" s="513">
        <v>0</v>
      </c>
      <c r="BK417" s="241">
        <f t="shared" si="59"/>
        <v>33.31</v>
      </c>
      <c r="BL417" s="22">
        <f t="shared" si="60"/>
        <v>33.31</v>
      </c>
      <c r="BM417" s="519">
        <f t="shared" si="61"/>
        <v>0</v>
      </c>
      <c r="BN417" s="520">
        <v>0</v>
      </c>
      <c r="BO417" s="520">
        <v>0</v>
      </c>
      <c r="BP417" s="520">
        <v>0</v>
      </c>
      <c r="BQ417" s="520">
        <v>0</v>
      </c>
      <c r="BR417" s="520">
        <v>0</v>
      </c>
      <c r="BS417" s="520">
        <v>0</v>
      </c>
      <c r="BT417" s="520">
        <v>0</v>
      </c>
      <c r="BU417" s="520">
        <v>0</v>
      </c>
      <c r="BV417" s="520">
        <v>0</v>
      </c>
      <c r="BW417" s="520">
        <v>0</v>
      </c>
      <c r="BX417" s="520">
        <v>0</v>
      </c>
      <c r="BY417" s="520">
        <v>0</v>
      </c>
      <c r="BZ417" s="520">
        <v>0</v>
      </c>
      <c r="CA417" s="520">
        <v>0</v>
      </c>
      <c r="CB417" s="520">
        <v>0</v>
      </c>
      <c r="CC417" s="520">
        <v>0</v>
      </c>
      <c r="CD417" s="520">
        <v>39100.610400000005</v>
      </c>
      <c r="CE417" s="520">
        <v>39100.610400000005</v>
      </c>
      <c r="CF417" s="520">
        <v>0</v>
      </c>
      <c r="CG417" s="520">
        <v>0</v>
      </c>
      <c r="CH417" s="520">
        <v>0</v>
      </c>
      <c r="CI417" s="520">
        <v>0</v>
      </c>
      <c r="CJ417" s="520">
        <v>0</v>
      </c>
      <c r="CK417" s="520">
        <v>0</v>
      </c>
      <c r="CL417" s="520">
        <f t="shared" si="62"/>
        <v>39100.610400000005</v>
      </c>
      <c r="CM417" s="521">
        <f t="shared" si="63"/>
        <v>39100.610400000005</v>
      </c>
      <c r="CN417" s="522">
        <v>0</v>
      </c>
      <c r="CO417" s="522">
        <v>0</v>
      </c>
      <c r="CP417" s="522">
        <v>0</v>
      </c>
      <c r="CQ417" s="243" t="s">
        <v>874</v>
      </c>
      <c r="CR417" s="103">
        <v>0</v>
      </c>
      <c r="CS417" s="523">
        <v>0</v>
      </c>
      <c r="CT417" s="104">
        <v>0</v>
      </c>
      <c r="CU417" s="524"/>
      <c r="CV417" s="524"/>
      <c r="CW417" s="524"/>
      <c r="CX417" s="525"/>
      <c r="CY417" s="526" t="s">
        <v>56</v>
      </c>
      <c r="CZ417" s="527">
        <v>0</v>
      </c>
      <c r="DA417" s="528" t="s">
        <v>56</v>
      </c>
      <c r="DB417" s="529">
        <v>0</v>
      </c>
      <c r="DC417" s="530" t="s">
        <v>2297</v>
      </c>
      <c r="DD417" s="225"/>
      <c r="DE417" s="524"/>
      <c r="DF417" s="524"/>
      <c r="DG417" s="531"/>
      <c r="DH417" s="532"/>
      <c r="DI417" s="64" t="s">
        <v>56</v>
      </c>
      <c r="DJ417" s="64" t="s">
        <v>56</v>
      </c>
      <c r="DK417" s="18" t="s">
        <v>56</v>
      </c>
      <c r="DL417" s="534" t="s">
        <v>56</v>
      </c>
    </row>
    <row r="418" spans="1:116" ht="43.5" customHeight="1" x14ac:dyDescent="0.25">
      <c r="A418" s="356" t="s">
        <v>7</v>
      </c>
      <c r="B418" s="65" t="s">
        <v>50</v>
      </c>
      <c r="C418" s="65" t="s">
        <v>74</v>
      </c>
      <c r="D418" s="64" t="s">
        <v>80</v>
      </c>
      <c r="E418" s="64" t="s">
        <v>80</v>
      </c>
      <c r="F418" s="64" t="s">
        <v>1337</v>
      </c>
      <c r="G418" s="18" t="s">
        <v>80</v>
      </c>
      <c r="H418" s="35" t="s">
        <v>889</v>
      </c>
      <c r="I418" s="28" t="s">
        <v>2322</v>
      </c>
      <c r="J418" s="498" t="s">
        <v>56</v>
      </c>
      <c r="K418" s="498">
        <v>0.98617424037300006</v>
      </c>
      <c r="L418" s="499">
        <v>20.8</v>
      </c>
      <c r="M418" s="512">
        <v>0</v>
      </c>
      <c r="N418" s="513">
        <v>0</v>
      </c>
      <c r="O418" s="513">
        <v>0</v>
      </c>
      <c r="P418" s="513">
        <v>0</v>
      </c>
      <c r="Q418" s="513">
        <v>0</v>
      </c>
      <c r="R418" s="513">
        <v>0</v>
      </c>
      <c r="S418" s="513">
        <v>0</v>
      </c>
      <c r="T418" s="513">
        <v>0</v>
      </c>
      <c r="U418" s="513">
        <v>0</v>
      </c>
      <c r="V418" s="513">
        <v>0</v>
      </c>
      <c r="W418" s="513">
        <v>0</v>
      </c>
      <c r="X418" s="513">
        <v>0</v>
      </c>
      <c r="Y418" s="513">
        <v>0</v>
      </c>
      <c r="Z418" s="513">
        <v>0</v>
      </c>
      <c r="AA418" s="513">
        <v>0</v>
      </c>
      <c r="AB418" s="513">
        <v>0</v>
      </c>
      <c r="AC418" s="513">
        <v>0</v>
      </c>
      <c r="AD418" s="513">
        <v>0</v>
      </c>
      <c r="AE418" s="513">
        <v>0</v>
      </c>
      <c r="AF418" s="513">
        <v>0</v>
      </c>
      <c r="AG418" s="513">
        <v>0</v>
      </c>
      <c r="AH418" s="513">
        <f t="shared" si="56"/>
        <v>0</v>
      </c>
      <c r="AI418" s="513">
        <v>0</v>
      </c>
      <c r="AJ418" s="513">
        <v>0</v>
      </c>
      <c r="AK418" s="513">
        <f t="shared" si="57"/>
        <v>0</v>
      </c>
      <c r="AL418" s="513">
        <f t="shared" si="58"/>
        <v>0</v>
      </c>
      <c r="AM418" s="513">
        <v>0</v>
      </c>
      <c r="AN418" s="513">
        <v>0</v>
      </c>
      <c r="AO418" s="513">
        <v>0</v>
      </c>
      <c r="AP418" s="513">
        <v>0</v>
      </c>
      <c r="AQ418" s="513">
        <v>0</v>
      </c>
      <c r="AR418" s="513">
        <v>0</v>
      </c>
      <c r="AS418" s="513">
        <v>0</v>
      </c>
      <c r="AT418" s="513">
        <v>0</v>
      </c>
      <c r="AU418" s="513">
        <v>0</v>
      </c>
      <c r="AV418" s="513">
        <v>0</v>
      </c>
      <c r="AW418" s="513">
        <v>0</v>
      </c>
      <c r="AX418" s="513">
        <v>0</v>
      </c>
      <c r="AY418" s="513">
        <v>0</v>
      </c>
      <c r="AZ418" s="513">
        <v>0</v>
      </c>
      <c r="BA418" s="513">
        <v>0</v>
      </c>
      <c r="BB418" s="513">
        <v>0</v>
      </c>
      <c r="BC418" s="513">
        <v>0</v>
      </c>
      <c r="BD418" s="513">
        <v>0</v>
      </c>
      <c r="BE418" s="513">
        <v>0</v>
      </c>
      <c r="BF418" s="513">
        <v>0</v>
      </c>
      <c r="BG418" s="513">
        <v>0</v>
      </c>
      <c r="BH418" s="513">
        <v>0</v>
      </c>
      <c r="BI418" s="513">
        <v>0</v>
      </c>
      <c r="BJ418" s="513">
        <v>0</v>
      </c>
      <c r="BK418" s="241">
        <f t="shared" si="59"/>
        <v>0</v>
      </c>
      <c r="BL418" s="22">
        <f t="shared" si="60"/>
        <v>0</v>
      </c>
      <c r="BM418" s="519">
        <f t="shared" si="61"/>
        <v>0</v>
      </c>
      <c r="BN418" s="520">
        <v>0</v>
      </c>
      <c r="BO418" s="520">
        <v>0</v>
      </c>
      <c r="BP418" s="520">
        <v>0</v>
      </c>
      <c r="BQ418" s="520">
        <v>0</v>
      </c>
      <c r="BR418" s="520">
        <v>0</v>
      </c>
      <c r="BS418" s="520">
        <v>0</v>
      </c>
      <c r="BT418" s="520">
        <v>0</v>
      </c>
      <c r="BU418" s="520">
        <v>0</v>
      </c>
      <c r="BV418" s="520">
        <v>0</v>
      </c>
      <c r="BW418" s="520">
        <v>0</v>
      </c>
      <c r="BX418" s="520">
        <v>0</v>
      </c>
      <c r="BY418" s="520">
        <v>0</v>
      </c>
      <c r="BZ418" s="520">
        <v>0</v>
      </c>
      <c r="CA418" s="520">
        <v>0</v>
      </c>
      <c r="CB418" s="520">
        <v>0</v>
      </c>
      <c r="CC418" s="520">
        <v>0</v>
      </c>
      <c r="CD418" s="520">
        <v>0</v>
      </c>
      <c r="CE418" s="520">
        <v>0</v>
      </c>
      <c r="CF418" s="520">
        <v>0</v>
      </c>
      <c r="CG418" s="520">
        <v>0</v>
      </c>
      <c r="CH418" s="520">
        <v>0</v>
      </c>
      <c r="CI418" s="520">
        <v>0</v>
      </c>
      <c r="CJ418" s="520">
        <v>0</v>
      </c>
      <c r="CK418" s="520">
        <v>0</v>
      </c>
      <c r="CL418" s="520">
        <f t="shared" si="62"/>
        <v>0</v>
      </c>
      <c r="CM418" s="521">
        <f t="shared" si="63"/>
        <v>0</v>
      </c>
      <c r="CN418" s="522">
        <v>0</v>
      </c>
      <c r="CO418" s="522">
        <v>0</v>
      </c>
      <c r="CP418" s="522">
        <v>0</v>
      </c>
      <c r="CQ418" s="243" t="s">
        <v>874</v>
      </c>
      <c r="CR418" s="103">
        <v>0</v>
      </c>
      <c r="CS418" s="523">
        <v>0</v>
      </c>
      <c r="CT418" s="104">
        <v>0</v>
      </c>
      <c r="CU418" s="524"/>
      <c r="CV418" s="524"/>
      <c r="CW418" s="524"/>
      <c r="CX418" s="525"/>
      <c r="CY418" s="526">
        <v>83.45837000528077</v>
      </c>
      <c r="CZ418" s="527">
        <v>80.797101449275331</v>
      </c>
      <c r="DA418" s="528">
        <v>0.67681746171448764</v>
      </c>
      <c r="DB418" s="529">
        <v>0.63768115942029002</v>
      </c>
      <c r="DC418" s="530" t="s">
        <v>2293</v>
      </c>
      <c r="DD418" s="225"/>
      <c r="DE418" s="524"/>
      <c r="DF418" s="524"/>
      <c r="DG418" s="531"/>
      <c r="DH418" s="532"/>
      <c r="DI418" s="64">
        <v>0</v>
      </c>
      <c r="DJ418" s="64">
        <v>4011</v>
      </c>
      <c r="DK418" s="64">
        <v>0</v>
      </c>
      <c r="DL418" s="533">
        <f t="shared" ref="DL418:DL449" si="66">AVERAGE(DI418,DJ418,DK418)</f>
        <v>1337</v>
      </c>
    </row>
    <row r="419" spans="1:116" ht="43.5" customHeight="1" x14ac:dyDescent="0.25">
      <c r="A419" s="356" t="s">
        <v>7</v>
      </c>
      <c r="B419" s="65" t="s">
        <v>50</v>
      </c>
      <c r="C419" s="65" t="s">
        <v>74</v>
      </c>
      <c r="D419" s="64" t="s">
        <v>2486</v>
      </c>
      <c r="E419" s="64" t="s">
        <v>80</v>
      </c>
      <c r="F419" s="64" t="s">
        <v>1338</v>
      </c>
      <c r="G419" s="18" t="s">
        <v>80</v>
      </c>
      <c r="H419" s="35" t="s">
        <v>866</v>
      </c>
      <c r="I419" s="28" t="s">
        <v>2322</v>
      </c>
      <c r="J419" s="498" t="s">
        <v>56</v>
      </c>
      <c r="K419" s="498">
        <v>2.4765151463640001</v>
      </c>
      <c r="L419" s="499">
        <v>700.3</v>
      </c>
      <c r="M419" s="512">
        <v>0</v>
      </c>
      <c r="N419" s="513">
        <v>0</v>
      </c>
      <c r="O419" s="513">
        <v>0</v>
      </c>
      <c r="P419" s="513">
        <v>0</v>
      </c>
      <c r="Q419" s="513">
        <v>0</v>
      </c>
      <c r="R419" s="513">
        <v>0</v>
      </c>
      <c r="S419" s="513">
        <v>0</v>
      </c>
      <c r="T419" s="513">
        <v>0</v>
      </c>
      <c r="U419" s="513">
        <v>0</v>
      </c>
      <c r="V419" s="513">
        <v>0</v>
      </c>
      <c r="W419" s="513">
        <v>0</v>
      </c>
      <c r="X419" s="513">
        <v>0</v>
      </c>
      <c r="Y419" s="513">
        <v>0</v>
      </c>
      <c r="Z419" s="513">
        <v>0</v>
      </c>
      <c r="AA419" s="513">
        <v>0</v>
      </c>
      <c r="AB419" s="513">
        <v>0</v>
      </c>
      <c r="AC419" s="513">
        <v>4</v>
      </c>
      <c r="AD419" s="513">
        <v>4</v>
      </c>
      <c r="AE419" s="513">
        <v>0</v>
      </c>
      <c r="AF419" s="513">
        <v>0</v>
      </c>
      <c r="AG419" s="513">
        <v>0</v>
      </c>
      <c r="AH419" s="513">
        <f t="shared" si="56"/>
        <v>0</v>
      </c>
      <c r="AI419" s="513">
        <v>0</v>
      </c>
      <c r="AJ419" s="513">
        <v>0</v>
      </c>
      <c r="AK419" s="513">
        <f t="shared" si="57"/>
        <v>4</v>
      </c>
      <c r="AL419" s="513">
        <f t="shared" si="58"/>
        <v>4</v>
      </c>
      <c r="AM419" s="513">
        <v>0</v>
      </c>
      <c r="AN419" s="513">
        <v>0</v>
      </c>
      <c r="AO419" s="513">
        <v>0</v>
      </c>
      <c r="AP419" s="513">
        <v>0</v>
      </c>
      <c r="AQ419" s="513">
        <v>0</v>
      </c>
      <c r="AR419" s="513">
        <v>0</v>
      </c>
      <c r="AS419" s="513">
        <v>0</v>
      </c>
      <c r="AT419" s="513">
        <v>0</v>
      </c>
      <c r="AU419" s="513">
        <v>0</v>
      </c>
      <c r="AV419" s="513">
        <v>0</v>
      </c>
      <c r="AW419" s="513">
        <v>0</v>
      </c>
      <c r="AX419" s="513">
        <v>0</v>
      </c>
      <c r="AY419" s="513">
        <v>0</v>
      </c>
      <c r="AZ419" s="513">
        <v>0</v>
      </c>
      <c r="BA419" s="513">
        <v>0</v>
      </c>
      <c r="BB419" s="513">
        <v>0</v>
      </c>
      <c r="BC419" s="513">
        <v>21.4</v>
      </c>
      <c r="BD419" s="513">
        <v>21.4</v>
      </c>
      <c r="BE419" s="513">
        <v>0</v>
      </c>
      <c r="BF419" s="513">
        <v>0</v>
      </c>
      <c r="BG419" s="513">
        <v>0</v>
      </c>
      <c r="BH419" s="513">
        <v>0</v>
      </c>
      <c r="BI419" s="513">
        <v>0</v>
      </c>
      <c r="BJ419" s="513">
        <v>0</v>
      </c>
      <c r="BK419" s="241">
        <f t="shared" si="59"/>
        <v>21.4</v>
      </c>
      <c r="BL419" s="22">
        <f t="shared" si="60"/>
        <v>21.4</v>
      </c>
      <c r="BM419" s="519">
        <f t="shared" si="61"/>
        <v>0</v>
      </c>
      <c r="BN419" s="520">
        <v>0</v>
      </c>
      <c r="BO419" s="520">
        <v>0</v>
      </c>
      <c r="BP419" s="520">
        <v>0</v>
      </c>
      <c r="BQ419" s="520">
        <v>0</v>
      </c>
      <c r="BR419" s="520">
        <v>0</v>
      </c>
      <c r="BS419" s="520">
        <v>0</v>
      </c>
      <c r="BT419" s="520">
        <v>0</v>
      </c>
      <c r="BU419" s="520">
        <v>0</v>
      </c>
      <c r="BV419" s="520">
        <v>0</v>
      </c>
      <c r="BW419" s="520">
        <v>0</v>
      </c>
      <c r="BX419" s="520">
        <v>0</v>
      </c>
      <c r="BY419" s="520">
        <v>0</v>
      </c>
      <c r="BZ419" s="520">
        <v>0</v>
      </c>
      <c r="CA419" s="520">
        <v>0</v>
      </c>
      <c r="CB419" s="520">
        <v>0</v>
      </c>
      <c r="CC419" s="520">
        <v>0</v>
      </c>
      <c r="CD419" s="520">
        <v>25120.176000000003</v>
      </c>
      <c r="CE419" s="520">
        <v>25120.176000000003</v>
      </c>
      <c r="CF419" s="520">
        <v>0</v>
      </c>
      <c r="CG419" s="520">
        <v>0</v>
      </c>
      <c r="CH419" s="520">
        <v>0</v>
      </c>
      <c r="CI419" s="520">
        <v>0</v>
      </c>
      <c r="CJ419" s="520">
        <v>0</v>
      </c>
      <c r="CK419" s="520">
        <v>0</v>
      </c>
      <c r="CL419" s="520">
        <f t="shared" si="62"/>
        <v>25120.176000000003</v>
      </c>
      <c r="CM419" s="521">
        <f t="shared" si="63"/>
        <v>25120.176000000003</v>
      </c>
      <c r="CN419" s="522">
        <v>0</v>
      </c>
      <c r="CO419" s="522">
        <v>0</v>
      </c>
      <c r="CP419" s="522">
        <v>0</v>
      </c>
      <c r="CQ419" s="243" t="s">
        <v>874</v>
      </c>
      <c r="CR419" s="103">
        <v>0</v>
      </c>
      <c r="CS419" s="523">
        <v>0</v>
      </c>
      <c r="CT419" s="104">
        <v>0</v>
      </c>
      <c r="CU419" s="524"/>
      <c r="CV419" s="524"/>
      <c r="CW419" s="524"/>
      <c r="CX419" s="525"/>
      <c r="CY419" s="526">
        <v>105.29480641676072</v>
      </c>
      <c r="CZ419" s="527">
        <v>105.2061360413315</v>
      </c>
      <c r="DA419" s="528">
        <v>0.85308950652179127</v>
      </c>
      <c r="DB419" s="529">
        <v>0.85072803699041211</v>
      </c>
      <c r="DC419" s="530" t="s">
        <v>2333</v>
      </c>
      <c r="DD419" s="225"/>
      <c r="DE419" s="524"/>
      <c r="DF419" s="524"/>
      <c r="DG419" s="531"/>
      <c r="DH419" s="532"/>
      <c r="DI419" s="64">
        <v>0</v>
      </c>
      <c r="DJ419" s="64">
        <v>23423</v>
      </c>
      <c r="DK419" s="64">
        <v>0</v>
      </c>
      <c r="DL419" s="534">
        <f t="shared" si="66"/>
        <v>7807.666666666667</v>
      </c>
    </row>
    <row r="420" spans="1:116" ht="43.5" customHeight="1" x14ac:dyDescent="0.25">
      <c r="A420" s="356" t="s">
        <v>7</v>
      </c>
      <c r="B420" s="65" t="s">
        <v>50</v>
      </c>
      <c r="C420" s="65" t="s">
        <v>74</v>
      </c>
      <c r="D420" s="64" t="s">
        <v>2487</v>
      </c>
      <c r="E420" s="64" t="s">
        <v>386</v>
      </c>
      <c r="F420" s="64" t="s">
        <v>387</v>
      </c>
      <c r="G420" s="18" t="s">
        <v>386</v>
      </c>
      <c r="H420" s="35" t="s">
        <v>860</v>
      </c>
      <c r="I420" s="28" t="s">
        <v>2322</v>
      </c>
      <c r="J420" s="498">
        <v>7.2902018490574036</v>
      </c>
      <c r="K420" s="498">
        <v>21.107196925794003</v>
      </c>
      <c r="L420" s="499">
        <v>2201.4</v>
      </c>
      <c r="M420" s="512">
        <v>0</v>
      </c>
      <c r="N420" s="513">
        <v>0</v>
      </c>
      <c r="O420" s="513">
        <v>0</v>
      </c>
      <c r="P420" s="513">
        <v>0</v>
      </c>
      <c r="Q420" s="513">
        <v>0</v>
      </c>
      <c r="R420" s="513">
        <v>0</v>
      </c>
      <c r="S420" s="513">
        <v>0</v>
      </c>
      <c r="T420" s="513">
        <v>0</v>
      </c>
      <c r="U420" s="513">
        <v>0</v>
      </c>
      <c r="V420" s="513">
        <v>0</v>
      </c>
      <c r="W420" s="513">
        <v>0</v>
      </c>
      <c r="X420" s="513">
        <v>0</v>
      </c>
      <c r="Y420" s="513">
        <v>0</v>
      </c>
      <c r="Z420" s="513">
        <v>0</v>
      </c>
      <c r="AA420" s="513">
        <v>0</v>
      </c>
      <c r="AB420" s="513">
        <v>0</v>
      </c>
      <c r="AC420" s="513">
        <v>101</v>
      </c>
      <c r="AD420" s="513">
        <v>101</v>
      </c>
      <c r="AE420" s="513">
        <v>0</v>
      </c>
      <c r="AF420" s="513">
        <v>0</v>
      </c>
      <c r="AG420" s="513">
        <v>0</v>
      </c>
      <c r="AH420" s="513">
        <f t="shared" si="56"/>
        <v>0</v>
      </c>
      <c r="AI420" s="513">
        <v>0</v>
      </c>
      <c r="AJ420" s="513">
        <v>0</v>
      </c>
      <c r="AK420" s="513">
        <f t="shared" si="57"/>
        <v>101</v>
      </c>
      <c r="AL420" s="513">
        <f t="shared" si="58"/>
        <v>101</v>
      </c>
      <c r="AM420" s="513">
        <v>0</v>
      </c>
      <c r="AN420" s="513">
        <v>0</v>
      </c>
      <c r="AO420" s="513">
        <v>0</v>
      </c>
      <c r="AP420" s="513">
        <v>0</v>
      </c>
      <c r="AQ420" s="513">
        <v>0</v>
      </c>
      <c r="AR420" s="513">
        <v>0</v>
      </c>
      <c r="AS420" s="513">
        <v>0</v>
      </c>
      <c r="AT420" s="513">
        <v>0</v>
      </c>
      <c r="AU420" s="513">
        <v>0</v>
      </c>
      <c r="AV420" s="513">
        <v>0</v>
      </c>
      <c r="AW420" s="513">
        <v>0</v>
      </c>
      <c r="AX420" s="513">
        <v>0</v>
      </c>
      <c r="AY420" s="513">
        <v>0</v>
      </c>
      <c r="AZ420" s="513">
        <v>0</v>
      </c>
      <c r="BA420" s="513">
        <v>0</v>
      </c>
      <c r="BB420" s="513">
        <v>0</v>
      </c>
      <c r="BC420" s="513">
        <v>681.82500000000005</v>
      </c>
      <c r="BD420" s="513">
        <v>681.82500000000005</v>
      </c>
      <c r="BE420" s="513">
        <v>0</v>
      </c>
      <c r="BF420" s="513">
        <v>0</v>
      </c>
      <c r="BG420" s="513">
        <v>0</v>
      </c>
      <c r="BH420" s="513">
        <v>0</v>
      </c>
      <c r="BI420" s="513">
        <v>0</v>
      </c>
      <c r="BJ420" s="513">
        <v>0</v>
      </c>
      <c r="BK420" s="241">
        <f t="shared" si="59"/>
        <v>681.82500000000005</v>
      </c>
      <c r="BL420" s="22">
        <f t="shared" si="60"/>
        <v>681.82500000000005</v>
      </c>
      <c r="BM420" s="519">
        <f t="shared" si="61"/>
        <v>9.7682664756446991E-2</v>
      </c>
      <c r="BN420" s="520">
        <v>0</v>
      </c>
      <c r="BO420" s="520">
        <v>0</v>
      </c>
      <c r="BP420" s="520">
        <v>0</v>
      </c>
      <c r="BQ420" s="520">
        <v>0</v>
      </c>
      <c r="BR420" s="520">
        <v>0</v>
      </c>
      <c r="BS420" s="520">
        <v>0</v>
      </c>
      <c r="BT420" s="520">
        <v>0</v>
      </c>
      <c r="BU420" s="520">
        <v>0</v>
      </c>
      <c r="BV420" s="520">
        <v>0</v>
      </c>
      <c r="BW420" s="520">
        <v>0</v>
      </c>
      <c r="BX420" s="520">
        <v>0</v>
      </c>
      <c r="BY420" s="520">
        <v>0</v>
      </c>
      <c r="BZ420" s="520">
        <v>0</v>
      </c>
      <c r="CA420" s="520">
        <v>0</v>
      </c>
      <c r="CB420" s="520">
        <v>0</v>
      </c>
      <c r="CC420" s="520">
        <v>0</v>
      </c>
      <c r="CD420" s="520">
        <v>800353.4580000001</v>
      </c>
      <c r="CE420" s="520">
        <v>800353.4580000001</v>
      </c>
      <c r="CF420" s="520">
        <v>0</v>
      </c>
      <c r="CG420" s="520">
        <v>0</v>
      </c>
      <c r="CH420" s="520">
        <v>0</v>
      </c>
      <c r="CI420" s="520">
        <v>0</v>
      </c>
      <c r="CJ420" s="520">
        <v>0</v>
      </c>
      <c r="CK420" s="520">
        <v>0</v>
      </c>
      <c r="CL420" s="520">
        <f t="shared" si="62"/>
        <v>800353.4580000001</v>
      </c>
      <c r="CM420" s="521">
        <f t="shared" si="63"/>
        <v>800353.4580000001</v>
      </c>
      <c r="CN420" s="522">
        <v>19131840</v>
      </c>
      <c r="CO420" s="522">
        <v>19131840</v>
      </c>
      <c r="CP420" s="522">
        <v>24457920.000000004</v>
      </c>
      <c r="CQ420" s="243" t="s">
        <v>874</v>
      </c>
      <c r="CR420" s="103">
        <v>5.46</v>
      </c>
      <c r="CS420" s="523">
        <v>5.46</v>
      </c>
      <c r="CT420" s="104">
        <v>6.98</v>
      </c>
      <c r="CU420" s="524"/>
      <c r="CV420" s="524"/>
      <c r="CW420" s="524"/>
      <c r="CX420" s="525"/>
      <c r="CY420" s="526">
        <v>11.56440207145687</v>
      </c>
      <c r="CZ420" s="527">
        <v>11.546086206615186</v>
      </c>
      <c r="DA420" s="528">
        <v>0.28048282599491009</v>
      </c>
      <c r="DB420" s="529">
        <v>0.28003018952865871</v>
      </c>
      <c r="DC420" s="530" t="s">
        <v>2488</v>
      </c>
      <c r="DD420" s="225"/>
      <c r="DE420" s="524"/>
      <c r="DF420" s="524"/>
      <c r="DG420" s="531"/>
      <c r="DH420" s="532"/>
      <c r="DI420" s="64">
        <v>18944</v>
      </c>
      <c r="DJ420" s="64">
        <v>0</v>
      </c>
      <c r="DK420" s="64">
        <v>1672</v>
      </c>
      <c r="DL420" s="534">
        <f t="shared" si="66"/>
        <v>6872</v>
      </c>
    </row>
    <row r="421" spans="1:116" ht="43.5" customHeight="1" x14ac:dyDescent="0.25">
      <c r="A421" s="356" t="s">
        <v>7</v>
      </c>
      <c r="B421" s="65" t="s">
        <v>50</v>
      </c>
      <c r="C421" s="65" t="s">
        <v>74</v>
      </c>
      <c r="D421" s="64" t="s">
        <v>2487</v>
      </c>
      <c r="E421" s="64" t="s">
        <v>386</v>
      </c>
      <c r="F421" s="64" t="s">
        <v>388</v>
      </c>
      <c r="G421" s="18" t="s">
        <v>389</v>
      </c>
      <c r="H421" s="35" t="s">
        <v>860</v>
      </c>
      <c r="I421" s="28" t="s">
        <v>2322</v>
      </c>
      <c r="J421" s="498">
        <v>7.6965409685130632</v>
      </c>
      <c r="K421" s="498">
        <v>8.3422348311330001</v>
      </c>
      <c r="L421" s="499">
        <v>880.2</v>
      </c>
      <c r="M421" s="512">
        <v>0</v>
      </c>
      <c r="N421" s="513">
        <v>0</v>
      </c>
      <c r="O421" s="513">
        <v>0</v>
      </c>
      <c r="P421" s="513">
        <v>0</v>
      </c>
      <c r="Q421" s="513">
        <v>0</v>
      </c>
      <c r="R421" s="513">
        <v>0</v>
      </c>
      <c r="S421" s="513">
        <v>0</v>
      </c>
      <c r="T421" s="513">
        <v>0</v>
      </c>
      <c r="U421" s="513">
        <v>0</v>
      </c>
      <c r="V421" s="513">
        <v>0</v>
      </c>
      <c r="W421" s="513">
        <v>0</v>
      </c>
      <c r="X421" s="513">
        <v>0</v>
      </c>
      <c r="Y421" s="513">
        <v>1</v>
      </c>
      <c r="Z421" s="513">
        <v>1</v>
      </c>
      <c r="AA421" s="513">
        <v>0</v>
      </c>
      <c r="AB421" s="513">
        <v>0</v>
      </c>
      <c r="AC421" s="513">
        <v>25</v>
      </c>
      <c r="AD421" s="513">
        <v>25</v>
      </c>
      <c r="AE421" s="513">
        <v>0</v>
      </c>
      <c r="AF421" s="513">
        <v>0</v>
      </c>
      <c r="AG421" s="513">
        <v>0</v>
      </c>
      <c r="AH421" s="513">
        <f t="shared" si="56"/>
        <v>0</v>
      </c>
      <c r="AI421" s="513">
        <v>0</v>
      </c>
      <c r="AJ421" s="513">
        <v>0</v>
      </c>
      <c r="AK421" s="513">
        <f t="shared" si="57"/>
        <v>26</v>
      </c>
      <c r="AL421" s="513">
        <f t="shared" si="58"/>
        <v>26</v>
      </c>
      <c r="AM421" s="513">
        <v>0</v>
      </c>
      <c r="AN421" s="513">
        <v>0</v>
      </c>
      <c r="AO421" s="513">
        <v>0</v>
      </c>
      <c r="AP421" s="513">
        <v>0</v>
      </c>
      <c r="AQ421" s="513">
        <v>0</v>
      </c>
      <c r="AR421" s="513">
        <v>0</v>
      </c>
      <c r="AS421" s="513">
        <v>0</v>
      </c>
      <c r="AT421" s="513">
        <v>0</v>
      </c>
      <c r="AU421" s="513">
        <v>0</v>
      </c>
      <c r="AV421" s="513">
        <v>0</v>
      </c>
      <c r="AW421" s="513">
        <v>0</v>
      </c>
      <c r="AX421" s="513">
        <v>0</v>
      </c>
      <c r="AY421" s="513">
        <v>1000</v>
      </c>
      <c r="AZ421" s="513">
        <v>1000</v>
      </c>
      <c r="BA421" s="513">
        <v>0</v>
      </c>
      <c r="BB421" s="513">
        <v>0</v>
      </c>
      <c r="BC421" s="513">
        <v>199.45</v>
      </c>
      <c r="BD421" s="513">
        <v>199.45</v>
      </c>
      <c r="BE421" s="513">
        <v>0</v>
      </c>
      <c r="BF421" s="513">
        <v>0</v>
      </c>
      <c r="BG421" s="513">
        <v>0</v>
      </c>
      <c r="BH421" s="513">
        <v>0</v>
      </c>
      <c r="BI421" s="513">
        <v>0</v>
      </c>
      <c r="BJ421" s="513">
        <v>0</v>
      </c>
      <c r="BK421" s="241">
        <f t="shared" si="59"/>
        <v>1199.45</v>
      </c>
      <c r="BL421" s="22">
        <f t="shared" si="60"/>
        <v>1199.45</v>
      </c>
      <c r="BM421" s="519">
        <f t="shared" si="61"/>
        <v>0.19099522292993631</v>
      </c>
      <c r="BN421" s="520">
        <v>0</v>
      </c>
      <c r="BO421" s="520">
        <v>0</v>
      </c>
      <c r="BP421" s="520">
        <v>0</v>
      </c>
      <c r="BQ421" s="520">
        <v>0</v>
      </c>
      <c r="BR421" s="520">
        <v>0</v>
      </c>
      <c r="BS421" s="520">
        <v>0</v>
      </c>
      <c r="BT421" s="520">
        <v>0</v>
      </c>
      <c r="BU421" s="520">
        <v>0</v>
      </c>
      <c r="BV421" s="520">
        <v>0</v>
      </c>
      <c r="BW421" s="520">
        <v>0</v>
      </c>
      <c r="BX421" s="520">
        <v>0</v>
      </c>
      <c r="BY421" s="520">
        <v>0</v>
      </c>
      <c r="BZ421" s="520">
        <v>5045760</v>
      </c>
      <c r="CA421" s="520">
        <v>5045760</v>
      </c>
      <c r="CB421" s="520">
        <v>0</v>
      </c>
      <c r="CC421" s="520">
        <v>0</v>
      </c>
      <c r="CD421" s="520">
        <v>234122.38800000001</v>
      </c>
      <c r="CE421" s="520">
        <v>234122.38800000001</v>
      </c>
      <c r="CF421" s="520">
        <v>0</v>
      </c>
      <c r="CG421" s="520">
        <v>0</v>
      </c>
      <c r="CH421" s="520">
        <v>0</v>
      </c>
      <c r="CI421" s="520">
        <v>0</v>
      </c>
      <c r="CJ421" s="520">
        <v>0</v>
      </c>
      <c r="CK421" s="520">
        <v>0</v>
      </c>
      <c r="CL421" s="520">
        <f t="shared" si="62"/>
        <v>5279882.3880000003</v>
      </c>
      <c r="CM421" s="521">
        <f t="shared" si="63"/>
        <v>5279882.3880000003</v>
      </c>
      <c r="CN421" s="522">
        <v>20393280.000000004</v>
      </c>
      <c r="CO421" s="522">
        <v>20393280.000000004</v>
      </c>
      <c r="CP421" s="522">
        <v>22005120.000000004</v>
      </c>
      <c r="CQ421" s="243" t="s">
        <v>874</v>
      </c>
      <c r="CR421" s="103">
        <v>5.82</v>
      </c>
      <c r="CS421" s="523">
        <v>5.82</v>
      </c>
      <c r="CT421" s="104">
        <v>6.28</v>
      </c>
      <c r="CU421" s="524"/>
      <c r="CV421" s="524"/>
      <c r="CW421" s="524"/>
      <c r="CX421" s="525"/>
      <c r="CY421" s="526">
        <v>84.946522951972042</v>
      </c>
      <c r="CZ421" s="527">
        <v>84.985322899433569</v>
      </c>
      <c r="DA421" s="528">
        <v>0.85400551273412528</v>
      </c>
      <c r="DB421" s="529">
        <v>0.85413142434306699</v>
      </c>
      <c r="DC421" s="530" t="s">
        <v>2328</v>
      </c>
      <c r="DD421" s="225"/>
      <c r="DE421" s="524"/>
      <c r="DF421" s="524"/>
      <c r="DG421" s="531"/>
      <c r="DH421" s="532"/>
      <c r="DI421" s="64">
        <v>0</v>
      </c>
      <c r="DJ421" s="64">
        <v>0</v>
      </c>
      <c r="DK421" s="64">
        <v>118120</v>
      </c>
      <c r="DL421" s="534">
        <f t="shared" si="66"/>
        <v>39373.333333333336</v>
      </c>
    </row>
    <row r="422" spans="1:116" ht="43.5" customHeight="1" x14ac:dyDescent="0.25">
      <c r="A422" s="356" t="s">
        <v>7</v>
      </c>
      <c r="B422" s="65" t="s">
        <v>50</v>
      </c>
      <c r="C422" s="65" t="s">
        <v>74</v>
      </c>
      <c r="D422" s="64" t="s">
        <v>2480</v>
      </c>
      <c r="E422" s="64" t="s">
        <v>380</v>
      </c>
      <c r="F422" s="64" t="s">
        <v>1339</v>
      </c>
      <c r="G422" s="18" t="s">
        <v>380</v>
      </c>
      <c r="H422" s="35" t="s">
        <v>860</v>
      </c>
      <c r="I422" s="28" t="s">
        <v>2322</v>
      </c>
      <c r="J422" s="498">
        <v>7.4</v>
      </c>
      <c r="K422" s="498">
        <v>2.1024621168390003</v>
      </c>
      <c r="L422" s="499">
        <v>41.8</v>
      </c>
      <c r="M422" s="512">
        <v>0</v>
      </c>
      <c r="N422" s="513">
        <v>0</v>
      </c>
      <c r="O422" s="513">
        <v>0</v>
      </c>
      <c r="P422" s="513">
        <v>0</v>
      </c>
      <c r="Q422" s="513">
        <v>0</v>
      </c>
      <c r="R422" s="513">
        <v>0</v>
      </c>
      <c r="S422" s="513">
        <v>0</v>
      </c>
      <c r="T422" s="513">
        <v>0</v>
      </c>
      <c r="U422" s="513">
        <v>0</v>
      </c>
      <c r="V422" s="513">
        <v>0</v>
      </c>
      <c r="W422" s="513">
        <v>0</v>
      </c>
      <c r="X422" s="513">
        <v>0</v>
      </c>
      <c r="Y422" s="513">
        <v>0</v>
      </c>
      <c r="Z422" s="513">
        <v>0</v>
      </c>
      <c r="AA422" s="513">
        <v>0</v>
      </c>
      <c r="AB422" s="513">
        <v>0</v>
      </c>
      <c r="AC422" s="513">
        <v>0</v>
      </c>
      <c r="AD422" s="513">
        <v>0</v>
      </c>
      <c r="AE422" s="513">
        <v>0</v>
      </c>
      <c r="AF422" s="513">
        <v>0</v>
      </c>
      <c r="AG422" s="513">
        <v>0</v>
      </c>
      <c r="AH422" s="513">
        <f t="shared" si="56"/>
        <v>0</v>
      </c>
      <c r="AI422" s="513">
        <v>0</v>
      </c>
      <c r="AJ422" s="513">
        <v>0</v>
      </c>
      <c r="AK422" s="513">
        <f t="shared" si="57"/>
        <v>0</v>
      </c>
      <c r="AL422" s="513">
        <f t="shared" si="58"/>
        <v>0</v>
      </c>
      <c r="AM422" s="513">
        <v>0</v>
      </c>
      <c r="AN422" s="513">
        <v>0</v>
      </c>
      <c r="AO422" s="513">
        <v>0</v>
      </c>
      <c r="AP422" s="513">
        <v>0</v>
      </c>
      <c r="AQ422" s="513">
        <v>0</v>
      </c>
      <c r="AR422" s="513">
        <v>0</v>
      </c>
      <c r="AS422" s="513">
        <v>0</v>
      </c>
      <c r="AT422" s="513">
        <v>0</v>
      </c>
      <c r="AU422" s="513">
        <v>0</v>
      </c>
      <c r="AV422" s="513">
        <v>0</v>
      </c>
      <c r="AW422" s="513">
        <v>0</v>
      </c>
      <c r="AX422" s="513">
        <v>0</v>
      </c>
      <c r="AY422" s="513">
        <v>0</v>
      </c>
      <c r="AZ422" s="513">
        <v>0</v>
      </c>
      <c r="BA422" s="513">
        <v>0</v>
      </c>
      <c r="BB422" s="513">
        <v>0</v>
      </c>
      <c r="BC422" s="513">
        <v>0</v>
      </c>
      <c r="BD422" s="513">
        <v>0</v>
      </c>
      <c r="BE422" s="513">
        <v>0</v>
      </c>
      <c r="BF422" s="513">
        <v>0</v>
      </c>
      <c r="BG422" s="513">
        <v>0</v>
      </c>
      <c r="BH422" s="513">
        <v>0</v>
      </c>
      <c r="BI422" s="513">
        <v>0</v>
      </c>
      <c r="BJ422" s="513">
        <v>0</v>
      </c>
      <c r="BK422" s="241">
        <f t="shared" si="59"/>
        <v>0</v>
      </c>
      <c r="BL422" s="22">
        <f t="shared" si="60"/>
        <v>0</v>
      </c>
      <c r="BM422" s="519">
        <f t="shared" si="61"/>
        <v>0</v>
      </c>
      <c r="BN422" s="520">
        <v>0</v>
      </c>
      <c r="BO422" s="520">
        <v>0</v>
      </c>
      <c r="BP422" s="520">
        <v>0</v>
      </c>
      <c r="BQ422" s="520">
        <v>0</v>
      </c>
      <c r="BR422" s="520">
        <v>0</v>
      </c>
      <c r="BS422" s="520">
        <v>0</v>
      </c>
      <c r="BT422" s="520">
        <v>0</v>
      </c>
      <c r="BU422" s="520">
        <v>0</v>
      </c>
      <c r="BV422" s="520">
        <v>0</v>
      </c>
      <c r="BW422" s="520">
        <v>0</v>
      </c>
      <c r="BX422" s="520">
        <v>0</v>
      </c>
      <c r="BY422" s="520">
        <v>0</v>
      </c>
      <c r="BZ422" s="520">
        <v>0</v>
      </c>
      <c r="CA422" s="520">
        <v>0</v>
      </c>
      <c r="CB422" s="520">
        <v>0</v>
      </c>
      <c r="CC422" s="520">
        <v>0</v>
      </c>
      <c r="CD422" s="520">
        <v>0</v>
      </c>
      <c r="CE422" s="520">
        <v>0</v>
      </c>
      <c r="CF422" s="520">
        <v>0</v>
      </c>
      <c r="CG422" s="520">
        <v>0</v>
      </c>
      <c r="CH422" s="520">
        <v>0</v>
      </c>
      <c r="CI422" s="520">
        <v>0</v>
      </c>
      <c r="CJ422" s="520">
        <v>0</v>
      </c>
      <c r="CK422" s="520">
        <v>0</v>
      </c>
      <c r="CL422" s="520">
        <f t="shared" si="62"/>
        <v>0</v>
      </c>
      <c r="CM422" s="521">
        <f t="shared" si="63"/>
        <v>0</v>
      </c>
      <c r="CN422" s="522">
        <v>7533599.9999999991</v>
      </c>
      <c r="CO422" s="522">
        <v>7533599.9999999991</v>
      </c>
      <c r="CP422" s="522">
        <v>23126400</v>
      </c>
      <c r="CQ422" s="243" t="s">
        <v>874</v>
      </c>
      <c r="CR422" s="103">
        <v>2.15</v>
      </c>
      <c r="CS422" s="523">
        <v>2.15</v>
      </c>
      <c r="CT422" s="104">
        <v>6.6</v>
      </c>
      <c r="CU422" s="524"/>
      <c r="CV422" s="524"/>
      <c r="CW422" s="524"/>
      <c r="CX422" s="525"/>
      <c r="CY422" s="526">
        <v>30.78884462151397</v>
      </c>
      <c r="CZ422" s="527">
        <v>30.666666666666668</v>
      </c>
      <c r="DA422" s="528">
        <v>0.33466135458167362</v>
      </c>
      <c r="DB422" s="529">
        <v>0.33333333333333331</v>
      </c>
      <c r="DC422" s="530" t="s">
        <v>2489</v>
      </c>
      <c r="DD422" s="225"/>
      <c r="DE422" s="524"/>
      <c r="DF422" s="524"/>
      <c r="DG422" s="531"/>
      <c r="DH422" s="532"/>
      <c r="DI422" s="64">
        <v>0</v>
      </c>
      <c r="DJ422" s="64">
        <v>0</v>
      </c>
      <c r="DK422" s="64">
        <v>0</v>
      </c>
      <c r="DL422" s="534">
        <f t="shared" si="66"/>
        <v>0</v>
      </c>
    </row>
    <row r="423" spans="1:116" ht="43.5" customHeight="1" x14ac:dyDescent="0.25">
      <c r="A423" s="356" t="s">
        <v>7</v>
      </c>
      <c r="B423" s="65" t="s">
        <v>50</v>
      </c>
      <c r="C423" s="65" t="s">
        <v>74</v>
      </c>
      <c r="D423" s="64" t="s">
        <v>2490</v>
      </c>
      <c r="E423" s="64" t="s">
        <v>380</v>
      </c>
      <c r="F423" s="64" t="s">
        <v>1340</v>
      </c>
      <c r="G423" s="18" t="s">
        <v>380</v>
      </c>
      <c r="H423" s="35" t="s">
        <v>889</v>
      </c>
      <c r="I423" s="28" t="s">
        <v>2322</v>
      </c>
      <c r="J423" s="498" t="s">
        <v>56</v>
      </c>
      <c r="K423" s="498">
        <v>2.2111742378249999</v>
      </c>
      <c r="L423" s="499">
        <v>188.8</v>
      </c>
      <c r="M423" s="512">
        <v>0</v>
      </c>
      <c r="N423" s="513">
        <v>0</v>
      </c>
      <c r="O423" s="513">
        <v>0</v>
      </c>
      <c r="P423" s="513">
        <v>0</v>
      </c>
      <c r="Q423" s="513">
        <v>0</v>
      </c>
      <c r="R423" s="513">
        <v>0</v>
      </c>
      <c r="S423" s="513">
        <v>0</v>
      </c>
      <c r="T423" s="513">
        <v>0</v>
      </c>
      <c r="U423" s="513">
        <v>0</v>
      </c>
      <c r="V423" s="513">
        <v>0</v>
      </c>
      <c r="W423" s="513">
        <v>0</v>
      </c>
      <c r="X423" s="513">
        <v>0</v>
      </c>
      <c r="Y423" s="513">
        <v>0</v>
      </c>
      <c r="Z423" s="513">
        <v>0</v>
      </c>
      <c r="AA423" s="513">
        <v>0</v>
      </c>
      <c r="AB423" s="513">
        <v>0</v>
      </c>
      <c r="AC423" s="513">
        <v>0</v>
      </c>
      <c r="AD423" s="513">
        <v>0</v>
      </c>
      <c r="AE423" s="513">
        <v>0</v>
      </c>
      <c r="AF423" s="513">
        <v>0</v>
      </c>
      <c r="AG423" s="513">
        <v>0</v>
      </c>
      <c r="AH423" s="513">
        <f t="shared" si="56"/>
        <v>0</v>
      </c>
      <c r="AI423" s="513">
        <v>0</v>
      </c>
      <c r="AJ423" s="513">
        <v>0</v>
      </c>
      <c r="AK423" s="513">
        <f t="shared" si="57"/>
        <v>0</v>
      </c>
      <c r="AL423" s="513">
        <f t="shared" si="58"/>
        <v>0</v>
      </c>
      <c r="AM423" s="513">
        <v>0</v>
      </c>
      <c r="AN423" s="513">
        <v>0</v>
      </c>
      <c r="AO423" s="513">
        <v>0</v>
      </c>
      <c r="AP423" s="513">
        <v>0</v>
      </c>
      <c r="AQ423" s="513">
        <v>0</v>
      </c>
      <c r="AR423" s="513">
        <v>0</v>
      </c>
      <c r="AS423" s="513">
        <v>0</v>
      </c>
      <c r="AT423" s="513">
        <v>0</v>
      </c>
      <c r="AU423" s="513">
        <v>0</v>
      </c>
      <c r="AV423" s="513">
        <v>0</v>
      </c>
      <c r="AW423" s="513">
        <v>0</v>
      </c>
      <c r="AX423" s="513">
        <v>0</v>
      </c>
      <c r="AY423" s="513">
        <v>0</v>
      </c>
      <c r="AZ423" s="513">
        <v>0</v>
      </c>
      <c r="BA423" s="513">
        <v>0</v>
      </c>
      <c r="BB423" s="513">
        <v>0</v>
      </c>
      <c r="BC423" s="513">
        <v>0</v>
      </c>
      <c r="BD423" s="513">
        <v>0</v>
      </c>
      <c r="BE423" s="513">
        <v>0</v>
      </c>
      <c r="BF423" s="513">
        <v>0</v>
      </c>
      <c r="BG423" s="513">
        <v>0</v>
      </c>
      <c r="BH423" s="513">
        <v>0</v>
      </c>
      <c r="BI423" s="513">
        <v>0</v>
      </c>
      <c r="BJ423" s="513">
        <v>0</v>
      </c>
      <c r="BK423" s="241">
        <f t="shared" si="59"/>
        <v>0</v>
      </c>
      <c r="BL423" s="22">
        <f t="shared" si="60"/>
        <v>0</v>
      </c>
      <c r="BM423" s="519">
        <f t="shared" si="61"/>
        <v>0</v>
      </c>
      <c r="BN423" s="520">
        <v>0</v>
      </c>
      <c r="BO423" s="520">
        <v>0</v>
      </c>
      <c r="BP423" s="520">
        <v>0</v>
      </c>
      <c r="BQ423" s="520">
        <v>0</v>
      </c>
      <c r="BR423" s="520">
        <v>0</v>
      </c>
      <c r="BS423" s="520">
        <v>0</v>
      </c>
      <c r="BT423" s="520">
        <v>0</v>
      </c>
      <c r="BU423" s="520">
        <v>0</v>
      </c>
      <c r="BV423" s="520">
        <v>0</v>
      </c>
      <c r="BW423" s="520">
        <v>0</v>
      </c>
      <c r="BX423" s="520">
        <v>0</v>
      </c>
      <c r="BY423" s="520">
        <v>0</v>
      </c>
      <c r="BZ423" s="520">
        <v>0</v>
      </c>
      <c r="CA423" s="520">
        <v>0</v>
      </c>
      <c r="CB423" s="520">
        <v>0</v>
      </c>
      <c r="CC423" s="520">
        <v>0</v>
      </c>
      <c r="CD423" s="520">
        <v>0</v>
      </c>
      <c r="CE423" s="520">
        <v>0</v>
      </c>
      <c r="CF423" s="520">
        <v>0</v>
      </c>
      <c r="CG423" s="520">
        <v>0</v>
      </c>
      <c r="CH423" s="520">
        <v>0</v>
      </c>
      <c r="CI423" s="520">
        <v>0</v>
      </c>
      <c r="CJ423" s="520">
        <v>0</v>
      </c>
      <c r="CK423" s="520">
        <v>0</v>
      </c>
      <c r="CL423" s="520">
        <f t="shared" si="62"/>
        <v>0</v>
      </c>
      <c r="CM423" s="521">
        <f t="shared" si="63"/>
        <v>0</v>
      </c>
      <c r="CN423" s="522">
        <v>8024160.0000000009</v>
      </c>
      <c r="CO423" s="522">
        <v>8024160.0000000009</v>
      </c>
      <c r="CP423" s="522">
        <v>0</v>
      </c>
      <c r="CQ423" s="243" t="s">
        <v>874</v>
      </c>
      <c r="CR423" s="103">
        <v>2.29</v>
      </c>
      <c r="CS423" s="523">
        <v>2.29</v>
      </c>
      <c r="CT423" s="104">
        <v>0</v>
      </c>
      <c r="CU423" s="524"/>
      <c r="CV423" s="524"/>
      <c r="CW423" s="524"/>
      <c r="CX423" s="525"/>
      <c r="CY423" s="526">
        <v>30.70728476821192</v>
      </c>
      <c r="CZ423" s="527">
        <v>30.505263157894731</v>
      </c>
      <c r="DA423" s="528">
        <v>0.33377483443708611</v>
      </c>
      <c r="DB423" s="529">
        <v>0.33157894736842103</v>
      </c>
      <c r="DC423" s="530" t="s">
        <v>2489</v>
      </c>
      <c r="DD423" s="225"/>
      <c r="DE423" s="524"/>
      <c r="DF423" s="524"/>
      <c r="DG423" s="531"/>
      <c r="DH423" s="532"/>
      <c r="DI423" s="64">
        <v>0</v>
      </c>
      <c r="DJ423" s="64">
        <v>0</v>
      </c>
      <c r="DK423" s="64">
        <v>0</v>
      </c>
      <c r="DL423" s="534">
        <f t="shared" si="66"/>
        <v>0</v>
      </c>
    </row>
    <row r="424" spans="1:116" ht="43.5" customHeight="1" x14ac:dyDescent="0.25">
      <c r="A424" s="356" t="s">
        <v>7</v>
      </c>
      <c r="B424" s="65" t="s">
        <v>50</v>
      </c>
      <c r="C424" s="65" t="s">
        <v>74</v>
      </c>
      <c r="D424" s="64" t="s">
        <v>2490</v>
      </c>
      <c r="E424" s="64" t="s">
        <v>380</v>
      </c>
      <c r="F424" s="64" t="s">
        <v>1342</v>
      </c>
      <c r="G424" s="18" t="s">
        <v>380</v>
      </c>
      <c r="H424" s="35" t="s">
        <v>860</v>
      </c>
      <c r="I424" s="28" t="s">
        <v>2287</v>
      </c>
      <c r="J424" s="498">
        <v>2.2336527214408242</v>
      </c>
      <c r="K424" s="498">
        <v>3.1299242359140003</v>
      </c>
      <c r="L424" s="499">
        <v>984.7</v>
      </c>
      <c r="M424" s="512">
        <v>0</v>
      </c>
      <c r="N424" s="513">
        <v>0</v>
      </c>
      <c r="O424" s="513">
        <v>0</v>
      </c>
      <c r="P424" s="513">
        <v>0</v>
      </c>
      <c r="Q424" s="513">
        <v>0</v>
      </c>
      <c r="R424" s="513">
        <v>0</v>
      </c>
      <c r="S424" s="513">
        <v>0</v>
      </c>
      <c r="T424" s="513">
        <v>0</v>
      </c>
      <c r="U424" s="513">
        <v>0</v>
      </c>
      <c r="V424" s="513">
        <v>0</v>
      </c>
      <c r="W424" s="513">
        <v>0</v>
      </c>
      <c r="X424" s="513">
        <v>0</v>
      </c>
      <c r="Y424" s="513">
        <v>0</v>
      </c>
      <c r="Z424" s="513">
        <v>0</v>
      </c>
      <c r="AA424" s="513">
        <v>0</v>
      </c>
      <c r="AB424" s="513">
        <v>0</v>
      </c>
      <c r="AC424" s="513">
        <v>6</v>
      </c>
      <c r="AD424" s="513">
        <v>6</v>
      </c>
      <c r="AE424" s="513">
        <v>0</v>
      </c>
      <c r="AF424" s="513">
        <v>0</v>
      </c>
      <c r="AG424" s="513">
        <v>0</v>
      </c>
      <c r="AH424" s="513">
        <f t="shared" si="56"/>
        <v>0</v>
      </c>
      <c r="AI424" s="513">
        <v>0</v>
      </c>
      <c r="AJ424" s="513">
        <v>0</v>
      </c>
      <c r="AK424" s="513">
        <f t="shared" si="57"/>
        <v>6</v>
      </c>
      <c r="AL424" s="513">
        <f t="shared" si="58"/>
        <v>6</v>
      </c>
      <c r="AM424" s="513">
        <v>0</v>
      </c>
      <c r="AN424" s="513">
        <v>0</v>
      </c>
      <c r="AO424" s="513">
        <v>0</v>
      </c>
      <c r="AP424" s="513">
        <v>0</v>
      </c>
      <c r="AQ424" s="513">
        <v>0</v>
      </c>
      <c r="AR424" s="513">
        <v>0</v>
      </c>
      <c r="AS424" s="513">
        <v>0</v>
      </c>
      <c r="AT424" s="513">
        <v>0</v>
      </c>
      <c r="AU424" s="513">
        <v>0</v>
      </c>
      <c r="AV424" s="513">
        <v>0</v>
      </c>
      <c r="AW424" s="513">
        <v>0</v>
      </c>
      <c r="AX424" s="513">
        <v>0</v>
      </c>
      <c r="AY424" s="513">
        <v>0</v>
      </c>
      <c r="AZ424" s="513">
        <v>0</v>
      </c>
      <c r="BA424" s="513">
        <v>0</v>
      </c>
      <c r="BB424" s="513">
        <v>0</v>
      </c>
      <c r="BC424" s="513">
        <v>38.1</v>
      </c>
      <c r="BD424" s="513">
        <v>38.1</v>
      </c>
      <c r="BE424" s="513">
        <v>0</v>
      </c>
      <c r="BF424" s="513">
        <v>0</v>
      </c>
      <c r="BG424" s="513">
        <v>0</v>
      </c>
      <c r="BH424" s="513">
        <v>0</v>
      </c>
      <c r="BI424" s="513">
        <v>0</v>
      </c>
      <c r="BJ424" s="513">
        <v>0</v>
      </c>
      <c r="BK424" s="241">
        <f t="shared" si="59"/>
        <v>38.1</v>
      </c>
      <c r="BL424" s="22">
        <f t="shared" si="60"/>
        <v>38.1</v>
      </c>
      <c r="BM424" s="519">
        <f t="shared" si="61"/>
        <v>0.10885714285714287</v>
      </c>
      <c r="BN424" s="520">
        <v>0</v>
      </c>
      <c r="BO424" s="520">
        <v>0</v>
      </c>
      <c r="BP424" s="520">
        <v>0</v>
      </c>
      <c r="BQ424" s="520">
        <v>0</v>
      </c>
      <c r="BR424" s="520">
        <v>0</v>
      </c>
      <c r="BS424" s="520">
        <v>0</v>
      </c>
      <c r="BT424" s="520">
        <v>0</v>
      </c>
      <c r="BU424" s="520">
        <v>0</v>
      </c>
      <c r="BV424" s="520">
        <v>0</v>
      </c>
      <c r="BW424" s="520">
        <v>0</v>
      </c>
      <c r="BX424" s="520">
        <v>0</v>
      </c>
      <c r="BY424" s="520">
        <v>0</v>
      </c>
      <c r="BZ424" s="520">
        <v>0</v>
      </c>
      <c r="CA424" s="520">
        <v>0</v>
      </c>
      <c r="CB424" s="520">
        <v>0</v>
      </c>
      <c r="CC424" s="520">
        <v>0</v>
      </c>
      <c r="CD424" s="520">
        <v>44723.304000000004</v>
      </c>
      <c r="CE424" s="520">
        <v>44723.304000000004</v>
      </c>
      <c r="CF424" s="520">
        <v>0</v>
      </c>
      <c r="CG424" s="520">
        <v>0</v>
      </c>
      <c r="CH424" s="520">
        <v>0</v>
      </c>
      <c r="CI424" s="520">
        <v>0</v>
      </c>
      <c r="CJ424" s="520">
        <v>0</v>
      </c>
      <c r="CK424" s="520">
        <v>0</v>
      </c>
      <c r="CL424" s="520">
        <f t="shared" si="62"/>
        <v>44723.304000000004</v>
      </c>
      <c r="CM424" s="521">
        <f t="shared" si="63"/>
        <v>44723.304000000004</v>
      </c>
      <c r="CN424" s="522">
        <v>6026880</v>
      </c>
      <c r="CO424" s="522">
        <v>6026880</v>
      </c>
      <c r="CP424" s="522">
        <v>1226399.9999999998</v>
      </c>
      <c r="CQ424" s="243" t="s">
        <v>874</v>
      </c>
      <c r="CR424" s="103">
        <v>1.72</v>
      </c>
      <c r="CS424" s="523">
        <v>1.72</v>
      </c>
      <c r="CT424" s="104">
        <v>0.35</v>
      </c>
      <c r="CU424" s="524"/>
      <c r="CV424" s="524"/>
      <c r="CW424" s="524"/>
      <c r="CX424" s="525"/>
      <c r="CY424" s="526">
        <v>14.353657727776183</v>
      </c>
      <c r="CZ424" s="527">
        <v>14.343526015516801</v>
      </c>
      <c r="DA424" s="528">
        <v>7.5846060623063941E-2</v>
      </c>
      <c r="DB424" s="529">
        <v>7.5744423383179174E-2</v>
      </c>
      <c r="DC424" s="530" t="s">
        <v>2374</v>
      </c>
      <c r="DD424" s="225"/>
      <c r="DE424" s="524"/>
      <c r="DF424" s="524"/>
      <c r="DG424" s="531"/>
      <c r="DH424" s="532"/>
      <c r="DI424" s="64">
        <v>0</v>
      </c>
      <c r="DJ424" s="64">
        <v>0</v>
      </c>
      <c r="DK424" s="64">
        <v>0</v>
      </c>
      <c r="DL424" s="534">
        <f t="shared" si="66"/>
        <v>0</v>
      </c>
    </row>
    <row r="425" spans="1:116" ht="43.5" customHeight="1" x14ac:dyDescent="0.25">
      <c r="A425" s="356" t="s">
        <v>7</v>
      </c>
      <c r="B425" s="65" t="s">
        <v>50</v>
      </c>
      <c r="C425" s="65" t="s">
        <v>74</v>
      </c>
      <c r="D425" s="64" t="s">
        <v>2490</v>
      </c>
      <c r="E425" s="64" t="s">
        <v>380</v>
      </c>
      <c r="F425" s="64" t="s">
        <v>1343</v>
      </c>
      <c r="G425" s="18" t="s">
        <v>380</v>
      </c>
      <c r="H425" s="35" t="s">
        <v>866</v>
      </c>
      <c r="I425" s="28" t="s">
        <v>2322</v>
      </c>
      <c r="J425" s="498">
        <v>9.6804319635024552</v>
      </c>
      <c r="K425" s="498">
        <v>7.209280288035</v>
      </c>
      <c r="L425" s="499">
        <v>1449.8</v>
      </c>
      <c r="M425" s="512">
        <v>0</v>
      </c>
      <c r="N425" s="513">
        <v>0</v>
      </c>
      <c r="O425" s="513">
        <v>0</v>
      </c>
      <c r="P425" s="513">
        <v>0</v>
      </c>
      <c r="Q425" s="513">
        <v>0</v>
      </c>
      <c r="R425" s="513">
        <v>0</v>
      </c>
      <c r="S425" s="513">
        <v>0</v>
      </c>
      <c r="T425" s="513">
        <v>0</v>
      </c>
      <c r="U425" s="513">
        <v>0</v>
      </c>
      <c r="V425" s="513">
        <v>0</v>
      </c>
      <c r="W425" s="513">
        <v>0</v>
      </c>
      <c r="X425" s="513">
        <v>0</v>
      </c>
      <c r="Y425" s="513">
        <v>0</v>
      </c>
      <c r="Z425" s="513">
        <v>0</v>
      </c>
      <c r="AA425" s="513">
        <v>0</v>
      </c>
      <c r="AB425" s="513">
        <v>0</v>
      </c>
      <c r="AC425" s="513">
        <v>8</v>
      </c>
      <c r="AD425" s="513">
        <v>8</v>
      </c>
      <c r="AE425" s="513">
        <v>0</v>
      </c>
      <c r="AF425" s="513">
        <v>0</v>
      </c>
      <c r="AG425" s="513">
        <v>0</v>
      </c>
      <c r="AH425" s="513">
        <f t="shared" si="56"/>
        <v>0</v>
      </c>
      <c r="AI425" s="513">
        <v>0</v>
      </c>
      <c r="AJ425" s="513">
        <v>0</v>
      </c>
      <c r="AK425" s="513">
        <f t="shared" si="57"/>
        <v>8</v>
      </c>
      <c r="AL425" s="513">
        <f t="shared" si="58"/>
        <v>8</v>
      </c>
      <c r="AM425" s="513">
        <v>0</v>
      </c>
      <c r="AN425" s="513">
        <v>0</v>
      </c>
      <c r="AO425" s="513">
        <v>0</v>
      </c>
      <c r="AP425" s="513">
        <v>0</v>
      </c>
      <c r="AQ425" s="513">
        <v>0</v>
      </c>
      <c r="AR425" s="513">
        <v>0</v>
      </c>
      <c r="AS425" s="513">
        <v>0</v>
      </c>
      <c r="AT425" s="513">
        <v>0</v>
      </c>
      <c r="AU425" s="513">
        <v>0</v>
      </c>
      <c r="AV425" s="513">
        <v>0</v>
      </c>
      <c r="AW425" s="513">
        <v>0</v>
      </c>
      <c r="AX425" s="513">
        <v>0</v>
      </c>
      <c r="AY425" s="513">
        <v>0</v>
      </c>
      <c r="AZ425" s="513">
        <v>0</v>
      </c>
      <c r="BA425" s="513">
        <v>0</v>
      </c>
      <c r="BB425" s="513">
        <v>0</v>
      </c>
      <c r="BC425" s="513">
        <v>106.69</v>
      </c>
      <c r="BD425" s="513">
        <v>106.69</v>
      </c>
      <c r="BE425" s="513">
        <v>0</v>
      </c>
      <c r="BF425" s="513">
        <v>0</v>
      </c>
      <c r="BG425" s="513">
        <v>0</v>
      </c>
      <c r="BH425" s="513">
        <v>0</v>
      </c>
      <c r="BI425" s="513">
        <v>0</v>
      </c>
      <c r="BJ425" s="513">
        <v>0</v>
      </c>
      <c r="BK425" s="241">
        <f t="shared" si="59"/>
        <v>106.69</v>
      </c>
      <c r="BL425" s="22">
        <f t="shared" si="60"/>
        <v>106.69</v>
      </c>
      <c r="BM425" s="519">
        <f t="shared" si="61"/>
        <v>1.6439137134052387E-2</v>
      </c>
      <c r="BN425" s="520">
        <v>0</v>
      </c>
      <c r="BO425" s="520">
        <v>0</v>
      </c>
      <c r="BP425" s="520">
        <v>0</v>
      </c>
      <c r="BQ425" s="520">
        <v>0</v>
      </c>
      <c r="BR425" s="520">
        <v>0</v>
      </c>
      <c r="BS425" s="520">
        <v>0</v>
      </c>
      <c r="BT425" s="520">
        <v>0</v>
      </c>
      <c r="BU425" s="520">
        <v>0</v>
      </c>
      <c r="BV425" s="520">
        <v>0</v>
      </c>
      <c r="BW425" s="520">
        <v>0</v>
      </c>
      <c r="BX425" s="520">
        <v>0</v>
      </c>
      <c r="BY425" s="520">
        <v>0</v>
      </c>
      <c r="BZ425" s="520">
        <v>0</v>
      </c>
      <c r="CA425" s="520">
        <v>0</v>
      </c>
      <c r="CB425" s="520">
        <v>0</v>
      </c>
      <c r="CC425" s="520">
        <v>0</v>
      </c>
      <c r="CD425" s="520">
        <v>125236.98960000002</v>
      </c>
      <c r="CE425" s="520">
        <v>125236.98960000002</v>
      </c>
      <c r="CF425" s="520">
        <v>0</v>
      </c>
      <c r="CG425" s="520">
        <v>0</v>
      </c>
      <c r="CH425" s="520">
        <v>0</v>
      </c>
      <c r="CI425" s="520">
        <v>0</v>
      </c>
      <c r="CJ425" s="520">
        <v>0</v>
      </c>
      <c r="CK425" s="520">
        <v>0</v>
      </c>
      <c r="CL425" s="520">
        <f t="shared" si="62"/>
        <v>125236.98960000002</v>
      </c>
      <c r="CM425" s="521">
        <f t="shared" si="63"/>
        <v>125236.98960000002</v>
      </c>
      <c r="CN425" s="522">
        <v>23793911.454427201</v>
      </c>
      <c r="CO425" s="522">
        <v>23793911.454427201</v>
      </c>
      <c r="CP425" s="522">
        <v>29081447.333188802</v>
      </c>
      <c r="CQ425" s="243" t="s">
        <v>874</v>
      </c>
      <c r="CR425" s="103">
        <v>5.31</v>
      </c>
      <c r="CS425" s="523">
        <v>5.31</v>
      </c>
      <c r="CT425" s="104">
        <v>6.49</v>
      </c>
      <c r="CU425" s="524"/>
      <c r="CV425" s="524"/>
      <c r="CW425" s="524"/>
      <c r="CX425" s="525"/>
      <c r="CY425" s="526">
        <v>7.2674955302055686</v>
      </c>
      <c r="CZ425" s="527">
        <v>7.2692423648557929</v>
      </c>
      <c r="DA425" s="528">
        <v>0.1244593924937961</v>
      </c>
      <c r="DB425" s="529">
        <v>0.12448958370948081</v>
      </c>
      <c r="DC425" s="530" t="s">
        <v>2335</v>
      </c>
      <c r="DD425" s="225"/>
      <c r="DE425" s="524"/>
      <c r="DF425" s="524"/>
      <c r="DG425" s="531"/>
      <c r="DH425" s="532"/>
      <c r="DI425" s="64">
        <v>1541</v>
      </c>
      <c r="DJ425" s="64">
        <v>0</v>
      </c>
      <c r="DK425" s="64">
        <v>0</v>
      </c>
      <c r="DL425" s="534">
        <f t="shared" si="66"/>
        <v>513.66666666666663</v>
      </c>
    </row>
    <row r="426" spans="1:116" ht="43.5" customHeight="1" x14ac:dyDescent="0.25">
      <c r="A426" s="356" t="s">
        <v>7</v>
      </c>
      <c r="B426" s="65" t="s">
        <v>50</v>
      </c>
      <c r="C426" s="65" t="s">
        <v>74</v>
      </c>
      <c r="D426" s="64" t="s">
        <v>2490</v>
      </c>
      <c r="E426" s="64" t="s">
        <v>380</v>
      </c>
      <c r="F426" s="64" t="s">
        <v>1344</v>
      </c>
      <c r="G426" s="18" t="s">
        <v>380</v>
      </c>
      <c r="H426" s="35" t="s">
        <v>866</v>
      </c>
      <c r="I426" s="28" t="s">
        <v>2322</v>
      </c>
      <c r="J426" s="498">
        <v>10.756035515002727</v>
      </c>
      <c r="K426" s="498">
        <v>14.127272697887999</v>
      </c>
      <c r="L426" s="499">
        <v>2530.9</v>
      </c>
      <c r="M426" s="512">
        <v>0</v>
      </c>
      <c r="N426" s="513">
        <v>0</v>
      </c>
      <c r="O426" s="513">
        <v>0</v>
      </c>
      <c r="P426" s="513">
        <v>0</v>
      </c>
      <c r="Q426" s="513">
        <v>0</v>
      </c>
      <c r="R426" s="513">
        <v>0</v>
      </c>
      <c r="S426" s="513">
        <v>0</v>
      </c>
      <c r="T426" s="513">
        <v>0</v>
      </c>
      <c r="U426" s="513">
        <v>0</v>
      </c>
      <c r="V426" s="513">
        <v>0</v>
      </c>
      <c r="W426" s="513">
        <v>1</v>
      </c>
      <c r="X426" s="513">
        <v>1</v>
      </c>
      <c r="Y426" s="513">
        <v>0</v>
      </c>
      <c r="Z426" s="513">
        <v>0</v>
      </c>
      <c r="AA426" s="513">
        <v>0</v>
      </c>
      <c r="AB426" s="513">
        <v>0</v>
      </c>
      <c r="AC426" s="513">
        <v>39</v>
      </c>
      <c r="AD426" s="513">
        <v>39</v>
      </c>
      <c r="AE426" s="513">
        <v>0</v>
      </c>
      <c r="AF426" s="513">
        <v>0</v>
      </c>
      <c r="AG426" s="513">
        <v>0</v>
      </c>
      <c r="AH426" s="513">
        <f t="shared" si="56"/>
        <v>0</v>
      </c>
      <c r="AI426" s="513">
        <v>0</v>
      </c>
      <c r="AJ426" s="513">
        <v>0</v>
      </c>
      <c r="AK426" s="513">
        <f t="shared" si="57"/>
        <v>40</v>
      </c>
      <c r="AL426" s="513">
        <f t="shared" si="58"/>
        <v>40</v>
      </c>
      <c r="AM426" s="513">
        <v>0</v>
      </c>
      <c r="AN426" s="513">
        <v>0</v>
      </c>
      <c r="AO426" s="513">
        <v>0</v>
      </c>
      <c r="AP426" s="513">
        <v>0</v>
      </c>
      <c r="AQ426" s="513">
        <v>0</v>
      </c>
      <c r="AR426" s="513">
        <v>0</v>
      </c>
      <c r="AS426" s="513">
        <v>0</v>
      </c>
      <c r="AT426" s="513">
        <v>0</v>
      </c>
      <c r="AU426" s="513">
        <v>0</v>
      </c>
      <c r="AV426" s="513">
        <v>0</v>
      </c>
      <c r="AW426" s="513">
        <v>600</v>
      </c>
      <c r="AX426" s="513">
        <v>600</v>
      </c>
      <c r="AY426" s="513">
        <v>0</v>
      </c>
      <c r="AZ426" s="513">
        <v>0</v>
      </c>
      <c r="BA426" s="513">
        <v>0</v>
      </c>
      <c r="BB426" s="513">
        <v>0</v>
      </c>
      <c r="BC426" s="513">
        <v>240.08</v>
      </c>
      <c r="BD426" s="513">
        <v>240.08</v>
      </c>
      <c r="BE426" s="513">
        <v>0</v>
      </c>
      <c r="BF426" s="513">
        <v>0</v>
      </c>
      <c r="BG426" s="513">
        <v>0</v>
      </c>
      <c r="BH426" s="513">
        <v>0</v>
      </c>
      <c r="BI426" s="513">
        <v>0</v>
      </c>
      <c r="BJ426" s="513">
        <v>0</v>
      </c>
      <c r="BK426" s="241">
        <f t="shared" si="59"/>
        <v>840.08</v>
      </c>
      <c r="BL426" s="22">
        <f t="shared" si="60"/>
        <v>840.08</v>
      </c>
      <c r="BM426" s="519">
        <f t="shared" si="61"/>
        <v>9.0234156820622982E-2</v>
      </c>
      <c r="BN426" s="520">
        <v>0</v>
      </c>
      <c r="BO426" s="520">
        <v>0</v>
      </c>
      <c r="BP426" s="520">
        <v>0</v>
      </c>
      <c r="BQ426" s="520">
        <v>0</v>
      </c>
      <c r="BR426" s="520">
        <v>0</v>
      </c>
      <c r="BS426" s="520">
        <v>0</v>
      </c>
      <c r="BT426" s="520">
        <v>0</v>
      </c>
      <c r="BU426" s="520">
        <v>0</v>
      </c>
      <c r="BV426" s="520">
        <v>0</v>
      </c>
      <c r="BW426" s="520">
        <v>0</v>
      </c>
      <c r="BX426" s="520">
        <v>3852648</v>
      </c>
      <c r="BY426" s="520">
        <v>3852648</v>
      </c>
      <c r="BZ426" s="520">
        <v>0</v>
      </c>
      <c r="CA426" s="520">
        <v>0</v>
      </c>
      <c r="CB426" s="520">
        <v>0</v>
      </c>
      <c r="CC426" s="520">
        <v>0</v>
      </c>
      <c r="CD426" s="520">
        <v>281815.50720000005</v>
      </c>
      <c r="CE426" s="520">
        <v>281815.50720000005</v>
      </c>
      <c r="CF426" s="520">
        <v>0</v>
      </c>
      <c r="CG426" s="520">
        <v>0</v>
      </c>
      <c r="CH426" s="520">
        <v>0</v>
      </c>
      <c r="CI426" s="520">
        <v>0</v>
      </c>
      <c r="CJ426" s="520">
        <v>0</v>
      </c>
      <c r="CK426" s="520">
        <v>0</v>
      </c>
      <c r="CL426" s="520">
        <f t="shared" si="62"/>
        <v>4134463.5071999999</v>
      </c>
      <c r="CM426" s="521">
        <f t="shared" si="63"/>
        <v>4134463.5071999999</v>
      </c>
      <c r="CN426" s="522">
        <v>34153371.567861609</v>
      </c>
      <c r="CO426" s="522">
        <v>34153371.567861609</v>
      </c>
      <c r="CP426" s="522">
        <v>40869908.649973206</v>
      </c>
      <c r="CQ426" s="243" t="s">
        <v>874</v>
      </c>
      <c r="CR426" s="103">
        <v>7.78</v>
      </c>
      <c r="CS426" s="523">
        <v>7.78</v>
      </c>
      <c r="CT426" s="104">
        <v>9.31</v>
      </c>
      <c r="CU426" s="524"/>
      <c r="CV426" s="524"/>
      <c r="CW426" s="524"/>
      <c r="CX426" s="525"/>
      <c r="CY426" s="526">
        <v>86.126191178921033</v>
      </c>
      <c r="CZ426" s="527">
        <v>86.127168826908019</v>
      </c>
      <c r="DA426" s="528">
        <v>0.2936591319376381</v>
      </c>
      <c r="DB426" s="529">
        <v>0.29367421466438021</v>
      </c>
      <c r="DC426" s="530" t="s">
        <v>2326</v>
      </c>
      <c r="DD426" s="225"/>
      <c r="DE426" s="524"/>
      <c r="DF426" s="524"/>
      <c r="DG426" s="531"/>
      <c r="DH426" s="532"/>
      <c r="DI426" s="64">
        <v>544212</v>
      </c>
      <c r="DJ426" s="64">
        <v>0</v>
      </c>
      <c r="DK426" s="64">
        <v>79570</v>
      </c>
      <c r="DL426" s="534">
        <f t="shared" si="66"/>
        <v>207927.33333333334</v>
      </c>
    </row>
    <row r="427" spans="1:116" ht="43.5" customHeight="1" x14ac:dyDescent="0.25">
      <c r="A427" s="356" t="s">
        <v>7</v>
      </c>
      <c r="B427" s="65" t="s">
        <v>50</v>
      </c>
      <c r="C427" s="65" t="s">
        <v>74</v>
      </c>
      <c r="D427" s="64" t="s">
        <v>2490</v>
      </c>
      <c r="E427" s="64" t="s">
        <v>380</v>
      </c>
      <c r="F427" s="64" t="s">
        <v>1345</v>
      </c>
      <c r="G427" s="18" t="s">
        <v>380</v>
      </c>
      <c r="H427" s="35" t="s">
        <v>860</v>
      </c>
      <c r="I427" s="28" t="s">
        <v>2322</v>
      </c>
      <c r="J427" s="498">
        <v>9.9194549749469605</v>
      </c>
      <c r="K427" s="498">
        <v>12.252083307849</v>
      </c>
      <c r="L427" s="499">
        <v>3232.2</v>
      </c>
      <c r="M427" s="512">
        <v>0</v>
      </c>
      <c r="N427" s="513">
        <v>0</v>
      </c>
      <c r="O427" s="513">
        <v>0</v>
      </c>
      <c r="P427" s="513">
        <v>0</v>
      </c>
      <c r="Q427" s="513">
        <v>0</v>
      </c>
      <c r="R427" s="513">
        <v>0</v>
      </c>
      <c r="S427" s="513">
        <v>0</v>
      </c>
      <c r="T427" s="513">
        <v>0</v>
      </c>
      <c r="U427" s="513">
        <v>0</v>
      </c>
      <c r="V427" s="513">
        <v>0</v>
      </c>
      <c r="W427" s="513">
        <v>0</v>
      </c>
      <c r="X427" s="513">
        <v>0</v>
      </c>
      <c r="Y427" s="513">
        <v>1</v>
      </c>
      <c r="Z427" s="513">
        <v>1</v>
      </c>
      <c r="AA427" s="513">
        <v>0</v>
      </c>
      <c r="AB427" s="513">
        <v>0</v>
      </c>
      <c r="AC427" s="513">
        <v>28</v>
      </c>
      <c r="AD427" s="513">
        <v>28</v>
      </c>
      <c r="AE427" s="513">
        <v>0</v>
      </c>
      <c r="AF427" s="513">
        <v>0</v>
      </c>
      <c r="AG427" s="513">
        <v>0</v>
      </c>
      <c r="AH427" s="513">
        <f t="shared" si="56"/>
        <v>0</v>
      </c>
      <c r="AI427" s="513">
        <v>0</v>
      </c>
      <c r="AJ427" s="513">
        <v>0</v>
      </c>
      <c r="AK427" s="513">
        <f t="shared" si="57"/>
        <v>29</v>
      </c>
      <c r="AL427" s="513">
        <f t="shared" si="58"/>
        <v>29</v>
      </c>
      <c r="AM427" s="513">
        <v>0</v>
      </c>
      <c r="AN427" s="513">
        <v>0</v>
      </c>
      <c r="AO427" s="513">
        <v>0</v>
      </c>
      <c r="AP427" s="513">
        <v>0</v>
      </c>
      <c r="AQ427" s="513">
        <v>0</v>
      </c>
      <c r="AR427" s="513">
        <v>0</v>
      </c>
      <c r="AS427" s="513">
        <v>0</v>
      </c>
      <c r="AT427" s="513">
        <v>0</v>
      </c>
      <c r="AU427" s="513">
        <v>0</v>
      </c>
      <c r="AV427" s="513">
        <v>0</v>
      </c>
      <c r="AW427" s="513">
        <v>0</v>
      </c>
      <c r="AX427" s="513">
        <v>0</v>
      </c>
      <c r="AY427" s="513">
        <v>1</v>
      </c>
      <c r="AZ427" s="513">
        <v>1</v>
      </c>
      <c r="BA427" s="513">
        <v>0</v>
      </c>
      <c r="BB427" s="513">
        <v>0</v>
      </c>
      <c r="BC427" s="513">
        <v>716.04</v>
      </c>
      <c r="BD427" s="513">
        <v>716.04</v>
      </c>
      <c r="BE427" s="513">
        <v>0</v>
      </c>
      <c r="BF427" s="513">
        <v>0</v>
      </c>
      <c r="BG427" s="513">
        <v>0</v>
      </c>
      <c r="BH427" s="513">
        <v>0</v>
      </c>
      <c r="BI427" s="513">
        <v>0</v>
      </c>
      <c r="BJ427" s="513">
        <v>0</v>
      </c>
      <c r="BK427" s="241">
        <f t="shared" si="59"/>
        <v>717.04</v>
      </c>
      <c r="BL427" s="22">
        <f t="shared" si="60"/>
        <v>717.04</v>
      </c>
      <c r="BM427" s="519">
        <f t="shared" si="61"/>
        <v>0.11238871473354232</v>
      </c>
      <c r="BN427" s="520">
        <v>0</v>
      </c>
      <c r="BO427" s="520">
        <v>0</v>
      </c>
      <c r="BP427" s="520">
        <v>0</v>
      </c>
      <c r="BQ427" s="520">
        <v>0</v>
      </c>
      <c r="BR427" s="520">
        <v>0</v>
      </c>
      <c r="BS427" s="520">
        <v>0</v>
      </c>
      <c r="BT427" s="520">
        <v>0</v>
      </c>
      <c r="BU427" s="520">
        <v>0</v>
      </c>
      <c r="BV427" s="520">
        <v>0</v>
      </c>
      <c r="BW427" s="520">
        <v>0</v>
      </c>
      <c r="BX427" s="520">
        <v>0</v>
      </c>
      <c r="BY427" s="520">
        <v>0</v>
      </c>
      <c r="BZ427" s="520">
        <v>5045.7599999999993</v>
      </c>
      <c r="CA427" s="520">
        <v>5045.7599999999993</v>
      </c>
      <c r="CB427" s="520">
        <v>0</v>
      </c>
      <c r="CC427" s="520">
        <v>0</v>
      </c>
      <c r="CD427" s="520">
        <v>840516.39359999995</v>
      </c>
      <c r="CE427" s="520">
        <v>840516.39359999995</v>
      </c>
      <c r="CF427" s="520">
        <v>0</v>
      </c>
      <c r="CG427" s="520">
        <v>0</v>
      </c>
      <c r="CH427" s="520">
        <v>0</v>
      </c>
      <c r="CI427" s="520">
        <v>0</v>
      </c>
      <c r="CJ427" s="520">
        <v>0</v>
      </c>
      <c r="CK427" s="520">
        <v>0</v>
      </c>
      <c r="CL427" s="520">
        <f t="shared" si="62"/>
        <v>845562.15359999996</v>
      </c>
      <c r="CM427" s="521">
        <f t="shared" si="63"/>
        <v>845562.15359999996</v>
      </c>
      <c r="CN427" s="522">
        <v>28235161.760129999</v>
      </c>
      <c r="CO427" s="522">
        <v>28235161.760129999</v>
      </c>
      <c r="CP427" s="522">
        <v>24310436.171339996</v>
      </c>
      <c r="CQ427" s="243" t="s">
        <v>874</v>
      </c>
      <c r="CR427" s="103">
        <v>7.41</v>
      </c>
      <c r="CS427" s="523">
        <v>7.41</v>
      </c>
      <c r="CT427" s="104">
        <v>6.38</v>
      </c>
      <c r="CU427" s="524"/>
      <c r="CV427" s="524"/>
      <c r="CW427" s="524"/>
      <c r="CX427" s="525"/>
      <c r="CY427" s="526">
        <v>40.691468397038967</v>
      </c>
      <c r="CZ427" s="527">
        <v>38.340088659823707</v>
      </c>
      <c r="DA427" s="528">
        <v>0.46971355346409766</v>
      </c>
      <c r="DB427" s="529">
        <v>0.4413922024275167</v>
      </c>
      <c r="DC427" s="530" t="s">
        <v>2335</v>
      </c>
      <c r="DD427" s="225"/>
      <c r="DE427" s="524"/>
      <c r="DF427" s="524"/>
      <c r="DG427" s="531"/>
      <c r="DH427" s="532"/>
      <c r="DI427" s="64">
        <v>0</v>
      </c>
      <c r="DJ427" s="64">
        <v>0</v>
      </c>
      <c r="DK427" s="64">
        <v>343645</v>
      </c>
      <c r="DL427" s="534">
        <f t="shared" si="66"/>
        <v>114548.33333333333</v>
      </c>
    </row>
    <row r="428" spans="1:116" ht="43.5" customHeight="1" x14ac:dyDescent="0.25">
      <c r="A428" s="356" t="s">
        <v>7</v>
      </c>
      <c r="B428" s="65" t="s">
        <v>50</v>
      </c>
      <c r="C428" s="65" t="s">
        <v>74</v>
      </c>
      <c r="D428" s="64" t="s">
        <v>2490</v>
      </c>
      <c r="E428" s="64" t="s">
        <v>380</v>
      </c>
      <c r="F428" s="64" t="s">
        <v>1346</v>
      </c>
      <c r="G428" s="18" t="s">
        <v>380</v>
      </c>
      <c r="H428" s="35" t="s">
        <v>866</v>
      </c>
      <c r="I428" s="28" t="s">
        <v>2322</v>
      </c>
      <c r="J428" s="498">
        <v>10.756035515002727</v>
      </c>
      <c r="K428" s="498">
        <v>5.4363636250559999</v>
      </c>
      <c r="L428" s="499">
        <v>186.4</v>
      </c>
      <c r="M428" s="512">
        <v>0</v>
      </c>
      <c r="N428" s="513">
        <v>0</v>
      </c>
      <c r="O428" s="513">
        <v>0</v>
      </c>
      <c r="P428" s="513">
        <v>0</v>
      </c>
      <c r="Q428" s="513">
        <v>0</v>
      </c>
      <c r="R428" s="513">
        <v>0</v>
      </c>
      <c r="S428" s="513">
        <v>0</v>
      </c>
      <c r="T428" s="513">
        <v>0</v>
      </c>
      <c r="U428" s="513">
        <v>0</v>
      </c>
      <c r="V428" s="513">
        <v>0</v>
      </c>
      <c r="W428" s="513">
        <v>0</v>
      </c>
      <c r="X428" s="513">
        <v>0</v>
      </c>
      <c r="Y428" s="513">
        <v>1</v>
      </c>
      <c r="Z428" s="513">
        <v>1</v>
      </c>
      <c r="AA428" s="513">
        <v>0</v>
      </c>
      <c r="AB428" s="513">
        <v>0</v>
      </c>
      <c r="AC428" s="513">
        <v>0</v>
      </c>
      <c r="AD428" s="513">
        <v>0</v>
      </c>
      <c r="AE428" s="513">
        <v>0</v>
      </c>
      <c r="AF428" s="513">
        <v>0</v>
      </c>
      <c r="AG428" s="513">
        <v>0</v>
      </c>
      <c r="AH428" s="513">
        <f t="shared" si="56"/>
        <v>0</v>
      </c>
      <c r="AI428" s="513">
        <v>0</v>
      </c>
      <c r="AJ428" s="513">
        <v>0</v>
      </c>
      <c r="AK428" s="513">
        <f t="shared" si="57"/>
        <v>1</v>
      </c>
      <c r="AL428" s="513">
        <f t="shared" si="58"/>
        <v>1</v>
      </c>
      <c r="AM428" s="513">
        <v>0</v>
      </c>
      <c r="AN428" s="513">
        <v>0</v>
      </c>
      <c r="AO428" s="513">
        <v>0</v>
      </c>
      <c r="AP428" s="513">
        <v>0</v>
      </c>
      <c r="AQ428" s="513">
        <v>0</v>
      </c>
      <c r="AR428" s="513">
        <v>0</v>
      </c>
      <c r="AS428" s="513">
        <v>0</v>
      </c>
      <c r="AT428" s="513">
        <v>0</v>
      </c>
      <c r="AU428" s="513">
        <v>0</v>
      </c>
      <c r="AV428" s="513">
        <v>0</v>
      </c>
      <c r="AW428" s="513">
        <v>0</v>
      </c>
      <c r="AX428" s="513">
        <v>0</v>
      </c>
      <c r="AY428" s="513">
        <v>225</v>
      </c>
      <c r="AZ428" s="513">
        <v>225</v>
      </c>
      <c r="BA428" s="513">
        <v>0</v>
      </c>
      <c r="BB428" s="513">
        <v>0</v>
      </c>
      <c r="BC428" s="513">
        <v>0</v>
      </c>
      <c r="BD428" s="513">
        <v>0</v>
      </c>
      <c r="BE428" s="513">
        <v>0</v>
      </c>
      <c r="BF428" s="513">
        <v>0</v>
      </c>
      <c r="BG428" s="513">
        <v>0</v>
      </c>
      <c r="BH428" s="513">
        <v>0</v>
      </c>
      <c r="BI428" s="513">
        <v>0</v>
      </c>
      <c r="BJ428" s="513">
        <v>0</v>
      </c>
      <c r="BK428" s="241">
        <f t="shared" si="59"/>
        <v>225</v>
      </c>
      <c r="BL428" s="22">
        <f t="shared" si="60"/>
        <v>225</v>
      </c>
      <c r="BM428" s="519">
        <f t="shared" si="61"/>
        <v>2.2935779816513759E-2</v>
      </c>
      <c r="BN428" s="520">
        <v>0</v>
      </c>
      <c r="BO428" s="520">
        <v>0</v>
      </c>
      <c r="BP428" s="520">
        <v>0</v>
      </c>
      <c r="BQ428" s="520">
        <v>0</v>
      </c>
      <c r="BR428" s="520">
        <v>0</v>
      </c>
      <c r="BS428" s="520">
        <v>0</v>
      </c>
      <c r="BT428" s="520">
        <v>0</v>
      </c>
      <c r="BU428" s="520">
        <v>0</v>
      </c>
      <c r="BV428" s="520">
        <v>0</v>
      </c>
      <c r="BW428" s="520">
        <v>0</v>
      </c>
      <c r="BX428" s="520">
        <v>0</v>
      </c>
      <c r="BY428" s="520">
        <v>0</v>
      </c>
      <c r="BZ428" s="520">
        <v>1135296</v>
      </c>
      <c r="CA428" s="520">
        <v>1135296</v>
      </c>
      <c r="CB428" s="520">
        <v>0</v>
      </c>
      <c r="CC428" s="520">
        <v>0</v>
      </c>
      <c r="CD428" s="520">
        <v>0</v>
      </c>
      <c r="CE428" s="520">
        <v>0</v>
      </c>
      <c r="CF428" s="520">
        <v>0</v>
      </c>
      <c r="CG428" s="520">
        <v>0</v>
      </c>
      <c r="CH428" s="520">
        <v>0</v>
      </c>
      <c r="CI428" s="520">
        <v>0</v>
      </c>
      <c r="CJ428" s="520">
        <v>0</v>
      </c>
      <c r="CK428" s="520">
        <v>0</v>
      </c>
      <c r="CL428" s="520">
        <f t="shared" si="62"/>
        <v>1135296</v>
      </c>
      <c r="CM428" s="521">
        <f t="shared" si="63"/>
        <v>1135296</v>
      </c>
      <c r="CN428" s="522">
        <v>35222695.600521594</v>
      </c>
      <c r="CO428" s="522">
        <v>35222695.600521594</v>
      </c>
      <c r="CP428" s="522">
        <v>41282514.198460802</v>
      </c>
      <c r="CQ428" s="243" t="s">
        <v>874</v>
      </c>
      <c r="CR428" s="103">
        <v>8.3699999999999992</v>
      </c>
      <c r="CS428" s="523">
        <v>8.3699999999999992</v>
      </c>
      <c r="CT428" s="104">
        <v>9.81</v>
      </c>
      <c r="CU428" s="524"/>
      <c r="CV428" s="524"/>
      <c r="CW428" s="524"/>
      <c r="CX428" s="525"/>
      <c r="CY428" s="526">
        <v>0</v>
      </c>
      <c r="CZ428" s="527">
        <v>0</v>
      </c>
      <c r="DA428" s="528">
        <v>0</v>
      </c>
      <c r="DB428" s="529">
        <v>0</v>
      </c>
      <c r="DC428" s="530" t="s">
        <v>2297</v>
      </c>
      <c r="DD428" s="225"/>
      <c r="DE428" s="524"/>
      <c r="DF428" s="524"/>
      <c r="DG428" s="531"/>
      <c r="DH428" s="532"/>
      <c r="DI428" s="64">
        <v>0</v>
      </c>
      <c r="DJ428" s="64">
        <v>0</v>
      </c>
      <c r="DK428" s="64">
        <v>0</v>
      </c>
      <c r="DL428" s="534">
        <f t="shared" si="66"/>
        <v>0</v>
      </c>
    </row>
    <row r="429" spans="1:116" ht="43.5" customHeight="1" x14ac:dyDescent="0.25">
      <c r="A429" s="356" t="s">
        <v>7</v>
      </c>
      <c r="B429" s="65" t="s">
        <v>50</v>
      </c>
      <c r="C429" s="65" t="s">
        <v>74</v>
      </c>
      <c r="D429" s="64" t="s">
        <v>2491</v>
      </c>
      <c r="E429" s="64" t="s">
        <v>380</v>
      </c>
      <c r="F429" s="64" t="s">
        <v>1348</v>
      </c>
      <c r="G429" s="18" t="s">
        <v>380</v>
      </c>
      <c r="H429" s="35" t="s">
        <v>860</v>
      </c>
      <c r="I429" s="28" t="s">
        <v>2287</v>
      </c>
      <c r="J429" s="498">
        <v>2.4858393190228529</v>
      </c>
      <c r="K429" s="498">
        <v>3.6397727197020004</v>
      </c>
      <c r="L429" s="499">
        <v>1243.7</v>
      </c>
      <c r="M429" s="512">
        <v>0</v>
      </c>
      <c r="N429" s="513">
        <v>0</v>
      </c>
      <c r="O429" s="513">
        <v>0</v>
      </c>
      <c r="P429" s="513">
        <v>0</v>
      </c>
      <c r="Q429" s="513">
        <v>0</v>
      </c>
      <c r="R429" s="513">
        <v>0</v>
      </c>
      <c r="S429" s="513">
        <v>0</v>
      </c>
      <c r="T429" s="513">
        <v>0</v>
      </c>
      <c r="U429" s="513">
        <v>0</v>
      </c>
      <c r="V429" s="513">
        <v>0</v>
      </c>
      <c r="W429" s="513">
        <v>0</v>
      </c>
      <c r="X429" s="513">
        <v>0</v>
      </c>
      <c r="Y429" s="513">
        <v>0</v>
      </c>
      <c r="Z429" s="513">
        <v>0</v>
      </c>
      <c r="AA429" s="513">
        <v>0</v>
      </c>
      <c r="AB429" s="513">
        <v>0</v>
      </c>
      <c r="AC429" s="513">
        <v>23</v>
      </c>
      <c r="AD429" s="513">
        <v>23</v>
      </c>
      <c r="AE429" s="513">
        <v>0</v>
      </c>
      <c r="AF429" s="513">
        <v>0</v>
      </c>
      <c r="AG429" s="513">
        <v>0</v>
      </c>
      <c r="AH429" s="513">
        <f t="shared" si="56"/>
        <v>0</v>
      </c>
      <c r="AI429" s="513">
        <v>0</v>
      </c>
      <c r="AJ429" s="513">
        <v>0</v>
      </c>
      <c r="AK429" s="513">
        <f t="shared" si="57"/>
        <v>23</v>
      </c>
      <c r="AL429" s="513">
        <f t="shared" si="58"/>
        <v>23</v>
      </c>
      <c r="AM429" s="513">
        <v>0</v>
      </c>
      <c r="AN429" s="513">
        <v>0</v>
      </c>
      <c r="AO429" s="513">
        <v>0</v>
      </c>
      <c r="AP429" s="513">
        <v>0</v>
      </c>
      <c r="AQ429" s="513">
        <v>0</v>
      </c>
      <c r="AR429" s="513">
        <v>0</v>
      </c>
      <c r="AS429" s="513">
        <v>0</v>
      </c>
      <c r="AT429" s="513">
        <v>0</v>
      </c>
      <c r="AU429" s="513">
        <v>0</v>
      </c>
      <c r="AV429" s="513">
        <v>0</v>
      </c>
      <c r="AW429" s="513">
        <v>0</v>
      </c>
      <c r="AX429" s="513">
        <v>0</v>
      </c>
      <c r="AY429" s="513">
        <v>0</v>
      </c>
      <c r="AZ429" s="513">
        <v>0</v>
      </c>
      <c r="BA429" s="513">
        <v>0</v>
      </c>
      <c r="BB429" s="513">
        <v>0</v>
      </c>
      <c r="BC429" s="513">
        <v>115.73</v>
      </c>
      <c r="BD429" s="513">
        <v>115.73</v>
      </c>
      <c r="BE429" s="513">
        <v>0</v>
      </c>
      <c r="BF429" s="513">
        <v>0</v>
      </c>
      <c r="BG429" s="513">
        <v>0</v>
      </c>
      <c r="BH429" s="513">
        <v>0</v>
      </c>
      <c r="BI429" s="513">
        <v>0</v>
      </c>
      <c r="BJ429" s="513">
        <v>0</v>
      </c>
      <c r="BK429" s="241">
        <f t="shared" si="59"/>
        <v>115.73</v>
      </c>
      <c r="BL429" s="22">
        <f t="shared" si="60"/>
        <v>115.73</v>
      </c>
      <c r="BM429" s="519">
        <f t="shared" si="61"/>
        <v>5.5639423076923072E-2</v>
      </c>
      <c r="BN429" s="520">
        <v>0</v>
      </c>
      <c r="BO429" s="520">
        <v>0</v>
      </c>
      <c r="BP429" s="520">
        <v>0</v>
      </c>
      <c r="BQ429" s="520">
        <v>0</v>
      </c>
      <c r="BR429" s="520">
        <v>0</v>
      </c>
      <c r="BS429" s="520">
        <v>0</v>
      </c>
      <c r="BT429" s="520">
        <v>0</v>
      </c>
      <c r="BU429" s="520">
        <v>0</v>
      </c>
      <c r="BV429" s="520">
        <v>0</v>
      </c>
      <c r="BW429" s="520">
        <v>0</v>
      </c>
      <c r="BX429" s="520">
        <v>0</v>
      </c>
      <c r="BY429" s="520">
        <v>0</v>
      </c>
      <c r="BZ429" s="520">
        <v>0</v>
      </c>
      <c r="CA429" s="520">
        <v>0</v>
      </c>
      <c r="CB429" s="520">
        <v>0</v>
      </c>
      <c r="CC429" s="520">
        <v>0</v>
      </c>
      <c r="CD429" s="520">
        <v>135848.50320000001</v>
      </c>
      <c r="CE429" s="520">
        <v>135848.50320000001</v>
      </c>
      <c r="CF429" s="520">
        <v>0</v>
      </c>
      <c r="CG429" s="520">
        <v>0</v>
      </c>
      <c r="CH429" s="520">
        <v>0</v>
      </c>
      <c r="CI429" s="520">
        <v>0</v>
      </c>
      <c r="CJ429" s="520">
        <v>0</v>
      </c>
      <c r="CK429" s="520">
        <v>0</v>
      </c>
      <c r="CL429" s="520">
        <f t="shared" si="62"/>
        <v>135848.50320000001</v>
      </c>
      <c r="CM429" s="521">
        <f t="shared" si="63"/>
        <v>135848.50320000001</v>
      </c>
      <c r="CN429" s="522">
        <v>6937920</v>
      </c>
      <c r="CO429" s="522">
        <v>6937920</v>
      </c>
      <c r="CP429" s="522">
        <v>7288320.0000000009</v>
      </c>
      <c r="CQ429" s="243" t="s">
        <v>874</v>
      </c>
      <c r="CR429" s="103">
        <v>1.98</v>
      </c>
      <c r="CS429" s="523">
        <v>1.98</v>
      </c>
      <c r="CT429" s="104">
        <v>2.08</v>
      </c>
      <c r="CU429" s="524"/>
      <c r="CV429" s="524"/>
      <c r="CW429" s="524"/>
      <c r="CX429" s="525"/>
      <c r="CY429" s="526">
        <v>3.9649710616047549</v>
      </c>
      <c r="CZ429" s="527">
        <v>3.3250055610188398</v>
      </c>
      <c r="DA429" s="528">
        <v>4.099351858916854E-2</v>
      </c>
      <c r="DB429" s="529">
        <v>4.0475081861058831E-2</v>
      </c>
      <c r="DC429" s="530" t="s">
        <v>2492</v>
      </c>
      <c r="DD429" s="225"/>
      <c r="DE429" s="524"/>
      <c r="DF429" s="524"/>
      <c r="DG429" s="531"/>
      <c r="DH429" s="532"/>
      <c r="DI429" s="64">
        <v>0</v>
      </c>
      <c r="DJ429" s="64">
        <v>0</v>
      </c>
      <c r="DK429" s="64">
        <v>0</v>
      </c>
      <c r="DL429" s="534">
        <f t="shared" si="66"/>
        <v>0</v>
      </c>
    </row>
    <row r="430" spans="1:116" ht="43.5" customHeight="1" x14ac:dyDescent="0.25">
      <c r="A430" s="356" t="s">
        <v>7</v>
      </c>
      <c r="B430" s="65" t="s">
        <v>50</v>
      </c>
      <c r="C430" s="65" t="s">
        <v>74</v>
      </c>
      <c r="D430" s="64" t="s">
        <v>2491</v>
      </c>
      <c r="E430" s="64" t="s">
        <v>380</v>
      </c>
      <c r="F430" s="64" t="s">
        <v>1349</v>
      </c>
      <c r="G430" s="18" t="s">
        <v>380</v>
      </c>
      <c r="H430" s="35" t="s">
        <v>860</v>
      </c>
      <c r="I430" s="28" t="s">
        <v>2287</v>
      </c>
      <c r="J430" s="498">
        <v>2.9181592005920445</v>
      </c>
      <c r="K430" s="498">
        <v>3.6306818106300001</v>
      </c>
      <c r="L430" s="499">
        <v>1139.3</v>
      </c>
      <c r="M430" s="512">
        <v>0</v>
      </c>
      <c r="N430" s="513">
        <v>0</v>
      </c>
      <c r="O430" s="513">
        <v>0</v>
      </c>
      <c r="P430" s="513">
        <v>0</v>
      </c>
      <c r="Q430" s="513">
        <v>0</v>
      </c>
      <c r="R430" s="513">
        <v>0</v>
      </c>
      <c r="S430" s="513">
        <v>0</v>
      </c>
      <c r="T430" s="513">
        <v>0</v>
      </c>
      <c r="U430" s="513">
        <v>0</v>
      </c>
      <c r="V430" s="513">
        <v>0</v>
      </c>
      <c r="W430" s="513">
        <v>0</v>
      </c>
      <c r="X430" s="513">
        <v>0</v>
      </c>
      <c r="Y430" s="513">
        <v>0</v>
      </c>
      <c r="Z430" s="513">
        <v>0</v>
      </c>
      <c r="AA430" s="513">
        <v>0</v>
      </c>
      <c r="AB430" s="513">
        <v>0</v>
      </c>
      <c r="AC430" s="513">
        <v>11</v>
      </c>
      <c r="AD430" s="513">
        <v>11</v>
      </c>
      <c r="AE430" s="513">
        <v>0</v>
      </c>
      <c r="AF430" s="513">
        <v>0</v>
      </c>
      <c r="AG430" s="513">
        <v>0</v>
      </c>
      <c r="AH430" s="513">
        <f t="shared" si="56"/>
        <v>0</v>
      </c>
      <c r="AI430" s="513">
        <v>0</v>
      </c>
      <c r="AJ430" s="513">
        <v>0</v>
      </c>
      <c r="AK430" s="513">
        <f t="shared" si="57"/>
        <v>11</v>
      </c>
      <c r="AL430" s="513">
        <f t="shared" si="58"/>
        <v>11</v>
      </c>
      <c r="AM430" s="513">
        <v>0</v>
      </c>
      <c r="AN430" s="513">
        <v>0</v>
      </c>
      <c r="AO430" s="513">
        <v>0</v>
      </c>
      <c r="AP430" s="513">
        <v>0</v>
      </c>
      <c r="AQ430" s="513">
        <v>0</v>
      </c>
      <c r="AR430" s="513">
        <v>0</v>
      </c>
      <c r="AS430" s="513">
        <v>0</v>
      </c>
      <c r="AT430" s="513">
        <v>0</v>
      </c>
      <c r="AU430" s="513">
        <v>0</v>
      </c>
      <c r="AV430" s="513">
        <v>0</v>
      </c>
      <c r="AW430" s="513">
        <v>0</v>
      </c>
      <c r="AX430" s="513">
        <v>0</v>
      </c>
      <c r="AY430" s="513">
        <v>0</v>
      </c>
      <c r="AZ430" s="513">
        <v>0</v>
      </c>
      <c r="BA430" s="513">
        <v>0</v>
      </c>
      <c r="BB430" s="513">
        <v>0</v>
      </c>
      <c r="BC430" s="513">
        <v>177.905</v>
      </c>
      <c r="BD430" s="513">
        <v>177.905</v>
      </c>
      <c r="BE430" s="513">
        <v>0</v>
      </c>
      <c r="BF430" s="513">
        <v>0</v>
      </c>
      <c r="BG430" s="513">
        <v>0</v>
      </c>
      <c r="BH430" s="513">
        <v>0</v>
      </c>
      <c r="BI430" s="513">
        <v>0</v>
      </c>
      <c r="BJ430" s="513">
        <v>0</v>
      </c>
      <c r="BK430" s="241">
        <f t="shared" si="59"/>
        <v>177.905</v>
      </c>
      <c r="BL430" s="22">
        <f t="shared" si="60"/>
        <v>177.905</v>
      </c>
      <c r="BM430" s="519">
        <f t="shared" si="61"/>
        <v>0.10465000000000001</v>
      </c>
      <c r="BN430" s="520">
        <v>0</v>
      </c>
      <c r="BO430" s="520">
        <v>0</v>
      </c>
      <c r="BP430" s="520">
        <v>0</v>
      </c>
      <c r="BQ430" s="520">
        <v>0</v>
      </c>
      <c r="BR430" s="520">
        <v>0</v>
      </c>
      <c r="BS430" s="520">
        <v>0</v>
      </c>
      <c r="BT430" s="520">
        <v>0</v>
      </c>
      <c r="BU430" s="520">
        <v>0</v>
      </c>
      <c r="BV430" s="520">
        <v>0</v>
      </c>
      <c r="BW430" s="520">
        <v>0</v>
      </c>
      <c r="BX430" s="520">
        <v>0</v>
      </c>
      <c r="BY430" s="520">
        <v>0</v>
      </c>
      <c r="BZ430" s="520">
        <v>0</v>
      </c>
      <c r="CA430" s="520">
        <v>0</v>
      </c>
      <c r="CB430" s="520">
        <v>0</v>
      </c>
      <c r="CC430" s="520">
        <v>0</v>
      </c>
      <c r="CD430" s="520">
        <v>208832.00520000001</v>
      </c>
      <c r="CE430" s="520">
        <v>208832.00520000001</v>
      </c>
      <c r="CF430" s="520">
        <v>0</v>
      </c>
      <c r="CG430" s="520">
        <v>0</v>
      </c>
      <c r="CH430" s="520">
        <v>0</v>
      </c>
      <c r="CI430" s="520">
        <v>0</v>
      </c>
      <c r="CJ430" s="520">
        <v>0</v>
      </c>
      <c r="CK430" s="520">
        <v>0</v>
      </c>
      <c r="CL430" s="520">
        <f t="shared" si="62"/>
        <v>208832.00520000001</v>
      </c>
      <c r="CM430" s="521">
        <f t="shared" si="63"/>
        <v>208832.00520000001</v>
      </c>
      <c r="CN430" s="522">
        <v>4765440.0000000009</v>
      </c>
      <c r="CO430" s="522">
        <v>4765440.0000000009</v>
      </c>
      <c r="CP430" s="522">
        <v>5956800</v>
      </c>
      <c r="CQ430" s="243" t="s">
        <v>874</v>
      </c>
      <c r="CR430" s="103">
        <v>1.36</v>
      </c>
      <c r="CS430" s="523">
        <v>1.36</v>
      </c>
      <c r="CT430" s="104">
        <v>1.7</v>
      </c>
      <c r="CU430" s="524"/>
      <c r="CV430" s="524"/>
      <c r="CW430" s="524"/>
      <c r="CX430" s="525"/>
      <c r="CY430" s="526">
        <v>38.88028430104189</v>
      </c>
      <c r="CZ430" s="527">
        <v>38.880410891637247</v>
      </c>
      <c r="DA430" s="528">
        <v>0.35816179735881376</v>
      </c>
      <c r="DB430" s="529">
        <v>0.3581631733435458</v>
      </c>
      <c r="DC430" s="530" t="s">
        <v>2390</v>
      </c>
      <c r="DD430" s="225"/>
      <c r="DE430" s="524"/>
      <c r="DF430" s="524"/>
      <c r="DG430" s="531"/>
      <c r="DH430" s="532"/>
      <c r="DI430" s="64">
        <v>126873</v>
      </c>
      <c r="DJ430" s="64">
        <v>0</v>
      </c>
      <c r="DK430" s="64">
        <v>0</v>
      </c>
      <c r="DL430" s="534">
        <f t="shared" si="66"/>
        <v>42291</v>
      </c>
    </row>
    <row r="431" spans="1:116" ht="43.5" customHeight="1" x14ac:dyDescent="0.25">
      <c r="A431" s="356" t="s">
        <v>7</v>
      </c>
      <c r="B431" s="65" t="s">
        <v>50</v>
      </c>
      <c r="C431" s="65" t="s">
        <v>74</v>
      </c>
      <c r="D431" s="64" t="s">
        <v>2491</v>
      </c>
      <c r="E431" s="64" t="s">
        <v>380</v>
      </c>
      <c r="F431" s="64" t="s">
        <v>1350</v>
      </c>
      <c r="G431" s="18" t="s">
        <v>380</v>
      </c>
      <c r="H431" s="35" t="s">
        <v>866</v>
      </c>
      <c r="I431" s="28" t="s">
        <v>2287</v>
      </c>
      <c r="J431" s="498">
        <v>2.521865975820285</v>
      </c>
      <c r="K431" s="498">
        <v>2.3937499950209999</v>
      </c>
      <c r="L431" s="499">
        <v>256.60000000000002</v>
      </c>
      <c r="M431" s="512">
        <v>0</v>
      </c>
      <c r="N431" s="513">
        <v>0</v>
      </c>
      <c r="O431" s="513">
        <v>0</v>
      </c>
      <c r="P431" s="513">
        <v>0</v>
      </c>
      <c r="Q431" s="513">
        <v>0</v>
      </c>
      <c r="R431" s="513">
        <v>0</v>
      </c>
      <c r="S431" s="513">
        <v>0</v>
      </c>
      <c r="T431" s="513">
        <v>0</v>
      </c>
      <c r="U431" s="513">
        <v>0</v>
      </c>
      <c r="V431" s="513">
        <v>0</v>
      </c>
      <c r="W431" s="513">
        <v>0</v>
      </c>
      <c r="X431" s="513">
        <v>0</v>
      </c>
      <c r="Y431" s="513">
        <v>0</v>
      </c>
      <c r="Z431" s="513">
        <v>0</v>
      </c>
      <c r="AA431" s="513">
        <v>0</v>
      </c>
      <c r="AB431" s="513">
        <v>0</v>
      </c>
      <c r="AC431" s="513">
        <v>1</v>
      </c>
      <c r="AD431" s="513">
        <v>1</v>
      </c>
      <c r="AE431" s="513">
        <v>0</v>
      </c>
      <c r="AF431" s="513">
        <v>0</v>
      </c>
      <c r="AG431" s="513">
        <v>0</v>
      </c>
      <c r="AH431" s="513">
        <f t="shared" si="56"/>
        <v>0</v>
      </c>
      <c r="AI431" s="513">
        <v>0</v>
      </c>
      <c r="AJ431" s="513">
        <v>0</v>
      </c>
      <c r="AK431" s="513">
        <f t="shared" si="57"/>
        <v>1</v>
      </c>
      <c r="AL431" s="513">
        <f t="shared" si="58"/>
        <v>1</v>
      </c>
      <c r="AM431" s="513">
        <v>0</v>
      </c>
      <c r="AN431" s="513">
        <v>0</v>
      </c>
      <c r="AO431" s="513">
        <v>0</v>
      </c>
      <c r="AP431" s="513">
        <v>0</v>
      </c>
      <c r="AQ431" s="513">
        <v>0</v>
      </c>
      <c r="AR431" s="513">
        <v>0</v>
      </c>
      <c r="AS431" s="513">
        <v>0</v>
      </c>
      <c r="AT431" s="513">
        <v>0</v>
      </c>
      <c r="AU431" s="513">
        <v>0</v>
      </c>
      <c r="AV431" s="513">
        <v>0</v>
      </c>
      <c r="AW431" s="513">
        <v>0</v>
      </c>
      <c r="AX431" s="513">
        <v>0</v>
      </c>
      <c r="AY431" s="513">
        <v>0</v>
      </c>
      <c r="AZ431" s="513">
        <v>0</v>
      </c>
      <c r="BA431" s="513">
        <v>0</v>
      </c>
      <c r="BB431" s="513">
        <v>0</v>
      </c>
      <c r="BC431" s="513">
        <v>5.75</v>
      </c>
      <c r="BD431" s="513">
        <v>5.75</v>
      </c>
      <c r="BE431" s="513">
        <v>0</v>
      </c>
      <c r="BF431" s="513">
        <v>0</v>
      </c>
      <c r="BG431" s="513">
        <v>0</v>
      </c>
      <c r="BH431" s="513">
        <v>0</v>
      </c>
      <c r="BI431" s="513">
        <v>0</v>
      </c>
      <c r="BJ431" s="513">
        <v>0</v>
      </c>
      <c r="BK431" s="241">
        <f t="shared" si="59"/>
        <v>5.75</v>
      </c>
      <c r="BL431" s="22">
        <f t="shared" si="60"/>
        <v>5.75</v>
      </c>
      <c r="BM431" s="519">
        <f t="shared" si="61"/>
        <v>3.4023668639053253E-3</v>
      </c>
      <c r="BN431" s="520">
        <v>0</v>
      </c>
      <c r="BO431" s="520">
        <v>0</v>
      </c>
      <c r="BP431" s="520">
        <v>0</v>
      </c>
      <c r="BQ431" s="520">
        <v>0</v>
      </c>
      <c r="BR431" s="520">
        <v>0</v>
      </c>
      <c r="BS431" s="520">
        <v>0</v>
      </c>
      <c r="BT431" s="520">
        <v>0</v>
      </c>
      <c r="BU431" s="520">
        <v>0</v>
      </c>
      <c r="BV431" s="520">
        <v>0</v>
      </c>
      <c r="BW431" s="520">
        <v>0</v>
      </c>
      <c r="BX431" s="520">
        <v>0</v>
      </c>
      <c r="BY431" s="520">
        <v>0</v>
      </c>
      <c r="BZ431" s="520">
        <v>0</v>
      </c>
      <c r="CA431" s="520">
        <v>0</v>
      </c>
      <c r="CB431" s="520">
        <v>0</v>
      </c>
      <c r="CC431" s="520">
        <v>0</v>
      </c>
      <c r="CD431" s="520">
        <v>6749.5800000000008</v>
      </c>
      <c r="CE431" s="520">
        <v>6749.5800000000008</v>
      </c>
      <c r="CF431" s="520">
        <v>0</v>
      </c>
      <c r="CG431" s="520">
        <v>0</v>
      </c>
      <c r="CH431" s="520">
        <v>0</v>
      </c>
      <c r="CI431" s="520">
        <v>0</v>
      </c>
      <c r="CJ431" s="520">
        <v>0</v>
      </c>
      <c r="CK431" s="520">
        <v>0</v>
      </c>
      <c r="CL431" s="520">
        <f t="shared" si="62"/>
        <v>6749.5800000000008</v>
      </c>
      <c r="CM431" s="521">
        <f t="shared" si="63"/>
        <v>6749.5800000000008</v>
      </c>
      <c r="CN431" s="522">
        <v>5431200.0000000009</v>
      </c>
      <c r="CO431" s="522">
        <v>5431200.0000000009</v>
      </c>
      <c r="CP431" s="522">
        <v>5921760</v>
      </c>
      <c r="CQ431" s="243" t="s">
        <v>874</v>
      </c>
      <c r="CR431" s="103">
        <v>1.55</v>
      </c>
      <c r="CS431" s="523">
        <v>1.55</v>
      </c>
      <c r="CT431" s="104">
        <v>1.69</v>
      </c>
      <c r="CU431" s="524"/>
      <c r="CV431" s="524"/>
      <c r="CW431" s="524"/>
      <c r="CX431" s="525"/>
      <c r="CY431" s="526">
        <v>46.784673548759621</v>
      </c>
      <c r="CZ431" s="527">
        <v>46.82286066308243</v>
      </c>
      <c r="DA431" s="528">
        <v>0.21113853352371337</v>
      </c>
      <c r="DB431" s="529">
        <v>0.21128654559473201</v>
      </c>
      <c r="DC431" s="530" t="s">
        <v>2493</v>
      </c>
      <c r="DD431" s="225"/>
      <c r="DE431" s="524"/>
      <c r="DF431" s="524"/>
      <c r="DG431" s="531"/>
      <c r="DH431" s="532"/>
      <c r="DI431" s="64">
        <v>0</v>
      </c>
      <c r="DJ431" s="64">
        <v>0</v>
      </c>
      <c r="DK431" s="64">
        <v>0</v>
      </c>
      <c r="DL431" s="534">
        <f t="shared" si="66"/>
        <v>0</v>
      </c>
    </row>
    <row r="432" spans="1:116" ht="43.5" customHeight="1" x14ac:dyDescent="0.25">
      <c r="A432" s="356" t="s">
        <v>7</v>
      </c>
      <c r="B432" s="65" t="s">
        <v>50</v>
      </c>
      <c r="C432" s="65" t="s">
        <v>74</v>
      </c>
      <c r="D432" s="64" t="s">
        <v>2491</v>
      </c>
      <c r="E432" s="64" t="s">
        <v>380</v>
      </c>
      <c r="F432" s="64" t="s">
        <v>1351</v>
      </c>
      <c r="G432" s="18" t="s">
        <v>380</v>
      </c>
      <c r="H432" s="35" t="s">
        <v>860</v>
      </c>
      <c r="I432" s="28" t="s">
        <v>2287</v>
      </c>
      <c r="J432" s="498">
        <v>2.3777593486305548</v>
      </c>
      <c r="K432" s="498">
        <v>2.4066287828730002</v>
      </c>
      <c r="L432" s="499">
        <v>642.79999999999995</v>
      </c>
      <c r="M432" s="512">
        <v>0</v>
      </c>
      <c r="N432" s="513">
        <v>0</v>
      </c>
      <c r="O432" s="513">
        <v>0</v>
      </c>
      <c r="P432" s="513">
        <v>0</v>
      </c>
      <c r="Q432" s="513">
        <v>0</v>
      </c>
      <c r="R432" s="513">
        <v>0</v>
      </c>
      <c r="S432" s="513">
        <v>0</v>
      </c>
      <c r="T432" s="513">
        <v>0</v>
      </c>
      <c r="U432" s="513">
        <v>0</v>
      </c>
      <c r="V432" s="513">
        <v>0</v>
      </c>
      <c r="W432" s="513">
        <v>0</v>
      </c>
      <c r="X432" s="513">
        <v>0</v>
      </c>
      <c r="Y432" s="513">
        <v>0</v>
      </c>
      <c r="Z432" s="513">
        <v>0</v>
      </c>
      <c r="AA432" s="513">
        <v>0</v>
      </c>
      <c r="AB432" s="513">
        <v>0</v>
      </c>
      <c r="AC432" s="513">
        <v>2</v>
      </c>
      <c r="AD432" s="513">
        <v>2</v>
      </c>
      <c r="AE432" s="513">
        <v>0</v>
      </c>
      <c r="AF432" s="513">
        <v>0</v>
      </c>
      <c r="AG432" s="513">
        <v>0</v>
      </c>
      <c r="AH432" s="513">
        <f t="shared" si="56"/>
        <v>0</v>
      </c>
      <c r="AI432" s="513">
        <v>0</v>
      </c>
      <c r="AJ432" s="513">
        <v>0</v>
      </c>
      <c r="AK432" s="513">
        <f t="shared" si="57"/>
        <v>2</v>
      </c>
      <c r="AL432" s="513">
        <f t="shared" si="58"/>
        <v>2</v>
      </c>
      <c r="AM432" s="513">
        <v>0</v>
      </c>
      <c r="AN432" s="513">
        <v>0</v>
      </c>
      <c r="AO432" s="513">
        <v>0</v>
      </c>
      <c r="AP432" s="513">
        <v>0</v>
      </c>
      <c r="AQ432" s="513">
        <v>0</v>
      </c>
      <c r="AR432" s="513">
        <v>0</v>
      </c>
      <c r="AS432" s="513">
        <v>0</v>
      </c>
      <c r="AT432" s="513">
        <v>0</v>
      </c>
      <c r="AU432" s="513">
        <v>0</v>
      </c>
      <c r="AV432" s="513">
        <v>0</v>
      </c>
      <c r="AW432" s="513">
        <v>0</v>
      </c>
      <c r="AX432" s="513">
        <v>0</v>
      </c>
      <c r="AY432" s="513">
        <v>0</v>
      </c>
      <c r="AZ432" s="513">
        <v>0</v>
      </c>
      <c r="BA432" s="513">
        <v>0</v>
      </c>
      <c r="BB432" s="513">
        <v>0</v>
      </c>
      <c r="BC432" s="513">
        <v>19.91</v>
      </c>
      <c r="BD432" s="513">
        <v>19.91</v>
      </c>
      <c r="BE432" s="513">
        <v>0</v>
      </c>
      <c r="BF432" s="513">
        <v>0</v>
      </c>
      <c r="BG432" s="513">
        <v>0</v>
      </c>
      <c r="BH432" s="513">
        <v>0</v>
      </c>
      <c r="BI432" s="513">
        <v>0</v>
      </c>
      <c r="BJ432" s="513">
        <v>0</v>
      </c>
      <c r="BK432" s="241">
        <f t="shared" si="59"/>
        <v>19.91</v>
      </c>
      <c r="BL432" s="22">
        <f t="shared" si="60"/>
        <v>19.91</v>
      </c>
      <c r="BM432" s="519">
        <f t="shared" si="61"/>
        <v>1.5928000000000001E-2</v>
      </c>
      <c r="BN432" s="520">
        <v>0</v>
      </c>
      <c r="BO432" s="520">
        <v>0</v>
      </c>
      <c r="BP432" s="520">
        <v>0</v>
      </c>
      <c r="BQ432" s="520">
        <v>0</v>
      </c>
      <c r="BR432" s="520">
        <v>0</v>
      </c>
      <c r="BS432" s="520">
        <v>0</v>
      </c>
      <c r="BT432" s="520">
        <v>0</v>
      </c>
      <c r="BU432" s="520">
        <v>0</v>
      </c>
      <c r="BV432" s="520">
        <v>0</v>
      </c>
      <c r="BW432" s="520">
        <v>0</v>
      </c>
      <c r="BX432" s="520">
        <v>0</v>
      </c>
      <c r="BY432" s="520">
        <v>0</v>
      </c>
      <c r="BZ432" s="520">
        <v>0</v>
      </c>
      <c r="CA432" s="520">
        <v>0</v>
      </c>
      <c r="CB432" s="520">
        <v>0</v>
      </c>
      <c r="CC432" s="520">
        <v>0</v>
      </c>
      <c r="CD432" s="520">
        <v>23371.154400000003</v>
      </c>
      <c r="CE432" s="520">
        <v>23371.154400000003</v>
      </c>
      <c r="CF432" s="520">
        <v>0</v>
      </c>
      <c r="CG432" s="520">
        <v>0</v>
      </c>
      <c r="CH432" s="520">
        <v>0</v>
      </c>
      <c r="CI432" s="520">
        <v>0</v>
      </c>
      <c r="CJ432" s="520">
        <v>0</v>
      </c>
      <c r="CK432" s="520">
        <v>0</v>
      </c>
      <c r="CL432" s="520">
        <f t="shared" si="62"/>
        <v>23371.154400000003</v>
      </c>
      <c r="CM432" s="521">
        <f t="shared" si="63"/>
        <v>23371.154400000003</v>
      </c>
      <c r="CN432" s="522">
        <v>3644160.0000000005</v>
      </c>
      <c r="CO432" s="522">
        <v>3644160.0000000005</v>
      </c>
      <c r="CP432" s="522">
        <v>4380000</v>
      </c>
      <c r="CQ432" s="243" t="s">
        <v>874</v>
      </c>
      <c r="CR432" s="103">
        <v>1.04</v>
      </c>
      <c r="CS432" s="523">
        <v>1.04</v>
      </c>
      <c r="CT432" s="104">
        <v>1.25</v>
      </c>
      <c r="CU432" s="524"/>
      <c r="CV432" s="524"/>
      <c r="CW432" s="524"/>
      <c r="CX432" s="525"/>
      <c r="CY432" s="526">
        <v>48.99483204134367</v>
      </c>
      <c r="CZ432" s="527">
        <v>48.99483204134367</v>
      </c>
      <c r="DA432" s="528">
        <v>0.330232558139535</v>
      </c>
      <c r="DB432" s="529">
        <v>0.330232558139535</v>
      </c>
      <c r="DC432" s="530" t="s">
        <v>2392</v>
      </c>
      <c r="DD432" s="225"/>
      <c r="DE432" s="524"/>
      <c r="DF432" s="524"/>
      <c r="DG432" s="531"/>
      <c r="DH432" s="532"/>
      <c r="DI432" s="64">
        <v>0</v>
      </c>
      <c r="DJ432" s="64">
        <v>94805</v>
      </c>
      <c r="DK432" s="64">
        <v>0</v>
      </c>
      <c r="DL432" s="534">
        <f t="shared" si="66"/>
        <v>31601.666666666668</v>
      </c>
    </row>
    <row r="433" spans="1:116" ht="43.5" customHeight="1" x14ac:dyDescent="0.25">
      <c r="A433" s="356" t="s">
        <v>7</v>
      </c>
      <c r="B433" s="65" t="s">
        <v>50</v>
      </c>
      <c r="C433" s="65" t="s">
        <v>74</v>
      </c>
      <c r="D433" s="64" t="s">
        <v>2494</v>
      </c>
      <c r="E433" s="64" t="s">
        <v>390</v>
      </c>
      <c r="F433" s="64" t="s">
        <v>391</v>
      </c>
      <c r="G433" s="18" t="s">
        <v>390</v>
      </c>
      <c r="H433" s="35" t="s">
        <v>860</v>
      </c>
      <c r="I433" s="28" t="s">
        <v>2322</v>
      </c>
      <c r="J433" s="498">
        <v>11.377495344758442</v>
      </c>
      <c r="K433" s="498">
        <v>4.4350378695630006</v>
      </c>
      <c r="L433" s="499">
        <v>276.5</v>
      </c>
      <c r="M433" s="512">
        <v>0</v>
      </c>
      <c r="N433" s="513">
        <v>0</v>
      </c>
      <c r="O433" s="513">
        <v>0</v>
      </c>
      <c r="P433" s="513">
        <v>0</v>
      </c>
      <c r="Q433" s="513">
        <v>0</v>
      </c>
      <c r="R433" s="513">
        <v>0</v>
      </c>
      <c r="S433" s="513">
        <v>0</v>
      </c>
      <c r="T433" s="513">
        <v>0</v>
      </c>
      <c r="U433" s="513">
        <v>0</v>
      </c>
      <c r="V433" s="513">
        <v>0</v>
      </c>
      <c r="W433" s="513">
        <v>0</v>
      </c>
      <c r="X433" s="513">
        <v>0</v>
      </c>
      <c r="Y433" s="513">
        <v>0</v>
      </c>
      <c r="Z433" s="513">
        <v>0</v>
      </c>
      <c r="AA433" s="513">
        <v>0</v>
      </c>
      <c r="AB433" s="513">
        <v>0</v>
      </c>
      <c r="AC433" s="513">
        <v>21</v>
      </c>
      <c r="AD433" s="513">
        <v>21</v>
      </c>
      <c r="AE433" s="513">
        <v>0</v>
      </c>
      <c r="AF433" s="513">
        <v>0</v>
      </c>
      <c r="AG433" s="513">
        <v>0</v>
      </c>
      <c r="AH433" s="513">
        <f t="shared" si="56"/>
        <v>0</v>
      </c>
      <c r="AI433" s="513">
        <v>0</v>
      </c>
      <c r="AJ433" s="513">
        <v>0</v>
      </c>
      <c r="AK433" s="513">
        <f t="shared" si="57"/>
        <v>21</v>
      </c>
      <c r="AL433" s="513">
        <f t="shared" si="58"/>
        <v>21</v>
      </c>
      <c r="AM433" s="513">
        <v>0</v>
      </c>
      <c r="AN433" s="513">
        <v>0</v>
      </c>
      <c r="AO433" s="513">
        <v>0</v>
      </c>
      <c r="AP433" s="513">
        <v>0</v>
      </c>
      <c r="AQ433" s="513">
        <v>0</v>
      </c>
      <c r="AR433" s="513">
        <v>0</v>
      </c>
      <c r="AS433" s="513">
        <v>0</v>
      </c>
      <c r="AT433" s="513">
        <v>0</v>
      </c>
      <c r="AU433" s="513">
        <v>0</v>
      </c>
      <c r="AV433" s="513">
        <v>0</v>
      </c>
      <c r="AW433" s="513">
        <v>0</v>
      </c>
      <c r="AX433" s="513">
        <v>0</v>
      </c>
      <c r="AY433" s="513">
        <v>0</v>
      </c>
      <c r="AZ433" s="513">
        <v>0</v>
      </c>
      <c r="BA433" s="513">
        <v>0</v>
      </c>
      <c r="BB433" s="513">
        <v>0</v>
      </c>
      <c r="BC433" s="513">
        <v>143.59</v>
      </c>
      <c r="BD433" s="513">
        <v>143.59</v>
      </c>
      <c r="BE433" s="513">
        <v>0</v>
      </c>
      <c r="BF433" s="513">
        <v>0</v>
      </c>
      <c r="BG433" s="513">
        <v>0</v>
      </c>
      <c r="BH433" s="513">
        <v>0</v>
      </c>
      <c r="BI433" s="513">
        <v>0</v>
      </c>
      <c r="BJ433" s="513">
        <v>0</v>
      </c>
      <c r="BK433" s="241">
        <f t="shared" si="59"/>
        <v>143.59</v>
      </c>
      <c r="BL433" s="22">
        <f t="shared" si="60"/>
        <v>143.59</v>
      </c>
      <c r="BM433" s="519">
        <f t="shared" si="61"/>
        <v>4.418153846153846E-2</v>
      </c>
      <c r="BN433" s="520">
        <v>0</v>
      </c>
      <c r="BO433" s="520">
        <v>0</v>
      </c>
      <c r="BP433" s="520">
        <v>0</v>
      </c>
      <c r="BQ433" s="520">
        <v>0</v>
      </c>
      <c r="BR433" s="520">
        <v>0</v>
      </c>
      <c r="BS433" s="520">
        <v>0</v>
      </c>
      <c r="BT433" s="520">
        <v>0</v>
      </c>
      <c r="BU433" s="520">
        <v>0</v>
      </c>
      <c r="BV433" s="520">
        <v>0</v>
      </c>
      <c r="BW433" s="520">
        <v>0</v>
      </c>
      <c r="BX433" s="520">
        <v>0</v>
      </c>
      <c r="BY433" s="520">
        <v>0</v>
      </c>
      <c r="BZ433" s="520">
        <v>0</v>
      </c>
      <c r="CA433" s="520">
        <v>0</v>
      </c>
      <c r="CB433" s="520">
        <v>0</v>
      </c>
      <c r="CC433" s="520">
        <v>0</v>
      </c>
      <c r="CD433" s="520">
        <v>168551.68560000003</v>
      </c>
      <c r="CE433" s="520">
        <v>168551.68560000003</v>
      </c>
      <c r="CF433" s="520">
        <v>0</v>
      </c>
      <c r="CG433" s="520">
        <v>0</v>
      </c>
      <c r="CH433" s="520">
        <v>0</v>
      </c>
      <c r="CI433" s="520">
        <v>0</v>
      </c>
      <c r="CJ433" s="520">
        <v>0</v>
      </c>
      <c r="CK433" s="520">
        <v>0</v>
      </c>
      <c r="CL433" s="520">
        <f t="shared" si="62"/>
        <v>168551.68560000003</v>
      </c>
      <c r="CM433" s="521">
        <f t="shared" si="63"/>
        <v>168551.68560000003</v>
      </c>
      <c r="CN433" s="522">
        <v>15047924.128955998</v>
      </c>
      <c r="CO433" s="522">
        <v>15047924.128955998</v>
      </c>
      <c r="CP433" s="522">
        <v>15930212.8401</v>
      </c>
      <c r="CQ433" s="243" t="s">
        <v>874</v>
      </c>
      <c r="CR433" s="103">
        <v>3.07</v>
      </c>
      <c r="CS433" s="523">
        <v>3.07</v>
      </c>
      <c r="CT433" s="104">
        <v>3.25</v>
      </c>
      <c r="CU433" s="524"/>
      <c r="CV433" s="524"/>
      <c r="CW433" s="524"/>
      <c r="CX433" s="525"/>
      <c r="CY433" s="526">
        <v>117.1245066420272</v>
      </c>
      <c r="CZ433" s="527">
        <v>117.07815361272431</v>
      </c>
      <c r="DA433" s="528">
        <v>0.93976493723269527</v>
      </c>
      <c r="DB433" s="529">
        <v>0.93916444304923274</v>
      </c>
      <c r="DC433" s="530" t="s">
        <v>2401</v>
      </c>
      <c r="DD433" s="225"/>
      <c r="DE433" s="524"/>
      <c r="DF433" s="524"/>
      <c r="DG433" s="531"/>
      <c r="DH433" s="532"/>
      <c r="DI433" s="64">
        <v>9625</v>
      </c>
      <c r="DJ433" s="64">
        <v>0</v>
      </c>
      <c r="DK433" s="64">
        <v>16301</v>
      </c>
      <c r="DL433" s="534">
        <f t="shared" si="66"/>
        <v>8642</v>
      </c>
    </row>
    <row r="434" spans="1:116" ht="43.5" customHeight="1" x14ac:dyDescent="0.25">
      <c r="A434" s="356" t="s">
        <v>7</v>
      </c>
      <c r="B434" s="65" t="s">
        <v>50</v>
      </c>
      <c r="C434" s="65" t="s">
        <v>74</v>
      </c>
      <c r="D434" s="64" t="s">
        <v>2494</v>
      </c>
      <c r="E434" s="64" t="s">
        <v>390</v>
      </c>
      <c r="F434" s="64" t="s">
        <v>392</v>
      </c>
      <c r="G434" s="18" t="s">
        <v>390</v>
      </c>
      <c r="H434" s="35" t="s">
        <v>860</v>
      </c>
      <c r="I434" s="28" t="s">
        <v>2322</v>
      </c>
      <c r="J434" s="498">
        <v>10.038966480669213</v>
      </c>
      <c r="K434" s="498">
        <v>11.906249975234999</v>
      </c>
      <c r="L434" s="499">
        <v>1679</v>
      </c>
      <c r="M434" s="512">
        <v>0</v>
      </c>
      <c r="N434" s="513">
        <v>0</v>
      </c>
      <c r="O434" s="513">
        <v>0</v>
      </c>
      <c r="P434" s="513">
        <v>0</v>
      </c>
      <c r="Q434" s="513">
        <v>0</v>
      </c>
      <c r="R434" s="513">
        <v>0</v>
      </c>
      <c r="S434" s="513">
        <v>0</v>
      </c>
      <c r="T434" s="513">
        <v>0</v>
      </c>
      <c r="U434" s="513">
        <v>0</v>
      </c>
      <c r="V434" s="513">
        <v>0</v>
      </c>
      <c r="W434" s="513">
        <v>0</v>
      </c>
      <c r="X434" s="513">
        <v>0</v>
      </c>
      <c r="Y434" s="513">
        <v>0</v>
      </c>
      <c r="Z434" s="513">
        <v>0</v>
      </c>
      <c r="AA434" s="513">
        <v>0</v>
      </c>
      <c r="AB434" s="513">
        <v>0</v>
      </c>
      <c r="AC434" s="513">
        <v>43</v>
      </c>
      <c r="AD434" s="513">
        <v>43</v>
      </c>
      <c r="AE434" s="513">
        <v>0</v>
      </c>
      <c r="AF434" s="513">
        <v>0</v>
      </c>
      <c r="AG434" s="513">
        <v>0</v>
      </c>
      <c r="AH434" s="513">
        <f t="shared" si="56"/>
        <v>0</v>
      </c>
      <c r="AI434" s="513">
        <v>0</v>
      </c>
      <c r="AJ434" s="513">
        <v>0</v>
      </c>
      <c r="AK434" s="513">
        <f t="shared" si="57"/>
        <v>43</v>
      </c>
      <c r="AL434" s="513">
        <f t="shared" si="58"/>
        <v>43</v>
      </c>
      <c r="AM434" s="513">
        <v>0</v>
      </c>
      <c r="AN434" s="513">
        <v>0</v>
      </c>
      <c r="AO434" s="513">
        <v>0</v>
      </c>
      <c r="AP434" s="513">
        <v>0</v>
      </c>
      <c r="AQ434" s="513">
        <v>0</v>
      </c>
      <c r="AR434" s="513">
        <v>0</v>
      </c>
      <c r="AS434" s="513">
        <v>0</v>
      </c>
      <c r="AT434" s="513">
        <v>0</v>
      </c>
      <c r="AU434" s="513">
        <v>0</v>
      </c>
      <c r="AV434" s="513">
        <v>0</v>
      </c>
      <c r="AW434" s="513">
        <v>0</v>
      </c>
      <c r="AX434" s="513">
        <v>0</v>
      </c>
      <c r="AY434" s="513">
        <v>0</v>
      </c>
      <c r="AZ434" s="513">
        <v>0</v>
      </c>
      <c r="BA434" s="513">
        <v>0</v>
      </c>
      <c r="BB434" s="513">
        <v>0</v>
      </c>
      <c r="BC434" s="513">
        <v>220.96</v>
      </c>
      <c r="BD434" s="513">
        <v>220.96</v>
      </c>
      <c r="BE434" s="513">
        <v>0</v>
      </c>
      <c r="BF434" s="513">
        <v>0</v>
      </c>
      <c r="BG434" s="513">
        <v>0</v>
      </c>
      <c r="BH434" s="513">
        <v>0</v>
      </c>
      <c r="BI434" s="513">
        <v>0</v>
      </c>
      <c r="BJ434" s="513">
        <v>0</v>
      </c>
      <c r="BK434" s="241">
        <f t="shared" si="59"/>
        <v>220.96</v>
      </c>
      <c r="BL434" s="22">
        <f t="shared" si="60"/>
        <v>220.96</v>
      </c>
      <c r="BM434" s="519">
        <f t="shared" si="61"/>
        <v>4.1147113594040968E-2</v>
      </c>
      <c r="BN434" s="520">
        <v>0</v>
      </c>
      <c r="BO434" s="520">
        <v>0</v>
      </c>
      <c r="BP434" s="520">
        <v>0</v>
      </c>
      <c r="BQ434" s="520">
        <v>0</v>
      </c>
      <c r="BR434" s="520">
        <v>0</v>
      </c>
      <c r="BS434" s="520">
        <v>0</v>
      </c>
      <c r="BT434" s="520">
        <v>0</v>
      </c>
      <c r="BU434" s="520">
        <v>0</v>
      </c>
      <c r="BV434" s="520">
        <v>0</v>
      </c>
      <c r="BW434" s="520">
        <v>0</v>
      </c>
      <c r="BX434" s="520">
        <v>0</v>
      </c>
      <c r="BY434" s="520">
        <v>0</v>
      </c>
      <c r="BZ434" s="520">
        <v>0</v>
      </c>
      <c r="CA434" s="520">
        <v>0</v>
      </c>
      <c r="CB434" s="520">
        <v>0</v>
      </c>
      <c r="CC434" s="520">
        <v>0</v>
      </c>
      <c r="CD434" s="520">
        <v>259371.68640000004</v>
      </c>
      <c r="CE434" s="520">
        <v>259371.68640000004</v>
      </c>
      <c r="CF434" s="520">
        <v>0</v>
      </c>
      <c r="CG434" s="520">
        <v>0</v>
      </c>
      <c r="CH434" s="520">
        <v>0</v>
      </c>
      <c r="CI434" s="520">
        <v>0</v>
      </c>
      <c r="CJ434" s="520">
        <v>0</v>
      </c>
      <c r="CK434" s="520">
        <v>0</v>
      </c>
      <c r="CL434" s="520">
        <f t="shared" si="62"/>
        <v>259371.68640000004</v>
      </c>
      <c r="CM434" s="521">
        <f t="shared" si="63"/>
        <v>259371.68640000004</v>
      </c>
      <c r="CN434" s="522">
        <v>19130102.244986396</v>
      </c>
      <c r="CO434" s="522">
        <v>19130102.244986396</v>
      </c>
      <c r="CP434" s="522">
        <v>24343281.7667244</v>
      </c>
      <c r="CQ434" s="243" t="s">
        <v>874</v>
      </c>
      <c r="CR434" s="103">
        <v>4.22</v>
      </c>
      <c r="CS434" s="523">
        <v>4.22</v>
      </c>
      <c r="CT434" s="104">
        <v>5.37</v>
      </c>
      <c r="CU434" s="524"/>
      <c r="CV434" s="524"/>
      <c r="CW434" s="524"/>
      <c r="CX434" s="525"/>
      <c r="CY434" s="526">
        <v>129.61864753329482</v>
      </c>
      <c r="CZ434" s="527">
        <v>129.45941866387378</v>
      </c>
      <c r="DA434" s="528">
        <v>1.1267329213157395</v>
      </c>
      <c r="DB434" s="529">
        <v>1.1261647233819809</v>
      </c>
      <c r="DC434" s="530" t="s">
        <v>2288</v>
      </c>
      <c r="DD434" s="225"/>
      <c r="DE434" s="524"/>
      <c r="DF434" s="524"/>
      <c r="DG434" s="531"/>
      <c r="DH434" s="532"/>
      <c r="DI434" s="64">
        <v>0</v>
      </c>
      <c r="DJ434" s="64">
        <v>0</v>
      </c>
      <c r="DK434" s="64">
        <v>328212</v>
      </c>
      <c r="DL434" s="534">
        <f t="shared" si="66"/>
        <v>109404</v>
      </c>
    </row>
    <row r="435" spans="1:116" ht="43.5" customHeight="1" x14ac:dyDescent="0.25">
      <c r="A435" s="356" t="s">
        <v>7</v>
      </c>
      <c r="B435" s="65" t="s">
        <v>50</v>
      </c>
      <c r="C435" s="65" t="s">
        <v>74</v>
      </c>
      <c r="D435" s="64" t="s">
        <v>2494</v>
      </c>
      <c r="E435" s="64" t="s">
        <v>390</v>
      </c>
      <c r="F435" s="64" t="s">
        <v>393</v>
      </c>
      <c r="G435" s="18" t="s">
        <v>390</v>
      </c>
      <c r="H435" s="35" t="s">
        <v>860</v>
      </c>
      <c r="I435" s="28" t="s">
        <v>2322</v>
      </c>
      <c r="J435" s="498">
        <v>11.377495344758442</v>
      </c>
      <c r="K435" s="498">
        <v>16.796022692337001</v>
      </c>
      <c r="L435" s="499">
        <v>1787.2</v>
      </c>
      <c r="M435" s="512">
        <v>0</v>
      </c>
      <c r="N435" s="513">
        <v>0</v>
      </c>
      <c r="O435" s="513">
        <v>0</v>
      </c>
      <c r="P435" s="513">
        <v>0</v>
      </c>
      <c r="Q435" s="513">
        <v>0</v>
      </c>
      <c r="R435" s="513">
        <v>0</v>
      </c>
      <c r="S435" s="513">
        <v>0</v>
      </c>
      <c r="T435" s="513">
        <v>0</v>
      </c>
      <c r="U435" s="513">
        <v>0</v>
      </c>
      <c r="V435" s="513">
        <v>0</v>
      </c>
      <c r="W435" s="513">
        <v>0</v>
      </c>
      <c r="X435" s="513">
        <v>0</v>
      </c>
      <c r="Y435" s="513">
        <v>1</v>
      </c>
      <c r="Z435" s="513">
        <v>1</v>
      </c>
      <c r="AA435" s="513">
        <v>0</v>
      </c>
      <c r="AB435" s="513">
        <v>0</v>
      </c>
      <c r="AC435" s="513">
        <v>106</v>
      </c>
      <c r="AD435" s="513">
        <v>106</v>
      </c>
      <c r="AE435" s="513">
        <v>0</v>
      </c>
      <c r="AF435" s="513">
        <v>0</v>
      </c>
      <c r="AG435" s="513">
        <v>0</v>
      </c>
      <c r="AH435" s="513">
        <f t="shared" si="56"/>
        <v>0</v>
      </c>
      <c r="AI435" s="513">
        <v>0</v>
      </c>
      <c r="AJ435" s="513">
        <v>0</v>
      </c>
      <c r="AK435" s="513">
        <f t="shared" si="57"/>
        <v>107</v>
      </c>
      <c r="AL435" s="513">
        <f t="shared" si="58"/>
        <v>107</v>
      </c>
      <c r="AM435" s="513">
        <v>0</v>
      </c>
      <c r="AN435" s="513">
        <v>0</v>
      </c>
      <c r="AO435" s="513">
        <v>0</v>
      </c>
      <c r="AP435" s="513">
        <v>0</v>
      </c>
      <c r="AQ435" s="513">
        <v>0</v>
      </c>
      <c r="AR435" s="513">
        <v>0</v>
      </c>
      <c r="AS435" s="513">
        <v>0</v>
      </c>
      <c r="AT435" s="513">
        <v>0</v>
      </c>
      <c r="AU435" s="513">
        <v>0</v>
      </c>
      <c r="AV435" s="513">
        <v>0</v>
      </c>
      <c r="AW435" s="513">
        <v>0</v>
      </c>
      <c r="AX435" s="513">
        <v>0</v>
      </c>
      <c r="AY435" s="513">
        <v>1.2</v>
      </c>
      <c r="AZ435" s="513">
        <v>1.2</v>
      </c>
      <c r="BA435" s="513">
        <v>0</v>
      </c>
      <c r="BB435" s="513">
        <v>0</v>
      </c>
      <c r="BC435" s="513">
        <v>754.71</v>
      </c>
      <c r="BD435" s="513">
        <v>754.71</v>
      </c>
      <c r="BE435" s="513">
        <v>0</v>
      </c>
      <c r="BF435" s="513">
        <v>0</v>
      </c>
      <c r="BG435" s="513">
        <v>0</v>
      </c>
      <c r="BH435" s="513">
        <v>0</v>
      </c>
      <c r="BI435" s="513">
        <v>0</v>
      </c>
      <c r="BJ435" s="513">
        <v>0</v>
      </c>
      <c r="BK435" s="241">
        <f t="shared" si="59"/>
        <v>755.91000000000008</v>
      </c>
      <c r="BL435" s="22">
        <f t="shared" si="60"/>
        <v>755.91000000000008</v>
      </c>
      <c r="BM435" s="519">
        <f t="shared" si="61"/>
        <v>0.10722127659574469</v>
      </c>
      <c r="BN435" s="520">
        <v>0</v>
      </c>
      <c r="BO435" s="520">
        <v>0</v>
      </c>
      <c r="BP435" s="520">
        <v>0</v>
      </c>
      <c r="BQ435" s="520">
        <v>0</v>
      </c>
      <c r="BR435" s="520">
        <v>0</v>
      </c>
      <c r="BS435" s="520">
        <v>0</v>
      </c>
      <c r="BT435" s="520">
        <v>0</v>
      </c>
      <c r="BU435" s="520">
        <v>0</v>
      </c>
      <c r="BV435" s="520">
        <v>0</v>
      </c>
      <c r="BW435" s="520">
        <v>0</v>
      </c>
      <c r="BX435" s="520">
        <v>0</v>
      </c>
      <c r="BY435" s="520">
        <v>0</v>
      </c>
      <c r="BZ435" s="520">
        <v>6054.9119999999994</v>
      </c>
      <c r="CA435" s="520">
        <v>6054.9119999999994</v>
      </c>
      <c r="CB435" s="520">
        <v>0</v>
      </c>
      <c r="CC435" s="520">
        <v>0</v>
      </c>
      <c r="CD435" s="520">
        <v>885908.7864000001</v>
      </c>
      <c r="CE435" s="520">
        <v>885908.7864000001</v>
      </c>
      <c r="CF435" s="520">
        <v>0</v>
      </c>
      <c r="CG435" s="520">
        <v>0</v>
      </c>
      <c r="CH435" s="520">
        <v>0</v>
      </c>
      <c r="CI435" s="520">
        <v>0</v>
      </c>
      <c r="CJ435" s="520">
        <v>0</v>
      </c>
      <c r="CK435" s="520">
        <v>0</v>
      </c>
      <c r="CL435" s="520">
        <f t="shared" si="62"/>
        <v>891963.69840000011</v>
      </c>
      <c r="CM435" s="521">
        <f t="shared" si="63"/>
        <v>891963.69840000011</v>
      </c>
      <c r="CN435" s="522">
        <v>23939628.676487997</v>
      </c>
      <c r="CO435" s="522">
        <v>23939628.676487997</v>
      </c>
      <c r="CP435" s="522">
        <v>28035611.656020004</v>
      </c>
      <c r="CQ435" s="243" t="s">
        <v>874</v>
      </c>
      <c r="CR435" s="103">
        <v>6.02</v>
      </c>
      <c r="CS435" s="523">
        <v>6.02</v>
      </c>
      <c r="CT435" s="104">
        <v>7.05</v>
      </c>
      <c r="CU435" s="524"/>
      <c r="CV435" s="524"/>
      <c r="CW435" s="524"/>
      <c r="CX435" s="525"/>
      <c r="CY435" s="526">
        <v>91.014550509750961</v>
      </c>
      <c r="CZ435" s="527">
        <v>90.211399775235861</v>
      </c>
      <c r="DA435" s="528">
        <v>0.8933411531890082</v>
      </c>
      <c r="DB435" s="529">
        <v>0.89714160886797278</v>
      </c>
      <c r="DC435" s="530" t="s">
        <v>2288</v>
      </c>
      <c r="DD435" s="225"/>
      <c r="DE435" s="524"/>
      <c r="DF435" s="524"/>
      <c r="DG435" s="531"/>
      <c r="DH435" s="532"/>
      <c r="DI435" s="64">
        <v>0</v>
      </c>
      <c r="DJ435" s="64">
        <v>12697</v>
      </c>
      <c r="DK435" s="64">
        <v>95208</v>
      </c>
      <c r="DL435" s="534">
        <f t="shared" si="66"/>
        <v>35968.333333333336</v>
      </c>
    </row>
    <row r="436" spans="1:116" ht="43.5" customHeight="1" x14ac:dyDescent="0.25">
      <c r="A436" s="356" t="s">
        <v>7</v>
      </c>
      <c r="B436" s="65" t="s">
        <v>50</v>
      </c>
      <c r="C436" s="65" t="s">
        <v>74</v>
      </c>
      <c r="D436" s="64" t="s">
        <v>2494</v>
      </c>
      <c r="E436" s="64" t="s">
        <v>390</v>
      </c>
      <c r="F436" s="64" t="s">
        <v>394</v>
      </c>
      <c r="G436" s="18" t="s">
        <v>390</v>
      </c>
      <c r="H436" s="35" t="s">
        <v>860</v>
      </c>
      <c r="I436" s="28" t="s">
        <v>2322</v>
      </c>
      <c r="J436" s="498">
        <v>8.963362929168941</v>
      </c>
      <c r="K436" s="498">
        <v>5.9859848360339996</v>
      </c>
      <c r="L436" s="499">
        <v>774.3</v>
      </c>
      <c r="M436" s="512">
        <v>0</v>
      </c>
      <c r="N436" s="513">
        <v>0</v>
      </c>
      <c r="O436" s="513">
        <v>0</v>
      </c>
      <c r="P436" s="513">
        <v>0</v>
      </c>
      <c r="Q436" s="513">
        <v>0</v>
      </c>
      <c r="R436" s="513">
        <v>0</v>
      </c>
      <c r="S436" s="513">
        <v>0</v>
      </c>
      <c r="T436" s="513">
        <v>0</v>
      </c>
      <c r="U436" s="513">
        <v>0</v>
      </c>
      <c r="V436" s="513">
        <v>0</v>
      </c>
      <c r="W436" s="513">
        <v>0</v>
      </c>
      <c r="X436" s="513">
        <v>0</v>
      </c>
      <c r="Y436" s="513">
        <v>0</v>
      </c>
      <c r="Z436" s="513">
        <v>0</v>
      </c>
      <c r="AA436" s="513">
        <v>0</v>
      </c>
      <c r="AB436" s="513">
        <v>0</v>
      </c>
      <c r="AC436" s="513">
        <v>45</v>
      </c>
      <c r="AD436" s="513">
        <v>45</v>
      </c>
      <c r="AE436" s="513">
        <v>0</v>
      </c>
      <c r="AF436" s="513">
        <v>0</v>
      </c>
      <c r="AG436" s="513">
        <v>0</v>
      </c>
      <c r="AH436" s="513">
        <f t="shared" si="56"/>
        <v>0</v>
      </c>
      <c r="AI436" s="513">
        <v>0</v>
      </c>
      <c r="AJ436" s="513">
        <v>0</v>
      </c>
      <c r="AK436" s="513">
        <f t="shared" si="57"/>
        <v>45</v>
      </c>
      <c r="AL436" s="513">
        <f t="shared" si="58"/>
        <v>45</v>
      </c>
      <c r="AM436" s="513">
        <v>0</v>
      </c>
      <c r="AN436" s="513">
        <v>0</v>
      </c>
      <c r="AO436" s="513">
        <v>0</v>
      </c>
      <c r="AP436" s="513">
        <v>0</v>
      </c>
      <c r="AQ436" s="513">
        <v>0</v>
      </c>
      <c r="AR436" s="513">
        <v>0</v>
      </c>
      <c r="AS436" s="513">
        <v>0</v>
      </c>
      <c r="AT436" s="513">
        <v>0</v>
      </c>
      <c r="AU436" s="513">
        <v>0</v>
      </c>
      <c r="AV436" s="513">
        <v>0</v>
      </c>
      <c r="AW436" s="513">
        <v>0</v>
      </c>
      <c r="AX436" s="513">
        <v>0</v>
      </c>
      <c r="AY436" s="513">
        <v>0</v>
      </c>
      <c r="AZ436" s="513">
        <v>0</v>
      </c>
      <c r="BA436" s="513">
        <v>0</v>
      </c>
      <c r="BB436" s="513">
        <v>0</v>
      </c>
      <c r="BC436" s="513">
        <v>253.17</v>
      </c>
      <c r="BD436" s="513">
        <v>253.17</v>
      </c>
      <c r="BE436" s="513">
        <v>0</v>
      </c>
      <c r="BF436" s="513">
        <v>0</v>
      </c>
      <c r="BG436" s="513">
        <v>0</v>
      </c>
      <c r="BH436" s="513">
        <v>0</v>
      </c>
      <c r="BI436" s="513">
        <v>0</v>
      </c>
      <c r="BJ436" s="513">
        <v>0</v>
      </c>
      <c r="BK436" s="241">
        <f t="shared" si="59"/>
        <v>253.17</v>
      </c>
      <c r="BL436" s="22">
        <f t="shared" si="60"/>
        <v>253.17</v>
      </c>
      <c r="BM436" s="519">
        <f t="shared" si="61"/>
        <v>0.11352914798206279</v>
      </c>
      <c r="BN436" s="520">
        <v>0</v>
      </c>
      <c r="BO436" s="520">
        <v>0</v>
      </c>
      <c r="BP436" s="520">
        <v>0</v>
      </c>
      <c r="BQ436" s="520">
        <v>0</v>
      </c>
      <c r="BR436" s="520">
        <v>0</v>
      </c>
      <c r="BS436" s="520">
        <v>0</v>
      </c>
      <c r="BT436" s="520">
        <v>0</v>
      </c>
      <c r="BU436" s="520">
        <v>0</v>
      </c>
      <c r="BV436" s="520">
        <v>0</v>
      </c>
      <c r="BW436" s="520">
        <v>0</v>
      </c>
      <c r="BX436" s="520">
        <v>0</v>
      </c>
      <c r="BY436" s="520">
        <v>0</v>
      </c>
      <c r="BZ436" s="520">
        <v>0</v>
      </c>
      <c r="CA436" s="520">
        <v>0</v>
      </c>
      <c r="CB436" s="520">
        <v>0</v>
      </c>
      <c r="CC436" s="520">
        <v>0</v>
      </c>
      <c r="CD436" s="520">
        <v>297181.07279999997</v>
      </c>
      <c r="CE436" s="520">
        <v>297181.07279999997</v>
      </c>
      <c r="CF436" s="520">
        <v>0</v>
      </c>
      <c r="CG436" s="520">
        <v>0</v>
      </c>
      <c r="CH436" s="520">
        <v>0</v>
      </c>
      <c r="CI436" s="520">
        <v>0</v>
      </c>
      <c r="CJ436" s="520">
        <v>0</v>
      </c>
      <c r="CK436" s="520">
        <v>0</v>
      </c>
      <c r="CL436" s="520">
        <f t="shared" si="62"/>
        <v>297181.07279999997</v>
      </c>
      <c r="CM436" s="521">
        <f t="shared" si="63"/>
        <v>297181.07279999997</v>
      </c>
      <c r="CN436" s="522">
        <v>16759577.697811197</v>
      </c>
      <c r="CO436" s="522">
        <v>16759577.697811197</v>
      </c>
      <c r="CP436" s="522">
        <v>9296979.668188801</v>
      </c>
      <c r="CQ436" s="243" t="s">
        <v>874</v>
      </c>
      <c r="CR436" s="103">
        <v>4.0199999999999996</v>
      </c>
      <c r="CS436" s="523">
        <v>4.0199999999999996</v>
      </c>
      <c r="CT436" s="104">
        <v>2.23</v>
      </c>
      <c r="CU436" s="524"/>
      <c r="CV436" s="524"/>
      <c r="CW436" s="524"/>
      <c r="CX436" s="525"/>
      <c r="CY436" s="526">
        <v>170.13664102034929</v>
      </c>
      <c r="CZ436" s="527">
        <v>131.01892375923947</v>
      </c>
      <c r="DA436" s="528">
        <v>1.8057344206314585</v>
      </c>
      <c r="DB436" s="529">
        <v>1.3836974805118316</v>
      </c>
      <c r="DC436" s="530" t="s">
        <v>2401</v>
      </c>
      <c r="DD436" s="225"/>
      <c r="DE436" s="524"/>
      <c r="DF436" s="524"/>
      <c r="DG436" s="531"/>
      <c r="DH436" s="532"/>
      <c r="DI436" s="64">
        <v>541529</v>
      </c>
      <c r="DJ436" s="64">
        <v>159116</v>
      </c>
      <c r="DK436" s="64">
        <v>0</v>
      </c>
      <c r="DL436" s="534">
        <f t="shared" si="66"/>
        <v>233548.33333333334</v>
      </c>
    </row>
    <row r="437" spans="1:116" ht="43.5" customHeight="1" x14ac:dyDescent="0.25">
      <c r="A437" s="356" t="s">
        <v>7</v>
      </c>
      <c r="B437" s="65" t="s">
        <v>50</v>
      </c>
      <c r="C437" s="65" t="s">
        <v>74</v>
      </c>
      <c r="D437" s="64" t="s">
        <v>2495</v>
      </c>
      <c r="E437" s="64" t="s">
        <v>1353</v>
      </c>
      <c r="F437" s="64" t="s">
        <v>1354</v>
      </c>
      <c r="G437" s="18" t="s">
        <v>1353</v>
      </c>
      <c r="H437" s="35" t="s">
        <v>860</v>
      </c>
      <c r="I437" s="28" t="s">
        <v>2287</v>
      </c>
      <c r="J437" s="498">
        <v>4.143065531704754</v>
      </c>
      <c r="K437" s="498">
        <v>10.042613615475</v>
      </c>
      <c r="L437" s="499">
        <v>890.8</v>
      </c>
      <c r="M437" s="512">
        <v>0</v>
      </c>
      <c r="N437" s="513">
        <v>0</v>
      </c>
      <c r="O437" s="513">
        <v>0</v>
      </c>
      <c r="P437" s="513">
        <v>0</v>
      </c>
      <c r="Q437" s="513">
        <v>0</v>
      </c>
      <c r="R437" s="513">
        <v>0</v>
      </c>
      <c r="S437" s="513">
        <v>0</v>
      </c>
      <c r="T437" s="513">
        <v>0</v>
      </c>
      <c r="U437" s="513">
        <v>0</v>
      </c>
      <c r="V437" s="513">
        <v>0</v>
      </c>
      <c r="W437" s="513">
        <v>0</v>
      </c>
      <c r="X437" s="513">
        <v>0</v>
      </c>
      <c r="Y437" s="513">
        <v>0</v>
      </c>
      <c r="Z437" s="513">
        <v>0</v>
      </c>
      <c r="AA437" s="513">
        <v>0</v>
      </c>
      <c r="AB437" s="513">
        <v>0</v>
      </c>
      <c r="AC437" s="513">
        <v>30</v>
      </c>
      <c r="AD437" s="513">
        <v>30</v>
      </c>
      <c r="AE437" s="513">
        <v>0</v>
      </c>
      <c r="AF437" s="513">
        <v>0</v>
      </c>
      <c r="AG437" s="513">
        <v>0</v>
      </c>
      <c r="AH437" s="513">
        <f t="shared" si="56"/>
        <v>0</v>
      </c>
      <c r="AI437" s="513">
        <v>0</v>
      </c>
      <c r="AJ437" s="513">
        <v>0</v>
      </c>
      <c r="AK437" s="513">
        <f t="shared" si="57"/>
        <v>30</v>
      </c>
      <c r="AL437" s="513">
        <f t="shared" si="58"/>
        <v>30</v>
      </c>
      <c r="AM437" s="513">
        <v>0</v>
      </c>
      <c r="AN437" s="513">
        <v>0</v>
      </c>
      <c r="AO437" s="513">
        <v>0</v>
      </c>
      <c r="AP437" s="513">
        <v>0</v>
      </c>
      <c r="AQ437" s="513">
        <v>0</v>
      </c>
      <c r="AR437" s="513">
        <v>0</v>
      </c>
      <c r="AS437" s="513">
        <v>0</v>
      </c>
      <c r="AT437" s="513">
        <v>0</v>
      </c>
      <c r="AU437" s="513">
        <v>0</v>
      </c>
      <c r="AV437" s="513">
        <v>0</v>
      </c>
      <c r="AW437" s="513">
        <v>0</v>
      </c>
      <c r="AX437" s="513">
        <v>0</v>
      </c>
      <c r="AY437" s="513">
        <v>0</v>
      </c>
      <c r="AZ437" s="513">
        <v>0</v>
      </c>
      <c r="BA437" s="513">
        <v>0</v>
      </c>
      <c r="BB437" s="513">
        <v>0</v>
      </c>
      <c r="BC437" s="513">
        <v>182.59</v>
      </c>
      <c r="BD437" s="513">
        <v>182.59</v>
      </c>
      <c r="BE437" s="513">
        <v>0</v>
      </c>
      <c r="BF437" s="513">
        <v>0</v>
      </c>
      <c r="BG437" s="513">
        <v>0</v>
      </c>
      <c r="BH437" s="513">
        <v>0</v>
      </c>
      <c r="BI437" s="513">
        <v>0</v>
      </c>
      <c r="BJ437" s="513">
        <v>0</v>
      </c>
      <c r="BK437" s="241">
        <f t="shared" si="59"/>
        <v>182.59</v>
      </c>
      <c r="BL437" s="22">
        <f t="shared" si="60"/>
        <v>182.59</v>
      </c>
      <c r="BM437" s="519">
        <f t="shared" si="61"/>
        <v>6.7877323420074354E-2</v>
      </c>
      <c r="BN437" s="520">
        <v>0</v>
      </c>
      <c r="BO437" s="520">
        <v>0</v>
      </c>
      <c r="BP437" s="520">
        <v>0</v>
      </c>
      <c r="BQ437" s="520">
        <v>0</v>
      </c>
      <c r="BR437" s="520">
        <v>0</v>
      </c>
      <c r="BS437" s="520">
        <v>0</v>
      </c>
      <c r="BT437" s="520">
        <v>0</v>
      </c>
      <c r="BU437" s="520">
        <v>0</v>
      </c>
      <c r="BV437" s="520">
        <v>0</v>
      </c>
      <c r="BW437" s="520">
        <v>0</v>
      </c>
      <c r="BX437" s="520">
        <v>0</v>
      </c>
      <c r="BY437" s="520">
        <v>0</v>
      </c>
      <c r="BZ437" s="520">
        <v>0</v>
      </c>
      <c r="CA437" s="520">
        <v>0</v>
      </c>
      <c r="CB437" s="520">
        <v>0</v>
      </c>
      <c r="CC437" s="520">
        <v>0</v>
      </c>
      <c r="CD437" s="520">
        <v>214331.44560000004</v>
      </c>
      <c r="CE437" s="520">
        <v>214331.44560000004</v>
      </c>
      <c r="CF437" s="520">
        <v>0</v>
      </c>
      <c r="CG437" s="520">
        <v>0</v>
      </c>
      <c r="CH437" s="520">
        <v>0</v>
      </c>
      <c r="CI437" s="520">
        <v>0</v>
      </c>
      <c r="CJ437" s="520">
        <v>0</v>
      </c>
      <c r="CK437" s="520">
        <v>0</v>
      </c>
      <c r="CL437" s="520">
        <f t="shared" si="62"/>
        <v>214331.44560000004</v>
      </c>
      <c r="CM437" s="521">
        <f t="shared" si="63"/>
        <v>214331.44560000004</v>
      </c>
      <c r="CN437" s="522">
        <v>8830080</v>
      </c>
      <c r="CO437" s="522">
        <v>8830080</v>
      </c>
      <c r="CP437" s="522">
        <v>9425760</v>
      </c>
      <c r="CQ437" s="243" t="s">
        <v>874</v>
      </c>
      <c r="CR437" s="103">
        <v>2.52</v>
      </c>
      <c r="CS437" s="523">
        <v>2.52</v>
      </c>
      <c r="CT437" s="104">
        <v>2.69</v>
      </c>
      <c r="CU437" s="524"/>
      <c r="CV437" s="524"/>
      <c r="CW437" s="524"/>
      <c r="CX437" s="525"/>
      <c r="CY437" s="526">
        <v>9.538506441097466</v>
      </c>
      <c r="CZ437" s="527">
        <v>9.5388875192250193</v>
      </c>
      <c r="DA437" s="528">
        <v>4.8240251853991091E-2</v>
      </c>
      <c r="DB437" s="529">
        <v>4.8242430674625393E-2</v>
      </c>
      <c r="DC437" s="530" t="s">
        <v>2292</v>
      </c>
      <c r="DD437" s="225"/>
      <c r="DE437" s="524"/>
      <c r="DF437" s="524"/>
      <c r="DG437" s="531"/>
      <c r="DH437" s="532"/>
      <c r="DI437" s="64">
        <v>0</v>
      </c>
      <c r="DJ437" s="64">
        <v>0</v>
      </c>
      <c r="DK437" s="64">
        <v>0</v>
      </c>
      <c r="DL437" s="534">
        <f t="shared" si="66"/>
        <v>0</v>
      </c>
    </row>
    <row r="438" spans="1:116" ht="43.5" customHeight="1" x14ac:dyDescent="0.25">
      <c r="A438" s="356" t="s">
        <v>7</v>
      </c>
      <c r="B438" s="65" t="s">
        <v>50</v>
      </c>
      <c r="C438" s="65" t="s">
        <v>74</v>
      </c>
      <c r="D438" s="64" t="s">
        <v>2496</v>
      </c>
      <c r="E438" s="64" t="s">
        <v>1356</v>
      </c>
      <c r="F438" s="64" t="s">
        <v>1357</v>
      </c>
      <c r="G438" s="18" t="s">
        <v>1358</v>
      </c>
      <c r="H438" s="35" t="s">
        <v>860</v>
      </c>
      <c r="I438" s="28" t="s">
        <v>2287</v>
      </c>
      <c r="J438" s="498">
        <v>3.2279884490499655</v>
      </c>
      <c r="K438" s="498">
        <v>10.273484827116</v>
      </c>
      <c r="L438" s="499">
        <v>1121</v>
      </c>
      <c r="M438" s="512">
        <v>0</v>
      </c>
      <c r="N438" s="513">
        <v>0</v>
      </c>
      <c r="O438" s="513">
        <v>0</v>
      </c>
      <c r="P438" s="513">
        <v>0</v>
      </c>
      <c r="Q438" s="513">
        <v>0</v>
      </c>
      <c r="R438" s="513">
        <v>0</v>
      </c>
      <c r="S438" s="513">
        <v>0</v>
      </c>
      <c r="T438" s="513">
        <v>0</v>
      </c>
      <c r="U438" s="513">
        <v>0</v>
      </c>
      <c r="V438" s="513">
        <v>0</v>
      </c>
      <c r="W438" s="513">
        <v>0</v>
      </c>
      <c r="X438" s="513">
        <v>0</v>
      </c>
      <c r="Y438" s="513">
        <v>0</v>
      </c>
      <c r="Z438" s="513">
        <v>0</v>
      </c>
      <c r="AA438" s="513">
        <v>0</v>
      </c>
      <c r="AB438" s="513">
        <v>0</v>
      </c>
      <c r="AC438" s="513">
        <v>27</v>
      </c>
      <c r="AD438" s="513">
        <v>27</v>
      </c>
      <c r="AE438" s="513">
        <v>0</v>
      </c>
      <c r="AF438" s="513">
        <v>0</v>
      </c>
      <c r="AG438" s="513">
        <v>0</v>
      </c>
      <c r="AH438" s="513">
        <f t="shared" si="56"/>
        <v>0</v>
      </c>
      <c r="AI438" s="513">
        <v>0</v>
      </c>
      <c r="AJ438" s="513">
        <v>0</v>
      </c>
      <c r="AK438" s="513">
        <f t="shared" si="57"/>
        <v>27</v>
      </c>
      <c r="AL438" s="513">
        <f t="shared" si="58"/>
        <v>27</v>
      </c>
      <c r="AM438" s="513">
        <v>0</v>
      </c>
      <c r="AN438" s="513">
        <v>0</v>
      </c>
      <c r="AO438" s="513">
        <v>0</v>
      </c>
      <c r="AP438" s="513">
        <v>0</v>
      </c>
      <c r="AQ438" s="513">
        <v>0</v>
      </c>
      <c r="AR438" s="513">
        <v>0</v>
      </c>
      <c r="AS438" s="513">
        <v>0</v>
      </c>
      <c r="AT438" s="513">
        <v>0</v>
      </c>
      <c r="AU438" s="513">
        <v>0</v>
      </c>
      <c r="AV438" s="513">
        <v>0</v>
      </c>
      <c r="AW438" s="513">
        <v>0</v>
      </c>
      <c r="AX438" s="513">
        <v>0</v>
      </c>
      <c r="AY438" s="513">
        <v>0</v>
      </c>
      <c r="AZ438" s="513">
        <v>0</v>
      </c>
      <c r="BA438" s="513">
        <v>0</v>
      </c>
      <c r="BB438" s="513">
        <v>0</v>
      </c>
      <c r="BC438" s="513">
        <v>231.39400000000001</v>
      </c>
      <c r="BD438" s="513">
        <v>231.39400000000001</v>
      </c>
      <c r="BE438" s="513">
        <v>0</v>
      </c>
      <c r="BF438" s="513">
        <v>0</v>
      </c>
      <c r="BG438" s="513">
        <v>0</v>
      </c>
      <c r="BH438" s="513">
        <v>0</v>
      </c>
      <c r="BI438" s="513">
        <v>0</v>
      </c>
      <c r="BJ438" s="513">
        <v>0</v>
      </c>
      <c r="BK438" s="241">
        <f t="shared" si="59"/>
        <v>231.39400000000001</v>
      </c>
      <c r="BL438" s="22">
        <f t="shared" si="60"/>
        <v>231.39400000000001</v>
      </c>
      <c r="BM438" s="519">
        <f t="shared" si="61"/>
        <v>0.12507783783783785</v>
      </c>
      <c r="BN438" s="520">
        <v>0</v>
      </c>
      <c r="BO438" s="520">
        <v>0</v>
      </c>
      <c r="BP438" s="520">
        <v>0</v>
      </c>
      <c r="BQ438" s="520">
        <v>0</v>
      </c>
      <c r="BR438" s="520">
        <v>0</v>
      </c>
      <c r="BS438" s="520">
        <v>0</v>
      </c>
      <c r="BT438" s="520">
        <v>0</v>
      </c>
      <c r="BU438" s="520">
        <v>0</v>
      </c>
      <c r="BV438" s="520">
        <v>0</v>
      </c>
      <c r="BW438" s="520">
        <v>0</v>
      </c>
      <c r="BX438" s="520">
        <v>0</v>
      </c>
      <c r="BY438" s="520">
        <v>0</v>
      </c>
      <c r="BZ438" s="520">
        <v>0</v>
      </c>
      <c r="CA438" s="520">
        <v>0</v>
      </c>
      <c r="CB438" s="520">
        <v>0</v>
      </c>
      <c r="CC438" s="520">
        <v>0</v>
      </c>
      <c r="CD438" s="520">
        <v>271619.53295999998</v>
      </c>
      <c r="CE438" s="520">
        <v>271619.53295999998</v>
      </c>
      <c r="CF438" s="520">
        <v>0</v>
      </c>
      <c r="CG438" s="520">
        <v>0</v>
      </c>
      <c r="CH438" s="520">
        <v>0</v>
      </c>
      <c r="CI438" s="520">
        <v>0</v>
      </c>
      <c r="CJ438" s="520">
        <v>0</v>
      </c>
      <c r="CK438" s="520">
        <v>0</v>
      </c>
      <c r="CL438" s="520">
        <f t="shared" si="62"/>
        <v>271619.53295999998</v>
      </c>
      <c r="CM438" s="521">
        <f t="shared" si="63"/>
        <v>271619.53295999998</v>
      </c>
      <c r="CN438" s="522">
        <v>6692640</v>
      </c>
      <c r="CO438" s="522">
        <v>6692640</v>
      </c>
      <c r="CP438" s="522">
        <v>6482400.0000000009</v>
      </c>
      <c r="CQ438" s="243" t="s">
        <v>874</v>
      </c>
      <c r="CR438" s="103">
        <v>1.91</v>
      </c>
      <c r="CS438" s="523">
        <v>1.91</v>
      </c>
      <c r="CT438" s="104">
        <v>1.85</v>
      </c>
      <c r="CU438" s="524"/>
      <c r="CV438" s="524"/>
      <c r="CW438" s="524"/>
      <c r="CX438" s="525"/>
      <c r="CY438" s="526">
        <v>23.881263299030177</v>
      </c>
      <c r="CZ438" s="527">
        <v>22.478893848086017</v>
      </c>
      <c r="DA438" s="528">
        <v>0.69956073965060039</v>
      </c>
      <c r="DB438" s="529">
        <v>0.69132527579787828</v>
      </c>
      <c r="DC438" s="530" t="s">
        <v>2497</v>
      </c>
      <c r="DD438" s="225"/>
      <c r="DE438" s="524"/>
      <c r="DF438" s="524"/>
      <c r="DG438" s="531"/>
      <c r="DH438" s="532"/>
      <c r="DI438" s="64">
        <v>0</v>
      </c>
      <c r="DJ438" s="64">
        <v>0</v>
      </c>
      <c r="DK438" s="64">
        <v>31360</v>
      </c>
      <c r="DL438" s="534">
        <f t="shared" si="66"/>
        <v>10453.333333333334</v>
      </c>
    </row>
    <row r="439" spans="1:116" ht="43.5" customHeight="1" x14ac:dyDescent="0.25">
      <c r="A439" s="356" t="s">
        <v>7</v>
      </c>
      <c r="B439" s="65" t="s">
        <v>50</v>
      </c>
      <c r="C439" s="65" t="s">
        <v>74</v>
      </c>
      <c r="D439" s="64" t="s">
        <v>2498</v>
      </c>
      <c r="E439" s="64" t="s">
        <v>1318</v>
      </c>
      <c r="F439" s="64" t="s">
        <v>1360</v>
      </c>
      <c r="G439" s="18" t="s">
        <v>1324</v>
      </c>
      <c r="H439" s="35" t="s">
        <v>860</v>
      </c>
      <c r="I439" s="28" t="s">
        <v>2287</v>
      </c>
      <c r="J439" s="498">
        <v>3.7107456501355629</v>
      </c>
      <c r="K439" s="498">
        <v>13.274053002693002</v>
      </c>
      <c r="L439" s="499">
        <v>686.1</v>
      </c>
      <c r="M439" s="512">
        <v>0</v>
      </c>
      <c r="N439" s="513">
        <v>0</v>
      </c>
      <c r="O439" s="513">
        <v>0</v>
      </c>
      <c r="P439" s="513">
        <v>0</v>
      </c>
      <c r="Q439" s="513">
        <v>0</v>
      </c>
      <c r="R439" s="513">
        <v>0</v>
      </c>
      <c r="S439" s="513">
        <v>0</v>
      </c>
      <c r="T439" s="513">
        <v>0</v>
      </c>
      <c r="U439" s="513">
        <v>0</v>
      </c>
      <c r="V439" s="513">
        <v>0</v>
      </c>
      <c r="W439" s="513">
        <v>0</v>
      </c>
      <c r="X439" s="513">
        <v>0</v>
      </c>
      <c r="Y439" s="513">
        <v>0</v>
      </c>
      <c r="Z439" s="513">
        <v>0</v>
      </c>
      <c r="AA439" s="513">
        <v>0</v>
      </c>
      <c r="AB439" s="513">
        <v>0</v>
      </c>
      <c r="AC439" s="513">
        <v>10</v>
      </c>
      <c r="AD439" s="513">
        <v>10</v>
      </c>
      <c r="AE439" s="513">
        <v>0</v>
      </c>
      <c r="AF439" s="513">
        <v>0</v>
      </c>
      <c r="AG439" s="513">
        <v>0</v>
      </c>
      <c r="AH439" s="513">
        <f t="shared" si="56"/>
        <v>0</v>
      </c>
      <c r="AI439" s="513">
        <v>0</v>
      </c>
      <c r="AJ439" s="513">
        <v>0</v>
      </c>
      <c r="AK439" s="513">
        <f t="shared" si="57"/>
        <v>10</v>
      </c>
      <c r="AL439" s="513">
        <f t="shared" si="58"/>
        <v>10</v>
      </c>
      <c r="AM439" s="513">
        <v>0</v>
      </c>
      <c r="AN439" s="513">
        <v>0</v>
      </c>
      <c r="AO439" s="513">
        <v>0</v>
      </c>
      <c r="AP439" s="513">
        <v>0</v>
      </c>
      <c r="AQ439" s="513">
        <v>0</v>
      </c>
      <c r="AR439" s="513">
        <v>0</v>
      </c>
      <c r="AS439" s="513">
        <v>0</v>
      </c>
      <c r="AT439" s="513">
        <v>0</v>
      </c>
      <c r="AU439" s="513">
        <v>0</v>
      </c>
      <c r="AV439" s="513">
        <v>0</v>
      </c>
      <c r="AW439" s="513">
        <v>0</v>
      </c>
      <c r="AX439" s="513">
        <v>0</v>
      </c>
      <c r="AY439" s="513">
        <v>0</v>
      </c>
      <c r="AZ439" s="513">
        <v>0</v>
      </c>
      <c r="BA439" s="513">
        <v>0</v>
      </c>
      <c r="BB439" s="513">
        <v>0</v>
      </c>
      <c r="BC439" s="513">
        <v>62.94</v>
      </c>
      <c r="BD439" s="513">
        <v>62.94</v>
      </c>
      <c r="BE439" s="513">
        <v>0</v>
      </c>
      <c r="BF439" s="513">
        <v>0</v>
      </c>
      <c r="BG439" s="513">
        <v>0</v>
      </c>
      <c r="BH439" s="513">
        <v>0</v>
      </c>
      <c r="BI439" s="513">
        <v>0</v>
      </c>
      <c r="BJ439" s="513">
        <v>0</v>
      </c>
      <c r="BK439" s="241">
        <f t="shared" si="59"/>
        <v>62.94</v>
      </c>
      <c r="BL439" s="22">
        <f t="shared" si="60"/>
        <v>62.94</v>
      </c>
      <c r="BM439" s="519">
        <f t="shared" si="61"/>
        <v>2.9829383886255924E-2</v>
      </c>
      <c r="BN439" s="520">
        <v>0</v>
      </c>
      <c r="BO439" s="520">
        <v>0</v>
      </c>
      <c r="BP439" s="520">
        <v>0</v>
      </c>
      <c r="BQ439" s="520">
        <v>0</v>
      </c>
      <c r="BR439" s="520">
        <v>0</v>
      </c>
      <c r="BS439" s="520">
        <v>0</v>
      </c>
      <c r="BT439" s="520">
        <v>0</v>
      </c>
      <c r="BU439" s="520">
        <v>0</v>
      </c>
      <c r="BV439" s="520">
        <v>0</v>
      </c>
      <c r="BW439" s="520">
        <v>0</v>
      </c>
      <c r="BX439" s="520">
        <v>0</v>
      </c>
      <c r="BY439" s="520">
        <v>0</v>
      </c>
      <c r="BZ439" s="520">
        <v>0</v>
      </c>
      <c r="CA439" s="520">
        <v>0</v>
      </c>
      <c r="CB439" s="520">
        <v>0</v>
      </c>
      <c r="CC439" s="520">
        <v>0</v>
      </c>
      <c r="CD439" s="520">
        <v>73881.489600000001</v>
      </c>
      <c r="CE439" s="520">
        <v>73881.489600000001</v>
      </c>
      <c r="CF439" s="520">
        <v>0</v>
      </c>
      <c r="CG439" s="520">
        <v>0</v>
      </c>
      <c r="CH439" s="520">
        <v>0</v>
      </c>
      <c r="CI439" s="520">
        <v>0</v>
      </c>
      <c r="CJ439" s="520">
        <v>0</v>
      </c>
      <c r="CK439" s="520">
        <v>0</v>
      </c>
      <c r="CL439" s="520">
        <f t="shared" si="62"/>
        <v>73881.489600000001</v>
      </c>
      <c r="CM439" s="521">
        <f t="shared" si="63"/>
        <v>73881.489600000001</v>
      </c>
      <c r="CN439" s="522">
        <v>6517440.0000000009</v>
      </c>
      <c r="CO439" s="522">
        <v>6517440.0000000009</v>
      </c>
      <c r="CP439" s="522">
        <v>7393440</v>
      </c>
      <c r="CQ439" s="243" t="s">
        <v>874</v>
      </c>
      <c r="CR439" s="103">
        <v>1.86</v>
      </c>
      <c r="CS439" s="523">
        <v>1.86</v>
      </c>
      <c r="CT439" s="104">
        <v>2.11</v>
      </c>
      <c r="CU439" s="524"/>
      <c r="CV439" s="524"/>
      <c r="CW439" s="524"/>
      <c r="CX439" s="525"/>
      <c r="CY439" s="526">
        <v>286.46717845219115</v>
      </c>
      <c r="CZ439" s="527">
        <v>205.97848374249384</v>
      </c>
      <c r="DA439" s="528">
        <v>1.6940209482432109</v>
      </c>
      <c r="DB439" s="529">
        <v>1.5021832465591818</v>
      </c>
      <c r="DC439" s="530" t="s">
        <v>2298</v>
      </c>
      <c r="DD439" s="225"/>
      <c r="DE439" s="524"/>
      <c r="DF439" s="524"/>
      <c r="DG439" s="531"/>
      <c r="DH439" s="532"/>
      <c r="DI439" s="64">
        <v>0</v>
      </c>
      <c r="DJ439" s="64">
        <v>232158</v>
      </c>
      <c r="DK439" s="64">
        <v>102750</v>
      </c>
      <c r="DL439" s="534">
        <f t="shared" si="66"/>
        <v>111636</v>
      </c>
    </row>
    <row r="440" spans="1:116" ht="43.5" customHeight="1" x14ac:dyDescent="0.25">
      <c r="A440" s="356" t="s">
        <v>7</v>
      </c>
      <c r="B440" s="65" t="s">
        <v>50</v>
      </c>
      <c r="C440" s="65" t="s">
        <v>74</v>
      </c>
      <c r="D440" s="64" t="s">
        <v>2499</v>
      </c>
      <c r="E440" s="64" t="s">
        <v>1353</v>
      </c>
      <c r="F440" s="64" t="s">
        <v>1362</v>
      </c>
      <c r="G440" s="18" t="s">
        <v>1358</v>
      </c>
      <c r="H440" s="35" t="s">
        <v>860</v>
      </c>
      <c r="I440" s="28" t="s">
        <v>2287</v>
      </c>
      <c r="J440" s="498">
        <v>3.7107456501355629</v>
      </c>
      <c r="K440" s="498">
        <v>12.256060580568001</v>
      </c>
      <c r="L440" s="499">
        <v>1076.0999999999999</v>
      </c>
      <c r="M440" s="512">
        <v>0</v>
      </c>
      <c r="N440" s="513">
        <v>0</v>
      </c>
      <c r="O440" s="513">
        <v>0</v>
      </c>
      <c r="P440" s="513">
        <v>0</v>
      </c>
      <c r="Q440" s="513">
        <v>0</v>
      </c>
      <c r="R440" s="513">
        <v>0</v>
      </c>
      <c r="S440" s="513">
        <v>0</v>
      </c>
      <c r="T440" s="513">
        <v>0</v>
      </c>
      <c r="U440" s="513">
        <v>0</v>
      </c>
      <c r="V440" s="513">
        <v>0</v>
      </c>
      <c r="W440" s="513">
        <v>0</v>
      </c>
      <c r="X440" s="513">
        <v>0</v>
      </c>
      <c r="Y440" s="513">
        <v>0</v>
      </c>
      <c r="Z440" s="513">
        <v>0</v>
      </c>
      <c r="AA440" s="513">
        <v>0</v>
      </c>
      <c r="AB440" s="513">
        <v>0</v>
      </c>
      <c r="AC440" s="513">
        <v>25</v>
      </c>
      <c r="AD440" s="513">
        <v>25</v>
      </c>
      <c r="AE440" s="513">
        <v>0</v>
      </c>
      <c r="AF440" s="513">
        <v>0</v>
      </c>
      <c r="AG440" s="513">
        <v>0</v>
      </c>
      <c r="AH440" s="513">
        <f t="shared" si="56"/>
        <v>0</v>
      </c>
      <c r="AI440" s="513">
        <v>0</v>
      </c>
      <c r="AJ440" s="513">
        <v>0</v>
      </c>
      <c r="AK440" s="513">
        <f t="shared" si="57"/>
        <v>25</v>
      </c>
      <c r="AL440" s="513">
        <f t="shared" si="58"/>
        <v>25</v>
      </c>
      <c r="AM440" s="513">
        <v>0</v>
      </c>
      <c r="AN440" s="513">
        <v>0</v>
      </c>
      <c r="AO440" s="513">
        <v>0</v>
      </c>
      <c r="AP440" s="513">
        <v>0</v>
      </c>
      <c r="AQ440" s="513">
        <v>0</v>
      </c>
      <c r="AR440" s="513">
        <v>0</v>
      </c>
      <c r="AS440" s="513">
        <v>0</v>
      </c>
      <c r="AT440" s="513">
        <v>0</v>
      </c>
      <c r="AU440" s="513">
        <v>0</v>
      </c>
      <c r="AV440" s="513">
        <v>0</v>
      </c>
      <c r="AW440" s="513">
        <v>0</v>
      </c>
      <c r="AX440" s="513">
        <v>0</v>
      </c>
      <c r="AY440" s="513">
        <v>0</v>
      </c>
      <c r="AZ440" s="513">
        <v>0</v>
      </c>
      <c r="BA440" s="513">
        <v>0</v>
      </c>
      <c r="BB440" s="513">
        <v>0</v>
      </c>
      <c r="BC440" s="513">
        <v>157.88</v>
      </c>
      <c r="BD440" s="513">
        <v>157.88</v>
      </c>
      <c r="BE440" s="513">
        <v>0</v>
      </c>
      <c r="BF440" s="513">
        <v>0</v>
      </c>
      <c r="BG440" s="513">
        <v>0</v>
      </c>
      <c r="BH440" s="513">
        <v>0</v>
      </c>
      <c r="BI440" s="513">
        <v>0</v>
      </c>
      <c r="BJ440" s="513">
        <v>0</v>
      </c>
      <c r="BK440" s="241">
        <f t="shared" si="59"/>
        <v>157.88</v>
      </c>
      <c r="BL440" s="22">
        <f t="shared" si="60"/>
        <v>157.88</v>
      </c>
      <c r="BM440" s="519">
        <f t="shared" si="61"/>
        <v>4.6848664688427299E-2</v>
      </c>
      <c r="BN440" s="520">
        <v>0</v>
      </c>
      <c r="BO440" s="520">
        <v>0</v>
      </c>
      <c r="BP440" s="520">
        <v>0</v>
      </c>
      <c r="BQ440" s="520">
        <v>0</v>
      </c>
      <c r="BR440" s="520">
        <v>0</v>
      </c>
      <c r="BS440" s="520">
        <v>0</v>
      </c>
      <c r="BT440" s="520">
        <v>0</v>
      </c>
      <c r="BU440" s="520">
        <v>0</v>
      </c>
      <c r="BV440" s="520">
        <v>0</v>
      </c>
      <c r="BW440" s="520">
        <v>0</v>
      </c>
      <c r="BX440" s="520">
        <v>0</v>
      </c>
      <c r="BY440" s="520">
        <v>0</v>
      </c>
      <c r="BZ440" s="520">
        <v>0</v>
      </c>
      <c r="CA440" s="520">
        <v>0</v>
      </c>
      <c r="CB440" s="520">
        <v>0</v>
      </c>
      <c r="CC440" s="520">
        <v>0</v>
      </c>
      <c r="CD440" s="520">
        <v>185325.85920000001</v>
      </c>
      <c r="CE440" s="520">
        <v>185325.85920000001</v>
      </c>
      <c r="CF440" s="520">
        <v>0</v>
      </c>
      <c r="CG440" s="520">
        <v>0</v>
      </c>
      <c r="CH440" s="520">
        <v>0</v>
      </c>
      <c r="CI440" s="520">
        <v>0</v>
      </c>
      <c r="CJ440" s="520">
        <v>0</v>
      </c>
      <c r="CK440" s="520">
        <v>0</v>
      </c>
      <c r="CL440" s="520">
        <f t="shared" si="62"/>
        <v>185325.85920000001</v>
      </c>
      <c r="CM440" s="521">
        <f t="shared" si="63"/>
        <v>185325.85920000001</v>
      </c>
      <c r="CN440" s="522">
        <v>10161599.999999998</v>
      </c>
      <c r="CO440" s="522">
        <v>10161599.999999998</v>
      </c>
      <c r="CP440" s="522">
        <v>11808480.000000002</v>
      </c>
      <c r="CQ440" s="243" t="s">
        <v>874</v>
      </c>
      <c r="CR440" s="103">
        <v>2.9</v>
      </c>
      <c r="CS440" s="523">
        <v>2.9</v>
      </c>
      <c r="CT440" s="104">
        <v>3.37</v>
      </c>
      <c r="CU440" s="524"/>
      <c r="CV440" s="524"/>
      <c r="CW440" s="524"/>
      <c r="CX440" s="525"/>
      <c r="CY440" s="526">
        <v>61.256111986895888</v>
      </c>
      <c r="CZ440" s="527">
        <v>59.370250919965223</v>
      </c>
      <c r="DA440" s="528">
        <v>1.3762854029128031</v>
      </c>
      <c r="DB440" s="529">
        <v>1.1767890755310668</v>
      </c>
      <c r="DC440" s="530" t="s">
        <v>2500</v>
      </c>
      <c r="DD440" s="225"/>
      <c r="DE440" s="524"/>
      <c r="DF440" s="524"/>
      <c r="DG440" s="531"/>
      <c r="DH440" s="532"/>
      <c r="DI440" s="64">
        <v>153284</v>
      </c>
      <c r="DJ440" s="64">
        <v>0</v>
      </c>
      <c r="DK440" s="64">
        <v>0</v>
      </c>
      <c r="DL440" s="534">
        <f t="shared" si="66"/>
        <v>51094.666666666664</v>
      </c>
    </row>
    <row r="441" spans="1:116" ht="43.5" customHeight="1" x14ac:dyDescent="0.25">
      <c r="A441" s="356" t="s">
        <v>7</v>
      </c>
      <c r="B441" s="65" t="s">
        <v>50</v>
      </c>
      <c r="C441" s="65" t="s">
        <v>74</v>
      </c>
      <c r="D441" s="64" t="s">
        <v>2501</v>
      </c>
      <c r="E441" s="64" t="s">
        <v>80</v>
      </c>
      <c r="F441" s="64" t="s">
        <v>1364</v>
      </c>
      <c r="G441" s="18" t="s">
        <v>80</v>
      </c>
      <c r="H441" s="35" t="s">
        <v>860</v>
      </c>
      <c r="I441" s="28" t="s">
        <v>2287</v>
      </c>
      <c r="J441" s="498">
        <v>3.8548522773252936</v>
      </c>
      <c r="K441" s="498">
        <v>10.039583312451001</v>
      </c>
      <c r="L441" s="499">
        <v>1132.3</v>
      </c>
      <c r="M441" s="512">
        <v>0</v>
      </c>
      <c r="N441" s="513">
        <v>0</v>
      </c>
      <c r="O441" s="513">
        <v>0</v>
      </c>
      <c r="P441" s="513">
        <v>0</v>
      </c>
      <c r="Q441" s="513">
        <v>0</v>
      </c>
      <c r="R441" s="513">
        <v>0</v>
      </c>
      <c r="S441" s="513">
        <v>0</v>
      </c>
      <c r="T441" s="513">
        <v>0</v>
      </c>
      <c r="U441" s="513">
        <v>0</v>
      </c>
      <c r="V441" s="513">
        <v>0</v>
      </c>
      <c r="W441" s="513">
        <v>0</v>
      </c>
      <c r="X441" s="513">
        <v>0</v>
      </c>
      <c r="Y441" s="513">
        <v>0</v>
      </c>
      <c r="Z441" s="513">
        <v>0</v>
      </c>
      <c r="AA441" s="513">
        <v>0</v>
      </c>
      <c r="AB441" s="513">
        <v>0</v>
      </c>
      <c r="AC441" s="513">
        <v>33</v>
      </c>
      <c r="AD441" s="513">
        <v>33</v>
      </c>
      <c r="AE441" s="513">
        <v>0</v>
      </c>
      <c r="AF441" s="513">
        <v>0</v>
      </c>
      <c r="AG441" s="513">
        <v>0</v>
      </c>
      <c r="AH441" s="513">
        <f t="shared" si="56"/>
        <v>0</v>
      </c>
      <c r="AI441" s="513">
        <v>0</v>
      </c>
      <c r="AJ441" s="513">
        <v>0</v>
      </c>
      <c r="AK441" s="513">
        <f t="shared" si="57"/>
        <v>33</v>
      </c>
      <c r="AL441" s="513">
        <f t="shared" si="58"/>
        <v>33</v>
      </c>
      <c r="AM441" s="513">
        <v>0</v>
      </c>
      <c r="AN441" s="513">
        <v>0</v>
      </c>
      <c r="AO441" s="513">
        <v>0</v>
      </c>
      <c r="AP441" s="513">
        <v>0</v>
      </c>
      <c r="AQ441" s="513">
        <v>0</v>
      </c>
      <c r="AR441" s="513">
        <v>0</v>
      </c>
      <c r="AS441" s="513">
        <v>0</v>
      </c>
      <c r="AT441" s="513">
        <v>0</v>
      </c>
      <c r="AU441" s="513">
        <v>0</v>
      </c>
      <c r="AV441" s="513">
        <v>0</v>
      </c>
      <c r="AW441" s="513">
        <v>0</v>
      </c>
      <c r="AX441" s="513">
        <v>0</v>
      </c>
      <c r="AY441" s="513">
        <v>0</v>
      </c>
      <c r="AZ441" s="513">
        <v>0</v>
      </c>
      <c r="BA441" s="513">
        <v>0</v>
      </c>
      <c r="BB441" s="513">
        <v>0</v>
      </c>
      <c r="BC441" s="513">
        <v>195.93</v>
      </c>
      <c r="BD441" s="513">
        <v>195.93</v>
      </c>
      <c r="BE441" s="513">
        <v>0</v>
      </c>
      <c r="BF441" s="513">
        <v>0</v>
      </c>
      <c r="BG441" s="513">
        <v>0</v>
      </c>
      <c r="BH441" s="513">
        <v>0</v>
      </c>
      <c r="BI441" s="513">
        <v>0</v>
      </c>
      <c r="BJ441" s="513">
        <v>0</v>
      </c>
      <c r="BK441" s="241">
        <f t="shared" si="59"/>
        <v>195.93</v>
      </c>
      <c r="BL441" s="22">
        <f t="shared" si="60"/>
        <v>195.93</v>
      </c>
      <c r="BM441" s="519">
        <f t="shared" si="61"/>
        <v>5.9372727272727271E-2</v>
      </c>
      <c r="BN441" s="520">
        <v>0</v>
      </c>
      <c r="BO441" s="520">
        <v>0</v>
      </c>
      <c r="BP441" s="520">
        <v>0</v>
      </c>
      <c r="BQ441" s="520">
        <v>0</v>
      </c>
      <c r="BR441" s="520">
        <v>0</v>
      </c>
      <c r="BS441" s="520">
        <v>0</v>
      </c>
      <c r="BT441" s="520">
        <v>0</v>
      </c>
      <c r="BU441" s="520">
        <v>0</v>
      </c>
      <c r="BV441" s="520">
        <v>0</v>
      </c>
      <c r="BW441" s="520">
        <v>0</v>
      </c>
      <c r="BX441" s="520">
        <v>0</v>
      </c>
      <c r="BY441" s="520">
        <v>0</v>
      </c>
      <c r="BZ441" s="520">
        <v>0</v>
      </c>
      <c r="CA441" s="520">
        <v>0</v>
      </c>
      <c r="CB441" s="520">
        <v>0</v>
      </c>
      <c r="CC441" s="520">
        <v>0</v>
      </c>
      <c r="CD441" s="520">
        <v>229990.47120000003</v>
      </c>
      <c r="CE441" s="520">
        <v>229990.47120000003</v>
      </c>
      <c r="CF441" s="520">
        <v>0</v>
      </c>
      <c r="CG441" s="520">
        <v>0</v>
      </c>
      <c r="CH441" s="520">
        <v>0</v>
      </c>
      <c r="CI441" s="520">
        <v>0</v>
      </c>
      <c r="CJ441" s="520">
        <v>0</v>
      </c>
      <c r="CK441" s="520">
        <v>0</v>
      </c>
      <c r="CL441" s="520">
        <f t="shared" si="62"/>
        <v>229990.47120000003</v>
      </c>
      <c r="CM441" s="521">
        <f t="shared" si="63"/>
        <v>229990.47120000003</v>
      </c>
      <c r="CN441" s="522">
        <v>10371840</v>
      </c>
      <c r="CO441" s="522">
        <v>10371840</v>
      </c>
      <c r="CP441" s="522">
        <v>11563200</v>
      </c>
      <c r="CQ441" s="243" t="s">
        <v>874</v>
      </c>
      <c r="CR441" s="103">
        <v>2.96</v>
      </c>
      <c r="CS441" s="523">
        <v>2.96</v>
      </c>
      <c r="CT441" s="104">
        <v>3.3</v>
      </c>
      <c r="CU441" s="524"/>
      <c r="CV441" s="524"/>
      <c r="CW441" s="524"/>
      <c r="CX441" s="525"/>
      <c r="CY441" s="526">
        <v>86.359271304115353</v>
      </c>
      <c r="CZ441" s="527">
        <v>86.360398966913223</v>
      </c>
      <c r="DA441" s="528">
        <v>0.45815493893521725</v>
      </c>
      <c r="DB441" s="529">
        <v>0.45824361490650994</v>
      </c>
      <c r="DC441" s="530" t="s">
        <v>2385</v>
      </c>
      <c r="DD441" s="225"/>
      <c r="DE441" s="524"/>
      <c r="DF441" s="524"/>
      <c r="DG441" s="531"/>
      <c r="DH441" s="532"/>
      <c r="DI441" s="64">
        <v>156408</v>
      </c>
      <c r="DJ441" s="64">
        <v>102971</v>
      </c>
      <c r="DK441" s="64">
        <v>1268</v>
      </c>
      <c r="DL441" s="534">
        <f t="shared" si="66"/>
        <v>86882.333333333328</v>
      </c>
    </row>
    <row r="442" spans="1:116" ht="43.5" customHeight="1" x14ac:dyDescent="0.25">
      <c r="A442" s="356" t="s">
        <v>7</v>
      </c>
      <c r="B442" s="65" t="s">
        <v>50</v>
      </c>
      <c r="C442" s="65" t="s">
        <v>74</v>
      </c>
      <c r="D442" s="64" t="s">
        <v>2502</v>
      </c>
      <c r="E442" s="64" t="s">
        <v>396</v>
      </c>
      <c r="F442" s="64" t="s">
        <v>1366</v>
      </c>
      <c r="G442" s="18" t="s">
        <v>396</v>
      </c>
      <c r="H442" s="35" t="s">
        <v>860</v>
      </c>
      <c r="I442" s="28" t="s">
        <v>2322</v>
      </c>
      <c r="J442" s="498">
        <v>10.517012503558222</v>
      </c>
      <c r="K442" s="498">
        <v>18.275189355927001</v>
      </c>
      <c r="L442" s="499">
        <v>2444.8000000000002</v>
      </c>
      <c r="M442" s="512">
        <v>0</v>
      </c>
      <c r="N442" s="513">
        <v>0</v>
      </c>
      <c r="O442" s="513">
        <v>0</v>
      </c>
      <c r="P442" s="513">
        <v>0</v>
      </c>
      <c r="Q442" s="513">
        <v>0</v>
      </c>
      <c r="R442" s="513">
        <v>0</v>
      </c>
      <c r="S442" s="513">
        <v>0</v>
      </c>
      <c r="T442" s="513">
        <v>0</v>
      </c>
      <c r="U442" s="513">
        <v>0</v>
      </c>
      <c r="V442" s="513">
        <v>0</v>
      </c>
      <c r="W442" s="513">
        <v>0</v>
      </c>
      <c r="X442" s="513">
        <v>0</v>
      </c>
      <c r="Y442" s="513">
        <v>0</v>
      </c>
      <c r="Z442" s="513">
        <v>0</v>
      </c>
      <c r="AA442" s="513">
        <v>0</v>
      </c>
      <c r="AB442" s="513">
        <v>0</v>
      </c>
      <c r="AC442" s="513">
        <v>110</v>
      </c>
      <c r="AD442" s="513">
        <v>110</v>
      </c>
      <c r="AE442" s="513">
        <v>0</v>
      </c>
      <c r="AF442" s="513">
        <v>0</v>
      </c>
      <c r="AG442" s="513">
        <v>0</v>
      </c>
      <c r="AH442" s="513">
        <f t="shared" si="56"/>
        <v>0</v>
      </c>
      <c r="AI442" s="513">
        <v>0</v>
      </c>
      <c r="AJ442" s="513">
        <v>0</v>
      </c>
      <c r="AK442" s="513">
        <f t="shared" si="57"/>
        <v>110</v>
      </c>
      <c r="AL442" s="513">
        <f t="shared" si="58"/>
        <v>110</v>
      </c>
      <c r="AM442" s="513">
        <v>0</v>
      </c>
      <c r="AN442" s="513">
        <v>0</v>
      </c>
      <c r="AO442" s="513">
        <v>0</v>
      </c>
      <c r="AP442" s="513">
        <v>0</v>
      </c>
      <c r="AQ442" s="513">
        <v>0</v>
      </c>
      <c r="AR442" s="513">
        <v>0</v>
      </c>
      <c r="AS442" s="513">
        <v>0</v>
      </c>
      <c r="AT442" s="513">
        <v>0</v>
      </c>
      <c r="AU442" s="513">
        <v>0</v>
      </c>
      <c r="AV442" s="513">
        <v>0</v>
      </c>
      <c r="AW442" s="513">
        <v>0</v>
      </c>
      <c r="AX442" s="513">
        <v>0</v>
      </c>
      <c r="AY442" s="513">
        <v>0</v>
      </c>
      <c r="AZ442" s="513">
        <v>0</v>
      </c>
      <c r="BA442" s="513">
        <v>0</v>
      </c>
      <c r="BB442" s="513">
        <v>0</v>
      </c>
      <c r="BC442" s="513">
        <v>558</v>
      </c>
      <c r="BD442" s="513">
        <v>558</v>
      </c>
      <c r="BE442" s="513">
        <v>0</v>
      </c>
      <c r="BF442" s="513">
        <v>0</v>
      </c>
      <c r="BG442" s="513">
        <v>0</v>
      </c>
      <c r="BH442" s="513">
        <v>0</v>
      </c>
      <c r="BI442" s="513">
        <v>0</v>
      </c>
      <c r="BJ442" s="513">
        <v>0</v>
      </c>
      <c r="BK442" s="241">
        <f t="shared" si="59"/>
        <v>558</v>
      </c>
      <c r="BL442" s="22">
        <f t="shared" si="60"/>
        <v>558</v>
      </c>
      <c r="BM442" s="519">
        <f t="shared" si="61"/>
        <v>7.6125511596180084E-2</v>
      </c>
      <c r="BN442" s="520">
        <v>0</v>
      </c>
      <c r="BO442" s="520">
        <v>0</v>
      </c>
      <c r="BP442" s="520">
        <v>0</v>
      </c>
      <c r="BQ442" s="520">
        <v>0</v>
      </c>
      <c r="BR442" s="520">
        <v>0</v>
      </c>
      <c r="BS442" s="520">
        <v>0</v>
      </c>
      <c r="BT442" s="520">
        <v>0</v>
      </c>
      <c r="BU442" s="520">
        <v>0</v>
      </c>
      <c r="BV442" s="520">
        <v>0</v>
      </c>
      <c r="BW442" s="520">
        <v>0</v>
      </c>
      <c r="BX442" s="520">
        <v>0</v>
      </c>
      <c r="BY442" s="520">
        <v>0</v>
      </c>
      <c r="BZ442" s="520">
        <v>0</v>
      </c>
      <c r="CA442" s="520">
        <v>0</v>
      </c>
      <c r="CB442" s="520">
        <v>0</v>
      </c>
      <c r="CC442" s="520">
        <v>0</v>
      </c>
      <c r="CD442" s="520">
        <v>655002.72000000009</v>
      </c>
      <c r="CE442" s="520">
        <v>655002.72000000009</v>
      </c>
      <c r="CF442" s="520">
        <v>0</v>
      </c>
      <c r="CG442" s="520">
        <v>0</v>
      </c>
      <c r="CH442" s="520">
        <v>0</v>
      </c>
      <c r="CI442" s="520">
        <v>0</v>
      </c>
      <c r="CJ442" s="520">
        <v>0</v>
      </c>
      <c r="CK442" s="520">
        <v>0</v>
      </c>
      <c r="CL442" s="520">
        <f t="shared" si="62"/>
        <v>655002.72000000009</v>
      </c>
      <c r="CM442" s="521">
        <f t="shared" si="63"/>
        <v>655002.72000000009</v>
      </c>
      <c r="CN442" s="522">
        <v>23505841.886438396</v>
      </c>
      <c r="CO442" s="522">
        <v>23505841.886438396</v>
      </c>
      <c r="CP442" s="522">
        <v>26264911.742011201</v>
      </c>
      <c r="CQ442" s="243" t="s">
        <v>874</v>
      </c>
      <c r="CR442" s="103">
        <v>6.56</v>
      </c>
      <c r="CS442" s="523">
        <v>6.56</v>
      </c>
      <c r="CT442" s="104">
        <v>7.33</v>
      </c>
      <c r="CU442" s="524"/>
      <c r="CV442" s="524"/>
      <c r="CW442" s="524"/>
      <c r="CX442" s="525"/>
      <c r="CY442" s="526">
        <v>20.642808333369686</v>
      </c>
      <c r="CZ442" s="527">
        <v>20.022505205384498</v>
      </c>
      <c r="DA442" s="528">
        <v>0.44276478503892053</v>
      </c>
      <c r="DB442" s="529">
        <v>0.44317103597852731</v>
      </c>
      <c r="DC442" s="530" t="s">
        <v>2333</v>
      </c>
      <c r="DD442" s="225"/>
      <c r="DE442" s="524"/>
      <c r="DF442" s="524"/>
      <c r="DG442" s="531"/>
      <c r="DH442" s="532"/>
      <c r="DI442" s="64">
        <v>0</v>
      </c>
      <c r="DJ442" s="64">
        <v>2336</v>
      </c>
      <c r="DK442" s="64">
        <v>74588</v>
      </c>
      <c r="DL442" s="534">
        <f t="shared" si="66"/>
        <v>25641.333333333332</v>
      </c>
    </row>
    <row r="443" spans="1:116" ht="43.5" customHeight="1" x14ac:dyDescent="0.25">
      <c r="A443" s="356" t="s">
        <v>7</v>
      </c>
      <c r="B443" s="65" t="s">
        <v>50</v>
      </c>
      <c r="C443" s="65" t="s">
        <v>74</v>
      </c>
      <c r="D443" s="64" t="s">
        <v>2502</v>
      </c>
      <c r="E443" s="64" t="s">
        <v>396</v>
      </c>
      <c r="F443" s="64" t="s">
        <v>1367</v>
      </c>
      <c r="G443" s="18" t="s">
        <v>396</v>
      </c>
      <c r="H443" s="35" t="s">
        <v>860</v>
      </c>
      <c r="I443" s="28" t="s">
        <v>2322</v>
      </c>
      <c r="J443" s="498">
        <v>10.517012503558222</v>
      </c>
      <c r="K443" s="498">
        <v>18.560037840183004</v>
      </c>
      <c r="L443" s="499">
        <v>2815.3</v>
      </c>
      <c r="M443" s="512">
        <v>0</v>
      </c>
      <c r="N443" s="513">
        <v>0</v>
      </c>
      <c r="O443" s="513">
        <v>0</v>
      </c>
      <c r="P443" s="513">
        <v>0</v>
      </c>
      <c r="Q443" s="513">
        <v>0</v>
      </c>
      <c r="R443" s="513">
        <v>0</v>
      </c>
      <c r="S443" s="513">
        <v>0</v>
      </c>
      <c r="T443" s="513">
        <v>0</v>
      </c>
      <c r="U443" s="513">
        <v>0</v>
      </c>
      <c r="V443" s="513">
        <v>0</v>
      </c>
      <c r="W443" s="513">
        <v>0</v>
      </c>
      <c r="X443" s="513">
        <v>0</v>
      </c>
      <c r="Y443" s="513">
        <v>1</v>
      </c>
      <c r="Z443" s="513">
        <v>1</v>
      </c>
      <c r="AA443" s="513">
        <v>0</v>
      </c>
      <c r="AB443" s="513">
        <v>0</v>
      </c>
      <c r="AC443" s="513">
        <v>67</v>
      </c>
      <c r="AD443" s="513">
        <v>67</v>
      </c>
      <c r="AE443" s="513">
        <v>0</v>
      </c>
      <c r="AF443" s="513">
        <v>0</v>
      </c>
      <c r="AG443" s="513">
        <v>0</v>
      </c>
      <c r="AH443" s="513">
        <f t="shared" si="56"/>
        <v>0</v>
      </c>
      <c r="AI443" s="513">
        <v>0</v>
      </c>
      <c r="AJ443" s="513">
        <v>0</v>
      </c>
      <c r="AK443" s="513">
        <f t="shared" si="57"/>
        <v>68</v>
      </c>
      <c r="AL443" s="513">
        <f t="shared" si="58"/>
        <v>68</v>
      </c>
      <c r="AM443" s="513">
        <v>0</v>
      </c>
      <c r="AN443" s="513">
        <v>0</v>
      </c>
      <c r="AO443" s="513">
        <v>0</v>
      </c>
      <c r="AP443" s="513">
        <v>0</v>
      </c>
      <c r="AQ443" s="513">
        <v>0</v>
      </c>
      <c r="AR443" s="513">
        <v>0</v>
      </c>
      <c r="AS443" s="513">
        <v>0</v>
      </c>
      <c r="AT443" s="513">
        <v>0</v>
      </c>
      <c r="AU443" s="513">
        <v>0</v>
      </c>
      <c r="AV443" s="513">
        <v>0</v>
      </c>
      <c r="AW443" s="513">
        <v>0</v>
      </c>
      <c r="AX443" s="513">
        <v>0</v>
      </c>
      <c r="AY443" s="513">
        <v>1.2</v>
      </c>
      <c r="AZ443" s="513">
        <v>1.2</v>
      </c>
      <c r="BA443" s="513">
        <v>0</v>
      </c>
      <c r="BB443" s="513">
        <v>0</v>
      </c>
      <c r="BC443" s="513">
        <v>345.42</v>
      </c>
      <c r="BD443" s="513">
        <v>345.42</v>
      </c>
      <c r="BE443" s="513">
        <v>0</v>
      </c>
      <c r="BF443" s="513">
        <v>0</v>
      </c>
      <c r="BG443" s="513">
        <v>0</v>
      </c>
      <c r="BH443" s="513">
        <v>0</v>
      </c>
      <c r="BI443" s="513">
        <v>0</v>
      </c>
      <c r="BJ443" s="513">
        <v>0</v>
      </c>
      <c r="BK443" s="241">
        <f t="shared" si="59"/>
        <v>346.62</v>
      </c>
      <c r="BL443" s="22">
        <f t="shared" si="60"/>
        <v>346.62</v>
      </c>
      <c r="BM443" s="519">
        <f t="shared" si="61"/>
        <v>3.743196544276458E-2</v>
      </c>
      <c r="BN443" s="520">
        <v>0</v>
      </c>
      <c r="BO443" s="520">
        <v>0</v>
      </c>
      <c r="BP443" s="520">
        <v>0</v>
      </c>
      <c r="BQ443" s="520">
        <v>0</v>
      </c>
      <c r="BR443" s="520">
        <v>0</v>
      </c>
      <c r="BS443" s="520">
        <v>0</v>
      </c>
      <c r="BT443" s="520">
        <v>0</v>
      </c>
      <c r="BU443" s="520">
        <v>0</v>
      </c>
      <c r="BV443" s="520">
        <v>0</v>
      </c>
      <c r="BW443" s="520">
        <v>0</v>
      </c>
      <c r="BX443" s="520">
        <v>0</v>
      </c>
      <c r="BY443" s="520">
        <v>0</v>
      </c>
      <c r="BZ443" s="520">
        <v>6054.9119999999994</v>
      </c>
      <c r="CA443" s="520">
        <v>6054.9119999999994</v>
      </c>
      <c r="CB443" s="520">
        <v>0</v>
      </c>
      <c r="CC443" s="520">
        <v>0</v>
      </c>
      <c r="CD443" s="520">
        <v>405467.81280000007</v>
      </c>
      <c r="CE443" s="520">
        <v>405467.81280000007</v>
      </c>
      <c r="CF443" s="520">
        <v>0</v>
      </c>
      <c r="CG443" s="520">
        <v>0</v>
      </c>
      <c r="CH443" s="520">
        <v>0</v>
      </c>
      <c r="CI443" s="520">
        <v>0</v>
      </c>
      <c r="CJ443" s="520">
        <v>0</v>
      </c>
      <c r="CK443" s="520">
        <v>0</v>
      </c>
      <c r="CL443" s="520">
        <f t="shared" si="62"/>
        <v>411522.72480000008</v>
      </c>
      <c r="CM443" s="521">
        <f t="shared" si="63"/>
        <v>411522.72480000008</v>
      </c>
      <c r="CN443" s="522">
        <v>33640635.470969997</v>
      </c>
      <c r="CO443" s="522">
        <v>33640635.470969997</v>
      </c>
      <c r="CP443" s="522">
        <v>38128798.587659992</v>
      </c>
      <c r="CQ443" s="243" t="s">
        <v>874</v>
      </c>
      <c r="CR443" s="103">
        <v>8.17</v>
      </c>
      <c r="CS443" s="523">
        <v>8.17</v>
      </c>
      <c r="CT443" s="104">
        <v>9.26</v>
      </c>
      <c r="CU443" s="524"/>
      <c r="CV443" s="524"/>
      <c r="CW443" s="524"/>
      <c r="CX443" s="525"/>
      <c r="CY443" s="526">
        <v>152.68524022151612</v>
      </c>
      <c r="CZ443" s="527">
        <v>22.297296162957178</v>
      </c>
      <c r="DA443" s="528">
        <v>0.52691312259456913</v>
      </c>
      <c r="DB443" s="529">
        <v>0.1865426606260375</v>
      </c>
      <c r="DC443" s="530" t="s">
        <v>2326</v>
      </c>
      <c r="DD443" s="225"/>
      <c r="DE443" s="524"/>
      <c r="DF443" s="524"/>
      <c r="DG443" s="531"/>
      <c r="DH443" s="532"/>
      <c r="DI443" s="64">
        <v>0</v>
      </c>
      <c r="DJ443" s="64">
        <v>173988</v>
      </c>
      <c r="DK443" s="64">
        <v>0</v>
      </c>
      <c r="DL443" s="534">
        <f t="shared" si="66"/>
        <v>57996</v>
      </c>
    </row>
    <row r="444" spans="1:116" ht="43.5" customHeight="1" x14ac:dyDescent="0.25">
      <c r="A444" s="356" t="s">
        <v>7</v>
      </c>
      <c r="B444" s="65" t="s">
        <v>50</v>
      </c>
      <c r="C444" s="65" t="s">
        <v>74</v>
      </c>
      <c r="D444" s="64" t="s">
        <v>2503</v>
      </c>
      <c r="E444" s="64" t="s">
        <v>1369</v>
      </c>
      <c r="F444" s="64" t="s">
        <v>1370</v>
      </c>
      <c r="G444" s="18" t="s">
        <v>1371</v>
      </c>
      <c r="H444" s="35" t="s">
        <v>889</v>
      </c>
      <c r="I444" s="28" t="s">
        <v>2287</v>
      </c>
      <c r="J444" s="498">
        <v>3.7467723069329955</v>
      </c>
      <c r="K444" s="498">
        <v>6.363636350400001E-2</v>
      </c>
      <c r="L444" s="499">
        <v>1</v>
      </c>
      <c r="M444" s="512">
        <v>0</v>
      </c>
      <c r="N444" s="513">
        <v>0</v>
      </c>
      <c r="O444" s="513">
        <v>0</v>
      </c>
      <c r="P444" s="513">
        <v>0</v>
      </c>
      <c r="Q444" s="513">
        <v>0</v>
      </c>
      <c r="R444" s="513">
        <v>0</v>
      </c>
      <c r="S444" s="513">
        <v>0</v>
      </c>
      <c r="T444" s="513">
        <v>0</v>
      </c>
      <c r="U444" s="513">
        <v>0</v>
      </c>
      <c r="V444" s="513">
        <v>0</v>
      </c>
      <c r="W444" s="513">
        <v>0</v>
      </c>
      <c r="X444" s="513">
        <v>0</v>
      </c>
      <c r="Y444" s="513">
        <v>0</v>
      </c>
      <c r="Z444" s="513">
        <v>0</v>
      </c>
      <c r="AA444" s="513">
        <v>0</v>
      </c>
      <c r="AB444" s="513">
        <v>0</v>
      </c>
      <c r="AC444" s="513">
        <v>1</v>
      </c>
      <c r="AD444" s="513">
        <v>1</v>
      </c>
      <c r="AE444" s="513">
        <v>0</v>
      </c>
      <c r="AF444" s="513">
        <v>0</v>
      </c>
      <c r="AG444" s="513">
        <v>0</v>
      </c>
      <c r="AH444" s="513">
        <f t="shared" si="56"/>
        <v>0</v>
      </c>
      <c r="AI444" s="513">
        <v>0</v>
      </c>
      <c r="AJ444" s="513">
        <v>0</v>
      </c>
      <c r="AK444" s="513">
        <f t="shared" si="57"/>
        <v>1</v>
      </c>
      <c r="AL444" s="513">
        <f t="shared" si="58"/>
        <v>1</v>
      </c>
      <c r="AM444" s="513">
        <v>0</v>
      </c>
      <c r="AN444" s="513">
        <v>0</v>
      </c>
      <c r="AO444" s="513">
        <v>0</v>
      </c>
      <c r="AP444" s="513">
        <v>0</v>
      </c>
      <c r="AQ444" s="513">
        <v>0</v>
      </c>
      <c r="AR444" s="513">
        <v>0</v>
      </c>
      <c r="AS444" s="513">
        <v>0</v>
      </c>
      <c r="AT444" s="513">
        <v>0</v>
      </c>
      <c r="AU444" s="513">
        <v>0</v>
      </c>
      <c r="AV444" s="513">
        <v>0</v>
      </c>
      <c r="AW444" s="513">
        <v>0</v>
      </c>
      <c r="AX444" s="513">
        <v>0</v>
      </c>
      <c r="AY444" s="513">
        <v>0</v>
      </c>
      <c r="AZ444" s="513">
        <v>0</v>
      </c>
      <c r="BA444" s="513">
        <v>0</v>
      </c>
      <c r="BB444" s="513">
        <v>0</v>
      </c>
      <c r="BC444" s="513">
        <v>95</v>
      </c>
      <c r="BD444" s="513">
        <v>95</v>
      </c>
      <c r="BE444" s="513">
        <v>0</v>
      </c>
      <c r="BF444" s="513">
        <v>0</v>
      </c>
      <c r="BG444" s="513">
        <v>0</v>
      </c>
      <c r="BH444" s="513">
        <v>0</v>
      </c>
      <c r="BI444" s="513">
        <v>0</v>
      </c>
      <c r="BJ444" s="513">
        <v>0</v>
      </c>
      <c r="BK444" s="241">
        <f t="shared" si="59"/>
        <v>95</v>
      </c>
      <c r="BL444" s="22">
        <f t="shared" si="60"/>
        <v>95</v>
      </c>
      <c r="BM444" s="519">
        <f t="shared" si="61"/>
        <v>9.5959595959595967E-2</v>
      </c>
      <c r="BN444" s="520">
        <v>0</v>
      </c>
      <c r="BO444" s="520">
        <v>0</v>
      </c>
      <c r="BP444" s="520">
        <v>0</v>
      </c>
      <c r="BQ444" s="520">
        <v>0</v>
      </c>
      <c r="BR444" s="520">
        <v>0</v>
      </c>
      <c r="BS444" s="520">
        <v>0</v>
      </c>
      <c r="BT444" s="520">
        <v>0</v>
      </c>
      <c r="BU444" s="520">
        <v>0</v>
      </c>
      <c r="BV444" s="520">
        <v>0</v>
      </c>
      <c r="BW444" s="520">
        <v>0</v>
      </c>
      <c r="BX444" s="520">
        <v>0</v>
      </c>
      <c r="BY444" s="520">
        <v>0</v>
      </c>
      <c r="BZ444" s="520">
        <v>0</v>
      </c>
      <c r="CA444" s="520">
        <v>0</v>
      </c>
      <c r="CB444" s="520">
        <v>0</v>
      </c>
      <c r="CC444" s="520">
        <v>0</v>
      </c>
      <c r="CD444" s="520">
        <v>111514.8</v>
      </c>
      <c r="CE444" s="520">
        <v>111514.8</v>
      </c>
      <c r="CF444" s="520">
        <v>0</v>
      </c>
      <c r="CG444" s="520">
        <v>0</v>
      </c>
      <c r="CH444" s="520">
        <v>0</v>
      </c>
      <c r="CI444" s="520">
        <v>0</v>
      </c>
      <c r="CJ444" s="520">
        <v>0</v>
      </c>
      <c r="CK444" s="520">
        <v>0</v>
      </c>
      <c r="CL444" s="520">
        <f t="shared" si="62"/>
        <v>111514.8</v>
      </c>
      <c r="CM444" s="521">
        <f t="shared" si="63"/>
        <v>111514.8</v>
      </c>
      <c r="CN444" s="522">
        <v>1822080.0000000002</v>
      </c>
      <c r="CO444" s="522">
        <v>1822080.0000000002</v>
      </c>
      <c r="CP444" s="522">
        <v>3468960</v>
      </c>
      <c r="CQ444" s="243" t="s">
        <v>874</v>
      </c>
      <c r="CR444" s="103">
        <v>0.52</v>
      </c>
      <c r="CS444" s="523">
        <v>0.52</v>
      </c>
      <c r="CT444" s="104">
        <v>0.99</v>
      </c>
      <c r="CU444" s="524"/>
      <c r="CV444" s="524"/>
      <c r="CW444" s="524"/>
      <c r="CX444" s="525"/>
      <c r="CY444" s="526">
        <v>76.666666666666671</v>
      </c>
      <c r="CZ444" s="527">
        <v>76.666666666666671</v>
      </c>
      <c r="DA444" s="528">
        <v>1</v>
      </c>
      <c r="DB444" s="529">
        <v>1</v>
      </c>
      <c r="DC444" s="530" t="s">
        <v>2320</v>
      </c>
      <c r="DD444" s="225"/>
      <c r="DE444" s="524"/>
      <c r="DF444" s="524"/>
      <c r="DG444" s="531"/>
      <c r="DH444" s="532"/>
      <c r="DI444" s="64">
        <v>0</v>
      </c>
      <c r="DJ444" s="64">
        <v>0</v>
      </c>
      <c r="DK444" s="64">
        <v>230</v>
      </c>
      <c r="DL444" s="534">
        <f t="shared" si="66"/>
        <v>76.666666666666671</v>
      </c>
    </row>
    <row r="445" spans="1:116" ht="43.5" customHeight="1" x14ac:dyDescent="0.25">
      <c r="A445" s="356" t="s">
        <v>7</v>
      </c>
      <c r="B445" s="65" t="s">
        <v>50</v>
      </c>
      <c r="C445" s="65" t="s">
        <v>74</v>
      </c>
      <c r="D445" s="64" t="s">
        <v>2504</v>
      </c>
      <c r="E445" s="64" t="s">
        <v>1373</v>
      </c>
      <c r="F445" s="64" t="s">
        <v>1374</v>
      </c>
      <c r="G445" s="18" t="s">
        <v>1375</v>
      </c>
      <c r="H445" s="35" t="s">
        <v>860</v>
      </c>
      <c r="I445" s="28" t="s">
        <v>2287</v>
      </c>
      <c r="J445" s="498">
        <v>3.4945857093509667</v>
      </c>
      <c r="K445" s="498">
        <v>12.103030277856</v>
      </c>
      <c r="L445" s="499">
        <v>1050.2</v>
      </c>
      <c r="M445" s="512">
        <v>0</v>
      </c>
      <c r="N445" s="513">
        <v>0</v>
      </c>
      <c r="O445" s="513">
        <v>0</v>
      </c>
      <c r="P445" s="513">
        <v>0</v>
      </c>
      <c r="Q445" s="513">
        <v>0</v>
      </c>
      <c r="R445" s="513">
        <v>0</v>
      </c>
      <c r="S445" s="513">
        <v>0</v>
      </c>
      <c r="T445" s="513">
        <v>0</v>
      </c>
      <c r="U445" s="513">
        <v>0</v>
      </c>
      <c r="V445" s="513">
        <v>0</v>
      </c>
      <c r="W445" s="513">
        <v>0</v>
      </c>
      <c r="X445" s="513">
        <v>0</v>
      </c>
      <c r="Y445" s="513">
        <v>0</v>
      </c>
      <c r="Z445" s="513">
        <v>0</v>
      </c>
      <c r="AA445" s="513">
        <v>0</v>
      </c>
      <c r="AB445" s="513">
        <v>0</v>
      </c>
      <c r="AC445" s="513">
        <v>62</v>
      </c>
      <c r="AD445" s="513">
        <v>62</v>
      </c>
      <c r="AE445" s="513">
        <v>0</v>
      </c>
      <c r="AF445" s="513">
        <v>0</v>
      </c>
      <c r="AG445" s="513">
        <v>0</v>
      </c>
      <c r="AH445" s="513">
        <f t="shared" si="56"/>
        <v>0</v>
      </c>
      <c r="AI445" s="513">
        <v>0</v>
      </c>
      <c r="AJ445" s="513">
        <v>0</v>
      </c>
      <c r="AK445" s="513">
        <f t="shared" si="57"/>
        <v>62</v>
      </c>
      <c r="AL445" s="513">
        <f t="shared" si="58"/>
        <v>62</v>
      </c>
      <c r="AM445" s="513">
        <v>0</v>
      </c>
      <c r="AN445" s="513">
        <v>0</v>
      </c>
      <c r="AO445" s="513">
        <v>0</v>
      </c>
      <c r="AP445" s="513">
        <v>0</v>
      </c>
      <c r="AQ445" s="513">
        <v>0</v>
      </c>
      <c r="AR445" s="513">
        <v>0</v>
      </c>
      <c r="AS445" s="513">
        <v>0</v>
      </c>
      <c r="AT445" s="513">
        <v>0</v>
      </c>
      <c r="AU445" s="513">
        <v>0</v>
      </c>
      <c r="AV445" s="513">
        <v>0</v>
      </c>
      <c r="AW445" s="513">
        <v>0</v>
      </c>
      <c r="AX445" s="513">
        <v>0</v>
      </c>
      <c r="AY445" s="513">
        <v>0</v>
      </c>
      <c r="AZ445" s="513">
        <v>0</v>
      </c>
      <c r="BA445" s="513">
        <v>0</v>
      </c>
      <c r="BB445" s="513">
        <v>0</v>
      </c>
      <c r="BC445" s="513">
        <v>428.28</v>
      </c>
      <c r="BD445" s="513">
        <v>428.28</v>
      </c>
      <c r="BE445" s="513">
        <v>0</v>
      </c>
      <c r="BF445" s="513">
        <v>0</v>
      </c>
      <c r="BG445" s="513">
        <v>0</v>
      </c>
      <c r="BH445" s="513">
        <v>0</v>
      </c>
      <c r="BI445" s="513">
        <v>0</v>
      </c>
      <c r="BJ445" s="513">
        <v>0</v>
      </c>
      <c r="BK445" s="241">
        <f t="shared" si="59"/>
        <v>428.28</v>
      </c>
      <c r="BL445" s="22">
        <f t="shared" si="60"/>
        <v>428.28</v>
      </c>
      <c r="BM445" s="519">
        <f t="shared" si="61"/>
        <v>0.14517966101694915</v>
      </c>
      <c r="BN445" s="520">
        <v>0</v>
      </c>
      <c r="BO445" s="520">
        <v>0</v>
      </c>
      <c r="BP445" s="520">
        <v>0</v>
      </c>
      <c r="BQ445" s="520">
        <v>0</v>
      </c>
      <c r="BR445" s="520">
        <v>0</v>
      </c>
      <c r="BS445" s="520">
        <v>0</v>
      </c>
      <c r="BT445" s="520">
        <v>0</v>
      </c>
      <c r="BU445" s="520">
        <v>0</v>
      </c>
      <c r="BV445" s="520">
        <v>0</v>
      </c>
      <c r="BW445" s="520">
        <v>0</v>
      </c>
      <c r="BX445" s="520">
        <v>0</v>
      </c>
      <c r="BY445" s="520">
        <v>0</v>
      </c>
      <c r="BZ445" s="520">
        <v>0</v>
      </c>
      <c r="CA445" s="520">
        <v>0</v>
      </c>
      <c r="CB445" s="520">
        <v>0</v>
      </c>
      <c r="CC445" s="520">
        <v>0</v>
      </c>
      <c r="CD445" s="520">
        <v>502732.19520000002</v>
      </c>
      <c r="CE445" s="520">
        <v>502732.19520000002</v>
      </c>
      <c r="CF445" s="520">
        <v>0</v>
      </c>
      <c r="CG445" s="520">
        <v>0</v>
      </c>
      <c r="CH445" s="520">
        <v>0</v>
      </c>
      <c r="CI445" s="520">
        <v>0</v>
      </c>
      <c r="CJ445" s="520">
        <v>0</v>
      </c>
      <c r="CK445" s="520">
        <v>0</v>
      </c>
      <c r="CL445" s="520">
        <f t="shared" si="62"/>
        <v>502732.19520000002</v>
      </c>
      <c r="CM445" s="521">
        <f t="shared" si="63"/>
        <v>502732.19520000002</v>
      </c>
      <c r="CN445" s="522">
        <v>8900160</v>
      </c>
      <c r="CO445" s="522">
        <v>8900160</v>
      </c>
      <c r="CP445" s="522">
        <v>10336800.000000002</v>
      </c>
      <c r="CQ445" s="243" t="s">
        <v>874</v>
      </c>
      <c r="CR445" s="103">
        <v>2.54</v>
      </c>
      <c r="CS445" s="523">
        <v>2.54</v>
      </c>
      <c r="CT445" s="104">
        <v>2.95</v>
      </c>
      <c r="CU445" s="524"/>
      <c r="CV445" s="524"/>
      <c r="CW445" s="524"/>
      <c r="CX445" s="525"/>
      <c r="CY445" s="526">
        <v>153.09202463721445</v>
      </c>
      <c r="CZ445" s="527">
        <v>151.64139517521272</v>
      </c>
      <c r="DA445" s="528">
        <v>0.67265764051561616</v>
      </c>
      <c r="DB445" s="529">
        <v>0.67068120829195088</v>
      </c>
      <c r="DC445" s="530" t="s">
        <v>2500</v>
      </c>
      <c r="DD445" s="225"/>
      <c r="DE445" s="524"/>
      <c r="DF445" s="524"/>
      <c r="DG445" s="531"/>
      <c r="DH445" s="532"/>
      <c r="DI445" s="64">
        <v>0</v>
      </c>
      <c r="DJ445" s="64">
        <v>329068</v>
      </c>
      <c r="DK445" s="64">
        <v>86182</v>
      </c>
      <c r="DL445" s="534">
        <f t="shared" si="66"/>
        <v>138416.66666666666</v>
      </c>
    </row>
    <row r="446" spans="1:116" ht="43.5" customHeight="1" x14ac:dyDescent="0.25">
      <c r="A446" s="356" t="s">
        <v>7</v>
      </c>
      <c r="B446" s="65" t="s">
        <v>50</v>
      </c>
      <c r="C446" s="65" t="s">
        <v>74</v>
      </c>
      <c r="D446" s="64" t="s">
        <v>2505</v>
      </c>
      <c r="E446" s="64" t="s">
        <v>1377</v>
      </c>
      <c r="F446" s="64" t="s">
        <v>1378</v>
      </c>
      <c r="G446" s="18" t="s">
        <v>421</v>
      </c>
      <c r="H446" s="35" t="s">
        <v>866</v>
      </c>
      <c r="I446" s="28" t="s">
        <v>2322</v>
      </c>
      <c r="J446" s="498">
        <v>11.712127560780747</v>
      </c>
      <c r="K446" s="498">
        <v>6.2507575627560001</v>
      </c>
      <c r="L446" s="499">
        <v>181</v>
      </c>
      <c r="M446" s="512">
        <v>0</v>
      </c>
      <c r="N446" s="513">
        <v>0</v>
      </c>
      <c r="O446" s="513">
        <v>0</v>
      </c>
      <c r="P446" s="513">
        <v>0</v>
      </c>
      <c r="Q446" s="513">
        <v>0</v>
      </c>
      <c r="R446" s="513">
        <v>0</v>
      </c>
      <c r="S446" s="513">
        <v>0</v>
      </c>
      <c r="T446" s="513">
        <v>0</v>
      </c>
      <c r="U446" s="513">
        <v>0</v>
      </c>
      <c r="V446" s="513">
        <v>0</v>
      </c>
      <c r="W446" s="513">
        <v>0</v>
      </c>
      <c r="X446" s="513">
        <v>0</v>
      </c>
      <c r="Y446" s="513">
        <v>0</v>
      </c>
      <c r="Z446" s="513">
        <v>0</v>
      </c>
      <c r="AA446" s="513">
        <v>0</v>
      </c>
      <c r="AB446" s="513">
        <v>0</v>
      </c>
      <c r="AC446" s="513">
        <v>8</v>
      </c>
      <c r="AD446" s="513">
        <v>8</v>
      </c>
      <c r="AE446" s="513">
        <v>0</v>
      </c>
      <c r="AF446" s="513">
        <v>0</v>
      </c>
      <c r="AG446" s="513">
        <v>0</v>
      </c>
      <c r="AH446" s="513">
        <f t="shared" si="56"/>
        <v>0</v>
      </c>
      <c r="AI446" s="513">
        <v>0</v>
      </c>
      <c r="AJ446" s="513">
        <v>0</v>
      </c>
      <c r="AK446" s="513">
        <f t="shared" si="57"/>
        <v>8</v>
      </c>
      <c r="AL446" s="513">
        <f t="shared" si="58"/>
        <v>8</v>
      </c>
      <c r="AM446" s="513">
        <v>0</v>
      </c>
      <c r="AN446" s="513">
        <v>0</v>
      </c>
      <c r="AO446" s="513">
        <v>0</v>
      </c>
      <c r="AP446" s="513">
        <v>0</v>
      </c>
      <c r="AQ446" s="513">
        <v>0</v>
      </c>
      <c r="AR446" s="513">
        <v>0</v>
      </c>
      <c r="AS446" s="513">
        <v>0</v>
      </c>
      <c r="AT446" s="513">
        <v>0</v>
      </c>
      <c r="AU446" s="513">
        <v>0</v>
      </c>
      <c r="AV446" s="513">
        <v>0</v>
      </c>
      <c r="AW446" s="513">
        <v>0</v>
      </c>
      <c r="AX446" s="513">
        <v>0</v>
      </c>
      <c r="AY446" s="513">
        <v>0</v>
      </c>
      <c r="AZ446" s="513">
        <v>0</v>
      </c>
      <c r="BA446" s="513">
        <v>0</v>
      </c>
      <c r="BB446" s="513">
        <v>0</v>
      </c>
      <c r="BC446" s="513">
        <v>806.25</v>
      </c>
      <c r="BD446" s="513">
        <v>806.25</v>
      </c>
      <c r="BE446" s="513">
        <v>0</v>
      </c>
      <c r="BF446" s="513">
        <v>0</v>
      </c>
      <c r="BG446" s="513">
        <v>0</v>
      </c>
      <c r="BH446" s="513">
        <v>0</v>
      </c>
      <c r="BI446" s="513">
        <v>0</v>
      </c>
      <c r="BJ446" s="513">
        <v>0</v>
      </c>
      <c r="BK446" s="241">
        <f t="shared" si="59"/>
        <v>806.25</v>
      </c>
      <c r="BL446" s="22">
        <f t="shared" si="60"/>
        <v>806.25</v>
      </c>
      <c r="BM446" s="519">
        <f t="shared" si="61"/>
        <v>0.21217105263157895</v>
      </c>
      <c r="BN446" s="520">
        <v>0</v>
      </c>
      <c r="BO446" s="520">
        <v>0</v>
      </c>
      <c r="BP446" s="520">
        <v>0</v>
      </c>
      <c r="BQ446" s="520">
        <v>0</v>
      </c>
      <c r="BR446" s="520">
        <v>0</v>
      </c>
      <c r="BS446" s="520">
        <v>0</v>
      </c>
      <c r="BT446" s="520">
        <v>0</v>
      </c>
      <c r="BU446" s="520">
        <v>0</v>
      </c>
      <c r="BV446" s="520">
        <v>0</v>
      </c>
      <c r="BW446" s="520">
        <v>0</v>
      </c>
      <c r="BX446" s="520">
        <v>0</v>
      </c>
      <c r="BY446" s="520">
        <v>0</v>
      </c>
      <c r="BZ446" s="520">
        <v>0</v>
      </c>
      <c r="CA446" s="520">
        <v>0</v>
      </c>
      <c r="CB446" s="520">
        <v>0</v>
      </c>
      <c r="CC446" s="520">
        <v>0</v>
      </c>
      <c r="CD446" s="520">
        <v>946408.5</v>
      </c>
      <c r="CE446" s="520">
        <v>946408.5</v>
      </c>
      <c r="CF446" s="520">
        <v>0</v>
      </c>
      <c r="CG446" s="520">
        <v>0</v>
      </c>
      <c r="CH446" s="520">
        <v>0</v>
      </c>
      <c r="CI446" s="520">
        <v>0</v>
      </c>
      <c r="CJ446" s="520">
        <v>0</v>
      </c>
      <c r="CK446" s="520">
        <v>0</v>
      </c>
      <c r="CL446" s="520">
        <f t="shared" si="62"/>
        <v>946408.5</v>
      </c>
      <c r="CM446" s="521">
        <f t="shared" si="63"/>
        <v>946408.5</v>
      </c>
      <c r="CN446" s="522">
        <v>0</v>
      </c>
      <c r="CO446" s="522">
        <v>16468800</v>
      </c>
      <c r="CP446" s="522">
        <v>13315200</v>
      </c>
      <c r="CQ446" s="243" t="s">
        <v>874</v>
      </c>
      <c r="CR446" s="103">
        <v>0</v>
      </c>
      <c r="CS446" s="523">
        <v>4.7</v>
      </c>
      <c r="CT446" s="104">
        <v>3.8</v>
      </c>
      <c r="CU446" s="524"/>
      <c r="CV446" s="524"/>
      <c r="CW446" s="524"/>
      <c r="CX446" s="525"/>
      <c r="CY446" s="526">
        <v>68.978851963746223</v>
      </c>
      <c r="CZ446" s="527">
        <v>63.422222222222203</v>
      </c>
      <c r="DA446" s="528">
        <v>0.51963746223564955</v>
      </c>
      <c r="DB446" s="529">
        <v>0.47777777777777802</v>
      </c>
      <c r="DC446" s="530" t="s">
        <v>2354</v>
      </c>
      <c r="DD446" s="225"/>
      <c r="DE446" s="524"/>
      <c r="DF446" s="524"/>
      <c r="DG446" s="531"/>
      <c r="DH446" s="532"/>
      <c r="DI446" s="64" t="s">
        <v>56</v>
      </c>
      <c r="DJ446" s="64" t="s">
        <v>56</v>
      </c>
      <c r="DK446" s="64">
        <v>9260</v>
      </c>
      <c r="DL446" s="534">
        <f t="shared" si="66"/>
        <v>9260</v>
      </c>
    </row>
    <row r="447" spans="1:116" ht="43.5" customHeight="1" x14ac:dyDescent="0.25">
      <c r="A447" s="356" t="s">
        <v>7</v>
      </c>
      <c r="B447" s="65" t="s">
        <v>50</v>
      </c>
      <c r="C447" s="65" t="s">
        <v>74</v>
      </c>
      <c r="D447" s="64" t="s">
        <v>2505</v>
      </c>
      <c r="E447" s="64" t="s">
        <v>1377</v>
      </c>
      <c r="F447" s="64" t="s">
        <v>1379</v>
      </c>
      <c r="G447" s="18" t="s">
        <v>1380</v>
      </c>
      <c r="H447" s="35" t="s">
        <v>860</v>
      </c>
      <c r="I447" s="28" t="s">
        <v>2322</v>
      </c>
      <c r="J447" s="498">
        <v>11.759932163069649</v>
      </c>
      <c r="K447" s="498">
        <v>12.317613610743001</v>
      </c>
      <c r="L447" s="499">
        <v>786</v>
      </c>
      <c r="M447" s="512">
        <v>0</v>
      </c>
      <c r="N447" s="513">
        <v>0</v>
      </c>
      <c r="O447" s="513">
        <v>0</v>
      </c>
      <c r="P447" s="513">
        <v>0</v>
      </c>
      <c r="Q447" s="513">
        <v>0</v>
      </c>
      <c r="R447" s="513">
        <v>0</v>
      </c>
      <c r="S447" s="513">
        <v>0</v>
      </c>
      <c r="T447" s="513">
        <v>0</v>
      </c>
      <c r="U447" s="513">
        <v>0</v>
      </c>
      <c r="V447" s="513">
        <v>0</v>
      </c>
      <c r="W447" s="513">
        <v>0</v>
      </c>
      <c r="X447" s="513">
        <v>0</v>
      </c>
      <c r="Y447" s="513">
        <v>0</v>
      </c>
      <c r="Z447" s="513">
        <v>0</v>
      </c>
      <c r="AA447" s="513">
        <v>0</v>
      </c>
      <c r="AB447" s="513">
        <v>0</v>
      </c>
      <c r="AC447" s="513">
        <v>15</v>
      </c>
      <c r="AD447" s="513">
        <v>15</v>
      </c>
      <c r="AE447" s="513">
        <v>0</v>
      </c>
      <c r="AF447" s="513">
        <v>0</v>
      </c>
      <c r="AG447" s="513">
        <v>0</v>
      </c>
      <c r="AH447" s="513">
        <f t="shared" si="56"/>
        <v>0</v>
      </c>
      <c r="AI447" s="513">
        <v>0</v>
      </c>
      <c r="AJ447" s="513">
        <v>0</v>
      </c>
      <c r="AK447" s="513">
        <f t="shared" si="57"/>
        <v>15</v>
      </c>
      <c r="AL447" s="513">
        <f t="shared" si="58"/>
        <v>15</v>
      </c>
      <c r="AM447" s="513">
        <v>0</v>
      </c>
      <c r="AN447" s="513">
        <v>0</v>
      </c>
      <c r="AO447" s="513">
        <v>0</v>
      </c>
      <c r="AP447" s="513">
        <v>0</v>
      </c>
      <c r="AQ447" s="513">
        <v>0</v>
      </c>
      <c r="AR447" s="513">
        <v>0</v>
      </c>
      <c r="AS447" s="513">
        <v>0</v>
      </c>
      <c r="AT447" s="513">
        <v>0</v>
      </c>
      <c r="AU447" s="513">
        <v>0</v>
      </c>
      <c r="AV447" s="513">
        <v>0</v>
      </c>
      <c r="AW447" s="513">
        <v>0</v>
      </c>
      <c r="AX447" s="513">
        <v>0</v>
      </c>
      <c r="AY447" s="513">
        <v>0</v>
      </c>
      <c r="AZ447" s="513">
        <v>0</v>
      </c>
      <c r="BA447" s="513">
        <v>0</v>
      </c>
      <c r="BB447" s="513">
        <v>0</v>
      </c>
      <c r="BC447" s="513">
        <v>1078.98</v>
      </c>
      <c r="BD447" s="513">
        <v>1078.98</v>
      </c>
      <c r="BE447" s="513">
        <v>0</v>
      </c>
      <c r="BF447" s="513">
        <v>0</v>
      </c>
      <c r="BG447" s="513">
        <v>0</v>
      </c>
      <c r="BH447" s="513">
        <v>0</v>
      </c>
      <c r="BI447" s="513">
        <v>0</v>
      </c>
      <c r="BJ447" s="513">
        <v>0</v>
      </c>
      <c r="BK447" s="241">
        <f t="shared" si="59"/>
        <v>1078.98</v>
      </c>
      <c r="BL447" s="22">
        <f t="shared" si="60"/>
        <v>1078.98</v>
      </c>
      <c r="BM447" s="519">
        <f t="shared" si="61"/>
        <v>0.3269636363636364</v>
      </c>
      <c r="BN447" s="520">
        <v>0</v>
      </c>
      <c r="BO447" s="520">
        <v>0</v>
      </c>
      <c r="BP447" s="520">
        <v>0</v>
      </c>
      <c r="BQ447" s="520">
        <v>0</v>
      </c>
      <c r="BR447" s="520">
        <v>0</v>
      </c>
      <c r="BS447" s="520">
        <v>0</v>
      </c>
      <c r="BT447" s="520">
        <v>0</v>
      </c>
      <c r="BU447" s="520">
        <v>0</v>
      </c>
      <c r="BV447" s="520">
        <v>0</v>
      </c>
      <c r="BW447" s="520">
        <v>0</v>
      </c>
      <c r="BX447" s="520">
        <v>0</v>
      </c>
      <c r="BY447" s="520">
        <v>0</v>
      </c>
      <c r="BZ447" s="520">
        <v>0</v>
      </c>
      <c r="CA447" s="520">
        <v>0</v>
      </c>
      <c r="CB447" s="520">
        <v>0</v>
      </c>
      <c r="CC447" s="520">
        <v>0</v>
      </c>
      <c r="CD447" s="520">
        <v>1266549.8832000003</v>
      </c>
      <c r="CE447" s="520">
        <v>1266549.8832000003</v>
      </c>
      <c r="CF447" s="520">
        <v>0</v>
      </c>
      <c r="CG447" s="520">
        <v>0</v>
      </c>
      <c r="CH447" s="520">
        <v>0</v>
      </c>
      <c r="CI447" s="520">
        <v>0</v>
      </c>
      <c r="CJ447" s="520">
        <v>0</v>
      </c>
      <c r="CK447" s="520">
        <v>0</v>
      </c>
      <c r="CL447" s="520">
        <f t="shared" si="62"/>
        <v>1266549.8832000003</v>
      </c>
      <c r="CM447" s="521">
        <f t="shared" si="63"/>
        <v>1266549.8832000003</v>
      </c>
      <c r="CN447" s="522">
        <v>0</v>
      </c>
      <c r="CO447" s="522">
        <v>15067199.999999998</v>
      </c>
      <c r="CP447" s="522">
        <v>11563200</v>
      </c>
      <c r="CQ447" s="243" t="s">
        <v>874</v>
      </c>
      <c r="CR447" s="103">
        <v>0</v>
      </c>
      <c r="CS447" s="523">
        <v>4.3</v>
      </c>
      <c r="CT447" s="104">
        <v>3.3</v>
      </c>
      <c r="CU447" s="524"/>
      <c r="CV447" s="524"/>
      <c r="CW447" s="524"/>
      <c r="CX447" s="525"/>
      <c r="CY447" s="526">
        <v>176.93776250477282</v>
      </c>
      <c r="CZ447" s="527">
        <v>4.1040879858690698</v>
      </c>
      <c r="DA447" s="528">
        <v>0.17869415807560138</v>
      </c>
      <c r="DB447" s="529">
        <v>3.2174588930434803E-2</v>
      </c>
      <c r="DC447" s="530" t="s">
        <v>2313</v>
      </c>
      <c r="DD447" s="225"/>
      <c r="DE447" s="524"/>
      <c r="DF447" s="524"/>
      <c r="DG447" s="531"/>
      <c r="DH447" s="532"/>
      <c r="DI447" s="64" t="s">
        <v>56</v>
      </c>
      <c r="DJ447" s="64" t="s">
        <v>56</v>
      </c>
      <c r="DK447" s="64">
        <v>0</v>
      </c>
      <c r="DL447" s="534">
        <f t="shared" si="66"/>
        <v>0</v>
      </c>
    </row>
    <row r="448" spans="1:116" ht="43.5" customHeight="1" x14ac:dyDescent="0.25">
      <c r="A448" s="356" t="s">
        <v>7</v>
      </c>
      <c r="B448" s="65" t="s">
        <v>50</v>
      </c>
      <c r="C448" s="65" t="s">
        <v>74</v>
      </c>
      <c r="D448" s="64" t="s">
        <v>2505</v>
      </c>
      <c r="E448" s="64" t="s">
        <v>1377</v>
      </c>
      <c r="F448" s="64" t="s">
        <v>1381</v>
      </c>
      <c r="G448" s="18" t="s">
        <v>1377</v>
      </c>
      <c r="H448" s="35" t="s">
        <v>860</v>
      </c>
      <c r="I448" s="28" t="s">
        <v>2322</v>
      </c>
      <c r="J448" s="498">
        <v>12.668219606558768</v>
      </c>
      <c r="K448" s="498">
        <v>12.509469670950001</v>
      </c>
      <c r="L448" s="499">
        <v>559</v>
      </c>
      <c r="M448" s="512">
        <v>0</v>
      </c>
      <c r="N448" s="513">
        <v>0</v>
      </c>
      <c r="O448" s="513">
        <v>0</v>
      </c>
      <c r="P448" s="513">
        <v>0</v>
      </c>
      <c r="Q448" s="513">
        <v>0</v>
      </c>
      <c r="R448" s="513">
        <v>0</v>
      </c>
      <c r="S448" s="513">
        <v>0</v>
      </c>
      <c r="T448" s="513">
        <v>0</v>
      </c>
      <c r="U448" s="513">
        <v>0</v>
      </c>
      <c r="V448" s="513">
        <v>0</v>
      </c>
      <c r="W448" s="513">
        <v>0</v>
      </c>
      <c r="X448" s="513">
        <v>0</v>
      </c>
      <c r="Y448" s="513">
        <v>0</v>
      </c>
      <c r="Z448" s="513">
        <v>0</v>
      </c>
      <c r="AA448" s="513">
        <v>0</v>
      </c>
      <c r="AB448" s="513">
        <v>0</v>
      </c>
      <c r="AC448" s="513">
        <v>19</v>
      </c>
      <c r="AD448" s="513">
        <v>19</v>
      </c>
      <c r="AE448" s="513">
        <v>0</v>
      </c>
      <c r="AF448" s="513">
        <v>0</v>
      </c>
      <c r="AG448" s="513">
        <v>0</v>
      </c>
      <c r="AH448" s="513">
        <f t="shared" si="56"/>
        <v>0</v>
      </c>
      <c r="AI448" s="513">
        <v>0</v>
      </c>
      <c r="AJ448" s="513">
        <v>0</v>
      </c>
      <c r="AK448" s="513">
        <f t="shared" si="57"/>
        <v>19</v>
      </c>
      <c r="AL448" s="513">
        <f t="shared" si="58"/>
        <v>19</v>
      </c>
      <c r="AM448" s="513">
        <v>0</v>
      </c>
      <c r="AN448" s="513">
        <v>0</v>
      </c>
      <c r="AO448" s="513">
        <v>0</v>
      </c>
      <c r="AP448" s="513">
        <v>0</v>
      </c>
      <c r="AQ448" s="513">
        <v>0</v>
      </c>
      <c r="AR448" s="513">
        <v>0</v>
      </c>
      <c r="AS448" s="513">
        <v>0</v>
      </c>
      <c r="AT448" s="513">
        <v>0</v>
      </c>
      <c r="AU448" s="513">
        <v>0</v>
      </c>
      <c r="AV448" s="513">
        <v>0</v>
      </c>
      <c r="AW448" s="513">
        <v>0</v>
      </c>
      <c r="AX448" s="513">
        <v>0</v>
      </c>
      <c r="AY448" s="513">
        <v>0</v>
      </c>
      <c r="AZ448" s="513">
        <v>0</v>
      </c>
      <c r="BA448" s="513">
        <v>0</v>
      </c>
      <c r="BB448" s="513">
        <v>0</v>
      </c>
      <c r="BC448" s="513">
        <v>1046.28</v>
      </c>
      <c r="BD448" s="513">
        <v>1046.28</v>
      </c>
      <c r="BE448" s="513">
        <v>0</v>
      </c>
      <c r="BF448" s="513">
        <v>0</v>
      </c>
      <c r="BG448" s="513">
        <v>0</v>
      </c>
      <c r="BH448" s="513">
        <v>0</v>
      </c>
      <c r="BI448" s="513">
        <v>0</v>
      </c>
      <c r="BJ448" s="513">
        <v>0</v>
      </c>
      <c r="BK448" s="241">
        <f t="shared" si="59"/>
        <v>1046.28</v>
      </c>
      <c r="BL448" s="22">
        <f t="shared" si="60"/>
        <v>1046.28</v>
      </c>
      <c r="BM448" s="519">
        <f t="shared" si="61"/>
        <v>0.13766842105263158</v>
      </c>
      <c r="BN448" s="520">
        <v>0</v>
      </c>
      <c r="BO448" s="520">
        <v>0</v>
      </c>
      <c r="BP448" s="520">
        <v>0</v>
      </c>
      <c r="BQ448" s="520">
        <v>0</v>
      </c>
      <c r="BR448" s="520">
        <v>0</v>
      </c>
      <c r="BS448" s="520">
        <v>0</v>
      </c>
      <c r="BT448" s="520">
        <v>0</v>
      </c>
      <c r="BU448" s="520">
        <v>0</v>
      </c>
      <c r="BV448" s="520">
        <v>0</v>
      </c>
      <c r="BW448" s="520">
        <v>0</v>
      </c>
      <c r="BX448" s="520">
        <v>0</v>
      </c>
      <c r="BY448" s="520">
        <v>0</v>
      </c>
      <c r="BZ448" s="520">
        <v>0</v>
      </c>
      <c r="CA448" s="520">
        <v>0</v>
      </c>
      <c r="CB448" s="520">
        <v>0</v>
      </c>
      <c r="CC448" s="520">
        <v>0</v>
      </c>
      <c r="CD448" s="520">
        <v>1228165.3151999998</v>
      </c>
      <c r="CE448" s="520">
        <v>1228165.3151999998</v>
      </c>
      <c r="CF448" s="520">
        <v>0</v>
      </c>
      <c r="CG448" s="520">
        <v>0</v>
      </c>
      <c r="CH448" s="520">
        <v>0</v>
      </c>
      <c r="CI448" s="520">
        <v>0</v>
      </c>
      <c r="CJ448" s="520">
        <v>0</v>
      </c>
      <c r="CK448" s="520">
        <v>0</v>
      </c>
      <c r="CL448" s="520">
        <f t="shared" si="62"/>
        <v>1228165.3151999998</v>
      </c>
      <c r="CM448" s="521">
        <f t="shared" si="63"/>
        <v>1228165.3151999998</v>
      </c>
      <c r="CN448" s="522">
        <v>0</v>
      </c>
      <c r="CO448" s="522">
        <v>29784000.000000004</v>
      </c>
      <c r="CP448" s="522">
        <v>26630400</v>
      </c>
      <c r="CQ448" s="243" t="s">
        <v>874</v>
      </c>
      <c r="CR448" s="103">
        <v>0</v>
      </c>
      <c r="CS448" s="523">
        <v>8.5</v>
      </c>
      <c r="CT448" s="104">
        <v>7.6</v>
      </c>
      <c r="CU448" s="524"/>
      <c r="CV448" s="524"/>
      <c r="CW448" s="524"/>
      <c r="CX448" s="525"/>
      <c r="CY448" s="526">
        <v>30.955058191584577</v>
      </c>
      <c r="CZ448" s="527">
        <v>25.676979957377299</v>
      </c>
      <c r="DA448" s="528">
        <v>0.59946284691136931</v>
      </c>
      <c r="DB448" s="529">
        <v>0.49688596839178301</v>
      </c>
      <c r="DC448" s="530" t="s">
        <v>2328</v>
      </c>
      <c r="DD448" s="225"/>
      <c r="DE448" s="524"/>
      <c r="DF448" s="524"/>
      <c r="DG448" s="531"/>
      <c r="DH448" s="532"/>
      <c r="DI448" s="64" t="s">
        <v>56</v>
      </c>
      <c r="DJ448" s="64" t="s">
        <v>56</v>
      </c>
      <c r="DK448" s="64">
        <v>10272</v>
      </c>
      <c r="DL448" s="534">
        <f t="shared" si="66"/>
        <v>10272</v>
      </c>
    </row>
    <row r="449" spans="1:116" ht="43.5" customHeight="1" x14ac:dyDescent="0.25">
      <c r="A449" s="356" t="s">
        <v>7</v>
      </c>
      <c r="B449" s="65" t="s">
        <v>50</v>
      </c>
      <c r="C449" s="65" t="s">
        <v>74</v>
      </c>
      <c r="D449" s="64" t="s">
        <v>2505</v>
      </c>
      <c r="E449" s="64" t="s">
        <v>1377</v>
      </c>
      <c r="F449" s="64" t="s">
        <v>1382</v>
      </c>
      <c r="G449" s="18" t="s">
        <v>1383</v>
      </c>
      <c r="H449" s="35" t="s">
        <v>866</v>
      </c>
      <c r="I449" s="28" t="s">
        <v>2322</v>
      </c>
      <c r="J449" s="498">
        <v>12.668219606558768</v>
      </c>
      <c r="K449" s="498">
        <v>10.641666644532</v>
      </c>
      <c r="L449" s="499">
        <v>493</v>
      </c>
      <c r="M449" s="512">
        <v>0</v>
      </c>
      <c r="N449" s="513">
        <v>0</v>
      </c>
      <c r="O449" s="513">
        <v>0</v>
      </c>
      <c r="P449" s="513">
        <v>0</v>
      </c>
      <c r="Q449" s="513">
        <v>0</v>
      </c>
      <c r="R449" s="513">
        <v>0</v>
      </c>
      <c r="S449" s="513">
        <v>0</v>
      </c>
      <c r="T449" s="513">
        <v>0</v>
      </c>
      <c r="U449" s="513">
        <v>0</v>
      </c>
      <c r="V449" s="513">
        <v>0</v>
      </c>
      <c r="W449" s="513">
        <v>0</v>
      </c>
      <c r="X449" s="513">
        <v>0</v>
      </c>
      <c r="Y449" s="513">
        <v>0</v>
      </c>
      <c r="Z449" s="513">
        <v>0</v>
      </c>
      <c r="AA449" s="513">
        <v>0</v>
      </c>
      <c r="AB449" s="513">
        <v>0</v>
      </c>
      <c r="AC449" s="513">
        <v>4</v>
      </c>
      <c r="AD449" s="513">
        <v>4</v>
      </c>
      <c r="AE449" s="513">
        <v>0</v>
      </c>
      <c r="AF449" s="513">
        <v>0</v>
      </c>
      <c r="AG449" s="513">
        <v>0</v>
      </c>
      <c r="AH449" s="513">
        <f t="shared" si="56"/>
        <v>0</v>
      </c>
      <c r="AI449" s="513">
        <v>0</v>
      </c>
      <c r="AJ449" s="513">
        <v>0</v>
      </c>
      <c r="AK449" s="513">
        <f t="shared" si="57"/>
        <v>4</v>
      </c>
      <c r="AL449" s="513">
        <f t="shared" si="58"/>
        <v>4</v>
      </c>
      <c r="AM449" s="513">
        <v>0</v>
      </c>
      <c r="AN449" s="513">
        <v>0</v>
      </c>
      <c r="AO449" s="513">
        <v>0</v>
      </c>
      <c r="AP449" s="513">
        <v>0</v>
      </c>
      <c r="AQ449" s="513">
        <v>0</v>
      </c>
      <c r="AR449" s="513">
        <v>0</v>
      </c>
      <c r="AS449" s="513">
        <v>0</v>
      </c>
      <c r="AT449" s="513">
        <v>0</v>
      </c>
      <c r="AU449" s="513">
        <v>0</v>
      </c>
      <c r="AV449" s="513">
        <v>0</v>
      </c>
      <c r="AW449" s="513">
        <v>0</v>
      </c>
      <c r="AX449" s="513">
        <v>0</v>
      </c>
      <c r="AY449" s="513">
        <v>0</v>
      </c>
      <c r="AZ449" s="513">
        <v>0</v>
      </c>
      <c r="BA449" s="513">
        <v>0</v>
      </c>
      <c r="BB449" s="513">
        <v>0</v>
      </c>
      <c r="BC449" s="513">
        <v>154.76</v>
      </c>
      <c r="BD449" s="513">
        <v>154.76</v>
      </c>
      <c r="BE449" s="513">
        <v>0</v>
      </c>
      <c r="BF449" s="513">
        <v>0</v>
      </c>
      <c r="BG449" s="513">
        <v>0</v>
      </c>
      <c r="BH449" s="513">
        <v>0</v>
      </c>
      <c r="BI449" s="513">
        <v>0</v>
      </c>
      <c r="BJ449" s="513">
        <v>0</v>
      </c>
      <c r="BK449" s="241">
        <f t="shared" si="59"/>
        <v>154.76</v>
      </c>
      <c r="BL449" s="22">
        <f t="shared" si="60"/>
        <v>154.76</v>
      </c>
      <c r="BM449" s="519">
        <f t="shared" si="61"/>
        <v>1.9344999999999998E-2</v>
      </c>
      <c r="BN449" s="520">
        <v>0</v>
      </c>
      <c r="BO449" s="520">
        <v>0</v>
      </c>
      <c r="BP449" s="520">
        <v>0</v>
      </c>
      <c r="BQ449" s="520">
        <v>0</v>
      </c>
      <c r="BR449" s="520">
        <v>0</v>
      </c>
      <c r="BS449" s="520">
        <v>0</v>
      </c>
      <c r="BT449" s="520">
        <v>0</v>
      </c>
      <c r="BU449" s="520">
        <v>0</v>
      </c>
      <c r="BV449" s="520">
        <v>0</v>
      </c>
      <c r="BW449" s="520">
        <v>0</v>
      </c>
      <c r="BX449" s="520">
        <v>0</v>
      </c>
      <c r="BY449" s="520">
        <v>0</v>
      </c>
      <c r="BZ449" s="520">
        <v>0</v>
      </c>
      <c r="CA449" s="520">
        <v>0</v>
      </c>
      <c r="CB449" s="520">
        <v>0</v>
      </c>
      <c r="CC449" s="520">
        <v>0</v>
      </c>
      <c r="CD449" s="520">
        <v>181663.47839999999</v>
      </c>
      <c r="CE449" s="520">
        <v>181663.47839999999</v>
      </c>
      <c r="CF449" s="520">
        <v>0</v>
      </c>
      <c r="CG449" s="520">
        <v>0</v>
      </c>
      <c r="CH449" s="520">
        <v>0</v>
      </c>
      <c r="CI449" s="520">
        <v>0</v>
      </c>
      <c r="CJ449" s="520">
        <v>0</v>
      </c>
      <c r="CK449" s="520">
        <v>0</v>
      </c>
      <c r="CL449" s="520">
        <f t="shared" si="62"/>
        <v>181663.47839999999</v>
      </c>
      <c r="CM449" s="521">
        <f t="shared" si="63"/>
        <v>181663.47839999999</v>
      </c>
      <c r="CN449" s="522">
        <v>0</v>
      </c>
      <c r="CO449" s="522">
        <v>27681600.000000004</v>
      </c>
      <c r="CP449" s="522">
        <v>28032000</v>
      </c>
      <c r="CQ449" s="243" t="s">
        <v>874</v>
      </c>
      <c r="CR449" s="103">
        <v>0</v>
      </c>
      <c r="CS449" s="523">
        <v>7.9</v>
      </c>
      <c r="CT449" s="104">
        <v>8</v>
      </c>
      <c r="CU449" s="524"/>
      <c r="CV449" s="524"/>
      <c r="CW449" s="524"/>
      <c r="CX449" s="525"/>
      <c r="CY449" s="526">
        <v>0.23834616943656242</v>
      </c>
      <c r="CZ449" s="527">
        <v>0.198380566801619</v>
      </c>
      <c r="DA449" s="528">
        <v>4.8642075395216823E-3</v>
      </c>
      <c r="DB449" s="529">
        <v>4.0485829959514196E-3</v>
      </c>
      <c r="DC449" s="530" t="s">
        <v>2314</v>
      </c>
      <c r="DD449" s="225"/>
      <c r="DE449" s="524"/>
      <c r="DF449" s="524"/>
      <c r="DG449" s="531"/>
      <c r="DH449" s="532"/>
      <c r="DI449" s="64" t="s">
        <v>56</v>
      </c>
      <c r="DJ449" s="64" t="s">
        <v>56</v>
      </c>
      <c r="DK449" s="64">
        <v>0</v>
      </c>
      <c r="DL449" s="534">
        <f t="shared" si="66"/>
        <v>0</v>
      </c>
    </row>
    <row r="450" spans="1:116" ht="43.5" customHeight="1" x14ac:dyDescent="0.25">
      <c r="A450" s="356" t="s">
        <v>7</v>
      </c>
      <c r="B450" s="65" t="s">
        <v>50</v>
      </c>
      <c r="C450" s="65" t="s">
        <v>74</v>
      </c>
      <c r="D450" s="64" t="s">
        <v>2506</v>
      </c>
      <c r="E450" s="64" t="s">
        <v>76</v>
      </c>
      <c r="F450" s="64" t="s">
        <v>1384</v>
      </c>
      <c r="G450" s="18" t="s">
        <v>1385</v>
      </c>
      <c r="H450" s="35" t="s">
        <v>860</v>
      </c>
      <c r="I450" s="28" t="s">
        <v>2322</v>
      </c>
      <c r="J450" s="498">
        <v>13.982846169503546</v>
      </c>
      <c r="K450" s="498">
        <v>35.659090834920001</v>
      </c>
      <c r="L450" s="499">
        <v>2743.6</v>
      </c>
      <c r="M450" s="512">
        <v>0</v>
      </c>
      <c r="N450" s="513">
        <v>0</v>
      </c>
      <c r="O450" s="513">
        <v>0</v>
      </c>
      <c r="P450" s="513">
        <v>0</v>
      </c>
      <c r="Q450" s="513">
        <v>0</v>
      </c>
      <c r="R450" s="513">
        <v>0</v>
      </c>
      <c r="S450" s="513">
        <v>0</v>
      </c>
      <c r="T450" s="513">
        <v>0</v>
      </c>
      <c r="U450" s="513">
        <v>0</v>
      </c>
      <c r="V450" s="513">
        <v>0</v>
      </c>
      <c r="W450" s="513">
        <v>0</v>
      </c>
      <c r="X450" s="513">
        <v>0</v>
      </c>
      <c r="Y450" s="513">
        <v>0</v>
      </c>
      <c r="Z450" s="513">
        <v>0</v>
      </c>
      <c r="AA450" s="513">
        <v>0</v>
      </c>
      <c r="AB450" s="513">
        <v>0</v>
      </c>
      <c r="AC450" s="513">
        <v>64</v>
      </c>
      <c r="AD450" s="513">
        <v>64</v>
      </c>
      <c r="AE450" s="513">
        <v>0</v>
      </c>
      <c r="AF450" s="513">
        <v>0</v>
      </c>
      <c r="AG450" s="513">
        <v>0</v>
      </c>
      <c r="AH450" s="513">
        <f t="shared" si="56"/>
        <v>0</v>
      </c>
      <c r="AI450" s="513">
        <v>0</v>
      </c>
      <c r="AJ450" s="513">
        <v>0</v>
      </c>
      <c r="AK450" s="513">
        <f t="shared" si="57"/>
        <v>64</v>
      </c>
      <c r="AL450" s="513">
        <f t="shared" si="58"/>
        <v>64</v>
      </c>
      <c r="AM450" s="513">
        <v>0</v>
      </c>
      <c r="AN450" s="513">
        <v>0</v>
      </c>
      <c r="AO450" s="513">
        <v>0</v>
      </c>
      <c r="AP450" s="513">
        <v>0</v>
      </c>
      <c r="AQ450" s="513">
        <v>0</v>
      </c>
      <c r="AR450" s="513">
        <v>0</v>
      </c>
      <c r="AS450" s="513">
        <v>0</v>
      </c>
      <c r="AT450" s="513">
        <v>0</v>
      </c>
      <c r="AU450" s="513">
        <v>0</v>
      </c>
      <c r="AV450" s="513">
        <v>0</v>
      </c>
      <c r="AW450" s="513">
        <v>0</v>
      </c>
      <c r="AX450" s="513">
        <v>0</v>
      </c>
      <c r="AY450" s="513">
        <v>0</v>
      </c>
      <c r="AZ450" s="513">
        <v>0</v>
      </c>
      <c r="BA450" s="513">
        <v>0</v>
      </c>
      <c r="BB450" s="513">
        <v>0</v>
      </c>
      <c r="BC450" s="513">
        <v>911.12</v>
      </c>
      <c r="BD450" s="513">
        <v>911.12</v>
      </c>
      <c r="BE450" s="513">
        <v>0</v>
      </c>
      <c r="BF450" s="513">
        <v>0</v>
      </c>
      <c r="BG450" s="513">
        <v>0</v>
      </c>
      <c r="BH450" s="513">
        <v>0</v>
      </c>
      <c r="BI450" s="513">
        <v>0</v>
      </c>
      <c r="BJ450" s="513">
        <v>0</v>
      </c>
      <c r="BK450" s="241">
        <f t="shared" si="59"/>
        <v>911.12</v>
      </c>
      <c r="BL450" s="22">
        <f t="shared" si="60"/>
        <v>911.12</v>
      </c>
      <c r="BM450" s="519">
        <f t="shared" si="61"/>
        <v>8.6773333333333341E-2</v>
      </c>
      <c r="BN450" s="520">
        <v>0</v>
      </c>
      <c r="BO450" s="520">
        <v>0</v>
      </c>
      <c r="BP450" s="520">
        <v>0</v>
      </c>
      <c r="BQ450" s="520">
        <v>0</v>
      </c>
      <c r="BR450" s="520">
        <v>0</v>
      </c>
      <c r="BS450" s="520">
        <v>0</v>
      </c>
      <c r="BT450" s="520">
        <v>0</v>
      </c>
      <c r="BU450" s="520">
        <v>0</v>
      </c>
      <c r="BV450" s="520">
        <v>0</v>
      </c>
      <c r="BW450" s="520">
        <v>0</v>
      </c>
      <c r="BX450" s="520">
        <v>0</v>
      </c>
      <c r="BY450" s="520">
        <v>0</v>
      </c>
      <c r="BZ450" s="520">
        <v>0</v>
      </c>
      <c r="CA450" s="520">
        <v>0</v>
      </c>
      <c r="CB450" s="520">
        <v>0</v>
      </c>
      <c r="CC450" s="520">
        <v>0</v>
      </c>
      <c r="CD450" s="520">
        <v>1069509.1008000001</v>
      </c>
      <c r="CE450" s="520">
        <v>1069509.1008000001</v>
      </c>
      <c r="CF450" s="520">
        <v>0</v>
      </c>
      <c r="CG450" s="520">
        <v>0</v>
      </c>
      <c r="CH450" s="520">
        <v>0</v>
      </c>
      <c r="CI450" s="520">
        <v>0</v>
      </c>
      <c r="CJ450" s="520">
        <v>0</v>
      </c>
      <c r="CK450" s="520">
        <v>0</v>
      </c>
      <c r="CL450" s="520">
        <f t="shared" si="62"/>
        <v>1069509.1008000001</v>
      </c>
      <c r="CM450" s="521">
        <f t="shared" si="63"/>
        <v>1069509.1008000001</v>
      </c>
      <c r="CN450" s="522">
        <v>33813600.000000007</v>
      </c>
      <c r="CO450" s="522">
        <v>33813600.000000007</v>
      </c>
      <c r="CP450" s="522">
        <v>36792000</v>
      </c>
      <c r="CQ450" s="243" t="s">
        <v>874</v>
      </c>
      <c r="CR450" s="103">
        <v>9.65</v>
      </c>
      <c r="CS450" s="523">
        <v>9.65</v>
      </c>
      <c r="CT450" s="104">
        <v>10.5</v>
      </c>
      <c r="CU450" s="524"/>
      <c r="CV450" s="546">
        <v>6</v>
      </c>
      <c r="CW450" s="546">
        <v>1</v>
      </c>
      <c r="CX450" s="525">
        <v>4</v>
      </c>
      <c r="CY450" s="526">
        <v>175.28961733571361</v>
      </c>
      <c r="CZ450" s="527">
        <v>106.52481066298522</v>
      </c>
      <c r="DA450" s="528">
        <v>1.3769957673422291</v>
      </c>
      <c r="DB450" s="529">
        <v>1.3455692385959341</v>
      </c>
      <c r="DC450" s="530" t="s">
        <v>2415</v>
      </c>
      <c r="DD450" s="225"/>
      <c r="DE450" s="524"/>
      <c r="DF450" s="524"/>
      <c r="DG450" s="531"/>
      <c r="DH450" s="532"/>
      <c r="DI450" s="64">
        <v>222416</v>
      </c>
      <c r="DJ450" s="64">
        <v>26104</v>
      </c>
      <c r="DK450" s="64">
        <v>233464</v>
      </c>
      <c r="DL450" s="534">
        <f t="shared" ref="DL450:DL466" si="67">AVERAGE(DI450,DJ450,DK450)</f>
        <v>160661.33333333334</v>
      </c>
    </row>
    <row r="451" spans="1:116" ht="43.5" customHeight="1" x14ac:dyDescent="0.25">
      <c r="A451" s="356" t="s">
        <v>7</v>
      </c>
      <c r="B451" s="65" t="s">
        <v>50</v>
      </c>
      <c r="C451" s="65" t="s">
        <v>74</v>
      </c>
      <c r="D451" s="64" t="s">
        <v>2506</v>
      </c>
      <c r="E451" s="64" t="s">
        <v>76</v>
      </c>
      <c r="F451" s="64" t="s">
        <v>1387</v>
      </c>
      <c r="G451" s="18" t="s">
        <v>1388</v>
      </c>
      <c r="H451" s="35" t="s">
        <v>866</v>
      </c>
      <c r="I451" s="28" t="s">
        <v>2322</v>
      </c>
      <c r="J451" s="498">
        <v>14.508696794681459</v>
      </c>
      <c r="K451" s="498">
        <v>23.287689345501001</v>
      </c>
      <c r="L451" s="499">
        <v>1531.8</v>
      </c>
      <c r="M451" s="512">
        <v>0</v>
      </c>
      <c r="N451" s="513">
        <v>0</v>
      </c>
      <c r="O451" s="513">
        <v>0</v>
      </c>
      <c r="P451" s="513">
        <v>0</v>
      </c>
      <c r="Q451" s="513">
        <v>0</v>
      </c>
      <c r="R451" s="513">
        <v>0</v>
      </c>
      <c r="S451" s="513">
        <v>0</v>
      </c>
      <c r="T451" s="513">
        <v>0</v>
      </c>
      <c r="U451" s="513">
        <v>0</v>
      </c>
      <c r="V451" s="513">
        <v>0</v>
      </c>
      <c r="W451" s="513">
        <v>0</v>
      </c>
      <c r="X451" s="513">
        <v>0</v>
      </c>
      <c r="Y451" s="513">
        <v>0</v>
      </c>
      <c r="Z451" s="513">
        <v>0</v>
      </c>
      <c r="AA451" s="513">
        <v>0</v>
      </c>
      <c r="AB451" s="513">
        <v>0</v>
      </c>
      <c r="AC451" s="513">
        <v>69</v>
      </c>
      <c r="AD451" s="513">
        <v>69</v>
      </c>
      <c r="AE451" s="513">
        <v>0</v>
      </c>
      <c r="AF451" s="513">
        <v>0</v>
      </c>
      <c r="AG451" s="513">
        <v>0</v>
      </c>
      <c r="AH451" s="513">
        <f t="shared" si="56"/>
        <v>0</v>
      </c>
      <c r="AI451" s="513">
        <v>0</v>
      </c>
      <c r="AJ451" s="513">
        <v>0</v>
      </c>
      <c r="AK451" s="513">
        <f t="shared" si="57"/>
        <v>69</v>
      </c>
      <c r="AL451" s="513">
        <f t="shared" si="58"/>
        <v>69</v>
      </c>
      <c r="AM451" s="513">
        <v>0</v>
      </c>
      <c r="AN451" s="513">
        <v>0</v>
      </c>
      <c r="AO451" s="513">
        <v>0</v>
      </c>
      <c r="AP451" s="513">
        <v>0</v>
      </c>
      <c r="AQ451" s="513">
        <v>0</v>
      </c>
      <c r="AR451" s="513">
        <v>0</v>
      </c>
      <c r="AS451" s="513">
        <v>0</v>
      </c>
      <c r="AT451" s="513">
        <v>0</v>
      </c>
      <c r="AU451" s="513">
        <v>0</v>
      </c>
      <c r="AV451" s="513">
        <v>0</v>
      </c>
      <c r="AW451" s="513">
        <v>0</v>
      </c>
      <c r="AX451" s="513">
        <v>0</v>
      </c>
      <c r="AY451" s="513">
        <v>0</v>
      </c>
      <c r="AZ451" s="513">
        <v>0</v>
      </c>
      <c r="BA451" s="513">
        <v>0</v>
      </c>
      <c r="BB451" s="513">
        <v>0</v>
      </c>
      <c r="BC451" s="513">
        <v>1951.94</v>
      </c>
      <c r="BD451" s="513">
        <v>1951.94</v>
      </c>
      <c r="BE451" s="513">
        <v>0</v>
      </c>
      <c r="BF451" s="513">
        <v>0</v>
      </c>
      <c r="BG451" s="513">
        <v>0</v>
      </c>
      <c r="BH451" s="513">
        <v>0</v>
      </c>
      <c r="BI451" s="513">
        <v>0</v>
      </c>
      <c r="BJ451" s="513">
        <v>0</v>
      </c>
      <c r="BK451" s="241">
        <f t="shared" si="59"/>
        <v>1951.94</v>
      </c>
      <c r="BL451" s="22">
        <f t="shared" si="60"/>
        <v>1951.94</v>
      </c>
      <c r="BM451" s="519">
        <f t="shared" si="61"/>
        <v>0.19856968463886063</v>
      </c>
      <c r="BN451" s="520">
        <v>0</v>
      </c>
      <c r="BO451" s="520">
        <v>0</v>
      </c>
      <c r="BP451" s="520">
        <v>0</v>
      </c>
      <c r="BQ451" s="520">
        <v>0</v>
      </c>
      <c r="BR451" s="520">
        <v>0</v>
      </c>
      <c r="BS451" s="520">
        <v>0</v>
      </c>
      <c r="BT451" s="520">
        <v>0</v>
      </c>
      <c r="BU451" s="520">
        <v>0</v>
      </c>
      <c r="BV451" s="520">
        <v>0</v>
      </c>
      <c r="BW451" s="520">
        <v>0</v>
      </c>
      <c r="BX451" s="520">
        <v>0</v>
      </c>
      <c r="BY451" s="520">
        <v>0</v>
      </c>
      <c r="BZ451" s="520">
        <v>0</v>
      </c>
      <c r="CA451" s="520">
        <v>0</v>
      </c>
      <c r="CB451" s="520">
        <v>0</v>
      </c>
      <c r="CC451" s="520">
        <v>0</v>
      </c>
      <c r="CD451" s="520">
        <v>2291265.2496000002</v>
      </c>
      <c r="CE451" s="520">
        <v>2291265.2496000002</v>
      </c>
      <c r="CF451" s="520">
        <v>0</v>
      </c>
      <c r="CG451" s="520">
        <v>0</v>
      </c>
      <c r="CH451" s="520">
        <v>0</v>
      </c>
      <c r="CI451" s="520">
        <v>0</v>
      </c>
      <c r="CJ451" s="520">
        <v>0</v>
      </c>
      <c r="CK451" s="520">
        <v>0</v>
      </c>
      <c r="CL451" s="520">
        <f t="shared" si="62"/>
        <v>2291265.2496000002</v>
      </c>
      <c r="CM451" s="521">
        <f t="shared" si="63"/>
        <v>2291265.2496000002</v>
      </c>
      <c r="CN451" s="522">
        <v>29959200.000000004</v>
      </c>
      <c r="CO451" s="522">
        <v>29959200.000000004</v>
      </c>
      <c r="CP451" s="522">
        <v>34444320.000000007</v>
      </c>
      <c r="CQ451" s="243" t="s">
        <v>874</v>
      </c>
      <c r="CR451" s="103">
        <v>8.5500000000000007</v>
      </c>
      <c r="CS451" s="523">
        <v>8.5500000000000007</v>
      </c>
      <c r="CT451" s="104">
        <v>9.83</v>
      </c>
      <c r="CU451" s="524"/>
      <c r="CV451" s="546">
        <v>3</v>
      </c>
      <c r="CW451" s="546">
        <v>1</v>
      </c>
      <c r="CX451" s="525">
        <v>2</v>
      </c>
      <c r="CY451" s="526">
        <v>105.55739137562013</v>
      </c>
      <c r="CZ451" s="527">
        <v>102.50320683350959</v>
      </c>
      <c r="DA451" s="528">
        <v>0.89939406820581391</v>
      </c>
      <c r="DB451" s="529">
        <v>0.89807143714696636</v>
      </c>
      <c r="DC451" s="530" t="s">
        <v>2292</v>
      </c>
      <c r="DD451" s="225"/>
      <c r="DE451" s="524"/>
      <c r="DF451" s="524"/>
      <c r="DG451" s="531"/>
      <c r="DH451" s="532"/>
      <c r="DI451" s="64">
        <v>80059</v>
      </c>
      <c r="DJ451" s="64">
        <v>0</v>
      </c>
      <c r="DK451" s="64">
        <v>0</v>
      </c>
      <c r="DL451" s="534">
        <f t="shared" si="67"/>
        <v>26686.333333333332</v>
      </c>
    </row>
    <row r="452" spans="1:116" ht="43.5" customHeight="1" x14ac:dyDescent="0.25">
      <c r="A452" s="356" t="s">
        <v>7</v>
      </c>
      <c r="B452" s="65" t="s">
        <v>50</v>
      </c>
      <c r="C452" s="65" t="s">
        <v>74</v>
      </c>
      <c r="D452" s="64" t="s">
        <v>2506</v>
      </c>
      <c r="E452" s="64" t="s">
        <v>76</v>
      </c>
      <c r="F452" s="64" t="s">
        <v>1389</v>
      </c>
      <c r="G452" s="18" t="s">
        <v>1390</v>
      </c>
      <c r="H452" s="35" t="s">
        <v>860</v>
      </c>
      <c r="I452" s="28" t="s">
        <v>2322</v>
      </c>
      <c r="J452" s="498">
        <v>11.592616055058496</v>
      </c>
      <c r="K452" s="498">
        <v>30.646590845346005</v>
      </c>
      <c r="L452" s="499">
        <v>1648.8</v>
      </c>
      <c r="M452" s="512">
        <v>0</v>
      </c>
      <c r="N452" s="513">
        <v>0</v>
      </c>
      <c r="O452" s="513">
        <v>0</v>
      </c>
      <c r="P452" s="513">
        <v>0</v>
      </c>
      <c r="Q452" s="513">
        <v>0</v>
      </c>
      <c r="R452" s="513">
        <v>0</v>
      </c>
      <c r="S452" s="513">
        <v>0</v>
      </c>
      <c r="T452" s="513">
        <v>0</v>
      </c>
      <c r="U452" s="513">
        <v>0</v>
      </c>
      <c r="V452" s="513">
        <v>0</v>
      </c>
      <c r="W452" s="513">
        <v>0</v>
      </c>
      <c r="X452" s="513">
        <v>0</v>
      </c>
      <c r="Y452" s="513">
        <v>0</v>
      </c>
      <c r="Z452" s="513">
        <v>0</v>
      </c>
      <c r="AA452" s="513">
        <v>0</v>
      </c>
      <c r="AB452" s="513">
        <v>0</v>
      </c>
      <c r="AC452" s="513">
        <v>46</v>
      </c>
      <c r="AD452" s="513">
        <v>46</v>
      </c>
      <c r="AE452" s="513">
        <v>0</v>
      </c>
      <c r="AF452" s="513">
        <v>0</v>
      </c>
      <c r="AG452" s="513">
        <v>0</v>
      </c>
      <c r="AH452" s="513">
        <f t="shared" si="56"/>
        <v>0</v>
      </c>
      <c r="AI452" s="513">
        <v>0</v>
      </c>
      <c r="AJ452" s="513">
        <v>0</v>
      </c>
      <c r="AK452" s="513">
        <f t="shared" si="57"/>
        <v>46</v>
      </c>
      <c r="AL452" s="513">
        <f t="shared" si="58"/>
        <v>46</v>
      </c>
      <c r="AM452" s="513">
        <v>0</v>
      </c>
      <c r="AN452" s="513">
        <v>0</v>
      </c>
      <c r="AO452" s="513">
        <v>0</v>
      </c>
      <c r="AP452" s="513">
        <v>0</v>
      </c>
      <c r="AQ452" s="513">
        <v>0</v>
      </c>
      <c r="AR452" s="513">
        <v>0</v>
      </c>
      <c r="AS452" s="513">
        <v>0</v>
      </c>
      <c r="AT452" s="513">
        <v>0</v>
      </c>
      <c r="AU452" s="513">
        <v>0</v>
      </c>
      <c r="AV452" s="513">
        <v>0</v>
      </c>
      <c r="AW452" s="513">
        <v>0</v>
      </c>
      <c r="AX452" s="513">
        <v>0</v>
      </c>
      <c r="AY452" s="513">
        <v>0</v>
      </c>
      <c r="AZ452" s="513">
        <v>0</v>
      </c>
      <c r="BA452" s="513">
        <v>0</v>
      </c>
      <c r="BB452" s="513">
        <v>0</v>
      </c>
      <c r="BC452" s="513">
        <v>314.82</v>
      </c>
      <c r="BD452" s="513">
        <v>314.82</v>
      </c>
      <c r="BE452" s="513">
        <v>0</v>
      </c>
      <c r="BF452" s="513">
        <v>0</v>
      </c>
      <c r="BG452" s="513">
        <v>0</v>
      </c>
      <c r="BH452" s="513">
        <v>0</v>
      </c>
      <c r="BI452" s="513">
        <v>0</v>
      </c>
      <c r="BJ452" s="513">
        <v>0</v>
      </c>
      <c r="BK452" s="241">
        <f t="shared" si="59"/>
        <v>314.82</v>
      </c>
      <c r="BL452" s="22">
        <f t="shared" si="60"/>
        <v>314.82</v>
      </c>
      <c r="BM452" s="519">
        <f t="shared" si="61"/>
        <v>2.7186528497409327E-2</v>
      </c>
      <c r="BN452" s="520">
        <v>0</v>
      </c>
      <c r="BO452" s="520">
        <v>0</v>
      </c>
      <c r="BP452" s="520">
        <v>0</v>
      </c>
      <c r="BQ452" s="520">
        <v>0</v>
      </c>
      <c r="BR452" s="520">
        <v>0</v>
      </c>
      <c r="BS452" s="520">
        <v>0</v>
      </c>
      <c r="BT452" s="520">
        <v>0</v>
      </c>
      <c r="BU452" s="520">
        <v>0</v>
      </c>
      <c r="BV452" s="520">
        <v>0</v>
      </c>
      <c r="BW452" s="520">
        <v>0</v>
      </c>
      <c r="BX452" s="520">
        <v>0</v>
      </c>
      <c r="BY452" s="520">
        <v>0</v>
      </c>
      <c r="BZ452" s="520">
        <v>0</v>
      </c>
      <c r="CA452" s="520">
        <v>0</v>
      </c>
      <c r="CB452" s="520">
        <v>0</v>
      </c>
      <c r="CC452" s="520">
        <v>0</v>
      </c>
      <c r="CD452" s="520">
        <v>369548.3088</v>
      </c>
      <c r="CE452" s="520">
        <v>369548.3088</v>
      </c>
      <c r="CF452" s="520">
        <v>0</v>
      </c>
      <c r="CG452" s="520">
        <v>0</v>
      </c>
      <c r="CH452" s="520">
        <v>0</v>
      </c>
      <c r="CI452" s="520">
        <v>0</v>
      </c>
      <c r="CJ452" s="520">
        <v>0</v>
      </c>
      <c r="CK452" s="520">
        <v>0</v>
      </c>
      <c r="CL452" s="520">
        <f t="shared" si="62"/>
        <v>369548.3088</v>
      </c>
      <c r="CM452" s="521">
        <f t="shared" si="63"/>
        <v>369548.3088</v>
      </c>
      <c r="CN452" s="522">
        <v>34234080</v>
      </c>
      <c r="CO452" s="522">
        <v>34234080</v>
      </c>
      <c r="CP452" s="522">
        <v>40576320.000000007</v>
      </c>
      <c r="CQ452" s="243" t="s">
        <v>874</v>
      </c>
      <c r="CR452" s="103">
        <v>9.77</v>
      </c>
      <c r="CS452" s="523">
        <v>9.77</v>
      </c>
      <c r="CT452" s="104">
        <v>11.58</v>
      </c>
      <c r="CU452" s="524"/>
      <c r="CV452" s="546">
        <v>7</v>
      </c>
      <c r="CW452" s="546">
        <v>3</v>
      </c>
      <c r="CX452" s="525">
        <v>5</v>
      </c>
      <c r="CY452" s="526">
        <v>297.81643760979802</v>
      </c>
      <c r="CZ452" s="527">
        <v>221.35842112457098</v>
      </c>
      <c r="DA452" s="528">
        <v>1.1540930145883943</v>
      </c>
      <c r="DB452" s="529">
        <v>1.1209248819391788</v>
      </c>
      <c r="DC452" s="530" t="s">
        <v>2304</v>
      </c>
      <c r="DD452" s="225"/>
      <c r="DE452" s="524"/>
      <c r="DF452" s="524"/>
      <c r="DG452" s="531"/>
      <c r="DH452" s="532"/>
      <c r="DI452" s="64">
        <v>20199</v>
      </c>
      <c r="DJ452" s="64">
        <v>473740</v>
      </c>
      <c r="DK452" s="64">
        <v>250549</v>
      </c>
      <c r="DL452" s="534">
        <f t="shared" si="67"/>
        <v>248162.66666666666</v>
      </c>
    </row>
    <row r="453" spans="1:116" ht="43.5" customHeight="1" x14ac:dyDescent="0.25">
      <c r="A453" s="356" t="s">
        <v>7</v>
      </c>
      <c r="B453" s="65" t="s">
        <v>50</v>
      </c>
      <c r="C453" s="65" t="s">
        <v>74</v>
      </c>
      <c r="D453" s="64" t="s">
        <v>2506</v>
      </c>
      <c r="E453" s="64" t="s">
        <v>76</v>
      </c>
      <c r="F453" s="64" t="s">
        <v>1391</v>
      </c>
      <c r="G453" s="18" t="s">
        <v>1392</v>
      </c>
      <c r="H453" s="35" t="s">
        <v>866</v>
      </c>
      <c r="I453" s="28" t="s">
        <v>2322</v>
      </c>
      <c r="J453" s="498">
        <v>14.508696794681459</v>
      </c>
      <c r="K453" s="498">
        <v>41.072916581235006</v>
      </c>
      <c r="L453" s="499">
        <v>2738.8</v>
      </c>
      <c r="M453" s="512">
        <v>0</v>
      </c>
      <c r="N453" s="513">
        <v>0</v>
      </c>
      <c r="O453" s="513">
        <v>0</v>
      </c>
      <c r="P453" s="513">
        <v>0</v>
      </c>
      <c r="Q453" s="513">
        <v>0</v>
      </c>
      <c r="R453" s="513">
        <v>0</v>
      </c>
      <c r="S453" s="513">
        <v>0</v>
      </c>
      <c r="T453" s="513">
        <v>0</v>
      </c>
      <c r="U453" s="513">
        <v>0</v>
      </c>
      <c r="V453" s="513">
        <v>0</v>
      </c>
      <c r="W453" s="513">
        <v>0</v>
      </c>
      <c r="X453" s="513">
        <v>0</v>
      </c>
      <c r="Y453" s="513">
        <v>0</v>
      </c>
      <c r="Z453" s="513">
        <v>0</v>
      </c>
      <c r="AA453" s="513">
        <v>0</v>
      </c>
      <c r="AB453" s="513">
        <v>0</v>
      </c>
      <c r="AC453" s="513">
        <v>134</v>
      </c>
      <c r="AD453" s="513">
        <v>134</v>
      </c>
      <c r="AE453" s="513">
        <v>0</v>
      </c>
      <c r="AF453" s="513">
        <v>0</v>
      </c>
      <c r="AG453" s="513">
        <v>1</v>
      </c>
      <c r="AH453" s="513">
        <f t="shared" si="56"/>
        <v>1</v>
      </c>
      <c r="AI453" s="513">
        <v>0</v>
      </c>
      <c r="AJ453" s="513">
        <v>0</v>
      </c>
      <c r="AK453" s="513">
        <f t="shared" si="57"/>
        <v>135</v>
      </c>
      <c r="AL453" s="513">
        <f t="shared" si="58"/>
        <v>135</v>
      </c>
      <c r="AM453" s="513">
        <v>0</v>
      </c>
      <c r="AN453" s="513">
        <v>0</v>
      </c>
      <c r="AO453" s="513">
        <v>0</v>
      </c>
      <c r="AP453" s="513">
        <v>0</v>
      </c>
      <c r="AQ453" s="513">
        <v>0</v>
      </c>
      <c r="AR453" s="513">
        <v>0</v>
      </c>
      <c r="AS453" s="513">
        <v>0</v>
      </c>
      <c r="AT453" s="513">
        <v>0</v>
      </c>
      <c r="AU453" s="513">
        <v>0</v>
      </c>
      <c r="AV453" s="513">
        <v>0</v>
      </c>
      <c r="AW453" s="513">
        <v>0</v>
      </c>
      <c r="AX453" s="513">
        <v>0</v>
      </c>
      <c r="AY453" s="513">
        <v>0</v>
      </c>
      <c r="AZ453" s="513">
        <v>0</v>
      </c>
      <c r="BA453" s="513">
        <v>0</v>
      </c>
      <c r="BB453" s="513">
        <v>0</v>
      </c>
      <c r="BC453" s="513">
        <v>1074.9000000000001</v>
      </c>
      <c r="BD453" s="513">
        <v>1074.9000000000001</v>
      </c>
      <c r="BE453" s="513">
        <v>0</v>
      </c>
      <c r="BF453" s="513">
        <v>0</v>
      </c>
      <c r="BG453" s="513">
        <v>10</v>
      </c>
      <c r="BH453" s="513">
        <v>10</v>
      </c>
      <c r="BI453" s="513">
        <v>0</v>
      </c>
      <c r="BJ453" s="513">
        <v>0</v>
      </c>
      <c r="BK453" s="241">
        <f t="shared" si="59"/>
        <v>1084.9000000000001</v>
      </c>
      <c r="BL453" s="22">
        <f t="shared" si="60"/>
        <v>1084.9000000000001</v>
      </c>
      <c r="BM453" s="519">
        <f t="shared" si="61"/>
        <v>0.10196428571428573</v>
      </c>
      <c r="BN453" s="520">
        <v>0</v>
      </c>
      <c r="BO453" s="520">
        <v>0</v>
      </c>
      <c r="BP453" s="520">
        <v>0</v>
      </c>
      <c r="BQ453" s="520">
        <v>0</v>
      </c>
      <c r="BR453" s="520">
        <v>0</v>
      </c>
      <c r="BS453" s="520">
        <v>0</v>
      </c>
      <c r="BT453" s="520">
        <v>0</v>
      </c>
      <c r="BU453" s="520">
        <v>0</v>
      </c>
      <c r="BV453" s="520">
        <v>0</v>
      </c>
      <c r="BW453" s="520">
        <v>0</v>
      </c>
      <c r="BX453" s="520">
        <v>0</v>
      </c>
      <c r="BY453" s="520">
        <v>0</v>
      </c>
      <c r="BZ453" s="520">
        <v>0</v>
      </c>
      <c r="CA453" s="520">
        <v>0</v>
      </c>
      <c r="CB453" s="520">
        <v>0</v>
      </c>
      <c r="CC453" s="520">
        <v>0</v>
      </c>
      <c r="CD453" s="520">
        <v>1261760.6160000002</v>
      </c>
      <c r="CE453" s="520">
        <v>1261760.6160000002</v>
      </c>
      <c r="CF453" s="520">
        <v>0</v>
      </c>
      <c r="CG453" s="520">
        <v>0</v>
      </c>
      <c r="CH453" s="520">
        <v>32762.400000000001</v>
      </c>
      <c r="CI453" s="520">
        <v>32762.400000000001</v>
      </c>
      <c r="CJ453" s="520">
        <v>0</v>
      </c>
      <c r="CK453" s="520">
        <v>0</v>
      </c>
      <c r="CL453" s="520">
        <f t="shared" si="62"/>
        <v>1294523.0160000001</v>
      </c>
      <c r="CM453" s="521">
        <f t="shared" si="63"/>
        <v>1294523.0160000001</v>
      </c>
      <c r="CN453" s="522">
        <v>32447040</v>
      </c>
      <c r="CO453" s="522">
        <v>32447040</v>
      </c>
      <c r="CP453" s="522">
        <v>37282560.000000007</v>
      </c>
      <c r="CQ453" s="243" t="s">
        <v>874</v>
      </c>
      <c r="CR453" s="103">
        <v>9.26</v>
      </c>
      <c r="CS453" s="523">
        <v>9.26</v>
      </c>
      <c r="CT453" s="104">
        <v>10.64</v>
      </c>
      <c r="CU453" s="524"/>
      <c r="CV453" s="546">
        <v>3</v>
      </c>
      <c r="CW453" s="546">
        <v>4</v>
      </c>
      <c r="CX453" s="525">
        <v>4</v>
      </c>
      <c r="CY453" s="526">
        <v>177.91659671852088</v>
      </c>
      <c r="CZ453" s="527">
        <v>85.154762101751487</v>
      </c>
      <c r="DA453" s="528">
        <v>0.57048192857231117</v>
      </c>
      <c r="DB453" s="529">
        <v>0.52268327294528172</v>
      </c>
      <c r="DC453" s="530" t="s">
        <v>2304</v>
      </c>
      <c r="DD453" s="225"/>
      <c r="DE453" s="524"/>
      <c r="DF453" s="524"/>
      <c r="DG453" s="531"/>
      <c r="DH453" s="532"/>
      <c r="DI453" s="64">
        <v>0</v>
      </c>
      <c r="DJ453" s="64">
        <v>52999</v>
      </c>
      <c r="DK453" s="64">
        <v>136958</v>
      </c>
      <c r="DL453" s="534">
        <f t="shared" si="67"/>
        <v>63319</v>
      </c>
    </row>
    <row r="454" spans="1:116" ht="43.5" customHeight="1" x14ac:dyDescent="0.25">
      <c r="A454" s="356" t="s">
        <v>7</v>
      </c>
      <c r="B454" s="65" t="s">
        <v>50</v>
      </c>
      <c r="C454" s="65" t="s">
        <v>74</v>
      </c>
      <c r="D454" s="64" t="s">
        <v>2506</v>
      </c>
      <c r="E454" s="64" t="s">
        <v>76</v>
      </c>
      <c r="F454" s="64" t="s">
        <v>77</v>
      </c>
      <c r="G454" s="18" t="s">
        <v>78</v>
      </c>
      <c r="H454" s="35" t="s">
        <v>860</v>
      </c>
      <c r="I454" s="28" t="s">
        <v>2322</v>
      </c>
      <c r="J454" s="498">
        <v>14.508696794681459</v>
      </c>
      <c r="K454" s="498">
        <v>53.685795342879004</v>
      </c>
      <c r="L454" s="499">
        <v>2462</v>
      </c>
      <c r="M454" s="512">
        <v>0</v>
      </c>
      <c r="N454" s="513">
        <v>0</v>
      </c>
      <c r="O454" s="513">
        <v>0</v>
      </c>
      <c r="P454" s="513">
        <v>0</v>
      </c>
      <c r="Q454" s="513">
        <v>0</v>
      </c>
      <c r="R454" s="513">
        <v>0</v>
      </c>
      <c r="S454" s="513">
        <v>0</v>
      </c>
      <c r="T454" s="513">
        <v>0</v>
      </c>
      <c r="U454" s="513">
        <v>0</v>
      </c>
      <c r="V454" s="513">
        <v>0</v>
      </c>
      <c r="W454" s="513">
        <v>0</v>
      </c>
      <c r="X454" s="513">
        <v>0</v>
      </c>
      <c r="Y454" s="513">
        <v>1</v>
      </c>
      <c r="Z454" s="513">
        <v>1</v>
      </c>
      <c r="AA454" s="513">
        <v>0</v>
      </c>
      <c r="AB454" s="513">
        <v>0</v>
      </c>
      <c r="AC454" s="513">
        <v>125</v>
      </c>
      <c r="AD454" s="513">
        <v>125</v>
      </c>
      <c r="AE454" s="513">
        <v>0</v>
      </c>
      <c r="AF454" s="513">
        <v>0</v>
      </c>
      <c r="AG454" s="513">
        <v>0</v>
      </c>
      <c r="AH454" s="513">
        <f t="shared" si="56"/>
        <v>0</v>
      </c>
      <c r="AI454" s="513">
        <v>0</v>
      </c>
      <c r="AJ454" s="513">
        <v>0</v>
      </c>
      <c r="AK454" s="513">
        <f t="shared" si="57"/>
        <v>126</v>
      </c>
      <c r="AL454" s="513">
        <f t="shared" si="58"/>
        <v>126</v>
      </c>
      <c r="AM454" s="513">
        <v>0</v>
      </c>
      <c r="AN454" s="513">
        <v>0</v>
      </c>
      <c r="AO454" s="513">
        <v>0</v>
      </c>
      <c r="AP454" s="513">
        <v>0</v>
      </c>
      <c r="AQ454" s="513">
        <v>0</v>
      </c>
      <c r="AR454" s="513">
        <v>0</v>
      </c>
      <c r="AS454" s="513">
        <v>0</v>
      </c>
      <c r="AT454" s="513">
        <v>0</v>
      </c>
      <c r="AU454" s="513">
        <v>0</v>
      </c>
      <c r="AV454" s="513">
        <v>0</v>
      </c>
      <c r="AW454" s="513">
        <v>0</v>
      </c>
      <c r="AX454" s="513">
        <v>0</v>
      </c>
      <c r="AY454" s="513">
        <v>1.2</v>
      </c>
      <c r="AZ454" s="513">
        <v>1.2</v>
      </c>
      <c r="BA454" s="513">
        <v>0</v>
      </c>
      <c r="BB454" s="513">
        <v>0</v>
      </c>
      <c r="BC454" s="513">
        <v>874.42</v>
      </c>
      <c r="BD454" s="513">
        <v>874.42</v>
      </c>
      <c r="BE454" s="513">
        <v>0</v>
      </c>
      <c r="BF454" s="513">
        <v>0</v>
      </c>
      <c r="BG454" s="513">
        <v>0</v>
      </c>
      <c r="BH454" s="513">
        <v>0</v>
      </c>
      <c r="BI454" s="513">
        <v>0</v>
      </c>
      <c r="BJ454" s="513">
        <v>0</v>
      </c>
      <c r="BK454" s="241">
        <f t="shared" si="59"/>
        <v>875.62</v>
      </c>
      <c r="BL454" s="22">
        <f t="shared" si="60"/>
        <v>875.62</v>
      </c>
      <c r="BM454" s="519">
        <f t="shared" si="61"/>
        <v>8.3233840304182502E-2</v>
      </c>
      <c r="BN454" s="520">
        <v>0</v>
      </c>
      <c r="BO454" s="520">
        <v>0</v>
      </c>
      <c r="BP454" s="520">
        <v>0</v>
      </c>
      <c r="BQ454" s="520">
        <v>0</v>
      </c>
      <c r="BR454" s="520">
        <v>0</v>
      </c>
      <c r="BS454" s="520">
        <v>0</v>
      </c>
      <c r="BT454" s="520">
        <v>0</v>
      </c>
      <c r="BU454" s="520">
        <v>0</v>
      </c>
      <c r="BV454" s="520">
        <v>0</v>
      </c>
      <c r="BW454" s="520">
        <v>0</v>
      </c>
      <c r="BX454" s="520">
        <v>0</v>
      </c>
      <c r="BY454" s="520">
        <v>0</v>
      </c>
      <c r="BZ454" s="520">
        <v>6054.9119999999994</v>
      </c>
      <c r="CA454" s="520">
        <v>6054.9119999999994</v>
      </c>
      <c r="CB454" s="520">
        <v>0</v>
      </c>
      <c r="CC454" s="520">
        <v>0</v>
      </c>
      <c r="CD454" s="520">
        <v>1026429.1727999999</v>
      </c>
      <c r="CE454" s="520">
        <v>1026429.1727999999</v>
      </c>
      <c r="CF454" s="520">
        <v>0</v>
      </c>
      <c r="CG454" s="520">
        <v>0</v>
      </c>
      <c r="CH454" s="520">
        <v>0</v>
      </c>
      <c r="CI454" s="520">
        <v>0</v>
      </c>
      <c r="CJ454" s="520">
        <v>0</v>
      </c>
      <c r="CK454" s="520">
        <v>0</v>
      </c>
      <c r="CL454" s="520">
        <f t="shared" si="62"/>
        <v>1032484.0848</v>
      </c>
      <c r="CM454" s="521">
        <f t="shared" si="63"/>
        <v>1032484.0848</v>
      </c>
      <c r="CN454" s="522">
        <v>31781280.000000004</v>
      </c>
      <c r="CO454" s="522">
        <v>31781280.000000004</v>
      </c>
      <c r="CP454" s="522">
        <v>36862080</v>
      </c>
      <c r="CQ454" s="243" t="s">
        <v>874</v>
      </c>
      <c r="CR454" s="103">
        <v>9.07</v>
      </c>
      <c r="CS454" s="523">
        <v>9.07</v>
      </c>
      <c r="CT454" s="104">
        <v>10.52</v>
      </c>
      <c r="CU454" s="524"/>
      <c r="CV454" s="546">
        <v>9</v>
      </c>
      <c r="CW454" s="546">
        <v>5</v>
      </c>
      <c r="CX454" s="525">
        <v>7</v>
      </c>
      <c r="CY454" s="526">
        <v>428.01597541422734</v>
      </c>
      <c r="CZ454" s="527">
        <v>166.01342095943411</v>
      </c>
      <c r="DA454" s="528">
        <v>1.5932814382557734</v>
      </c>
      <c r="DB454" s="529">
        <v>1.3107525738778072</v>
      </c>
      <c r="DC454" s="530" t="s">
        <v>2304</v>
      </c>
      <c r="DD454" s="225"/>
      <c r="DE454" s="524"/>
      <c r="DF454" s="524"/>
      <c r="DG454" s="531"/>
      <c r="DH454" s="532"/>
      <c r="DI454" s="64">
        <v>5655</v>
      </c>
      <c r="DJ454" s="64">
        <v>4948</v>
      </c>
      <c r="DK454" s="64">
        <v>448353</v>
      </c>
      <c r="DL454" s="534">
        <f t="shared" si="67"/>
        <v>152985.33333333334</v>
      </c>
    </row>
    <row r="455" spans="1:116" ht="43.5" customHeight="1" x14ac:dyDescent="0.25">
      <c r="A455" s="356" t="s">
        <v>7</v>
      </c>
      <c r="B455" s="65" t="s">
        <v>50</v>
      </c>
      <c r="C455" s="65" t="s">
        <v>74</v>
      </c>
      <c r="D455" s="64" t="s">
        <v>2506</v>
      </c>
      <c r="E455" s="64" t="s">
        <v>76</v>
      </c>
      <c r="F455" s="64" t="s">
        <v>1395</v>
      </c>
      <c r="G455" s="18" t="s">
        <v>1396</v>
      </c>
      <c r="H455" s="35" t="s">
        <v>866</v>
      </c>
      <c r="I455" s="28" t="s">
        <v>2322</v>
      </c>
      <c r="J455" s="498">
        <v>14.508696794681459</v>
      </c>
      <c r="K455" s="498">
        <v>36.023863561433998</v>
      </c>
      <c r="L455" s="499">
        <v>2232.3000000000002</v>
      </c>
      <c r="M455" s="512">
        <v>0</v>
      </c>
      <c r="N455" s="513">
        <v>0</v>
      </c>
      <c r="O455" s="513">
        <v>0</v>
      </c>
      <c r="P455" s="513">
        <v>0</v>
      </c>
      <c r="Q455" s="513">
        <v>0</v>
      </c>
      <c r="R455" s="513">
        <v>0</v>
      </c>
      <c r="S455" s="513">
        <v>0</v>
      </c>
      <c r="T455" s="513">
        <v>0</v>
      </c>
      <c r="U455" s="513">
        <v>0</v>
      </c>
      <c r="V455" s="513">
        <v>0</v>
      </c>
      <c r="W455" s="513">
        <v>0</v>
      </c>
      <c r="X455" s="513">
        <v>0</v>
      </c>
      <c r="Y455" s="513">
        <v>1</v>
      </c>
      <c r="Z455" s="513">
        <v>1</v>
      </c>
      <c r="AA455" s="513">
        <v>0</v>
      </c>
      <c r="AB455" s="513">
        <v>0</v>
      </c>
      <c r="AC455" s="513">
        <v>88</v>
      </c>
      <c r="AD455" s="513">
        <v>88</v>
      </c>
      <c r="AE455" s="513">
        <v>0</v>
      </c>
      <c r="AF455" s="513">
        <v>0</v>
      </c>
      <c r="AG455" s="513">
        <v>0</v>
      </c>
      <c r="AH455" s="513">
        <f t="shared" si="56"/>
        <v>0</v>
      </c>
      <c r="AI455" s="513">
        <v>0</v>
      </c>
      <c r="AJ455" s="513">
        <v>0</v>
      </c>
      <c r="AK455" s="513">
        <f t="shared" si="57"/>
        <v>89</v>
      </c>
      <c r="AL455" s="513">
        <f t="shared" si="58"/>
        <v>89</v>
      </c>
      <c r="AM455" s="513">
        <v>0</v>
      </c>
      <c r="AN455" s="513">
        <v>0</v>
      </c>
      <c r="AO455" s="513">
        <v>0</v>
      </c>
      <c r="AP455" s="513">
        <v>0</v>
      </c>
      <c r="AQ455" s="513">
        <v>0</v>
      </c>
      <c r="AR455" s="513">
        <v>0</v>
      </c>
      <c r="AS455" s="513">
        <v>0</v>
      </c>
      <c r="AT455" s="513">
        <v>0</v>
      </c>
      <c r="AU455" s="513">
        <v>0</v>
      </c>
      <c r="AV455" s="513">
        <v>0</v>
      </c>
      <c r="AW455" s="513">
        <v>0</v>
      </c>
      <c r="AX455" s="513">
        <v>0</v>
      </c>
      <c r="AY455" s="513">
        <v>1.2</v>
      </c>
      <c r="AZ455" s="513">
        <v>1.2</v>
      </c>
      <c r="BA455" s="513">
        <v>0</v>
      </c>
      <c r="BB455" s="513">
        <v>0</v>
      </c>
      <c r="BC455" s="513">
        <v>773.42</v>
      </c>
      <c r="BD455" s="513">
        <v>773.42</v>
      </c>
      <c r="BE455" s="513">
        <v>0</v>
      </c>
      <c r="BF455" s="513">
        <v>0</v>
      </c>
      <c r="BG455" s="513">
        <v>0</v>
      </c>
      <c r="BH455" s="513">
        <v>0</v>
      </c>
      <c r="BI455" s="513">
        <v>0</v>
      </c>
      <c r="BJ455" s="513">
        <v>0</v>
      </c>
      <c r="BK455" s="241">
        <f t="shared" si="59"/>
        <v>774.62</v>
      </c>
      <c r="BL455" s="22">
        <f t="shared" si="60"/>
        <v>774.62</v>
      </c>
      <c r="BM455" s="519">
        <f t="shared" si="61"/>
        <v>8.0605619146722166E-2</v>
      </c>
      <c r="BN455" s="520">
        <v>0</v>
      </c>
      <c r="BO455" s="520">
        <v>0</v>
      </c>
      <c r="BP455" s="520">
        <v>0</v>
      </c>
      <c r="BQ455" s="520">
        <v>0</v>
      </c>
      <c r="BR455" s="520">
        <v>0</v>
      </c>
      <c r="BS455" s="520">
        <v>0</v>
      </c>
      <c r="BT455" s="520">
        <v>0</v>
      </c>
      <c r="BU455" s="520">
        <v>0</v>
      </c>
      <c r="BV455" s="520">
        <v>0</v>
      </c>
      <c r="BW455" s="520">
        <v>0</v>
      </c>
      <c r="BX455" s="520">
        <v>0</v>
      </c>
      <c r="BY455" s="520">
        <v>0</v>
      </c>
      <c r="BZ455" s="520">
        <v>6054.9119999999994</v>
      </c>
      <c r="CA455" s="520">
        <v>6054.9119999999994</v>
      </c>
      <c r="CB455" s="520">
        <v>0</v>
      </c>
      <c r="CC455" s="520">
        <v>0</v>
      </c>
      <c r="CD455" s="520">
        <v>907871.33279999997</v>
      </c>
      <c r="CE455" s="520">
        <v>907871.33279999997</v>
      </c>
      <c r="CF455" s="520">
        <v>0</v>
      </c>
      <c r="CG455" s="520">
        <v>0</v>
      </c>
      <c r="CH455" s="520">
        <v>0</v>
      </c>
      <c r="CI455" s="520">
        <v>0</v>
      </c>
      <c r="CJ455" s="520">
        <v>0</v>
      </c>
      <c r="CK455" s="520">
        <v>0</v>
      </c>
      <c r="CL455" s="520">
        <f t="shared" si="62"/>
        <v>913926.24479999999</v>
      </c>
      <c r="CM455" s="521">
        <f t="shared" si="63"/>
        <v>913926.24479999999</v>
      </c>
      <c r="CN455" s="522">
        <v>29188320.000000004</v>
      </c>
      <c r="CO455" s="522">
        <v>29188320.000000004</v>
      </c>
      <c r="CP455" s="522">
        <v>33673440</v>
      </c>
      <c r="CQ455" s="243" t="s">
        <v>874</v>
      </c>
      <c r="CR455" s="103">
        <v>8.33</v>
      </c>
      <c r="CS455" s="523">
        <v>8.33</v>
      </c>
      <c r="CT455" s="104">
        <v>9.61</v>
      </c>
      <c r="CU455" s="524"/>
      <c r="CV455" s="546">
        <v>0</v>
      </c>
      <c r="CW455" s="546">
        <v>8</v>
      </c>
      <c r="CX455" s="525">
        <v>4</v>
      </c>
      <c r="CY455" s="526">
        <v>388.38264751388647</v>
      </c>
      <c r="CZ455" s="527">
        <v>28.999929895726098</v>
      </c>
      <c r="DA455" s="528">
        <v>0.64172598844902329</v>
      </c>
      <c r="DB455" s="529">
        <v>0.30346415252668335</v>
      </c>
      <c r="DC455" s="530" t="s">
        <v>2326</v>
      </c>
      <c r="DD455" s="225"/>
      <c r="DE455" s="524"/>
      <c r="DF455" s="524"/>
      <c r="DG455" s="531"/>
      <c r="DH455" s="532"/>
      <c r="DI455" s="64">
        <v>0</v>
      </c>
      <c r="DJ455" s="64">
        <v>75762</v>
      </c>
      <c r="DK455" s="64">
        <v>31050</v>
      </c>
      <c r="DL455" s="534">
        <f t="shared" si="67"/>
        <v>35604</v>
      </c>
    </row>
    <row r="456" spans="1:116" ht="43.5" customHeight="1" x14ac:dyDescent="0.25">
      <c r="A456" s="356" t="s">
        <v>7</v>
      </c>
      <c r="B456" s="65" t="s">
        <v>50</v>
      </c>
      <c r="C456" s="65" t="s">
        <v>74</v>
      </c>
      <c r="D456" s="64" t="s">
        <v>2506</v>
      </c>
      <c r="E456" s="64" t="s">
        <v>76</v>
      </c>
      <c r="F456" s="64" t="s">
        <v>1397</v>
      </c>
      <c r="G456" s="18" t="s">
        <v>1388</v>
      </c>
      <c r="H456" s="35" t="s">
        <v>860</v>
      </c>
      <c r="I456" s="28" t="s">
        <v>2322</v>
      </c>
      <c r="J456" s="498">
        <v>11.592616055058496</v>
      </c>
      <c r="K456" s="498">
        <v>21.591098439939</v>
      </c>
      <c r="L456" s="499">
        <v>1240.8</v>
      </c>
      <c r="M456" s="512">
        <v>0</v>
      </c>
      <c r="N456" s="513">
        <v>0</v>
      </c>
      <c r="O456" s="513">
        <v>0</v>
      </c>
      <c r="P456" s="513">
        <v>0</v>
      </c>
      <c r="Q456" s="513">
        <v>0</v>
      </c>
      <c r="R456" s="513">
        <v>0</v>
      </c>
      <c r="S456" s="513">
        <v>0</v>
      </c>
      <c r="T456" s="513">
        <v>0</v>
      </c>
      <c r="U456" s="513">
        <v>0</v>
      </c>
      <c r="V456" s="513">
        <v>0</v>
      </c>
      <c r="W456" s="513">
        <v>0</v>
      </c>
      <c r="X456" s="513">
        <v>0</v>
      </c>
      <c r="Y456" s="513">
        <v>0</v>
      </c>
      <c r="Z456" s="513">
        <v>0</v>
      </c>
      <c r="AA456" s="513">
        <v>0</v>
      </c>
      <c r="AB456" s="513">
        <v>0</v>
      </c>
      <c r="AC456" s="513">
        <v>65</v>
      </c>
      <c r="AD456" s="513">
        <v>65</v>
      </c>
      <c r="AE456" s="513">
        <v>0</v>
      </c>
      <c r="AF456" s="513">
        <v>0</v>
      </c>
      <c r="AG456" s="513">
        <v>0</v>
      </c>
      <c r="AH456" s="513">
        <f t="shared" si="56"/>
        <v>0</v>
      </c>
      <c r="AI456" s="513">
        <v>0</v>
      </c>
      <c r="AJ456" s="513">
        <v>0</v>
      </c>
      <c r="AK456" s="513">
        <f t="shared" si="57"/>
        <v>65</v>
      </c>
      <c r="AL456" s="513">
        <f t="shared" si="58"/>
        <v>65</v>
      </c>
      <c r="AM456" s="513">
        <v>0</v>
      </c>
      <c r="AN456" s="513">
        <v>0</v>
      </c>
      <c r="AO456" s="513">
        <v>0</v>
      </c>
      <c r="AP456" s="513">
        <v>0</v>
      </c>
      <c r="AQ456" s="513">
        <v>0</v>
      </c>
      <c r="AR456" s="513">
        <v>0</v>
      </c>
      <c r="AS456" s="513">
        <v>0</v>
      </c>
      <c r="AT456" s="513">
        <v>0</v>
      </c>
      <c r="AU456" s="513">
        <v>0</v>
      </c>
      <c r="AV456" s="513">
        <v>0</v>
      </c>
      <c r="AW456" s="513">
        <v>0</v>
      </c>
      <c r="AX456" s="513">
        <v>0</v>
      </c>
      <c r="AY456" s="513">
        <v>0</v>
      </c>
      <c r="AZ456" s="513">
        <v>0</v>
      </c>
      <c r="BA456" s="513">
        <v>0</v>
      </c>
      <c r="BB456" s="513">
        <v>0</v>
      </c>
      <c r="BC456" s="513">
        <v>2449.96</v>
      </c>
      <c r="BD456" s="513">
        <v>2449.96</v>
      </c>
      <c r="BE456" s="513">
        <v>0</v>
      </c>
      <c r="BF456" s="513">
        <v>0</v>
      </c>
      <c r="BG456" s="513">
        <v>0</v>
      </c>
      <c r="BH456" s="513">
        <v>0</v>
      </c>
      <c r="BI456" s="513">
        <v>0</v>
      </c>
      <c r="BJ456" s="513">
        <v>0</v>
      </c>
      <c r="BK456" s="241">
        <f t="shared" si="59"/>
        <v>2449.96</v>
      </c>
      <c r="BL456" s="22">
        <f t="shared" si="60"/>
        <v>2449.96</v>
      </c>
      <c r="BM456" s="519">
        <f t="shared" si="61"/>
        <v>0.50101431492842541</v>
      </c>
      <c r="BN456" s="520">
        <v>0</v>
      </c>
      <c r="BO456" s="520">
        <v>0</v>
      </c>
      <c r="BP456" s="520">
        <v>0</v>
      </c>
      <c r="BQ456" s="520">
        <v>0</v>
      </c>
      <c r="BR456" s="520">
        <v>0</v>
      </c>
      <c r="BS456" s="520">
        <v>0</v>
      </c>
      <c r="BT456" s="520">
        <v>0</v>
      </c>
      <c r="BU456" s="520">
        <v>0</v>
      </c>
      <c r="BV456" s="520">
        <v>0</v>
      </c>
      <c r="BW456" s="520">
        <v>0</v>
      </c>
      <c r="BX456" s="520">
        <v>0</v>
      </c>
      <c r="BY456" s="520">
        <v>0</v>
      </c>
      <c r="BZ456" s="520">
        <v>0</v>
      </c>
      <c r="CA456" s="520">
        <v>0</v>
      </c>
      <c r="CB456" s="520">
        <v>0</v>
      </c>
      <c r="CC456" s="520">
        <v>0</v>
      </c>
      <c r="CD456" s="520">
        <v>2875861.0464000003</v>
      </c>
      <c r="CE456" s="520">
        <v>2875861.0464000003</v>
      </c>
      <c r="CF456" s="520">
        <v>0</v>
      </c>
      <c r="CG456" s="520">
        <v>0</v>
      </c>
      <c r="CH456" s="520">
        <v>0</v>
      </c>
      <c r="CI456" s="520">
        <v>0</v>
      </c>
      <c r="CJ456" s="520">
        <v>0</v>
      </c>
      <c r="CK456" s="520">
        <v>0</v>
      </c>
      <c r="CL456" s="520">
        <f t="shared" si="62"/>
        <v>2875861.0464000003</v>
      </c>
      <c r="CM456" s="521">
        <f t="shared" si="63"/>
        <v>2875861.0464000003</v>
      </c>
      <c r="CN456" s="522">
        <v>13204413.462337198</v>
      </c>
      <c r="CO456" s="522">
        <v>13204413.462337198</v>
      </c>
      <c r="CP456" s="522">
        <v>14708332.991077198</v>
      </c>
      <c r="CQ456" s="243" t="s">
        <v>874</v>
      </c>
      <c r="CR456" s="103">
        <v>4.3899999999999997</v>
      </c>
      <c r="CS456" s="523">
        <v>4.3899999999999997</v>
      </c>
      <c r="CT456" s="104">
        <v>4.8899999999999997</v>
      </c>
      <c r="CU456" s="524"/>
      <c r="CV456" s="546">
        <v>3</v>
      </c>
      <c r="CW456" s="546">
        <v>4</v>
      </c>
      <c r="CX456" s="525">
        <v>4</v>
      </c>
      <c r="CY456" s="526">
        <v>492.43070766350257</v>
      </c>
      <c r="CZ456" s="527">
        <v>226.20653769095671</v>
      </c>
      <c r="DA456" s="528">
        <v>2.0228953890679202</v>
      </c>
      <c r="DB456" s="529">
        <v>1.6832029787102556</v>
      </c>
      <c r="DC456" s="530" t="s">
        <v>2304</v>
      </c>
      <c r="DD456" s="225"/>
      <c r="DE456" s="524"/>
      <c r="DF456" s="524"/>
      <c r="DG456" s="531"/>
      <c r="DH456" s="532"/>
      <c r="DI456" s="64">
        <v>0</v>
      </c>
      <c r="DJ456" s="64">
        <v>90082</v>
      </c>
      <c r="DK456" s="64">
        <v>343636</v>
      </c>
      <c r="DL456" s="534">
        <f t="shared" si="67"/>
        <v>144572.66666666666</v>
      </c>
    </row>
    <row r="457" spans="1:116" ht="43.5" customHeight="1" x14ac:dyDescent="0.25">
      <c r="A457" s="356" t="s">
        <v>7</v>
      </c>
      <c r="B457" s="65" t="s">
        <v>50</v>
      </c>
      <c r="C457" s="65" t="s">
        <v>74</v>
      </c>
      <c r="D457" s="64" t="s">
        <v>2507</v>
      </c>
      <c r="E457" s="64" t="s">
        <v>396</v>
      </c>
      <c r="F457" s="64" t="s">
        <v>1398</v>
      </c>
      <c r="G457" s="18" t="s">
        <v>1317</v>
      </c>
      <c r="H457" s="35" t="s">
        <v>866</v>
      </c>
      <c r="I457" s="28" t="s">
        <v>2322</v>
      </c>
      <c r="J457" s="498">
        <v>6.1667936952682307</v>
      </c>
      <c r="K457" s="498">
        <v>11.559469672925999</v>
      </c>
      <c r="L457" s="499">
        <v>1550.8</v>
      </c>
      <c r="M457" s="512">
        <v>0</v>
      </c>
      <c r="N457" s="513">
        <v>0</v>
      </c>
      <c r="O457" s="513">
        <v>0</v>
      </c>
      <c r="P457" s="513">
        <v>0</v>
      </c>
      <c r="Q457" s="513">
        <v>0</v>
      </c>
      <c r="R457" s="513">
        <v>0</v>
      </c>
      <c r="S457" s="513">
        <v>0</v>
      </c>
      <c r="T457" s="513">
        <v>0</v>
      </c>
      <c r="U457" s="513">
        <v>0</v>
      </c>
      <c r="V457" s="513">
        <v>0</v>
      </c>
      <c r="W457" s="513">
        <v>0</v>
      </c>
      <c r="X457" s="513">
        <v>0</v>
      </c>
      <c r="Y457" s="513">
        <v>0</v>
      </c>
      <c r="Z457" s="513">
        <v>0</v>
      </c>
      <c r="AA457" s="513">
        <v>0</v>
      </c>
      <c r="AB457" s="513">
        <v>0</v>
      </c>
      <c r="AC457" s="513">
        <v>42</v>
      </c>
      <c r="AD457" s="513">
        <v>42</v>
      </c>
      <c r="AE457" s="513">
        <v>0</v>
      </c>
      <c r="AF457" s="513">
        <v>0</v>
      </c>
      <c r="AG457" s="513">
        <v>0</v>
      </c>
      <c r="AH457" s="513">
        <f t="shared" si="56"/>
        <v>0</v>
      </c>
      <c r="AI457" s="513">
        <v>0</v>
      </c>
      <c r="AJ457" s="513">
        <v>0</v>
      </c>
      <c r="AK457" s="513">
        <f t="shared" si="57"/>
        <v>42</v>
      </c>
      <c r="AL457" s="513">
        <f t="shared" si="58"/>
        <v>42</v>
      </c>
      <c r="AM457" s="513">
        <v>0</v>
      </c>
      <c r="AN457" s="513">
        <v>0</v>
      </c>
      <c r="AO457" s="513">
        <v>0</v>
      </c>
      <c r="AP457" s="513">
        <v>0</v>
      </c>
      <c r="AQ457" s="513">
        <v>0</v>
      </c>
      <c r="AR457" s="513">
        <v>0</v>
      </c>
      <c r="AS457" s="513">
        <v>0</v>
      </c>
      <c r="AT457" s="513">
        <v>0</v>
      </c>
      <c r="AU457" s="513">
        <v>0</v>
      </c>
      <c r="AV457" s="513">
        <v>0</v>
      </c>
      <c r="AW457" s="513">
        <v>0</v>
      </c>
      <c r="AX457" s="513">
        <v>0</v>
      </c>
      <c r="AY457" s="513">
        <v>0</v>
      </c>
      <c r="AZ457" s="513">
        <v>0</v>
      </c>
      <c r="BA457" s="513">
        <v>0</v>
      </c>
      <c r="BB457" s="513">
        <v>0</v>
      </c>
      <c r="BC457" s="513">
        <v>238.8</v>
      </c>
      <c r="BD457" s="513">
        <v>238.8</v>
      </c>
      <c r="BE457" s="513">
        <v>0</v>
      </c>
      <c r="BF457" s="513">
        <v>0</v>
      </c>
      <c r="BG457" s="513">
        <v>0</v>
      </c>
      <c r="BH457" s="513">
        <v>0</v>
      </c>
      <c r="BI457" s="513">
        <v>0</v>
      </c>
      <c r="BJ457" s="513">
        <v>0</v>
      </c>
      <c r="BK457" s="241">
        <f t="shared" si="59"/>
        <v>238.8</v>
      </c>
      <c r="BL457" s="22">
        <f t="shared" si="60"/>
        <v>238.8</v>
      </c>
      <c r="BM457" s="519">
        <f t="shared" si="61"/>
        <v>5.1244635193133048E-2</v>
      </c>
      <c r="BN457" s="520">
        <v>0</v>
      </c>
      <c r="BO457" s="520">
        <v>0</v>
      </c>
      <c r="BP457" s="520">
        <v>0</v>
      </c>
      <c r="BQ457" s="520">
        <v>0</v>
      </c>
      <c r="BR457" s="520">
        <v>0</v>
      </c>
      <c r="BS457" s="520">
        <v>0</v>
      </c>
      <c r="BT457" s="520">
        <v>0</v>
      </c>
      <c r="BU457" s="520">
        <v>0</v>
      </c>
      <c r="BV457" s="520">
        <v>0</v>
      </c>
      <c r="BW457" s="520">
        <v>0</v>
      </c>
      <c r="BX457" s="520">
        <v>0</v>
      </c>
      <c r="BY457" s="520">
        <v>0</v>
      </c>
      <c r="BZ457" s="520">
        <v>0</v>
      </c>
      <c r="CA457" s="520">
        <v>0</v>
      </c>
      <c r="CB457" s="520">
        <v>0</v>
      </c>
      <c r="CC457" s="520">
        <v>0</v>
      </c>
      <c r="CD457" s="520">
        <v>280312.99200000003</v>
      </c>
      <c r="CE457" s="520">
        <v>280312.99200000003</v>
      </c>
      <c r="CF457" s="520">
        <v>0</v>
      </c>
      <c r="CG457" s="520">
        <v>0</v>
      </c>
      <c r="CH457" s="520">
        <v>0</v>
      </c>
      <c r="CI457" s="520">
        <v>0</v>
      </c>
      <c r="CJ457" s="520">
        <v>0</v>
      </c>
      <c r="CK457" s="520">
        <v>0</v>
      </c>
      <c r="CL457" s="520">
        <f t="shared" si="62"/>
        <v>280312.99200000003</v>
      </c>
      <c r="CM457" s="521">
        <f t="shared" si="63"/>
        <v>280312.99200000003</v>
      </c>
      <c r="CN457" s="522">
        <v>9551327.8844087999</v>
      </c>
      <c r="CO457" s="522">
        <v>9551327.8844087999</v>
      </c>
      <c r="CP457" s="522">
        <v>11296748.208463199</v>
      </c>
      <c r="CQ457" s="243" t="s">
        <v>874</v>
      </c>
      <c r="CR457" s="103">
        <v>3.94</v>
      </c>
      <c r="CS457" s="523">
        <v>3.94</v>
      </c>
      <c r="CT457" s="104">
        <v>4.66</v>
      </c>
      <c r="CU457" s="524"/>
      <c r="CV457" s="524"/>
      <c r="CW457" s="524"/>
      <c r="CX457" s="525"/>
      <c r="CY457" s="526">
        <v>10.442103773538078</v>
      </c>
      <c r="CZ457" s="527">
        <v>10.441289736174475</v>
      </c>
      <c r="DA457" s="528">
        <v>0.16477905561688305</v>
      </c>
      <c r="DB457" s="529">
        <v>0.16476104535552308</v>
      </c>
      <c r="DC457" s="530" t="s">
        <v>2371</v>
      </c>
      <c r="DD457" s="225"/>
      <c r="DE457" s="524"/>
      <c r="DF457" s="524"/>
      <c r="DG457" s="531"/>
      <c r="DH457" s="532"/>
      <c r="DI457" s="64">
        <v>0</v>
      </c>
      <c r="DJ457" s="64">
        <v>0</v>
      </c>
      <c r="DK457" s="64">
        <v>26404</v>
      </c>
      <c r="DL457" s="534">
        <f t="shared" si="67"/>
        <v>8801.3333333333339</v>
      </c>
    </row>
    <row r="458" spans="1:116" ht="43.5" customHeight="1" x14ac:dyDescent="0.25">
      <c r="A458" s="356" t="s">
        <v>7</v>
      </c>
      <c r="B458" s="65" t="s">
        <v>50</v>
      </c>
      <c r="C458" s="65" t="s">
        <v>74</v>
      </c>
      <c r="D458" s="64" t="s">
        <v>2507</v>
      </c>
      <c r="E458" s="64" t="s">
        <v>396</v>
      </c>
      <c r="F458" s="64" t="s">
        <v>397</v>
      </c>
      <c r="G458" s="18" t="s">
        <v>396</v>
      </c>
      <c r="H458" s="35" t="s">
        <v>860</v>
      </c>
      <c r="I458" s="28" t="s">
        <v>2322</v>
      </c>
      <c r="J458" s="498">
        <v>5.975575286112627</v>
      </c>
      <c r="K458" s="498">
        <v>4.4276515059420003</v>
      </c>
      <c r="L458" s="499">
        <v>364.3</v>
      </c>
      <c r="M458" s="512">
        <v>0</v>
      </c>
      <c r="N458" s="513">
        <v>0</v>
      </c>
      <c r="O458" s="513">
        <v>0</v>
      </c>
      <c r="P458" s="513">
        <v>0</v>
      </c>
      <c r="Q458" s="513">
        <v>0</v>
      </c>
      <c r="R458" s="513">
        <v>0</v>
      </c>
      <c r="S458" s="513">
        <v>0</v>
      </c>
      <c r="T458" s="513">
        <v>0</v>
      </c>
      <c r="U458" s="513">
        <v>0</v>
      </c>
      <c r="V458" s="513">
        <v>0</v>
      </c>
      <c r="W458" s="513">
        <v>0</v>
      </c>
      <c r="X458" s="513">
        <v>0</v>
      </c>
      <c r="Y458" s="513">
        <v>0</v>
      </c>
      <c r="Z458" s="513">
        <v>0</v>
      </c>
      <c r="AA458" s="513">
        <v>0</v>
      </c>
      <c r="AB458" s="513">
        <v>0</v>
      </c>
      <c r="AC458" s="513">
        <v>6</v>
      </c>
      <c r="AD458" s="513">
        <v>6</v>
      </c>
      <c r="AE458" s="513">
        <v>0</v>
      </c>
      <c r="AF458" s="513">
        <v>0</v>
      </c>
      <c r="AG458" s="513">
        <v>0</v>
      </c>
      <c r="AH458" s="513">
        <f t="shared" si="56"/>
        <v>0</v>
      </c>
      <c r="AI458" s="513">
        <v>0</v>
      </c>
      <c r="AJ458" s="513">
        <v>0</v>
      </c>
      <c r="AK458" s="513">
        <f t="shared" si="57"/>
        <v>6</v>
      </c>
      <c r="AL458" s="513">
        <f t="shared" si="58"/>
        <v>6</v>
      </c>
      <c r="AM458" s="513">
        <v>0</v>
      </c>
      <c r="AN458" s="513">
        <v>0</v>
      </c>
      <c r="AO458" s="513">
        <v>0</v>
      </c>
      <c r="AP458" s="513">
        <v>0</v>
      </c>
      <c r="AQ458" s="513">
        <v>0</v>
      </c>
      <c r="AR458" s="513">
        <v>0</v>
      </c>
      <c r="AS458" s="513">
        <v>0</v>
      </c>
      <c r="AT458" s="513">
        <v>0</v>
      </c>
      <c r="AU458" s="513">
        <v>0</v>
      </c>
      <c r="AV458" s="513">
        <v>0</v>
      </c>
      <c r="AW458" s="513">
        <v>0</v>
      </c>
      <c r="AX458" s="513">
        <v>0</v>
      </c>
      <c r="AY458" s="513">
        <v>0</v>
      </c>
      <c r="AZ458" s="513">
        <v>0</v>
      </c>
      <c r="BA458" s="513">
        <v>0</v>
      </c>
      <c r="BB458" s="513">
        <v>0</v>
      </c>
      <c r="BC458" s="513">
        <v>39.950000000000003</v>
      </c>
      <c r="BD458" s="513">
        <v>39.950000000000003</v>
      </c>
      <c r="BE458" s="513">
        <v>0</v>
      </c>
      <c r="BF458" s="513">
        <v>0</v>
      </c>
      <c r="BG458" s="513">
        <v>0</v>
      </c>
      <c r="BH458" s="513">
        <v>0</v>
      </c>
      <c r="BI458" s="513">
        <v>0</v>
      </c>
      <c r="BJ458" s="513">
        <v>0</v>
      </c>
      <c r="BK458" s="241">
        <f t="shared" si="59"/>
        <v>39.950000000000003</v>
      </c>
      <c r="BL458" s="22">
        <f t="shared" si="60"/>
        <v>39.950000000000003</v>
      </c>
      <c r="BM458" s="519">
        <f t="shared" si="61"/>
        <v>8.3752620545073375E-3</v>
      </c>
      <c r="BN458" s="520">
        <v>0</v>
      </c>
      <c r="BO458" s="520">
        <v>0</v>
      </c>
      <c r="BP458" s="520">
        <v>0</v>
      </c>
      <c r="BQ458" s="520">
        <v>0</v>
      </c>
      <c r="BR458" s="520">
        <v>0</v>
      </c>
      <c r="BS458" s="520">
        <v>0</v>
      </c>
      <c r="BT458" s="520">
        <v>0</v>
      </c>
      <c r="BU458" s="520">
        <v>0</v>
      </c>
      <c r="BV458" s="520">
        <v>0</v>
      </c>
      <c r="BW458" s="520">
        <v>0</v>
      </c>
      <c r="BX458" s="520">
        <v>0</v>
      </c>
      <c r="BY458" s="520">
        <v>0</v>
      </c>
      <c r="BZ458" s="520">
        <v>0</v>
      </c>
      <c r="CA458" s="520">
        <v>0</v>
      </c>
      <c r="CB458" s="520">
        <v>0</v>
      </c>
      <c r="CC458" s="520">
        <v>0</v>
      </c>
      <c r="CD458" s="520">
        <v>46894.908000000003</v>
      </c>
      <c r="CE458" s="520">
        <v>46894.908000000003</v>
      </c>
      <c r="CF458" s="520">
        <v>0</v>
      </c>
      <c r="CG458" s="520">
        <v>0</v>
      </c>
      <c r="CH458" s="520">
        <v>0</v>
      </c>
      <c r="CI458" s="520">
        <v>0</v>
      </c>
      <c r="CJ458" s="520">
        <v>0</v>
      </c>
      <c r="CK458" s="520">
        <v>0</v>
      </c>
      <c r="CL458" s="520">
        <f t="shared" si="62"/>
        <v>46894.908000000003</v>
      </c>
      <c r="CM458" s="521">
        <f t="shared" si="63"/>
        <v>46894.908000000003</v>
      </c>
      <c r="CN458" s="522">
        <v>9913101.6684179995</v>
      </c>
      <c r="CO458" s="522">
        <v>9913101.6684179995</v>
      </c>
      <c r="CP458" s="522">
        <v>15814546.808813998</v>
      </c>
      <c r="CQ458" s="243" t="s">
        <v>874</v>
      </c>
      <c r="CR458" s="103">
        <v>2.99</v>
      </c>
      <c r="CS458" s="523">
        <v>2.99</v>
      </c>
      <c r="CT458" s="104">
        <v>4.7699999999999996</v>
      </c>
      <c r="CU458" s="524"/>
      <c r="CV458" s="524"/>
      <c r="CW458" s="524"/>
      <c r="CX458" s="525"/>
      <c r="CY458" s="526">
        <v>5.5896898049916741</v>
      </c>
      <c r="CZ458" s="527">
        <v>4.5450804569054863</v>
      </c>
      <c r="DA458" s="528">
        <v>5.5788627351185893E-2</v>
      </c>
      <c r="DB458" s="529">
        <v>5.4870372694718922E-2</v>
      </c>
      <c r="DC458" s="530" t="s">
        <v>2508</v>
      </c>
      <c r="DD458" s="225"/>
      <c r="DE458" s="524"/>
      <c r="DF458" s="524"/>
      <c r="DG458" s="531"/>
      <c r="DH458" s="532"/>
      <c r="DI458" s="64">
        <v>0</v>
      </c>
      <c r="DJ458" s="64">
        <v>0</v>
      </c>
      <c r="DK458" s="64">
        <v>0</v>
      </c>
      <c r="DL458" s="534">
        <f t="shared" si="67"/>
        <v>0</v>
      </c>
    </row>
    <row r="459" spans="1:116" ht="43.5" customHeight="1" x14ac:dyDescent="0.25">
      <c r="A459" s="356" t="s">
        <v>7</v>
      </c>
      <c r="B459" s="65" t="s">
        <v>50</v>
      </c>
      <c r="C459" s="65" t="s">
        <v>74</v>
      </c>
      <c r="D459" s="64" t="s">
        <v>2509</v>
      </c>
      <c r="E459" s="64" t="s">
        <v>93</v>
      </c>
      <c r="F459" s="64" t="s">
        <v>1399</v>
      </c>
      <c r="G459" s="18" t="s">
        <v>2510</v>
      </c>
      <c r="H459" s="35" t="s">
        <v>866</v>
      </c>
      <c r="I459" s="28" t="s">
        <v>2322</v>
      </c>
      <c r="J459" s="498">
        <v>14.508696794681459</v>
      </c>
      <c r="K459" s="498">
        <v>56.792613518235001</v>
      </c>
      <c r="L459" s="499">
        <v>2784.8</v>
      </c>
      <c r="M459" s="512">
        <v>0</v>
      </c>
      <c r="N459" s="513">
        <v>0</v>
      </c>
      <c r="O459" s="513">
        <v>0</v>
      </c>
      <c r="P459" s="513">
        <v>0</v>
      </c>
      <c r="Q459" s="513">
        <v>0</v>
      </c>
      <c r="R459" s="513">
        <v>0</v>
      </c>
      <c r="S459" s="513">
        <v>0</v>
      </c>
      <c r="T459" s="513">
        <v>0</v>
      </c>
      <c r="U459" s="513">
        <v>0</v>
      </c>
      <c r="V459" s="513">
        <v>0</v>
      </c>
      <c r="W459" s="513">
        <v>0</v>
      </c>
      <c r="X459" s="513">
        <v>0</v>
      </c>
      <c r="Y459" s="513">
        <v>0</v>
      </c>
      <c r="Z459" s="513">
        <v>0</v>
      </c>
      <c r="AA459" s="513">
        <v>0</v>
      </c>
      <c r="AB459" s="513">
        <v>0</v>
      </c>
      <c r="AC459" s="513">
        <v>97</v>
      </c>
      <c r="AD459" s="513">
        <v>97</v>
      </c>
      <c r="AE459" s="513">
        <v>0</v>
      </c>
      <c r="AF459" s="513">
        <v>0</v>
      </c>
      <c r="AG459" s="513">
        <v>1</v>
      </c>
      <c r="AH459" s="513">
        <f t="shared" ref="AH459:AH522" si="68">AG459</f>
        <v>1</v>
      </c>
      <c r="AI459" s="513">
        <v>0</v>
      </c>
      <c r="AJ459" s="513">
        <v>0</v>
      </c>
      <c r="AK459" s="513">
        <f t="shared" ref="AK459:AK522" si="69">SUM(M459,O459,Q459,S459,U459,W459,Y459,AA459,AC459,AE459,AG459,AI459)</f>
        <v>98</v>
      </c>
      <c r="AL459" s="513">
        <f t="shared" ref="AL459:AL522" si="70">SUM(N459,P459,R459,T459,V459,X459,Z459,AB459,AD459,AF459,AH459,AJ459,)</f>
        <v>98</v>
      </c>
      <c r="AM459" s="513">
        <v>0</v>
      </c>
      <c r="AN459" s="513">
        <v>0</v>
      </c>
      <c r="AO459" s="513">
        <v>0</v>
      </c>
      <c r="AP459" s="513">
        <v>0</v>
      </c>
      <c r="AQ459" s="513">
        <v>0</v>
      </c>
      <c r="AR459" s="513">
        <v>0</v>
      </c>
      <c r="AS459" s="513">
        <v>0</v>
      </c>
      <c r="AT459" s="513">
        <v>0</v>
      </c>
      <c r="AU459" s="513">
        <v>0</v>
      </c>
      <c r="AV459" s="513">
        <v>0</v>
      </c>
      <c r="AW459" s="513">
        <v>0</v>
      </c>
      <c r="AX459" s="513">
        <v>0</v>
      </c>
      <c r="AY459" s="513">
        <v>0</v>
      </c>
      <c r="AZ459" s="513">
        <v>0</v>
      </c>
      <c r="BA459" s="513">
        <v>0</v>
      </c>
      <c r="BB459" s="513">
        <v>0</v>
      </c>
      <c r="BC459" s="513">
        <v>3092.81</v>
      </c>
      <c r="BD459" s="513">
        <v>3092.81</v>
      </c>
      <c r="BE459" s="513">
        <v>0</v>
      </c>
      <c r="BF459" s="513">
        <v>0</v>
      </c>
      <c r="BG459" s="513">
        <v>1.8</v>
      </c>
      <c r="BH459" s="513">
        <v>1.8</v>
      </c>
      <c r="BI459" s="513">
        <v>0</v>
      </c>
      <c r="BJ459" s="513">
        <v>0</v>
      </c>
      <c r="BK459" s="241">
        <f t="shared" ref="BK459:BK522" si="71">SUM(AM459,AO459,AQ459,AS459,AU459,AW459,AY459,BA459,BC459,BE459,BG459,BI459,)</f>
        <v>3094.61</v>
      </c>
      <c r="BL459" s="22">
        <f t="shared" ref="BL459:BL522" si="72">SUM(AN459,AP459,AR459,AT459,AV459,AX459,AZ459,BB459,BD459,BF459,BH459,BJ459)</f>
        <v>3094.61</v>
      </c>
      <c r="BM459" s="519">
        <f t="shared" ref="BM459:BM522" si="73">IF(CT459=0,0,BK459/1000/CT459)</f>
        <v>0.29249621928166353</v>
      </c>
      <c r="BN459" s="520">
        <v>0</v>
      </c>
      <c r="BO459" s="520">
        <v>0</v>
      </c>
      <c r="BP459" s="520">
        <v>0</v>
      </c>
      <c r="BQ459" s="520">
        <v>0</v>
      </c>
      <c r="BR459" s="520">
        <v>0</v>
      </c>
      <c r="BS459" s="520">
        <v>0</v>
      </c>
      <c r="BT459" s="520">
        <v>0</v>
      </c>
      <c r="BU459" s="520">
        <v>0</v>
      </c>
      <c r="BV459" s="520">
        <v>0</v>
      </c>
      <c r="BW459" s="520">
        <v>0</v>
      </c>
      <c r="BX459" s="520">
        <v>0</v>
      </c>
      <c r="BY459" s="520">
        <v>0</v>
      </c>
      <c r="BZ459" s="520">
        <v>0</v>
      </c>
      <c r="CA459" s="520">
        <v>0</v>
      </c>
      <c r="CB459" s="520">
        <v>0</v>
      </c>
      <c r="CC459" s="520">
        <v>0</v>
      </c>
      <c r="CD459" s="520">
        <v>3630464.0904000001</v>
      </c>
      <c r="CE459" s="520">
        <v>3630464.0904000001</v>
      </c>
      <c r="CF459" s="520">
        <v>0</v>
      </c>
      <c r="CG459" s="520">
        <v>0</v>
      </c>
      <c r="CH459" s="520">
        <v>5897.232</v>
      </c>
      <c r="CI459" s="520">
        <v>5897.232</v>
      </c>
      <c r="CJ459" s="520">
        <v>0</v>
      </c>
      <c r="CK459" s="520">
        <v>0</v>
      </c>
      <c r="CL459" s="520">
        <f t="shared" ref="CL459:CL522" si="74">SUM(BN459,BP459,BR459,BT459,BV459,BX459,BZ459,CB459,CD459,CF459,CH459,CJ459)</f>
        <v>3636361.3223999999</v>
      </c>
      <c r="CM459" s="521">
        <f t="shared" ref="CM459:CM522" si="75">SUM(BO459,BQ459,BS459,BU459,BW459,BY459,CA459,CC459,CE459,CG459,CI459,CK459)</f>
        <v>3636361.3223999999</v>
      </c>
      <c r="CN459" s="522">
        <v>34584480</v>
      </c>
      <c r="CO459" s="522">
        <v>34584480</v>
      </c>
      <c r="CP459" s="522">
        <v>37072320</v>
      </c>
      <c r="CQ459" s="243" t="s">
        <v>874</v>
      </c>
      <c r="CR459" s="103">
        <v>9.8699999999999992</v>
      </c>
      <c r="CS459" s="523">
        <v>9.8699999999999992</v>
      </c>
      <c r="CT459" s="104">
        <v>10.58</v>
      </c>
      <c r="CU459" s="524"/>
      <c r="CV459" s="524"/>
      <c r="CW459" s="524"/>
      <c r="CX459" s="525"/>
      <c r="CY459" s="526">
        <v>258.96140122705657</v>
      </c>
      <c r="CZ459" s="527">
        <v>222.2294554250756</v>
      </c>
      <c r="DA459" s="528">
        <v>1.9872127190225957</v>
      </c>
      <c r="DB459" s="529">
        <v>1.9655312736838502</v>
      </c>
      <c r="DC459" s="530" t="s">
        <v>2304</v>
      </c>
      <c r="DD459" s="225"/>
      <c r="DE459" s="524"/>
      <c r="DF459" s="524"/>
      <c r="DG459" s="531"/>
      <c r="DH459" s="532"/>
      <c r="DI459" s="64">
        <v>187048</v>
      </c>
      <c r="DJ459" s="64">
        <v>245598</v>
      </c>
      <c r="DK459" s="64">
        <v>300647</v>
      </c>
      <c r="DL459" s="534">
        <f t="shared" si="67"/>
        <v>244431</v>
      </c>
    </row>
    <row r="460" spans="1:116" ht="43.5" customHeight="1" x14ac:dyDescent="0.25">
      <c r="A460" s="356" t="s">
        <v>7</v>
      </c>
      <c r="B460" s="65" t="s">
        <v>50</v>
      </c>
      <c r="C460" s="65" t="s">
        <v>74</v>
      </c>
      <c r="D460" s="64" t="s">
        <v>2509</v>
      </c>
      <c r="E460" s="64" t="s">
        <v>93</v>
      </c>
      <c r="F460" s="64" t="s">
        <v>1401</v>
      </c>
      <c r="G460" s="18" t="s">
        <v>1402</v>
      </c>
      <c r="H460" s="35" t="s">
        <v>866</v>
      </c>
      <c r="I460" s="28" t="s">
        <v>2322</v>
      </c>
      <c r="J460" s="498">
        <v>12.668219606558768</v>
      </c>
      <c r="K460" s="498">
        <v>43.106818092155997</v>
      </c>
      <c r="L460" s="499">
        <v>2160.4</v>
      </c>
      <c r="M460" s="512">
        <v>0</v>
      </c>
      <c r="N460" s="513">
        <v>0</v>
      </c>
      <c r="O460" s="513">
        <v>0</v>
      </c>
      <c r="P460" s="513">
        <v>0</v>
      </c>
      <c r="Q460" s="513">
        <v>0</v>
      </c>
      <c r="R460" s="513">
        <v>0</v>
      </c>
      <c r="S460" s="513">
        <v>0</v>
      </c>
      <c r="T460" s="513">
        <v>0</v>
      </c>
      <c r="U460" s="513">
        <v>0</v>
      </c>
      <c r="V460" s="513">
        <v>0</v>
      </c>
      <c r="W460" s="513">
        <v>0</v>
      </c>
      <c r="X460" s="513">
        <v>0</v>
      </c>
      <c r="Y460" s="513">
        <v>0</v>
      </c>
      <c r="Z460" s="513">
        <v>0</v>
      </c>
      <c r="AA460" s="513">
        <v>0</v>
      </c>
      <c r="AB460" s="513">
        <v>0</v>
      </c>
      <c r="AC460" s="513">
        <v>47</v>
      </c>
      <c r="AD460" s="513">
        <v>47</v>
      </c>
      <c r="AE460" s="513">
        <v>0</v>
      </c>
      <c r="AF460" s="513">
        <v>0</v>
      </c>
      <c r="AG460" s="513">
        <v>0</v>
      </c>
      <c r="AH460" s="513">
        <f t="shared" si="68"/>
        <v>0</v>
      </c>
      <c r="AI460" s="513">
        <v>0</v>
      </c>
      <c r="AJ460" s="513">
        <v>0</v>
      </c>
      <c r="AK460" s="513">
        <f t="shared" si="69"/>
        <v>47</v>
      </c>
      <c r="AL460" s="513">
        <f t="shared" si="70"/>
        <v>47</v>
      </c>
      <c r="AM460" s="513">
        <v>0</v>
      </c>
      <c r="AN460" s="513">
        <v>0</v>
      </c>
      <c r="AO460" s="513">
        <v>0</v>
      </c>
      <c r="AP460" s="513">
        <v>0</v>
      </c>
      <c r="AQ460" s="513">
        <v>0</v>
      </c>
      <c r="AR460" s="513">
        <v>0</v>
      </c>
      <c r="AS460" s="513">
        <v>0</v>
      </c>
      <c r="AT460" s="513">
        <v>0</v>
      </c>
      <c r="AU460" s="513">
        <v>0</v>
      </c>
      <c r="AV460" s="513">
        <v>0</v>
      </c>
      <c r="AW460" s="513">
        <v>0</v>
      </c>
      <c r="AX460" s="513">
        <v>0</v>
      </c>
      <c r="AY460" s="513">
        <v>0</v>
      </c>
      <c r="AZ460" s="513">
        <v>0</v>
      </c>
      <c r="BA460" s="513">
        <v>0</v>
      </c>
      <c r="BB460" s="513">
        <v>0</v>
      </c>
      <c r="BC460" s="513">
        <v>467.52</v>
      </c>
      <c r="BD460" s="513">
        <v>467.52</v>
      </c>
      <c r="BE460" s="513">
        <v>0</v>
      </c>
      <c r="BF460" s="513">
        <v>0</v>
      </c>
      <c r="BG460" s="513">
        <v>0</v>
      </c>
      <c r="BH460" s="513">
        <v>0</v>
      </c>
      <c r="BI460" s="513">
        <v>0</v>
      </c>
      <c r="BJ460" s="513">
        <v>0</v>
      </c>
      <c r="BK460" s="241">
        <f t="shared" si="71"/>
        <v>467.52</v>
      </c>
      <c r="BL460" s="22">
        <f t="shared" si="72"/>
        <v>467.52</v>
      </c>
      <c r="BM460" s="519">
        <f t="shared" si="73"/>
        <v>3.7075337034099924E-2</v>
      </c>
      <c r="BN460" s="520">
        <v>0</v>
      </c>
      <c r="BO460" s="520">
        <v>0</v>
      </c>
      <c r="BP460" s="520">
        <v>0</v>
      </c>
      <c r="BQ460" s="520">
        <v>0</v>
      </c>
      <c r="BR460" s="520">
        <v>0</v>
      </c>
      <c r="BS460" s="520">
        <v>0</v>
      </c>
      <c r="BT460" s="520">
        <v>0</v>
      </c>
      <c r="BU460" s="520">
        <v>0</v>
      </c>
      <c r="BV460" s="520">
        <v>0</v>
      </c>
      <c r="BW460" s="520">
        <v>0</v>
      </c>
      <c r="BX460" s="520">
        <v>0</v>
      </c>
      <c r="BY460" s="520">
        <v>0</v>
      </c>
      <c r="BZ460" s="520">
        <v>0</v>
      </c>
      <c r="CA460" s="520">
        <v>0</v>
      </c>
      <c r="CB460" s="520">
        <v>0</v>
      </c>
      <c r="CC460" s="520">
        <v>0</v>
      </c>
      <c r="CD460" s="520">
        <v>548793.67680000002</v>
      </c>
      <c r="CE460" s="520">
        <v>548793.67680000002</v>
      </c>
      <c r="CF460" s="520">
        <v>0</v>
      </c>
      <c r="CG460" s="520">
        <v>0</v>
      </c>
      <c r="CH460" s="520">
        <v>0</v>
      </c>
      <c r="CI460" s="520">
        <v>0</v>
      </c>
      <c r="CJ460" s="520">
        <v>0</v>
      </c>
      <c r="CK460" s="520">
        <v>0</v>
      </c>
      <c r="CL460" s="520">
        <f t="shared" si="74"/>
        <v>548793.67680000002</v>
      </c>
      <c r="CM460" s="521">
        <f t="shared" si="75"/>
        <v>548793.67680000002</v>
      </c>
      <c r="CN460" s="522">
        <v>38018400</v>
      </c>
      <c r="CO460" s="522">
        <v>38018400</v>
      </c>
      <c r="CP460" s="522">
        <v>44185440</v>
      </c>
      <c r="CQ460" s="243" t="s">
        <v>874</v>
      </c>
      <c r="CR460" s="103">
        <v>10.85</v>
      </c>
      <c r="CS460" s="523">
        <v>10.85</v>
      </c>
      <c r="CT460" s="104">
        <v>12.61</v>
      </c>
      <c r="CU460" s="524"/>
      <c r="CV460" s="524"/>
      <c r="CW460" s="524"/>
      <c r="CX460" s="525"/>
      <c r="CY460" s="526">
        <v>221.89799163602956</v>
      </c>
      <c r="CZ460" s="527">
        <v>114.82558817689592</v>
      </c>
      <c r="DA460" s="528">
        <v>0.76837715580262278</v>
      </c>
      <c r="DB460" s="529">
        <v>0.39770969839458087</v>
      </c>
      <c r="DC460" s="530" t="s">
        <v>2298</v>
      </c>
      <c r="DD460" s="225"/>
      <c r="DE460" s="524"/>
      <c r="DF460" s="524"/>
      <c r="DG460" s="531"/>
      <c r="DH460" s="532"/>
      <c r="DI460" s="64">
        <v>0</v>
      </c>
      <c r="DJ460" s="64">
        <v>0</v>
      </c>
      <c r="DK460" s="64">
        <v>191640</v>
      </c>
      <c r="DL460" s="534">
        <f t="shared" si="67"/>
        <v>63880</v>
      </c>
    </row>
    <row r="461" spans="1:116" ht="43.5" customHeight="1" x14ac:dyDescent="0.25">
      <c r="A461" s="356" t="s">
        <v>7</v>
      </c>
      <c r="B461" s="65" t="s">
        <v>50</v>
      </c>
      <c r="C461" s="65" t="s">
        <v>74</v>
      </c>
      <c r="D461" s="64" t="s">
        <v>2509</v>
      </c>
      <c r="E461" s="64" t="s">
        <v>93</v>
      </c>
      <c r="F461" s="64" t="s">
        <v>399</v>
      </c>
      <c r="G461" s="18" t="s">
        <v>400</v>
      </c>
      <c r="H461" s="35" t="s">
        <v>866</v>
      </c>
      <c r="I461" s="28" t="s">
        <v>2322</v>
      </c>
      <c r="J461" s="498">
        <v>12.30968508939201</v>
      </c>
      <c r="K461" s="498">
        <v>42.758143850456996</v>
      </c>
      <c r="L461" s="499">
        <v>2077.5</v>
      </c>
      <c r="M461" s="512">
        <v>0</v>
      </c>
      <c r="N461" s="513">
        <v>0</v>
      </c>
      <c r="O461" s="513">
        <v>0</v>
      </c>
      <c r="P461" s="513">
        <v>0</v>
      </c>
      <c r="Q461" s="513">
        <v>0</v>
      </c>
      <c r="R461" s="513">
        <v>0</v>
      </c>
      <c r="S461" s="513">
        <v>0</v>
      </c>
      <c r="T461" s="513">
        <v>0</v>
      </c>
      <c r="U461" s="513">
        <v>0</v>
      </c>
      <c r="V461" s="513">
        <v>0</v>
      </c>
      <c r="W461" s="513">
        <v>0</v>
      </c>
      <c r="X461" s="513">
        <v>0</v>
      </c>
      <c r="Y461" s="513">
        <v>0</v>
      </c>
      <c r="Z461" s="513">
        <v>0</v>
      </c>
      <c r="AA461" s="513">
        <v>0</v>
      </c>
      <c r="AB461" s="513">
        <v>0</v>
      </c>
      <c r="AC461" s="513">
        <v>51</v>
      </c>
      <c r="AD461" s="513">
        <v>51</v>
      </c>
      <c r="AE461" s="513">
        <v>0</v>
      </c>
      <c r="AF461" s="513">
        <v>0</v>
      </c>
      <c r="AG461" s="513">
        <v>0</v>
      </c>
      <c r="AH461" s="513">
        <f t="shared" si="68"/>
        <v>0</v>
      </c>
      <c r="AI461" s="513">
        <v>0</v>
      </c>
      <c r="AJ461" s="513">
        <v>0</v>
      </c>
      <c r="AK461" s="513">
        <f t="shared" si="69"/>
        <v>51</v>
      </c>
      <c r="AL461" s="513">
        <f t="shared" si="70"/>
        <v>51</v>
      </c>
      <c r="AM461" s="513">
        <v>0</v>
      </c>
      <c r="AN461" s="513">
        <v>0</v>
      </c>
      <c r="AO461" s="513">
        <v>0</v>
      </c>
      <c r="AP461" s="513">
        <v>0</v>
      </c>
      <c r="AQ461" s="513">
        <v>0</v>
      </c>
      <c r="AR461" s="513">
        <v>0</v>
      </c>
      <c r="AS461" s="513">
        <v>0</v>
      </c>
      <c r="AT461" s="513">
        <v>0</v>
      </c>
      <c r="AU461" s="513">
        <v>0</v>
      </c>
      <c r="AV461" s="513">
        <v>0</v>
      </c>
      <c r="AW461" s="513">
        <v>0</v>
      </c>
      <c r="AX461" s="513">
        <v>0</v>
      </c>
      <c r="AY461" s="513">
        <v>0</v>
      </c>
      <c r="AZ461" s="513">
        <v>0</v>
      </c>
      <c r="BA461" s="513">
        <v>0</v>
      </c>
      <c r="BB461" s="513">
        <v>0</v>
      </c>
      <c r="BC461" s="513">
        <v>364.51</v>
      </c>
      <c r="BD461" s="513">
        <v>364.51</v>
      </c>
      <c r="BE461" s="513">
        <v>0</v>
      </c>
      <c r="BF461" s="513">
        <v>0</v>
      </c>
      <c r="BG461" s="513">
        <v>0</v>
      </c>
      <c r="BH461" s="513">
        <v>0</v>
      </c>
      <c r="BI461" s="513">
        <v>0</v>
      </c>
      <c r="BJ461" s="513">
        <v>0</v>
      </c>
      <c r="BK461" s="241">
        <f t="shared" si="71"/>
        <v>364.51</v>
      </c>
      <c r="BL461" s="22">
        <f t="shared" si="72"/>
        <v>364.51</v>
      </c>
      <c r="BM461" s="519">
        <f t="shared" si="73"/>
        <v>3.8613347457627123E-2</v>
      </c>
      <c r="BN461" s="520">
        <v>0</v>
      </c>
      <c r="BO461" s="520">
        <v>0</v>
      </c>
      <c r="BP461" s="520">
        <v>0</v>
      </c>
      <c r="BQ461" s="520">
        <v>0</v>
      </c>
      <c r="BR461" s="520">
        <v>0</v>
      </c>
      <c r="BS461" s="520">
        <v>0</v>
      </c>
      <c r="BT461" s="520">
        <v>0</v>
      </c>
      <c r="BU461" s="520">
        <v>0</v>
      </c>
      <c r="BV461" s="520">
        <v>0</v>
      </c>
      <c r="BW461" s="520">
        <v>0</v>
      </c>
      <c r="BX461" s="520">
        <v>0</v>
      </c>
      <c r="BY461" s="520">
        <v>0</v>
      </c>
      <c r="BZ461" s="520">
        <v>0</v>
      </c>
      <c r="CA461" s="520">
        <v>0</v>
      </c>
      <c r="CB461" s="520">
        <v>0</v>
      </c>
      <c r="CC461" s="520">
        <v>0</v>
      </c>
      <c r="CD461" s="520">
        <v>427876.41840000002</v>
      </c>
      <c r="CE461" s="520">
        <v>427876.41840000002</v>
      </c>
      <c r="CF461" s="520">
        <v>0</v>
      </c>
      <c r="CG461" s="520">
        <v>0</v>
      </c>
      <c r="CH461" s="520">
        <v>0</v>
      </c>
      <c r="CI461" s="520">
        <v>0</v>
      </c>
      <c r="CJ461" s="520">
        <v>0</v>
      </c>
      <c r="CK461" s="520">
        <v>0</v>
      </c>
      <c r="CL461" s="520">
        <f t="shared" si="74"/>
        <v>427876.41840000002</v>
      </c>
      <c r="CM461" s="521">
        <f t="shared" si="75"/>
        <v>427876.41840000002</v>
      </c>
      <c r="CN461" s="522">
        <v>28242240</v>
      </c>
      <c r="CO461" s="522">
        <v>28242240</v>
      </c>
      <c r="CP461" s="522">
        <v>33077759.999999996</v>
      </c>
      <c r="CQ461" s="243" t="s">
        <v>874</v>
      </c>
      <c r="CR461" s="103">
        <v>8.06</v>
      </c>
      <c r="CS461" s="523">
        <v>8.06</v>
      </c>
      <c r="CT461" s="104">
        <v>9.44</v>
      </c>
      <c r="CU461" s="524"/>
      <c r="CV461" s="524"/>
      <c r="CW461" s="524"/>
      <c r="CX461" s="525"/>
      <c r="CY461" s="526">
        <v>224.23902078796769</v>
      </c>
      <c r="CZ461" s="527">
        <v>177.72476015901154</v>
      </c>
      <c r="DA461" s="528">
        <v>0.77938635474468043</v>
      </c>
      <c r="DB461" s="529">
        <v>0.73518609503291277</v>
      </c>
      <c r="DC461" s="530" t="s">
        <v>2304</v>
      </c>
      <c r="DD461" s="225"/>
      <c r="DE461" s="524"/>
      <c r="DF461" s="524"/>
      <c r="DG461" s="531"/>
      <c r="DH461" s="532"/>
      <c r="DI461" s="64">
        <v>0</v>
      </c>
      <c r="DJ461" s="64">
        <v>43578</v>
      </c>
      <c r="DK461" s="64">
        <v>128313</v>
      </c>
      <c r="DL461" s="534">
        <f t="shared" si="67"/>
        <v>57297</v>
      </c>
    </row>
    <row r="462" spans="1:116" ht="43.5" customHeight="1" x14ac:dyDescent="0.25">
      <c r="A462" s="356" t="s">
        <v>7</v>
      </c>
      <c r="B462" s="65" t="s">
        <v>50</v>
      </c>
      <c r="C462" s="65" t="s">
        <v>74</v>
      </c>
      <c r="D462" s="64" t="s">
        <v>2511</v>
      </c>
      <c r="E462" s="64" t="s">
        <v>80</v>
      </c>
      <c r="F462" s="64" t="s">
        <v>1403</v>
      </c>
      <c r="G462" s="18" t="s">
        <v>80</v>
      </c>
      <c r="H462" s="35" t="s">
        <v>860</v>
      </c>
      <c r="I462" s="28" t="s">
        <v>2322</v>
      </c>
      <c r="J462" s="498">
        <v>12.668219606558768</v>
      </c>
      <c r="K462" s="498">
        <v>22.933143891693</v>
      </c>
      <c r="L462" s="499">
        <v>5188.8999999999996</v>
      </c>
      <c r="M462" s="512">
        <v>0</v>
      </c>
      <c r="N462" s="513">
        <v>0</v>
      </c>
      <c r="O462" s="513">
        <v>0</v>
      </c>
      <c r="P462" s="513">
        <v>0</v>
      </c>
      <c r="Q462" s="513">
        <v>0</v>
      </c>
      <c r="R462" s="513">
        <v>0</v>
      </c>
      <c r="S462" s="513">
        <v>0</v>
      </c>
      <c r="T462" s="513">
        <v>0</v>
      </c>
      <c r="U462" s="513">
        <v>0</v>
      </c>
      <c r="V462" s="513">
        <v>0</v>
      </c>
      <c r="W462" s="513">
        <v>0</v>
      </c>
      <c r="X462" s="513">
        <v>0</v>
      </c>
      <c r="Y462" s="513">
        <v>0</v>
      </c>
      <c r="Z462" s="513">
        <v>0</v>
      </c>
      <c r="AA462" s="513">
        <v>0</v>
      </c>
      <c r="AB462" s="513">
        <v>0</v>
      </c>
      <c r="AC462" s="513">
        <v>109</v>
      </c>
      <c r="AD462" s="513">
        <v>109</v>
      </c>
      <c r="AE462" s="513">
        <v>0</v>
      </c>
      <c r="AF462" s="513">
        <v>0</v>
      </c>
      <c r="AG462" s="513">
        <v>0</v>
      </c>
      <c r="AH462" s="513">
        <f t="shared" si="68"/>
        <v>0</v>
      </c>
      <c r="AI462" s="513">
        <v>0</v>
      </c>
      <c r="AJ462" s="513">
        <v>0</v>
      </c>
      <c r="AK462" s="513">
        <f t="shared" si="69"/>
        <v>109</v>
      </c>
      <c r="AL462" s="513">
        <f t="shared" si="70"/>
        <v>109</v>
      </c>
      <c r="AM462" s="513">
        <v>0</v>
      </c>
      <c r="AN462" s="513">
        <v>0</v>
      </c>
      <c r="AO462" s="513">
        <v>0</v>
      </c>
      <c r="AP462" s="513">
        <v>0</v>
      </c>
      <c r="AQ462" s="513">
        <v>0</v>
      </c>
      <c r="AR462" s="513">
        <v>0</v>
      </c>
      <c r="AS462" s="513">
        <v>0</v>
      </c>
      <c r="AT462" s="513">
        <v>0</v>
      </c>
      <c r="AU462" s="513">
        <v>0</v>
      </c>
      <c r="AV462" s="513">
        <v>0</v>
      </c>
      <c r="AW462" s="513">
        <v>0</v>
      </c>
      <c r="AX462" s="513">
        <v>0</v>
      </c>
      <c r="AY462" s="513">
        <v>0</v>
      </c>
      <c r="AZ462" s="513">
        <v>0</v>
      </c>
      <c r="BA462" s="513">
        <v>0</v>
      </c>
      <c r="BB462" s="513">
        <v>0</v>
      </c>
      <c r="BC462" s="513">
        <v>649.25</v>
      </c>
      <c r="BD462" s="513">
        <v>649.25</v>
      </c>
      <c r="BE462" s="513">
        <v>0</v>
      </c>
      <c r="BF462" s="513">
        <v>0</v>
      </c>
      <c r="BG462" s="513">
        <v>0</v>
      </c>
      <c r="BH462" s="513">
        <v>0</v>
      </c>
      <c r="BI462" s="513">
        <v>0</v>
      </c>
      <c r="BJ462" s="513">
        <v>0</v>
      </c>
      <c r="BK462" s="241">
        <f t="shared" si="71"/>
        <v>649.25</v>
      </c>
      <c r="BL462" s="22">
        <f t="shared" si="72"/>
        <v>649.25</v>
      </c>
      <c r="BM462" s="519">
        <f t="shared" si="73"/>
        <v>6.0115740740740733E-2</v>
      </c>
      <c r="BN462" s="520">
        <v>0</v>
      </c>
      <c r="BO462" s="520">
        <v>0</v>
      </c>
      <c r="BP462" s="520">
        <v>0</v>
      </c>
      <c r="BQ462" s="520">
        <v>0</v>
      </c>
      <c r="BR462" s="520">
        <v>0</v>
      </c>
      <c r="BS462" s="520">
        <v>0</v>
      </c>
      <c r="BT462" s="520">
        <v>0</v>
      </c>
      <c r="BU462" s="520">
        <v>0</v>
      </c>
      <c r="BV462" s="520">
        <v>0</v>
      </c>
      <c r="BW462" s="520">
        <v>0</v>
      </c>
      <c r="BX462" s="520">
        <v>0</v>
      </c>
      <c r="BY462" s="520">
        <v>0</v>
      </c>
      <c r="BZ462" s="520">
        <v>0</v>
      </c>
      <c r="CA462" s="520">
        <v>0</v>
      </c>
      <c r="CB462" s="520">
        <v>0</v>
      </c>
      <c r="CC462" s="520">
        <v>0</v>
      </c>
      <c r="CD462" s="520">
        <v>762115.62</v>
      </c>
      <c r="CE462" s="520">
        <v>762115.62</v>
      </c>
      <c r="CF462" s="520">
        <v>0</v>
      </c>
      <c r="CG462" s="520">
        <v>0</v>
      </c>
      <c r="CH462" s="520">
        <v>0</v>
      </c>
      <c r="CI462" s="520">
        <v>0</v>
      </c>
      <c r="CJ462" s="520">
        <v>0</v>
      </c>
      <c r="CK462" s="520">
        <v>0</v>
      </c>
      <c r="CL462" s="520">
        <f t="shared" si="74"/>
        <v>762115.62</v>
      </c>
      <c r="CM462" s="521">
        <f t="shared" si="75"/>
        <v>762115.62</v>
      </c>
      <c r="CN462" s="522">
        <v>34093920.000000007</v>
      </c>
      <c r="CO462" s="522">
        <v>34093920.000000007</v>
      </c>
      <c r="CP462" s="522">
        <v>37843200.000000007</v>
      </c>
      <c r="CQ462" s="243" t="s">
        <v>874</v>
      </c>
      <c r="CR462" s="103">
        <v>9.73</v>
      </c>
      <c r="CS462" s="523">
        <v>9.73</v>
      </c>
      <c r="CT462" s="104">
        <v>10.8</v>
      </c>
      <c r="CU462" s="524"/>
      <c r="CV462" s="524"/>
      <c r="CW462" s="524"/>
      <c r="CX462" s="525"/>
      <c r="CY462" s="526">
        <v>71.593798678368344</v>
      </c>
      <c r="CZ462" s="527">
        <v>44.748381819422598</v>
      </c>
      <c r="DA462" s="528">
        <v>0.46986429778007421</v>
      </c>
      <c r="DB462" s="529">
        <v>0.4579069066641433</v>
      </c>
      <c r="DC462" s="530" t="s">
        <v>2412</v>
      </c>
      <c r="DD462" s="225"/>
      <c r="DE462" s="524"/>
      <c r="DF462" s="524"/>
      <c r="DG462" s="531"/>
      <c r="DH462" s="532"/>
      <c r="DI462" s="64">
        <v>504728</v>
      </c>
      <c r="DJ462" s="64">
        <v>0</v>
      </c>
      <c r="DK462" s="64">
        <v>0</v>
      </c>
      <c r="DL462" s="534">
        <f t="shared" si="67"/>
        <v>168242.66666666666</v>
      </c>
    </row>
    <row r="463" spans="1:116" ht="43.5" customHeight="1" x14ac:dyDescent="0.25">
      <c r="A463" s="356" t="s">
        <v>7</v>
      </c>
      <c r="B463" s="65" t="s">
        <v>50</v>
      </c>
      <c r="C463" s="65" t="s">
        <v>74</v>
      </c>
      <c r="D463" s="64" t="s">
        <v>2511</v>
      </c>
      <c r="E463" s="64" t="s">
        <v>80</v>
      </c>
      <c r="F463" s="64" t="s">
        <v>1404</v>
      </c>
      <c r="G463" s="18" t="s">
        <v>80</v>
      </c>
      <c r="H463" s="35" t="s">
        <v>860</v>
      </c>
      <c r="I463" s="28" t="s">
        <v>2322</v>
      </c>
      <c r="J463" s="498">
        <v>12.30968508939201</v>
      </c>
      <c r="K463" s="498">
        <v>12.965340882123002</v>
      </c>
      <c r="L463" s="499">
        <v>2118.1999999999998</v>
      </c>
      <c r="M463" s="512">
        <v>0</v>
      </c>
      <c r="N463" s="513">
        <v>0</v>
      </c>
      <c r="O463" s="513">
        <v>0</v>
      </c>
      <c r="P463" s="513">
        <v>0</v>
      </c>
      <c r="Q463" s="513">
        <v>0</v>
      </c>
      <c r="R463" s="513">
        <v>0</v>
      </c>
      <c r="S463" s="513">
        <v>0</v>
      </c>
      <c r="T463" s="513">
        <v>0</v>
      </c>
      <c r="U463" s="513">
        <v>0</v>
      </c>
      <c r="V463" s="513">
        <v>0</v>
      </c>
      <c r="W463" s="513">
        <v>0</v>
      </c>
      <c r="X463" s="513">
        <v>0</v>
      </c>
      <c r="Y463" s="513">
        <v>0</v>
      </c>
      <c r="Z463" s="513">
        <v>0</v>
      </c>
      <c r="AA463" s="513">
        <v>0</v>
      </c>
      <c r="AB463" s="513">
        <v>0</v>
      </c>
      <c r="AC463" s="513">
        <v>32</v>
      </c>
      <c r="AD463" s="513">
        <v>32</v>
      </c>
      <c r="AE463" s="513">
        <v>0</v>
      </c>
      <c r="AF463" s="513">
        <v>0</v>
      </c>
      <c r="AG463" s="513">
        <v>0</v>
      </c>
      <c r="AH463" s="513">
        <f t="shared" si="68"/>
        <v>0</v>
      </c>
      <c r="AI463" s="513">
        <v>0</v>
      </c>
      <c r="AJ463" s="513">
        <v>0</v>
      </c>
      <c r="AK463" s="513">
        <f t="shared" si="69"/>
        <v>32</v>
      </c>
      <c r="AL463" s="513">
        <f t="shared" si="70"/>
        <v>32</v>
      </c>
      <c r="AM463" s="513">
        <v>0</v>
      </c>
      <c r="AN463" s="513">
        <v>0</v>
      </c>
      <c r="AO463" s="513">
        <v>0</v>
      </c>
      <c r="AP463" s="513">
        <v>0</v>
      </c>
      <c r="AQ463" s="513">
        <v>0</v>
      </c>
      <c r="AR463" s="513">
        <v>0</v>
      </c>
      <c r="AS463" s="513">
        <v>0</v>
      </c>
      <c r="AT463" s="513">
        <v>0</v>
      </c>
      <c r="AU463" s="513">
        <v>0</v>
      </c>
      <c r="AV463" s="513">
        <v>0</v>
      </c>
      <c r="AW463" s="513">
        <v>0</v>
      </c>
      <c r="AX463" s="513">
        <v>0</v>
      </c>
      <c r="AY463" s="513">
        <v>0</v>
      </c>
      <c r="AZ463" s="513">
        <v>0</v>
      </c>
      <c r="BA463" s="513">
        <v>0</v>
      </c>
      <c r="BB463" s="513">
        <v>0</v>
      </c>
      <c r="BC463" s="513">
        <v>769.18</v>
      </c>
      <c r="BD463" s="513">
        <v>769.18</v>
      </c>
      <c r="BE463" s="513">
        <v>0</v>
      </c>
      <c r="BF463" s="513">
        <v>0</v>
      </c>
      <c r="BG463" s="513">
        <v>0</v>
      </c>
      <c r="BH463" s="513">
        <v>0</v>
      </c>
      <c r="BI463" s="513">
        <v>0</v>
      </c>
      <c r="BJ463" s="513">
        <v>0</v>
      </c>
      <c r="BK463" s="241">
        <f t="shared" si="71"/>
        <v>769.18</v>
      </c>
      <c r="BL463" s="22">
        <f t="shared" si="72"/>
        <v>769.18</v>
      </c>
      <c r="BM463" s="519">
        <f t="shared" si="73"/>
        <v>0.10214873837981407</v>
      </c>
      <c r="BN463" s="520">
        <v>0</v>
      </c>
      <c r="BO463" s="520">
        <v>0</v>
      </c>
      <c r="BP463" s="520">
        <v>0</v>
      </c>
      <c r="BQ463" s="520">
        <v>0</v>
      </c>
      <c r="BR463" s="520">
        <v>0</v>
      </c>
      <c r="BS463" s="520">
        <v>0</v>
      </c>
      <c r="BT463" s="520">
        <v>0</v>
      </c>
      <c r="BU463" s="520">
        <v>0</v>
      </c>
      <c r="BV463" s="520">
        <v>0</v>
      </c>
      <c r="BW463" s="520">
        <v>0</v>
      </c>
      <c r="BX463" s="520">
        <v>0</v>
      </c>
      <c r="BY463" s="520">
        <v>0</v>
      </c>
      <c r="BZ463" s="520">
        <v>0</v>
      </c>
      <c r="CA463" s="520">
        <v>0</v>
      </c>
      <c r="CB463" s="520">
        <v>0</v>
      </c>
      <c r="CC463" s="520">
        <v>0</v>
      </c>
      <c r="CD463" s="520">
        <v>902894.25120000006</v>
      </c>
      <c r="CE463" s="520">
        <v>902894.25120000006</v>
      </c>
      <c r="CF463" s="520">
        <v>0</v>
      </c>
      <c r="CG463" s="520">
        <v>0</v>
      </c>
      <c r="CH463" s="520">
        <v>0</v>
      </c>
      <c r="CI463" s="520">
        <v>0</v>
      </c>
      <c r="CJ463" s="520">
        <v>0</v>
      </c>
      <c r="CK463" s="520">
        <v>0</v>
      </c>
      <c r="CL463" s="520">
        <f t="shared" si="74"/>
        <v>902894.25120000006</v>
      </c>
      <c r="CM463" s="521">
        <f t="shared" si="75"/>
        <v>902894.25120000006</v>
      </c>
      <c r="CN463" s="522">
        <v>20603520</v>
      </c>
      <c r="CO463" s="522">
        <v>20603520</v>
      </c>
      <c r="CP463" s="522">
        <v>26385120.000000004</v>
      </c>
      <c r="CQ463" s="243" t="s">
        <v>874</v>
      </c>
      <c r="CR463" s="103">
        <v>5.88</v>
      </c>
      <c r="CS463" s="523">
        <v>5.88</v>
      </c>
      <c r="CT463" s="104">
        <v>7.53</v>
      </c>
      <c r="CU463" s="524"/>
      <c r="CV463" s="524"/>
      <c r="CW463" s="524"/>
      <c r="CX463" s="525"/>
      <c r="CY463" s="526">
        <v>24.301309465766213</v>
      </c>
      <c r="CZ463" s="527">
        <v>22.744640622803768</v>
      </c>
      <c r="DA463" s="528">
        <v>0.32370639095822012</v>
      </c>
      <c r="DB463" s="529">
        <v>0.31603744623004565</v>
      </c>
      <c r="DC463" s="530" t="s">
        <v>2404</v>
      </c>
      <c r="DD463" s="225"/>
      <c r="DE463" s="524"/>
      <c r="DF463" s="524"/>
      <c r="DG463" s="531"/>
      <c r="DH463" s="532"/>
      <c r="DI463" s="64">
        <v>9750</v>
      </c>
      <c r="DJ463" s="64">
        <v>0</v>
      </c>
      <c r="DK463" s="64">
        <v>40469</v>
      </c>
      <c r="DL463" s="534">
        <f t="shared" si="67"/>
        <v>16739.666666666668</v>
      </c>
    </row>
    <row r="464" spans="1:116" ht="43.5" customHeight="1" x14ac:dyDescent="0.25">
      <c r="A464" s="356" t="s">
        <v>7</v>
      </c>
      <c r="B464" s="65" t="s">
        <v>50</v>
      </c>
      <c r="C464" s="65" t="s">
        <v>74</v>
      </c>
      <c r="D464" s="64" t="s">
        <v>2511</v>
      </c>
      <c r="E464" s="64" t="s">
        <v>80</v>
      </c>
      <c r="F464" s="64" t="s">
        <v>1405</v>
      </c>
      <c r="G464" s="18" t="s">
        <v>80</v>
      </c>
      <c r="H464" s="35" t="s">
        <v>860</v>
      </c>
      <c r="I464" s="28" t="s">
        <v>2322</v>
      </c>
      <c r="J464" s="498">
        <v>10.158477986391464</v>
      </c>
      <c r="K464" s="498">
        <v>22.180681772046</v>
      </c>
      <c r="L464" s="499">
        <v>2839.8</v>
      </c>
      <c r="M464" s="512">
        <v>0</v>
      </c>
      <c r="N464" s="513">
        <v>0</v>
      </c>
      <c r="O464" s="513">
        <v>0</v>
      </c>
      <c r="P464" s="513">
        <v>0</v>
      </c>
      <c r="Q464" s="513">
        <v>0</v>
      </c>
      <c r="R464" s="513">
        <v>0</v>
      </c>
      <c r="S464" s="513">
        <v>0</v>
      </c>
      <c r="T464" s="513">
        <v>0</v>
      </c>
      <c r="U464" s="513">
        <v>0</v>
      </c>
      <c r="V464" s="513">
        <v>0</v>
      </c>
      <c r="W464" s="513">
        <v>0</v>
      </c>
      <c r="X464" s="513">
        <v>0</v>
      </c>
      <c r="Y464" s="513">
        <v>0</v>
      </c>
      <c r="Z464" s="513">
        <v>0</v>
      </c>
      <c r="AA464" s="513">
        <v>0</v>
      </c>
      <c r="AB464" s="513">
        <v>0</v>
      </c>
      <c r="AC464" s="513">
        <v>163</v>
      </c>
      <c r="AD464" s="513">
        <v>163</v>
      </c>
      <c r="AE464" s="513">
        <v>0</v>
      </c>
      <c r="AF464" s="513">
        <v>0</v>
      </c>
      <c r="AG464" s="513">
        <v>0</v>
      </c>
      <c r="AH464" s="513">
        <f t="shared" si="68"/>
        <v>0</v>
      </c>
      <c r="AI464" s="513">
        <v>0</v>
      </c>
      <c r="AJ464" s="513">
        <v>0</v>
      </c>
      <c r="AK464" s="513">
        <f t="shared" si="69"/>
        <v>163</v>
      </c>
      <c r="AL464" s="513">
        <f t="shared" si="70"/>
        <v>163</v>
      </c>
      <c r="AM464" s="513">
        <v>0</v>
      </c>
      <c r="AN464" s="513">
        <v>0</v>
      </c>
      <c r="AO464" s="513">
        <v>0</v>
      </c>
      <c r="AP464" s="513">
        <v>0</v>
      </c>
      <c r="AQ464" s="513">
        <v>0</v>
      </c>
      <c r="AR464" s="513">
        <v>0</v>
      </c>
      <c r="AS464" s="513">
        <v>0</v>
      </c>
      <c r="AT464" s="513">
        <v>0</v>
      </c>
      <c r="AU464" s="513">
        <v>0</v>
      </c>
      <c r="AV464" s="513">
        <v>0</v>
      </c>
      <c r="AW464" s="513">
        <v>0</v>
      </c>
      <c r="AX464" s="513">
        <v>0</v>
      </c>
      <c r="AY464" s="513">
        <v>0</v>
      </c>
      <c r="AZ464" s="513">
        <v>0</v>
      </c>
      <c r="BA464" s="513">
        <v>0</v>
      </c>
      <c r="BB464" s="513">
        <v>0</v>
      </c>
      <c r="BC464" s="513">
        <v>1310.75</v>
      </c>
      <c r="BD464" s="513">
        <v>1310.75</v>
      </c>
      <c r="BE464" s="513">
        <v>0</v>
      </c>
      <c r="BF464" s="513">
        <v>0</v>
      </c>
      <c r="BG464" s="513">
        <v>0</v>
      </c>
      <c r="BH464" s="513">
        <v>0</v>
      </c>
      <c r="BI464" s="513">
        <v>0</v>
      </c>
      <c r="BJ464" s="513">
        <v>0</v>
      </c>
      <c r="BK464" s="241">
        <f t="shared" si="71"/>
        <v>1310.75</v>
      </c>
      <c r="BL464" s="22">
        <f t="shared" si="72"/>
        <v>1310.75</v>
      </c>
      <c r="BM464" s="519">
        <f t="shared" si="73"/>
        <v>0.16282608695652173</v>
      </c>
      <c r="BN464" s="520">
        <v>0</v>
      </c>
      <c r="BO464" s="520">
        <v>0</v>
      </c>
      <c r="BP464" s="520">
        <v>0</v>
      </c>
      <c r="BQ464" s="520">
        <v>0</v>
      </c>
      <c r="BR464" s="520">
        <v>0</v>
      </c>
      <c r="BS464" s="520">
        <v>0</v>
      </c>
      <c r="BT464" s="520">
        <v>0</v>
      </c>
      <c r="BU464" s="520">
        <v>0</v>
      </c>
      <c r="BV464" s="520">
        <v>0</v>
      </c>
      <c r="BW464" s="520">
        <v>0</v>
      </c>
      <c r="BX464" s="520">
        <v>0</v>
      </c>
      <c r="BY464" s="520">
        <v>0</v>
      </c>
      <c r="BZ464" s="520">
        <v>0</v>
      </c>
      <c r="CA464" s="520">
        <v>0</v>
      </c>
      <c r="CB464" s="520">
        <v>0</v>
      </c>
      <c r="CC464" s="520">
        <v>0</v>
      </c>
      <c r="CD464" s="520">
        <v>1538610.78</v>
      </c>
      <c r="CE464" s="520">
        <v>1538610.78</v>
      </c>
      <c r="CF464" s="520">
        <v>0</v>
      </c>
      <c r="CG464" s="520">
        <v>0</v>
      </c>
      <c r="CH464" s="520">
        <v>0</v>
      </c>
      <c r="CI464" s="520">
        <v>0</v>
      </c>
      <c r="CJ464" s="520">
        <v>0</v>
      </c>
      <c r="CK464" s="520">
        <v>0</v>
      </c>
      <c r="CL464" s="520">
        <f t="shared" si="74"/>
        <v>1538610.78</v>
      </c>
      <c r="CM464" s="521">
        <f t="shared" si="75"/>
        <v>1538610.78</v>
      </c>
      <c r="CN464" s="522">
        <v>25298879.999999996</v>
      </c>
      <c r="CO464" s="522">
        <v>25298879.999999996</v>
      </c>
      <c r="CP464" s="522">
        <v>28207200.000000004</v>
      </c>
      <c r="CQ464" s="243" t="s">
        <v>874</v>
      </c>
      <c r="CR464" s="103">
        <v>7.22</v>
      </c>
      <c r="CS464" s="523">
        <v>7.22</v>
      </c>
      <c r="CT464" s="104">
        <v>8.0500000000000007</v>
      </c>
      <c r="CU464" s="524"/>
      <c r="CV464" s="524"/>
      <c r="CW464" s="524"/>
      <c r="CX464" s="525"/>
      <c r="CY464" s="526">
        <v>135.5524557040321</v>
      </c>
      <c r="CZ464" s="527">
        <v>57.812610148344767</v>
      </c>
      <c r="DA464" s="528">
        <v>0.51554228396242319</v>
      </c>
      <c r="DB464" s="529">
        <v>0.4807368992784477</v>
      </c>
      <c r="DC464" s="530" t="s">
        <v>2326</v>
      </c>
      <c r="DD464" s="225"/>
      <c r="DE464" s="524"/>
      <c r="DF464" s="524"/>
      <c r="DG464" s="531"/>
      <c r="DH464" s="532"/>
      <c r="DI464" s="64">
        <v>31770</v>
      </c>
      <c r="DJ464" s="64">
        <v>0</v>
      </c>
      <c r="DK464" s="64">
        <v>184518</v>
      </c>
      <c r="DL464" s="534">
        <f t="shared" si="67"/>
        <v>72096</v>
      </c>
    </row>
    <row r="465" spans="1:116" ht="43.5" customHeight="1" x14ac:dyDescent="0.25">
      <c r="A465" s="356" t="s">
        <v>7</v>
      </c>
      <c r="B465" s="65" t="s">
        <v>50</v>
      </c>
      <c r="C465" s="65" t="s">
        <v>74</v>
      </c>
      <c r="D465" s="64" t="s">
        <v>2511</v>
      </c>
      <c r="E465" s="64" t="s">
        <v>80</v>
      </c>
      <c r="F465" s="64" t="s">
        <v>402</v>
      </c>
      <c r="G465" s="18" t="s">
        <v>80</v>
      </c>
      <c r="H465" s="35" t="s">
        <v>860</v>
      </c>
      <c r="I465" s="28" t="s">
        <v>2322</v>
      </c>
      <c r="J465" s="498">
        <v>14.460892192392555</v>
      </c>
      <c r="K465" s="498">
        <v>3.187310599431</v>
      </c>
      <c r="L465" s="499">
        <v>204.5</v>
      </c>
      <c r="M465" s="512">
        <v>0</v>
      </c>
      <c r="N465" s="513">
        <v>0</v>
      </c>
      <c r="O465" s="513">
        <v>0</v>
      </c>
      <c r="P465" s="513">
        <v>0</v>
      </c>
      <c r="Q465" s="513">
        <v>0</v>
      </c>
      <c r="R465" s="513">
        <v>0</v>
      </c>
      <c r="S465" s="513">
        <v>0</v>
      </c>
      <c r="T465" s="513">
        <v>0</v>
      </c>
      <c r="U465" s="513">
        <v>0</v>
      </c>
      <c r="V465" s="513">
        <v>0</v>
      </c>
      <c r="W465" s="513">
        <v>0</v>
      </c>
      <c r="X465" s="513">
        <v>0</v>
      </c>
      <c r="Y465" s="513">
        <v>0</v>
      </c>
      <c r="Z465" s="513">
        <v>0</v>
      </c>
      <c r="AA465" s="513">
        <v>0</v>
      </c>
      <c r="AB465" s="513">
        <v>0</v>
      </c>
      <c r="AC465" s="513">
        <v>13</v>
      </c>
      <c r="AD465" s="513">
        <v>13</v>
      </c>
      <c r="AE465" s="513">
        <v>0</v>
      </c>
      <c r="AF465" s="513">
        <v>0</v>
      </c>
      <c r="AG465" s="513">
        <v>0</v>
      </c>
      <c r="AH465" s="513">
        <f t="shared" si="68"/>
        <v>0</v>
      </c>
      <c r="AI465" s="513">
        <v>0</v>
      </c>
      <c r="AJ465" s="513">
        <v>0</v>
      </c>
      <c r="AK465" s="513">
        <f t="shared" si="69"/>
        <v>13</v>
      </c>
      <c r="AL465" s="513">
        <f t="shared" si="70"/>
        <v>13</v>
      </c>
      <c r="AM465" s="513">
        <v>0</v>
      </c>
      <c r="AN465" s="513">
        <v>0</v>
      </c>
      <c r="AO465" s="513">
        <v>0</v>
      </c>
      <c r="AP465" s="513">
        <v>0</v>
      </c>
      <c r="AQ465" s="513">
        <v>0</v>
      </c>
      <c r="AR465" s="513">
        <v>0</v>
      </c>
      <c r="AS465" s="513">
        <v>0</v>
      </c>
      <c r="AT465" s="513">
        <v>0</v>
      </c>
      <c r="AU465" s="513">
        <v>0</v>
      </c>
      <c r="AV465" s="513">
        <v>0</v>
      </c>
      <c r="AW465" s="513">
        <v>0</v>
      </c>
      <c r="AX465" s="513">
        <v>0</v>
      </c>
      <c r="AY465" s="513">
        <v>0</v>
      </c>
      <c r="AZ465" s="513">
        <v>0</v>
      </c>
      <c r="BA465" s="513">
        <v>0</v>
      </c>
      <c r="BB465" s="513">
        <v>0</v>
      </c>
      <c r="BC465" s="513">
        <v>82.43</v>
      </c>
      <c r="BD465" s="513">
        <v>82.43</v>
      </c>
      <c r="BE465" s="513">
        <v>0</v>
      </c>
      <c r="BF465" s="513">
        <v>0</v>
      </c>
      <c r="BG465" s="513">
        <v>0</v>
      </c>
      <c r="BH465" s="513">
        <v>0</v>
      </c>
      <c r="BI465" s="513">
        <v>0</v>
      </c>
      <c r="BJ465" s="513">
        <v>0</v>
      </c>
      <c r="BK465" s="241">
        <f t="shared" si="71"/>
        <v>82.43</v>
      </c>
      <c r="BL465" s="22">
        <f t="shared" si="72"/>
        <v>82.43</v>
      </c>
      <c r="BM465" s="519">
        <f t="shared" si="73"/>
        <v>6.4398437500000003E-2</v>
      </c>
      <c r="BN465" s="520">
        <v>0</v>
      </c>
      <c r="BO465" s="520">
        <v>0</v>
      </c>
      <c r="BP465" s="520">
        <v>0</v>
      </c>
      <c r="BQ465" s="520">
        <v>0</v>
      </c>
      <c r="BR465" s="520">
        <v>0</v>
      </c>
      <c r="BS465" s="520">
        <v>0</v>
      </c>
      <c r="BT465" s="520">
        <v>0</v>
      </c>
      <c r="BU465" s="520">
        <v>0</v>
      </c>
      <c r="BV465" s="520">
        <v>0</v>
      </c>
      <c r="BW465" s="520">
        <v>0</v>
      </c>
      <c r="BX465" s="520">
        <v>0</v>
      </c>
      <c r="BY465" s="520">
        <v>0</v>
      </c>
      <c r="BZ465" s="520">
        <v>0</v>
      </c>
      <c r="CA465" s="520">
        <v>0</v>
      </c>
      <c r="CB465" s="520">
        <v>0</v>
      </c>
      <c r="CC465" s="520">
        <v>0</v>
      </c>
      <c r="CD465" s="520">
        <v>96759.631200000018</v>
      </c>
      <c r="CE465" s="520">
        <v>96759.631200000018</v>
      </c>
      <c r="CF465" s="520">
        <v>0</v>
      </c>
      <c r="CG465" s="520">
        <v>0</v>
      </c>
      <c r="CH465" s="520">
        <v>0</v>
      </c>
      <c r="CI465" s="520">
        <v>0</v>
      </c>
      <c r="CJ465" s="520">
        <v>0</v>
      </c>
      <c r="CK465" s="520">
        <v>0</v>
      </c>
      <c r="CL465" s="520">
        <f t="shared" si="74"/>
        <v>96759.631200000018</v>
      </c>
      <c r="CM465" s="521">
        <f t="shared" si="75"/>
        <v>96759.631200000018</v>
      </c>
      <c r="CN465" s="522">
        <v>3609120.0000000005</v>
      </c>
      <c r="CO465" s="522">
        <v>3609120.0000000005</v>
      </c>
      <c r="CP465" s="522">
        <v>4485120</v>
      </c>
      <c r="CQ465" s="243" t="s">
        <v>874</v>
      </c>
      <c r="CR465" s="103">
        <v>1.03</v>
      </c>
      <c r="CS465" s="523">
        <v>1.03</v>
      </c>
      <c r="CT465" s="104">
        <v>1.28</v>
      </c>
      <c r="CU465" s="524"/>
      <c r="CV465" s="524"/>
      <c r="CW465" s="524"/>
      <c r="CX465" s="525"/>
      <c r="CY465" s="526">
        <v>19.924691307042387</v>
      </c>
      <c r="CZ465" s="527">
        <v>19.925761987963494</v>
      </c>
      <c r="DA465" s="528">
        <v>0.32795548050944684</v>
      </c>
      <c r="DB465" s="529">
        <v>0.32796347066557446</v>
      </c>
      <c r="DC465" s="530" t="s">
        <v>2354</v>
      </c>
      <c r="DD465" s="225"/>
      <c r="DE465" s="524"/>
      <c r="DF465" s="524"/>
      <c r="DG465" s="531"/>
      <c r="DH465" s="532"/>
      <c r="DI465" s="64">
        <v>0</v>
      </c>
      <c r="DJ465" s="64">
        <v>0</v>
      </c>
      <c r="DK465" s="64">
        <v>0</v>
      </c>
      <c r="DL465" s="534">
        <f t="shared" si="67"/>
        <v>0</v>
      </c>
    </row>
    <row r="466" spans="1:116" ht="43.5" customHeight="1" x14ac:dyDescent="0.25">
      <c r="A466" s="356" t="s">
        <v>7</v>
      </c>
      <c r="B466" s="65" t="s">
        <v>50</v>
      </c>
      <c r="C466" s="65" t="s">
        <v>74</v>
      </c>
      <c r="D466" s="64" t="s">
        <v>2511</v>
      </c>
      <c r="E466" s="64" t="s">
        <v>80</v>
      </c>
      <c r="F466" s="64" t="s">
        <v>1406</v>
      </c>
      <c r="G466" s="18" t="s">
        <v>1380</v>
      </c>
      <c r="H466" s="35" t="s">
        <v>866</v>
      </c>
      <c r="I466" s="28" t="s">
        <v>2322</v>
      </c>
      <c r="J466" s="498">
        <v>12.26188048710311</v>
      </c>
      <c r="K466" s="498">
        <v>4.5869318086410003</v>
      </c>
      <c r="L466" s="499">
        <v>652.9</v>
      </c>
      <c r="M466" s="512">
        <v>0</v>
      </c>
      <c r="N466" s="513">
        <v>0</v>
      </c>
      <c r="O466" s="513">
        <v>0</v>
      </c>
      <c r="P466" s="513">
        <v>0</v>
      </c>
      <c r="Q466" s="513">
        <v>0</v>
      </c>
      <c r="R466" s="513">
        <v>0</v>
      </c>
      <c r="S466" s="513">
        <v>0</v>
      </c>
      <c r="T466" s="513">
        <v>0</v>
      </c>
      <c r="U466" s="513">
        <v>0</v>
      </c>
      <c r="V466" s="513">
        <v>0</v>
      </c>
      <c r="W466" s="513">
        <v>0</v>
      </c>
      <c r="X466" s="513">
        <v>0</v>
      </c>
      <c r="Y466" s="513">
        <v>0</v>
      </c>
      <c r="Z466" s="513">
        <v>0</v>
      </c>
      <c r="AA466" s="513">
        <v>0</v>
      </c>
      <c r="AB466" s="513">
        <v>0</v>
      </c>
      <c r="AC466" s="513">
        <v>11</v>
      </c>
      <c r="AD466" s="513">
        <v>11</v>
      </c>
      <c r="AE466" s="513">
        <v>0</v>
      </c>
      <c r="AF466" s="513">
        <v>0</v>
      </c>
      <c r="AG466" s="513">
        <v>0</v>
      </c>
      <c r="AH466" s="513">
        <f t="shared" si="68"/>
        <v>0</v>
      </c>
      <c r="AI466" s="513">
        <v>0</v>
      </c>
      <c r="AJ466" s="513">
        <v>0</v>
      </c>
      <c r="AK466" s="513">
        <f t="shared" si="69"/>
        <v>11</v>
      </c>
      <c r="AL466" s="513">
        <f t="shared" si="70"/>
        <v>11</v>
      </c>
      <c r="AM466" s="513">
        <v>0</v>
      </c>
      <c r="AN466" s="513">
        <v>0</v>
      </c>
      <c r="AO466" s="513">
        <v>0</v>
      </c>
      <c r="AP466" s="513">
        <v>0</v>
      </c>
      <c r="AQ466" s="513">
        <v>0</v>
      </c>
      <c r="AR466" s="513">
        <v>0</v>
      </c>
      <c r="AS466" s="513">
        <v>0</v>
      </c>
      <c r="AT466" s="513">
        <v>0</v>
      </c>
      <c r="AU466" s="513">
        <v>0</v>
      </c>
      <c r="AV466" s="513">
        <v>0</v>
      </c>
      <c r="AW466" s="513">
        <v>0</v>
      </c>
      <c r="AX466" s="513">
        <v>0</v>
      </c>
      <c r="AY466" s="513">
        <v>0</v>
      </c>
      <c r="AZ466" s="513">
        <v>0</v>
      </c>
      <c r="BA466" s="513">
        <v>0</v>
      </c>
      <c r="BB466" s="513">
        <v>0</v>
      </c>
      <c r="BC466" s="513">
        <v>58</v>
      </c>
      <c r="BD466" s="513">
        <v>58</v>
      </c>
      <c r="BE466" s="513">
        <v>0</v>
      </c>
      <c r="BF466" s="513">
        <v>0</v>
      </c>
      <c r="BG466" s="513">
        <v>0</v>
      </c>
      <c r="BH466" s="513">
        <v>0</v>
      </c>
      <c r="BI466" s="513">
        <v>0</v>
      </c>
      <c r="BJ466" s="513">
        <v>0</v>
      </c>
      <c r="BK466" s="241">
        <f t="shared" si="71"/>
        <v>58</v>
      </c>
      <c r="BL466" s="22">
        <f t="shared" si="72"/>
        <v>58</v>
      </c>
      <c r="BM466" s="519">
        <f t="shared" si="73"/>
        <v>3.5365853658536589E-2</v>
      </c>
      <c r="BN466" s="520">
        <v>0</v>
      </c>
      <c r="BO466" s="520">
        <v>0</v>
      </c>
      <c r="BP466" s="520">
        <v>0</v>
      </c>
      <c r="BQ466" s="520">
        <v>0</v>
      </c>
      <c r="BR466" s="520">
        <v>0</v>
      </c>
      <c r="BS466" s="520">
        <v>0</v>
      </c>
      <c r="BT466" s="520">
        <v>0</v>
      </c>
      <c r="BU466" s="520">
        <v>0</v>
      </c>
      <c r="BV466" s="520">
        <v>0</v>
      </c>
      <c r="BW466" s="520">
        <v>0</v>
      </c>
      <c r="BX466" s="520">
        <v>0</v>
      </c>
      <c r="BY466" s="520">
        <v>0</v>
      </c>
      <c r="BZ466" s="520">
        <v>0</v>
      </c>
      <c r="CA466" s="520">
        <v>0</v>
      </c>
      <c r="CB466" s="520">
        <v>0</v>
      </c>
      <c r="CC466" s="520">
        <v>0</v>
      </c>
      <c r="CD466" s="520">
        <v>68082.720000000001</v>
      </c>
      <c r="CE466" s="520">
        <v>68082.720000000001</v>
      </c>
      <c r="CF466" s="520">
        <v>0</v>
      </c>
      <c r="CG466" s="520">
        <v>0</v>
      </c>
      <c r="CH466" s="520">
        <v>0</v>
      </c>
      <c r="CI466" s="520">
        <v>0</v>
      </c>
      <c r="CJ466" s="520">
        <v>0</v>
      </c>
      <c r="CK466" s="520">
        <v>0</v>
      </c>
      <c r="CL466" s="520">
        <f t="shared" si="74"/>
        <v>68082.720000000001</v>
      </c>
      <c r="CM466" s="521">
        <f t="shared" si="75"/>
        <v>68082.720000000001</v>
      </c>
      <c r="CN466" s="522">
        <v>1681920</v>
      </c>
      <c r="CO466" s="522">
        <v>1681920</v>
      </c>
      <c r="CP466" s="522">
        <v>5746560</v>
      </c>
      <c r="CQ466" s="243" t="s">
        <v>874</v>
      </c>
      <c r="CR466" s="103">
        <v>0.48</v>
      </c>
      <c r="CS466" s="523">
        <v>0.48</v>
      </c>
      <c r="CT466" s="104">
        <v>1.64</v>
      </c>
      <c r="CU466" s="524"/>
      <c r="CV466" s="524"/>
      <c r="CW466" s="524"/>
      <c r="CX466" s="525"/>
      <c r="CY466" s="526">
        <v>27.412228139146929</v>
      </c>
      <c r="CZ466" s="527">
        <v>17.226311523907366</v>
      </c>
      <c r="DA466" s="528">
        <v>0.43980194132077494</v>
      </c>
      <c r="DB466" s="529">
        <v>0.43517415417260463</v>
      </c>
      <c r="DC466" s="530" t="s">
        <v>2326</v>
      </c>
      <c r="DD466" s="225"/>
      <c r="DE466" s="524"/>
      <c r="DF466" s="524"/>
      <c r="DG466" s="531"/>
      <c r="DH466" s="532"/>
      <c r="DI466" s="64">
        <v>5496</v>
      </c>
      <c r="DJ466" s="64">
        <v>8225</v>
      </c>
      <c r="DK466" s="64">
        <v>0</v>
      </c>
      <c r="DL466" s="545">
        <f t="shared" si="67"/>
        <v>4573.666666666667</v>
      </c>
    </row>
    <row r="467" spans="1:116" ht="43.5" customHeight="1" x14ac:dyDescent="0.25">
      <c r="A467" s="356" t="s">
        <v>7</v>
      </c>
      <c r="B467" s="65" t="s">
        <v>50</v>
      </c>
      <c r="C467" s="65" t="s">
        <v>74</v>
      </c>
      <c r="D467" s="64" t="s">
        <v>2511</v>
      </c>
      <c r="E467" s="64" t="s">
        <v>80</v>
      </c>
      <c r="F467" s="64" t="s">
        <v>1407</v>
      </c>
      <c r="G467" s="18" t="s">
        <v>1380</v>
      </c>
      <c r="H467" s="35" t="s">
        <v>860</v>
      </c>
      <c r="I467" s="28" t="s">
        <v>2322</v>
      </c>
      <c r="J467" s="498">
        <v>0</v>
      </c>
      <c r="K467" s="498">
        <v>1.555871208885</v>
      </c>
      <c r="L467" s="499">
        <v>0</v>
      </c>
      <c r="M467" s="512">
        <v>0</v>
      </c>
      <c r="N467" s="513">
        <v>0</v>
      </c>
      <c r="O467" s="513">
        <v>0</v>
      </c>
      <c r="P467" s="513">
        <v>0</v>
      </c>
      <c r="Q467" s="513">
        <v>0</v>
      </c>
      <c r="R467" s="513">
        <v>0</v>
      </c>
      <c r="S467" s="513">
        <v>0</v>
      </c>
      <c r="T467" s="513">
        <v>0</v>
      </c>
      <c r="U467" s="513">
        <v>0</v>
      </c>
      <c r="V467" s="513">
        <v>0</v>
      </c>
      <c r="W467" s="513">
        <v>0</v>
      </c>
      <c r="X467" s="513">
        <v>0</v>
      </c>
      <c r="Y467" s="513">
        <v>0</v>
      </c>
      <c r="Z467" s="513">
        <v>0</v>
      </c>
      <c r="AA467" s="513">
        <v>0</v>
      </c>
      <c r="AB467" s="513">
        <v>0</v>
      </c>
      <c r="AC467" s="513">
        <v>3</v>
      </c>
      <c r="AD467" s="513">
        <v>3</v>
      </c>
      <c r="AE467" s="513">
        <v>0</v>
      </c>
      <c r="AF467" s="513">
        <v>0</v>
      </c>
      <c r="AG467" s="513">
        <v>0</v>
      </c>
      <c r="AH467" s="513">
        <f t="shared" si="68"/>
        <v>0</v>
      </c>
      <c r="AI467" s="513">
        <v>0</v>
      </c>
      <c r="AJ467" s="513">
        <v>0</v>
      </c>
      <c r="AK467" s="513">
        <f t="shared" si="69"/>
        <v>3</v>
      </c>
      <c r="AL467" s="513">
        <f t="shared" si="70"/>
        <v>3</v>
      </c>
      <c r="AM467" s="513">
        <v>0</v>
      </c>
      <c r="AN467" s="513">
        <v>0</v>
      </c>
      <c r="AO467" s="513">
        <v>0</v>
      </c>
      <c r="AP467" s="513">
        <v>0</v>
      </c>
      <c r="AQ467" s="513">
        <v>0</v>
      </c>
      <c r="AR467" s="513">
        <v>0</v>
      </c>
      <c r="AS467" s="513">
        <v>0</v>
      </c>
      <c r="AT467" s="513">
        <v>0</v>
      </c>
      <c r="AU467" s="513">
        <v>0</v>
      </c>
      <c r="AV467" s="513">
        <v>0</v>
      </c>
      <c r="AW467" s="513">
        <v>0</v>
      </c>
      <c r="AX467" s="513">
        <v>0</v>
      </c>
      <c r="AY467" s="513">
        <v>0</v>
      </c>
      <c r="AZ467" s="513">
        <v>0</v>
      </c>
      <c r="BA467" s="513">
        <v>0</v>
      </c>
      <c r="BB467" s="513">
        <v>0</v>
      </c>
      <c r="BC467" s="513">
        <v>26.2</v>
      </c>
      <c r="BD467" s="513">
        <v>26.2</v>
      </c>
      <c r="BE467" s="513">
        <v>0</v>
      </c>
      <c r="BF467" s="513">
        <v>0</v>
      </c>
      <c r="BG467" s="513">
        <v>0</v>
      </c>
      <c r="BH467" s="513">
        <v>0</v>
      </c>
      <c r="BI467" s="513">
        <v>0</v>
      </c>
      <c r="BJ467" s="513">
        <v>0</v>
      </c>
      <c r="BK467" s="241">
        <f t="shared" si="71"/>
        <v>26.2</v>
      </c>
      <c r="BL467" s="22">
        <f t="shared" si="72"/>
        <v>26.2</v>
      </c>
      <c r="BM467" s="519">
        <f t="shared" si="73"/>
        <v>0</v>
      </c>
      <c r="BN467" s="520">
        <v>0</v>
      </c>
      <c r="BO467" s="520">
        <v>0</v>
      </c>
      <c r="BP467" s="520">
        <v>0</v>
      </c>
      <c r="BQ467" s="520">
        <v>0</v>
      </c>
      <c r="BR467" s="520">
        <v>0</v>
      </c>
      <c r="BS467" s="520">
        <v>0</v>
      </c>
      <c r="BT467" s="520">
        <v>0</v>
      </c>
      <c r="BU467" s="520">
        <v>0</v>
      </c>
      <c r="BV467" s="520">
        <v>0</v>
      </c>
      <c r="BW467" s="520">
        <v>0</v>
      </c>
      <c r="BX467" s="520">
        <v>0</v>
      </c>
      <c r="BY467" s="520">
        <v>0</v>
      </c>
      <c r="BZ467" s="520">
        <v>0</v>
      </c>
      <c r="CA467" s="520">
        <v>0</v>
      </c>
      <c r="CB467" s="520">
        <v>0</v>
      </c>
      <c r="CC467" s="520">
        <v>0</v>
      </c>
      <c r="CD467" s="520">
        <v>30754.608</v>
      </c>
      <c r="CE467" s="520">
        <v>30754.608</v>
      </c>
      <c r="CF467" s="520">
        <v>0</v>
      </c>
      <c r="CG467" s="520">
        <v>0</v>
      </c>
      <c r="CH467" s="520">
        <v>0</v>
      </c>
      <c r="CI467" s="520">
        <v>0</v>
      </c>
      <c r="CJ467" s="520">
        <v>0</v>
      </c>
      <c r="CK467" s="520">
        <v>0</v>
      </c>
      <c r="CL467" s="520">
        <f t="shared" si="74"/>
        <v>30754.608</v>
      </c>
      <c r="CM467" s="521">
        <f t="shared" si="75"/>
        <v>30754.608</v>
      </c>
      <c r="CN467" s="522">
        <v>0</v>
      </c>
      <c r="CO467" s="522">
        <v>0</v>
      </c>
      <c r="CP467" s="522">
        <v>0</v>
      </c>
      <c r="CQ467" s="243" t="s">
        <v>874</v>
      </c>
      <c r="CR467" s="103">
        <v>0</v>
      </c>
      <c r="CS467" s="523">
        <v>0</v>
      </c>
      <c r="CT467" s="104">
        <v>0</v>
      </c>
      <c r="CU467" s="524"/>
      <c r="CV467" s="524"/>
      <c r="CW467" s="524"/>
      <c r="CX467" s="525"/>
      <c r="CY467" s="526" t="s">
        <v>56</v>
      </c>
      <c r="CZ467" s="527">
        <v>0</v>
      </c>
      <c r="DA467" s="528" t="s">
        <v>56</v>
      </c>
      <c r="DB467" s="529">
        <v>0</v>
      </c>
      <c r="DC467" s="530" t="s">
        <v>2297</v>
      </c>
      <c r="DD467" s="225"/>
      <c r="DE467" s="524"/>
      <c r="DF467" s="524"/>
      <c r="DG467" s="531"/>
      <c r="DH467" s="532"/>
      <c r="DI467" s="64" t="s">
        <v>56</v>
      </c>
      <c r="DJ467" s="64" t="s">
        <v>56</v>
      </c>
      <c r="DK467" s="18" t="s">
        <v>56</v>
      </c>
      <c r="DL467" s="534" t="s">
        <v>56</v>
      </c>
    </row>
    <row r="468" spans="1:116" ht="43.5" customHeight="1" x14ac:dyDescent="0.25">
      <c r="A468" s="356" t="s">
        <v>7</v>
      </c>
      <c r="B468" s="65" t="s">
        <v>50</v>
      </c>
      <c r="C468" s="65" t="s">
        <v>74</v>
      </c>
      <c r="D468" s="64" t="s">
        <v>2511</v>
      </c>
      <c r="E468" s="64" t="s">
        <v>80</v>
      </c>
      <c r="F468" s="64" t="s">
        <v>1408</v>
      </c>
      <c r="G468" s="18" t="s">
        <v>1409</v>
      </c>
      <c r="H468" s="35" t="s">
        <v>860</v>
      </c>
      <c r="I468" s="28" t="s">
        <v>2322</v>
      </c>
      <c r="J468" s="498">
        <v>14.460892192392555</v>
      </c>
      <c r="K468" s="498">
        <v>26.065340854875</v>
      </c>
      <c r="L468" s="499">
        <v>2585.8000000000002</v>
      </c>
      <c r="M468" s="512">
        <v>0</v>
      </c>
      <c r="N468" s="513">
        <v>0</v>
      </c>
      <c r="O468" s="513">
        <v>0</v>
      </c>
      <c r="P468" s="513">
        <v>0</v>
      </c>
      <c r="Q468" s="513">
        <v>0</v>
      </c>
      <c r="R468" s="513">
        <v>0</v>
      </c>
      <c r="S468" s="513">
        <v>0</v>
      </c>
      <c r="T468" s="513">
        <v>0</v>
      </c>
      <c r="U468" s="513">
        <v>0</v>
      </c>
      <c r="V468" s="513">
        <v>0</v>
      </c>
      <c r="W468" s="513">
        <v>0</v>
      </c>
      <c r="X468" s="513">
        <v>0</v>
      </c>
      <c r="Y468" s="513">
        <v>0</v>
      </c>
      <c r="Z468" s="513">
        <v>0</v>
      </c>
      <c r="AA468" s="513">
        <v>0</v>
      </c>
      <c r="AB468" s="513">
        <v>0</v>
      </c>
      <c r="AC468" s="513">
        <v>134</v>
      </c>
      <c r="AD468" s="513">
        <v>134</v>
      </c>
      <c r="AE468" s="513">
        <v>0</v>
      </c>
      <c r="AF468" s="513">
        <v>0</v>
      </c>
      <c r="AG468" s="513">
        <v>0</v>
      </c>
      <c r="AH468" s="513">
        <f t="shared" si="68"/>
        <v>0</v>
      </c>
      <c r="AI468" s="513">
        <v>0</v>
      </c>
      <c r="AJ468" s="513">
        <v>0</v>
      </c>
      <c r="AK468" s="513">
        <f t="shared" si="69"/>
        <v>134</v>
      </c>
      <c r="AL468" s="513">
        <f t="shared" si="70"/>
        <v>134</v>
      </c>
      <c r="AM468" s="513">
        <v>0</v>
      </c>
      <c r="AN468" s="513">
        <v>0</v>
      </c>
      <c r="AO468" s="513">
        <v>0</v>
      </c>
      <c r="AP468" s="513">
        <v>0</v>
      </c>
      <c r="AQ468" s="513">
        <v>0</v>
      </c>
      <c r="AR468" s="513">
        <v>0</v>
      </c>
      <c r="AS468" s="513">
        <v>0</v>
      </c>
      <c r="AT468" s="513">
        <v>0</v>
      </c>
      <c r="AU468" s="513">
        <v>0</v>
      </c>
      <c r="AV468" s="513">
        <v>0</v>
      </c>
      <c r="AW468" s="513">
        <v>0</v>
      </c>
      <c r="AX468" s="513">
        <v>0</v>
      </c>
      <c r="AY468" s="513">
        <v>0</v>
      </c>
      <c r="AZ468" s="513">
        <v>0</v>
      </c>
      <c r="BA468" s="513">
        <v>0</v>
      </c>
      <c r="BB468" s="513">
        <v>0</v>
      </c>
      <c r="BC468" s="513">
        <v>931.09</v>
      </c>
      <c r="BD468" s="513">
        <v>931.09</v>
      </c>
      <c r="BE468" s="513">
        <v>0</v>
      </c>
      <c r="BF468" s="513">
        <v>0</v>
      </c>
      <c r="BG468" s="513">
        <v>0</v>
      </c>
      <c r="BH468" s="513">
        <v>0</v>
      </c>
      <c r="BI468" s="513">
        <v>0</v>
      </c>
      <c r="BJ468" s="513">
        <v>0</v>
      </c>
      <c r="BK468" s="241">
        <f t="shared" si="71"/>
        <v>931.09</v>
      </c>
      <c r="BL468" s="22">
        <f t="shared" si="72"/>
        <v>931.09</v>
      </c>
      <c r="BM468" s="519">
        <f t="shared" si="73"/>
        <v>0.12414533333333334</v>
      </c>
      <c r="BN468" s="520">
        <v>0</v>
      </c>
      <c r="BO468" s="520">
        <v>0</v>
      </c>
      <c r="BP468" s="520">
        <v>0</v>
      </c>
      <c r="BQ468" s="520">
        <v>0</v>
      </c>
      <c r="BR468" s="520">
        <v>0</v>
      </c>
      <c r="BS468" s="520">
        <v>0</v>
      </c>
      <c r="BT468" s="520">
        <v>0</v>
      </c>
      <c r="BU468" s="520">
        <v>0</v>
      </c>
      <c r="BV468" s="520">
        <v>0</v>
      </c>
      <c r="BW468" s="520">
        <v>0</v>
      </c>
      <c r="BX468" s="520">
        <v>0</v>
      </c>
      <c r="BY468" s="520">
        <v>0</v>
      </c>
      <c r="BZ468" s="520">
        <v>0</v>
      </c>
      <c r="CA468" s="520">
        <v>0</v>
      </c>
      <c r="CB468" s="520">
        <v>0</v>
      </c>
      <c r="CC468" s="520">
        <v>0</v>
      </c>
      <c r="CD468" s="520">
        <v>1092950.6856000002</v>
      </c>
      <c r="CE468" s="520">
        <v>1092950.6856000002</v>
      </c>
      <c r="CF468" s="520">
        <v>0</v>
      </c>
      <c r="CG468" s="520">
        <v>0</v>
      </c>
      <c r="CH468" s="520">
        <v>0</v>
      </c>
      <c r="CI468" s="520">
        <v>0</v>
      </c>
      <c r="CJ468" s="520">
        <v>0</v>
      </c>
      <c r="CK468" s="520">
        <v>0</v>
      </c>
      <c r="CL468" s="520">
        <f t="shared" si="74"/>
        <v>1092950.6856000002</v>
      </c>
      <c r="CM468" s="521">
        <f t="shared" si="75"/>
        <v>1092950.6856000002</v>
      </c>
      <c r="CN468" s="522">
        <v>22600800</v>
      </c>
      <c r="CO468" s="522">
        <v>22600800</v>
      </c>
      <c r="CP468" s="522">
        <v>26280000</v>
      </c>
      <c r="CQ468" s="243" t="s">
        <v>874</v>
      </c>
      <c r="CR468" s="103">
        <v>6.45</v>
      </c>
      <c r="CS468" s="523">
        <v>6.45</v>
      </c>
      <c r="CT468" s="104">
        <v>7.5</v>
      </c>
      <c r="CU468" s="524"/>
      <c r="CV468" s="524"/>
      <c r="CW468" s="524"/>
      <c r="CX468" s="525"/>
      <c r="CY468" s="526">
        <v>144.10840756556811</v>
      </c>
      <c r="CZ468" s="527">
        <v>35.781177775464201</v>
      </c>
      <c r="DA468" s="528">
        <v>0.47700848530485568</v>
      </c>
      <c r="DB468" s="529">
        <v>0.41662611571120917</v>
      </c>
      <c r="DC468" s="530" t="s">
        <v>2401</v>
      </c>
      <c r="DD468" s="225"/>
      <c r="DE468" s="524"/>
      <c r="DF468" s="524"/>
      <c r="DG468" s="531"/>
      <c r="DH468" s="532"/>
      <c r="DI468" s="64">
        <v>0</v>
      </c>
      <c r="DJ468" s="64">
        <v>30443</v>
      </c>
      <c r="DK468" s="64">
        <v>91798</v>
      </c>
      <c r="DL468" s="533">
        <f t="shared" ref="DL468:DL499" si="76">AVERAGE(DI468,DJ468,DK468)</f>
        <v>40747</v>
      </c>
    </row>
    <row r="469" spans="1:116" ht="43.5" customHeight="1" x14ac:dyDescent="0.25">
      <c r="A469" s="356" t="s">
        <v>7</v>
      </c>
      <c r="B469" s="65" t="s">
        <v>50</v>
      </c>
      <c r="C469" s="65" t="s">
        <v>74</v>
      </c>
      <c r="D469" s="64" t="s">
        <v>2512</v>
      </c>
      <c r="E469" s="64" t="s">
        <v>404</v>
      </c>
      <c r="F469" s="64" t="s">
        <v>405</v>
      </c>
      <c r="G469" s="18" t="s">
        <v>406</v>
      </c>
      <c r="H469" s="35" t="s">
        <v>866</v>
      </c>
      <c r="I469" s="28" t="s">
        <v>2322</v>
      </c>
      <c r="J469" s="498">
        <v>15.369179635881677</v>
      </c>
      <c r="K469" s="498">
        <v>42.566855972067003</v>
      </c>
      <c r="L469" s="499">
        <v>2741.2</v>
      </c>
      <c r="M469" s="512">
        <v>0</v>
      </c>
      <c r="N469" s="513">
        <v>0</v>
      </c>
      <c r="O469" s="513">
        <v>0</v>
      </c>
      <c r="P469" s="513">
        <v>0</v>
      </c>
      <c r="Q469" s="513">
        <v>0</v>
      </c>
      <c r="R469" s="513">
        <v>0</v>
      </c>
      <c r="S469" s="513">
        <v>0</v>
      </c>
      <c r="T469" s="513">
        <v>0</v>
      </c>
      <c r="U469" s="513">
        <v>0</v>
      </c>
      <c r="V469" s="513">
        <v>0</v>
      </c>
      <c r="W469" s="513">
        <v>0</v>
      </c>
      <c r="X469" s="513">
        <v>0</v>
      </c>
      <c r="Y469" s="513">
        <v>0</v>
      </c>
      <c r="Z469" s="513">
        <v>0</v>
      </c>
      <c r="AA469" s="513">
        <v>0</v>
      </c>
      <c r="AB469" s="513">
        <v>0</v>
      </c>
      <c r="AC469" s="513">
        <v>111</v>
      </c>
      <c r="AD469" s="513">
        <v>111</v>
      </c>
      <c r="AE469" s="513">
        <v>0</v>
      </c>
      <c r="AF469" s="513">
        <v>0</v>
      </c>
      <c r="AG469" s="513">
        <v>0</v>
      </c>
      <c r="AH469" s="513">
        <f t="shared" si="68"/>
        <v>0</v>
      </c>
      <c r="AI469" s="513">
        <v>0</v>
      </c>
      <c r="AJ469" s="513">
        <v>0</v>
      </c>
      <c r="AK469" s="513">
        <f t="shared" si="69"/>
        <v>111</v>
      </c>
      <c r="AL469" s="513">
        <f t="shared" si="70"/>
        <v>111</v>
      </c>
      <c r="AM469" s="513">
        <v>0</v>
      </c>
      <c r="AN469" s="513">
        <v>0</v>
      </c>
      <c r="AO469" s="513">
        <v>0</v>
      </c>
      <c r="AP469" s="513">
        <v>0</v>
      </c>
      <c r="AQ469" s="513">
        <v>0</v>
      </c>
      <c r="AR469" s="513">
        <v>0</v>
      </c>
      <c r="AS469" s="513">
        <v>0</v>
      </c>
      <c r="AT469" s="513">
        <v>0</v>
      </c>
      <c r="AU469" s="513">
        <v>0</v>
      </c>
      <c r="AV469" s="513">
        <v>0</v>
      </c>
      <c r="AW469" s="513">
        <v>0</v>
      </c>
      <c r="AX469" s="513">
        <v>0</v>
      </c>
      <c r="AY469" s="513">
        <v>0</v>
      </c>
      <c r="AZ469" s="513">
        <v>0</v>
      </c>
      <c r="BA469" s="513">
        <v>0</v>
      </c>
      <c r="BB469" s="513">
        <v>0</v>
      </c>
      <c r="BC469" s="513">
        <v>1132.77</v>
      </c>
      <c r="BD469" s="513">
        <v>1132.77</v>
      </c>
      <c r="BE469" s="513">
        <v>0</v>
      </c>
      <c r="BF469" s="513">
        <v>0</v>
      </c>
      <c r="BG469" s="513">
        <v>0</v>
      </c>
      <c r="BH469" s="513">
        <v>0</v>
      </c>
      <c r="BI469" s="513">
        <v>0</v>
      </c>
      <c r="BJ469" s="513">
        <v>0</v>
      </c>
      <c r="BK469" s="241">
        <f t="shared" si="71"/>
        <v>1132.77</v>
      </c>
      <c r="BL469" s="22">
        <f t="shared" si="72"/>
        <v>1132.77</v>
      </c>
      <c r="BM469" s="519">
        <f t="shared" si="73"/>
        <v>8.5042792792792796E-2</v>
      </c>
      <c r="BN469" s="520">
        <v>0</v>
      </c>
      <c r="BO469" s="520">
        <v>0</v>
      </c>
      <c r="BP469" s="520">
        <v>0</v>
      </c>
      <c r="BQ469" s="520">
        <v>0</v>
      </c>
      <c r="BR469" s="520">
        <v>0</v>
      </c>
      <c r="BS469" s="520">
        <v>0</v>
      </c>
      <c r="BT469" s="520">
        <v>0</v>
      </c>
      <c r="BU469" s="520">
        <v>0</v>
      </c>
      <c r="BV469" s="520">
        <v>0</v>
      </c>
      <c r="BW469" s="520">
        <v>0</v>
      </c>
      <c r="BX469" s="520">
        <v>0</v>
      </c>
      <c r="BY469" s="520">
        <v>0</v>
      </c>
      <c r="BZ469" s="520">
        <v>0</v>
      </c>
      <c r="CA469" s="520">
        <v>0</v>
      </c>
      <c r="CB469" s="520">
        <v>0</v>
      </c>
      <c r="CC469" s="520">
        <v>0</v>
      </c>
      <c r="CD469" s="520">
        <v>1329690.7368000001</v>
      </c>
      <c r="CE469" s="520">
        <v>1329690.7368000001</v>
      </c>
      <c r="CF469" s="520">
        <v>0</v>
      </c>
      <c r="CG469" s="520">
        <v>0</v>
      </c>
      <c r="CH469" s="520">
        <v>0</v>
      </c>
      <c r="CI469" s="520">
        <v>0</v>
      </c>
      <c r="CJ469" s="520">
        <v>0</v>
      </c>
      <c r="CK469" s="520">
        <v>0</v>
      </c>
      <c r="CL469" s="520">
        <f t="shared" si="74"/>
        <v>1329690.7368000001</v>
      </c>
      <c r="CM469" s="521">
        <f t="shared" si="75"/>
        <v>1329690.7368000001</v>
      </c>
      <c r="CN469" s="522">
        <v>36862080</v>
      </c>
      <c r="CO469" s="522">
        <v>36862080</v>
      </c>
      <c r="CP469" s="522">
        <v>46673280.000000007</v>
      </c>
      <c r="CQ469" s="243" t="s">
        <v>874</v>
      </c>
      <c r="CR469" s="103">
        <v>10.52</v>
      </c>
      <c r="CS469" s="523">
        <v>10.52</v>
      </c>
      <c r="CT469" s="104">
        <v>13.32</v>
      </c>
      <c r="CU469" s="524"/>
      <c r="CV469" s="524"/>
      <c r="CW469" s="524"/>
      <c r="CX469" s="525"/>
      <c r="CY469" s="526">
        <v>466.08454560269917</v>
      </c>
      <c r="CZ469" s="527">
        <v>127.91066677117412</v>
      </c>
      <c r="DA469" s="528">
        <v>1.1787675949691159</v>
      </c>
      <c r="DB469" s="529">
        <v>0.82923623892542364</v>
      </c>
      <c r="DC469" s="530" t="s">
        <v>2298</v>
      </c>
      <c r="DD469" s="225"/>
      <c r="DE469" s="524"/>
      <c r="DF469" s="524"/>
      <c r="DG469" s="531"/>
      <c r="DH469" s="532"/>
      <c r="DI469" s="64">
        <v>562122</v>
      </c>
      <c r="DJ469" s="64">
        <v>0</v>
      </c>
      <c r="DK469" s="64">
        <v>320321</v>
      </c>
      <c r="DL469" s="534">
        <f t="shared" si="76"/>
        <v>294147.66666666669</v>
      </c>
    </row>
    <row r="470" spans="1:116" ht="43.5" customHeight="1" x14ac:dyDescent="0.25">
      <c r="A470" s="356" t="s">
        <v>7</v>
      </c>
      <c r="B470" s="65" t="s">
        <v>50</v>
      </c>
      <c r="C470" s="65" t="s">
        <v>74</v>
      </c>
      <c r="D470" s="64" t="s">
        <v>2512</v>
      </c>
      <c r="E470" s="64" t="s">
        <v>404</v>
      </c>
      <c r="F470" s="64" t="s">
        <v>1410</v>
      </c>
      <c r="G470" s="18" t="s">
        <v>1392</v>
      </c>
      <c r="H470" s="35" t="s">
        <v>860</v>
      </c>
      <c r="I470" s="28" t="s">
        <v>2322</v>
      </c>
      <c r="J470" s="498">
        <v>14.771622107270414</v>
      </c>
      <c r="K470" s="498">
        <v>2.8831439333970001</v>
      </c>
      <c r="L470" s="499">
        <v>9</v>
      </c>
      <c r="M470" s="512">
        <v>0</v>
      </c>
      <c r="N470" s="513">
        <v>0</v>
      </c>
      <c r="O470" s="513">
        <v>0</v>
      </c>
      <c r="P470" s="513">
        <v>0</v>
      </c>
      <c r="Q470" s="513">
        <v>0</v>
      </c>
      <c r="R470" s="513">
        <v>0</v>
      </c>
      <c r="S470" s="513">
        <v>0</v>
      </c>
      <c r="T470" s="513">
        <v>0</v>
      </c>
      <c r="U470" s="513">
        <v>0</v>
      </c>
      <c r="V470" s="513">
        <v>0</v>
      </c>
      <c r="W470" s="513">
        <v>0</v>
      </c>
      <c r="X470" s="513">
        <v>0</v>
      </c>
      <c r="Y470" s="513">
        <v>0</v>
      </c>
      <c r="Z470" s="513">
        <v>0</v>
      </c>
      <c r="AA470" s="513">
        <v>0</v>
      </c>
      <c r="AB470" s="513">
        <v>0</v>
      </c>
      <c r="AC470" s="513">
        <v>0</v>
      </c>
      <c r="AD470" s="513">
        <v>0</v>
      </c>
      <c r="AE470" s="513">
        <v>0</v>
      </c>
      <c r="AF470" s="513">
        <v>0</v>
      </c>
      <c r="AG470" s="513">
        <v>0</v>
      </c>
      <c r="AH470" s="513">
        <f t="shared" si="68"/>
        <v>0</v>
      </c>
      <c r="AI470" s="513">
        <v>0</v>
      </c>
      <c r="AJ470" s="513">
        <v>0</v>
      </c>
      <c r="AK470" s="513">
        <f t="shared" si="69"/>
        <v>0</v>
      </c>
      <c r="AL470" s="513">
        <f t="shared" si="70"/>
        <v>0</v>
      </c>
      <c r="AM470" s="513">
        <v>0</v>
      </c>
      <c r="AN470" s="513">
        <v>0</v>
      </c>
      <c r="AO470" s="513">
        <v>0</v>
      </c>
      <c r="AP470" s="513">
        <v>0</v>
      </c>
      <c r="AQ470" s="513">
        <v>0</v>
      </c>
      <c r="AR470" s="513">
        <v>0</v>
      </c>
      <c r="AS470" s="513">
        <v>0</v>
      </c>
      <c r="AT470" s="513">
        <v>0</v>
      </c>
      <c r="AU470" s="513">
        <v>0</v>
      </c>
      <c r="AV470" s="513">
        <v>0</v>
      </c>
      <c r="AW470" s="513">
        <v>0</v>
      </c>
      <c r="AX470" s="513">
        <v>0</v>
      </c>
      <c r="AY470" s="513">
        <v>0</v>
      </c>
      <c r="AZ470" s="513">
        <v>0</v>
      </c>
      <c r="BA470" s="513">
        <v>0</v>
      </c>
      <c r="BB470" s="513">
        <v>0</v>
      </c>
      <c r="BC470" s="513">
        <v>0</v>
      </c>
      <c r="BD470" s="513">
        <v>0</v>
      </c>
      <c r="BE470" s="513">
        <v>0</v>
      </c>
      <c r="BF470" s="513">
        <v>0</v>
      </c>
      <c r="BG470" s="513">
        <v>0</v>
      </c>
      <c r="BH470" s="513">
        <v>0</v>
      </c>
      <c r="BI470" s="513">
        <v>0</v>
      </c>
      <c r="BJ470" s="513">
        <v>0</v>
      </c>
      <c r="BK470" s="241">
        <f t="shared" si="71"/>
        <v>0</v>
      </c>
      <c r="BL470" s="22">
        <f t="shared" si="72"/>
        <v>0</v>
      </c>
      <c r="BM470" s="519">
        <f t="shared" si="73"/>
        <v>0</v>
      </c>
      <c r="BN470" s="520">
        <v>0</v>
      </c>
      <c r="BO470" s="520">
        <v>0</v>
      </c>
      <c r="BP470" s="520">
        <v>0</v>
      </c>
      <c r="BQ470" s="520">
        <v>0</v>
      </c>
      <c r="BR470" s="520">
        <v>0</v>
      </c>
      <c r="BS470" s="520">
        <v>0</v>
      </c>
      <c r="BT470" s="520">
        <v>0</v>
      </c>
      <c r="BU470" s="520">
        <v>0</v>
      </c>
      <c r="BV470" s="520">
        <v>0</v>
      </c>
      <c r="BW470" s="520">
        <v>0</v>
      </c>
      <c r="BX470" s="520">
        <v>0</v>
      </c>
      <c r="BY470" s="520">
        <v>0</v>
      </c>
      <c r="BZ470" s="520">
        <v>0</v>
      </c>
      <c r="CA470" s="520">
        <v>0</v>
      </c>
      <c r="CB470" s="520">
        <v>0</v>
      </c>
      <c r="CC470" s="520">
        <v>0</v>
      </c>
      <c r="CD470" s="520">
        <v>0</v>
      </c>
      <c r="CE470" s="520">
        <v>0</v>
      </c>
      <c r="CF470" s="520">
        <v>0</v>
      </c>
      <c r="CG470" s="520">
        <v>0</v>
      </c>
      <c r="CH470" s="520">
        <v>0</v>
      </c>
      <c r="CI470" s="520">
        <v>0</v>
      </c>
      <c r="CJ470" s="520">
        <v>0</v>
      </c>
      <c r="CK470" s="520">
        <v>0</v>
      </c>
      <c r="CL470" s="520">
        <f t="shared" si="74"/>
        <v>0</v>
      </c>
      <c r="CM470" s="521">
        <f t="shared" si="75"/>
        <v>0</v>
      </c>
      <c r="CN470" s="522">
        <v>0</v>
      </c>
      <c r="CO470" s="522">
        <v>0</v>
      </c>
      <c r="CP470" s="522">
        <v>490560.00000000006</v>
      </c>
      <c r="CQ470" s="243" t="s">
        <v>874</v>
      </c>
      <c r="CR470" s="103">
        <v>0</v>
      </c>
      <c r="CS470" s="523">
        <v>0</v>
      </c>
      <c r="CT470" s="104">
        <v>0.14000000000000001</v>
      </c>
      <c r="CU470" s="524"/>
      <c r="CV470" s="524"/>
      <c r="CW470" s="524"/>
      <c r="CX470" s="525"/>
      <c r="CY470" s="526">
        <v>27.351851851851851</v>
      </c>
      <c r="CZ470" s="527">
        <v>27.351851851851865</v>
      </c>
      <c r="DA470" s="528">
        <v>0.33703703703703702</v>
      </c>
      <c r="DB470" s="529">
        <v>0.33703703703703702</v>
      </c>
      <c r="DC470" s="530" t="s">
        <v>2513</v>
      </c>
      <c r="DD470" s="225"/>
      <c r="DE470" s="524"/>
      <c r="DF470" s="524"/>
      <c r="DG470" s="531"/>
      <c r="DH470" s="532"/>
      <c r="DI470" s="64">
        <v>0</v>
      </c>
      <c r="DJ470" s="64">
        <v>0</v>
      </c>
      <c r="DK470" s="64">
        <v>0</v>
      </c>
      <c r="DL470" s="534">
        <f t="shared" si="76"/>
        <v>0</v>
      </c>
    </row>
    <row r="471" spans="1:116" ht="43.5" customHeight="1" x14ac:dyDescent="0.25">
      <c r="A471" s="356" t="s">
        <v>7</v>
      </c>
      <c r="B471" s="65" t="s">
        <v>50</v>
      </c>
      <c r="C471" s="65" t="s">
        <v>74</v>
      </c>
      <c r="D471" s="64" t="s">
        <v>2512</v>
      </c>
      <c r="E471" s="64" t="s">
        <v>404</v>
      </c>
      <c r="F471" s="64" t="s">
        <v>1411</v>
      </c>
      <c r="G471" s="18" t="s">
        <v>404</v>
      </c>
      <c r="H471" s="35" t="s">
        <v>860</v>
      </c>
      <c r="I471" s="28" t="s">
        <v>2322</v>
      </c>
      <c r="J471" s="498">
        <v>12.787731112281023</v>
      </c>
      <c r="K471" s="498">
        <v>42.557196881178008</v>
      </c>
      <c r="L471" s="499">
        <v>1865.2</v>
      </c>
      <c r="M471" s="512">
        <v>0</v>
      </c>
      <c r="N471" s="513">
        <v>0</v>
      </c>
      <c r="O471" s="513">
        <v>0</v>
      </c>
      <c r="P471" s="513">
        <v>0</v>
      </c>
      <c r="Q471" s="513">
        <v>0</v>
      </c>
      <c r="R471" s="513">
        <v>0</v>
      </c>
      <c r="S471" s="513">
        <v>0</v>
      </c>
      <c r="T471" s="513">
        <v>0</v>
      </c>
      <c r="U471" s="513">
        <v>0</v>
      </c>
      <c r="V471" s="513">
        <v>0</v>
      </c>
      <c r="W471" s="513">
        <v>0</v>
      </c>
      <c r="X471" s="513">
        <v>0</v>
      </c>
      <c r="Y471" s="513">
        <v>1</v>
      </c>
      <c r="Z471" s="513">
        <v>1</v>
      </c>
      <c r="AA471" s="513">
        <v>0</v>
      </c>
      <c r="AB471" s="513">
        <v>0</v>
      </c>
      <c r="AC471" s="513">
        <v>101</v>
      </c>
      <c r="AD471" s="513">
        <v>101</v>
      </c>
      <c r="AE471" s="513">
        <v>0</v>
      </c>
      <c r="AF471" s="513">
        <v>0</v>
      </c>
      <c r="AG471" s="513">
        <v>0</v>
      </c>
      <c r="AH471" s="513">
        <f t="shared" si="68"/>
        <v>0</v>
      </c>
      <c r="AI471" s="513">
        <v>0</v>
      </c>
      <c r="AJ471" s="513">
        <v>0</v>
      </c>
      <c r="AK471" s="513">
        <f t="shared" si="69"/>
        <v>102</v>
      </c>
      <c r="AL471" s="513">
        <f t="shared" si="70"/>
        <v>102</v>
      </c>
      <c r="AM471" s="513">
        <v>0</v>
      </c>
      <c r="AN471" s="513">
        <v>0</v>
      </c>
      <c r="AO471" s="513">
        <v>0</v>
      </c>
      <c r="AP471" s="513">
        <v>0</v>
      </c>
      <c r="AQ471" s="513">
        <v>0</v>
      </c>
      <c r="AR471" s="513">
        <v>0</v>
      </c>
      <c r="AS471" s="513">
        <v>0</v>
      </c>
      <c r="AT471" s="513">
        <v>0</v>
      </c>
      <c r="AU471" s="513">
        <v>0</v>
      </c>
      <c r="AV471" s="513">
        <v>0</v>
      </c>
      <c r="AW471" s="513">
        <v>0</v>
      </c>
      <c r="AX471" s="513">
        <v>0</v>
      </c>
      <c r="AY471" s="513">
        <v>1690</v>
      </c>
      <c r="AZ471" s="513">
        <v>1690</v>
      </c>
      <c r="BA471" s="513">
        <v>0</v>
      </c>
      <c r="BB471" s="513">
        <v>0</v>
      </c>
      <c r="BC471" s="513">
        <v>6838.67</v>
      </c>
      <c r="BD471" s="513">
        <v>6838.67</v>
      </c>
      <c r="BE471" s="513">
        <v>0</v>
      </c>
      <c r="BF471" s="513">
        <v>0</v>
      </c>
      <c r="BG471" s="513">
        <v>0</v>
      </c>
      <c r="BH471" s="513">
        <v>0</v>
      </c>
      <c r="BI471" s="513">
        <v>0</v>
      </c>
      <c r="BJ471" s="513">
        <v>0</v>
      </c>
      <c r="BK471" s="241">
        <f t="shared" si="71"/>
        <v>8528.67</v>
      </c>
      <c r="BL471" s="22">
        <f t="shared" si="72"/>
        <v>8528.67</v>
      </c>
      <c r="BM471" s="519">
        <f t="shared" si="73"/>
        <v>0.94762999999999997</v>
      </c>
      <c r="BN471" s="520">
        <v>0</v>
      </c>
      <c r="BO471" s="520">
        <v>0</v>
      </c>
      <c r="BP471" s="520">
        <v>0</v>
      </c>
      <c r="BQ471" s="520">
        <v>0</v>
      </c>
      <c r="BR471" s="520">
        <v>0</v>
      </c>
      <c r="BS471" s="520">
        <v>0</v>
      </c>
      <c r="BT471" s="520">
        <v>0</v>
      </c>
      <c r="BU471" s="520">
        <v>0</v>
      </c>
      <c r="BV471" s="520">
        <v>0</v>
      </c>
      <c r="BW471" s="520">
        <v>0</v>
      </c>
      <c r="BX471" s="520">
        <v>0</v>
      </c>
      <c r="BY471" s="520">
        <v>0</v>
      </c>
      <c r="BZ471" s="520">
        <v>8527334.3999999985</v>
      </c>
      <c r="CA471" s="520">
        <v>8527334.3999999985</v>
      </c>
      <c r="CB471" s="520">
        <v>0</v>
      </c>
      <c r="CC471" s="520">
        <v>0</v>
      </c>
      <c r="CD471" s="520">
        <v>8027504.3928000005</v>
      </c>
      <c r="CE471" s="520">
        <v>8027504.3928000005</v>
      </c>
      <c r="CF471" s="520">
        <v>0</v>
      </c>
      <c r="CG471" s="520">
        <v>0</v>
      </c>
      <c r="CH471" s="520">
        <v>0</v>
      </c>
      <c r="CI471" s="520">
        <v>0</v>
      </c>
      <c r="CJ471" s="520">
        <v>0</v>
      </c>
      <c r="CK471" s="520">
        <v>0</v>
      </c>
      <c r="CL471" s="520">
        <f t="shared" si="74"/>
        <v>16554838.792799998</v>
      </c>
      <c r="CM471" s="521">
        <f t="shared" si="75"/>
        <v>16554838.792799998</v>
      </c>
      <c r="CN471" s="522">
        <v>26980800</v>
      </c>
      <c r="CO471" s="522">
        <v>26980800</v>
      </c>
      <c r="CP471" s="522">
        <v>31536000</v>
      </c>
      <c r="CQ471" s="243" t="s">
        <v>874</v>
      </c>
      <c r="CR471" s="103">
        <v>7.7</v>
      </c>
      <c r="CS471" s="523">
        <v>7.7</v>
      </c>
      <c r="CT471" s="104">
        <v>9</v>
      </c>
      <c r="CU471" s="524"/>
      <c r="CV471" s="524"/>
      <c r="CW471" s="524"/>
      <c r="CX471" s="525"/>
      <c r="CY471" s="526">
        <v>312.58844805174317</v>
      </c>
      <c r="CZ471" s="527">
        <v>197.71985367391434</v>
      </c>
      <c r="DA471" s="528">
        <v>1.222470792920165</v>
      </c>
      <c r="DB471" s="529">
        <v>1.1460573850693188</v>
      </c>
      <c r="DC471" s="530" t="s">
        <v>2415</v>
      </c>
      <c r="DD471" s="225"/>
      <c r="DE471" s="524"/>
      <c r="DF471" s="524"/>
      <c r="DG471" s="531"/>
      <c r="DH471" s="532"/>
      <c r="DI471" s="64">
        <v>182867</v>
      </c>
      <c r="DJ471" s="64">
        <v>70006</v>
      </c>
      <c r="DK471" s="64">
        <v>183751</v>
      </c>
      <c r="DL471" s="534">
        <f t="shared" si="76"/>
        <v>145541.33333333334</v>
      </c>
    </row>
    <row r="472" spans="1:116" ht="43.5" customHeight="1" x14ac:dyDescent="0.25">
      <c r="A472" s="356" t="s">
        <v>7</v>
      </c>
      <c r="B472" s="65" t="s">
        <v>50</v>
      </c>
      <c r="C472" s="65" t="s">
        <v>74</v>
      </c>
      <c r="D472" s="64" t="s">
        <v>2512</v>
      </c>
      <c r="E472" s="64" t="s">
        <v>404</v>
      </c>
      <c r="F472" s="64" t="s">
        <v>1412</v>
      </c>
      <c r="G472" s="18" t="s">
        <v>404</v>
      </c>
      <c r="H472" s="35" t="s">
        <v>866</v>
      </c>
      <c r="I472" s="28" t="s">
        <v>2322</v>
      </c>
      <c r="J472" s="498">
        <v>14.771622107270414</v>
      </c>
      <c r="K472" s="498">
        <v>15.444507543633001</v>
      </c>
      <c r="L472" s="499">
        <v>1308.3</v>
      </c>
      <c r="M472" s="512">
        <v>0</v>
      </c>
      <c r="N472" s="513">
        <v>0</v>
      </c>
      <c r="O472" s="513">
        <v>0</v>
      </c>
      <c r="P472" s="513">
        <v>0</v>
      </c>
      <c r="Q472" s="513">
        <v>0</v>
      </c>
      <c r="R472" s="513">
        <v>0</v>
      </c>
      <c r="S472" s="513">
        <v>0</v>
      </c>
      <c r="T472" s="513">
        <v>0</v>
      </c>
      <c r="U472" s="513">
        <v>0</v>
      </c>
      <c r="V472" s="513">
        <v>0</v>
      </c>
      <c r="W472" s="513">
        <v>0</v>
      </c>
      <c r="X472" s="513">
        <v>0</v>
      </c>
      <c r="Y472" s="513">
        <v>1</v>
      </c>
      <c r="Z472" s="513">
        <v>1</v>
      </c>
      <c r="AA472" s="513">
        <v>0</v>
      </c>
      <c r="AB472" s="513">
        <v>0</v>
      </c>
      <c r="AC472" s="513">
        <v>46</v>
      </c>
      <c r="AD472" s="513">
        <v>46</v>
      </c>
      <c r="AE472" s="513">
        <v>1</v>
      </c>
      <c r="AF472" s="513">
        <v>1</v>
      </c>
      <c r="AG472" s="513">
        <v>0</v>
      </c>
      <c r="AH472" s="513">
        <f t="shared" si="68"/>
        <v>0</v>
      </c>
      <c r="AI472" s="513">
        <v>0</v>
      </c>
      <c r="AJ472" s="513">
        <v>0</v>
      </c>
      <c r="AK472" s="513">
        <f t="shared" si="69"/>
        <v>48</v>
      </c>
      <c r="AL472" s="513">
        <f t="shared" si="70"/>
        <v>48</v>
      </c>
      <c r="AM472" s="513">
        <v>0</v>
      </c>
      <c r="AN472" s="513">
        <v>0</v>
      </c>
      <c r="AO472" s="513">
        <v>0</v>
      </c>
      <c r="AP472" s="513">
        <v>0</v>
      </c>
      <c r="AQ472" s="513">
        <v>0</v>
      </c>
      <c r="AR472" s="513">
        <v>0</v>
      </c>
      <c r="AS472" s="513">
        <v>0</v>
      </c>
      <c r="AT472" s="513">
        <v>0</v>
      </c>
      <c r="AU472" s="513">
        <v>0</v>
      </c>
      <c r="AV472" s="513">
        <v>0</v>
      </c>
      <c r="AW472" s="513">
        <v>0</v>
      </c>
      <c r="AX472" s="513">
        <v>0</v>
      </c>
      <c r="AY472" s="513">
        <v>75</v>
      </c>
      <c r="AZ472" s="513">
        <v>75</v>
      </c>
      <c r="BA472" s="513">
        <v>0</v>
      </c>
      <c r="BB472" s="513">
        <v>0</v>
      </c>
      <c r="BC472" s="513">
        <v>525.07000000000005</v>
      </c>
      <c r="BD472" s="513">
        <v>525.07000000000005</v>
      </c>
      <c r="BE472" s="513">
        <v>3</v>
      </c>
      <c r="BF472" s="513">
        <v>3</v>
      </c>
      <c r="BG472" s="513">
        <v>0</v>
      </c>
      <c r="BH472" s="513">
        <v>0</v>
      </c>
      <c r="BI472" s="513">
        <v>0</v>
      </c>
      <c r="BJ472" s="513">
        <v>0</v>
      </c>
      <c r="BK472" s="241">
        <f t="shared" si="71"/>
        <v>603.07000000000005</v>
      </c>
      <c r="BL472" s="22">
        <f t="shared" si="72"/>
        <v>603.07000000000005</v>
      </c>
      <c r="BM472" s="519">
        <f t="shared" si="73"/>
        <v>8.6152857142857142E-2</v>
      </c>
      <c r="BN472" s="520">
        <v>0</v>
      </c>
      <c r="BO472" s="520">
        <v>0</v>
      </c>
      <c r="BP472" s="520">
        <v>0</v>
      </c>
      <c r="BQ472" s="520">
        <v>0</v>
      </c>
      <c r="BR472" s="520">
        <v>0</v>
      </c>
      <c r="BS472" s="520">
        <v>0</v>
      </c>
      <c r="BT472" s="520">
        <v>0</v>
      </c>
      <c r="BU472" s="520">
        <v>0</v>
      </c>
      <c r="BV472" s="520">
        <v>0</v>
      </c>
      <c r="BW472" s="520">
        <v>0</v>
      </c>
      <c r="BX472" s="520">
        <v>0</v>
      </c>
      <c r="BY472" s="520">
        <v>0</v>
      </c>
      <c r="BZ472" s="520">
        <v>378432</v>
      </c>
      <c r="CA472" s="520">
        <v>378432</v>
      </c>
      <c r="CB472" s="520">
        <v>0</v>
      </c>
      <c r="CC472" s="520">
        <v>0</v>
      </c>
      <c r="CD472" s="520">
        <v>616348.1688000001</v>
      </c>
      <c r="CE472" s="520">
        <v>616348.1688000001</v>
      </c>
      <c r="CF472" s="520">
        <v>3521.5200000000004</v>
      </c>
      <c r="CG472" s="520">
        <v>3521.5200000000004</v>
      </c>
      <c r="CH472" s="520">
        <v>0</v>
      </c>
      <c r="CI472" s="520">
        <v>0</v>
      </c>
      <c r="CJ472" s="520">
        <v>0</v>
      </c>
      <c r="CK472" s="520">
        <v>0</v>
      </c>
      <c r="CL472" s="520">
        <f t="shared" si="74"/>
        <v>998301.68880000012</v>
      </c>
      <c r="CM472" s="521">
        <f t="shared" si="75"/>
        <v>998301.68880000012</v>
      </c>
      <c r="CN472" s="522">
        <v>23126400</v>
      </c>
      <c r="CO472" s="522">
        <v>23126400</v>
      </c>
      <c r="CP472" s="522">
        <v>24528000.000000004</v>
      </c>
      <c r="CQ472" s="243" t="s">
        <v>874</v>
      </c>
      <c r="CR472" s="103">
        <v>6.6</v>
      </c>
      <c r="CS472" s="523">
        <v>6.6</v>
      </c>
      <c r="CT472" s="104">
        <v>7</v>
      </c>
      <c r="CU472" s="524"/>
      <c r="CV472" s="524"/>
      <c r="CW472" s="524"/>
      <c r="CX472" s="525"/>
      <c r="CY472" s="526">
        <v>149.89726737194252</v>
      </c>
      <c r="CZ472" s="527">
        <v>145.03522854327738</v>
      </c>
      <c r="DA472" s="528">
        <v>0.88028876726858363</v>
      </c>
      <c r="DB472" s="529">
        <v>0.87793479476428526</v>
      </c>
      <c r="DC472" s="530" t="s">
        <v>2299</v>
      </c>
      <c r="DD472" s="225"/>
      <c r="DE472" s="524"/>
      <c r="DF472" s="524"/>
      <c r="DG472" s="531"/>
      <c r="DH472" s="532"/>
      <c r="DI472" s="64">
        <v>0</v>
      </c>
      <c r="DJ472" s="64">
        <v>23782</v>
      </c>
      <c r="DK472" s="64">
        <v>1144</v>
      </c>
      <c r="DL472" s="534">
        <f t="shared" si="76"/>
        <v>8308.6666666666661</v>
      </c>
    </row>
    <row r="473" spans="1:116" ht="43.5" customHeight="1" x14ac:dyDescent="0.25">
      <c r="A473" s="356" t="s">
        <v>7</v>
      </c>
      <c r="B473" s="65" t="s">
        <v>50</v>
      </c>
      <c r="C473" s="65" t="s">
        <v>74</v>
      </c>
      <c r="D473" s="64" t="s">
        <v>2512</v>
      </c>
      <c r="E473" s="64" t="s">
        <v>404</v>
      </c>
      <c r="F473" s="64" t="s">
        <v>1413</v>
      </c>
      <c r="G473" s="18" t="s">
        <v>1414</v>
      </c>
      <c r="H473" s="35" t="s">
        <v>866</v>
      </c>
      <c r="I473" s="28" t="s">
        <v>2322</v>
      </c>
      <c r="J473" s="498">
        <v>14.771622107270414</v>
      </c>
      <c r="K473" s="498">
        <v>27.807007517919001</v>
      </c>
      <c r="L473" s="499">
        <v>1748.7</v>
      </c>
      <c r="M473" s="512">
        <v>0</v>
      </c>
      <c r="N473" s="513">
        <v>0</v>
      </c>
      <c r="O473" s="513">
        <v>0</v>
      </c>
      <c r="P473" s="513">
        <v>0</v>
      </c>
      <c r="Q473" s="513">
        <v>0</v>
      </c>
      <c r="R473" s="513">
        <v>0</v>
      </c>
      <c r="S473" s="513">
        <v>0</v>
      </c>
      <c r="T473" s="513">
        <v>0</v>
      </c>
      <c r="U473" s="513">
        <v>0</v>
      </c>
      <c r="V473" s="513">
        <v>0</v>
      </c>
      <c r="W473" s="513">
        <v>0</v>
      </c>
      <c r="X473" s="513">
        <v>0</v>
      </c>
      <c r="Y473" s="513">
        <v>0</v>
      </c>
      <c r="Z473" s="513">
        <v>0</v>
      </c>
      <c r="AA473" s="513">
        <v>0</v>
      </c>
      <c r="AB473" s="513">
        <v>0</v>
      </c>
      <c r="AC473" s="513">
        <v>50</v>
      </c>
      <c r="AD473" s="513">
        <v>50</v>
      </c>
      <c r="AE473" s="513">
        <v>0</v>
      </c>
      <c r="AF473" s="513">
        <v>0</v>
      </c>
      <c r="AG473" s="513">
        <v>0</v>
      </c>
      <c r="AH473" s="513">
        <f t="shared" si="68"/>
        <v>0</v>
      </c>
      <c r="AI473" s="513">
        <v>0</v>
      </c>
      <c r="AJ473" s="513">
        <v>0</v>
      </c>
      <c r="AK473" s="513">
        <f t="shared" si="69"/>
        <v>50</v>
      </c>
      <c r="AL473" s="513">
        <f t="shared" si="70"/>
        <v>50</v>
      </c>
      <c r="AM473" s="513">
        <v>0</v>
      </c>
      <c r="AN473" s="513">
        <v>0</v>
      </c>
      <c r="AO473" s="513">
        <v>0</v>
      </c>
      <c r="AP473" s="513">
        <v>0</v>
      </c>
      <c r="AQ473" s="513">
        <v>0</v>
      </c>
      <c r="AR473" s="513">
        <v>0</v>
      </c>
      <c r="AS473" s="513">
        <v>0</v>
      </c>
      <c r="AT473" s="513">
        <v>0</v>
      </c>
      <c r="AU473" s="513">
        <v>0</v>
      </c>
      <c r="AV473" s="513">
        <v>0</v>
      </c>
      <c r="AW473" s="513">
        <v>0</v>
      </c>
      <c r="AX473" s="513">
        <v>0</v>
      </c>
      <c r="AY473" s="513">
        <v>0</v>
      </c>
      <c r="AZ473" s="513">
        <v>0</v>
      </c>
      <c r="BA473" s="513">
        <v>0</v>
      </c>
      <c r="BB473" s="513">
        <v>0</v>
      </c>
      <c r="BC473" s="513">
        <v>386.29399999999998</v>
      </c>
      <c r="BD473" s="513">
        <v>386.29399999999998</v>
      </c>
      <c r="BE473" s="513">
        <v>0</v>
      </c>
      <c r="BF473" s="513">
        <v>0</v>
      </c>
      <c r="BG473" s="513">
        <v>0</v>
      </c>
      <c r="BH473" s="513">
        <v>0</v>
      </c>
      <c r="BI473" s="513">
        <v>0</v>
      </c>
      <c r="BJ473" s="513">
        <v>0</v>
      </c>
      <c r="BK473" s="241">
        <f t="shared" si="71"/>
        <v>386.29399999999998</v>
      </c>
      <c r="BL473" s="22">
        <f t="shared" si="72"/>
        <v>386.29399999999998</v>
      </c>
      <c r="BM473" s="519">
        <f t="shared" si="73"/>
        <v>7.7258799999999989E-2</v>
      </c>
      <c r="BN473" s="520">
        <v>0</v>
      </c>
      <c r="BO473" s="520">
        <v>0</v>
      </c>
      <c r="BP473" s="520">
        <v>0</v>
      </c>
      <c r="BQ473" s="520">
        <v>0</v>
      </c>
      <c r="BR473" s="520">
        <v>0</v>
      </c>
      <c r="BS473" s="520">
        <v>0</v>
      </c>
      <c r="BT473" s="520">
        <v>0</v>
      </c>
      <c r="BU473" s="520">
        <v>0</v>
      </c>
      <c r="BV473" s="520">
        <v>0</v>
      </c>
      <c r="BW473" s="520">
        <v>0</v>
      </c>
      <c r="BX473" s="520">
        <v>0</v>
      </c>
      <c r="BY473" s="520">
        <v>0</v>
      </c>
      <c r="BZ473" s="520">
        <v>0</v>
      </c>
      <c r="CA473" s="520">
        <v>0</v>
      </c>
      <c r="CB473" s="520">
        <v>0</v>
      </c>
      <c r="CC473" s="520">
        <v>0</v>
      </c>
      <c r="CD473" s="520">
        <v>453447.34896000003</v>
      </c>
      <c r="CE473" s="520">
        <v>453447.34896000003</v>
      </c>
      <c r="CF473" s="520">
        <v>0</v>
      </c>
      <c r="CG473" s="520">
        <v>0</v>
      </c>
      <c r="CH473" s="520">
        <v>0</v>
      </c>
      <c r="CI473" s="520">
        <v>0</v>
      </c>
      <c r="CJ473" s="520">
        <v>0</v>
      </c>
      <c r="CK473" s="520">
        <v>0</v>
      </c>
      <c r="CL473" s="520">
        <f t="shared" si="74"/>
        <v>453447.34896000003</v>
      </c>
      <c r="CM473" s="521">
        <f t="shared" si="75"/>
        <v>453447.34896000003</v>
      </c>
      <c r="CN473" s="522">
        <v>26980800</v>
      </c>
      <c r="CO473" s="522">
        <v>26980800</v>
      </c>
      <c r="CP473" s="522">
        <v>17520000</v>
      </c>
      <c r="CQ473" s="243" t="s">
        <v>874</v>
      </c>
      <c r="CR473" s="103">
        <v>7.7</v>
      </c>
      <c r="CS473" s="523">
        <v>7.7</v>
      </c>
      <c r="CT473" s="104">
        <v>5</v>
      </c>
      <c r="CU473" s="524"/>
      <c r="CV473" s="524"/>
      <c r="CW473" s="524"/>
      <c r="CX473" s="525"/>
      <c r="CY473" s="526">
        <v>213.97614063944084</v>
      </c>
      <c r="CZ473" s="527">
        <v>132.81618883110994</v>
      </c>
      <c r="DA473" s="528">
        <v>1.391266618880052</v>
      </c>
      <c r="DB473" s="529">
        <v>1.0551397799980868</v>
      </c>
      <c r="DC473" s="530" t="s">
        <v>2313</v>
      </c>
      <c r="DD473" s="225"/>
      <c r="DE473" s="524"/>
      <c r="DF473" s="524"/>
      <c r="DG473" s="531"/>
      <c r="DH473" s="532"/>
      <c r="DI473" s="64">
        <v>0</v>
      </c>
      <c r="DJ473" s="64">
        <v>102424</v>
      </c>
      <c r="DK473" s="64">
        <v>149328</v>
      </c>
      <c r="DL473" s="534">
        <f t="shared" si="76"/>
        <v>83917.333333333328</v>
      </c>
    </row>
    <row r="474" spans="1:116" ht="43.5" customHeight="1" x14ac:dyDescent="0.25">
      <c r="A474" s="356" t="s">
        <v>7</v>
      </c>
      <c r="B474" s="65" t="s">
        <v>50</v>
      </c>
      <c r="C474" s="65" t="s">
        <v>74</v>
      </c>
      <c r="D474" s="64" t="s">
        <v>2512</v>
      </c>
      <c r="E474" s="64" t="s">
        <v>404</v>
      </c>
      <c r="F474" s="64" t="s">
        <v>1415</v>
      </c>
      <c r="G474" s="18" t="s">
        <v>1416</v>
      </c>
      <c r="H474" s="35" t="s">
        <v>866</v>
      </c>
      <c r="I474" s="28" t="s">
        <v>2322</v>
      </c>
      <c r="J474" s="498">
        <v>14.771622107270414</v>
      </c>
      <c r="K474" s="498">
        <v>57.108901396365006</v>
      </c>
      <c r="L474" s="499">
        <v>3025.8</v>
      </c>
      <c r="M474" s="512">
        <v>0</v>
      </c>
      <c r="N474" s="513">
        <v>0</v>
      </c>
      <c r="O474" s="513">
        <v>0</v>
      </c>
      <c r="P474" s="513">
        <v>0</v>
      </c>
      <c r="Q474" s="513">
        <v>0</v>
      </c>
      <c r="R474" s="513">
        <v>0</v>
      </c>
      <c r="S474" s="513">
        <v>0</v>
      </c>
      <c r="T474" s="513">
        <v>0</v>
      </c>
      <c r="U474" s="513">
        <v>0</v>
      </c>
      <c r="V474" s="513">
        <v>0</v>
      </c>
      <c r="W474" s="513">
        <v>0</v>
      </c>
      <c r="X474" s="513">
        <v>0</v>
      </c>
      <c r="Y474" s="513">
        <v>0</v>
      </c>
      <c r="Z474" s="513">
        <v>0</v>
      </c>
      <c r="AA474" s="513">
        <v>0</v>
      </c>
      <c r="AB474" s="513">
        <v>0</v>
      </c>
      <c r="AC474" s="513">
        <v>107</v>
      </c>
      <c r="AD474" s="513">
        <v>107</v>
      </c>
      <c r="AE474" s="513">
        <v>0</v>
      </c>
      <c r="AF474" s="513">
        <v>0</v>
      </c>
      <c r="AG474" s="513">
        <v>0</v>
      </c>
      <c r="AH474" s="513">
        <f t="shared" si="68"/>
        <v>0</v>
      </c>
      <c r="AI474" s="513">
        <v>0</v>
      </c>
      <c r="AJ474" s="513">
        <v>0</v>
      </c>
      <c r="AK474" s="513">
        <f t="shared" si="69"/>
        <v>107</v>
      </c>
      <c r="AL474" s="513">
        <f t="shared" si="70"/>
        <v>107</v>
      </c>
      <c r="AM474" s="513">
        <v>0</v>
      </c>
      <c r="AN474" s="513">
        <v>0</v>
      </c>
      <c r="AO474" s="513">
        <v>0</v>
      </c>
      <c r="AP474" s="513">
        <v>0</v>
      </c>
      <c r="AQ474" s="513">
        <v>0</v>
      </c>
      <c r="AR474" s="513">
        <v>0</v>
      </c>
      <c r="AS474" s="513">
        <v>0</v>
      </c>
      <c r="AT474" s="513">
        <v>0</v>
      </c>
      <c r="AU474" s="513">
        <v>0</v>
      </c>
      <c r="AV474" s="513">
        <v>0</v>
      </c>
      <c r="AW474" s="513">
        <v>0</v>
      </c>
      <c r="AX474" s="513">
        <v>0</v>
      </c>
      <c r="AY474" s="513">
        <v>0</v>
      </c>
      <c r="AZ474" s="513">
        <v>0</v>
      </c>
      <c r="BA474" s="513">
        <v>0</v>
      </c>
      <c r="BB474" s="513">
        <v>0</v>
      </c>
      <c r="BC474" s="513">
        <v>3364.06</v>
      </c>
      <c r="BD474" s="513">
        <v>3364.06</v>
      </c>
      <c r="BE474" s="513">
        <v>0</v>
      </c>
      <c r="BF474" s="513">
        <v>0</v>
      </c>
      <c r="BG474" s="513">
        <v>0</v>
      </c>
      <c r="BH474" s="513">
        <v>0</v>
      </c>
      <c r="BI474" s="513">
        <v>0</v>
      </c>
      <c r="BJ474" s="513">
        <v>0</v>
      </c>
      <c r="BK474" s="241">
        <f t="shared" si="71"/>
        <v>3364.06</v>
      </c>
      <c r="BL474" s="22">
        <f t="shared" si="72"/>
        <v>3364.06</v>
      </c>
      <c r="BM474" s="519">
        <f t="shared" si="73"/>
        <v>0.29201909722222219</v>
      </c>
      <c r="BN474" s="520">
        <v>0</v>
      </c>
      <c r="BO474" s="520">
        <v>0</v>
      </c>
      <c r="BP474" s="520">
        <v>0</v>
      </c>
      <c r="BQ474" s="520">
        <v>0</v>
      </c>
      <c r="BR474" s="520">
        <v>0</v>
      </c>
      <c r="BS474" s="520">
        <v>0</v>
      </c>
      <c r="BT474" s="520">
        <v>0</v>
      </c>
      <c r="BU474" s="520">
        <v>0</v>
      </c>
      <c r="BV474" s="520">
        <v>0</v>
      </c>
      <c r="BW474" s="520">
        <v>0</v>
      </c>
      <c r="BX474" s="520">
        <v>0</v>
      </c>
      <c r="BY474" s="520">
        <v>0</v>
      </c>
      <c r="BZ474" s="520">
        <v>0</v>
      </c>
      <c r="CA474" s="520">
        <v>0</v>
      </c>
      <c r="CB474" s="520">
        <v>0</v>
      </c>
      <c r="CC474" s="520">
        <v>0</v>
      </c>
      <c r="CD474" s="520">
        <v>3948868.1903999997</v>
      </c>
      <c r="CE474" s="520">
        <v>3948868.1903999997</v>
      </c>
      <c r="CF474" s="520">
        <v>0</v>
      </c>
      <c r="CG474" s="520">
        <v>0</v>
      </c>
      <c r="CH474" s="520">
        <v>0</v>
      </c>
      <c r="CI474" s="520">
        <v>0</v>
      </c>
      <c r="CJ474" s="520">
        <v>0</v>
      </c>
      <c r="CK474" s="520">
        <v>0</v>
      </c>
      <c r="CL474" s="520">
        <f t="shared" si="74"/>
        <v>3948868.1903999997</v>
      </c>
      <c r="CM474" s="521">
        <f t="shared" si="75"/>
        <v>3948868.1903999997</v>
      </c>
      <c r="CN474" s="522">
        <v>34409280.000000007</v>
      </c>
      <c r="CO474" s="522">
        <v>34409280.000000007</v>
      </c>
      <c r="CP474" s="522">
        <v>40366079.999999993</v>
      </c>
      <c r="CQ474" s="243" t="s">
        <v>874</v>
      </c>
      <c r="CR474" s="103">
        <v>9.82</v>
      </c>
      <c r="CS474" s="523">
        <v>9.82</v>
      </c>
      <c r="CT474" s="104">
        <v>11.52</v>
      </c>
      <c r="CU474" s="524"/>
      <c r="CV474" s="524"/>
      <c r="CW474" s="524"/>
      <c r="CX474" s="525"/>
      <c r="CY474" s="526">
        <v>167.49265248009976</v>
      </c>
      <c r="CZ474" s="527">
        <v>130.94047625223135</v>
      </c>
      <c r="DA474" s="528">
        <v>1.196198216565685</v>
      </c>
      <c r="DB474" s="529">
        <v>1.1606170000487677</v>
      </c>
      <c r="DC474" s="530" t="s">
        <v>2313</v>
      </c>
      <c r="DD474" s="225"/>
      <c r="DE474" s="524"/>
      <c r="DF474" s="524"/>
      <c r="DG474" s="531"/>
      <c r="DH474" s="532"/>
      <c r="DI474" s="64">
        <v>311193</v>
      </c>
      <c r="DJ474" s="64">
        <v>0</v>
      </c>
      <c r="DK474" s="64">
        <v>3616</v>
      </c>
      <c r="DL474" s="534">
        <f t="shared" si="76"/>
        <v>104936.33333333333</v>
      </c>
    </row>
    <row r="475" spans="1:116" ht="43.5" customHeight="1" x14ac:dyDescent="0.25">
      <c r="A475" s="356" t="s">
        <v>7</v>
      </c>
      <c r="B475" s="65" t="s">
        <v>50</v>
      </c>
      <c r="C475" s="65" t="s">
        <v>74</v>
      </c>
      <c r="D475" s="64" t="s">
        <v>2514</v>
      </c>
      <c r="E475" s="64" t="s">
        <v>407</v>
      </c>
      <c r="F475" s="64" t="s">
        <v>408</v>
      </c>
      <c r="G475" s="18" t="s">
        <v>407</v>
      </c>
      <c r="H475" s="35" t="s">
        <v>866</v>
      </c>
      <c r="I475" s="28" t="s">
        <v>2322</v>
      </c>
      <c r="J475" s="498">
        <v>12.668219606558768</v>
      </c>
      <c r="K475" s="498">
        <v>13.992045425442001</v>
      </c>
      <c r="L475" s="499">
        <v>1386.8</v>
      </c>
      <c r="M475" s="512">
        <v>0</v>
      </c>
      <c r="N475" s="513">
        <v>0</v>
      </c>
      <c r="O475" s="513">
        <v>0</v>
      </c>
      <c r="P475" s="513">
        <v>0</v>
      </c>
      <c r="Q475" s="513">
        <v>0</v>
      </c>
      <c r="R475" s="513">
        <v>0</v>
      </c>
      <c r="S475" s="513">
        <v>0</v>
      </c>
      <c r="T475" s="513">
        <v>0</v>
      </c>
      <c r="U475" s="513">
        <v>0</v>
      </c>
      <c r="V475" s="513">
        <v>0</v>
      </c>
      <c r="W475" s="513">
        <v>0</v>
      </c>
      <c r="X475" s="513">
        <v>0</v>
      </c>
      <c r="Y475" s="513">
        <v>0</v>
      </c>
      <c r="Z475" s="513">
        <v>0</v>
      </c>
      <c r="AA475" s="513">
        <v>0</v>
      </c>
      <c r="AB475" s="513">
        <v>0</v>
      </c>
      <c r="AC475" s="513">
        <v>36</v>
      </c>
      <c r="AD475" s="513">
        <v>36</v>
      </c>
      <c r="AE475" s="513">
        <v>0</v>
      </c>
      <c r="AF475" s="513">
        <v>0</v>
      </c>
      <c r="AG475" s="513">
        <v>0</v>
      </c>
      <c r="AH475" s="513">
        <f t="shared" si="68"/>
        <v>0</v>
      </c>
      <c r="AI475" s="513">
        <v>0</v>
      </c>
      <c r="AJ475" s="513">
        <v>0</v>
      </c>
      <c r="AK475" s="513">
        <f t="shared" si="69"/>
        <v>36</v>
      </c>
      <c r="AL475" s="513">
        <f t="shared" si="70"/>
        <v>36</v>
      </c>
      <c r="AM475" s="513">
        <v>0</v>
      </c>
      <c r="AN475" s="513">
        <v>0</v>
      </c>
      <c r="AO475" s="513">
        <v>0</v>
      </c>
      <c r="AP475" s="513">
        <v>0</v>
      </c>
      <c r="AQ475" s="513">
        <v>0</v>
      </c>
      <c r="AR475" s="513">
        <v>0</v>
      </c>
      <c r="AS475" s="513">
        <v>0</v>
      </c>
      <c r="AT475" s="513">
        <v>0</v>
      </c>
      <c r="AU475" s="513">
        <v>0</v>
      </c>
      <c r="AV475" s="513">
        <v>0</v>
      </c>
      <c r="AW475" s="513">
        <v>0</v>
      </c>
      <c r="AX475" s="513">
        <v>0</v>
      </c>
      <c r="AY475" s="513">
        <v>0</v>
      </c>
      <c r="AZ475" s="513">
        <v>0</v>
      </c>
      <c r="BA475" s="513">
        <v>0</v>
      </c>
      <c r="BB475" s="513">
        <v>0</v>
      </c>
      <c r="BC475" s="513">
        <v>709.34</v>
      </c>
      <c r="BD475" s="513">
        <v>709.34</v>
      </c>
      <c r="BE475" s="513">
        <v>0</v>
      </c>
      <c r="BF475" s="513">
        <v>0</v>
      </c>
      <c r="BG475" s="513">
        <v>0</v>
      </c>
      <c r="BH475" s="513">
        <v>0</v>
      </c>
      <c r="BI475" s="513">
        <v>0</v>
      </c>
      <c r="BJ475" s="513">
        <v>0</v>
      </c>
      <c r="BK475" s="241">
        <f t="shared" si="71"/>
        <v>709.34</v>
      </c>
      <c r="BL475" s="22">
        <f t="shared" si="72"/>
        <v>709.34</v>
      </c>
      <c r="BM475" s="519">
        <f t="shared" si="73"/>
        <v>0.12510405643738978</v>
      </c>
      <c r="BN475" s="520">
        <v>0</v>
      </c>
      <c r="BO475" s="520">
        <v>0</v>
      </c>
      <c r="BP475" s="520">
        <v>0</v>
      </c>
      <c r="BQ475" s="520">
        <v>0</v>
      </c>
      <c r="BR475" s="520">
        <v>0</v>
      </c>
      <c r="BS475" s="520">
        <v>0</v>
      </c>
      <c r="BT475" s="520">
        <v>0</v>
      </c>
      <c r="BU475" s="520">
        <v>0</v>
      </c>
      <c r="BV475" s="520">
        <v>0</v>
      </c>
      <c r="BW475" s="520">
        <v>0</v>
      </c>
      <c r="BX475" s="520">
        <v>0</v>
      </c>
      <c r="BY475" s="520">
        <v>0</v>
      </c>
      <c r="BZ475" s="520">
        <v>0</v>
      </c>
      <c r="CA475" s="520">
        <v>0</v>
      </c>
      <c r="CB475" s="520">
        <v>0</v>
      </c>
      <c r="CC475" s="520">
        <v>0</v>
      </c>
      <c r="CD475" s="520">
        <v>832651.66560000007</v>
      </c>
      <c r="CE475" s="520">
        <v>832651.66560000007</v>
      </c>
      <c r="CF475" s="520">
        <v>0</v>
      </c>
      <c r="CG475" s="520">
        <v>0</v>
      </c>
      <c r="CH475" s="520">
        <v>0</v>
      </c>
      <c r="CI475" s="520">
        <v>0</v>
      </c>
      <c r="CJ475" s="520">
        <v>0</v>
      </c>
      <c r="CK475" s="520">
        <v>0</v>
      </c>
      <c r="CL475" s="520">
        <f t="shared" si="74"/>
        <v>832651.66560000007</v>
      </c>
      <c r="CM475" s="521">
        <f t="shared" si="75"/>
        <v>832651.66560000007</v>
      </c>
      <c r="CN475" s="522">
        <v>25544160.000000004</v>
      </c>
      <c r="CO475" s="522">
        <v>25544160.000000004</v>
      </c>
      <c r="CP475" s="522">
        <v>19867680</v>
      </c>
      <c r="CQ475" s="243" t="s">
        <v>874</v>
      </c>
      <c r="CR475" s="103">
        <v>7.29</v>
      </c>
      <c r="CS475" s="523">
        <v>7.29</v>
      </c>
      <c r="CT475" s="104">
        <v>5.67</v>
      </c>
      <c r="CU475" s="524"/>
      <c r="CV475" s="546">
        <v>2</v>
      </c>
      <c r="CW475" s="546">
        <v>1</v>
      </c>
      <c r="CX475" s="525">
        <v>2</v>
      </c>
      <c r="CY475" s="526">
        <v>134.17032359819834</v>
      </c>
      <c r="CZ475" s="527">
        <v>123.19335911729263</v>
      </c>
      <c r="DA475" s="528">
        <v>1.407658832577761</v>
      </c>
      <c r="DB475" s="529">
        <v>1.3774334975173934</v>
      </c>
      <c r="DC475" s="530" t="s">
        <v>2339</v>
      </c>
      <c r="DD475" s="225"/>
      <c r="DE475" s="524"/>
      <c r="DF475" s="524"/>
      <c r="DG475" s="531"/>
      <c r="DH475" s="532"/>
      <c r="DI475" s="64">
        <v>123454</v>
      </c>
      <c r="DJ475" s="64">
        <v>109974</v>
      </c>
      <c r="DK475" s="64">
        <v>80143</v>
      </c>
      <c r="DL475" s="534">
        <f t="shared" si="76"/>
        <v>104523.66666666667</v>
      </c>
    </row>
    <row r="476" spans="1:116" ht="43.5" customHeight="1" x14ac:dyDescent="0.25">
      <c r="A476" s="356" t="s">
        <v>7</v>
      </c>
      <c r="B476" s="65" t="s">
        <v>50</v>
      </c>
      <c r="C476" s="65" t="s">
        <v>74</v>
      </c>
      <c r="D476" s="64" t="s">
        <v>2514</v>
      </c>
      <c r="E476" s="64" t="s">
        <v>407</v>
      </c>
      <c r="F476" s="64" t="s">
        <v>409</v>
      </c>
      <c r="G476" s="18" t="s">
        <v>407</v>
      </c>
      <c r="H476" s="35" t="s">
        <v>860</v>
      </c>
      <c r="I476" s="28" t="s">
        <v>2322</v>
      </c>
      <c r="J476" s="498">
        <v>10.158477986391464</v>
      </c>
      <c r="K476" s="498">
        <v>11.685227248422001</v>
      </c>
      <c r="L476" s="499">
        <v>1494.2</v>
      </c>
      <c r="M476" s="512">
        <v>0</v>
      </c>
      <c r="N476" s="513">
        <v>0</v>
      </c>
      <c r="O476" s="513">
        <v>0</v>
      </c>
      <c r="P476" s="513">
        <v>0</v>
      </c>
      <c r="Q476" s="513">
        <v>0</v>
      </c>
      <c r="R476" s="513">
        <v>0</v>
      </c>
      <c r="S476" s="513">
        <v>0</v>
      </c>
      <c r="T476" s="513">
        <v>0</v>
      </c>
      <c r="U476" s="513">
        <v>0</v>
      </c>
      <c r="V476" s="513">
        <v>0</v>
      </c>
      <c r="W476" s="513">
        <v>0</v>
      </c>
      <c r="X476" s="513">
        <v>0</v>
      </c>
      <c r="Y476" s="513">
        <v>0</v>
      </c>
      <c r="Z476" s="513">
        <v>0</v>
      </c>
      <c r="AA476" s="513">
        <v>0</v>
      </c>
      <c r="AB476" s="513">
        <v>0</v>
      </c>
      <c r="AC476" s="513">
        <v>40</v>
      </c>
      <c r="AD476" s="513">
        <v>40</v>
      </c>
      <c r="AE476" s="513">
        <v>0</v>
      </c>
      <c r="AF476" s="513">
        <v>0</v>
      </c>
      <c r="AG476" s="513">
        <v>0</v>
      </c>
      <c r="AH476" s="513">
        <f t="shared" si="68"/>
        <v>0</v>
      </c>
      <c r="AI476" s="513">
        <v>0</v>
      </c>
      <c r="AJ476" s="513">
        <v>0</v>
      </c>
      <c r="AK476" s="513">
        <f t="shared" si="69"/>
        <v>40</v>
      </c>
      <c r="AL476" s="513">
        <f t="shared" si="70"/>
        <v>40</v>
      </c>
      <c r="AM476" s="513">
        <v>0</v>
      </c>
      <c r="AN476" s="513">
        <v>0</v>
      </c>
      <c r="AO476" s="513">
        <v>0</v>
      </c>
      <c r="AP476" s="513">
        <v>0</v>
      </c>
      <c r="AQ476" s="513">
        <v>0</v>
      </c>
      <c r="AR476" s="513">
        <v>0</v>
      </c>
      <c r="AS476" s="513">
        <v>0</v>
      </c>
      <c r="AT476" s="513">
        <v>0</v>
      </c>
      <c r="AU476" s="513">
        <v>0</v>
      </c>
      <c r="AV476" s="513">
        <v>0</v>
      </c>
      <c r="AW476" s="513">
        <v>0</v>
      </c>
      <c r="AX476" s="513">
        <v>0</v>
      </c>
      <c r="AY476" s="513">
        <v>0</v>
      </c>
      <c r="AZ476" s="513">
        <v>0</v>
      </c>
      <c r="BA476" s="513">
        <v>0</v>
      </c>
      <c r="BB476" s="513">
        <v>0</v>
      </c>
      <c r="BC476" s="513">
        <v>235.96</v>
      </c>
      <c r="BD476" s="513">
        <v>235.96</v>
      </c>
      <c r="BE476" s="513">
        <v>0</v>
      </c>
      <c r="BF476" s="513">
        <v>0</v>
      </c>
      <c r="BG476" s="513">
        <v>0</v>
      </c>
      <c r="BH476" s="513">
        <v>0</v>
      </c>
      <c r="BI476" s="513">
        <v>0</v>
      </c>
      <c r="BJ476" s="513">
        <v>0</v>
      </c>
      <c r="BK476" s="241">
        <f t="shared" si="71"/>
        <v>235.96</v>
      </c>
      <c r="BL476" s="22">
        <f t="shared" si="72"/>
        <v>235.96</v>
      </c>
      <c r="BM476" s="519">
        <f t="shared" si="73"/>
        <v>3.9524288107202682E-2</v>
      </c>
      <c r="BN476" s="520">
        <v>0</v>
      </c>
      <c r="BO476" s="520">
        <v>0</v>
      </c>
      <c r="BP476" s="520">
        <v>0</v>
      </c>
      <c r="BQ476" s="520">
        <v>0</v>
      </c>
      <c r="BR476" s="520">
        <v>0</v>
      </c>
      <c r="BS476" s="520">
        <v>0</v>
      </c>
      <c r="BT476" s="520">
        <v>0</v>
      </c>
      <c r="BU476" s="520">
        <v>0</v>
      </c>
      <c r="BV476" s="520">
        <v>0</v>
      </c>
      <c r="BW476" s="520">
        <v>0</v>
      </c>
      <c r="BX476" s="520">
        <v>0</v>
      </c>
      <c r="BY476" s="520">
        <v>0</v>
      </c>
      <c r="BZ476" s="520">
        <v>0</v>
      </c>
      <c r="CA476" s="520">
        <v>0</v>
      </c>
      <c r="CB476" s="520">
        <v>0</v>
      </c>
      <c r="CC476" s="520">
        <v>0</v>
      </c>
      <c r="CD476" s="520">
        <v>276979.28640000004</v>
      </c>
      <c r="CE476" s="520">
        <v>276979.28640000004</v>
      </c>
      <c r="CF476" s="520">
        <v>0</v>
      </c>
      <c r="CG476" s="520">
        <v>0</v>
      </c>
      <c r="CH476" s="520">
        <v>0</v>
      </c>
      <c r="CI476" s="520">
        <v>0</v>
      </c>
      <c r="CJ476" s="520">
        <v>0</v>
      </c>
      <c r="CK476" s="520">
        <v>0</v>
      </c>
      <c r="CL476" s="520">
        <f t="shared" si="74"/>
        <v>276979.28640000004</v>
      </c>
      <c r="CM476" s="521">
        <f t="shared" si="75"/>
        <v>276979.28640000004</v>
      </c>
      <c r="CN476" s="522">
        <v>15838079.999999998</v>
      </c>
      <c r="CO476" s="522">
        <v>15838079.999999998</v>
      </c>
      <c r="CP476" s="522">
        <v>20918879.999999996</v>
      </c>
      <c r="CQ476" s="243" t="s">
        <v>874</v>
      </c>
      <c r="CR476" s="103">
        <v>4.5199999999999996</v>
      </c>
      <c r="CS476" s="523">
        <v>4.5199999999999996</v>
      </c>
      <c r="CT476" s="104">
        <v>5.97</v>
      </c>
      <c r="CU476" s="524"/>
      <c r="CV476" s="546">
        <v>7</v>
      </c>
      <c r="CW476" s="546">
        <v>8</v>
      </c>
      <c r="CX476" s="525">
        <v>8</v>
      </c>
      <c r="CY476" s="526">
        <v>49.10777668183065</v>
      </c>
      <c r="CZ476" s="527">
        <v>46.721457813467737</v>
      </c>
      <c r="DA476" s="528">
        <v>0.74852562279414891</v>
      </c>
      <c r="DB476" s="529">
        <v>0.74751659274427462</v>
      </c>
      <c r="DC476" s="530" t="s">
        <v>2404</v>
      </c>
      <c r="DD476" s="225"/>
      <c r="DE476" s="524"/>
      <c r="DF476" s="524"/>
      <c r="DG476" s="531"/>
      <c r="DH476" s="532"/>
      <c r="DI476" s="64">
        <v>29120</v>
      </c>
      <c r="DJ476" s="64">
        <v>0</v>
      </c>
      <c r="DK476" s="64">
        <v>117958</v>
      </c>
      <c r="DL476" s="534">
        <f t="shared" si="76"/>
        <v>49026</v>
      </c>
    </row>
    <row r="477" spans="1:116" ht="43.5" customHeight="1" x14ac:dyDescent="0.25">
      <c r="A477" s="356" t="s">
        <v>7</v>
      </c>
      <c r="B477" s="65" t="s">
        <v>50</v>
      </c>
      <c r="C477" s="65" t="s">
        <v>74</v>
      </c>
      <c r="D477" s="64" t="s">
        <v>2514</v>
      </c>
      <c r="E477" s="64" t="s">
        <v>407</v>
      </c>
      <c r="F477" s="64" t="s">
        <v>410</v>
      </c>
      <c r="G477" s="18" t="s">
        <v>411</v>
      </c>
      <c r="H477" s="35" t="s">
        <v>866</v>
      </c>
      <c r="I477" s="28" t="s">
        <v>2322</v>
      </c>
      <c r="J477" s="498">
        <v>13.433093243181185</v>
      </c>
      <c r="K477" s="498">
        <v>44.872348391514002</v>
      </c>
      <c r="L477" s="499">
        <v>2714.1</v>
      </c>
      <c r="M477" s="512">
        <v>0</v>
      </c>
      <c r="N477" s="513">
        <v>0</v>
      </c>
      <c r="O477" s="513">
        <v>0</v>
      </c>
      <c r="P477" s="513">
        <v>0</v>
      </c>
      <c r="Q477" s="513">
        <v>0</v>
      </c>
      <c r="R477" s="513">
        <v>0</v>
      </c>
      <c r="S477" s="513">
        <v>0</v>
      </c>
      <c r="T477" s="513">
        <v>0</v>
      </c>
      <c r="U477" s="513">
        <v>0</v>
      </c>
      <c r="V477" s="513">
        <v>0</v>
      </c>
      <c r="W477" s="513">
        <v>0</v>
      </c>
      <c r="X477" s="513">
        <v>0</v>
      </c>
      <c r="Y477" s="513">
        <v>0</v>
      </c>
      <c r="Z477" s="513">
        <v>0</v>
      </c>
      <c r="AA477" s="513">
        <v>0</v>
      </c>
      <c r="AB477" s="513">
        <v>0</v>
      </c>
      <c r="AC477" s="513">
        <v>106</v>
      </c>
      <c r="AD477" s="513">
        <v>106</v>
      </c>
      <c r="AE477" s="513">
        <v>0</v>
      </c>
      <c r="AF477" s="513">
        <v>0</v>
      </c>
      <c r="AG477" s="513">
        <v>0</v>
      </c>
      <c r="AH477" s="513">
        <f t="shared" si="68"/>
        <v>0</v>
      </c>
      <c r="AI477" s="513">
        <v>0</v>
      </c>
      <c r="AJ477" s="513">
        <v>0</v>
      </c>
      <c r="AK477" s="513">
        <f t="shared" si="69"/>
        <v>106</v>
      </c>
      <c r="AL477" s="513">
        <f t="shared" si="70"/>
        <v>106</v>
      </c>
      <c r="AM477" s="513">
        <v>0</v>
      </c>
      <c r="AN477" s="513">
        <v>0</v>
      </c>
      <c r="AO477" s="513">
        <v>0</v>
      </c>
      <c r="AP477" s="513">
        <v>0</v>
      </c>
      <c r="AQ477" s="513">
        <v>0</v>
      </c>
      <c r="AR477" s="513">
        <v>0</v>
      </c>
      <c r="AS477" s="513">
        <v>0</v>
      </c>
      <c r="AT477" s="513">
        <v>0</v>
      </c>
      <c r="AU477" s="513">
        <v>0</v>
      </c>
      <c r="AV477" s="513">
        <v>0</v>
      </c>
      <c r="AW477" s="513">
        <v>0</v>
      </c>
      <c r="AX477" s="513">
        <v>0</v>
      </c>
      <c r="AY477" s="513">
        <v>0</v>
      </c>
      <c r="AZ477" s="513">
        <v>0</v>
      </c>
      <c r="BA477" s="513">
        <v>0</v>
      </c>
      <c r="BB477" s="513">
        <v>0</v>
      </c>
      <c r="BC477" s="513">
        <v>716.72500000000002</v>
      </c>
      <c r="BD477" s="513">
        <v>716.72500000000002</v>
      </c>
      <c r="BE477" s="513">
        <v>0</v>
      </c>
      <c r="BF477" s="513">
        <v>0</v>
      </c>
      <c r="BG477" s="513">
        <v>0</v>
      </c>
      <c r="BH477" s="513">
        <v>0</v>
      </c>
      <c r="BI477" s="513">
        <v>0</v>
      </c>
      <c r="BJ477" s="513">
        <v>0</v>
      </c>
      <c r="BK477" s="241">
        <f t="shared" si="71"/>
        <v>716.72500000000002</v>
      </c>
      <c r="BL477" s="22">
        <f t="shared" si="72"/>
        <v>716.72500000000002</v>
      </c>
      <c r="BM477" s="519">
        <f t="shared" si="73"/>
        <v>9.7381114130434793E-2</v>
      </c>
      <c r="BN477" s="520">
        <v>0</v>
      </c>
      <c r="BO477" s="520">
        <v>0</v>
      </c>
      <c r="BP477" s="520">
        <v>0</v>
      </c>
      <c r="BQ477" s="520">
        <v>0</v>
      </c>
      <c r="BR477" s="520">
        <v>0</v>
      </c>
      <c r="BS477" s="520">
        <v>0</v>
      </c>
      <c r="BT477" s="520">
        <v>0</v>
      </c>
      <c r="BU477" s="520">
        <v>0</v>
      </c>
      <c r="BV477" s="520">
        <v>0</v>
      </c>
      <c r="BW477" s="520">
        <v>0</v>
      </c>
      <c r="BX477" s="520">
        <v>0</v>
      </c>
      <c r="BY477" s="520">
        <v>0</v>
      </c>
      <c r="BZ477" s="520">
        <v>0</v>
      </c>
      <c r="CA477" s="520">
        <v>0</v>
      </c>
      <c r="CB477" s="520">
        <v>0</v>
      </c>
      <c r="CC477" s="520">
        <v>0</v>
      </c>
      <c r="CD477" s="520">
        <v>841320.47400000005</v>
      </c>
      <c r="CE477" s="520">
        <v>841320.47400000005</v>
      </c>
      <c r="CF477" s="520">
        <v>0</v>
      </c>
      <c r="CG477" s="520">
        <v>0</v>
      </c>
      <c r="CH477" s="520">
        <v>0</v>
      </c>
      <c r="CI477" s="520">
        <v>0</v>
      </c>
      <c r="CJ477" s="520">
        <v>0</v>
      </c>
      <c r="CK477" s="520">
        <v>0</v>
      </c>
      <c r="CL477" s="520">
        <f t="shared" si="74"/>
        <v>841320.47400000005</v>
      </c>
      <c r="CM477" s="521">
        <f t="shared" si="75"/>
        <v>841320.47400000005</v>
      </c>
      <c r="CN477" s="522">
        <v>37948320</v>
      </c>
      <c r="CO477" s="522">
        <v>37948320</v>
      </c>
      <c r="CP477" s="522">
        <v>25789440.000000004</v>
      </c>
      <c r="CQ477" s="243" t="s">
        <v>874</v>
      </c>
      <c r="CR477" s="103">
        <v>10.83</v>
      </c>
      <c r="CS477" s="523">
        <v>10.83</v>
      </c>
      <c r="CT477" s="104">
        <v>7.36</v>
      </c>
      <c r="CU477" s="524"/>
      <c r="CV477" s="546">
        <v>5</v>
      </c>
      <c r="CW477" s="546">
        <v>5</v>
      </c>
      <c r="CX477" s="525">
        <v>5</v>
      </c>
      <c r="CY477" s="526">
        <v>303.65955767231554</v>
      </c>
      <c r="CZ477" s="527">
        <v>140.81203881215222</v>
      </c>
      <c r="DA477" s="528">
        <v>1.0083083620023685</v>
      </c>
      <c r="DB477" s="529">
        <v>0.905628309021559</v>
      </c>
      <c r="DC477" s="530" t="s">
        <v>2336</v>
      </c>
      <c r="DD477" s="225"/>
      <c r="DE477" s="524"/>
      <c r="DF477" s="524"/>
      <c r="DG477" s="531"/>
      <c r="DH477" s="532"/>
      <c r="DI477" s="64">
        <v>0</v>
      </c>
      <c r="DJ477" s="64">
        <v>115452</v>
      </c>
      <c r="DK477" s="64">
        <v>0</v>
      </c>
      <c r="DL477" s="534">
        <f t="shared" si="76"/>
        <v>38484</v>
      </c>
    </row>
    <row r="478" spans="1:116" ht="43.5" customHeight="1" x14ac:dyDescent="0.25">
      <c r="A478" s="356" t="s">
        <v>7</v>
      </c>
      <c r="B478" s="65" t="s">
        <v>50</v>
      </c>
      <c r="C478" s="65" t="s">
        <v>74</v>
      </c>
      <c r="D478" s="64" t="s">
        <v>2514</v>
      </c>
      <c r="E478" s="64" t="s">
        <v>407</v>
      </c>
      <c r="F478" s="64" t="s">
        <v>412</v>
      </c>
      <c r="G478" s="18" t="s">
        <v>407</v>
      </c>
      <c r="H478" s="35" t="s">
        <v>860</v>
      </c>
      <c r="I478" s="28" t="s">
        <v>2322</v>
      </c>
      <c r="J478" s="498">
        <v>14.508696794681459</v>
      </c>
      <c r="K478" s="498">
        <v>15.742424209679999</v>
      </c>
      <c r="L478" s="499">
        <v>1700.2</v>
      </c>
      <c r="M478" s="512">
        <v>0</v>
      </c>
      <c r="N478" s="513">
        <v>0</v>
      </c>
      <c r="O478" s="513">
        <v>0</v>
      </c>
      <c r="P478" s="513">
        <v>0</v>
      </c>
      <c r="Q478" s="513">
        <v>0</v>
      </c>
      <c r="R478" s="513">
        <v>0</v>
      </c>
      <c r="S478" s="513">
        <v>0</v>
      </c>
      <c r="T478" s="513">
        <v>0</v>
      </c>
      <c r="U478" s="513">
        <v>0</v>
      </c>
      <c r="V478" s="513">
        <v>0</v>
      </c>
      <c r="W478" s="513">
        <v>0</v>
      </c>
      <c r="X478" s="513">
        <v>0</v>
      </c>
      <c r="Y478" s="513">
        <v>0</v>
      </c>
      <c r="Z478" s="513">
        <v>0</v>
      </c>
      <c r="AA478" s="513">
        <v>0</v>
      </c>
      <c r="AB478" s="513">
        <v>0</v>
      </c>
      <c r="AC478" s="513">
        <v>51</v>
      </c>
      <c r="AD478" s="513">
        <v>51</v>
      </c>
      <c r="AE478" s="513">
        <v>0</v>
      </c>
      <c r="AF478" s="513">
        <v>0</v>
      </c>
      <c r="AG478" s="513">
        <v>0</v>
      </c>
      <c r="AH478" s="513">
        <f t="shared" si="68"/>
        <v>0</v>
      </c>
      <c r="AI478" s="513">
        <v>0</v>
      </c>
      <c r="AJ478" s="513">
        <v>0</v>
      </c>
      <c r="AK478" s="513">
        <f t="shared" si="69"/>
        <v>51</v>
      </c>
      <c r="AL478" s="513">
        <f t="shared" si="70"/>
        <v>51</v>
      </c>
      <c r="AM478" s="513">
        <v>0</v>
      </c>
      <c r="AN478" s="513">
        <v>0</v>
      </c>
      <c r="AO478" s="513">
        <v>0</v>
      </c>
      <c r="AP478" s="513">
        <v>0</v>
      </c>
      <c r="AQ478" s="513">
        <v>0</v>
      </c>
      <c r="AR478" s="513">
        <v>0</v>
      </c>
      <c r="AS478" s="513">
        <v>0</v>
      </c>
      <c r="AT478" s="513">
        <v>0</v>
      </c>
      <c r="AU478" s="513">
        <v>0</v>
      </c>
      <c r="AV478" s="513">
        <v>0</v>
      </c>
      <c r="AW478" s="513">
        <v>0</v>
      </c>
      <c r="AX478" s="513">
        <v>0</v>
      </c>
      <c r="AY478" s="513">
        <v>0</v>
      </c>
      <c r="AZ478" s="513">
        <v>0</v>
      </c>
      <c r="BA478" s="513">
        <v>0</v>
      </c>
      <c r="BB478" s="513">
        <v>0</v>
      </c>
      <c r="BC478" s="513">
        <v>328.24</v>
      </c>
      <c r="BD478" s="513">
        <v>328.24</v>
      </c>
      <c r="BE478" s="513">
        <v>0</v>
      </c>
      <c r="BF478" s="513">
        <v>0</v>
      </c>
      <c r="BG478" s="513">
        <v>0</v>
      </c>
      <c r="BH478" s="513">
        <v>0</v>
      </c>
      <c r="BI478" s="513">
        <v>0</v>
      </c>
      <c r="BJ478" s="513">
        <v>0</v>
      </c>
      <c r="BK478" s="241">
        <f t="shared" si="71"/>
        <v>328.24</v>
      </c>
      <c r="BL478" s="22">
        <f t="shared" si="72"/>
        <v>328.24</v>
      </c>
      <c r="BM478" s="519">
        <f t="shared" si="73"/>
        <v>4.2518134715025913E-2</v>
      </c>
      <c r="BN478" s="520">
        <v>0</v>
      </c>
      <c r="BO478" s="520">
        <v>0</v>
      </c>
      <c r="BP478" s="520">
        <v>0</v>
      </c>
      <c r="BQ478" s="520">
        <v>0</v>
      </c>
      <c r="BR478" s="520">
        <v>0</v>
      </c>
      <c r="BS478" s="520">
        <v>0</v>
      </c>
      <c r="BT478" s="520">
        <v>0</v>
      </c>
      <c r="BU478" s="520">
        <v>0</v>
      </c>
      <c r="BV478" s="520">
        <v>0</v>
      </c>
      <c r="BW478" s="520">
        <v>0</v>
      </c>
      <c r="BX478" s="520">
        <v>0</v>
      </c>
      <c r="BY478" s="520">
        <v>0</v>
      </c>
      <c r="BZ478" s="520">
        <v>0</v>
      </c>
      <c r="CA478" s="520">
        <v>0</v>
      </c>
      <c r="CB478" s="520">
        <v>0</v>
      </c>
      <c r="CC478" s="520">
        <v>0</v>
      </c>
      <c r="CD478" s="520">
        <v>385301.24160000001</v>
      </c>
      <c r="CE478" s="520">
        <v>385301.24160000001</v>
      </c>
      <c r="CF478" s="520">
        <v>0</v>
      </c>
      <c r="CG478" s="520">
        <v>0</v>
      </c>
      <c r="CH478" s="520">
        <v>0</v>
      </c>
      <c r="CI478" s="520">
        <v>0</v>
      </c>
      <c r="CJ478" s="520">
        <v>0</v>
      </c>
      <c r="CK478" s="520">
        <v>0</v>
      </c>
      <c r="CL478" s="520">
        <f t="shared" si="74"/>
        <v>385301.24160000001</v>
      </c>
      <c r="CM478" s="521">
        <f t="shared" si="75"/>
        <v>385301.24160000001</v>
      </c>
      <c r="CN478" s="522">
        <v>22951200</v>
      </c>
      <c r="CO478" s="522">
        <v>22951200</v>
      </c>
      <c r="CP478" s="522">
        <v>27050880</v>
      </c>
      <c r="CQ478" s="243" t="s">
        <v>874</v>
      </c>
      <c r="CR478" s="103">
        <v>6.55</v>
      </c>
      <c r="CS478" s="523">
        <v>6.55</v>
      </c>
      <c r="CT478" s="104">
        <v>7.72</v>
      </c>
      <c r="CU478" s="524"/>
      <c r="CV478" s="546">
        <v>5</v>
      </c>
      <c r="CW478" s="546">
        <v>1</v>
      </c>
      <c r="CX478" s="525">
        <v>3</v>
      </c>
      <c r="CY478" s="526">
        <v>324.18802005007598</v>
      </c>
      <c r="CZ478" s="527">
        <v>289.42732703843103</v>
      </c>
      <c r="DA478" s="528">
        <v>0.90957704897498548</v>
      </c>
      <c r="DB478" s="529">
        <v>0.8948954607101941</v>
      </c>
      <c r="DC478" s="530" t="s">
        <v>2374</v>
      </c>
      <c r="DD478" s="225"/>
      <c r="DE478" s="524"/>
      <c r="DF478" s="524"/>
      <c r="DG478" s="531"/>
      <c r="DH478" s="532"/>
      <c r="DI478" s="64">
        <v>0</v>
      </c>
      <c r="DJ478" s="64">
        <v>1074944</v>
      </c>
      <c r="DK478" s="64">
        <v>212076</v>
      </c>
      <c r="DL478" s="534">
        <f t="shared" si="76"/>
        <v>429006.66666666669</v>
      </c>
    </row>
    <row r="479" spans="1:116" ht="43.5" customHeight="1" x14ac:dyDescent="0.25">
      <c r="A479" s="356" t="s">
        <v>7</v>
      </c>
      <c r="B479" s="65" t="s">
        <v>50</v>
      </c>
      <c r="C479" s="65" t="s">
        <v>74</v>
      </c>
      <c r="D479" s="64" t="s">
        <v>2514</v>
      </c>
      <c r="E479" s="64" t="s">
        <v>407</v>
      </c>
      <c r="F479" s="64" t="s">
        <v>413</v>
      </c>
      <c r="G479" s="18" t="s">
        <v>407</v>
      </c>
      <c r="H479" s="35" t="s">
        <v>866</v>
      </c>
      <c r="I479" s="28" t="s">
        <v>2322</v>
      </c>
      <c r="J479" s="498">
        <v>13.433093243181185</v>
      </c>
      <c r="K479" s="498">
        <v>12.69507573117</v>
      </c>
      <c r="L479" s="499">
        <v>746.7</v>
      </c>
      <c r="M479" s="512">
        <v>0</v>
      </c>
      <c r="N479" s="513">
        <v>0</v>
      </c>
      <c r="O479" s="513">
        <v>0</v>
      </c>
      <c r="P479" s="513">
        <v>0</v>
      </c>
      <c r="Q479" s="513">
        <v>0</v>
      </c>
      <c r="R479" s="513">
        <v>0</v>
      </c>
      <c r="S479" s="513">
        <v>0</v>
      </c>
      <c r="T479" s="513">
        <v>0</v>
      </c>
      <c r="U479" s="513">
        <v>0</v>
      </c>
      <c r="V479" s="513">
        <v>0</v>
      </c>
      <c r="W479" s="513">
        <v>0</v>
      </c>
      <c r="X479" s="513">
        <v>0</v>
      </c>
      <c r="Y479" s="513">
        <v>0</v>
      </c>
      <c r="Z479" s="513">
        <v>0</v>
      </c>
      <c r="AA479" s="513">
        <v>0</v>
      </c>
      <c r="AB479" s="513">
        <v>0</v>
      </c>
      <c r="AC479" s="513">
        <v>63</v>
      </c>
      <c r="AD479" s="513">
        <v>63</v>
      </c>
      <c r="AE479" s="513">
        <v>0</v>
      </c>
      <c r="AF479" s="513">
        <v>0</v>
      </c>
      <c r="AG479" s="513">
        <v>0</v>
      </c>
      <c r="AH479" s="513">
        <f t="shared" si="68"/>
        <v>0</v>
      </c>
      <c r="AI479" s="513">
        <v>0</v>
      </c>
      <c r="AJ479" s="513">
        <v>0</v>
      </c>
      <c r="AK479" s="513">
        <f t="shared" si="69"/>
        <v>63</v>
      </c>
      <c r="AL479" s="513">
        <f t="shared" si="70"/>
        <v>63</v>
      </c>
      <c r="AM479" s="513">
        <v>0</v>
      </c>
      <c r="AN479" s="513">
        <v>0</v>
      </c>
      <c r="AO479" s="513">
        <v>0</v>
      </c>
      <c r="AP479" s="513">
        <v>0</v>
      </c>
      <c r="AQ479" s="513">
        <v>0</v>
      </c>
      <c r="AR479" s="513">
        <v>0</v>
      </c>
      <c r="AS479" s="513">
        <v>0</v>
      </c>
      <c r="AT479" s="513">
        <v>0</v>
      </c>
      <c r="AU479" s="513">
        <v>0</v>
      </c>
      <c r="AV479" s="513">
        <v>0</v>
      </c>
      <c r="AW479" s="513">
        <v>0</v>
      </c>
      <c r="AX479" s="513">
        <v>0</v>
      </c>
      <c r="AY479" s="513">
        <v>0</v>
      </c>
      <c r="AZ479" s="513">
        <v>0</v>
      </c>
      <c r="BA479" s="513">
        <v>0</v>
      </c>
      <c r="BB479" s="513">
        <v>0</v>
      </c>
      <c r="BC479" s="513">
        <v>440.25</v>
      </c>
      <c r="BD479" s="513">
        <v>440.25</v>
      </c>
      <c r="BE479" s="513">
        <v>0</v>
      </c>
      <c r="BF479" s="513">
        <v>0</v>
      </c>
      <c r="BG479" s="513">
        <v>0</v>
      </c>
      <c r="BH479" s="513">
        <v>0</v>
      </c>
      <c r="BI479" s="513">
        <v>0</v>
      </c>
      <c r="BJ479" s="513">
        <v>0</v>
      </c>
      <c r="BK479" s="241">
        <f t="shared" si="71"/>
        <v>440.25</v>
      </c>
      <c r="BL479" s="22">
        <f t="shared" si="72"/>
        <v>440.25</v>
      </c>
      <c r="BM479" s="519">
        <f t="shared" si="73"/>
        <v>0.1726470588235294</v>
      </c>
      <c r="BN479" s="520">
        <v>0</v>
      </c>
      <c r="BO479" s="520">
        <v>0</v>
      </c>
      <c r="BP479" s="520">
        <v>0</v>
      </c>
      <c r="BQ479" s="520">
        <v>0</v>
      </c>
      <c r="BR479" s="520">
        <v>0</v>
      </c>
      <c r="BS479" s="520">
        <v>0</v>
      </c>
      <c r="BT479" s="520">
        <v>0</v>
      </c>
      <c r="BU479" s="520">
        <v>0</v>
      </c>
      <c r="BV479" s="520">
        <v>0</v>
      </c>
      <c r="BW479" s="520">
        <v>0</v>
      </c>
      <c r="BX479" s="520">
        <v>0</v>
      </c>
      <c r="BY479" s="520">
        <v>0</v>
      </c>
      <c r="BZ479" s="520">
        <v>0</v>
      </c>
      <c r="CA479" s="520">
        <v>0</v>
      </c>
      <c r="CB479" s="520">
        <v>0</v>
      </c>
      <c r="CC479" s="520">
        <v>0</v>
      </c>
      <c r="CD479" s="520">
        <v>516783.06000000006</v>
      </c>
      <c r="CE479" s="520">
        <v>516783.06000000006</v>
      </c>
      <c r="CF479" s="520">
        <v>0</v>
      </c>
      <c r="CG479" s="520">
        <v>0</v>
      </c>
      <c r="CH479" s="520">
        <v>0</v>
      </c>
      <c r="CI479" s="520">
        <v>0</v>
      </c>
      <c r="CJ479" s="520">
        <v>0</v>
      </c>
      <c r="CK479" s="520">
        <v>0</v>
      </c>
      <c r="CL479" s="520">
        <f t="shared" si="74"/>
        <v>516783.06000000006</v>
      </c>
      <c r="CM479" s="521">
        <f t="shared" si="75"/>
        <v>516783.06000000006</v>
      </c>
      <c r="CN479" s="522">
        <v>7954080</v>
      </c>
      <c r="CO479" s="522">
        <v>7954080</v>
      </c>
      <c r="CP479" s="522">
        <v>8935200</v>
      </c>
      <c r="CQ479" s="243" t="s">
        <v>874</v>
      </c>
      <c r="CR479" s="103">
        <v>2.27</v>
      </c>
      <c r="CS479" s="523">
        <v>2.27</v>
      </c>
      <c r="CT479" s="104">
        <v>2.5499999999999998</v>
      </c>
      <c r="CU479" s="524"/>
      <c r="CV479" s="546">
        <v>2</v>
      </c>
      <c r="CW479" s="546">
        <v>1</v>
      </c>
      <c r="CX479" s="525">
        <v>2</v>
      </c>
      <c r="CY479" s="526">
        <v>107.25227635804049</v>
      </c>
      <c r="CZ479" s="527">
        <v>100.10010488152356</v>
      </c>
      <c r="DA479" s="528">
        <v>0.90886627154609634</v>
      </c>
      <c r="DB479" s="529">
        <v>0.90268192447226203</v>
      </c>
      <c r="DC479" s="530" t="s">
        <v>2515</v>
      </c>
      <c r="DD479" s="225"/>
      <c r="DE479" s="524"/>
      <c r="DF479" s="524"/>
      <c r="DG479" s="531"/>
      <c r="DH479" s="532"/>
      <c r="DI479" s="64">
        <v>25935</v>
      </c>
      <c r="DJ479" s="64">
        <v>74046</v>
      </c>
      <c r="DK479" s="64">
        <v>0</v>
      </c>
      <c r="DL479" s="534">
        <f t="shared" si="76"/>
        <v>33327</v>
      </c>
    </row>
    <row r="480" spans="1:116" ht="43.5" customHeight="1" x14ac:dyDescent="0.25">
      <c r="A480" s="356" t="s">
        <v>7</v>
      </c>
      <c r="B480" s="65" t="s">
        <v>50</v>
      </c>
      <c r="C480" s="65" t="s">
        <v>74</v>
      </c>
      <c r="D480" s="64" t="s">
        <v>2514</v>
      </c>
      <c r="E480" s="64" t="s">
        <v>407</v>
      </c>
      <c r="F480" s="64" t="s">
        <v>414</v>
      </c>
      <c r="G480" s="18" t="s">
        <v>2516</v>
      </c>
      <c r="H480" s="35" t="s">
        <v>866</v>
      </c>
      <c r="I480" s="28" t="s">
        <v>2322</v>
      </c>
      <c r="J480" s="498">
        <v>13.433093243181185</v>
      </c>
      <c r="K480" s="498">
        <v>31.107196904994002</v>
      </c>
      <c r="L480" s="499">
        <v>3438.2</v>
      </c>
      <c r="M480" s="512">
        <v>0</v>
      </c>
      <c r="N480" s="513">
        <v>0</v>
      </c>
      <c r="O480" s="513">
        <v>0</v>
      </c>
      <c r="P480" s="513">
        <v>0</v>
      </c>
      <c r="Q480" s="513">
        <v>0</v>
      </c>
      <c r="R480" s="513">
        <v>0</v>
      </c>
      <c r="S480" s="513">
        <v>0</v>
      </c>
      <c r="T480" s="513">
        <v>0</v>
      </c>
      <c r="U480" s="513">
        <v>0</v>
      </c>
      <c r="V480" s="513">
        <v>0</v>
      </c>
      <c r="W480" s="513">
        <v>0</v>
      </c>
      <c r="X480" s="513">
        <v>0</v>
      </c>
      <c r="Y480" s="513">
        <v>1</v>
      </c>
      <c r="Z480" s="513">
        <v>1</v>
      </c>
      <c r="AA480" s="513">
        <v>0</v>
      </c>
      <c r="AB480" s="513">
        <v>0</v>
      </c>
      <c r="AC480" s="513">
        <v>67</v>
      </c>
      <c r="AD480" s="513">
        <v>67</v>
      </c>
      <c r="AE480" s="513">
        <v>0</v>
      </c>
      <c r="AF480" s="513">
        <v>0</v>
      </c>
      <c r="AG480" s="513">
        <v>0</v>
      </c>
      <c r="AH480" s="513">
        <f t="shared" si="68"/>
        <v>0</v>
      </c>
      <c r="AI480" s="513">
        <v>0</v>
      </c>
      <c r="AJ480" s="513">
        <v>0</v>
      </c>
      <c r="AK480" s="513">
        <f t="shared" si="69"/>
        <v>68</v>
      </c>
      <c r="AL480" s="513">
        <f t="shared" si="70"/>
        <v>68</v>
      </c>
      <c r="AM480" s="513">
        <v>0</v>
      </c>
      <c r="AN480" s="513">
        <v>0</v>
      </c>
      <c r="AO480" s="513">
        <v>0</v>
      </c>
      <c r="AP480" s="513">
        <v>0</v>
      </c>
      <c r="AQ480" s="513">
        <v>0</v>
      </c>
      <c r="AR480" s="513">
        <v>0</v>
      </c>
      <c r="AS480" s="513">
        <v>0</v>
      </c>
      <c r="AT480" s="513">
        <v>0</v>
      </c>
      <c r="AU480" s="513">
        <v>0</v>
      </c>
      <c r="AV480" s="513">
        <v>0</v>
      </c>
      <c r="AW480" s="513">
        <v>0</v>
      </c>
      <c r="AX480" s="513">
        <v>0</v>
      </c>
      <c r="AY480" s="513">
        <v>1.2</v>
      </c>
      <c r="AZ480" s="513">
        <v>1.2</v>
      </c>
      <c r="BA480" s="513">
        <v>0</v>
      </c>
      <c r="BB480" s="513">
        <v>0</v>
      </c>
      <c r="BC480" s="513">
        <v>862.29</v>
      </c>
      <c r="BD480" s="513">
        <v>862.29</v>
      </c>
      <c r="BE480" s="513">
        <v>0</v>
      </c>
      <c r="BF480" s="513">
        <v>0</v>
      </c>
      <c r="BG480" s="513">
        <v>0</v>
      </c>
      <c r="BH480" s="513">
        <v>0</v>
      </c>
      <c r="BI480" s="513">
        <v>0</v>
      </c>
      <c r="BJ480" s="513">
        <v>0</v>
      </c>
      <c r="BK480" s="241">
        <f t="shared" si="71"/>
        <v>863.49</v>
      </c>
      <c r="BL480" s="22">
        <f t="shared" si="72"/>
        <v>863.49</v>
      </c>
      <c r="BM480" s="519">
        <f t="shared" si="73"/>
        <v>7.7932310469314078E-2</v>
      </c>
      <c r="BN480" s="520">
        <v>0</v>
      </c>
      <c r="BO480" s="520">
        <v>0</v>
      </c>
      <c r="BP480" s="520">
        <v>0</v>
      </c>
      <c r="BQ480" s="520">
        <v>0</v>
      </c>
      <c r="BR480" s="520">
        <v>0</v>
      </c>
      <c r="BS480" s="520">
        <v>0</v>
      </c>
      <c r="BT480" s="520">
        <v>0</v>
      </c>
      <c r="BU480" s="520">
        <v>0</v>
      </c>
      <c r="BV480" s="520">
        <v>0</v>
      </c>
      <c r="BW480" s="520">
        <v>0</v>
      </c>
      <c r="BX480" s="520">
        <v>0</v>
      </c>
      <c r="BY480" s="520">
        <v>0</v>
      </c>
      <c r="BZ480" s="520">
        <v>6054.9119999999994</v>
      </c>
      <c r="CA480" s="520">
        <v>6054.9119999999994</v>
      </c>
      <c r="CB480" s="520">
        <v>0</v>
      </c>
      <c r="CC480" s="520">
        <v>0</v>
      </c>
      <c r="CD480" s="520">
        <v>1012190.4935999999</v>
      </c>
      <c r="CE480" s="520">
        <v>1012190.4935999999</v>
      </c>
      <c r="CF480" s="520">
        <v>0</v>
      </c>
      <c r="CG480" s="520">
        <v>0</v>
      </c>
      <c r="CH480" s="520">
        <v>0</v>
      </c>
      <c r="CI480" s="520">
        <v>0</v>
      </c>
      <c r="CJ480" s="520">
        <v>0</v>
      </c>
      <c r="CK480" s="520">
        <v>0</v>
      </c>
      <c r="CL480" s="520">
        <f t="shared" si="74"/>
        <v>1018245.4055999999</v>
      </c>
      <c r="CM480" s="521">
        <f t="shared" si="75"/>
        <v>1018245.4055999999</v>
      </c>
      <c r="CN480" s="522">
        <v>33007680</v>
      </c>
      <c r="CO480" s="522">
        <v>33007680</v>
      </c>
      <c r="CP480" s="522">
        <v>38824320.000000007</v>
      </c>
      <c r="CQ480" s="243" t="s">
        <v>874</v>
      </c>
      <c r="CR480" s="103">
        <v>9.42</v>
      </c>
      <c r="CS480" s="523">
        <v>9.42</v>
      </c>
      <c r="CT480" s="104">
        <v>11.08</v>
      </c>
      <c r="CU480" s="524"/>
      <c r="CV480" s="546">
        <v>11</v>
      </c>
      <c r="CW480" s="546">
        <v>4</v>
      </c>
      <c r="CX480" s="525">
        <v>8</v>
      </c>
      <c r="CY480" s="526">
        <v>149.01698678526913</v>
      </c>
      <c r="CZ480" s="527">
        <v>145.91047749326103</v>
      </c>
      <c r="DA480" s="528">
        <v>1.4361736278980948</v>
      </c>
      <c r="DB480" s="529">
        <v>1.4079652736109587</v>
      </c>
      <c r="DC480" s="530" t="s">
        <v>2304</v>
      </c>
      <c r="DD480" s="225"/>
      <c r="DE480" s="524"/>
      <c r="DF480" s="524"/>
      <c r="DG480" s="531"/>
      <c r="DH480" s="532"/>
      <c r="DI480" s="64">
        <v>123836</v>
      </c>
      <c r="DJ480" s="64">
        <v>423461</v>
      </c>
      <c r="DK480" s="64">
        <v>0</v>
      </c>
      <c r="DL480" s="534">
        <f t="shared" si="76"/>
        <v>182432.33333333334</v>
      </c>
    </row>
    <row r="481" spans="1:116" ht="43.5" customHeight="1" x14ac:dyDescent="0.25">
      <c r="A481" s="356" t="s">
        <v>7</v>
      </c>
      <c r="B481" s="65" t="s">
        <v>50</v>
      </c>
      <c r="C481" s="65" t="s">
        <v>74</v>
      </c>
      <c r="D481" s="64" t="s">
        <v>2517</v>
      </c>
      <c r="E481" s="64" t="s">
        <v>1318</v>
      </c>
      <c r="F481" s="64" t="s">
        <v>1419</v>
      </c>
      <c r="G481" s="18" t="s">
        <v>429</v>
      </c>
      <c r="H481" s="35" t="s">
        <v>866</v>
      </c>
      <c r="I481" s="28" t="s">
        <v>2322</v>
      </c>
      <c r="J481" s="498">
        <v>14.508696794681459</v>
      </c>
      <c r="K481" s="498">
        <v>21.835416621248999</v>
      </c>
      <c r="L481" s="499">
        <v>837.3</v>
      </c>
      <c r="M481" s="512">
        <v>0</v>
      </c>
      <c r="N481" s="513">
        <v>0</v>
      </c>
      <c r="O481" s="513">
        <v>0</v>
      </c>
      <c r="P481" s="513">
        <v>0</v>
      </c>
      <c r="Q481" s="513">
        <v>0</v>
      </c>
      <c r="R481" s="513">
        <v>0</v>
      </c>
      <c r="S481" s="513">
        <v>0</v>
      </c>
      <c r="T481" s="513">
        <v>0</v>
      </c>
      <c r="U481" s="513">
        <v>0</v>
      </c>
      <c r="V481" s="513">
        <v>0</v>
      </c>
      <c r="W481" s="513">
        <v>0</v>
      </c>
      <c r="X481" s="513">
        <v>0</v>
      </c>
      <c r="Y481" s="513">
        <v>0</v>
      </c>
      <c r="Z481" s="513">
        <v>0</v>
      </c>
      <c r="AA481" s="513">
        <v>0</v>
      </c>
      <c r="AB481" s="513">
        <v>0</v>
      </c>
      <c r="AC481" s="513">
        <v>13</v>
      </c>
      <c r="AD481" s="513">
        <v>13</v>
      </c>
      <c r="AE481" s="513">
        <v>0</v>
      </c>
      <c r="AF481" s="513">
        <v>0</v>
      </c>
      <c r="AG481" s="513">
        <v>0</v>
      </c>
      <c r="AH481" s="513">
        <f t="shared" si="68"/>
        <v>0</v>
      </c>
      <c r="AI481" s="513">
        <v>0</v>
      </c>
      <c r="AJ481" s="513">
        <v>0</v>
      </c>
      <c r="AK481" s="513">
        <f t="shared" si="69"/>
        <v>13</v>
      </c>
      <c r="AL481" s="513">
        <f t="shared" si="70"/>
        <v>13</v>
      </c>
      <c r="AM481" s="513">
        <v>0</v>
      </c>
      <c r="AN481" s="513">
        <v>0</v>
      </c>
      <c r="AO481" s="513">
        <v>0</v>
      </c>
      <c r="AP481" s="513">
        <v>0</v>
      </c>
      <c r="AQ481" s="513">
        <v>0</v>
      </c>
      <c r="AR481" s="513">
        <v>0</v>
      </c>
      <c r="AS481" s="513">
        <v>0</v>
      </c>
      <c r="AT481" s="513">
        <v>0</v>
      </c>
      <c r="AU481" s="513">
        <v>0</v>
      </c>
      <c r="AV481" s="513">
        <v>0</v>
      </c>
      <c r="AW481" s="513">
        <v>0</v>
      </c>
      <c r="AX481" s="513">
        <v>0</v>
      </c>
      <c r="AY481" s="513">
        <v>0</v>
      </c>
      <c r="AZ481" s="513">
        <v>0</v>
      </c>
      <c r="BA481" s="513">
        <v>0</v>
      </c>
      <c r="BB481" s="513">
        <v>0</v>
      </c>
      <c r="BC481" s="513">
        <v>101.21</v>
      </c>
      <c r="BD481" s="513">
        <v>101.21</v>
      </c>
      <c r="BE481" s="513">
        <v>0</v>
      </c>
      <c r="BF481" s="513">
        <v>0</v>
      </c>
      <c r="BG481" s="513">
        <v>0</v>
      </c>
      <c r="BH481" s="513">
        <v>0</v>
      </c>
      <c r="BI481" s="513">
        <v>0</v>
      </c>
      <c r="BJ481" s="513">
        <v>0</v>
      </c>
      <c r="BK481" s="241">
        <f t="shared" si="71"/>
        <v>101.21</v>
      </c>
      <c r="BL481" s="22">
        <f t="shared" si="72"/>
        <v>101.21</v>
      </c>
      <c r="BM481" s="519">
        <f t="shared" si="73"/>
        <v>2.0121272365805166E-2</v>
      </c>
      <c r="BN481" s="520">
        <v>0</v>
      </c>
      <c r="BO481" s="520">
        <v>0</v>
      </c>
      <c r="BP481" s="520">
        <v>0</v>
      </c>
      <c r="BQ481" s="520">
        <v>0</v>
      </c>
      <c r="BR481" s="520">
        <v>0</v>
      </c>
      <c r="BS481" s="520">
        <v>0</v>
      </c>
      <c r="BT481" s="520">
        <v>0</v>
      </c>
      <c r="BU481" s="520">
        <v>0</v>
      </c>
      <c r="BV481" s="520">
        <v>0</v>
      </c>
      <c r="BW481" s="520">
        <v>0</v>
      </c>
      <c r="BX481" s="520">
        <v>0</v>
      </c>
      <c r="BY481" s="520">
        <v>0</v>
      </c>
      <c r="BZ481" s="520">
        <v>0</v>
      </c>
      <c r="CA481" s="520">
        <v>0</v>
      </c>
      <c r="CB481" s="520">
        <v>0</v>
      </c>
      <c r="CC481" s="520">
        <v>0</v>
      </c>
      <c r="CD481" s="520">
        <v>118804.34640000001</v>
      </c>
      <c r="CE481" s="520">
        <v>118804.34640000001</v>
      </c>
      <c r="CF481" s="520">
        <v>0</v>
      </c>
      <c r="CG481" s="520">
        <v>0</v>
      </c>
      <c r="CH481" s="520">
        <v>0</v>
      </c>
      <c r="CI481" s="520">
        <v>0</v>
      </c>
      <c r="CJ481" s="520">
        <v>0</v>
      </c>
      <c r="CK481" s="520">
        <v>0</v>
      </c>
      <c r="CL481" s="520">
        <f t="shared" si="74"/>
        <v>118804.34640000001</v>
      </c>
      <c r="CM481" s="521">
        <f t="shared" si="75"/>
        <v>118804.34640000001</v>
      </c>
      <c r="CN481" s="522">
        <v>16503840</v>
      </c>
      <c r="CO481" s="522">
        <v>16503840</v>
      </c>
      <c r="CP481" s="522">
        <v>17625120</v>
      </c>
      <c r="CQ481" s="243" t="s">
        <v>874</v>
      </c>
      <c r="CR481" s="103">
        <v>4.71</v>
      </c>
      <c r="CS481" s="523">
        <v>4.71</v>
      </c>
      <c r="CT481" s="104">
        <v>5.03</v>
      </c>
      <c r="CU481" s="524"/>
      <c r="CV481" s="524"/>
      <c r="CW481" s="524"/>
      <c r="CX481" s="525"/>
      <c r="CY481" s="526">
        <v>201.8768800989285</v>
      </c>
      <c r="CZ481" s="527">
        <v>182.92548064223266</v>
      </c>
      <c r="DA481" s="528">
        <v>0.91042743989253294</v>
      </c>
      <c r="DB481" s="529">
        <v>0.88907450906783037</v>
      </c>
      <c r="DC481" s="530" t="s">
        <v>2304</v>
      </c>
      <c r="DD481" s="225"/>
      <c r="DE481" s="524"/>
      <c r="DF481" s="524"/>
      <c r="DG481" s="531"/>
      <c r="DH481" s="532"/>
      <c r="DI481" s="64">
        <v>3390</v>
      </c>
      <c r="DJ481" s="64">
        <v>0</v>
      </c>
      <c r="DK481" s="64">
        <v>17123</v>
      </c>
      <c r="DL481" s="534">
        <f t="shared" si="76"/>
        <v>6837.666666666667</v>
      </c>
    </row>
    <row r="482" spans="1:116" ht="43.5" customHeight="1" x14ac:dyDescent="0.25">
      <c r="A482" s="356" t="s">
        <v>7</v>
      </c>
      <c r="B482" s="65" t="s">
        <v>50</v>
      </c>
      <c r="C482" s="65" t="s">
        <v>74</v>
      </c>
      <c r="D482" s="64" t="s">
        <v>2517</v>
      </c>
      <c r="E482" s="64" t="s">
        <v>1318</v>
      </c>
      <c r="F482" s="64" t="s">
        <v>1420</v>
      </c>
      <c r="G482" s="18" t="s">
        <v>429</v>
      </c>
      <c r="H482" s="35" t="s">
        <v>860</v>
      </c>
      <c r="I482" s="28" t="s">
        <v>2322</v>
      </c>
      <c r="J482" s="498">
        <v>12.30968508939201</v>
      </c>
      <c r="K482" s="498">
        <v>36.910605983831999</v>
      </c>
      <c r="L482" s="499">
        <v>2886.4</v>
      </c>
      <c r="M482" s="512">
        <v>0</v>
      </c>
      <c r="N482" s="513">
        <v>0</v>
      </c>
      <c r="O482" s="513">
        <v>0</v>
      </c>
      <c r="P482" s="513">
        <v>0</v>
      </c>
      <c r="Q482" s="513">
        <v>0</v>
      </c>
      <c r="R482" s="513">
        <v>0</v>
      </c>
      <c r="S482" s="513">
        <v>0</v>
      </c>
      <c r="T482" s="513">
        <v>0</v>
      </c>
      <c r="U482" s="513">
        <v>0</v>
      </c>
      <c r="V482" s="513">
        <v>0</v>
      </c>
      <c r="W482" s="513">
        <v>0</v>
      </c>
      <c r="X482" s="513">
        <v>0</v>
      </c>
      <c r="Y482" s="513">
        <v>0</v>
      </c>
      <c r="Z482" s="513">
        <v>0</v>
      </c>
      <c r="AA482" s="513">
        <v>0</v>
      </c>
      <c r="AB482" s="513">
        <v>0</v>
      </c>
      <c r="AC482" s="513">
        <v>64</v>
      </c>
      <c r="AD482" s="513">
        <v>64</v>
      </c>
      <c r="AE482" s="513">
        <v>0</v>
      </c>
      <c r="AF482" s="513">
        <v>0</v>
      </c>
      <c r="AG482" s="513">
        <v>2</v>
      </c>
      <c r="AH482" s="513">
        <f t="shared" si="68"/>
        <v>2</v>
      </c>
      <c r="AI482" s="513">
        <v>0</v>
      </c>
      <c r="AJ482" s="513">
        <v>0</v>
      </c>
      <c r="AK482" s="513">
        <f t="shared" si="69"/>
        <v>66</v>
      </c>
      <c r="AL482" s="513">
        <f t="shared" si="70"/>
        <v>66</v>
      </c>
      <c r="AM482" s="513">
        <v>0</v>
      </c>
      <c r="AN482" s="513">
        <v>0</v>
      </c>
      <c r="AO482" s="513">
        <v>0</v>
      </c>
      <c r="AP482" s="513">
        <v>0</v>
      </c>
      <c r="AQ482" s="513">
        <v>0</v>
      </c>
      <c r="AR482" s="513">
        <v>0</v>
      </c>
      <c r="AS482" s="513">
        <v>0</v>
      </c>
      <c r="AT482" s="513">
        <v>0</v>
      </c>
      <c r="AU482" s="513">
        <v>0</v>
      </c>
      <c r="AV482" s="513">
        <v>0</v>
      </c>
      <c r="AW482" s="513">
        <v>0</v>
      </c>
      <c r="AX482" s="513">
        <v>0</v>
      </c>
      <c r="AY482" s="513">
        <v>0</v>
      </c>
      <c r="AZ482" s="513">
        <v>0</v>
      </c>
      <c r="BA482" s="513">
        <v>0</v>
      </c>
      <c r="BB482" s="513">
        <v>0</v>
      </c>
      <c r="BC482" s="513">
        <v>3333.38</v>
      </c>
      <c r="BD482" s="513">
        <v>3333.38</v>
      </c>
      <c r="BE482" s="513">
        <v>0</v>
      </c>
      <c r="BF482" s="513">
        <v>0</v>
      </c>
      <c r="BG482" s="513">
        <v>1503.5</v>
      </c>
      <c r="BH482" s="513">
        <v>1503.5</v>
      </c>
      <c r="BI482" s="513">
        <v>0</v>
      </c>
      <c r="BJ482" s="513">
        <v>0</v>
      </c>
      <c r="BK482" s="241">
        <f t="shared" si="71"/>
        <v>4836.88</v>
      </c>
      <c r="BL482" s="22">
        <f t="shared" si="72"/>
        <v>4836.88</v>
      </c>
      <c r="BM482" s="519">
        <f t="shared" si="73"/>
        <v>0.59421130221130214</v>
      </c>
      <c r="BN482" s="520">
        <v>0</v>
      </c>
      <c r="BO482" s="520">
        <v>0</v>
      </c>
      <c r="BP482" s="520">
        <v>0</v>
      </c>
      <c r="BQ482" s="520">
        <v>0</v>
      </c>
      <c r="BR482" s="520">
        <v>0</v>
      </c>
      <c r="BS482" s="520">
        <v>0</v>
      </c>
      <c r="BT482" s="520">
        <v>0</v>
      </c>
      <c r="BU482" s="520">
        <v>0</v>
      </c>
      <c r="BV482" s="520">
        <v>0</v>
      </c>
      <c r="BW482" s="520">
        <v>0</v>
      </c>
      <c r="BX482" s="520">
        <v>0</v>
      </c>
      <c r="BY482" s="520">
        <v>0</v>
      </c>
      <c r="BZ482" s="520">
        <v>0</v>
      </c>
      <c r="CA482" s="520">
        <v>0</v>
      </c>
      <c r="CB482" s="520">
        <v>0</v>
      </c>
      <c r="CC482" s="520">
        <v>0</v>
      </c>
      <c r="CD482" s="520">
        <v>3912854.7792000002</v>
      </c>
      <c r="CE482" s="520">
        <v>3912854.7792000002</v>
      </c>
      <c r="CF482" s="520">
        <v>0</v>
      </c>
      <c r="CG482" s="520">
        <v>0</v>
      </c>
      <c r="CH482" s="520">
        <v>4925826.84</v>
      </c>
      <c r="CI482" s="520">
        <v>4925826.84</v>
      </c>
      <c r="CJ482" s="520">
        <v>0</v>
      </c>
      <c r="CK482" s="520">
        <v>0</v>
      </c>
      <c r="CL482" s="520">
        <f t="shared" si="74"/>
        <v>8838681.6192000005</v>
      </c>
      <c r="CM482" s="521">
        <f t="shared" si="75"/>
        <v>8838681.6192000005</v>
      </c>
      <c r="CN482" s="522">
        <v>27961920.000000004</v>
      </c>
      <c r="CO482" s="522">
        <v>27961920.000000004</v>
      </c>
      <c r="CP482" s="522">
        <v>28522560</v>
      </c>
      <c r="CQ482" s="243" t="s">
        <v>874</v>
      </c>
      <c r="CR482" s="103">
        <v>7.98</v>
      </c>
      <c r="CS482" s="523">
        <v>7.98</v>
      </c>
      <c r="CT482" s="104">
        <v>8.14</v>
      </c>
      <c r="CU482" s="524"/>
      <c r="CV482" s="524"/>
      <c r="CW482" s="524"/>
      <c r="CX482" s="525"/>
      <c r="CY482" s="526">
        <v>155.29856796003551</v>
      </c>
      <c r="CZ482" s="527">
        <v>130.57997079951269</v>
      </c>
      <c r="DA482" s="528">
        <v>1.0151250036509423</v>
      </c>
      <c r="DB482" s="529">
        <v>0.9881814306027551</v>
      </c>
      <c r="DC482" s="530" t="s">
        <v>2382</v>
      </c>
      <c r="DD482" s="225"/>
      <c r="DE482" s="524"/>
      <c r="DF482" s="524"/>
      <c r="DG482" s="531"/>
      <c r="DH482" s="532"/>
      <c r="DI482" s="64">
        <v>0</v>
      </c>
      <c r="DJ482" s="64">
        <v>739856</v>
      </c>
      <c r="DK482" s="64">
        <v>0</v>
      </c>
      <c r="DL482" s="534">
        <f t="shared" si="76"/>
        <v>246618.66666666666</v>
      </c>
    </row>
    <row r="483" spans="1:116" ht="43.5" customHeight="1" x14ac:dyDescent="0.25">
      <c r="A483" s="356" t="s">
        <v>7</v>
      </c>
      <c r="B483" s="65" t="s">
        <v>50</v>
      </c>
      <c r="C483" s="65" t="s">
        <v>74</v>
      </c>
      <c r="D483" s="64" t="s">
        <v>2517</v>
      </c>
      <c r="E483" s="64" t="s">
        <v>1318</v>
      </c>
      <c r="F483" s="64" t="s">
        <v>1421</v>
      </c>
      <c r="G483" s="18" t="s">
        <v>1324</v>
      </c>
      <c r="H483" s="35" t="s">
        <v>866</v>
      </c>
      <c r="I483" s="28" t="s">
        <v>2322</v>
      </c>
      <c r="J483" s="498">
        <v>13.433093243181185</v>
      </c>
      <c r="K483" s="498">
        <v>26.768560550381999</v>
      </c>
      <c r="L483" s="499">
        <v>1590.3</v>
      </c>
      <c r="M483" s="512">
        <v>0</v>
      </c>
      <c r="N483" s="513">
        <v>0</v>
      </c>
      <c r="O483" s="513">
        <v>0</v>
      </c>
      <c r="P483" s="513">
        <v>0</v>
      </c>
      <c r="Q483" s="513">
        <v>0</v>
      </c>
      <c r="R483" s="513">
        <v>0</v>
      </c>
      <c r="S483" s="513">
        <v>0</v>
      </c>
      <c r="T483" s="513">
        <v>0</v>
      </c>
      <c r="U483" s="513">
        <v>0</v>
      </c>
      <c r="V483" s="513">
        <v>0</v>
      </c>
      <c r="W483" s="513">
        <v>0</v>
      </c>
      <c r="X483" s="513">
        <v>0</v>
      </c>
      <c r="Y483" s="513">
        <v>0</v>
      </c>
      <c r="Z483" s="513">
        <v>0</v>
      </c>
      <c r="AA483" s="513">
        <v>0</v>
      </c>
      <c r="AB483" s="513">
        <v>0</v>
      </c>
      <c r="AC483" s="513">
        <v>16</v>
      </c>
      <c r="AD483" s="513">
        <v>16</v>
      </c>
      <c r="AE483" s="513">
        <v>0</v>
      </c>
      <c r="AF483" s="513">
        <v>0</v>
      </c>
      <c r="AG483" s="513">
        <v>0</v>
      </c>
      <c r="AH483" s="513">
        <f t="shared" si="68"/>
        <v>0</v>
      </c>
      <c r="AI483" s="513">
        <v>0</v>
      </c>
      <c r="AJ483" s="513">
        <v>0</v>
      </c>
      <c r="AK483" s="513">
        <f t="shared" si="69"/>
        <v>16</v>
      </c>
      <c r="AL483" s="513">
        <f t="shared" si="70"/>
        <v>16</v>
      </c>
      <c r="AM483" s="513">
        <v>0</v>
      </c>
      <c r="AN483" s="513">
        <v>0</v>
      </c>
      <c r="AO483" s="513">
        <v>0</v>
      </c>
      <c r="AP483" s="513">
        <v>0</v>
      </c>
      <c r="AQ483" s="513">
        <v>0</v>
      </c>
      <c r="AR483" s="513">
        <v>0</v>
      </c>
      <c r="AS483" s="513">
        <v>0</v>
      </c>
      <c r="AT483" s="513">
        <v>0</v>
      </c>
      <c r="AU483" s="513">
        <v>0</v>
      </c>
      <c r="AV483" s="513">
        <v>0</v>
      </c>
      <c r="AW483" s="513">
        <v>0</v>
      </c>
      <c r="AX483" s="513">
        <v>0</v>
      </c>
      <c r="AY483" s="513">
        <v>0</v>
      </c>
      <c r="AZ483" s="513">
        <v>0</v>
      </c>
      <c r="BA483" s="513">
        <v>0</v>
      </c>
      <c r="BB483" s="513">
        <v>0</v>
      </c>
      <c r="BC483" s="513">
        <v>365.39</v>
      </c>
      <c r="BD483" s="513">
        <v>365.39</v>
      </c>
      <c r="BE483" s="513">
        <v>0</v>
      </c>
      <c r="BF483" s="513">
        <v>0</v>
      </c>
      <c r="BG483" s="513">
        <v>0</v>
      </c>
      <c r="BH483" s="513">
        <v>0</v>
      </c>
      <c r="BI483" s="513">
        <v>0</v>
      </c>
      <c r="BJ483" s="513">
        <v>0</v>
      </c>
      <c r="BK483" s="241">
        <f t="shared" si="71"/>
        <v>365.39</v>
      </c>
      <c r="BL483" s="22">
        <f t="shared" si="72"/>
        <v>365.39</v>
      </c>
      <c r="BM483" s="519">
        <f t="shared" si="73"/>
        <v>3.4634123222748815E-2</v>
      </c>
      <c r="BN483" s="520">
        <v>0</v>
      </c>
      <c r="BO483" s="520">
        <v>0</v>
      </c>
      <c r="BP483" s="520">
        <v>0</v>
      </c>
      <c r="BQ483" s="520">
        <v>0</v>
      </c>
      <c r="BR483" s="520">
        <v>0</v>
      </c>
      <c r="BS483" s="520">
        <v>0</v>
      </c>
      <c r="BT483" s="520">
        <v>0</v>
      </c>
      <c r="BU483" s="520">
        <v>0</v>
      </c>
      <c r="BV483" s="520">
        <v>0</v>
      </c>
      <c r="BW483" s="520">
        <v>0</v>
      </c>
      <c r="BX483" s="520">
        <v>0</v>
      </c>
      <c r="BY483" s="520">
        <v>0</v>
      </c>
      <c r="BZ483" s="520">
        <v>0</v>
      </c>
      <c r="CA483" s="520">
        <v>0</v>
      </c>
      <c r="CB483" s="520">
        <v>0</v>
      </c>
      <c r="CC483" s="520">
        <v>0</v>
      </c>
      <c r="CD483" s="520">
        <v>428909.39760000003</v>
      </c>
      <c r="CE483" s="520">
        <v>428909.39760000003</v>
      </c>
      <c r="CF483" s="520">
        <v>0</v>
      </c>
      <c r="CG483" s="520">
        <v>0</v>
      </c>
      <c r="CH483" s="520">
        <v>0</v>
      </c>
      <c r="CI483" s="520">
        <v>0</v>
      </c>
      <c r="CJ483" s="520">
        <v>0</v>
      </c>
      <c r="CK483" s="520">
        <v>0</v>
      </c>
      <c r="CL483" s="520">
        <f t="shared" si="74"/>
        <v>428909.39760000003</v>
      </c>
      <c r="CM483" s="521">
        <f t="shared" si="75"/>
        <v>428909.39760000003</v>
      </c>
      <c r="CN483" s="522">
        <v>26560320</v>
      </c>
      <c r="CO483" s="522">
        <v>26560320</v>
      </c>
      <c r="CP483" s="522">
        <v>36967200.000000007</v>
      </c>
      <c r="CQ483" s="243" t="s">
        <v>874</v>
      </c>
      <c r="CR483" s="103">
        <v>7.58</v>
      </c>
      <c r="CS483" s="523">
        <v>7.58</v>
      </c>
      <c r="CT483" s="104">
        <v>10.55</v>
      </c>
      <c r="CU483" s="524"/>
      <c r="CV483" s="524"/>
      <c r="CW483" s="524"/>
      <c r="CX483" s="525"/>
      <c r="CY483" s="526">
        <v>205.4455594962773</v>
      </c>
      <c r="CZ483" s="527">
        <v>199.47480199426136</v>
      </c>
      <c r="DA483" s="528">
        <v>1.7740514708091168</v>
      </c>
      <c r="DB483" s="529">
        <v>1.7630480206956112</v>
      </c>
      <c r="DC483" s="530" t="s">
        <v>2292</v>
      </c>
      <c r="DD483" s="225"/>
      <c r="DE483" s="524"/>
      <c r="DF483" s="524"/>
      <c r="DG483" s="531"/>
      <c r="DH483" s="532"/>
      <c r="DI483" s="64">
        <v>350819</v>
      </c>
      <c r="DJ483" s="64">
        <v>0</v>
      </c>
      <c r="DK483" s="64">
        <v>486265</v>
      </c>
      <c r="DL483" s="534">
        <f t="shared" si="76"/>
        <v>279028</v>
      </c>
    </row>
    <row r="484" spans="1:116" ht="43.5" customHeight="1" x14ac:dyDescent="0.25">
      <c r="A484" s="356" t="s">
        <v>7</v>
      </c>
      <c r="B484" s="65" t="s">
        <v>50</v>
      </c>
      <c r="C484" s="65" t="s">
        <v>74</v>
      </c>
      <c r="D484" s="64" t="s">
        <v>2517</v>
      </c>
      <c r="E484" s="64" t="s">
        <v>1318</v>
      </c>
      <c r="F484" s="64" t="s">
        <v>1422</v>
      </c>
      <c r="G484" s="18" t="s">
        <v>1318</v>
      </c>
      <c r="H484" s="35" t="s">
        <v>860</v>
      </c>
      <c r="I484" s="28" t="s">
        <v>2322</v>
      </c>
      <c r="J484" s="498">
        <v>12.30968508939201</v>
      </c>
      <c r="K484" s="498">
        <v>31.921401448755002</v>
      </c>
      <c r="L484" s="499">
        <v>2270.3000000000002</v>
      </c>
      <c r="M484" s="512">
        <v>0</v>
      </c>
      <c r="N484" s="513">
        <v>0</v>
      </c>
      <c r="O484" s="513">
        <v>0</v>
      </c>
      <c r="P484" s="513">
        <v>0</v>
      </c>
      <c r="Q484" s="513">
        <v>0</v>
      </c>
      <c r="R484" s="513">
        <v>0</v>
      </c>
      <c r="S484" s="513">
        <v>0</v>
      </c>
      <c r="T484" s="513">
        <v>0</v>
      </c>
      <c r="U484" s="513">
        <v>0</v>
      </c>
      <c r="V484" s="513">
        <v>0</v>
      </c>
      <c r="W484" s="513">
        <v>0</v>
      </c>
      <c r="X484" s="513">
        <v>0</v>
      </c>
      <c r="Y484" s="513">
        <v>0</v>
      </c>
      <c r="Z484" s="513">
        <v>0</v>
      </c>
      <c r="AA484" s="513">
        <v>0</v>
      </c>
      <c r="AB484" s="513">
        <v>0</v>
      </c>
      <c r="AC484" s="513">
        <v>52</v>
      </c>
      <c r="AD484" s="513">
        <v>52</v>
      </c>
      <c r="AE484" s="513">
        <v>0</v>
      </c>
      <c r="AF484" s="513">
        <v>0</v>
      </c>
      <c r="AG484" s="513">
        <v>0</v>
      </c>
      <c r="AH484" s="513">
        <f t="shared" si="68"/>
        <v>0</v>
      </c>
      <c r="AI484" s="513">
        <v>0</v>
      </c>
      <c r="AJ484" s="513">
        <v>0</v>
      </c>
      <c r="AK484" s="513">
        <f t="shared" si="69"/>
        <v>52</v>
      </c>
      <c r="AL484" s="513">
        <f t="shared" si="70"/>
        <v>52</v>
      </c>
      <c r="AM484" s="513">
        <v>0</v>
      </c>
      <c r="AN484" s="513">
        <v>0</v>
      </c>
      <c r="AO484" s="513">
        <v>0</v>
      </c>
      <c r="AP484" s="513">
        <v>0</v>
      </c>
      <c r="AQ484" s="513">
        <v>0</v>
      </c>
      <c r="AR484" s="513">
        <v>0</v>
      </c>
      <c r="AS484" s="513">
        <v>0</v>
      </c>
      <c r="AT484" s="513">
        <v>0</v>
      </c>
      <c r="AU484" s="513">
        <v>0</v>
      </c>
      <c r="AV484" s="513">
        <v>0</v>
      </c>
      <c r="AW484" s="513">
        <v>0</v>
      </c>
      <c r="AX484" s="513">
        <v>0</v>
      </c>
      <c r="AY484" s="513">
        <v>0</v>
      </c>
      <c r="AZ484" s="513">
        <v>0</v>
      </c>
      <c r="BA484" s="513">
        <v>0</v>
      </c>
      <c r="BB484" s="513">
        <v>0</v>
      </c>
      <c r="BC484" s="513">
        <v>307.47000000000003</v>
      </c>
      <c r="BD484" s="513">
        <v>307.47000000000003</v>
      </c>
      <c r="BE484" s="513">
        <v>0</v>
      </c>
      <c r="BF484" s="513">
        <v>0</v>
      </c>
      <c r="BG484" s="513">
        <v>0</v>
      </c>
      <c r="BH484" s="513">
        <v>0</v>
      </c>
      <c r="BI484" s="513">
        <v>0</v>
      </c>
      <c r="BJ484" s="513">
        <v>0</v>
      </c>
      <c r="BK484" s="241">
        <f t="shared" si="71"/>
        <v>307.47000000000003</v>
      </c>
      <c r="BL484" s="22">
        <f t="shared" si="72"/>
        <v>307.47000000000003</v>
      </c>
      <c r="BM484" s="519">
        <f t="shared" si="73"/>
        <v>3.2674814027630179E-2</v>
      </c>
      <c r="BN484" s="520">
        <v>0</v>
      </c>
      <c r="BO484" s="520">
        <v>0</v>
      </c>
      <c r="BP484" s="520">
        <v>0</v>
      </c>
      <c r="BQ484" s="520">
        <v>0</v>
      </c>
      <c r="BR484" s="520">
        <v>0</v>
      </c>
      <c r="BS484" s="520">
        <v>0</v>
      </c>
      <c r="BT484" s="520">
        <v>0</v>
      </c>
      <c r="BU484" s="520">
        <v>0</v>
      </c>
      <c r="BV484" s="520">
        <v>0</v>
      </c>
      <c r="BW484" s="520">
        <v>0</v>
      </c>
      <c r="BX484" s="520">
        <v>0</v>
      </c>
      <c r="BY484" s="520">
        <v>0</v>
      </c>
      <c r="BZ484" s="520">
        <v>0</v>
      </c>
      <c r="CA484" s="520">
        <v>0</v>
      </c>
      <c r="CB484" s="520">
        <v>0</v>
      </c>
      <c r="CC484" s="520">
        <v>0</v>
      </c>
      <c r="CD484" s="520">
        <v>360920.58480000007</v>
      </c>
      <c r="CE484" s="520">
        <v>360920.58480000007</v>
      </c>
      <c r="CF484" s="520">
        <v>0</v>
      </c>
      <c r="CG484" s="520">
        <v>0</v>
      </c>
      <c r="CH484" s="520">
        <v>0</v>
      </c>
      <c r="CI484" s="520">
        <v>0</v>
      </c>
      <c r="CJ484" s="520">
        <v>0</v>
      </c>
      <c r="CK484" s="520">
        <v>0</v>
      </c>
      <c r="CL484" s="520">
        <f t="shared" si="74"/>
        <v>360920.58480000007</v>
      </c>
      <c r="CM484" s="521">
        <f t="shared" si="75"/>
        <v>360920.58480000007</v>
      </c>
      <c r="CN484" s="522">
        <v>29223360.000000004</v>
      </c>
      <c r="CO484" s="522">
        <v>29223360.000000004</v>
      </c>
      <c r="CP484" s="522">
        <v>32972640</v>
      </c>
      <c r="CQ484" s="243" t="s">
        <v>874</v>
      </c>
      <c r="CR484" s="103">
        <v>8.34</v>
      </c>
      <c r="CS484" s="523">
        <v>8.34</v>
      </c>
      <c r="CT484" s="104">
        <v>9.41</v>
      </c>
      <c r="CU484" s="524"/>
      <c r="CV484" s="524"/>
      <c r="CW484" s="524"/>
      <c r="CX484" s="525"/>
      <c r="CY484" s="526">
        <v>682.40100956228468</v>
      </c>
      <c r="CZ484" s="527">
        <v>103.82645911344123</v>
      </c>
      <c r="DA484" s="528">
        <v>1.5016877735747709</v>
      </c>
      <c r="DB484" s="529">
        <v>1.1422927622778298</v>
      </c>
      <c r="DC484" s="530" t="s">
        <v>2292</v>
      </c>
      <c r="DD484" s="225"/>
      <c r="DE484" s="524"/>
      <c r="DF484" s="524"/>
      <c r="DG484" s="531"/>
      <c r="DH484" s="532"/>
      <c r="DI484" s="64">
        <v>0</v>
      </c>
      <c r="DJ484" s="64">
        <v>206886</v>
      </c>
      <c r="DK484" s="64">
        <v>96672</v>
      </c>
      <c r="DL484" s="534">
        <f t="shared" si="76"/>
        <v>101186</v>
      </c>
    </row>
    <row r="485" spans="1:116" ht="43.5" customHeight="1" x14ac:dyDescent="0.25">
      <c r="A485" s="356" t="s">
        <v>7</v>
      </c>
      <c r="B485" s="65" t="s">
        <v>50</v>
      </c>
      <c r="C485" s="65" t="s">
        <v>74</v>
      </c>
      <c r="D485" s="64" t="s">
        <v>2518</v>
      </c>
      <c r="E485" s="64" t="s">
        <v>80</v>
      </c>
      <c r="F485" s="64" t="s">
        <v>1423</v>
      </c>
      <c r="G485" s="18" t="s">
        <v>80</v>
      </c>
      <c r="H485" s="35" t="s">
        <v>860</v>
      </c>
      <c r="I485" s="28" t="s">
        <v>2322</v>
      </c>
      <c r="J485" s="498">
        <v>11.138472333313937</v>
      </c>
      <c r="K485" s="498">
        <v>12.14393936868</v>
      </c>
      <c r="L485" s="499">
        <v>2029.5</v>
      </c>
      <c r="M485" s="512">
        <v>0</v>
      </c>
      <c r="N485" s="513">
        <v>0</v>
      </c>
      <c r="O485" s="513">
        <v>0</v>
      </c>
      <c r="P485" s="513">
        <v>0</v>
      </c>
      <c r="Q485" s="513">
        <v>0</v>
      </c>
      <c r="R485" s="513">
        <v>0</v>
      </c>
      <c r="S485" s="513">
        <v>0</v>
      </c>
      <c r="T485" s="513">
        <v>0</v>
      </c>
      <c r="U485" s="513">
        <v>0</v>
      </c>
      <c r="V485" s="513">
        <v>0</v>
      </c>
      <c r="W485" s="513">
        <v>0</v>
      </c>
      <c r="X485" s="513">
        <v>0</v>
      </c>
      <c r="Y485" s="513">
        <v>0</v>
      </c>
      <c r="Z485" s="513">
        <v>0</v>
      </c>
      <c r="AA485" s="513">
        <v>0</v>
      </c>
      <c r="AB485" s="513">
        <v>0</v>
      </c>
      <c r="AC485" s="513">
        <v>28</v>
      </c>
      <c r="AD485" s="513">
        <v>28</v>
      </c>
      <c r="AE485" s="513">
        <v>0</v>
      </c>
      <c r="AF485" s="513">
        <v>0</v>
      </c>
      <c r="AG485" s="513">
        <v>0</v>
      </c>
      <c r="AH485" s="513">
        <f t="shared" si="68"/>
        <v>0</v>
      </c>
      <c r="AI485" s="513">
        <v>0</v>
      </c>
      <c r="AJ485" s="513">
        <v>0</v>
      </c>
      <c r="AK485" s="513">
        <f t="shared" si="69"/>
        <v>28</v>
      </c>
      <c r="AL485" s="513">
        <f t="shared" si="70"/>
        <v>28</v>
      </c>
      <c r="AM485" s="513">
        <v>0</v>
      </c>
      <c r="AN485" s="513">
        <v>0</v>
      </c>
      <c r="AO485" s="513">
        <v>0</v>
      </c>
      <c r="AP485" s="513">
        <v>0</v>
      </c>
      <c r="AQ485" s="513">
        <v>0</v>
      </c>
      <c r="AR485" s="513">
        <v>0</v>
      </c>
      <c r="AS485" s="513">
        <v>0</v>
      </c>
      <c r="AT485" s="513">
        <v>0</v>
      </c>
      <c r="AU485" s="513">
        <v>0</v>
      </c>
      <c r="AV485" s="513">
        <v>0</v>
      </c>
      <c r="AW485" s="513">
        <v>0</v>
      </c>
      <c r="AX485" s="513">
        <v>0</v>
      </c>
      <c r="AY485" s="513">
        <v>0</v>
      </c>
      <c r="AZ485" s="513">
        <v>0</v>
      </c>
      <c r="BA485" s="513">
        <v>0</v>
      </c>
      <c r="BB485" s="513">
        <v>0</v>
      </c>
      <c r="BC485" s="513">
        <v>671.44</v>
      </c>
      <c r="BD485" s="513">
        <v>671.44</v>
      </c>
      <c r="BE485" s="513">
        <v>0</v>
      </c>
      <c r="BF485" s="513">
        <v>0</v>
      </c>
      <c r="BG485" s="513">
        <v>0</v>
      </c>
      <c r="BH485" s="513">
        <v>0</v>
      </c>
      <c r="BI485" s="513">
        <v>0</v>
      </c>
      <c r="BJ485" s="513">
        <v>0</v>
      </c>
      <c r="BK485" s="241">
        <f t="shared" si="71"/>
        <v>671.44</v>
      </c>
      <c r="BL485" s="22">
        <f t="shared" si="72"/>
        <v>671.44</v>
      </c>
      <c r="BM485" s="519">
        <f t="shared" si="73"/>
        <v>8.0896385542168672E-2</v>
      </c>
      <c r="BN485" s="520">
        <v>0</v>
      </c>
      <c r="BO485" s="520">
        <v>0</v>
      </c>
      <c r="BP485" s="520">
        <v>0</v>
      </c>
      <c r="BQ485" s="520">
        <v>0</v>
      </c>
      <c r="BR485" s="520">
        <v>0</v>
      </c>
      <c r="BS485" s="520">
        <v>0</v>
      </c>
      <c r="BT485" s="520">
        <v>0</v>
      </c>
      <c r="BU485" s="520">
        <v>0</v>
      </c>
      <c r="BV485" s="520">
        <v>0</v>
      </c>
      <c r="BW485" s="520">
        <v>0</v>
      </c>
      <c r="BX485" s="520">
        <v>0</v>
      </c>
      <c r="BY485" s="520">
        <v>0</v>
      </c>
      <c r="BZ485" s="520">
        <v>0</v>
      </c>
      <c r="CA485" s="520">
        <v>0</v>
      </c>
      <c r="CB485" s="520">
        <v>0</v>
      </c>
      <c r="CC485" s="520">
        <v>0</v>
      </c>
      <c r="CD485" s="520">
        <v>788163.1296000001</v>
      </c>
      <c r="CE485" s="520">
        <v>788163.1296000001</v>
      </c>
      <c r="CF485" s="520">
        <v>0</v>
      </c>
      <c r="CG485" s="520">
        <v>0</v>
      </c>
      <c r="CH485" s="520">
        <v>0</v>
      </c>
      <c r="CI485" s="520">
        <v>0</v>
      </c>
      <c r="CJ485" s="520">
        <v>0</v>
      </c>
      <c r="CK485" s="520">
        <v>0</v>
      </c>
      <c r="CL485" s="520">
        <f t="shared" si="74"/>
        <v>788163.1296000001</v>
      </c>
      <c r="CM485" s="521">
        <f t="shared" si="75"/>
        <v>788163.1296000001</v>
      </c>
      <c r="CN485" s="522">
        <v>25894560</v>
      </c>
      <c r="CO485" s="522">
        <v>25894560</v>
      </c>
      <c r="CP485" s="522">
        <v>29083200</v>
      </c>
      <c r="CQ485" s="243" t="s">
        <v>874</v>
      </c>
      <c r="CR485" s="103">
        <v>7.39</v>
      </c>
      <c r="CS485" s="523">
        <v>7.39</v>
      </c>
      <c r="CT485" s="104">
        <v>8.3000000000000007</v>
      </c>
      <c r="CU485" s="524"/>
      <c r="CV485" s="524"/>
      <c r="CW485" s="524"/>
      <c r="CX485" s="525"/>
      <c r="CY485" s="526">
        <v>46.563722966643276</v>
      </c>
      <c r="CZ485" s="527">
        <v>32.802281941260318</v>
      </c>
      <c r="DA485" s="528">
        <v>0.12876489168736607</v>
      </c>
      <c r="DB485" s="529">
        <v>0.12352666984585099</v>
      </c>
      <c r="DC485" s="530" t="s">
        <v>2404</v>
      </c>
      <c r="DD485" s="225"/>
      <c r="DE485" s="524"/>
      <c r="DF485" s="524"/>
      <c r="DG485" s="531"/>
      <c r="DH485" s="532"/>
      <c r="DI485" s="64">
        <v>0</v>
      </c>
      <c r="DJ485" s="64">
        <v>17438</v>
      </c>
      <c r="DK485" s="64">
        <v>0</v>
      </c>
      <c r="DL485" s="534">
        <f t="shared" si="76"/>
        <v>5812.666666666667</v>
      </c>
    </row>
    <row r="486" spans="1:116" ht="43.5" customHeight="1" x14ac:dyDescent="0.25">
      <c r="A486" s="356" t="s">
        <v>7</v>
      </c>
      <c r="B486" s="65" t="s">
        <v>50</v>
      </c>
      <c r="C486" s="65" t="s">
        <v>74</v>
      </c>
      <c r="D486" s="64" t="s">
        <v>2518</v>
      </c>
      <c r="E486" s="64" t="s">
        <v>80</v>
      </c>
      <c r="F486" s="64" t="s">
        <v>1424</v>
      </c>
      <c r="G486" s="18" t="s">
        <v>1425</v>
      </c>
      <c r="H486" s="35" t="s">
        <v>866</v>
      </c>
      <c r="I486" s="28" t="s">
        <v>2322</v>
      </c>
      <c r="J486" s="498">
        <v>11.592616055058496</v>
      </c>
      <c r="K486" s="498">
        <v>13.308143911713001</v>
      </c>
      <c r="L486" s="499">
        <v>587.79999999999995</v>
      </c>
      <c r="M486" s="512">
        <v>0</v>
      </c>
      <c r="N486" s="513">
        <v>0</v>
      </c>
      <c r="O486" s="513">
        <v>0</v>
      </c>
      <c r="P486" s="513">
        <v>0</v>
      </c>
      <c r="Q486" s="513">
        <v>0</v>
      </c>
      <c r="R486" s="513">
        <v>0</v>
      </c>
      <c r="S486" s="513">
        <v>0</v>
      </c>
      <c r="T486" s="513">
        <v>0</v>
      </c>
      <c r="U486" s="513">
        <v>0</v>
      </c>
      <c r="V486" s="513">
        <v>0</v>
      </c>
      <c r="W486" s="513">
        <v>0</v>
      </c>
      <c r="X486" s="513">
        <v>0</v>
      </c>
      <c r="Y486" s="513">
        <v>1</v>
      </c>
      <c r="Z486" s="513">
        <v>1</v>
      </c>
      <c r="AA486" s="513">
        <v>0</v>
      </c>
      <c r="AB486" s="513">
        <v>0</v>
      </c>
      <c r="AC486" s="513">
        <v>31</v>
      </c>
      <c r="AD486" s="513">
        <v>31</v>
      </c>
      <c r="AE486" s="513">
        <v>0</v>
      </c>
      <c r="AF486" s="513">
        <v>0</v>
      </c>
      <c r="AG486" s="513">
        <v>0</v>
      </c>
      <c r="AH486" s="513">
        <f t="shared" si="68"/>
        <v>0</v>
      </c>
      <c r="AI486" s="513">
        <v>0</v>
      </c>
      <c r="AJ486" s="513">
        <v>0</v>
      </c>
      <c r="AK486" s="513">
        <f t="shared" si="69"/>
        <v>32</v>
      </c>
      <c r="AL486" s="513">
        <f t="shared" si="70"/>
        <v>32</v>
      </c>
      <c r="AM486" s="513">
        <v>0</v>
      </c>
      <c r="AN486" s="513">
        <v>0</v>
      </c>
      <c r="AO486" s="513">
        <v>0</v>
      </c>
      <c r="AP486" s="513">
        <v>0</v>
      </c>
      <c r="AQ486" s="513">
        <v>0</v>
      </c>
      <c r="AR486" s="513">
        <v>0</v>
      </c>
      <c r="AS486" s="513">
        <v>0</v>
      </c>
      <c r="AT486" s="513">
        <v>0</v>
      </c>
      <c r="AU486" s="513">
        <v>0</v>
      </c>
      <c r="AV486" s="513">
        <v>0</v>
      </c>
      <c r="AW486" s="513">
        <v>0</v>
      </c>
      <c r="AX486" s="513">
        <v>0</v>
      </c>
      <c r="AY486" s="513">
        <v>60</v>
      </c>
      <c r="AZ486" s="513">
        <v>60</v>
      </c>
      <c r="BA486" s="513">
        <v>0</v>
      </c>
      <c r="BB486" s="513">
        <v>0</v>
      </c>
      <c r="BC486" s="513">
        <v>6855.29</v>
      </c>
      <c r="BD486" s="513">
        <v>6855.29</v>
      </c>
      <c r="BE486" s="513">
        <v>0</v>
      </c>
      <c r="BF486" s="513">
        <v>0</v>
      </c>
      <c r="BG486" s="513">
        <v>0</v>
      </c>
      <c r="BH486" s="513">
        <v>0</v>
      </c>
      <c r="BI486" s="513">
        <v>0</v>
      </c>
      <c r="BJ486" s="513">
        <v>0</v>
      </c>
      <c r="BK486" s="241">
        <f t="shared" si="71"/>
        <v>6915.29</v>
      </c>
      <c r="BL486" s="22">
        <f t="shared" si="72"/>
        <v>6915.29</v>
      </c>
      <c r="BM486" s="519">
        <f t="shared" si="73"/>
        <v>5.4025703125</v>
      </c>
      <c r="BN486" s="520">
        <v>0</v>
      </c>
      <c r="BO486" s="520">
        <v>0</v>
      </c>
      <c r="BP486" s="520">
        <v>0</v>
      </c>
      <c r="BQ486" s="520">
        <v>0</v>
      </c>
      <c r="BR486" s="520">
        <v>0</v>
      </c>
      <c r="BS486" s="520">
        <v>0</v>
      </c>
      <c r="BT486" s="520">
        <v>0</v>
      </c>
      <c r="BU486" s="520">
        <v>0</v>
      </c>
      <c r="BV486" s="520">
        <v>0</v>
      </c>
      <c r="BW486" s="520">
        <v>0</v>
      </c>
      <c r="BX486" s="520">
        <v>0</v>
      </c>
      <c r="BY486" s="520">
        <v>0</v>
      </c>
      <c r="BZ486" s="520">
        <v>302745.59999999998</v>
      </c>
      <c r="CA486" s="520">
        <v>302745.59999999998</v>
      </c>
      <c r="CB486" s="520">
        <v>0</v>
      </c>
      <c r="CC486" s="520">
        <v>0</v>
      </c>
      <c r="CD486" s="520">
        <v>8047013.6136000007</v>
      </c>
      <c r="CE486" s="520">
        <v>8047013.6136000007</v>
      </c>
      <c r="CF486" s="520">
        <v>0</v>
      </c>
      <c r="CG486" s="520">
        <v>0</v>
      </c>
      <c r="CH486" s="520">
        <v>0</v>
      </c>
      <c r="CI486" s="520">
        <v>0</v>
      </c>
      <c r="CJ486" s="520">
        <v>0</v>
      </c>
      <c r="CK486" s="520">
        <v>0</v>
      </c>
      <c r="CL486" s="520">
        <f t="shared" si="74"/>
        <v>8349759.2136000004</v>
      </c>
      <c r="CM486" s="521">
        <f t="shared" si="75"/>
        <v>8349759.2136000004</v>
      </c>
      <c r="CN486" s="522">
        <v>5010719.9999999991</v>
      </c>
      <c r="CO486" s="522">
        <v>5010719.9999999991</v>
      </c>
      <c r="CP486" s="522">
        <v>4485120</v>
      </c>
      <c r="CQ486" s="243" t="s">
        <v>874</v>
      </c>
      <c r="CR486" s="103">
        <v>1.43</v>
      </c>
      <c r="CS486" s="523">
        <v>1.43</v>
      </c>
      <c r="CT486" s="104">
        <v>1.28</v>
      </c>
      <c r="CU486" s="524"/>
      <c r="CV486" s="524"/>
      <c r="CW486" s="524"/>
      <c r="CX486" s="525"/>
      <c r="CY486" s="526">
        <v>148.90864123052751</v>
      </c>
      <c r="CZ486" s="527">
        <v>108.77035130410941</v>
      </c>
      <c r="DA486" s="528">
        <v>0.84907816110612711</v>
      </c>
      <c r="DB486" s="529">
        <v>0.8741149625567407</v>
      </c>
      <c r="DC486" s="530" t="s">
        <v>2371</v>
      </c>
      <c r="DD486" s="225"/>
      <c r="DE486" s="524"/>
      <c r="DF486" s="524"/>
      <c r="DG486" s="531"/>
      <c r="DH486" s="532"/>
      <c r="DI486" s="64">
        <v>172</v>
      </c>
      <c r="DJ486" s="64">
        <v>0</v>
      </c>
      <c r="DK486" s="64">
        <v>139751</v>
      </c>
      <c r="DL486" s="534">
        <f t="shared" si="76"/>
        <v>46641</v>
      </c>
    </row>
    <row r="487" spans="1:116" ht="43.5" customHeight="1" x14ac:dyDescent="0.25">
      <c r="A487" s="356" t="s">
        <v>7</v>
      </c>
      <c r="B487" s="65" t="s">
        <v>50</v>
      </c>
      <c r="C487" s="65" t="s">
        <v>74</v>
      </c>
      <c r="D487" s="64" t="s">
        <v>2518</v>
      </c>
      <c r="E487" s="64" t="s">
        <v>80</v>
      </c>
      <c r="F487" s="64" t="s">
        <v>1426</v>
      </c>
      <c r="G487" s="18" t="s">
        <v>80</v>
      </c>
      <c r="H487" s="35" t="s">
        <v>860</v>
      </c>
      <c r="I487" s="28" t="s">
        <v>2322</v>
      </c>
      <c r="J487" s="498">
        <v>11.329690742469539</v>
      </c>
      <c r="K487" s="498">
        <v>7.1719696820519996</v>
      </c>
      <c r="L487" s="499">
        <v>421</v>
      </c>
      <c r="M487" s="512">
        <v>0</v>
      </c>
      <c r="N487" s="513">
        <v>0</v>
      </c>
      <c r="O487" s="513">
        <v>0</v>
      </c>
      <c r="P487" s="513">
        <v>0</v>
      </c>
      <c r="Q487" s="513">
        <v>0</v>
      </c>
      <c r="R487" s="513">
        <v>0</v>
      </c>
      <c r="S487" s="513">
        <v>0</v>
      </c>
      <c r="T487" s="513">
        <v>0</v>
      </c>
      <c r="U487" s="513">
        <v>0</v>
      </c>
      <c r="V487" s="513">
        <v>0</v>
      </c>
      <c r="W487" s="513">
        <v>0</v>
      </c>
      <c r="X487" s="513">
        <v>0</v>
      </c>
      <c r="Y487" s="513">
        <v>0</v>
      </c>
      <c r="Z487" s="513">
        <v>0</v>
      </c>
      <c r="AA487" s="513">
        <v>0</v>
      </c>
      <c r="AB487" s="513">
        <v>0</v>
      </c>
      <c r="AC487" s="513">
        <v>21</v>
      </c>
      <c r="AD487" s="513">
        <v>21</v>
      </c>
      <c r="AE487" s="513">
        <v>0</v>
      </c>
      <c r="AF487" s="513">
        <v>0</v>
      </c>
      <c r="AG487" s="513">
        <v>0</v>
      </c>
      <c r="AH487" s="513">
        <f t="shared" si="68"/>
        <v>0</v>
      </c>
      <c r="AI487" s="513">
        <v>0</v>
      </c>
      <c r="AJ487" s="513">
        <v>0</v>
      </c>
      <c r="AK487" s="513">
        <f t="shared" si="69"/>
        <v>21</v>
      </c>
      <c r="AL487" s="513">
        <f t="shared" si="70"/>
        <v>21</v>
      </c>
      <c r="AM487" s="513">
        <v>0</v>
      </c>
      <c r="AN487" s="513">
        <v>0</v>
      </c>
      <c r="AO487" s="513">
        <v>0</v>
      </c>
      <c r="AP487" s="513">
        <v>0</v>
      </c>
      <c r="AQ487" s="513">
        <v>0</v>
      </c>
      <c r="AR487" s="513">
        <v>0</v>
      </c>
      <c r="AS487" s="513">
        <v>0</v>
      </c>
      <c r="AT487" s="513">
        <v>0</v>
      </c>
      <c r="AU487" s="513">
        <v>0</v>
      </c>
      <c r="AV487" s="513">
        <v>0</v>
      </c>
      <c r="AW487" s="513">
        <v>0</v>
      </c>
      <c r="AX487" s="513">
        <v>0</v>
      </c>
      <c r="AY487" s="513">
        <v>0</v>
      </c>
      <c r="AZ487" s="513">
        <v>0</v>
      </c>
      <c r="BA487" s="513">
        <v>0</v>
      </c>
      <c r="BB487" s="513">
        <v>0</v>
      </c>
      <c r="BC487" s="513">
        <v>129.69999999999999</v>
      </c>
      <c r="BD487" s="513">
        <v>129.69999999999999</v>
      </c>
      <c r="BE487" s="513">
        <v>0</v>
      </c>
      <c r="BF487" s="513">
        <v>0</v>
      </c>
      <c r="BG487" s="513">
        <v>0</v>
      </c>
      <c r="BH487" s="513">
        <v>0</v>
      </c>
      <c r="BI487" s="513">
        <v>0</v>
      </c>
      <c r="BJ487" s="513">
        <v>0</v>
      </c>
      <c r="BK487" s="241">
        <f t="shared" si="71"/>
        <v>129.69999999999999</v>
      </c>
      <c r="BL487" s="22">
        <f t="shared" si="72"/>
        <v>129.69999999999999</v>
      </c>
      <c r="BM487" s="519">
        <f t="shared" si="73"/>
        <v>0.14097826086956519</v>
      </c>
      <c r="BN487" s="520">
        <v>0</v>
      </c>
      <c r="BO487" s="520">
        <v>0</v>
      </c>
      <c r="BP487" s="520">
        <v>0</v>
      </c>
      <c r="BQ487" s="520">
        <v>0</v>
      </c>
      <c r="BR487" s="520">
        <v>0</v>
      </c>
      <c r="BS487" s="520">
        <v>0</v>
      </c>
      <c r="BT487" s="520">
        <v>0</v>
      </c>
      <c r="BU487" s="520">
        <v>0</v>
      </c>
      <c r="BV487" s="520">
        <v>0</v>
      </c>
      <c r="BW487" s="520">
        <v>0</v>
      </c>
      <c r="BX487" s="520">
        <v>0</v>
      </c>
      <c r="BY487" s="520">
        <v>0</v>
      </c>
      <c r="BZ487" s="520">
        <v>0</v>
      </c>
      <c r="CA487" s="520">
        <v>0</v>
      </c>
      <c r="CB487" s="520">
        <v>0</v>
      </c>
      <c r="CC487" s="520">
        <v>0</v>
      </c>
      <c r="CD487" s="520">
        <v>152247.04800000001</v>
      </c>
      <c r="CE487" s="520">
        <v>152247.04800000001</v>
      </c>
      <c r="CF487" s="520">
        <v>0</v>
      </c>
      <c r="CG487" s="520">
        <v>0</v>
      </c>
      <c r="CH487" s="520">
        <v>0</v>
      </c>
      <c r="CI487" s="520">
        <v>0</v>
      </c>
      <c r="CJ487" s="520">
        <v>0</v>
      </c>
      <c r="CK487" s="520">
        <v>0</v>
      </c>
      <c r="CL487" s="520">
        <f t="shared" si="74"/>
        <v>152247.04800000001</v>
      </c>
      <c r="CM487" s="521">
        <f t="shared" si="75"/>
        <v>152247.04800000001</v>
      </c>
      <c r="CN487" s="522">
        <v>3013440</v>
      </c>
      <c r="CO487" s="522">
        <v>3013440</v>
      </c>
      <c r="CP487" s="522">
        <v>3223680.0000000005</v>
      </c>
      <c r="CQ487" s="243" t="s">
        <v>874</v>
      </c>
      <c r="CR487" s="103">
        <v>0.86</v>
      </c>
      <c r="CS487" s="523">
        <v>0.86</v>
      </c>
      <c r="CT487" s="104">
        <v>0.92</v>
      </c>
      <c r="CU487" s="524"/>
      <c r="CV487" s="524"/>
      <c r="CW487" s="524"/>
      <c r="CX487" s="525"/>
      <c r="CY487" s="526">
        <v>33.81642022289379</v>
      </c>
      <c r="CZ487" s="527">
        <v>33.601256605642952</v>
      </c>
      <c r="DA487" s="528">
        <v>0.37891106893898457</v>
      </c>
      <c r="DB487" s="529">
        <v>0.37340829820703947</v>
      </c>
      <c r="DC487" s="530" t="s">
        <v>2333</v>
      </c>
      <c r="DD487" s="225"/>
      <c r="DE487" s="524"/>
      <c r="DF487" s="524"/>
      <c r="DG487" s="531"/>
      <c r="DH487" s="532"/>
      <c r="DI487" s="64">
        <v>0</v>
      </c>
      <c r="DJ487" s="64">
        <v>0</v>
      </c>
      <c r="DK487" s="64">
        <v>0</v>
      </c>
      <c r="DL487" s="534">
        <f t="shared" si="76"/>
        <v>0</v>
      </c>
    </row>
    <row r="488" spans="1:116" ht="43.5" customHeight="1" x14ac:dyDescent="0.25">
      <c r="A488" s="356" t="s">
        <v>7</v>
      </c>
      <c r="B488" s="65" t="s">
        <v>50</v>
      </c>
      <c r="C488" s="65" t="s">
        <v>74</v>
      </c>
      <c r="D488" s="64" t="s">
        <v>2518</v>
      </c>
      <c r="E488" s="64" t="s">
        <v>80</v>
      </c>
      <c r="F488" s="64" t="s">
        <v>1427</v>
      </c>
      <c r="G488" s="18" t="s">
        <v>80</v>
      </c>
      <c r="H488" s="35" t="s">
        <v>860</v>
      </c>
      <c r="I488" s="28" t="s">
        <v>2322</v>
      </c>
      <c r="J488" s="498">
        <v>12.429196595114265</v>
      </c>
      <c r="K488" s="498">
        <v>16.947537843537003</v>
      </c>
      <c r="L488" s="499">
        <v>3802.1</v>
      </c>
      <c r="M488" s="512">
        <v>0</v>
      </c>
      <c r="N488" s="513">
        <v>0</v>
      </c>
      <c r="O488" s="513">
        <v>0</v>
      </c>
      <c r="P488" s="513">
        <v>0</v>
      </c>
      <c r="Q488" s="513">
        <v>0</v>
      </c>
      <c r="R488" s="513">
        <v>0</v>
      </c>
      <c r="S488" s="513">
        <v>0</v>
      </c>
      <c r="T488" s="513">
        <v>0</v>
      </c>
      <c r="U488" s="513">
        <v>0</v>
      </c>
      <c r="V488" s="513">
        <v>0</v>
      </c>
      <c r="W488" s="513">
        <v>0</v>
      </c>
      <c r="X488" s="513">
        <v>0</v>
      </c>
      <c r="Y488" s="513">
        <v>0</v>
      </c>
      <c r="Z488" s="513">
        <v>0</v>
      </c>
      <c r="AA488" s="513">
        <v>0</v>
      </c>
      <c r="AB488" s="513">
        <v>0</v>
      </c>
      <c r="AC488" s="513">
        <v>57</v>
      </c>
      <c r="AD488" s="513">
        <v>57</v>
      </c>
      <c r="AE488" s="513">
        <v>0</v>
      </c>
      <c r="AF488" s="513">
        <v>0</v>
      </c>
      <c r="AG488" s="513">
        <v>0</v>
      </c>
      <c r="AH488" s="513">
        <f t="shared" si="68"/>
        <v>0</v>
      </c>
      <c r="AI488" s="513">
        <v>0</v>
      </c>
      <c r="AJ488" s="513">
        <v>0</v>
      </c>
      <c r="AK488" s="513">
        <f t="shared" si="69"/>
        <v>57</v>
      </c>
      <c r="AL488" s="513">
        <f t="shared" si="70"/>
        <v>57</v>
      </c>
      <c r="AM488" s="513">
        <v>0</v>
      </c>
      <c r="AN488" s="513">
        <v>0</v>
      </c>
      <c r="AO488" s="513">
        <v>0</v>
      </c>
      <c r="AP488" s="513">
        <v>0</v>
      </c>
      <c r="AQ488" s="513">
        <v>0</v>
      </c>
      <c r="AR488" s="513">
        <v>0</v>
      </c>
      <c r="AS488" s="513">
        <v>0</v>
      </c>
      <c r="AT488" s="513">
        <v>0</v>
      </c>
      <c r="AU488" s="513">
        <v>0</v>
      </c>
      <c r="AV488" s="513">
        <v>0</v>
      </c>
      <c r="AW488" s="513">
        <v>0</v>
      </c>
      <c r="AX488" s="513">
        <v>0</v>
      </c>
      <c r="AY488" s="513">
        <v>0</v>
      </c>
      <c r="AZ488" s="513">
        <v>0</v>
      </c>
      <c r="BA488" s="513">
        <v>0</v>
      </c>
      <c r="BB488" s="513">
        <v>0</v>
      </c>
      <c r="BC488" s="513">
        <v>340.21</v>
      </c>
      <c r="BD488" s="513">
        <v>340.21</v>
      </c>
      <c r="BE488" s="513">
        <v>0</v>
      </c>
      <c r="BF488" s="513">
        <v>0</v>
      </c>
      <c r="BG488" s="513">
        <v>0</v>
      </c>
      <c r="BH488" s="513">
        <v>0</v>
      </c>
      <c r="BI488" s="513">
        <v>0</v>
      </c>
      <c r="BJ488" s="513">
        <v>0</v>
      </c>
      <c r="BK488" s="241">
        <f t="shared" si="71"/>
        <v>340.21</v>
      </c>
      <c r="BL488" s="22">
        <f t="shared" si="72"/>
        <v>340.21</v>
      </c>
      <c r="BM488" s="519">
        <f t="shared" si="73"/>
        <v>4.3728791773778912E-2</v>
      </c>
      <c r="BN488" s="520">
        <v>0</v>
      </c>
      <c r="BO488" s="520">
        <v>0</v>
      </c>
      <c r="BP488" s="520">
        <v>0</v>
      </c>
      <c r="BQ488" s="520">
        <v>0</v>
      </c>
      <c r="BR488" s="520">
        <v>0</v>
      </c>
      <c r="BS488" s="520">
        <v>0</v>
      </c>
      <c r="BT488" s="520">
        <v>0</v>
      </c>
      <c r="BU488" s="520">
        <v>0</v>
      </c>
      <c r="BV488" s="520">
        <v>0</v>
      </c>
      <c r="BW488" s="520">
        <v>0</v>
      </c>
      <c r="BX488" s="520">
        <v>0</v>
      </c>
      <c r="BY488" s="520">
        <v>0</v>
      </c>
      <c r="BZ488" s="520">
        <v>0</v>
      </c>
      <c r="CA488" s="520">
        <v>0</v>
      </c>
      <c r="CB488" s="520">
        <v>0</v>
      </c>
      <c r="CC488" s="520">
        <v>0</v>
      </c>
      <c r="CD488" s="520">
        <v>399352.10639999999</v>
      </c>
      <c r="CE488" s="520">
        <v>399352.10639999999</v>
      </c>
      <c r="CF488" s="520">
        <v>0</v>
      </c>
      <c r="CG488" s="520">
        <v>0</v>
      </c>
      <c r="CH488" s="520">
        <v>0</v>
      </c>
      <c r="CI488" s="520">
        <v>0</v>
      </c>
      <c r="CJ488" s="520">
        <v>0</v>
      </c>
      <c r="CK488" s="520">
        <v>0</v>
      </c>
      <c r="CL488" s="520">
        <f t="shared" si="74"/>
        <v>399352.10639999999</v>
      </c>
      <c r="CM488" s="521">
        <f t="shared" si="75"/>
        <v>399352.10639999999</v>
      </c>
      <c r="CN488" s="522">
        <v>24703200</v>
      </c>
      <c r="CO488" s="522">
        <v>24703200</v>
      </c>
      <c r="CP488" s="522">
        <v>27261120.000000004</v>
      </c>
      <c r="CQ488" s="243" t="s">
        <v>874</v>
      </c>
      <c r="CR488" s="103">
        <v>7.05</v>
      </c>
      <c r="CS488" s="523">
        <v>7.05</v>
      </c>
      <c r="CT488" s="104">
        <v>7.78</v>
      </c>
      <c r="CU488" s="524"/>
      <c r="CV488" s="524"/>
      <c r="CW488" s="524"/>
      <c r="CX488" s="525"/>
      <c r="CY488" s="526">
        <v>74.510099242695574</v>
      </c>
      <c r="CZ488" s="527">
        <v>65.691997469357375</v>
      </c>
      <c r="DA488" s="528">
        <v>1.0652065934946071</v>
      </c>
      <c r="DB488" s="529">
        <v>1.0606148424781114</v>
      </c>
      <c r="DC488" s="530" t="s">
        <v>2439</v>
      </c>
      <c r="DD488" s="225"/>
      <c r="DE488" s="524"/>
      <c r="DF488" s="524"/>
      <c r="DG488" s="531"/>
      <c r="DH488" s="532"/>
      <c r="DI488" s="64">
        <v>526825</v>
      </c>
      <c r="DJ488" s="64">
        <v>0</v>
      </c>
      <c r="DK488" s="64">
        <v>146023</v>
      </c>
      <c r="DL488" s="534">
        <f t="shared" si="76"/>
        <v>224282.66666666666</v>
      </c>
    </row>
    <row r="489" spans="1:116" ht="43.5" customHeight="1" x14ac:dyDescent="0.25">
      <c r="A489" s="356" t="s">
        <v>7</v>
      </c>
      <c r="B489" s="65" t="s">
        <v>50</v>
      </c>
      <c r="C489" s="65" t="s">
        <v>74</v>
      </c>
      <c r="D489" s="64" t="s">
        <v>2518</v>
      </c>
      <c r="E489" s="64" t="s">
        <v>80</v>
      </c>
      <c r="F489" s="64" t="s">
        <v>1428</v>
      </c>
      <c r="G489" s="18" t="s">
        <v>80</v>
      </c>
      <c r="H489" s="35" t="s">
        <v>860</v>
      </c>
      <c r="I489" s="28" t="s">
        <v>2322</v>
      </c>
      <c r="J489" s="498">
        <v>11.640420657347397</v>
      </c>
      <c r="K489" s="498">
        <v>5.4041666554260006</v>
      </c>
      <c r="L489" s="499">
        <v>338.4</v>
      </c>
      <c r="M489" s="512">
        <v>0</v>
      </c>
      <c r="N489" s="513">
        <v>0</v>
      </c>
      <c r="O489" s="513">
        <v>0</v>
      </c>
      <c r="P489" s="513">
        <v>0</v>
      </c>
      <c r="Q489" s="513">
        <v>0</v>
      </c>
      <c r="R489" s="513">
        <v>0</v>
      </c>
      <c r="S489" s="513">
        <v>0</v>
      </c>
      <c r="T489" s="513">
        <v>0</v>
      </c>
      <c r="U489" s="513">
        <v>0</v>
      </c>
      <c r="V489" s="513">
        <v>0</v>
      </c>
      <c r="W489" s="513">
        <v>0</v>
      </c>
      <c r="X489" s="513">
        <v>0</v>
      </c>
      <c r="Y489" s="513">
        <v>0</v>
      </c>
      <c r="Z489" s="513">
        <v>0</v>
      </c>
      <c r="AA489" s="513">
        <v>0</v>
      </c>
      <c r="AB489" s="513">
        <v>0</v>
      </c>
      <c r="AC489" s="513">
        <v>5</v>
      </c>
      <c r="AD489" s="513">
        <v>5</v>
      </c>
      <c r="AE489" s="513">
        <v>0</v>
      </c>
      <c r="AF489" s="513">
        <v>0</v>
      </c>
      <c r="AG489" s="513">
        <v>0</v>
      </c>
      <c r="AH489" s="513">
        <f t="shared" si="68"/>
        <v>0</v>
      </c>
      <c r="AI489" s="513">
        <v>0</v>
      </c>
      <c r="AJ489" s="513">
        <v>0</v>
      </c>
      <c r="AK489" s="513">
        <f t="shared" si="69"/>
        <v>5</v>
      </c>
      <c r="AL489" s="513">
        <f t="shared" si="70"/>
        <v>5</v>
      </c>
      <c r="AM489" s="513">
        <v>0</v>
      </c>
      <c r="AN489" s="513">
        <v>0</v>
      </c>
      <c r="AO489" s="513">
        <v>0</v>
      </c>
      <c r="AP489" s="513">
        <v>0</v>
      </c>
      <c r="AQ489" s="513">
        <v>0</v>
      </c>
      <c r="AR489" s="513">
        <v>0</v>
      </c>
      <c r="AS489" s="513">
        <v>0</v>
      </c>
      <c r="AT489" s="513">
        <v>0</v>
      </c>
      <c r="AU489" s="513">
        <v>0</v>
      </c>
      <c r="AV489" s="513">
        <v>0</v>
      </c>
      <c r="AW489" s="513">
        <v>0</v>
      </c>
      <c r="AX489" s="513">
        <v>0</v>
      </c>
      <c r="AY489" s="513">
        <v>0</v>
      </c>
      <c r="AZ489" s="513">
        <v>0</v>
      </c>
      <c r="BA489" s="513">
        <v>0</v>
      </c>
      <c r="BB489" s="513">
        <v>0</v>
      </c>
      <c r="BC489" s="513">
        <v>509.2</v>
      </c>
      <c r="BD489" s="513">
        <v>509.2</v>
      </c>
      <c r="BE489" s="513">
        <v>0</v>
      </c>
      <c r="BF489" s="513">
        <v>0</v>
      </c>
      <c r="BG489" s="513">
        <v>0</v>
      </c>
      <c r="BH489" s="513">
        <v>0</v>
      </c>
      <c r="BI489" s="513">
        <v>0</v>
      </c>
      <c r="BJ489" s="513">
        <v>0</v>
      </c>
      <c r="BK489" s="241">
        <f t="shared" si="71"/>
        <v>509.2</v>
      </c>
      <c r="BL489" s="22">
        <f t="shared" si="72"/>
        <v>509.2</v>
      </c>
      <c r="BM489" s="519">
        <f t="shared" si="73"/>
        <v>8.5723905723905716E-2</v>
      </c>
      <c r="BN489" s="520">
        <v>0</v>
      </c>
      <c r="BO489" s="520">
        <v>0</v>
      </c>
      <c r="BP489" s="520">
        <v>0</v>
      </c>
      <c r="BQ489" s="520">
        <v>0</v>
      </c>
      <c r="BR489" s="520">
        <v>0</v>
      </c>
      <c r="BS489" s="520">
        <v>0</v>
      </c>
      <c r="BT489" s="520">
        <v>0</v>
      </c>
      <c r="BU489" s="520">
        <v>0</v>
      </c>
      <c r="BV489" s="520">
        <v>0</v>
      </c>
      <c r="BW489" s="520">
        <v>0</v>
      </c>
      <c r="BX489" s="520">
        <v>0</v>
      </c>
      <c r="BY489" s="520">
        <v>0</v>
      </c>
      <c r="BZ489" s="520">
        <v>0</v>
      </c>
      <c r="CA489" s="520">
        <v>0</v>
      </c>
      <c r="CB489" s="520">
        <v>0</v>
      </c>
      <c r="CC489" s="520">
        <v>0</v>
      </c>
      <c r="CD489" s="520">
        <v>597719.32799999998</v>
      </c>
      <c r="CE489" s="520">
        <v>597719.32799999998</v>
      </c>
      <c r="CF489" s="520">
        <v>0</v>
      </c>
      <c r="CG489" s="520">
        <v>0</v>
      </c>
      <c r="CH489" s="520">
        <v>0</v>
      </c>
      <c r="CI489" s="520">
        <v>0</v>
      </c>
      <c r="CJ489" s="520">
        <v>0</v>
      </c>
      <c r="CK489" s="520">
        <v>0</v>
      </c>
      <c r="CL489" s="520">
        <f t="shared" si="74"/>
        <v>597719.32799999998</v>
      </c>
      <c r="CM489" s="521">
        <f t="shared" si="75"/>
        <v>597719.32799999998</v>
      </c>
      <c r="CN489" s="522">
        <v>18360960</v>
      </c>
      <c r="CO489" s="522">
        <v>18360960</v>
      </c>
      <c r="CP489" s="522">
        <v>20813760.000000004</v>
      </c>
      <c r="CQ489" s="243" t="s">
        <v>874</v>
      </c>
      <c r="CR489" s="103">
        <v>5.24</v>
      </c>
      <c r="CS489" s="523">
        <v>5.24</v>
      </c>
      <c r="CT489" s="104">
        <v>5.94</v>
      </c>
      <c r="CU489" s="524"/>
      <c r="CV489" s="524"/>
      <c r="CW489" s="524"/>
      <c r="CX489" s="525"/>
      <c r="CY489" s="526">
        <v>13.57044969409027</v>
      </c>
      <c r="CZ489" s="527">
        <v>13.569554786853365</v>
      </c>
      <c r="DA489" s="528">
        <v>6.3034130464093854E-2</v>
      </c>
      <c r="DB489" s="529">
        <v>6.3030740663954046E-2</v>
      </c>
      <c r="DC489" s="530" t="s">
        <v>2519</v>
      </c>
      <c r="DD489" s="225"/>
      <c r="DE489" s="524"/>
      <c r="DF489" s="524"/>
      <c r="DG489" s="531"/>
      <c r="DH489" s="532"/>
      <c r="DI489" s="64">
        <v>0</v>
      </c>
      <c r="DJ489" s="64">
        <v>10339</v>
      </c>
      <c r="DK489" s="64">
        <v>0</v>
      </c>
      <c r="DL489" s="534">
        <f t="shared" si="76"/>
        <v>3446.3333333333335</v>
      </c>
    </row>
    <row r="490" spans="1:116" ht="43.5" customHeight="1" x14ac:dyDescent="0.25">
      <c r="A490" s="356" t="s">
        <v>7</v>
      </c>
      <c r="B490" s="65" t="s">
        <v>50</v>
      </c>
      <c r="C490" s="65" t="s">
        <v>74</v>
      </c>
      <c r="D490" s="64" t="s">
        <v>2518</v>
      </c>
      <c r="E490" s="64" t="s">
        <v>80</v>
      </c>
      <c r="F490" s="64" t="s">
        <v>1429</v>
      </c>
      <c r="G490" s="18" t="s">
        <v>1430</v>
      </c>
      <c r="H490" s="35" t="s">
        <v>860</v>
      </c>
      <c r="I490" s="28" t="s">
        <v>2322</v>
      </c>
      <c r="J490" s="498">
        <v>9.6804319635024552</v>
      </c>
      <c r="K490" s="498">
        <v>16.563636329184</v>
      </c>
      <c r="L490" s="499">
        <v>1143.8</v>
      </c>
      <c r="M490" s="512">
        <v>0</v>
      </c>
      <c r="N490" s="513">
        <v>0</v>
      </c>
      <c r="O490" s="513">
        <v>0</v>
      </c>
      <c r="P490" s="513">
        <v>0</v>
      </c>
      <c r="Q490" s="513">
        <v>0</v>
      </c>
      <c r="R490" s="513">
        <v>0</v>
      </c>
      <c r="S490" s="513">
        <v>0</v>
      </c>
      <c r="T490" s="513">
        <v>0</v>
      </c>
      <c r="U490" s="513">
        <v>0</v>
      </c>
      <c r="V490" s="513">
        <v>0</v>
      </c>
      <c r="W490" s="513">
        <v>0</v>
      </c>
      <c r="X490" s="513">
        <v>0</v>
      </c>
      <c r="Y490" s="513">
        <v>0</v>
      </c>
      <c r="Z490" s="513">
        <v>0</v>
      </c>
      <c r="AA490" s="513">
        <v>0</v>
      </c>
      <c r="AB490" s="513">
        <v>0</v>
      </c>
      <c r="AC490" s="513">
        <v>36</v>
      </c>
      <c r="AD490" s="513">
        <v>36</v>
      </c>
      <c r="AE490" s="513">
        <v>0</v>
      </c>
      <c r="AF490" s="513">
        <v>0</v>
      </c>
      <c r="AG490" s="513">
        <v>0</v>
      </c>
      <c r="AH490" s="513">
        <f t="shared" si="68"/>
        <v>0</v>
      </c>
      <c r="AI490" s="513">
        <v>0</v>
      </c>
      <c r="AJ490" s="513">
        <v>0</v>
      </c>
      <c r="AK490" s="513">
        <f t="shared" si="69"/>
        <v>36</v>
      </c>
      <c r="AL490" s="513">
        <f t="shared" si="70"/>
        <v>36</v>
      </c>
      <c r="AM490" s="513">
        <v>0</v>
      </c>
      <c r="AN490" s="513">
        <v>0</v>
      </c>
      <c r="AO490" s="513">
        <v>0</v>
      </c>
      <c r="AP490" s="513">
        <v>0</v>
      </c>
      <c r="AQ490" s="513">
        <v>0</v>
      </c>
      <c r="AR490" s="513">
        <v>0</v>
      </c>
      <c r="AS490" s="513">
        <v>0</v>
      </c>
      <c r="AT490" s="513">
        <v>0</v>
      </c>
      <c r="AU490" s="513">
        <v>0</v>
      </c>
      <c r="AV490" s="513">
        <v>0</v>
      </c>
      <c r="AW490" s="513">
        <v>0</v>
      </c>
      <c r="AX490" s="513">
        <v>0</v>
      </c>
      <c r="AY490" s="513">
        <v>0</v>
      </c>
      <c r="AZ490" s="513">
        <v>0</v>
      </c>
      <c r="BA490" s="513">
        <v>0</v>
      </c>
      <c r="BB490" s="513">
        <v>0</v>
      </c>
      <c r="BC490" s="513">
        <v>295.33</v>
      </c>
      <c r="BD490" s="513">
        <v>295.33</v>
      </c>
      <c r="BE490" s="513">
        <v>0</v>
      </c>
      <c r="BF490" s="513">
        <v>0</v>
      </c>
      <c r="BG490" s="513">
        <v>0</v>
      </c>
      <c r="BH490" s="513">
        <v>0</v>
      </c>
      <c r="BI490" s="513">
        <v>0</v>
      </c>
      <c r="BJ490" s="513">
        <v>0</v>
      </c>
      <c r="BK490" s="241">
        <f t="shared" si="71"/>
        <v>295.33</v>
      </c>
      <c r="BL490" s="22">
        <f t="shared" si="72"/>
        <v>295.33</v>
      </c>
      <c r="BM490" s="519">
        <f t="shared" si="73"/>
        <v>3.1284957627118644E-2</v>
      </c>
      <c r="BN490" s="520">
        <v>0</v>
      </c>
      <c r="BO490" s="520">
        <v>0</v>
      </c>
      <c r="BP490" s="520">
        <v>0</v>
      </c>
      <c r="BQ490" s="520">
        <v>0</v>
      </c>
      <c r="BR490" s="520">
        <v>0</v>
      </c>
      <c r="BS490" s="520">
        <v>0</v>
      </c>
      <c r="BT490" s="520">
        <v>0</v>
      </c>
      <c r="BU490" s="520">
        <v>0</v>
      </c>
      <c r="BV490" s="520">
        <v>0</v>
      </c>
      <c r="BW490" s="520">
        <v>0</v>
      </c>
      <c r="BX490" s="520">
        <v>0</v>
      </c>
      <c r="BY490" s="520">
        <v>0</v>
      </c>
      <c r="BZ490" s="520">
        <v>0</v>
      </c>
      <c r="CA490" s="520">
        <v>0</v>
      </c>
      <c r="CB490" s="520">
        <v>0</v>
      </c>
      <c r="CC490" s="520">
        <v>0</v>
      </c>
      <c r="CD490" s="520">
        <v>346670.16719999997</v>
      </c>
      <c r="CE490" s="520">
        <v>346670.16719999997</v>
      </c>
      <c r="CF490" s="520">
        <v>0</v>
      </c>
      <c r="CG490" s="520">
        <v>0</v>
      </c>
      <c r="CH490" s="520">
        <v>0</v>
      </c>
      <c r="CI490" s="520">
        <v>0</v>
      </c>
      <c r="CJ490" s="520">
        <v>0</v>
      </c>
      <c r="CK490" s="520">
        <v>0</v>
      </c>
      <c r="CL490" s="520">
        <f t="shared" si="74"/>
        <v>346670.16719999997</v>
      </c>
      <c r="CM490" s="521">
        <f t="shared" si="75"/>
        <v>346670.16719999997</v>
      </c>
      <c r="CN490" s="522">
        <v>28627680</v>
      </c>
      <c r="CO490" s="522">
        <v>28627680</v>
      </c>
      <c r="CP490" s="522">
        <v>33077759.999999996</v>
      </c>
      <c r="CQ490" s="243" t="s">
        <v>874</v>
      </c>
      <c r="CR490" s="103">
        <v>8.17</v>
      </c>
      <c r="CS490" s="523">
        <v>8.17</v>
      </c>
      <c r="CT490" s="104">
        <v>9.44</v>
      </c>
      <c r="CU490" s="524"/>
      <c r="CV490" s="524"/>
      <c r="CW490" s="524"/>
      <c r="CX490" s="525"/>
      <c r="CY490" s="526">
        <v>220.09435351100771</v>
      </c>
      <c r="CZ490" s="527">
        <v>159.30408728485455</v>
      </c>
      <c r="DA490" s="528">
        <v>0.84575665581507098</v>
      </c>
      <c r="DB490" s="529">
        <v>0.79426443915617295</v>
      </c>
      <c r="DC490" s="530" t="s">
        <v>2439</v>
      </c>
      <c r="DD490" s="225"/>
      <c r="DE490" s="524"/>
      <c r="DF490" s="524"/>
      <c r="DG490" s="531"/>
      <c r="DH490" s="532"/>
      <c r="DI490" s="64">
        <v>38976</v>
      </c>
      <c r="DJ490" s="64">
        <v>156076</v>
      </c>
      <c r="DK490" s="64">
        <v>98172</v>
      </c>
      <c r="DL490" s="534">
        <f t="shared" si="76"/>
        <v>97741.333333333328</v>
      </c>
    </row>
    <row r="491" spans="1:116" ht="43.5" customHeight="1" x14ac:dyDescent="0.25">
      <c r="A491" s="356" t="s">
        <v>7</v>
      </c>
      <c r="B491" s="65" t="s">
        <v>50</v>
      </c>
      <c r="C491" s="65" t="s">
        <v>74</v>
      </c>
      <c r="D491" s="64" t="s">
        <v>2518</v>
      </c>
      <c r="E491" s="64" t="s">
        <v>80</v>
      </c>
      <c r="F491" s="64" t="s">
        <v>1431</v>
      </c>
      <c r="G491" s="18" t="s">
        <v>80</v>
      </c>
      <c r="H491" s="35" t="s">
        <v>860</v>
      </c>
      <c r="I491" s="28" t="s">
        <v>2322</v>
      </c>
      <c r="J491" s="498">
        <v>11.401397645902891</v>
      </c>
      <c r="K491" s="498">
        <v>17.444128751595002</v>
      </c>
      <c r="L491" s="499">
        <v>2133.5</v>
      </c>
      <c r="M491" s="512">
        <v>0</v>
      </c>
      <c r="N491" s="513">
        <v>0</v>
      </c>
      <c r="O491" s="513">
        <v>0</v>
      </c>
      <c r="P491" s="513">
        <v>0</v>
      </c>
      <c r="Q491" s="513">
        <v>0</v>
      </c>
      <c r="R491" s="513">
        <v>0</v>
      </c>
      <c r="S491" s="513">
        <v>0</v>
      </c>
      <c r="T491" s="513">
        <v>0</v>
      </c>
      <c r="U491" s="513">
        <v>0</v>
      </c>
      <c r="V491" s="513">
        <v>0</v>
      </c>
      <c r="W491" s="513">
        <v>0</v>
      </c>
      <c r="X491" s="513">
        <v>0</v>
      </c>
      <c r="Y491" s="513">
        <v>0</v>
      </c>
      <c r="Z491" s="513">
        <v>0</v>
      </c>
      <c r="AA491" s="513">
        <v>0</v>
      </c>
      <c r="AB491" s="513">
        <v>0</v>
      </c>
      <c r="AC491" s="513">
        <v>53</v>
      </c>
      <c r="AD491" s="513">
        <v>53</v>
      </c>
      <c r="AE491" s="513">
        <v>0</v>
      </c>
      <c r="AF491" s="513">
        <v>0</v>
      </c>
      <c r="AG491" s="513">
        <v>0</v>
      </c>
      <c r="AH491" s="513">
        <f t="shared" si="68"/>
        <v>0</v>
      </c>
      <c r="AI491" s="513">
        <v>0</v>
      </c>
      <c r="AJ491" s="513">
        <v>0</v>
      </c>
      <c r="AK491" s="513">
        <f t="shared" si="69"/>
        <v>53</v>
      </c>
      <c r="AL491" s="513">
        <f t="shared" si="70"/>
        <v>53</v>
      </c>
      <c r="AM491" s="513">
        <v>0</v>
      </c>
      <c r="AN491" s="513">
        <v>0</v>
      </c>
      <c r="AO491" s="513">
        <v>0</v>
      </c>
      <c r="AP491" s="513">
        <v>0</v>
      </c>
      <c r="AQ491" s="513">
        <v>0</v>
      </c>
      <c r="AR491" s="513">
        <v>0</v>
      </c>
      <c r="AS491" s="513">
        <v>0</v>
      </c>
      <c r="AT491" s="513">
        <v>0</v>
      </c>
      <c r="AU491" s="513">
        <v>0</v>
      </c>
      <c r="AV491" s="513">
        <v>0</v>
      </c>
      <c r="AW491" s="513">
        <v>0</v>
      </c>
      <c r="AX491" s="513">
        <v>0</v>
      </c>
      <c r="AY491" s="513">
        <v>0</v>
      </c>
      <c r="AZ491" s="513">
        <v>0</v>
      </c>
      <c r="BA491" s="513">
        <v>0</v>
      </c>
      <c r="BB491" s="513">
        <v>0</v>
      </c>
      <c r="BC491" s="513">
        <v>503.45</v>
      </c>
      <c r="BD491" s="513">
        <v>503.45</v>
      </c>
      <c r="BE491" s="513">
        <v>0</v>
      </c>
      <c r="BF491" s="513">
        <v>0</v>
      </c>
      <c r="BG491" s="513">
        <v>0</v>
      </c>
      <c r="BH491" s="513">
        <v>0</v>
      </c>
      <c r="BI491" s="513">
        <v>0</v>
      </c>
      <c r="BJ491" s="513">
        <v>0</v>
      </c>
      <c r="BK491" s="241">
        <f t="shared" si="71"/>
        <v>503.45</v>
      </c>
      <c r="BL491" s="22">
        <f t="shared" si="72"/>
        <v>503.45</v>
      </c>
      <c r="BM491" s="519">
        <f t="shared" si="73"/>
        <v>5.121566632756866E-2</v>
      </c>
      <c r="BN491" s="520">
        <v>0</v>
      </c>
      <c r="BO491" s="520">
        <v>0</v>
      </c>
      <c r="BP491" s="520">
        <v>0</v>
      </c>
      <c r="BQ491" s="520">
        <v>0</v>
      </c>
      <c r="BR491" s="520">
        <v>0</v>
      </c>
      <c r="BS491" s="520">
        <v>0</v>
      </c>
      <c r="BT491" s="520">
        <v>0</v>
      </c>
      <c r="BU491" s="520">
        <v>0</v>
      </c>
      <c r="BV491" s="520">
        <v>0</v>
      </c>
      <c r="BW491" s="520">
        <v>0</v>
      </c>
      <c r="BX491" s="520">
        <v>0</v>
      </c>
      <c r="BY491" s="520">
        <v>0</v>
      </c>
      <c r="BZ491" s="520">
        <v>0</v>
      </c>
      <c r="CA491" s="520">
        <v>0</v>
      </c>
      <c r="CB491" s="520">
        <v>0</v>
      </c>
      <c r="CC491" s="520">
        <v>0</v>
      </c>
      <c r="CD491" s="520">
        <v>590969.74800000002</v>
      </c>
      <c r="CE491" s="520">
        <v>590969.74800000002</v>
      </c>
      <c r="CF491" s="520">
        <v>0</v>
      </c>
      <c r="CG491" s="520">
        <v>0</v>
      </c>
      <c r="CH491" s="520">
        <v>0</v>
      </c>
      <c r="CI491" s="520">
        <v>0</v>
      </c>
      <c r="CJ491" s="520">
        <v>0</v>
      </c>
      <c r="CK491" s="520">
        <v>0</v>
      </c>
      <c r="CL491" s="520">
        <f t="shared" si="74"/>
        <v>590969.74800000002</v>
      </c>
      <c r="CM491" s="521">
        <f t="shared" si="75"/>
        <v>590969.74800000002</v>
      </c>
      <c r="CN491" s="522">
        <v>44239784.805148795</v>
      </c>
      <c r="CO491" s="522">
        <v>44239784.805148795</v>
      </c>
      <c r="CP491" s="522">
        <v>53556291.211159199</v>
      </c>
      <c r="CQ491" s="243" t="s">
        <v>874</v>
      </c>
      <c r="CR491" s="103">
        <v>8.1199999999999992</v>
      </c>
      <c r="CS491" s="523">
        <v>8.1199999999999992</v>
      </c>
      <c r="CT491" s="104">
        <v>9.83</v>
      </c>
      <c r="CU491" s="524"/>
      <c r="CV491" s="524"/>
      <c r="CW491" s="524"/>
      <c r="CX491" s="525"/>
      <c r="CY491" s="526">
        <v>403.87494646438194</v>
      </c>
      <c r="CZ491" s="527">
        <v>69.501568870527663</v>
      </c>
      <c r="DA491" s="528">
        <v>0.92947197747960064</v>
      </c>
      <c r="DB491" s="529">
        <v>0.70787900650666469</v>
      </c>
      <c r="DC491" s="530" t="s">
        <v>2519</v>
      </c>
      <c r="DD491" s="225"/>
      <c r="DE491" s="524"/>
      <c r="DF491" s="524"/>
      <c r="DG491" s="531"/>
      <c r="DH491" s="532"/>
      <c r="DI491" s="64">
        <v>0</v>
      </c>
      <c r="DJ491" s="64">
        <v>129214</v>
      </c>
      <c r="DK491" s="64">
        <v>6686</v>
      </c>
      <c r="DL491" s="534">
        <f t="shared" si="76"/>
        <v>45300</v>
      </c>
    </row>
    <row r="492" spans="1:116" ht="43.5" customHeight="1" x14ac:dyDescent="0.25">
      <c r="A492" s="356" t="s">
        <v>7</v>
      </c>
      <c r="B492" s="65" t="s">
        <v>50</v>
      </c>
      <c r="C492" s="65" t="s">
        <v>74</v>
      </c>
      <c r="D492" s="64" t="s">
        <v>2518</v>
      </c>
      <c r="E492" s="64" t="s">
        <v>80</v>
      </c>
      <c r="F492" s="64" t="s">
        <v>81</v>
      </c>
      <c r="G492" s="18" t="s">
        <v>1451</v>
      </c>
      <c r="H492" s="35" t="s">
        <v>860</v>
      </c>
      <c r="I492" s="28" t="s">
        <v>2322</v>
      </c>
      <c r="J492" s="498">
        <v>12.094564379091956</v>
      </c>
      <c r="K492" s="498">
        <v>30.093749937405001</v>
      </c>
      <c r="L492" s="499">
        <v>4904.8999999999996</v>
      </c>
      <c r="M492" s="512">
        <v>0</v>
      </c>
      <c r="N492" s="513">
        <v>0</v>
      </c>
      <c r="O492" s="513">
        <v>0</v>
      </c>
      <c r="P492" s="513">
        <v>0</v>
      </c>
      <c r="Q492" s="513">
        <v>0</v>
      </c>
      <c r="R492" s="513">
        <v>0</v>
      </c>
      <c r="S492" s="513">
        <v>0</v>
      </c>
      <c r="T492" s="513">
        <v>0</v>
      </c>
      <c r="U492" s="513">
        <v>0</v>
      </c>
      <c r="V492" s="513">
        <v>0</v>
      </c>
      <c r="W492" s="513">
        <v>0</v>
      </c>
      <c r="X492" s="513">
        <v>0</v>
      </c>
      <c r="Y492" s="513">
        <v>0</v>
      </c>
      <c r="Z492" s="513">
        <v>0</v>
      </c>
      <c r="AA492" s="513">
        <v>0</v>
      </c>
      <c r="AB492" s="513">
        <v>0</v>
      </c>
      <c r="AC492" s="513">
        <v>136</v>
      </c>
      <c r="AD492" s="513">
        <v>136</v>
      </c>
      <c r="AE492" s="513">
        <v>0</v>
      </c>
      <c r="AF492" s="513">
        <v>0</v>
      </c>
      <c r="AG492" s="513">
        <v>0</v>
      </c>
      <c r="AH492" s="513">
        <f t="shared" si="68"/>
        <v>0</v>
      </c>
      <c r="AI492" s="513">
        <v>0</v>
      </c>
      <c r="AJ492" s="513">
        <v>0</v>
      </c>
      <c r="AK492" s="513">
        <f t="shared" si="69"/>
        <v>136</v>
      </c>
      <c r="AL492" s="513">
        <f t="shared" si="70"/>
        <v>136</v>
      </c>
      <c r="AM492" s="513">
        <v>0</v>
      </c>
      <c r="AN492" s="513">
        <v>0</v>
      </c>
      <c r="AO492" s="513">
        <v>0</v>
      </c>
      <c r="AP492" s="513">
        <v>0</v>
      </c>
      <c r="AQ492" s="513">
        <v>0</v>
      </c>
      <c r="AR492" s="513">
        <v>0</v>
      </c>
      <c r="AS492" s="513">
        <v>0</v>
      </c>
      <c r="AT492" s="513">
        <v>0</v>
      </c>
      <c r="AU492" s="513">
        <v>0</v>
      </c>
      <c r="AV492" s="513">
        <v>0</v>
      </c>
      <c r="AW492" s="513">
        <v>0</v>
      </c>
      <c r="AX492" s="513">
        <v>0</v>
      </c>
      <c r="AY492" s="513">
        <v>0</v>
      </c>
      <c r="AZ492" s="513">
        <v>0</v>
      </c>
      <c r="BA492" s="513">
        <v>0</v>
      </c>
      <c r="BB492" s="513">
        <v>0</v>
      </c>
      <c r="BC492" s="513">
        <v>707.72</v>
      </c>
      <c r="BD492" s="513">
        <v>707.72</v>
      </c>
      <c r="BE492" s="513">
        <v>0</v>
      </c>
      <c r="BF492" s="513">
        <v>0</v>
      </c>
      <c r="BG492" s="513">
        <v>0</v>
      </c>
      <c r="BH492" s="513">
        <v>0</v>
      </c>
      <c r="BI492" s="513">
        <v>0</v>
      </c>
      <c r="BJ492" s="513">
        <v>0</v>
      </c>
      <c r="BK492" s="241">
        <f t="shared" si="71"/>
        <v>707.72</v>
      </c>
      <c r="BL492" s="22">
        <f t="shared" si="72"/>
        <v>707.72</v>
      </c>
      <c r="BM492" s="519">
        <f t="shared" si="73"/>
        <v>7.0001978239366963E-2</v>
      </c>
      <c r="BN492" s="520">
        <v>0</v>
      </c>
      <c r="BO492" s="520">
        <v>0</v>
      </c>
      <c r="BP492" s="520">
        <v>0</v>
      </c>
      <c r="BQ492" s="520">
        <v>0</v>
      </c>
      <c r="BR492" s="520">
        <v>0</v>
      </c>
      <c r="BS492" s="520">
        <v>0</v>
      </c>
      <c r="BT492" s="520">
        <v>0</v>
      </c>
      <c r="BU492" s="520">
        <v>0</v>
      </c>
      <c r="BV492" s="520">
        <v>0</v>
      </c>
      <c r="BW492" s="520">
        <v>0</v>
      </c>
      <c r="BX492" s="520">
        <v>0</v>
      </c>
      <c r="BY492" s="520">
        <v>0</v>
      </c>
      <c r="BZ492" s="520">
        <v>0</v>
      </c>
      <c r="CA492" s="520">
        <v>0</v>
      </c>
      <c r="CB492" s="520">
        <v>0</v>
      </c>
      <c r="CC492" s="520">
        <v>0</v>
      </c>
      <c r="CD492" s="520">
        <v>830750.04480000003</v>
      </c>
      <c r="CE492" s="520">
        <v>830750.04480000003</v>
      </c>
      <c r="CF492" s="520">
        <v>0</v>
      </c>
      <c r="CG492" s="520">
        <v>0</v>
      </c>
      <c r="CH492" s="520">
        <v>0</v>
      </c>
      <c r="CI492" s="520">
        <v>0</v>
      </c>
      <c r="CJ492" s="520">
        <v>0</v>
      </c>
      <c r="CK492" s="520">
        <v>0</v>
      </c>
      <c r="CL492" s="520">
        <f t="shared" si="74"/>
        <v>830750.04480000003</v>
      </c>
      <c r="CM492" s="521">
        <f t="shared" si="75"/>
        <v>830750.04480000003</v>
      </c>
      <c r="CN492" s="522">
        <v>38297801.976703204</v>
      </c>
      <c r="CO492" s="522">
        <v>38297801.976703204</v>
      </c>
      <c r="CP492" s="522">
        <v>41103054.987735592</v>
      </c>
      <c r="CQ492" s="243" t="s">
        <v>874</v>
      </c>
      <c r="CR492" s="103">
        <v>9.42</v>
      </c>
      <c r="CS492" s="523">
        <v>9.42</v>
      </c>
      <c r="CT492" s="104">
        <v>10.11</v>
      </c>
      <c r="CU492" s="524"/>
      <c r="CV492" s="524"/>
      <c r="CW492" s="524"/>
      <c r="CX492" s="525"/>
      <c r="CY492" s="526">
        <v>32.188972165875583</v>
      </c>
      <c r="CZ492" s="527">
        <v>13.286559523456949</v>
      </c>
      <c r="DA492" s="528">
        <v>0.15555879289962185</v>
      </c>
      <c r="DB492" s="529">
        <v>0.14839969585973523</v>
      </c>
      <c r="DC492" s="530" t="s">
        <v>2371</v>
      </c>
      <c r="DD492" s="225"/>
      <c r="DE492" s="524"/>
      <c r="DF492" s="524"/>
      <c r="DG492" s="531"/>
      <c r="DH492" s="532"/>
      <c r="DI492" s="64">
        <v>0</v>
      </c>
      <c r="DJ492" s="64">
        <v>45474</v>
      </c>
      <c r="DK492" s="64">
        <v>0</v>
      </c>
      <c r="DL492" s="534">
        <f t="shared" si="76"/>
        <v>15158</v>
      </c>
    </row>
    <row r="493" spans="1:116" ht="43.5" customHeight="1" x14ac:dyDescent="0.25">
      <c r="A493" s="356" t="s">
        <v>7</v>
      </c>
      <c r="B493" s="65" t="s">
        <v>50</v>
      </c>
      <c r="C493" s="65" t="s">
        <v>74</v>
      </c>
      <c r="D493" s="64" t="s">
        <v>2520</v>
      </c>
      <c r="E493" s="64" t="s">
        <v>82</v>
      </c>
      <c r="F493" s="64" t="s">
        <v>83</v>
      </c>
      <c r="G493" s="18" t="s">
        <v>84</v>
      </c>
      <c r="H493" s="35" t="s">
        <v>866</v>
      </c>
      <c r="I493" s="28" t="s">
        <v>2322</v>
      </c>
      <c r="J493" s="498">
        <v>10.158477986391464</v>
      </c>
      <c r="K493" s="498">
        <v>27.693939336336001</v>
      </c>
      <c r="L493" s="499">
        <v>1919.8</v>
      </c>
      <c r="M493" s="512">
        <v>0</v>
      </c>
      <c r="N493" s="513">
        <v>0</v>
      </c>
      <c r="O493" s="513">
        <v>0</v>
      </c>
      <c r="P493" s="513">
        <v>0</v>
      </c>
      <c r="Q493" s="513">
        <v>0</v>
      </c>
      <c r="R493" s="513">
        <v>0</v>
      </c>
      <c r="S493" s="513">
        <v>0</v>
      </c>
      <c r="T493" s="513">
        <v>0</v>
      </c>
      <c r="U493" s="513">
        <v>0</v>
      </c>
      <c r="V493" s="513">
        <v>0</v>
      </c>
      <c r="W493" s="513">
        <v>0</v>
      </c>
      <c r="X493" s="513">
        <v>0</v>
      </c>
      <c r="Y493" s="513">
        <v>0</v>
      </c>
      <c r="Z493" s="513">
        <v>0</v>
      </c>
      <c r="AA493" s="513">
        <v>0</v>
      </c>
      <c r="AB493" s="513">
        <v>0</v>
      </c>
      <c r="AC493" s="513">
        <v>40</v>
      </c>
      <c r="AD493" s="513">
        <v>40</v>
      </c>
      <c r="AE493" s="513">
        <v>0</v>
      </c>
      <c r="AF493" s="513">
        <v>0</v>
      </c>
      <c r="AG493" s="513">
        <v>0</v>
      </c>
      <c r="AH493" s="513">
        <f t="shared" si="68"/>
        <v>0</v>
      </c>
      <c r="AI493" s="513">
        <v>0</v>
      </c>
      <c r="AJ493" s="513">
        <v>0</v>
      </c>
      <c r="AK493" s="513">
        <f t="shared" si="69"/>
        <v>40</v>
      </c>
      <c r="AL493" s="513">
        <f t="shared" si="70"/>
        <v>40</v>
      </c>
      <c r="AM493" s="513">
        <v>0</v>
      </c>
      <c r="AN493" s="513">
        <v>0</v>
      </c>
      <c r="AO493" s="513">
        <v>0</v>
      </c>
      <c r="AP493" s="513">
        <v>0</v>
      </c>
      <c r="AQ493" s="513">
        <v>0</v>
      </c>
      <c r="AR493" s="513">
        <v>0</v>
      </c>
      <c r="AS493" s="513">
        <v>0</v>
      </c>
      <c r="AT493" s="513">
        <v>0</v>
      </c>
      <c r="AU493" s="513">
        <v>0</v>
      </c>
      <c r="AV493" s="513">
        <v>0</v>
      </c>
      <c r="AW493" s="513">
        <v>0</v>
      </c>
      <c r="AX493" s="513">
        <v>0</v>
      </c>
      <c r="AY493" s="513">
        <v>0</v>
      </c>
      <c r="AZ493" s="513">
        <v>0</v>
      </c>
      <c r="BA493" s="513">
        <v>0</v>
      </c>
      <c r="BB493" s="513">
        <v>0</v>
      </c>
      <c r="BC493" s="513">
        <v>811.44</v>
      </c>
      <c r="BD493" s="513">
        <v>811.44</v>
      </c>
      <c r="BE493" s="513">
        <v>0</v>
      </c>
      <c r="BF493" s="513">
        <v>0</v>
      </c>
      <c r="BG493" s="513">
        <v>0</v>
      </c>
      <c r="BH493" s="513">
        <v>0</v>
      </c>
      <c r="BI493" s="513">
        <v>0</v>
      </c>
      <c r="BJ493" s="513">
        <v>0</v>
      </c>
      <c r="BK493" s="241">
        <f t="shared" si="71"/>
        <v>811.44</v>
      </c>
      <c r="BL493" s="22">
        <f t="shared" si="72"/>
        <v>811.44</v>
      </c>
      <c r="BM493" s="519">
        <f t="shared" si="73"/>
        <v>0.10776095617529881</v>
      </c>
      <c r="BN493" s="520">
        <v>0</v>
      </c>
      <c r="BO493" s="520">
        <v>0</v>
      </c>
      <c r="BP493" s="520">
        <v>0</v>
      </c>
      <c r="BQ493" s="520">
        <v>0</v>
      </c>
      <c r="BR493" s="520">
        <v>0</v>
      </c>
      <c r="BS493" s="520">
        <v>0</v>
      </c>
      <c r="BT493" s="520">
        <v>0</v>
      </c>
      <c r="BU493" s="520">
        <v>0</v>
      </c>
      <c r="BV493" s="520">
        <v>0</v>
      </c>
      <c r="BW493" s="520">
        <v>0</v>
      </c>
      <c r="BX493" s="520">
        <v>0</v>
      </c>
      <c r="BY493" s="520">
        <v>0</v>
      </c>
      <c r="BZ493" s="520">
        <v>0</v>
      </c>
      <c r="CA493" s="520">
        <v>0</v>
      </c>
      <c r="CB493" s="520">
        <v>0</v>
      </c>
      <c r="CC493" s="520">
        <v>0</v>
      </c>
      <c r="CD493" s="520">
        <v>952500.72960000008</v>
      </c>
      <c r="CE493" s="520">
        <v>952500.72960000008</v>
      </c>
      <c r="CF493" s="520">
        <v>0</v>
      </c>
      <c r="CG493" s="520">
        <v>0</v>
      </c>
      <c r="CH493" s="520">
        <v>0</v>
      </c>
      <c r="CI493" s="520">
        <v>0</v>
      </c>
      <c r="CJ493" s="520">
        <v>0</v>
      </c>
      <c r="CK493" s="520">
        <v>0</v>
      </c>
      <c r="CL493" s="520">
        <f t="shared" si="74"/>
        <v>952500.72960000008</v>
      </c>
      <c r="CM493" s="521">
        <f t="shared" si="75"/>
        <v>952500.72960000008</v>
      </c>
      <c r="CN493" s="522">
        <v>27891840</v>
      </c>
      <c r="CO493" s="522">
        <v>27891840</v>
      </c>
      <c r="CP493" s="522">
        <v>26385120.000000004</v>
      </c>
      <c r="CQ493" s="243" t="s">
        <v>874</v>
      </c>
      <c r="CR493" s="103">
        <v>7.96</v>
      </c>
      <c r="CS493" s="523">
        <v>7.96</v>
      </c>
      <c r="CT493" s="104">
        <v>7.53</v>
      </c>
      <c r="CU493" s="524"/>
      <c r="CV493" s="546">
        <v>6</v>
      </c>
      <c r="CW493" s="546">
        <v>4</v>
      </c>
      <c r="CX493" s="525">
        <v>5</v>
      </c>
      <c r="CY493" s="526">
        <v>321.3187992994778</v>
      </c>
      <c r="CZ493" s="527">
        <v>180.93785543841113</v>
      </c>
      <c r="DA493" s="528">
        <v>0.78958993411168787</v>
      </c>
      <c r="DB493" s="529">
        <v>0.73458797967610734</v>
      </c>
      <c r="DC493" s="530" t="s">
        <v>2304</v>
      </c>
      <c r="DD493" s="225"/>
      <c r="DE493" s="524"/>
      <c r="DF493" s="524"/>
      <c r="DG493" s="531"/>
      <c r="DH493" s="532"/>
      <c r="DI493" s="64">
        <v>64553</v>
      </c>
      <c r="DJ493" s="64">
        <v>0</v>
      </c>
      <c r="DK493" s="64">
        <v>96842</v>
      </c>
      <c r="DL493" s="534">
        <f t="shared" si="76"/>
        <v>53798.333333333336</v>
      </c>
    </row>
    <row r="494" spans="1:116" ht="43.5" customHeight="1" x14ac:dyDescent="0.25">
      <c r="A494" s="356" t="s">
        <v>7</v>
      </c>
      <c r="B494" s="65" t="s">
        <v>50</v>
      </c>
      <c r="C494" s="65" t="s">
        <v>74</v>
      </c>
      <c r="D494" s="64" t="s">
        <v>2520</v>
      </c>
      <c r="E494" s="64" t="s">
        <v>82</v>
      </c>
      <c r="F494" s="64" t="s">
        <v>85</v>
      </c>
      <c r="G494" s="18" t="s">
        <v>86</v>
      </c>
      <c r="H494" s="35" t="s">
        <v>860</v>
      </c>
      <c r="I494" s="28" t="s">
        <v>2322</v>
      </c>
      <c r="J494" s="498">
        <v>13.433093243181185</v>
      </c>
      <c r="K494" s="498">
        <v>23.343560557506002</v>
      </c>
      <c r="L494" s="499">
        <v>1575.7</v>
      </c>
      <c r="M494" s="512">
        <v>0</v>
      </c>
      <c r="N494" s="513">
        <v>0</v>
      </c>
      <c r="O494" s="513">
        <v>0</v>
      </c>
      <c r="P494" s="513">
        <v>0</v>
      </c>
      <c r="Q494" s="513">
        <v>0</v>
      </c>
      <c r="R494" s="513">
        <v>0</v>
      </c>
      <c r="S494" s="513">
        <v>0</v>
      </c>
      <c r="T494" s="513">
        <v>0</v>
      </c>
      <c r="U494" s="513">
        <v>0</v>
      </c>
      <c r="V494" s="513">
        <v>0</v>
      </c>
      <c r="W494" s="513">
        <v>0</v>
      </c>
      <c r="X494" s="513">
        <v>0</v>
      </c>
      <c r="Y494" s="513">
        <v>0</v>
      </c>
      <c r="Z494" s="513">
        <v>0</v>
      </c>
      <c r="AA494" s="513">
        <v>0</v>
      </c>
      <c r="AB494" s="513">
        <v>0</v>
      </c>
      <c r="AC494" s="513">
        <v>28</v>
      </c>
      <c r="AD494" s="513">
        <v>28</v>
      </c>
      <c r="AE494" s="513">
        <v>0</v>
      </c>
      <c r="AF494" s="513">
        <v>0</v>
      </c>
      <c r="AG494" s="513">
        <v>0</v>
      </c>
      <c r="AH494" s="513">
        <f t="shared" si="68"/>
        <v>0</v>
      </c>
      <c r="AI494" s="513">
        <v>0</v>
      </c>
      <c r="AJ494" s="513">
        <v>0</v>
      </c>
      <c r="AK494" s="513">
        <f t="shared" si="69"/>
        <v>28</v>
      </c>
      <c r="AL494" s="513">
        <f t="shared" si="70"/>
        <v>28</v>
      </c>
      <c r="AM494" s="513">
        <v>0</v>
      </c>
      <c r="AN494" s="513">
        <v>0</v>
      </c>
      <c r="AO494" s="513">
        <v>0</v>
      </c>
      <c r="AP494" s="513">
        <v>0</v>
      </c>
      <c r="AQ494" s="513">
        <v>0</v>
      </c>
      <c r="AR494" s="513">
        <v>0</v>
      </c>
      <c r="AS494" s="513">
        <v>0</v>
      </c>
      <c r="AT494" s="513">
        <v>0</v>
      </c>
      <c r="AU494" s="513">
        <v>0</v>
      </c>
      <c r="AV494" s="513">
        <v>0</v>
      </c>
      <c r="AW494" s="513">
        <v>0</v>
      </c>
      <c r="AX494" s="513">
        <v>0</v>
      </c>
      <c r="AY494" s="513">
        <v>0</v>
      </c>
      <c r="AZ494" s="513">
        <v>0</v>
      </c>
      <c r="BA494" s="513">
        <v>0</v>
      </c>
      <c r="BB494" s="513">
        <v>0</v>
      </c>
      <c r="BC494" s="513">
        <v>687.3</v>
      </c>
      <c r="BD494" s="513">
        <v>687.3</v>
      </c>
      <c r="BE494" s="513">
        <v>0</v>
      </c>
      <c r="BF494" s="513">
        <v>0</v>
      </c>
      <c r="BG494" s="513">
        <v>0</v>
      </c>
      <c r="BH494" s="513">
        <v>0</v>
      </c>
      <c r="BI494" s="513">
        <v>0</v>
      </c>
      <c r="BJ494" s="513">
        <v>0</v>
      </c>
      <c r="BK494" s="241">
        <f t="shared" si="71"/>
        <v>687.3</v>
      </c>
      <c r="BL494" s="22">
        <f t="shared" si="72"/>
        <v>687.3</v>
      </c>
      <c r="BM494" s="519">
        <f t="shared" si="73"/>
        <v>8.2509003601440561E-2</v>
      </c>
      <c r="BN494" s="520">
        <v>0</v>
      </c>
      <c r="BO494" s="520">
        <v>0</v>
      </c>
      <c r="BP494" s="520">
        <v>0</v>
      </c>
      <c r="BQ494" s="520">
        <v>0</v>
      </c>
      <c r="BR494" s="520">
        <v>0</v>
      </c>
      <c r="BS494" s="520">
        <v>0</v>
      </c>
      <c r="BT494" s="520">
        <v>0</v>
      </c>
      <c r="BU494" s="520">
        <v>0</v>
      </c>
      <c r="BV494" s="520">
        <v>0</v>
      </c>
      <c r="BW494" s="520">
        <v>0</v>
      </c>
      <c r="BX494" s="520">
        <v>0</v>
      </c>
      <c r="BY494" s="520">
        <v>0</v>
      </c>
      <c r="BZ494" s="520">
        <v>0</v>
      </c>
      <c r="CA494" s="520">
        <v>0</v>
      </c>
      <c r="CB494" s="520">
        <v>0</v>
      </c>
      <c r="CC494" s="520">
        <v>0</v>
      </c>
      <c r="CD494" s="520">
        <v>806780.23200000008</v>
      </c>
      <c r="CE494" s="520">
        <v>806780.23200000008</v>
      </c>
      <c r="CF494" s="520">
        <v>0</v>
      </c>
      <c r="CG494" s="520">
        <v>0</v>
      </c>
      <c r="CH494" s="520">
        <v>0</v>
      </c>
      <c r="CI494" s="520">
        <v>0</v>
      </c>
      <c r="CJ494" s="520">
        <v>0</v>
      </c>
      <c r="CK494" s="520">
        <v>0</v>
      </c>
      <c r="CL494" s="520">
        <f t="shared" si="74"/>
        <v>806780.23200000008</v>
      </c>
      <c r="CM494" s="521">
        <f t="shared" si="75"/>
        <v>806780.23200000008</v>
      </c>
      <c r="CN494" s="522">
        <v>26875680</v>
      </c>
      <c r="CO494" s="522">
        <v>26875680</v>
      </c>
      <c r="CP494" s="522">
        <v>29188320.000000004</v>
      </c>
      <c r="CQ494" s="243" t="s">
        <v>874</v>
      </c>
      <c r="CR494" s="103">
        <v>7.67</v>
      </c>
      <c r="CS494" s="523">
        <v>7.67</v>
      </c>
      <c r="CT494" s="104">
        <v>8.33</v>
      </c>
      <c r="CU494" s="524"/>
      <c r="CV494" s="546">
        <v>2</v>
      </c>
      <c r="CW494" s="546">
        <v>4</v>
      </c>
      <c r="CX494" s="525">
        <v>3</v>
      </c>
      <c r="CY494" s="526">
        <v>131.31246419363558</v>
      </c>
      <c r="CZ494" s="527">
        <v>91.851124136161971</v>
      </c>
      <c r="DA494" s="528">
        <v>0.33261838419540563</v>
      </c>
      <c r="DB494" s="529">
        <v>0.29465278825073898</v>
      </c>
      <c r="DC494" s="530" t="s">
        <v>2304</v>
      </c>
      <c r="DD494" s="225"/>
      <c r="DE494" s="524"/>
      <c r="DF494" s="524"/>
      <c r="DG494" s="531"/>
      <c r="DH494" s="532"/>
      <c r="DI494" s="64">
        <v>0</v>
      </c>
      <c r="DJ494" s="64">
        <v>0</v>
      </c>
      <c r="DK494" s="64">
        <v>0</v>
      </c>
      <c r="DL494" s="534">
        <f t="shared" si="76"/>
        <v>0</v>
      </c>
    </row>
    <row r="495" spans="1:116" ht="43.5" customHeight="1" x14ac:dyDescent="0.25">
      <c r="A495" s="356" t="s">
        <v>7</v>
      </c>
      <c r="B495" s="65" t="s">
        <v>50</v>
      </c>
      <c r="C495" s="65" t="s">
        <v>74</v>
      </c>
      <c r="D495" s="64" t="s">
        <v>2520</v>
      </c>
      <c r="E495" s="64" t="s">
        <v>82</v>
      </c>
      <c r="F495" s="64" t="s">
        <v>87</v>
      </c>
      <c r="G495" s="18" t="s">
        <v>88</v>
      </c>
      <c r="H495" s="35" t="s">
        <v>866</v>
      </c>
      <c r="I495" s="28" t="s">
        <v>2322</v>
      </c>
      <c r="J495" s="498">
        <v>10.158477986391464</v>
      </c>
      <c r="K495" s="498">
        <v>33.511363566660002</v>
      </c>
      <c r="L495" s="499">
        <v>2259.1999999999998</v>
      </c>
      <c r="M495" s="512">
        <v>0</v>
      </c>
      <c r="N495" s="513">
        <v>0</v>
      </c>
      <c r="O495" s="513">
        <v>0</v>
      </c>
      <c r="P495" s="513">
        <v>0</v>
      </c>
      <c r="Q495" s="513">
        <v>0</v>
      </c>
      <c r="R495" s="513">
        <v>0</v>
      </c>
      <c r="S495" s="513">
        <v>0</v>
      </c>
      <c r="T495" s="513">
        <v>0</v>
      </c>
      <c r="U495" s="513">
        <v>0</v>
      </c>
      <c r="V495" s="513">
        <v>0</v>
      </c>
      <c r="W495" s="513">
        <v>0</v>
      </c>
      <c r="X495" s="513">
        <v>0</v>
      </c>
      <c r="Y495" s="513">
        <v>2</v>
      </c>
      <c r="Z495" s="513">
        <v>2</v>
      </c>
      <c r="AA495" s="513">
        <v>0</v>
      </c>
      <c r="AB495" s="513">
        <v>0</v>
      </c>
      <c r="AC495" s="513">
        <v>46</v>
      </c>
      <c r="AD495" s="513">
        <v>46</v>
      </c>
      <c r="AE495" s="513">
        <v>0</v>
      </c>
      <c r="AF495" s="513">
        <v>0</v>
      </c>
      <c r="AG495" s="513">
        <v>0</v>
      </c>
      <c r="AH495" s="513">
        <f t="shared" si="68"/>
        <v>0</v>
      </c>
      <c r="AI495" s="513">
        <v>0</v>
      </c>
      <c r="AJ495" s="513">
        <v>0</v>
      </c>
      <c r="AK495" s="513">
        <f t="shared" si="69"/>
        <v>48</v>
      </c>
      <c r="AL495" s="513">
        <f t="shared" si="70"/>
        <v>48</v>
      </c>
      <c r="AM495" s="513">
        <v>0</v>
      </c>
      <c r="AN495" s="513">
        <v>0</v>
      </c>
      <c r="AO495" s="513">
        <v>0</v>
      </c>
      <c r="AP495" s="513">
        <v>0</v>
      </c>
      <c r="AQ495" s="513">
        <v>0</v>
      </c>
      <c r="AR495" s="513">
        <v>0</v>
      </c>
      <c r="AS495" s="513">
        <v>0</v>
      </c>
      <c r="AT495" s="513">
        <v>0</v>
      </c>
      <c r="AU495" s="513">
        <v>0</v>
      </c>
      <c r="AV495" s="513">
        <v>0</v>
      </c>
      <c r="AW495" s="513">
        <v>0</v>
      </c>
      <c r="AX495" s="513">
        <v>0</v>
      </c>
      <c r="AY495" s="513">
        <v>251.2</v>
      </c>
      <c r="AZ495" s="513">
        <v>251.2</v>
      </c>
      <c r="BA495" s="513">
        <v>0</v>
      </c>
      <c r="BB495" s="513">
        <v>0</v>
      </c>
      <c r="BC495" s="513">
        <v>4892.59</v>
      </c>
      <c r="BD495" s="513">
        <v>4892.59</v>
      </c>
      <c r="BE495" s="513">
        <v>0</v>
      </c>
      <c r="BF495" s="513">
        <v>0</v>
      </c>
      <c r="BG495" s="513">
        <v>0</v>
      </c>
      <c r="BH495" s="513">
        <v>0</v>
      </c>
      <c r="BI495" s="513">
        <v>0</v>
      </c>
      <c r="BJ495" s="513">
        <v>0</v>
      </c>
      <c r="BK495" s="241">
        <f t="shared" si="71"/>
        <v>5143.79</v>
      </c>
      <c r="BL495" s="22">
        <f t="shared" si="72"/>
        <v>5143.79</v>
      </c>
      <c r="BM495" s="519">
        <f t="shared" si="73"/>
        <v>0.726524011299435</v>
      </c>
      <c r="BN495" s="520">
        <v>0</v>
      </c>
      <c r="BO495" s="520">
        <v>0</v>
      </c>
      <c r="BP495" s="520">
        <v>0</v>
      </c>
      <c r="BQ495" s="520">
        <v>0</v>
      </c>
      <c r="BR495" s="520">
        <v>0</v>
      </c>
      <c r="BS495" s="520">
        <v>0</v>
      </c>
      <c r="BT495" s="520">
        <v>0</v>
      </c>
      <c r="BU495" s="520">
        <v>0</v>
      </c>
      <c r="BV495" s="520">
        <v>0</v>
      </c>
      <c r="BW495" s="520">
        <v>0</v>
      </c>
      <c r="BX495" s="520">
        <v>0</v>
      </c>
      <c r="BY495" s="520">
        <v>0</v>
      </c>
      <c r="BZ495" s="520">
        <v>1267494.912</v>
      </c>
      <c r="CA495" s="520">
        <v>1267494.912</v>
      </c>
      <c r="CB495" s="520">
        <v>0</v>
      </c>
      <c r="CC495" s="520">
        <v>0</v>
      </c>
      <c r="CD495" s="520">
        <v>5743117.8456000006</v>
      </c>
      <c r="CE495" s="520">
        <v>5743117.8456000006</v>
      </c>
      <c r="CF495" s="520">
        <v>0</v>
      </c>
      <c r="CG495" s="520">
        <v>0</v>
      </c>
      <c r="CH495" s="520">
        <v>0</v>
      </c>
      <c r="CI495" s="520">
        <v>0</v>
      </c>
      <c r="CJ495" s="520">
        <v>0</v>
      </c>
      <c r="CK495" s="520">
        <v>0</v>
      </c>
      <c r="CL495" s="520">
        <f t="shared" si="74"/>
        <v>7010612.7576000001</v>
      </c>
      <c r="CM495" s="521">
        <f t="shared" si="75"/>
        <v>7010612.7576000001</v>
      </c>
      <c r="CN495" s="522">
        <v>21689760.000000004</v>
      </c>
      <c r="CO495" s="522">
        <v>21689760.000000004</v>
      </c>
      <c r="CP495" s="522">
        <v>24808320.000000004</v>
      </c>
      <c r="CQ495" s="243" t="s">
        <v>874</v>
      </c>
      <c r="CR495" s="103">
        <v>6.19</v>
      </c>
      <c r="CS495" s="523">
        <v>6.19</v>
      </c>
      <c r="CT495" s="104">
        <v>7.08</v>
      </c>
      <c r="CU495" s="524"/>
      <c r="CV495" s="546">
        <v>5</v>
      </c>
      <c r="CW495" s="546">
        <v>7</v>
      </c>
      <c r="CX495" s="525">
        <v>6</v>
      </c>
      <c r="CY495" s="526">
        <v>151.4858156748077</v>
      </c>
      <c r="CZ495" s="527">
        <v>110.95828777097614</v>
      </c>
      <c r="DA495" s="528">
        <v>0.77524660740592954</v>
      </c>
      <c r="DB495" s="529">
        <v>0.7539115227774017</v>
      </c>
      <c r="DC495" s="530" t="s">
        <v>2298</v>
      </c>
      <c r="DD495" s="225"/>
      <c r="DE495" s="524"/>
      <c r="DF495" s="524"/>
      <c r="DG495" s="531"/>
      <c r="DH495" s="532"/>
      <c r="DI495" s="64">
        <v>0</v>
      </c>
      <c r="DJ495" s="64">
        <v>88659</v>
      </c>
      <c r="DK495" s="64">
        <v>4520</v>
      </c>
      <c r="DL495" s="534">
        <f t="shared" si="76"/>
        <v>31059.666666666668</v>
      </c>
    </row>
    <row r="496" spans="1:116" ht="43.5" customHeight="1" x14ac:dyDescent="0.25">
      <c r="A496" s="356" t="s">
        <v>7</v>
      </c>
      <c r="B496" s="65" t="s">
        <v>50</v>
      </c>
      <c r="C496" s="65" t="s">
        <v>74</v>
      </c>
      <c r="D496" s="64" t="s">
        <v>2520</v>
      </c>
      <c r="E496" s="64" t="s">
        <v>82</v>
      </c>
      <c r="F496" s="64" t="s">
        <v>89</v>
      </c>
      <c r="G496" s="18" t="s">
        <v>90</v>
      </c>
      <c r="H496" s="35" t="s">
        <v>866</v>
      </c>
      <c r="I496" s="28" t="s">
        <v>2322</v>
      </c>
      <c r="J496" s="498">
        <v>12.429196595114265</v>
      </c>
      <c r="K496" s="498">
        <v>39.859848401939999</v>
      </c>
      <c r="L496" s="499">
        <v>2067.5</v>
      </c>
      <c r="M496" s="512">
        <v>0</v>
      </c>
      <c r="N496" s="513">
        <v>0</v>
      </c>
      <c r="O496" s="513">
        <v>0</v>
      </c>
      <c r="P496" s="513">
        <v>0</v>
      </c>
      <c r="Q496" s="513">
        <v>0</v>
      </c>
      <c r="R496" s="513">
        <v>0</v>
      </c>
      <c r="S496" s="513">
        <v>0</v>
      </c>
      <c r="T496" s="513">
        <v>0</v>
      </c>
      <c r="U496" s="513">
        <v>0</v>
      </c>
      <c r="V496" s="513">
        <v>0</v>
      </c>
      <c r="W496" s="513">
        <v>0</v>
      </c>
      <c r="X496" s="513">
        <v>0</v>
      </c>
      <c r="Y496" s="513">
        <v>0</v>
      </c>
      <c r="Z496" s="513">
        <v>0</v>
      </c>
      <c r="AA496" s="513">
        <v>0</v>
      </c>
      <c r="AB496" s="513">
        <v>0</v>
      </c>
      <c r="AC496" s="513">
        <v>75</v>
      </c>
      <c r="AD496" s="513">
        <v>75</v>
      </c>
      <c r="AE496" s="513">
        <v>0</v>
      </c>
      <c r="AF496" s="513">
        <v>0</v>
      </c>
      <c r="AG496" s="513">
        <v>0</v>
      </c>
      <c r="AH496" s="513">
        <f t="shared" si="68"/>
        <v>0</v>
      </c>
      <c r="AI496" s="513">
        <v>0</v>
      </c>
      <c r="AJ496" s="513">
        <v>0</v>
      </c>
      <c r="AK496" s="513">
        <f t="shared" si="69"/>
        <v>75</v>
      </c>
      <c r="AL496" s="513">
        <f t="shared" si="70"/>
        <v>75</v>
      </c>
      <c r="AM496" s="513">
        <v>0</v>
      </c>
      <c r="AN496" s="513">
        <v>0</v>
      </c>
      <c r="AO496" s="513">
        <v>0</v>
      </c>
      <c r="AP496" s="513">
        <v>0</v>
      </c>
      <c r="AQ496" s="513">
        <v>0</v>
      </c>
      <c r="AR496" s="513">
        <v>0</v>
      </c>
      <c r="AS496" s="513">
        <v>0</v>
      </c>
      <c r="AT496" s="513">
        <v>0</v>
      </c>
      <c r="AU496" s="513">
        <v>0</v>
      </c>
      <c r="AV496" s="513">
        <v>0</v>
      </c>
      <c r="AW496" s="513">
        <v>0</v>
      </c>
      <c r="AX496" s="513">
        <v>0</v>
      </c>
      <c r="AY496" s="513">
        <v>0</v>
      </c>
      <c r="AZ496" s="513">
        <v>0</v>
      </c>
      <c r="BA496" s="513">
        <v>0</v>
      </c>
      <c r="BB496" s="513">
        <v>0</v>
      </c>
      <c r="BC496" s="513">
        <v>512.71</v>
      </c>
      <c r="BD496" s="513">
        <v>512.71</v>
      </c>
      <c r="BE496" s="513">
        <v>0</v>
      </c>
      <c r="BF496" s="513">
        <v>0</v>
      </c>
      <c r="BG496" s="513">
        <v>0</v>
      </c>
      <c r="BH496" s="513">
        <v>0</v>
      </c>
      <c r="BI496" s="513">
        <v>0</v>
      </c>
      <c r="BJ496" s="513">
        <v>0</v>
      </c>
      <c r="BK496" s="241">
        <f t="shared" si="71"/>
        <v>512.71</v>
      </c>
      <c r="BL496" s="22">
        <f t="shared" si="72"/>
        <v>512.71</v>
      </c>
      <c r="BM496" s="519">
        <f t="shared" si="73"/>
        <v>4.8598104265402842E-2</v>
      </c>
      <c r="BN496" s="520">
        <v>0</v>
      </c>
      <c r="BO496" s="520">
        <v>0</v>
      </c>
      <c r="BP496" s="520">
        <v>0</v>
      </c>
      <c r="BQ496" s="520">
        <v>0</v>
      </c>
      <c r="BR496" s="520">
        <v>0</v>
      </c>
      <c r="BS496" s="520">
        <v>0</v>
      </c>
      <c r="BT496" s="520">
        <v>0</v>
      </c>
      <c r="BU496" s="520">
        <v>0</v>
      </c>
      <c r="BV496" s="520">
        <v>0</v>
      </c>
      <c r="BW496" s="520">
        <v>0</v>
      </c>
      <c r="BX496" s="520">
        <v>0</v>
      </c>
      <c r="BY496" s="520">
        <v>0</v>
      </c>
      <c r="BZ496" s="520">
        <v>0</v>
      </c>
      <c r="CA496" s="520">
        <v>0</v>
      </c>
      <c r="CB496" s="520">
        <v>0</v>
      </c>
      <c r="CC496" s="520">
        <v>0</v>
      </c>
      <c r="CD496" s="520">
        <v>601839.50640000007</v>
      </c>
      <c r="CE496" s="520">
        <v>601839.50640000007</v>
      </c>
      <c r="CF496" s="520">
        <v>0</v>
      </c>
      <c r="CG496" s="520">
        <v>0</v>
      </c>
      <c r="CH496" s="520">
        <v>0</v>
      </c>
      <c r="CI496" s="520">
        <v>0</v>
      </c>
      <c r="CJ496" s="520">
        <v>0</v>
      </c>
      <c r="CK496" s="520">
        <v>0</v>
      </c>
      <c r="CL496" s="520">
        <f t="shared" si="74"/>
        <v>601839.50640000007</v>
      </c>
      <c r="CM496" s="521">
        <f t="shared" si="75"/>
        <v>601839.50640000007</v>
      </c>
      <c r="CN496" s="522">
        <v>31921440.000000004</v>
      </c>
      <c r="CO496" s="522">
        <v>31921440.000000004</v>
      </c>
      <c r="CP496" s="522">
        <v>36967200.000000007</v>
      </c>
      <c r="CQ496" s="243" t="s">
        <v>874</v>
      </c>
      <c r="CR496" s="103">
        <v>9.11</v>
      </c>
      <c r="CS496" s="523">
        <v>9.11</v>
      </c>
      <c r="CT496" s="104">
        <v>10.55</v>
      </c>
      <c r="CU496" s="524"/>
      <c r="CV496" s="546">
        <v>5</v>
      </c>
      <c r="CW496" s="546">
        <v>4</v>
      </c>
      <c r="CX496" s="525">
        <v>5</v>
      </c>
      <c r="CY496" s="526">
        <v>471.92830590346011</v>
      </c>
      <c r="CZ496" s="527">
        <v>330.74956837953169</v>
      </c>
      <c r="DA496" s="528">
        <v>2.253072517974275</v>
      </c>
      <c r="DB496" s="529">
        <v>1.8814725726624999</v>
      </c>
      <c r="DC496" s="530" t="s">
        <v>2304</v>
      </c>
      <c r="DD496" s="225"/>
      <c r="DE496" s="524"/>
      <c r="DF496" s="524"/>
      <c r="DG496" s="531"/>
      <c r="DH496" s="532"/>
      <c r="DI496" s="64">
        <v>224880</v>
      </c>
      <c r="DJ496" s="64">
        <v>437713</v>
      </c>
      <c r="DK496" s="64">
        <v>11228</v>
      </c>
      <c r="DL496" s="534">
        <f t="shared" si="76"/>
        <v>224607</v>
      </c>
    </row>
    <row r="497" spans="1:116" ht="43.5" customHeight="1" x14ac:dyDescent="0.25">
      <c r="A497" s="356" t="s">
        <v>7</v>
      </c>
      <c r="B497" s="65" t="s">
        <v>50</v>
      </c>
      <c r="C497" s="65" t="s">
        <v>74</v>
      </c>
      <c r="D497" s="64" t="s">
        <v>2520</v>
      </c>
      <c r="E497" s="64" t="s">
        <v>82</v>
      </c>
      <c r="F497" s="64" t="s">
        <v>91</v>
      </c>
      <c r="G497" s="18" t="s">
        <v>82</v>
      </c>
      <c r="H497" s="35" t="s">
        <v>866</v>
      </c>
      <c r="I497" s="28" t="s">
        <v>2322</v>
      </c>
      <c r="J497" s="498">
        <v>12.429196595114265</v>
      </c>
      <c r="K497" s="498">
        <v>22.364204498936999</v>
      </c>
      <c r="L497" s="499">
        <v>1351.7</v>
      </c>
      <c r="M497" s="512">
        <v>0</v>
      </c>
      <c r="N497" s="513">
        <v>0</v>
      </c>
      <c r="O497" s="513">
        <v>0</v>
      </c>
      <c r="P497" s="513">
        <v>0</v>
      </c>
      <c r="Q497" s="513">
        <v>0</v>
      </c>
      <c r="R497" s="513">
        <v>0</v>
      </c>
      <c r="S497" s="513">
        <v>0</v>
      </c>
      <c r="T497" s="513">
        <v>0</v>
      </c>
      <c r="U497" s="513">
        <v>0</v>
      </c>
      <c r="V497" s="513">
        <v>0</v>
      </c>
      <c r="W497" s="513">
        <v>0</v>
      </c>
      <c r="X497" s="513">
        <v>0</v>
      </c>
      <c r="Y497" s="513">
        <v>0</v>
      </c>
      <c r="Z497" s="513">
        <v>0</v>
      </c>
      <c r="AA497" s="513">
        <v>0</v>
      </c>
      <c r="AB497" s="513">
        <v>0</v>
      </c>
      <c r="AC497" s="513">
        <v>23</v>
      </c>
      <c r="AD497" s="513">
        <v>23</v>
      </c>
      <c r="AE497" s="513">
        <v>0</v>
      </c>
      <c r="AF497" s="513">
        <v>0</v>
      </c>
      <c r="AG497" s="513">
        <v>0</v>
      </c>
      <c r="AH497" s="513">
        <f t="shared" si="68"/>
        <v>0</v>
      </c>
      <c r="AI497" s="513">
        <v>0</v>
      </c>
      <c r="AJ497" s="513">
        <v>0</v>
      </c>
      <c r="AK497" s="513">
        <f t="shared" si="69"/>
        <v>23</v>
      </c>
      <c r="AL497" s="513">
        <f t="shared" si="70"/>
        <v>23</v>
      </c>
      <c r="AM497" s="513">
        <v>0</v>
      </c>
      <c r="AN497" s="513">
        <v>0</v>
      </c>
      <c r="AO497" s="513">
        <v>0</v>
      </c>
      <c r="AP497" s="513">
        <v>0</v>
      </c>
      <c r="AQ497" s="513">
        <v>0</v>
      </c>
      <c r="AR497" s="513">
        <v>0</v>
      </c>
      <c r="AS497" s="513">
        <v>0</v>
      </c>
      <c r="AT497" s="513">
        <v>0</v>
      </c>
      <c r="AU497" s="513">
        <v>0</v>
      </c>
      <c r="AV497" s="513">
        <v>0</v>
      </c>
      <c r="AW497" s="513">
        <v>0</v>
      </c>
      <c r="AX497" s="513">
        <v>0</v>
      </c>
      <c r="AY497" s="513">
        <v>0</v>
      </c>
      <c r="AZ497" s="513">
        <v>0</v>
      </c>
      <c r="BA497" s="513">
        <v>0</v>
      </c>
      <c r="BB497" s="513">
        <v>0</v>
      </c>
      <c r="BC497" s="513">
        <v>2156.11</v>
      </c>
      <c r="BD497" s="513">
        <v>2156.11</v>
      </c>
      <c r="BE497" s="513">
        <v>0</v>
      </c>
      <c r="BF497" s="513">
        <v>0</v>
      </c>
      <c r="BG497" s="513">
        <v>0</v>
      </c>
      <c r="BH497" s="513">
        <v>0</v>
      </c>
      <c r="BI497" s="513">
        <v>0</v>
      </c>
      <c r="BJ497" s="513">
        <v>0</v>
      </c>
      <c r="BK497" s="241">
        <f t="shared" si="71"/>
        <v>2156.11</v>
      </c>
      <c r="BL497" s="22">
        <f t="shared" si="72"/>
        <v>2156.11</v>
      </c>
      <c r="BM497" s="519">
        <f t="shared" si="73"/>
        <v>0.33324729520865531</v>
      </c>
      <c r="BN497" s="520">
        <v>0</v>
      </c>
      <c r="BO497" s="520">
        <v>0</v>
      </c>
      <c r="BP497" s="520">
        <v>0</v>
      </c>
      <c r="BQ497" s="520">
        <v>0</v>
      </c>
      <c r="BR497" s="520">
        <v>0</v>
      </c>
      <c r="BS497" s="520">
        <v>0</v>
      </c>
      <c r="BT497" s="520">
        <v>0</v>
      </c>
      <c r="BU497" s="520">
        <v>0</v>
      </c>
      <c r="BV497" s="520">
        <v>0</v>
      </c>
      <c r="BW497" s="520">
        <v>0</v>
      </c>
      <c r="BX497" s="520">
        <v>0</v>
      </c>
      <c r="BY497" s="520">
        <v>0</v>
      </c>
      <c r="BZ497" s="520">
        <v>0</v>
      </c>
      <c r="CA497" s="520">
        <v>0</v>
      </c>
      <c r="CB497" s="520">
        <v>0</v>
      </c>
      <c r="CC497" s="520">
        <v>0</v>
      </c>
      <c r="CD497" s="520">
        <v>2530928.1624000003</v>
      </c>
      <c r="CE497" s="520">
        <v>2530928.1624000003</v>
      </c>
      <c r="CF497" s="520">
        <v>0</v>
      </c>
      <c r="CG497" s="520">
        <v>0</v>
      </c>
      <c r="CH497" s="520">
        <v>0</v>
      </c>
      <c r="CI497" s="520">
        <v>0</v>
      </c>
      <c r="CJ497" s="520">
        <v>0</v>
      </c>
      <c r="CK497" s="520">
        <v>0</v>
      </c>
      <c r="CL497" s="520">
        <f t="shared" si="74"/>
        <v>2530928.1624000003</v>
      </c>
      <c r="CM497" s="521">
        <f t="shared" si="75"/>
        <v>2530928.1624000003</v>
      </c>
      <c r="CN497" s="522">
        <v>18080640</v>
      </c>
      <c r="CO497" s="522">
        <v>18080640</v>
      </c>
      <c r="CP497" s="522">
        <v>22670880</v>
      </c>
      <c r="CQ497" s="243" t="s">
        <v>874</v>
      </c>
      <c r="CR497" s="103">
        <v>5.16</v>
      </c>
      <c r="CS497" s="523">
        <v>5.16</v>
      </c>
      <c r="CT497" s="104">
        <v>6.47</v>
      </c>
      <c r="CU497" s="524"/>
      <c r="CV497" s="546">
        <v>0</v>
      </c>
      <c r="CW497" s="546">
        <v>6</v>
      </c>
      <c r="CX497" s="525">
        <v>3</v>
      </c>
      <c r="CY497" s="526">
        <v>183.63078068070661</v>
      </c>
      <c r="CZ497" s="527">
        <v>100.61039856152358</v>
      </c>
      <c r="DA497" s="528">
        <v>0.41752020725845268</v>
      </c>
      <c r="DB497" s="529">
        <v>0.38982804195242698</v>
      </c>
      <c r="DC497" s="530" t="s">
        <v>2415</v>
      </c>
      <c r="DD497" s="225"/>
      <c r="DE497" s="524"/>
      <c r="DF497" s="524"/>
      <c r="DG497" s="531"/>
      <c r="DH497" s="532"/>
      <c r="DI497" s="64">
        <v>0</v>
      </c>
      <c r="DJ497" s="64">
        <v>0</v>
      </c>
      <c r="DK497" s="64">
        <v>145190</v>
      </c>
      <c r="DL497" s="534">
        <f t="shared" si="76"/>
        <v>48396.666666666664</v>
      </c>
    </row>
    <row r="498" spans="1:116" ht="43.5" customHeight="1" x14ac:dyDescent="0.25">
      <c r="A498" s="356" t="s">
        <v>7</v>
      </c>
      <c r="B498" s="65" t="s">
        <v>50</v>
      </c>
      <c r="C498" s="65" t="s">
        <v>74</v>
      </c>
      <c r="D498" s="64" t="s">
        <v>2521</v>
      </c>
      <c r="E498" s="64" t="s">
        <v>1353</v>
      </c>
      <c r="F498" s="64" t="s">
        <v>1433</v>
      </c>
      <c r="G498" s="18" t="s">
        <v>1434</v>
      </c>
      <c r="H498" s="35" t="s">
        <v>866</v>
      </c>
      <c r="I498" s="28" t="s">
        <v>2322</v>
      </c>
      <c r="J498" s="498">
        <v>11.831639066503</v>
      </c>
      <c r="K498" s="498">
        <v>26.795833277598</v>
      </c>
      <c r="L498" s="499">
        <v>2023.9</v>
      </c>
      <c r="M498" s="512">
        <v>0</v>
      </c>
      <c r="N498" s="513">
        <v>0</v>
      </c>
      <c r="O498" s="513">
        <v>0</v>
      </c>
      <c r="P498" s="513">
        <v>0</v>
      </c>
      <c r="Q498" s="513">
        <v>0</v>
      </c>
      <c r="R498" s="513">
        <v>0</v>
      </c>
      <c r="S498" s="513">
        <v>0</v>
      </c>
      <c r="T498" s="513">
        <v>0</v>
      </c>
      <c r="U498" s="513">
        <v>0</v>
      </c>
      <c r="V498" s="513">
        <v>0</v>
      </c>
      <c r="W498" s="513">
        <v>0</v>
      </c>
      <c r="X498" s="513">
        <v>0</v>
      </c>
      <c r="Y498" s="513">
        <v>0</v>
      </c>
      <c r="Z498" s="513">
        <v>0</v>
      </c>
      <c r="AA498" s="513">
        <v>0</v>
      </c>
      <c r="AB498" s="513">
        <v>0</v>
      </c>
      <c r="AC498" s="513">
        <v>78</v>
      </c>
      <c r="AD498" s="513">
        <v>78</v>
      </c>
      <c r="AE498" s="513">
        <v>0</v>
      </c>
      <c r="AF498" s="513">
        <v>0</v>
      </c>
      <c r="AG498" s="513">
        <v>0</v>
      </c>
      <c r="AH498" s="513">
        <f t="shared" si="68"/>
        <v>0</v>
      </c>
      <c r="AI498" s="513">
        <v>0</v>
      </c>
      <c r="AJ498" s="513">
        <v>0</v>
      </c>
      <c r="AK498" s="513">
        <f t="shared" si="69"/>
        <v>78</v>
      </c>
      <c r="AL498" s="513">
        <f t="shared" si="70"/>
        <v>78</v>
      </c>
      <c r="AM498" s="513">
        <v>0</v>
      </c>
      <c r="AN498" s="513">
        <v>0</v>
      </c>
      <c r="AO498" s="513">
        <v>0</v>
      </c>
      <c r="AP498" s="513">
        <v>0</v>
      </c>
      <c r="AQ498" s="513">
        <v>0</v>
      </c>
      <c r="AR498" s="513">
        <v>0</v>
      </c>
      <c r="AS498" s="513">
        <v>0</v>
      </c>
      <c r="AT498" s="513">
        <v>0</v>
      </c>
      <c r="AU498" s="513">
        <v>0</v>
      </c>
      <c r="AV498" s="513">
        <v>0</v>
      </c>
      <c r="AW498" s="513">
        <v>0</v>
      </c>
      <c r="AX498" s="513">
        <v>0</v>
      </c>
      <c r="AY498" s="513">
        <v>0</v>
      </c>
      <c r="AZ498" s="513">
        <v>0</v>
      </c>
      <c r="BA498" s="513">
        <v>0</v>
      </c>
      <c r="BB498" s="513">
        <v>0</v>
      </c>
      <c r="BC498" s="513">
        <v>2482.8200000000002</v>
      </c>
      <c r="BD498" s="513">
        <v>2482.8200000000002</v>
      </c>
      <c r="BE498" s="513">
        <v>0</v>
      </c>
      <c r="BF498" s="513">
        <v>0</v>
      </c>
      <c r="BG498" s="513">
        <v>0</v>
      </c>
      <c r="BH498" s="513">
        <v>0</v>
      </c>
      <c r="BI498" s="513">
        <v>0</v>
      </c>
      <c r="BJ498" s="513">
        <v>0</v>
      </c>
      <c r="BK498" s="241">
        <f t="shared" si="71"/>
        <v>2482.8200000000002</v>
      </c>
      <c r="BL498" s="22">
        <f t="shared" si="72"/>
        <v>2482.8200000000002</v>
      </c>
      <c r="BM498" s="519">
        <f t="shared" si="73"/>
        <v>0.32885033112582784</v>
      </c>
      <c r="BN498" s="520">
        <v>0</v>
      </c>
      <c r="BO498" s="520">
        <v>0</v>
      </c>
      <c r="BP498" s="520">
        <v>0</v>
      </c>
      <c r="BQ498" s="520">
        <v>0</v>
      </c>
      <c r="BR498" s="520">
        <v>0</v>
      </c>
      <c r="BS498" s="520">
        <v>0</v>
      </c>
      <c r="BT498" s="520">
        <v>0</v>
      </c>
      <c r="BU498" s="520">
        <v>0</v>
      </c>
      <c r="BV498" s="520">
        <v>0</v>
      </c>
      <c r="BW498" s="520">
        <v>0</v>
      </c>
      <c r="BX498" s="520">
        <v>0</v>
      </c>
      <c r="BY498" s="520">
        <v>0</v>
      </c>
      <c r="BZ498" s="520">
        <v>0</v>
      </c>
      <c r="CA498" s="520">
        <v>0</v>
      </c>
      <c r="CB498" s="520">
        <v>0</v>
      </c>
      <c r="CC498" s="520">
        <v>0</v>
      </c>
      <c r="CD498" s="520">
        <v>2914433.4288000003</v>
      </c>
      <c r="CE498" s="520">
        <v>2914433.4288000003</v>
      </c>
      <c r="CF498" s="520">
        <v>0</v>
      </c>
      <c r="CG498" s="520">
        <v>0</v>
      </c>
      <c r="CH498" s="520">
        <v>0</v>
      </c>
      <c r="CI498" s="520">
        <v>0</v>
      </c>
      <c r="CJ498" s="520">
        <v>0</v>
      </c>
      <c r="CK498" s="520">
        <v>0</v>
      </c>
      <c r="CL498" s="520">
        <f t="shared" si="74"/>
        <v>2914433.4288000003</v>
      </c>
      <c r="CM498" s="521">
        <f t="shared" si="75"/>
        <v>2914433.4288000003</v>
      </c>
      <c r="CN498" s="522">
        <v>22600800</v>
      </c>
      <c r="CO498" s="522">
        <v>22600800</v>
      </c>
      <c r="CP498" s="522">
        <v>26455200</v>
      </c>
      <c r="CQ498" s="243" t="s">
        <v>874</v>
      </c>
      <c r="CR498" s="103">
        <v>6.45</v>
      </c>
      <c r="CS498" s="523">
        <v>6.45</v>
      </c>
      <c r="CT498" s="104">
        <v>7.55</v>
      </c>
      <c r="CU498" s="524"/>
      <c r="CV498" s="546"/>
      <c r="CW498" s="546"/>
      <c r="CX498" s="525"/>
      <c r="CY498" s="526">
        <v>70.37158776441288</v>
      </c>
      <c r="CZ498" s="527">
        <v>39.234693011704536</v>
      </c>
      <c r="DA498" s="528">
        <v>0.59244896218185816</v>
      </c>
      <c r="DB498" s="529">
        <v>0.57891251646718966</v>
      </c>
      <c r="DC498" s="530" t="s">
        <v>2404</v>
      </c>
      <c r="DD498" s="225"/>
      <c r="DE498" s="524"/>
      <c r="DF498" s="524"/>
      <c r="DG498" s="531"/>
      <c r="DH498" s="532"/>
      <c r="DI498" s="64">
        <v>38480</v>
      </c>
      <c r="DJ498" s="64">
        <v>17336</v>
      </c>
      <c r="DK498" s="64">
        <v>108633</v>
      </c>
      <c r="DL498" s="534">
        <f t="shared" si="76"/>
        <v>54816.333333333336</v>
      </c>
    </row>
    <row r="499" spans="1:116" ht="43.5" customHeight="1" x14ac:dyDescent="0.25">
      <c r="A499" s="356" t="s">
        <v>7</v>
      </c>
      <c r="B499" s="65" t="s">
        <v>50</v>
      </c>
      <c r="C499" s="65" t="s">
        <v>74</v>
      </c>
      <c r="D499" s="64" t="s">
        <v>2521</v>
      </c>
      <c r="E499" s="64" t="s">
        <v>1353</v>
      </c>
      <c r="F499" s="64" t="s">
        <v>1435</v>
      </c>
      <c r="G499" s="18" t="s">
        <v>1358</v>
      </c>
      <c r="H499" s="35" t="s">
        <v>866</v>
      </c>
      <c r="I499" s="28" t="s">
        <v>2322</v>
      </c>
      <c r="J499" s="498">
        <v>11.831639066503</v>
      </c>
      <c r="K499" s="498">
        <v>10.049053009401002</v>
      </c>
      <c r="L499" s="499">
        <v>844.5</v>
      </c>
      <c r="M499" s="512">
        <v>0</v>
      </c>
      <c r="N499" s="513">
        <v>0</v>
      </c>
      <c r="O499" s="513">
        <v>0</v>
      </c>
      <c r="P499" s="513">
        <v>0</v>
      </c>
      <c r="Q499" s="513">
        <v>0</v>
      </c>
      <c r="R499" s="513">
        <v>0</v>
      </c>
      <c r="S499" s="513">
        <v>0</v>
      </c>
      <c r="T499" s="513">
        <v>0</v>
      </c>
      <c r="U499" s="513">
        <v>0</v>
      </c>
      <c r="V499" s="513">
        <v>0</v>
      </c>
      <c r="W499" s="513">
        <v>0</v>
      </c>
      <c r="X499" s="513">
        <v>0</v>
      </c>
      <c r="Y499" s="513">
        <v>0</v>
      </c>
      <c r="Z499" s="513">
        <v>0</v>
      </c>
      <c r="AA499" s="513">
        <v>0</v>
      </c>
      <c r="AB499" s="513">
        <v>0</v>
      </c>
      <c r="AC499" s="513">
        <v>26</v>
      </c>
      <c r="AD499" s="513">
        <v>26</v>
      </c>
      <c r="AE499" s="513">
        <v>0</v>
      </c>
      <c r="AF499" s="513">
        <v>0</v>
      </c>
      <c r="AG499" s="513">
        <v>0</v>
      </c>
      <c r="AH499" s="513">
        <f t="shared" si="68"/>
        <v>0</v>
      </c>
      <c r="AI499" s="513">
        <v>0</v>
      </c>
      <c r="AJ499" s="513">
        <v>0</v>
      </c>
      <c r="AK499" s="513">
        <f t="shared" si="69"/>
        <v>26</v>
      </c>
      <c r="AL499" s="513">
        <f t="shared" si="70"/>
        <v>26</v>
      </c>
      <c r="AM499" s="513">
        <v>0</v>
      </c>
      <c r="AN499" s="513">
        <v>0</v>
      </c>
      <c r="AO499" s="513">
        <v>0</v>
      </c>
      <c r="AP499" s="513">
        <v>0</v>
      </c>
      <c r="AQ499" s="513">
        <v>0</v>
      </c>
      <c r="AR499" s="513">
        <v>0</v>
      </c>
      <c r="AS499" s="513">
        <v>0</v>
      </c>
      <c r="AT499" s="513">
        <v>0</v>
      </c>
      <c r="AU499" s="513">
        <v>0</v>
      </c>
      <c r="AV499" s="513">
        <v>0</v>
      </c>
      <c r="AW499" s="513">
        <v>0</v>
      </c>
      <c r="AX499" s="513">
        <v>0</v>
      </c>
      <c r="AY499" s="513">
        <v>0</v>
      </c>
      <c r="AZ499" s="513">
        <v>0</v>
      </c>
      <c r="BA499" s="513">
        <v>0</v>
      </c>
      <c r="BB499" s="513">
        <v>0</v>
      </c>
      <c r="BC499" s="513">
        <v>585.23</v>
      </c>
      <c r="BD499" s="513">
        <v>585.23</v>
      </c>
      <c r="BE499" s="513">
        <v>0</v>
      </c>
      <c r="BF499" s="513">
        <v>0</v>
      </c>
      <c r="BG499" s="513">
        <v>0</v>
      </c>
      <c r="BH499" s="513">
        <v>0</v>
      </c>
      <c r="BI499" s="513">
        <v>0</v>
      </c>
      <c r="BJ499" s="513">
        <v>0</v>
      </c>
      <c r="BK499" s="241">
        <f t="shared" si="71"/>
        <v>585.23</v>
      </c>
      <c r="BL499" s="22">
        <f t="shared" si="72"/>
        <v>585.23</v>
      </c>
      <c r="BM499" s="519">
        <f t="shared" si="73"/>
        <v>7.0255702280912366E-2</v>
      </c>
      <c r="BN499" s="520">
        <v>0</v>
      </c>
      <c r="BO499" s="520">
        <v>0</v>
      </c>
      <c r="BP499" s="520">
        <v>0</v>
      </c>
      <c r="BQ499" s="520">
        <v>0</v>
      </c>
      <c r="BR499" s="520">
        <v>0</v>
      </c>
      <c r="BS499" s="520">
        <v>0</v>
      </c>
      <c r="BT499" s="520">
        <v>0</v>
      </c>
      <c r="BU499" s="520">
        <v>0</v>
      </c>
      <c r="BV499" s="520">
        <v>0</v>
      </c>
      <c r="BW499" s="520">
        <v>0</v>
      </c>
      <c r="BX499" s="520">
        <v>0</v>
      </c>
      <c r="BY499" s="520">
        <v>0</v>
      </c>
      <c r="BZ499" s="520">
        <v>0</v>
      </c>
      <c r="CA499" s="520">
        <v>0</v>
      </c>
      <c r="CB499" s="520">
        <v>0</v>
      </c>
      <c r="CC499" s="520">
        <v>0</v>
      </c>
      <c r="CD499" s="520">
        <v>686966.38320000004</v>
      </c>
      <c r="CE499" s="520">
        <v>686966.38320000004</v>
      </c>
      <c r="CF499" s="520">
        <v>0</v>
      </c>
      <c r="CG499" s="520">
        <v>0</v>
      </c>
      <c r="CH499" s="520">
        <v>0</v>
      </c>
      <c r="CI499" s="520">
        <v>0</v>
      </c>
      <c r="CJ499" s="520">
        <v>0</v>
      </c>
      <c r="CK499" s="520">
        <v>0</v>
      </c>
      <c r="CL499" s="520">
        <f t="shared" si="74"/>
        <v>686966.38320000004</v>
      </c>
      <c r="CM499" s="521">
        <f t="shared" si="75"/>
        <v>686966.38320000004</v>
      </c>
      <c r="CN499" s="522">
        <v>25298879.999999996</v>
      </c>
      <c r="CO499" s="522">
        <v>25298879.999999996</v>
      </c>
      <c r="CP499" s="522">
        <v>29188320.000000004</v>
      </c>
      <c r="CQ499" s="243" t="s">
        <v>874</v>
      </c>
      <c r="CR499" s="103">
        <v>7.22</v>
      </c>
      <c r="CS499" s="523">
        <v>7.22</v>
      </c>
      <c r="CT499" s="104">
        <v>8.33</v>
      </c>
      <c r="CU499" s="524"/>
      <c r="CV499" s="546"/>
      <c r="CW499" s="546"/>
      <c r="CX499" s="525"/>
      <c r="CY499" s="526">
        <v>10.791877769147384</v>
      </c>
      <c r="CZ499" s="527">
        <v>10.624928784110541</v>
      </c>
      <c r="DA499" s="528">
        <v>0.44416127009235934</v>
      </c>
      <c r="DB499" s="529">
        <v>0.43861641777008248</v>
      </c>
      <c r="DC499" s="530" t="s">
        <v>2412</v>
      </c>
      <c r="DD499" s="225"/>
      <c r="DE499" s="524"/>
      <c r="DF499" s="524"/>
      <c r="DG499" s="531"/>
      <c r="DH499" s="532"/>
      <c r="DI499" s="64">
        <v>1678</v>
      </c>
      <c r="DJ499" s="64">
        <v>0</v>
      </c>
      <c r="DK499" s="64">
        <v>0</v>
      </c>
      <c r="DL499" s="534">
        <f t="shared" si="76"/>
        <v>559.33333333333337</v>
      </c>
    </row>
    <row r="500" spans="1:116" ht="43.5" customHeight="1" x14ac:dyDescent="0.25">
      <c r="A500" s="356" t="s">
        <v>7</v>
      </c>
      <c r="B500" s="65" t="s">
        <v>50</v>
      </c>
      <c r="C500" s="65" t="s">
        <v>74</v>
      </c>
      <c r="D500" s="64" t="s">
        <v>2521</v>
      </c>
      <c r="E500" s="64" t="s">
        <v>1353</v>
      </c>
      <c r="F500" s="64" t="s">
        <v>1436</v>
      </c>
      <c r="G500" s="18" t="s">
        <v>1437</v>
      </c>
      <c r="H500" s="35" t="s">
        <v>860</v>
      </c>
      <c r="I500" s="28" t="s">
        <v>2322</v>
      </c>
      <c r="J500" s="498">
        <v>11.831639066503</v>
      </c>
      <c r="K500" s="498">
        <v>38.169696890304003</v>
      </c>
      <c r="L500" s="499">
        <v>3437</v>
      </c>
      <c r="M500" s="512">
        <v>0</v>
      </c>
      <c r="N500" s="513">
        <v>0</v>
      </c>
      <c r="O500" s="513">
        <v>0</v>
      </c>
      <c r="P500" s="513">
        <v>0</v>
      </c>
      <c r="Q500" s="513">
        <v>0</v>
      </c>
      <c r="R500" s="513">
        <v>0</v>
      </c>
      <c r="S500" s="513">
        <v>0</v>
      </c>
      <c r="T500" s="513">
        <v>0</v>
      </c>
      <c r="U500" s="513">
        <v>0</v>
      </c>
      <c r="V500" s="513">
        <v>0</v>
      </c>
      <c r="W500" s="513">
        <v>0</v>
      </c>
      <c r="X500" s="513">
        <v>0</v>
      </c>
      <c r="Y500" s="513">
        <v>0</v>
      </c>
      <c r="Z500" s="513">
        <v>0</v>
      </c>
      <c r="AA500" s="513">
        <v>0</v>
      </c>
      <c r="AB500" s="513">
        <v>0</v>
      </c>
      <c r="AC500" s="513">
        <v>88</v>
      </c>
      <c r="AD500" s="513">
        <v>87</v>
      </c>
      <c r="AE500" s="513">
        <v>0</v>
      </c>
      <c r="AF500" s="513">
        <v>0</v>
      </c>
      <c r="AG500" s="513">
        <v>0</v>
      </c>
      <c r="AH500" s="513">
        <f t="shared" si="68"/>
        <v>0</v>
      </c>
      <c r="AI500" s="513">
        <v>0</v>
      </c>
      <c r="AJ500" s="513">
        <v>0</v>
      </c>
      <c r="AK500" s="513">
        <f t="shared" si="69"/>
        <v>88</v>
      </c>
      <c r="AL500" s="513">
        <f t="shared" si="70"/>
        <v>87</v>
      </c>
      <c r="AM500" s="513">
        <v>0</v>
      </c>
      <c r="AN500" s="513">
        <v>0</v>
      </c>
      <c r="AO500" s="513">
        <v>0</v>
      </c>
      <c r="AP500" s="513">
        <v>0</v>
      </c>
      <c r="AQ500" s="513">
        <v>0</v>
      </c>
      <c r="AR500" s="513">
        <v>0</v>
      </c>
      <c r="AS500" s="513">
        <v>0</v>
      </c>
      <c r="AT500" s="513">
        <v>0</v>
      </c>
      <c r="AU500" s="513">
        <v>0</v>
      </c>
      <c r="AV500" s="513">
        <v>0</v>
      </c>
      <c r="AW500" s="513">
        <v>0</v>
      </c>
      <c r="AX500" s="513">
        <v>0</v>
      </c>
      <c r="AY500" s="513">
        <v>0</v>
      </c>
      <c r="AZ500" s="513">
        <v>0</v>
      </c>
      <c r="BA500" s="513">
        <v>0</v>
      </c>
      <c r="BB500" s="513">
        <v>0</v>
      </c>
      <c r="BC500" s="513">
        <v>1951.2</v>
      </c>
      <c r="BD500" s="513">
        <v>951.2</v>
      </c>
      <c r="BE500" s="513">
        <v>0</v>
      </c>
      <c r="BF500" s="513">
        <v>0</v>
      </c>
      <c r="BG500" s="513">
        <v>0</v>
      </c>
      <c r="BH500" s="513">
        <v>0</v>
      </c>
      <c r="BI500" s="513">
        <v>0</v>
      </c>
      <c r="BJ500" s="513">
        <v>0</v>
      </c>
      <c r="BK500" s="241">
        <f t="shared" si="71"/>
        <v>1951.2</v>
      </c>
      <c r="BL500" s="22">
        <f t="shared" si="72"/>
        <v>951.2</v>
      </c>
      <c r="BM500" s="519">
        <f t="shared" si="73"/>
        <v>0.18338345864661654</v>
      </c>
      <c r="BN500" s="520">
        <v>0</v>
      </c>
      <c r="BO500" s="520">
        <v>0</v>
      </c>
      <c r="BP500" s="520">
        <v>0</v>
      </c>
      <c r="BQ500" s="520">
        <v>0</v>
      </c>
      <c r="BR500" s="520">
        <v>0</v>
      </c>
      <c r="BS500" s="520">
        <v>0</v>
      </c>
      <c r="BT500" s="520">
        <v>0</v>
      </c>
      <c r="BU500" s="520">
        <v>0</v>
      </c>
      <c r="BV500" s="520">
        <v>0</v>
      </c>
      <c r="BW500" s="520">
        <v>0</v>
      </c>
      <c r="BX500" s="520">
        <v>0</v>
      </c>
      <c r="BY500" s="520">
        <v>0</v>
      </c>
      <c r="BZ500" s="520">
        <v>0</v>
      </c>
      <c r="CA500" s="520">
        <v>0</v>
      </c>
      <c r="CB500" s="520">
        <v>0</v>
      </c>
      <c r="CC500" s="520">
        <v>0</v>
      </c>
      <c r="CD500" s="520">
        <v>2290396.608</v>
      </c>
      <c r="CE500" s="520">
        <v>1116556.608</v>
      </c>
      <c r="CF500" s="520">
        <v>0</v>
      </c>
      <c r="CG500" s="520">
        <v>0</v>
      </c>
      <c r="CH500" s="520">
        <v>0</v>
      </c>
      <c r="CI500" s="520">
        <v>0</v>
      </c>
      <c r="CJ500" s="520">
        <v>0</v>
      </c>
      <c r="CK500" s="520">
        <v>0</v>
      </c>
      <c r="CL500" s="520">
        <f t="shared" si="74"/>
        <v>2290396.608</v>
      </c>
      <c r="CM500" s="521">
        <f t="shared" si="75"/>
        <v>1116556.608</v>
      </c>
      <c r="CN500" s="522">
        <v>33077759.999999996</v>
      </c>
      <c r="CO500" s="522">
        <v>33077759.999999996</v>
      </c>
      <c r="CP500" s="522">
        <v>37282560.000000007</v>
      </c>
      <c r="CQ500" s="243" t="s">
        <v>874</v>
      </c>
      <c r="CR500" s="103">
        <v>9.44</v>
      </c>
      <c r="CS500" s="523">
        <v>9.44</v>
      </c>
      <c r="CT500" s="104">
        <v>10.64</v>
      </c>
      <c r="CU500" s="524"/>
      <c r="CV500" s="546"/>
      <c r="CW500" s="546"/>
      <c r="CX500" s="525"/>
      <c r="CY500" s="526">
        <v>185.43066208189384</v>
      </c>
      <c r="CZ500" s="527">
        <v>83.615064622908363</v>
      </c>
      <c r="DA500" s="528">
        <v>1.0572450776048263</v>
      </c>
      <c r="DB500" s="529">
        <v>0.97453851404493974</v>
      </c>
      <c r="DC500" s="530" t="s">
        <v>2371</v>
      </c>
      <c r="DD500" s="225"/>
      <c r="DE500" s="524"/>
      <c r="DF500" s="524"/>
      <c r="DG500" s="531"/>
      <c r="DH500" s="532"/>
      <c r="DI500" s="64">
        <v>291252</v>
      </c>
      <c r="DJ500" s="64">
        <v>123516</v>
      </c>
      <c r="DK500" s="64">
        <v>256356</v>
      </c>
      <c r="DL500" s="534">
        <f t="shared" ref="DL500:DL531" si="77">AVERAGE(DI500,DJ500,DK500)</f>
        <v>223708</v>
      </c>
    </row>
    <row r="501" spans="1:116" ht="43.5" customHeight="1" x14ac:dyDescent="0.25">
      <c r="A501" s="356" t="s">
        <v>7</v>
      </c>
      <c r="B501" s="65" t="s">
        <v>50</v>
      </c>
      <c r="C501" s="65" t="s">
        <v>74</v>
      </c>
      <c r="D501" s="64" t="s">
        <v>2521</v>
      </c>
      <c r="E501" s="64" t="s">
        <v>1353</v>
      </c>
      <c r="F501" s="64" t="s">
        <v>1438</v>
      </c>
      <c r="G501" s="18" t="s">
        <v>1439</v>
      </c>
      <c r="H501" s="35" t="s">
        <v>860</v>
      </c>
      <c r="I501" s="28" t="s">
        <v>2322</v>
      </c>
      <c r="J501" s="498">
        <v>11.831639066503</v>
      </c>
      <c r="K501" s="498">
        <v>40.725757491048</v>
      </c>
      <c r="L501" s="499">
        <v>3900</v>
      </c>
      <c r="M501" s="512">
        <v>0</v>
      </c>
      <c r="N501" s="513">
        <v>0</v>
      </c>
      <c r="O501" s="513">
        <v>0</v>
      </c>
      <c r="P501" s="513">
        <v>0</v>
      </c>
      <c r="Q501" s="513">
        <v>0</v>
      </c>
      <c r="R501" s="513">
        <v>0</v>
      </c>
      <c r="S501" s="513">
        <v>0</v>
      </c>
      <c r="T501" s="513">
        <v>0</v>
      </c>
      <c r="U501" s="513">
        <v>0</v>
      </c>
      <c r="V501" s="513">
        <v>0</v>
      </c>
      <c r="W501" s="513">
        <v>0</v>
      </c>
      <c r="X501" s="513">
        <v>0</v>
      </c>
      <c r="Y501" s="513">
        <v>0</v>
      </c>
      <c r="Z501" s="513">
        <v>0</v>
      </c>
      <c r="AA501" s="513">
        <v>0</v>
      </c>
      <c r="AB501" s="513">
        <v>0</v>
      </c>
      <c r="AC501" s="513">
        <v>104</v>
      </c>
      <c r="AD501" s="513">
        <v>104</v>
      </c>
      <c r="AE501" s="513">
        <v>0</v>
      </c>
      <c r="AF501" s="513">
        <v>0</v>
      </c>
      <c r="AG501" s="513">
        <v>0</v>
      </c>
      <c r="AH501" s="513">
        <f t="shared" si="68"/>
        <v>0</v>
      </c>
      <c r="AI501" s="513">
        <v>0</v>
      </c>
      <c r="AJ501" s="513">
        <v>0</v>
      </c>
      <c r="AK501" s="513">
        <f t="shared" si="69"/>
        <v>104</v>
      </c>
      <c r="AL501" s="513">
        <f t="shared" si="70"/>
        <v>104</v>
      </c>
      <c r="AM501" s="513">
        <v>0</v>
      </c>
      <c r="AN501" s="513">
        <v>0</v>
      </c>
      <c r="AO501" s="513">
        <v>0</v>
      </c>
      <c r="AP501" s="513">
        <v>0</v>
      </c>
      <c r="AQ501" s="513">
        <v>0</v>
      </c>
      <c r="AR501" s="513">
        <v>0</v>
      </c>
      <c r="AS501" s="513">
        <v>0</v>
      </c>
      <c r="AT501" s="513">
        <v>0</v>
      </c>
      <c r="AU501" s="513">
        <v>0</v>
      </c>
      <c r="AV501" s="513">
        <v>0</v>
      </c>
      <c r="AW501" s="513">
        <v>0</v>
      </c>
      <c r="AX501" s="513">
        <v>0</v>
      </c>
      <c r="AY501" s="513">
        <v>0</v>
      </c>
      <c r="AZ501" s="513">
        <v>0</v>
      </c>
      <c r="BA501" s="513">
        <v>0</v>
      </c>
      <c r="BB501" s="513">
        <v>0</v>
      </c>
      <c r="BC501" s="513">
        <v>714.98</v>
      </c>
      <c r="BD501" s="513">
        <v>714.98</v>
      </c>
      <c r="BE501" s="513">
        <v>0</v>
      </c>
      <c r="BF501" s="513">
        <v>0</v>
      </c>
      <c r="BG501" s="513">
        <v>0</v>
      </c>
      <c r="BH501" s="513">
        <v>0</v>
      </c>
      <c r="BI501" s="513">
        <v>0</v>
      </c>
      <c r="BJ501" s="513">
        <v>0</v>
      </c>
      <c r="BK501" s="241">
        <f t="shared" si="71"/>
        <v>714.98</v>
      </c>
      <c r="BL501" s="22">
        <f t="shared" si="72"/>
        <v>714.98</v>
      </c>
      <c r="BM501" s="519">
        <f t="shared" si="73"/>
        <v>6.043786982248521E-2</v>
      </c>
      <c r="BN501" s="520">
        <v>0</v>
      </c>
      <c r="BO501" s="520">
        <v>0</v>
      </c>
      <c r="BP501" s="520">
        <v>0</v>
      </c>
      <c r="BQ501" s="520">
        <v>0</v>
      </c>
      <c r="BR501" s="520">
        <v>0</v>
      </c>
      <c r="BS501" s="520">
        <v>0</v>
      </c>
      <c r="BT501" s="520">
        <v>0</v>
      </c>
      <c r="BU501" s="520">
        <v>0</v>
      </c>
      <c r="BV501" s="520">
        <v>0</v>
      </c>
      <c r="BW501" s="520">
        <v>0</v>
      </c>
      <c r="BX501" s="520">
        <v>0</v>
      </c>
      <c r="BY501" s="520">
        <v>0</v>
      </c>
      <c r="BZ501" s="520">
        <v>0</v>
      </c>
      <c r="CA501" s="520">
        <v>0</v>
      </c>
      <c r="CB501" s="520">
        <v>0</v>
      </c>
      <c r="CC501" s="520">
        <v>0</v>
      </c>
      <c r="CD501" s="520">
        <v>839272.12320000003</v>
      </c>
      <c r="CE501" s="520">
        <v>839272.12320000003</v>
      </c>
      <c r="CF501" s="520">
        <v>0</v>
      </c>
      <c r="CG501" s="520">
        <v>0</v>
      </c>
      <c r="CH501" s="520">
        <v>0</v>
      </c>
      <c r="CI501" s="520">
        <v>0</v>
      </c>
      <c r="CJ501" s="520">
        <v>0</v>
      </c>
      <c r="CK501" s="520">
        <v>0</v>
      </c>
      <c r="CL501" s="520">
        <f t="shared" si="74"/>
        <v>839272.12320000003</v>
      </c>
      <c r="CM501" s="521">
        <f t="shared" si="75"/>
        <v>839272.12320000003</v>
      </c>
      <c r="CN501" s="522">
        <v>34759680</v>
      </c>
      <c r="CO501" s="522">
        <v>34759680</v>
      </c>
      <c r="CP501" s="522">
        <v>41452320</v>
      </c>
      <c r="CQ501" s="243" t="s">
        <v>874</v>
      </c>
      <c r="CR501" s="103">
        <v>9.92</v>
      </c>
      <c r="CS501" s="523">
        <v>9.92</v>
      </c>
      <c r="CT501" s="104">
        <v>11.83</v>
      </c>
      <c r="CU501" s="524"/>
      <c r="CV501" s="546"/>
      <c r="CW501" s="546"/>
      <c r="CX501" s="525"/>
      <c r="CY501" s="526">
        <v>109.60229055065088</v>
      </c>
      <c r="CZ501" s="527">
        <v>106.8934455112031</v>
      </c>
      <c r="DA501" s="528">
        <v>1.3619297719000836</v>
      </c>
      <c r="DB501" s="529">
        <v>1.3569076609294657</v>
      </c>
      <c r="DC501" s="530" t="s">
        <v>2333</v>
      </c>
      <c r="DD501" s="225"/>
      <c r="DE501" s="524"/>
      <c r="DF501" s="524"/>
      <c r="DG501" s="531"/>
      <c r="DH501" s="532"/>
      <c r="DI501" s="64">
        <v>313312</v>
      </c>
      <c r="DJ501" s="64">
        <v>251557</v>
      </c>
      <c r="DK501" s="64">
        <v>524261</v>
      </c>
      <c r="DL501" s="534">
        <f t="shared" si="77"/>
        <v>363043.33333333331</v>
      </c>
    </row>
    <row r="502" spans="1:116" ht="43.5" customHeight="1" x14ac:dyDescent="0.25">
      <c r="A502" s="356" t="s">
        <v>7</v>
      </c>
      <c r="B502" s="65" t="s">
        <v>50</v>
      </c>
      <c r="C502" s="65" t="s">
        <v>74</v>
      </c>
      <c r="D502" s="64" t="s">
        <v>2522</v>
      </c>
      <c r="E502" s="64" t="s">
        <v>407</v>
      </c>
      <c r="F502" s="64" t="s">
        <v>416</v>
      </c>
      <c r="G502" s="18" t="s">
        <v>417</v>
      </c>
      <c r="H502" s="35" t="s">
        <v>860</v>
      </c>
      <c r="I502" s="28" t="s">
        <v>2322</v>
      </c>
      <c r="J502" s="498">
        <v>12.23797818595866</v>
      </c>
      <c r="K502" s="498">
        <v>3.2645833265429998</v>
      </c>
      <c r="L502" s="499">
        <v>565</v>
      </c>
      <c r="M502" s="512">
        <v>0</v>
      </c>
      <c r="N502" s="513">
        <v>0</v>
      </c>
      <c r="O502" s="513">
        <v>0</v>
      </c>
      <c r="P502" s="513">
        <v>0</v>
      </c>
      <c r="Q502" s="513">
        <v>0</v>
      </c>
      <c r="R502" s="513">
        <v>0</v>
      </c>
      <c r="S502" s="513">
        <v>0</v>
      </c>
      <c r="T502" s="513">
        <v>0</v>
      </c>
      <c r="U502" s="513">
        <v>0</v>
      </c>
      <c r="V502" s="513">
        <v>0</v>
      </c>
      <c r="W502" s="513">
        <v>0</v>
      </c>
      <c r="X502" s="513">
        <v>0</v>
      </c>
      <c r="Y502" s="513">
        <v>0</v>
      </c>
      <c r="Z502" s="513">
        <v>0</v>
      </c>
      <c r="AA502" s="513">
        <v>0</v>
      </c>
      <c r="AB502" s="513">
        <v>0</v>
      </c>
      <c r="AC502" s="513">
        <v>38</v>
      </c>
      <c r="AD502" s="513">
        <v>38</v>
      </c>
      <c r="AE502" s="513">
        <v>0</v>
      </c>
      <c r="AF502" s="513">
        <v>0</v>
      </c>
      <c r="AG502" s="513">
        <v>0</v>
      </c>
      <c r="AH502" s="513">
        <f t="shared" si="68"/>
        <v>0</v>
      </c>
      <c r="AI502" s="513">
        <v>0</v>
      </c>
      <c r="AJ502" s="513">
        <v>0</v>
      </c>
      <c r="AK502" s="513">
        <f t="shared" si="69"/>
        <v>38</v>
      </c>
      <c r="AL502" s="513">
        <f t="shared" si="70"/>
        <v>38</v>
      </c>
      <c r="AM502" s="513">
        <v>0</v>
      </c>
      <c r="AN502" s="513">
        <v>0</v>
      </c>
      <c r="AO502" s="513">
        <v>0</v>
      </c>
      <c r="AP502" s="513">
        <v>0</v>
      </c>
      <c r="AQ502" s="513">
        <v>0</v>
      </c>
      <c r="AR502" s="513">
        <v>0</v>
      </c>
      <c r="AS502" s="513">
        <v>0</v>
      </c>
      <c r="AT502" s="513">
        <v>0</v>
      </c>
      <c r="AU502" s="513">
        <v>0</v>
      </c>
      <c r="AV502" s="513">
        <v>0</v>
      </c>
      <c r="AW502" s="513">
        <v>0</v>
      </c>
      <c r="AX502" s="513">
        <v>0</v>
      </c>
      <c r="AY502" s="513">
        <v>0</v>
      </c>
      <c r="AZ502" s="513">
        <v>0</v>
      </c>
      <c r="BA502" s="513">
        <v>0</v>
      </c>
      <c r="BB502" s="513">
        <v>0</v>
      </c>
      <c r="BC502" s="513">
        <v>240.39</v>
      </c>
      <c r="BD502" s="513">
        <v>240.39</v>
      </c>
      <c r="BE502" s="513">
        <v>0</v>
      </c>
      <c r="BF502" s="513">
        <v>0</v>
      </c>
      <c r="BG502" s="513">
        <v>0</v>
      </c>
      <c r="BH502" s="513">
        <v>0</v>
      </c>
      <c r="BI502" s="513">
        <v>0</v>
      </c>
      <c r="BJ502" s="513">
        <v>0</v>
      </c>
      <c r="BK502" s="241">
        <f t="shared" si="71"/>
        <v>240.39</v>
      </c>
      <c r="BL502" s="22">
        <f t="shared" si="72"/>
        <v>240.39</v>
      </c>
      <c r="BM502" s="519">
        <f t="shared" si="73"/>
        <v>2.964118372379778E-2</v>
      </c>
      <c r="BN502" s="520">
        <v>0</v>
      </c>
      <c r="BO502" s="520">
        <v>0</v>
      </c>
      <c r="BP502" s="520">
        <v>0</v>
      </c>
      <c r="BQ502" s="520">
        <v>0</v>
      </c>
      <c r="BR502" s="520">
        <v>0</v>
      </c>
      <c r="BS502" s="520">
        <v>0</v>
      </c>
      <c r="BT502" s="520">
        <v>0</v>
      </c>
      <c r="BU502" s="520">
        <v>0</v>
      </c>
      <c r="BV502" s="520">
        <v>0</v>
      </c>
      <c r="BW502" s="520">
        <v>0</v>
      </c>
      <c r="BX502" s="520">
        <v>0</v>
      </c>
      <c r="BY502" s="520">
        <v>0</v>
      </c>
      <c r="BZ502" s="520">
        <v>0</v>
      </c>
      <c r="CA502" s="520">
        <v>0</v>
      </c>
      <c r="CB502" s="520">
        <v>0</v>
      </c>
      <c r="CC502" s="520">
        <v>0</v>
      </c>
      <c r="CD502" s="520">
        <v>282179.39760000003</v>
      </c>
      <c r="CE502" s="520">
        <v>282179.39760000003</v>
      </c>
      <c r="CF502" s="520">
        <v>0</v>
      </c>
      <c r="CG502" s="520">
        <v>0</v>
      </c>
      <c r="CH502" s="520">
        <v>0</v>
      </c>
      <c r="CI502" s="520">
        <v>0</v>
      </c>
      <c r="CJ502" s="520">
        <v>0</v>
      </c>
      <c r="CK502" s="520">
        <v>0</v>
      </c>
      <c r="CL502" s="520">
        <f t="shared" si="74"/>
        <v>282179.39760000003</v>
      </c>
      <c r="CM502" s="521">
        <f t="shared" si="75"/>
        <v>282179.39760000003</v>
      </c>
      <c r="CN502" s="522">
        <v>34759680</v>
      </c>
      <c r="CO502" s="522">
        <v>34759680</v>
      </c>
      <c r="CP502" s="522">
        <v>28417440</v>
      </c>
      <c r="CQ502" s="243" t="s">
        <v>874</v>
      </c>
      <c r="CR502" s="103">
        <v>9.92</v>
      </c>
      <c r="CS502" s="523">
        <v>9.92</v>
      </c>
      <c r="CT502" s="104">
        <v>8.11</v>
      </c>
      <c r="CU502" s="524"/>
      <c r="CV502" s="546">
        <v>1</v>
      </c>
      <c r="CW502" s="546">
        <v>2</v>
      </c>
      <c r="CX502" s="525">
        <v>2</v>
      </c>
      <c r="CY502" s="526">
        <v>15.059680129705223</v>
      </c>
      <c r="CZ502" s="527">
        <v>16.20464461068325</v>
      </c>
      <c r="DA502" s="528">
        <v>0.10427813359988018</v>
      </c>
      <c r="DB502" s="529">
        <v>0.11945593232645883</v>
      </c>
      <c r="DC502" s="530" t="s">
        <v>2404</v>
      </c>
      <c r="DD502" s="225"/>
      <c r="DE502" s="524"/>
      <c r="DF502" s="524"/>
      <c r="DG502" s="531"/>
      <c r="DH502" s="532"/>
      <c r="DI502" s="64">
        <v>0</v>
      </c>
      <c r="DJ502" s="64">
        <v>0</v>
      </c>
      <c r="DK502" s="64">
        <v>6810</v>
      </c>
      <c r="DL502" s="534">
        <f t="shared" si="77"/>
        <v>2270</v>
      </c>
    </row>
    <row r="503" spans="1:116" ht="43.5" customHeight="1" x14ac:dyDescent="0.25">
      <c r="A503" s="356" t="s">
        <v>7</v>
      </c>
      <c r="B503" s="65" t="s">
        <v>50</v>
      </c>
      <c r="C503" s="65" t="s">
        <v>74</v>
      </c>
      <c r="D503" s="64" t="s">
        <v>2522</v>
      </c>
      <c r="E503" s="64" t="s">
        <v>407</v>
      </c>
      <c r="F503" s="64" t="s">
        <v>418</v>
      </c>
      <c r="G503" s="18" t="s">
        <v>419</v>
      </c>
      <c r="H503" s="35" t="s">
        <v>866</v>
      </c>
      <c r="I503" s="28" t="s">
        <v>2322</v>
      </c>
      <c r="J503" s="498">
        <v>12.23797818595866</v>
      </c>
      <c r="K503" s="498">
        <v>18.023863598874001</v>
      </c>
      <c r="L503" s="499">
        <v>2501.6</v>
      </c>
      <c r="M503" s="512">
        <v>0</v>
      </c>
      <c r="N503" s="513">
        <v>0</v>
      </c>
      <c r="O503" s="513">
        <v>0</v>
      </c>
      <c r="P503" s="513">
        <v>0</v>
      </c>
      <c r="Q503" s="513">
        <v>0</v>
      </c>
      <c r="R503" s="513">
        <v>0</v>
      </c>
      <c r="S503" s="513">
        <v>0</v>
      </c>
      <c r="T503" s="513">
        <v>0</v>
      </c>
      <c r="U503" s="513">
        <v>0</v>
      </c>
      <c r="V503" s="513">
        <v>0</v>
      </c>
      <c r="W503" s="513">
        <v>0</v>
      </c>
      <c r="X503" s="513">
        <v>0</v>
      </c>
      <c r="Y503" s="513">
        <v>0</v>
      </c>
      <c r="Z503" s="513">
        <v>0</v>
      </c>
      <c r="AA503" s="513">
        <v>0</v>
      </c>
      <c r="AB503" s="513">
        <v>0</v>
      </c>
      <c r="AC503" s="513">
        <v>3</v>
      </c>
      <c r="AD503" s="513">
        <v>3</v>
      </c>
      <c r="AE503" s="513">
        <v>0</v>
      </c>
      <c r="AF503" s="513">
        <v>0</v>
      </c>
      <c r="AG503" s="513">
        <v>0</v>
      </c>
      <c r="AH503" s="513">
        <f t="shared" si="68"/>
        <v>0</v>
      </c>
      <c r="AI503" s="513">
        <v>0</v>
      </c>
      <c r="AJ503" s="513">
        <v>0</v>
      </c>
      <c r="AK503" s="513">
        <f t="shared" si="69"/>
        <v>3</v>
      </c>
      <c r="AL503" s="513">
        <f t="shared" si="70"/>
        <v>3</v>
      </c>
      <c r="AM503" s="513">
        <v>0</v>
      </c>
      <c r="AN503" s="513">
        <v>0</v>
      </c>
      <c r="AO503" s="513">
        <v>0</v>
      </c>
      <c r="AP503" s="513">
        <v>0</v>
      </c>
      <c r="AQ503" s="513">
        <v>0</v>
      </c>
      <c r="AR503" s="513">
        <v>0</v>
      </c>
      <c r="AS503" s="513">
        <v>0</v>
      </c>
      <c r="AT503" s="513">
        <v>0</v>
      </c>
      <c r="AU503" s="513">
        <v>0</v>
      </c>
      <c r="AV503" s="513">
        <v>0</v>
      </c>
      <c r="AW503" s="513">
        <v>0</v>
      </c>
      <c r="AX503" s="513">
        <v>0</v>
      </c>
      <c r="AY503" s="513">
        <v>0</v>
      </c>
      <c r="AZ503" s="513">
        <v>0</v>
      </c>
      <c r="BA503" s="513">
        <v>0</v>
      </c>
      <c r="BB503" s="513">
        <v>0</v>
      </c>
      <c r="BC503" s="513">
        <v>1257.5999999999999</v>
      </c>
      <c r="BD503" s="513">
        <v>1257.5999999999999</v>
      </c>
      <c r="BE503" s="513">
        <v>0</v>
      </c>
      <c r="BF503" s="513">
        <v>0</v>
      </c>
      <c r="BG503" s="513">
        <v>0</v>
      </c>
      <c r="BH503" s="513">
        <v>0</v>
      </c>
      <c r="BI503" s="513">
        <v>0</v>
      </c>
      <c r="BJ503" s="513">
        <v>0</v>
      </c>
      <c r="BK503" s="241">
        <f t="shared" si="71"/>
        <v>1257.5999999999999</v>
      </c>
      <c r="BL503" s="22">
        <f t="shared" si="72"/>
        <v>1257.5999999999999</v>
      </c>
      <c r="BM503" s="519">
        <f t="shared" si="73"/>
        <v>0.1138099547511312</v>
      </c>
      <c r="BN503" s="520">
        <v>0</v>
      </c>
      <c r="BO503" s="520">
        <v>0</v>
      </c>
      <c r="BP503" s="520">
        <v>0</v>
      </c>
      <c r="BQ503" s="520">
        <v>0</v>
      </c>
      <c r="BR503" s="520">
        <v>0</v>
      </c>
      <c r="BS503" s="520">
        <v>0</v>
      </c>
      <c r="BT503" s="520">
        <v>0</v>
      </c>
      <c r="BU503" s="520">
        <v>0</v>
      </c>
      <c r="BV503" s="520">
        <v>0</v>
      </c>
      <c r="BW503" s="520">
        <v>0</v>
      </c>
      <c r="BX503" s="520">
        <v>0</v>
      </c>
      <c r="BY503" s="520">
        <v>0</v>
      </c>
      <c r="BZ503" s="520">
        <v>0</v>
      </c>
      <c r="CA503" s="520">
        <v>0</v>
      </c>
      <c r="CB503" s="520">
        <v>0</v>
      </c>
      <c r="CC503" s="520">
        <v>0</v>
      </c>
      <c r="CD503" s="520">
        <v>1476221.1840000001</v>
      </c>
      <c r="CE503" s="520">
        <v>1476221.1840000001</v>
      </c>
      <c r="CF503" s="520">
        <v>0</v>
      </c>
      <c r="CG503" s="520">
        <v>0</v>
      </c>
      <c r="CH503" s="520">
        <v>0</v>
      </c>
      <c r="CI503" s="520">
        <v>0</v>
      </c>
      <c r="CJ503" s="520">
        <v>0</v>
      </c>
      <c r="CK503" s="520">
        <v>0</v>
      </c>
      <c r="CL503" s="520">
        <f t="shared" si="74"/>
        <v>1476221.1840000001</v>
      </c>
      <c r="CM503" s="521">
        <f t="shared" si="75"/>
        <v>1476221.1840000001</v>
      </c>
      <c r="CN503" s="522">
        <v>24037440.000000004</v>
      </c>
      <c r="CO503" s="522">
        <v>24037440.000000004</v>
      </c>
      <c r="CP503" s="522">
        <v>38719200.000000007</v>
      </c>
      <c r="CQ503" s="243" t="s">
        <v>874</v>
      </c>
      <c r="CR503" s="103">
        <v>6.86</v>
      </c>
      <c r="CS503" s="523">
        <v>6.86</v>
      </c>
      <c r="CT503" s="104">
        <v>11.05</v>
      </c>
      <c r="CU503" s="524"/>
      <c r="CV503" s="546">
        <v>3</v>
      </c>
      <c r="CW503" s="546">
        <v>2</v>
      </c>
      <c r="CX503" s="525">
        <v>3</v>
      </c>
      <c r="CY503" s="526">
        <v>562.19644253380136</v>
      </c>
      <c r="CZ503" s="527">
        <v>319.67627726588302</v>
      </c>
      <c r="DA503" s="528">
        <v>0.8572087387488917</v>
      </c>
      <c r="DB503" s="529">
        <v>0.38913515679466809</v>
      </c>
      <c r="DC503" s="530" t="s">
        <v>2404</v>
      </c>
      <c r="DD503" s="225"/>
      <c r="DE503" s="524"/>
      <c r="DF503" s="524"/>
      <c r="DG503" s="531"/>
      <c r="DH503" s="532"/>
      <c r="DI503" s="64">
        <v>41627</v>
      </c>
      <c r="DJ503" s="64">
        <v>1547091</v>
      </c>
      <c r="DK503" s="64">
        <v>0</v>
      </c>
      <c r="DL503" s="534">
        <f t="shared" si="77"/>
        <v>529572.66666666663</v>
      </c>
    </row>
    <row r="504" spans="1:116" ht="43.5" customHeight="1" x14ac:dyDescent="0.25">
      <c r="A504" s="356" t="s">
        <v>7</v>
      </c>
      <c r="B504" s="65" t="s">
        <v>50</v>
      </c>
      <c r="C504" s="65" t="s">
        <v>74</v>
      </c>
      <c r="D504" s="64" t="s">
        <v>2522</v>
      </c>
      <c r="E504" s="64" t="s">
        <v>407</v>
      </c>
      <c r="F504" s="64" t="s">
        <v>420</v>
      </c>
      <c r="G504" s="18" t="s">
        <v>421</v>
      </c>
      <c r="H504" s="35" t="s">
        <v>860</v>
      </c>
      <c r="I504" s="28" t="s">
        <v>2322</v>
      </c>
      <c r="J504" s="498">
        <v>11.592616055058496</v>
      </c>
      <c r="K504" s="498">
        <v>6.125189381199001</v>
      </c>
      <c r="L504" s="499">
        <v>44.4</v>
      </c>
      <c r="M504" s="512">
        <v>0</v>
      </c>
      <c r="N504" s="513">
        <v>0</v>
      </c>
      <c r="O504" s="513">
        <v>0</v>
      </c>
      <c r="P504" s="513">
        <v>0</v>
      </c>
      <c r="Q504" s="513">
        <v>0</v>
      </c>
      <c r="R504" s="513">
        <v>0</v>
      </c>
      <c r="S504" s="513">
        <v>0</v>
      </c>
      <c r="T504" s="513">
        <v>0</v>
      </c>
      <c r="U504" s="513">
        <v>0</v>
      </c>
      <c r="V504" s="513">
        <v>0</v>
      </c>
      <c r="W504" s="513">
        <v>0</v>
      </c>
      <c r="X504" s="513">
        <v>0</v>
      </c>
      <c r="Y504" s="513">
        <v>0</v>
      </c>
      <c r="Z504" s="513">
        <v>0</v>
      </c>
      <c r="AA504" s="513">
        <v>0</v>
      </c>
      <c r="AB504" s="513">
        <v>0</v>
      </c>
      <c r="AC504" s="513">
        <v>2</v>
      </c>
      <c r="AD504" s="513">
        <v>2</v>
      </c>
      <c r="AE504" s="513">
        <v>0</v>
      </c>
      <c r="AF504" s="513">
        <v>0</v>
      </c>
      <c r="AG504" s="513">
        <v>0</v>
      </c>
      <c r="AH504" s="513">
        <f t="shared" si="68"/>
        <v>0</v>
      </c>
      <c r="AI504" s="513">
        <v>0</v>
      </c>
      <c r="AJ504" s="513">
        <v>0</v>
      </c>
      <c r="AK504" s="513">
        <f t="shared" si="69"/>
        <v>2</v>
      </c>
      <c r="AL504" s="513">
        <f t="shared" si="70"/>
        <v>2</v>
      </c>
      <c r="AM504" s="513">
        <v>0</v>
      </c>
      <c r="AN504" s="513">
        <v>0</v>
      </c>
      <c r="AO504" s="513">
        <v>0</v>
      </c>
      <c r="AP504" s="513">
        <v>0</v>
      </c>
      <c r="AQ504" s="513">
        <v>0</v>
      </c>
      <c r="AR504" s="513">
        <v>0</v>
      </c>
      <c r="AS504" s="513">
        <v>0</v>
      </c>
      <c r="AT504" s="513">
        <v>0</v>
      </c>
      <c r="AU504" s="513">
        <v>0</v>
      </c>
      <c r="AV504" s="513">
        <v>0</v>
      </c>
      <c r="AW504" s="513">
        <v>0</v>
      </c>
      <c r="AX504" s="513">
        <v>0</v>
      </c>
      <c r="AY504" s="513">
        <v>0</v>
      </c>
      <c r="AZ504" s="513">
        <v>0</v>
      </c>
      <c r="BA504" s="513">
        <v>0</v>
      </c>
      <c r="BB504" s="513">
        <v>0</v>
      </c>
      <c r="BC504" s="513">
        <v>2057</v>
      </c>
      <c r="BD504" s="513">
        <v>2057</v>
      </c>
      <c r="BE504" s="513">
        <v>0</v>
      </c>
      <c r="BF504" s="513">
        <v>0</v>
      </c>
      <c r="BG504" s="513">
        <v>0</v>
      </c>
      <c r="BH504" s="513">
        <v>0</v>
      </c>
      <c r="BI504" s="513">
        <v>0</v>
      </c>
      <c r="BJ504" s="513">
        <v>0</v>
      </c>
      <c r="BK504" s="241">
        <f t="shared" si="71"/>
        <v>2057</v>
      </c>
      <c r="BL504" s="22">
        <f t="shared" si="72"/>
        <v>2057</v>
      </c>
      <c r="BM504" s="519">
        <f t="shared" si="73"/>
        <v>1.1059139784946235</v>
      </c>
      <c r="BN504" s="520">
        <v>0</v>
      </c>
      <c r="BO504" s="520">
        <v>0</v>
      </c>
      <c r="BP504" s="520">
        <v>0</v>
      </c>
      <c r="BQ504" s="520">
        <v>0</v>
      </c>
      <c r="BR504" s="520">
        <v>0</v>
      </c>
      <c r="BS504" s="520">
        <v>0</v>
      </c>
      <c r="BT504" s="520">
        <v>0</v>
      </c>
      <c r="BU504" s="520">
        <v>0</v>
      </c>
      <c r="BV504" s="520">
        <v>0</v>
      </c>
      <c r="BW504" s="520">
        <v>0</v>
      </c>
      <c r="BX504" s="520">
        <v>0</v>
      </c>
      <c r="BY504" s="520">
        <v>0</v>
      </c>
      <c r="BZ504" s="520">
        <v>0</v>
      </c>
      <c r="CA504" s="520">
        <v>0</v>
      </c>
      <c r="CB504" s="520">
        <v>0</v>
      </c>
      <c r="CC504" s="520">
        <v>0</v>
      </c>
      <c r="CD504" s="520">
        <v>2414588.8800000004</v>
      </c>
      <c r="CE504" s="520">
        <v>2414588.8800000004</v>
      </c>
      <c r="CF504" s="520">
        <v>0</v>
      </c>
      <c r="CG504" s="520">
        <v>0</v>
      </c>
      <c r="CH504" s="520">
        <v>0</v>
      </c>
      <c r="CI504" s="520">
        <v>0</v>
      </c>
      <c r="CJ504" s="520">
        <v>0</v>
      </c>
      <c r="CK504" s="520">
        <v>0</v>
      </c>
      <c r="CL504" s="520">
        <f t="shared" si="74"/>
        <v>2414588.8800000004</v>
      </c>
      <c r="CM504" s="521">
        <f t="shared" si="75"/>
        <v>2414588.8800000004</v>
      </c>
      <c r="CN504" s="522">
        <v>18255840</v>
      </c>
      <c r="CO504" s="522">
        <v>18255840</v>
      </c>
      <c r="CP504" s="522">
        <v>6517440.0000000009</v>
      </c>
      <c r="CQ504" s="243" t="s">
        <v>874</v>
      </c>
      <c r="CR504" s="103">
        <v>5.21</v>
      </c>
      <c r="CS504" s="523">
        <v>5.21</v>
      </c>
      <c r="CT504" s="104">
        <v>1.86</v>
      </c>
      <c r="CU504" s="524"/>
      <c r="CV504" s="546">
        <v>1</v>
      </c>
      <c r="CW504" s="546">
        <v>0</v>
      </c>
      <c r="CX504" s="525">
        <v>1</v>
      </c>
      <c r="CY504" s="526">
        <v>77.421687449213493</v>
      </c>
      <c r="CZ504" s="527">
        <v>45.012715855572992</v>
      </c>
      <c r="DA504" s="528">
        <v>0.2988808906927371</v>
      </c>
      <c r="DB504" s="529">
        <v>0.30081109366823666</v>
      </c>
      <c r="DC504" s="530" t="s">
        <v>2336</v>
      </c>
      <c r="DD504" s="225"/>
      <c r="DE504" s="524"/>
      <c r="DF504" s="524"/>
      <c r="DG504" s="531"/>
      <c r="DH504" s="532"/>
      <c r="DI504" s="64">
        <v>0</v>
      </c>
      <c r="DJ504" s="64">
        <v>18276</v>
      </c>
      <c r="DK504" s="64">
        <v>2650</v>
      </c>
      <c r="DL504" s="534">
        <f t="shared" si="77"/>
        <v>6975.333333333333</v>
      </c>
    </row>
    <row r="505" spans="1:116" ht="43.5" customHeight="1" x14ac:dyDescent="0.25">
      <c r="A505" s="356" t="s">
        <v>7</v>
      </c>
      <c r="B505" s="65" t="s">
        <v>50</v>
      </c>
      <c r="C505" s="65" t="s">
        <v>74</v>
      </c>
      <c r="D505" s="64" t="s">
        <v>2522</v>
      </c>
      <c r="E505" s="64" t="s">
        <v>407</v>
      </c>
      <c r="F505" s="64" t="s">
        <v>422</v>
      </c>
      <c r="G505" s="18" t="s">
        <v>423</v>
      </c>
      <c r="H505" s="35" t="s">
        <v>860</v>
      </c>
      <c r="I505" s="28" t="s">
        <v>2322</v>
      </c>
      <c r="J505" s="498">
        <v>10.971156225302781</v>
      </c>
      <c r="K505" s="498">
        <v>15.660227240154001</v>
      </c>
      <c r="L505" s="499">
        <v>1718.1</v>
      </c>
      <c r="M505" s="512">
        <v>0</v>
      </c>
      <c r="N505" s="513">
        <v>0</v>
      </c>
      <c r="O505" s="513">
        <v>0</v>
      </c>
      <c r="P505" s="513">
        <v>0</v>
      </c>
      <c r="Q505" s="513">
        <v>0</v>
      </c>
      <c r="R505" s="513">
        <v>0</v>
      </c>
      <c r="S505" s="513">
        <v>0</v>
      </c>
      <c r="T505" s="513">
        <v>0</v>
      </c>
      <c r="U505" s="513">
        <v>0</v>
      </c>
      <c r="V505" s="513">
        <v>0</v>
      </c>
      <c r="W505" s="513">
        <v>0</v>
      </c>
      <c r="X505" s="513">
        <v>0</v>
      </c>
      <c r="Y505" s="513">
        <v>0</v>
      </c>
      <c r="Z505" s="513">
        <v>0</v>
      </c>
      <c r="AA505" s="513">
        <v>0</v>
      </c>
      <c r="AB505" s="513">
        <v>0</v>
      </c>
      <c r="AC505" s="513">
        <v>36</v>
      </c>
      <c r="AD505" s="513">
        <v>36</v>
      </c>
      <c r="AE505" s="513">
        <v>0</v>
      </c>
      <c r="AF505" s="513">
        <v>0</v>
      </c>
      <c r="AG505" s="513">
        <v>0</v>
      </c>
      <c r="AH505" s="513">
        <f t="shared" si="68"/>
        <v>0</v>
      </c>
      <c r="AI505" s="513">
        <v>0</v>
      </c>
      <c r="AJ505" s="513">
        <v>0</v>
      </c>
      <c r="AK505" s="513">
        <f t="shared" si="69"/>
        <v>36</v>
      </c>
      <c r="AL505" s="513">
        <f t="shared" si="70"/>
        <v>36</v>
      </c>
      <c r="AM505" s="513">
        <v>0</v>
      </c>
      <c r="AN505" s="513">
        <v>0</v>
      </c>
      <c r="AO505" s="513">
        <v>0</v>
      </c>
      <c r="AP505" s="513">
        <v>0</v>
      </c>
      <c r="AQ505" s="513">
        <v>0</v>
      </c>
      <c r="AR505" s="513">
        <v>0</v>
      </c>
      <c r="AS505" s="513">
        <v>0</v>
      </c>
      <c r="AT505" s="513">
        <v>0</v>
      </c>
      <c r="AU505" s="513">
        <v>0</v>
      </c>
      <c r="AV505" s="513">
        <v>0</v>
      </c>
      <c r="AW505" s="513">
        <v>0</v>
      </c>
      <c r="AX505" s="513">
        <v>0</v>
      </c>
      <c r="AY505" s="513">
        <v>0</v>
      </c>
      <c r="AZ505" s="513">
        <v>0</v>
      </c>
      <c r="BA505" s="513">
        <v>0</v>
      </c>
      <c r="BB505" s="513">
        <v>0</v>
      </c>
      <c r="BC505" s="513">
        <v>227.34</v>
      </c>
      <c r="BD505" s="513">
        <v>227.34</v>
      </c>
      <c r="BE505" s="513">
        <v>0</v>
      </c>
      <c r="BF505" s="513">
        <v>0</v>
      </c>
      <c r="BG505" s="513">
        <v>0</v>
      </c>
      <c r="BH505" s="513">
        <v>0</v>
      </c>
      <c r="BI505" s="513">
        <v>0</v>
      </c>
      <c r="BJ505" s="513">
        <v>0</v>
      </c>
      <c r="BK505" s="241">
        <f t="shared" si="71"/>
        <v>227.34</v>
      </c>
      <c r="BL505" s="22">
        <f t="shared" si="72"/>
        <v>227.34</v>
      </c>
      <c r="BM505" s="519">
        <f t="shared" si="73"/>
        <v>2.8417500000000002E-2</v>
      </c>
      <c r="BN505" s="520">
        <v>0</v>
      </c>
      <c r="BO505" s="520">
        <v>0</v>
      </c>
      <c r="BP505" s="520">
        <v>0</v>
      </c>
      <c r="BQ505" s="520">
        <v>0</v>
      </c>
      <c r="BR505" s="520">
        <v>0</v>
      </c>
      <c r="BS505" s="520">
        <v>0</v>
      </c>
      <c r="BT505" s="520">
        <v>0</v>
      </c>
      <c r="BU505" s="520">
        <v>0</v>
      </c>
      <c r="BV505" s="520">
        <v>0</v>
      </c>
      <c r="BW505" s="520">
        <v>0</v>
      </c>
      <c r="BX505" s="520">
        <v>0</v>
      </c>
      <c r="BY505" s="520">
        <v>0</v>
      </c>
      <c r="BZ505" s="520">
        <v>0</v>
      </c>
      <c r="CA505" s="520">
        <v>0</v>
      </c>
      <c r="CB505" s="520">
        <v>0</v>
      </c>
      <c r="CC505" s="520">
        <v>0</v>
      </c>
      <c r="CD505" s="520">
        <v>266860.78560000006</v>
      </c>
      <c r="CE505" s="520">
        <v>266860.78560000006</v>
      </c>
      <c r="CF505" s="520">
        <v>0</v>
      </c>
      <c r="CG505" s="520">
        <v>0</v>
      </c>
      <c r="CH505" s="520">
        <v>0</v>
      </c>
      <c r="CI505" s="520">
        <v>0</v>
      </c>
      <c r="CJ505" s="520">
        <v>0</v>
      </c>
      <c r="CK505" s="520">
        <v>0</v>
      </c>
      <c r="CL505" s="520">
        <f t="shared" si="74"/>
        <v>266860.78560000006</v>
      </c>
      <c r="CM505" s="521">
        <f t="shared" si="75"/>
        <v>266860.78560000006</v>
      </c>
      <c r="CN505" s="522">
        <v>11142720.000000004</v>
      </c>
      <c r="CO505" s="522">
        <v>11142720.000000004</v>
      </c>
      <c r="CP505" s="522">
        <v>28032000</v>
      </c>
      <c r="CQ505" s="243" t="s">
        <v>874</v>
      </c>
      <c r="CR505" s="103">
        <v>3.18</v>
      </c>
      <c r="CS505" s="523">
        <v>3.18</v>
      </c>
      <c r="CT505" s="104">
        <v>8</v>
      </c>
      <c r="CU505" s="524"/>
      <c r="CV505" s="546">
        <v>4</v>
      </c>
      <c r="CW505" s="546">
        <v>4</v>
      </c>
      <c r="CX505" s="525">
        <v>4</v>
      </c>
      <c r="CY505" s="526">
        <v>89.057248130180199</v>
      </c>
      <c r="CZ505" s="527">
        <v>27.2075845337414</v>
      </c>
      <c r="DA505" s="528">
        <v>0.61940155724673474</v>
      </c>
      <c r="DB505" s="529">
        <v>0.6130527862334626</v>
      </c>
      <c r="DC505" s="530" t="s">
        <v>2298</v>
      </c>
      <c r="DD505" s="225"/>
      <c r="DE505" s="524"/>
      <c r="DF505" s="524"/>
      <c r="DG505" s="531"/>
      <c r="DH505" s="532"/>
      <c r="DI505" s="64">
        <v>52566</v>
      </c>
      <c r="DJ505" s="64">
        <v>0</v>
      </c>
      <c r="DK505" s="64">
        <v>25868</v>
      </c>
      <c r="DL505" s="534">
        <f t="shared" si="77"/>
        <v>26144.666666666668</v>
      </c>
    </row>
    <row r="506" spans="1:116" ht="43.5" customHeight="1" x14ac:dyDescent="0.25">
      <c r="A506" s="356" t="s">
        <v>7</v>
      </c>
      <c r="B506" s="65" t="s">
        <v>50</v>
      </c>
      <c r="C506" s="65" t="s">
        <v>74</v>
      </c>
      <c r="D506" s="64" t="s">
        <v>2522</v>
      </c>
      <c r="E506" s="64" t="s">
        <v>407</v>
      </c>
      <c r="F506" s="64" t="s">
        <v>424</v>
      </c>
      <c r="G506" s="18" t="s">
        <v>407</v>
      </c>
      <c r="H506" s="35" t="s">
        <v>866</v>
      </c>
      <c r="I506" s="28" t="s">
        <v>2322</v>
      </c>
      <c r="J506" s="498">
        <v>11.592616055058496</v>
      </c>
      <c r="K506" s="498">
        <v>13.214962093725001</v>
      </c>
      <c r="L506" s="499">
        <v>842.8</v>
      </c>
      <c r="M506" s="512">
        <v>0</v>
      </c>
      <c r="N506" s="513">
        <v>0</v>
      </c>
      <c r="O506" s="513">
        <v>0</v>
      </c>
      <c r="P506" s="513">
        <v>0</v>
      </c>
      <c r="Q506" s="513">
        <v>0</v>
      </c>
      <c r="R506" s="513">
        <v>0</v>
      </c>
      <c r="S506" s="513">
        <v>0</v>
      </c>
      <c r="T506" s="513">
        <v>0</v>
      </c>
      <c r="U506" s="513">
        <v>0</v>
      </c>
      <c r="V506" s="513">
        <v>0</v>
      </c>
      <c r="W506" s="513">
        <v>0</v>
      </c>
      <c r="X506" s="513">
        <v>0</v>
      </c>
      <c r="Y506" s="513">
        <v>0</v>
      </c>
      <c r="Z506" s="513">
        <v>0</v>
      </c>
      <c r="AA506" s="513">
        <v>0</v>
      </c>
      <c r="AB506" s="513">
        <v>0</v>
      </c>
      <c r="AC506" s="513">
        <v>53</v>
      </c>
      <c r="AD506" s="513">
        <v>53</v>
      </c>
      <c r="AE506" s="513">
        <v>0</v>
      </c>
      <c r="AF506" s="513">
        <v>0</v>
      </c>
      <c r="AG506" s="513">
        <v>0</v>
      </c>
      <c r="AH506" s="513">
        <f t="shared" si="68"/>
        <v>0</v>
      </c>
      <c r="AI506" s="513">
        <v>0</v>
      </c>
      <c r="AJ506" s="513">
        <v>0</v>
      </c>
      <c r="AK506" s="513">
        <f t="shared" si="69"/>
        <v>53</v>
      </c>
      <c r="AL506" s="513">
        <f t="shared" si="70"/>
        <v>53</v>
      </c>
      <c r="AM506" s="513">
        <v>0</v>
      </c>
      <c r="AN506" s="513">
        <v>0</v>
      </c>
      <c r="AO506" s="513">
        <v>0</v>
      </c>
      <c r="AP506" s="513">
        <v>0</v>
      </c>
      <c r="AQ506" s="513">
        <v>0</v>
      </c>
      <c r="AR506" s="513">
        <v>0</v>
      </c>
      <c r="AS506" s="513">
        <v>0</v>
      </c>
      <c r="AT506" s="513">
        <v>0</v>
      </c>
      <c r="AU506" s="513">
        <v>0</v>
      </c>
      <c r="AV506" s="513">
        <v>0</v>
      </c>
      <c r="AW506" s="513">
        <v>0</v>
      </c>
      <c r="AX506" s="513">
        <v>0</v>
      </c>
      <c r="AY506" s="513">
        <v>0</v>
      </c>
      <c r="AZ506" s="513">
        <v>0</v>
      </c>
      <c r="BA506" s="513">
        <v>0</v>
      </c>
      <c r="BB506" s="513">
        <v>0</v>
      </c>
      <c r="BC506" s="513">
        <v>522.87</v>
      </c>
      <c r="BD506" s="513">
        <v>522.87</v>
      </c>
      <c r="BE506" s="513">
        <v>0</v>
      </c>
      <c r="BF506" s="513">
        <v>0</v>
      </c>
      <c r="BG506" s="513">
        <v>0</v>
      </c>
      <c r="BH506" s="513">
        <v>0</v>
      </c>
      <c r="BI506" s="513">
        <v>0</v>
      </c>
      <c r="BJ506" s="513">
        <v>0</v>
      </c>
      <c r="BK506" s="241">
        <f t="shared" si="71"/>
        <v>522.87</v>
      </c>
      <c r="BL506" s="22">
        <f t="shared" si="72"/>
        <v>522.87</v>
      </c>
      <c r="BM506" s="519">
        <f t="shared" si="73"/>
        <v>9.0461937716262986E-2</v>
      </c>
      <c r="BN506" s="520">
        <v>0</v>
      </c>
      <c r="BO506" s="520">
        <v>0</v>
      </c>
      <c r="BP506" s="520">
        <v>0</v>
      </c>
      <c r="BQ506" s="520">
        <v>0</v>
      </c>
      <c r="BR506" s="520">
        <v>0</v>
      </c>
      <c r="BS506" s="520">
        <v>0</v>
      </c>
      <c r="BT506" s="520">
        <v>0</v>
      </c>
      <c r="BU506" s="520">
        <v>0</v>
      </c>
      <c r="BV506" s="520">
        <v>0</v>
      </c>
      <c r="BW506" s="520">
        <v>0</v>
      </c>
      <c r="BX506" s="520">
        <v>0</v>
      </c>
      <c r="BY506" s="520">
        <v>0</v>
      </c>
      <c r="BZ506" s="520">
        <v>0</v>
      </c>
      <c r="CA506" s="520">
        <v>0</v>
      </c>
      <c r="CB506" s="520">
        <v>0</v>
      </c>
      <c r="CC506" s="520">
        <v>0</v>
      </c>
      <c r="CD506" s="520">
        <v>613765.72080000001</v>
      </c>
      <c r="CE506" s="520">
        <v>613765.72080000001</v>
      </c>
      <c r="CF506" s="520">
        <v>0</v>
      </c>
      <c r="CG506" s="520">
        <v>0</v>
      </c>
      <c r="CH506" s="520">
        <v>0</v>
      </c>
      <c r="CI506" s="520">
        <v>0</v>
      </c>
      <c r="CJ506" s="520">
        <v>0</v>
      </c>
      <c r="CK506" s="520">
        <v>0</v>
      </c>
      <c r="CL506" s="520">
        <f t="shared" si="74"/>
        <v>613765.72080000001</v>
      </c>
      <c r="CM506" s="521">
        <f t="shared" si="75"/>
        <v>613765.72080000001</v>
      </c>
      <c r="CN506" s="522">
        <v>32762400</v>
      </c>
      <c r="CO506" s="522">
        <v>32762400</v>
      </c>
      <c r="CP506" s="522">
        <v>20253120.000000004</v>
      </c>
      <c r="CQ506" s="243" t="s">
        <v>874</v>
      </c>
      <c r="CR506" s="103">
        <v>9.35</v>
      </c>
      <c r="CS506" s="523">
        <v>9.35</v>
      </c>
      <c r="CT506" s="104">
        <v>5.78</v>
      </c>
      <c r="CU506" s="524"/>
      <c r="CV506" s="546">
        <v>1</v>
      </c>
      <c r="CW506" s="546">
        <v>4</v>
      </c>
      <c r="CX506" s="525">
        <v>3</v>
      </c>
      <c r="CY506" s="526">
        <v>281.44504887730301</v>
      </c>
      <c r="CZ506" s="527">
        <v>267.21340300598848</v>
      </c>
      <c r="DA506" s="528">
        <v>2.1820688586076575</v>
      </c>
      <c r="DB506" s="529">
        <v>2.0252159790485216</v>
      </c>
      <c r="DC506" s="530" t="s">
        <v>2500</v>
      </c>
      <c r="DD506" s="225"/>
      <c r="DE506" s="524"/>
      <c r="DF506" s="524"/>
      <c r="DG506" s="531"/>
      <c r="DH506" s="532"/>
      <c r="DI506" s="64">
        <v>13438</v>
      </c>
      <c r="DJ506" s="64">
        <v>573536</v>
      </c>
      <c r="DK506" s="64">
        <v>211540</v>
      </c>
      <c r="DL506" s="534">
        <f t="shared" si="77"/>
        <v>266171.33333333331</v>
      </c>
    </row>
    <row r="507" spans="1:116" ht="43.5" customHeight="1" x14ac:dyDescent="0.25">
      <c r="A507" s="356" t="s">
        <v>7</v>
      </c>
      <c r="B507" s="65" t="s">
        <v>50</v>
      </c>
      <c r="C507" s="65" t="s">
        <v>74</v>
      </c>
      <c r="D507" s="64" t="s">
        <v>2523</v>
      </c>
      <c r="E507" s="64" t="s">
        <v>93</v>
      </c>
      <c r="F507" s="64" t="s">
        <v>1440</v>
      </c>
      <c r="G507" s="18" t="s">
        <v>432</v>
      </c>
      <c r="H507" s="35" t="s">
        <v>860</v>
      </c>
      <c r="I507" s="28" t="s">
        <v>2322</v>
      </c>
      <c r="J507" s="498">
        <v>13.624311652336788</v>
      </c>
      <c r="K507" s="498">
        <v>20.554924199670001</v>
      </c>
      <c r="L507" s="499">
        <v>1034.8</v>
      </c>
      <c r="M507" s="512">
        <v>0</v>
      </c>
      <c r="N507" s="513">
        <v>0</v>
      </c>
      <c r="O507" s="513">
        <v>0</v>
      </c>
      <c r="P507" s="513">
        <v>0</v>
      </c>
      <c r="Q507" s="513">
        <v>0</v>
      </c>
      <c r="R507" s="513">
        <v>0</v>
      </c>
      <c r="S507" s="513">
        <v>0</v>
      </c>
      <c r="T507" s="513">
        <v>0</v>
      </c>
      <c r="U507" s="513">
        <v>0</v>
      </c>
      <c r="V507" s="513">
        <v>0</v>
      </c>
      <c r="W507" s="513">
        <v>0</v>
      </c>
      <c r="X507" s="513">
        <v>0</v>
      </c>
      <c r="Y507" s="513">
        <v>0</v>
      </c>
      <c r="Z507" s="513">
        <v>0</v>
      </c>
      <c r="AA507" s="513">
        <v>0</v>
      </c>
      <c r="AB507" s="513">
        <v>0</v>
      </c>
      <c r="AC507" s="513">
        <v>21</v>
      </c>
      <c r="AD507" s="513">
        <v>21</v>
      </c>
      <c r="AE507" s="513">
        <v>0</v>
      </c>
      <c r="AF507" s="513">
        <v>0</v>
      </c>
      <c r="AG507" s="513">
        <v>0</v>
      </c>
      <c r="AH507" s="513">
        <f t="shared" si="68"/>
        <v>0</v>
      </c>
      <c r="AI507" s="513">
        <v>0</v>
      </c>
      <c r="AJ507" s="513">
        <v>0</v>
      </c>
      <c r="AK507" s="513">
        <f t="shared" si="69"/>
        <v>21</v>
      </c>
      <c r="AL507" s="513">
        <f t="shared" si="70"/>
        <v>21</v>
      </c>
      <c r="AM507" s="513">
        <v>0</v>
      </c>
      <c r="AN507" s="513">
        <v>0</v>
      </c>
      <c r="AO507" s="513">
        <v>0</v>
      </c>
      <c r="AP507" s="513">
        <v>0</v>
      </c>
      <c r="AQ507" s="513">
        <v>0</v>
      </c>
      <c r="AR507" s="513">
        <v>0</v>
      </c>
      <c r="AS507" s="513">
        <v>0</v>
      </c>
      <c r="AT507" s="513">
        <v>0</v>
      </c>
      <c r="AU507" s="513">
        <v>0</v>
      </c>
      <c r="AV507" s="513">
        <v>0</v>
      </c>
      <c r="AW507" s="513">
        <v>0</v>
      </c>
      <c r="AX507" s="513">
        <v>0</v>
      </c>
      <c r="AY507" s="513">
        <v>0</v>
      </c>
      <c r="AZ507" s="513">
        <v>0</v>
      </c>
      <c r="BA507" s="513">
        <v>0</v>
      </c>
      <c r="BB507" s="513">
        <v>0</v>
      </c>
      <c r="BC507" s="513">
        <v>874.04</v>
      </c>
      <c r="BD507" s="513">
        <v>874.04</v>
      </c>
      <c r="BE507" s="513">
        <v>0</v>
      </c>
      <c r="BF507" s="513">
        <v>0</v>
      </c>
      <c r="BG507" s="513">
        <v>0</v>
      </c>
      <c r="BH507" s="513">
        <v>0</v>
      </c>
      <c r="BI507" s="513">
        <v>0</v>
      </c>
      <c r="BJ507" s="513">
        <v>0</v>
      </c>
      <c r="BK507" s="241">
        <f t="shared" si="71"/>
        <v>874.04</v>
      </c>
      <c r="BL507" s="22">
        <f t="shared" si="72"/>
        <v>874.04</v>
      </c>
      <c r="BM507" s="519">
        <f t="shared" si="73"/>
        <v>7.3696458684654298E-2</v>
      </c>
      <c r="BN507" s="520">
        <v>0</v>
      </c>
      <c r="BO507" s="520">
        <v>0</v>
      </c>
      <c r="BP507" s="520">
        <v>0</v>
      </c>
      <c r="BQ507" s="520">
        <v>0</v>
      </c>
      <c r="BR507" s="520">
        <v>0</v>
      </c>
      <c r="BS507" s="520">
        <v>0</v>
      </c>
      <c r="BT507" s="520">
        <v>0</v>
      </c>
      <c r="BU507" s="520">
        <v>0</v>
      </c>
      <c r="BV507" s="520">
        <v>0</v>
      </c>
      <c r="BW507" s="520">
        <v>0</v>
      </c>
      <c r="BX507" s="520">
        <v>0</v>
      </c>
      <c r="BY507" s="520">
        <v>0</v>
      </c>
      <c r="BZ507" s="520">
        <v>0</v>
      </c>
      <c r="CA507" s="520">
        <v>0</v>
      </c>
      <c r="CB507" s="520">
        <v>0</v>
      </c>
      <c r="CC507" s="520">
        <v>0</v>
      </c>
      <c r="CD507" s="520">
        <v>1025983.1136</v>
      </c>
      <c r="CE507" s="520">
        <v>1025983.1136</v>
      </c>
      <c r="CF507" s="520">
        <v>0</v>
      </c>
      <c r="CG507" s="520">
        <v>0</v>
      </c>
      <c r="CH507" s="520">
        <v>0</v>
      </c>
      <c r="CI507" s="520">
        <v>0</v>
      </c>
      <c r="CJ507" s="520">
        <v>0</v>
      </c>
      <c r="CK507" s="520">
        <v>0</v>
      </c>
      <c r="CL507" s="520">
        <f t="shared" si="74"/>
        <v>1025983.1136</v>
      </c>
      <c r="CM507" s="521">
        <f t="shared" si="75"/>
        <v>1025983.1136</v>
      </c>
      <c r="CN507" s="522">
        <v>36792000</v>
      </c>
      <c r="CO507" s="522">
        <v>36792000</v>
      </c>
      <c r="CP507" s="522">
        <v>41557439.999999993</v>
      </c>
      <c r="CQ507" s="243" t="s">
        <v>874</v>
      </c>
      <c r="CR507" s="103">
        <v>10.5</v>
      </c>
      <c r="CS507" s="523">
        <v>10.5</v>
      </c>
      <c r="CT507" s="104">
        <v>11.86</v>
      </c>
      <c r="CU507" s="524"/>
      <c r="CV507" s="546"/>
      <c r="CW507" s="546"/>
      <c r="CX507" s="525"/>
      <c r="CY507" s="526">
        <v>126.74330890334492</v>
      </c>
      <c r="CZ507" s="527">
        <v>47.37275815935778</v>
      </c>
      <c r="DA507" s="528">
        <v>0.20927750450141511</v>
      </c>
      <c r="DB507" s="529">
        <v>0.15857278781759152</v>
      </c>
      <c r="DC507" s="530" t="s">
        <v>2464</v>
      </c>
      <c r="DD507" s="225"/>
      <c r="DE507" s="524"/>
      <c r="DF507" s="524"/>
      <c r="DG507" s="531"/>
      <c r="DH507" s="532"/>
      <c r="DI507" s="64">
        <v>0</v>
      </c>
      <c r="DJ507" s="64">
        <v>0</v>
      </c>
      <c r="DK507" s="64">
        <v>0</v>
      </c>
      <c r="DL507" s="534">
        <f t="shared" si="77"/>
        <v>0</v>
      </c>
    </row>
    <row r="508" spans="1:116" ht="43.5" customHeight="1" x14ac:dyDescent="0.25">
      <c r="A508" s="356" t="s">
        <v>7</v>
      </c>
      <c r="B508" s="65" t="s">
        <v>50</v>
      </c>
      <c r="C508" s="65" t="s">
        <v>74</v>
      </c>
      <c r="D508" s="64" t="s">
        <v>2523</v>
      </c>
      <c r="E508" s="64" t="s">
        <v>93</v>
      </c>
      <c r="F508" s="64" t="s">
        <v>1441</v>
      </c>
      <c r="G508" s="18" t="s">
        <v>95</v>
      </c>
      <c r="H508" s="35" t="s">
        <v>860</v>
      </c>
      <c r="I508" s="28" t="s">
        <v>2322</v>
      </c>
      <c r="J508" s="498">
        <v>12.668219606558768</v>
      </c>
      <c r="K508" s="498">
        <v>44.477651422638004</v>
      </c>
      <c r="L508" s="499">
        <v>2480.5</v>
      </c>
      <c r="M508" s="512">
        <v>0</v>
      </c>
      <c r="N508" s="513">
        <v>0</v>
      </c>
      <c r="O508" s="513">
        <v>0</v>
      </c>
      <c r="P508" s="513">
        <v>0</v>
      </c>
      <c r="Q508" s="513">
        <v>0</v>
      </c>
      <c r="R508" s="513">
        <v>0</v>
      </c>
      <c r="S508" s="513">
        <v>0</v>
      </c>
      <c r="T508" s="513">
        <v>0</v>
      </c>
      <c r="U508" s="513">
        <v>0</v>
      </c>
      <c r="V508" s="513">
        <v>0</v>
      </c>
      <c r="W508" s="513">
        <v>0</v>
      </c>
      <c r="X508" s="513">
        <v>0</v>
      </c>
      <c r="Y508" s="513">
        <v>0</v>
      </c>
      <c r="Z508" s="513">
        <v>0</v>
      </c>
      <c r="AA508" s="513">
        <v>0</v>
      </c>
      <c r="AB508" s="513">
        <v>0</v>
      </c>
      <c r="AC508" s="513">
        <v>71</v>
      </c>
      <c r="AD508" s="513">
        <v>71</v>
      </c>
      <c r="AE508" s="513">
        <v>0</v>
      </c>
      <c r="AF508" s="513">
        <v>0</v>
      </c>
      <c r="AG508" s="513">
        <v>0</v>
      </c>
      <c r="AH508" s="513">
        <f t="shared" si="68"/>
        <v>0</v>
      </c>
      <c r="AI508" s="513">
        <v>0</v>
      </c>
      <c r="AJ508" s="513">
        <v>0</v>
      </c>
      <c r="AK508" s="513">
        <f t="shared" si="69"/>
        <v>71</v>
      </c>
      <c r="AL508" s="513">
        <f t="shared" si="70"/>
        <v>71</v>
      </c>
      <c r="AM508" s="513">
        <v>0</v>
      </c>
      <c r="AN508" s="513">
        <v>0</v>
      </c>
      <c r="AO508" s="513">
        <v>0</v>
      </c>
      <c r="AP508" s="513">
        <v>0</v>
      </c>
      <c r="AQ508" s="513">
        <v>0</v>
      </c>
      <c r="AR508" s="513">
        <v>0</v>
      </c>
      <c r="AS508" s="513">
        <v>0</v>
      </c>
      <c r="AT508" s="513">
        <v>0</v>
      </c>
      <c r="AU508" s="513">
        <v>0</v>
      </c>
      <c r="AV508" s="513">
        <v>0</v>
      </c>
      <c r="AW508" s="513">
        <v>0</v>
      </c>
      <c r="AX508" s="513">
        <v>0</v>
      </c>
      <c r="AY508" s="513">
        <v>0</v>
      </c>
      <c r="AZ508" s="513">
        <v>0</v>
      </c>
      <c r="BA508" s="513">
        <v>0</v>
      </c>
      <c r="BB508" s="513">
        <v>0</v>
      </c>
      <c r="BC508" s="513">
        <v>495.85</v>
      </c>
      <c r="BD508" s="513">
        <v>495.85</v>
      </c>
      <c r="BE508" s="513">
        <v>0</v>
      </c>
      <c r="BF508" s="513">
        <v>0</v>
      </c>
      <c r="BG508" s="513">
        <v>0</v>
      </c>
      <c r="BH508" s="513">
        <v>0</v>
      </c>
      <c r="BI508" s="513">
        <v>0</v>
      </c>
      <c r="BJ508" s="513">
        <v>0</v>
      </c>
      <c r="BK508" s="241">
        <f t="shared" si="71"/>
        <v>495.85</v>
      </c>
      <c r="BL508" s="22">
        <f t="shared" si="72"/>
        <v>495.85</v>
      </c>
      <c r="BM508" s="519">
        <f t="shared" si="73"/>
        <v>4.9585000000000004E-2</v>
      </c>
      <c r="BN508" s="520">
        <v>0</v>
      </c>
      <c r="BO508" s="520">
        <v>0</v>
      </c>
      <c r="BP508" s="520">
        <v>0</v>
      </c>
      <c r="BQ508" s="520">
        <v>0</v>
      </c>
      <c r="BR508" s="520">
        <v>0</v>
      </c>
      <c r="BS508" s="520">
        <v>0</v>
      </c>
      <c r="BT508" s="520">
        <v>0</v>
      </c>
      <c r="BU508" s="520">
        <v>0</v>
      </c>
      <c r="BV508" s="520">
        <v>0</v>
      </c>
      <c r="BW508" s="520">
        <v>0</v>
      </c>
      <c r="BX508" s="520">
        <v>0</v>
      </c>
      <c r="BY508" s="520">
        <v>0</v>
      </c>
      <c r="BZ508" s="520">
        <v>0</v>
      </c>
      <c r="CA508" s="520">
        <v>0</v>
      </c>
      <c r="CB508" s="520">
        <v>0</v>
      </c>
      <c r="CC508" s="520">
        <v>0</v>
      </c>
      <c r="CD508" s="520">
        <v>582048.56400000001</v>
      </c>
      <c r="CE508" s="520">
        <v>582048.56400000001</v>
      </c>
      <c r="CF508" s="520">
        <v>0</v>
      </c>
      <c r="CG508" s="520">
        <v>0</v>
      </c>
      <c r="CH508" s="520">
        <v>0</v>
      </c>
      <c r="CI508" s="520">
        <v>0</v>
      </c>
      <c r="CJ508" s="520">
        <v>0</v>
      </c>
      <c r="CK508" s="520">
        <v>0</v>
      </c>
      <c r="CL508" s="520">
        <f t="shared" si="74"/>
        <v>582048.56400000001</v>
      </c>
      <c r="CM508" s="521">
        <f t="shared" si="75"/>
        <v>582048.56400000001</v>
      </c>
      <c r="CN508" s="522">
        <v>32902560.000000004</v>
      </c>
      <c r="CO508" s="522">
        <v>32902560.000000004</v>
      </c>
      <c r="CP508" s="522">
        <v>35040000</v>
      </c>
      <c r="CQ508" s="243" t="s">
        <v>874</v>
      </c>
      <c r="CR508" s="103">
        <v>9.39</v>
      </c>
      <c r="CS508" s="523">
        <v>9.39</v>
      </c>
      <c r="CT508" s="104">
        <v>10</v>
      </c>
      <c r="CU508" s="524"/>
      <c r="CV508" s="546"/>
      <c r="CW508" s="546"/>
      <c r="CX508" s="525"/>
      <c r="CY508" s="526">
        <v>193.19984148059908</v>
      </c>
      <c r="CZ508" s="527">
        <v>127.31918722132571</v>
      </c>
      <c r="DA508" s="528">
        <v>0.83435092729964166</v>
      </c>
      <c r="DB508" s="529">
        <v>0.79087647268538497</v>
      </c>
      <c r="DC508" s="530" t="s">
        <v>2323</v>
      </c>
      <c r="DD508" s="225"/>
      <c r="DE508" s="524"/>
      <c r="DF508" s="524"/>
      <c r="DG508" s="531"/>
      <c r="DH508" s="532"/>
      <c r="DI508" s="64">
        <v>191784</v>
      </c>
      <c r="DJ508" s="64">
        <v>105324</v>
      </c>
      <c r="DK508" s="64">
        <v>0</v>
      </c>
      <c r="DL508" s="534">
        <f t="shared" si="77"/>
        <v>99036</v>
      </c>
    </row>
    <row r="509" spans="1:116" ht="43.5" customHeight="1" x14ac:dyDescent="0.25">
      <c r="A509" s="356" t="s">
        <v>7</v>
      </c>
      <c r="B509" s="65" t="s">
        <v>50</v>
      </c>
      <c r="C509" s="65" t="s">
        <v>74</v>
      </c>
      <c r="D509" s="64" t="s">
        <v>2523</v>
      </c>
      <c r="E509" s="64" t="s">
        <v>93</v>
      </c>
      <c r="F509" s="64" t="s">
        <v>94</v>
      </c>
      <c r="G509" s="18" t="s">
        <v>95</v>
      </c>
      <c r="H509" s="35" t="s">
        <v>866</v>
      </c>
      <c r="I509" s="28" t="s">
        <v>2322</v>
      </c>
      <c r="J509" s="498">
        <v>12.30968508939201</v>
      </c>
      <c r="K509" s="498">
        <v>43.184848395024005</v>
      </c>
      <c r="L509" s="499">
        <v>2367.9</v>
      </c>
      <c r="M509" s="512">
        <v>0</v>
      </c>
      <c r="N509" s="513">
        <v>0</v>
      </c>
      <c r="O509" s="513">
        <v>0</v>
      </c>
      <c r="P509" s="513">
        <v>0</v>
      </c>
      <c r="Q509" s="513">
        <v>0</v>
      </c>
      <c r="R509" s="513">
        <v>0</v>
      </c>
      <c r="S509" s="513">
        <v>0</v>
      </c>
      <c r="T509" s="513">
        <v>0</v>
      </c>
      <c r="U509" s="513">
        <v>0</v>
      </c>
      <c r="V509" s="513">
        <v>0</v>
      </c>
      <c r="W509" s="513">
        <v>0</v>
      </c>
      <c r="X509" s="513">
        <v>0</v>
      </c>
      <c r="Y509" s="513">
        <v>0</v>
      </c>
      <c r="Z509" s="513">
        <v>0</v>
      </c>
      <c r="AA509" s="513">
        <v>0</v>
      </c>
      <c r="AB509" s="513">
        <v>0</v>
      </c>
      <c r="AC509" s="513">
        <v>67</v>
      </c>
      <c r="AD509" s="513">
        <v>67</v>
      </c>
      <c r="AE509" s="513">
        <v>0</v>
      </c>
      <c r="AF509" s="513">
        <v>0</v>
      </c>
      <c r="AG509" s="513">
        <v>0</v>
      </c>
      <c r="AH509" s="513">
        <f t="shared" si="68"/>
        <v>0</v>
      </c>
      <c r="AI509" s="513">
        <v>0</v>
      </c>
      <c r="AJ509" s="513">
        <v>0</v>
      </c>
      <c r="AK509" s="513">
        <f t="shared" si="69"/>
        <v>67</v>
      </c>
      <c r="AL509" s="513">
        <f t="shared" si="70"/>
        <v>67</v>
      </c>
      <c r="AM509" s="513">
        <v>0</v>
      </c>
      <c r="AN509" s="513">
        <v>0</v>
      </c>
      <c r="AO509" s="513">
        <v>0</v>
      </c>
      <c r="AP509" s="513">
        <v>0</v>
      </c>
      <c r="AQ509" s="513">
        <v>0</v>
      </c>
      <c r="AR509" s="513">
        <v>0</v>
      </c>
      <c r="AS509" s="513">
        <v>0</v>
      </c>
      <c r="AT509" s="513">
        <v>0</v>
      </c>
      <c r="AU509" s="513">
        <v>0</v>
      </c>
      <c r="AV509" s="513">
        <v>0</v>
      </c>
      <c r="AW509" s="513">
        <v>0</v>
      </c>
      <c r="AX509" s="513">
        <v>0</v>
      </c>
      <c r="AY509" s="513">
        <v>0</v>
      </c>
      <c r="AZ509" s="513">
        <v>0</v>
      </c>
      <c r="BA509" s="513">
        <v>0</v>
      </c>
      <c r="BB509" s="513">
        <v>0</v>
      </c>
      <c r="BC509" s="513">
        <v>417.69</v>
      </c>
      <c r="BD509" s="513">
        <v>417.69</v>
      </c>
      <c r="BE509" s="513">
        <v>0</v>
      </c>
      <c r="BF509" s="513">
        <v>0</v>
      </c>
      <c r="BG509" s="513">
        <v>0</v>
      </c>
      <c r="BH509" s="513">
        <v>0</v>
      </c>
      <c r="BI509" s="513">
        <v>0</v>
      </c>
      <c r="BJ509" s="513">
        <v>0</v>
      </c>
      <c r="BK509" s="241">
        <f t="shared" si="71"/>
        <v>417.69</v>
      </c>
      <c r="BL509" s="22">
        <f t="shared" si="72"/>
        <v>417.69</v>
      </c>
      <c r="BM509" s="519">
        <f t="shared" si="73"/>
        <v>4.9140000000000003E-2</v>
      </c>
      <c r="BN509" s="520">
        <v>0</v>
      </c>
      <c r="BO509" s="520">
        <v>0</v>
      </c>
      <c r="BP509" s="520">
        <v>0</v>
      </c>
      <c r="BQ509" s="520">
        <v>0</v>
      </c>
      <c r="BR509" s="520">
        <v>0</v>
      </c>
      <c r="BS509" s="520">
        <v>0</v>
      </c>
      <c r="BT509" s="520">
        <v>0</v>
      </c>
      <c r="BU509" s="520">
        <v>0</v>
      </c>
      <c r="BV509" s="520">
        <v>0</v>
      </c>
      <c r="BW509" s="520">
        <v>0</v>
      </c>
      <c r="BX509" s="520">
        <v>0</v>
      </c>
      <c r="BY509" s="520">
        <v>0</v>
      </c>
      <c r="BZ509" s="520">
        <v>0</v>
      </c>
      <c r="CA509" s="520">
        <v>0</v>
      </c>
      <c r="CB509" s="520">
        <v>0</v>
      </c>
      <c r="CC509" s="520">
        <v>0</v>
      </c>
      <c r="CD509" s="520">
        <v>490301.22960000002</v>
      </c>
      <c r="CE509" s="520">
        <v>490301.22960000002</v>
      </c>
      <c r="CF509" s="520">
        <v>0</v>
      </c>
      <c r="CG509" s="520">
        <v>0</v>
      </c>
      <c r="CH509" s="520">
        <v>0</v>
      </c>
      <c r="CI509" s="520">
        <v>0</v>
      </c>
      <c r="CJ509" s="520">
        <v>0</v>
      </c>
      <c r="CK509" s="520">
        <v>0</v>
      </c>
      <c r="CL509" s="520">
        <f t="shared" si="74"/>
        <v>490301.22960000002</v>
      </c>
      <c r="CM509" s="521">
        <f t="shared" si="75"/>
        <v>490301.22960000002</v>
      </c>
      <c r="CN509" s="522">
        <v>18280593.436147202</v>
      </c>
      <c r="CO509" s="522">
        <v>18280593.436147202</v>
      </c>
      <c r="CP509" s="522">
        <v>20075587.106880002</v>
      </c>
      <c r="CQ509" s="243" t="s">
        <v>874</v>
      </c>
      <c r="CR509" s="103">
        <v>7.74</v>
      </c>
      <c r="CS509" s="523">
        <v>7.74</v>
      </c>
      <c r="CT509" s="104">
        <v>8.5</v>
      </c>
      <c r="CU509" s="524"/>
      <c r="CV509" s="524"/>
      <c r="CW509" s="524"/>
      <c r="CX509" s="525"/>
      <c r="CY509" s="526">
        <v>541.81261316721668</v>
      </c>
      <c r="CZ509" s="527">
        <v>186.49831441846368</v>
      </c>
      <c r="DA509" s="528">
        <v>2.7845041617255535</v>
      </c>
      <c r="DB509" s="529">
        <v>2.5347165921726189</v>
      </c>
      <c r="DC509" s="530" t="s">
        <v>2415</v>
      </c>
      <c r="DD509" s="225"/>
      <c r="DE509" s="524"/>
      <c r="DF509" s="524"/>
      <c r="DG509" s="531"/>
      <c r="DH509" s="532"/>
      <c r="DI509" s="64">
        <v>449664</v>
      </c>
      <c r="DJ509" s="64">
        <v>661221</v>
      </c>
      <c r="DK509" s="64">
        <v>872</v>
      </c>
      <c r="DL509" s="534">
        <f t="shared" si="77"/>
        <v>370585.66666666669</v>
      </c>
    </row>
    <row r="510" spans="1:116" ht="43.5" customHeight="1" x14ac:dyDescent="0.25">
      <c r="A510" s="356" t="s">
        <v>7</v>
      </c>
      <c r="B510" s="65" t="s">
        <v>50</v>
      </c>
      <c r="C510" s="65" t="s">
        <v>74</v>
      </c>
      <c r="D510" s="64" t="s">
        <v>2523</v>
      </c>
      <c r="E510" s="64" t="s">
        <v>93</v>
      </c>
      <c r="F510" s="64" t="s">
        <v>1442</v>
      </c>
      <c r="G510" s="18" t="s">
        <v>1443</v>
      </c>
      <c r="H510" s="35" t="s">
        <v>866</v>
      </c>
      <c r="I510" s="28" t="s">
        <v>2322</v>
      </c>
      <c r="J510" s="498">
        <v>12.668219606558768</v>
      </c>
      <c r="K510" s="498">
        <v>22.975757527968</v>
      </c>
      <c r="L510" s="499">
        <v>1219.0999999999999</v>
      </c>
      <c r="M510" s="512">
        <v>0</v>
      </c>
      <c r="N510" s="513">
        <v>0</v>
      </c>
      <c r="O510" s="513">
        <v>0</v>
      </c>
      <c r="P510" s="513">
        <v>0</v>
      </c>
      <c r="Q510" s="513">
        <v>0</v>
      </c>
      <c r="R510" s="513">
        <v>0</v>
      </c>
      <c r="S510" s="513">
        <v>0</v>
      </c>
      <c r="T510" s="513">
        <v>0</v>
      </c>
      <c r="U510" s="513">
        <v>0</v>
      </c>
      <c r="V510" s="513">
        <v>0</v>
      </c>
      <c r="W510" s="513">
        <v>0</v>
      </c>
      <c r="X510" s="513">
        <v>0</v>
      </c>
      <c r="Y510" s="513">
        <v>0</v>
      </c>
      <c r="Z510" s="513">
        <v>0</v>
      </c>
      <c r="AA510" s="513">
        <v>0</v>
      </c>
      <c r="AB510" s="513">
        <v>0</v>
      </c>
      <c r="AC510" s="513">
        <v>45</v>
      </c>
      <c r="AD510" s="513">
        <v>45</v>
      </c>
      <c r="AE510" s="513">
        <v>0</v>
      </c>
      <c r="AF510" s="513">
        <v>0</v>
      </c>
      <c r="AG510" s="513">
        <v>0</v>
      </c>
      <c r="AH510" s="513">
        <f t="shared" si="68"/>
        <v>0</v>
      </c>
      <c r="AI510" s="513">
        <v>0</v>
      </c>
      <c r="AJ510" s="513">
        <v>0</v>
      </c>
      <c r="AK510" s="513">
        <f t="shared" si="69"/>
        <v>45</v>
      </c>
      <c r="AL510" s="513">
        <f t="shared" si="70"/>
        <v>45</v>
      </c>
      <c r="AM510" s="513">
        <v>0</v>
      </c>
      <c r="AN510" s="513">
        <v>0</v>
      </c>
      <c r="AO510" s="513">
        <v>0</v>
      </c>
      <c r="AP510" s="513">
        <v>0</v>
      </c>
      <c r="AQ510" s="513">
        <v>0</v>
      </c>
      <c r="AR510" s="513">
        <v>0</v>
      </c>
      <c r="AS510" s="513">
        <v>0</v>
      </c>
      <c r="AT510" s="513">
        <v>0</v>
      </c>
      <c r="AU510" s="513">
        <v>0</v>
      </c>
      <c r="AV510" s="513">
        <v>0</v>
      </c>
      <c r="AW510" s="513">
        <v>0</v>
      </c>
      <c r="AX510" s="513">
        <v>0</v>
      </c>
      <c r="AY510" s="513">
        <v>0</v>
      </c>
      <c r="AZ510" s="513">
        <v>0</v>
      </c>
      <c r="BA510" s="513">
        <v>0</v>
      </c>
      <c r="BB510" s="513">
        <v>0</v>
      </c>
      <c r="BC510" s="513">
        <v>576.47</v>
      </c>
      <c r="BD510" s="513">
        <v>576.47</v>
      </c>
      <c r="BE510" s="513">
        <v>0</v>
      </c>
      <c r="BF510" s="513">
        <v>0</v>
      </c>
      <c r="BG510" s="513">
        <v>0</v>
      </c>
      <c r="BH510" s="513">
        <v>0</v>
      </c>
      <c r="BI510" s="513">
        <v>0</v>
      </c>
      <c r="BJ510" s="513">
        <v>0</v>
      </c>
      <c r="BK510" s="241">
        <f t="shared" si="71"/>
        <v>576.47</v>
      </c>
      <c r="BL510" s="22">
        <f t="shared" si="72"/>
        <v>576.47</v>
      </c>
      <c r="BM510" s="519">
        <f t="shared" si="73"/>
        <v>6.369834254143647E-2</v>
      </c>
      <c r="BN510" s="520">
        <v>0</v>
      </c>
      <c r="BO510" s="520">
        <v>0</v>
      </c>
      <c r="BP510" s="520">
        <v>0</v>
      </c>
      <c r="BQ510" s="520">
        <v>0</v>
      </c>
      <c r="BR510" s="520">
        <v>0</v>
      </c>
      <c r="BS510" s="520">
        <v>0</v>
      </c>
      <c r="BT510" s="520">
        <v>0</v>
      </c>
      <c r="BU510" s="520">
        <v>0</v>
      </c>
      <c r="BV510" s="520">
        <v>0</v>
      </c>
      <c r="BW510" s="520">
        <v>0</v>
      </c>
      <c r="BX510" s="520">
        <v>0</v>
      </c>
      <c r="BY510" s="520">
        <v>0</v>
      </c>
      <c r="BZ510" s="520">
        <v>0</v>
      </c>
      <c r="CA510" s="520">
        <v>0</v>
      </c>
      <c r="CB510" s="520">
        <v>0</v>
      </c>
      <c r="CC510" s="520">
        <v>0</v>
      </c>
      <c r="CD510" s="520">
        <v>676683.54480000003</v>
      </c>
      <c r="CE510" s="520">
        <v>676683.54480000003</v>
      </c>
      <c r="CF510" s="520">
        <v>0</v>
      </c>
      <c r="CG510" s="520">
        <v>0</v>
      </c>
      <c r="CH510" s="520">
        <v>0</v>
      </c>
      <c r="CI510" s="520">
        <v>0</v>
      </c>
      <c r="CJ510" s="520">
        <v>0</v>
      </c>
      <c r="CK510" s="520">
        <v>0</v>
      </c>
      <c r="CL510" s="520">
        <f t="shared" si="74"/>
        <v>676683.54480000003</v>
      </c>
      <c r="CM510" s="521">
        <f t="shared" si="75"/>
        <v>676683.54480000003</v>
      </c>
      <c r="CN510" s="522">
        <v>28892513.827245604</v>
      </c>
      <c r="CO510" s="522">
        <v>28892513.827245604</v>
      </c>
      <c r="CP510" s="522">
        <v>31965434.002026003</v>
      </c>
      <c r="CQ510" s="243" t="s">
        <v>874</v>
      </c>
      <c r="CR510" s="103">
        <v>8.18</v>
      </c>
      <c r="CS510" s="523">
        <v>8.18</v>
      </c>
      <c r="CT510" s="104">
        <v>9.0500000000000007</v>
      </c>
      <c r="CU510" s="524"/>
      <c r="CV510" s="524"/>
      <c r="CW510" s="524"/>
      <c r="CX510" s="525"/>
      <c r="CY510" s="526">
        <v>103.54826370020355</v>
      </c>
      <c r="CZ510" s="527">
        <v>100.9478461127366</v>
      </c>
      <c r="DA510" s="528">
        <v>0.64257034554245263</v>
      </c>
      <c r="DB510" s="529">
        <v>0.64094709616217405</v>
      </c>
      <c r="DC510" s="530" t="s">
        <v>2371</v>
      </c>
      <c r="DD510" s="225"/>
      <c r="DE510" s="524"/>
      <c r="DF510" s="524"/>
      <c r="DG510" s="531"/>
      <c r="DH510" s="532"/>
      <c r="DI510" s="64">
        <v>180150</v>
      </c>
      <c r="DJ510" s="64">
        <v>157</v>
      </c>
      <c r="DK510" s="64">
        <v>117892</v>
      </c>
      <c r="DL510" s="534">
        <f t="shared" si="77"/>
        <v>99399.666666666672</v>
      </c>
    </row>
    <row r="511" spans="1:116" ht="43.5" customHeight="1" x14ac:dyDescent="0.25">
      <c r="A511" s="356" t="s">
        <v>7</v>
      </c>
      <c r="B511" s="65" t="s">
        <v>50</v>
      </c>
      <c r="C511" s="65" t="s">
        <v>74</v>
      </c>
      <c r="D511" s="64" t="s">
        <v>2523</v>
      </c>
      <c r="E511" s="64" t="s">
        <v>93</v>
      </c>
      <c r="F511" s="64" t="s">
        <v>1444</v>
      </c>
      <c r="G511" s="18" t="s">
        <v>432</v>
      </c>
      <c r="H511" s="35" t="s">
        <v>866</v>
      </c>
      <c r="I511" s="28" t="s">
        <v>2322</v>
      </c>
      <c r="J511" s="498">
        <v>12.668219606558768</v>
      </c>
      <c r="K511" s="498">
        <v>32.671401447194995</v>
      </c>
      <c r="L511" s="499">
        <v>1743.8</v>
      </c>
      <c r="M511" s="512">
        <v>0</v>
      </c>
      <c r="N511" s="513">
        <v>0</v>
      </c>
      <c r="O511" s="513">
        <v>0</v>
      </c>
      <c r="P511" s="513">
        <v>0</v>
      </c>
      <c r="Q511" s="513">
        <v>0</v>
      </c>
      <c r="R511" s="513">
        <v>0</v>
      </c>
      <c r="S511" s="513">
        <v>0</v>
      </c>
      <c r="T511" s="513">
        <v>0</v>
      </c>
      <c r="U511" s="513">
        <v>0</v>
      </c>
      <c r="V511" s="513">
        <v>0</v>
      </c>
      <c r="W511" s="513">
        <v>0</v>
      </c>
      <c r="X511" s="513">
        <v>0</v>
      </c>
      <c r="Y511" s="513">
        <v>0</v>
      </c>
      <c r="Z511" s="513">
        <v>0</v>
      </c>
      <c r="AA511" s="513">
        <v>0</v>
      </c>
      <c r="AB511" s="513">
        <v>0</v>
      </c>
      <c r="AC511" s="513">
        <v>36</v>
      </c>
      <c r="AD511" s="513">
        <v>36</v>
      </c>
      <c r="AE511" s="513">
        <v>0</v>
      </c>
      <c r="AF511" s="513">
        <v>0</v>
      </c>
      <c r="AG511" s="513">
        <v>0</v>
      </c>
      <c r="AH511" s="513">
        <f t="shared" si="68"/>
        <v>0</v>
      </c>
      <c r="AI511" s="513">
        <v>0</v>
      </c>
      <c r="AJ511" s="513">
        <v>0</v>
      </c>
      <c r="AK511" s="513">
        <f t="shared" si="69"/>
        <v>36</v>
      </c>
      <c r="AL511" s="513">
        <f t="shared" si="70"/>
        <v>36</v>
      </c>
      <c r="AM511" s="513">
        <v>0</v>
      </c>
      <c r="AN511" s="513">
        <v>0</v>
      </c>
      <c r="AO511" s="513">
        <v>0</v>
      </c>
      <c r="AP511" s="513">
        <v>0</v>
      </c>
      <c r="AQ511" s="513">
        <v>0</v>
      </c>
      <c r="AR511" s="513">
        <v>0</v>
      </c>
      <c r="AS511" s="513">
        <v>0</v>
      </c>
      <c r="AT511" s="513">
        <v>0</v>
      </c>
      <c r="AU511" s="513">
        <v>0</v>
      </c>
      <c r="AV511" s="513">
        <v>0</v>
      </c>
      <c r="AW511" s="513">
        <v>0</v>
      </c>
      <c r="AX511" s="513">
        <v>0</v>
      </c>
      <c r="AY511" s="513">
        <v>0</v>
      </c>
      <c r="AZ511" s="513">
        <v>0</v>
      </c>
      <c r="BA511" s="513">
        <v>0</v>
      </c>
      <c r="BB511" s="513">
        <v>0</v>
      </c>
      <c r="BC511" s="513">
        <v>669.44</v>
      </c>
      <c r="BD511" s="513">
        <v>669.44</v>
      </c>
      <c r="BE511" s="513">
        <v>0</v>
      </c>
      <c r="BF511" s="513">
        <v>0</v>
      </c>
      <c r="BG511" s="513">
        <v>0</v>
      </c>
      <c r="BH511" s="513">
        <v>0</v>
      </c>
      <c r="BI511" s="513">
        <v>0</v>
      </c>
      <c r="BJ511" s="513">
        <v>0</v>
      </c>
      <c r="BK511" s="241">
        <f t="shared" si="71"/>
        <v>669.44</v>
      </c>
      <c r="BL511" s="22">
        <f t="shared" si="72"/>
        <v>669.44</v>
      </c>
      <c r="BM511" s="519">
        <f t="shared" si="73"/>
        <v>5.6876805437553107E-2</v>
      </c>
      <c r="BN511" s="520">
        <v>0</v>
      </c>
      <c r="BO511" s="520">
        <v>0</v>
      </c>
      <c r="BP511" s="520">
        <v>0</v>
      </c>
      <c r="BQ511" s="520">
        <v>0</v>
      </c>
      <c r="BR511" s="520">
        <v>0</v>
      </c>
      <c r="BS511" s="520">
        <v>0</v>
      </c>
      <c r="BT511" s="520">
        <v>0</v>
      </c>
      <c r="BU511" s="520">
        <v>0</v>
      </c>
      <c r="BV511" s="520">
        <v>0</v>
      </c>
      <c r="BW511" s="520">
        <v>0</v>
      </c>
      <c r="BX511" s="520">
        <v>0</v>
      </c>
      <c r="BY511" s="520">
        <v>0</v>
      </c>
      <c r="BZ511" s="520">
        <v>0</v>
      </c>
      <c r="CA511" s="520">
        <v>0</v>
      </c>
      <c r="CB511" s="520">
        <v>0</v>
      </c>
      <c r="CC511" s="520">
        <v>0</v>
      </c>
      <c r="CD511" s="520">
        <v>785815.44960000005</v>
      </c>
      <c r="CE511" s="520">
        <v>785815.44960000005</v>
      </c>
      <c r="CF511" s="520">
        <v>0</v>
      </c>
      <c r="CG511" s="520">
        <v>0</v>
      </c>
      <c r="CH511" s="520">
        <v>0</v>
      </c>
      <c r="CI511" s="520">
        <v>0</v>
      </c>
      <c r="CJ511" s="520">
        <v>0</v>
      </c>
      <c r="CK511" s="520">
        <v>0</v>
      </c>
      <c r="CL511" s="520">
        <f t="shared" si="74"/>
        <v>785815.44960000005</v>
      </c>
      <c r="CM511" s="521">
        <f t="shared" si="75"/>
        <v>785815.44960000005</v>
      </c>
      <c r="CN511" s="522">
        <v>38937939.638083205</v>
      </c>
      <c r="CO511" s="522">
        <v>38937939.638083205</v>
      </c>
      <c r="CP511" s="522">
        <v>45197194.234737597</v>
      </c>
      <c r="CQ511" s="243" t="s">
        <v>874</v>
      </c>
      <c r="CR511" s="103">
        <v>10.14</v>
      </c>
      <c r="CS511" s="523">
        <v>10.14</v>
      </c>
      <c r="CT511" s="104">
        <v>11.77</v>
      </c>
      <c r="CU511" s="524"/>
      <c r="CV511" s="524"/>
      <c r="CW511" s="524"/>
      <c r="CX511" s="525"/>
      <c r="CY511" s="526">
        <v>182.01878337898816</v>
      </c>
      <c r="CZ511" s="527">
        <v>173.79115369625424</v>
      </c>
      <c r="DA511" s="528">
        <v>0.91975555682273635</v>
      </c>
      <c r="DB511" s="529">
        <v>0.89726208645139816</v>
      </c>
      <c r="DC511" s="530" t="s">
        <v>2464</v>
      </c>
      <c r="DD511" s="225"/>
      <c r="DE511" s="524"/>
      <c r="DF511" s="524"/>
      <c r="DG511" s="531"/>
      <c r="DH511" s="532"/>
      <c r="DI511" s="64">
        <v>11992</v>
      </c>
      <c r="DJ511" s="64">
        <v>64084</v>
      </c>
      <c r="DK511" s="64">
        <v>0</v>
      </c>
      <c r="DL511" s="534">
        <f t="shared" si="77"/>
        <v>25358.666666666668</v>
      </c>
    </row>
    <row r="512" spans="1:116" ht="43.5" customHeight="1" x14ac:dyDescent="0.25">
      <c r="A512" s="356" t="s">
        <v>7</v>
      </c>
      <c r="B512" s="65" t="s">
        <v>50</v>
      </c>
      <c r="C512" s="65" t="s">
        <v>74</v>
      </c>
      <c r="D512" s="64" t="s">
        <v>2524</v>
      </c>
      <c r="E512" s="64" t="s">
        <v>425</v>
      </c>
      <c r="F512" s="64" t="s">
        <v>426</v>
      </c>
      <c r="G512" s="18" t="s">
        <v>427</v>
      </c>
      <c r="H512" s="35" t="s">
        <v>866</v>
      </c>
      <c r="I512" s="28" t="s">
        <v>2322</v>
      </c>
      <c r="J512" s="498">
        <v>11.831639066503</v>
      </c>
      <c r="K512" s="498">
        <v>27.987310547847002</v>
      </c>
      <c r="L512" s="499">
        <v>1089.8</v>
      </c>
      <c r="M512" s="512">
        <v>0</v>
      </c>
      <c r="N512" s="513">
        <v>0</v>
      </c>
      <c r="O512" s="513">
        <v>0</v>
      </c>
      <c r="P512" s="513">
        <v>0</v>
      </c>
      <c r="Q512" s="513">
        <v>0</v>
      </c>
      <c r="R512" s="513">
        <v>0</v>
      </c>
      <c r="S512" s="513">
        <v>0</v>
      </c>
      <c r="T512" s="513">
        <v>0</v>
      </c>
      <c r="U512" s="513">
        <v>0</v>
      </c>
      <c r="V512" s="513">
        <v>0</v>
      </c>
      <c r="W512" s="513">
        <v>0</v>
      </c>
      <c r="X512" s="513">
        <v>0</v>
      </c>
      <c r="Y512" s="513">
        <v>0</v>
      </c>
      <c r="Z512" s="513">
        <v>0</v>
      </c>
      <c r="AA512" s="513">
        <v>0</v>
      </c>
      <c r="AB512" s="513">
        <v>0</v>
      </c>
      <c r="AC512" s="513">
        <v>24</v>
      </c>
      <c r="AD512" s="513">
        <v>24</v>
      </c>
      <c r="AE512" s="513">
        <v>0</v>
      </c>
      <c r="AF512" s="513">
        <v>0</v>
      </c>
      <c r="AG512" s="513">
        <v>0</v>
      </c>
      <c r="AH512" s="513">
        <f t="shared" si="68"/>
        <v>0</v>
      </c>
      <c r="AI512" s="513">
        <v>0</v>
      </c>
      <c r="AJ512" s="513">
        <v>0</v>
      </c>
      <c r="AK512" s="513">
        <f t="shared" si="69"/>
        <v>24</v>
      </c>
      <c r="AL512" s="513">
        <f t="shared" si="70"/>
        <v>24</v>
      </c>
      <c r="AM512" s="513">
        <v>0</v>
      </c>
      <c r="AN512" s="513">
        <v>0</v>
      </c>
      <c r="AO512" s="513">
        <v>0</v>
      </c>
      <c r="AP512" s="513">
        <v>0</v>
      </c>
      <c r="AQ512" s="513">
        <v>0</v>
      </c>
      <c r="AR512" s="513">
        <v>0</v>
      </c>
      <c r="AS512" s="513">
        <v>0</v>
      </c>
      <c r="AT512" s="513">
        <v>0</v>
      </c>
      <c r="AU512" s="513">
        <v>0</v>
      </c>
      <c r="AV512" s="513">
        <v>0</v>
      </c>
      <c r="AW512" s="513">
        <v>0</v>
      </c>
      <c r="AX512" s="513">
        <v>0</v>
      </c>
      <c r="AY512" s="513">
        <v>0</v>
      </c>
      <c r="AZ512" s="513">
        <v>0</v>
      </c>
      <c r="BA512" s="513">
        <v>0</v>
      </c>
      <c r="BB512" s="513">
        <v>0</v>
      </c>
      <c r="BC512" s="513">
        <v>814.28</v>
      </c>
      <c r="BD512" s="513">
        <v>814.28</v>
      </c>
      <c r="BE512" s="513">
        <v>0</v>
      </c>
      <c r="BF512" s="513">
        <v>0</v>
      </c>
      <c r="BG512" s="513">
        <v>0</v>
      </c>
      <c r="BH512" s="513">
        <v>0</v>
      </c>
      <c r="BI512" s="513">
        <v>0</v>
      </c>
      <c r="BJ512" s="513">
        <v>0</v>
      </c>
      <c r="BK512" s="241">
        <f t="shared" si="71"/>
        <v>814.28</v>
      </c>
      <c r="BL512" s="22">
        <f t="shared" si="72"/>
        <v>814.28</v>
      </c>
      <c r="BM512" s="519">
        <f t="shared" si="73"/>
        <v>0.1011527950310559</v>
      </c>
      <c r="BN512" s="520">
        <v>0</v>
      </c>
      <c r="BO512" s="520">
        <v>0</v>
      </c>
      <c r="BP512" s="520">
        <v>0</v>
      </c>
      <c r="BQ512" s="520">
        <v>0</v>
      </c>
      <c r="BR512" s="520">
        <v>0</v>
      </c>
      <c r="BS512" s="520">
        <v>0</v>
      </c>
      <c r="BT512" s="520">
        <v>0</v>
      </c>
      <c r="BU512" s="520">
        <v>0</v>
      </c>
      <c r="BV512" s="520">
        <v>0</v>
      </c>
      <c r="BW512" s="520">
        <v>0</v>
      </c>
      <c r="BX512" s="520">
        <v>0</v>
      </c>
      <c r="BY512" s="520">
        <v>0</v>
      </c>
      <c r="BZ512" s="520">
        <v>0</v>
      </c>
      <c r="CA512" s="520">
        <v>0</v>
      </c>
      <c r="CB512" s="520">
        <v>0</v>
      </c>
      <c r="CC512" s="520">
        <v>0</v>
      </c>
      <c r="CD512" s="520">
        <v>955834.43520000007</v>
      </c>
      <c r="CE512" s="520">
        <v>955834.43520000007</v>
      </c>
      <c r="CF512" s="520">
        <v>0</v>
      </c>
      <c r="CG512" s="520">
        <v>0</v>
      </c>
      <c r="CH512" s="520">
        <v>0</v>
      </c>
      <c r="CI512" s="520">
        <v>0</v>
      </c>
      <c r="CJ512" s="520">
        <v>0</v>
      </c>
      <c r="CK512" s="520">
        <v>0</v>
      </c>
      <c r="CL512" s="520">
        <f t="shared" si="74"/>
        <v>955834.43520000007</v>
      </c>
      <c r="CM512" s="521">
        <f t="shared" si="75"/>
        <v>955834.43520000007</v>
      </c>
      <c r="CN512" s="522">
        <v>23546880</v>
      </c>
      <c r="CO512" s="522">
        <v>23546880</v>
      </c>
      <c r="CP512" s="522">
        <v>28207200.000000004</v>
      </c>
      <c r="CQ512" s="243" t="s">
        <v>874</v>
      </c>
      <c r="CR512" s="103">
        <v>6.72</v>
      </c>
      <c r="CS512" s="523">
        <v>6.72</v>
      </c>
      <c r="CT512" s="104">
        <v>8.0500000000000007</v>
      </c>
      <c r="CU512" s="524"/>
      <c r="CV512" s="524"/>
      <c r="CW512" s="524"/>
      <c r="CX512" s="525"/>
      <c r="CY512" s="526">
        <v>299.40596702385909</v>
      </c>
      <c r="CZ512" s="527">
        <v>288.47444050050052</v>
      </c>
      <c r="DA512" s="528">
        <v>1.2120915898361477</v>
      </c>
      <c r="DB512" s="529">
        <v>1.2075835139203048</v>
      </c>
      <c r="DC512" s="530" t="s">
        <v>2304</v>
      </c>
      <c r="DD512" s="225"/>
      <c r="DE512" s="524"/>
      <c r="DF512" s="524"/>
      <c r="DG512" s="531"/>
      <c r="DH512" s="532"/>
      <c r="DI512" s="64">
        <v>812</v>
      </c>
      <c r="DJ512" s="64">
        <v>619884</v>
      </c>
      <c r="DK512" s="64">
        <v>0</v>
      </c>
      <c r="DL512" s="534">
        <f t="shared" si="77"/>
        <v>206898.66666666666</v>
      </c>
    </row>
    <row r="513" spans="1:116" ht="43.5" customHeight="1" x14ac:dyDescent="0.25">
      <c r="A513" s="356" t="s">
        <v>7</v>
      </c>
      <c r="B513" s="65" t="s">
        <v>50</v>
      </c>
      <c r="C513" s="65" t="s">
        <v>74</v>
      </c>
      <c r="D513" s="64" t="s">
        <v>2524</v>
      </c>
      <c r="E513" s="64" t="s">
        <v>425</v>
      </c>
      <c r="F513" s="64" t="s">
        <v>1445</v>
      </c>
      <c r="G513" s="18" t="s">
        <v>1446</v>
      </c>
      <c r="H513" s="35" t="s">
        <v>860</v>
      </c>
      <c r="I513" s="28" t="s">
        <v>2322</v>
      </c>
      <c r="J513" s="498">
        <v>11.831639066503</v>
      </c>
      <c r="K513" s="498">
        <v>32.641477204833002</v>
      </c>
      <c r="L513" s="499">
        <v>1651.1</v>
      </c>
      <c r="M513" s="512">
        <v>0</v>
      </c>
      <c r="N513" s="513">
        <v>0</v>
      </c>
      <c r="O513" s="513">
        <v>0</v>
      </c>
      <c r="P513" s="513">
        <v>0</v>
      </c>
      <c r="Q513" s="513">
        <v>0</v>
      </c>
      <c r="R513" s="513">
        <v>0</v>
      </c>
      <c r="S513" s="513">
        <v>0</v>
      </c>
      <c r="T513" s="513">
        <v>0</v>
      </c>
      <c r="U513" s="513">
        <v>0</v>
      </c>
      <c r="V513" s="513">
        <v>0</v>
      </c>
      <c r="W513" s="513">
        <v>0</v>
      </c>
      <c r="X513" s="513">
        <v>0</v>
      </c>
      <c r="Y513" s="513">
        <v>0</v>
      </c>
      <c r="Z513" s="513">
        <v>0</v>
      </c>
      <c r="AA513" s="513">
        <v>0</v>
      </c>
      <c r="AB513" s="513">
        <v>0</v>
      </c>
      <c r="AC513" s="513">
        <v>18</v>
      </c>
      <c r="AD513" s="513">
        <v>18</v>
      </c>
      <c r="AE513" s="513">
        <v>0</v>
      </c>
      <c r="AF513" s="513">
        <v>0</v>
      </c>
      <c r="AG513" s="513">
        <v>0</v>
      </c>
      <c r="AH513" s="513">
        <f t="shared" si="68"/>
        <v>0</v>
      </c>
      <c r="AI513" s="513">
        <v>0</v>
      </c>
      <c r="AJ513" s="513">
        <v>0</v>
      </c>
      <c r="AK513" s="513">
        <f t="shared" si="69"/>
        <v>18</v>
      </c>
      <c r="AL513" s="513">
        <f t="shared" si="70"/>
        <v>18</v>
      </c>
      <c r="AM513" s="513">
        <v>0</v>
      </c>
      <c r="AN513" s="513">
        <v>0</v>
      </c>
      <c r="AO513" s="513">
        <v>0</v>
      </c>
      <c r="AP513" s="513">
        <v>0</v>
      </c>
      <c r="AQ513" s="513">
        <v>0</v>
      </c>
      <c r="AR513" s="513">
        <v>0</v>
      </c>
      <c r="AS513" s="513">
        <v>0</v>
      </c>
      <c r="AT513" s="513">
        <v>0</v>
      </c>
      <c r="AU513" s="513">
        <v>0</v>
      </c>
      <c r="AV513" s="513">
        <v>0</v>
      </c>
      <c r="AW513" s="513">
        <v>0</v>
      </c>
      <c r="AX513" s="513">
        <v>0</v>
      </c>
      <c r="AY513" s="513">
        <v>0</v>
      </c>
      <c r="AZ513" s="513">
        <v>0</v>
      </c>
      <c r="BA513" s="513">
        <v>0</v>
      </c>
      <c r="BB513" s="513">
        <v>0</v>
      </c>
      <c r="BC513" s="513">
        <v>548.63</v>
      </c>
      <c r="BD513" s="513">
        <v>548.63</v>
      </c>
      <c r="BE513" s="513">
        <v>0</v>
      </c>
      <c r="BF513" s="513">
        <v>0</v>
      </c>
      <c r="BG513" s="513">
        <v>0</v>
      </c>
      <c r="BH513" s="513">
        <v>0</v>
      </c>
      <c r="BI513" s="513">
        <v>0</v>
      </c>
      <c r="BJ513" s="513">
        <v>0</v>
      </c>
      <c r="BK513" s="241">
        <f t="shared" si="71"/>
        <v>548.63</v>
      </c>
      <c r="BL513" s="22">
        <f t="shared" si="72"/>
        <v>548.63</v>
      </c>
      <c r="BM513" s="519">
        <f t="shared" si="73"/>
        <v>5.2350190839694652E-2</v>
      </c>
      <c r="BN513" s="520">
        <v>0</v>
      </c>
      <c r="BO513" s="520">
        <v>0</v>
      </c>
      <c r="BP513" s="520">
        <v>0</v>
      </c>
      <c r="BQ513" s="520">
        <v>0</v>
      </c>
      <c r="BR513" s="520">
        <v>0</v>
      </c>
      <c r="BS513" s="520">
        <v>0</v>
      </c>
      <c r="BT513" s="520">
        <v>0</v>
      </c>
      <c r="BU513" s="520">
        <v>0</v>
      </c>
      <c r="BV513" s="520">
        <v>0</v>
      </c>
      <c r="BW513" s="520">
        <v>0</v>
      </c>
      <c r="BX513" s="520">
        <v>0</v>
      </c>
      <c r="BY513" s="520">
        <v>0</v>
      </c>
      <c r="BZ513" s="520">
        <v>0</v>
      </c>
      <c r="CA513" s="520">
        <v>0</v>
      </c>
      <c r="CB513" s="520">
        <v>0</v>
      </c>
      <c r="CC513" s="520">
        <v>0</v>
      </c>
      <c r="CD513" s="520">
        <v>644003.83920000005</v>
      </c>
      <c r="CE513" s="520">
        <v>644003.83920000005</v>
      </c>
      <c r="CF513" s="520">
        <v>0</v>
      </c>
      <c r="CG513" s="520">
        <v>0</v>
      </c>
      <c r="CH513" s="520">
        <v>0</v>
      </c>
      <c r="CI513" s="520">
        <v>0</v>
      </c>
      <c r="CJ513" s="520">
        <v>0</v>
      </c>
      <c r="CK513" s="520">
        <v>0</v>
      </c>
      <c r="CL513" s="520">
        <f t="shared" si="74"/>
        <v>644003.83920000005</v>
      </c>
      <c r="CM513" s="521">
        <f t="shared" si="75"/>
        <v>644003.83920000005</v>
      </c>
      <c r="CN513" s="522">
        <v>29643840.000000004</v>
      </c>
      <c r="CO513" s="522">
        <v>29643840.000000004</v>
      </c>
      <c r="CP513" s="522">
        <v>36721920</v>
      </c>
      <c r="CQ513" s="243" t="s">
        <v>874</v>
      </c>
      <c r="CR513" s="103">
        <v>8.4600000000000009</v>
      </c>
      <c r="CS513" s="523">
        <v>8.4600000000000009</v>
      </c>
      <c r="CT513" s="104">
        <v>10.48</v>
      </c>
      <c r="CU513" s="524"/>
      <c r="CV513" s="524"/>
      <c r="CW513" s="524"/>
      <c r="CX513" s="525"/>
      <c r="CY513" s="526">
        <v>243.01826381920964</v>
      </c>
      <c r="CZ513" s="527">
        <v>79.564507276801834</v>
      </c>
      <c r="DA513" s="528">
        <v>0.94769633949641296</v>
      </c>
      <c r="DB513" s="529">
        <v>0.82517575054172232</v>
      </c>
      <c r="DC513" s="530" t="s">
        <v>2336</v>
      </c>
      <c r="DD513" s="225"/>
      <c r="DE513" s="524"/>
      <c r="DF513" s="524"/>
      <c r="DG513" s="531"/>
      <c r="DH513" s="532"/>
      <c r="DI513" s="64">
        <v>63140</v>
      </c>
      <c r="DJ513" s="64">
        <v>71716</v>
      </c>
      <c r="DK513" s="64">
        <v>63843</v>
      </c>
      <c r="DL513" s="534">
        <f t="shared" si="77"/>
        <v>66233</v>
      </c>
    </row>
    <row r="514" spans="1:116" ht="43.5" customHeight="1" x14ac:dyDescent="0.25">
      <c r="A514" s="356" t="s">
        <v>7</v>
      </c>
      <c r="B514" s="65" t="s">
        <v>50</v>
      </c>
      <c r="C514" s="65" t="s">
        <v>74</v>
      </c>
      <c r="D514" s="64" t="s">
        <v>2524</v>
      </c>
      <c r="E514" s="64" t="s">
        <v>425</v>
      </c>
      <c r="F514" s="64" t="s">
        <v>428</v>
      </c>
      <c r="G514" s="18" t="s">
        <v>429</v>
      </c>
      <c r="H514" s="35" t="s">
        <v>860</v>
      </c>
      <c r="I514" s="28" t="s">
        <v>2322</v>
      </c>
      <c r="J514" s="498">
        <v>11.831639066503</v>
      </c>
      <c r="K514" s="498">
        <v>1.580492420955</v>
      </c>
      <c r="L514" s="499">
        <v>3</v>
      </c>
      <c r="M514" s="512">
        <v>0</v>
      </c>
      <c r="N514" s="513">
        <v>0</v>
      </c>
      <c r="O514" s="513">
        <v>0</v>
      </c>
      <c r="P514" s="513">
        <v>0</v>
      </c>
      <c r="Q514" s="513">
        <v>0</v>
      </c>
      <c r="R514" s="513">
        <v>0</v>
      </c>
      <c r="S514" s="513">
        <v>0</v>
      </c>
      <c r="T514" s="513">
        <v>0</v>
      </c>
      <c r="U514" s="513">
        <v>0</v>
      </c>
      <c r="V514" s="513">
        <v>0</v>
      </c>
      <c r="W514" s="513">
        <v>0</v>
      </c>
      <c r="X514" s="513">
        <v>0</v>
      </c>
      <c r="Y514" s="513">
        <v>0</v>
      </c>
      <c r="Z514" s="513">
        <v>0</v>
      </c>
      <c r="AA514" s="513">
        <v>0</v>
      </c>
      <c r="AB514" s="513">
        <v>0</v>
      </c>
      <c r="AC514" s="513">
        <v>0</v>
      </c>
      <c r="AD514" s="513">
        <v>0</v>
      </c>
      <c r="AE514" s="513">
        <v>0</v>
      </c>
      <c r="AF514" s="513">
        <v>0</v>
      </c>
      <c r="AG514" s="513">
        <v>0</v>
      </c>
      <c r="AH514" s="513">
        <f t="shared" si="68"/>
        <v>0</v>
      </c>
      <c r="AI514" s="513">
        <v>0</v>
      </c>
      <c r="AJ514" s="513">
        <v>0</v>
      </c>
      <c r="AK514" s="513">
        <f t="shared" si="69"/>
        <v>0</v>
      </c>
      <c r="AL514" s="513">
        <f t="shared" si="70"/>
        <v>0</v>
      </c>
      <c r="AM514" s="513">
        <v>0</v>
      </c>
      <c r="AN514" s="513">
        <v>0</v>
      </c>
      <c r="AO514" s="513">
        <v>0</v>
      </c>
      <c r="AP514" s="513">
        <v>0</v>
      </c>
      <c r="AQ514" s="513">
        <v>0</v>
      </c>
      <c r="AR514" s="513">
        <v>0</v>
      </c>
      <c r="AS514" s="513">
        <v>0</v>
      </c>
      <c r="AT514" s="513">
        <v>0</v>
      </c>
      <c r="AU514" s="513">
        <v>0</v>
      </c>
      <c r="AV514" s="513">
        <v>0</v>
      </c>
      <c r="AW514" s="513">
        <v>0</v>
      </c>
      <c r="AX514" s="513">
        <v>0</v>
      </c>
      <c r="AY514" s="513">
        <v>0</v>
      </c>
      <c r="AZ514" s="513">
        <v>0</v>
      </c>
      <c r="BA514" s="513">
        <v>0</v>
      </c>
      <c r="BB514" s="513">
        <v>0</v>
      </c>
      <c r="BC514" s="513">
        <v>0</v>
      </c>
      <c r="BD514" s="513">
        <v>0</v>
      </c>
      <c r="BE514" s="513">
        <v>0</v>
      </c>
      <c r="BF514" s="513">
        <v>0</v>
      </c>
      <c r="BG514" s="513">
        <v>0</v>
      </c>
      <c r="BH514" s="513">
        <v>0</v>
      </c>
      <c r="BI514" s="513">
        <v>0</v>
      </c>
      <c r="BJ514" s="513">
        <v>0</v>
      </c>
      <c r="BK514" s="241">
        <f t="shared" si="71"/>
        <v>0</v>
      </c>
      <c r="BL514" s="22">
        <f t="shared" si="72"/>
        <v>0</v>
      </c>
      <c r="BM514" s="519">
        <f t="shared" si="73"/>
        <v>0</v>
      </c>
      <c r="BN514" s="520">
        <v>0</v>
      </c>
      <c r="BO514" s="520">
        <v>0</v>
      </c>
      <c r="BP514" s="520">
        <v>0</v>
      </c>
      <c r="BQ514" s="520">
        <v>0</v>
      </c>
      <c r="BR514" s="520">
        <v>0</v>
      </c>
      <c r="BS514" s="520">
        <v>0</v>
      </c>
      <c r="BT514" s="520">
        <v>0</v>
      </c>
      <c r="BU514" s="520">
        <v>0</v>
      </c>
      <c r="BV514" s="520">
        <v>0</v>
      </c>
      <c r="BW514" s="520">
        <v>0</v>
      </c>
      <c r="BX514" s="520">
        <v>0</v>
      </c>
      <c r="BY514" s="520">
        <v>0</v>
      </c>
      <c r="BZ514" s="520">
        <v>0</v>
      </c>
      <c r="CA514" s="520">
        <v>0</v>
      </c>
      <c r="CB514" s="520">
        <v>0</v>
      </c>
      <c r="CC514" s="520">
        <v>0</v>
      </c>
      <c r="CD514" s="520">
        <v>0</v>
      </c>
      <c r="CE514" s="520">
        <v>0</v>
      </c>
      <c r="CF514" s="520">
        <v>0</v>
      </c>
      <c r="CG514" s="520">
        <v>0</v>
      </c>
      <c r="CH514" s="520">
        <v>0</v>
      </c>
      <c r="CI514" s="520">
        <v>0</v>
      </c>
      <c r="CJ514" s="520">
        <v>0</v>
      </c>
      <c r="CK514" s="520">
        <v>0</v>
      </c>
      <c r="CL514" s="520">
        <f t="shared" si="74"/>
        <v>0</v>
      </c>
      <c r="CM514" s="521">
        <f t="shared" si="75"/>
        <v>0</v>
      </c>
      <c r="CN514" s="522">
        <v>0</v>
      </c>
      <c r="CO514" s="522">
        <v>0</v>
      </c>
      <c r="CP514" s="522">
        <v>105120</v>
      </c>
      <c r="CQ514" s="243" t="s">
        <v>874</v>
      </c>
      <c r="CR514" s="103">
        <v>0</v>
      </c>
      <c r="CS514" s="523">
        <v>0</v>
      </c>
      <c r="CT514" s="104">
        <v>0.03</v>
      </c>
      <c r="CU514" s="524"/>
      <c r="CV514" s="524"/>
      <c r="CW514" s="524"/>
      <c r="CX514" s="525"/>
      <c r="CY514" s="526">
        <v>938</v>
      </c>
      <c r="CZ514" s="527">
        <v>938</v>
      </c>
      <c r="DA514" s="528">
        <v>0.66666666666666663</v>
      </c>
      <c r="DB514" s="529">
        <v>0.66666666666666663</v>
      </c>
      <c r="DC514" s="530" t="s">
        <v>2525</v>
      </c>
      <c r="DD514" s="225"/>
      <c r="DE514" s="524"/>
      <c r="DF514" s="524"/>
      <c r="DG514" s="531"/>
      <c r="DH514" s="532"/>
      <c r="DI514" s="64">
        <v>0</v>
      </c>
      <c r="DJ514" s="64">
        <v>0</v>
      </c>
      <c r="DK514" s="64">
        <v>0</v>
      </c>
      <c r="DL514" s="534">
        <f t="shared" si="77"/>
        <v>0</v>
      </c>
    </row>
    <row r="515" spans="1:116" ht="43.5" customHeight="1" x14ac:dyDescent="0.25">
      <c r="A515" s="356" t="s">
        <v>7</v>
      </c>
      <c r="B515" s="65" t="s">
        <v>50</v>
      </c>
      <c r="C515" s="65" t="s">
        <v>74</v>
      </c>
      <c r="D515" s="64" t="s">
        <v>2524</v>
      </c>
      <c r="E515" s="64" t="s">
        <v>425</v>
      </c>
      <c r="F515" s="64" t="s">
        <v>430</v>
      </c>
      <c r="G515" s="18" t="s">
        <v>429</v>
      </c>
      <c r="H515" s="35" t="s">
        <v>866</v>
      </c>
      <c r="I515" s="28" t="s">
        <v>2322</v>
      </c>
      <c r="J515" s="498">
        <v>11.831639066503</v>
      </c>
      <c r="K515" s="498">
        <v>40.055113553049004</v>
      </c>
      <c r="L515" s="499">
        <v>1419.4</v>
      </c>
      <c r="M515" s="512">
        <v>0</v>
      </c>
      <c r="N515" s="513">
        <v>0</v>
      </c>
      <c r="O515" s="513">
        <v>0</v>
      </c>
      <c r="P515" s="513">
        <v>0</v>
      </c>
      <c r="Q515" s="513">
        <v>0</v>
      </c>
      <c r="R515" s="513">
        <v>0</v>
      </c>
      <c r="S515" s="513">
        <v>0</v>
      </c>
      <c r="T515" s="513">
        <v>0</v>
      </c>
      <c r="U515" s="513">
        <v>0</v>
      </c>
      <c r="V515" s="513">
        <v>0</v>
      </c>
      <c r="W515" s="513">
        <v>0</v>
      </c>
      <c r="X515" s="513">
        <v>0</v>
      </c>
      <c r="Y515" s="513">
        <v>0</v>
      </c>
      <c r="Z515" s="513">
        <v>0</v>
      </c>
      <c r="AA515" s="513">
        <v>0</v>
      </c>
      <c r="AB515" s="513">
        <v>0</v>
      </c>
      <c r="AC515" s="513">
        <v>37</v>
      </c>
      <c r="AD515" s="513">
        <v>37</v>
      </c>
      <c r="AE515" s="513">
        <v>1</v>
      </c>
      <c r="AF515" s="513">
        <v>1</v>
      </c>
      <c r="AG515" s="513">
        <v>0</v>
      </c>
      <c r="AH515" s="513">
        <f t="shared" si="68"/>
        <v>0</v>
      </c>
      <c r="AI515" s="513">
        <v>0</v>
      </c>
      <c r="AJ515" s="513">
        <v>0</v>
      </c>
      <c r="AK515" s="513">
        <f t="shared" si="69"/>
        <v>38</v>
      </c>
      <c r="AL515" s="513">
        <f t="shared" si="70"/>
        <v>38</v>
      </c>
      <c r="AM515" s="513">
        <v>0</v>
      </c>
      <c r="AN515" s="513">
        <v>0</v>
      </c>
      <c r="AO515" s="513">
        <v>0</v>
      </c>
      <c r="AP515" s="513">
        <v>0</v>
      </c>
      <c r="AQ515" s="513">
        <v>0</v>
      </c>
      <c r="AR515" s="513">
        <v>0</v>
      </c>
      <c r="AS515" s="513">
        <v>0</v>
      </c>
      <c r="AT515" s="513">
        <v>0</v>
      </c>
      <c r="AU515" s="513">
        <v>0</v>
      </c>
      <c r="AV515" s="513">
        <v>0</v>
      </c>
      <c r="AW515" s="513">
        <v>0</v>
      </c>
      <c r="AX515" s="513">
        <v>0</v>
      </c>
      <c r="AY515" s="513">
        <v>0</v>
      </c>
      <c r="AZ515" s="513">
        <v>0</v>
      </c>
      <c r="BA515" s="513">
        <v>0</v>
      </c>
      <c r="BB515" s="513">
        <v>0</v>
      </c>
      <c r="BC515" s="513">
        <v>345.06</v>
      </c>
      <c r="BD515" s="513">
        <v>345.06</v>
      </c>
      <c r="BE515" s="513">
        <v>7.6</v>
      </c>
      <c r="BF515" s="513">
        <v>7.6</v>
      </c>
      <c r="BG515" s="513">
        <v>0</v>
      </c>
      <c r="BH515" s="513">
        <v>0</v>
      </c>
      <c r="BI515" s="513">
        <v>0</v>
      </c>
      <c r="BJ515" s="513">
        <v>0</v>
      </c>
      <c r="BK515" s="241">
        <f t="shared" si="71"/>
        <v>352.66</v>
      </c>
      <c r="BL515" s="22">
        <f t="shared" si="72"/>
        <v>352.66</v>
      </c>
      <c r="BM515" s="519">
        <f t="shared" si="73"/>
        <v>5.1184325108853415E-2</v>
      </c>
      <c r="BN515" s="520">
        <v>0</v>
      </c>
      <c r="BO515" s="520">
        <v>0</v>
      </c>
      <c r="BP515" s="520">
        <v>0</v>
      </c>
      <c r="BQ515" s="520">
        <v>0</v>
      </c>
      <c r="BR515" s="520">
        <v>0</v>
      </c>
      <c r="BS515" s="520">
        <v>0</v>
      </c>
      <c r="BT515" s="520">
        <v>0</v>
      </c>
      <c r="BU515" s="520">
        <v>0</v>
      </c>
      <c r="BV515" s="520">
        <v>0</v>
      </c>
      <c r="BW515" s="520">
        <v>0</v>
      </c>
      <c r="BX515" s="520">
        <v>0</v>
      </c>
      <c r="BY515" s="520">
        <v>0</v>
      </c>
      <c r="BZ515" s="520">
        <v>0</v>
      </c>
      <c r="CA515" s="520">
        <v>0</v>
      </c>
      <c r="CB515" s="520">
        <v>0</v>
      </c>
      <c r="CC515" s="520">
        <v>0</v>
      </c>
      <c r="CD515" s="520">
        <v>405045.23040000006</v>
      </c>
      <c r="CE515" s="520">
        <v>405045.23040000006</v>
      </c>
      <c r="CF515" s="520">
        <v>8921.1840000000011</v>
      </c>
      <c r="CG515" s="520">
        <v>8921.1840000000011</v>
      </c>
      <c r="CH515" s="520">
        <v>0</v>
      </c>
      <c r="CI515" s="520">
        <v>0</v>
      </c>
      <c r="CJ515" s="520">
        <v>0</v>
      </c>
      <c r="CK515" s="520">
        <v>0</v>
      </c>
      <c r="CL515" s="520">
        <f t="shared" si="74"/>
        <v>413966.41440000007</v>
      </c>
      <c r="CM515" s="521">
        <f t="shared" si="75"/>
        <v>413966.41440000007</v>
      </c>
      <c r="CN515" s="522">
        <v>20673600.000000004</v>
      </c>
      <c r="CO515" s="522">
        <v>20673600.000000004</v>
      </c>
      <c r="CP515" s="522">
        <v>24142560</v>
      </c>
      <c r="CQ515" s="243" t="s">
        <v>874</v>
      </c>
      <c r="CR515" s="103">
        <v>5.9</v>
      </c>
      <c r="CS515" s="523">
        <v>5.9</v>
      </c>
      <c r="CT515" s="104">
        <v>6.89</v>
      </c>
      <c r="CU515" s="524"/>
      <c r="CV515" s="524"/>
      <c r="CW515" s="524"/>
      <c r="CX515" s="525"/>
      <c r="CY515" s="526">
        <v>635.58563673564993</v>
      </c>
      <c r="CZ515" s="527">
        <v>104.09817799219422</v>
      </c>
      <c r="DA515" s="528">
        <v>1.2087608711214985</v>
      </c>
      <c r="DB515" s="529">
        <v>0.82845997460696685</v>
      </c>
      <c r="DC515" s="530" t="s">
        <v>2415</v>
      </c>
      <c r="DD515" s="225"/>
      <c r="DE515" s="524"/>
      <c r="DF515" s="524"/>
      <c r="DG515" s="531"/>
      <c r="DH515" s="532"/>
      <c r="DI515" s="64">
        <v>0</v>
      </c>
      <c r="DJ515" s="64">
        <v>106243</v>
      </c>
      <c r="DK515" s="64">
        <v>35568</v>
      </c>
      <c r="DL515" s="534">
        <f t="shared" si="77"/>
        <v>47270.333333333336</v>
      </c>
    </row>
    <row r="516" spans="1:116" ht="43.5" customHeight="1" x14ac:dyDescent="0.25">
      <c r="A516" s="356" t="s">
        <v>7</v>
      </c>
      <c r="B516" s="65" t="s">
        <v>50</v>
      </c>
      <c r="C516" s="65" t="s">
        <v>74</v>
      </c>
      <c r="D516" s="64" t="s">
        <v>2524</v>
      </c>
      <c r="E516" s="64" t="s">
        <v>425</v>
      </c>
      <c r="F516" s="64" t="s">
        <v>431</v>
      </c>
      <c r="G516" s="18" t="s">
        <v>432</v>
      </c>
      <c r="H516" s="35" t="s">
        <v>860</v>
      </c>
      <c r="I516" s="28" t="s">
        <v>2322</v>
      </c>
      <c r="J516" s="498">
        <v>15.249668130159424</v>
      </c>
      <c r="K516" s="498">
        <v>26.614393884036001</v>
      </c>
      <c r="L516" s="499">
        <v>1413.4</v>
      </c>
      <c r="M516" s="512">
        <v>0</v>
      </c>
      <c r="N516" s="513">
        <v>0</v>
      </c>
      <c r="O516" s="513">
        <v>0</v>
      </c>
      <c r="P516" s="513">
        <v>0</v>
      </c>
      <c r="Q516" s="513">
        <v>0</v>
      </c>
      <c r="R516" s="513">
        <v>0</v>
      </c>
      <c r="S516" s="513">
        <v>0</v>
      </c>
      <c r="T516" s="513">
        <v>0</v>
      </c>
      <c r="U516" s="513">
        <v>0</v>
      </c>
      <c r="V516" s="513">
        <v>0</v>
      </c>
      <c r="W516" s="513">
        <v>0</v>
      </c>
      <c r="X516" s="513">
        <v>0</v>
      </c>
      <c r="Y516" s="513">
        <v>0</v>
      </c>
      <c r="Z516" s="513">
        <v>0</v>
      </c>
      <c r="AA516" s="513">
        <v>0</v>
      </c>
      <c r="AB516" s="513">
        <v>0</v>
      </c>
      <c r="AC516" s="513">
        <v>21</v>
      </c>
      <c r="AD516" s="513">
        <v>21</v>
      </c>
      <c r="AE516" s="513">
        <v>0</v>
      </c>
      <c r="AF516" s="513">
        <v>0</v>
      </c>
      <c r="AG516" s="513">
        <v>0</v>
      </c>
      <c r="AH516" s="513">
        <f t="shared" si="68"/>
        <v>0</v>
      </c>
      <c r="AI516" s="513">
        <v>0</v>
      </c>
      <c r="AJ516" s="513">
        <v>0</v>
      </c>
      <c r="AK516" s="513">
        <f t="shared" si="69"/>
        <v>21</v>
      </c>
      <c r="AL516" s="513">
        <f t="shared" si="70"/>
        <v>21</v>
      </c>
      <c r="AM516" s="513">
        <v>0</v>
      </c>
      <c r="AN516" s="513">
        <v>0</v>
      </c>
      <c r="AO516" s="513">
        <v>0</v>
      </c>
      <c r="AP516" s="513">
        <v>0</v>
      </c>
      <c r="AQ516" s="513">
        <v>0</v>
      </c>
      <c r="AR516" s="513">
        <v>0</v>
      </c>
      <c r="AS516" s="513">
        <v>0</v>
      </c>
      <c r="AT516" s="513">
        <v>0</v>
      </c>
      <c r="AU516" s="513">
        <v>0</v>
      </c>
      <c r="AV516" s="513">
        <v>0</v>
      </c>
      <c r="AW516" s="513">
        <v>0</v>
      </c>
      <c r="AX516" s="513">
        <v>0</v>
      </c>
      <c r="AY516" s="513">
        <v>0</v>
      </c>
      <c r="AZ516" s="513">
        <v>0</v>
      </c>
      <c r="BA516" s="513">
        <v>0</v>
      </c>
      <c r="BB516" s="513">
        <v>0</v>
      </c>
      <c r="BC516" s="513">
        <v>168.19</v>
      </c>
      <c r="BD516" s="513">
        <v>168.19</v>
      </c>
      <c r="BE516" s="513">
        <v>0</v>
      </c>
      <c r="BF516" s="513">
        <v>0</v>
      </c>
      <c r="BG516" s="513">
        <v>0</v>
      </c>
      <c r="BH516" s="513">
        <v>0</v>
      </c>
      <c r="BI516" s="513">
        <v>0</v>
      </c>
      <c r="BJ516" s="513">
        <v>0</v>
      </c>
      <c r="BK516" s="241">
        <f t="shared" si="71"/>
        <v>168.19</v>
      </c>
      <c r="BL516" s="22">
        <f t="shared" si="72"/>
        <v>168.19</v>
      </c>
      <c r="BM516" s="519">
        <f t="shared" si="73"/>
        <v>1.9421478060046189E-2</v>
      </c>
      <c r="BN516" s="520">
        <v>0</v>
      </c>
      <c r="BO516" s="520">
        <v>0</v>
      </c>
      <c r="BP516" s="520">
        <v>0</v>
      </c>
      <c r="BQ516" s="520">
        <v>0</v>
      </c>
      <c r="BR516" s="520">
        <v>0</v>
      </c>
      <c r="BS516" s="520">
        <v>0</v>
      </c>
      <c r="BT516" s="520">
        <v>0</v>
      </c>
      <c r="BU516" s="520">
        <v>0</v>
      </c>
      <c r="BV516" s="520">
        <v>0</v>
      </c>
      <c r="BW516" s="520">
        <v>0</v>
      </c>
      <c r="BX516" s="520">
        <v>0</v>
      </c>
      <c r="BY516" s="520">
        <v>0</v>
      </c>
      <c r="BZ516" s="520">
        <v>0</v>
      </c>
      <c r="CA516" s="520">
        <v>0</v>
      </c>
      <c r="CB516" s="520">
        <v>0</v>
      </c>
      <c r="CC516" s="520">
        <v>0</v>
      </c>
      <c r="CD516" s="520">
        <v>197428.1496</v>
      </c>
      <c r="CE516" s="520">
        <v>197428.1496</v>
      </c>
      <c r="CF516" s="520">
        <v>0</v>
      </c>
      <c r="CG516" s="520">
        <v>0</v>
      </c>
      <c r="CH516" s="520">
        <v>0</v>
      </c>
      <c r="CI516" s="520">
        <v>0</v>
      </c>
      <c r="CJ516" s="520">
        <v>0</v>
      </c>
      <c r="CK516" s="520">
        <v>0</v>
      </c>
      <c r="CL516" s="520">
        <f t="shared" si="74"/>
        <v>197428.1496</v>
      </c>
      <c r="CM516" s="521">
        <f t="shared" si="75"/>
        <v>197428.1496</v>
      </c>
      <c r="CN516" s="522">
        <v>25789440.000000004</v>
      </c>
      <c r="CO516" s="522">
        <v>25789440.000000004</v>
      </c>
      <c r="CP516" s="522">
        <v>30344640.000000004</v>
      </c>
      <c r="CQ516" s="243" t="s">
        <v>874</v>
      </c>
      <c r="CR516" s="103">
        <v>7.36</v>
      </c>
      <c r="CS516" s="523">
        <v>7.36</v>
      </c>
      <c r="CT516" s="104">
        <v>8.66</v>
      </c>
      <c r="CU516" s="524"/>
      <c r="CV516" s="524"/>
      <c r="CW516" s="524"/>
      <c r="CX516" s="525"/>
      <c r="CY516" s="526">
        <v>188.05641639882847</v>
      </c>
      <c r="CZ516" s="527">
        <v>114.70288291732895</v>
      </c>
      <c r="DA516" s="528">
        <v>0.99130791927479756</v>
      </c>
      <c r="DB516" s="529">
        <v>0.94803848101154398</v>
      </c>
      <c r="DC516" s="530" t="s">
        <v>2415</v>
      </c>
      <c r="DD516" s="225"/>
      <c r="DE516" s="524"/>
      <c r="DF516" s="524"/>
      <c r="DG516" s="531"/>
      <c r="DH516" s="532"/>
      <c r="DI516" s="64">
        <v>0</v>
      </c>
      <c r="DJ516" s="64">
        <v>112905</v>
      </c>
      <c r="DK516" s="64">
        <v>156335</v>
      </c>
      <c r="DL516" s="534">
        <f t="shared" si="77"/>
        <v>89746.666666666672</v>
      </c>
    </row>
    <row r="517" spans="1:116" ht="43.5" customHeight="1" x14ac:dyDescent="0.25">
      <c r="A517" s="356" t="s">
        <v>7</v>
      </c>
      <c r="B517" s="65" t="s">
        <v>50</v>
      </c>
      <c r="C517" s="65" t="s">
        <v>74</v>
      </c>
      <c r="D517" s="64" t="s">
        <v>2526</v>
      </c>
      <c r="E517" s="64" t="s">
        <v>390</v>
      </c>
      <c r="F517" s="64" t="s">
        <v>434</v>
      </c>
      <c r="G517" s="18" t="s">
        <v>390</v>
      </c>
      <c r="H517" s="35" t="s">
        <v>860</v>
      </c>
      <c r="I517" s="28" t="s">
        <v>2322</v>
      </c>
      <c r="J517" s="498">
        <v>12.955047220292174</v>
      </c>
      <c r="K517" s="498">
        <v>16.557007541319003</v>
      </c>
      <c r="L517" s="499">
        <v>1941.2</v>
      </c>
      <c r="M517" s="512">
        <v>0</v>
      </c>
      <c r="N517" s="513">
        <v>0</v>
      </c>
      <c r="O517" s="513">
        <v>0</v>
      </c>
      <c r="P517" s="513">
        <v>0</v>
      </c>
      <c r="Q517" s="513">
        <v>0</v>
      </c>
      <c r="R517" s="513">
        <v>0</v>
      </c>
      <c r="S517" s="513">
        <v>0</v>
      </c>
      <c r="T517" s="513">
        <v>0</v>
      </c>
      <c r="U517" s="513">
        <v>0</v>
      </c>
      <c r="V517" s="513">
        <v>0</v>
      </c>
      <c r="W517" s="513">
        <v>0</v>
      </c>
      <c r="X517" s="513">
        <v>0</v>
      </c>
      <c r="Y517" s="513">
        <v>1</v>
      </c>
      <c r="Z517" s="513">
        <v>1</v>
      </c>
      <c r="AA517" s="513">
        <v>0</v>
      </c>
      <c r="AB517" s="513">
        <v>0</v>
      </c>
      <c r="AC517" s="513">
        <v>97</v>
      </c>
      <c r="AD517" s="513">
        <v>97</v>
      </c>
      <c r="AE517" s="513">
        <v>0</v>
      </c>
      <c r="AF517" s="513">
        <v>0</v>
      </c>
      <c r="AG517" s="513">
        <v>0</v>
      </c>
      <c r="AH517" s="513">
        <f t="shared" si="68"/>
        <v>0</v>
      </c>
      <c r="AI517" s="513">
        <v>0</v>
      </c>
      <c r="AJ517" s="513">
        <v>0</v>
      </c>
      <c r="AK517" s="513">
        <f t="shared" si="69"/>
        <v>98</v>
      </c>
      <c r="AL517" s="513">
        <f t="shared" si="70"/>
        <v>98</v>
      </c>
      <c r="AM517" s="513">
        <v>0</v>
      </c>
      <c r="AN517" s="513">
        <v>0</v>
      </c>
      <c r="AO517" s="513">
        <v>0</v>
      </c>
      <c r="AP517" s="513">
        <v>0</v>
      </c>
      <c r="AQ517" s="513">
        <v>0</v>
      </c>
      <c r="AR517" s="513">
        <v>0</v>
      </c>
      <c r="AS517" s="513">
        <v>0</v>
      </c>
      <c r="AT517" s="513">
        <v>0</v>
      </c>
      <c r="AU517" s="513">
        <v>0</v>
      </c>
      <c r="AV517" s="513">
        <v>0</v>
      </c>
      <c r="AW517" s="513">
        <v>0</v>
      </c>
      <c r="AX517" s="513">
        <v>0</v>
      </c>
      <c r="AY517" s="513">
        <v>1.2</v>
      </c>
      <c r="AZ517" s="513">
        <v>1.2</v>
      </c>
      <c r="BA517" s="513">
        <v>0</v>
      </c>
      <c r="BB517" s="513">
        <v>0</v>
      </c>
      <c r="BC517" s="513">
        <v>690.14</v>
      </c>
      <c r="BD517" s="513">
        <v>690.14</v>
      </c>
      <c r="BE517" s="513">
        <v>0</v>
      </c>
      <c r="BF517" s="513">
        <v>0</v>
      </c>
      <c r="BG517" s="513">
        <v>0</v>
      </c>
      <c r="BH517" s="513">
        <v>0</v>
      </c>
      <c r="BI517" s="513">
        <v>0</v>
      </c>
      <c r="BJ517" s="513">
        <v>0</v>
      </c>
      <c r="BK517" s="241">
        <f t="shared" si="71"/>
        <v>691.34</v>
      </c>
      <c r="BL517" s="22">
        <f t="shared" si="72"/>
        <v>691.34</v>
      </c>
      <c r="BM517" s="519">
        <f t="shared" si="73"/>
        <v>0.12367441860465118</v>
      </c>
      <c r="BN517" s="520">
        <v>0</v>
      </c>
      <c r="BO517" s="520">
        <v>0</v>
      </c>
      <c r="BP517" s="520">
        <v>0</v>
      </c>
      <c r="BQ517" s="520">
        <v>0</v>
      </c>
      <c r="BR517" s="520">
        <v>0</v>
      </c>
      <c r="BS517" s="520">
        <v>0</v>
      </c>
      <c r="BT517" s="520">
        <v>0</v>
      </c>
      <c r="BU517" s="520">
        <v>0</v>
      </c>
      <c r="BV517" s="520">
        <v>0</v>
      </c>
      <c r="BW517" s="520">
        <v>0</v>
      </c>
      <c r="BX517" s="520">
        <v>0</v>
      </c>
      <c r="BY517" s="520">
        <v>0</v>
      </c>
      <c r="BZ517" s="520">
        <v>6054.9119999999994</v>
      </c>
      <c r="CA517" s="520">
        <v>6054.9119999999994</v>
      </c>
      <c r="CB517" s="520">
        <v>0</v>
      </c>
      <c r="CC517" s="520">
        <v>0</v>
      </c>
      <c r="CD517" s="520">
        <v>810113.93759999995</v>
      </c>
      <c r="CE517" s="520">
        <v>810113.93759999995</v>
      </c>
      <c r="CF517" s="520">
        <v>0</v>
      </c>
      <c r="CG517" s="520">
        <v>0</v>
      </c>
      <c r="CH517" s="520">
        <v>0</v>
      </c>
      <c r="CI517" s="520">
        <v>0</v>
      </c>
      <c r="CJ517" s="520">
        <v>0</v>
      </c>
      <c r="CK517" s="520">
        <v>0</v>
      </c>
      <c r="CL517" s="520">
        <f t="shared" si="74"/>
        <v>816168.84959999996</v>
      </c>
      <c r="CM517" s="521">
        <f t="shared" si="75"/>
        <v>816168.84959999996</v>
      </c>
      <c r="CN517" s="522">
        <v>10257596.180731202</v>
      </c>
      <c r="CO517" s="522">
        <v>10257596.180731202</v>
      </c>
      <c r="CP517" s="522">
        <v>17428560.076075204</v>
      </c>
      <c r="CQ517" s="243" t="s">
        <v>874</v>
      </c>
      <c r="CR517" s="103">
        <v>3.29</v>
      </c>
      <c r="CS517" s="523">
        <v>3.29</v>
      </c>
      <c r="CT517" s="104">
        <v>5.59</v>
      </c>
      <c r="CU517" s="524"/>
      <c r="CV517" s="524"/>
      <c r="CW517" s="524"/>
      <c r="CX517" s="525"/>
      <c r="CY517" s="526">
        <v>57.39585032789163</v>
      </c>
      <c r="CZ517" s="527">
        <v>73.687629840354944</v>
      </c>
      <c r="DA517" s="528">
        <v>0.50169075558918219</v>
      </c>
      <c r="DB517" s="529">
        <v>0.83109444674801336</v>
      </c>
      <c r="DC517" s="530" t="s">
        <v>2313</v>
      </c>
      <c r="DD517" s="225"/>
      <c r="DE517" s="524"/>
      <c r="DF517" s="524"/>
      <c r="DG517" s="531"/>
      <c r="DH517" s="532"/>
      <c r="DI517" s="64">
        <v>0</v>
      </c>
      <c r="DJ517" s="64">
        <v>160848</v>
      </c>
      <c r="DK517" s="64">
        <v>0</v>
      </c>
      <c r="DL517" s="534">
        <f t="shared" si="77"/>
        <v>53616</v>
      </c>
    </row>
    <row r="518" spans="1:116" ht="43.5" customHeight="1" x14ac:dyDescent="0.25">
      <c r="A518" s="356" t="s">
        <v>7</v>
      </c>
      <c r="B518" s="65" t="s">
        <v>50</v>
      </c>
      <c r="C518" s="65" t="s">
        <v>74</v>
      </c>
      <c r="D518" s="64" t="s">
        <v>2526</v>
      </c>
      <c r="E518" s="64" t="s">
        <v>390</v>
      </c>
      <c r="F518" s="64" t="s">
        <v>435</v>
      </c>
      <c r="G518" s="18" t="s">
        <v>436</v>
      </c>
      <c r="H518" s="35" t="s">
        <v>860</v>
      </c>
      <c r="I518" s="28" t="s">
        <v>2322</v>
      </c>
      <c r="J518" s="498">
        <v>12.30968508939201</v>
      </c>
      <c r="K518" s="498">
        <v>26.927083277325</v>
      </c>
      <c r="L518" s="499">
        <v>3730.9</v>
      </c>
      <c r="M518" s="512">
        <v>0</v>
      </c>
      <c r="N518" s="513">
        <v>0</v>
      </c>
      <c r="O518" s="513">
        <v>0</v>
      </c>
      <c r="P518" s="513">
        <v>0</v>
      </c>
      <c r="Q518" s="513">
        <v>0</v>
      </c>
      <c r="R518" s="513">
        <v>0</v>
      </c>
      <c r="S518" s="513">
        <v>0</v>
      </c>
      <c r="T518" s="513">
        <v>0</v>
      </c>
      <c r="U518" s="513">
        <v>0</v>
      </c>
      <c r="V518" s="513">
        <v>0</v>
      </c>
      <c r="W518" s="513">
        <v>0</v>
      </c>
      <c r="X518" s="513">
        <v>0</v>
      </c>
      <c r="Y518" s="513">
        <v>0</v>
      </c>
      <c r="Z518" s="513">
        <v>0</v>
      </c>
      <c r="AA518" s="513">
        <v>0</v>
      </c>
      <c r="AB518" s="513">
        <v>0</v>
      </c>
      <c r="AC518" s="513">
        <v>147</v>
      </c>
      <c r="AD518" s="513">
        <v>147</v>
      </c>
      <c r="AE518" s="513">
        <v>1</v>
      </c>
      <c r="AF518" s="513">
        <v>1</v>
      </c>
      <c r="AG518" s="513">
        <v>0</v>
      </c>
      <c r="AH518" s="513">
        <f t="shared" si="68"/>
        <v>0</v>
      </c>
      <c r="AI518" s="513">
        <v>0</v>
      </c>
      <c r="AJ518" s="513">
        <v>0</v>
      </c>
      <c r="AK518" s="513">
        <f t="shared" si="69"/>
        <v>148</v>
      </c>
      <c r="AL518" s="513">
        <f t="shared" si="70"/>
        <v>148</v>
      </c>
      <c r="AM518" s="513">
        <v>0</v>
      </c>
      <c r="AN518" s="513">
        <v>0</v>
      </c>
      <c r="AO518" s="513">
        <v>0</v>
      </c>
      <c r="AP518" s="513">
        <v>0</v>
      </c>
      <c r="AQ518" s="513">
        <v>0</v>
      </c>
      <c r="AR518" s="513">
        <v>0</v>
      </c>
      <c r="AS518" s="513">
        <v>0</v>
      </c>
      <c r="AT518" s="513">
        <v>0</v>
      </c>
      <c r="AU518" s="513">
        <v>0</v>
      </c>
      <c r="AV518" s="513">
        <v>0</v>
      </c>
      <c r="AW518" s="513">
        <v>0</v>
      </c>
      <c r="AX518" s="513">
        <v>0</v>
      </c>
      <c r="AY518" s="513">
        <v>0</v>
      </c>
      <c r="AZ518" s="513">
        <v>0</v>
      </c>
      <c r="BA518" s="513">
        <v>0</v>
      </c>
      <c r="BB518" s="513">
        <v>0</v>
      </c>
      <c r="BC518" s="513">
        <v>4753.51</v>
      </c>
      <c r="BD518" s="513">
        <v>4753.51</v>
      </c>
      <c r="BE518" s="513">
        <v>0</v>
      </c>
      <c r="BF518" s="513">
        <v>0</v>
      </c>
      <c r="BG518" s="513">
        <v>0</v>
      </c>
      <c r="BH518" s="513">
        <v>0</v>
      </c>
      <c r="BI518" s="513">
        <v>0</v>
      </c>
      <c r="BJ518" s="513">
        <v>0</v>
      </c>
      <c r="BK518" s="241">
        <f t="shared" si="71"/>
        <v>4753.51</v>
      </c>
      <c r="BL518" s="22">
        <f t="shared" si="72"/>
        <v>4753.51</v>
      </c>
      <c r="BM518" s="519">
        <f t="shared" si="73"/>
        <v>0.48604396728016369</v>
      </c>
      <c r="BN518" s="520">
        <v>0</v>
      </c>
      <c r="BO518" s="520">
        <v>0</v>
      </c>
      <c r="BP518" s="520">
        <v>0</v>
      </c>
      <c r="BQ518" s="520">
        <v>0</v>
      </c>
      <c r="BR518" s="520">
        <v>0</v>
      </c>
      <c r="BS518" s="520">
        <v>0</v>
      </c>
      <c r="BT518" s="520">
        <v>0</v>
      </c>
      <c r="BU518" s="520">
        <v>0</v>
      </c>
      <c r="BV518" s="520">
        <v>0</v>
      </c>
      <c r="BW518" s="520">
        <v>0</v>
      </c>
      <c r="BX518" s="520">
        <v>0</v>
      </c>
      <c r="BY518" s="520">
        <v>0</v>
      </c>
      <c r="BZ518" s="520">
        <v>0</v>
      </c>
      <c r="CA518" s="520">
        <v>0</v>
      </c>
      <c r="CB518" s="520">
        <v>0</v>
      </c>
      <c r="CC518" s="520">
        <v>0</v>
      </c>
      <c r="CD518" s="520">
        <v>5579860.1784000006</v>
      </c>
      <c r="CE518" s="520">
        <v>5579860.1784000006</v>
      </c>
      <c r="CF518" s="520">
        <v>0</v>
      </c>
      <c r="CG518" s="520">
        <v>0</v>
      </c>
      <c r="CH518" s="520">
        <v>0</v>
      </c>
      <c r="CI518" s="520">
        <v>0</v>
      </c>
      <c r="CJ518" s="520">
        <v>0</v>
      </c>
      <c r="CK518" s="520">
        <v>0</v>
      </c>
      <c r="CL518" s="520">
        <f t="shared" si="74"/>
        <v>5579860.1784000006</v>
      </c>
      <c r="CM518" s="521">
        <f t="shared" si="75"/>
        <v>5579860.1784000006</v>
      </c>
      <c r="CN518" s="522">
        <v>32008631.815536004</v>
      </c>
      <c r="CO518" s="522">
        <v>32008631.815536004</v>
      </c>
      <c r="CP518" s="522">
        <v>34175154.929687999</v>
      </c>
      <c r="CQ518" s="243" t="s">
        <v>874</v>
      </c>
      <c r="CR518" s="103">
        <v>9.16</v>
      </c>
      <c r="CS518" s="523">
        <v>9.16</v>
      </c>
      <c r="CT518" s="104">
        <v>9.7799999999999994</v>
      </c>
      <c r="CU518" s="524"/>
      <c r="CV518" s="524"/>
      <c r="CW518" s="524"/>
      <c r="CX518" s="525"/>
      <c r="CY518" s="526">
        <v>78.649293240007125</v>
      </c>
      <c r="CZ518" s="527">
        <v>55.332928650712837</v>
      </c>
      <c r="DA518" s="528">
        <v>0.91125784895393558</v>
      </c>
      <c r="DB518" s="529">
        <v>0.57468851129720233</v>
      </c>
      <c r="DC518" s="530" t="s">
        <v>2326</v>
      </c>
      <c r="DD518" s="225"/>
      <c r="DE518" s="524"/>
      <c r="DF518" s="524"/>
      <c r="DG518" s="531"/>
      <c r="DH518" s="532"/>
      <c r="DI518" s="64">
        <v>203221</v>
      </c>
      <c r="DJ518" s="64">
        <v>19143</v>
      </c>
      <c r="DK518" s="64">
        <v>247241</v>
      </c>
      <c r="DL518" s="534">
        <f t="shared" si="77"/>
        <v>156535</v>
      </c>
    </row>
    <row r="519" spans="1:116" ht="43.5" customHeight="1" x14ac:dyDescent="0.25">
      <c r="A519" s="356" t="s">
        <v>7</v>
      </c>
      <c r="B519" s="65" t="s">
        <v>50</v>
      </c>
      <c r="C519" s="65" t="s">
        <v>74</v>
      </c>
      <c r="D519" s="64" t="s">
        <v>2526</v>
      </c>
      <c r="E519" s="64" t="s">
        <v>390</v>
      </c>
      <c r="F519" s="64" t="s">
        <v>437</v>
      </c>
      <c r="G519" s="18" t="s">
        <v>438</v>
      </c>
      <c r="H519" s="35" t="s">
        <v>860</v>
      </c>
      <c r="I519" s="28" t="s">
        <v>2322</v>
      </c>
      <c r="J519" s="498">
        <v>12.907242618003272</v>
      </c>
      <c r="K519" s="498">
        <v>17.383143903237002</v>
      </c>
      <c r="L519" s="499">
        <v>1697.3</v>
      </c>
      <c r="M519" s="512">
        <v>0</v>
      </c>
      <c r="N519" s="513">
        <v>0</v>
      </c>
      <c r="O519" s="513">
        <v>0</v>
      </c>
      <c r="P519" s="513">
        <v>0</v>
      </c>
      <c r="Q519" s="513">
        <v>0</v>
      </c>
      <c r="R519" s="513">
        <v>0</v>
      </c>
      <c r="S519" s="513">
        <v>0</v>
      </c>
      <c r="T519" s="513">
        <v>0</v>
      </c>
      <c r="U519" s="513">
        <v>0</v>
      </c>
      <c r="V519" s="513">
        <v>0</v>
      </c>
      <c r="W519" s="513">
        <v>0</v>
      </c>
      <c r="X519" s="513">
        <v>0</v>
      </c>
      <c r="Y519" s="513">
        <v>0</v>
      </c>
      <c r="Z519" s="513">
        <v>0</v>
      </c>
      <c r="AA519" s="513">
        <v>0</v>
      </c>
      <c r="AB519" s="513">
        <v>0</v>
      </c>
      <c r="AC519" s="513">
        <v>104</v>
      </c>
      <c r="AD519" s="513">
        <v>104</v>
      </c>
      <c r="AE519" s="513">
        <v>0</v>
      </c>
      <c r="AF519" s="513">
        <v>0</v>
      </c>
      <c r="AG519" s="513">
        <v>0</v>
      </c>
      <c r="AH519" s="513">
        <f t="shared" si="68"/>
        <v>0</v>
      </c>
      <c r="AI519" s="513">
        <v>0</v>
      </c>
      <c r="AJ519" s="513">
        <v>0</v>
      </c>
      <c r="AK519" s="513">
        <f t="shared" si="69"/>
        <v>104</v>
      </c>
      <c r="AL519" s="513">
        <f t="shared" si="70"/>
        <v>104</v>
      </c>
      <c r="AM519" s="513">
        <v>0</v>
      </c>
      <c r="AN519" s="513">
        <v>0</v>
      </c>
      <c r="AO519" s="513">
        <v>0</v>
      </c>
      <c r="AP519" s="513">
        <v>0</v>
      </c>
      <c r="AQ519" s="513">
        <v>0</v>
      </c>
      <c r="AR519" s="513">
        <v>0</v>
      </c>
      <c r="AS519" s="513">
        <v>0</v>
      </c>
      <c r="AT519" s="513">
        <v>0</v>
      </c>
      <c r="AU519" s="513">
        <v>0</v>
      </c>
      <c r="AV519" s="513">
        <v>0</v>
      </c>
      <c r="AW519" s="513">
        <v>0</v>
      </c>
      <c r="AX519" s="513">
        <v>0</v>
      </c>
      <c r="AY519" s="513">
        <v>0</v>
      </c>
      <c r="AZ519" s="513">
        <v>0</v>
      </c>
      <c r="BA519" s="513">
        <v>0</v>
      </c>
      <c r="BB519" s="513">
        <v>0</v>
      </c>
      <c r="BC519" s="513">
        <v>643.72</v>
      </c>
      <c r="BD519" s="513">
        <v>643.72</v>
      </c>
      <c r="BE519" s="513">
        <v>0</v>
      </c>
      <c r="BF519" s="513">
        <v>0</v>
      </c>
      <c r="BG519" s="513">
        <v>0</v>
      </c>
      <c r="BH519" s="513">
        <v>0</v>
      </c>
      <c r="BI519" s="513">
        <v>0</v>
      </c>
      <c r="BJ519" s="513">
        <v>0</v>
      </c>
      <c r="BK519" s="241">
        <f t="shared" si="71"/>
        <v>643.72</v>
      </c>
      <c r="BL519" s="22">
        <f t="shared" si="72"/>
        <v>643.72</v>
      </c>
      <c r="BM519" s="519">
        <f t="shared" si="73"/>
        <v>0.11811376146788992</v>
      </c>
      <c r="BN519" s="520">
        <v>0</v>
      </c>
      <c r="BO519" s="520">
        <v>0</v>
      </c>
      <c r="BP519" s="520">
        <v>0</v>
      </c>
      <c r="BQ519" s="520">
        <v>0</v>
      </c>
      <c r="BR519" s="520">
        <v>0</v>
      </c>
      <c r="BS519" s="520">
        <v>0</v>
      </c>
      <c r="BT519" s="520">
        <v>0</v>
      </c>
      <c r="BU519" s="520">
        <v>0</v>
      </c>
      <c r="BV519" s="520">
        <v>0</v>
      </c>
      <c r="BW519" s="520">
        <v>0</v>
      </c>
      <c r="BX519" s="520">
        <v>0</v>
      </c>
      <c r="BY519" s="520">
        <v>0</v>
      </c>
      <c r="BZ519" s="520">
        <v>0</v>
      </c>
      <c r="CA519" s="520">
        <v>0</v>
      </c>
      <c r="CB519" s="520">
        <v>0</v>
      </c>
      <c r="CC519" s="520">
        <v>0</v>
      </c>
      <c r="CD519" s="520">
        <v>755624.28480000002</v>
      </c>
      <c r="CE519" s="520">
        <v>755624.28480000002</v>
      </c>
      <c r="CF519" s="520">
        <v>0</v>
      </c>
      <c r="CG519" s="520">
        <v>0</v>
      </c>
      <c r="CH519" s="520">
        <v>0</v>
      </c>
      <c r="CI519" s="520">
        <v>0</v>
      </c>
      <c r="CJ519" s="520">
        <v>0</v>
      </c>
      <c r="CK519" s="520">
        <v>0</v>
      </c>
      <c r="CL519" s="520">
        <f t="shared" si="74"/>
        <v>755624.28480000002</v>
      </c>
      <c r="CM519" s="521">
        <f t="shared" si="75"/>
        <v>755624.28480000002</v>
      </c>
      <c r="CN519" s="522">
        <v>14225860.662216</v>
      </c>
      <c r="CO519" s="522">
        <v>14225860.662216</v>
      </c>
      <c r="CP519" s="522">
        <v>15822640.940628001</v>
      </c>
      <c r="CQ519" s="243" t="s">
        <v>874</v>
      </c>
      <c r="CR519" s="103">
        <v>4.9000000000000004</v>
      </c>
      <c r="CS519" s="523">
        <v>4.9000000000000004</v>
      </c>
      <c r="CT519" s="104">
        <v>5.45</v>
      </c>
      <c r="CU519" s="524"/>
      <c r="CV519" s="524"/>
      <c r="CW519" s="524"/>
      <c r="CX519" s="525"/>
      <c r="CY519" s="526">
        <v>11.727505737237598</v>
      </c>
      <c r="CZ519" s="527">
        <v>11.726980106335445</v>
      </c>
      <c r="DA519" s="528">
        <v>0.11482417820623336</v>
      </c>
      <c r="DB519" s="529">
        <v>0.11480871454161135</v>
      </c>
      <c r="DC519" s="530" t="s">
        <v>2336</v>
      </c>
      <c r="DD519" s="225"/>
      <c r="DE519" s="524"/>
      <c r="DF519" s="524"/>
      <c r="DG519" s="531"/>
      <c r="DH519" s="532"/>
      <c r="DI519" s="64">
        <v>0</v>
      </c>
      <c r="DJ519" s="64">
        <v>0</v>
      </c>
      <c r="DK519" s="64">
        <v>0</v>
      </c>
      <c r="DL519" s="534">
        <f t="shared" si="77"/>
        <v>0</v>
      </c>
    </row>
    <row r="520" spans="1:116" ht="43.5" customHeight="1" x14ac:dyDescent="0.25">
      <c r="A520" s="356" t="s">
        <v>7</v>
      </c>
      <c r="B520" s="65" t="s">
        <v>50</v>
      </c>
      <c r="C520" s="65" t="s">
        <v>74</v>
      </c>
      <c r="D520" s="64" t="s">
        <v>2526</v>
      </c>
      <c r="E520" s="64" t="s">
        <v>390</v>
      </c>
      <c r="F520" s="64" t="s">
        <v>439</v>
      </c>
      <c r="G520" s="18" t="s">
        <v>390</v>
      </c>
      <c r="H520" s="35" t="s">
        <v>866</v>
      </c>
      <c r="I520" s="28" t="s">
        <v>2322</v>
      </c>
      <c r="J520" s="498">
        <v>10.756035515002727</v>
      </c>
      <c r="K520" s="498">
        <v>10.601893917342</v>
      </c>
      <c r="L520" s="499">
        <v>1312</v>
      </c>
      <c r="M520" s="512">
        <v>0</v>
      </c>
      <c r="N520" s="513">
        <v>0</v>
      </c>
      <c r="O520" s="513">
        <v>0</v>
      </c>
      <c r="P520" s="513">
        <v>0</v>
      </c>
      <c r="Q520" s="513">
        <v>0</v>
      </c>
      <c r="R520" s="513">
        <v>0</v>
      </c>
      <c r="S520" s="513">
        <v>0</v>
      </c>
      <c r="T520" s="513">
        <v>0</v>
      </c>
      <c r="U520" s="513">
        <v>0</v>
      </c>
      <c r="V520" s="513">
        <v>0</v>
      </c>
      <c r="W520" s="513">
        <v>0</v>
      </c>
      <c r="X520" s="513">
        <v>0</v>
      </c>
      <c r="Y520" s="513">
        <v>0</v>
      </c>
      <c r="Z520" s="513">
        <v>0</v>
      </c>
      <c r="AA520" s="513">
        <v>0</v>
      </c>
      <c r="AB520" s="513">
        <v>0</v>
      </c>
      <c r="AC520" s="513">
        <v>32</v>
      </c>
      <c r="AD520" s="513">
        <v>32</v>
      </c>
      <c r="AE520" s="513">
        <v>0</v>
      </c>
      <c r="AF520" s="513">
        <v>0</v>
      </c>
      <c r="AG520" s="513">
        <v>0</v>
      </c>
      <c r="AH520" s="513">
        <f t="shared" si="68"/>
        <v>0</v>
      </c>
      <c r="AI520" s="513">
        <v>0</v>
      </c>
      <c r="AJ520" s="513">
        <v>0</v>
      </c>
      <c r="AK520" s="513">
        <f t="shared" si="69"/>
        <v>32</v>
      </c>
      <c r="AL520" s="513">
        <f t="shared" si="70"/>
        <v>32</v>
      </c>
      <c r="AM520" s="513">
        <v>0</v>
      </c>
      <c r="AN520" s="513">
        <v>0</v>
      </c>
      <c r="AO520" s="513">
        <v>0</v>
      </c>
      <c r="AP520" s="513">
        <v>0</v>
      </c>
      <c r="AQ520" s="513">
        <v>0</v>
      </c>
      <c r="AR520" s="513">
        <v>0</v>
      </c>
      <c r="AS520" s="513">
        <v>0</v>
      </c>
      <c r="AT520" s="513">
        <v>0</v>
      </c>
      <c r="AU520" s="513">
        <v>0</v>
      </c>
      <c r="AV520" s="513">
        <v>0</v>
      </c>
      <c r="AW520" s="513">
        <v>0</v>
      </c>
      <c r="AX520" s="513">
        <v>0</v>
      </c>
      <c r="AY520" s="513">
        <v>0</v>
      </c>
      <c r="AZ520" s="513">
        <v>0</v>
      </c>
      <c r="BA520" s="513">
        <v>0</v>
      </c>
      <c r="BB520" s="513">
        <v>0</v>
      </c>
      <c r="BC520" s="513">
        <v>219.935</v>
      </c>
      <c r="BD520" s="513">
        <v>219.935</v>
      </c>
      <c r="BE520" s="513">
        <v>0</v>
      </c>
      <c r="BF520" s="513">
        <v>0</v>
      </c>
      <c r="BG520" s="513">
        <v>0</v>
      </c>
      <c r="BH520" s="513">
        <v>0</v>
      </c>
      <c r="BI520" s="513">
        <v>0</v>
      </c>
      <c r="BJ520" s="513">
        <v>0</v>
      </c>
      <c r="BK520" s="241">
        <f t="shared" si="71"/>
        <v>219.935</v>
      </c>
      <c r="BL520" s="22">
        <f t="shared" si="72"/>
        <v>219.935</v>
      </c>
      <c r="BM520" s="519">
        <f t="shared" si="73"/>
        <v>4.9871882086167794E-2</v>
      </c>
      <c r="BN520" s="520">
        <v>0</v>
      </c>
      <c r="BO520" s="520">
        <v>0</v>
      </c>
      <c r="BP520" s="520">
        <v>0</v>
      </c>
      <c r="BQ520" s="520">
        <v>0</v>
      </c>
      <c r="BR520" s="520">
        <v>0</v>
      </c>
      <c r="BS520" s="520">
        <v>0</v>
      </c>
      <c r="BT520" s="520">
        <v>0</v>
      </c>
      <c r="BU520" s="520">
        <v>0</v>
      </c>
      <c r="BV520" s="520">
        <v>0</v>
      </c>
      <c r="BW520" s="520">
        <v>0</v>
      </c>
      <c r="BX520" s="520">
        <v>0</v>
      </c>
      <c r="BY520" s="520">
        <v>0</v>
      </c>
      <c r="BZ520" s="520">
        <v>0</v>
      </c>
      <c r="CA520" s="520">
        <v>0</v>
      </c>
      <c r="CB520" s="520">
        <v>0</v>
      </c>
      <c r="CC520" s="520">
        <v>0</v>
      </c>
      <c r="CD520" s="520">
        <v>258168.50040000002</v>
      </c>
      <c r="CE520" s="520">
        <v>258168.50040000002</v>
      </c>
      <c r="CF520" s="520">
        <v>0</v>
      </c>
      <c r="CG520" s="520">
        <v>0</v>
      </c>
      <c r="CH520" s="520">
        <v>0</v>
      </c>
      <c r="CI520" s="520">
        <v>0</v>
      </c>
      <c r="CJ520" s="520">
        <v>0</v>
      </c>
      <c r="CK520" s="520">
        <v>0</v>
      </c>
      <c r="CL520" s="520">
        <f t="shared" si="74"/>
        <v>258168.50040000002</v>
      </c>
      <c r="CM520" s="521">
        <f t="shared" si="75"/>
        <v>258168.50040000002</v>
      </c>
      <c r="CN520" s="522">
        <v>17392018.115646001</v>
      </c>
      <c r="CO520" s="522">
        <v>17392018.115646001</v>
      </c>
      <c r="CP520" s="522">
        <v>19516234.068701997</v>
      </c>
      <c r="CQ520" s="243" t="s">
        <v>874</v>
      </c>
      <c r="CR520" s="103">
        <v>3.93</v>
      </c>
      <c r="CS520" s="523">
        <v>3.93</v>
      </c>
      <c r="CT520" s="104">
        <v>4.41</v>
      </c>
      <c r="CU520" s="524"/>
      <c r="CV520" s="524"/>
      <c r="CW520" s="524"/>
      <c r="CX520" s="525"/>
      <c r="CY520" s="526">
        <v>71.376716406301881</v>
      </c>
      <c r="CZ520" s="527">
        <v>70.936619897939863</v>
      </c>
      <c r="DA520" s="528">
        <v>0.81569375064195215</v>
      </c>
      <c r="DB520" s="529">
        <v>0.81547021711901768</v>
      </c>
      <c r="DC520" s="530" t="s">
        <v>2333</v>
      </c>
      <c r="DD520" s="225"/>
      <c r="DE520" s="524"/>
      <c r="DF520" s="524"/>
      <c r="DG520" s="531"/>
      <c r="DH520" s="532"/>
      <c r="DI520" s="64">
        <v>63618</v>
      </c>
      <c r="DJ520" s="64">
        <v>89596</v>
      </c>
      <c r="DK520" s="64">
        <v>89665</v>
      </c>
      <c r="DL520" s="534">
        <f t="shared" si="77"/>
        <v>80959.666666666672</v>
      </c>
    </row>
    <row r="521" spans="1:116" ht="43.5" customHeight="1" x14ac:dyDescent="0.25">
      <c r="A521" s="356" t="s">
        <v>7</v>
      </c>
      <c r="B521" s="65" t="s">
        <v>50</v>
      </c>
      <c r="C521" s="65" t="s">
        <v>74</v>
      </c>
      <c r="D521" s="64" t="s">
        <v>2526</v>
      </c>
      <c r="E521" s="64" t="s">
        <v>390</v>
      </c>
      <c r="F521" s="64" t="s">
        <v>440</v>
      </c>
      <c r="G521" s="18" t="s">
        <v>441</v>
      </c>
      <c r="H521" s="35" t="s">
        <v>866</v>
      </c>
      <c r="I521" s="28" t="s">
        <v>2322</v>
      </c>
      <c r="J521" s="498">
        <v>12.668219606558768</v>
      </c>
      <c r="K521" s="498">
        <v>9.7274621009790003</v>
      </c>
      <c r="L521" s="499">
        <v>826.9</v>
      </c>
      <c r="M521" s="512">
        <v>0</v>
      </c>
      <c r="N521" s="513">
        <v>0</v>
      </c>
      <c r="O521" s="513">
        <v>0</v>
      </c>
      <c r="P521" s="513">
        <v>0</v>
      </c>
      <c r="Q521" s="513">
        <v>0</v>
      </c>
      <c r="R521" s="513">
        <v>0</v>
      </c>
      <c r="S521" s="513">
        <v>0</v>
      </c>
      <c r="T521" s="513">
        <v>0</v>
      </c>
      <c r="U521" s="513">
        <v>0</v>
      </c>
      <c r="V521" s="513">
        <v>0</v>
      </c>
      <c r="W521" s="513">
        <v>0</v>
      </c>
      <c r="X521" s="513">
        <v>0</v>
      </c>
      <c r="Y521" s="513">
        <v>0</v>
      </c>
      <c r="Z521" s="513">
        <v>0</v>
      </c>
      <c r="AA521" s="513">
        <v>0</v>
      </c>
      <c r="AB521" s="513">
        <v>0</v>
      </c>
      <c r="AC521" s="513">
        <v>53</v>
      </c>
      <c r="AD521" s="513">
        <v>53</v>
      </c>
      <c r="AE521" s="513">
        <v>0</v>
      </c>
      <c r="AF521" s="513">
        <v>0</v>
      </c>
      <c r="AG521" s="513">
        <v>0</v>
      </c>
      <c r="AH521" s="513">
        <f t="shared" si="68"/>
        <v>0</v>
      </c>
      <c r="AI521" s="513">
        <v>0</v>
      </c>
      <c r="AJ521" s="513">
        <v>0</v>
      </c>
      <c r="AK521" s="513">
        <f t="shared" si="69"/>
        <v>53</v>
      </c>
      <c r="AL521" s="513">
        <f t="shared" si="70"/>
        <v>53</v>
      </c>
      <c r="AM521" s="513">
        <v>0</v>
      </c>
      <c r="AN521" s="513">
        <v>0</v>
      </c>
      <c r="AO521" s="513">
        <v>0</v>
      </c>
      <c r="AP521" s="513">
        <v>0</v>
      </c>
      <c r="AQ521" s="513">
        <v>0</v>
      </c>
      <c r="AR521" s="513">
        <v>0</v>
      </c>
      <c r="AS521" s="513">
        <v>0</v>
      </c>
      <c r="AT521" s="513">
        <v>0</v>
      </c>
      <c r="AU521" s="513">
        <v>0</v>
      </c>
      <c r="AV521" s="513">
        <v>0</v>
      </c>
      <c r="AW521" s="513">
        <v>0</v>
      </c>
      <c r="AX521" s="513">
        <v>0</v>
      </c>
      <c r="AY521" s="513">
        <v>0</v>
      </c>
      <c r="AZ521" s="513">
        <v>0</v>
      </c>
      <c r="BA521" s="513">
        <v>0</v>
      </c>
      <c r="BB521" s="513">
        <v>0</v>
      </c>
      <c r="BC521" s="513">
        <v>290.10500000000002</v>
      </c>
      <c r="BD521" s="513">
        <v>290.10500000000002</v>
      </c>
      <c r="BE521" s="513">
        <v>0</v>
      </c>
      <c r="BF521" s="513">
        <v>0</v>
      </c>
      <c r="BG521" s="513">
        <v>0</v>
      </c>
      <c r="BH521" s="513">
        <v>0</v>
      </c>
      <c r="BI521" s="513">
        <v>0</v>
      </c>
      <c r="BJ521" s="513">
        <v>0</v>
      </c>
      <c r="BK521" s="241">
        <f t="shared" si="71"/>
        <v>290.10500000000002</v>
      </c>
      <c r="BL521" s="22">
        <f t="shared" si="72"/>
        <v>290.10500000000002</v>
      </c>
      <c r="BM521" s="519">
        <f t="shared" si="73"/>
        <v>0.13186590909090909</v>
      </c>
      <c r="BN521" s="520">
        <v>0</v>
      </c>
      <c r="BO521" s="520">
        <v>0</v>
      </c>
      <c r="BP521" s="520">
        <v>0</v>
      </c>
      <c r="BQ521" s="520">
        <v>0</v>
      </c>
      <c r="BR521" s="520">
        <v>0</v>
      </c>
      <c r="BS521" s="520">
        <v>0</v>
      </c>
      <c r="BT521" s="520">
        <v>0</v>
      </c>
      <c r="BU521" s="520">
        <v>0</v>
      </c>
      <c r="BV521" s="520">
        <v>0</v>
      </c>
      <c r="BW521" s="520">
        <v>0</v>
      </c>
      <c r="BX521" s="520">
        <v>0</v>
      </c>
      <c r="BY521" s="520">
        <v>0</v>
      </c>
      <c r="BZ521" s="520">
        <v>0</v>
      </c>
      <c r="CA521" s="520">
        <v>0</v>
      </c>
      <c r="CB521" s="520">
        <v>0</v>
      </c>
      <c r="CC521" s="520">
        <v>0</v>
      </c>
      <c r="CD521" s="520">
        <v>340536.85320000007</v>
      </c>
      <c r="CE521" s="520">
        <v>340536.85320000007</v>
      </c>
      <c r="CF521" s="520">
        <v>0</v>
      </c>
      <c r="CG521" s="520">
        <v>0</v>
      </c>
      <c r="CH521" s="520">
        <v>0</v>
      </c>
      <c r="CI521" s="520">
        <v>0</v>
      </c>
      <c r="CJ521" s="520">
        <v>0</v>
      </c>
      <c r="CK521" s="520">
        <v>0</v>
      </c>
      <c r="CL521" s="520">
        <f t="shared" si="74"/>
        <v>340536.85320000007</v>
      </c>
      <c r="CM521" s="521">
        <f t="shared" si="75"/>
        <v>340536.85320000007</v>
      </c>
      <c r="CN521" s="522">
        <v>20317135.829205599</v>
      </c>
      <c r="CO521" s="522">
        <v>20317135.829205599</v>
      </c>
      <c r="CP521" s="522">
        <v>4874340.1116960002</v>
      </c>
      <c r="CQ521" s="243" t="s">
        <v>874</v>
      </c>
      <c r="CR521" s="103">
        <v>9.17</v>
      </c>
      <c r="CS521" s="523">
        <v>9.17</v>
      </c>
      <c r="CT521" s="104">
        <v>2.2000000000000002</v>
      </c>
      <c r="CU521" s="524"/>
      <c r="CV521" s="524"/>
      <c r="CW521" s="524"/>
      <c r="CX521" s="525"/>
      <c r="CY521" s="526">
        <v>77.689519145195831</v>
      </c>
      <c r="CZ521" s="527">
        <v>56.899408809576805</v>
      </c>
      <c r="DA521" s="528">
        <v>0.34760043669603702</v>
      </c>
      <c r="DB521" s="529">
        <v>0.32454362587044466</v>
      </c>
      <c r="DC521" s="530" t="s">
        <v>2415</v>
      </c>
      <c r="DD521" s="225"/>
      <c r="DE521" s="524"/>
      <c r="DF521" s="524"/>
      <c r="DG521" s="531"/>
      <c r="DH521" s="532"/>
      <c r="DI521" s="64">
        <v>71982</v>
      </c>
      <c r="DJ521" s="64">
        <v>0</v>
      </c>
      <c r="DK521" s="64">
        <v>1448</v>
      </c>
      <c r="DL521" s="534">
        <f t="shared" si="77"/>
        <v>24476.666666666668</v>
      </c>
    </row>
    <row r="522" spans="1:116" ht="43.5" customHeight="1" x14ac:dyDescent="0.25">
      <c r="A522" s="356" t="s">
        <v>7</v>
      </c>
      <c r="B522" s="65" t="s">
        <v>50</v>
      </c>
      <c r="C522" s="65" t="s">
        <v>74</v>
      </c>
      <c r="D522" s="64" t="s">
        <v>2527</v>
      </c>
      <c r="E522" s="64" t="s">
        <v>80</v>
      </c>
      <c r="F522" s="64" t="s">
        <v>1449</v>
      </c>
      <c r="G522" s="18" t="s">
        <v>80</v>
      </c>
      <c r="H522" s="35" t="s">
        <v>860</v>
      </c>
      <c r="I522" s="28" t="s">
        <v>2322</v>
      </c>
      <c r="J522" s="498">
        <v>13.433093243181185</v>
      </c>
      <c r="K522" s="498">
        <v>10.409090887440001</v>
      </c>
      <c r="L522" s="499">
        <v>1057.3</v>
      </c>
      <c r="M522" s="512">
        <v>0</v>
      </c>
      <c r="N522" s="513">
        <v>0</v>
      </c>
      <c r="O522" s="513">
        <v>0</v>
      </c>
      <c r="P522" s="513">
        <v>0</v>
      </c>
      <c r="Q522" s="513">
        <v>0</v>
      </c>
      <c r="R522" s="513">
        <v>0</v>
      </c>
      <c r="S522" s="513">
        <v>0</v>
      </c>
      <c r="T522" s="513">
        <v>0</v>
      </c>
      <c r="U522" s="513">
        <v>0</v>
      </c>
      <c r="V522" s="513">
        <v>0</v>
      </c>
      <c r="W522" s="513">
        <v>0</v>
      </c>
      <c r="X522" s="513">
        <v>0</v>
      </c>
      <c r="Y522" s="513">
        <v>0</v>
      </c>
      <c r="Z522" s="513">
        <v>0</v>
      </c>
      <c r="AA522" s="513">
        <v>0</v>
      </c>
      <c r="AB522" s="513">
        <v>0</v>
      </c>
      <c r="AC522" s="513">
        <v>31</v>
      </c>
      <c r="AD522" s="513">
        <v>31</v>
      </c>
      <c r="AE522" s="513">
        <v>0</v>
      </c>
      <c r="AF522" s="513">
        <v>0</v>
      </c>
      <c r="AG522" s="513">
        <v>0</v>
      </c>
      <c r="AH522" s="513">
        <f t="shared" si="68"/>
        <v>0</v>
      </c>
      <c r="AI522" s="513">
        <v>0</v>
      </c>
      <c r="AJ522" s="513">
        <v>0</v>
      </c>
      <c r="AK522" s="513">
        <f t="shared" si="69"/>
        <v>31</v>
      </c>
      <c r="AL522" s="513">
        <f t="shared" si="70"/>
        <v>31</v>
      </c>
      <c r="AM522" s="513">
        <v>0</v>
      </c>
      <c r="AN522" s="513">
        <v>0</v>
      </c>
      <c r="AO522" s="513">
        <v>0</v>
      </c>
      <c r="AP522" s="513">
        <v>0</v>
      </c>
      <c r="AQ522" s="513">
        <v>0</v>
      </c>
      <c r="AR522" s="513">
        <v>0</v>
      </c>
      <c r="AS522" s="513">
        <v>0</v>
      </c>
      <c r="AT522" s="513">
        <v>0</v>
      </c>
      <c r="AU522" s="513">
        <v>0</v>
      </c>
      <c r="AV522" s="513">
        <v>0</v>
      </c>
      <c r="AW522" s="513">
        <v>0</v>
      </c>
      <c r="AX522" s="513">
        <v>0</v>
      </c>
      <c r="AY522" s="513">
        <v>0</v>
      </c>
      <c r="AZ522" s="513">
        <v>0</v>
      </c>
      <c r="BA522" s="513">
        <v>0</v>
      </c>
      <c r="BB522" s="513">
        <v>0</v>
      </c>
      <c r="BC522" s="513">
        <v>204.63</v>
      </c>
      <c r="BD522" s="513">
        <v>204.63</v>
      </c>
      <c r="BE522" s="513">
        <v>0</v>
      </c>
      <c r="BF522" s="513">
        <v>0</v>
      </c>
      <c r="BG522" s="513">
        <v>0</v>
      </c>
      <c r="BH522" s="513">
        <v>0</v>
      </c>
      <c r="BI522" s="513">
        <v>0</v>
      </c>
      <c r="BJ522" s="513">
        <v>0</v>
      </c>
      <c r="BK522" s="241">
        <f t="shared" si="71"/>
        <v>204.63</v>
      </c>
      <c r="BL522" s="22">
        <f t="shared" si="72"/>
        <v>204.63</v>
      </c>
      <c r="BM522" s="519">
        <f t="shared" si="73"/>
        <v>2.4654216867469877E-2</v>
      </c>
      <c r="BN522" s="520">
        <v>0</v>
      </c>
      <c r="BO522" s="520">
        <v>0</v>
      </c>
      <c r="BP522" s="520">
        <v>0</v>
      </c>
      <c r="BQ522" s="520">
        <v>0</v>
      </c>
      <c r="BR522" s="520">
        <v>0</v>
      </c>
      <c r="BS522" s="520">
        <v>0</v>
      </c>
      <c r="BT522" s="520">
        <v>0</v>
      </c>
      <c r="BU522" s="520">
        <v>0</v>
      </c>
      <c r="BV522" s="520">
        <v>0</v>
      </c>
      <c r="BW522" s="520">
        <v>0</v>
      </c>
      <c r="BX522" s="520">
        <v>0</v>
      </c>
      <c r="BY522" s="520">
        <v>0</v>
      </c>
      <c r="BZ522" s="520">
        <v>0</v>
      </c>
      <c r="CA522" s="520">
        <v>0</v>
      </c>
      <c r="CB522" s="520">
        <v>0</v>
      </c>
      <c r="CC522" s="520">
        <v>0</v>
      </c>
      <c r="CD522" s="520">
        <v>240202.87920000002</v>
      </c>
      <c r="CE522" s="520">
        <v>240202.87920000002</v>
      </c>
      <c r="CF522" s="520">
        <v>0</v>
      </c>
      <c r="CG522" s="520">
        <v>0</v>
      </c>
      <c r="CH522" s="520">
        <v>0</v>
      </c>
      <c r="CI522" s="520">
        <v>0</v>
      </c>
      <c r="CJ522" s="520">
        <v>0</v>
      </c>
      <c r="CK522" s="520">
        <v>0</v>
      </c>
      <c r="CL522" s="520">
        <f t="shared" si="74"/>
        <v>240202.87920000002</v>
      </c>
      <c r="CM522" s="521">
        <f t="shared" si="75"/>
        <v>240202.87920000002</v>
      </c>
      <c r="CN522" s="522">
        <v>33673440</v>
      </c>
      <c r="CO522" s="522">
        <v>33673440</v>
      </c>
      <c r="CP522" s="522">
        <v>29083200</v>
      </c>
      <c r="CQ522" s="243" t="s">
        <v>874</v>
      </c>
      <c r="CR522" s="103">
        <v>9.61</v>
      </c>
      <c r="CS522" s="523">
        <v>9.61</v>
      </c>
      <c r="CT522" s="104">
        <v>8.3000000000000007</v>
      </c>
      <c r="CU522" s="524"/>
      <c r="CV522" s="524"/>
      <c r="CW522" s="524"/>
      <c r="CX522" s="525"/>
      <c r="CY522" s="526">
        <v>16.763379074783472</v>
      </c>
      <c r="CZ522" s="527">
        <v>8.9824689037280212</v>
      </c>
      <c r="DA522" s="528">
        <v>7.3271002786941195E-2</v>
      </c>
      <c r="DB522" s="529">
        <v>6.6974531952826127E-2</v>
      </c>
      <c r="DC522" s="530" t="s">
        <v>2374</v>
      </c>
      <c r="DD522" s="225"/>
      <c r="DE522" s="524"/>
      <c r="DF522" s="524"/>
      <c r="DG522" s="531"/>
      <c r="DH522" s="532"/>
      <c r="DI522" s="64">
        <v>0</v>
      </c>
      <c r="DJ522" s="64">
        <v>0</v>
      </c>
      <c r="DK522" s="64">
        <v>0</v>
      </c>
      <c r="DL522" s="534">
        <f t="shared" si="77"/>
        <v>0</v>
      </c>
    </row>
    <row r="523" spans="1:116" ht="43.5" customHeight="1" x14ac:dyDescent="0.25">
      <c r="A523" s="356" t="s">
        <v>7</v>
      </c>
      <c r="B523" s="65" t="s">
        <v>50</v>
      </c>
      <c r="C523" s="65" t="s">
        <v>74</v>
      </c>
      <c r="D523" s="64" t="s">
        <v>2527</v>
      </c>
      <c r="E523" s="64" t="s">
        <v>80</v>
      </c>
      <c r="F523" s="64" t="s">
        <v>1450</v>
      </c>
      <c r="G523" s="18" t="s">
        <v>1451</v>
      </c>
      <c r="H523" s="35" t="s">
        <v>860</v>
      </c>
      <c r="I523" s="28" t="s">
        <v>2322</v>
      </c>
      <c r="J523" s="498">
        <v>14.460892192392555</v>
      </c>
      <c r="K523" s="498">
        <v>4.6651515054479997</v>
      </c>
      <c r="L523" s="499">
        <v>52.3</v>
      </c>
      <c r="M523" s="512">
        <v>0</v>
      </c>
      <c r="N523" s="513">
        <v>0</v>
      </c>
      <c r="O523" s="513">
        <v>0</v>
      </c>
      <c r="P523" s="513">
        <v>0</v>
      </c>
      <c r="Q523" s="513">
        <v>0</v>
      </c>
      <c r="R523" s="513">
        <v>0</v>
      </c>
      <c r="S523" s="513">
        <v>0</v>
      </c>
      <c r="T523" s="513">
        <v>0</v>
      </c>
      <c r="U523" s="513">
        <v>0</v>
      </c>
      <c r="V523" s="513">
        <v>0</v>
      </c>
      <c r="W523" s="513">
        <v>0</v>
      </c>
      <c r="X523" s="513">
        <v>0</v>
      </c>
      <c r="Y523" s="513">
        <v>0</v>
      </c>
      <c r="Z523" s="513">
        <v>0</v>
      </c>
      <c r="AA523" s="513">
        <v>0</v>
      </c>
      <c r="AB523" s="513">
        <v>0</v>
      </c>
      <c r="AC523" s="513">
        <v>1</v>
      </c>
      <c r="AD523" s="513">
        <v>1</v>
      </c>
      <c r="AE523" s="513">
        <v>0</v>
      </c>
      <c r="AF523" s="513">
        <v>0</v>
      </c>
      <c r="AG523" s="513">
        <v>0</v>
      </c>
      <c r="AH523" s="513">
        <f t="shared" ref="AH523:AH586" si="78">AG523</f>
        <v>0</v>
      </c>
      <c r="AI523" s="513">
        <v>0</v>
      </c>
      <c r="AJ523" s="513">
        <v>0</v>
      </c>
      <c r="AK523" s="513">
        <f t="shared" ref="AK523:AK586" si="79">SUM(M523,O523,Q523,S523,U523,W523,Y523,AA523,AC523,AE523,AG523,AI523)</f>
        <v>1</v>
      </c>
      <c r="AL523" s="513">
        <f t="shared" ref="AL523:AL586" si="80">SUM(N523,P523,R523,T523,V523,X523,Z523,AB523,AD523,AF523,AH523,AJ523,)</f>
        <v>1</v>
      </c>
      <c r="AM523" s="513">
        <v>0</v>
      </c>
      <c r="AN523" s="513">
        <v>0</v>
      </c>
      <c r="AO523" s="513">
        <v>0</v>
      </c>
      <c r="AP523" s="513">
        <v>0</v>
      </c>
      <c r="AQ523" s="513">
        <v>0</v>
      </c>
      <c r="AR523" s="513">
        <v>0</v>
      </c>
      <c r="AS523" s="513">
        <v>0</v>
      </c>
      <c r="AT523" s="513">
        <v>0</v>
      </c>
      <c r="AU523" s="513">
        <v>0</v>
      </c>
      <c r="AV523" s="513">
        <v>0</v>
      </c>
      <c r="AW523" s="513">
        <v>0</v>
      </c>
      <c r="AX523" s="513">
        <v>0</v>
      </c>
      <c r="AY523" s="513">
        <v>0</v>
      </c>
      <c r="AZ523" s="513">
        <v>0</v>
      </c>
      <c r="BA523" s="513">
        <v>0</v>
      </c>
      <c r="BB523" s="513">
        <v>0</v>
      </c>
      <c r="BC523" s="513">
        <v>112</v>
      </c>
      <c r="BD523" s="513">
        <v>112</v>
      </c>
      <c r="BE523" s="513">
        <v>0</v>
      </c>
      <c r="BF523" s="513">
        <v>0</v>
      </c>
      <c r="BG523" s="513">
        <v>0</v>
      </c>
      <c r="BH523" s="513">
        <v>0</v>
      </c>
      <c r="BI523" s="513">
        <v>0</v>
      </c>
      <c r="BJ523" s="513">
        <v>0</v>
      </c>
      <c r="BK523" s="241">
        <f t="shared" ref="BK523:BK586" si="81">SUM(AM523,AO523,AQ523,AS523,AU523,AW523,AY523,BA523,BC523,BE523,BG523,BI523,)</f>
        <v>112</v>
      </c>
      <c r="BL523" s="22">
        <f t="shared" ref="BL523:BL586" si="82">SUM(AN523,AP523,AR523,AT523,AV523,AX523,AZ523,BB523,BD523,BF523,BH523,BJ523)</f>
        <v>112</v>
      </c>
      <c r="BM523" s="519">
        <f t="shared" ref="BM523:BM586" si="83">IF(CT523=0,0,BK523/1000/CT523)</f>
        <v>1.4303959131545339E-2</v>
      </c>
      <c r="BN523" s="520">
        <v>0</v>
      </c>
      <c r="BO523" s="520">
        <v>0</v>
      </c>
      <c r="BP523" s="520">
        <v>0</v>
      </c>
      <c r="BQ523" s="520">
        <v>0</v>
      </c>
      <c r="BR523" s="520">
        <v>0</v>
      </c>
      <c r="BS523" s="520">
        <v>0</v>
      </c>
      <c r="BT523" s="520">
        <v>0</v>
      </c>
      <c r="BU523" s="520">
        <v>0</v>
      </c>
      <c r="BV523" s="520">
        <v>0</v>
      </c>
      <c r="BW523" s="520">
        <v>0</v>
      </c>
      <c r="BX523" s="520">
        <v>0</v>
      </c>
      <c r="BY523" s="520">
        <v>0</v>
      </c>
      <c r="BZ523" s="520">
        <v>0</v>
      </c>
      <c r="CA523" s="520">
        <v>0</v>
      </c>
      <c r="CB523" s="520">
        <v>0</v>
      </c>
      <c r="CC523" s="520">
        <v>0</v>
      </c>
      <c r="CD523" s="520">
        <v>131470.08000000002</v>
      </c>
      <c r="CE523" s="520">
        <v>131470.08000000002</v>
      </c>
      <c r="CF523" s="520">
        <v>0</v>
      </c>
      <c r="CG523" s="520">
        <v>0</v>
      </c>
      <c r="CH523" s="520">
        <v>0</v>
      </c>
      <c r="CI523" s="520">
        <v>0</v>
      </c>
      <c r="CJ523" s="520">
        <v>0</v>
      </c>
      <c r="CK523" s="520">
        <v>0</v>
      </c>
      <c r="CL523" s="520">
        <f t="shared" ref="CL523:CL586" si="84">SUM(BN523,BP523,BR523,BT523,BV523,BX523,BZ523,CB523,CD523,CF523,CH523,CJ523)</f>
        <v>131470.08000000002</v>
      </c>
      <c r="CM523" s="521">
        <f t="shared" ref="CM523:CM586" si="85">SUM(BO523,BQ523,BS523,BU523,BW523,BY523,CA523,CC523,CE523,CG523,CI523,CK523)</f>
        <v>131470.08000000002</v>
      </c>
      <c r="CN523" s="522">
        <v>22355520</v>
      </c>
      <c r="CO523" s="522">
        <v>22355520</v>
      </c>
      <c r="CP523" s="522">
        <v>27436320</v>
      </c>
      <c r="CQ523" s="243" t="s">
        <v>874</v>
      </c>
      <c r="CR523" s="103">
        <v>6.38</v>
      </c>
      <c r="CS523" s="523">
        <v>6.38</v>
      </c>
      <c r="CT523" s="104">
        <v>7.83</v>
      </c>
      <c r="CU523" s="524"/>
      <c r="CV523" s="524"/>
      <c r="CW523" s="524"/>
      <c r="CX523" s="525"/>
      <c r="CY523" s="526">
        <v>19.92982456140351</v>
      </c>
      <c r="CZ523" s="527">
        <v>19.685534591194966</v>
      </c>
      <c r="DA523" s="528">
        <v>0.69631297495074573</v>
      </c>
      <c r="DB523" s="529">
        <v>0.68701442841287308</v>
      </c>
      <c r="DC523" s="530" t="s">
        <v>2528</v>
      </c>
      <c r="DD523" s="225"/>
      <c r="DE523" s="524"/>
      <c r="DF523" s="524"/>
      <c r="DG523" s="531"/>
      <c r="DH523" s="532"/>
      <c r="DI523" s="64">
        <v>0</v>
      </c>
      <c r="DJ523" s="64">
        <v>0</v>
      </c>
      <c r="DK523" s="64">
        <v>2706</v>
      </c>
      <c r="DL523" s="534">
        <f t="shared" si="77"/>
        <v>902</v>
      </c>
    </row>
    <row r="524" spans="1:116" ht="43.5" customHeight="1" x14ac:dyDescent="0.25">
      <c r="A524" s="356" t="s">
        <v>7</v>
      </c>
      <c r="B524" s="65" t="s">
        <v>50</v>
      </c>
      <c r="C524" s="65" t="s">
        <v>74</v>
      </c>
      <c r="D524" s="64" t="s">
        <v>2527</v>
      </c>
      <c r="E524" s="64" t="s">
        <v>80</v>
      </c>
      <c r="F524" s="64" t="s">
        <v>1453</v>
      </c>
      <c r="G524" s="18" t="s">
        <v>1451</v>
      </c>
      <c r="H524" s="35" t="s">
        <v>866</v>
      </c>
      <c r="I524" s="28" t="s">
        <v>2322</v>
      </c>
      <c r="J524" s="498">
        <v>12.30968508939201</v>
      </c>
      <c r="K524" s="498">
        <v>10.632765129398999</v>
      </c>
      <c r="L524" s="499">
        <v>398.8</v>
      </c>
      <c r="M524" s="512">
        <v>0</v>
      </c>
      <c r="N524" s="513">
        <v>0</v>
      </c>
      <c r="O524" s="513">
        <v>0</v>
      </c>
      <c r="P524" s="513">
        <v>0</v>
      </c>
      <c r="Q524" s="513">
        <v>0</v>
      </c>
      <c r="R524" s="513">
        <v>0</v>
      </c>
      <c r="S524" s="513">
        <v>0</v>
      </c>
      <c r="T524" s="513">
        <v>0</v>
      </c>
      <c r="U524" s="513">
        <v>0</v>
      </c>
      <c r="V524" s="513">
        <v>0</v>
      </c>
      <c r="W524" s="513">
        <v>0</v>
      </c>
      <c r="X524" s="513">
        <v>0</v>
      </c>
      <c r="Y524" s="513">
        <v>0</v>
      </c>
      <c r="Z524" s="513">
        <v>0</v>
      </c>
      <c r="AA524" s="513">
        <v>0</v>
      </c>
      <c r="AB524" s="513">
        <v>0</v>
      </c>
      <c r="AC524" s="513">
        <v>13</v>
      </c>
      <c r="AD524" s="513">
        <v>13</v>
      </c>
      <c r="AE524" s="513">
        <v>0</v>
      </c>
      <c r="AF524" s="513">
        <v>0</v>
      </c>
      <c r="AG524" s="513">
        <v>0</v>
      </c>
      <c r="AH524" s="513">
        <f t="shared" si="78"/>
        <v>0</v>
      </c>
      <c r="AI524" s="513">
        <v>0</v>
      </c>
      <c r="AJ524" s="513">
        <v>0</v>
      </c>
      <c r="AK524" s="513">
        <f t="shared" si="79"/>
        <v>13</v>
      </c>
      <c r="AL524" s="513">
        <f t="shared" si="80"/>
        <v>13</v>
      </c>
      <c r="AM524" s="513">
        <v>0</v>
      </c>
      <c r="AN524" s="513">
        <v>0</v>
      </c>
      <c r="AO524" s="513">
        <v>0</v>
      </c>
      <c r="AP524" s="513">
        <v>0</v>
      </c>
      <c r="AQ524" s="513">
        <v>0</v>
      </c>
      <c r="AR524" s="513">
        <v>0</v>
      </c>
      <c r="AS524" s="513">
        <v>0</v>
      </c>
      <c r="AT524" s="513">
        <v>0</v>
      </c>
      <c r="AU524" s="513">
        <v>0</v>
      </c>
      <c r="AV524" s="513">
        <v>0</v>
      </c>
      <c r="AW524" s="513">
        <v>0</v>
      </c>
      <c r="AX524" s="513">
        <v>0</v>
      </c>
      <c r="AY524" s="513">
        <v>0</v>
      </c>
      <c r="AZ524" s="513">
        <v>0</v>
      </c>
      <c r="BA524" s="513">
        <v>0</v>
      </c>
      <c r="BB524" s="513">
        <v>0</v>
      </c>
      <c r="BC524" s="513">
        <v>3820.14</v>
      </c>
      <c r="BD524" s="513">
        <v>3820.14</v>
      </c>
      <c r="BE524" s="513">
        <v>0</v>
      </c>
      <c r="BF524" s="513">
        <v>0</v>
      </c>
      <c r="BG524" s="513">
        <v>0</v>
      </c>
      <c r="BH524" s="513">
        <v>0</v>
      </c>
      <c r="BI524" s="513">
        <v>0</v>
      </c>
      <c r="BJ524" s="513">
        <v>0</v>
      </c>
      <c r="BK524" s="241">
        <f t="shared" si="81"/>
        <v>3820.14</v>
      </c>
      <c r="BL524" s="22">
        <f t="shared" si="82"/>
        <v>3820.14</v>
      </c>
      <c r="BM524" s="519">
        <f t="shared" si="83"/>
        <v>0.47278960396039604</v>
      </c>
      <c r="BN524" s="520">
        <v>0</v>
      </c>
      <c r="BO524" s="520">
        <v>0</v>
      </c>
      <c r="BP524" s="520">
        <v>0</v>
      </c>
      <c r="BQ524" s="520">
        <v>0</v>
      </c>
      <c r="BR524" s="520">
        <v>0</v>
      </c>
      <c r="BS524" s="520">
        <v>0</v>
      </c>
      <c r="BT524" s="520">
        <v>0</v>
      </c>
      <c r="BU524" s="520">
        <v>0</v>
      </c>
      <c r="BV524" s="520">
        <v>0</v>
      </c>
      <c r="BW524" s="520">
        <v>0</v>
      </c>
      <c r="BX524" s="520">
        <v>0</v>
      </c>
      <c r="BY524" s="520">
        <v>0</v>
      </c>
      <c r="BZ524" s="520">
        <v>0</v>
      </c>
      <c r="CA524" s="520">
        <v>0</v>
      </c>
      <c r="CB524" s="520">
        <v>0</v>
      </c>
      <c r="CC524" s="520">
        <v>0</v>
      </c>
      <c r="CD524" s="520">
        <v>4484233.1376</v>
      </c>
      <c r="CE524" s="520">
        <v>4484233.1376</v>
      </c>
      <c r="CF524" s="520">
        <v>0</v>
      </c>
      <c r="CG524" s="520">
        <v>0</v>
      </c>
      <c r="CH524" s="520">
        <v>0</v>
      </c>
      <c r="CI524" s="520">
        <v>0</v>
      </c>
      <c r="CJ524" s="520">
        <v>0</v>
      </c>
      <c r="CK524" s="520">
        <v>0</v>
      </c>
      <c r="CL524" s="520">
        <f t="shared" si="84"/>
        <v>4484233.1376</v>
      </c>
      <c r="CM524" s="521">
        <f t="shared" si="85"/>
        <v>4484233.1376</v>
      </c>
      <c r="CN524" s="522">
        <v>25368960.000000004</v>
      </c>
      <c r="CO524" s="522">
        <v>25368960.000000004</v>
      </c>
      <c r="CP524" s="522">
        <v>28312320.000000004</v>
      </c>
      <c r="CQ524" s="243" t="s">
        <v>874</v>
      </c>
      <c r="CR524" s="103">
        <v>7.24</v>
      </c>
      <c r="CS524" s="523">
        <v>7.24</v>
      </c>
      <c r="CT524" s="104">
        <v>8.08</v>
      </c>
      <c r="CU524" s="524"/>
      <c r="CV524" s="524"/>
      <c r="CW524" s="524"/>
      <c r="CX524" s="525"/>
      <c r="CY524" s="526">
        <v>130.29772755006516</v>
      </c>
      <c r="CZ524" s="527">
        <v>129.99174485778977</v>
      </c>
      <c r="DA524" s="528">
        <v>0.91988813359818522</v>
      </c>
      <c r="DB524" s="529">
        <v>0.91949223887915965</v>
      </c>
      <c r="DC524" s="530" t="s">
        <v>2289</v>
      </c>
      <c r="DD524" s="225"/>
      <c r="DE524" s="524"/>
      <c r="DF524" s="524"/>
      <c r="DG524" s="531"/>
      <c r="DH524" s="532"/>
      <c r="DI524" s="64">
        <v>37904</v>
      </c>
      <c r="DJ524" s="64">
        <v>44110</v>
      </c>
      <c r="DK524" s="64">
        <v>5718</v>
      </c>
      <c r="DL524" s="534">
        <f t="shared" si="77"/>
        <v>29244</v>
      </c>
    </row>
    <row r="525" spans="1:116" ht="43.5" customHeight="1" x14ac:dyDescent="0.25">
      <c r="A525" s="356" t="s">
        <v>7</v>
      </c>
      <c r="B525" s="65" t="s">
        <v>50</v>
      </c>
      <c r="C525" s="65" t="s">
        <v>74</v>
      </c>
      <c r="D525" s="64" t="s">
        <v>2527</v>
      </c>
      <c r="E525" s="64" t="s">
        <v>80</v>
      </c>
      <c r="F525" s="64" t="s">
        <v>1454</v>
      </c>
      <c r="G525" s="18" t="s">
        <v>423</v>
      </c>
      <c r="H525" s="35" t="s">
        <v>860</v>
      </c>
      <c r="I525" s="28" t="s">
        <v>2322</v>
      </c>
      <c r="J525" s="498">
        <v>14.508696794681459</v>
      </c>
      <c r="K525" s="498">
        <v>18.699431779287</v>
      </c>
      <c r="L525" s="499">
        <v>1129.4000000000001</v>
      </c>
      <c r="M525" s="512">
        <v>0</v>
      </c>
      <c r="N525" s="513">
        <v>0</v>
      </c>
      <c r="O525" s="513">
        <v>0</v>
      </c>
      <c r="P525" s="513">
        <v>0</v>
      </c>
      <c r="Q525" s="513">
        <v>0</v>
      </c>
      <c r="R525" s="513">
        <v>0</v>
      </c>
      <c r="S525" s="513">
        <v>0</v>
      </c>
      <c r="T525" s="513">
        <v>0</v>
      </c>
      <c r="U525" s="513">
        <v>0</v>
      </c>
      <c r="V525" s="513">
        <v>0</v>
      </c>
      <c r="W525" s="513">
        <v>0</v>
      </c>
      <c r="X525" s="513">
        <v>0</v>
      </c>
      <c r="Y525" s="513">
        <v>0</v>
      </c>
      <c r="Z525" s="513">
        <v>0</v>
      </c>
      <c r="AA525" s="513">
        <v>0</v>
      </c>
      <c r="AB525" s="513">
        <v>0</v>
      </c>
      <c r="AC525" s="513">
        <v>54</v>
      </c>
      <c r="AD525" s="513">
        <v>54</v>
      </c>
      <c r="AE525" s="513">
        <v>0</v>
      </c>
      <c r="AF525" s="513">
        <v>0</v>
      </c>
      <c r="AG525" s="513">
        <v>0</v>
      </c>
      <c r="AH525" s="513">
        <f t="shared" si="78"/>
        <v>0</v>
      </c>
      <c r="AI525" s="513">
        <v>0</v>
      </c>
      <c r="AJ525" s="513">
        <v>0</v>
      </c>
      <c r="AK525" s="513">
        <f t="shared" si="79"/>
        <v>54</v>
      </c>
      <c r="AL525" s="513">
        <f t="shared" si="80"/>
        <v>54</v>
      </c>
      <c r="AM525" s="513">
        <v>0</v>
      </c>
      <c r="AN525" s="513">
        <v>0</v>
      </c>
      <c r="AO525" s="513">
        <v>0</v>
      </c>
      <c r="AP525" s="513">
        <v>0</v>
      </c>
      <c r="AQ525" s="513">
        <v>0</v>
      </c>
      <c r="AR525" s="513">
        <v>0</v>
      </c>
      <c r="AS525" s="513">
        <v>0</v>
      </c>
      <c r="AT525" s="513">
        <v>0</v>
      </c>
      <c r="AU525" s="513">
        <v>0</v>
      </c>
      <c r="AV525" s="513">
        <v>0</v>
      </c>
      <c r="AW525" s="513">
        <v>0</v>
      </c>
      <c r="AX525" s="513">
        <v>0</v>
      </c>
      <c r="AY525" s="513">
        <v>0</v>
      </c>
      <c r="AZ525" s="513">
        <v>0</v>
      </c>
      <c r="BA525" s="513">
        <v>0</v>
      </c>
      <c r="BB525" s="513">
        <v>0</v>
      </c>
      <c r="BC525" s="513">
        <v>4775.9799999999996</v>
      </c>
      <c r="BD525" s="513">
        <v>4775.9799999999996</v>
      </c>
      <c r="BE525" s="513">
        <v>0</v>
      </c>
      <c r="BF525" s="513">
        <v>0</v>
      </c>
      <c r="BG525" s="513">
        <v>0</v>
      </c>
      <c r="BH525" s="513">
        <v>0</v>
      </c>
      <c r="BI525" s="513">
        <v>0</v>
      </c>
      <c r="BJ525" s="513">
        <v>0</v>
      </c>
      <c r="BK525" s="241">
        <f t="shared" si="81"/>
        <v>4775.9799999999996</v>
      </c>
      <c r="BL525" s="22">
        <f t="shared" si="82"/>
        <v>4775.9799999999996</v>
      </c>
      <c r="BM525" s="519">
        <f t="shared" si="83"/>
        <v>0.96679757085020224</v>
      </c>
      <c r="BN525" s="520">
        <v>0</v>
      </c>
      <c r="BO525" s="520">
        <v>0</v>
      </c>
      <c r="BP525" s="520">
        <v>0</v>
      </c>
      <c r="BQ525" s="520">
        <v>0</v>
      </c>
      <c r="BR525" s="520">
        <v>0</v>
      </c>
      <c r="BS525" s="520">
        <v>0</v>
      </c>
      <c r="BT525" s="520">
        <v>0</v>
      </c>
      <c r="BU525" s="520">
        <v>0</v>
      </c>
      <c r="BV525" s="520">
        <v>0</v>
      </c>
      <c r="BW525" s="520">
        <v>0</v>
      </c>
      <c r="BX525" s="520">
        <v>0</v>
      </c>
      <c r="BY525" s="520">
        <v>0</v>
      </c>
      <c r="BZ525" s="520">
        <v>0</v>
      </c>
      <c r="CA525" s="520">
        <v>0</v>
      </c>
      <c r="CB525" s="520">
        <v>0</v>
      </c>
      <c r="CC525" s="520">
        <v>0</v>
      </c>
      <c r="CD525" s="520">
        <v>5606236.3631999996</v>
      </c>
      <c r="CE525" s="520">
        <v>5606236.3631999996</v>
      </c>
      <c r="CF525" s="520">
        <v>0</v>
      </c>
      <c r="CG525" s="520">
        <v>0</v>
      </c>
      <c r="CH525" s="520">
        <v>0</v>
      </c>
      <c r="CI525" s="520">
        <v>0</v>
      </c>
      <c r="CJ525" s="520">
        <v>0</v>
      </c>
      <c r="CK525" s="520">
        <v>0</v>
      </c>
      <c r="CL525" s="520">
        <f t="shared" si="84"/>
        <v>5606236.3631999996</v>
      </c>
      <c r="CM525" s="521">
        <f t="shared" si="85"/>
        <v>5606236.3631999996</v>
      </c>
      <c r="CN525" s="522">
        <v>16013280.000000002</v>
      </c>
      <c r="CO525" s="522">
        <v>16013280.000000002</v>
      </c>
      <c r="CP525" s="522">
        <v>17309760.000000004</v>
      </c>
      <c r="CQ525" s="243" t="s">
        <v>874</v>
      </c>
      <c r="CR525" s="103">
        <v>4.57</v>
      </c>
      <c r="CS525" s="523">
        <v>4.57</v>
      </c>
      <c r="CT525" s="104">
        <v>4.9400000000000004</v>
      </c>
      <c r="CU525" s="524"/>
      <c r="CV525" s="524"/>
      <c r="CW525" s="524"/>
      <c r="CX525" s="525"/>
      <c r="CY525" s="526">
        <v>116.11862368090051</v>
      </c>
      <c r="CZ525" s="527">
        <v>67.261745386491427</v>
      </c>
      <c r="DA525" s="528">
        <v>0.84620217924205055</v>
      </c>
      <c r="DB525" s="529">
        <v>0.82556401511843569</v>
      </c>
      <c r="DC525" s="530" t="s">
        <v>2307</v>
      </c>
      <c r="DD525" s="225"/>
      <c r="DE525" s="524"/>
      <c r="DF525" s="524"/>
      <c r="DG525" s="531"/>
      <c r="DH525" s="532"/>
      <c r="DI525" s="64">
        <v>86933</v>
      </c>
      <c r="DJ525" s="64">
        <v>31621</v>
      </c>
      <c r="DK525" s="64">
        <v>85010</v>
      </c>
      <c r="DL525" s="534">
        <f t="shared" si="77"/>
        <v>67854.666666666672</v>
      </c>
    </row>
    <row r="526" spans="1:116" ht="43.5" customHeight="1" x14ac:dyDescent="0.25">
      <c r="A526" s="356" t="s">
        <v>7</v>
      </c>
      <c r="B526" s="65" t="s">
        <v>50</v>
      </c>
      <c r="C526" s="65" t="s">
        <v>74</v>
      </c>
      <c r="D526" s="64" t="s">
        <v>2527</v>
      </c>
      <c r="E526" s="64" t="s">
        <v>80</v>
      </c>
      <c r="F526" s="64" t="s">
        <v>1456</v>
      </c>
      <c r="G526" s="18" t="s">
        <v>1455</v>
      </c>
      <c r="H526" s="35" t="s">
        <v>866</v>
      </c>
      <c r="I526" s="28" t="s">
        <v>2322</v>
      </c>
      <c r="J526" s="498">
        <v>10.158477986391464</v>
      </c>
      <c r="K526" s="498">
        <v>7.9113636199080011</v>
      </c>
      <c r="L526" s="499">
        <v>382.3</v>
      </c>
      <c r="M526" s="512">
        <v>0</v>
      </c>
      <c r="N526" s="513">
        <v>0</v>
      </c>
      <c r="O526" s="513">
        <v>0</v>
      </c>
      <c r="P526" s="513">
        <v>0</v>
      </c>
      <c r="Q526" s="513">
        <v>0</v>
      </c>
      <c r="R526" s="513">
        <v>0</v>
      </c>
      <c r="S526" s="513">
        <v>0</v>
      </c>
      <c r="T526" s="513">
        <v>0</v>
      </c>
      <c r="U526" s="513">
        <v>0</v>
      </c>
      <c r="V526" s="513">
        <v>0</v>
      </c>
      <c r="W526" s="513">
        <v>0</v>
      </c>
      <c r="X526" s="513">
        <v>0</v>
      </c>
      <c r="Y526" s="513">
        <v>0</v>
      </c>
      <c r="Z526" s="513">
        <v>0</v>
      </c>
      <c r="AA526" s="513">
        <v>0</v>
      </c>
      <c r="AB526" s="513">
        <v>0</v>
      </c>
      <c r="AC526" s="513">
        <v>2</v>
      </c>
      <c r="AD526" s="513">
        <v>2</v>
      </c>
      <c r="AE526" s="513">
        <v>0</v>
      </c>
      <c r="AF526" s="513">
        <v>0</v>
      </c>
      <c r="AG526" s="513">
        <v>0</v>
      </c>
      <c r="AH526" s="513">
        <f t="shared" si="78"/>
        <v>0</v>
      </c>
      <c r="AI526" s="513">
        <v>0</v>
      </c>
      <c r="AJ526" s="513">
        <v>0</v>
      </c>
      <c r="AK526" s="513">
        <f t="shared" si="79"/>
        <v>2</v>
      </c>
      <c r="AL526" s="513">
        <f t="shared" si="80"/>
        <v>2</v>
      </c>
      <c r="AM526" s="513">
        <v>0</v>
      </c>
      <c r="AN526" s="513">
        <v>0</v>
      </c>
      <c r="AO526" s="513">
        <v>0</v>
      </c>
      <c r="AP526" s="513">
        <v>0</v>
      </c>
      <c r="AQ526" s="513">
        <v>0</v>
      </c>
      <c r="AR526" s="513">
        <v>0</v>
      </c>
      <c r="AS526" s="513">
        <v>0</v>
      </c>
      <c r="AT526" s="513">
        <v>0</v>
      </c>
      <c r="AU526" s="513">
        <v>0</v>
      </c>
      <c r="AV526" s="513">
        <v>0</v>
      </c>
      <c r="AW526" s="513">
        <v>0</v>
      </c>
      <c r="AX526" s="513">
        <v>0</v>
      </c>
      <c r="AY526" s="513">
        <v>0</v>
      </c>
      <c r="AZ526" s="513">
        <v>0</v>
      </c>
      <c r="BA526" s="513">
        <v>0</v>
      </c>
      <c r="BB526" s="513">
        <v>0</v>
      </c>
      <c r="BC526" s="513">
        <v>252</v>
      </c>
      <c r="BD526" s="513">
        <v>252</v>
      </c>
      <c r="BE526" s="513">
        <v>0</v>
      </c>
      <c r="BF526" s="513">
        <v>0</v>
      </c>
      <c r="BG526" s="513">
        <v>0</v>
      </c>
      <c r="BH526" s="513">
        <v>0</v>
      </c>
      <c r="BI526" s="513">
        <v>0</v>
      </c>
      <c r="BJ526" s="513">
        <v>0</v>
      </c>
      <c r="BK526" s="241">
        <f t="shared" si="81"/>
        <v>252</v>
      </c>
      <c r="BL526" s="22">
        <f t="shared" si="82"/>
        <v>252</v>
      </c>
      <c r="BM526" s="519">
        <f t="shared" si="83"/>
        <v>3.4239130434782605E-2</v>
      </c>
      <c r="BN526" s="520">
        <v>0</v>
      </c>
      <c r="BO526" s="520">
        <v>0</v>
      </c>
      <c r="BP526" s="520">
        <v>0</v>
      </c>
      <c r="BQ526" s="520">
        <v>0</v>
      </c>
      <c r="BR526" s="520">
        <v>0</v>
      </c>
      <c r="BS526" s="520">
        <v>0</v>
      </c>
      <c r="BT526" s="520">
        <v>0</v>
      </c>
      <c r="BU526" s="520">
        <v>0</v>
      </c>
      <c r="BV526" s="520">
        <v>0</v>
      </c>
      <c r="BW526" s="520">
        <v>0</v>
      </c>
      <c r="BX526" s="520">
        <v>0</v>
      </c>
      <c r="BY526" s="520">
        <v>0</v>
      </c>
      <c r="BZ526" s="520">
        <v>0</v>
      </c>
      <c r="CA526" s="520">
        <v>0</v>
      </c>
      <c r="CB526" s="520">
        <v>0</v>
      </c>
      <c r="CC526" s="520">
        <v>0</v>
      </c>
      <c r="CD526" s="520">
        <v>295807.68</v>
      </c>
      <c r="CE526" s="520">
        <v>295807.68</v>
      </c>
      <c r="CF526" s="520">
        <v>0</v>
      </c>
      <c r="CG526" s="520">
        <v>0</v>
      </c>
      <c r="CH526" s="520">
        <v>0</v>
      </c>
      <c r="CI526" s="520">
        <v>0</v>
      </c>
      <c r="CJ526" s="520">
        <v>0</v>
      </c>
      <c r="CK526" s="520">
        <v>0</v>
      </c>
      <c r="CL526" s="520">
        <f t="shared" si="84"/>
        <v>295807.68</v>
      </c>
      <c r="CM526" s="521">
        <f t="shared" si="85"/>
        <v>295807.68</v>
      </c>
      <c r="CN526" s="522">
        <v>25894560</v>
      </c>
      <c r="CO526" s="522">
        <v>25894560</v>
      </c>
      <c r="CP526" s="522">
        <v>25789440.000000004</v>
      </c>
      <c r="CQ526" s="243" t="s">
        <v>874</v>
      </c>
      <c r="CR526" s="103">
        <v>7.39</v>
      </c>
      <c r="CS526" s="523">
        <v>7.39</v>
      </c>
      <c r="CT526" s="104">
        <v>7.36</v>
      </c>
      <c r="CU526" s="524"/>
      <c r="CV526" s="524"/>
      <c r="CW526" s="524"/>
      <c r="CX526" s="525"/>
      <c r="CY526" s="526">
        <v>14.728913819983019</v>
      </c>
      <c r="CZ526" s="527">
        <v>14.728913819983019</v>
      </c>
      <c r="DA526" s="528">
        <v>2.0097637316866503E-2</v>
      </c>
      <c r="DB526" s="529">
        <v>2.0097637316866503E-2</v>
      </c>
      <c r="DC526" s="530" t="s">
        <v>2529</v>
      </c>
      <c r="DD526" s="225"/>
      <c r="DE526" s="524"/>
      <c r="DF526" s="524"/>
      <c r="DG526" s="531"/>
      <c r="DH526" s="532"/>
      <c r="DI526" s="64">
        <v>15444</v>
      </c>
      <c r="DJ526" s="64">
        <v>0</v>
      </c>
      <c r="DK526" s="64">
        <v>0</v>
      </c>
      <c r="DL526" s="534">
        <f t="shared" si="77"/>
        <v>5148</v>
      </c>
    </row>
    <row r="527" spans="1:116" ht="43.5" customHeight="1" x14ac:dyDescent="0.25">
      <c r="A527" s="356" t="s">
        <v>7</v>
      </c>
      <c r="B527" s="65" t="s">
        <v>50</v>
      </c>
      <c r="C527" s="65" t="s">
        <v>74</v>
      </c>
      <c r="D527" s="64" t="s">
        <v>2527</v>
      </c>
      <c r="E527" s="64" t="s">
        <v>80</v>
      </c>
      <c r="F527" s="64" t="s">
        <v>1457</v>
      </c>
      <c r="G527" s="18" t="s">
        <v>80</v>
      </c>
      <c r="H527" s="35" t="s">
        <v>860</v>
      </c>
      <c r="I527" s="28" t="s">
        <v>2322</v>
      </c>
      <c r="J527" s="498">
        <v>10.158477986391464</v>
      </c>
      <c r="K527" s="498">
        <v>4.9070075655509999</v>
      </c>
      <c r="L527" s="499">
        <v>397.3</v>
      </c>
      <c r="M527" s="512">
        <v>0</v>
      </c>
      <c r="N527" s="513">
        <v>0</v>
      </c>
      <c r="O527" s="513">
        <v>0</v>
      </c>
      <c r="P527" s="513">
        <v>0</v>
      </c>
      <c r="Q527" s="513">
        <v>0</v>
      </c>
      <c r="R527" s="513">
        <v>0</v>
      </c>
      <c r="S527" s="513">
        <v>0</v>
      </c>
      <c r="T527" s="513">
        <v>0</v>
      </c>
      <c r="U527" s="513">
        <v>0</v>
      </c>
      <c r="V527" s="513">
        <v>0</v>
      </c>
      <c r="W527" s="513">
        <v>0</v>
      </c>
      <c r="X527" s="513">
        <v>0</v>
      </c>
      <c r="Y527" s="513">
        <v>0</v>
      </c>
      <c r="Z527" s="513">
        <v>0</v>
      </c>
      <c r="AA527" s="513">
        <v>0</v>
      </c>
      <c r="AB527" s="513">
        <v>0</v>
      </c>
      <c r="AC527" s="513">
        <v>13</v>
      </c>
      <c r="AD527" s="513">
        <v>13</v>
      </c>
      <c r="AE527" s="513">
        <v>0</v>
      </c>
      <c r="AF527" s="513">
        <v>0</v>
      </c>
      <c r="AG527" s="513">
        <v>0</v>
      </c>
      <c r="AH527" s="513">
        <f t="shared" si="78"/>
        <v>0</v>
      </c>
      <c r="AI527" s="513">
        <v>0</v>
      </c>
      <c r="AJ527" s="513">
        <v>0</v>
      </c>
      <c r="AK527" s="513">
        <f t="shared" si="79"/>
        <v>13</v>
      </c>
      <c r="AL527" s="513">
        <f t="shared" si="80"/>
        <v>13</v>
      </c>
      <c r="AM527" s="513">
        <v>0</v>
      </c>
      <c r="AN527" s="513">
        <v>0</v>
      </c>
      <c r="AO527" s="513">
        <v>0</v>
      </c>
      <c r="AP527" s="513">
        <v>0</v>
      </c>
      <c r="AQ527" s="513">
        <v>0</v>
      </c>
      <c r="AR527" s="513">
        <v>0</v>
      </c>
      <c r="AS527" s="513">
        <v>0</v>
      </c>
      <c r="AT527" s="513">
        <v>0</v>
      </c>
      <c r="AU527" s="513">
        <v>0</v>
      </c>
      <c r="AV527" s="513">
        <v>0</v>
      </c>
      <c r="AW527" s="513">
        <v>0</v>
      </c>
      <c r="AX527" s="513">
        <v>0</v>
      </c>
      <c r="AY527" s="513">
        <v>0</v>
      </c>
      <c r="AZ527" s="513">
        <v>0</v>
      </c>
      <c r="BA527" s="513">
        <v>0</v>
      </c>
      <c r="BB527" s="513">
        <v>0</v>
      </c>
      <c r="BC527" s="513">
        <v>86.46</v>
      </c>
      <c r="BD527" s="513">
        <v>86.46</v>
      </c>
      <c r="BE527" s="513">
        <v>0</v>
      </c>
      <c r="BF527" s="513">
        <v>0</v>
      </c>
      <c r="BG527" s="513">
        <v>0</v>
      </c>
      <c r="BH527" s="513">
        <v>0</v>
      </c>
      <c r="BI527" s="513">
        <v>0</v>
      </c>
      <c r="BJ527" s="513">
        <v>0</v>
      </c>
      <c r="BK527" s="241">
        <f t="shared" si="81"/>
        <v>86.46</v>
      </c>
      <c r="BL527" s="22">
        <f t="shared" si="82"/>
        <v>86.46</v>
      </c>
      <c r="BM527" s="519">
        <f t="shared" si="83"/>
        <v>2.780064308681672E-2</v>
      </c>
      <c r="BN527" s="520">
        <v>0</v>
      </c>
      <c r="BO527" s="520">
        <v>0</v>
      </c>
      <c r="BP527" s="520">
        <v>0</v>
      </c>
      <c r="BQ527" s="520">
        <v>0</v>
      </c>
      <c r="BR527" s="520">
        <v>0</v>
      </c>
      <c r="BS527" s="520">
        <v>0</v>
      </c>
      <c r="BT527" s="520">
        <v>0</v>
      </c>
      <c r="BU527" s="520">
        <v>0</v>
      </c>
      <c r="BV527" s="520">
        <v>0</v>
      </c>
      <c r="BW527" s="520">
        <v>0</v>
      </c>
      <c r="BX527" s="520">
        <v>0</v>
      </c>
      <c r="BY527" s="520">
        <v>0</v>
      </c>
      <c r="BZ527" s="520">
        <v>0</v>
      </c>
      <c r="CA527" s="520">
        <v>0</v>
      </c>
      <c r="CB527" s="520">
        <v>0</v>
      </c>
      <c r="CC527" s="520">
        <v>0</v>
      </c>
      <c r="CD527" s="520">
        <v>101490.20640000001</v>
      </c>
      <c r="CE527" s="520">
        <v>101490.20640000001</v>
      </c>
      <c r="CF527" s="520">
        <v>0</v>
      </c>
      <c r="CG527" s="520">
        <v>0</v>
      </c>
      <c r="CH527" s="520">
        <v>0</v>
      </c>
      <c r="CI527" s="520">
        <v>0</v>
      </c>
      <c r="CJ527" s="520">
        <v>0</v>
      </c>
      <c r="CK527" s="520">
        <v>0</v>
      </c>
      <c r="CL527" s="520">
        <f t="shared" si="84"/>
        <v>101490.20640000001</v>
      </c>
      <c r="CM527" s="521">
        <f t="shared" si="85"/>
        <v>101490.20640000001</v>
      </c>
      <c r="CN527" s="522">
        <v>8970240</v>
      </c>
      <c r="CO527" s="522">
        <v>8970240</v>
      </c>
      <c r="CP527" s="522">
        <v>10897440</v>
      </c>
      <c r="CQ527" s="243" t="s">
        <v>874</v>
      </c>
      <c r="CR527" s="103">
        <v>2.56</v>
      </c>
      <c r="CS527" s="523">
        <v>2.56</v>
      </c>
      <c r="CT527" s="104">
        <v>3.11</v>
      </c>
      <c r="CU527" s="524"/>
      <c r="CV527" s="524"/>
      <c r="CW527" s="524"/>
      <c r="CX527" s="525"/>
      <c r="CY527" s="526">
        <v>294.30490235842177</v>
      </c>
      <c r="CZ527" s="527">
        <v>109.34577505589725</v>
      </c>
      <c r="DA527" s="528">
        <v>1.2016491884582674</v>
      </c>
      <c r="DB527" s="529">
        <v>1.0960147885618594</v>
      </c>
      <c r="DC527" s="530" t="s">
        <v>2338</v>
      </c>
      <c r="DD527" s="225"/>
      <c r="DE527" s="524"/>
      <c r="DF527" s="524"/>
      <c r="DG527" s="531"/>
      <c r="DH527" s="532"/>
      <c r="DI527" s="64">
        <v>0</v>
      </c>
      <c r="DJ527" s="64">
        <v>0</v>
      </c>
      <c r="DK527" s="64">
        <v>24777</v>
      </c>
      <c r="DL527" s="534">
        <f t="shared" si="77"/>
        <v>8259</v>
      </c>
    </row>
    <row r="528" spans="1:116" ht="43.5" customHeight="1" x14ac:dyDescent="0.25">
      <c r="A528" s="356" t="s">
        <v>7</v>
      </c>
      <c r="B528" s="65" t="s">
        <v>50</v>
      </c>
      <c r="C528" s="65" t="s">
        <v>74</v>
      </c>
      <c r="D528" s="64" t="s">
        <v>2530</v>
      </c>
      <c r="E528" s="64" t="s">
        <v>1353</v>
      </c>
      <c r="F528" s="64" t="s">
        <v>1459</v>
      </c>
      <c r="G528" s="18" t="s">
        <v>1460</v>
      </c>
      <c r="H528" s="35" t="s">
        <v>866</v>
      </c>
      <c r="I528" s="28" t="s">
        <v>2322</v>
      </c>
      <c r="J528" s="498">
        <v>12.668219606558768</v>
      </c>
      <c r="K528" s="498">
        <v>22.916477225060998</v>
      </c>
      <c r="L528" s="499">
        <v>2127.3000000000002</v>
      </c>
      <c r="M528" s="512">
        <v>0</v>
      </c>
      <c r="N528" s="513">
        <v>0</v>
      </c>
      <c r="O528" s="513">
        <v>0</v>
      </c>
      <c r="P528" s="513">
        <v>0</v>
      </c>
      <c r="Q528" s="513">
        <v>0</v>
      </c>
      <c r="R528" s="513">
        <v>0</v>
      </c>
      <c r="S528" s="513">
        <v>0</v>
      </c>
      <c r="T528" s="513">
        <v>0</v>
      </c>
      <c r="U528" s="513">
        <v>0</v>
      </c>
      <c r="V528" s="513">
        <v>0</v>
      </c>
      <c r="W528" s="513">
        <v>0</v>
      </c>
      <c r="X528" s="513">
        <v>0</v>
      </c>
      <c r="Y528" s="513">
        <v>0</v>
      </c>
      <c r="Z528" s="513">
        <v>0</v>
      </c>
      <c r="AA528" s="513">
        <v>0</v>
      </c>
      <c r="AB528" s="513">
        <v>0</v>
      </c>
      <c r="AC528" s="513">
        <v>51</v>
      </c>
      <c r="AD528" s="513">
        <v>51</v>
      </c>
      <c r="AE528" s="513">
        <v>0</v>
      </c>
      <c r="AF528" s="513">
        <v>0</v>
      </c>
      <c r="AG528" s="513">
        <v>0</v>
      </c>
      <c r="AH528" s="513">
        <f t="shared" si="78"/>
        <v>0</v>
      </c>
      <c r="AI528" s="513">
        <v>0</v>
      </c>
      <c r="AJ528" s="513">
        <v>0</v>
      </c>
      <c r="AK528" s="513">
        <f t="shared" si="79"/>
        <v>51</v>
      </c>
      <c r="AL528" s="513">
        <f t="shared" si="80"/>
        <v>51</v>
      </c>
      <c r="AM528" s="513">
        <v>0</v>
      </c>
      <c r="AN528" s="513">
        <v>0</v>
      </c>
      <c r="AO528" s="513">
        <v>0</v>
      </c>
      <c r="AP528" s="513">
        <v>0</v>
      </c>
      <c r="AQ528" s="513">
        <v>0</v>
      </c>
      <c r="AR528" s="513">
        <v>0</v>
      </c>
      <c r="AS528" s="513">
        <v>0</v>
      </c>
      <c r="AT528" s="513">
        <v>0</v>
      </c>
      <c r="AU528" s="513">
        <v>0</v>
      </c>
      <c r="AV528" s="513">
        <v>0</v>
      </c>
      <c r="AW528" s="513">
        <v>0</v>
      </c>
      <c r="AX528" s="513">
        <v>0</v>
      </c>
      <c r="AY528" s="513">
        <v>0</v>
      </c>
      <c r="AZ528" s="513">
        <v>0</v>
      </c>
      <c r="BA528" s="513">
        <v>0</v>
      </c>
      <c r="BB528" s="513">
        <v>0</v>
      </c>
      <c r="BC528" s="513">
        <v>381.42</v>
      </c>
      <c r="BD528" s="513">
        <v>381.42</v>
      </c>
      <c r="BE528" s="513">
        <v>0</v>
      </c>
      <c r="BF528" s="513">
        <v>0</v>
      </c>
      <c r="BG528" s="513">
        <v>0</v>
      </c>
      <c r="BH528" s="513">
        <v>0</v>
      </c>
      <c r="BI528" s="513">
        <v>0</v>
      </c>
      <c r="BJ528" s="513">
        <v>0</v>
      </c>
      <c r="BK528" s="241">
        <f t="shared" si="81"/>
        <v>381.42</v>
      </c>
      <c r="BL528" s="22">
        <f t="shared" si="82"/>
        <v>381.42</v>
      </c>
      <c r="BM528" s="519">
        <f t="shared" si="83"/>
        <v>4.4454545454545462E-2</v>
      </c>
      <c r="BN528" s="520">
        <v>0</v>
      </c>
      <c r="BO528" s="520">
        <v>0</v>
      </c>
      <c r="BP528" s="520">
        <v>0</v>
      </c>
      <c r="BQ528" s="520">
        <v>0</v>
      </c>
      <c r="BR528" s="520">
        <v>0</v>
      </c>
      <c r="BS528" s="520">
        <v>0</v>
      </c>
      <c r="BT528" s="520">
        <v>0</v>
      </c>
      <c r="BU528" s="520">
        <v>0</v>
      </c>
      <c r="BV528" s="520">
        <v>0</v>
      </c>
      <c r="BW528" s="520">
        <v>0</v>
      </c>
      <c r="BX528" s="520">
        <v>0</v>
      </c>
      <c r="BY528" s="520">
        <v>0</v>
      </c>
      <c r="BZ528" s="520">
        <v>0</v>
      </c>
      <c r="CA528" s="520">
        <v>0</v>
      </c>
      <c r="CB528" s="520">
        <v>0</v>
      </c>
      <c r="CC528" s="520">
        <v>0</v>
      </c>
      <c r="CD528" s="520">
        <v>447726.05280000006</v>
      </c>
      <c r="CE528" s="520">
        <v>447726.05280000006</v>
      </c>
      <c r="CF528" s="520">
        <v>0</v>
      </c>
      <c r="CG528" s="520">
        <v>0</v>
      </c>
      <c r="CH528" s="520">
        <v>0</v>
      </c>
      <c r="CI528" s="520">
        <v>0</v>
      </c>
      <c r="CJ528" s="520">
        <v>0</v>
      </c>
      <c r="CK528" s="520">
        <v>0</v>
      </c>
      <c r="CL528" s="520">
        <f t="shared" si="84"/>
        <v>447726.05280000006</v>
      </c>
      <c r="CM528" s="521">
        <f t="shared" si="85"/>
        <v>447726.05280000006</v>
      </c>
      <c r="CN528" s="522">
        <v>20953920.000000004</v>
      </c>
      <c r="CO528" s="522">
        <v>20953920.000000004</v>
      </c>
      <c r="CP528" s="522">
        <v>30064320.000000004</v>
      </c>
      <c r="CQ528" s="243" t="s">
        <v>874</v>
      </c>
      <c r="CR528" s="103">
        <v>5.98</v>
      </c>
      <c r="CS528" s="523">
        <v>5.98</v>
      </c>
      <c r="CT528" s="104">
        <v>8.58</v>
      </c>
      <c r="CU528" s="524"/>
      <c r="CV528" s="524"/>
      <c r="CW528" s="524"/>
      <c r="CX528" s="525"/>
      <c r="CY528" s="526">
        <v>154.56253436969621</v>
      </c>
      <c r="CZ528" s="527">
        <v>153.30500630478676</v>
      </c>
      <c r="DA528" s="528">
        <v>1.3266525415502548</v>
      </c>
      <c r="DB528" s="529">
        <v>1.3179076207550238</v>
      </c>
      <c r="DC528" s="530" t="s">
        <v>2307</v>
      </c>
      <c r="DD528" s="225"/>
      <c r="DE528" s="524"/>
      <c r="DF528" s="524"/>
      <c r="DG528" s="531"/>
      <c r="DH528" s="532"/>
      <c r="DI528" s="64">
        <v>0</v>
      </c>
      <c r="DJ528" s="64">
        <v>156204</v>
      </c>
      <c r="DK528" s="64">
        <v>417566</v>
      </c>
      <c r="DL528" s="534">
        <f t="shared" si="77"/>
        <v>191256.66666666666</v>
      </c>
    </row>
    <row r="529" spans="1:116" ht="43.5" customHeight="1" x14ac:dyDescent="0.25">
      <c r="A529" s="356" t="s">
        <v>7</v>
      </c>
      <c r="B529" s="65" t="s">
        <v>50</v>
      </c>
      <c r="C529" s="65" t="s">
        <v>74</v>
      </c>
      <c r="D529" s="64" t="s">
        <v>2530</v>
      </c>
      <c r="E529" s="64" t="s">
        <v>1353</v>
      </c>
      <c r="F529" s="64" t="s">
        <v>1461</v>
      </c>
      <c r="G529" s="18" t="s">
        <v>1434</v>
      </c>
      <c r="H529" s="35" t="s">
        <v>866</v>
      </c>
      <c r="I529" s="28" t="s">
        <v>2322</v>
      </c>
      <c r="J529" s="498">
        <v>12.429196595114265</v>
      </c>
      <c r="K529" s="498">
        <v>23.786742374766</v>
      </c>
      <c r="L529" s="499">
        <v>2824.8</v>
      </c>
      <c r="M529" s="512">
        <v>0</v>
      </c>
      <c r="N529" s="513">
        <v>0</v>
      </c>
      <c r="O529" s="513">
        <v>0</v>
      </c>
      <c r="P529" s="513">
        <v>0</v>
      </c>
      <c r="Q529" s="513">
        <v>0</v>
      </c>
      <c r="R529" s="513">
        <v>0</v>
      </c>
      <c r="S529" s="513">
        <v>0</v>
      </c>
      <c r="T529" s="513">
        <v>0</v>
      </c>
      <c r="U529" s="513">
        <v>0</v>
      </c>
      <c r="V529" s="513">
        <v>0</v>
      </c>
      <c r="W529" s="513">
        <v>0</v>
      </c>
      <c r="X529" s="513">
        <v>0</v>
      </c>
      <c r="Y529" s="513">
        <v>0</v>
      </c>
      <c r="Z529" s="513">
        <v>0</v>
      </c>
      <c r="AA529" s="513">
        <v>0</v>
      </c>
      <c r="AB529" s="513">
        <v>0</v>
      </c>
      <c r="AC529" s="513">
        <v>54</v>
      </c>
      <c r="AD529" s="513">
        <v>54</v>
      </c>
      <c r="AE529" s="513">
        <v>0</v>
      </c>
      <c r="AF529" s="513">
        <v>0</v>
      </c>
      <c r="AG529" s="513">
        <v>0</v>
      </c>
      <c r="AH529" s="513">
        <f t="shared" si="78"/>
        <v>0</v>
      </c>
      <c r="AI529" s="513">
        <v>0</v>
      </c>
      <c r="AJ529" s="513">
        <v>0</v>
      </c>
      <c r="AK529" s="513">
        <f t="shared" si="79"/>
        <v>54</v>
      </c>
      <c r="AL529" s="513">
        <f t="shared" si="80"/>
        <v>54</v>
      </c>
      <c r="AM529" s="513">
        <v>0</v>
      </c>
      <c r="AN529" s="513">
        <v>0</v>
      </c>
      <c r="AO529" s="513">
        <v>0</v>
      </c>
      <c r="AP529" s="513">
        <v>0</v>
      </c>
      <c r="AQ529" s="513">
        <v>0</v>
      </c>
      <c r="AR529" s="513">
        <v>0</v>
      </c>
      <c r="AS529" s="513">
        <v>0</v>
      </c>
      <c r="AT529" s="513">
        <v>0</v>
      </c>
      <c r="AU529" s="513">
        <v>0</v>
      </c>
      <c r="AV529" s="513">
        <v>0</v>
      </c>
      <c r="AW529" s="513">
        <v>0</v>
      </c>
      <c r="AX529" s="513">
        <v>0</v>
      </c>
      <c r="AY529" s="513">
        <v>0</v>
      </c>
      <c r="AZ529" s="513">
        <v>0</v>
      </c>
      <c r="BA529" s="513">
        <v>0</v>
      </c>
      <c r="BB529" s="513">
        <v>0</v>
      </c>
      <c r="BC529" s="513">
        <v>346.44</v>
      </c>
      <c r="BD529" s="513">
        <v>346.44</v>
      </c>
      <c r="BE529" s="513">
        <v>0</v>
      </c>
      <c r="BF529" s="513">
        <v>0</v>
      </c>
      <c r="BG529" s="513">
        <v>0</v>
      </c>
      <c r="BH529" s="513">
        <v>0</v>
      </c>
      <c r="BI529" s="513">
        <v>0</v>
      </c>
      <c r="BJ529" s="513">
        <v>0</v>
      </c>
      <c r="BK529" s="241">
        <f t="shared" si="81"/>
        <v>346.44</v>
      </c>
      <c r="BL529" s="22">
        <f t="shared" si="82"/>
        <v>346.44</v>
      </c>
      <c r="BM529" s="519">
        <f t="shared" si="83"/>
        <v>3.1900552486187846E-2</v>
      </c>
      <c r="BN529" s="520">
        <v>0</v>
      </c>
      <c r="BO529" s="520">
        <v>0</v>
      </c>
      <c r="BP529" s="520">
        <v>0</v>
      </c>
      <c r="BQ529" s="520">
        <v>0</v>
      </c>
      <c r="BR529" s="520">
        <v>0</v>
      </c>
      <c r="BS529" s="520">
        <v>0</v>
      </c>
      <c r="BT529" s="520">
        <v>0</v>
      </c>
      <c r="BU529" s="520">
        <v>0</v>
      </c>
      <c r="BV529" s="520">
        <v>0</v>
      </c>
      <c r="BW529" s="520">
        <v>0</v>
      </c>
      <c r="BX529" s="520">
        <v>0</v>
      </c>
      <c r="BY529" s="520">
        <v>0</v>
      </c>
      <c r="BZ529" s="520">
        <v>0</v>
      </c>
      <c r="CA529" s="520">
        <v>0</v>
      </c>
      <c r="CB529" s="520">
        <v>0</v>
      </c>
      <c r="CC529" s="520">
        <v>0</v>
      </c>
      <c r="CD529" s="520">
        <v>406665.12959999999</v>
      </c>
      <c r="CE529" s="520">
        <v>406665.12959999999</v>
      </c>
      <c r="CF529" s="520">
        <v>0</v>
      </c>
      <c r="CG529" s="520">
        <v>0</v>
      </c>
      <c r="CH529" s="520">
        <v>0</v>
      </c>
      <c r="CI529" s="520">
        <v>0</v>
      </c>
      <c r="CJ529" s="520">
        <v>0</v>
      </c>
      <c r="CK529" s="520">
        <v>0</v>
      </c>
      <c r="CL529" s="520">
        <f t="shared" si="84"/>
        <v>406665.12959999999</v>
      </c>
      <c r="CM529" s="521">
        <f t="shared" si="85"/>
        <v>406665.12959999999</v>
      </c>
      <c r="CN529" s="522">
        <v>29398560</v>
      </c>
      <c r="CO529" s="522">
        <v>29398560</v>
      </c>
      <c r="CP529" s="522">
        <v>38053440</v>
      </c>
      <c r="CQ529" s="243" t="s">
        <v>874</v>
      </c>
      <c r="CR529" s="103">
        <v>8.39</v>
      </c>
      <c r="CS529" s="523">
        <v>8.39</v>
      </c>
      <c r="CT529" s="104">
        <v>10.86</v>
      </c>
      <c r="CU529" s="524"/>
      <c r="CV529" s="524"/>
      <c r="CW529" s="524"/>
      <c r="CX529" s="525"/>
      <c r="CY529" s="526">
        <v>71.991130433434407</v>
      </c>
      <c r="CZ529" s="527">
        <v>67.712647939135536</v>
      </c>
      <c r="DA529" s="528">
        <v>0.6419725166387984</v>
      </c>
      <c r="DB529" s="529">
        <v>0.63731590196218535</v>
      </c>
      <c r="DC529" s="530" t="s">
        <v>2531</v>
      </c>
      <c r="DD529" s="225"/>
      <c r="DE529" s="524"/>
      <c r="DF529" s="524"/>
      <c r="DG529" s="531"/>
      <c r="DH529" s="532"/>
      <c r="DI529" s="64">
        <v>0</v>
      </c>
      <c r="DJ529" s="64">
        <v>51794</v>
      </c>
      <c r="DK529" s="64">
        <v>0</v>
      </c>
      <c r="DL529" s="534">
        <f t="shared" si="77"/>
        <v>17264.666666666668</v>
      </c>
    </row>
    <row r="530" spans="1:116" ht="43.5" customHeight="1" x14ac:dyDescent="0.25">
      <c r="A530" s="356" t="s">
        <v>7</v>
      </c>
      <c r="B530" s="65" t="s">
        <v>50</v>
      </c>
      <c r="C530" s="65" t="s">
        <v>74</v>
      </c>
      <c r="D530" s="64" t="s">
        <v>2530</v>
      </c>
      <c r="E530" s="64" t="s">
        <v>1353</v>
      </c>
      <c r="F530" s="64" t="s">
        <v>1462</v>
      </c>
      <c r="G530" s="18" t="s">
        <v>1353</v>
      </c>
      <c r="H530" s="35" t="s">
        <v>866</v>
      </c>
      <c r="I530" s="28" t="s">
        <v>2322</v>
      </c>
      <c r="J530" s="498">
        <v>10.158477986391464</v>
      </c>
      <c r="K530" s="498">
        <v>14.771212090488</v>
      </c>
      <c r="L530" s="499">
        <v>1070.5</v>
      </c>
      <c r="M530" s="512">
        <v>0</v>
      </c>
      <c r="N530" s="513">
        <v>0</v>
      </c>
      <c r="O530" s="513">
        <v>0</v>
      </c>
      <c r="P530" s="513">
        <v>0</v>
      </c>
      <c r="Q530" s="513">
        <v>0</v>
      </c>
      <c r="R530" s="513">
        <v>0</v>
      </c>
      <c r="S530" s="513">
        <v>0</v>
      </c>
      <c r="T530" s="513">
        <v>0</v>
      </c>
      <c r="U530" s="513">
        <v>0</v>
      </c>
      <c r="V530" s="513">
        <v>0</v>
      </c>
      <c r="W530" s="513">
        <v>0</v>
      </c>
      <c r="X530" s="513">
        <v>0</v>
      </c>
      <c r="Y530" s="513">
        <v>0</v>
      </c>
      <c r="Z530" s="513">
        <v>0</v>
      </c>
      <c r="AA530" s="513">
        <v>0</v>
      </c>
      <c r="AB530" s="513">
        <v>0</v>
      </c>
      <c r="AC530" s="513">
        <v>49</v>
      </c>
      <c r="AD530" s="513">
        <v>49</v>
      </c>
      <c r="AE530" s="513">
        <v>0</v>
      </c>
      <c r="AF530" s="513">
        <v>0</v>
      </c>
      <c r="AG530" s="513">
        <v>0</v>
      </c>
      <c r="AH530" s="513">
        <f t="shared" si="78"/>
        <v>0</v>
      </c>
      <c r="AI530" s="513">
        <v>0</v>
      </c>
      <c r="AJ530" s="513">
        <v>0</v>
      </c>
      <c r="AK530" s="513">
        <f t="shared" si="79"/>
        <v>49</v>
      </c>
      <c r="AL530" s="513">
        <f t="shared" si="80"/>
        <v>49</v>
      </c>
      <c r="AM530" s="513">
        <v>0</v>
      </c>
      <c r="AN530" s="513">
        <v>0</v>
      </c>
      <c r="AO530" s="513">
        <v>0</v>
      </c>
      <c r="AP530" s="513">
        <v>0</v>
      </c>
      <c r="AQ530" s="513">
        <v>0</v>
      </c>
      <c r="AR530" s="513">
        <v>0</v>
      </c>
      <c r="AS530" s="513">
        <v>0</v>
      </c>
      <c r="AT530" s="513">
        <v>0</v>
      </c>
      <c r="AU530" s="513">
        <v>0</v>
      </c>
      <c r="AV530" s="513">
        <v>0</v>
      </c>
      <c r="AW530" s="513">
        <v>0</v>
      </c>
      <c r="AX530" s="513">
        <v>0</v>
      </c>
      <c r="AY530" s="513">
        <v>0</v>
      </c>
      <c r="AZ530" s="513">
        <v>0</v>
      </c>
      <c r="BA530" s="513">
        <v>0</v>
      </c>
      <c r="BB530" s="513">
        <v>0</v>
      </c>
      <c r="BC530" s="513">
        <v>323.37</v>
      </c>
      <c r="BD530" s="513">
        <v>323.37</v>
      </c>
      <c r="BE530" s="513">
        <v>0</v>
      </c>
      <c r="BF530" s="513">
        <v>0</v>
      </c>
      <c r="BG530" s="513">
        <v>0</v>
      </c>
      <c r="BH530" s="513">
        <v>0</v>
      </c>
      <c r="BI530" s="513">
        <v>0</v>
      </c>
      <c r="BJ530" s="513">
        <v>0</v>
      </c>
      <c r="BK530" s="241">
        <f t="shared" si="81"/>
        <v>323.37</v>
      </c>
      <c r="BL530" s="22">
        <f t="shared" si="82"/>
        <v>323.37</v>
      </c>
      <c r="BM530" s="519">
        <f t="shared" si="83"/>
        <v>5.2666123778501626E-2</v>
      </c>
      <c r="BN530" s="520">
        <v>0</v>
      </c>
      <c r="BO530" s="520">
        <v>0</v>
      </c>
      <c r="BP530" s="520">
        <v>0</v>
      </c>
      <c r="BQ530" s="520">
        <v>0</v>
      </c>
      <c r="BR530" s="520">
        <v>0</v>
      </c>
      <c r="BS530" s="520">
        <v>0</v>
      </c>
      <c r="BT530" s="520">
        <v>0</v>
      </c>
      <c r="BU530" s="520">
        <v>0</v>
      </c>
      <c r="BV530" s="520">
        <v>0</v>
      </c>
      <c r="BW530" s="520">
        <v>0</v>
      </c>
      <c r="BX530" s="520">
        <v>0</v>
      </c>
      <c r="BY530" s="520">
        <v>0</v>
      </c>
      <c r="BZ530" s="520">
        <v>0</v>
      </c>
      <c r="CA530" s="520">
        <v>0</v>
      </c>
      <c r="CB530" s="520">
        <v>0</v>
      </c>
      <c r="CC530" s="520">
        <v>0</v>
      </c>
      <c r="CD530" s="520">
        <v>379584.64080000005</v>
      </c>
      <c r="CE530" s="520">
        <v>379584.64080000005</v>
      </c>
      <c r="CF530" s="520">
        <v>0</v>
      </c>
      <c r="CG530" s="520">
        <v>0</v>
      </c>
      <c r="CH530" s="520">
        <v>0</v>
      </c>
      <c r="CI530" s="520">
        <v>0</v>
      </c>
      <c r="CJ530" s="520">
        <v>0</v>
      </c>
      <c r="CK530" s="520">
        <v>0</v>
      </c>
      <c r="CL530" s="520">
        <f t="shared" si="84"/>
        <v>379584.64080000005</v>
      </c>
      <c r="CM530" s="521">
        <f t="shared" si="85"/>
        <v>379584.64080000005</v>
      </c>
      <c r="CN530" s="522">
        <v>18746400</v>
      </c>
      <c r="CO530" s="522">
        <v>18746400</v>
      </c>
      <c r="CP530" s="522">
        <v>21514560</v>
      </c>
      <c r="CQ530" s="243" t="s">
        <v>874</v>
      </c>
      <c r="CR530" s="103">
        <v>5.35</v>
      </c>
      <c r="CS530" s="523">
        <v>5.35</v>
      </c>
      <c r="CT530" s="104">
        <v>6.14</v>
      </c>
      <c r="CU530" s="524"/>
      <c r="CV530" s="524"/>
      <c r="CW530" s="524"/>
      <c r="CX530" s="525"/>
      <c r="CY530" s="526">
        <v>63.851602518731276</v>
      </c>
      <c r="CZ530" s="527">
        <v>63.872104809230848</v>
      </c>
      <c r="DA530" s="528">
        <v>0.13450662713427466</v>
      </c>
      <c r="DB530" s="529">
        <v>0.13439872240146827</v>
      </c>
      <c r="DC530" s="530" t="s">
        <v>2420</v>
      </c>
      <c r="DD530" s="225"/>
      <c r="DE530" s="524"/>
      <c r="DF530" s="524"/>
      <c r="DG530" s="531"/>
      <c r="DH530" s="532"/>
      <c r="DI530" s="64">
        <v>0</v>
      </c>
      <c r="DJ530" s="64">
        <v>0</v>
      </c>
      <c r="DK530" s="64">
        <v>16872</v>
      </c>
      <c r="DL530" s="534">
        <f t="shared" si="77"/>
        <v>5624</v>
      </c>
    </row>
    <row r="531" spans="1:116" ht="43.5" customHeight="1" x14ac:dyDescent="0.25">
      <c r="A531" s="356" t="s">
        <v>7</v>
      </c>
      <c r="B531" s="65" t="s">
        <v>50</v>
      </c>
      <c r="C531" s="65" t="s">
        <v>74</v>
      </c>
      <c r="D531" s="64" t="s">
        <v>2530</v>
      </c>
      <c r="E531" s="64" t="s">
        <v>1353</v>
      </c>
      <c r="F531" s="64" t="s">
        <v>1463</v>
      </c>
      <c r="G531" s="18" t="s">
        <v>1464</v>
      </c>
      <c r="H531" s="35" t="s">
        <v>866</v>
      </c>
      <c r="I531" s="28" t="s">
        <v>2322</v>
      </c>
      <c r="J531" s="498">
        <v>14.508696794681459</v>
      </c>
      <c r="K531" s="498">
        <v>15.941477239569002</v>
      </c>
      <c r="L531" s="499">
        <v>1229.5999999999999</v>
      </c>
      <c r="M531" s="512">
        <v>0</v>
      </c>
      <c r="N531" s="513">
        <v>0</v>
      </c>
      <c r="O531" s="513">
        <v>0</v>
      </c>
      <c r="P531" s="513">
        <v>0</v>
      </c>
      <c r="Q531" s="513">
        <v>0</v>
      </c>
      <c r="R531" s="513">
        <v>0</v>
      </c>
      <c r="S531" s="513">
        <v>0</v>
      </c>
      <c r="T531" s="513">
        <v>0</v>
      </c>
      <c r="U531" s="513">
        <v>0</v>
      </c>
      <c r="V531" s="513">
        <v>0</v>
      </c>
      <c r="W531" s="513">
        <v>0</v>
      </c>
      <c r="X531" s="513">
        <v>0</v>
      </c>
      <c r="Y531" s="513">
        <v>0</v>
      </c>
      <c r="Z531" s="513">
        <v>0</v>
      </c>
      <c r="AA531" s="513">
        <v>0</v>
      </c>
      <c r="AB531" s="513">
        <v>0</v>
      </c>
      <c r="AC531" s="513">
        <v>26</v>
      </c>
      <c r="AD531" s="513">
        <v>26</v>
      </c>
      <c r="AE531" s="513">
        <v>0</v>
      </c>
      <c r="AF531" s="513">
        <v>0</v>
      </c>
      <c r="AG531" s="513">
        <v>0</v>
      </c>
      <c r="AH531" s="513">
        <f t="shared" si="78"/>
        <v>0</v>
      </c>
      <c r="AI531" s="513">
        <v>0</v>
      </c>
      <c r="AJ531" s="513">
        <v>0</v>
      </c>
      <c r="AK531" s="513">
        <f t="shared" si="79"/>
        <v>26</v>
      </c>
      <c r="AL531" s="513">
        <f t="shared" si="80"/>
        <v>26</v>
      </c>
      <c r="AM531" s="513">
        <v>0</v>
      </c>
      <c r="AN531" s="513">
        <v>0</v>
      </c>
      <c r="AO531" s="513">
        <v>0</v>
      </c>
      <c r="AP531" s="513">
        <v>0</v>
      </c>
      <c r="AQ531" s="513">
        <v>0</v>
      </c>
      <c r="AR531" s="513">
        <v>0</v>
      </c>
      <c r="AS531" s="513">
        <v>0</v>
      </c>
      <c r="AT531" s="513">
        <v>0</v>
      </c>
      <c r="AU531" s="513">
        <v>0</v>
      </c>
      <c r="AV531" s="513">
        <v>0</v>
      </c>
      <c r="AW531" s="513">
        <v>0</v>
      </c>
      <c r="AX531" s="513">
        <v>0</v>
      </c>
      <c r="AY531" s="513">
        <v>0</v>
      </c>
      <c r="AZ531" s="513">
        <v>0</v>
      </c>
      <c r="BA531" s="513">
        <v>0</v>
      </c>
      <c r="BB531" s="513">
        <v>0</v>
      </c>
      <c r="BC531" s="513">
        <v>306.45</v>
      </c>
      <c r="BD531" s="513">
        <v>306.45</v>
      </c>
      <c r="BE531" s="513">
        <v>0</v>
      </c>
      <c r="BF531" s="513">
        <v>0</v>
      </c>
      <c r="BG531" s="513">
        <v>0</v>
      </c>
      <c r="BH531" s="513">
        <v>0</v>
      </c>
      <c r="BI531" s="513">
        <v>0</v>
      </c>
      <c r="BJ531" s="513">
        <v>0</v>
      </c>
      <c r="BK531" s="241">
        <f t="shared" si="81"/>
        <v>306.45</v>
      </c>
      <c r="BL531" s="22">
        <f t="shared" si="82"/>
        <v>306.45</v>
      </c>
      <c r="BM531" s="519">
        <f t="shared" si="83"/>
        <v>2.9494706448508181E-2</v>
      </c>
      <c r="BN531" s="520">
        <v>0</v>
      </c>
      <c r="BO531" s="520">
        <v>0</v>
      </c>
      <c r="BP531" s="520">
        <v>0</v>
      </c>
      <c r="BQ531" s="520">
        <v>0</v>
      </c>
      <c r="BR531" s="520">
        <v>0</v>
      </c>
      <c r="BS531" s="520">
        <v>0</v>
      </c>
      <c r="BT531" s="520">
        <v>0</v>
      </c>
      <c r="BU531" s="520">
        <v>0</v>
      </c>
      <c r="BV531" s="520">
        <v>0</v>
      </c>
      <c r="BW531" s="520">
        <v>0</v>
      </c>
      <c r="BX531" s="520">
        <v>0</v>
      </c>
      <c r="BY531" s="520">
        <v>0</v>
      </c>
      <c r="BZ531" s="520">
        <v>0</v>
      </c>
      <c r="CA531" s="520">
        <v>0</v>
      </c>
      <c r="CB531" s="520">
        <v>0</v>
      </c>
      <c r="CC531" s="520">
        <v>0</v>
      </c>
      <c r="CD531" s="520">
        <v>359723.26800000004</v>
      </c>
      <c r="CE531" s="520">
        <v>359723.26800000004</v>
      </c>
      <c r="CF531" s="520">
        <v>0</v>
      </c>
      <c r="CG531" s="520">
        <v>0</v>
      </c>
      <c r="CH531" s="520">
        <v>0</v>
      </c>
      <c r="CI531" s="520">
        <v>0</v>
      </c>
      <c r="CJ531" s="520">
        <v>0</v>
      </c>
      <c r="CK531" s="520">
        <v>0</v>
      </c>
      <c r="CL531" s="520">
        <f t="shared" si="84"/>
        <v>359723.26800000004</v>
      </c>
      <c r="CM531" s="521">
        <f t="shared" si="85"/>
        <v>359723.26800000004</v>
      </c>
      <c r="CN531" s="522">
        <v>30905280.000000004</v>
      </c>
      <c r="CO531" s="522">
        <v>30905280.000000004</v>
      </c>
      <c r="CP531" s="522">
        <v>36406560.000000007</v>
      </c>
      <c r="CQ531" s="243" t="s">
        <v>874</v>
      </c>
      <c r="CR531" s="103">
        <v>8.82</v>
      </c>
      <c r="CS531" s="523">
        <v>8.82</v>
      </c>
      <c r="CT531" s="104">
        <v>10.39</v>
      </c>
      <c r="CU531" s="524"/>
      <c r="CV531" s="524"/>
      <c r="CW531" s="524"/>
      <c r="CX531" s="525"/>
      <c r="CY531" s="526">
        <v>516.86569656579377</v>
      </c>
      <c r="CZ531" s="527">
        <v>92.440886193646975</v>
      </c>
      <c r="DA531" s="528">
        <v>1.1617860479958815</v>
      </c>
      <c r="DB531" s="529">
        <v>0.82898314792115391</v>
      </c>
      <c r="DC531" s="530" t="s">
        <v>2361</v>
      </c>
      <c r="DD531" s="225"/>
      <c r="DE531" s="524"/>
      <c r="DF531" s="524"/>
      <c r="DG531" s="531"/>
      <c r="DH531" s="532"/>
      <c r="DI531" s="64">
        <v>0</v>
      </c>
      <c r="DJ531" s="64">
        <v>65190</v>
      </c>
      <c r="DK531" s="64">
        <v>62433</v>
      </c>
      <c r="DL531" s="534">
        <f t="shared" si="77"/>
        <v>42541</v>
      </c>
    </row>
    <row r="532" spans="1:116" ht="43.5" customHeight="1" x14ac:dyDescent="0.25">
      <c r="A532" s="356" t="s">
        <v>7</v>
      </c>
      <c r="B532" s="65" t="s">
        <v>50</v>
      </c>
      <c r="C532" s="65" t="s">
        <v>74</v>
      </c>
      <c r="D532" s="64" t="s">
        <v>2532</v>
      </c>
      <c r="E532" s="64" t="s">
        <v>396</v>
      </c>
      <c r="F532" s="64" t="s">
        <v>1466</v>
      </c>
      <c r="G532" s="18" t="s">
        <v>396</v>
      </c>
      <c r="H532" s="35" t="s">
        <v>860</v>
      </c>
      <c r="I532" s="28" t="s">
        <v>2322</v>
      </c>
      <c r="J532" s="498">
        <v>7.7443455708019648</v>
      </c>
      <c r="K532" s="498">
        <v>10.97916664383</v>
      </c>
      <c r="L532" s="499">
        <v>1261.8</v>
      </c>
      <c r="M532" s="512">
        <v>0</v>
      </c>
      <c r="N532" s="513">
        <v>0</v>
      </c>
      <c r="O532" s="513">
        <v>0</v>
      </c>
      <c r="P532" s="513">
        <v>0</v>
      </c>
      <c r="Q532" s="513">
        <v>0</v>
      </c>
      <c r="R532" s="513">
        <v>0</v>
      </c>
      <c r="S532" s="513">
        <v>0</v>
      </c>
      <c r="T532" s="513">
        <v>0</v>
      </c>
      <c r="U532" s="513">
        <v>0</v>
      </c>
      <c r="V532" s="513">
        <v>0</v>
      </c>
      <c r="W532" s="513">
        <v>0</v>
      </c>
      <c r="X532" s="513">
        <v>0</v>
      </c>
      <c r="Y532" s="513">
        <v>0</v>
      </c>
      <c r="Z532" s="513">
        <v>0</v>
      </c>
      <c r="AA532" s="513">
        <v>0</v>
      </c>
      <c r="AB532" s="513">
        <v>0</v>
      </c>
      <c r="AC532" s="513">
        <v>37</v>
      </c>
      <c r="AD532" s="513">
        <v>37</v>
      </c>
      <c r="AE532" s="513">
        <v>0</v>
      </c>
      <c r="AF532" s="513">
        <v>0</v>
      </c>
      <c r="AG532" s="513">
        <v>0</v>
      </c>
      <c r="AH532" s="513">
        <f t="shared" si="78"/>
        <v>0</v>
      </c>
      <c r="AI532" s="513">
        <v>0</v>
      </c>
      <c r="AJ532" s="513">
        <v>0</v>
      </c>
      <c r="AK532" s="513">
        <f t="shared" si="79"/>
        <v>37</v>
      </c>
      <c r="AL532" s="513">
        <f t="shared" si="80"/>
        <v>37</v>
      </c>
      <c r="AM532" s="513">
        <v>0</v>
      </c>
      <c r="AN532" s="513">
        <v>0</v>
      </c>
      <c r="AO532" s="513">
        <v>0</v>
      </c>
      <c r="AP532" s="513">
        <v>0</v>
      </c>
      <c r="AQ532" s="513">
        <v>0</v>
      </c>
      <c r="AR532" s="513">
        <v>0</v>
      </c>
      <c r="AS532" s="513">
        <v>0</v>
      </c>
      <c r="AT532" s="513">
        <v>0</v>
      </c>
      <c r="AU532" s="513">
        <v>0</v>
      </c>
      <c r="AV532" s="513">
        <v>0</v>
      </c>
      <c r="AW532" s="513">
        <v>0</v>
      </c>
      <c r="AX532" s="513">
        <v>0</v>
      </c>
      <c r="AY532" s="513">
        <v>0</v>
      </c>
      <c r="AZ532" s="513">
        <v>0</v>
      </c>
      <c r="BA532" s="513">
        <v>0</v>
      </c>
      <c r="BB532" s="513">
        <v>0</v>
      </c>
      <c r="BC532" s="513">
        <v>219.22</v>
      </c>
      <c r="BD532" s="513">
        <v>219.22</v>
      </c>
      <c r="BE532" s="513">
        <v>0</v>
      </c>
      <c r="BF532" s="513">
        <v>0</v>
      </c>
      <c r="BG532" s="513">
        <v>0</v>
      </c>
      <c r="BH532" s="513">
        <v>0</v>
      </c>
      <c r="BI532" s="513">
        <v>0</v>
      </c>
      <c r="BJ532" s="513">
        <v>0</v>
      </c>
      <c r="BK532" s="241">
        <f t="shared" si="81"/>
        <v>219.22</v>
      </c>
      <c r="BL532" s="22">
        <f t="shared" si="82"/>
        <v>219.22</v>
      </c>
      <c r="BM532" s="519">
        <f t="shared" si="83"/>
        <v>3.8325174825174828E-2</v>
      </c>
      <c r="BN532" s="520">
        <v>0</v>
      </c>
      <c r="BO532" s="520">
        <v>0</v>
      </c>
      <c r="BP532" s="520">
        <v>0</v>
      </c>
      <c r="BQ532" s="520">
        <v>0</v>
      </c>
      <c r="BR532" s="520">
        <v>0</v>
      </c>
      <c r="BS532" s="520">
        <v>0</v>
      </c>
      <c r="BT532" s="520">
        <v>0</v>
      </c>
      <c r="BU532" s="520">
        <v>0</v>
      </c>
      <c r="BV532" s="520">
        <v>0</v>
      </c>
      <c r="BW532" s="520">
        <v>0</v>
      </c>
      <c r="BX532" s="520">
        <v>0</v>
      </c>
      <c r="BY532" s="520">
        <v>0</v>
      </c>
      <c r="BZ532" s="520">
        <v>0</v>
      </c>
      <c r="CA532" s="520">
        <v>0</v>
      </c>
      <c r="CB532" s="520">
        <v>0</v>
      </c>
      <c r="CC532" s="520">
        <v>0</v>
      </c>
      <c r="CD532" s="520">
        <v>257329.20480000001</v>
      </c>
      <c r="CE532" s="520">
        <v>257329.20480000001</v>
      </c>
      <c r="CF532" s="520">
        <v>0</v>
      </c>
      <c r="CG532" s="520">
        <v>0</v>
      </c>
      <c r="CH532" s="520">
        <v>0</v>
      </c>
      <c r="CI532" s="520">
        <v>0</v>
      </c>
      <c r="CJ532" s="520">
        <v>0</v>
      </c>
      <c r="CK532" s="520">
        <v>0</v>
      </c>
      <c r="CL532" s="520">
        <f t="shared" si="84"/>
        <v>257329.20480000001</v>
      </c>
      <c r="CM532" s="521">
        <f t="shared" si="85"/>
        <v>257329.20480000001</v>
      </c>
      <c r="CN532" s="522">
        <v>16083360</v>
      </c>
      <c r="CO532" s="522">
        <v>16083360</v>
      </c>
      <c r="CP532" s="522">
        <v>20042879.999999996</v>
      </c>
      <c r="CQ532" s="243" t="s">
        <v>874</v>
      </c>
      <c r="CR532" s="103">
        <v>4.59</v>
      </c>
      <c r="CS532" s="523">
        <v>4.59</v>
      </c>
      <c r="CT532" s="104">
        <v>5.72</v>
      </c>
      <c r="CU532" s="524"/>
      <c r="CV532" s="524"/>
      <c r="CW532" s="524"/>
      <c r="CX532" s="525"/>
      <c r="CY532" s="526">
        <v>73.090792215861143</v>
      </c>
      <c r="CZ532" s="527">
        <v>73.027407607613839</v>
      </c>
      <c r="DA532" s="528">
        <v>0.67931118421005909</v>
      </c>
      <c r="DB532" s="529">
        <v>0.67900456619376437</v>
      </c>
      <c r="DC532" s="530" t="s">
        <v>2333</v>
      </c>
      <c r="DD532" s="225"/>
      <c r="DE532" s="524"/>
      <c r="DF532" s="524"/>
      <c r="DG532" s="531"/>
      <c r="DH532" s="532"/>
      <c r="DI532" s="64">
        <v>10422</v>
      </c>
      <c r="DJ532" s="64">
        <v>65260</v>
      </c>
      <c r="DK532" s="64">
        <v>98967</v>
      </c>
      <c r="DL532" s="534">
        <f t="shared" ref="DL532:DL545" si="86">AVERAGE(DI532,DJ532,DK532)</f>
        <v>58216.333333333336</v>
      </c>
    </row>
    <row r="533" spans="1:116" ht="43.5" customHeight="1" x14ac:dyDescent="0.25">
      <c r="A533" s="356" t="s">
        <v>7</v>
      </c>
      <c r="B533" s="65" t="s">
        <v>50</v>
      </c>
      <c r="C533" s="65" t="s">
        <v>74</v>
      </c>
      <c r="D533" s="64" t="s">
        <v>2532</v>
      </c>
      <c r="E533" s="64" t="s">
        <v>396</v>
      </c>
      <c r="F533" s="64" t="s">
        <v>1467</v>
      </c>
      <c r="G533" s="18" t="s">
        <v>1317</v>
      </c>
      <c r="H533" s="35" t="s">
        <v>860</v>
      </c>
      <c r="I533" s="28" t="s">
        <v>2322</v>
      </c>
      <c r="J533" s="498">
        <v>7.0511788376129001</v>
      </c>
      <c r="K533" s="498">
        <v>13.039772700149999</v>
      </c>
      <c r="L533" s="499">
        <v>2034.8</v>
      </c>
      <c r="M533" s="512">
        <v>0</v>
      </c>
      <c r="N533" s="513">
        <v>0</v>
      </c>
      <c r="O533" s="513">
        <v>0</v>
      </c>
      <c r="P533" s="513">
        <v>0</v>
      </c>
      <c r="Q533" s="513">
        <v>0</v>
      </c>
      <c r="R533" s="513">
        <v>0</v>
      </c>
      <c r="S533" s="513">
        <v>0</v>
      </c>
      <c r="T533" s="513">
        <v>0</v>
      </c>
      <c r="U533" s="513">
        <v>0</v>
      </c>
      <c r="V533" s="513">
        <v>0</v>
      </c>
      <c r="W533" s="513">
        <v>0</v>
      </c>
      <c r="X533" s="513">
        <v>0</v>
      </c>
      <c r="Y533" s="513">
        <v>0</v>
      </c>
      <c r="Z533" s="513">
        <v>0</v>
      </c>
      <c r="AA533" s="513">
        <v>0</v>
      </c>
      <c r="AB533" s="513">
        <v>0</v>
      </c>
      <c r="AC533" s="513">
        <v>42</v>
      </c>
      <c r="AD533" s="513">
        <v>42</v>
      </c>
      <c r="AE533" s="513">
        <v>0</v>
      </c>
      <c r="AF533" s="513">
        <v>0</v>
      </c>
      <c r="AG533" s="513">
        <v>0</v>
      </c>
      <c r="AH533" s="513">
        <f t="shared" si="78"/>
        <v>0</v>
      </c>
      <c r="AI533" s="513">
        <v>0</v>
      </c>
      <c r="AJ533" s="513">
        <v>0</v>
      </c>
      <c r="AK533" s="513">
        <f t="shared" si="79"/>
        <v>42</v>
      </c>
      <c r="AL533" s="513">
        <f t="shared" si="80"/>
        <v>42</v>
      </c>
      <c r="AM533" s="513">
        <v>0</v>
      </c>
      <c r="AN533" s="513">
        <v>0</v>
      </c>
      <c r="AO533" s="513">
        <v>0</v>
      </c>
      <c r="AP533" s="513">
        <v>0</v>
      </c>
      <c r="AQ533" s="513">
        <v>0</v>
      </c>
      <c r="AR533" s="513">
        <v>0</v>
      </c>
      <c r="AS533" s="513">
        <v>0</v>
      </c>
      <c r="AT533" s="513">
        <v>0</v>
      </c>
      <c r="AU533" s="513">
        <v>0</v>
      </c>
      <c r="AV533" s="513">
        <v>0</v>
      </c>
      <c r="AW533" s="513">
        <v>0</v>
      </c>
      <c r="AX533" s="513">
        <v>0</v>
      </c>
      <c r="AY533" s="513">
        <v>0</v>
      </c>
      <c r="AZ533" s="513">
        <v>0</v>
      </c>
      <c r="BA533" s="513">
        <v>0</v>
      </c>
      <c r="BB533" s="513">
        <v>0</v>
      </c>
      <c r="BC533" s="513">
        <v>223.62</v>
      </c>
      <c r="BD533" s="513">
        <v>223.62</v>
      </c>
      <c r="BE533" s="513">
        <v>0</v>
      </c>
      <c r="BF533" s="513">
        <v>0</v>
      </c>
      <c r="BG533" s="513">
        <v>0</v>
      </c>
      <c r="BH533" s="513">
        <v>0</v>
      </c>
      <c r="BI533" s="513">
        <v>0</v>
      </c>
      <c r="BJ533" s="513">
        <v>0</v>
      </c>
      <c r="BK533" s="241">
        <f t="shared" si="81"/>
        <v>223.62</v>
      </c>
      <c r="BL533" s="22">
        <f t="shared" si="82"/>
        <v>223.62</v>
      </c>
      <c r="BM533" s="519">
        <f t="shared" si="83"/>
        <v>4.0147217235188513E-2</v>
      </c>
      <c r="BN533" s="520">
        <v>0</v>
      </c>
      <c r="BO533" s="520">
        <v>0</v>
      </c>
      <c r="BP533" s="520">
        <v>0</v>
      </c>
      <c r="BQ533" s="520">
        <v>0</v>
      </c>
      <c r="BR533" s="520">
        <v>0</v>
      </c>
      <c r="BS533" s="520">
        <v>0</v>
      </c>
      <c r="BT533" s="520">
        <v>0</v>
      </c>
      <c r="BU533" s="520">
        <v>0</v>
      </c>
      <c r="BV533" s="520">
        <v>0</v>
      </c>
      <c r="BW533" s="520">
        <v>0</v>
      </c>
      <c r="BX533" s="520">
        <v>0</v>
      </c>
      <c r="BY533" s="520">
        <v>0</v>
      </c>
      <c r="BZ533" s="520">
        <v>0</v>
      </c>
      <c r="CA533" s="520">
        <v>0</v>
      </c>
      <c r="CB533" s="520">
        <v>0</v>
      </c>
      <c r="CC533" s="520">
        <v>0</v>
      </c>
      <c r="CD533" s="520">
        <v>262494.10080000001</v>
      </c>
      <c r="CE533" s="520">
        <v>262494.10080000001</v>
      </c>
      <c r="CF533" s="520">
        <v>0</v>
      </c>
      <c r="CG533" s="520">
        <v>0</v>
      </c>
      <c r="CH533" s="520">
        <v>0</v>
      </c>
      <c r="CI533" s="520">
        <v>0</v>
      </c>
      <c r="CJ533" s="520">
        <v>0</v>
      </c>
      <c r="CK533" s="520">
        <v>0</v>
      </c>
      <c r="CL533" s="520">
        <f t="shared" si="84"/>
        <v>262494.10080000001</v>
      </c>
      <c r="CM533" s="521">
        <f t="shared" si="85"/>
        <v>262494.10080000001</v>
      </c>
      <c r="CN533" s="522">
        <v>19447200</v>
      </c>
      <c r="CO533" s="522">
        <v>19447200</v>
      </c>
      <c r="CP533" s="522">
        <v>19517280.000000004</v>
      </c>
      <c r="CQ533" s="243" t="s">
        <v>874</v>
      </c>
      <c r="CR533" s="103">
        <v>5.55</v>
      </c>
      <c r="CS533" s="523">
        <v>5.55</v>
      </c>
      <c r="CT533" s="104">
        <v>5.57</v>
      </c>
      <c r="CU533" s="524"/>
      <c r="CV533" s="524"/>
      <c r="CW533" s="524"/>
      <c r="CX533" s="525"/>
      <c r="CY533" s="526">
        <v>34.587725738815656</v>
      </c>
      <c r="CZ533" s="527">
        <v>34.587198936621604</v>
      </c>
      <c r="DA533" s="528">
        <v>0.51711551394563482</v>
      </c>
      <c r="DB533" s="529">
        <v>0.51712531276469331</v>
      </c>
      <c r="DC533" s="530" t="s">
        <v>2415</v>
      </c>
      <c r="DD533" s="225"/>
      <c r="DE533" s="524"/>
      <c r="DF533" s="524"/>
      <c r="DG533" s="531"/>
      <c r="DH533" s="532"/>
      <c r="DI533" s="64">
        <v>0</v>
      </c>
      <c r="DJ533" s="64">
        <v>107537</v>
      </c>
      <c r="DK533" s="64">
        <v>39514</v>
      </c>
      <c r="DL533" s="534">
        <f t="shared" si="86"/>
        <v>49017</v>
      </c>
    </row>
    <row r="534" spans="1:116" ht="43.5" customHeight="1" x14ac:dyDescent="0.25">
      <c r="A534" s="356" t="s">
        <v>7</v>
      </c>
      <c r="B534" s="65" t="s">
        <v>96</v>
      </c>
      <c r="C534" s="65" t="s">
        <v>97</v>
      </c>
      <c r="D534" s="64" t="s">
        <v>481</v>
      </c>
      <c r="E534" s="64" t="s">
        <v>482</v>
      </c>
      <c r="F534" s="64" t="s">
        <v>1468</v>
      </c>
      <c r="G534" s="18" t="s">
        <v>1469</v>
      </c>
      <c r="H534" s="35" t="s">
        <v>860</v>
      </c>
      <c r="I534" s="28" t="s">
        <v>2284</v>
      </c>
      <c r="J534" s="498" t="s">
        <v>56</v>
      </c>
      <c r="K534" s="498">
        <v>7.2227272577040003</v>
      </c>
      <c r="L534" s="499">
        <v>10.9</v>
      </c>
      <c r="M534" s="512">
        <v>0</v>
      </c>
      <c r="N534" s="513">
        <v>0</v>
      </c>
      <c r="O534" s="513">
        <v>0</v>
      </c>
      <c r="P534" s="513">
        <v>0</v>
      </c>
      <c r="Q534" s="513">
        <v>0</v>
      </c>
      <c r="R534" s="513">
        <v>0</v>
      </c>
      <c r="S534" s="513">
        <v>1</v>
      </c>
      <c r="T534" s="513">
        <v>1</v>
      </c>
      <c r="U534" s="513">
        <v>0</v>
      </c>
      <c r="V534" s="513">
        <v>0</v>
      </c>
      <c r="W534" s="513">
        <v>0</v>
      </c>
      <c r="X534" s="513">
        <v>0</v>
      </c>
      <c r="Y534" s="513">
        <v>0</v>
      </c>
      <c r="Z534" s="513">
        <v>0</v>
      </c>
      <c r="AA534" s="513">
        <v>0</v>
      </c>
      <c r="AB534" s="513">
        <v>0</v>
      </c>
      <c r="AC534" s="513">
        <v>1</v>
      </c>
      <c r="AD534" s="513">
        <v>1</v>
      </c>
      <c r="AE534" s="513">
        <v>0</v>
      </c>
      <c r="AF534" s="513">
        <v>0</v>
      </c>
      <c r="AG534" s="513">
        <v>0</v>
      </c>
      <c r="AH534" s="513">
        <f t="shared" si="78"/>
        <v>0</v>
      </c>
      <c r="AI534" s="513">
        <v>0</v>
      </c>
      <c r="AJ534" s="513">
        <v>0</v>
      </c>
      <c r="AK534" s="513">
        <f t="shared" si="79"/>
        <v>2</v>
      </c>
      <c r="AL534" s="513">
        <f t="shared" si="80"/>
        <v>2</v>
      </c>
      <c r="AM534" s="513">
        <v>0</v>
      </c>
      <c r="AN534" s="513">
        <v>0</v>
      </c>
      <c r="AO534" s="513">
        <v>0</v>
      </c>
      <c r="AP534" s="513">
        <v>0</v>
      </c>
      <c r="AQ534" s="513">
        <v>0</v>
      </c>
      <c r="AR534" s="513">
        <v>0</v>
      </c>
      <c r="AS534" s="513">
        <v>1597</v>
      </c>
      <c r="AT534" s="513">
        <v>1597</v>
      </c>
      <c r="AU534" s="513">
        <v>0</v>
      </c>
      <c r="AV534" s="513">
        <v>0</v>
      </c>
      <c r="AW534" s="513">
        <v>0</v>
      </c>
      <c r="AX534" s="513">
        <v>0</v>
      </c>
      <c r="AY534" s="513">
        <v>0</v>
      </c>
      <c r="AZ534" s="513">
        <v>0</v>
      </c>
      <c r="BA534" s="513">
        <v>0</v>
      </c>
      <c r="BB534" s="513">
        <v>0</v>
      </c>
      <c r="BC534" s="513">
        <v>3800</v>
      </c>
      <c r="BD534" s="513">
        <v>3800</v>
      </c>
      <c r="BE534" s="513">
        <v>0</v>
      </c>
      <c r="BF534" s="513">
        <v>0</v>
      </c>
      <c r="BG534" s="513">
        <v>0</v>
      </c>
      <c r="BH534" s="513">
        <v>0</v>
      </c>
      <c r="BI534" s="513">
        <v>0</v>
      </c>
      <c r="BJ534" s="513">
        <v>0</v>
      </c>
      <c r="BK534" s="241">
        <f t="shared" si="81"/>
        <v>5397</v>
      </c>
      <c r="BL534" s="22">
        <f t="shared" si="82"/>
        <v>5397</v>
      </c>
      <c r="BM534" s="519">
        <f t="shared" si="83"/>
        <v>1.1732608695652176</v>
      </c>
      <c r="BN534" s="520">
        <v>0</v>
      </c>
      <c r="BO534" s="520">
        <v>0</v>
      </c>
      <c r="BP534" s="520">
        <v>0</v>
      </c>
      <c r="BQ534" s="520">
        <v>0</v>
      </c>
      <c r="BR534" s="520">
        <v>0</v>
      </c>
      <c r="BS534" s="520">
        <v>0</v>
      </c>
      <c r="BT534" s="520">
        <v>5232155.28</v>
      </c>
      <c r="BU534" s="520">
        <v>5232155.28</v>
      </c>
      <c r="BV534" s="520">
        <v>0</v>
      </c>
      <c r="BW534" s="520">
        <v>0</v>
      </c>
      <c r="BX534" s="520">
        <v>0</v>
      </c>
      <c r="BY534" s="520">
        <v>0</v>
      </c>
      <c r="BZ534" s="520">
        <v>0</v>
      </c>
      <c r="CA534" s="520">
        <v>0</v>
      </c>
      <c r="CB534" s="520">
        <v>0</v>
      </c>
      <c r="CC534" s="520">
        <v>0</v>
      </c>
      <c r="CD534" s="520">
        <v>4460592</v>
      </c>
      <c r="CE534" s="520">
        <v>4460592</v>
      </c>
      <c r="CF534" s="520">
        <v>0</v>
      </c>
      <c r="CG534" s="520">
        <v>0</v>
      </c>
      <c r="CH534" s="520">
        <v>0</v>
      </c>
      <c r="CI534" s="520">
        <v>0</v>
      </c>
      <c r="CJ534" s="520">
        <v>0</v>
      </c>
      <c r="CK534" s="520">
        <v>0</v>
      </c>
      <c r="CL534" s="520">
        <f t="shared" si="84"/>
        <v>9692747.2800000012</v>
      </c>
      <c r="CM534" s="521">
        <f t="shared" si="85"/>
        <v>9692747.2800000012</v>
      </c>
      <c r="CN534" s="522">
        <v>16819200</v>
      </c>
      <c r="CO534" s="522">
        <v>16118400</v>
      </c>
      <c r="CP534" s="522">
        <v>16118400</v>
      </c>
      <c r="CQ534" s="243" t="s">
        <v>874</v>
      </c>
      <c r="CR534" s="103">
        <v>4.8</v>
      </c>
      <c r="CS534" s="523">
        <v>4.5999999999999996</v>
      </c>
      <c r="CT534" s="104">
        <v>4.5999999999999996</v>
      </c>
      <c r="CU534" s="524"/>
      <c r="CV534" s="524"/>
      <c r="CW534" s="524"/>
      <c r="CX534" s="525"/>
      <c r="CY534" s="526">
        <v>65.078205128205241</v>
      </c>
      <c r="CZ534" s="527">
        <v>64.495454545454663</v>
      </c>
      <c r="DA534" s="528">
        <v>0.9440170940170951</v>
      </c>
      <c r="DB534" s="529">
        <v>0.93888888888888899</v>
      </c>
      <c r="DC534" s="530" t="s">
        <v>2320</v>
      </c>
      <c r="DD534" s="225"/>
      <c r="DE534" s="524"/>
      <c r="DF534" s="524"/>
      <c r="DG534" s="531"/>
      <c r="DH534" s="532"/>
      <c r="DI534" s="64">
        <v>441</v>
      </c>
      <c r="DJ534" s="64">
        <v>0</v>
      </c>
      <c r="DK534" s="64">
        <v>0</v>
      </c>
      <c r="DL534" s="534">
        <f t="shared" si="86"/>
        <v>147</v>
      </c>
    </row>
    <row r="535" spans="1:116" ht="43.5" customHeight="1" x14ac:dyDescent="0.25">
      <c r="A535" s="356" t="s">
        <v>7</v>
      </c>
      <c r="B535" s="65" t="s">
        <v>96</v>
      </c>
      <c r="C535" s="65" t="s">
        <v>97</v>
      </c>
      <c r="D535" s="64" t="s">
        <v>2533</v>
      </c>
      <c r="E535" s="64" t="s">
        <v>443</v>
      </c>
      <c r="F535" s="64" t="s">
        <v>444</v>
      </c>
      <c r="G535" s="18" t="s">
        <v>445</v>
      </c>
      <c r="H535" s="35" t="s">
        <v>860</v>
      </c>
      <c r="I535" s="28" t="s">
        <v>2322</v>
      </c>
      <c r="J535" s="498">
        <v>11.951150572225254</v>
      </c>
      <c r="K535" s="498">
        <v>38.214204465969004</v>
      </c>
      <c r="L535" s="499">
        <v>3483.5</v>
      </c>
      <c r="M535" s="512">
        <v>0</v>
      </c>
      <c r="N535" s="513">
        <v>0</v>
      </c>
      <c r="O535" s="513">
        <v>0</v>
      </c>
      <c r="P535" s="513">
        <v>0</v>
      </c>
      <c r="Q535" s="513">
        <v>0</v>
      </c>
      <c r="R535" s="513">
        <v>0</v>
      </c>
      <c r="S535" s="513">
        <v>0</v>
      </c>
      <c r="T535" s="513">
        <v>0</v>
      </c>
      <c r="U535" s="513">
        <v>0</v>
      </c>
      <c r="V535" s="513">
        <v>0</v>
      </c>
      <c r="W535" s="513">
        <v>0</v>
      </c>
      <c r="X535" s="513">
        <v>0</v>
      </c>
      <c r="Y535" s="513">
        <v>1</v>
      </c>
      <c r="Z535" s="513">
        <v>1</v>
      </c>
      <c r="AA535" s="513">
        <v>0</v>
      </c>
      <c r="AB535" s="513">
        <v>0</v>
      </c>
      <c r="AC535" s="513">
        <v>85</v>
      </c>
      <c r="AD535" s="513">
        <v>85</v>
      </c>
      <c r="AE535" s="513">
        <v>0</v>
      </c>
      <c r="AF535" s="513">
        <v>0</v>
      </c>
      <c r="AG535" s="513">
        <v>1</v>
      </c>
      <c r="AH535" s="513">
        <f t="shared" si="78"/>
        <v>1</v>
      </c>
      <c r="AI535" s="513">
        <v>0</v>
      </c>
      <c r="AJ535" s="513">
        <v>0</v>
      </c>
      <c r="AK535" s="513">
        <f t="shared" si="79"/>
        <v>87</v>
      </c>
      <c r="AL535" s="513">
        <f t="shared" si="80"/>
        <v>87</v>
      </c>
      <c r="AM535" s="513">
        <v>0</v>
      </c>
      <c r="AN535" s="513">
        <v>0</v>
      </c>
      <c r="AO535" s="513">
        <v>0</v>
      </c>
      <c r="AP535" s="513">
        <v>0</v>
      </c>
      <c r="AQ535" s="513">
        <v>0</v>
      </c>
      <c r="AR535" s="513">
        <v>0</v>
      </c>
      <c r="AS535" s="513">
        <v>0</v>
      </c>
      <c r="AT535" s="513">
        <v>0</v>
      </c>
      <c r="AU535" s="513">
        <v>0</v>
      </c>
      <c r="AV535" s="513">
        <v>0</v>
      </c>
      <c r="AW535" s="513">
        <v>0</v>
      </c>
      <c r="AX535" s="513">
        <v>0</v>
      </c>
      <c r="AY535" s="513">
        <v>3500</v>
      </c>
      <c r="AZ535" s="513">
        <v>3500</v>
      </c>
      <c r="BA535" s="513">
        <v>0</v>
      </c>
      <c r="BB535" s="513">
        <v>0</v>
      </c>
      <c r="BC535" s="513">
        <v>1016.47</v>
      </c>
      <c r="BD535" s="513">
        <v>1016.47</v>
      </c>
      <c r="BE535" s="513">
        <v>0</v>
      </c>
      <c r="BF535" s="513">
        <v>0</v>
      </c>
      <c r="BG535" s="513">
        <v>6</v>
      </c>
      <c r="BH535" s="513">
        <v>6</v>
      </c>
      <c r="BI535" s="513">
        <v>0</v>
      </c>
      <c r="BJ535" s="513">
        <v>0</v>
      </c>
      <c r="BK535" s="241">
        <f t="shared" si="81"/>
        <v>4522.47</v>
      </c>
      <c r="BL535" s="22">
        <f t="shared" si="82"/>
        <v>4522.47</v>
      </c>
      <c r="BM535" s="519">
        <f t="shared" si="83"/>
        <v>0.58581217616580317</v>
      </c>
      <c r="BN535" s="520">
        <v>0</v>
      </c>
      <c r="BO535" s="520">
        <v>0</v>
      </c>
      <c r="BP535" s="520">
        <v>0</v>
      </c>
      <c r="BQ535" s="520">
        <v>0</v>
      </c>
      <c r="BR535" s="520">
        <v>0</v>
      </c>
      <c r="BS535" s="520">
        <v>0</v>
      </c>
      <c r="BT535" s="520">
        <v>0</v>
      </c>
      <c r="BU535" s="520">
        <v>0</v>
      </c>
      <c r="BV535" s="520">
        <v>0</v>
      </c>
      <c r="BW535" s="520">
        <v>0</v>
      </c>
      <c r="BX535" s="520">
        <v>0</v>
      </c>
      <c r="BY535" s="520">
        <v>0</v>
      </c>
      <c r="BZ535" s="520">
        <v>17660160</v>
      </c>
      <c r="CA535" s="520">
        <v>17660160</v>
      </c>
      <c r="CB535" s="520">
        <v>0</v>
      </c>
      <c r="CC535" s="520">
        <v>0</v>
      </c>
      <c r="CD535" s="520">
        <v>1193173.1448000001</v>
      </c>
      <c r="CE535" s="520">
        <v>1193173.1448000001</v>
      </c>
      <c r="CF535" s="520">
        <v>0</v>
      </c>
      <c r="CG535" s="520">
        <v>0</v>
      </c>
      <c r="CH535" s="520">
        <v>19657.439999999999</v>
      </c>
      <c r="CI535" s="520">
        <v>19657.439999999999</v>
      </c>
      <c r="CJ535" s="520">
        <v>0</v>
      </c>
      <c r="CK535" s="520">
        <v>0</v>
      </c>
      <c r="CL535" s="520">
        <f t="shared" si="84"/>
        <v>18872990.584800001</v>
      </c>
      <c r="CM535" s="521">
        <f t="shared" si="85"/>
        <v>18872990.584800001</v>
      </c>
      <c r="CN535" s="522">
        <v>26805600.000000007</v>
      </c>
      <c r="CO535" s="522">
        <v>26805600.000000007</v>
      </c>
      <c r="CP535" s="522">
        <v>27050880</v>
      </c>
      <c r="CQ535" s="243" t="s">
        <v>874</v>
      </c>
      <c r="CR535" s="103">
        <v>7.65</v>
      </c>
      <c r="CS535" s="523">
        <v>7.65</v>
      </c>
      <c r="CT535" s="104">
        <v>7.72</v>
      </c>
      <c r="CU535" s="524"/>
      <c r="CV535" s="524"/>
      <c r="CW535" s="524"/>
      <c r="CX535" s="525"/>
      <c r="CY535" s="526">
        <v>64.047543413361907</v>
      </c>
      <c r="CZ535" s="527">
        <v>62.414081077891666</v>
      </c>
      <c r="DA535" s="528">
        <v>0.74919971240377325</v>
      </c>
      <c r="DB535" s="529">
        <v>0.74392838680488749</v>
      </c>
      <c r="DC535" s="530" t="s">
        <v>2326</v>
      </c>
      <c r="DD535" s="225"/>
      <c r="DE535" s="524"/>
      <c r="DF535" s="524"/>
      <c r="DG535" s="531"/>
      <c r="DH535" s="532"/>
      <c r="DI535" s="64">
        <v>0</v>
      </c>
      <c r="DJ535" s="64">
        <v>18282</v>
      </c>
      <c r="DK535" s="64">
        <v>0</v>
      </c>
      <c r="DL535" s="534">
        <f t="shared" si="86"/>
        <v>6094</v>
      </c>
    </row>
    <row r="536" spans="1:116" ht="43.5" customHeight="1" x14ac:dyDescent="0.25">
      <c r="A536" s="356" t="s">
        <v>7</v>
      </c>
      <c r="B536" s="65" t="s">
        <v>96</v>
      </c>
      <c r="C536" s="65" t="s">
        <v>97</v>
      </c>
      <c r="D536" s="64" t="s">
        <v>2534</v>
      </c>
      <c r="E536" s="64" t="s">
        <v>456</v>
      </c>
      <c r="F536" s="64" t="s">
        <v>1471</v>
      </c>
      <c r="G536" s="18" t="s">
        <v>456</v>
      </c>
      <c r="H536" s="35" t="s">
        <v>860</v>
      </c>
      <c r="I536" s="28" t="s">
        <v>2284</v>
      </c>
      <c r="J536" s="498">
        <v>25.694973730000001</v>
      </c>
      <c r="K536" s="498">
        <v>1.3469696941680001</v>
      </c>
      <c r="L536" s="499">
        <v>4</v>
      </c>
      <c r="M536" s="512">
        <v>0</v>
      </c>
      <c r="N536" s="513">
        <v>0</v>
      </c>
      <c r="O536" s="513">
        <v>0</v>
      </c>
      <c r="P536" s="513">
        <v>0</v>
      </c>
      <c r="Q536" s="513">
        <v>0</v>
      </c>
      <c r="R536" s="513">
        <v>0</v>
      </c>
      <c r="S536" s="513">
        <v>0</v>
      </c>
      <c r="T536" s="513">
        <v>0</v>
      </c>
      <c r="U536" s="513">
        <v>0</v>
      </c>
      <c r="V536" s="513">
        <v>0</v>
      </c>
      <c r="W536" s="513">
        <v>0</v>
      </c>
      <c r="X536" s="513">
        <v>0</v>
      </c>
      <c r="Y536" s="513">
        <v>0</v>
      </c>
      <c r="Z536" s="513">
        <v>0</v>
      </c>
      <c r="AA536" s="513">
        <v>0</v>
      </c>
      <c r="AB536" s="513">
        <v>0</v>
      </c>
      <c r="AC536" s="513">
        <v>1</v>
      </c>
      <c r="AD536" s="513">
        <v>1</v>
      </c>
      <c r="AE536" s="513">
        <v>0</v>
      </c>
      <c r="AF536" s="513">
        <v>0</v>
      </c>
      <c r="AG536" s="513">
        <v>0</v>
      </c>
      <c r="AH536" s="513">
        <f t="shared" si="78"/>
        <v>0</v>
      </c>
      <c r="AI536" s="513">
        <v>0</v>
      </c>
      <c r="AJ536" s="513">
        <v>0</v>
      </c>
      <c r="AK536" s="513">
        <f t="shared" si="79"/>
        <v>1</v>
      </c>
      <c r="AL536" s="513">
        <f t="shared" si="80"/>
        <v>1</v>
      </c>
      <c r="AM536" s="513">
        <v>0</v>
      </c>
      <c r="AN536" s="513">
        <v>0</v>
      </c>
      <c r="AO536" s="513">
        <v>0</v>
      </c>
      <c r="AP536" s="513">
        <v>0</v>
      </c>
      <c r="AQ536" s="513">
        <v>0</v>
      </c>
      <c r="AR536" s="513">
        <v>0</v>
      </c>
      <c r="AS536" s="513">
        <v>0</v>
      </c>
      <c r="AT536" s="513">
        <v>0</v>
      </c>
      <c r="AU536" s="513">
        <v>0</v>
      </c>
      <c r="AV536" s="513">
        <v>0</v>
      </c>
      <c r="AW536" s="513">
        <v>0</v>
      </c>
      <c r="AX536" s="513">
        <v>0</v>
      </c>
      <c r="AY536" s="513">
        <v>0</v>
      </c>
      <c r="AZ536" s="513">
        <v>0</v>
      </c>
      <c r="BA536" s="513">
        <v>0</v>
      </c>
      <c r="BB536" s="513">
        <v>0</v>
      </c>
      <c r="BC536" s="513">
        <v>9</v>
      </c>
      <c r="BD536" s="513">
        <v>9</v>
      </c>
      <c r="BE536" s="513">
        <v>0</v>
      </c>
      <c r="BF536" s="513">
        <v>0</v>
      </c>
      <c r="BG536" s="513">
        <v>0</v>
      </c>
      <c r="BH536" s="513">
        <v>0</v>
      </c>
      <c r="BI536" s="513">
        <v>0</v>
      </c>
      <c r="BJ536" s="513">
        <v>0</v>
      </c>
      <c r="BK536" s="241">
        <f t="shared" si="81"/>
        <v>9</v>
      </c>
      <c r="BL536" s="22">
        <f t="shared" si="82"/>
        <v>9</v>
      </c>
      <c r="BM536" s="519">
        <f t="shared" si="83"/>
        <v>1.0112359550561796E-3</v>
      </c>
      <c r="BN536" s="520">
        <v>0</v>
      </c>
      <c r="BO536" s="520">
        <v>0</v>
      </c>
      <c r="BP536" s="520">
        <v>0</v>
      </c>
      <c r="BQ536" s="520">
        <v>0</v>
      </c>
      <c r="BR536" s="520">
        <v>0</v>
      </c>
      <c r="BS536" s="520">
        <v>0</v>
      </c>
      <c r="BT536" s="520">
        <v>0</v>
      </c>
      <c r="BU536" s="520">
        <v>0</v>
      </c>
      <c r="BV536" s="520">
        <v>0</v>
      </c>
      <c r="BW536" s="520">
        <v>0</v>
      </c>
      <c r="BX536" s="520">
        <v>0</v>
      </c>
      <c r="BY536" s="520">
        <v>0</v>
      </c>
      <c r="BZ536" s="520">
        <v>0</v>
      </c>
      <c r="CA536" s="520">
        <v>0</v>
      </c>
      <c r="CB536" s="520">
        <v>0</v>
      </c>
      <c r="CC536" s="520">
        <v>0</v>
      </c>
      <c r="CD536" s="520">
        <v>10564.560000000001</v>
      </c>
      <c r="CE536" s="520">
        <v>10564.560000000001</v>
      </c>
      <c r="CF536" s="520">
        <v>0</v>
      </c>
      <c r="CG536" s="520">
        <v>0</v>
      </c>
      <c r="CH536" s="520">
        <v>0</v>
      </c>
      <c r="CI536" s="520">
        <v>0</v>
      </c>
      <c r="CJ536" s="520">
        <v>0</v>
      </c>
      <c r="CK536" s="520">
        <v>0</v>
      </c>
      <c r="CL536" s="520">
        <f t="shared" si="84"/>
        <v>10564.560000000001</v>
      </c>
      <c r="CM536" s="521">
        <f t="shared" si="85"/>
        <v>10564.560000000001</v>
      </c>
      <c r="CN536" s="522">
        <v>31185600.000000007</v>
      </c>
      <c r="CO536" s="522">
        <v>31185600.000000007</v>
      </c>
      <c r="CP536" s="522">
        <v>31185600.000000007</v>
      </c>
      <c r="CQ536" s="243" t="s">
        <v>874</v>
      </c>
      <c r="CR536" s="103">
        <v>8.9</v>
      </c>
      <c r="CS536" s="523">
        <v>8.9</v>
      </c>
      <c r="CT536" s="104">
        <v>8.9</v>
      </c>
      <c r="CU536" s="524"/>
      <c r="CV536" s="524"/>
      <c r="CW536" s="524"/>
      <c r="CX536" s="525"/>
      <c r="CY536" s="526">
        <v>38.6</v>
      </c>
      <c r="CZ536" s="527">
        <v>38.6</v>
      </c>
      <c r="DA536" s="528">
        <v>0.33333333333333331</v>
      </c>
      <c r="DB536" s="529">
        <v>0.33333333333333331</v>
      </c>
      <c r="DC536" s="530" t="s">
        <v>2489</v>
      </c>
      <c r="DD536" s="225"/>
      <c r="DE536" s="524"/>
      <c r="DF536" s="524"/>
      <c r="DG536" s="531"/>
      <c r="DH536" s="532"/>
      <c r="DI536" s="64">
        <v>0</v>
      </c>
      <c r="DJ536" s="64">
        <v>0</v>
      </c>
      <c r="DK536" s="64">
        <v>0</v>
      </c>
      <c r="DL536" s="534">
        <f t="shared" si="86"/>
        <v>0</v>
      </c>
    </row>
    <row r="537" spans="1:116" ht="43.5" customHeight="1" x14ac:dyDescent="0.25">
      <c r="A537" s="356" t="s">
        <v>7</v>
      </c>
      <c r="B537" s="65" t="s">
        <v>96</v>
      </c>
      <c r="C537" s="65" t="s">
        <v>97</v>
      </c>
      <c r="D537" s="64" t="s">
        <v>2535</v>
      </c>
      <c r="E537" s="64" t="s">
        <v>447</v>
      </c>
      <c r="F537" s="64" t="s">
        <v>448</v>
      </c>
      <c r="G537" s="18" t="s">
        <v>447</v>
      </c>
      <c r="H537" s="35" t="s">
        <v>860</v>
      </c>
      <c r="I537" s="28" t="s">
        <v>2322</v>
      </c>
      <c r="J537" s="498">
        <v>8.0072708833909196</v>
      </c>
      <c r="K537" s="498">
        <v>26.904166610706</v>
      </c>
      <c r="L537" s="499">
        <v>1499.3</v>
      </c>
      <c r="M537" s="512">
        <v>0</v>
      </c>
      <c r="N537" s="513">
        <v>0</v>
      </c>
      <c r="O537" s="513">
        <v>0</v>
      </c>
      <c r="P537" s="513">
        <v>0</v>
      </c>
      <c r="Q537" s="513">
        <v>0</v>
      </c>
      <c r="R537" s="513">
        <v>0</v>
      </c>
      <c r="S537" s="513">
        <v>0</v>
      </c>
      <c r="T537" s="513">
        <v>0</v>
      </c>
      <c r="U537" s="513">
        <v>0</v>
      </c>
      <c r="V537" s="513">
        <v>0</v>
      </c>
      <c r="W537" s="513">
        <v>0</v>
      </c>
      <c r="X537" s="513">
        <v>0</v>
      </c>
      <c r="Y537" s="513">
        <v>1</v>
      </c>
      <c r="Z537" s="513">
        <v>1</v>
      </c>
      <c r="AA537" s="513">
        <v>0</v>
      </c>
      <c r="AB537" s="513">
        <v>0</v>
      </c>
      <c r="AC537" s="513">
        <v>72</v>
      </c>
      <c r="AD537" s="513">
        <v>72</v>
      </c>
      <c r="AE537" s="513">
        <v>0</v>
      </c>
      <c r="AF537" s="513">
        <v>0</v>
      </c>
      <c r="AG537" s="513">
        <v>0</v>
      </c>
      <c r="AH537" s="513">
        <f t="shared" si="78"/>
        <v>0</v>
      </c>
      <c r="AI537" s="513">
        <v>0</v>
      </c>
      <c r="AJ537" s="513">
        <v>0</v>
      </c>
      <c r="AK537" s="513">
        <f t="shared" si="79"/>
        <v>73</v>
      </c>
      <c r="AL537" s="513">
        <f t="shared" si="80"/>
        <v>73</v>
      </c>
      <c r="AM537" s="513">
        <v>0</v>
      </c>
      <c r="AN537" s="513">
        <v>0</v>
      </c>
      <c r="AO537" s="513">
        <v>0</v>
      </c>
      <c r="AP537" s="513">
        <v>0</v>
      </c>
      <c r="AQ537" s="513">
        <v>0</v>
      </c>
      <c r="AR537" s="513">
        <v>0</v>
      </c>
      <c r="AS537" s="513">
        <v>0</v>
      </c>
      <c r="AT537" s="513">
        <v>0</v>
      </c>
      <c r="AU537" s="513">
        <v>0</v>
      </c>
      <c r="AV537" s="513">
        <v>0</v>
      </c>
      <c r="AW537" s="513">
        <v>0</v>
      </c>
      <c r="AX537" s="513">
        <v>0</v>
      </c>
      <c r="AY537" s="513">
        <v>3000</v>
      </c>
      <c r="AZ537" s="513">
        <v>3000</v>
      </c>
      <c r="BA537" s="513">
        <v>0</v>
      </c>
      <c r="BB537" s="513">
        <v>0</v>
      </c>
      <c r="BC537" s="513">
        <v>2712.74</v>
      </c>
      <c r="BD537" s="513">
        <v>2712.74</v>
      </c>
      <c r="BE537" s="513">
        <v>0</v>
      </c>
      <c r="BF537" s="513">
        <v>0</v>
      </c>
      <c r="BG537" s="513">
        <v>0</v>
      </c>
      <c r="BH537" s="513">
        <v>0</v>
      </c>
      <c r="BI537" s="513">
        <v>0</v>
      </c>
      <c r="BJ537" s="513">
        <v>0</v>
      </c>
      <c r="BK537" s="241">
        <f t="shared" si="81"/>
        <v>5712.74</v>
      </c>
      <c r="BL537" s="22">
        <f t="shared" si="82"/>
        <v>5712.74</v>
      </c>
      <c r="BM537" s="519">
        <f t="shared" si="83"/>
        <v>1.3042785388127855</v>
      </c>
      <c r="BN537" s="520">
        <v>0</v>
      </c>
      <c r="BO537" s="520">
        <v>0</v>
      </c>
      <c r="BP537" s="520">
        <v>0</v>
      </c>
      <c r="BQ537" s="520">
        <v>0</v>
      </c>
      <c r="BR537" s="520">
        <v>0</v>
      </c>
      <c r="BS537" s="520">
        <v>0</v>
      </c>
      <c r="BT537" s="520">
        <v>0</v>
      </c>
      <c r="BU537" s="520">
        <v>0</v>
      </c>
      <c r="BV537" s="520">
        <v>0</v>
      </c>
      <c r="BW537" s="520">
        <v>0</v>
      </c>
      <c r="BX537" s="520">
        <v>0</v>
      </c>
      <c r="BY537" s="520">
        <v>0</v>
      </c>
      <c r="BZ537" s="520">
        <v>15137279.999999998</v>
      </c>
      <c r="CA537" s="520">
        <v>15137279.999999998</v>
      </c>
      <c r="CB537" s="520">
        <v>0</v>
      </c>
      <c r="CC537" s="520">
        <v>0</v>
      </c>
      <c r="CD537" s="520">
        <v>3184322.7215999998</v>
      </c>
      <c r="CE537" s="520">
        <v>3184322.7215999998</v>
      </c>
      <c r="CF537" s="520">
        <v>0</v>
      </c>
      <c r="CG537" s="520">
        <v>0</v>
      </c>
      <c r="CH537" s="520">
        <v>0</v>
      </c>
      <c r="CI537" s="520">
        <v>0</v>
      </c>
      <c r="CJ537" s="520">
        <v>0</v>
      </c>
      <c r="CK537" s="520">
        <v>0</v>
      </c>
      <c r="CL537" s="520">
        <f t="shared" si="84"/>
        <v>18321602.721599996</v>
      </c>
      <c r="CM537" s="521">
        <f t="shared" si="85"/>
        <v>18321602.721599996</v>
      </c>
      <c r="CN537" s="522">
        <v>13455360</v>
      </c>
      <c r="CO537" s="522">
        <v>13455360</v>
      </c>
      <c r="CP537" s="522">
        <v>15347520</v>
      </c>
      <c r="CQ537" s="243" t="s">
        <v>874</v>
      </c>
      <c r="CR537" s="103">
        <v>3.84</v>
      </c>
      <c r="CS537" s="523">
        <v>3.84</v>
      </c>
      <c r="CT537" s="104">
        <v>4.38</v>
      </c>
      <c r="CU537" s="524"/>
      <c r="CV537" s="524"/>
      <c r="CW537" s="524"/>
      <c r="CX537" s="525"/>
      <c r="CY537" s="526">
        <v>135.85963817802221</v>
      </c>
      <c r="CZ537" s="527">
        <v>134.33039935749812</v>
      </c>
      <c r="DA537" s="528">
        <v>1.4606040528671791</v>
      </c>
      <c r="DB537" s="529">
        <v>1.4579752023180201</v>
      </c>
      <c r="DC537" s="530" t="s">
        <v>2336</v>
      </c>
      <c r="DD537" s="225"/>
      <c r="DE537" s="524"/>
      <c r="DF537" s="524"/>
      <c r="DG537" s="531"/>
      <c r="DH537" s="532"/>
      <c r="DI537" s="64">
        <v>48152</v>
      </c>
      <c r="DJ537" s="64">
        <v>5708</v>
      </c>
      <c r="DK537" s="64">
        <v>0</v>
      </c>
      <c r="DL537" s="534">
        <f t="shared" si="86"/>
        <v>17953.333333333332</v>
      </c>
    </row>
    <row r="538" spans="1:116" ht="43.5" customHeight="1" x14ac:dyDescent="0.25">
      <c r="A538" s="356" t="s">
        <v>7</v>
      </c>
      <c r="B538" s="65" t="s">
        <v>96</v>
      </c>
      <c r="C538" s="65" t="s">
        <v>97</v>
      </c>
      <c r="D538" s="64" t="s">
        <v>2535</v>
      </c>
      <c r="E538" s="64" t="s">
        <v>447</v>
      </c>
      <c r="F538" s="64" t="s">
        <v>449</v>
      </c>
      <c r="G538" s="18" t="s">
        <v>450</v>
      </c>
      <c r="H538" s="35" t="s">
        <v>860</v>
      </c>
      <c r="I538" s="28" t="s">
        <v>2322</v>
      </c>
      <c r="J538" s="498">
        <v>11.234081537891738</v>
      </c>
      <c r="K538" s="498">
        <v>77.019128627679009</v>
      </c>
      <c r="L538" s="499">
        <v>1624.8</v>
      </c>
      <c r="M538" s="512">
        <v>0</v>
      </c>
      <c r="N538" s="513">
        <v>0</v>
      </c>
      <c r="O538" s="513">
        <v>0</v>
      </c>
      <c r="P538" s="513">
        <v>0</v>
      </c>
      <c r="Q538" s="513">
        <v>0</v>
      </c>
      <c r="R538" s="513">
        <v>0</v>
      </c>
      <c r="S538" s="513">
        <v>1</v>
      </c>
      <c r="T538" s="513">
        <v>1</v>
      </c>
      <c r="U538" s="513">
        <v>0</v>
      </c>
      <c r="V538" s="513">
        <v>0</v>
      </c>
      <c r="W538" s="513">
        <v>0</v>
      </c>
      <c r="X538" s="513">
        <v>0</v>
      </c>
      <c r="Y538" s="513">
        <v>0</v>
      </c>
      <c r="Z538" s="513">
        <v>0</v>
      </c>
      <c r="AA538" s="513">
        <v>0</v>
      </c>
      <c r="AB538" s="513">
        <v>0</v>
      </c>
      <c r="AC538" s="513">
        <v>78</v>
      </c>
      <c r="AD538" s="513">
        <v>78</v>
      </c>
      <c r="AE538" s="513">
        <v>0</v>
      </c>
      <c r="AF538" s="513">
        <v>0</v>
      </c>
      <c r="AG538" s="513">
        <v>0</v>
      </c>
      <c r="AH538" s="513">
        <f t="shared" si="78"/>
        <v>0</v>
      </c>
      <c r="AI538" s="513">
        <v>0</v>
      </c>
      <c r="AJ538" s="513">
        <v>0</v>
      </c>
      <c r="AK538" s="513">
        <f t="shared" si="79"/>
        <v>79</v>
      </c>
      <c r="AL538" s="513">
        <f t="shared" si="80"/>
        <v>79</v>
      </c>
      <c r="AM538" s="513">
        <v>0</v>
      </c>
      <c r="AN538" s="513">
        <v>0</v>
      </c>
      <c r="AO538" s="513">
        <v>0</v>
      </c>
      <c r="AP538" s="513">
        <v>0</v>
      </c>
      <c r="AQ538" s="513">
        <v>0</v>
      </c>
      <c r="AR538" s="513">
        <v>0</v>
      </c>
      <c r="AS538" s="513">
        <v>0</v>
      </c>
      <c r="AT538" s="513">
        <v>0</v>
      </c>
      <c r="AU538" s="513">
        <v>0</v>
      </c>
      <c r="AV538" s="513">
        <v>0</v>
      </c>
      <c r="AW538" s="513">
        <v>0</v>
      </c>
      <c r="AX538" s="513">
        <v>0</v>
      </c>
      <c r="AY538" s="513">
        <v>0</v>
      </c>
      <c r="AZ538" s="513">
        <v>0</v>
      </c>
      <c r="BA538" s="513">
        <v>0</v>
      </c>
      <c r="BB538" s="513">
        <v>0</v>
      </c>
      <c r="BC538" s="513">
        <v>570.09500000000003</v>
      </c>
      <c r="BD538" s="513">
        <v>570.09500000000003</v>
      </c>
      <c r="BE538" s="513">
        <v>0</v>
      </c>
      <c r="BF538" s="513">
        <v>0</v>
      </c>
      <c r="BG538" s="513">
        <v>0</v>
      </c>
      <c r="BH538" s="513">
        <v>0</v>
      </c>
      <c r="BI538" s="513">
        <v>0</v>
      </c>
      <c r="BJ538" s="513">
        <v>0</v>
      </c>
      <c r="BK538" s="241">
        <f t="shared" si="81"/>
        <v>570.09500000000003</v>
      </c>
      <c r="BL538" s="22">
        <f t="shared" si="82"/>
        <v>570.09500000000003</v>
      </c>
      <c r="BM538" s="519">
        <f t="shared" si="83"/>
        <v>6.3769015659955269E-2</v>
      </c>
      <c r="BN538" s="520">
        <v>0</v>
      </c>
      <c r="BO538" s="520">
        <v>0</v>
      </c>
      <c r="BP538" s="520">
        <v>0</v>
      </c>
      <c r="BQ538" s="520">
        <v>0</v>
      </c>
      <c r="BR538" s="520">
        <v>0</v>
      </c>
      <c r="BS538" s="520">
        <v>0</v>
      </c>
      <c r="BT538" s="520">
        <v>22933.68</v>
      </c>
      <c r="BU538" s="520">
        <v>22933.68</v>
      </c>
      <c r="BV538" s="520">
        <v>0</v>
      </c>
      <c r="BW538" s="520">
        <v>0</v>
      </c>
      <c r="BX538" s="520">
        <v>0</v>
      </c>
      <c r="BY538" s="520">
        <v>0</v>
      </c>
      <c r="BZ538" s="520">
        <v>0</v>
      </c>
      <c r="CA538" s="520">
        <v>0</v>
      </c>
      <c r="CB538" s="520">
        <v>0</v>
      </c>
      <c r="CC538" s="520">
        <v>0</v>
      </c>
      <c r="CD538" s="520">
        <v>669200.31480000005</v>
      </c>
      <c r="CE538" s="520">
        <v>669200.31480000005</v>
      </c>
      <c r="CF538" s="520">
        <v>0</v>
      </c>
      <c r="CG538" s="520">
        <v>0</v>
      </c>
      <c r="CH538" s="520">
        <v>0</v>
      </c>
      <c r="CI538" s="520">
        <v>0</v>
      </c>
      <c r="CJ538" s="520">
        <v>0</v>
      </c>
      <c r="CK538" s="520">
        <v>0</v>
      </c>
      <c r="CL538" s="520">
        <f t="shared" si="84"/>
        <v>692133.9948000001</v>
      </c>
      <c r="CM538" s="521">
        <f t="shared" si="85"/>
        <v>692133.9948000001</v>
      </c>
      <c r="CN538" s="522">
        <v>28242240</v>
      </c>
      <c r="CO538" s="522">
        <v>28242240</v>
      </c>
      <c r="CP538" s="522">
        <v>31325760.000000004</v>
      </c>
      <c r="CQ538" s="243" t="s">
        <v>874</v>
      </c>
      <c r="CR538" s="103">
        <v>8.06</v>
      </c>
      <c r="CS538" s="523">
        <v>8.06</v>
      </c>
      <c r="CT538" s="104">
        <v>8.94</v>
      </c>
      <c r="CU538" s="524"/>
      <c r="CV538" s="524"/>
      <c r="CW538" s="524"/>
      <c r="CX538" s="525"/>
      <c r="CY538" s="526">
        <v>254.25246576193663</v>
      </c>
      <c r="CZ538" s="527">
        <v>240.61003772599136</v>
      </c>
      <c r="DA538" s="528">
        <v>1.7608732104167799</v>
      </c>
      <c r="DB538" s="529">
        <v>1.5518165678001743</v>
      </c>
      <c r="DC538" s="530" t="s">
        <v>2310</v>
      </c>
      <c r="DD538" s="225"/>
      <c r="DE538" s="524"/>
      <c r="DF538" s="524"/>
      <c r="DG538" s="531"/>
      <c r="DH538" s="532"/>
      <c r="DI538" s="64">
        <v>0</v>
      </c>
      <c r="DJ538" s="64">
        <v>0</v>
      </c>
      <c r="DK538" s="64">
        <v>0</v>
      </c>
      <c r="DL538" s="534">
        <f t="shared" si="86"/>
        <v>0</v>
      </c>
    </row>
    <row r="539" spans="1:116" ht="43.5" customHeight="1" x14ac:dyDescent="0.25">
      <c r="A539" s="356" t="s">
        <v>7</v>
      </c>
      <c r="B539" s="65" t="s">
        <v>96</v>
      </c>
      <c r="C539" s="65" t="s">
        <v>97</v>
      </c>
      <c r="D539" s="64" t="s">
        <v>2534</v>
      </c>
      <c r="E539" s="64" t="s">
        <v>456</v>
      </c>
      <c r="F539" s="64" t="s">
        <v>1473</v>
      </c>
      <c r="G539" s="18" t="s">
        <v>1474</v>
      </c>
      <c r="H539" s="35" t="s">
        <v>860</v>
      </c>
      <c r="I539" s="28" t="s">
        <v>2284</v>
      </c>
      <c r="J539" s="498">
        <v>25.894159569999999</v>
      </c>
      <c r="K539" s="498">
        <v>3.9768939311220004</v>
      </c>
      <c r="L539" s="499">
        <v>1</v>
      </c>
      <c r="M539" s="512">
        <v>0</v>
      </c>
      <c r="N539" s="513">
        <v>0</v>
      </c>
      <c r="O539" s="513">
        <v>0</v>
      </c>
      <c r="P539" s="513">
        <v>0</v>
      </c>
      <c r="Q539" s="513">
        <v>0</v>
      </c>
      <c r="R539" s="513">
        <v>0</v>
      </c>
      <c r="S539" s="513">
        <v>0</v>
      </c>
      <c r="T539" s="513">
        <v>0</v>
      </c>
      <c r="U539" s="513">
        <v>0</v>
      </c>
      <c r="V539" s="513">
        <v>0</v>
      </c>
      <c r="W539" s="513">
        <v>0</v>
      </c>
      <c r="X539" s="513">
        <v>0</v>
      </c>
      <c r="Y539" s="513">
        <v>0</v>
      </c>
      <c r="Z539" s="513">
        <v>0</v>
      </c>
      <c r="AA539" s="513">
        <v>0</v>
      </c>
      <c r="AB539" s="513">
        <v>0</v>
      </c>
      <c r="AC539" s="513">
        <v>0</v>
      </c>
      <c r="AD539" s="513">
        <v>0</v>
      </c>
      <c r="AE539" s="513">
        <v>0</v>
      </c>
      <c r="AF539" s="513">
        <v>0</v>
      </c>
      <c r="AG539" s="513">
        <v>0</v>
      </c>
      <c r="AH539" s="513">
        <f t="shared" si="78"/>
        <v>0</v>
      </c>
      <c r="AI539" s="513">
        <v>0</v>
      </c>
      <c r="AJ539" s="513">
        <v>0</v>
      </c>
      <c r="AK539" s="513">
        <f t="shared" si="79"/>
        <v>0</v>
      </c>
      <c r="AL539" s="513">
        <f t="shared" si="80"/>
        <v>0</v>
      </c>
      <c r="AM539" s="513">
        <v>0</v>
      </c>
      <c r="AN539" s="513">
        <v>0</v>
      </c>
      <c r="AO539" s="513">
        <v>0</v>
      </c>
      <c r="AP539" s="513">
        <v>0</v>
      </c>
      <c r="AQ539" s="513">
        <v>0</v>
      </c>
      <c r="AR539" s="513">
        <v>0</v>
      </c>
      <c r="AS539" s="513">
        <v>0</v>
      </c>
      <c r="AT539" s="513">
        <v>0</v>
      </c>
      <c r="AU539" s="513">
        <v>0</v>
      </c>
      <c r="AV539" s="513">
        <v>0</v>
      </c>
      <c r="AW539" s="513">
        <v>0</v>
      </c>
      <c r="AX539" s="513">
        <v>0</v>
      </c>
      <c r="AY539" s="513">
        <v>0</v>
      </c>
      <c r="AZ539" s="513">
        <v>0</v>
      </c>
      <c r="BA539" s="513">
        <v>0</v>
      </c>
      <c r="BB539" s="513">
        <v>0</v>
      </c>
      <c r="BC539" s="513">
        <v>0</v>
      </c>
      <c r="BD539" s="513">
        <v>0</v>
      </c>
      <c r="BE539" s="513">
        <v>0</v>
      </c>
      <c r="BF539" s="513">
        <v>0</v>
      </c>
      <c r="BG539" s="513">
        <v>0</v>
      </c>
      <c r="BH539" s="513">
        <v>0</v>
      </c>
      <c r="BI539" s="513">
        <v>0</v>
      </c>
      <c r="BJ539" s="513">
        <v>0</v>
      </c>
      <c r="BK539" s="241">
        <f t="shared" si="81"/>
        <v>0</v>
      </c>
      <c r="BL539" s="22">
        <f t="shared" si="82"/>
        <v>0</v>
      </c>
      <c r="BM539" s="519">
        <f t="shared" si="83"/>
        <v>0</v>
      </c>
      <c r="BN539" s="520">
        <v>0</v>
      </c>
      <c r="BO539" s="520">
        <v>0</v>
      </c>
      <c r="BP539" s="520">
        <v>0</v>
      </c>
      <c r="BQ539" s="520">
        <v>0</v>
      </c>
      <c r="BR539" s="520">
        <v>0</v>
      </c>
      <c r="BS539" s="520">
        <v>0</v>
      </c>
      <c r="BT539" s="520">
        <v>0</v>
      </c>
      <c r="BU539" s="520">
        <v>0</v>
      </c>
      <c r="BV539" s="520">
        <v>0</v>
      </c>
      <c r="BW539" s="520">
        <v>0</v>
      </c>
      <c r="BX539" s="520">
        <v>0</v>
      </c>
      <c r="BY539" s="520">
        <v>0</v>
      </c>
      <c r="BZ539" s="520">
        <v>0</v>
      </c>
      <c r="CA539" s="520">
        <v>0</v>
      </c>
      <c r="CB539" s="520">
        <v>0</v>
      </c>
      <c r="CC539" s="520">
        <v>0</v>
      </c>
      <c r="CD539" s="520">
        <v>0</v>
      </c>
      <c r="CE539" s="520">
        <v>0</v>
      </c>
      <c r="CF539" s="520">
        <v>0</v>
      </c>
      <c r="CG539" s="520">
        <v>0</v>
      </c>
      <c r="CH539" s="520">
        <v>0</v>
      </c>
      <c r="CI539" s="520">
        <v>0</v>
      </c>
      <c r="CJ539" s="520">
        <v>0</v>
      </c>
      <c r="CK539" s="520">
        <v>0</v>
      </c>
      <c r="CL539" s="520">
        <f t="shared" si="84"/>
        <v>0</v>
      </c>
      <c r="CM539" s="521">
        <f t="shared" si="85"/>
        <v>0</v>
      </c>
      <c r="CN539" s="522">
        <v>41697600.000000007</v>
      </c>
      <c r="CO539" s="522">
        <v>41697600.000000007</v>
      </c>
      <c r="CP539" s="522">
        <v>41977920.000000007</v>
      </c>
      <c r="CQ539" s="243" t="s">
        <v>874</v>
      </c>
      <c r="CR539" s="103">
        <v>11.9</v>
      </c>
      <c r="CS539" s="523">
        <v>11.9</v>
      </c>
      <c r="CT539" s="104">
        <v>11.98</v>
      </c>
      <c r="CU539" s="524"/>
      <c r="CV539" s="524"/>
      <c r="CW539" s="524"/>
      <c r="CX539" s="525"/>
      <c r="CY539" s="526">
        <v>252.66666666666666</v>
      </c>
      <c r="CZ539" s="527">
        <v>252.66666666666666</v>
      </c>
      <c r="DA539" s="528">
        <v>1</v>
      </c>
      <c r="DB539" s="529">
        <v>1</v>
      </c>
      <c r="DC539" s="530" t="s">
        <v>2326</v>
      </c>
      <c r="DD539" s="225"/>
      <c r="DE539" s="524"/>
      <c r="DF539" s="524"/>
      <c r="DG539" s="531"/>
      <c r="DH539" s="532"/>
      <c r="DI539" s="64">
        <v>0</v>
      </c>
      <c r="DJ539" s="64">
        <v>645</v>
      </c>
      <c r="DK539" s="64">
        <v>0</v>
      </c>
      <c r="DL539" s="534">
        <f t="shared" si="86"/>
        <v>215</v>
      </c>
    </row>
    <row r="540" spans="1:116" ht="43.5" customHeight="1" x14ac:dyDescent="0.25">
      <c r="A540" s="356" t="s">
        <v>7</v>
      </c>
      <c r="B540" s="65" t="s">
        <v>96</v>
      </c>
      <c r="C540" s="65" t="s">
        <v>97</v>
      </c>
      <c r="D540" s="64" t="s">
        <v>2536</v>
      </c>
      <c r="E540" s="64" t="s">
        <v>1476</v>
      </c>
      <c r="F540" s="64" t="s">
        <v>1477</v>
      </c>
      <c r="G540" s="18" t="s">
        <v>1478</v>
      </c>
      <c r="H540" s="35" t="s">
        <v>860</v>
      </c>
      <c r="I540" s="28" t="s">
        <v>2537</v>
      </c>
      <c r="J540" s="498">
        <v>1.9838909949893919</v>
      </c>
      <c r="K540" s="498">
        <v>22.829545407059999</v>
      </c>
      <c r="L540" s="499">
        <v>289.60000000000002</v>
      </c>
      <c r="M540" s="512">
        <v>0</v>
      </c>
      <c r="N540" s="513">
        <v>0</v>
      </c>
      <c r="O540" s="513">
        <v>0</v>
      </c>
      <c r="P540" s="513">
        <v>0</v>
      </c>
      <c r="Q540" s="513">
        <v>0</v>
      </c>
      <c r="R540" s="513">
        <v>0</v>
      </c>
      <c r="S540" s="513">
        <v>0</v>
      </c>
      <c r="T540" s="513">
        <v>0</v>
      </c>
      <c r="U540" s="513">
        <v>0</v>
      </c>
      <c r="V540" s="513">
        <v>0</v>
      </c>
      <c r="W540" s="513">
        <v>0</v>
      </c>
      <c r="X540" s="513">
        <v>0</v>
      </c>
      <c r="Y540" s="513">
        <v>0</v>
      </c>
      <c r="Z540" s="513">
        <v>0</v>
      </c>
      <c r="AA540" s="513">
        <v>0</v>
      </c>
      <c r="AB540" s="513">
        <v>0</v>
      </c>
      <c r="AC540" s="513">
        <v>21</v>
      </c>
      <c r="AD540" s="513">
        <v>21</v>
      </c>
      <c r="AE540" s="513">
        <v>0</v>
      </c>
      <c r="AF540" s="513">
        <v>0</v>
      </c>
      <c r="AG540" s="513">
        <v>0</v>
      </c>
      <c r="AH540" s="513">
        <f t="shared" si="78"/>
        <v>0</v>
      </c>
      <c r="AI540" s="513">
        <v>0</v>
      </c>
      <c r="AJ540" s="513">
        <v>0</v>
      </c>
      <c r="AK540" s="513">
        <f t="shared" si="79"/>
        <v>21</v>
      </c>
      <c r="AL540" s="513">
        <f t="shared" si="80"/>
        <v>21</v>
      </c>
      <c r="AM540" s="513">
        <v>0</v>
      </c>
      <c r="AN540" s="513">
        <v>0</v>
      </c>
      <c r="AO540" s="513">
        <v>0</v>
      </c>
      <c r="AP540" s="513">
        <v>0</v>
      </c>
      <c r="AQ540" s="513">
        <v>0</v>
      </c>
      <c r="AR540" s="513">
        <v>0</v>
      </c>
      <c r="AS540" s="513">
        <v>0</v>
      </c>
      <c r="AT540" s="513">
        <v>0</v>
      </c>
      <c r="AU540" s="513">
        <v>0</v>
      </c>
      <c r="AV540" s="513">
        <v>0</v>
      </c>
      <c r="AW540" s="513">
        <v>0</v>
      </c>
      <c r="AX540" s="513">
        <v>0</v>
      </c>
      <c r="AY540" s="513">
        <v>0</v>
      </c>
      <c r="AZ540" s="513">
        <v>0</v>
      </c>
      <c r="BA540" s="513">
        <v>0</v>
      </c>
      <c r="BB540" s="513">
        <v>0</v>
      </c>
      <c r="BC540" s="513">
        <v>134.56</v>
      </c>
      <c r="BD540" s="513">
        <v>134.56</v>
      </c>
      <c r="BE540" s="513">
        <v>0</v>
      </c>
      <c r="BF540" s="513">
        <v>0</v>
      </c>
      <c r="BG540" s="513">
        <v>0</v>
      </c>
      <c r="BH540" s="513">
        <v>0</v>
      </c>
      <c r="BI540" s="513">
        <v>0</v>
      </c>
      <c r="BJ540" s="513">
        <v>0</v>
      </c>
      <c r="BK540" s="241">
        <f t="shared" si="81"/>
        <v>134.56</v>
      </c>
      <c r="BL540" s="22">
        <f t="shared" si="82"/>
        <v>134.56</v>
      </c>
      <c r="BM540" s="519">
        <f t="shared" si="83"/>
        <v>0.11307563025210085</v>
      </c>
      <c r="BN540" s="520">
        <v>0</v>
      </c>
      <c r="BO540" s="520">
        <v>0</v>
      </c>
      <c r="BP540" s="520">
        <v>0</v>
      </c>
      <c r="BQ540" s="520">
        <v>0</v>
      </c>
      <c r="BR540" s="520">
        <v>0</v>
      </c>
      <c r="BS540" s="520">
        <v>0</v>
      </c>
      <c r="BT540" s="520">
        <v>0</v>
      </c>
      <c r="BU540" s="520">
        <v>0</v>
      </c>
      <c r="BV540" s="520">
        <v>0</v>
      </c>
      <c r="BW540" s="520">
        <v>0</v>
      </c>
      <c r="BX540" s="520">
        <v>0</v>
      </c>
      <c r="BY540" s="520">
        <v>0</v>
      </c>
      <c r="BZ540" s="520">
        <v>0</v>
      </c>
      <c r="CA540" s="520">
        <v>0</v>
      </c>
      <c r="CB540" s="520">
        <v>0</v>
      </c>
      <c r="CC540" s="520">
        <v>0</v>
      </c>
      <c r="CD540" s="520">
        <v>157951.91040000002</v>
      </c>
      <c r="CE540" s="520">
        <v>157951.91040000002</v>
      </c>
      <c r="CF540" s="520">
        <v>0</v>
      </c>
      <c r="CG540" s="520">
        <v>0</v>
      </c>
      <c r="CH540" s="520">
        <v>0</v>
      </c>
      <c r="CI540" s="520">
        <v>0</v>
      </c>
      <c r="CJ540" s="520">
        <v>0</v>
      </c>
      <c r="CK540" s="520">
        <v>0</v>
      </c>
      <c r="CL540" s="520">
        <f t="shared" si="84"/>
        <v>157951.91040000002</v>
      </c>
      <c r="CM540" s="521">
        <f t="shared" si="85"/>
        <v>157951.91040000002</v>
      </c>
      <c r="CN540" s="522">
        <v>0</v>
      </c>
      <c r="CO540" s="522">
        <v>0</v>
      </c>
      <c r="CP540" s="522">
        <v>4169760</v>
      </c>
      <c r="CQ540" s="243" t="s">
        <v>874</v>
      </c>
      <c r="CR540" s="103">
        <v>0</v>
      </c>
      <c r="CS540" s="523">
        <v>0</v>
      </c>
      <c r="CT540" s="104">
        <v>1.19</v>
      </c>
      <c r="CU540" s="524"/>
      <c r="CV540" s="524"/>
      <c r="CW540" s="524"/>
      <c r="CX540" s="525"/>
      <c r="CY540" s="526">
        <v>346.01949293035659</v>
      </c>
      <c r="CZ540" s="527">
        <v>351.33578914864773</v>
      </c>
      <c r="DA540" s="528">
        <v>1.636720720949205</v>
      </c>
      <c r="DB540" s="529">
        <v>1.7375599406486353</v>
      </c>
      <c r="DC540" s="530" t="s">
        <v>2538</v>
      </c>
      <c r="DD540" s="225"/>
      <c r="DE540" s="524"/>
      <c r="DF540" s="524"/>
      <c r="DG540" s="531"/>
      <c r="DH540" s="532"/>
      <c r="DI540" s="64">
        <v>33872</v>
      </c>
      <c r="DJ540" s="64">
        <v>0</v>
      </c>
      <c r="DK540" s="64">
        <v>82683</v>
      </c>
      <c r="DL540" s="534">
        <f t="shared" si="86"/>
        <v>38851.666666666664</v>
      </c>
    </row>
    <row r="541" spans="1:116" ht="43.5" customHeight="1" x14ac:dyDescent="0.25">
      <c r="A541" s="356" t="s">
        <v>7</v>
      </c>
      <c r="B541" s="65" t="s">
        <v>96</v>
      </c>
      <c r="C541" s="65" t="s">
        <v>97</v>
      </c>
      <c r="D541" s="64" t="s">
        <v>2539</v>
      </c>
      <c r="E541" s="64" t="s">
        <v>443</v>
      </c>
      <c r="F541" s="64" t="s">
        <v>452</v>
      </c>
      <c r="G541" s="18" t="s">
        <v>453</v>
      </c>
      <c r="H541" s="35" t="s">
        <v>860</v>
      </c>
      <c r="I541" s="28" t="s">
        <v>2322</v>
      </c>
      <c r="J541" s="498">
        <v>7.8877593776686679</v>
      </c>
      <c r="K541" s="498">
        <v>56.715340791123005</v>
      </c>
      <c r="L541" s="499">
        <v>1874.8</v>
      </c>
      <c r="M541" s="512">
        <v>0</v>
      </c>
      <c r="N541" s="513">
        <v>0</v>
      </c>
      <c r="O541" s="513">
        <v>0</v>
      </c>
      <c r="P541" s="513">
        <v>0</v>
      </c>
      <c r="Q541" s="513">
        <v>0</v>
      </c>
      <c r="R541" s="513">
        <v>0</v>
      </c>
      <c r="S541" s="513">
        <v>0</v>
      </c>
      <c r="T541" s="513">
        <v>0</v>
      </c>
      <c r="U541" s="513">
        <v>0</v>
      </c>
      <c r="V541" s="513">
        <v>0</v>
      </c>
      <c r="W541" s="513">
        <v>0</v>
      </c>
      <c r="X541" s="513">
        <v>0</v>
      </c>
      <c r="Y541" s="513">
        <v>0</v>
      </c>
      <c r="Z541" s="513">
        <v>0</v>
      </c>
      <c r="AA541" s="513">
        <v>0</v>
      </c>
      <c r="AB541" s="513">
        <v>0</v>
      </c>
      <c r="AC541" s="513">
        <v>43</v>
      </c>
      <c r="AD541" s="513">
        <v>43</v>
      </c>
      <c r="AE541" s="513">
        <v>0</v>
      </c>
      <c r="AF541" s="513">
        <v>0</v>
      </c>
      <c r="AG541" s="513">
        <v>0</v>
      </c>
      <c r="AH541" s="513">
        <f t="shared" si="78"/>
        <v>0</v>
      </c>
      <c r="AI541" s="513">
        <v>0</v>
      </c>
      <c r="AJ541" s="513">
        <v>0</v>
      </c>
      <c r="AK541" s="513">
        <f t="shared" si="79"/>
        <v>43</v>
      </c>
      <c r="AL541" s="513">
        <f t="shared" si="80"/>
        <v>43</v>
      </c>
      <c r="AM541" s="513">
        <v>0</v>
      </c>
      <c r="AN541" s="513">
        <v>0</v>
      </c>
      <c r="AO541" s="513">
        <v>0</v>
      </c>
      <c r="AP541" s="513">
        <v>0</v>
      </c>
      <c r="AQ541" s="513">
        <v>0</v>
      </c>
      <c r="AR541" s="513">
        <v>0</v>
      </c>
      <c r="AS541" s="513">
        <v>0</v>
      </c>
      <c r="AT541" s="513">
        <v>0</v>
      </c>
      <c r="AU541" s="513">
        <v>0</v>
      </c>
      <c r="AV541" s="513">
        <v>0</v>
      </c>
      <c r="AW541" s="513">
        <v>0</v>
      </c>
      <c r="AX541" s="513">
        <v>0</v>
      </c>
      <c r="AY541" s="513">
        <v>0</v>
      </c>
      <c r="AZ541" s="513">
        <v>0</v>
      </c>
      <c r="BA541" s="513">
        <v>0</v>
      </c>
      <c r="BB541" s="513">
        <v>0</v>
      </c>
      <c r="BC541" s="513">
        <v>3537.33</v>
      </c>
      <c r="BD541" s="513">
        <v>3537.33</v>
      </c>
      <c r="BE541" s="513">
        <v>0</v>
      </c>
      <c r="BF541" s="513">
        <v>0</v>
      </c>
      <c r="BG541" s="513">
        <v>0</v>
      </c>
      <c r="BH541" s="513">
        <v>0</v>
      </c>
      <c r="BI541" s="513">
        <v>0</v>
      </c>
      <c r="BJ541" s="513">
        <v>0</v>
      </c>
      <c r="BK541" s="241">
        <f t="shared" si="81"/>
        <v>3537.33</v>
      </c>
      <c r="BL541" s="22">
        <f t="shared" si="82"/>
        <v>3537.33</v>
      </c>
      <c r="BM541" s="519">
        <f t="shared" si="83"/>
        <v>0.67122011385199243</v>
      </c>
      <c r="BN541" s="520">
        <v>0</v>
      </c>
      <c r="BO541" s="520">
        <v>0</v>
      </c>
      <c r="BP541" s="520">
        <v>0</v>
      </c>
      <c r="BQ541" s="520">
        <v>0</v>
      </c>
      <c r="BR541" s="520">
        <v>0</v>
      </c>
      <c r="BS541" s="520">
        <v>0</v>
      </c>
      <c r="BT541" s="520">
        <v>0</v>
      </c>
      <c r="BU541" s="520">
        <v>0</v>
      </c>
      <c r="BV541" s="520">
        <v>0</v>
      </c>
      <c r="BW541" s="520">
        <v>0</v>
      </c>
      <c r="BX541" s="520">
        <v>0</v>
      </c>
      <c r="BY541" s="520">
        <v>0</v>
      </c>
      <c r="BZ541" s="520">
        <v>0</v>
      </c>
      <c r="CA541" s="520">
        <v>0</v>
      </c>
      <c r="CB541" s="520">
        <v>0</v>
      </c>
      <c r="CC541" s="520">
        <v>0</v>
      </c>
      <c r="CD541" s="520">
        <v>4152259.4472000003</v>
      </c>
      <c r="CE541" s="520">
        <v>4152259.4472000003</v>
      </c>
      <c r="CF541" s="520">
        <v>0</v>
      </c>
      <c r="CG541" s="520">
        <v>0</v>
      </c>
      <c r="CH541" s="520">
        <v>0</v>
      </c>
      <c r="CI541" s="520">
        <v>0</v>
      </c>
      <c r="CJ541" s="520">
        <v>0</v>
      </c>
      <c r="CK541" s="520">
        <v>0</v>
      </c>
      <c r="CL541" s="520">
        <f t="shared" si="84"/>
        <v>4152259.4472000003</v>
      </c>
      <c r="CM541" s="521">
        <f t="shared" si="85"/>
        <v>4152259.4472000003</v>
      </c>
      <c r="CN541" s="522">
        <v>16118400</v>
      </c>
      <c r="CO541" s="522">
        <v>16118400</v>
      </c>
      <c r="CP541" s="522">
        <v>18466080</v>
      </c>
      <c r="CQ541" s="243" t="s">
        <v>874</v>
      </c>
      <c r="CR541" s="103">
        <v>4.5999999999999996</v>
      </c>
      <c r="CS541" s="523">
        <v>4.5999999999999996</v>
      </c>
      <c r="CT541" s="104">
        <v>5.27</v>
      </c>
      <c r="CU541" s="524"/>
      <c r="CV541" s="524"/>
      <c r="CW541" s="524"/>
      <c r="CX541" s="525"/>
      <c r="CY541" s="526">
        <v>204.87921831389335</v>
      </c>
      <c r="CZ541" s="527">
        <v>204.1574796745231</v>
      </c>
      <c r="DA541" s="528">
        <v>1.7836774350394924</v>
      </c>
      <c r="DB541" s="529">
        <v>1.7752185184026699</v>
      </c>
      <c r="DC541" s="530" t="s">
        <v>2310</v>
      </c>
      <c r="DD541" s="225"/>
      <c r="DE541" s="524"/>
      <c r="DF541" s="524"/>
      <c r="DG541" s="531"/>
      <c r="DH541" s="532"/>
      <c r="DI541" s="64">
        <v>0</v>
      </c>
      <c r="DJ541" s="64">
        <v>18026</v>
      </c>
      <c r="DK541" s="64">
        <v>256864</v>
      </c>
      <c r="DL541" s="534">
        <f t="shared" si="86"/>
        <v>91630</v>
      </c>
    </row>
    <row r="542" spans="1:116" ht="43.5" customHeight="1" x14ac:dyDescent="0.25">
      <c r="A542" s="356" t="s">
        <v>7</v>
      </c>
      <c r="B542" s="65" t="s">
        <v>96</v>
      </c>
      <c r="C542" s="65" t="s">
        <v>97</v>
      </c>
      <c r="D542" s="64" t="s">
        <v>2539</v>
      </c>
      <c r="E542" s="64" t="s">
        <v>443</v>
      </c>
      <c r="F542" s="64" t="s">
        <v>454</v>
      </c>
      <c r="G542" s="18" t="s">
        <v>455</v>
      </c>
      <c r="H542" s="35" t="s">
        <v>860</v>
      </c>
      <c r="I542" s="28" t="s">
        <v>2322</v>
      </c>
      <c r="J542" s="498">
        <v>11.234081537891738</v>
      </c>
      <c r="K542" s="498">
        <v>33.500757506075999</v>
      </c>
      <c r="L542" s="499">
        <v>2654.3</v>
      </c>
      <c r="M542" s="512">
        <v>0</v>
      </c>
      <c r="N542" s="513">
        <v>0</v>
      </c>
      <c r="O542" s="513">
        <v>0</v>
      </c>
      <c r="P542" s="513">
        <v>0</v>
      </c>
      <c r="Q542" s="513">
        <v>0</v>
      </c>
      <c r="R542" s="513">
        <v>0</v>
      </c>
      <c r="S542" s="513">
        <v>0</v>
      </c>
      <c r="T542" s="513">
        <v>0</v>
      </c>
      <c r="U542" s="513">
        <v>0</v>
      </c>
      <c r="V542" s="513">
        <v>0</v>
      </c>
      <c r="W542" s="513">
        <v>0</v>
      </c>
      <c r="X542" s="513">
        <v>0</v>
      </c>
      <c r="Y542" s="513">
        <v>0</v>
      </c>
      <c r="Z542" s="513">
        <v>0</v>
      </c>
      <c r="AA542" s="513">
        <v>0</v>
      </c>
      <c r="AB542" s="513">
        <v>0</v>
      </c>
      <c r="AC542" s="513">
        <v>40</v>
      </c>
      <c r="AD542" s="513">
        <v>40</v>
      </c>
      <c r="AE542" s="513">
        <v>0</v>
      </c>
      <c r="AF542" s="513">
        <v>0</v>
      </c>
      <c r="AG542" s="513">
        <v>0</v>
      </c>
      <c r="AH542" s="513">
        <f t="shared" si="78"/>
        <v>0</v>
      </c>
      <c r="AI542" s="513">
        <v>0</v>
      </c>
      <c r="AJ542" s="513">
        <v>0</v>
      </c>
      <c r="AK542" s="513">
        <f t="shared" si="79"/>
        <v>40</v>
      </c>
      <c r="AL542" s="513">
        <f t="shared" si="80"/>
        <v>40</v>
      </c>
      <c r="AM542" s="513">
        <v>0</v>
      </c>
      <c r="AN542" s="513">
        <v>0</v>
      </c>
      <c r="AO542" s="513">
        <v>0</v>
      </c>
      <c r="AP542" s="513">
        <v>0</v>
      </c>
      <c r="AQ542" s="513">
        <v>0</v>
      </c>
      <c r="AR542" s="513">
        <v>0</v>
      </c>
      <c r="AS542" s="513">
        <v>0</v>
      </c>
      <c r="AT542" s="513">
        <v>0</v>
      </c>
      <c r="AU542" s="513">
        <v>0</v>
      </c>
      <c r="AV542" s="513">
        <v>0</v>
      </c>
      <c r="AW542" s="513">
        <v>0</v>
      </c>
      <c r="AX542" s="513">
        <v>0</v>
      </c>
      <c r="AY542" s="513">
        <v>0</v>
      </c>
      <c r="AZ542" s="513">
        <v>0</v>
      </c>
      <c r="BA542" s="513">
        <v>0</v>
      </c>
      <c r="BB542" s="513">
        <v>0</v>
      </c>
      <c r="BC542" s="513">
        <v>1736.01</v>
      </c>
      <c r="BD542" s="513">
        <v>1736.01</v>
      </c>
      <c r="BE542" s="513">
        <v>0</v>
      </c>
      <c r="BF542" s="513">
        <v>0</v>
      </c>
      <c r="BG542" s="513">
        <v>0</v>
      </c>
      <c r="BH542" s="513">
        <v>0</v>
      </c>
      <c r="BI542" s="513">
        <v>0</v>
      </c>
      <c r="BJ542" s="513">
        <v>0</v>
      </c>
      <c r="BK542" s="241">
        <f t="shared" si="81"/>
        <v>1736.01</v>
      </c>
      <c r="BL542" s="22">
        <f t="shared" si="82"/>
        <v>1736.01</v>
      </c>
      <c r="BM542" s="519">
        <f t="shared" si="83"/>
        <v>0.30086828422876954</v>
      </c>
      <c r="BN542" s="520">
        <v>0</v>
      </c>
      <c r="BO542" s="520">
        <v>0</v>
      </c>
      <c r="BP542" s="520">
        <v>0</v>
      </c>
      <c r="BQ542" s="520">
        <v>0</v>
      </c>
      <c r="BR542" s="520">
        <v>0</v>
      </c>
      <c r="BS542" s="520">
        <v>0</v>
      </c>
      <c r="BT542" s="520">
        <v>0</v>
      </c>
      <c r="BU542" s="520">
        <v>0</v>
      </c>
      <c r="BV542" s="520">
        <v>0</v>
      </c>
      <c r="BW542" s="520">
        <v>0</v>
      </c>
      <c r="BX542" s="520">
        <v>0</v>
      </c>
      <c r="BY542" s="520">
        <v>0</v>
      </c>
      <c r="BZ542" s="520">
        <v>0</v>
      </c>
      <c r="CA542" s="520">
        <v>0</v>
      </c>
      <c r="CB542" s="520">
        <v>0</v>
      </c>
      <c r="CC542" s="520">
        <v>0</v>
      </c>
      <c r="CD542" s="520">
        <v>2037797.9784000001</v>
      </c>
      <c r="CE542" s="520">
        <v>2037797.9784000001</v>
      </c>
      <c r="CF542" s="520">
        <v>0</v>
      </c>
      <c r="CG542" s="520">
        <v>0</v>
      </c>
      <c r="CH542" s="520">
        <v>0</v>
      </c>
      <c r="CI542" s="520">
        <v>0</v>
      </c>
      <c r="CJ542" s="520">
        <v>0</v>
      </c>
      <c r="CK542" s="520">
        <v>0</v>
      </c>
      <c r="CL542" s="520">
        <f t="shared" si="84"/>
        <v>2037797.9784000001</v>
      </c>
      <c r="CM542" s="521">
        <f t="shared" si="85"/>
        <v>2037797.9784000001</v>
      </c>
      <c r="CN542" s="522">
        <v>19131840</v>
      </c>
      <c r="CO542" s="522">
        <v>19131840</v>
      </c>
      <c r="CP542" s="522">
        <v>20218079.999999996</v>
      </c>
      <c r="CQ542" s="243" t="s">
        <v>874</v>
      </c>
      <c r="CR542" s="103">
        <v>5.46</v>
      </c>
      <c r="CS542" s="523">
        <v>5.46</v>
      </c>
      <c r="CT542" s="104">
        <v>5.77</v>
      </c>
      <c r="CU542" s="524"/>
      <c r="CV542" s="524"/>
      <c r="CW542" s="524"/>
      <c r="CX542" s="525"/>
      <c r="CY542" s="526">
        <v>136.22889789022935</v>
      </c>
      <c r="CZ542" s="527">
        <v>135.25827710881779</v>
      </c>
      <c r="DA542" s="528">
        <v>1.251101996078632</v>
      </c>
      <c r="DB542" s="529">
        <v>1.2419293771950064</v>
      </c>
      <c r="DC542" s="530" t="s">
        <v>2449</v>
      </c>
      <c r="DD542" s="225"/>
      <c r="DE542" s="524"/>
      <c r="DF542" s="524"/>
      <c r="DG542" s="531"/>
      <c r="DH542" s="532"/>
      <c r="DI542" s="64">
        <v>26679</v>
      </c>
      <c r="DJ542" s="64">
        <v>0</v>
      </c>
      <c r="DK542" s="64">
        <v>0</v>
      </c>
      <c r="DL542" s="534">
        <f t="shared" si="86"/>
        <v>8893</v>
      </c>
    </row>
    <row r="543" spans="1:116" ht="43.5" customHeight="1" x14ac:dyDescent="0.25">
      <c r="A543" s="356" t="s">
        <v>7</v>
      </c>
      <c r="B543" s="65" t="s">
        <v>96</v>
      </c>
      <c r="C543" s="65" t="s">
        <v>97</v>
      </c>
      <c r="D543" s="64" t="s">
        <v>2540</v>
      </c>
      <c r="E543" s="64" t="s">
        <v>1480</v>
      </c>
      <c r="F543" s="64" t="s">
        <v>1481</v>
      </c>
      <c r="G543" s="18" t="s">
        <v>2541</v>
      </c>
      <c r="H543" s="35" t="s">
        <v>860</v>
      </c>
      <c r="I543" s="28" t="s">
        <v>2322</v>
      </c>
      <c r="J543" s="498">
        <v>5.8799660815348247</v>
      </c>
      <c r="K543" s="498">
        <v>128.91079518641101</v>
      </c>
      <c r="L543" s="499">
        <v>1596.1</v>
      </c>
      <c r="M543" s="512">
        <v>0</v>
      </c>
      <c r="N543" s="513">
        <v>0</v>
      </c>
      <c r="O543" s="513">
        <v>0</v>
      </c>
      <c r="P543" s="513">
        <v>0</v>
      </c>
      <c r="Q543" s="513">
        <v>0</v>
      </c>
      <c r="R543" s="513">
        <v>0</v>
      </c>
      <c r="S543" s="513">
        <v>0</v>
      </c>
      <c r="T543" s="513">
        <v>0</v>
      </c>
      <c r="U543" s="513">
        <v>0</v>
      </c>
      <c r="V543" s="513">
        <v>0</v>
      </c>
      <c r="W543" s="513">
        <v>0</v>
      </c>
      <c r="X543" s="513">
        <v>0</v>
      </c>
      <c r="Y543" s="513">
        <v>0</v>
      </c>
      <c r="Z543" s="513">
        <v>0</v>
      </c>
      <c r="AA543" s="513">
        <v>0</v>
      </c>
      <c r="AB543" s="513">
        <v>0</v>
      </c>
      <c r="AC543" s="513">
        <v>93</v>
      </c>
      <c r="AD543" s="513">
        <v>93</v>
      </c>
      <c r="AE543" s="513">
        <v>0</v>
      </c>
      <c r="AF543" s="513">
        <v>0</v>
      </c>
      <c r="AG543" s="513">
        <v>2</v>
      </c>
      <c r="AH543" s="513">
        <f t="shared" si="78"/>
        <v>2</v>
      </c>
      <c r="AI543" s="513">
        <v>0</v>
      </c>
      <c r="AJ543" s="513">
        <v>0</v>
      </c>
      <c r="AK543" s="513">
        <f t="shared" si="79"/>
        <v>95</v>
      </c>
      <c r="AL543" s="513">
        <f t="shared" si="80"/>
        <v>95</v>
      </c>
      <c r="AM543" s="513">
        <v>0</v>
      </c>
      <c r="AN543" s="513">
        <v>0</v>
      </c>
      <c r="AO543" s="513">
        <v>0</v>
      </c>
      <c r="AP543" s="513">
        <v>0</v>
      </c>
      <c r="AQ543" s="513">
        <v>0</v>
      </c>
      <c r="AR543" s="513">
        <v>0</v>
      </c>
      <c r="AS543" s="513">
        <v>0</v>
      </c>
      <c r="AT543" s="513">
        <v>0</v>
      </c>
      <c r="AU543" s="513">
        <v>0</v>
      </c>
      <c r="AV543" s="513">
        <v>0</v>
      </c>
      <c r="AW543" s="513">
        <v>0</v>
      </c>
      <c r="AX543" s="513">
        <v>0</v>
      </c>
      <c r="AY543" s="513">
        <v>0</v>
      </c>
      <c r="AZ543" s="513">
        <v>0</v>
      </c>
      <c r="BA543" s="513">
        <v>0</v>
      </c>
      <c r="BB543" s="513">
        <v>0</v>
      </c>
      <c r="BC543" s="513">
        <v>1210.07</v>
      </c>
      <c r="BD543" s="513">
        <v>1210.07</v>
      </c>
      <c r="BE543" s="513">
        <v>0</v>
      </c>
      <c r="BF543" s="513">
        <v>0</v>
      </c>
      <c r="BG543" s="513">
        <v>901.8</v>
      </c>
      <c r="BH543" s="513">
        <v>901.8</v>
      </c>
      <c r="BI543" s="513">
        <v>0</v>
      </c>
      <c r="BJ543" s="513">
        <v>0</v>
      </c>
      <c r="BK543" s="241">
        <f t="shared" si="81"/>
        <v>2111.87</v>
      </c>
      <c r="BL543" s="22">
        <f t="shared" si="82"/>
        <v>2111.87</v>
      </c>
      <c r="BM543" s="519">
        <f t="shared" si="83"/>
        <v>0.73075086505190301</v>
      </c>
      <c r="BN543" s="520">
        <v>0</v>
      </c>
      <c r="BO543" s="520">
        <v>0</v>
      </c>
      <c r="BP543" s="520">
        <v>0</v>
      </c>
      <c r="BQ543" s="520">
        <v>0</v>
      </c>
      <c r="BR543" s="520">
        <v>0</v>
      </c>
      <c r="BS543" s="520">
        <v>0</v>
      </c>
      <c r="BT543" s="520">
        <v>0</v>
      </c>
      <c r="BU543" s="520">
        <v>0</v>
      </c>
      <c r="BV543" s="520">
        <v>0</v>
      </c>
      <c r="BW543" s="520">
        <v>0</v>
      </c>
      <c r="BX543" s="520">
        <v>0</v>
      </c>
      <c r="BY543" s="520">
        <v>0</v>
      </c>
      <c r="BZ543" s="520">
        <v>0</v>
      </c>
      <c r="CA543" s="520">
        <v>0</v>
      </c>
      <c r="CB543" s="520">
        <v>0</v>
      </c>
      <c r="CC543" s="520">
        <v>0</v>
      </c>
      <c r="CD543" s="520">
        <v>1420428.5688</v>
      </c>
      <c r="CE543" s="520">
        <v>1420428.5688</v>
      </c>
      <c r="CF543" s="520">
        <v>0</v>
      </c>
      <c r="CG543" s="520">
        <v>0</v>
      </c>
      <c r="CH543" s="520">
        <v>2954513.2319999998</v>
      </c>
      <c r="CI543" s="520">
        <v>2954513.2319999998</v>
      </c>
      <c r="CJ543" s="520">
        <v>0</v>
      </c>
      <c r="CK543" s="520">
        <v>0</v>
      </c>
      <c r="CL543" s="520">
        <f t="shared" si="84"/>
        <v>4374941.8007999994</v>
      </c>
      <c r="CM543" s="521">
        <f t="shared" si="85"/>
        <v>4374941.8007999994</v>
      </c>
      <c r="CN543" s="522">
        <v>10196640.000000002</v>
      </c>
      <c r="CO543" s="522">
        <v>10196640.000000002</v>
      </c>
      <c r="CP543" s="522">
        <v>10126560.000000002</v>
      </c>
      <c r="CQ543" s="243" t="s">
        <v>874</v>
      </c>
      <c r="CR543" s="103">
        <v>2.91</v>
      </c>
      <c r="CS543" s="523">
        <v>2.91</v>
      </c>
      <c r="CT543" s="104">
        <v>2.89</v>
      </c>
      <c r="CU543" s="524"/>
      <c r="CV543" s="524"/>
      <c r="CW543" s="524"/>
      <c r="CX543" s="525"/>
      <c r="CY543" s="526">
        <v>311.07772342920435</v>
      </c>
      <c r="CZ543" s="527">
        <v>300.65625777266865</v>
      </c>
      <c r="DA543" s="528">
        <v>2.1114704155304049</v>
      </c>
      <c r="DB543" s="529">
        <v>2.0303317478727565</v>
      </c>
      <c r="DC543" s="530" t="s">
        <v>2310</v>
      </c>
      <c r="DD543" s="225"/>
      <c r="DE543" s="524"/>
      <c r="DF543" s="524"/>
      <c r="DG543" s="531"/>
      <c r="DH543" s="532"/>
      <c r="DI543" s="64">
        <v>81146</v>
      </c>
      <c r="DJ543" s="64">
        <v>693082</v>
      </c>
      <c r="DK543" s="64">
        <v>308340</v>
      </c>
      <c r="DL543" s="534">
        <f t="shared" si="86"/>
        <v>360856</v>
      </c>
    </row>
    <row r="544" spans="1:116" ht="43.5" customHeight="1" x14ac:dyDescent="0.25">
      <c r="A544" s="356" t="s">
        <v>7</v>
      </c>
      <c r="B544" s="65" t="s">
        <v>96</v>
      </c>
      <c r="C544" s="65" t="s">
        <v>97</v>
      </c>
      <c r="D544" s="64" t="s">
        <v>2534</v>
      </c>
      <c r="E544" s="64" t="s">
        <v>456</v>
      </c>
      <c r="F544" s="64" t="s">
        <v>457</v>
      </c>
      <c r="G544" s="18" t="s">
        <v>458</v>
      </c>
      <c r="H544" s="35" t="s">
        <v>860</v>
      </c>
      <c r="I544" s="28" t="s">
        <v>2322</v>
      </c>
      <c r="J544" s="498">
        <v>13.982846169503546</v>
      </c>
      <c r="K544" s="498">
        <v>51.278977166067001</v>
      </c>
      <c r="L544" s="499">
        <v>2788.3</v>
      </c>
      <c r="M544" s="512">
        <v>0</v>
      </c>
      <c r="N544" s="513">
        <v>0</v>
      </c>
      <c r="O544" s="513">
        <v>0</v>
      </c>
      <c r="P544" s="513">
        <v>0</v>
      </c>
      <c r="Q544" s="513">
        <v>0</v>
      </c>
      <c r="R544" s="513">
        <v>0</v>
      </c>
      <c r="S544" s="513">
        <v>0</v>
      </c>
      <c r="T544" s="513">
        <v>0</v>
      </c>
      <c r="U544" s="513">
        <v>0</v>
      </c>
      <c r="V544" s="513">
        <v>0</v>
      </c>
      <c r="W544" s="513">
        <v>0</v>
      </c>
      <c r="X544" s="513">
        <v>0</v>
      </c>
      <c r="Y544" s="513">
        <v>0</v>
      </c>
      <c r="Z544" s="513">
        <v>0</v>
      </c>
      <c r="AA544" s="513">
        <v>0</v>
      </c>
      <c r="AB544" s="513">
        <v>0</v>
      </c>
      <c r="AC544" s="513">
        <v>84</v>
      </c>
      <c r="AD544" s="513">
        <v>84</v>
      </c>
      <c r="AE544" s="513">
        <v>0</v>
      </c>
      <c r="AF544" s="513">
        <v>0</v>
      </c>
      <c r="AG544" s="513">
        <v>0</v>
      </c>
      <c r="AH544" s="513">
        <f t="shared" si="78"/>
        <v>0</v>
      </c>
      <c r="AI544" s="513">
        <v>0</v>
      </c>
      <c r="AJ544" s="513">
        <v>0</v>
      </c>
      <c r="AK544" s="513">
        <f t="shared" si="79"/>
        <v>84</v>
      </c>
      <c r="AL544" s="513">
        <f t="shared" si="80"/>
        <v>84</v>
      </c>
      <c r="AM544" s="513">
        <v>0</v>
      </c>
      <c r="AN544" s="513">
        <v>0</v>
      </c>
      <c r="AO544" s="513">
        <v>0</v>
      </c>
      <c r="AP544" s="513">
        <v>0</v>
      </c>
      <c r="AQ544" s="513">
        <v>0</v>
      </c>
      <c r="AR544" s="513">
        <v>0</v>
      </c>
      <c r="AS544" s="513">
        <v>0</v>
      </c>
      <c r="AT544" s="513">
        <v>0</v>
      </c>
      <c r="AU544" s="513">
        <v>0</v>
      </c>
      <c r="AV544" s="513">
        <v>0</v>
      </c>
      <c r="AW544" s="513">
        <v>0</v>
      </c>
      <c r="AX544" s="513">
        <v>0</v>
      </c>
      <c r="AY544" s="513">
        <v>0</v>
      </c>
      <c r="AZ544" s="513">
        <v>0</v>
      </c>
      <c r="BA544" s="513">
        <v>0</v>
      </c>
      <c r="BB544" s="513">
        <v>0</v>
      </c>
      <c r="BC544" s="513">
        <v>3181.64</v>
      </c>
      <c r="BD544" s="513">
        <v>3181.64</v>
      </c>
      <c r="BE544" s="513">
        <v>0</v>
      </c>
      <c r="BF544" s="513">
        <v>0</v>
      </c>
      <c r="BG544" s="513">
        <v>0</v>
      </c>
      <c r="BH544" s="513">
        <v>0</v>
      </c>
      <c r="BI544" s="513">
        <v>0</v>
      </c>
      <c r="BJ544" s="513">
        <v>0</v>
      </c>
      <c r="BK544" s="241">
        <f t="shared" si="81"/>
        <v>3181.64</v>
      </c>
      <c r="BL544" s="22">
        <f t="shared" si="82"/>
        <v>3181.64</v>
      </c>
      <c r="BM544" s="519">
        <f t="shared" si="83"/>
        <v>0.58486029411764695</v>
      </c>
      <c r="BN544" s="520">
        <v>0</v>
      </c>
      <c r="BO544" s="520">
        <v>0</v>
      </c>
      <c r="BP544" s="520">
        <v>0</v>
      </c>
      <c r="BQ544" s="520">
        <v>0</v>
      </c>
      <c r="BR544" s="520">
        <v>0</v>
      </c>
      <c r="BS544" s="520">
        <v>0</v>
      </c>
      <c r="BT544" s="520">
        <v>0</v>
      </c>
      <c r="BU544" s="520">
        <v>0</v>
      </c>
      <c r="BV544" s="520">
        <v>0</v>
      </c>
      <c r="BW544" s="520">
        <v>0</v>
      </c>
      <c r="BX544" s="520">
        <v>0</v>
      </c>
      <c r="BY544" s="520">
        <v>0</v>
      </c>
      <c r="BZ544" s="520">
        <v>0</v>
      </c>
      <c r="CA544" s="520">
        <v>0</v>
      </c>
      <c r="CB544" s="520">
        <v>0</v>
      </c>
      <c r="CC544" s="520">
        <v>0</v>
      </c>
      <c r="CD544" s="520">
        <v>3734736.2976000002</v>
      </c>
      <c r="CE544" s="520">
        <v>3734736.2976000002</v>
      </c>
      <c r="CF544" s="520">
        <v>0</v>
      </c>
      <c r="CG544" s="520">
        <v>0</v>
      </c>
      <c r="CH544" s="520">
        <v>0</v>
      </c>
      <c r="CI544" s="520">
        <v>0</v>
      </c>
      <c r="CJ544" s="520">
        <v>0</v>
      </c>
      <c r="CK544" s="520">
        <v>0</v>
      </c>
      <c r="CL544" s="520">
        <f t="shared" si="84"/>
        <v>3734736.2976000002</v>
      </c>
      <c r="CM544" s="521">
        <f t="shared" si="85"/>
        <v>3734736.2976000002</v>
      </c>
      <c r="CN544" s="522">
        <v>29560402.624454401</v>
      </c>
      <c r="CO544" s="522">
        <v>29560402.624454401</v>
      </c>
      <c r="CP544" s="522">
        <v>25688273.207193606</v>
      </c>
      <c r="CQ544" s="243" t="s">
        <v>874</v>
      </c>
      <c r="CR544" s="103">
        <v>6.26</v>
      </c>
      <c r="CS544" s="523">
        <v>6.26</v>
      </c>
      <c r="CT544" s="104">
        <v>5.44</v>
      </c>
      <c r="CU544" s="524"/>
      <c r="CV544" s="524"/>
      <c r="CW544" s="524"/>
      <c r="CX544" s="525"/>
      <c r="CY544" s="526">
        <v>63.80876794204903</v>
      </c>
      <c r="CZ544" s="527">
        <v>62.890834795072131</v>
      </c>
      <c r="DA544" s="528">
        <v>0.49177493821821866</v>
      </c>
      <c r="DB544" s="529">
        <v>0.49011276513129598</v>
      </c>
      <c r="DC544" s="530" t="s">
        <v>2331</v>
      </c>
      <c r="DD544" s="225"/>
      <c r="DE544" s="524"/>
      <c r="DF544" s="524"/>
      <c r="DG544" s="531"/>
      <c r="DH544" s="532"/>
      <c r="DI544" s="64">
        <v>12749</v>
      </c>
      <c r="DJ544" s="64">
        <v>70578</v>
      </c>
      <c r="DK544" s="64">
        <v>415</v>
      </c>
      <c r="DL544" s="534">
        <f t="shared" si="86"/>
        <v>27914</v>
      </c>
    </row>
    <row r="545" spans="1:116" ht="43.5" customHeight="1" x14ac:dyDescent="0.25">
      <c r="A545" s="356" t="s">
        <v>7</v>
      </c>
      <c r="B545" s="65" t="s">
        <v>96</v>
      </c>
      <c r="C545" s="65" t="s">
        <v>97</v>
      </c>
      <c r="D545" s="64" t="s">
        <v>2534</v>
      </c>
      <c r="E545" s="64" t="s">
        <v>456</v>
      </c>
      <c r="F545" s="64" t="s">
        <v>459</v>
      </c>
      <c r="G545" s="18" t="s">
        <v>460</v>
      </c>
      <c r="H545" s="35" t="s">
        <v>860</v>
      </c>
      <c r="I545" s="28" t="s">
        <v>2322</v>
      </c>
      <c r="J545" s="498">
        <v>13.982846169503546</v>
      </c>
      <c r="K545" s="498">
        <v>72.05037863801401</v>
      </c>
      <c r="L545" s="499">
        <v>4377.7</v>
      </c>
      <c r="M545" s="512">
        <v>0</v>
      </c>
      <c r="N545" s="513">
        <v>0</v>
      </c>
      <c r="O545" s="513">
        <v>0</v>
      </c>
      <c r="P545" s="513">
        <v>0</v>
      </c>
      <c r="Q545" s="513">
        <v>0</v>
      </c>
      <c r="R545" s="513">
        <v>0</v>
      </c>
      <c r="S545" s="513">
        <v>0</v>
      </c>
      <c r="T545" s="513">
        <v>0</v>
      </c>
      <c r="U545" s="513">
        <v>0</v>
      </c>
      <c r="V545" s="513">
        <v>0</v>
      </c>
      <c r="W545" s="513">
        <v>0</v>
      </c>
      <c r="X545" s="513">
        <v>0</v>
      </c>
      <c r="Y545" s="513">
        <v>0</v>
      </c>
      <c r="Z545" s="513">
        <v>0</v>
      </c>
      <c r="AA545" s="513">
        <v>0</v>
      </c>
      <c r="AB545" s="513">
        <v>0</v>
      </c>
      <c r="AC545" s="513">
        <v>115</v>
      </c>
      <c r="AD545" s="513">
        <v>115</v>
      </c>
      <c r="AE545" s="513">
        <v>0</v>
      </c>
      <c r="AF545" s="513">
        <v>0</v>
      </c>
      <c r="AG545" s="513">
        <v>0</v>
      </c>
      <c r="AH545" s="513">
        <f t="shared" si="78"/>
        <v>0</v>
      </c>
      <c r="AI545" s="513">
        <v>0</v>
      </c>
      <c r="AJ545" s="513">
        <v>0</v>
      </c>
      <c r="AK545" s="513">
        <f t="shared" si="79"/>
        <v>115</v>
      </c>
      <c r="AL545" s="513">
        <f t="shared" si="80"/>
        <v>115</v>
      </c>
      <c r="AM545" s="513">
        <v>0</v>
      </c>
      <c r="AN545" s="513">
        <v>0</v>
      </c>
      <c r="AO545" s="513">
        <v>0</v>
      </c>
      <c r="AP545" s="513">
        <v>0</v>
      </c>
      <c r="AQ545" s="513">
        <v>0</v>
      </c>
      <c r="AR545" s="513">
        <v>0</v>
      </c>
      <c r="AS545" s="513">
        <v>0</v>
      </c>
      <c r="AT545" s="513">
        <v>0</v>
      </c>
      <c r="AU545" s="513">
        <v>0</v>
      </c>
      <c r="AV545" s="513">
        <v>0</v>
      </c>
      <c r="AW545" s="513">
        <v>0</v>
      </c>
      <c r="AX545" s="513">
        <v>0</v>
      </c>
      <c r="AY545" s="513">
        <v>0</v>
      </c>
      <c r="AZ545" s="513">
        <v>0</v>
      </c>
      <c r="BA545" s="513">
        <v>0</v>
      </c>
      <c r="BB545" s="513">
        <v>0</v>
      </c>
      <c r="BC545" s="513">
        <v>3825.14</v>
      </c>
      <c r="BD545" s="513">
        <v>3825.14</v>
      </c>
      <c r="BE545" s="513">
        <v>0</v>
      </c>
      <c r="BF545" s="513">
        <v>0</v>
      </c>
      <c r="BG545" s="513">
        <v>0</v>
      </c>
      <c r="BH545" s="513">
        <v>0</v>
      </c>
      <c r="BI545" s="513">
        <v>0</v>
      </c>
      <c r="BJ545" s="513">
        <v>0</v>
      </c>
      <c r="BK545" s="241">
        <f t="shared" si="81"/>
        <v>3825.14</v>
      </c>
      <c r="BL545" s="22">
        <f t="shared" si="82"/>
        <v>3825.14</v>
      </c>
      <c r="BM545" s="519">
        <f t="shared" si="83"/>
        <v>0.40222292323869607</v>
      </c>
      <c r="BN545" s="520">
        <v>0</v>
      </c>
      <c r="BO545" s="520">
        <v>0</v>
      </c>
      <c r="BP545" s="520">
        <v>0</v>
      </c>
      <c r="BQ545" s="520">
        <v>0</v>
      </c>
      <c r="BR545" s="520">
        <v>0</v>
      </c>
      <c r="BS545" s="520">
        <v>0</v>
      </c>
      <c r="BT545" s="520">
        <v>0</v>
      </c>
      <c r="BU545" s="520">
        <v>0</v>
      </c>
      <c r="BV545" s="520">
        <v>0</v>
      </c>
      <c r="BW545" s="520">
        <v>0</v>
      </c>
      <c r="BX545" s="520">
        <v>0</v>
      </c>
      <c r="BY545" s="520">
        <v>0</v>
      </c>
      <c r="BZ545" s="520">
        <v>0</v>
      </c>
      <c r="CA545" s="520">
        <v>0</v>
      </c>
      <c r="CB545" s="520">
        <v>0</v>
      </c>
      <c r="CC545" s="520">
        <v>0</v>
      </c>
      <c r="CD545" s="520">
        <v>4490102.3376000002</v>
      </c>
      <c r="CE545" s="520">
        <v>4490102.3376000002</v>
      </c>
      <c r="CF545" s="520">
        <v>0</v>
      </c>
      <c r="CG545" s="520">
        <v>0</v>
      </c>
      <c r="CH545" s="520">
        <v>0</v>
      </c>
      <c r="CI545" s="520">
        <v>0</v>
      </c>
      <c r="CJ545" s="520">
        <v>0</v>
      </c>
      <c r="CK545" s="520">
        <v>0</v>
      </c>
      <c r="CL545" s="520">
        <f t="shared" si="84"/>
        <v>4490102.3376000002</v>
      </c>
      <c r="CM545" s="521">
        <f t="shared" si="85"/>
        <v>4490102.3376000002</v>
      </c>
      <c r="CN545" s="522">
        <v>36111000.538804799</v>
      </c>
      <c r="CO545" s="522">
        <v>36111000.538804799</v>
      </c>
      <c r="CP545" s="522">
        <v>43415374.857652791</v>
      </c>
      <c r="CQ545" s="243" t="s">
        <v>874</v>
      </c>
      <c r="CR545" s="103">
        <v>7.91</v>
      </c>
      <c r="CS545" s="523">
        <v>7.91</v>
      </c>
      <c r="CT545" s="104">
        <v>9.51</v>
      </c>
      <c r="CU545" s="524"/>
      <c r="CV545" s="524"/>
      <c r="CW545" s="524"/>
      <c r="CX545" s="525"/>
      <c r="CY545" s="526">
        <v>81.078137541211035</v>
      </c>
      <c r="CZ545" s="527">
        <v>80.935358191373027</v>
      </c>
      <c r="DA545" s="528">
        <v>0.57641721085051834</v>
      </c>
      <c r="DB545" s="529">
        <v>0.57582290102337597</v>
      </c>
      <c r="DC545" s="530" t="s">
        <v>2313</v>
      </c>
      <c r="DD545" s="225"/>
      <c r="DE545" s="524"/>
      <c r="DF545" s="524"/>
      <c r="DG545" s="531"/>
      <c r="DH545" s="532"/>
      <c r="DI545" s="64">
        <v>0</v>
      </c>
      <c r="DJ545" s="64">
        <v>315677</v>
      </c>
      <c r="DK545" s="64">
        <v>0</v>
      </c>
      <c r="DL545" s="545">
        <f t="shared" si="86"/>
        <v>105225.66666666667</v>
      </c>
    </row>
    <row r="546" spans="1:116" ht="43.5" customHeight="1" x14ac:dyDescent="0.25">
      <c r="A546" s="356" t="s">
        <v>7</v>
      </c>
      <c r="B546" s="65" t="s">
        <v>96</v>
      </c>
      <c r="C546" s="65" t="s">
        <v>97</v>
      </c>
      <c r="D546" s="64" t="s">
        <v>2542</v>
      </c>
      <c r="E546" s="64" t="s">
        <v>467</v>
      </c>
      <c r="F546" s="64" t="s">
        <v>1485</v>
      </c>
      <c r="G546" s="18" t="s">
        <v>1486</v>
      </c>
      <c r="H546" s="35" t="s">
        <v>860</v>
      </c>
      <c r="I546" s="28" t="s">
        <v>2322</v>
      </c>
      <c r="J546" s="498">
        <v>0</v>
      </c>
      <c r="K546" s="498">
        <v>7.1909090759519998</v>
      </c>
      <c r="L546" s="499">
        <v>0</v>
      </c>
      <c r="M546" s="512">
        <v>0</v>
      </c>
      <c r="N546" s="513">
        <v>0</v>
      </c>
      <c r="O546" s="513">
        <v>0</v>
      </c>
      <c r="P546" s="513">
        <v>0</v>
      </c>
      <c r="Q546" s="513">
        <v>0</v>
      </c>
      <c r="R546" s="513">
        <v>0</v>
      </c>
      <c r="S546" s="513">
        <v>0</v>
      </c>
      <c r="T546" s="513">
        <v>0</v>
      </c>
      <c r="U546" s="513">
        <v>0</v>
      </c>
      <c r="V546" s="513">
        <v>0</v>
      </c>
      <c r="W546" s="513">
        <v>0</v>
      </c>
      <c r="X546" s="513">
        <v>0</v>
      </c>
      <c r="Y546" s="513">
        <v>0</v>
      </c>
      <c r="Z546" s="513">
        <v>0</v>
      </c>
      <c r="AA546" s="513">
        <v>0</v>
      </c>
      <c r="AB546" s="513">
        <v>0</v>
      </c>
      <c r="AC546" s="513">
        <v>0</v>
      </c>
      <c r="AD546" s="513">
        <v>0</v>
      </c>
      <c r="AE546" s="513">
        <v>0</v>
      </c>
      <c r="AF546" s="513">
        <v>0</v>
      </c>
      <c r="AG546" s="513">
        <v>0</v>
      </c>
      <c r="AH546" s="513">
        <f t="shared" si="78"/>
        <v>0</v>
      </c>
      <c r="AI546" s="513">
        <v>0</v>
      </c>
      <c r="AJ546" s="513">
        <v>0</v>
      </c>
      <c r="AK546" s="513">
        <f t="shared" si="79"/>
        <v>0</v>
      </c>
      <c r="AL546" s="513">
        <f t="shared" si="80"/>
        <v>0</v>
      </c>
      <c r="AM546" s="513">
        <v>0</v>
      </c>
      <c r="AN546" s="513">
        <v>0</v>
      </c>
      <c r="AO546" s="513">
        <v>0</v>
      </c>
      <c r="AP546" s="513">
        <v>0</v>
      </c>
      <c r="AQ546" s="513">
        <v>0</v>
      </c>
      <c r="AR546" s="513">
        <v>0</v>
      </c>
      <c r="AS546" s="513">
        <v>0</v>
      </c>
      <c r="AT546" s="513">
        <v>0</v>
      </c>
      <c r="AU546" s="513">
        <v>0</v>
      </c>
      <c r="AV546" s="513">
        <v>0</v>
      </c>
      <c r="AW546" s="513">
        <v>0</v>
      </c>
      <c r="AX546" s="513">
        <v>0</v>
      </c>
      <c r="AY546" s="513">
        <v>0</v>
      </c>
      <c r="AZ546" s="513">
        <v>0</v>
      </c>
      <c r="BA546" s="513">
        <v>0</v>
      </c>
      <c r="BB546" s="513">
        <v>0</v>
      </c>
      <c r="BC546" s="513">
        <v>0</v>
      </c>
      <c r="BD546" s="513">
        <v>0</v>
      </c>
      <c r="BE546" s="513">
        <v>0</v>
      </c>
      <c r="BF546" s="513">
        <v>0</v>
      </c>
      <c r="BG546" s="513">
        <v>0</v>
      </c>
      <c r="BH546" s="513">
        <v>0</v>
      </c>
      <c r="BI546" s="513">
        <v>0</v>
      </c>
      <c r="BJ546" s="513">
        <v>0</v>
      </c>
      <c r="BK546" s="241">
        <f t="shared" si="81"/>
        <v>0</v>
      </c>
      <c r="BL546" s="22">
        <f t="shared" si="82"/>
        <v>0</v>
      </c>
      <c r="BM546" s="519">
        <f t="shared" si="83"/>
        <v>0</v>
      </c>
      <c r="BN546" s="520">
        <v>0</v>
      </c>
      <c r="BO546" s="520">
        <v>0</v>
      </c>
      <c r="BP546" s="520">
        <v>0</v>
      </c>
      <c r="BQ546" s="520">
        <v>0</v>
      </c>
      <c r="BR546" s="520">
        <v>0</v>
      </c>
      <c r="BS546" s="520">
        <v>0</v>
      </c>
      <c r="BT546" s="520">
        <v>0</v>
      </c>
      <c r="BU546" s="520">
        <v>0</v>
      </c>
      <c r="BV546" s="520">
        <v>0</v>
      </c>
      <c r="BW546" s="520">
        <v>0</v>
      </c>
      <c r="BX546" s="520">
        <v>0</v>
      </c>
      <c r="BY546" s="520">
        <v>0</v>
      </c>
      <c r="BZ546" s="520">
        <v>0</v>
      </c>
      <c r="CA546" s="520">
        <v>0</v>
      </c>
      <c r="CB546" s="520">
        <v>0</v>
      </c>
      <c r="CC546" s="520">
        <v>0</v>
      </c>
      <c r="CD546" s="520">
        <v>0</v>
      </c>
      <c r="CE546" s="520">
        <v>0</v>
      </c>
      <c r="CF546" s="520">
        <v>0</v>
      </c>
      <c r="CG546" s="520">
        <v>0</v>
      </c>
      <c r="CH546" s="520">
        <v>0</v>
      </c>
      <c r="CI546" s="520">
        <v>0</v>
      </c>
      <c r="CJ546" s="520">
        <v>0</v>
      </c>
      <c r="CK546" s="520">
        <v>0</v>
      </c>
      <c r="CL546" s="520">
        <f t="shared" si="84"/>
        <v>0</v>
      </c>
      <c r="CM546" s="521">
        <f t="shared" si="85"/>
        <v>0</v>
      </c>
      <c r="CN546" s="522">
        <v>0</v>
      </c>
      <c r="CO546" s="522">
        <v>0</v>
      </c>
      <c r="CP546" s="522">
        <v>0</v>
      </c>
      <c r="CQ546" s="243" t="s">
        <v>874</v>
      </c>
      <c r="CR546" s="103">
        <v>0</v>
      </c>
      <c r="CS546" s="523">
        <v>0</v>
      </c>
      <c r="CT546" s="104">
        <v>0</v>
      </c>
      <c r="CU546" s="524"/>
      <c r="CV546" s="524"/>
      <c r="CW546" s="524"/>
      <c r="CX546" s="525"/>
      <c r="CY546" s="526" t="s">
        <v>56</v>
      </c>
      <c r="CZ546" s="527">
        <v>0</v>
      </c>
      <c r="DA546" s="528" t="s">
        <v>56</v>
      </c>
      <c r="DB546" s="529">
        <v>0</v>
      </c>
      <c r="DC546" s="530" t="s">
        <v>2297</v>
      </c>
      <c r="DD546" s="225"/>
      <c r="DE546" s="524"/>
      <c r="DF546" s="524"/>
      <c r="DG546" s="531"/>
      <c r="DH546" s="532"/>
      <c r="DI546" s="64" t="s">
        <v>56</v>
      </c>
      <c r="DJ546" s="64" t="s">
        <v>56</v>
      </c>
      <c r="DK546" s="18" t="s">
        <v>56</v>
      </c>
      <c r="DL546" s="534" t="s">
        <v>56</v>
      </c>
    </row>
    <row r="547" spans="1:116" ht="43.5" customHeight="1" x14ac:dyDescent="0.25">
      <c r="A547" s="356" t="s">
        <v>7</v>
      </c>
      <c r="B547" s="65" t="s">
        <v>96</v>
      </c>
      <c r="C547" s="65" t="s">
        <v>97</v>
      </c>
      <c r="D547" s="64" t="s">
        <v>2543</v>
      </c>
      <c r="E547" s="64" t="s">
        <v>1484</v>
      </c>
      <c r="F547" s="64" t="s">
        <v>1487</v>
      </c>
      <c r="G547" s="18" t="s">
        <v>1488</v>
      </c>
      <c r="H547" s="35" t="s">
        <v>866</v>
      </c>
      <c r="I547" s="28" t="s">
        <v>2322</v>
      </c>
      <c r="J547" s="498">
        <v>5.9038683826792751</v>
      </c>
      <c r="K547" s="498">
        <v>69.341477128497004</v>
      </c>
      <c r="L547" s="499">
        <v>1801.3</v>
      </c>
      <c r="M547" s="512">
        <v>0</v>
      </c>
      <c r="N547" s="513">
        <v>0</v>
      </c>
      <c r="O547" s="513">
        <v>0</v>
      </c>
      <c r="P547" s="513">
        <v>0</v>
      </c>
      <c r="Q547" s="513">
        <v>0</v>
      </c>
      <c r="R547" s="513">
        <v>0</v>
      </c>
      <c r="S547" s="513">
        <v>0</v>
      </c>
      <c r="T547" s="513">
        <v>0</v>
      </c>
      <c r="U547" s="513">
        <v>0</v>
      </c>
      <c r="V547" s="513">
        <v>0</v>
      </c>
      <c r="W547" s="513">
        <v>0</v>
      </c>
      <c r="X547" s="513">
        <v>0</v>
      </c>
      <c r="Y547" s="513">
        <v>0</v>
      </c>
      <c r="Z547" s="513">
        <v>0</v>
      </c>
      <c r="AA547" s="513">
        <v>0</v>
      </c>
      <c r="AB547" s="513">
        <v>0</v>
      </c>
      <c r="AC547" s="513">
        <v>28</v>
      </c>
      <c r="AD547" s="513">
        <v>28</v>
      </c>
      <c r="AE547" s="513">
        <v>0</v>
      </c>
      <c r="AF547" s="513">
        <v>0</v>
      </c>
      <c r="AG547" s="513">
        <v>0</v>
      </c>
      <c r="AH547" s="513">
        <f t="shared" si="78"/>
        <v>0</v>
      </c>
      <c r="AI547" s="513">
        <v>0</v>
      </c>
      <c r="AJ547" s="513">
        <v>0</v>
      </c>
      <c r="AK547" s="513">
        <f t="shared" si="79"/>
        <v>28</v>
      </c>
      <c r="AL547" s="513">
        <f t="shared" si="80"/>
        <v>28</v>
      </c>
      <c r="AM547" s="513">
        <v>0</v>
      </c>
      <c r="AN547" s="513">
        <v>0</v>
      </c>
      <c r="AO547" s="513">
        <v>0</v>
      </c>
      <c r="AP547" s="513">
        <v>0</v>
      </c>
      <c r="AQ547" s="513">
        <v>0</v>
      </c>
      <c r="AR547" s="513">
        <v>0</v>
      </c>
      <c r="AS547" s="513">
        <v>0</v>
      </c>
      <c r="AT547" s="513">
        <v>0</v>
      </c>
      <c r="AU547" s="513">
        <v>0</v>
      </c>
      <c r="AV547" s="513">
        <v>0</v>
      </c>
      <c r="AW547" s="513">
        <v>0</v>
      </c>
      <c r="AX547" s="513">
        <v>0</v>
      </c>
      <c r="AY547" s="513">
        <v>0</v>
      </c>
      <c r="AZ547" s="513">
        <v>0</v>
      </c>
      <c r="BA547" s="513">
        <v>0</v>
      </c>
      <c r="BB547" s="513">
        <v>0</v>
      </c>
      <c r="BC547" s="513">
        <v>727.82</v>
      </c>
      <c r="BD547" s="513">
        <v>727.82</v>
      </c>
      <c r="BE547" s="513">
        <v>0</v>
      </c>
      <c r="BF547" s="513">
        <v>0</v>
      </c>
      <c r="BG547" s="513">
        <v>0</v>
      </c>
      <c r="BH547" s="513">
        <v>0</v>
      </c>
      <c r="BI547" s="513">
        <v>0</v>
      </c>
      <c r="BJ547" s="513">
        <v>0</v>
      </c>
      <c r="BK547" s="241">
        <f t="shared" si="81"/>
        <v>727.82</v>
      </c>
      <c r="BL547" s="22">
        <f t="shared" si="82"/>
        <v>727.82</v>
      </c>
      <c r="BM547" s="519">
        <f t="shared" si="83"/>
        <v>0.13655159474671669</v>
      </c>
      <c r="BN547" s="520">
        <v>0</v>
      </c>
      <c r="BO547" s="520">
        <v>0</v>
      </c>
      <c r="BP547" s="520">
        <v>0</v>
      </c>
      <c r="BQ547" s="520">
        <v>0</v>
      </c>
      <c r="BR547" s="520">
        <v>0</v>
      </c>
      <c r="BS547" s="520">
        <v>0</v>
      </c>
      <c r="BT547" s="520">
        <v>0</v>
      </c>
      <c r="BU547" s="520">
        <v>0</v>
      </c>
      <c r="BV547" s="520">
        <v>0</v>
      </c>
      <c r="BW547" s="520">
        <v>0</v>
      </c>
      <c r="BX547" s="520">
        <v>0</v>
      </c>
      <c r="BY547" s="520">
        <v>0</v>
      </c>
      <c r="BZ547" s="520">
        <v>0</v>
      </c>
      <c r="CA547" s="520">
        <v>0</v>
      </c>
      <c r="CB547" s="520">
        <v>0</v>
      </c>
      <c r="CC547" s="520">
        <v>0</v>
      </c>
      <c r="CD547" s="520">
        <v>854344.22880000004</v>
      </c>
      <c r="CE547" s="520">
        <v>854344.22880000004</v>
      </c>
      <c r="CF547" s="520">
        <v>0</v>
      </c>
      <c r="CG547" s="520">
        <v>0</v>
      </c>
      <c r="CH547" s="520">
        <v>0</v>
      </c>
      <c r="CI547" s="520">
        <v>0</v>
      </c>
      <c r="CJ547" s="520">
        <v>0</v>
      </c>
      <c r="CK547" s="520">
        <v>0</v>
      </c>
      <c r="CL547" s="520">
        <f t="shared" si="84"/>
        <v>854344.22880000004</v>
      </c>
      <c r="CM547" s="521">
        <f t="shared" si="85"/>
        <v>854344.22880000004</v>
      </c>
      <c r="CN547" s="522">
        <v>15557760.000000002</v>
      </c>
      <c r="CO547" s="522">
        <v>15557760.000000002</v>
      </c>
      <c r="CP547" s="522">
        <v>18676320</v>
      </c>
      <c r="CQ547" s="243" t="s">
        <v>874</v>
      </c>
      <c r="CR547" s="103">
        <v>4.4400000000000004</v>
      </c>
      <c r="CS547" s="523">
        <v>4.4400000000000004</v>
      </c>
      <c r="CT547" s="104">
        <v>5.33</v>
      </c>
      <c r="CU547" s="524"/>
      <c r="CV547" s="524"/>
      <c r="CW547" s="524"/>
      <c r="CX547" s="525"/>
      <c r="CY547" s="526">
        <v>155.12648856526698</v>
      </c>
      <c r="CZ547" s="527">
        <v>145.81329081743732</v>
      </c>
      <c r="DA547" s="528">
        <v>1.2224043843235826</v>
      </c>
      <c r="DB547" s="529">
        <v>1.2082919526939195</v>
      </c>
      <c r="DC547" s="530" t="s">
        <v>2313</v>
      </c>
      <c r="DD547" s="225"/>
      <c r="DE547" s="524"/>
      <c r="DF547" s="524"/>
      <c r="DG547" s="531"/>
      <c r="DH547" s="532"/>
      <c r="DI547" s="64">
        <v>113029</v>
      </c>
      <c r="DJ547" s="64">
        <v>274926</v>
      </c>
      <c r="DK547" s="18">
        <v>39265</v>
      </c>
      <c r="DL547" s="533">
        <f t="shared" ref="DL547:DL559" si="87">AVERAGE(DI547,DJ547,DK547)</f>
        <v>142406.66666666666</v>
      </c>
    </row>
    <row r="548" spans="1:116" ht="43.5" customHeight="1" x14ac:dyDescent="0.25">
      <c r="A548" s="356" t="s">
        <v>7</v>
      </c>
      <c r="B548" s="65" t="s">
        <v>96</v>
      </c>
      <c r="C548" s="65" t="s">
        <v>97</v>
      </c>
      <c r="D548" s="64" t="s">
        <v>2544</v>
      </c>
      <c r="E548" s="64" t="s">
        <v>1490</v>
      </c>
      <c r="F548" s="64" t="s">
        <v>1491</v>
      </c>
      <c r="G548" s="18" t="s">
        <v>1492</v>
      </c>
      <c r="H548" s="35" t="s">
        <v>866</v>
      </c>
      <c r="I548" s="28" t="s">
        <v>2322</v>
      </c>
      <c r="J548" s="498">
        <v>10.158477986391464</v>
      </c>
      <c r="K548" s="498">
        <v>65.076704410095005</v>
      </c>
      <c r="L548" s="499">
        <v>1867.3</v>
      </c>
      <c r="M548" s="512">
        <v>0</v>
      </c>
      <c r="N548" s="513">
        <v>0</v>
      </c>
      <c r="O548" s="513">
        <v>0</v>
      </c>
      <c r="P548" s="513">
        <v>0</v>
      </c>
      <c r="Q548" s="513">
        <v>0</v>
      </c>
      <c r="R548" s="513">
        <v>0</v>
      </c>
      <c r="S548" s="513">
        <v>0</v>
      </c>
      <c r="T548" s="513">
        <v>0</v>
      </c>
      <c r="U548" s="513">
        <v>0</v>
      </c>
      <c r="V548" s="513">
        <v>0</v>
      </c>
      <c r="W548" s="513">
        <v>0</v>
      </c>
      <c r="X548" s="513">
        <v>0</v>
      </c>
      <c r="Y548" s="513">
        <v>1</v>
      </c>
      <c r="Z548" s="513">
        <v>1</v>
      </c>
      <c r="AA548" s="513">
        <v>0</v>
      </c>
      <c r="AB548" s="513">
        <v>0</v>
      </c>
      <c r="AC548" s="513">
        <v>41</v>
      </c>
      <c r="AD548" s="513">
        <v>41</v>
      </c>
      <c r="AE548" s="513">
        <v>0</v>
      </c>
      <c r="AF548" s="513">
        <v>0</v>
      </c>
      <c r="AG548" s="513">
        <v>0</v>
      </c>
      <c r="AH548" s="513">
        <f t="shared" si="78"/>
        <v>0</v>
      </c>
      <c r="AI548" s="513">
        <v>0</v>
      </c>
      <c r="AJ548" s="513">
        <v>0</v>
      </c>
      <c r="AK548" s="513">
        <f t="shared" si="79"/>
        <v>42</v>
      </c>
      <c r="AL548" s="513">
        <f t="shared" si="80"/>
        <v>42</v>
      </c>
      <c r="AM548" s="513">
        <v>0</v>
      </c>
      <c r="AN548" s="513">
        <v>0</v>
      </c>
      <c r="AO548" s="513">
        <v>0</v>
      </c>
      <c r="AP548" s="513">
        <v>0</v>
      </c>
      <c r="AQ548" s="513">
        <v>0</v>
      </c>
      <c r="AR548" s="513">
        <v>0</v>
      </c>
      <c r="AS548" s="513">
        <v>0</v>
      </c>
      <c r="AT548" s="513">
        <v>0</v>
      </c>
      <c r="AU548" s="513">
        <v>0</v>
      </c>
      <c r="AV548" s="513">
        <v>0</v>
      </c>
      <c r="AW548" s="513">
        <v>0</v>
      </c>
      <c r="AX548" s="513">
        <v>0</v>
      </c>
      <c r="AY548" s="513">
        <v>75</v>
      </c>
      <c r="AZ548" s="513">
        <v>75</v>
      </c>
      <c r="BA548" s="513">
        <v>0</v>
      </c>
      <c r="BB548" s="513">
        <v>0</v>
      </c>
      <c r="BC548" s="513">
        <v>387.8</v>
      </c>
      <c r="BD548" s="513">
        <v>387.8</v>
      </c>
      <c r="BE548" s="513">
        <v>0</v>
      </c>
      <c r="BF548" s="513">
        <v>0</v>
      </c>
      <c r="BG548" s="513">
        <v>0</v>
      </c>
      <c r="BH548" s="513">
        <v>0</v>
      </c>
      <c r="BI548" s="513">
        <v>0</v>
      </c>
      <c r="BJ548" s="513">
        <v>0</v>
      </c>
      <c r="BK548" s="241">
        <f t="shared" si="81"/>
        <v>462.8</v>
      </c>
      <c r="BL548" s="22">
        <f t="shared" si="82"/>
        <v>462.8</v>
      </c>
      <c r="BM548" s="519">
        <f t="shared" si="83"/>
        <v>5.5160905840286052E-2</v>
      </c>
      <c r="BN548" s="520">
        <v>0</v>
      </c>
      <c r="BO548" s="520">
        <v>0</v>
      </c>
      <c r="BP548" s="520">
        <v>0</v>
      </c>
      <c r="BQ548" s="520">
        <v>0</v>
      </c>
      <c r="BR548" s="520">
        <v>0</v>
      </c>
      <c r="BS548" s="520">
        <v>0</v>
      </c>
      <c r="BT548" s="520">
        <v>0</v>
      </c>
      <c r="BU548" s="520">
        <v>0</v>
      </c>
      <c r="BV548" s="520">
        <v>0</v>
      </c>
      <c r="BW548" s="520">
        <v>0</v>
      </c>
      <c r="BX548" s="520">
        <v>0</v>
      </c>
      <c r="BY548" s="520">
        <v>0</v>
      </c>
      <c r="BZ548" s="520">
        <v>378432</v>
      </c>
      <c r="CA548" s="520">
        <v>378432</v>
      </c>
      <c r="CB548" s="520">
        <v>0</v>
      </c>
      <c r="CC548" s="520">
        <v>0</v>
      </c>
      <c r="CD548" s="520">
        <v>455215.152</v>
      </c>
      <c r="CE548" s="520">
        <v>455215.152</v>
      </c>
      <c r="CF548" s="520">
        <v>0</v>
      </c>
      <c r="CG548" s="520">
        <v>0</v>
      </c>
      <c r="CH548" s="520">
        <v>0</v>
      </c>
      <c r="CI548" s="520">
        <v>0</v>
      </c>
      <c r="CJ548" s="520">
        <v>0</v>
      </c>
      <c r="CK548" s="520">
        <v>0</v>
      </c>
      <c r="CL548" s="520">
        <f t="shared" si="84"/>
        <v>833647.152</v>
      </c>
      <c r="CM548" s="521">
        <f t="shared" si="85"/>
        <v>833647.152</v>
      </c>
      <c r="CN548" s="522">
        <v>26455200</v>
      </c>
      <c r="CO548" s="522">
        <v>26455200</v>
      </c>
      <c r="CP548" s="522">
        <v>29398560</v>
      </c>
      <c r="CQ548" s="243" t="s">
        <v>874</v>
      </c>
      <c r="CR548" s="103">
        <v>7.55</v>
      </c>
      <c r="CS548" s="523">
        <v>7.55</v>
      </c>
      <c r="CT548" s="104">
        <v>8.39</v>
      </c>
      <c r="CU548" s="524"/>
      <c r="CV548" s="524"/>
      <c r="CW548" s="524"/>
      <c r="CX548" s="525"/>
      <c r="CY548" s="526">
        <v>163.4739404395001</v>
      </c>
      <c r="CZ548" s="527">
        <v>141.99035440416503</v>
      </c>
      <c r="DA548" s="528">
        <v>1.8055347395707499</v>
      </c>
      <c r="DB548" s="529">
        <v>1.789740718555997</v>
      </c>
      <c r="DC548" s="530" t="s">
        <v>2323</v>
      </c>
      <c r="DD548" s="225"/>
      <c r="DE548" s="524"/>
      <c r="DF548" s="524"/>
      <c r="DG548" s="531"/>
      <c r="DH548" s="532"/>
      <c r="DI548" s="64">
        <v>0</v>
      </c>
      <c r="DJ548" s="64">
        <v>49488</v>
      </c>
      <c r="DK548" s="18">
        <v>27671</v>
      </c>
      <c r="DL548" s="534">
        <f t="shared" si="87"/>
        <v>25719.666666666668</v>
      </c>
    </row>
    <row r="549" spans="1:116" ht="43.5" customHeight="1" x14ac:dyDescent="0.25">
      <c r="A549" s="356" t="s">
        <v>7</v>
      </c>
      <c r="B549" s="65" t="s">
        <v>96</v>
      </c>
      <c r="C549" s="65" t="s">
        <v>97</v>
      </c>
      <c r="D549" s="64" t="s">
        <v>2544</v>
      </c>
      <c r="E549" s="64" t="s">
        <v>1490</v>
      </c>
      <c r="F549" s="64" t="s">
        <v>1493</v>
      </c>
      <c r="G549" s="18" t="s">
        <v>1490</v>
      </c>
      <c r="H549" s="35" t="s">
        <v>866</v>
      </c>
      <c r="I549" s="28" t="s">
        <v>2322</v>
      </c>
      <c r="J549" s="498">
        <v>11.377495344758442</v>
      </c>
      <c r="K549" s="498">
        <v>33.258333264156001</v>
      </c>
      <c r="L549" s="499">
        <v>1401.4</v>
      </c>
      <c r="M549" s="512">
        <v>0</v>
      </c>
      <c r="N549" s="513">
        <v>0</v>
      </c>
      <c r="O549" s="513">
        <v>0</v>
      </c>
      <c r="P549" s="513">
        <v>0</v>
      </c>
      <c r="Q549" s="513">
        <v>0</v>
      </c>
      <c r="R549" s="513">
        <v>0</v>
      </c>
      <c r="S549" s="513">
        <v>0</v>
      </c>
      <c r="T549" s="513">
        <v>0</v>
      </c>
      <c r="U549" s="513">
        <v>0</v>
      </c>
      <c r="V549" s="513">
        <v>0</v>
      </c>
      <c r="W549" s="513">
        <v>0</v>
      </c>
      <c r="X549" s="513">
        <v>0</v>
      </c>
      <c r="Y549" s="513">
        <v>0</v>
      </c>
      <c r="Z549" s="513">
        <v>0</v>
      </c>
      <c r="AA549" s="513">
        <v>0</v>
      </c>
      <c r="AB549" s="513">
        <v>0</v>
      </c>
      <c r="AC549" s="513">
        <v>31</v>
      </c>
      <c r="AD549" s="513">
        <v>31</v>
      </c>
      <c r="AE549" s="513">
        <v>0</v>
      </c>
      <c r="AF549" s="513">
        <v>0</v>
      </c>
      <c r="AG549" s="513">
        <v>0</v>
      </c>
      <c r="AH549" s="513">
        <f t="shared" si="78"/>
        <v>0</v>
      </c>
      <c r="AI549" s="513">
        <v>0</v>
      </c>
      <c r="AJ549" s="513">
        <v>0</v>
      </c>
      <c r="AK549" s="513">
        <f t="shared" si="79"/>
        <v>31</v>
      </c>
      <c r="AL549" s="513">
        <f t="shared" si="80"/>
        <v>31</v>
      </c>
      <c r="AM549" s="513">
        <v>0</v>
      </c>
      <c r="AN549" s="513">
        <v>0</v>
      </c>
      <c r="AO549" s="513">
        <v>0</v>
      </c>
      <c r="AP549" s="513">
        <v>0</v>
      </c>
      <c r="AQ549" s="513">
        <v>0</v>
      </c>
      <c r="AR549" s="513">
        <v>0</v>
      </c>
      <c r="AS549" s="513">
        <v>0</v>
      </c>
      <c r="AT549" s="513">
        <v>0</v>
      </c>
      <c r="AU549" s="513">
        <v>0</v>
      </c>
      <c r="AV549" s="513">
        <v>0</v>
      </c>
      <c r="AW549" s="513">
        <v>0</v>
      </c>
      <c r="AX549" s="513">
        <v>0</v>
      </c>
      <c r="AY549" s="513">
        <v>0</v>
      </c>
      <c r="AZ549" s="513">
        <v>0</v>
      </c>
      <c r="BA549" s="513">
        <v>0</v>
      </c>
      <c r="BB549" s="513">
        <v>0</v>
      </c>
      <c r="BC549" s="513">
        <v>867.07</v>
      </c>
      <c r="BD549" s="513">
        <v>867.07</v>
      </c>
      <c r="BE549" s="513">
        <v>0</v>
      </c>
      <c r="BF549" s="513">
        <v>0</v>
      </c>
      <c r="BG549" s="513">
        <v>0</v>
      </c>
      <c r="BH549" s="513">
        <v>0</v>
      </c>
      <c r="BI549" s="513">
        <v>0</v>
      </c>
      <c r="BJ549" s="513">
        <v>0</v>
      </c>
      <c r="BK549" s="241">
        <f t="shared" si="81"/>
        <v>867.07</v>
      </c>
      <c r="BL549" s="22">
        <f t="shared" si="82"/>
        <v>867.07</v>
      </c>
      <c r="BM549" s="519">
        <f t="shared" si="83"/>
        <v>0.13697788309636652</v>
      </c>
      <c r="BN549" s="520">
        <v>0</v>
      </c>
      <c r="BO549" s="520">
        <v>0</v>
      </c>
      <c r="BP549" s="520">
        <v>0</v>
      </c>
      <c r="BQ549" s="520">
        <v>0</v>
      </c>
      <c r="BR549" s="520">
        <v>0</v>
      </c>
      <c r="BS549" s="520">
        <v>0</v>
      </c>
      <c r="BT549" s="520">
        <v>0</v>
      </c>
      <c r="BU549" s="520">
        <v>0</v>
      </c>
      <c r="BV549" s="520">
        <v>0</v>
      </c>
      <c r="BW549" s="520">
        <v>0</v>
      </c>
      <c r="BX549" s="520">
        <v>0</v>
      </c>
      <c r="BY549" s="520">
        <v>0</v>
      </c>
      <c r="BZ549" s="520">
        <v>0</v>
      </c>
      <c r="CA549" s="520">
        <v>0</v>
      </c>
      <c r="CB549" s="520">
        <v>0</v>
      </c>
      <c r="CC549" s="520">
        <v>0</v>
      </c>
      <c r="CD549" s="520">
        <v>1017801.4488000001</v>
      </c>
      <c r="CE549" s="520">
        <v>1017801.4488000001</v>
      </c>
      <c r="CF549" s="520">
        <v>0</v>
      </c>
      <c r="CG549" s="520">
        <v>0</v>
      </c>
      <c r="CH549" s="520">
        <v>0</v>
      </c>
      <c r="CI549" s="520">
        <v>0</v>
      </c>
      <c r="CJ549" s="520">
        <v>0</v>
      </c>
      <c r="CK549" s="520">
        <v>0</v>
      </c>
      <c r="CL549" s="520">
        <f t="shared" si="84"/>
        <v>1017801.4488000001</v>
      </c>
      <c r="CM549" s="521">
        <f t="shared" si="85"/>
        <v>1017801.4488000001</v>
      </c>
      <c r="CN549" s="522">
        <v>15662880.000000002</v>
      </c>
      <c r="CO549" s="522">
        <v>15662880.000000002</v>
      </c>
      <c r="CP549" s="522">
        <v>22180320</v>
      </c>
      <c r="CQ549" s="243" t="s">
        <v>874</v>
      </c>
      <c r="CR549" s="103">
        <v>4.47</v>
      </c>
      <c r="CS549" s="523">
        <v>4.47</v>
      </c>
      <c r="CT549" s="104">
        <v>6.33</v>
      </c>
      <c r="CU549" s="524"/>
      <c r="CV549" s="524"/>
      <c r="CW549" s="524"/>
      <c r="CX549" s="525"/>
      <c r="CY549" s="526">
        <v>172.95114374256818</v>
      </c>
      <c r="CZ549" s="527">
        <v>100.63672657340324</v>
      </c>
      <c r="DA549" s="528">
        <v>1.7339578438712333</v>
      </c>
      <c r="DB549" s="529">
        <v>1.4972488481147435</v>
      </c>
      <c r="DC549" s="530" t="s">
        <v>2318</v>
      </c>
      <c r="DD549" s="225"/>
      <c r="DE549" s="524"/>
      <c r="DF549" s="524"/>
      <c r="DG549" s="531"/>
      <c r="DH549" s="532"/>
      <c r="DI549" s="64">
        <v>112532</v>
      </c>
      <c r="DJ549" s="64">
        <v>82646</v>
      </c>
      <c r="DK549" s="18">
        <v>41808</v>
      </c>
      <c r="DL549" s="534">
        <f t="shared" si="87"/>
        <v>78995.333333333328</v>
      </c>
    </row>
    <row r="550" spans="1:116" ht="43.5" customHeight="1" x14ac:dyDescent="0.25">
      <c r="A550" s="356" t="s">
        <v>7</v>
      </c>
      <c r="B550" s="65" t="s">
        <v>96</v>
      </c>
      <c r="C550" s="65" t="s">
        <v>97</v>
      </c>
      <c r="D550" s="64" t="s">
        <v>2545</v>
      </c>
      <c r="E550" s="64" t="s">
        <v>461</v>
      </c>
      <c r="F550" s="64" t="s">
        <v>462</v>
      </c>
      <c r="G550" s="18" t="s">
        <v>463</v>
      </c>
      <c r="H550" s="35" t="s">
        <v>860</v>
      </c>
      <c r="I550" s="28" t="s">
        <v>2322</v>
      </c>
      <c r="J550" s="498">
        <v>8.0072708833909196</v>
      </c>
      <c r="K550" s="498">
        <v>38.318939314235998</v>
      </c>
      <c r="L550" s="499">
        <v>674.5</v>
      </c>
      <c r="M550" s="512">
        <v>0</v>
      </c>
      <c r="N550" s="513">
        <v>0</v>
      </c>
      <c r="O550" s="513">
        <v>0</v>
      </c>
      <c r="P550" s="513">
        <v>0</v>
      </c>
      <c r="Q550" s="513">
        <v>0</v>
      </c>
      <c r="R550" s="513">
        <v>0</v>
      </c>
      <c r="S550" s="513">
        <v>0</v>
      </c>
      <c r="T550" s="513">
        <v>0</v>
      </c>
      <c r="U550" s="513">
        <v>0</v>
      </c>
      <c r="V550" s="513">
        <v>0</v>
      </c>
      <c r="W550" s="513">
        <v>0</v>
      </c>
      <c r="X550" s="513">
        <v>0</v>
      </c>
      <c r="Y550" s="513">
        <v>0</v>
      </c>
      <c r="Z550" s="513">
        <v>0</v>
      </c>
      <c r="AA550" s="513">
        <v>0</v>
      </c>
      <c r="AB550" s="513">
        <v>0</v>
      </c>
      <c r="AC550" s="513">
        <v>30</v>
      </c>
      <c r="AD550" s="513">
        <v>30</v>
      </c>
      <c r="AE550" s="513">
        <v>0</v>
      </c>
      <c r="AF550" s="513">
        <v>0</v>
      </c>
      <c r="AG550" s="513">
        <v>0</v>
      </c>
      <c r="AH550" s="513">
        <f t="shared" si="78"/>
        <v>0</v>
      </c>
      <c r="AI550" s="513">
        <v>0</v>
      </c>
      <c r="AJ550" s="513">
        <v>0</v>
      </c>
      <c r="AK550" s="513">
        <f t="shared" si="79"/>
        <v>30</v>
      </c>
      <c r="AL550" s="513">
        <f t="shared" si="80"/>
        <v>30</v>
      </c>
      <c r="AM550" s="513">
        <v>0</v>
      </c>
      <c r="AN550" s="513">
        <v>0</v>
      </c>
      <c r="AO550" s="513">
        <v>0</v>
      </c>
      <c r="AP550" s="513">
        <v>0</v>
      </c>
      <c r="AQ550" s="513">
        <v>0</v>
      </c>
      <c r="AR550" s="513">
        <v>0</v>
      </c>
      <c r="AS550" s="513">
        <v>0</v>
      </c>
      <c r="AT550" s="513">
        <v>0</v>
      </c>
      <c r="AU550" s="513">
        <v>0</v>
      </c>
      <c r="AV550" s="513">
        <v>0</v>
      </c>
      <c r="AW550" s="513">
        <v>0</v>
      </c>
      <c r="AX550" s="513">
        <v>0</v>
      </c>
      <c r="AY550" s="513">
        <v>0</v>
      </c>
      <c r="AZ550" s="513">
        <v>0</v>
      </c>
      <c r="BA550" s="513">
        <v>0</v>
      </c>
      <c r="BB550" s="513">
        <v>0</v>
      </c>
      <c r="BC550" s="513">
        <v>1939.31</v>
      </c>
      <c r="BD550" s="513">
        <v>1939.31</v>
      </c>
      <c r="BE550" s="513">
        <v>0</v>
      </c>
      <c r="BF550" s="513">
        <v>0</v>
      </c>
      <c r="BG550" s="513">
        <v>0</v>
      </c>
      <c r="BH550" s="513">
        <v>0</v>
      </c>
      <c r="BI550" s="513">
        <v>0</v>
      </c>
      <c r="BJ550" s="513">
        <v>0</v>
      </c>
      <c r="BK550" s="241">
        <f t="shared" si="81"/>
        <v>1939.31</v>
      </c>
      <c r="BL550" s="22">
        <f t="shared" si="82"/>
        <v>1939.31</v>
      </c>
      <c r="BM550" s="519">
        <f t="shared" si="83"/>
        <v>0.50634725848563966</v>
      </c>
      <c r="BN550" s="520">
        <v>0</v>
      </c>
      <c r="BO550" s="520">
        <v>0</v>
      </c>
      <c r="BP550" s="520">
        <v>0</v>
      </c>
      <c r="BQ550" s="520">
        <v>0</v>
      </c>
      <c r="BR550" s="520">
        <v>0</v>
      </c>
      <c r="BS550" s="520">
        <v>0</v>
      </c>
      <c r="BT550" s="520">
        <v>0</v>
      </c>
      <c r="BU550" s="520">
        <v>0</v>
      </c>
      <c r="BV550" s="520">
        <v>0</v>
      </c>
      <c r="BW550" s="520">
        <v>0</v>
      </c>
      <c r="BX550" s="520">
        <v>0</v>
      </c>
      <c r="BY550" s="520">
        <v>0</v>
      </c>
      <c r="BZ550" s="520">
        <v>0</v>
      </c>
      <c r="CA550" s="520">
        <v>0</v>
      </c>
      <c r="CB550" s="520">
        <v>0</v>
      </c>
      <c r="CC550" s="520">
        <v>0</v>
      </c>
      <c r="CD550" s="520">
        <v>2276439.6503999997</v>
      </c>
      <c r="CE550" s="520">
        <v>2276439.6503999997</v>
      </c>
      <c r="CF550" s="520">
        <v>0</v>
      </c>
      <c r="CG550" s="520">
        <v>0</v>
      </c>
      <c r="CH550" s="520">
        <v>0</v>
      </c>
      <c r="CI550" s="520">
        <v>0</v>
      </c>
      <c r="CJ550" s="520">
        <v>0</v>
      </c>
      <c r="CK550" s="520">
        <v>0</v>
      </c>
      <c r="CL550" s="520">
        <f t="shared" si="84"/>
        <v>2276439.6503999997</v>
      </c>
      <c r="CM550" s="521">
        <f t="shared" si="85"/>
        <v>2276439.6503999997</v>
      </c>
      <c r="CN550" s="522">
        <v>12894720.000000002</v>
      </c>
      <c r="CO550" s="522">
        <v>12894720.000000002</v>
      </c>
      <c r="CP550" s="522">
        <v>13420320</v>
      </c>
      <c r="CQ550" s="243" t="s">
        <v>874</v>
      </c>
      <c r="CR550" s="103">
        <v>3.68</v>
      </c>
      <c r="CS550" s="523">
        <v>3.68</v>
      </c>
      <c r="CT550" s="104">
        <v>3.83</v>
      </c>
      <c r="CU550" s="524"/>
      <c r="CV550" s="524"/>
      <c r="CW550" s="524"/>
      <c r="CX550" s="525"/>
      <c r="CY550" s="526">
        <v>206.20206917885878</v>
      </c>
      <c r="CZ550" s="527">
        <v>206.18961376566199</v>
      </c>
      <c r="DA550" s="528">
        <v>1.5778209087365769</v>
      </c>
      <c r="DB550" s="529">
        <v>1.5755568506537054</v>
      </c>
      <c r="DC550" s="530" t="s">
        <v>2415</v>
      </c>
      <c r="DD550" s="225"/>
      <c r="DE550" s="524"/>
      <c r="DF550" s="524"/>
      <c r="DG550" s="531"/>
      <c r="DH550" s="532"/>
      <c r="DI550" s="64">
        <v>0</v>
      </c>
      <c r="DJ550" s="64">
        <v>0</v>
      </c>
      <c r="DK550" s="18">
        <v>0</v>
      </c>
      <c r="DL550" s="534">
        <f t="shared" si="87"/>
        <v>0</v>
      </c>
    </row>
    <row r="551" spans="1:116" ht="43.5" customHeight="1" x14ac:dyDescent="0.25">
      <c r="A551" s="356" t="s">
        <v>7</v>
      </c>
      <c r="B551" s="65" t="s">
        <v>96</v>
      </c>
      <c r="C551" s="65" t="s">
        <v>97</v>
      </c>
      <c r="D551" s="64" t="s">
        <v>2545</v>
      </c>
      <c r="E551" s="64" t="s">
        <v>461</v>
      </c>
      <c r="F551" s="64" t="s">
        <v>464</v>
      </c>
      <c r="G551" s="18" t="s">
        <v>465</v>
      </c>
      <c r="H551" s="35" t="s">
        <v>860</v>
      </c>
      <c r="I551" s="28" t="s">
        <v>2322</v>
      </c>
      <c r="J551" s="498">
        <v>8.0072708833909196</v>
      </c>
      <c r="K551" s="498">
        <v>50.295833228718003</v>
      </c>
      <c r="L551" s="499">
        <v>995.2</v>
      </c>
      <c r="M551" s="512">
        <v>1</v>
      </c>
      <c r="N551" s="513">
        <v>1</v>
      </c>
      <c r="O551" s="513">
        <v>0</v>
      </c>
      <c r="P551" s="513">
        <v>0</v>
      </c>
      <c r="Q551" s="513">
        <v>0</v>
      </c>
      <c r="R551" s="513">
        <v>0</v>
      </c>
      <c r="S551" s="513">
        <v>0</v>
      </c>
      <c r="T551" s="513">
        <v>0</v>
      </c>
      <c r="U551" s="513">
        <v>0</v>
      </c>
      <c r="V551" s="513">
        <v>0</v>
      </c>
      <c r="W551" s="513">
        <v>0</v>
      </c>
      <c r="X551" s="513">
        <v>0</v>
      </c>
      <c r="Y551" s="513">
        <v>0</v>
      </c>
      <c r="Z551" s="513">
        <v>0</v>
      </c>
      <c r="AA551" s="513">
        <v>0</v>
      </c>
      <c r="AB551" s="513">
        <v>0</v>
      </c>
      <c r="AC551" s="513">
        <v>44</v>
      </c>
      <c r="AD551" s="513">
        <v>44</v>
      </c>
      <c r="AE551" s="513">
        <v>0</v>
      </c>
      <c r="AF551" s="513">
        <v>0</v>
      </c>
      <c r="AG551" s="513">
        <v>0</v>
      </c>
      <c r="AH551" s="513">
        <f t="shared" si="78"/>
        <v>0</v>
      </c>
      <c r="AI551" s="513">
        <v>0</v>
      </c>
      <c r="AJ551" s="513">
        <v>0</v>
      </c>
      <c r="AK551" s="513">
        <f t="shared" si="79"/>
        <v>45</v>
      </c>
      <c r="AL551" s="513">
        <f t="shared" si="80"/>
        <v>45</v>
      </c>
      <c r="AM551" s="513">
        <v>560</v>
      </c>
      <c r="AN551" s="513">
        <v>560</v>
      </c>
      <c r="AO551" s="513">
        <v>0</v>
      </c>
      <c r="AP551" s="513">
        <v>0</v>
      </c>
      <c r="AQ551" s="513">
        <v>0</v>
      </c>
      <c r="AR551" s="513">
        <v>0</v>
      </c>
      <c r="AS551" s="513">
        <v>0</v>
      </c>
      <c r="AT551" s="513">
        <v>0</v>
      </c>
      <c r="AU551" s="513">
        <v>0</v>
      </c>
      <c r="AV551" s="513">
        <v>0</v>
      </c>
      <c r="AW551" s="513">
        <v>0</v>
      </c>
      <c r="AX551" s="513">
        <v>0</v>
      </c>
      <c r="AY551" s="513">
        <v>0</v>
      </c>
      <c r="AZ551" s="513">
        <v>0</v>
      </c>
      <c r="BA551" s="513">
        <v>0</v>
      </c>
      <c r="BB551" s="513">
        <v>0</v>
      </c>
      <c r="BC551" s="513">
        <v>1275.8399999999999</v>
      </c>
      <c r="BD551" s="513">
        <v>1275.8399999999999</v>
      </c>
      <c r="BE551" s="513">
        <v>0</v>
      </c>
      <c r="BF551" s="513">
        <v>0</v>
      </c>
      <c r="BG551" s="513">
        <v>0</v>
      </c>
      <c r="BH551" s="513">
        <v>0</v>
      </c>
      <c r="BI551" s="513">
        <v>0</v>
      </c>
      <c r="BJ551" s="513">
        <v>0</v>
      </c>
      <c r="BK551" s="241">
        <f t="shared" si="81"/>
        <v>1835.84</v>
      </c>
      <c r="BL551" s="22">
        <f t="shared" si="82"/>
        <v>1835.84</v>
      </c>
      <c r="BM551" s="519">
        <f t="shared" si="83"/>
        <v>0.33934195933456557</v>
      </c>
      <c r="BN551" s="520">
        <v>1412812.7999999998</v>
      </c>
      <c r="BO551" s="520">
        <v>1412812.7999999998</v>
      </c>
      <c r="BP551" s="520">
        <v>0</v>
      </c>
      <c r="BQ551" s="520">
        <v>0</v>
      </c>
      <c r="BR551" s="520">
        <v>0</v>
      </c>
      <c r="BS551" s="520">
        <v>0</v>
      </c>
      <c r="BT551" s="520">
        <v>0</v>
      </c>
      <c r="BU551" s="520">
        <v>0</v>
      </c>
      <c r="BV551" s="520">
        <v>0</v>
      </c>
      <c r="BW551" s="520">
        <v>0</v>
      </c>
      <c r="BX551" s="520">
        <v>0</v>
      </c>
      <c r="BY551" s="520">
        <v>0</v>
      </c>
      <c r="BZ551" s="520">
        <v>0</v>
      </c>
      <c r="CA551" s="520">
        <v>0</v>
      </c>
      <c r="CB551" s="520">
        <v>0</v>
      </c>
      <c r="CC551" s="520">
        <v>0</v>
      </c>
      <c r="CD551" s="520">
        <v>1497632.0255999998</v>
      </c>
      <c r="CE551" s="520">
        <v>1497632.0255999998</v>
      </c>
      <c r="CF551" s="520">
        <v>0</v>
      </c>
      <c r="CG551" s="520">
        <v>0</v>
      </c>
      <c r="CH551" s="520">
        <v>0</v>
      </c>
      <c r="CI551" s="520">
        <v>0</v>
      </c>
      <c r="CJ551" s="520">
        <v>0</v>
      </c>
      <c r="CK551" s="520">
        <v>0</v>
      </c>
      <c r="CL551" s="520">
        <f t="shared" si="84"/>
        <v>2910444.8255999996</v>
      </c>
      <c r="CM551" s="521">
        <f t="shared" si="85"/>
        <v>2910444.8255999996</v>
      </c>
      <c r="CN551" s="522">
        <v>17520000</v>
      </c>
      <c r="CO551" s="522">
        <v>17520000</v>
      </c>
      <c r="CP551" s="522">
        <v>18956640.000000004</v>
      </c>
      <c r="CQ551" s="243" t="s">
        <v>874</v>
      </c>
      <c r="CR551" s="103">
        <v>5</v>
      </c>
      <c r="CS551" s="523">
        <v>5</v>
      </c>
      <c r="CT551" s="104">
        <v>5.41</v>
      </c>
      <c r="CU551" s="524"/>
      <c r="CV551" s="524"/>
      <c r="CW551" s="524"/>
      <c r="CX551" s="525"/>
      <c r="CY551" s="526">
        <v>126.16664726637431</v>
      </c>
      <c r="CZ551" s="527">
        <v>95.581998965123077</v>
      </c>
      <c r="DA551" s="528">
        <v>1.3071922646983591</v>
      </c>
      <c r="DB551" s="529">
        <v>1.2697824596184315</v>
      </c>
      <c r="DC551" s="530" t="s">
        <v>2310</v>
      </c>
      <c r="DD551" s="225"/>
      <c r="DE551" s="524"/>
      <c r="DF551" s="524"/>
      <c r="DG551" s="531"/>
      <c r="DH551" s="532"/>
      <c r="DI551" s="64">
        <v>88610</v>
      </c>
      <c r="DJ551" s="64">
        <v>0</v>
      </c>
      <c r="DK551" s="18">
        <v>0</v>
      </c>
      <c r="DL551" s="534">
        <f t="shared" si="87"/>
        <v>29536.666666666668</v>
      </c>
    </row>
    <row r="552" spans="1:116" ht="43.5" customHeight="1" x14ac:dyDescent="0.25">
      <c r="A552" s="356" t="s">
        <v>7</v>
      </c>
      <c r="B552" s="65" t="s">
        <v>96</v>
      </c>
      <c r="C552" s="65" t="s">
        <v>97</v>
      </c>
      <c r="D552" s="64" t="s">
        <v>2546</v>
      </c>
      <c r="E552" s="64" t="s">
        <v>467</v>
      </c>
      <c r="F552" s="64" t="s">
        <v>468</v>
      </c>
      <c r="G552" s="18" t="s">
        <v>469</v>
      </c>
      <c r="H552" s="35" t="s">
        <v>860</v>
      </c>
      <c r="I552" s="28" t="s">
        <v>2322</v>
      </c>
      <c r="J552" s="498">
        <v>12.190173583669758</v>
      </c>
      <c r="K552" s="498">
        <v>196.16799201621299</v>
      </c>
      <c r="L552" s="499">
        <v>3092.1</v>
      </c>
      <c r="M552" s="512">
        <v>0</v>
      </c>
      <c r="N552" s="513">
        <v>0</v>
      </c>
      <c r="O552" s="513">
        <v>0</v>
      </c>
      <c r="P552" s="513">
        <v>0</v>
      </c>
      <c r="Q552" s="513">
        <v>0</v>
      </c>
      <c r="R552" s="513">
        <v>0</v>
      </c>
      <c r="S552" s="513">
        <v>0</v>
      </c>
      <c r="T552" s="513">
        <v>0</v>
      </c>
      <c r="U552" s="513">
        <v>0</v>
      </c>
      <c r="V552" s="513">
        <v>0</v>
      </c>
      <c r="W552" s="513">
        <v>0</v>
      </c>
      <c r="X552" s="513">
        <v>0</v>
      </c>
      <c r="Y552" s="513">
        <v>0</v>
      </c>
      <c r="Z552" s="513">
        <v>0</v>
      </c>
      <c r="AA552" s="513">
        <v>0</v>
      </c>
      <c r="AB552" s="513">
        <v>0</v>
      </c>
      <c r="AC552" s="513">
        <v>79</v>
      </c>
      <c r="AD552" s="513">
        <v>79</v>
      </c>
      <c r="AE552" s="513">
        <v>0</v>
      </c>
      <c r="AF552" s="513">
        <v>0</v>
      </c>
      <c r="AG552" s="513">
        <v>0</v>
      </c>
      <c r="AH552" s="513">
        <f t="shared" si="78"/>
        <v>0</v>
      </c>
      <c r="AI552" s="513">
        <v>0</v>
      </c>
      <c r="AJ552" s="513">
        <v>0</v>
      </c>
      <c r="AK552" s="513">
        <f t="shared" si="79"/>
        <v>79</v>
      </c>
      <c r="AL552" s="513">
        <f t="shared" si="80"/>
        <v>79</v>
      </c>
      <c r="AM552" s="513">
        <v>0</v>
      </c>
      <c r="AN552" s="513">
        <v>0</v>
      </c>
      <c r="AO552" s="513">
        <v>0</v>
      </c>
      <c r="AP552" s="513">
        <v>0</v>
      </c>
      <c r="AQ552" s="513">
        <v>0</v>
      </c>
      <c r="AR552" s="513">
        <v>0</v>
      </c>
      <c r="AS552" s="513">
        <v>0</v>
      </c>
      <c r="AT552" s="513">
        <v>0</v>
      </c>
      <c r="AU552" s="513">
        <v>0</v>
      </c>
      <c r="AV552" s="513">
        <v>0</v>
      </c>
      <c r="AW552" s="513">
        <v>0</v>
      </c>
      <c r="AX552" s="513">
        <v>0</v>
      </c>
      <c r="AY552" s="513">
        <v>0</v>
      </c>
      <c r="AZ552" s="513">
        <v>0</v>
      </c>
      <c r="BA552" s="513">
        <v>0</v>
      </c>
      <c r="BB552" s="513">
        <v>0</v>
      </c>
      <c r="BC552" s="513">
        <v>3154.4549999999999</v>
      </c>
      <c r="BD552" s="513">
        <v>3154.4549999999999</v>
      </c>
      <c r="BE552" s="513">
        <v>0</v>
      </c>
      <c r="BF552" s="513">
        <v>0</v>
      </c>
      <c r="BG552" s="513">
        <v>0</v>
      </c>
      <c r="BH552" s="513">
        <v>0</v>
      </c>
      <c r="BI552" s="513">
        <v>0</v>
      </c>
      <c r="BJ552" s="513">
        <v>0</v>
      </c>
      <c r="BK552" s="241">
        <f t="shared" si="81"/>
        <v>3154.4549999999999</v>
      </c>
      <c r="BL552" s="22">
        <f t="shared" si="82"/>
        <v>3154.4549999999999</v>
      </c>
      <c r="BM552" s="519">
        <f t="shared" si="83"/>
        <v>0.43933913649025069</v>
      </c>
      <c r="BN552" s="520">
        <v>0</v>
      </c>
      <c r="BO552" s="520">
        <v>0</v>
      </c>
      <c r="BP552" s="520">
        <v>0</v>
      </c>
      <c r="BQ552" s="520">
        <v>0</v>
      </c>
      <c r="BR552" s="520">
        <v>0</v>
      </c>
      <c r="BS552" s="520">
        <v>0</v>
      </c>
      <c r="BT552" s="520">
        <v>0</v>
      </c>
      <c r="BU552" s="520">
        <v>0</v>
      </c>
      <c r="BV552" s="520">
        <v>0</v>
      </c>
      <c r="BW552" s="520">
        <v>0</v>
      </c>
      <c r="BX552" s="520">
        <v>0</v>
      </c>
      <c r="BY552" s="520">
        <v>0</v>
      </c>
      <c r="BZ552" s="520">
        <v>0</v>
      </c>
      <c r="CA552" s="520">
        <v>0</v>
      </c>
      <c r="CB552" s="520">
        <v>0</v>
      </c>
      <c r="CC552" s="520">
        <v>0</v>
      </c>
      <c r="CD552" s="520">
        <v>3702825.4572000005</v>
      </c>
      <c r="CE552" s="520">
        <v>3702825.4572000005</v>
      </c>
      <c r="CF552" s="520">
        <v>0</v>
      </c>
      <c r="CG552" s="520">
        <v>0</v>
      </c>
      <c r="CH552" s="520">
        <v>0</v>
      </c>
      <c r="CI552" s="520">
        <v>0</v>
      </c>
      <c r="CJ552" s="520">
        <v>0</v>
      </c>
      <c r="CK552" s="520">
        <v>0</v>
      </c>
      <c r="CL552" s="520">
        <f t="shared" si="84"/>
        <v>3702825.4572000005</v>
      </c>
      <c r="CM552" s="521">
        <f t="shared" si="85"/>
        <v>3702825.4572000005</v>
      </c>
      <c r="CN552" s="522">
        <v>23091360</v>
      </c>
      <c r="CO552" s="522">
        <v>23091360</v>
      </c>
      <c r="CP552" s="522">
        <v>25158719.999999996</v>
      </c>
      <c r="CQ552" s="243" t="s">
        <v>874</v>
      </c>
      <c r="CR552" s="103">
        <v>6.59</v>
      </c>
      <c r="CS552" s="523">
        <v>6.59</v>
      </c>
      <c r="CT552" s="104">
        <v>7.18</v>
      </c>
      <c r="CU552" s="524"/>
      <c r="CV552" s="524"/>
      <c r="CW552" s="524"/>
      <c r="CX552" s="525"/>
      <c r="CY552" s="526">
        <v>195.53448251515758</v>
      </c>
      <c r="CZ552" s="527">
        <v>167.316981039269</v>
      </c>
      <c r="DA552" s="528">
        <v>1.4834031308466449</v>
      </c>
      <c r="DB552" s="529">
        <v>1.3829436797069601</v>
      </c>
      <c r="DC552" s="530" t="s">
        <v>2298</v>
      </c>
      <c r="DD552" s="225"/>
      <c r="DE552" s="524"/>
      <c r="DF552" s="524"/>
      <c r="DG552" s="531"/>
      <c r="DH552" s="532"/>
      <c r="DI552" s="64">
        <v>149756</v>
      </c>
      <c r="DJ552" s="64">
        <v>540</v>
      </c>
      <c r="DK552" s="18">
        <v>52916</v>
      </c>
      <c r="DL552" s="534">
        <f t="shared" si="87"/>
        <v>67737.333333333328</v>
      </c>
    </row>
    <row r="553" spans="1:116" ht="43.5" customHeight="1" x14ac:dyDescent="0.25">
      <c r="A553" s="356" t="s">
        <v>7</v>
      </c>
      <c r="B553" s="65" t="s">
        <v>96</v>
      </c>
      <c r="C553" s="65" t="s">
        <v>97</v>
      </c>
      <c r="D553" s="64" t="s">
        <v>2546</v>
      </c>
      <c r="E553" s="64" t="s">
        <v>467</v>
      </c>
      <c r="F553" s="64" t="s">
        <v>470</v>
      </c>
      <c r="G553" s="18" t="s">
        <v>471</v>
      </c>
      <c r="H553" s="35" t="s">
        <v>860</v>
      </c>
      <c r="I553" s="28" t="s">
        <v>2322</v>
      </c>
      <c r="J553" s="498">
        <v>9.8238457703691591</v>
      </c>
      <c r="K553" s="498">
        <v>103.572348269418</v>
      </c>
      <c r="L553" s="499">
        <v>2969.2</v>
      </c>
      <c r="M553" s="512">
        <v>0</v>
      </c>
      <c r="N553" s="513">
        <v>0</v>
      </c>
      <c r="O553" s="513">
        <v>0</v>
      </c>
      <c r="P553" s="513">
        <v>0</v>
      </c>
      <c r="Q553" s="513">
        <v>0</v>
      </c>
      <c r="R553" s="513">
        <v>0</v>
      </c>
      <c r="S553" s="513">
        <v>0</v>
      </c>
      <c r="T553" s="513">
        <v>0</v>
      </c>
      <c r="U553" s="513">
        <v>0</v>
      </c>
      <c r="V553" s="513">
        <v>0</v>
      </c>
      <c r="W553" s="513">
        <v>0</v>
      </c>
      <c r="X553" s="513">
        <v>0</v>
      </c>
      <c r="Y553" s="513">
        <v>0</v>
      </c>
      <c r="Z553" s="513">
        <v>0</v>
      </c>
      <c r="AA553" s="513">
        <v>0</v>
      </c>
      <c r="AB553" s="513">
        <v>0</v>
      </c>
      <c r="AC553" s="513">
        <v>74</v>
      </c>
      <c r="AD553" s="513">
        <v>74</v>
      </c>
      <c r="AE553" s="513">
        <v>0</v>
      </c>
      <c r="AF553" s="513">
        <v>0</v>
      </c>
      <c r="AG553" s="513">
        <v>0</v>
      </c>
      <c r="AH553" s="513">
        <f t="shared" si="78"/>
        <v>0</v>
      </c>
      <c r="AI553" s="513">
        <v>0</v>
      </c>
      <c r="AJ553" s="513">
        <v>0</v>
      </c>
      <c r="AK553" s="513">
        <f t="shared" si="79"/>
        <v>74</v>
      </c>
      <c r="AL553" s="513">
        <f t="shared" si="80"/>
        <v>74</v>
      </c>
      <c r="AM553" s="513">
        <v>0</v>
      </c>
      <c r="AN553" s="513">
        <v>0</v>
      </c>
      <c r="AO553" s="513">
        <v>0</v>
      </c>
      <c r="AP553" s="513">
        <v>0</v>
      </c>
      <c r="AQ553" s="513">
        <v>0</v>
      </c>
      <c r="AR553" s="513">
        <v>0</v>
      </c>
      <c r="AS553" s="513">
        <v>0</v>
      </c>
      <c r="AT553" s="513">
        <v>0</v>
      </c>
      <c r="AU553" s="513">
        <v>0</v>
      </c>
      <c r="AV553" s="513">
        <v>0</v>
      </c>
      <c r="AW553" s="513">
        <v>0</v>
      </c>
      <c r="AX553" s="513">
        <v>0</v>
      </c>
      <c r="AY553" s="513">
        <v>0</v>
      </c>
      <c r="AZ553" s="513">
        <v>0</v>
      </c>
      <c r="BA553" s="513">
        <v>0</v>
      </c>
      <c r="BB553" s="513">
        <v>0</v>
      </c>
      <c r="BC553" s="513">
        <v>1981.98</v>
      </c>
      <c r="BD553" s="513">
        <v>1981.98</v>
      </c>
      <c r="BE553" s="513">
        <v>0</v>
      </c>
      <c r="BF553" s="513">
        <v>0</v>
      </c>
      <c r="BG553" s="513">
        <v>0</v>
      </c>
      <c r="BH553" s="513">
        <v>0</v>
      </c>
      <c r="BI553" s="513">
        <v>0</v>
      </c>
      <c r="BJ553" s="513">
        <v>0</v>
      </c>
      <c r="BK553" s="241">
        <f t="shared" si="81"/>
        <v>1981.98</v>
      </c>
      <c r="BL553" s="22">
        <f t="shared" si="82"/>
        <v>1981.98</v>
      </c>
      <c r="BM553" s="519">
        <f t="shared" si="83"/>
        <v>0.25345012787723786</v>
      </c>
      <c r="BN553" s="520">
        <v>0</v>
      </c>
      <c r="BO553" s="520">
        <v>0</v>
      </c>
      <c r="BP553" s="520">
        <v>0</v>
      </c>
      <c r="BQ553" s="520">
        <v>0</v>
      </c>
      <c r="BR553" s="520">
        <v>0</v>
      </c>
      <c r="BS553" s="520">
        <v>0</v>
      </c>
      <c r="BT553" s="520">
        <v>0</v>
      </c>
      <c r="BU553" s="520">
        <v>0</v>
      </c>
      <c r="BV553" s="520">
        <v>0</v>
      </c>
      <c r="BW553" s="520">
        <v>0</v>
      </c>
      <c r="BX553" s="520">
        <v>0</v>
      </c>
      <c r="BY553" s="520">
        <v>0</v>
      </c>
      <c r="BZ553" s="520">
        <v>0</v>
      </c>
      <c r="CA553" s="520">
        <v>0</v>
      </c>
      <c r="CB553" s="520">
        <v>0</v>
      </c>
      <c r="CC553" s="520">
        <v>0</v>
      </c>
      <c r="CD553" s="520">
        <v>2326527.4032000001</v>
      </c>
      <c r="CE553" s="520">
        <v>2326527.4032000001</v>
      </c>
      <c r="CF553" s="520">
        <v>0</v>
      </c>
      <c r="CG553" s="520">
        <v>0</v>
      </c>
      <c r="CH553" s="520">
        <v>0</v>
      </c>
      <c r="CI553" s="520">
        <v>0</v>
      </c>
      <c r="CJ553" s="520">
        <v>0</v>
      </c>
      <c r="CK553" s="520">
        <v>0</v>
      </c>
      <c r="CL553" s="520">
        <f t="shared" si="84"/>
        <v>2326527.4032000001</v>
      </c>
      <c r="CM553" s="521">
        <f t="shared" si="85"/>
        <v>2326527.4032000001</v>
      </c>
      <c r="CN553" s="522">
        <v>25859520</v>
      </c>
      <c r="CO553" s="522">
        <v>25859520</v>
      </c>
      <c r="CP553" s="522">
        <v>27401280.000000004</v>
      </c>
      <c r="CQ553" s="243" t="s">
        <v>874</v>
      </c>
      <c r="CR553" s="103">
        <v>7.38</v>
      </c>
      <c r="CS553" s="523">
        <v>7.38</v>
      </c>
      <c r="CT553" s="104">
        <v>7.82</v>
      </c>
      <c r="CU553" s="524"/>
      <c r="CV553" s="524"/>
      <c r="CW553" s="524"/>
      <c r="CX553" s="525"/>
      <c r="CY553" s="526">
        <v>208.91758170092635</v>
      </c>
      <c r="CZ553" s="527">
        <v>190.73730674792031</v>
      </c>
      <c r="DA553" s="528">
        <v>2.3181353539436791</v>
      </c>
      <c r="DB553" s="529">
        <v>2.2121809787187234</v>
      </c>
      <c r="DC553" s="530" t="s">
        <v>2323</v>
      </c>
      <c r="DD553" s="225"/>
      <c r="DE553" s="524"/>
      <c r="DF553" s="524"/>
      <c r="DG553" s="531"/>
      <c r="DH553" s="532"/>
      <c r="DI553" s="64">
        <v>288330</v>
      </c>
      <c r="DJ553" s="64">
        <v>98611</v>
      </c>
      <c r="DK553" s="18">
        <v>556359</v>
      </c>
      <c r="DL553" s="534">
        <f t="shared" si="87"/>
        <v>314433.33333333331</v>
      </c>
    </row>
    <row r="554" spans="1:116" ht="43.5" customHeight="1" x14ac:dyDescent="0.25">
      <c r="A554" s="356" t="s">
        <v>7</v>
      </c>
      <c r="B554" s="65" t="s">
        <v>96</v>
      </c>
      <c r="C554" s="65" t="s">
        <v>97</v>
      </c>
      <c r="D554" s="64" t="s">
        <v>2546</v>
      </c>
      <c r="E554" s="64" t="s">
        <v>467</v>
      </c>
      <c r="F554" s="64" t="s">
        <v>472</v>
      </c>
      <c r="G554" s="18" t="s">
        <v>473</v>
      </c>
      <c r="H554" s="35" t="s">
        <v>860</v>
      </c>
      <c r="I554" s="28" t="s">
        <v>2322</v>
      </c>
      <c r="J554" s="498">
        <v>12.190173583669758</v>
      </c>
      <c r="K554" s="498">
        <v>144.51685576001103</v>
      </c>
      <c r="L554" s="499">
        <v>3415.6</v>
      </c>
      <c r="M554" s="512">
        <v>0</v>
      </c>
      <c r="N554" s="513">
        <v>0</v>
      </c>
      <c r="O554" s="513">
        <v>0</v>
      </c>
      <c r="P554" s="513">
        <v>0</v>
      </c>
      <c r="Q554" s="513">
        <v>0</v>
      </c>
      <c r="R554" s="513">
        <v>0</v>
      </c>
      <c r="S554" s="513">
        <v>0</v>
      </c>
      <c r="T554" s="513">
        <v>0</v>
      </c>
      <c r="U554" s="513">
        <v>0</v>
      </c>
      <c r="V554" s="513">
        <v>0</v>
      </c>
      <c r="W554" s="513">
        <v>0</v>
      </c>
      <c r="X554" s="513">
        <v>0</v>
      </c>
      <c r="Y554" s="513">
        <v>1</v>
      </c>
      <c r="Z554" s="513">
        <v>1</v>
      </c>
      <c r="AA554" s="513">
        <v>0</v>
      </c>
      <c r="AB554" s="513">
        <v>0</v>
      </c>
      <c r="AC554" s="513">
        <v>151</v>
      </c>
      <c r="AD554" s="513">
        <v>151</v>
      </c>
      <c r="AE554" s="513">
        <v>0</v>
      </c>
      <c r="AF554" s="513">
        <v>0</v>
      </c>
      <c r="AG554" s="513">
        <v>0</v>
      </c>
      <c r="AH554" s="513">
        <f t="shared" si="78"/>
        <v>0</v>
      </c>
      <c r="AI554" s="513">
        <v>0</v>
      </c>
      <c r="AJ554" s="513">
        <v>0</v>
      </c>
      <c r="AK554" s="513">
        <f t="shared" si="79"/>
        <v>152</v>
      </c>
      <c r="AL554" s="513">
        <f t="shared" si="80"/>
        <v>152</v>
      </c>
      <c r="AM554" s="513">
        <v>0</v>
      </c>
      <c r="AN554" s="513">
        <v>0</v>
      </c>
      <c r="AO554" s="513">
        <v>0</v>
      </c>
      <c r="AP554" s="513">
        <v>0</v>
      </c>
      <c r="AQ554" s="513">
        <v>0</v>
      </c>
      <c r="AR554" s="513">
        <v>0</v>
      </c>
      <c r="AS554" s="513">
        <v>0</v>
      </c>
      <c r="AT554" s="513">
        <v>0</v>
      </c>
      <c r="AU554" s="513">
        <v>0</v>
      </c>
      <c r="AV554" s="513">
        <v>0</v>
      </c>
      <c r="AW554" s="513">
        <v>0</v>
      </c>
      <c r="AX554" s="513">
        <v>0</v>
      </c>
      <c r="AY554" s="513">
        <v>75</v>
      </c>
      <c r="AZ554" s="513">
        <v>75</v>
      </c>
      <c r="BA554" s="513">
        <v>0</v>
      </c>
      <c r="BB554" s="513">
        <v>0</v>
      </c>
      <c r="BC554" s="513">
        <v>6126.89</v>
      </c>
      <c r="BD554" s="513">
        <v>6126.89</v>
      </c>
      <c r="BE554" s="513">
        <v>0</v>
      </c>
      <c r="BF554" s="513">
        <v>0</v>
      </c>
      <c r="BG554" s="513">
        <v>0</v>
      </c>
      <c r="BH554" s="513">
        <v>0</v>
      </c>
      <c r="BI554" s="513">
        <v>0</v>
      </c>
      <c r="BJ554" s="513">
        <v>0</v>
      </c>
      <c r="BK554" s="241">
        <f t="shared" si="81"/>
        <v>6201.89</v>
      </c>
      <c r="BL554" s="22">
        <f t="shared" si="82"/>
        <v>6201.89</v>
      </c>
      <c r="BM554" s="519">
        <f t="shared" si="83"/>
        <v>0.79004968152866251</v>
      </c>
      <c r="BN554" s="520">
        <v>0</v>
      </c>
      <c r="BO554" s="520">
        <v>0</v>
      </c>
      <c r="BP554" s="520">
        <v>0</v>
      </c>
      <c r="BQ554" s="520">
        <v>0</v>
      </c>
      <c r="BR554" s="520">
        <v>0</v>
      </c>
      <c r="BS554" s="520">
        <v>0</v>
      </c>
      <c r="BT554" s="520">
        <v>0</v>
      </c>
      <c r="BU554" s="520">
        <v>0</v>
      </c>
      <c r="BV554" s="520">
        <v>0</v>
      </c>
      <c r="BW554" s="520">
        <v>0</v>
      </c>
      <c r="BX554" s="520">
        <v>0</v>
      </c>
      <c r="BY554" s="520">
        <v>0</v>
      </c>
      <c r="BZ554" s="520">
        <v>378432</v>
      </c>
      <c r="CA554" s="520">
        <v>378432</v>
      </c>
      <c r="CB554" s="520">
        <v>0</v>
      </c>
      <c r="CC554" s="520">
        <v>0</v>
      </c>
      <c r="CD554" s="520">
        <v>7191988.5576000009</v>
      </c>
      <c r="CE554" s="520">
        <v>7191988.5576000009</v>
      </c>
      <c r="CF554" s="520">
        <v>0</v>
      </c>
      <c r="CG554" s="520">
        <v>0</v>
      </c>
      <c r="CH554" s="520">
        <v>0</v>
      </c>
      <c r="CI554" s="520">
        <v>0</v>
      </c>
      <c r="CJ554" s="520">
        <v>0</v>
      </c>
      <c r="CK554" s="520">
        <v>0</v>
      </c>
      <c r="CL554" s="520">
        <f t="shared" si="84"/>
        <v>7570420.5576000009</v>
      </c>
      <c r="CM554" s="521">
        <f t="shared" si="85"/>
        <v>7570420.5576000009</v>
      </c>
      <c r="CN554" s="522">
        <v>25474079.999999996</v>
      </c>
      <c r="CO554" s="522">
        <v>25474079.999999996</v>
      </c>
      <c r="CP554" s="522">
        <v>27506400</v>
      </c>
      <c r="CQ554" s="243" t="s">
        <v>874</v>
      </c>
      <c r="CR554" s="103">
        <v>7.27</v>
      </c>
      <c r="CS554" s="523">
        <v>7.27</v>
      </c>
      <c r="CT554" s="104">
        <v>7.85</v>
      </c>
      <c r="CU554" s="524"/>
      <c r="CV554" s="524"/>
      <c r="CW554" s="524"/>
      <c r="CX554" s="525"/>
      <c r="CY554" s="526">
        <v>148.86096818803836</v>
      </c>
      <c r="CZ554" s="527">
        <v>114.3344692817753</v>
      </c>
      <c r="DA554" s="528">
        <v>1.3680483265189836</v>
      </c>
      <c r="DB554" s="529">
        <v>1.3028737621239268</v>
      </c>
      <c r="DC554" s="530" t="s">
        <v>2310</v>
      </c>
      <c r="DD554" s="225"/>
      <c r="DE554" s="524"/>
      <c r="DF554" s="524"/>
      <c r="DG554" s="531"/>
      <c r="DH554" s="532"/>
      <c r="DI554" s="64">
        <v>230643</v>
      </c>
      <c r="DJ554" s="64">
        <v>189200</v>
      </c>
      <c r="DK554" s="18">
        <v>190018</v>
      </c>
      <c r="DL554" s="534">
        <f t="shared" si="87"/>
        <v>203287</v>
      </c>
    </row>
    <row r="555" spans="1:116" ht="43.5" customHeight="1" x14ac:dyDescent="0.25">
      <c r="A555" s="356" t="s">
        <v>7</v>
      </c>
      <c r="B555" s="65" t="s">
        <v>96</v>
      </c>
      <c r="C555" s="65" t="s">
        <v>97</v>
      </c>
      <c r="D555" s="64" t="s">
        <v>2547</v>
      </c>
      <c r="E555" s="64" t="s">
        <v>475</v>
      </c>
      <c r="F555" s="64" t="s">
        <v>476</v>
      </c>
      <c r="G555" s="18" t="s">
        <v>477</v>
      </c>
      <c r="H555" s="35" t="s">
        <v>860</v>
      </c>
      <c r="I555" s="28" t="s">
        <v>2330</v>
      </c>
      <c r="J555" s="498">
        <v>11.68302910721359</v>
      </c>
      <c r="K555" s="498">
        <v>87.320643757767002</v>
      </c>
      <c r="L555" s="499">
        <v>2641.8</v>
      </c>
      <c r="M555" s="512">
        <v>0</v>
      </c>
      <c r="N555" s="513">
        <v>0</v>
      </c>
      <c r="O555" s="513">
        <v>0</v>
      </c>
      <c r="P555" s="513">
        <v>0</v>
      </c>
      <c r="Q555" s="513">
        <v>0</v>
      </c>
      <c r="R555" s="513">
        <v>0</v>
      </c>
      <c r="S555" s="513">
        <v>0</v>
      </c>
      <c r="T555" s="513">
        <v>0</v>
      </c>
      <c r="U555" s="513">
        <v>0</v>
      </c>
      <c r="V555" s="513">
        <v>0</v>
      </c>
      <c r="W555" s="513">
        <v>0</v>
      </c>
      <c r="X555" s="513">
        <v>0</v>
      </c>
      <c r="Y555" s="513">
        <v>0</v>
      </c>
      <c r="Z555" s="513">
        <v>0</v>
      </c>
      <c r="AA555" s="513">
        <v>0</v>
      </c>
      <c r="AB555" s="513">
        <v>0</v>
      </c>
      <c r="AC555" s="513">
        <v>112</v>
      </c>
      <c r="AD555" s="513">
        <v>112</v>
      </c>
      <c r="AE555" s="513">
        <v>0</v>
      </c>
      <c r="AF555" s="513">
        <v>0</v>
      </c>
      <c r="AG555" s="513">
        <v>0</v>
      </c>
      <c r="AH555" s="513">
        <f t="shared" si="78"/>
        <v>0</v>
      </c>
      <c r="AI555" s="513">
        <v>0</v>
      </c>
      <c r="AJ555" s="513">
        <v>0</v>
      </c>
      <c r="AK555" s="513">
        <f t="shared" si="79"/>
        <v>112</v>
      </c>
      <c r="AL555" s="513">
        <f t="shared" si="80"/>
        <v>112</v>
      </c>
      <c r="AM555" s="513">
        <v>0</v>
      </c>
      <c r="AN555" s="513">
        <v>0</v>
      </c>
      <c r="AO555" s="513">
        <v>0</v>
      </c>
      <c r="AP555" s="513">
        <v>0</v>
      </c>
      <c r="AQ555" s="513">
        <v>0</v>
      </c>
      <c r="AR555" s="513">
        <v>0</v>
      </c>
      <c r="AS555" s="513">
        <v>0</v>
      </c>
      <c r="AT555" s="513">
        <v>0</v>
      </c>
      <c r="AU555" s="513">
        <v>0</v>
      </c>
      <c r="AV555" s="513">
        <v>0</v>
      </c>
      <c r="AW555" s="513">
        <v>0</v>
      </c>
      <c r="AX555" s="513">
        <v>0</v>
      </c>
      <c r="AY555" s="513">
        <v>0</v>
      </c>
      <c r="AZ555" s="513">
        <v>0</v>
      </c>
      <c r="BA555" s="513">
        <v>0</v>
      </c>
      <c r="BB555" s="513">
        <v>0</v>
      </c>
      <c r="BC555" s="513">
        <v>4321.88</v>
      </c>
      <c r="BD555" s="513">
        <v>4321.88</v>
      </c>
      <c r="BE555" s="513">
        <v>0</v>
      </c>
      <c r="BF555" s="513">
        <v>0</v>
      </c>
      <c r="BG555" s="513">
        <v>0</v>
      </c>
      <c r="BH555" s="513">
        <v>0</v>
      </c>
      <c r="BI555" s="513">
        <v>0</v>
      </c>
      <c r="BJ555" s="513">
        <v>0</v>
      </c>
      <c r="BK555" s="241">
        <f t="shared" si="81"/>
        <v>4321.88</v>
      </c>
      <c r="BL555" s="22">
        <f t="shared" si="82"/>
        <v>4321.88</v>
      </c>
      <c r="BM555" s="519">
        <f t="shared" si="83"/>
        <v>0.48235267857142855</v>
      </c>
      <c r="BN555" s="520">
        <v>0</v>
      </c>
      <c r="BO555" s="520">
        <v>0</v>
      </c>
      <c r="BP555" s="520">
        <v>0</v>
      </c>
      <c r="BQ555" s="520">
        <v>0</v>
      </c>
      <c r="BR555" s="520">
        <v>0</v>
      </c>
      <c r="BS555" s="520">
        <v>0</v>
      </c>
      <c r="BT555" s="520">
        <v>0</v>
      </c>
      <c r="BU555" s="520">
        <v>0</v>
      </c>
      <c r="BV555" s="520">
        <v>0</v>
      </c>
      <c r="BW555" s="520">
        <v>0</v>
      </c>
      <c r="BX555" s="520">
        <v>0</v>
      </c>
      <c r="BY555" s="520">
        <v>0</v>
      </c>
      <c r="BZ555" s="520">
        <v>0</v>
      </c>
      <c r="CA555" s="520">
        <v>0</v>
      </c>
      <c r="CB555" s="520">
        <v>0</v>
      </c>
      <c r="CC555" s="520">
        <v>0</v>
      </c>
      <c r="CD555" s="520">
        <v>5073195.6192000005</v>
      </c>
      <c r="CE555" s="520">
        <v>5073195.6192000005</v>
      </c>
      <c r="CF555" s="520">
        <v>0</v>
      </c>
      <c r="CG555" s="520">
        <v>0</v>
      </c>
      <c r="CH555" s="520">
        <v>0</v>
      </c>
      <c r="CI555" s="520">
        <v>0</v>
      </c>
      <c r="CJ555" s="520">
        <v>0</v>
      </c>
      <c r="CK555" s="520">
        <v>0</v>
      </c>
      <c r="CL555" s="520">
        <f t="shared" si="84"/>
        <v>5073195.6192000005</v>
      </c>
      <c r="CM555" s="521">
        <f t="shared" si="85"/>
        <v>5073195.6192000005</v>
      </c>
      <c r="CN555" s="522">
        <v>26069760.000000004</v>
      </c>
      <c r="CO555" s="522">
        <v>26069760.000000004</v>
      </c>
      <c r="CP555" s="522">
        <v>31395840.000000004</v>
      </c>
      <c r="CQ555" s="243" t="s">
        <v>874</v>
      </c>
      <c r="CR555" s="103">
        <v>7.44</v>
      </c>
      <c r="CS555" s="523">
        <v>7.44</v>
      </c>
      <c r="CT555" s="104">
        <v>8.9600000000000009</v>
      </c>
      <c r="CU555" s="524"/>
      <c r="CV555" s="524"/>
      <c r="CW555" s="524"/>
      <c r="CX555" s="525"/>
      <c r="CY555" s="526">
        <v>527.38752301832676</v>
      </c>
      <c r="CZ555" s="527">
        <v>106.62846833207232</v>
      </c>
      <c r="DA555" s="528">
        <v>1.0745941418186415</v>
      </c>
      <c r="DB555" s="529">
        <v>0.89462058172222969</v>
      </c>
      <c r="DC555" s="530" t="s">
        <v>2336</v>
      </c>
      <c r="DD555" s="225"/>
      <c r="DE555" s="524"/>
      <c r="DF555" s="524"/>
      <c r="DG555" s="531"/>
      <c r="DH555" s="532"/>
      <c r="DI555" s="64">
        <v>68089</v>
      </c>
      <c r="DJ555" s="64">
        <v>140136</v>
      </c>
      <c r="DK555" s="18">
        <v>31284</v>
      </c>
      <c r="DL555" s="534">
        <f t="shared" si="87"/>
        <v>79836.333333333328</v>
      </c>
    </row>
    <row r="556" spans="1:116" ht="43.5" customHeight="1" x14ac:dyDescent="0.25">
      <c r="A556" s="356" t="s">
        <v>7</v>
      </c>
      <c r="B556" s="65" t="s">
        <v>96</v>
      </c>
      <c r="C556" s="65" t="s">
        <v>97</v>
      </c>
      <c r="D556" s="64" t="s">
        <v>2547</v>
      </c>
      <c r="E556" s="64" t="s">
        <v>475</v>
      </c>
      <c r="F556" s="64" t="s">
        <v>1495</v>
      </c>
      <c r="G556" s="18" t="s">
        <v>488</v>
      </c>
      <c r="H556" s="35" t="s">
        <v>866</v>
      </c>
      <c r="I556" s="28" t="s">
        <v>2330</v>
      </c>
      <c r="J556" s="498">
        <v>11.68302910721359</v>
      </c>
      <c r="K556" s="498">
        <v>17.239962085353003</v>
      </c>
      <c r="L556" s="499">
        <v>694</v>
      </c>
      <c r="M556" s="512">
        <v>0</v>
      </c>
      <c r="N556" s="513">
        <v>0</v>
      </c>
      <c r="O556" s="513">
        <v>0</v>
      </c>
      <c r="P556" s="513">
        <v>0</v>
      </c>
      <c r="Q556" s="513">
        <v>0</v>
      </c>
      <c r="R556" s="513">
        <v>0</v>
      </c>
      <c r="S556" s="513">
        <v>0</v>
      </c>
      <c r="T556" s="513">
        <v>0</v>
      </c>
      <c r="U556" s="513">
        <v>0</v>
      </c>
      <c r="V556" s="513">
        <v>0</v>
      </c>
      <c r="W556" s="513">
        <v>0</v>
      </c>
      <c r="X556" s="513">
        <v>0</v>
      </c>
      <c r="Y556" s="513">
        <v>0</v>
      </c>
      <c r="Z556" s="513">
        <v>0</v>
      </c>
      <c r="AA556" s="513">
        <v>0</v>
      </c>
      <c r="AB556" s="513">
        <v>0</v>
      </c>
      <c r="AC556" s="513">
        <v>22</v>
      </c>
      <c r="AD556" s="513">
        <v>22</v>
      </c>
      <c r="AE556" s="513">
        <v>0</v>
      </c>
      <c r="AF556" s="513">
        <v>0</v>
      </c>
      <c r="AG556" s="513">
        <v>0</v>
      </c>
      <c r="AH556" s="513">
        <f t="shared" si="78"/>
        <v>0</v>
      </c>
      <c r="AI556" s="513">
        <v>0</v>
      </c>
      <c r="AJ556" s="513">
        <v>0</v>
      </c>
      <c r="AK556" s="513">
        <f t="shared" si="79"/>
        <v>22</v>
      </c>
      <c r="AL556" s="513">
        <f t="shared" si="80"/>
        <v>22</v>
      </c>
      <c r="AM556" s="513">
        <v>0</v>
      </c>
      <c r="AN556" s="513">
        <v>0</v>
      </c>
      <c r="AO556" s="513">
        <v>0</v>
      </c>
      <c r="AP556" s="513">
        <v>0</v>
      </c>
      <c r="AQ556" s="513">
        <v>0</v>
      </c>
      <c r="AR556" s="513">
        <v>0</v>
      </c>
      <c r="AS556" s="513">
        <v>0</v>
      </c>
      <c r="AT556" s="513">
        <v>0</v>
      </c>
      <c r="AU556" s="513">
        <v>0</v>
      </c>
      <c r="AV556" s="513">
        <v>0</v>
      </c>
      <c r="AW556" s="513">
        <v>0</v>
      </c>
      <c r="AX556" s="513">
        <v>0</v>
      </c>
      <c r="AY556" s="513">
        <v>0</v>
      </c>
      <c r="AZ556" s="513">
        <v>0</v>
      </c>
      <c r="BA556" s="513">
        <v>0</v>
      </c>
      <c r="BB556" s="513">
        <v>0</v>
      </c>
      <c r="BC556" s="513">
        <v>1129.25</v>
      </c>
      <c r="BD556" s="513">
        <v>1129.25</v>
      </c>
      <c r="BE556" s="513">
        <v>0</v>
      </c>
      <c r="BF556" s="513">
        <v>0</v>
      </c>
      <c r="BG556" s="513">
        <v>0</v>
      </c>
      <c r="BH556" s="513">
        <v>0</v>
      </c>
      <c r="BI556" s="513">
        <v>0</v>
      </c>
      <c r="BJ556" s="513">
        <v>0</v>
      </c>
      <c r="BK556" s="241">
        <f t="shared" si="81"/>
        <v>1129.25</v>
      </c>
      <c r="BL556" s="22">
        <f t="shared" si="82"/>
        <v>1129.25</v>
      </c>
      <c r="BM556" s="519">
        <f t="shared" si="83"/>
        <v>0.40914855072463774</v>
      </c>
      <c r="BN556" s="520">
        <v>0</v>
      </c>
      <c r="BO556" s="520">
        <v>0</v>
      </c>
      <c r="BP556" s="520">
        <v>0</v>
      </c>
      <c r="BQ556" s="520">
        <v>0</v>
      </c>
      <c r="BR556" s="520">
        <v>0</v>
      </c>
      <c r="BS556" s="520">
        <v>0</v>
      </c>
      <c r="BT556" s="520">
        <v>0</v>
      </c>
      <c r="BU556" s="520">
        <v>0</v>
      </c>
      <c r="BV556" s="520">
        <v>0</v>
      </c>
      <c r="BW556" s="520">
        <v>0</v>
      </c>
      <c r="BX556" s="520">
        <v>0</v>
      </c>
      <c r="BY556" s="520">
        <v>0</v>
      </c>
      <c r="BZ556" s="520">
        <v>0</v>
      </c>
      <c r="CA556" s="520">
        <v>0</v>
      </c>
      <c r="CB556" s="520">
        <v>0</v>
      </c>
      <c r="CC556" s="520">
        <v>0</v>
      </c>
      <c r="CD556" s="520">
        <v>1325558.82</v>
      </c>
      <c r="CE556" s="520">
        <v>1325558.82</v>
      </c>
      <c r="CF556" s="520">
        <v>0</v>
      </c>
      <c r="CG556" s="520">
        <v>0</v>
      </c>
      <c r="CH556" s="520">
        <v>0</v>
      </c>
      <c r="CI556" s="520">
        <v>0</v>
      </c>
      <c r="CJ556" s="520">
        <v>0</v>
      </c>
      <c r="CK556" s="520">
        <v>0</v>
      </c>
      <c r="CL556" s="520">
        <f t="shared" si="84"/>
        <v>1325558.82</v>
      </c>
      <c r="CM556" s="521">
        <f t="shared" si="85"/>
        <v>1325558.82</v>
      </c>
      <c r="CN556" s="522">
        <v>8479680</v>
      </c>
      <c r="CO556" s="522">
        <v>8479680</v>
      </c>
      <c r="CP556" s="522">
        <v>9671039.9999999981</v>
      </c>
      <c r="CQ556" s="243" t="s">
        <v>874</v>
      </c>
      <c r="CR556" s="103">
        <v>2.42</v>
      </c>
      <c r="CS556" s="523">
        <v>2.42</v>
      </c>
      <c r="CT556" s="104">
        <v>2.76</v>
      </c>
      <c r="CU556" s="524"/>
      <c r="CV556" s="524"/>
      <c r="CW556" s="524"/>
      <c r="CX556" s="525"/>
      <c r="CY556" s="526">
        <v>568.79608742944379</v>
      </c>
      <c r="CZ556" s="527">
        <v>29.063623214792283</v>
      </c>
      <c r="DA556" s="528">
        <v>0.44188659681595777</v>
      </c>
      <c r="DB556" s="529">
        <v>0.16354687248832669</v>
      </c>
      <c r="DC556" s="530" t="s">
        <v>2323</v>
      </c>
      <c r="DD556" s="225"/>
      <c r="DE556" s="524"/>
      <c r="DF556" s="524"/>
      <c r="DG556" s="531"/>
      <c r="DH556" s="532"/>
      <c r="DI556" s="64">
        <v>0</v>
      </c>
      <c r="DJ556" s="64">
        <v>0</v>
      </c>
      <c r="DK556" s="18">
        <v>0</v>
      </c>
      <c r="DL556" s="534">
        <f t="shared" si="87"/>
        <v>0</v>
      </c>
    </row>
    <row r="557" spans="1:116" ht="43.5" customHeight="1" x14ac:dyDescent="0.25">
      <c r="A557" s="356" t="s">
        <v>7</v>
      </c>
      <c r="B557" s="65" t="s">
        <v>96</v>
      </c>
      <c r="C557" s="65" t="s">
        <v>97</v>
      </c>
      <c r="D557" s="64" t="s">
        <v>2547</v>
      </c>
      <c r="E557" s="64" t="s">
        <v>475</v>
      </c>
      <c r="F557" s="64" t="s">
        <v>1496</v>
      </c>
      <c r="G557" s="18" t="s">
        <v>1497</v>
      </c>
      <c r="H557" s="35" t="s">
        <v>866</v>
      </c>
      <c r="I557" s="28" t="s">
        <v>2330</v>
      </c>
      <c r="J557" s="498">
        <v>11.68302910721359</v>
      </c>
      <c r="K557" s="498">
        <v>48.510795353642997</v>
      </c>
      <c r="L557" s="499">
        <v>2964.2</v>
      </c>
      <c r="M557" s="512">
        <v>0</v>
      </c>
      <c r="N557" s="513">
        <v>0</v>
      </c>
      <c r="O557" s="513">
        <v>0</v>
      </c>
      <c r="P557" s="513">
        <v>0</v>
      </c>
      <c r="Q557" s="513">
        <v>0</v>
      </c>
      <c r="R557" s="513">
        <v>0</v>
      </c>
      <c r="S557" s="513">
        <v>0</v>
      </c>
      <c r="T557" s="513">
        <v>0</v>
      </c>
      <c r="U557" s="513">
        <v>0</v>
      </c>
      <c r="V557" s="513">
        <v>0</v>
      </c>
      <c r="W557" s="513">
        <v>0</v>
      </c>
      <c r="X557" s="513">
        <v>0</v>
      </c>
      <c r="Y557" s="513">
        <v>0</v>
      </c>
      <c r="Z557" s="513">
        <v>0</v>
      </c>
      <c r="AA557" s="513">
        <v>0</v>
      </c>
      <c r="AB557" s="513">
        <v>0</v>
      </c>
      <c r="AC557" s="513">
        <v>127</v>
      </c>
      <c r="AD557" s="513">
        <v>127</v>
      </c>
      <c r="AE557" s="513">
        <v>0</v>
      </c>
      <c r="AF557" s="513">
        <v>0</v>
      </c>
      <c r="AG557" s="513">
        <v>0</v>
      </c>
      <c r="AH557" s="513">
        <f t="shared" si="78"/>
        <v>0</v>
      </c>
      <c r="AI557" s="513">
        <v>0</v>
      </c>
      <c r="AJ557" s="513">
        <v>0</v>
      </c>
      <c r="AK557" s="513">
        <f t="shared" si="79"/>
        <v>127</v>
      </c>
      <c r="AL557" s="513">
        <f t="shared" si="80"/>
        <v>127</v>
      </c>
      <c r="AM557" s="513">
        <v>0</v>
      </c>
      <c r="AN557" s="513">
        <v>0</v>
      </c>
      <c r="AO557" s="513">
        <v>0</v>
      </c>
      <c r="AP557" s="513">
        <v>0</v>
      </c>
      <c r="AQ557" s="513">
        <v>0</v>
      </c>
      <c r="AR557" s="513">
        <v>0</v>
      </c>
      <c r="AS557" s="513">
        <v>0</v>
      </c>
      <c r="AT557" s="513">
        <v>0</v>
      </c>
      <c r="AU557" s="513">
        <v>0</v>
      </c>
      <c r="AV557" s="513">
        <v>0</v>
      </c>
      <c r="AW557" s="513">
        <v>0</v>
      </c>
      <c r="AX557" s="513">
        <v>0</v>
      </c>
      <c r="AY557" s="513">
        <v>0</v>
      </c>
      <c r="AZ557" s="513">
        <v>0</v>
      </c>
      <c r="BA557" s="513">
        <v>0</v>
      </c>
      <c r="BB557" s="513">
        <v>0</v>
      </c>
      <c r="BC557" s="513">
        <v>873.4</v>
      </c>
      <c r="BD557" s="513">
        <v>873.4</v>
      </c>
      <c r="BE557" s="513">
        <v>0</v>
      </c>
      <c r="BF557" s="513">
        <v>0</v>
      </c>
      <c r="BG557" s="513">
        <v>0</v>
      </c>
      <c r="BH557" s="513">
        <v>0</v>
      </c>
      <c r="BI557" s="513">
        <v>0</v>
      </c>
      <c r="BJ557" s="513">
        <v>0</v>
      </c>
      <c r="BK557" s="241">
        <f t="shared" si="81"/>
        <v>873.4</v>
      </c>
      <c r="BL557" s="22">
        <f t="shared" si="82"/>
        <v>873.4</v>
      </c>
      <c r="BM557" s="519">
        <f t="shared" si="83"/>
        <v>9.597802197802198E-2</v>
      </c>
      <c r="BN557" s="520">
        <v>0</v>
      </c>
      <c r="BO557" s="520">
        <v>0</v>
      </c>
      <c r="BP557" s="520">
        <v>0</v>
      </c>
      <c r="BQ557" s="520">
        <v>0</v>
      </c>
      <c r="BR557" s="520">
        <v>0</v>
      </c>
      <c r="BS557" s="520">
        <v>0</v>
      </c>
      <c r="BT557" s="520">
        <v>0</v>
      </c>
      <c r="BU557" s="520">
        <v>0</v>
      </c>
      <c r="BV557" s="520">
        <v>0</v>
      </c>
      <c r="BW557" s="520">
        <v>0</v>
      </c>
      <c r="BX557" s="520">
        <v>0</v>
      </c>
      <c r="BY557" s="520">
        <v>0</v>
      </c>
      <c r="BZ557" s="520">
        <v>0</v>
      </c>
      <c r="CA557" s="520">
        <v>0</v>
      </c>
      <c r="CB557" s="520">
        <v>0</v>
      </c>
      <c r="CC557" s="520">
        <v>0</v>
      </c>
      <c r="CD557" s="520">
        <v>1025231.856</v>
      </c>
      <c r="CE557" s="520">
        <v>1025231.856</v>
      </c>
      <c r="CF557" s="520">
        <v>0</v>
      </c>
      <c r="CG557" s="520">
        <v>0</v>
      </c>
      <c r="CH557" s="520">
        <v>0</v>
      </c>
      <c r="CI557" s="520">
        <v>0</v>
      </c>
      <c r="CJ557" s="520">
        <v>0</v>
      </c>
      <c r="CK557" s="520">
        <v>0</v>
      </c>
      <c r="CL557" s="520">
        <f t="shared" si="84"/>
        <v>1025231.856</v>
      </c>
      <c r="CM557" s="521">
        <f t="shared" si="85"/>
        <v>1025231.856</v>
      </c>
      <c r="CN557" s="522">
        <v>31325760.000000004</v>
      </c>
      <c r="CO557" s="522">
        <v>31325760.000000004</v>
      </c>
      <c r="CP557" s="522">
        <v>31886400</v>
      </c>
      <c r="CQ557" s="243" t="s">
        <v>874</v>
      </c>
      <c r="CR557" s="103">
        <v>8.94</v>
      </c>
      <c r="CS557" s="523">
        <v>8.94</v>
      </c>
      <c r="CT557" s="104">
        <v>9.1</v>
      </c>
      <c r="CU557" s="524"/>
      <c r="CV557" s="524"/>
      <c r="CW557" s="524"/>
      <c r="CX557" s="525"/>
      <c r="CY557" s="526">
        <v>97.829312576066783</v>
      </c>
      <c r="CZ557" s="527">
        <v>64.502397849282929</v>
      </c>
      <c r="DA557" s="528">
        <v>0.17719376412024759</v>
      </c>
      <c r="DB557" s="529">
        <v>0.23368963400165535</v>
      </c>
      <c r="DC557" s="530" t="s">
        <v>2323</v>
      </c>
      <c r="DD557" s="225"/>
      <c r="DE557" s="524"/>
      <c r="DF557" s="524"/>
      <c r="DG557" s="531"/>
      <c r="DH557" s="532"/>
      <c r="DI557" s="64">
        <v>0</v>
      </c>
      <c r="DJ557" s="64">
        <v>3478</v>
      </c>
      <c r="DK557" s="18">
        <v>0</v>
      </c>
      <c r="DL557" s="534">
        <f t="shared" si="87"/>
        <v>1159.3333333333333</v>
      </c>
    </row>
    <row r="558" spans="1:116" ht="43.5" customHeight="1" x14ac:dyDescent="0.25">
      <c r="A558" s="356" t="s">
        <v>7</v>
      </c>
      <c r="B558" s="65" t="s">
        <v>96</v>
      </c>
      <c r="C558" s="65" t="s">
        <v>97</v>
      </c>
      <c r="D558" s="64" t="s">
        <v>2548</v>
      </c>
      <c r="E558" s="64" t="s">
        <v>478</v>
      </c>
      <c r="F558" s="64" t="s">
        <v>479</v>
      </c>
      <c r="G558" s="18" t="s">
        <v>480</v>
      </c>
      <c r="H558" s="35" t="s">
        <v>860</v>
      </c>
      <c r="I558" s="28" t="s">
        <v>2330</v>
      </c>
      <c r="J558" s="498">
        <v>10.882821634116768</v>
      </c>
      <c r="K558" s="498">
        <v>17.461174206105003</v>
      </c>
      <c r="L558" s="499">
        <v>1365</v>
      </c>
      <c r="M558" s="512">
        <v>0</v>
      </c>
      <c r="N558" s="513">
        <v>0</v>
      </c>
      <c r="O558" s="513">
        <v>0</v>
      </c>
      <c r="P558" s="513">
        <v>0</v>
      </c>
      <c r="Q558" s="513">
        <v>0</v>
      </c>
      <c r="R558" s="513">
        <v>0</v>
      </c>
      <c r="S558" s="513">
        <v>0</v>
      </c>
      <c r="T558" s="513">
        <v>0</v>
      </c>
      <c r="U558" s="513">
        <v>0</v>
      </c>
      <c r="V558" s="513">
        <v>0</v>
      </c>
      <c r="W558" s="513">
        <v>0</v>
      </c>
      <c r="X558" s="513">
        <v>0</v>
      </c>
      <c r="Y558" s="513">
        <v>0</v>
      </c>
      <c r="Z558" s="513">
        <v>0</v>
      </c>
      <c r="AA558" s="513">
        <v>0</v>
      </c>
      <c r="AB558" s="513">
        <v>0</v>
      </c>
      <c r="AC558" s="513">
        <v>21</v>
      </c>
      <c r="AD558" s="513">
        <v>21</v>
      </c>
      <c r="AE558" s="513">
        <v>0</v>
      </c>
      <c r="AF558" s="513">
        <v>0</v>
      </c>
      <c r="AG558" s="513">
        <v>0</v>
      </c>
      <c r="AH558" s="513">
        <f t="shared" si="78"/>
        <v>0</v>
      </c>
      <c r="AI558" s="513">
        <v>0</v>
      </c>
      <c r="AJ558" s="513">
        <v>0</v>
      </c>
      <c r="AK558" s="513">
        <f t="shared" si="79"/>
        <v>21</v>
      </c>
      <c r="AL558" s="513">
        <f t="shared" si="80"/>
        <v>21</v>
      </c>
      <c r="AM558" s="513">
        <v>0</v>
      </c>
      <c r="AN558" s="513">
        <v>0</v>
      </c>
      <c r="AO558" s="513">
        <v>0</v>
      </c>
      <c r="AP558" s="513">
        <v>0</v>
      </c>
      <c r="AQ558" s="513">
        <v>0</v>
      </c>
      <c r="AR558" s="513">
        <v>0</v>
      </c>
      <c r="AS558" s="513">
        <v>0</v>
      </c>
      <c r="AT558" s="513">
        <v>0</v>
      </c>
      <c r="AU558" s="513">
        <v>0</v>
      </c>
      <c r="AV558" s="513">
        <v>0</v>
      </c>
      <c r="AW558" s="513">
        <v>0</v>
      </c>
      <c r="AX558" s="513">
        <v>0</v>
      </c>
      <c r="AY558" s="513">
        <v>0</v>
      </c>
      <c r="AZ558" s="513">
        <v>0</v>
      </c>
      <c r="BA558" s="513">
        <v>0</v>
      </c>
      <c r="BB558" s="513">
        <v>0</v>
      </c>
      <c r="BC558" s="513">
        <v>474.3</v>
      </c>
      <c r="BD558" s="513">
        <v>474.3</v>
      </c>
      <c r="BE558" s="513">
        <v>0</v>
      </c>
      <c r="BF558" s="513">
        <v>0</v>
      </c>
      <c r="BG558" s="513">
        <v>0</v>
      </c>
      <c r="BH558" s="513">
        <v>0</v>
      </c>
      <c r="BI558" s="513">
        <v>0</v>
      </c>
      <c r="BJ558" s="513">
        <v>0</v>
      </c>
      <c r="BK558" s="241">
        <f t="shared" si="81"/>
        <v>474.3</v>
      </c>
      <c r="BL558" s="22">
        <f t="shared" si="82"/>
        <v>474.3</v>
      </c>
      <c r="BM558" s="519">
        <f t="shared" si="83"/>
        <v>6.2821192052980132E-2</v>
      </c>
      <c r="BN558" s="520">
        <v>0</v>
      </c>
      <c r="BO558" s="520">
        <v>0</v>
      </c>
      <c r="BP558" s="520">
        <v>0</v>
      </c>
      <c r="BQ558" s="520">
        <v>0</v>
      </c>
      <c r="BR558" s="520">
        <v>0</v>
      </c>
      <c r="BS558" s="520">
        <v>0</v>
      </c>
      <c r="BT558" s="520">
        <v>0</v>
      </c>
      <c r="BU558" s="520">
        <v>0</v>
      </c>
      <c r="BV558" s="520">
        <v>0</v>
      </c>
      <c r="BW558" s="520">
        <v>0</v>
      </c>
      <c r="BX558" s="520">
        <v>0</v>
      </c>
      <c r="BY558" s="520">
        <v>0</v>
      </c>
      <c r="BZ558" s="520">
        <v>0</v>
      </c>
      <c r="CA558" s="520">
        <v>0</v>
      </c>
      <c r="CB558" s="520">
        <v>0</v>
      </c>
      <c r="CC558" s="520">
        <v>0</v>
      </c>
      <c r="CD558" s="520">
        <v>556752.31200000003</v>
      </c>
      <c r="CE558" s="520">
        <v>556752.31200000003</v>
      </c>
      <c r="CF558" s="520">
        <v>0</v>
      </c>
      <c r="CG558" s="520">
        <v>0</v>
      </c>
      <c r="CH558" s="520">
        <v>0</v>
      </c>
      <c r="CI558" s="520">
        <v>0</v>
      </c>
      <c r="CJ558" s="520">
        <v>0</v>
      </c>
      <c r="CK558" s="520">
        <v>0</v>
      </c>
      <c r="CL558" s="520">
        <f t="shared" si="84"/>
        <v>556752.31200000003</v>
      </c>
      <c r="CM558" s="521">
        <f t="shared" si="85"/>
        <v>556752.31200000003</v>
      </c>
      <c r="CN558" s="522">
        <v>24317760.000000004</v>
      </c>
      <c r="CO558" s="522">
        <v>24317760.000000004</v>
      </c>
      <c r="CP558" s="522">
        <v>26455200</v>
      </c>
      <c r="CQ558" s="243" t="s">
        <v>874</v>
      </c>
      <c r="CR558" s="103">
        <v>6.94</v>
      </c>
      <c r="CS558" s="523">
        <v>6.94</v>
      </c>
      <c r="CT558" s="104">
        <v>7.55</v>
      </c>
      <c r="CU558" s="524"/>
      <c r="CV558" s="524"/>
      <c r="CW558" s="524"/>
      <c r="CX558" s="525"/>
      <c r="CY558" s="526">
        <v>75.892422010945324</v>
      </c>
      <c r="CZ558" s="527">
        <v>75.900918378651539</v>
      </c>
      <c r="DA558" s="528">
        <v>0.69560899319127534</v>
      </c>
      <c r="DB558" s="529">
        <v>0.69572403223119095</v>
      </c>
      <c r="DC558" s="530" t="s">
        <v>2333</v>
      </c>
      <c r="DD558" s="225"/>
      <c r="DE558" s="524"/>
      <c r="DF558" s="524"/>
      <c r="DG558" s="531"/>
      <c r="DH558" s="532"/>
      <c r="DI558" s="64">
        <v>0</v>
      </c>
      <c r="DJ558" s="64">
        <v>0</v>
      </c>
      <c r="DK558" s="18">
        <v>0</v>
      </c>
      <c r="DL558" s="534">
        <f t="shared" si="87"/>
        <v>0</v>
      </c>
    </row>
    <row r="559" spans="1:116" ht="43.5" customHeight="1" x14ac:dyDescent="0.25">
      <c r="A559" s="356" t="s">
        <v>7</v>
      </c>
      <c r="B559" s="65" t="s">
        <v>96</v>
      </c>
      <c r="C559" s="65" t="s">
        <v>97</v>
      </c>
      <c r="D559" s="64" t="s">
        <v>2548</v>
      </c>
      <c r="E559" s="64" t="s">
        <v>478</v>
      </c>
      <c r="F559" s="64" t="s">
        <v>1498</v>
      </c>
      <c r="G559" s="18" t="s">
        <v>1499</v>
      </c>
      <c r="H559" s="35" t="s">
        <v>860</v>
      </c>
      <c r="I559" s="28" t="s">
        <v>2330</v>
      </c>
      <c r="J559" s="498">
        <v>11.660166036553681</v>
      </c>
      <c r="K559" s="498">
        <v>131.63560578680401</v>
      </c>
      <c r="L559" s="499">
        <v>4172.6000000000004</v>
      </c>
      <c r="M559" s="512">
        <v>0</v>
      </c>
      <c r="N559" s="513">
        <v>0</v>
      </c>
      <c r="O559" s="513">
        <v>0</v>
      </c>
      <c r="P559" s="513">
        <v>0</v>
      </c>
      <c r="Q559" s="513">
        <v>0</v>
      </c>
      <c r="R559" s="513">
        <v>0</v>
      </c>
      <c r="S559" s="513">
        <v>0</v>
      </c>
      <c r="T559" s="513">
        <v>0</v>
      </c>
      <c r="U559" s="513">
        <v>0</v>
      </c>
      <c r="V559" s="513">
        <v>0</v>
      </c>
      <c r="W559" s="513">
        <v>0</v>
      </c>
      <c r="X559" s="513">
        <v>0</v>
      </c>
      <c r="Y559" s="513">
        <v>0</v>
      </c>
      <c r="Z559" s="513">
        <v>0</v>
      </c>
      <c r="AA559" s="513">
        <v>0</v>
      </c>
      <c r="AB559" s="513">
        <v>0</v>
      </c>
      <c r="AC559" s="513">
        <v>158</v>
      </c>
      <c r="AD559" s="513">
        <v>158</v>
      </c>
      <c r="AE559" s="513">
        <v>0</v>
      </c>
      <c r="AF559" s="513">
        <v>0</v>
      </c>
      <c r="AG559" s="513">
        <v>0</v>
      </c>
      <c r="AH559" s="513">
        <f t="shared" si="78"/>
        <v>0</v>
      </c>
      <c r="AI559" s="513">
        <v>0</v>
      </c>
      <c r="AJ559" s="513">
        <v>0</v>
      </c>
      <c r="AK559" s="513">
        <f t="shared" si="79"/>
        <v>158</v>
      </c>
      <c r="AL559" s="513">
        <f t="shared" si="80"/>
        <v>158</v>
      </c>
      <c r="AM559" s="513">
        <v>0</v>
      </c>
      <c r="AN559" s="513">
        <v>0</v>
      </c>
      <c r="AO559" s="513">
        <v>0</v>
      </c>
      <c r="AP559" s="513">
        <v>0</v>
      </c>
      <c r="AQ559" s="513">
        <v>0</v>
      </c>
      <c r="AR559" s="513">
        <v>0</v>
      </c>
      <c r="AS559" s="513">
        <v>0</v>
      </c>
      <c r="AT559" s="513">
        <v>0</v>
      </c>
      <c r="AU559" s="513">
        <v>0</v>
      </c>
      <c r="AV559" s="513">
        <v>0</v>
      </c>
      <c r="AW559" s="513">
        <v>0</v>
      </c>
      <c r="AX559" s="513">
        <v>0</v>
      </c>
      <c r="AY559" s="513">
        <v>0</v>
      </c>
      <c r="AZ559" s="513">
        <v>0</v>
      </c>
      <c r="BA559" s="513">
        <v>0</v>
      </c>
      <c r="BB559" s="513">
        <v>0</v>
      </c>
      <c r="BC559" s="513">
        <v>5078.9070000000002</v>
      </c>
      <c r="BD559" s="513">
        <v>5078.9070000000002</v>
      </c>
      <c r="BE559" s="513">
        <v>0</v>
      </c>
      <c r="BF559" s="513">
        <v>0</v>
      </c>
      <c r="BG559" s="513">
        <v>0</v>
      </c>
      <c r="BH559" s="513">
        <v>0</v>
      </c>
      <c r="BI559" s="513">
        <v>0</v>
      </c>
      <c r="BJ559" s="513">
        <v>0</v>
      </c>
      <c r="BK559" s="241">
        <f t="shared" si="81"/>
        <v>5078.9070000000002</v>
      </c>
      <c r="BL559" s="22">
        <f t="shared" si="82"/>
        <v>5078.9070000000002</v>
      </c>
      <c r="BM559" s="519">
        <f t="shared" si="83"/>
        <v>0.70736866295264622</v>
      </c>
      <c r="BN559" s="520">
        <v>0</v>
      </c>
      <c r="BO559" s="520">
        <v>0</v>
      </c>
      <c r="BP559" s="520">
        <v>0</v>
      </c>
      <c r="BQ559" s="520">
        <v>0</v>
      </c>
      <c r="BR559" s="520">
        <v>0</v>
      </c>
      <c r="BS559" s="520">
        <v>0</v>
      </c>
      <c r="BT559" s="520">
        <v>0</v>
      </c>
      <c r="BU559" s="520">
        <v>0</v>
      </c>
      <c r="BV559" s="520">
        <v>0</v>
      </c>
      <c r="BW559" s="520">
        <v>0</v>
      </c>
      <c r="BX559" s="520">
        <v>0</v>
      </c>
      <c r="BY559" s="520">
        <v>0</v>
      </c>
      <c r="BZ559" s="520">
        <v>0</v>
      </c>
      <c r="CA559" s="520">
        <v>0</v>
      </c>
      <c r="CB559" s="520">
        <v>0</v>
      </c>
      <c r="CC559" s="520">
        <v>0</v>
      </c>
      <c r="CD559" s="520">
        <v>5961824.19288</v>
      </c>
      <c r="CE559" s="520">
        <v>5961824.19288</v>
      </c>
      <c r="CF559" s="520">
        <v>0</v>
      </c>
      <c r="CG559" s="520">
        <v>0</v>
      </c>
      <c r="CH559" s="520">
        <v>0</v>
      </c>
      <c r="CI559" s="520">
        <v>0</v>
      </c>
      <c r="CJ559" s="520">
        <v>0</v>
      </c>
      <c r="CK559" s="520">
        <v>0</v>
      </c>
      <c r="CL559" s="520">
        <f t="shared" si="84"/>
        <v>5961824.19288</v>
      </c>
      <c r="CM559" s="521">
        <f t="shared" si="85"/>
        <v>5961824.19288</v>
      </c>
      <c r="CN559" s="522">
        <v>26910720</v>
      </c>
      <c r="CO559" s="522">
        <v>26910720</v>
      </c>
      <c r="CP559" s="522">
        <v>25158719.999999996</v>
      </c>
      <c r="CQ559" s="243" t="s">
        <v>874</v>
      </c>
      <c r="CR559" s="103">
        <v>7.68</v>
      </c>
      <c r="CS559" s="523">
        <v>7.68</v>
      </c>
      <c r="CT559" s="104">
        <v>7.18</v>
      </c>
      <c r="CU559" s="524"/>
      <c r="CV559" s="524"/>
      <c r="CW559" s="524"/>
      <c r="CX559" s="525"/>
      <c r="CY559" s="526">
        <v>232.07005678825286</v>
      </c>
      <c r="CZ559" s="527">
        <v>191.35594857952199</v>
      </c>
      <c r="DA559" s="528">
        <v>1.1195277822522565</v>
      </c>
      <c r="DB559" s="529">
        <v>1.0733503685751409</v>
      </c>
      <c r="DC559" s="530" t="s">
        <v>2323</v>
      </c>
      <c r="DD559" s="225"/>
      <c r="DE559" s="524"/>
      <c r="DF559" s="524"/>
      <c r="DG559" s="531"/>
      <c r="DH559" s="532"/>
      <c r="DI559" s="64">
        <v>227779</v>
      </c>
      <c r="DJ559" s="64">
        <v>52155</v>
      </c>
      <c r="DK559" s="18">
        <v>714157</v>
      </c>
      <c r="DL559" s="545">
        <f t="shared" si="87"/>
        <v>331363.66666666669</v>
      </c>
    </row>
    <row r="560" spans="1:116" ht="43.5" customHeight="1" x14ac:dyDescent="0.25">
      <c r="A560" s="356" t="s">
        <v>7</v>
      </c>
      <c r="B560" s="65" t="s">
        <v>96</v>
      </c>
      <c r="C560" s="65" t="s">
        <v>97</v>
      </c>
      <c r="D560" s="64" t="s">
        <v>2548</v>
      </c>
      <c r="E560" s="64" t="s">
        <v>478</v>
      </c>
      <c r="F560" s="64" t="s">
        <v>1500</v>
      </c>
      <c r="G560" s="18" t="s">
        <v>478</v>
      </c>
      <c r="H560" s="35" t="s">
        <v>2466</v>
      </c>
      <c r="I560" s="28" t="s">
        <v>2466</v>
      </c>
      <c r="J560" s="498">
        <v>0</v>
      </c>
      <c r="K560" s="498" t="s">
        <v>2466</v>
      </c>
      <c r="L560" s="499">
        <v>0</v>
      </c>
      <c r="M560" s="512">
        <v>0</v>
      </c>
      <c r="N560" s="513">
        <v>0</v>
      </c>
      <c r="O560" s="513">
        <v>0</v>
      </c>
      <c r="P560" s="513">
        <v>0</v>
      </c>
      <c r="Q560" s="513">
        <v>0</v>
      </c>
      <c r="R560" s="513">
        <v>0</v>
      </c>
      <c r="S560" s="513">
        <v>0</v>
      </c>
      <c r="T560" s="513">
        <v>0</v>
      </c>
      <c r="U560" s="513">
        <v>0</v>
      </c>
      <c r="V560" s="513">
        <v>0</v>
      </c>
      <c r="W560" s="513">
        <v>0</v>
      </c>
      <c r="X560" s="513">
        <v>0</v>
      </c>
      <c r="Y560" s="513">
        <v>0</v>
      </c>
      <c r="Z560" s="513">
        <v>0</v>
      </c>
      <c r="AA560" s="513">
        <v>0</v>
      </c>
      <c r="AB560" s="513">
        <v>0</v>
      </c>
      <c r="AC560" s="513">
        <v>2</v>
      </c>
      <c r="AD560" s="513">
        <v>2</v>
      </c>
      <c r="AE560" s="513">
        <v>0</v>
      </c>
      <c r="AF560" s="513">
        <v>0</v>
      </c>
      <c r="AG560" s="513">
        <v>0</v>
      </c>
      <c r="AH560" s="513">
        <f t="shared" si="78"/>
        <v>0</v>
      </c>
      <c r="AI560" s="513">
        <v>0</v>
      </c>
      <c r="AJ560" s="513">
        <v>0</v>
      </c>
      <c r="AK560" s="513">
        <f t="shared" si="79"/>
        <v>2</v>
      </c>
      <c r="AL560" s="513">
        <f t="shared" si="80"/>
        <v>2</v>
      </c>
      <c r="AM560" s="513">
        <v>0</v>
      </c>
      <c r="AN560" s="513">
        <v>0</v>
      </c>
      <c r="AO560" s="513">
        <v>0</v>
      </c>
      <c r="AP560" s="513">
        <v>0</v>
      </c>
      <c r="AQ560" s="513">
        <v>0</v>
      </c>
      <c r="AR560" s="513">
        <v>0</v>
      </c>
      <c r="AS560" s="513">
        <v>0</v>
      </c>
      <c r="AT560" s="513">
        <v>0</v>
      </c>
      <c r="AU560" s="513">
        <v>0</v>
      </c>
      <c r="AV560" s="513">
        <v>0</v>
      </c>
      <c r="AW560" s="513">
        <v>0</v>
      </c>
      <c r="AX560" s="513">
        <v>0</v>
      </c>
      <c r="AY560" s="513">
        <v>0</v>
      </c>
      <c r="AZ560" s="513">
        <v>0</v>
      </c>
      <c r="BA560" s="513">
        <v>0</v>
      </c>
      <c r="BB560" s="513">
        <v>0</v>
      </c>
      <c r="BC560" s="513">
        <v>4952</v>
      </c>
      <c r="BD560" s="513">
        <v>4952</v>
      </c>
      <c r="BE560" s="513">
        <v>0</v>
      </c>
      <c r="BF560" s="513">
        <v>0</v>
      </c>
      <c r="BG560" s="513">
        <v>0</v>
      </c>
      <c r="BH560" s="513">
        <v>0</v>
      </c>
      <c r="BI560" s="513">
        <v>0</v>
      </c>
      <c r="BJ560" s="513">
        <v>0</v>
      </c>
      <c r="BK560" s="241">
        <f t="shared" si="81"/>
        <v>4952</v>
      </c>
      <c r="BL560" s="22">
        <f t="shared" si="82"/>
        <v>4952</v>
      </c>
      <c r="BM560" s="519">
        <f t="shared" si="83"/>
        <v>0</v>
      </c>
      <c r="BN560" s="520">
        <v>0</v>
      </c>
      <c r="BO560" s="520">
        <v>0</v>
      </c>
      <c r="BP560" s="520">
        <v>0</v>
      </c>
      <c r="BQ560" s="520">
        <v>0</v>
      </c>
      <c r="BR560" s="520">
        <v>0</v>
      </c>
      <c r="BS560" s="520">
        <v>0</v>
      </c>
      <c r="BT560" s="520">
        <v>0</v>
      </c>
      <c r="BU560" s="520">
        <v>0</v>
      </c>
      <c r="BV560" s="520">
        <v>0</v>
      </c>
      <c r="BW560" s="520">
        <v>0</v>
      </c>
      <c r="BX560" s="520">
        <v>0</v>
      </c>
      <c r="BY560" s="520">
        <v>0</v>
      </c>
      <c r="BZ560" s="520">
        <v>0</v>
      </c>
      <c r="CA560" s="520">
        <v>0</v>
      </c>
      <c r="CB560" s="520">
        <v>0</v>
      </c>
      <c r="CC560" s="520">
        <v>0</v>
      </c>
      <c r="CD560" s="520">
        <v>5812855.6800000006</v>
      </c>
      <c r="CE560" s="520">
        <v>5812855.6800000006</v>
      </c>
      <c r="CF560" s="520">
        <v>0</v>
      </c>
      <c r="CG560" s="520">
        <v>0</v>
      </c>
      <c r="CH560" s="520">
        <v>0</v>
      </c>
      <c r="CI560" s="520">
        <v>0</v>
      </c>
      <c r="CJ560" s="520">
        <v>0</v>
      </c>
      <c r="CK560" s="520">
        <v>0</v>
      </c>
      <c r="CL560" s="520">
        <f t="shared" si="84"/>
        <v>5812855.6800000006</v>
      </c>
      <c r="CM560" s="521">
        <f t="shared" si="85"/>
        <v>5812855.6800000006</v>
      </c>
      <c r="CN560" s="522">
        <v>0</v>
      </c>
      <c r="CO560" s="522">
        <v>0</v>
      </c>
      <c r="CP560" s="522">
        <v>0</v>
      </c>
      <c r="CQ560" s="243" t="s">
        <v>874</v>
      </c>
      <c r="CR560" s="103">
        <v>0</v>
      </c>
      <c r="CS560" s="523">
        <v>0</v>
      </c>
      <c r="CT560" s="104">
        <v>0</v>
      </c>
      <c r="CU560" s="524"/>
      <c r="CV560" s="524"/>
      <c r="CW560" s="524"/>
      <c r="CX560" s="525"/>
      <c r="CY560" s="526" t="s">
        <v>56</v>
      </c>
      <c r="CZ560" s="527">
        <v>0</v>
      </c>
      <c r="DA560" s="528" t="s">
        <v>56</v>
      </c>
      <c r="DB560" s="529">
        <v>0</v>
      </c>
      <c r="DC560" s="530" t="s">
        <v>2297</v>
      </c>
      <c r="DD560" s="225"/>
      <c r="DE560" s="524"/>
      <c r="DF560" s="524"/>
      <c r="DG560" s="531"/>
      <c r="DH560" s="532"/>
      <c r="DI560" s="64" t="s">
        <v>56</v>
      </c>
      <c r="DJ560" s="64" t="s">
        <v>56</v>
      </c>
      <c r="DK560" s="18" t="s">
        <v>56</v>
      </c>
      <c r="DL560" s="534" t="s">
        <v>56</v>
      </c>
    </row>
    <row r="561" spans="1:116" ht="43.5" customHeight="1" x14ac:dyDescent="0.25">
      <c r="A561" s="356" t="s">
        <v>7</v>
      </c>
      <c r="B561" s="65" t="s">
        <v>96</v>
      </c>
      <c r="C561" s="65" t="s">
        <v>97</v>
      </c>
      <c r="D561" s="64" t="s">
        <v>481</v>
      </c>
      <c r="E561" s="64" t="s">
        <v>482</v>
      </c>
      <c r="F561" s="64" t="s">
        <v>1501</v>
      </c>
      <c r="G561" s="18" t="s">
        <v>1469</v>
      </c>
      <c r="H561" s="35" t="s">
        <v>860</v>
      </c>
      <c r="I561" s="28" t="s">
        <v>2330</v>
      </c>
      <c r="J561" s="498">
        <v>9.4881743238623102</v>
      </c>
      <c r="K561" s="498">
        <v>35.058522654351002</v>
      </c>
      <c r="L561" s="499">
        <v>2154</v>
      </c>
      <c r="M561" s="512">
        <v>0</v>
      </c>
      <c r="N561" s="513">
        <v>0</v>
      </c>
      <c r="O561" s="513">
        <v>0</v>
      </c>
      <c r="P561" s="513">
        <v>0</v>
      </c>
      <c r="Q561" s="513">
        <v>0</v>
      </c>
      <c r="R561" s="513">
        <v>0</v>
      </c>
      <c r="S561" s="513">
        <v>0</v>
      </c>
      <c r="T561" s="513">
        <v>0</v>
      </c>
      <c r="U561" s="513">
        <v>0</v>
      </c>
      <c r="V561" s="513">
        <v>0</v>
      </c>
      <c r="W561" s="513">
        <v>0</v>
      </c>
      <c r="X561" s="513">
        <v>0</v>
      </c>
      <c r="Y561" s="513">
        <v>0</v>
      </c>
      <c r="Z561" s="513">
        <v>0</v>
      </c>
      <c r="AA561" s="513">
        <v>0</v>
      </c>
      <c r="AB561" s="513">
        <v>0</v>
      </c>
      <c r="AC561" s="513">
        <v>57</v>
      </c>
      <c r="AD561" s="513">
        <v>57</v>
      </c>
      <c r="AE561" s="513">
        <v>0</v>
      </c>
      <c r="AF561" s="513">
        <v>0</v>
      </c>
      <c r="AG561" s="513">
        <v>0</v>
      </c>
      <c r="AH561" s="513">
        <f t="shared" si="78"/>
        <v>0</v>
      </c>
      <c r="AI561" s="513">
        <v>0</v>
      </c>
      <c r="AJ561" s="513">
        <v>0</v>
      </c>
      <c r="AK561" s="513">
        <f t="shared" si="79"/>
        <v>57</v>
      </c>
      <c r="AL561" s="513">
        <f t="shared" si="80"/>
        <v>57</v>
      </c>
      <c r="AM561" s="513">
        <v>0</v>
      </c>
      <c r="AN561" s="513">
        <v>0</v>
      </c>
      <c r="AO561" s="513">
        <v>0</v>
      </c>
      <c r="AP561" s="513">
        <v>0</v>
      </c>
      <c r="AQ561" s="513">
        <v>0</v>
      </c>
      <c r="AR561" s="513">
        <v>0</v>
      </c>
      <c r="AS561" s="513">
        <v>0</v>
      </c>
      <c r="AT561" s="513">
        <v>0</v>
      </c>
      <c r="AU561" s="513">
        <v>0</v>
      </c>
      <c r="AV561" s="513">
        <v>0</v>
      </c>
      <c r="AW561" s="513">
        <v>0</v>
      </c>
      <c r="AX561" s="513">
        <v>0</v>
      </c>
      <c r="AY561" s="513">
        <v>0</v>
      </c>
      <c r="AZ561" s="513">
        <v>0</v>
      </c>
      <c r="BA561" s="513">
        <v>0</v>
      </c>
      <c r="BB561" s="513">
        <v>0</v>
      </c>
      <c r="BC561" s="513">
        <v>3624.5250000000001</v>
      </c>
      <c r="BD561" s="513">
        <v>3624.5250000000001</v>
      </c>
      <c r="BE561" s="513">
        <v>0</v>
      </c>
      <c r="BF561" s="513">
        <v>0</v>
      </c>
      <c r="BG561" s="513">
        <v>0</v>
      </c>
      <c r="BH561" s="513">
        <v>0</v>
      </c>
      <c r="BI561" s="513">
        <v>0</v>
      </c>
      <c r="BJ561" s="513">
        <v>0</v>
      </c>
      <c r="BK561" s="241">
        <f t="shared" si="81"/>
        <v>3624.5250000000001</v>
      </c>
      <c r="BL561" s="22">
        <f t="shared" si="82"/>
        <v>3624.5250000000001</v>
      </c>
      <c r="BM561" s="519">
        <f t="shared" si="83"/>
        <v>0.49112804878048782</v>
      </c>
      <c r="BN561" s="520">
        <v>0</v>
      </c>
      <c r="BO561" s="520">
        <v>0</v>
      </c>
      <c r="BP561" s="520">
        <v>0</v>
      </c>
      <c r="BQ561" s="520">
        <v>0</v>
      </c>
      <c r="BR561" s="520">
        <v>0</v>
      </c>
      <c r="BS561" s="520">
        <v>0</v>
      </c>
      <c r="BT561" s="520">
        <v>0</v>
      </c>
      <c r="BU561" s="520">
        <v>0</v>
      </c>
      <c r="BV561" s="520">
        <v>0</v>
      </c>
      <c r="BW561" s="520">
        <v>0</v>
      </c>
      <c r="BX561" s="520">
        <v>0</v>
      </c>
      <c r="BY561" s="520">
        <v>0</v>
      </c>
      <c r="BZ561" s="520">
        <v>0</v>
      </c>
      <c r="CA561" s="520">
        <v>0</v>
      </c>
      <c r="CB561" s="520">
        <v>0</v>
      </c>
      <c r="CC561" s="520">
        <v>0</v>
      </c>
      <c r="CD561" s="520">
        <v>4254612.426</v>
      </c>
      <c r="CE561" s="520">
        <v>4254612.426</v>
      </c>
      <c r="CF561" s="520">
        <v>0</v>
      </c>
      <c r="CG561" s="520">
        <v>0</v>
      </c>
      <c r="CH561" s="520">
        <v>0</v>
      </c>
      <c r="CI561" s="520">
        <v>0</v>
      </c>
      <c r="CJ561" s="520">
        <v>0</v>
      </c>
      <c r="CK561" s="520">
        <v>0</v>
      </c>
      <c r="CL561" s="520">
        <f t="shared" si="84"/>
        <v>4254612.426</v>
      </c>
      <c r="CM561" s="521">
        <f t="shared" si="85"/>
        <v>4254612.426</v>
      </c>
      <c r="CN561" s="522">
        <v>24037440.000000004</v>
      </c>
      <c r="CO561" s="522">
        <v>24037440.000000004</v>
      </c>
      <c r="CP561" s="522">
        <v>25859520</v>
      </c>
      <c r="CQ561" s="243" t="s">
        <v>874</v>
      </c>
      <c r="CR561" s="103">
        <v>6.86</v>
      </c>
      <c r="CS561" s="523">
        <v>6.86</v>
      </c>
      <c r="CT561" s="104">
        <v>7.38</v>
      </c>
      <c r="CU561" s="524"/>
      <c r="CV561" s="524"/>
      <c r="CW561" s="524"/>
      <c r="CX561" s="525"/>
      <c r="CY561" s="526">
        <v>119.50180853318913</v>
      </c>
      <c r="CZ561" s="527">
        <v>117.8722526037152</v>
      </c>
      <c r="DA561" s="528">
        <v>1.4975724748731387</v>
      </c>
      <c r="DB561" s="529">
        <v>1.4902600407418358</v>
      </c>
      <c r="DC561" s="530" t="s">
        <v>2326</v>
      </c>
      <c r="DD561" s="225"/>
      <c r="DE561" s="524"/>
      <c r="DF561" s="524"/>
      <c r="DG561" s="531"/>
      <c r="DH561" s="532"/>
      <c r="DI561" s="64">
        <v>60202</v>
      </c>
      <c r="DJ561" s="64">
        <v>105814</v>
      </c>
      <c r="DK561" s="64">
        <v>185471</v>
      </c>
      <c r="DL561" s="533">
        <f t="shared" ref="DL561:DL624" si="88">AVERAGE(DI561,DJ561,DK561)</f>
        <v>117162.33333333333</v>
      </c>
    </row>
    <row r="562" spans="1:116" ht="43.5" customHeight="1" x14ac:dyDescent="0.25">
      <c r="A562" s="356" t="s">
        <v>7</v>
      </c>
      <c r="B562" s="65" t="s">
        <v>96</v>
      </c>
      <c r="C562" s="65" t="s">
        <v>97</v>
      </c>
      <c r="D562" s="64" t="s">
        <v>481</v>
      </c>
      <c r="E562" s="64" t="s">
        <v>482</v>
      </c>
      <c r="F562" s="64" t="s">
        <v>483</v>
      </c>
      <c r="G562" s="18" t="s">
        <v>2549</v>
      </c>
      <c r="H562" s="35" t="s">
        <v>860</v>
      </c>
      <c r="I562" s="28" t="s">
        <v>2330</v>
      </c>
      <c r="J562" s="498">
        <v>10.882821634116768</v>
      </c>
      <c r="K562" s="498">
        <v>90.253408903182006</v>
      </c>
      <c r="L562" s="499">
        <v>3074.8</v>
      </c>
      <c r="M562" s="512">
        <v>0</v>
      </c>
      <c r="N562" s="513">
        <v>0</v>
      </c>
      <c r="O562" s="513">
        <v>0</v>
      </c>
      <c r="P562" s="513">
        <v>0</v>
      </c>
      <c r="Q562" s="513">
        <v>0</v>
      </c>
      <c r="R562" s="513">
        <v>0</v>
      </c>
      <c r="S562" s="513">
        <v>0</v>
      </c>
      <c r="T562" s="513">
        <v>0</v>
      </c>
      <c r="U562" s="513">
        <v>0</v>
      </c>
      <c r="V562" s="513">
        <v>0</v>
      </c>
      <c r="W562" s="513">
        <v>0</v>
      </c>
      <c r="X562" s="513">
        <v>0</v>
      </c>
      <c r="Y562" s="513">
        <v>1</v>
      </c>
      <c r="Z562" s="513">
        <v>1</v>
      </c>
      <c r="AA562" s="513">
        <v>0</v>
      </c>
      <c r="AB562" s="513">
        <v>0</v>
      </c>
      <c r="AC562" s="513">
        <v>143</v>
      </c>
      <c r="AD562" s="513">
        <v>143</v>
      </c>
      <c r="AE562" s="513">
        <v>0</v>
      </c>
      <c r="AF562" s="513">
        <v>0</v>
      </c>
      <c r="AG562" s="513">
        <v>0</v>
      </c>
      <c r="AH562" s="513">
        <f t="shared" si="78"/>
        <v>0</v>
      </c>
      <c r="AI562" s="513">
        <v>0</v>
      </c>
      <c r="AJ562" s="513">
        <v>0</v>
      </c>
      <c r="AK562" s="513">
        <f t="shared" si="79"/>
        <v>144</v>
      </c>
      <c r="AL562" s="513">
        <f t="shared" si="80"/>
        <v>144</v>
      </c>
      <c r="AM562" s="513">
        <v>0</v>
      </c>
      <c r="AN562" s="513">
        <v>0</v>
      </c>
      <c r="AO562" s="513">
        <v>0</v>
      </c>
      <c r="AP562" s="513">
        <v>0</v>
      </c>
      <c r="AQ562" s="513">
        <v>0</v>
      </c>
      <c r="AR562" s="513">
        <v>0</v>
      </c>
      <c r="AS562" s="513">
        <v>0</v>
      </c>
      <c r="AT562" s="513">
        <v>0</v>
      </c>
      <c r="AU562" s="513">
        <v>0</v>
      </c>
      <c r="AV562" s="513">
        <v>0</v>
      </c>
      <c r="AW562" s="513">
        <v>0</v>
      </c>
      <c r="AX562" s="513">
        <v>0</v>
      </c>
      <c r="AY562" s="513">
        <v>1.2</v>
      </c>
      <c r="AZ562" s="513">
        <v>1.2</v>
      </c>
      <c r="BA562" s="513">
        <v>0</v>
      </c>
      <c r="BB562" s="513">
        <v>0</v>
      </c>
      <c r="BC562" s="513">
        <v>5838.28</v>
      </c>
      <c r="BD562" s="513">
        <v>5838.28</v>
      </c>
      <c r="BE562" s="513">
        <v>0</v>
      </c>
      <c r="BF562" s="513">
        <v>0</v>
      </c>
      <c r="BG562" s="513">
        <v>0</v>
      </c>
      <c r="BH562" s="513">
        <v>0</v>
      </c>
      <c r="BI562" s="513">
        <v>0</v>
      </c>
      <c r="BJ562" s="513">
        <v>0</v>
      </c>
      <c r="BK562" s="241">
        <f t="shared" si="81"/>
        <v>5839.48</v>
      </c>
      <c r="BL562" s="22">
        <f t="shared" si="82"/>
        <v>5839.48</v>
      </c>
      <c r="BM562" s="519">
        <f t="shared" si="83"/>
        <v>0.60891345151199172</v>
      </c>
      <c r="BN562" s="520">
        <v>0</v>
      </c>
      <c r="BO562" s="520">
        <v>0</v>
      </c>
      <c r="BP562" s="520">
        <v>0</v>
      </c>
      <c r="BQ562" s="520">
        <v>0</v>
      </c>
      <c r="BR562" s="520">
        <v>0</v>
      </c>
      <c r="BS562" s="520">
        <v>0</v>
      </c>
      <c r="BT562" s="520">
        <v>0</v>
      </c>
      <c r="BU562" s="520">
        <v>0</v>
      </c>
      <c r="BV562" s="520">
        <v>0</v>
      </c>
      <c r="BW562" s="520">
        <v>0</v>
      </c>
      <c r="BX562" s="520">
        <v>0</v>
      </c>
      <c r="BY562" s="520">
        <v>0</v>
      </c>
      <c r="BZ562" s="520">
        <v>6054.9119999999994</v>
      </c>
      <c r="CA562" s="520">
        <v>6054.9119999999994</v>
      </c>
      <c r="CB562" s="520">
        <v>0</v>
      </c>
      <c r="CC562" s="520">
        <v>0</v>
      </c>
      <c r="CD562" s="520">
        <v>6853206.5952000003</v>
      </c>
      <c r="CE562" s="520">
        <v>6853206.5952000003</v>
      </c>
      <c r="CF562" s="520">
        <v>0</v>
      </c>
      <c r="CG562" s="520">
        <v>0</v>
      </c>
      <c r="CH562" s="520">
        <v>0</v>
      </c>
      <c r="CI562" s="520">
        <v>0</v>
      </c>
      <c r="CJ562" s="520">
        <v>0</v>
      </c>
      <c r="CK562" s="520">
        <v>0</v>
      </c>
      <c r="CL562" s="520">
        <f t="shared" si="84"/>
        <v>6859261.5071999999</v>
      </c>
      <c r="CM562" s="521">
        <f t="shared" si="85"/>
        <v>6859261.5071999999</v>
      </c>
      <c r="CN562" s="522">
        <v>38438880.000000007</v>
      </c>
      <c r="CO562" s="522">
        <v>38438880.000000007</v>
      </c>
      <c r="CP562" s="522">
        <v>33603360</v>
      </c>
      <c r="CQ562" s="243" t="s">
        <v>874</v>
      </c>
      <c r="CR562" s="103">
        <v>10.97</v>
      </c>
      <c r="CS562" s="523">
        <v>10.97</v>
      </c>
      <c r="CT562" s="104">
        <v>9.59</v>
      </c>
      <c r="CU562" s="524"/>
      <c r="CV562" s="524"/>
      <c r="CW562" s="524"/>
      <c r="CX562" s="525"/>
      <c r="CY562" s="526">
        <v>165.92902856901614</v>
      </c>
      <c r="CZ562" s="527">
        <v>94.067443670249531</v>
      </c>
      <c r="DA562" s="528">
        <v>1.2790961166497763</v>
      </c>
      <c r="DB562" s="529">
        <v>1.2062546926653173</v>
      </c>
      <c r="DC562" s="530" t="s">
        <v>2331</v>
      </c>
      <c r="DD562" s="225"/>
      <c r="DE562" s="524"/>
      <c r="DF562" s="524"/>
      <c r="DG562" s="531"/>
      <c r="DH562" s="532"/>
      <c r="DI562" s="64">
        <v>48996</v>
      </c>
      <c r="DJ562" s="64">
        <v>39444</v>
      </c>
      <c r="DK562" s="64">
        <v>16960</v>
      </c>
      <c r="DL562" s="534">
        <f t="shared" si="88"/>
        <v>35133.333333333336</v>
      </c>
    </row>
    <row r="563" spans="1:116" ht="43.5" customHeight="1" x14ac:dyDescent="0.25">
      <c r="A563" s="356" t="s">
        <v>7</v>
      </c>
      <c r="B563" s="65" t="s">
        <v>96</v>
      </c>
      <c r="C563" s="65" t="s">
        <v>97</v>
      </c>
      <c r="D563" s="64" t="s">
        <v>481</v>
      </c>
      <c r="E563" s="64" t="s">
        <v>482</v>
      </c>
      <c r="F563" s="64" t="s">
        <v>485</v>
      </c>
      <c r="G563" s="18" t="s">
        <v>484</v>
      </c>
      <c r="H563" s="35" t="s">
        <v>860</v>
      </c>
      <c r="I563" s="28" t="s">
        <v>2330</v>
      </c>
      <c r="J563" s="498">
        <v>10.974273916756404</v>
      </c>
      <c r="K563" s="498">
        <v>40.717802945610003</v>
      </c>
      <c r="L563" s="499">
        <v>985.7</v>
      </c>
      <c r="M563" s="512">
        <v>0</v>
      </c>
      <c r="N563" s="513">
        <v>0</v>
      </c>
      <c r="O563" s="513">
        <v>0</v>
      </c>
      <c r="P563" s="513">
        <v>0</v>
      </c>
      <c r="Q563" s="513">
        <v>0</v>
      </c>
      <c r="R563" s="513">
        <v>0</v>
      </c>
      <c r="S563" s="513">
        <v>0</v>
      </c>
      <c r="T563" s="513">
        <v>0</v>
      </c>
      <c r="U563" s="513">
        <v>0</v>
      </c>
      <c r="V563" s="513">
        <v>0</v>
      </c>
      <c r="W563" s="513">
        <v>0</v>
      </c>
      <c r="X563" s="513">
        <v>0</v>
      </c>
      <c r="Y563" s="513">
        <v>0</v>
      </c>
      <c r="Z563" s="513">
        <v>0</v>
      </c>
      <c r="AA563" s="513">
        <v>0</v>
      </c>
      <c r="AB563" s="513">
        <v>0</v>
      </c>
      <c r="AC563" s="513">
        <v>53</v>
      </c>
      <c r="AD563" s="513">
        <v>53</v>
      </c>
      <c r="AE563" s="513">
        <v>0</v>
      </c>
      <c r="AF563" s="513">
        <v>0</v>
      </c>
      <c r="AG563" s="513">
        <v>0</v>
      </c>
      <c r="AH563" s="513">
        <f t="shared" si="78"/>
        <v>0</v>
      </c>
      <c r="AI563" s="513">
        <v>0</v>
      </c>
      <c r="AJ563" s="513">
        <v>0</v>
      </c>
      <c r="AK563" s="513">
        <f t="shared" si="79"/>
        <v>53</v>
      </c>
      <c r="AL563" s="513">
        <f t="shared" si="80"/>
        <v>53</v>
      </c>
      <c r="AM563" s="513">
        <v>0</v>
      </c>
      <c r="AN563" s="513">
        <v>0</v>
      </c>
      <c r="AO563" s="513">
        <v>0</v>
      </c>
      <c r="AP563" s="513">
        <v>0</v>
      </c>
      <c r="AQ563" s="513">
        <v>0</v>
      </c>
      <c r="AR563" s="513">
        <v>0</v>
      </c>
      <c r="AS563" s="513">
        <v>0</v>
      </c>
      <c r="AT563" s="513">
        <v>0</v>
      </c>
      <c r="AU563" s="513">
        <v>0</v>
      </c>
      <c r="AV563" s="513">
        <v>0</v>
      </c>
      <c r="AW563" s="513">
        <v>0</v>
      </c>
      <c r="AX563" s="513">
        <v>0</v>
      </c>
      <c r="AY563" s="513">
        <v>0</v>
      </c>
      <c r="AZ563" s="513">
        <v>0</v>
      </c>
      <c r="BA563" s="513">
        <v>0</v>
      </c>
      <c r="BB563" s="513">
        <v>0</v>
      </c>
      <c r="BC563" s="513">
        <v>2439.46</v>
      </c>
      <c r="BD563" s="513">
        <v>2439.46</v>
      </c>
      <c r="BE563" s="513">
        <v>0</v>
      </c>
      <c r="BF563" s="513">
        <v>0</v>
      </c>
      <c r="BG563" s="513">
        <v>0</v>
      </c>
      <c r="BH563" s="513">
        <v>0</v>
      </c>
      <c r="BI563" s="513">
        <v>0</v>
      </c>
      <c r="BJ563" s="513">
        <v>0</v>
      </c>
      <c r="BK563" s="241">
        <f t="shared" si="81"/>
        <v>2439.46</v>
      </c>
      <c r="BL563" s="22">
        <f t="shared" si="82"/>
        <v>2439.46</v>
      </c>
      <c r="BM563" s="519">
        <f t="shared" si="83"/>
        <v>0.56600000000000006</v>
      </c>
      <c r="BN563" s="520">
        <v>0</v>
      </c>
      <c r="BO563" s="520">
        <v>0</v>
      </c>
      <c r="BP563" s="520">
        <v>0</v>
      </c>
      <c r="BQ563" s="520">
        <v>0</v>
      </c>
      <c r="BR563" s="520">
        <v>0</v>
      </c>
      <c r="BS563" s="520">
        <v>0</v>
      </c>
      <c r="BT563" s="520">
        <v>0</v>
      </c>
      <c r="BU563" s="520">
        <v>0</v>
      </c>
      <c r="BV563" s="520">
        <v>0</v>
      </c>
      <c r="BW563" s="520">
        <v>0</v>
      </c>
      <c r="BX563" s="520">
        <v>0</v>
      </c>
      <c r="BY563" s="520">
        <v>0</v>
      </c>
      <c r="BZ563" s="520">
        <v>0</v>
      </c>
      <c r="CA563" s="520">
        <v>0</v>
      </c>
      <c r="CB563" s="520">
        <v>0</v>
      </c>
      <c r="CC563" s="520">
        <v>0</v>
      </c>
      <c r="CD563" s="520">
        <v>2863535.7264000005</v>
      </c>
      <c r="CE563" s="520">
        <v>2863535.7264000005</v>
      </c>
      <c r="CF563" s="520">
        <v>0</v>
      </c>
      <c r="CG563" s="520">
        <v>0</v>
      </c>
      <c r="CH563" s="520">
        <v>0</v>
      </c>
      <c r="CI563" s="520">
        <v>0</v>
      </c>
      <c r="CJ563" s="520">
        <v>0</v>
      </c>
      <c r="CK563" s="520">
        <v>0</v>
      </c>
      <c r="CL563" s="520">
        <f t="shared" si="84"/>
        <v>2863535.7264000005</v>
      </c>
      <c r="CM563" s="521">
        <f t="shared" si="85"/>
        <v>2863535.7264000005</v>
      </c>
      <c r="CN563" s="522">
        <v>14541600</v>
      </c>
      <c r="CO563" s="522">
        <v>14541600</v>
      </c>
      <c r="CP563" s="522">
        <v>15102240</v>
      </c>
      <c r="CQ563" s="243" t="s">
        <v>874</v>
      </c>
      <c r="CR563" s="103">
        <v>4.1500000000000004</v>
      </c>
      <c r="CS563" s="523">
        <v>4.1500000000000004</v>
      </c>
      <c r="CT563" s="104">
        <v>4.3099999999999996</v>
      </c>
      <c r="CU563" s="524"/>
      <c r="CV563" s="524"/>
      <c r="CW563" s="524"/>
      <c r="CX563" s="525"/>
      <c r="CY563" s="526">
        <v>91.990063399679187</v>
      </c>
      <c r="CZ563" s="527">
        <v>91.532264092582864</v>
      </c>
      <c r="DA563" s="528">
        <v>1.1933108950983771</v>
      </c>
      <c r="DB563" s="529">
        <v>1.1884620748541843</v>
      </c>
      <c r="DC563" s="530" t="s">
        <v>2323</v>
      </c>
      <c r="DD563" s="225"/>
      <c r="DE563" s="524"/>
      <c r="DF563" s="524"/>
      <c r="DG563" s="531"/>
      <c r="DH563" s="532"/>
      <c r="DI563" s="64">
        <v>0</v>
      </c>
      <c r="DJ563" s="64">
        <v>40307</v>
      </c>
      <c r="DK563" s="64">
        <v>0</v>
      </c>
      <c r="DL563" s="534">
        <f t="shared" si="88"/>
        <v>13435.666666666666</v>
      </c>
    </row>
    <row r="564" spans="1:116" ht="43.5" customHeight="1" x14ac:dyDescent="0.25">
      <c r="A564" s="356" t="s">
        <v>7</v>
      </c>
      <c r="B564" s="65" t="s">
        <v>96</v>
      </c>
      <c r="C564" s="65" t="s">
        <v>97</v>
      </c>
      <c r="D564" s="64" t="s">
        <v>2550</v>
      </c>
      <c r="E564" s="64" t="s">
        <v>486</v>
      </c>
      <c r="F564" s="64" t="s">
        <v>1502</v>
      </c>
      <c r="G564" s="18" t="s">
        <v>1503</v>
      </c>
      <c r="H564" s="35" t="s">
        <v>866</v>
      </c>
      <c r="I564" s="28" t="s">
        <v>2330</v>
      </c>
      <c r="J564" s="498">
        <v>11.362946117974861</v>
      </c>
      <c r="K564" s="498">
        <v>40.383333249335998</v>
      </c>
      <c r="L564" s="499">
        <v>1419.5</v>
      </c>
      <c r="M564" s="512">
        <v>0</v>
      </c>
      <c r="N564" s="513">
        <v>0</v>
      </c>
      <c r="O564" s="513">
        <v>0</v>
      </c>
      <c r="P564" s="513">
        <v>0</v>
      </c>
      <c r="Q564" s="513">
        <v>0</v>
      </c>
      <c r="R564" s="513">
        <v>0</v>
      </c>
      <c r="S564" s="513">
        <v>0</v>
      </c>
      <c r="T564" s="513">
        <v>0</v>
      </c>
      <c r="U564" s="513">
        <v>0</v>
      </c>
      <c r="V564" s="513">
        <v>0</v>
      </c>
      <c r="W564" s="513">
        <v>0</v>
      </c>
      <c r="X564" s="513">
        <v>0</v>
      </c>
      <c r="Y564" s="513">
        <v>0</v>
      </c>
      <c r="Z564" s="513">
        <v>0</v>
      </c>
      <c r="AA564" s="513">
        <v>0</v>
      </c>
      <c r="AB564" s="513">
        <v>0</v>
      </c>
      <c r="AC564" s="513">
        <v>76</v>
      </c>
      <c r="AD564" s="513">
        <v>76</v>
      </c>
      <c r="AE564" s="513">
        <v>0</v>
      </c>
      <c r="AF564" s="513">
        <v>0</v>
      </c>
      <c r="AG564" s="513">
        <v>0</v>
      </c>
      <c r="AH564" s="513">
        <f t="shared" si="78"/>
        <v>0</v>
      </c>
      <c r="AI564" s="513">
        <v>0</v>
      </c>
      <c r="AJ564" s="513">
        <v>0</v>
      </c>
      <c r="AK564" s="513">
        <f t="shared" si="79"/>
        <v>76</v>
      </c>
      <c r="AL564" s="513">
        <f t="shared" si="80"/>
        <v>76</v>
      </c>
      <c r="AM564" s="513">
        <v>0</v>
      </c>
      <c r="AN564" s="513">
        <v>0</v>
      </c>
      <c r="AO564" s="513">
        <v>0</v>
      </c>
      <c r="AP564" s="513">
        <v>0</v>
      </c>
      <c r="AQ564" s="513">
        <v>0</v>
      </c>
      <c r="AR564" s="513">
        <v>0</v>
      </c>
      <c r="AS564" s="513">
        <v>0</v>
      </c>
      <c r="AT564" s="513">
        <v>0</v>
      </c>
      <c r="AU564" s="513">
        <v>0</v>
      </c>
      <c r="AV564" s="513">
        <v>0</v>
      </c>
      <c r="AW564" s="513">
        <v>0</v>
      </c>
      <c r="AX564" s="513">
        <v>0</v>
      </c>
      <c r="AY564" s="513">
        <v>0</v>
      </c>
      <c r="AZ564" s="513">
        <v>0</v>
      </c>
      <c r="BA564" s="513">
        <v>0</v>
      </c>
      <c r="BB564" s="513">
        <v>0</v>
      </c>
      <c r="BC564" s="513">
        <v>567.41</v>
      </c>
      <c r="BD564" s="513">
        <v>567.41</v>
      </c>
      <c r="BE564" s="513">
        <v>0</v>
      </c>
      <c r="BF564" s="513">
        <v>0</v>
      </c>
      <c r="BG564" s="513">
        <v>0</v>
      </c>
      <c r="BH564" s="513">
        <v>0</v>
      </c>
      <c r="BI564" s="513">
        <v>0</v>
      </c>
      <c r="BJ564" s="513">
        <v>0</v>
      </c>
      <c r="BK564" s="241">
        <f t="shared" si="81"/>
        <v>567.41</v>
      </c>
      <c r="BL564" s="22">
        <f t="shared" si="82"/>
        <v>567.41</v>
      </c>
      <c r="BM564" s="519">
        <f t="shared" si="83"/>
        <v>9.9896126760563378E-2</v>
      </c>
      <c r="BN564" s="520">
        <v>0</v>
      </c>
      <c r="BO564" s="520">
        <v>0</v>
      </c>
      <c r="BP564" s="520">
        <v>0</v>
      </c>
      <c r="BQ564" s="520">
        <v>0</v>
      </c>
      <c r="BR564" s="520">
        <v>0</v>
      </c>
      <c r="BS564" s="520">
        <v>0</v>
      </c>
      <c r="BT564" s="520">
        <v>0</v>
      </c>
      <c r="BU564" s="520">
        <v>0</v>
      </c>
      <c r="BV564" s="520">
        <v>0</v>
      </c>
      <c r="BW564" s="520">
        <v>0</v>
      </c>
      <c r="BX564" s="520">
        <v>0</v>
      </c>
      <c r="BY564" s="520">
        <v>0</v>
      </c>
      <c r="BZ564" s="520">
        <v>0</v>
      </c>
      <c r="CA564" s="520">
        <v>0</v>
      </c>
      <c r="CB564" s="520">
        <v>0</v>
      </c>
      <c r="CC564" s="520">
        <v>0</v>
      </c>
      <c r="CD564" s="520">
        <v>666048.55440000002</v>
      </c>
      <c r="CE564" s="520">
        <v>666048.55440000002</v>
      </c>
      <c r="CF564" s="520">
        <v>0</v>
      </c>
      <c r="CG564" s="520">
        <v>0</v>
      </c>
      <c r="CH564" s="520">
        <v>0</v>
      </c>
      <c r="CI564" s="520">
        <v>0</v>
      </c>
      <c r="CJ564" s="520">
        <v>0</v>
      </c>
      <c r="CK564" s="520">
        <v>0</v>
      </c>
      <c r="CL564" s="520">
        <f t="shared" si="84"/>
        <v>666048.55440000002</v>
      </c>
      <c r="CM564" s="521">
        <f t="shared" si="85"/>
        <v>666048.55440000002</v>
      </c>
      <c r="CN564" s="522">
        <v>20708640.000000004</v>
      </c>
      <c r="CO564" s="522">
        <v>20708640.000000004</v>
      </c>
      <c r="CP564" s="522">
        <v>19902719.999999996</v>
      </c>
      <c r="CQ564" s="243" t="s">
        <v>874</v>
      </c>
      <c r="CR564" s="103">
        <v>5.91</v>
      </c>
      <c r="CS564" s="523">
        <v>5.91</v>
      </c>
      <c r="CT564" s="104">
        <v>5.68</v>
      </c>
      <c r="CU564" s="524"/>
      <c r="CV564" s="524"/>
      <c r="CW564" s="524"/>
      <c r="CX564" s="525"/>
      <c r="CY564" s="526">
        <v>76.176044470784277</v>
      </c>
      <c r="CZ564" s="527">
        <v>76.040234636961671</v>
      </c>
      <c r="DA564" s="528">
        <v>0.67149722502100972</v>
      </c>
      <c r="DB564" s="529">
        <v>0.67106997770838461</v>
      </c>
      <c r="DC564" s="530" t="s">
        <v>2331</v>
      </c>
      <c r="DD564" s="225"/>
      <c r="DE564" s="524"/>
      <c r="DF564" s="524"/>
      <c r="DG564" s="531"/>
      <c r="DH564" s="532"/>
      <c r="DI564" s="64">
        <v>214919</v>
      </c>
      <c r="DJ564" s="64">
        <v>0</v>
      </c>
      <c r="DK564" s="64">
        <v>0</v>
      </c>
      <c r="DL564" s="534">
        <f t="shared" si="88"/>
        <v>71639.666666666672</v>
      </c>
    </row>
    <row r="565" spans="1:116" ht="43.5" customHeight="1" x14ac:dyDescent="0.25">
      <c r="A565" s="356" t="s">
        <v>7</v>
      </c>
      <c r="B565" s="65" t="s">
        <v>96</v>
      </c>
      <c r="C565" s="65" t="s">
        <v>97</v>
      </c>
      <c r="D565" s="64" t="s">
        <v>2550</v>
      </c>
      <c r="E565" s="64" t="s">
        <v>486</v>
      </c>
      <c r="F565" s="64" t="s">
        <v>487</v>
      </c>
      <c r="G565" s="18" t="s">
        <v>488</v>
      </c>
      <c r="H565" s="35" t="s">
        <v>866</v>
      </c>
      <c r="I565" s="28" t="s">
        <v>2330</v>
      </c>
      <c r="J565" s="498">
        <v>11.911659813812681</v>
      </c>
      <c r="K565" s="498">
        <v>25.200946917279001</v>
      </c>
      <c r="L565" s="499">
        <v>1039.0999999999999</v>
      </c>
      <c r="M565" s="512">
        <v>0</v>
      </c>
      <c r="N565" s="513">
        <v>0</v>
      </c>
      <c r="O565" s="513">
        <v>0</v>
      </c>
      <c r="P565" s="513">
        <v>0</v>
      </c>
      <c r="Q565" s="513">
        <v>0</v>
      </c>
      <c r="R565" s="513">
        <v>0</v>
      </c>
      <c r="S565" s="513">
        <v>0</v>
      </c>
      <c r="T565" s="513">
        <v>0</v>
      </c>
      <c r="U565" s="513">
        <v>0</v>
      </c>
      <c r="V565" s="513">
        <v>0</v>
      </c>
      <c r="W565" s="513">
        <v>0</v>
      </c>
      <c r="X565" s="513">
        <v>0</v>
      </c>
      <c r="Y565" s="513">
        <v>0</v>
      </c>
      <c r="Z565" s="513">
        <v>0</v>
      </c>
      <c r="AA565" s="513">
        <v>0</v>
      </c>
      <c r="AB565" s="513">
        <v>0</v>
      </c>
      <c r="AC565" s="513">
        <v>69</v>
      </c>
      <c r="AD565" s="513">
        <v>69</v>
      </c>
      <c r="AE565" s="513">
        <v>0</v>
      </c>
      <c r="AF565" s="513">
        <v>0</v>
      </c>
      <c r="AG565" s="513">
        <v>0</v>
      </c>
      <c r="AH565" s="513">
        <f t="shared" si="78"/>
        <v>0</v>
      </c>
      <c r="AI565" s="513">
        <v>0</v>
      </c>
      <c r="AJ565" s="513">
        <v>0</v>
      </c>
      <c r="AK565" s="513">
        <f t="shared" si="79"/>
        <v>69</v>
      </c>
      <c r="AL565" s="513">
        <f t="shared" si="80"/>
        <v>69</v>
      </c>
      <c r="AM565" s="513">
        <v>0</v>
      </c>
      <c r="AN565" s="513">
        <v>0</v>
      </c>
      <c r="AO565" s="513">
        <v>0</v>
      </c>
      <c r="AP565" s="513">
        <v>0</v>
      </c>
      <c r="AQ565" s="513">
        <v>0</v>
      </c>
      <c r="AR565" s="513">
        <v>0</v>
      </c>
      <c r="AS565" s="513">
        <v>0</v>
      </c>
      <c r="AT565" s="513">
        <v>0</v>
      </c>
      <c r="AU565" s="513">
        <v>0</v>
      </c>
      <c r="AV565" s="513">
        <v>0</v>
      </c>
      <c r="AW565" s="513">
        <v>0</v>
      </c>
      <c r="AX565" s="513">
        <v>0</v>
      </c>
      <c r="AY565" s="513">
        <v>0</v>
      </c>
      <c r="AZ565" s="513">
        <v>0</v>
      </c>
      <c r="BA565" s="513">
        <v>0</v>
      </c>
      <c r="BB565" s="513">
        <v>0</v>
      </c>
      <c r="BC565" s="513">
        <v>1003.515</v>
      </c>
      <c r="BD565" s="513">
        <v>1003.515</v>
      </c>
      <c r="BE565" s="513">
        <v>0</v>
      </c>
      <c r="BF565" s="513">
        <v>0</v>
      </c>
      <c r="BG565" s="513">
        <v>0</v>
      </c>
      <c r="BH565" s="513">
        <v>0</v>
      </c>
      <c r="BI565" s="513">
        <v>0</v>
      </c>
      <c r="BJ565" s="513">
        <v>0</v>
      </c>
      <c r="BK565" s="241">
        <f t="shared" si="81"/>
        <v>1003.515</v>
      </c>
      <c r="BL565" s="22">
        <f t="shared" si="82"/>
        <v>1003.515</v>
      </c>
      <c r="BM565" s="519">
        <f t="shared" si="83"/>
        <v>0.27493561643835618</v>
      </c>
      <c r="BN565" s="520">
        <v>0</v>
      </c>
      <c r="BO565" s="520">
        <v>0</v>
      </c>
      <c r="BP565" s="520">
        <v>0</v>
      </c>
      <c r="BQ565" s="520">
        <v>0</v>
      </c>
      <c r="BR565" s="520">
        <v>0</v>
      </c>
      <c r="BS565" s="520">
        <v>0</v>
      </c>
      <c r="BT565" s="520">
        <v>0</v>
      </c>
      <c r="BU565" s="520">
        <v>0</v>
      </c>
      <c r="BV565" s="520">
        <v>0</v>
      </c>
      <c r="BW565" s="520">
        <v>0</v>
      </c>
      <c r="BX565" s="520">
        <v>0</v>
      </c>
      <c r="BY565" s="520">
        <v>0</v>
      </c>
      <c r="BZ565" s="520">
        <v>0</v>
      </c>
      <c r="CA565" s="520">
        <v>0</v>
      </c>
      <c r="CB565" s="520">
        <v>0</v>
      </c>
      <c r="CC565" s="520">
        <v>0</v>
      </c>
      <c r="CD565" s="520">
        <v>1177966.0476000002</v>
      </c>
      <c r="CE565" s="520">
        <v>1177966.0476000002</v>
      </c>
      <c r="CF565" s="520">
        <v>0</v>
      </c>
      <c r="CG565" s="520">
        <v>0</v>
      </c>
      <c r="CH565" s="520">
        <v>0</v>
      </c>
      <c r="CI565" s="520">
        <v>0</v>
      </c>
      <c r="CJ565" s="520">
        <v>0</v>
      </c>
      <c r="CK565" s="520">
        <v>0</v>
      </c>
      <c r="CL565" s="520">
        <f t="shared" si="84"/>
        <v>1177966.0476000002</v>
      </c>
      <c r="CM565" s="521">
        <f t="shared" si="85"/>
        <v>1177966.0476000002</v>
      </c>
      <c r="CN565" s="522">
        <v>16819200</v>
      </c>
      <c r="CO565" s="522">
        <v>16819200</v>
      </c>
      <c r="CP565" s="522">
        <v>12789600</v>
      </c>
      <c r="CQ565" s="243" t="s">
        <v>874</v>
      </c>
      <c r="CR565" s="103">
        <v>4.8</v>
      </c>
      <c r="CS565" s="523">
        <v>4.8</v>
      </c>
      <c r="CT565" s="104">
        <v>3.65</v>
      </c>
      <c r="CU565" s="524"/>
      <c r="CV565" s="524"/>
      <c r="CW565" s="524"/>
      <c r="CX565" s="525"/>
      <c r="CY565" s="526">
        <v>83.277641076966304</v>
      </c>
      <c r="CZ565" s="527">
        <v>81.775163864428791</v>
      </c>
      <c r="DA565" s="528">
        <v>0.34926067181166137</v>
      </c>
      <c r="DB565" s="529">
        <v>0.34562431253135628</v>
      </c>
      <c r="DC565" s="530" t="s">
        <v>2326</v>
      </c>
      <c r="DD565" s="225"/>
      <c r="DE565" s="524"/>
      <c r="DF565" s="524"/>
      <c r="DG565" s="531"/>
      <c r="DH565" s="532"/>
      <c r="DI565" s="64">
        <v>46160</v>
      </c>
      <c r="DJ565" s="64">
        <v>0</v>
      </c>
      <c r="DK565" s="64">
        <v>0</v>
      </c>
      <c r="DL565" s="534">
        <f t="shared" si="88"/>
        <v>15386.666666666666</v>
      </c>
    </row>
    <row r="566" spans="1:116" ht="43.5" customHeight="1" x14ac:dyDescent="0.25">
      <c r="A566" s="356" t="s">
        <v>7</v>
      </c>
      <c r="B566" s="65" t="s">
        <v>96</v>
      </c>
      <c r="C566" s="65" t="s">
        <v>97</v>
      </c>
      <c r="D566" s="64" t="s">
        <v>2550</v>
      </c>
      <c r="E566" s="64" t="s">
        <v>486</v>
      </c>
      <c r="F566" s="64" t="s">
        <v>489</v>
      </c>
      <c r="G566" s="18" t="s">
        <v>486</v>
      </c>
      <c r="H566" s="35" t="s">
        <v>866</v>
      </c>
      <c r="I566" s="28" t="s">
        <v>2330</v>
      </c>
      <c r="J566" s="498">
        <v>11.202904623355499</v>
      </c>
      <c r="K566" s="498">
        <v>38.814583252599</v>
      </c>
      <c r="L566" s="499">
        <v>2304.3000000000002</v>
      </c>
      <c r="M566" s="512">
        <v>0</v>
      </c>
      <c r="N566" s="513">
        <v>0</v>
      </c>
      <c r="O566" s="513">
        <v>0</v>
      </c>
      <c r="P566" s="513">
        <v>0</v>
      </c>
      <c r="Q566" s="513">
        <v>0</v>
      </c>
      <c r="R566" s="513">
        <v>0</v>
      </c>
      <c r="S566" s="513">
        <v>0</v>
      </c>
      <c r="T566" s="513">
        <v>0</v>
      </c>
      <c r="U566" s="513">
        <v>0</v>
      </c>
      <c r="V566" s="513">
        <v>0</v>
      </c>
      <c r="W566" s="513">
        <v>0</v>
      </c>
      <c r="X566" s="513">
        <v>0</v>
      </c>
      <c r="Y566" s="513">
        <v>0</v>
      </c>
      <c r="Z566" s="513">
        <v>0</v>
      </c>
      <c r="AA566" s="513">
        <v>0</v>
      </c>
      <c r="AB566" s="513">
        <v>0</v>
      </c>
      <c r="AC566" s="513">
        <v>78</v>
      </c>
      <c r="AD566" s="513">
        <v>78</v>
      </c>
      <c r="AE566" s="513">
        <v>0</v>
      </c>
      <c r="AF566" s="513">
        <v>0</v>
      </c>
      <c r="AG566" s="513">
        <v>0</v>
      </c>
      <c r="AH566" s="513">
        <f t="shared" si="78"/>
        <v>0</v>
      </c>
      <c r="AI566" s="513">
        <v>0</v>
      </c>
      <c r="AJ566" s="513">
        <v>0</v>
      </c>
      <c r="AK566" s="513">
        <f t="shared" si="79"/>
        <v>78</v>
      </c>
      <c r="AL566" s="513">
        <f t="shared" si="80"/>
        <v>78</v>
      </c>
      <c r="AM566" s="513">
        <v>0</v>
      </c>
      <c r="AN566" s="513">
        <v>0</v>
      </c>
      <c r="AO566" s="513">
        <v>0</v>
      </c>
      <c r="AP566" s="513">
        <v>0</v>
      </c>
      <c r="AQ566" s="513">
        <v>0</v>
      </c>
      <c r="AR566" s="513">
        <v>0</v>
      </c>
      <c r="AS566" s="513">
        <v>0</v>
      </c>
      <c r="AT566" s="513">
        <v>0</v>
      </c>
      <c r="AU566" s="513">
        <v>0</v>
      </c>
      <c r="AV566" s="513">
        <v>0</v>
      </c>
      <c r="AW566" s="513">
        <v>0</v>
      </c>
      <c r="AX566" s="513">
        <v>0</v>
      </c>
      <c r="AY566" s="513">
        <v>0</v>
      </c>
      <c r="AZ566" s="513">
        <v>0</v>
      </c>
      <c r="BA566" s="513">
        <v>0</v>
      </c>
      <c r="BB566" s="513">
        <v>0</v>
      </c>
      <c r="BC566" s="513">
        <v>524.6</v>
      </c>
      <c r="BD566" s="513">
        <v>524.6</v>
      </c>
      <c r="BE566" s="513">
        <v>0</v>
      </c>
      <c r="BF566" s="513">
        <v>0</v>
      </c>
      <c r="BG566" s="513">
        <v>0</v>
      </c>
      <c r="BH566" s="513">
        <v>0</v>
      </c>
      <c r="BI566" s="513">
        <v>0</v>
      </c>
      <c r="BJ566" s="513">
        <v>0</v>
      </c>
      <c r="BK566" s="241">
        <f t="shared" si="81"/>
        <v>524.6</v>
      </c>
      <c r="BL566" s="22">
        <f t="shared" si="82"/>
        <v>524.6</v>
      </c>
      <c r="BM566" s="519">
        <f t="shared" si="83"/>
        <v>5.4874476987447705E-2</v>
      </c>
      <c r="BN566" s="520">
        <v>0</v>
      </c>
      <c r="BO566" s="520">
        <v>0</v>
      </c>
      <c r="BP566" s="520">
        <v>0</v>
      </c>
      <c r="BQ566" s="520">
        <v>0</v>
      </c>
      <c r="BR566" s="520">
        <v>0</v>
      </c>
      <c r="BS566" s="520">
        <v>0</v>
      </c>
      <c r="BT566" s="520">
        <v>0</v>
      </c>
      <c r="BU566" s="520">
        <v>0</v>
      </c>
      <c r="BV566" s="520">
        <v>0</v>
      </c>
      <c r="BW566" s="520">
        <v>0</v>
      </c>
      <c r="BX566" s="520">
        <v>0</v>
      </c>
      <c r="BY566" s="520">
        <v>0</v>
      </c>
      <c r="BZ566" s="520">
        <v>0</v>
      </c>
      <c r="CA566" s="520">
        <v>0</v>
      </c>
      <c r="CB566" s="520">
        <v>0</v>
      </c>
      <c r="CC566" s="520">
        <v>0</v>
      </c>
      <c r="CD566" s="520">
        <v>615796.46400000004</v>
      </c>
      <c r="CE566" s="520">
        <v>615796.46400000004</v>
      </c>
      <c r="CF566" s="520">
        <v>0</v>
      </c>
      <c r="CG566" s="520">
        <v>0</v>
      </c>
      <c r="CH566" s="520">
        <v>0</v>
      </c>
      <c r="CI566" s="520">
        <v>0</v>
      </c>
      <c r="CJ566" s="520">
        <v>0</v>
      </c>
      <c r="CK566" s="520">
        <v>0</v>
      </c>
      <c r="CL566" s="520">
        <f t="shared" si="84"/>
        <v>615796.46400000004</v>
      </c>
      <c r="CM566" s="521">
        <f t="shared" si="85"/>
        <v>615796.46400000004</v>
      </c>
      <c r="CN566" s="522">
        <v>28767840.000000007</v>
      </c>
      <c r="CO566" s="522">
        <v>28767840.000000007</v>
      </c>
      <c r="CP566" s="522">
        <v>33498240.000000004</v>
      </c>
      <c r="CQ566" s="243" t="s">
        <v>874</v>
      </c>
      <c r="CR566" s="103">
        <v>8.2100000000000009</v>
      </c>
      <c r="CS566" s="523">
        <v>8.2100000000000009</v>
      </c>
      <c r="CT566" s="104">
        <v>9.56</v>
      </c>
      <c r="CU566" s="524"/>
      <c r="CV566" s="524"/>
      <c r="CW566" s="524"/>
      <c r="CX566" s="525"/>
      <c r="CY566" s="526">
        <v>112.9733455944812</v>
      </c>
      <c r="CZ566" s="527">
        <v>110.31452446074316</v>
      </c>
      <c r="DA566" s="528">
        <v>1.0054928832983443</v>
      </c>
      <c r="DB566" s="529">
        <v>1.0027809446329325</v>
      </c>
      <c r="DC566" s="530" t="s">
        <v>2323</v>
      </c>
      <c r="DD566" s="225"/>
      <c r="DE566" s="524"/>
      <c r="DF566" s="524"/>
      <c r="DG566" s="531"/>
      <c r="DH566" s="532"/>
      <c r="DI566" s="64">
        <v>103942</v>
      </c>
      <c r="DJ566" s="64">
        <v>59364</v>
      </c>
      <c r="DK566" s="64">
        <v>187500</v>
      </c>
      <c r="DL566" s="534">
        <f t="shared" si="88"/>
        <v>116935.33333333333</v>
      </c>
    </row>
    <row r="567" spans="1:116" ht="43.5" customHeight="1" x14ac:dyDescent="0.25">
      <c r="A567" s="356" t="s">
        <v>7</v>
      </c>
      <c r="B567" s="65" t="s">
        <v>96</v>
      </c>
      <c r="C567" s="65" t="s">
        <v>97</v>
      </c>
      <c r="D567" s="64" t="s">
        <v>2551</v>
      </c>
      <c r="E567" s="64" t="s">
        <v>1504</v>
      </c>
      <c r="F567" s="64" t="s">
        <v>1505</v>
      </c>
      <c r="G567" s="18" t="s">
        <v>1506</v>
      </c>
      <c r="H567" s="35" t="s">
        <v>860</v>
      </c>
      <c r="I567" s="28" t="s">
        <v>2330</v>
      </c>
      <c r="J567" s="498">
        <v>11.774481389853227</v>
      </c>
      <c r="K567" s="498">
        <v>9.5725378588770003</v>
      </c>
      <c r="L567" s="499">
        <v>1076.3</v>
      </c>
      <c r="M567" s="512">
        <v>0</v>
      </c>
      <c r="N567" s="513">
        <v>0</v>
      </c>
      <c r="O567" s="513">
        <v>0</v>
      </c>
      <c r="P567" s="513">
        <v>0</v>
      </c>
      <c r="Q567" s="513">
        <v>0</v>
      </c>
      <c r="R567" s="513">
        <v>0</v>
      </c>
      <c r="S567" s="513">
        <v>0</v>
      </c>
      <c r="T567" s="513">
        <v>0</v>
      </c>
      <c r="U567" s="513">
        <v>0</v>
      </c>
      <c r="V567" s="513">
        <v>0</v>
      </c>
      <c r="W567" s="513">
        <v>0</v>
      </c>
      <c r="X567" s="513">
        <v>0</v>
      </c>
      <c r="Y567" s="513">
        <v>0</v>
      </c>
      <c r="Z567" s="513">
        <v>0</v>
      </c>
      <c r="AA567" s="513">
        <v>0</v>
      </c>
      <c r="AB567" s="513">
        <v>0</v>
      </c>
      <c r="AC567" s="513">
        <v>65</v>
      </c>
      <c r="AD567" s="513">
        <v>65</v>
      </c>
      <c r="AE567" s="513">
        <v>0</v>
      </c>
      <c r="AF567" s="513">
        <v>0</v>
      </c>
      <c r="AG567" s="513">
        <v>0</v>
      </c>
      <c r="AH567" s="513">
        <f t="shared" si="78"/>
        <v>0</v>
      </c>
      <c r="AI567" s="513">
        <v>0</v>
      </c>
      <c r="AJ567" s="513">
        <v>0</v>
      </c>
      <c r="AK567" s="513">
        <f t="shared" si="79"/>
        <v>65</v>
      </c>
      <c r="AL567" s="513">
        <f t="shared" si="80"/>
        <v>65</v>
      </c>
      <c r="AM567" s="513">
        <v>0</v>
      </c>
      <c r="AN567" s="513">
        <v>0</v>
      </c>
      <c r="AO567" s="513">
        <v>0</v>
      </c>
      <c r="AP567" s="513">
        <v>0</v>
      </c>
      <c r="AQ567" s="513">
        <v>0</v>
      </c>
      <c r="AR567" s="513">
        <v>0</v>
      </c>
      <c r="AS567" s="513">
        <v>0</v>
      </c>
      <c r="AT567" s="513">
        <v>0</v>
      </c>
      <c r="AU567" s="513">
        <v>0</v>
      </c>
      <c r="AV567" s="513">
        <v>0</v>
      </c>
      <c r="AW567" s="513">
        <v>0</v>
      </c>
      <c r="AX567" s="513">
        <v>0</v>
      </c>
      <c r="AY567" s="513">
        <v>0</v>
      </c>
      <c r="AZ567" s="513">
        <v>0</v>
      </c>
      <c r="BA567" s="513">
        <v>0</v>
      </c>
      <c r="BB567" s="513">
        <v>0</v>
      </c>
      <c r="BC567" s="513">
        <v>468.1</v>
      </c>
      <c r="BD567" s="513">
        <v>468.1</v>
      </c>
      <c r="BE567" s="513">
        <v>0</v>
      </c>
      <c r="BF567" s="513">
        <v>0</v>
      </c>
      <c r="BG567" s="513">
        <v>0</v>
      </c>
      <c r="BH567" s="513">
        <v>0</v>
      </c>
      <c r="BI567" s="513">
        <v>0</v>
      </c>
      <c r="BJ567" s="513">
        <v>0</v>
      </c>
      <c r="BK567" s="241">
        <f t="shared" si="81"/>
        <v>468.1</v>
      </c>
      <c r="BL567" s="22">
        <f t="shared" si="82"/>
        <v>468.1</v>
      </c>
      <c r="BM567" s="519">
        <f t="shared" si="83"/>
        <v>6.1349934469200527E-2</v>
      </c>
      <c r="BN567" s="520">
        <v>0</v>
      </c>
      <c r="BO567" s="520">
        <v>0</v>
      </c>
      <c r="BP567" s="520">
        <v>0</v>
      </c>
      <c r="BQ567" s="520">
        <v>0</v>
      </c>
      <c r="BR567" s="520">
        <v>0</v>
      </c>
      <c r="BS567" s="520">
        <v>0</v>
      </c>
      <c r="BT567" s="520">
        <v>0</v>
      </c>
      <c r="BU567" s="520">
        <v>0</v>
      </c>
      <c r="BV567" s="520">
        <v>0</v>
      </c>
      <c r="BW567" s="520">
        <v>0</v>
      </c>
      <c r="BX567" s="520">
        <v>0</v>
      </c>
      <c r="BY567" s="520">
        <v>0</v>
      </c>
      <c r="BZ567" s="520">
        <v>0</v>
      </c>
      <c r="CA567" s="520">
        <v>0</v>
      </c>
      <c r="CB567" s="520">
        <v>0</v>
      </c>
      <c r="CC567" s="520">
        <v>0</v>
      </c>
      <c r="CD567" s="520">
        <v>549474.50400000007</v>
      </c>
      <c r="CE567" s="520">
        <v>549474.50400000007</v>
      </c>
      <c r="CF567" s="520">
        <v>0</v>
      </c>
      <c r="CG567" s="520">
        <v>0</v>
      </c>
      <c r="CH567" s="520">
        <v>0</v>
      </c>
      <c r="CI567" s="520">
        <v>0</v>
      </c>
      <c r="CJ567" s="520">
        <v>0</v>
      </c>
      <c r="CK567" s="520">
        <v>0</v>
      </c>
      <c r="CL567" s="520">
        <f t="shared" si="84"/>
        <v>549474.50400000007</v>
      </c>
      <c r="CM567" s="521">
        <f t="shared" si="85"/>
        <v>549474.50400000007</v>
      </c>
      <c r="CN567" s="522">
        <v>22740960</v>
      </c>
      <c r="CO567" s="522">
        <v>22740960</v>
      </c>
      <c r="CP567" s="522">
        <v>26735520</v>
      </c>
      <c r="CQ567" s="243" t="s">
        <v>874</v>
      </c>
      <c r="CR567" s="103">
        <v>6.49</v>
      </c>
      <c r="CS567" s="523">
        <v>6.49</v>
      </c>
      <c r="CT567" s="104">
        <v>7.63</v>
      </c>
      <c r="CU567" s="524"/>
      <c r="CV567" s="524"/>
      <c r="CW567" s="524"/>
      <c r="CX567" s="525"/>
      <c r="CY567" s="526">
        <v>92.92485262682051</v>
      </c>
      <c r="CZ567" s="527">
        <v>88.001272747552036</v>
      </c>
      <c r="DA567" s="528">
        <v>0.5472613319354861</v>
      </c>
      <c r="DB567" s="529">
        <v>0.28866656411360564</v>
      </c>
      <c r="DC567" s="530" t="s">
        <v>2326</v>
      </c>
      <c r="DD567" s="225"/>
      <c r="DE567" s="524"/>
      <c r="DF567" s="524"/>
      <c r="DG567" s="531"/>
      <c r="DH567" s="532"/>
      <c r="DI567" s="64">
        <v>240245</v>
      </c>
      <c r="DJ567" s="64">
        <v>0</v>
      </c>
      <c r="DK567" s="64">
        <v>0</v>
      </c>
      <c r="DL567" s="534">
        <f t="shared" si="88"/>
        <v>80081.666666666672</v>
      </c>
    </row>
    <row r="568" spans="1:116" ht="43.5" customHeight="1" x14ac:dyDescent="0.25">
      <c r="A568" s="356" t="s">
        <v>7</v>
      </c>
      <c r="B568" s="65" t="s">
        <v>96</v>
      </c>
      <c r="C568" s="65" t="s">
        <v>97</v>
      </c>
      <c r="D568" s="64" t="s">
        <v>2551</v>
      </c>
      <c r="E568" s="64" t="s">
        <v>1504</v>
      </c>
      <c r="F568" s="64" t="s">
        <v>1507</v>
      </c>
      <c r="G568" s="18" t="s">
        <v>1504</v>
      </c>
      <c r="H568" s="35" t="s">
        <v>866</v>
      </c>
      <c r="I568" s="28" t="s">
        <v>2330</v>
      </c>
      <c r="J568" s="498">
        <v>11.797344460513136</v>
      </c>
      <c r="K568" s="498">
        <v>5.2746212011500004</v>
      </c>
      <c r="L568" s="499">
        <v>221</v>
      </c>
      <c r="M568" s="512">
        <v>0</v>
      </c>
      <c r="N568" s="513">
        <v>0</v>
      </c>
      <c r="O568" s="513">
        <v>0</v>
      </c>
      <c r="P568" s="513">
        <v>0</v>
      </c>
      <c r="Q568" s="513">
        <v>0</v>
      </c>
      <c r="R568" s="513">
        <v>0</v>
      </c>
      <c r="S568" s="513">
        <v>0</v>
      </c>
      <c r="T568" s="513">
        <v>0</v>
      </c>
      <c r="U568" s="513">
        <v>0</v>
      </c>
      <c r="V568" s="513">
        <v>0</v>
      </c>
      <c r="W568" s="513">
        <v>0</v>
      </c>
      <c r="X568" s="513">
        <v>0</v>
      </c>
      <c r="Y568" s="513">
        <v>0</v>
      </c>
      <c r="Z568" s="513">
        <v>0</v>
      </c>
      <c r="AA568" s="513">
        <v>0</v>
      </c>
      <c r="AB568" s="513">
        <v>0</v>
      </c>
      <c r="AC568" s="513">
        <v>4</v>
      </c>
      <c r="AD568" s="513">
        <v>4</v>
      </c>
      <c r="AE568" s="513">
        <v>0</v>
      </c>
      <c r="AF568" s="513">
        <v>0</v>
      </c>
      <c r="AG568" s="513">
        <v>0</v>
      </c>
      <c r="AH568" s="513">
        <f t="shared" si="78"/>
        <v>0</v>
      </c>
      <c r="AI568" s="513">
        <v>0</v>
      </c>
      <c r="AJ568" s="513">
        <v>0</v>
      </c>
      <c r="AK568" s="513">
        <f t="shared" si="79"/>
        <v>4</v>
      </c>
      <c r="AL568" s="513">
        <f t="shared" si="80"/>
        <v>4</v>
      </c>
      <c r="AM568" s="513">
        <v>0</v>
      </c>
      <c r="AN568" s="513">
        <v>0</v>
      </c>
      <c r="AO568" s="513">
        <v>0</v>
      </c>
      <c r="AP568" s="513">
        <v>0</v>
      </c>
      <c r="AQ568" s="513">
        <v>0</v>
      </c>
      <c r="AR568" s="513">
        <v>0</v>
      </c>
      <c r="AS568" s="513">
        <v>0</v>
      </c>
      <c r="AT568" s="513">
        <v>0</v>
      </c>
      <c r="AU568" s="513">
        <v>0</v>
      </c>
      <c r="AV568" s="513">
        <v>0</v>
      </c>
      <c r="AW568" s="513">
        <v>0</v>
      </c>
      <c r="AX568" s="513">
        <v>0</v>
      </c>
      <c r="AY568" s="513">
        <v>0</v>
      </c>
      <c r="AZ568" s="513">
        <v>0</v>
      </c>
      <c r="BA568" s="513">
        <v>0</v>
      </c>
      <c r="BB568" s="513">
        <v>0</v>
      </c>
      <c r="BC568" s="513">
        <v>2017.24</v>
      </c>
      <c r="BD568" s="513">
        <v>2017.24</v>
      </c>
      <c r="BE568" s="513">
        <v>0</v>
      </c>
      <c r="BF568" s="513">
        <v>0</v>
      </c>
      <c r="BG568" s="513">
        <v>0</v>
      </c>
      <c r="BH568" s="513">
        <v>0</v>
      </c>
      <c r="BI568" s="513">
        <v>0</v>
      </c>
      <c r="BJ568" s="513">
        <v>0</v>
      </c>
      <c r="BK568" s="241">
        <f t="shared" si="81"/>
        <v>2017.24</v>
      </c>
      <c r="BL568" s="22">
        <f t="shared" si="82"/>
        <v>2017.24</v>
      </c>
      <c r="BM568" s="519">
        <f t="shared" si="83"/>
        <v>0</v>
      </c>
      <c r="BN568" s="520">
        <v>0</v>
      </c>
      <c r="BO568" s="520">
        <v>0</v>
      </c>
      <c r="BP568" s="520">
        <v>0</v>
      </c>
      <c r="BQ568" s="520">
        <v>0</v>
      </c>
      <c r="BR568" s="520">
        <v>0</v>
      </c>
      <c r="BS568" s="520">
        <v>0</v>
      </c>
      <c r="BT568" s="520">
        <v>0</v>
      </c>
      <c r="BU568" s="520">
        <v>0</v>
      </c>
      <c r="BV568" s="520">
        <v>0</v>
      </c>
      <c r="BW568" s="520">
        <v>0</v>
      </c>
      <c r="BX568" s="520">
        <v>0</v>
      </c>
      <c r="BY568" s="520">
        <v>0</v>
      </c>
      <c r="BZ568" s="520">
        <v>0</v>
      </c>
      <c r="CA568" s="520">
        <v>0</v>
      </c>
      <c r="CB568" s="520">
        <v>0</v>
      </c>
      <c r="CC568" s="520">
        <v>0</v>
      </c>
      <c r="CD568" s="520">
        <v>2367917.0016000001</v>
      </c>
      <c r="CE568" s="520">
        <v>2367917.0016000001</v>
      </c>
      <c r="CF568" s="520">
        <v>0</v>
      </c>
      <c r="CG568" s="520">
        <v>0</v>
      </c>
      <c r="CH568" s="520">
        <v>0</v>
      </c>
      <c r="CI568" s="520">
        <v>0</v>
      </c>
      <c r="CJ568" s="520">
        <v>0</v>
      </c>
      <c r="CK568" s="520">
        <v>0</v>
      </c>
      <c r="CL568" s="520">
        <f t="shared" si="84"/>
        <v>2367917.0016000001</v>
      </c>
      <c r="CM568" s="521">
        <f t="shared" si="85"/>
        <v>2367917.0016000001</v>
      </c>
      <c r="CN568" s="522">
        <v>0</v>
      </c>
      <c r="CO568" s="522">
        <v>0</v>
      </c>
      <c r="CP568" s="522">
        <v>0</v>
      </c>
      <c r="CQ568" s="243" t="s">
        <v>874</v>
      </c>
      <c r="CR568" s="103">
        <v>0</v>
      </c>
      <c r="CS568" s="523">
        <v>0</v>
      </c>
      <c r="CT568" s="104">
        <v>0</v>
      </c>
      <c r="CU568" s="524"/>
      <c r="CV568" s="524"/>
      <c r="CW568" s="524"/>
      <c r="CX568" s="525"/>
      <c r="CY568" s="526">
        <v>277.01303116147369</v>
      </c>
      <c r="CZ568" s="527">
        <v>178.65903394850801</v>
      </c>
      <c r="DA568" s="528">
        <v>0.3467422096317288</v>
      </c>
      <c r="DB568" s="529">
        <v>0.22282980177716999</v>
      </c>
      <c r="DC568" s="530" t="s">
        <v>2525</v>
      </c>
      <c r="DD568" s="225"/>
      <c r="DE568" s="524"/>
      <c r="DF568" s="524"/>
      <c r="DG568" s="531"/>
      <c r="DH568" s="532"/>
      <c r="DI568" s="64" t="s">
        <v>56</v>
      </c>
      <c r="DJ568" s="64" t="s">
        <v>56</v>
      </c>
      <c r="DK568" s="64">
        <v>37886</v>
      </c>
      <c r="DL568" s="534">
        <f t="shared" si="88"/>
        <v>37886</v>
      </c>
    </row>
    <row r="569" spans="1:116" ht="43.5" customHeight="1" x14ac:dyDescent="0.25">
      <c r="A569" s="356" t="s">
        <v>7</v>
      </c>
      <c r="B569" s="65" t="s">
        <v>96</v>
      </c>
      <c r="C569" s="65" t="s">
        <v>97</v>
      </c>
      <c r="D569" s="64" t="s">
        <v>2551</v>
      </c>
      <c r="E569" s="64" t="s">
        <v>1504</v>
      </c>
      <c r="F569" s="64" t="s">
        <v>1508</v>
      </c>
      <c r="G569" s="18" t="s">
        <v>1504</v>
      </c>
      <c r="H569" s="35" t="s">
        <v>866</v>
      </c>
      <c r="I569" s="28" t="s">
        <v>2330</v>
      </c>
      <c r="J569" s="498">
        <v>11.797344460513136</v>
      </c>
      <c r="K569" s="498">
        <v>20.497348442214001</v>
      </c>
      <c r="L569" s="499">
        <v>720.1</v>
      </c>
      <c r="M569" s="512">
        <v>0</v>
      </c>
      <c r="N569" s="513">
        <v>0</v>
      </c>
      <c r="O569" s="513">
        <v>0</v>
      </c>
      <c r="P569" s="513">
        <v>0</v>
      </c>
      <c r="Q569" s="513">
        <v>0</v>
      </c>
      <c r="R569" s="513">
        <v>0</v>
      </c>
      <c r="S569" s="513">
        <v>0</v>
      </c>
      <c r="T569" s="513">
        <v>0</v>
      </c>
      <c r="U569" s="513">
        <v>0</v>
      </c>
      <c r="V569" s="513">
        <v>0</v>
      </c>
      <c r="W569" s="513">
        <v>0</v>
      </c>
      <c r="X569" s="513">
        <v>0</v>
      </c>
      <c r="Y569" s="513">
        <v>0</v>
      </c>
      <c r="Z569" s="513">
        <v>0</v>
      </c>
      <c r="AA569" s="513">
        <v>0</v>
      </c>
      <c r="AB569" s="513">
        <v>0</v>
      </c>
      <c r="AC569" s="513">
        <v>31</v>
      </c>
      <c r="AD569" s="513">
        <v>31</v>
      </c>
      <c r="AE569" s="513">
        <v>0</v>
      </c>
      <c r="AF569" s="513">
        <v>0</v>
      </c>
      <c r="AG569" s="513">
        <v>0</v>
      </c>
      <c r="AH569" s="513">
        <f t="shared" si="78"/>
        <v>0</v>
      </c>
      <c r="AI569" s="513">
        <v>0</v>
      </c>
      <c r="AJ569" s="513">
        <v>0</v>
      </c>
      <c r="AK569" s="513">
        <f t="shared" si="79"/>
        <v>31</v>
      </c>
      <c r="AL569" s="513">
        <f t="shared" si="80"/>
        <v>31</v>
      </c>
      <c r="AM569" s="513">
        <v>0</v>
      </c>
      <c r="AN569" s="513">
        <v>0</v>
      </c>
      <c r="AO569" s="513">
        <v>0</v>
      </c>
      <c r="AP569" s="513">
        <v>0</v>
      </c>
      <c r="AQ569" s="513">
        <v>0</v>
      </c>
      <c r="AR569" s="513">
        <v>0</v>
      </c>
      <c r="AS569" s="513">
        <v>0</v>
      </c>
      <c r="AT569" s="513">
        <v>0</v>
      </c>
      <c r="AU569" s="513">
        <v>0</v>
      </c>
      <c r="AV569" s="513">
        <v>0</v>
      </c>
      <c r="AW569" s="513">
        <v>0</v>
      </c>
      <c r="AX569" s="513">
        <v>0</v>
      </c>
      <c r="AY569" s="513">
        <v>0</v>
      </c>
      <c r="AZ569" s="513">
        <v>0</v>
      </c>
      <c r="BA569" s="513">
        <v>0</v>
      </c>
      <c r="BB569" s="513">
        <v>0</v>
      </c>
      <c r="BC569" s="513">
        <v>1032.8599999999999</v>
      </c>
      <c r="BD569" s="513">
        <v>1032.8599999999999</v>
      </c>
      <c r="BE569" s="513">
        <v>0</v>
      </c>
      <c r="BF569" s="513">
        <v>0</v>
      </c>
      <c r="BG569" s="513">
        <v>0</v>
      </c>
      <c r="BH569" s="513">
        <v>0</v>
      </c>
      <c r="BI569" s="513">
        <v>0</v>
      </c>
      <c r="BJ569" s="513">
        <v>0</v>
      </c>
      <c r="BK569" s="241">
        <f t="shared" si="81"/>
        <v>1032.8599999999999</v>
      </c>
      <c r="BL569" s="22">
        <f t="shared" si="82"/>
        <v>1032.8599999999999</v>
      </c>
      <c r="BM569" s="519">
        <f t="shared" si="83"/>
        <v>0.1135010989010989</v>
      </c>
      <c r="BN569" s="520">
        <v>0</v>
      </c>
      <c r="BO569" s="520">
        <v>0</v>
      </c>
      <c r="BP569" s="520">
        <v>0</v>
      </c>
      <c r="BQ569" s="520">
        <v>0</v>
      </c>
      <c r="BR569" s="520">
        <v>0</v>
      </c>
      <c r="BS569" s="520">
        <v>0</v>
      </c>
      <c r="BT569" s="520">
        <v>0</v>
      </c>
      <c r="BU569" s="520">
        <v>0</v>
      </c>
      <c r="BV569" s="520">
        <v>0</v>
      </c>
      <c r="BW569" s="520">
        <v>0</v>
      </c>
      <c r="BX569" s="520">
        <v>0</v>
      </c>
      <c r="BY569" s="520">
        <v>0</v>
      </c>
      <c r="BZ569" s="520">
        <v>0</v>
      </c>
      <c r="CA569" s="520">
        <v>0</v>
      </c>
      <c r="CB569" s="520">
        <v>0</v>
      </c>
      <c r="CC569" s="520">
        <v>0</v>
      </c>
      <c r="CD569" s="520">
        <v>1212412.3824</v>
      </c>
      <c r="CE569" s="520">
        <v>1212412.3824</v>
      </c>
      <c r="CF569" s="520">
        <v>0</v>
      </c>
      <c r="CG569" s="520">
        <v>0</v>
      </c>
      <c r="CH569" s="520">
        <v>0</v>
      </c>
      <c r="CI569" s="520">
        <v>0</v>
      </c>
      <c r="CJ569" s="520">
        <v>0</v>
      </c>
      <c r="CK569" s="520">
        <v>0</v>
      </c>
      <c r="CL569" s="520">
        <f t="shared" si="84"/>
        <v>1212412.3824</v>
      </c>
      <c r="CM569" s="521">
        <f t="shared" si="85"/>
        <v>1212412.3824</v>
      </c>
      <c r="CN569" s="522">
        <v>27821760.000000004</v>
      </c>
      <c r="CO569" s="522">
        <v>27821760.000000004</v>
      </c>
      <c r="CP569" s="522">
        <v>31886400</v>
      </c>
      <c r="CQ569" s="243" t="s">
        <v>874</v>
      </c>
      <c r="CR569" s="103">
        <v>7.94</v>
      </c>
      <c r="CS569" s="523">
        <v>7.94</v>
      </c>
      <c r="CT569" s="104">
        <v>9.1</v>
      </c>
      <c r="CU569" s="524"/>
      <c r="CV569" s="524"/>
      <c r="CW569" s="524"/>
      <c r="CX569" s="525"/>
      <c r="CY569" s="526">
        <v>34.207948926960199</v>
      </c>
      <c r="CZ569" s="527">
        <v>30.409301354047773</v>
      </c>
      <c r="DA569" s="528">
        <v>0.27213239431912517</v>
      </c>
      <c r="DB569" s="529">
        <v>0.26884197444689489</v>
      </c>
      <c r="DC569" s="530" t="s">
        <v>2444</v>
      </c>
      <c r="DD569" s="225"/>
      <c r="DE569" s="524"/>
      <c r="DF569" s="524"/>
      <c r="DG569" s="531"/>
      <c r="DH569" s="532"/>
      <c r="DI569" s="64">
        <v>0</v>
      </c>
      <c r="DJ569" s="64">
        <v>0</v>
      </c>
      <c r="DK569" s="64">
        <v>0</v>
      </c>
      <c r="DL569" s="534">
        <f t="shared" si="88"/>
        <v>0</v>
      </c>
    </row>
    <row r="570" spans="1:116" ht="43.5" customHeight="1" x14ac:dyDescent="0.25">
      <c r="A570" s="356" t="s">
        <v>7</v>
      </c>
      <c r="B570" s="65" t="s">
        <v>96</v>
      </c>
      <c r="C570" s="65" t="s">
        <v>97</v>
      </c>
      <c r="D570" s="64" t="s">
        <v>2551</v>
      </c>
      <c r="E570" s="64" t="s">
        <v>1504</v>
      </c>
      <c r="F570" s="64" t="s">
        <v>1509</v>
      </c>
      <c r="G570" s="18" t="s">
        <v>1504</v>
      </c>
      <c r="H570" s="35" t="s">
        <v>866</v>
      </c>
      <c r="I570" s="28" t="s">
        <v>2330</v>
      </c>
      <c r="J570" s="498">
        <v>11.774481389853227</v>
      </c>
      <c r="K570" s="498">
        <v>13.628977244379</v>
      </c>
      <c r="L570" s="499">
        <v>1036.3</v>
      </c>
      <c r="M570" s="512">
        <v>0</v>
      </c>
      <c r="N570" s="513">
        <v>0</v>
      </c>
      <c r="O570" s="513">
        <v>0</v>
      </c>
      <c r="P570" s="513">
        <v>0</v>
      </c>
      <c r="Q570" s="513">
        <v>0</v>
      </c>
      <c r="R570" s="513">
        <v>0</v>
      </c>
      <c r="S570" s="513">
        <v>0</v>
      </c>
      <c r="T570" s="513">
        <v>0</v>
      </c>
      <c r="U570" s="513">
        <v>0</v>
      </c>
      <c r="V570" s="513">
        <v>0</v>
      </c>
      <c r="W570" s="513">
        <v>0</v>
      </c>
      <c r="X570" s="513">
        <v>0</v>
      </c>
      <c r="Y570" s="513">
        <v>0</v>
      </c>
      <c r="Z570" s="513">
        <v>0</v>
      </c>
      <c r="AA570" s="513">
        <v>0</v>
      </c>
      <c r="AB570" s="513">
        <v>0</v>
      </c>
      <c r="AC570" s="513">
        <v>38</v>
      </c>
      <c r="AD570" s="513">
        <v>38</v>
      </c>
      <c r="AE570" s="513">
        <v>0</v>
      </c>
      <c r="AF570" s="513">
        <v>0</v>
      </c>
      <c r="AG570" s="513">
        <v>0</v>
      </c>
      <c r="AH570" s="513">
        <f t="shared" si="78"/>
        <v>0</v>
      </c>
      <c r="AI570" s="513">
        <v>0</v>
      </c>
      <c r="AJ570" s="513">
        <v>0</v>
      </c>
      <c r="AK570" s="513">
        <f t="shared" si="79"/>
        <v>38</v>
      </c>
      <c r="AL570" s="513">
        <f t="shared" si="80"/>
        <v>38</v>
      </c>
      <c r="AM570" s="513">
        <v>0</v>
      </c>
      <c r="AN570" s="513">
        <v>0</v>
      </c>
      <c r="AO570" s="513">
        <v>0</v>
      </c>
      <c r="AP570" s="513">
        <v>0</v>
      </c>
      <c r="AQ570" s="513">
        <v>0</v>
      </c>
      <c r="AR570" s="513">
        <v>0</v>
      </c>
      <c r="AS570" s="513">
        <v>0</v>
      </c>
      <c r="AT570" s="513">
        <v>0</v>
      </c>
      <c r="AU570" s="513">
        <v>0</v>
      </c>
      <c r="AV570" s="513">
        <v>0</v>
      </c>
      <c r="AW570" s="513">
        <v>0</v>
      </c>
      <c r="AX570" s="513">
        <v>0</v>
      </c>
      <c r="AY570" s="513">
        <v>0</v>
      </c>
      <c r="AZ570" s="513">
        <v>0</v>
      </c>
      <c r="BA570" s="513">
        <v>0</v>
      </c>
      <c r="BB570" s="513">
        <v>0</v>
      </c>
      <c r="BC570" s="513">
        <v>458.9</v>
      </c>
      <c r="BD570" s="513">
        <v>458.9</v>
      </c>
      <c r="BE570" s="513">
        <v>0</v>
      </c>
      <c r="BF570" s="513">
        <v>0</v>
      </c>
      <c r="BG570" s="513">
        <v>0</v>
      </c>
      <c r="BH570" s="513">
        <v>0</v>
      </c>
      <c r="BI570" s="513">
        <v>0</v>
      </c>
      <c r="BJ570" s="513">
        <v>0</v>
      </c>
      <c r="BK570" s="241">
        <f t="shared" si="81"/>
        <v>458.9</v>
      </c>
      <c r="BL570" s="22">
        <f t="shared" si="82"/>
        <v>458.9</v>
      </c>
      <c r="BM570" s="519">
        <f t="shared" si="83"/>
        <v>5.6794554455445539E-2</v>
      </c>
      <c r="BN570" s="520">
        <v>0</v>
      </c>
      <c r="BO570" s="520">
        <v>0</v>
      </c>
      <c r="BP570" s="520">
        <v>0</v>
      </c>
      <c r="BQ570" s="520">
        <v>0</v>
      </c>
      <c r="BR570" s="520">
        <v>0</v>
      </c>
      <c r="BS570" s="520">
        <v>0</v>
      </c>
      <c r="BT570" s="520">
        <v>0</v>
      </c>
      <c r="BU570" s="520">
        <v>0</v>
      </c>
      <c r="BV570" s="520">
        <v>0</v>
      </c>
      <c r="BW570" s="520">
        <v>0</v>
      </c>
      <c r="BX570" s="520">
        <v>0</v>
      </c>
      <c r="BY570" s="520">
        <v>0</v>
      </c>
      <c r="BZ570" s="520">
        <v>0</v>
      </c>
      <c r="CA570" s="520">
        <v>0</v>
      </c>
      <c r="CB570" s="520">
        <v>0</v>
      </c>
      <c r="CC570" s="520">
        <v>0</v>
      </c>
      <c r="CD570" s="520">
        <v>538675.17599999998</v>
      </c>
      <c r="CE570" s="520">
        <v>538675.17599999998</v>
      </c>
      <c r="CF570" s="520">
        <v>0</v>
      </c>
      <c r="CG570" s="520">
        <v>0</v>
      </c>
      <c r="CH570" s="520">
        <v>0</v>
      </c>
      <c r="CI570" s="520">
        <v>0</v>
      </c>
      <c r="CJ570" s="520">
        <v>0</v>
      </c>
      <c r="CK570" s="520">
        <v>0</v>
      </c>
      <c r="CL570" s="520">
        <f t="shared" si="84"/>
        <v>538675.17599999998</v>
      </c>
      <c r="CM570" s="521">
        <f t="shared" si="85"/>
        <v>538675.17599999998</v>
      </c>
      <c r="CN570" s="522">
        <v>31255680</v>
      </c>
      <c r="CO570" s="522">
        <v>31255680</v>
      </c>
      <c r="CP570" s="522">
        <v>28312320.000000004</v>
      </c>
      <c r="CQ570" s="243" t="s">
        <v>874</v>
      </c>
      <c r="CR570" s="103">
        <v>8.92</v>
      </c>
      <c r="CS570" s="523">
        <v>8.92</v>
      </c>
      <c r="CT570" s="104">
        <v>8.08</v>
      </c>
      <c r="CU570" s="524"/>
      <c r="CV570" s="524"/>
      <c r="CW570" s="524"/>
      <c r="CX570" s="525"/>
      <c r="CY570" s="526">
        <v>67.53039554511578</v>
      </c>
      <c r="CZ570" s="527">
        <v>59.217979277357216</v>
      </c>
      <c r="DA570" s="528">
        <v>0.79010132455072679</v>
      </c>
      <c r="DB570" s="529">
        <v>0.77790114711146796</v>
      </c>
      <c r="DC570" s="530" t="s">
        <v>2307</v>
      </c>
      <c r="DD570" s="225"/>
      <c r="DE570" s="524"/>
      <c r="DF570" s="524"/>
      <c r="DG570" s="531"/>
      <c r="DH570" s="532"/>
      <c r="DI570" s="64">
        <v>289881</v>
      </c>
      <c r="DJ570" s="64">
        <v>0</v>
      </c>
      <c r="DK570" s="64">
        <v>0</v>
      </c>
      <c r="DL570" s="534">
        <f t="shared" si="88"/>
        <v>96627</v>
      </c>
    </row>
    <row r="571" spans="1:116" ht="43.5" customHeight="1" x14ac:dyDescent="0.25">
      <c r="A571" s="356" t="s">
        <v>7</v>
      </c>
      <c r="B571" s="65" t="s">
        <v>96</v>
      </c>
      <c r="C571" s="65" t="s">
        <v>97</v>
      </c>
      <c r="D571" s="64" t="s">
        <v>2552</v>
      </c>
      <c r="E571" s="64" t="s">
        <v>1510</v>
      </c>
      <c r="F571" s="64" t="s">
        <v>1511</v>
      </c>
      <c r="G571" s="18" t="s">
        <v>502</v>
      </c>
      <c r="H571" s="35" t="s">
        <v>860</v>
      </c>
      <c r="I571" s="28" t="s">
        <v>2330</v>
      </c>
      <c r="J571" s="498">
        <v>10.745643210157313</v>
      </c>
      <c r="K571" s="498">
        <v>50.911552924407005</v>
      </c>
      <c r="L571" s="499">
        <v>2047.8</v>
      </c>
      <c r="M571" s="512">
        <v>0</v>
      </c>
      <c r="N571" s="513">
        <v>0</v>
      </c>
      <c r="O571" s="513">
        <v>0</v>
      </c>
      <c r="P571" s="513">
        <v>0</v>
      </c>
      <c r="Q571" s="513">
        <v>0</v>
      </c>
      <c r="R571" s="513">
        <v>0</v>
      </c>
      <c r="S571" s="513">
        <v>0</v>
      </c>
      <c r="T571" s="513">
        <v>0</v>
      </c>
      <c r="U571" s="513">
        <v>0</v>
      </c>
      <c r="V571" s="513">
        <v>0</v>
      </c>
      <c r="W571" s="513">
        <v>0</v>
      </c>
      <c r="X571" s="513">
        <v>0</v>
      </c>
      <c r="Y571" s="513">
        <v>0</v>
      </c>
      <c r="Z571" s="513">
        <v>0</v>
      </c>
      <c r="AA571" s="513">
        <v>0</v>
      </c>
      <c r="AB571" s="513">
        <v>0</v>
      </c>
      <c r="AC571" s="513">
        <v>153</v>
      </c>
      <c r="AD571" s="513">
        <v>153</v>
      </c>
      <c r="AE571" s="513">
        <v>0</v>
      </c>
      <c r="AF571" s="513">
        <v>0</v>
      </c>
      <c r="AG571" s="513">
        <v>0</v>
      </c>
      <c r="AH571" s="513">
        <f t="shared" si="78"/>
        <v>0</v>
      </c>
      <c r="AI571" s="513">
        <v>0</v>
      </c>
      <c r="AJ571" s="513">
        <v>0</v>
      </c>
      <c r="AK571" s="513">
        <f t="shared" si="79"/>
        <v>153</v>
      </c>
      <c r="AL571" s="513">
        <f t="shared" si="80"/>
        <v>153</v>
      </c>
      <c r="AM571" s="513">
        <v>0</v>
      </c>
      <c r="AN571" s="513">
        <v>0</v>
      </c>
      <c r="AO571" s="513">
        <v>0</v>
      </c>
      <c r="AP571" s="513">
        <v>0</v>
      </c>
      <c r="AQ571" s="513">
        <v>0</v>
      </c>
      <c r="AR571" s="513">
        <v>0</v>
      </c>
      <c r="AS571" s="513">
        <v>0</v>
      </c>
      <c r="AT571" s="513">
        <v>0</v>
      </c>
      <c r="AU571" s="513">
        <v>0</v>
      </c>
      <c r="AV571" s="513">
        <v>0</v>
      </c>
      <c r="AW571" s="513">
        <v>0</v>
      </c>
      <c r="AX571" s="513">
        <v>0</v>
      </c>
      <c r="AY571" s="513">
        <v>0</v>
      </c>
      <c r="AZ571" s="513">
        <v>0</v>
      </c>
      <c r="BA571" s="513">
        <v>0</v>
      </c>
      <c r="BB571" s="513">
        <v>0</v>
      </c>
      <c r="BC571" s="513">
        <v>2317.37</v>
      </c>
      <c r="BD571" s="513">
        <v>2317.37</v>
      </c>
      <c r="BE571" s="513">
        <v>0</v>
      </c>
      <c r="BF571" s="513">
        <v>0</v>
      </c>
      <c r="BG571" s="513">
        <v>0</v>
      </c>
      <c r="BH571" s="513">
        <v>0</v>
      </c>
      <c r="BI571" s="513">
        <v>0</v>
      </c>
      <c r="BJ571" s="513">
        <v>0</v>
      </c>
      <c r="BK571" s="241">
        <f t="shared" si="81"/>
        <v>2317.37</v>
      </c>
      <c r="BL571" s="22">
        <f t="shared" si="82"/>
        <v>2317.37</v>
      </c>
      <c r="BM571" s="519">
        <f t="shared" si="83"/>
        <v>0.3521838905775076</v>
      </c>
      <c r="BN571" s="520">
        <v>0</v>
      </c>
      <c r="BO571" s="520">
        <v>0</v>
      </c>
      <c r="BP571" s="520">
        <v>0</v>
      </c>
      <c r="BQ571" s="520">
        <v>0</v>
      </c>
      <c r="BR571" s="520">
        <v>0</v>
      </c>
      <c r="BS571" s="520">
        <v>0</v>
      </c>
      <c r="BT571" s="520">
        <v>0</v>
      </c>
      <c r="BU571" s="520">
        <v>0</v>
      </c>
      <c r="BV571" s="520">
        <v>0</v>
      </c>
      <c r="BW571" s="520">
        <v>0</v>
      </c>
      <c r="BX571" s="520">
        <v>0</v>
      </c>
      <c r="BY571" s="520">
        <v>0</v>
      </c>
      <c r="BZ571" s="520">
        <v>0</v>
      </c>
      <c r="CA571" s="520">
        <v>0</v>
      </c>
      <c r="CB571" s="520">
        <v>0</v>
      </c>
      <c r="CC571" s="520">
        <v>0</v>
      </c>
      <c r="CD571" s="520">
        <v>2720221.6008000001</v>
      </c>
      <c r="CE571" s="520">
        <v>2720221.6008000001</v>
      </c>
      <c r="CF571" s="520">
        <v>0</v>
      </c>
      <c r="CG571" s="520">
        <v>0</v>
      </c>
      <c r="CH571" s="520">
        <v>0</v>
      </c>
      <c r="CI571" s="520">
        <v>0</v>
      </c>
      <c r="CJ571" s="520">
        <v>0</v>
      </c>
      <c r="CK571" s="520">
        <v>0</v>
      </c>
      <c r="CL571" s="520">
        <f t="shared" si="84"/>
        <v>2720221.6008000001</v>
      </c>
      <c r="CM571" s="521">
        <f t="shared" si="85"/>
        <v>2720221.6008000001</v>
      </c>
      <c r="CN571" s="522">
        <v>14590825.367066402</v>
      </c>
      <c r="CO571" s="522">
        <v>14590825.367066402</v>
      </c>
      <c r="CP571" s="522">
        <v>17083208.347917605</v>
      </c>
      <c r="CQ571" s="243" t="s">
        <v>874</v>
      </c>
      <c r="CR571" s="103">
        <v>5.62</v>
      </c>
      <c r="CS571" s="523">
        <v>5.62</v>
      </c>
      <c r="CT571" s="104">
        <v>6.58</v>
      </c>
      <c r="CU571" s="524"/>
      <c r="CV571" s="524"/>
      <c r="CW571" s="524"/>
      <c r="CX571" s="525"/>
      <c r="CY571" s="526">
        <v>169.08551115358844</v>
      </c>
      <c r="CZ571" s="527">
        <v>116.05585475063367</v>
      </c>
      <c r="DA571" s="528">
        <v>0.75421724957682246</v>
      </c>
      <c r="DB571" s="529">
        <v>0.72196635452825764</v>
      </c>
      <c r="DC571" s="530" t="s">
        <v>2336</v>
      </c>
      <c r="DD571" s="225"/>
      <c r="DE571" s="524"/>
      <c r="DF571" s="524"/>
      <c r="DG571" s="531"/>
      <c r="DH571" s="532"/>
      <c r="DI571" s="64">
        <v>119478</v>
      </c>
      <c r="DJ571" s="64">
        <v>243790</v>
      </c>
      <c r="DK571" s="64">
        <v>137285</v>
      </c>
      <c r="DL571" s="534">
        <f t="shared" si="88"/>
        <v>166851</v>
      </c>
    </row>
    <row r="572" spans="1:116" ht="43.5" customHeight="1" x14ac:dyDescent="0.25">
      <c r="A572" s="356" t="s">
        <v>7</v>
      </c>
      <c r="B572" s="65" t="s">
        <v>96</v>
      </c>
      <c r="C572" s="65" t="s">
        <v>97</v>
      </c>
      <c r="D572" s="64" t="s">
        <v>2552</v>
      </c>
      <c r="E572" s="64" t="s">
        <v>1510</v>
      </c>
      <c r="F572" s="64" t="s">
        <v>1512</v>
      </c>
      <c r="G572" s="18" t="s">
        <v>1513</v>
      </c>
      <c r="H572" s="35" t="s">
        <v>860</v>
      </c>
      <c r="I572" s="28" t="s">
        <v>2330</v>
      </c>
      <c r="J572" s="498">
        <v>11.08858927005595</v>
      </c>
      <c r="K572" s="498">
        <v>83.719128613742996</v>
      </c>
      <c r="L572" s="499">
        <v>3348.9</v>
      </c>
      <c r="M572" s="512">
        <v>0</v>
      </c>
      <c r="N572" s="513">
        <v>0</v>
      </c>
      <c r="O572" s="513">
        <v>0</v>
      </c>
      <c r="P572" s="513">
        <v>0</v>
      </c>
      <c r="Q572" s="513">
        <v>0</v>
      </c>
      <c r="R572" s="513">
        <v>0</v>
      </c>
      <c r="S572" s="513">
        <v>1</v>
      </c>
      <c r="T572" s="513">
        <v>1</v>
      </c>
      <c r="U572" s="513">
        <v>0</v>
      </c>
      <c r="V572" s="513">
        <v>0</v>
      </c>
      <c r="W572" s="513">
        <v>0</v>
      </c>
      <c r="X572" s="513">
        <v>0</v>
      </c>
      <c r="Y572" s="513">
        <v>0</v>
      </c>
      <c r="Z572" s="513">
        <v>0</v>
      </c>
      <c r="AA572" s="513">
        <v>0</v>
      </c>
      <c r="AB572" s="513">
        <v>0</v>
      </c>
      <c r="AC572" s="513">
        <v>215</v>
      </c>
      <c r="AD572" s="513">
        <v>215</v>
      </c>
      <c r="AE572" s="513">
        <v>0</v>
      </c>
      <c r="AF572" s="513">
        <v>0</v>
      </c>
      <c r="AG572" s="513">
        <v>0</v>
      </c>
      <c r="AH572" s="513">
        <f t="shared" si="78"/>
        <v>0</v>
      </c>
      <c r="AI572" s="513">
        <v>0</v>
      </c>
      <c r="AJ572" s="513">
        <v>0</v>
      </c>
      <c r="AK572" s="513">
        <f t="shared" si="79"/>
        <v>216</v>
      </c>
      <c r="AL572" s="513">
        <f t="shared" si="80"/>
        <v>216</v>
      </c>
      <c r="AM572" s="513">
        <v>0</v>
      </c>
      <c r="AN572" s="513">
        <v>0</v>
      </c>
      <c r="AO572" s="513">
        <v>0</v>
      </c>
      <c r="AP572" s="513">
        <v>0</v>
      </c>
      <c r="AQ572" s="513">
        <v>0</v>
      </c>
      <c r="AR572" s="513">
        <v>0</v>
      </c>
      <c r="AS572" s="513">
        <v>0</v>
      </c>
      <c r="AT572" s="513">
        <v>0</v>
      </c>
      <c r="AU572" s="513">
        <v>0</v>
      </c>
      <c r="AV572" s="513">
        <v>0</v>
      </c>
      <c r="AW572" s="513">
        <v>0</v>
      </c>
      <c r="AX572" s="513">
        <v>0</v>
      </c>
      <c r="AY572" s="513">
        <v>0</v>
      </c>
      <c r="AZ572" s="513">
        <v>0</v>
      </c>
      <c r="BA572" s="513">
        <v>0</v>
      </c>
      <c r="BB572" s="513">
        <v>0</v>
      </c>
      <c r="BC572" s="513">
        <v>2882.761</v>
      </c>
      <c r="BD572" s="513">
        <v>2882.761</v>
      </c>
      <c r="BE572" s="513">
        <v>0</v>
      </c>
      <c r="BF572" s="513">
        <v>0</v>
      </c>
      <c r="BG572" s="513">
        <v>0</v>
      </c>
      <c r="BH572" s="513">
        <v>0</v>
      </c>
      <c r="BI572" s="513">
        <v>0</v>
      </c>
      <c r="BJ572" s="513">
        <v>0</v>
      </c>
      <c r="BK572" s="241">
        <f t="shared" si="81"/>
        <v>2882.761</v>
      </c>
      <c r="BL572" s="22">
        <f t="shared" si="82"/>
        <v>2882.761</v>
      </c>
      <c r="BM572" s="519">
        <f t="shared" si="83"/>
        <v>0.32317948430493271</v>
      </c>
      <c r="BN572" s="520">
        <v>0</v>
      </c>
      <c r="BO572" s="520">
        <v>0</v>
      </c>
      <c r="BP572" s="520">
        <v>0</v>
      </c>
      <c r="BQ572" s="520">
        <v>0</v>
      </c>
      <c r="BR572" s="520">
        <v>0</v>
      </c>
      <c r="BS572" s="520">
        <v>0</v>
      </c>
      <c r="BT572" s="520">
        <v>212955.6</v>
      </c>
      <c r="BU572" s="520">
        <v>212955.6</v>
      </c>
      <c r="BV572" s="520">
        <v>0</v>
      </c>
      <c r="BW572" s="520">
        <v>0</v>
      </c>
      <c r="BX572" s="520">
        <v>0</v>
      </c>
      <c r="BY572" s="520">
        <v>0</v>
      </c>
      <c r="BZ572" s="520">
        <v>0</v>
      </c>
      <c r="CA572" s="520">
        <v>0</v>
      </c>
      <c r="CB572" s="520">
        <v>0</v>
      </c>
      <c r="CC572" s="520">
        <v>0</v>
      </c>
      <c r="CD572" s="520">
        <v>3383900.1722400002</v>
      </c>
      <c r="CE572" s="520">
        <v>3383900.1722400002</v>
      </c>
      <c r="CF572" s="520">
        <v>0</v>
      </c>
      <c r="CG572" s="520">
        <v>0</v>
      </c>
      <c r="CH572" s="520">
        <v>0</v>
      </c>
      <c r="CI572" s="520">
        <v>0</v>
      </c>
      <c r="CJ572" s="520">
        <v>0</v>
      </c>
      <c r="CK572" s="520">
        <v>0</v>
      </c>
      <c r="CL572" s="520">
        <f t="shared" si="84"/>
        <v>3596855.7722400003</v>
      </c>
      <c r="CM572" s="521">
        <f t="shared" si="85"/>
        <v>3596855.7722400003</v>
      </c>
      <c r="CN572" s="522">
        <v>28358164.7886336</v>
      </c>
      <c r="CO572" s="522">
        <v>28358164.7886336</v>
      </c>
      <c r="CP572" s="522">
        <v>31778244.964147199</v>
      </c>
      <c r="CQ572" s="243" t="s">
        <v>874</v>
      </c>
      <c r="CR572" s="103">
        <v>7.96</v>
      </c>
      <c r="CS572" s="523">
        <v>7.96</v>
      </c>
      <c r="CT572" s="104">
        <v>8.92</v>
      </c>
      <c r="CU572" s="524"/>
      <c r="CV572" s="524"/>
      <c r="CW572" s="524"/>
      <c r="CX572" s="525"/>
      <c r="CY572" s="526">
        <v>115.29495078519103</v>
      </c>
      <c r="CZ572" s="527">
        <v>91.592631770853743</v>
      </c>
      <c r="DA572" s="528">
        <v>1.2888478111638653</v>
      </c>
      <c r="DB572" s="529">
        <v>1.262336260689439</v>
      </c>
      <c r="DC572" s="530" t="s">
        <v>2336</v>
      </c>
      <c r="DD572" s="225"/>
      <c r="DE572" s="524"/>
      <c r="DF572" s="524"/>
      <c r="DG572" s="531"/>
      <c r="DH572" s="532"/>
      <c r="DI572" s="64">
        <v>277441</v>
      </c>
      <c r="DJ572" s="64">
        <v>3612</v>
      </c>
      <c r="DK572" s="64">
        <v>10368</v>
      </c>
      <c r="DL572" s="534">
        <f t="shared" si="88"/>
        <v>97140.333333333328</v>
      </c>
    </row>
    <row r="573" spans="1:116" ht="43.5" customHeight="1" x14ac:dyDescent="0.25">
      <c r="A573" s="356" t="s">
        <v>7</v>
      </c>
      <c r="B573" s="65" t="s">
        <v>96</v>
      </c>
      <c r="C573" s="65" t="s">
        <v>97</v>
      </c>
      <c r="D573" s="64" t="s">
        <v>2553</v>
      </c>
      <c r="E573" s="64" t="s">
        <v>482</v>
      </c>
      <c r="F573" s="64" t="s">
        <v>1516</v>
      </c>
      <c r="G573" s="18" t="s">
        <v>1469</v>
      </c>
      <c r="H573" s="35" t="s">
        <v>860</v>
      </c>
      <c r="I573" s="28" t="s">
        <v>2330</v>
      </c>
      <c r="J573" s="498">
        <v>8.0020747309682125</v>
      </c>
      <c r="K573" s="498">
        <v>23.673863587122</v>
      </c>
      <c r="L573" s="499">
        <v>1481.3</v>
      </c>
      <c r="M573" s="512">
        <v>0</v>
      </c>
      <c r="N573" s="513">
        <v>0</v>
      </c>
      <c r="O573" s="513">
        <v>0</v>
      </c>
      <c r="P573" s="513">
        <v>0</v>
      </c>
      <c r="Q573" s="513">
        <v>0</v>
      </c>
      <c r="R573" s="513">
        <v>0</v>
      </c>
      <c r="S573" s="513">
        <v>0</v>
      </c>
      <c r="T573" s="513">
        <v>0</v>
      </c>
      <c r="U573" s="513">
        <v>0</v>
      </c>
      <c r="V573" s="513">
        <v>0</v>
      </c>
      <c r="W573" s="513">
        <v>0</v>
      </c>
      <c r="X573" s="513">
        <v>0</v>
      </c>
      <c r="Y573" s="513">
        <v>0</v>
      </c>
      <c r="Z573" s="513">
        <v>0</v>
      </c>
      <c r="AA573" s="513">
        <v>0</v>
      </c>
      <c r="AB573" s="513">
        <v>0</v>
      </c>
      <c r="AC573" s="513">
        <v>38</v>
      </c>
      <c r="AD573" s="513">
        <v>38</v>
      </c>
      <c r="AE573" s="513">
        <v>0</v>
      </c>
      <c r="AF573" s="513">
        <v>0</v>
      </c>
      <c r="AG573" s="513">
        <v>0</v>
      </c>
      <c r="AH573" s="513">
        <f t="shared" si="78"/>
        <v>0</v>
      </c>
      <c r="AI573" s="513">
        <v>0</v>
      </c>
      <c r="AJ573" s="513">
        <v>0</v>
      </c>
      <c r="AK573" s="513">
        <f t="shared" si="79"/>
        <v>38</v>
      </c>
      <c r="AL573" s="513">
        <f t="shared" si="80"/>
        <v>38</v>
      </c>
      <c r="AM573" s="513">
        <v>0</v>
      </c>
      <c r="AN573" s="513">
        <v>0</v>
      </c>
      <c r="AO573" s="513">
        <v>0</v>
      </c>
      <c r="AP573" s="513">
        <v>0</v>
      </c>
      <c r="AQ573" s="513">
        <v>0</v>
      </c>
      <c r="AR573" s="513">
        <v>0</v>
      </c>
      <c r="AS573" s="513">
        <v>0</v>
      </c>
      <c r="AT573" s="513">
        <v>0</v>
      </c>
      <c r="AU573" s="513">
        <v>0</v>
      </c>
      <c r="AV573" s="513">
        <v>0</v>
      </c>
      <c r="AW573" s="513">
        <v>0</v>
      </c>
      <c r="AX573" s="513">
        <v>0</v>
      </c>
      <c r="AY573" s="513">
        <v>0</v>
      </c>
      <c r="AZ573" s="513">
        <v>0</v>
      </c>
      <c r="BA573" s="513">
        <v>0</v>
      </c>
      <c r="BB573" s="513">
        <v>0</v>
      </c>
      <c r="BC573" s="513">
        <v>2216.1</v>
      </c>
      <c r="BD573" s="513">
        <v>2216.1</v>
      </c>
      <c r="BE573" s="513">
        <v>0</v>
      </c>
      <c r="BF573" s="513">
        <v>0</v>
      </c>
      <c r="BG573" s="513">
        <v>0</v>
      </c>
      <c r="BH573" s="513">
        <v>0</v>
      </c>
      <c r="BI573" s="513">
        <v>0</v>
      </c>
      <c r="BJ573" s="513">
        <v>0</v>
      </c>
      <c r="BK573" s="241">
        <f t="shared" si="81"/>
        <v>2216.1</v>
      </c>
      <c r="BL573" s="22">
        <f t="shared" si="82"/>
        <v>2216.1</v>
      </c>
      <c r="BM573" s="519">
        <f t="shared" si="83"/>
        <v>0.4541188524590164</v>
      </c>
      <c r="BN573" s="520">
        <v>0</v>
      </c>
      <c r="BO573" s="520">
        <v>0</v>
      </c>
      <c r="BP573" s="520">
        <v>0</v>
      </c>
      <c r="BQ573" s="520">
        <v>0</v>
      </c>
      <c r="BR573" s="520">
        <v>0</v>
      </c>
      <c r="BS573" s="520">
        <v>0</v>
      </c>
      <c r="BT573" s="520">
        <v>0</v>
      </c>
      <c r="BU573" s="520">
        <v>0</v>
      </c>
      <c r="BV573" s="520">
        <v>0</v>
      </c>
      <c r="BW573" s="520">
        <v>0</v>
      </c>
      <c r="BX573" s="520">
        <v>0</v>
      </c>
      <c r="BY573" s="520">
        <v>0</v>
      </c>
      <c r="BZ573" s="520">
        <v>0</v>
      </c>
      <c r="CA573" s="520">
        <v>0</v>
      </c>
      <c r="CB573" s="520">
        <v>0</v>
      </c>
      <c r="CC573" s="520">
        <v>0</v>
      </c>
      <c r="CD573" s="520">
        <v>2601346.824</v>
      </c>
      <c r="CE573" s="520">
        <v>2601346.824</v>
      </c>
      <c r="CF573" s="520">
        <v>0</v>
      </c>
      <c r="CG573" s="520">
        <v>0</v>
      </c>
      <c r="CH573" s="520">
        <v>0</v>
      </c>
      <c r="CI573" s="520">
        <v>0</v>
      </c>
      <c r="CJ573" s="520">
        <v>0</v>
      </c>
      <c r="CK573" s="520">
        <v>0</v>
      </c>
      <c r="CL573" s="520">
        <f t="shared" si="84"/>
        <v>2601346.824</v>
      </c>
      <c r="CM573" s="521">
        <f t="shared" si="85"/>
        <v>2601346.824</v>
      </c>
      <c r="CN573" s="522">
        <v>14681760.000000002</v>
      </c>
      <c r="CO573" s="522">
        <v>14681760.000000002</v>
      </c>
      <c r="CP573" s="522">
        <v>17099520</v>
      </c>
      <c r="CQ573" s="243" t="s">
        <v>874</v>
      </c>
      <c r="CR573" s="103">
        <v>4.1900000000000004</v>
      </c>
      <c r="CS573" s="523">
        <v>4.1900000000000004</v>
      </c>
      <c r="CT573" s="104">
        <v>4.88</v>
      </c>
      <c r="CU573" s="524"/>
      <c r="CV573" s="524"/>
      <c r="CW573" s="524"/>
      <c r="CX573" s="525"/>
      <c r="CY573" s="526">
        <v>106.9138997094431</v>
      </c>
      <c r="CZ573" s="527">
        <v>106.25941682995006</v>
      </c>
      <c r="DA573" s="528">
        <v>1.5935409720785214</v>
      </c>
      <c r="DB573" s="529">
        <v>1.5938266131209102</v>
      </c>
      <c r="DC573" s="530" t="s">
        <v>2323</v>
      </c>
      <c r="DD573" s="225"/>
      <c r="DE573" s="524"/>
      <c r="DF573" s="524"/>
      <c r="DG573" s="531"/>
      <c r="DH573" s="532"/>
      <c r="DI573" s="64">
        <v>72779</v>
      </c>
      <c r="DJ573" s="64">
        <v>204443</v>
      </c>
      <c r="DK573" s="64">
        <v>0</v>
      </c>
      <c r="DL573" s="534">
        <f t="shared" si="88"/>
        <v>92407.333333333328</v>
      </c>
    </row>
    <row r="574" spans="1:116" ht="43.5" customHeight="1" x14ac:dyDescent="0.25">
      <c r="A574" s="356" t="s">
        <v>7</v>
      </c>
      <c r="B574" s="65" t="s">
        <v>96</v>
      </c>
      <c r="C574" s="65" t="s">
        <v>97</v>
      </c>
      <c r="D574" s="64" t="s">
        <v>2215</v>
      </c>
      <c r="E574" s="64" t="s">
        <v>99</v>
      </c>
      <c r="F574" s="64" t="s">
        <v>1517</v>
      </c>
      <c r="G574" s="18" t="s">
        <v>1518</v>
      </c>
      <c r="H574" s="35" t="s">
        <v>860</v>
      </c>
      <c r="I574" s="28" t="s">
        <v>2330</v>
      </c>
      <c r="J574" s="498">
        <v>10.974273916756404</v>
      </c>
      <c r="K574" s="498">
        <v>110.796590678634</v>
      </c>
      <c r="L574" s="499">
        <v>3415.7</v>
      </c>
      <c r="M574" s="512">
        <v>0</v>
      </c>
      <c r="N574" s="513">
        <v>0</v>
      </c>
      <c r="O574" s="513">
        <v>0</v>
      </c>
      <c r="P574" s="513">
        <v>0</v>
      </c>
      <c r="Q574" s="513">
        <v>0</v>
      </c>
      <c r="R574" s="513">
        <v>0</v>
      </c>
      <c r="S574" s="513">
        <v>0</v>
      </c>
      <c r="T574" s="513">
        <v>0</v>
      </c>
      <c r="U574" s="513">
        <v>0</v>
      </c>
      <c r="V574" s="513">
        <v>0</v>
      </c>
      <c r="W574" s="513">
        <v>0</v>
      </c>
      <c r="X574" s="513">
        <v>0</v>
      </c>
      <c r="Y574" s="513">
        <v>0</v>
      </c>
      <c r="Z574" s="513">
        <v>0</v>
      </c>
      <c r="AA574" s="513">
        <v>0</v>
      </c>
      <c r="AB574" s="513">
        <v>0</v>
      </c>
      <c r="AC574" s="513">
        <v>114</v>
      </c>
      <c r="AD574" s="513">
        <v>114</v>
      </c>
      <c r="AE574" s="513">
        <v>0</v>
      </c>
      <c r="AF574" s="513">
        <v>0</v>
      </c>
      <c r="AG574" s="513">
        <v>2</v>
      </c>
      <c r="AH574" s="513">
        <f t="shared" si="78"/>
        <v>2</v>
      </c>
      <c r="AI574" s="513">
        <v>0</v>
      </c>
      <c r="AJ574" s="513">
        <v>0</v>
      </c>
      <c r="AK574" s="513">
        <f t="shared" si="79"/>
        <v>116</v>
      </c>
      <c r="AL574" s="513">
        <f t="shared" si="80"/>
        <v>116</v>
      </c>
      <c r="AM574" s="513">
        <v>0</v>
      </c>
      <c r="AN574" s="513">
        <v>0</v>
      </c>
      <c r="AO574" s="513">
        <v>0</v>
      </c>
      <c r="AP574" s="513">
        <v>0</v>
      </c>
      <c r="AQ574" s="513">
        <v>0</v>
      </c>
      <c r="AR574" s="513">
        <v>0</v>
      </c>
      <c r="AS574" s="513">
        <v>0</v>
      </c>
      <c r="AT574" s="513">
        <v>0</v>
      </c>
      <c r="AU574" s="513">
        <v>0</v>
      </c>
      <c r="AV574" s="513">
        <v>0</v>
      </c>
      <c r="AW574" s="513">
        <v>0</v>
      </c>
      <c r="AX574" s="513">
        <v>0</v>
      </c>
      <c r="AY574" s="513">
        <v>0</v>
      </c>
      <c r="AZ574" s="513">
        <v>0</v>
      </c>
      <c r="BA574" s="513">
        <v>0</v>
      </c>
      <c r="BB574" s="513">
        <v>0</v>
      </c>
      <c r="BC574" s="513">
        <v>5820.95</v>
      </c>
      <c r="BD574" s="513">
        <v>5820.95</v>
      </c>
      <c r="BE574" s="513">
        <v>0</v>
      </c>
      <c r="BF574" s="513">
        <v>0</v>
      </c>
      <c r="BG574" s="513">
        <v>14</v>
      </c>
      <c r="BH574" s="513">
        <v>14</v>
      </c>
      <c r="BI574" s="513">
        <v>0</v>
      </c>
      <c r="BJ574" s="513">
        <v>0</v>
      </c>
      <c r="BK574" s="241">
        <f t="shared" si="81"/>
        <v>5834.95</v>
      </c>
      <c r="BL574" s="22">
        <f t="shared" si="82"/>
        <v>5834.95</v>
      </c>
      <c r="BM574" s="519">
        <f t="shared" si="83"/>
        <v>0.66155895691609978</v>
      </c>
      <c r="BN574" s="520">
        <v>0</v>
      </c>
      <c r="BO574" s="520">
        <v>0</v>
      </c>
      <c r="BP574" s="520">
        <v>0</v>
      </c>
      <c r="BQ574" s="520">
        <v>0</v>
      </c>
      <c r="BR574" s="520">
        <v>0</v>
      </c>
      <c r="BS574" s="520">
        <v>0</v>
      </c>
      <c r="BT574" s="520">
        <v>0</v>
      </c>
      <c r="BU574" s="520">
        <v>0</v>
      </c>
      <c r="BV574" s="520">
        <v>0</v>
      </c>
      <c r="BW574" s="520">
        <v>0</v>
      </c>
      <c r="BX574" s="520">
        <v>0</v>
      </c>
      <c r="BY574" s="520">
        <v>0</v>
      </c>
      <c r="BZ574" s="520">
        <v>0</v>
      </c>
      <c r="CA574" s="520">
        <v>0</v>
      </c>
      <c r="CB574" s="520">
        <v>0</v>
      </c>
      <c r="CC574" s="520">
        <v>0</v>
      </c>
      <c r="CD574" s="520">
        <v>6832863.9480000008</v>
      </c>
      <c r="CE574" s="520">
        <v>6832863.9480000008</v>
      </c>
      <c r="CF574" s="520">
        <v>0</v>
      </c>
      <c r="CG574" s="520">
        <v>0</v>
      </c>
      <c r="CH574" s="520">
        <v>45867.360000000001</v>
      </c>
      <c r="CI574" s="520">
        <v>45867.360000000001</v>
      </c>
      <c r="CJ574" s="520">
        <v>0</v>
      </c>
      <c r="CK574" s="520">
        <v>0</v>
      </c>
      <c r="CL574" s="520">
        <f t="shared" si="84"/>
        <v>6878731.3080000011</v>
      </c>
      <c r="CM574" s="521">
        <f t="shared" si="85"/>
        <v>6878731.3080000011</v>
      </c>
      <c r="CN574" s="522">
        <v>30800160</v>
      </c>
      <c r="CO574" s="522">
        <v>30800160</v>
      </c>
      <c r="CP574" s="522">
        <v>30905280.000000004</v>
      </c>
      <c r="CQ574" s="243" t="s">
        <v>874</v>
      </c>
      <c r="CR574" s="103">
        <v>8.7899999999999991</v>
      </c>
      <c r="CS574" s="523">
        <v>8.7899999999999991</v>
      </c>
      <c r="CT574" s="104">
        <v>8.82</v>
      </c>
      <c r="CU574" s="524"/>
      <c r="CV574" s="524"/>
      <c r="CW574" s="524"/>
      <c r="CX574" s="525"/>
      <c r="CY574" s="526">
        <v>146.7609608626633</v>
      </c>
      <c r="CZ574" s="527">
        <v>99.446543261734178</v>
      </c>
      <c r="DA574" s="528">
        <v>1.0275296137030236</v>
      </c>
      <c r="DB574" s="529">
        <v>0.91409516622967901</v>
      </c>
      <c r="DC574" s="530" t="s">
        <v>2331</v>
      </c>
      <c r="DD574" s="225"/>
      <c r="DE574" s="524"/>
      <c r="DF574" s="524"/>
      <c r="DG574" s="531"/>
      <c r="DH574" s="532"/>
      <c r="DI574" s="64">
        <v>0</v>
      </c>
      <c r="DJ574" s="64">
        <v>320922</v>
      </c>
      <c r="DK574" s="64">
        <v>0</v>
      </c>
      <c r="DL574" s="534">
        <f t="shared" si="88"/>
        <v>106974</v>
      </c>
    </row>
    <row r="575" spans="1:116" ht="43.5" customHeight="1" x14ac:dyDescent="0.25">
      <c r="A575" s="356" t="s">
        <v>7</v>
      </c>
      <c r="B575" s="65" t="s">
        <v>96</v>
      </c>
      <c r="C575" s="65" t="s">
        <v>97</v>
      </c>
      <c r="D575" s="64" t="s">
        <v>2215</v>
      </c>
      <c r="E575" s="64" t="s">
        <v>99</v>
      </c>
      <c r="F575" s="64" t="s">
        <v>100</v>
      </c>
      <c r="G575" s="18" t="s">
        <v>99</v>
      </c>
      <c r="H575" s="35" t="s">
        <v>860</v>
      </c>
      <c r="I575" s="28" t="s">
        <v>2330</v>
      </c>
      <c r="J575" s="498">
        <v>11.202904623355499</v>
      </c>
      <c r="K575" s="498">
        <v>21.686174197317001</v>
      </c>
      <c r="L575" s="499">
        <v>846.4</v>
      </c>
      <c r="M575" s="512">
        <v>0</v>
      </c>
      <c r="N575" s="513">
        <v>0</v>
      </c>
      <c r="O575" s="513">
        <v>0</v>
      </c>
      <c r="P575" s="513">
        <v>0</v>
      </c>
      <c r="Q575" s="513">
        <v>0</v>
      </c>
      <c r="R575" s="513">
        <v>0</v>
      </c>
      <c r="S575" s="513">
        <v>0</v>
      </c>
      <c r="T575" s="513">
        <v>0</v>
      </c>
      <c r="U575" s="513">
        <v>0</v>
      </c>
      <c r="V575" s="513">
        <v>0</v>
      </c>
      <c r="W575" s="513">
        <v>0</v>
      </c>
      <c r="X575" s="513">
        <v>0</v>
      </c>
      <c r="Y575" s="513">
        <v>0</v>
      </c>
      <c r="Z575" s="513">
        <v>0</v>
      </c>
      <c r="AA575" s="513">
        <v>0</v>
      </c>
      <c r="AB575" s="513">
        <v>0</v>
      </c>
      <c r="AC575" s="513">
        <v>26</v>
      </c>
      <c r="AD575" s="513">
        <v>26</v>
      </c>
      <c r="AE575" s="513">
        <v>0</v>
      </c>
      <c r="AF575" s="513">
        <v>0</v>
      </c>
      <c r="AG575" s="513">
        <v>0</v>
      </c>
      <c r="AH575" s="513">
        <f t="shared" si="78"/>
        <v>0</v>
      </c>
      <c r="AI575" s="513">
        <v>0</v>
      </c>
      <c r="AJ575" s="513">
        <v>0</v>
      </c>
      <c r="AK575" s="513">
        <f t="shared" si="79"/>
        <v>26</v>
      </c>
      <c r="AL575" s="513">
        <f t="shared" si="80"/>
        <v>26</v>
      </c>
      <c r="AM575" s="513">
        <v>0</v>
      </c>
      <c r="AN575" s="513">
        <v>0</v>
      </c>
      <c r="AO575" s="513">
        <v>0</v>
      </c>
      <c r="AP575" s="513">
        <v>0</v>
      </c>
      <c r="AQ575" s="513">
        <v>0</v>
      </c>
      <c r="AR575" s="513">
        <v>0</v>
      </c>
      <c r="AS575" s="513">
        <v>0</v>
      </c>
      <c r="AT575" s="513">
        <v>0</v>
      </c>
      <c r="AU575" s="513">
        <v>0</v>
      </c>
      <c r="AV575" s="513">
        <v>0</v>
      </c>
      <c r="AW575" s="513">
        <v>0</v>
      </c>
      <c r="AX575" s="513">
        <v>0</v>
      </c>
      <c r="AY575" s="513">
        <v>0</v>
      </c>
      <c r="AZ575" s="513">
        <v>0</v>
      </c>
      <c r="BA575" s="513">
        <v>0</v>
      </c>
      <c r="BB575" s="513">
        <v>0</v>
      </c>
      <c r="BC575" s="513">
        <v>1185.1099999999999</v>
      </c>
      <c r="BD575" s="513">
        <v>1185.1099999999999</v>
      </c>
      <c r="BE575" s="513">
        <v>0</v>
      </c>
      <c r="BF575" s="513">
        <v>0</v>
      </c>
      <c r="BG575" s="513">
        <v>0</v>
      </c>
      <c r="BH575" s="513">
        <v>0</v>
      </c>
      <c r="BI575" s="513">
        <v>0</v>
      </c>
      <c r="BJ575" s="513">
        <v>0</v>
      </c>
      <c r="BK575" s="241">
        <f t="shared" si="81"/>
        <v>1185.1099999999999</v>
      </c>
      <c r="BL575" s="22">
        <f t="shared" si="82"/>
        <v>1185.1099999999999</v>
      </c>
      <c r="BM575" s="519">
        <f t="shared" si="83"/>
        <v>0.24741336116910226</v>
      </c>
      <c r="BN575" s="520">
        <v>0</v>
      </c>
      <c r="BO575" s="520">
        <v>0</v>
      </c>
      <c r="BP575" s="520">
        <v>0</v>
      </c>
      <c r="BQ575" s="520">
        <v>0</v>
      </c>
      <c r="BR575" s="520">
        <v>0</v>
      </c>
      <c r="BS575" s="520">
        <v>0</v>
      </c>
      <c r="BT575" s="520">
        <v>0</v>
      </c>
      <c r="BU575" s="520">
        <v>0</v>
      </c>
      <c r="BV575" s="520">
        <v>0</v>
      </c>
      <c r="BW575" s="520">
        <v>0</v>
      </c>
      <c r="BX575" s="520">
        <v>0</v>
      </c>
      <c r="BY575" s="520">
        <v>0</v>
      </c>
      <c r="BZ575" s="520">
        <v>0</v>
      </c>
      <c r="CA575" s="520">
        <v>0</v>
      </c>
      <c r="CB575" s="520">
        <v>0</v>
      </c>
      <c r="CC575" s="520">
        <v>0</v>
      </c>
      <c r="CD575" s="520">
        <v>1391129.5224000001</v>
      </c>
      <c r="CE575" s="520">
        <v>1391129.5224000001</v>
      </c>
      <c r="CF575" s="520">
        <v>0</v>
      </c>
      <c r="CG575" s="520">
        <v>0</v>
      </c>
      <c r="CH575" s="520">
        <v>0</v>
      </c>
      <c r="CI575" s="520">
        <v>0</v>
      </c>
      <c r="CJ575" s="520">
        <v>0</v>
      </c>
      <c r="CK575" s="520">
        <v>0</v>
      </c>
      <c r="CL575" s="520">
        <f t="shared" si="84"/>
        <v>1391129.5224000001</v>
      </c>
      <c r="CM575" s="521">
        <f t="shared" si="85"/>
        <v>1391129.5224000001</v>
      </c>
      <c r="CN575" s="522">
        <v>6517440.0000000009</v>
      </c>
      <c r="CO575" s="522">
        <v>6517440.0000000009</v>
      </c>
      <c r="CP575" s="522">
        <v>16784160</v>
      </c>
      <c r="CQ575" s="243" t="s">
        <v>874</v>
      </c>
      <c r="CR575" s="103">
        <v>1.86</v>
      </c>
      <c r="CS575" s="523">
        <v>1.86</v>
      </c>
      <c r="CT575" s="104">
        <v>4.79</v>
      </c>
      <c r="CU575" s="524"/>
      <c r="CV575" s="524"/>
      <c r="CW575" s="524"/>
      <c r="CX575" s="525"/>
      <c r="CY575" s="526">
        <v>123.61006315232463</v>
      </c>
      <c r="CZ575" s="527">
        <v>121.43539833271625</v>
      </c>
      <c r="DA575" s="528">
        <v>0.46816862992700203</v>
      </c>
      <c r="DB575" s="529">
        <v>0.44312900176309306</v>
      </c>
      <c r="DC575" s="530" t="s">
        <v>2326</v>
      </c>
      <c r="DD575" s="225"/>
      <c r="DE575" s="524"/>
      <c r="DF575" s="524"/>
      <c r="DG575" s="531"/>
      <c r="DH575" s="532"/>
      <c r="DI575" s="64">
        <v>204</v>
      </c>
      <c r="DJ575" s="64">
        <v>52686</v>
      </c>
      <c r="DK575" s="64">
        <v>207576</v>
      </c>
      <c r="DL575" s="534">
        <f t="shared" si="88"/>
        <v>86822</v>
      </c>
    </row>
    <row r="576" spans="1:116" ht="43.5" customHeight="1" x14ac:dyDescent="0.25">
      <c r="A576" s="356" t="s">
        <v>7</v>
      </c>
      <c r="B576" s="65" t="s">
        <v>96</v>
      </c>
      <c r="C576" s="65" t="s">
        <v>97</v>
      </c>
      <c r="D576" s="64" t="s">
        <v>2215</v>
      </c>
      <c r="E576" s="64" t="s">
        <v>99</v>
      </c>
      <c r="F576" s="64" t="s">
        <v>101</v>
      </c>
      <c r="G576" s="18" t="s">
        <v>102</v>
      </c>
      <c r="H576" s="35" t="s">
        <v>860</v>
      </c>
      <c r="I576" s="28" t="s">
        <v>2330</v>
      </c>
      <c r="J576" s="498">
        <v>10.631327856857766</v>
      </c>
      <c r="K576" s="498">
        <v>45.397537784360999</v>
      </c>
      <c r="L576" s="499">
        <v>1479</v>
      </c>
      <c r="M576" s="512">
        <v>0</v>
      </c>
      <c r="N576" s="513">
        <v>0</v>
      </c>
      <c r="O576" s="513">
        <v>0</v>
      </c>
      <c r="P576" s="513">
        <v>0</v>
      </c>
      <c r="Q576" s="513">
        <v>0</v>
      </c>
      <c r="R576" s="513">
        <v>0</v>
      </c>
      <c r="S576" s="513">
        <v>0</v>
      </c>
      <c r="T576" s="513">
        <v>0</v>
      </c>
      <c r="U576" s="513">
        <v>0</v>
      </c>
      <c r="V576" s="513">
        <v>0</v>
      </c>
      <c r="W576" s="513">
        <v>0</v>
      </c>
      <c r="X576" s="513">
        <v>0</v>
      </c>
      <c r="Y576" s="513">
        <v>0</v>
      </c>
      <c r="Z576" s="513">
        <v>0</v>
      </c>
      <c r="AA576" s="513">
        <v>0</v>
      </c>
      <c r="AB576" s="513">
        <v>0</v>
      </c>
      <c r="AC576" s="513">
        <v>57</v>
      </c>
      <c r="AD576" s="513">
        <v>57</v>
      </c>
      <c r="AE576" s="513">
        <v>0</v>
      </c>
      <c r="AF576" s="513">
        <v>0</v>
      </c>
      <c r="AG576" s="513">
        <v>0</v>
      </c>
      <c r="AH576" s="513">
        <f t="shared" si="78"/>
        <v>0</v>
      </c>
      <c r="AI576" s="513">
        <v>0</v>
      </c>
      <c r="AJ576" s="513">
        <v>0</v>
      </c>
      <c r="AK576" s="513">
        <f t="shared" si="79"/>
        <v>57</v>
      </c>
      <c r="AL576" s="513">
        <f t="shared" si="80"/>
        <v>57</v>
      </c>
      <c r="AM576" s="513">
        <v>0</v>
      </c>
      <c r="AN576" s="513">
        <v>0</v>
      </c>
      <c r="AO576" s="513">
        <v>0</v>
      </c>
      <c r="AP576" s="513">
        <v>0</v>
      </c>
      <c r="AQ576" s="513">
        <v>0</v>
      </c>
      <c r="AR576" s="513">
        <v>0</v>
      </c>
      <c r="AS576" s="513">
        <v>0</v>
      </c>
      <c r="AT576" s="513">
        <v>0</v>
      </c>
      <c r="AU576" s="513">
        <v>0</v>
      </c>
      <c r="AV576" s="513">
        <v>0</v>
      </c>
      <c r="AW576" s="513">
        <v>0</v>
      </c>
      <c r="AX576" s="513">
        <v>0</v>
      </c>
      <c r="AY576" s="513">
        <v>0</v>
      </c>
      <c r="AZ576" s="513">
        <v>0</v>
      </c>
      <c r="BA576" s="513">
        <v>0</v>
      </c>
      <c r="BB576" s="513">
        <v>0</v>
      </c>
      <c r="BC576" s="513">
        <v>6455.13</v>
      </c>
      <c r="BD576" s="513">
        <v>6455.13</v>
      </c>
      <c r="BE576" s="513">
        <v>0</v>
      </c>
      <c r="BF576" s="513">
        <v>0</v>
      </c>
      <c r="BG576" s="513">
        <v>0</v>
      </c>
      <c r="BH576" s="513">
        <v>0</v>
      </c>
      <c r="BI576" s="513">
        <v>0</v>
      </c>
      <c r="BJ576" s="513">
        <v>0</v>
      </c>
      <c r="BK576" s="241">
        <f t="shared" si="81"/>
        <v>6455.13</v>
      </c>
      <c r="BL576" s="22">
        <f t="shared" si="82"/>
        <v>6455.13</v>
      </c>
      <c r="BM576" s="519">
        <f t="shared" si="83"/>
        <v>1.097811224489796</v>
      </c>
      <c r="BN576" s="520">
        <v>0</v>
      </c>
      <c r="BO576" s="520">
        <v>0</v>
      </c>
      <c r="BP576" s="520">
        <v>0</v>
      </c>
      <c r="BQ576" s="520">
        <v>0</v>
      </c>
      <c r="BR576" s="520">
        <v>0</v>
      </c>
      <c r="BS576" s="520">
        <v>0</v>
      </c>
      <c r="BT576" s="520">
        <v>0</v>
      </c>
      <c r="BU576" s="520">
        <v>0</v>
      </c>
      <c r="BV576" s="520">
        <v>0</v>
      </c>
      <c r="BW576" s="520">
        <v>0</v>
      </c>
      <c r="BX576" s="520">
        <v>0</v>
      </c>
      <c r="BY576" s="520">
        <v>0</v>
      </c>
      <c r="BZ576" s="520">
        <v>0</v>
      </c>
      <c r="CA576" s="520">
        <v>0</v>
      </c>
      <c r="CB576" s="520">
        <v>0</v>
      </c>
      <c r="CC576" s="520">
        <v>0</v>
      </c>
      <c r="CD576" s="520">
        <v>7577289.7992000012</v>
      </c>
      <c r="CE576" s="520">
        <v>7577289.7992000012</v>
      </c>
      <c r="CF576" s="520">
        <v>0</v>
      </c>
      <c r="CG576" s="520">
        <v>0</v>
      </c>
      <c r="CH576" s="520">
        <v>0</v>
      </c>
      <c r="CI576" s="520">
        <v>0</v>
      </c>
      <c r="CJ576" s="520">
        <v>0</v>
      </c>
      <c r="CK576" s="520">
        <v>0</v>
      </c>
      <c r="CL576" s="520">
        <f t="shared" si="84"/>
        <v>7577289.7992000012</v>
      </c>
      <c r="CM576" s="521">
        <f t="shared" si="85"/>
        <v>7577289.7992000012</v>
      </c>
      <c r="CN576" s="522">
        <v>9916320.0000000019</v>
      </c>
      <c r="CO576" s="522">
        <v>9916320.0000000019</v>
      </c>
      <c r="CP576" s="522">
        <v>20603520</v>
      </c>
      <c r="CQ576" s="243" t="s">
        <v>874</v>
      </c>
      <c r="CR576" s="103">
        <v>2.83</v>
      </c>
      <c r="CS576" s="523">
        <v>2.83</v>
      </c>
      <c r="CT576" s="104">
        <v>5.88</v>
      </c>
      <c r="CU576" s="524"/>
      <c r="CV576" s="524"/>
      <c r="CW576" s="524"/>
      <c r="CX576" s="525"/>
      <c r="CY576" s="526">
        <v>46.260708131777243</v>
      </c>
      <c r="CZ576" s="527">
        <v>26.360988483422769</v>
      </c>
      <c r="DA576" s="528">
        <v>0.19576461455016334</v>
      </c>
      <c r="DB576" s="529">
        <v>0.18281262997673431</v>
      </c>
      <c r="DC576" s="530" t="s">
        <v>2323</v>
      </c>
      <c r="DD576" s="225"/>
      <c r="DE576" s="524"/>
      <c r="DF576" s="524"/>
      <c r="DG576" s="531"/>
      <c r="DH576" s="532"/>
      <c r="DI576" s="64">
        <v>1764</v>
      </c>
      <c r="DJ576" s="64">
        <v>0</v>
      </c>
      <c r="DK576" s="64">
        <v>0</v>
      </c>
      <c r="DL576" s="534">
        <f t="shared" si="88"/>
        <v>588</v>
      </c>
    </row>
    <row r="577" spans="1:116" ht="43.5" customHeight="1" x14ac:dyDescent="0.25">
      <c r="A577" s="356" t="s">
        <v>7</v>
      </c>
      <c r="B577" s="65" t="s">
        <v>96</v>
      </c>
      <c r="C577" s="65" t="s">
        <v>97</v>
      </c>
      <c r="D577" s="64" t="s">
        <v>2554</v>
      </c>
      <c r="E577" s="64" t="s">
        <v>1504</v>
      </c>
      <c r="F577" s="64" t="s">
        <v>1523</v>
      </c>
      <c r="G577" s="18" t="s">
        <v>1504</v>
      </c>
      <c r="H577" s="35" t="s">
        <v>866</v>
      </c>
      <c r="I577" s="28" t="s">
        <v>2330</v>
      </c>
      <c r="J577" s="498">
        <v>11.660166036553681</v>
      </c>
      <c r="K577" s="498">
        <v>0.82670454373500002</v>
      </c>
      <c r="L577" s="499">
        <v>6</v>
      </c>
      <c r="M577" s="512">
        <v>0</v>
      </c>
      <c r="N577" s="513">
        <v>0</v>
      </c>
      <c r="O577" s="513">
        <v>0</v>
      </c>
      <c r="P577" s="513">
        <v>0</v>
      </c>
      <c r="Q577" s="513">
        <v>0</v>
      </c>
      <c r="R577" s="513">
        <v>0</v>
      </c>
      <c r="S577" s="513">
        <v>0</v>
      </c>
      <c r="T577" s="513">
        <v>0</v>
      </c>
      <c r="U577" s="513">
        <v>0</v>
      </c>
      <c r="V577" s="513">
        <v>0</v>
      </c>
      <c r="W577" s="513">
        <v>0</v>
      </c>
      <c r="X577" s="513">
        <v>0</v>
      </c>
      <c r="Y577" s="513">
        <v>0</v>
      </c>
      <c r="Z577" s="513">
        <v>0</v>
      </c>
      <c r="AA577" s="513">
        <v>0</v>
      </c>
      <c r="AB577" s="513">
        <v>0</v>
      </c>
      <c r="AC577" s="513">
        <v>1</v>
      </c>
      <c r="AD577" s="513">
        <v>1</v>
      </c>
      <c r="AE577" s="513">
        <v>0</v>
      </c>
      <c r="AF577" s="513">
        <v>0</v>
      </c>
      <c r="AG577" s="513">
        <v>0</v>
      </c>
      <c r="AH577" s="513">
        <f t="shared" si="78"/>
        <v>0</v>
      </c>
      <c r="AI577" s="513">
        <v>0</v>
      </c>
      <c r="AJ577" s="513">
        <v>0</v>
      </c>
      <c r="AK577" s="513">
        <f t="shared" si="79"/>
        <v>1</v>
      </c>
      <c r="AL577" s="513">
        <f t="shared" si="80"/>
        <v>1</v>
      </c>
      <c r="AM577" s="513">
        <v>0</v>
      </c>
      <c r="AN577" s="513">
        <v>0</v>
      </c>
      <c r="AO577" s="513">
        <v>0</v>
      </c>
      <c r="AP577" s="513">
        <v>0</v>
      </c>
      <c r="AQ577" s="513">
        <v>0</v>
      </c>
      <c r="AR577" s="513">
        <v>0</v>
      </c>
      <c r="AS577" s="513">
        <v>0</v>
      </c>
      <c r="AT577" s="513">
        <v>0</v>
      </c>
      <c r="AU577" s="513">
        <v>0</v>
      </c>
      <c r="AV577" s="513">
        <v>0</v>
      </c>
      <c r="AW577" s="513">
        <v>0</v>
      </c>
      <c r="AX577" s="513">
        <v>0</v>
      </c>
      <c r="AY577" s="513">
        <v>0</v>
      </c>
      <c r="AZ577" s="513">
        <v>0</v>
      </c>
      <c r="BA577" s="513">
        <v>0</v>
      </c>
      <c r="BB577" s="513">
        <v>0</v>
      </c>
      <c r="BC577" s="513">
        <v>468</v>
      </c>
      <c r="BD577" s="513">
        <v>468</v>
      </c>
      <c r="BE577" s="513">
        <v>0</v>
      </c>
      <c r="BF577" s="513">
        <v>0</v>
      </c>
      <c r="BG577" s="513">
        <v>0</v>
      </c>
      <c r="BH577" s="513">
        <v>0</v>
      </c>
      <c r="BI577" s="513">
        <v>0</v>
      </c>
      <c r="BJ577" s="513">
        <v>0</v>
      </c>
      <c r="BK577" s="241">
        <f t="shared" si="81"/>
        <v>468</v>
      </c>
      <c r="BL577" s="22">
        <f t="shared" si="82"/>
        <v>468</v>
      </c>
      <c r="BM577" s="519">
        <f t="shared" si="83"/>
        <v>5.0869565217391312E-2</v>
      </c>
      <c r="BN577" s="520">
        <v>0</v>
      </c>
      <c r="BO577" s="520">
        <v>0</v>
      </c>
      <c r="BP577" s="520">
        <v>0</v>
      </c>
      <c r="BQ577" s="520">
        <v>0</v>
      </c>
      <c r="BR577" s="520">
        <v>0</v>
      </c>
      <c r="BS577" s="520">
        <v>0</v>
      </c>
      <c r="BT577" s="520">
        <v>0</v>
      </c>
      <c r="BU577" s="520">
        <v>0</v>
      </c>
      <c r="BV577" s="520">
        <v>0</v>
      </c>
      <c r="BW577" s="520">
        <v>0</v>
      </c>
      <c r="BX577" s="520">
        <v>0</v>
      </c>
      <c r="BY577" s="520">
        <v>0</v>
      </c>
      <c r="BZ577" s="520">
        <v>0</v>
      </c>
      <c r="CA577" s="520">
        <v>0</v>
      </c>
      <c r="CB577" s="520">
        <v>0</v>
      </c>
      <c r="CC577" s="520">
        <v>0</v>
      </c>
      <c r="CD577" s="520">
        <v>549357.12</v>
      </c>
      <c r="CE577" s="520">
        <v>549357.12</v>
      </c>
      <c r="CF577" s="520">
        <v>0</v>
      </c>
      <c r="CG577" s="520">
        <v>0</v>
      </c>
      <c r="CH577" s="520">
        <v>0</v>
      </c>
      <c r="CI577" s="520">
        <v>0</v>
      </c>
      <c r="CJ577" s="520">
        <v>0</v>
      </c>
      <c r="CK577" s="520">
        <v>0</v>
      </c>
      <c r="CL577" s="520">
        <f t="shared" si="84"/>
        <v>549357.12</v>
      </c>
      <c r="CM577" s="521">
        <f t="shared" si="85"/>
        <v>549357.12</v>
      </c>
      <c r="CN577" s="522">
        <v>33182880.000000004</v>
      </c>
      <c r="CO577" s="522">
        <v>33182880.000000004</v>
      </c>
      <c r="CP577" s="522">
        <v>32236800</v>
      </c>
      <c r="CQ577" s="243" t="s">
        <v>874</v>
      </c>
      <c r="CR577" s="103">
        <v>9.4700000000000006</v>
      </c>
      <c r="CS577" s="523">
        <v>9.4700000000000006</v>
      </c>
      <c r="CT577" s="104">
        <v>9.1999999999999993</v>
      </c>
      <c r="CU577" s="524"/>
      <c r="CV577" s="524"/>
      <c r="CW577" s="524"/>
      <c r="CX577" s="525"/>
      <c r="CY577" s="526">
        <v>22.2824858757062</v>
      </c>
      <c r="CZ577" s="527">
        <v>22.2824858757062</v>
      </c>
      <c r="DA577" s="528">
        <v>0.32768361581920902</v>
      </c>
      <c r="DB577" s="529">
        <v>0.32768361581920902</v>
      </c>
      <c r="DC577" s="530" t="s">
        <v>2461</v>
      </c>
      <c r="DD577" s="225"/>
      <c r="DE577" s="524"/>
      <c r="DF577" s="524"/>
      <c r="DG577" s="531"/>
      <c r="DH577" s="532"/>
      <c r="DI577" s="64">
        <v>3944</v>
      </c>
      <c r="DJ577" s="64">
        <v>0</v>
      </c>
      <c r="DK577" s="64">
        <v>0</v>
      </c>
      <c r="DL577" s="534">
        <f t="shared" si="88"/>
        <v>1314.6666666666667</v>
      </c>
    </row>
    <row r="578" spans="1:116" ht="43.5" customHeight="1" x14ac:dyDescent="0.25">
      <c r="A578" s="356" t="s">
        <v>7</v>
      </c>
      <c r="B578" s="65" t="s">
        <v>96</v>
      </c>
      <c r="C578" s="65" t="s">
        <v>97</v>
      </c>
      <c r="D578" s="64" t="s">
        <v>2554</v>
      </c>
      <c r="E578" s="64" t="s">
        <v>1504</v>
      </c>
      <c r="F578" s="64" t="s">
        <v>1524</v>
      </c>
      <c r="G578" s="18" t="s">
        <v>1504</v>
      </c>
      <c r="H578" s="35" t="s">
        <v>866</v>
      </c>
      <c r="I578" s="28" t="s">
        <v>2330</v>
      </c>
      <c r="J578" s="498">
        <v>11.660166036553681</v>
      </c>
      <c r="K578" s="498">
        <v>6.5321969561100008</v>
      </c>
      <c r="L578" s="499">
        <v>250.6</v>
      </c>
      <c r="M578" s="512">
        <v>0</v>
      </c>
      <c r="N578" s="513">
        <v>0</v>
      </c>
      <c r="O578" s="513">
        <v>0</v>
      </c>
      <c r="P578" s="513">
        <v>0</v>
      </c>
      <c r="Q578" s="513">
        <v>0</v>
      </c>
      <c r="R578" s="513">
        <v>0</v>
      </c>
      <c r="S578" s="513">
        <v>0</v>
      </c>
      <c r="T578" s="513">
        <v>0</v>
      </c>
      <c r="U578" s="513">
        <v>0</v>
      </c>
      <c r="V578" s="513">
        <v>0</v>
      </c>
      <c r="W578" s="513">
        <v>0</v>
      </c>
      <c r="X578" s="513">
        <v>0</v>
      </c>
      <c r="Y578" s="513">
        <v>0</v>
      </c>
      <c r="Z578" s="513">
        <v>0</v>
      </c>
      <c r="AA578" s="513">
        <v>0</v>
      </c>
      <c r="AB578" s="513">
        <v>0</v>
      </c>
      <c r="AC578" s="513">
        <v>11</v>
      </c>
      <c r="AD578" s="513">
        <v>11</v>
      </c>
      <c r="AE578" s="513">
        <v>0</v>
      </c>
      <c r="AF578" s="513">
        <v>0</v>
      </c>
      <c r="AG578" s="513">
        <v>0</v>
      </c>
      <c r="AH578" s="513">
        <f t="shared" si="78"/>
        <v>0</v>
      </c>
      <c r="AI578" s="513">
        <v>0</v>
      </c>
      <c r="AJ578" s="513">
        <v>0</v>
      </c>
      <c r="AK578" s="513">
        <f t="shared" si="79"/>
        <v>11</v>
      </c>
      <c r="AL578" s="513">
        <f t="shared" si="80"/>
        <v>11</v>
      </c>
      <c r="AM578" s="513">
        <v>0</v>
      </c>
      <c r="AN578" s="513">
        <v>0</v>
      </c>
      <c r="AO578" s="513">
        <v>0</v>
      </c>
      <c r="AP578" s="513">
        <v>0</v>
      </c>
      <c r="AQ578" s="513">
        <v>0</v>
      </c>
      <c r="AR578" s="513">
        <v>0</v>
      </c>
      <c r="AS578" s="513">
        <v>0</v>
      </c>
      <c r="AT578" s="513">
        <v>0</v>
      </c>
      <c r="AU578" s="513">
        <v>0</v>
      </c>
      <c r="AV578" s="513">
        <v>0</v>
      </c>
      <c r="AW578" s="513">
        <v>0</v>
      </c>
      <c r="AX578" s="513">
        <v>0</v>
      </c>
      <c r="AY578" s="513">
        <v>0</v>
      </c>
      <c r="AZ578" s="513">
        <v>0</v>
      </c>
      <c r="BA578" s="513">
        <v>0</v>
      </c>
      <c r="BB578" s="513">
        <v>0</v>
      </c>
      <c r="BC578" s="513">
        <v>86.02</v>
      </c>
      <c r="BD578" s="513">
        <v>86.02</v>
      </c>
      <c r="BE578" s="513">
        <v>0</v>
      </c>
      <c r="BF578" s="513">
        <v>0</v>
      </c>
      <c r="BG578" s="513">
        <v>0</v>
      </c>
      <c r="BH578" s="513">
        <v>0</v>
      </c>
      <c r="BI578" s="513">
        <v>0</v>
      </c>
      <c r="BJ578" s="513">
        <v>0</v>
      </c>
      <c r="BK578" s="241">
        <f t="shared" si="81"/>
        <v>86.02</v>
      </c>
      <c r="BL578" s="22">
        <f t="shared" si="82"/>
        <v>86.02</v>
      </c>
      <c r="BM578" s="519">
        <f t="shared" si="83"/>
        <v>1.0060818713450291E-2</v>
      </c>
      <c r="BN578" s="520">
        <v>0</v>
      </c>
      <c r="BO578" s="520">
        <v>0</v>
      </c>
      <c r="BP578" s="520">
        <v>0</v>
      </c>
      <c r="BQ578" s="520">
        <v>0</v>
      </c>
      <c r="BR578" s="520">
        <v>0</v>
      </c>
      <c r="BS578" s="520">
        <v>0</v>
      </c>
      <c r="BT578" s="520">
        <v>0</v>
      </c>
      <c r="BU578" s="520">
        <v>0</v>
      </c>
      <c r="BV578" s="520">
        <v>0</v>
      </c>
      <c r="BW578" s="520">
        <v>0</v>
      </c>
      <c r="BX578" s="520">
        <v>0</v>
      </c>
      <c r="BY578" s="520">
        <v>0</v>
      </c>
      <c r="BZ578" s="520">
        <v>0</v>
      </c>
      <c r="CA578" s="520">
        <v>0</v>
      </c>
      <c r="CB578" s="520">
        <v>0</v>
      </c>
      <c r="CC578" s="520">
        <v>0</v>
      </c>
      <c r="CD578" s="520">
        <v>100973.71679999999</v>
      </c>
      <c r="CE578" s="520">
        <v>100973.71679999999</v>
      </c>
      <c r="CF578" s="520">
        <v>0</v>
      </c>
      <c r="CG578" s="520">
        <v>0</v>
      </c>
      <c r="CH578" s="520">
        <v>0</v>
      </c>
      <c r="CI578" s="520">
        <v>0</v>
      </c>
      <c r="CJ578" s="520">
        <v>0</v>
      </c>
      <c r="CK578" s="520">
        <v>0</v>
      </c>
      <c r="CL578" s="520">
        <f t="shared" si="84"/>
        <v>100973.71679999999</v>
      </c>
      <c r="CM578" s="521">
        <f t="shared" si="85"/>
        <v>100973.71679999999</v>
      </c>
      <c r="CN578" s="522">
        <v>9467397.5383739993</v>
      </c>
      <c r="CO578" s="522">
        <v>9467397.5383739993</v>
      </c>
      <c r="CP578" s="522">
        <v>8885427.9860700015</v>
      </c>
      <c r="CQ578" s="243" t="s">
        <v>874</v>
      </c>
      <c r="CR578" s="103">
        <v>9.11</v>
      </c>
      <c r="CS578" s="523">
        <v>9.11</v>
      </c>
      <c r="CT578" s="104">
        <v>8.5500000000000007</v>
      </c>
      <c r="CU578" s="524"/>
      <c r="CV578" s="524"/>
      <c r="CW578" s="524"/>
      <c r="CX578" s="525"/>
      <c r="CY578" s="526">
        <v>7.7152799074096876</v>
      </c>
      <c r="CZ578" s="527">
        <v>8.4316421617167165</v>
      </c>
      <c r="DA578" s="528">
        <v>0.19428636189929216</v>
      </c>
      <c r="DB578" s="529">
        <v>0.22203316337406145</v>
      </c>
      <c r="DC578" s="530" t="s">
        <v>2326</v>
      </c>
      <c r="DD578" s="225"/>
      <c r="DE578" s="524"/>
      <c r="DF578" s="524"/>
      <c r="DG578" s="531"/>
      <c r="DH578" s="532"/>
      <c r="DI578" s="64">
        <v>0</v>
      </c>
      <c r="DJ578" s="64">
        <v>0</v>
      </c>
      <c r="DK578" s="64">
        <v>1188</v>
      </c>
      <c r="DL578" s="534">
        <f t="shared" si="88"/>
        <v>396</v>
      </c>
    </row>
    <row r="579" spans="1:116" ht="43.5" customHeight="1" x14ac:dyDescent="0.25">
      <c r="A579" s="356" t="s">
        <v>7</v>
      </c>
      <c r="B579" s="65" t="s">
        <v>96</v>
      </c>
      <c r="C579" s="65" t="s">
        <v>97</v>
      </c>
      <c r="D579" s="64" t="s">
        <v>2555</v>
      </c>
      <c r="E579" s="64" t="s">
        <v>482</v>
      </c>
      <c r="F579" s="64" t="s">
        <v>491</v>
      </c>
      <c r="G579" s="18" t="s">
        <v>492</v>
      </c>
      <c r="H579" s="35" t="s">
        <v>860</v>
      </c>
      <c r="I579" s="28" t="s">
        <v>2330</v>
      </c>
      <c r="J579" s="498">
        <v>11.774481389853227</v>
      </c>
      <c r="K579" s="498">
        <v>47.238257477501996</v>
      </c>
      <c r="L579" s="499">
        <v>2244.1</v>
      </c>
      <c r="M579" s="512">
        <v>0</v>
      </c>
      <c r="N579" s="513">
        <v>0</v>
      </c>
      <c r="O579" s="513">
        <v>0</v>
      </c>
      <c r="P579" s="513">
        <v>0</v>
      </c>
      <c r="Q579" s="513">
        <v>0</v>
      </c>
      <c r="R579" s="513">
        <v>0</v>
      </c>
      <c r="S579" s="513">
        <v>0</v>
      </c>
      <c r="T579" s="513">
        <v>0</v>
      </c>
      <c r="U579" s="513">
        <v>0</v>
      </c>
      <c r="V579" s="513">
        <v>0</v>
      </c>
      <c r="W579" s="513">
        <v>0</v>
      </c>
      <c r="X579" s="513">
        <v>0</v>
      </c>
      <c r="Y579" s="513">
        <v>0</v>
      </c>
      <c r="Z579" s="513">
        <v>0</v>
      </c>
      <c r="AA579" s="513">
        <v>0</v>
      </c>
      <c r="AB579" s="513">
        <v>0</v>
      </c>
      <c r="AC579" s="513">
        <v>68</v>
      </c>
      <c r="AD579" s="513">
        <v>68</v>
      </c>
      <c r="AE579" s="513">
        <v>0</v>
      </c>
      <c r="AF579" s="513">
        <v>0</v>
      </c>
      <c r="AG579" s="513">
        <v>0</v>
      </c>
      <c r="AH579" s="513">
        <f t="shared" si="78"/>
        <v>0</v>
      </c>
      <c r="AI579" s="513">
        <v>0</v>
      </c>
      <c r="AJ579" s="513">
        <v>0</v>
      </c>
      <c r="AK579" s="513">
        <f t="shared" si="79"/>
        <v>68</v>
      </c>
      <c r="AL579" s="513">
        <f t="shared" si="80"/>
        <v>68</v>
      </c>
      <c r="AM579" s="513">
        <v>0</v>
      </c>
      <c r="AN579" s="513">
        <v>0</v>
      </c>
      <c r="AO579" s="513">
        <v>0</v>
      </c>
      <c r="AP579" s="513">
        <v>0</v>
      </c>
      <c r="AQ579" s="513">
        <v>0</v>
      </c>
      <c r="AR579" s="513">
        <v>0</v>
      </c>
      <c r="AS579" s="513">
        <v>0</v>
      </c>
      <c r="AT579" s="513">
        <v>0</v>
      </c>
      <c r="AU579" s="513">
        <v>0</v>
      </c>
      <c r="AV579" s="513">
        <v>0</v>
      </c>
      <c r="AW579" s="513">
        <v>0</v>
      </c>
      <c r="AX579" s="513">
        <v>0</v>
      </c>
      <c r="AY579" s="513">
        <v>0</v>
      </c>
      <c r="AZ579" s="513">
        <v>0</v>
      </c>
      <c r="BA579" s="513">
        <v>0</v>
      </c>
      <c r="BB579" s="513">
        <v>0</v>
      </c>
      <c r="BC579" s="513">
        <v>1787.836</v>
      </c>
      <c r="BD579" s="513">
        <v>1787.836</v>
      </c>
      <c r="BE579" s="513">
        <v>0</v>
      </c>
      <c r="BF579" s="513">
        <v>0</v>
      </c>
      <c r="BG579" s="513">
        <v>0</v>
      </c>
      <c r="BH579" s="513">
        <v>0</v>
      </c>
      <c r="BI579" s="513">
        <v>0</v>
      </c>
      <c r="BJ579" s="513">
        <v>0</v>
      </c>
      <c r="BK579" s="241">
        <f t="shared" si="81"/>
        <v>1787.836</v>
      </c>
      <c r="BL579" s="22">
        <f t="shared" si="82"/>
        <v>1787.836</v>
      </c>
      <c r="BM579" s="519">
        <f t="shared" si="83"/>
        <v>0.21283761904761903</v>
      </c>
      <c r="BN579" s="520">
        <v>0</v>
      </c>
      <c r="BO579" s="520">
        <v>0</v>
      </c>
      <c r="BP579" s="520">
        <v>0</v>
      </c>
      <c r="BQ579" s="520">
        <v>0</v>
      </c>
      <c r="BR579" s="520">
        <v>0</v>
      </c>
      <c r="BS579" s="520">
        <v>0</v>
      </c>
      <c r="BT579" s="520">
        <v>0</v>
      </c>
      <c r="BU579" s="520">
        <v>0</v>
      </c>
      <c r="BV579" s="520">
        <v>0</v>
      </c>
      <c r="BW579" s="520">
        <v>0</v>
      </c>
      <c r="BX579" s="520">
        <v>0</v>
      </c>
      <c r="BY579" s="520">
        <v>0</v>
      </c>
      <c r="BZ579" s="520">
        <v>0</v>
      </c>
      <c r="CA579" s="520">
        <v>0</v>
      </c>
      <c r="CB579" s="520">
        <v>0</v>
      </c>
      <c r="CC579" s="520">
        <v>0</v>
      </c>
      <c r="CD579" s="520">
        <v>2098633.4102400001</v>
      </c>
      <c r="CE579" s="520">
        <v>2098633.4102400001</v>
      </c>
      <c r="CF579" s="520">
        <v>0</v>
      </c>
      <c r="CG579" s="520">
        <v>0</v>
      </c>
      <c r="CH579" s="520">
        <v>0</v>
      </c>
      <c r="CI579" s="520">
        <v>0</v>
      </c>
      <c r="CJ579" s="520">
        <v>0</v>
      </c>
      <c r="CK579" s="520">
        <v>0</v>
      </c>
      <c r="CL579" s="520">
        <f t="shared" si="84"/>
        <v>2098633.4102400001</v>
      </c>
      <c r="CM579" s="521">
        <f t="shared" si="85"/>
        <v>2098633.4102400001</v>
      </c>
      <c r="CN579" s="522">
        <v>27934364.511763204</v>
      </c>
      <c r="CO579" s="522">
        <v>27934364.511763204</v>
      </c>
      <c r="CP579" s="522">
        <v>30434327.094528001</v>
      </c>
      <c r="CQ579" s="243" t="s">
        <v>874</v>
      </c>
      <c r="CR579" s="103">
        <v>7.71</v>
      </c>
      <c r="CS579" s="523">
        <v>7.71</v>
      </c>
      <c r="CT579" s="104">
        <v>8.4</v>
      </c>
      <c r="CU579" s="524"/>
      <c r="CV579" s="524"/>
      <c r="CW579" s="524"/>
      <c r="CX579" s="525"/>
      <c r="CY579" s="526">
        <v>52.554769420404263</v>
      </c>
      <c r="CZ579" s="527">
        <v>36.842142788244296</v>
      </c>
      <c r="DA579" s="528">
        <v>0.24655538133311361</v>
      </c>
      <c r="DB579" s="529">
        <v>0.22579448628317159</v>
      </c>
      <c r="DC579" s="530" t="s">
        <v>2336</v>
      </c>
      <c r="DD579" s="225"/>
      <c r="DE579" s="524"/>
      <c r="DF579" s="524"/>
      <c r="DG579" s="531"/>
      <c r="DH579" s="532"/>
      <c r="DI579" s="64">
        <v>99268</v>
      </c>
      <c r="DJ579" s="64">
        <v>416</v>
      </c>
      <c r="DK579" s="64">
        <v>30408</v>
      </c>
      <c r="DL579" s="534">
        <f t="shared" si="88"/>
        <v>43364</v>
      </c>
    </row>
    <row r="580" spans="1:116" ht="43.5" customHeight="1" x14ac:dyDescent="0.25">
      <c r="A580" s="356" t="s">
        <v>7</v>
      </c>
      <c r="B580" s="65" t="s">
        <v>96</v>
      </c>
      <c r="C580" s="65" t="s">
        <v>97</v>
      </c>
      <c r="D580" s="64" t="s">
        <v>2555</v>
      </c>
      <c r="E580" s="64" t="s">
        <v>482</v>
      </c>
      <c r="F580" s="64" t="s">
        <v>493</v>
      </c>
      <c r="G580" s="18" t="s">
        <v>494</v>
      </c>
      <c r="H580" s="35" t="s">
        <v>860</v>
      </c>
      <c r="I580" s="28" t="s">
        <v>2330</v>
      </c>
      <c r="J580" s="498">
        <v>10.974273916756404</v>
      </c>
      <c r="K580" s="498">
        <v>45.082386269865005</v>
      </c>
      <c r="L580" s="499">
        <v>1503.7</v>
      </c>
      <c r="M580" s="512">
        <v>0</v>
      </c>
      <c r="N580" s="513">
        <v>0</v>
      </c>
      <c r="O580" s="513">
        <v>0</v>
      </c>
      <c r="P580" s="513">
        <v>0</v>
      </c>
      <c r="Q580" s="513">
        <v>0</v>
      </c>
      <c r="R580" s="513">
        <v>0</v>
      </c>
      <c r="S580" s="513">
        <v>0</v>
      </c>
      <c r="T580" s="513">
        <v>0</v>
      </c>
      <c r="U580" s="513">
        <v>0</v>
      </c>
      <c r="V580" s="513">
        <v>0</v>
      </c>
      <c r="W580" s="513">
        <v>0</v>
      </c>
      <c r="X580" s="513">
        <v>0</v>
      </c>
      <c r="Y580" s="513">
        <v>0</v>
      </c>
      <c r="Z580" s="513">
        <v>0</v>
      </c>
      <c r="AA580" s="513">
        <v>0</v>
      </c>
      <c r="AB580" s="513">
        <v>0</v>
      </c>
      <c r="AC580" s="513">
        <v>120</v>
      </c>
      <c r="AD580" s="513">
        <v>120</v>
      </c>
      <c r="AE580" s="513">
        <v>0</v>
      </c>
      <c r="AF580" s="513">
        <v>0</v>
      </c>
      <c r="AG580" s="513">
        <v>0</v>
      </c>
      <c r="AH580" s="513">
        <f t="shared" si="78"/>
        <v>0</v>
      </c>
      <c r="AI580" s="513">
        <v>0</v>
      </c>
      <c r="AJ580" s="513">
        <v>0</v>
      </c>
      <c r="AK580" s="513">
        <f t="shared" si="79"/>
        <v>120</v>
      </c>
      <c r="AL580" s="513">
        <f t="shared" si="80"/>
        <v>120</v>
      </c>
      <c r="AM580" s="513">
        <v>0</v>
      </c>
      <c r="AN580" s="513">
        <v>0</v>
      </c>
      <c r="AO580" s="513">
        <v>0</v>
      </c>
      <c r="AP580" s="513">
        <v>0</v>
      </c>
      <c r="AQ580" s="513">
        <v>0</v>
      </c>
      <c r="AR580" s="513">
        <v>0</v>
      </c>
      <c r="AS580" s="513">
        <v>0</v>
      </c>
      <c r="AT580" s="513">
        <v>0</v>
      </c>
      <c r="AU580" s="513">
        <v>0</v>
      </c>
      <c r="AV580" s="513">
        <v>0</v>
      </c>
      <c r="AW580" s="513">
        <v>0</v>
      </c>
      <c r="AX580" s="513">
        <v>0</v>
      </c>
      <c r="AY580" s="513">
        <v>0</v>
      </c>
      <c r="AZ580" s="513">
        <v>0</v>
      </c>
      <c r="BA580" s="513">
        <v>0</v>
      </c>
      <c r="BB580" s="513">
        <v>0</v>
      </c>
      <c r="BC580" s="513">
        <v>3839.0949999999998</v>
      </c>
      <c r="BD580" s="513">
        <v>3839.0949999999998</v>
      </c>
      <c r="BE580" s="513">
        <v>0</v>
      </c>
      <c r="BF580" s="513">
        <v>0</v>
      </c>
      <c r="BG580" s="513">
        <v>0</v>
      </c>
      <c r="BH580" s="513">
        <v>0</v>
      </c>
      <c r="BI580" s="513">
        <v>0</v>
      </c>
      <c r="BJ580" s="513">
        <v>0</v>
      </c>
      <c r="BK580" s="241">
        <f t="shared" si="81"/>
        <v>3839.0949999999998</v>
      </c>
      <c r="BL580" s="22">
        <f t="shared" si="82"/>
        <v>3839.0949999999998</v>
      </c>
      <c r="BM580" s="519">
        <f t="shared" si="83"/>
        <v>0.65963831615120272</v>
      </c>
      <c r="BN580" s="520">
        <v>0</v>
      </c>
      <c r="BO580" s="520">
        <v>0</v>
      </c>
      <c r="BP580" s="520">
        <v>0</v>
      </c>
      <c r="BQ580" s="520">
        <v>0</v>
      </c>
      <c r="BR580" s="520">
        <v>0</v>
      </c>
      <c r="BS580" s="520">
        <v>0</v>
      </c>
      <c r="BT580" s="520">
        <v>0</v>
      </c>
      <c r="BU580" s="520">
        <v>0</v>
      </c>
      <c r="BV580" s="520">
        <v>0</v>
      </c>
      <c r="BW580" s="520">
        <v>0</v>
      </c>
      <c r="BX580" s="520">
        <v>0</v>
      </c>
      <c r="BY580" s="520">
        <v>0</v>
      </c>
      <c r="BZ580" s="520">
        <v>0</v>
      </c>
      <c r="CA580" s="520">
        <v>0</v>
      </c>
      <c r="CB580" s="520">
        <v>0</v>
      </c>
      <c r="CC580" s="520">
        <v>0</v>
      </c>
      <c r="CD580" s="520">
        <v>4506483.2747999998</v>
      </c>
      <c r="CE580" s="520">
        <v>4506483.2747999998</v>
      </c>
      <c r="CF580" s="520">
        <v>0</v>
      </c>
      <c r="CG580" s="520">
        <v>0</v>
      </c>
      <c r="CH580" s="520">
        <v>0</v>
      </c>
      <c r="CI580" s="520">
        <v>0</v>
      </c>
      <c r="CJ580" s="520">
        <v>0</v>
      </c>
      <c r="CK580" s="520">
        <v>0</v>
      </c>
      <c r="CL580" s="520">
        <f t="shared" si="84"/>
        <v>4506483.2747999998</v>
      </c>
      <c r="CM580" s="521">
        <f t="shared" si="85"/>
        <v>4506483.2747999998</v>
      </c>
      <c r="CN580" s="522">
        <v>6362007.7005431997</v>
      </c>
      <c r="CO580" s="522">
        <v>6362007.7005431997</v>
      </c>
      <c r="CP580" s="522">
        <v>5551257.0940272007</v>
      </c>
      <c r="CQ580" s="243" t="s">
        <v>874</v>
      </c>
      <c r="CR580" s="103">
        <v>6.67</v>
      </c>
      <c r="CS580" s="523">
        <v>6.67</v>
      </c>
      <c r="CT580" s="104">
        <v>5.82</v>
      </c>
      <c r="CU580" s="524"/>
      <c r="CV580" s="524"/>
      <c r="CW580" s="524"/>
      <c r="CX580" s="525"/>
      <c r="CY580" s="526">
        <v>158.1026655628126</v>
      </c>
      <c r="CZ580" s="527">
        <v>130.46063790982666</v>
      </c>
      <c r="DA580" s="528">
        <v>2.0582370578761289</v>
      </c>
      <c r="DB580" s="529">
        <v>2.0046013191858898</v>
      </c>
      <c r="DC580" s="530" t="s">
        <v>2331</v>
      </c>
      <c r="DD580" s="225"/>
      <c r="DE580" s="524"/>
      <c r="DF580" s="524"/>
      <c r="DG580" s="531"/>
      <c r="DH580" s="532"/>
      <c r="DI580" s="64">
        <v>0</v>
      </c>
      <c r="DJ580" s="64">
        <v>81504</v>
      </c>
      <c r="DK580" s="64">
        <v>101006</v>
      </c>
      <c r="DL580" s="534">
        <f t="shared" si="88"/>
        <v>60836.666666666664</v>
      </c>
    </row>
    <row r="581" spans="1:116" ht="43.5" customHeight="1" x14ac:dyDescent="0.25">
      <c r="A581" s="356" t="s">
        <v>7</v>
      </c>
      <c r="B581" s="65" t="s">
        <v>96</v>
      </c>
      <c r="C581" s="65" t="s">
        <v>97</v>
      </c>
      <c r="D581" s="64" t="s">
        <v>2555</v>
      </c>
      <c r="E581" s="64" t="s">
        <v>482</v>
      </c>
      <c r="F581" s="64" t="s">
        <v>495</v>
      </c>
      <c r="G581" s="18" t="s">
        <v>496</v>
      </c>
      <c r="H581" s="35" t="s">
        <v>860</v>
      </c>
      <c r="I581" s="28" t="s">
        <v>2330</v>
      </c>
      <c r="J581" s="498">
        <v>8.8937344867046697</v>
      </c>
      <c r="K581" s="498">
        <v>45.708712026138002</v>
      </c>
      <c r="L581" s="499">
        <v>1574.8</v>
      </c>
      <c r="M581" s="512">
        <v>0</v>
      </c>
      <c r="N581" s="513">
        <v>0</v>
      </c>
      <c r="O581" s="513">
        <v>0</v>
      </c>
      <c r="P581" s="513">
        <v>0</v>
      </c>
      <c r="Q581" s="513">
        <v>0</v>
      </c>
      <c r="R581" s="513">
        <v>0</v>
      </c>
      <c r="S581" s="513">
        <v>0</v>
      </c>
      <c r="T581" s="513">
        <v>0</v>
      </c>
      <c r="U581" s="513">
        <v>0</v>
      </c>
      <c r="V581" s="513">
        <v>0</v>
      </c>
      <c r="W581" s="513">
        <v>0</v>
      </c>
      <c r="X581" s="513">
        <v>0</v>
      </c>
      <c r="Y581" s="513">
        <v>0</v>
      </c>
      <c r="Z581" s="513">
        <v>0</v>
      </c>
      <c r="AA581" s="513">
        <v>0</v>
      </c>
      <c r="AB581" s="513">
        <v>0</v>
      </c>
      <c r="AC581" s="513">
        <v>100</v>
      </c>
      <c r="AD581" s="513">
        <v>100</v>
      </c>
      <c r="AE581" s="513">
        <v>0</v>
      </c>
      <c r="AF581" s="513">
        <v>0</v>
      </c>
      <c r="AG581" s="513">
        <v>0</v>
      </c>
      <c r="AH581" s="513">
        <f t="shared" si="78"/>
        <v>0</v>
      </c>
      <c r="AI581" s="513">
        <v>0</v>
      </c>
      <c r="AJ581" s="513">
        <v>0</v>
      </c>
      <c r="AK581" s="513">
        <f t="shared" si="79"/>
        <v>100</v>
      </c>
      <c r="AL581" s="513">
        <f t="shared" si="80"/>
        <v>100</v>
      </c>
      <c r="AM581" s="513">
        <v>0</v>
      </c>
      <c r="AN581" s="513">
        <v>0</v>
      </c>
      <c r="AO581" s="513">
        <v>0</v>
      </c>
      <c r="AP581" s="513">
        <v>0</v>
      </c>
      <c r="AQ581" s="513">
        <v>0</v>
      </c>
      <c r="AR581" s="513">
        <v>0</v>
      </c>
      <c r="AS581" s="513">
        <v>0</v>
      </c>
      <c r="AT581" s="513">
        <v>0</v>
      </c>
      <c r="AU581" s="513">
        <v>0</v>
      </c>
      <c r="AV581" s="513">
        <v>0</v>
      </c>
      <c r="AW581" s="513">
        <v>0</v>
      </c>
      <c r="AX581" s="513">
        <v>0</v>
      </c>
      <c r="AY581" s="513">
        <v>0</v>
      </c>
      <c r="AZ581" s="513">
        <v>0</v>
      </c>
      <c r="BA581" s="513">
        <v>0</v>
      </c>
      <c r="BB581" s="513">
        <v>0</v>
      </c>
      <c r="BC581" s="513">
        <v>10185.51</v>
      </c>
      <c r="BD581" s="513">
        <v>10185.51</v>
      </c>
      <c r="BE581" s="513">
        <v>0</v>
      </c>
      <c r="BF581" s="513">
        <v>0</v>
      </c>
      <c r="BG581" s="513">
        <v>0</v>
      </c>
      <c r="BH581" s="513">
        <v>0</v>
      </c>
      <c r="BI581" s="513">
        <v>0</v>
      </c>
      <c r="BJ581" s="513">
        <v>0</v>
      </c>
      <c r="BK581" s="241">
        <f t="shared" si="81"/>
        <v>10185.51</v>
      </c>
      <c r="BL581" s="22">
        <f t="shared" si="82"/>
        <v>10185.51</v>
      </c>
      <c r="BM581" s="519">
        <f t="shared" si="83"/>
        <v>1.2975171974522295</v>
      </c>
      <c r="BN581" s="520">
        <v>0</v>
      </c>
      <c r="BO581" s="520">
        <v>0</v>
      </c>
      <c r="BP581" s="520">
        <v>0</v>
      </c>
      <c r="BQ581" s="520">
        <v>0</v>
      </c>
      <c r="BR581" s="520">
        <v>0</v>
      </c>
      <c r="BS581" s="520">
        <v>0</v>
      </c>
      <c r="BT581" s="520">
        <v>0</v>
      </c>
      <c r="BU581" s="520">
        <v>0</v>
      </c>
      <c r="BV581" s="520">
        <v>0</v>
      </c>
      <c r="BW581" s="520">
        <v>0</v>
      </c>
      <c r="BX581" s="520">
        <v>0</v>
      </c>
      <c r="BY581" s="520">
        <v>0</v>
      </c>
      <c r="BZ581" s="520">
        <v>0</v>
      </c>
      <c r="CA581" s="520">
        <v>0</v>
      </c>
      <c r="CB581" s="520">
        <v>0</v>
      </c>
      <c r="CC581" s="520">
        <v>0</v>
      </c>
      <c r="CD581" s="520">
        <v>11956159.058400001</v>
      </c>
      <c r="CE581" s="520">
        <v>11956159.058400001</v>
      </c>
      <c r="CF581" s="520">
        <v>0</v>
      </c>
      <c r="CG581" s="520">
        <v>0</v>
      </c>
      <c r="CH581" s="520">
        <v>0</v>
      </c>
      <c r="CI581" s="520">
        <v>0</v>
      </c>
      <c r="CJ581" s="520">
        <v>0</v>
      </c>
      <c r="CK581" s="520">
        <v>0</v>
      </c>
      <c r="CL581" s="520">
        <f t="shared" si="84"/>
        <v>11956159.058400001</v>
      </c>
      <c r="CM581" s="521">
        <f t="shared" si="85"/>
        <v>11956159.058400001</v>
      </c>
      <c r="CN581" s="522">
        <v>17854401.836606402</v>
      </c>
      <c r="CO581" s="522">
        <v>17854401.836606402</v>
      </c>
      <c r="CP581" s="522">
        <v>20733292.073573999</v>
      </c>
      <c r="CQ581" s="243" t="s">
        <v>874</v>
      </c>
      <c r="CR581" s="103">
        <v>6.76</v>
      </c>
      <c r="CS581" s="523">
        <v>6.76</v>
      </c>
      <c r="CT581" s="104">
        <v>7.85</v>
      </c>
      <c r="CU581" s="524"/>
      <c r="CV581" s="524"/>
      <c r="CW581" s="524"/>
      <c r="CX581" s="525"/>
      <c r="CY581" s="526">
        <v>135.67678487818264</v>
      </c>
      <c r="CZ581" s="527">
        <v>135.74606127218067</v>
      </c>
      <c r="DA581" s="528">
        <v>1.5331658040604701</v>
      </c>
      <c r="DB581" s="529">
        <v>1.5336935967284397</v>
      </c>
      <c r="DC581" s="530" t="s">
        <v>2323</v>
      </c>
      <c r="DD581" s="225"/>
      <c r="DE581" s="524"/>
      <c r="DF581" s="524"/>
      <c r="DG581" s="531"/>
      <c r="DH581" s="532"/>
      <c r="DI581" s="64">
        <v>0</v>
      </c>
      <c r="DJ581" s="64">
        <v>47878</v>
      </c>
      <c r="DK581" s="64">
        <v>141873</v>
      </c>
      <c r="DL581" s="534">
        <f t="shared" si="88"/>
        <v>63250.333333333336</v>
      </c>
    </row>
    <row r="582" spans="1:116" ht="43.5" customHeight="1" x14ac:dyDescent="0.25">
      <c r="A582" s="356" t="s">
        <v>7</v>
      </c>
      <c r="B582" s="65" t="s">
        <v>96</v>
      </c>
      <c r="C582" s="65" t="s">
        <v>97</v>
      </c>
      <c r="D582" s="64" t="s">
        <v>2556</v>
      </c>
      <c r="E582" s="64" t="s">
        <v>498</v>
      </c>
      <c r="F582" s="64" t="s">
        <v>499</v>
      </c>
      <c r="G582" s="18" t="s">
        <v>500</v>
      </c>
      <c r="H582" s="35" t="s">
        <v>860</v>
      </c>
      <c r="I582" s="28" t="s">
        <v>2330</v>
      </c>
      <c r="J582" s="498">
        <v>10.882821634116768</v>
      </c>
      <c r="K582" s="498">
        <v>59.296401391815003</v>
      </c>
      <c r="L582" s="499">
        <v>2158.4</v>
      </c>
      <c r="M582" s="512">
        <v>0</v>
      </c>
      <c r="N582" s="513">
        <v>0</v>
      </c>
      <c r="O582" s="513">
        <v>0</v>
      </c>
      <c r="P582" s="513">
        <v>0</v>
      </c>
      <c r="Q582" s="513">
        <v>0</v>
      </c>
      <c r="R582" s="513">
        <v>0</v>
      </c>
      <c r="S582" s="513">
        <v>0</v>
      </c>
      <c r="T582" s="513">
        <v>0</v>
      </c>
      <c r="U582" s="513">
        <v>0</v>
      </c>
      <c r="V582" s="513">
        <v>0</v>
      </c>
      <c r="W582" s="513">
        <v>2</v>
      </c>
      <c r="X582" s="513">
        <v>2</v>
      </c>
      <c r="Y582" s="513">
        <v>0</v>
      </c>
      <c r="Z582" s="513">
        <v>0</v>
      </c>
      <c r="AA582" s="513">
        <v>0</v>
      </c>
      <c r="AB582" s="513">
        <v>0</v>
      </c>
      <c r="AC582" s="513">
        <v>206</v>
      </c>
      <c r="AD582" s="513">
        <v>206</v>
      </c>
      <c r="AE582" s="513">
        <v>0</v>
      </c>
      <c r="AF582" s="513">
        <v>0</v>
      </c>
      <c r="AG582" s="513">
        <v>0</v>
      </c>
      <c r="AH582" s="513">
        <f t="shared" si="78"/>
        <v>0</v>
      </c>
      <c r="AI582" s="513">
        <v>0</v>
      </c>
      <c r="AJ582" s="513">
        <v>0</v>
      </c>
      <c r="AK582" s="513">
        <f t="shared" si="79"/>
        <v>208</v>
      </c>
      <c r="AL582" s="513">
        <f t="shared" si="80"/>
        <v>208</v>
      </c>
      <c r="AM582" s="513">
        <v>0</v>
      </c>
      <c r="AN582" s="513">
        <v>0</v>
      </c>
      <c r="AO582" s="513">
        <v>0</v>
      </c>
      <c r="AP582" s="513">
        <v>0</v>
      </c>
      <c r="AQ582" s="513">
        <v>0</v>
      </c>
      <c r="AR582" s="513">
        <v>0</v>
      </c>
      <c r="AS582" s="513">
        <v>0</v>
      </c>
      <c r="AT582" s="513">
        <v>0</v>
      </c>
      <c r="AU582" s="513">
        <v>0</v>
      </c>
      <c r="AV582" s="513">
        <v>0</v>
      </c>
      <c r="AW582" s="513">
        <v>7350</v>
      </c>
      <c r="AX582" s="513">
        <v>7350</v>
      </c>
      <c r="AY582" s="513">
        <v>0</v>
      </c>
      <c r="AZ582" s="513">
        <v>0</v>
      </c>
      <c r="BA582" s="513">
        <v>0</v>
      </c>
      <c r="BB582" s="513">
        <v>0</v>
      </c>
      <c r="BC582" s="513">
        <v>3994.904</v>
      </c>
      <c r="BD582" s="513">
        <v>3994.904</v>
      </c>
      <c r="BE582" s="513">
        <v>0</v>
      </c>
      <c r="BF582" s="513">
        <v>0</v>
      </c>
      <c r="BG582" s="513">
        <v>0</v>
      </c>
      <c r="BH582" s="513">
        <v>0</v>
      </c>
      <c r="BI582" s="513">
        <v>0</v>
      </c>
      <c r="BJ582" s="513">
        <v>0</v>
      </c>
      <c r="BK582" s="241">
        <f t="shared" si="81"/>
        <v>11344.904</v>
      </c>
      <c r="BL582" s="22">
        <f t="shared" si="82"/>
        <v>11344.904</v>
      </c>
      <c r="BM582" s="519">
        <f t="shared" si="83"/>
        <v>1.9196115059221657</v>
      </c>
      <c r="BN582" s="520">
        <v>0</v>
      </c>
      <c r="BO582" s="520">
        <v>0</v>
      </c>
      <c r="BP582" s="520">
        <v>0</v>
      </c>
      <c r="BQ582" s="520">
        <v>0</v>
      </c>
      <c r="BR582" s="520">
        <v>0</v>
      </c>
      <c r="BS582" s="520">
        <v>0</v>
      </c>
      <c r="BT582" s="520">
        <v>0</v>
      </c>
      <c r="BU582" s="520">
        <v>0</v>
      </c>
      <c r="BV582" s="520">
        <v>0</v>
      </c>
      <c r="BW582" s="520">
        <v>0</v>
      </c>
      <c r="BX582" s="520">
        <v>47194938</v>
      </c>
      <c r="BY582" s="520">
        <v>47194938</v>
      </c>
      <c r="BZ582" s="520">
        <v>0</v>
      </c>
      <c r="CA582" s="520">
        <v>0</v>
      </c>
      <c r="CB582" s="520">
        <v>0</v>
      </c>
      <c r="CC582" s="520">
        <v>0</v>
      </c>
      <c r="CD582" s="520">
        <v>4689378.1113600004</v>
      </c>
      <c r="CE582" s="520">
        <v>4689378.1113600004</v>
      </c>
      <c r="CF582" s="520">
        <v>0</v>
      </c>
      <c r="CG582" s="520">
        <v>0</v>
      </c>
      <c r="CH582" s="520">
        <v>0</v>
      </c>
      <c r="CI582" s="520">
        <v>0</v>
      </c>
      <c r="CJ582" s="520">
        <v>0</v>
      </c>
      <c r="CK582" s="520">
        <v>0</v>
      </c>
      <c r="CL582" s="520">
        <f t="shared" si="84"/>
        <v>51884316.111359999</v>
      </c>
      <c r="CM582" s="521">
        <f t="shared" si="85"/>
        <v>51884316.111359999</v>
      </c>
      <c r="CN582" s="522">
        <v>23406720</v>
      </c>
      <c r="CO582" s="522">
        <v>23406720</v>
      </c>
      <c r="CP582" s="522">
        <v>20708640.000000004</v>
      </c>
      <c r="CQ582" s="243" t="s">
        <v>874</v>
      </c>
      <c r="CR582" s="103">
        <v>6.68</v>
      </c>
      <c r="CS582" s="523">
        <v>6.68</v>
      </c>
      <c r="CT582" s="104">
        <v>5.91</v>
      </c>
      <c r="CU582" s="524"/>
      <c r="CV582" s="524"/>
      <c r="CW582" s="524"/>
      <c r="CX582" s="525"/>
      <c r="CY582" s="526">
        <v>75.489952336871895</v>
      </c>
      <c r="CZ582" s="527">
        <v>57.712339062197735</v>
      </c>
      <c r="DA582" s="528">
        <v>0.72677541247231525</v>
      </c>
      <c r="DB582" s="529">
        <v>0.68265866000867303</v>
      </c>
      <c r="DC582" s="530" t="s">
        <v>2339</v>
      </c>
      <c r="DD582" s="225"/>
      <c r="DE582" s="524"/>
      <c r="DF582" s="524"/>
      <c r="DG582" s="531"/>
      <c r="DH582" s="532"/>
      <c r="DI582" s="64">
        <v>65559</v>
      </c>
      <c r="DJ582" s="64">
        <v>251477</v>
      </c>
      <c r="DK582" s="64">
        <v>0</v>
      </c>
      <c r="DL582" s="534">
        <f t="shared" si="88"/>
        <v>105678.66666666667</v>
      </c>
    </row>
    <row r="583" spans="1:116" ht="43.5" customHeight="1" x14ac:dyDescent="0.25">
      <c r="A583" s="356" t="s">
        <v>7</v>
      </c>
      <c r="B583" s="65" t="s">
        <v>96</v>
      </c>
      <c r="C583" s="65" t="s">
        <v>97</v>
      </c>
      <c r="D583" s="64" t="s">
        <v>2556</v>
      </c>
      <c r="E583" s="64" t="s">
        <v>498</v>
      </c>
      <c r="F583" s="64" t="s">
        <v>501</v>
      </c>
      <c r="G583" s="18" t="s">
        <v>502</v>
      </c>
      <c r="H583" s="35" t="s">
        <v>860</v>
      </c>
      <c r="I583" s="28" t="s">
        <v>2330</v>
      </c>
      <c r="J583" s="498">
        <v>11.43153532995459</v>
      </c>
      <c r="K583" s="498">
        <v>29.335795393527004</v>
      </c>
      <c r="L583" s="499">
        <v>1071.5999999999999</v>
      </c>
      <c r="M583" s="512">
        <v>0</v>
      </c>
      <c r="N583" s="513">
        <v>0</v>
      </c>
      <c r="O583" s="513">
        <v>0</v>
      </c>
      <c r="P583" s="513">
        <v>0</v>
      </c>
      <c r="Q583" s="513">
        <v>0</v>
      </c>
      <c r="R583" s="513">
        <v>0</v>
      </c>
      <c r="S583" s="513">
        <v>0</v>
      </c>
      <c r="T583" s="513">
        <v>0</v>
      </c>
      <c r="U583" s="513">
        <v>0</v>
      </c>
      <c r="V583" s="513">
        <v>0</v>
      </c>
      <c r="W583" s="513">
        <v>0</v>
      </c>
      <c r="X583" s="513">
        <v>0</v>
      </c>
      <c r="Y583" s="513">
        <v>0</v>
      </c>
      <c r="Z583" s="513">
        <v>0</v>
      </c>
      <c r="AA583" s="513">
        <v>0</v>
      </c>
      <c r="AB583" s="513">
        <v>0</v>
      </c>
      <c r="AC583" s="513">
        <v>104</v>
      </c>
      <c r="AD583" s="513">
        <v>104</v>
      </c>
      <c r="AE583" s="513">
        <v>0</v>
      </c>
      <c r="AF583" s="513">
        <v>0</v>
      </c>
      <c r="AG583" s="513">
        <v>0</v>
      </c>
      <c r="AH583" s="513">
        <f t="shared" si="78"/>
        <v>0</v>
      </c>
      <c r="AI583" s="513">
        <v>0</v>
      </c>
      <c r="AJ583" s="513">
        <v>0</v>
      </c>
      <c r="AK583" s="513">
        <f t="shared" si="79"/>
        <v>104</v>
      </c>
      <c r="AL583" s="513">
        <f t="shared" si="80"/>
        <v>104</v>
      </c>
      <c r="AM583" s="513">
        <v>0</v>
      </c>
      <c r="AN583" s="513">
        <v>0</v>
      </c>
      <c r="AO583" s="513">
        <v>0</v>
      </c>
      <c r="AP583" s="513">
        <v>0</v>
      </c>
      <c r="AQ583" s="513">
        <v>0</v>
      </c>
      <c r="AR583" s="513">
        <v>0</v>
      </c>
      <c r="AS583" s="513">
        <v>0</v>
      </c>
      <c r="AT583" s="513">
        <v>0</v>
      </c>
      <c r="AU583" s="513">
        <v>0</v>
      </c>
      <c r="AV583" s="513">
        <v>0</v>
      </c>
      <c r="AW583" s="513">
        <v>0</v>
      </c>
      <c r="AX583" s="513">
        <v>0</v>
      </c>
      <c r="AY583" s="513">
        <v>0</v>
      </c>
      <c r="AZ583" s="513">
        <v>0</v>
      </c>
      <c r="BA583" s="513">
        <v>0</v>
      </c>
      <c r="BB583" s="513">
        <v>0</v>
      </c>
      <c r="BC583" s="513">
        <v>681.346</v>
      </c>
      <c r="BD583" s="513">
        <v>681.346</v>
      </c>
      <c r="BE583" s="513">
        <v>0</v>
      </c>
      <c r="BF583" s="513">
        <v>0</v>
      </c>
      <c r="BG583" s="513">
        <v>0</v>
      </c>
      <c r="BH583" s="513">
        <v>0</v>
      </c>
      <c r="BI583" s="513">
        <v>0</v>
      </c>
      <c r="BJ583" s="513">
        <v>0</v>
      </c>
      <c r="BK583" s="241">
        <f t="shared" si="81"/>
        <v>681.346</v>
      </c>
      <c r="BL583" s="22">
        <f t="shared" si="82"/>
        <v>681.346</v>
      </c>
      <c r="BM583" s="519">
        <f t="shared" si="83"/>
        <v>0.23575986159169549</v>
      </c>
      <c r="BN583" s="520">
        <v>0</v>
      </c>
      <c r="BO583" s="520">
        <v>0</v>
      </c>
      <c r="BP583" s="520">
        <v>0</v>
      </c>
      <c r="BQ583" s="520">
        <v>0</v>
      </c>
      <c r="BR583" s="520">
        <v>0</v>
      </c>
      <c r="BS583" s="520">
        <v>0</v>
      </c>
      <c r="BT583" s="520">
        <v>0</v>
      </c>
      <c r="BU583" s="520">
        <v>0</v>
      </c>
      <c r="BV583" s="520">
        <v>0</v>
      </c>
      <c r="BW583" s="520">
        <v>0</v>
      </c>
      <c r="BX583" s="520">
        <v>0</v>
      </c>
      <c r="BY583" s="520">
        <v>0</v>
      </c>
      <c r="BZ583" s="520">
        <v>0</v>
      </c>
      <c r="CA583" s="520">
        <v>0</v>
      </c>
      <c r="CB583" s="520">
        <v>0</v>
      </c>
      <c r="CC583" s="520">
        <v>0</v>
      </c>
      <c r="CD583" s="520">
        <v>799791.18864000007</v>
      </c>
      <c r="CE583" s="520">
        <v>799791.18864000007</v>
      </c>
      <c r="CF583" s="520">
        <v>0</v>
      </c>
      <c r="CG583" s="520">
        <v>0</v>
      </c>
      <c r="CH583" s="520">
        <v>0</v>
      </c>
      <c r="CI583" s="520">
        <v>0</v>
      </c>
      <c r="CJ583" s="520">
        <v>0</v>
      </c>
      <c r="CK583" s="520">
        <v>0</v>
      </c>
      <c r="CL583" s="520">
        <f t="shared" si="84"/>
        <v>799791.18864000007</v>
      </c>
      <c r="CM583" s="521">
        <f t="shared" si="85"/>
        <v>799791.18864000007</v>
      </c>
      <c r="CN583" s="522">
        <v>0</v>
      </c>
      <c r="CO583" s="522">
        <v>0</v>
      </c>
      <c r="CP583" s="522">
        <v>10126560.000000002</v>
      </c>
      <c r="CQ583" s="243" t="s">
        <v>874</v>
      </c>
      <c r="CR583" s="103">
        <v>0</v>
      </c>
      <c r="CS583" s="523">
        <v>0</v>
      </c>
      <c r="CT583" s="104">
        <v>2.89</v>
      </c>
      <c r="CU583" s="524"/>
      <c r="CV583" s="524"/>
      <c r="CW583" s="524"/>
      <c r="CX583" s="525"/>
      <c r="CY583" s="526">
        <v>31.744825246012905</v>
      </c>
      <c r="CZ583" s="527">
        <v>4767.6586628885598</v>
      </c>
      <c r="DA583" s="528">
        <v>0.9915167967424503</v>
      </c>
      <c r="DB583" s="529">
        <v>5.2968744511384669</v>
      </c>
      <c r="DC583" s="530" t="s">
        <v>2304</v>
      </c>
      <c r="DD583" s="225"/>
      <c r="DE583" s="524"/>
      <c r="DF583" s="524"/>
      <c r="DG583" s="531"/>
      <c r="DH583" s="532"/>
      <c r="DI583" s="64" t="s">
        <v>56</v>
      </c>
      <c r="DJ583" s="64" t="s">
        <v>56</v>
      </c>
      <c r="DK583" s="64">
        <v>12776</v>
      </c>
      <c r="DL583" s="534">
        <f t="shared" si="88"/>
        <v>12776</v>
      </c>
    </row>
    <row r="584" spans="1:116" ht="43.5" customHeight="1" x14ac:dyDescent="0.25">
      <c r="A584" s="356" t="s">
        <v>7</v>
      </c>
      <c r="B584" s="65" t="s">
        <v>96</v>
      </c>
      <c r="C584" s="65" t="s">
        <v>97</v>
      </c>
      <c r="D584" s="64" t="s">
        <v>2557</v>
      </c>
      <c r="E584" s="64" t="s">
        <v>103</v>
      </c>
      <c r="F584" s="64" t="s">
        <v>1525</v>
      </c>
      <c r="G584" s="18" t="s">
        <v>2558</v>
      </c>
      <c r="H584" s="35" t="s">
        <v>860</v>
      </c>
      <c r="I584" s="28" t="s">
        <v>2322</v>
      </c>
      <c r="J584" s="498">
        <v>5.617040768945869</v>
      </c>
      <c r="K584" s="498">
        <v>70.841287731438001</v>
      </c>
      <c r="L584" s="499">
        <v>771.8</v>
      </c>
      <c r="M584" s="512">
        <v>0</v>
      </c>
      <c r="N584" s="513">
        <v>0</v>
      </c>
      <c r="O584" s="513">
        <v>0</v>
      </c>
      <c r="P584" s="513">
        <v>0</v>
      </c>
      <c r="Q584" s="513">
        <v>0</v>
      </c>
      <c r="R584" s="513">
        <v>0</v>
      </c>
      <c r="S584" s="513">
        <v>0</v>
      </c>
      <c r="T584" s="513">
        <v>0</v>
      </c>
      <c r="U584" s="513">
        <v>0</v>
      </c>
      <c r="V584" s="513">
        <v>0</v>
      </c>
      <c r="W584" s="513">
        <v>0</v>
      </c>
      <c r="X584" s="513">
        <v>0</v>
      </c>
      <c r="Y584" s="513">
        <v>0</v>
      </c>
      <c r="Z584" s="513">
        <v>0</v>
      </c>
      <c r="AA584" s="513">
        <v>0</v>
      </c>
      <c r="AB584" s="513">
        <v>0</v>
      </c>
      <c r="AC584" s="513">
        <v>66</v>
      </c>
      <c r="AD584" s="513">
        <v>66</v>
      </c>
      <c r="AE584" s="513">
        <v>0</v>
      </c>
      <c r="AF584" s="513">
        <v>0</v>
      </c>
      <c r="AG584" s="513">
        <v>0</v>
      </c>
      <c r="AH584" s="513">
        <f t="shared" si="78"/>
        <v>0</v>
      </c>
      <c r="AI584" s="513">
        <v>0</v>
      </c>
      <c r="AJ584" s="513">
        <v>0</v>
      </c>
      <c r="AK584" s="513">
        <f t="shared" si="79"/>
        <v>66</v>
      </c>
      <c r="AL584" s="513">
        <f t="shared" si="80"/>
        <v>66</v>
      </c>
      <c r="AM584" s="513">
        <v>0</v>
      </c>
      <c r="AN584" s="513">
        <v>0</v>
      </c>
      <c r="AO584" s="513">
        <v>0</v>
      </c>
      <c r="AP584" s="513">
        <v>0</v>
      </c>
      <c r="AQ584" s="513">
        <v>0</v>
      </c>
      <c r="AR584" s="513">
        <v>0</v>
      </c>
      <c r="AS584" s="513">
        <v>0</v>
      </c>
      <c r="AT584" s="513">
        <v>0</v>
      </c>
      <c r="AU584" s="513">
        <v>0</v>
      </c>
      <c r="AV584" s="513">
        <v>0</v>
      </c>
      <c r="AW584" s="513">
        <v>0</v>
      </c>
      <c r="AX584" s="513">
        <v>0</v>
      </c>
      <c r="AY584" s="513">
        <v>0</v>
      </c>
      <c r="AZ584" s="513">
        <v>0</v>
      </c>
      <c r="BA584" s="513">
        <v>0</v>
      </c>
      <c r="BB584" s="513">
        <v>0</v>
      </c>
      <c r="BC584" s="513">
        <v>4460.49</v>
      </c>
      <c r="BD584" s="513">
        <v>4460.49</v>
      </c>
      <c r="BE584" s="513">
        <v>0</v>
      </c>
      <c r="BF584" s="513">
        <v>0</v>
      </c>
      <c r="BG584" s="513">
        <v>0</v>
      </c>
      <c r="BH584" s="513">
        <v>0</v>
      </c>
      <c r="BI584" s="513">
        <v>0</v>
      </c>
      <c r="BJ584" s="513">
        <v>0</v>
      </c>
      <c r="BK584" s="241">
        <f t="shared" si="81"/>
        <v>4460.49</v>
      </c>
      <c r="BL584" s="22">
        <f t="shared" si="82"/>
        <v>4460.49</v>
      </c>
      <c r="BM584" s="519">
        <f t="shared" si="83"/>
        <v>1.170732283464567</v>
      </c>
      <c r="BN584" s="520">
        <v>0</v>
      </c>
      <c r="BO584" s="520">
        <v>0</v>
      </c>
      <c r="BP584" s="520">
        <v>0</v>
      </c>
      <c r="BQ584" s="520">
        <v>0</v>
      </c>
      <c r="BR584" s="520">
        <v>0</v>
      </c>
      <c r="BS584" s="520">
        <v>0</v>
      </c>
      <c r="BT584" s="520">
        <v>0</v>
      </c>
      <c r="BU584" s="520">
        <v>0</v>
      </c>
      <c r="BV584" s="520">
        <v>0</v>
      </c>
      <c r="BW584" s="520">
        <v>0</v>
      </c>
      <c r="BX584" s="520">
        <v>0</v>
      </c>
      <c r="BY584" s="520">
        <v>0</v>
      </c>
      <c r="BZ584" s="520">
        <v>0</v>
      </c>
      <c r="CA584" s="520">
        <v>0</v>
      </c>
      <c r="CB584" s="520">
        <v>0</v>
      </c>
      <c r="CC584" s="520">
        <v>0</v>
      </c>
      <c r="CD584" s="520">
        <v>5235901.5816000002</v>
      </c>
      <c r="CE584" s="520">
        <v>5235901.5816000002</v>
      </c>
      <c r="CF584" s="520">
        <v>0</v>
      </c>
      <c r="CG584" s="520">
        <v>0</v>
      </c>
      <c r="CH584" s="520">
        <v>0</v>
      </c>
      <c r="CI584" s="520">
        <v>0</v>
      </c>
      <c r="CJ584" s="520">
        <v>0</v>
      </c>
      <c r="CK584" s="520">
        <v>0</v>
      </c>
      <c r="CL584" s="520">
        <f t="shared" si="84"/>
        <v>5235901.5816000002</v>
      </c>
      <c r="CM584" s="521">
        <f t="shared" si="85"/>
        <v>5235901.5816000002</v>
      </c>
      <c r="CN584" s="522">
        <v>851404.21100279992</v>
      </c>
      <c r="CO584" s="522">
        <v>851404.21100279992</v>
      </c>
      <c r="CP584" s="522">
        <v>1942425.1760004</v>
      </c>
      <c r="CQ584" s="243" t="s">
        <v>874</v>
      </c>
      <c r="CR584" s="103">
        <v>1.67</v>
      </c>
      <c r="CS584" s="523">
        <v>1.67</v>
      </c>
      <c r="CT584" s="104">
        <v>3.81</v>
      </c>
      <c r="CU584" s="524"/>
      <c r="CV584" s="524"/>
      <c r="CW584" s="524"/>
      <c r="CX584" s="525"/>
      <c r="CY584" s="526">
        <v>260.22512147409219</v>
      </c>
      <c r="CZ584" s="527">
        <v>133.39540617112792</v>
      </c>
      <c r="DA584" s="528">
        <v>0.93406840235133204</v>
      </c>
      <c r="DB584" s="529">
        <v>0.86431455721679029</v>
      </c>
      <c r="DC584" s="530" t="s">
        <v>2323</v>
      </c>
      <c r="DD584" s="225"/>
      <c r="DE584" s="524"/>
      <c r="DF584" s="524"/>
      <c r="DG584" s="531"/>
      <c r="DH584" s="532"/>
      <c r="DI584" s="64">
        <v>0</v>
      </c>
      <c r="DJ584" s="64">
        <v>700</v>
      </c>
      <c r="DK584" s="64">
        <v>111318</v>
      </c>
      <c r="DL584" s="534">
        <f t="shared" si="88"/>
        <v>37339.333333333336</v>
      </c>
    </row>
    <row r="585" spans="1:116" ht="43.5" customHeight="1" x14ac:dyDescent="0.25">
      <c r="A585" s="356" t="s">
        <v>7</v>
      </c>
      <c r="B585" s="65" t="s">
        <v>96</v>
      </c>
      <c r="C585" s="65" t="s">
        <v>97</v>
      </c>
      <c r="D585" s="64" t="s">
        <v>2557</v>
      </c>
      <c r="E585" s="64" t="s">
        <v>103</v>
      </c>
      <c r="F585" s="64" t="s">
        <v>1527</v>
      </c>
      <c r="G585" s="18" t="s">
        <v>103</v>
      </c>
      <c r="H585" s="35" t="s">
        <v>860</v>
      </c>
      <c r="I585" s="28" t="s">
        <v>2322</v>
      </c>
      <c r="J585" s="498">
        <v>8.819949122302237</v>
      </c>
      <c r="K585" s="498">
        <v>62.474242294296005</v>
      </c>
      <c r="L585" s="499">
        <v>1308.8</v>
      </c>
      <c r="M585" s="512">
        <v>0</v>
      </c>
      <c r="N585" s="513">
        <v>0</v>
      </c>
      <c r="O585" s="513">
        <v>0</v>
      </c>
      <c r="P585" s="513">
        <v>0</v>
      </c>
      <c r="Q585" s="513">
        <v>0</v>
      </c>
      <c r="R585" s="513">
        <v>0</v>
      </c>
      <c r="S585" s="513">
        <v>0</v>
      </c>
      <c r="T585" s="513">
        <v>0</v>
      </c>
      <c r="U585" s="513">
        <v>0</v>
      </c>
      <c r="V585" s="513">
        <v>0</v>
      </c>
      <c r="W585" s="513">
        <v>0</v>
      </c>
      <c r="X585" s="513">
        <v>0</v>
      </c>
      <c r="Y585" s="513">
        <v>0</v>
      </c>
      <c r="Z585" s="513">
        <v>0</v>
      </c>
      <c r="AA585" s="513">
        <v>0</v>
      </c>
      <c r="AB585" s="513">
        <v>0</v>
      </c>
      <c r="AC585" s="513">
        <v>64</v>
      </c>
      <c r="AD585" s="513">
        <v>64</v>
      </c>
      <c r="AE585" s="513">
        <v>0</v>
      </c>
      <c r="AF585" s="513">
        <v>0</v>
      </c>
      <c r="AG585" s="513">
        <v>1</v>
      </c>
      <c r="AH585" s="513">
        <f t="shared" si="78"/>
        <v>1</v>
      </c>
      <c r="AI585" s="513">
        <v>0</v>
      </c>
      <c r="AJ585" s="513">
        <v>0</v>
      </c>
      <c r="AK585" s="513">
        <f t="shared" si="79"/>
        <v>65</v>
      </c>
      <c r="AL585" s="513">
        <f t="shared" si="80"/>
        <v>65</v>
      </c>
      <c r="AM585" s="513">
        <v>0</v>
      </c>
      <c r="AN585" s="513">
        <v>0</v>
      </c>
      <c r="AO585" s="513">
        <v>0</v>
      </c>
      <c r="AP585" s="513">
        <v>0</v>
      </c>
      <c r="AQ585" s="513">
        <v>0</v>
      </c>
      <c r="AR585" s="513">
        <v>0</v>
      </c>
      <c r="AS585" s="513">
        <v>0</v>
      </c>
      <c r="AT585" s="513">
        <v>0</v>
      </c>
      <c r="AU585" s="513">
        <v>0</v>
      </c>
      <c r="AV585" s="513">
        <v>0</v>
      </c>
      <c r="AW585" s="513">
        <v>0</v>
      </c>
      <c r="AX585" s="513">
        <v>0</v>
      </c>
      <c r="AY585" s="513">
        <v>0</v>
      </c>
      <c r="AZ585" s="513">
        <v>0</v>
      </c>
      <c r="BA585" s="513">
        <v>0</v>
      </c>
      <c r="BB585" s="513">
        <v>0</v>
      </c>
      <c r="BC585" s="513">
        <v>1498.86</v>
      </c>
      <c r="BD585" s="513">
        <v>1498.86</v>
      </c>
      <c r="BE585" s="513">
        <v>0</v>
      </c>
      <c r="BF585" s="513">
        <v>0</v>
      </c>
      <c r="BG585" s="513">
        <v>6</v>
      </c>
      <c r="BH585" s="513">
        <v>6</v>
      </c>
      <c r="BI585" s="513">
        <v>0</v>
      </c>
      <c r="BJ585" s="513">
        <v>0</v>
      </c>
      <c r="BK585" s="241">
        <f t="shared" si="81"/>
        <v>1504.86</v>
      </c>
      <c r="BL585" s="22">
        <f t="shared" si="82"/>
        <v>1504.86</v>
      </c>
      <c r="BM585" s="519">
        <f t="shared" si="83"/>
        <v>0.51536301369863013</v>
      </c>
      <c r="BN585" s="520">
        <v>0</v>
      </c>
      <c r="BO585" s="520">
        <v>0</v>
      </c>
      <c r="BP585" s="520">
        <v>0</v>
      </c>
      <c r="BQ585" s="520">
        <v>0</v>
      </c>
      <c r="BR585" s="520">
        <v>0</v>
      </c>
      <c r="BS585" s="520">
        <v>0</v>
      </c>
      <c r="BT585" s="520">
        <v>0</v>
      </c>
      <c r="BU585" s="520">
        <v>0</v>
      </c>
      <c r="BV585" s="520">
        <v>0</v>
      </c>
      <c r="BW585" s="520">
        <v>0</v>
      </c>
      <c r="BX585" s="520">
        <v>0</v>
      </c>
      <c r="BY585" s="520">
        <v>0</v>
      </c>
      <c r="BZ585" s="520">
        <v>0</v>
      </c>
      <c r="CA585" s="520">
        <v>0</v>
      </c>
      <c r="CB585" s="520">
        <v>0</v>
      </c>
      <c r="CC585" s="520">
        <v>0</v>
      </c>
      <c r="CD585" s="520">
        <v>1759421.8223999999</v>
      </c>
      <c r="CE585" s="520">
        <v>1759421.8223999999</v>
      </c>
      <c r="CF585" s="520">
        <v>0</v>
      </c>
      <c r="CG585" s="520">
        <v>0</v>
      </c>
      <c r="CH585" s="520">
        <v>19657.439999999999</v>
      </c>
      <c r="CI585" s="520">
        <v>19657.439999999999</v>
      </c>
      <c r="CJ585" s="520">
        <v>0</v>
      </c>
      <c r="CK585" s="520">
        <v>0</v>
      </c>
      <c r="CL585" s="520">
        <f t="shared" si="84"/>
        <v>1779079.2623999999</v>
      </c>
      <c r="CM585" s="521">
        <f t="shared" si="85"/>
        <v>1779079.2623999999</v>
      </c>
      <c r="CN585" s="522">
        <v>7722140.4680448007</v>
      </c>
      <c r="CO585" s="522">
        <v>7722140.4680448007</v>
      </c>
      <c r="CP585" s="522">
        <v>9092197.6478592008</v>
      </c>
      <c r="CQ585" s="243" t="s">
        <v>874</v>
      </c>
      <c r="CR585" s="103">
        <v>2.48</v>
      </c>
      <c r="CS585" s="523">
        <v>2.48</v>
      </c>
      <c r="CT585" s="104">
        <v>2.92</v>
      </c>
      <c r="CU585" s="524"/>
      <c r="CV585" s="524"/>
      <c r="CW585" s="524"/>
      <c r="CX585" s="525"/>
      <c r="CY585" s="526">
        <v>970.02707668406617</v>
      </c>
      <c r="CZ585" s="527">
        <v>472.54347012529433</v>
      </c>
      <c r="DA585" s="528">
        <v>2.5726121220949647</v>
      </c>
      <c r="DB585" s="529">
        <v>2.2996988413915598</v>
      </c>
      <c r="DC585" s="530" t="s">
        <v>2331</v>
      </c>
      <c r="DD585" s="225"/>
      <c r="DE585" s="524"/>
      <c r="DF585" s="524"/>
      <c r="DG585" s="531"/>
      <c r="DH585" s="532"/>
      <c r="DI585" s="64">
        <v>126869</v>
      </c>
      <c r="DJ585" s="64">
        <v>288804</v>
      </c>
      <c r="DK585" s="64">
        <v>1143679</v>
      </c>
      <c r="DL585" s="534">
        <f t="shared" si="88"/>
        <v>519784</v>
      </c>
    </row>
    <row r="586" spans="1:116" ht="43.5" customHeight="1" x14ac:dyDescent="0.25">
      <c r="A586" s="356" t="s">
        <v>7</v>
      </c>
      <c r="B586" s="65" t="s">
        <v>96</v>
      </c>
      <c r="C586" s="65" t="s">
        <v>97</v>
      </c>
      <c r="D586" s="64" t="s">
        <v>2557</v>
      </c>
      <c r="E586" s="64" t="s">
        <v>103</v>
      </c>
      <c r="F586" s="64" t="s">
        <v>1528</v>
      </c>
      <c r="G586" s="18" t="s">
        <v>103</v>
      </c>
      <c r="H586" s="35" t="s">
        <v>860</v>
      </c>
      <c r="I586" s="28" t="s">
        <v>2322</v>
      </c>
      <c r="J586" s="498">
        <v>5.9038683826792751</v>
      </c>
      <c r="K586" s="498">
        <v>63.177083201925001</v>
      </c>
      <c r="L586" s="499">
        <v>1221.4000000000001</v>
      </c>
      <c r="M586" s="512">
        <v>0</v>
      </c>
      <c r="N586" s="513">
        <v>0</v>
      </c>
      <c r="O586" s="513">
        <v>0</v>
      </c>
      <c r="P586" s="513">
        <v>0</v>
      </c>
      <c r="Q586" s="513">
        <v>0</v>
      </c>
      <c r="R586" s="513">
        <v>0</v>
      </c>
      <c r="S586" s="513">
        <v>0</v>
      </c>
      <c r="T586" s="513">
        <v>0</v>
      </c>
      <c r="U586" s="513">
        <v>0</v>
      </c>
      <c r="V586" s="513">
        <v>0</v>
      </c>
      <c r="W586" s="513">
        <v>0</v>
      </c>
      <c r="X586" s="513">
        <v>0</v>
      </c>
      <c r="Y586" s="513">
        <v>0</v>
      </c>
      <c r="Z586" s="513">
        <v>0</v>
      </c>
      <c r="AA586" s="513">
        <v>0</v>
      </c>
      <c r="AB586" s="513">
        <v>0</v>
      </c>
      <c r="AC586" s="513">
        <v>76</v>
      </c>
      <c r="AD586" s="513">
        <v>76</v>
      </c>
      <c r="AE586" s="513">
        <v>0</v>
      </c>
      <c r="AF586" s="513">
        <v>0</v>
      </c>
      <c r="AG586" s="513">
        <v>1</v>
      </c>
      <c r="AH586" s="513">
        <f t="shared" si="78"/>
        <v>1</v>
      </c>
      <c r="AI586" s="513">
        <v>0</v>
      </c>
      <c r="AJ586" s="513">
        <v>0</v>
      </c>
      <c r="AK586" s="513">
        <f t="shared" si="79"/>
        <v>77</v>
      </c>
      <c r="AL586" s="513">
        <f t="shared" si="80"/>
        <v>77</v>
      </c>
      <c r="AM586" s="513">
        <v>0</v>
      </c>
      <c r="AN586" s="513">
        <v>0</v>
      </c>
      <c r="AO586" s="513">
        <v>0</v>
      </c>
      <c r="AP586" s="513">
        <v>0</v>
      </c>
      <c r="AQ586" s="513">
        <v>0</v>
      </c>
      <c r="AR586" s="513">
        <v>0</v>
      </c>
      <c r="AS586" s="513">
        <v>0</v>
      </c>
      <c r="AT586" s="513">
        <v>0</v>
      </c>
      <c r="AU586" s="513">
        <v>0</v>
      </c>
      <c r="AV586" s="513">
        <v>0</v>
      </c>
      <c r="AW586" s="513">
        <v>0</v>
      </c>
      <c r="AX586" s="513">
        <v>0</v>
      </c>
      <c r="AY586" s="513">
        <v>0</v>
      </c>
      <c r="AZ586" s="513">
        <v>0</v>
      </c>
      <c r="BA586" s="513">
        <v>0</v>
      </c>
      <c r="BB586" s="513">
        <v>0</v>
      </c>
      <c r="BC586" s="513">
        <v>3570.15</v>
      </c>
      <c r="BD586" s="513">
        <v>3570.15</v>
      </c>
      <c r="BE586" s="513">
        <v>0</v>
      </c>
      <c r="BF586" s="513">
        <v>0</v>
      </c>
      <c r="BG586" s="513">
        <v>10</v>
      </c>
      <c r="BH586" s="513">
        <v>10</v>
      </c>
      <c r="BI586" s="513">
        <v>0</v>
      </c>
      <c r="BJ586" s="513">
        <v>0</v>
      </c>
      <c r="BK586" s="241">
        <f t="shared" si="81"/>
        <v>3580.15</v>
      </c>
      <c r="BL586" s="22">
        <f t="shared" si="82"/>
        <v>3580.15</v>
      </c>
      <c r="BM586" s="519">
        <f t="shared" si="83"/>
        <v>0.93721204188481688</v>
      </c>
      <c r="BN586" s="520">
        <v>0</v>
      </c>
      <c r="BO586" s="520">
        <v>0</v>
      </c>
      <c r="BP586" s="520">
        <v>0</v>
      </c>
      <c r="BQ586" s="520">
        <v>0</v>
      </c>
      <c r="BR586" s="520">
        <v>0</v>
      </c>
      <c r="BS586" s="520">
        <v>0</v>
      </c>
      <c r="BT586" s="520">
        <v>0</v>
      </c>
      <c r="BU586" s="520">
        <v>0</v>
      </c>
      <c r="BV586" s="520">
        <v>0</v>
      </c>
      <c r="BW586" s="520">
        <v>0</v>
      </c>
      <c r="BX586" s="520">
        <v>0</v>
      </c>
      <c r="BY586" s="520">
        <v>0</v>
      </c>
      <c r="BZ586" s="520">
        <v>0</v>
      </c>
      <c r="CA586" s="520">
        <v>0</v>
      </c>
      <c r="CB586" s="520">
        <v>0</v>
      </c>
      <c r="CC586" s="520">
        <v>0</v>
      </c>
      <c r="CD586" s="520">
        <v>4190784.8760000002</v>
      </c>
      <c r="CE586" s="520">
        <v>4190784.8760000002</v>
      </c>
      <c r="CF586" s="520">
        <v>0</v>
      </c>
      <c r="CG586" s="520">
        <v>0</v>
      </c>
      <c r="CH586" s="520">
        <v>32762.400000000001</v>
      </c>
      <c r="CI586" s="520">
        <v>32762.400000000001</v>
      </c>
      <c r="CJ586" s="520">
        <v>0</v>
      </c>
      <c r="CK586" s="520">
        <v>0</v>
      </c>
      <c r="CL586" s="520">
        <f t="shared" si="84"/>
        <v>4223547.2760000005</v>
      </c>
      <c r="CM586" s="521">
        <f t="shared" si="85"/>
        <v>4223547.2760000005</v>
      </c>
      <c r="CN586" s="522">
        <v>9145440</v>
      </c>
      <c r="CO586" s="522">
        <v>9145440</v>
      </c>
      <c r="CP586" s="522">
        <v>13385280</v>
      </c>
      <c r="CQ586" s="243" t="s">
        <v>874</v>
      </c>
      <c r="CR586" s="103">
        <v>2.61</v>
      </c>
      <c r="CS586" s="523">
        <v>2.61</v>
      </c>
      <c r="CT586" s="104">
        <v>3.82</v>
      </c>
      <c r="CU586" s="524"/>
      <c r="CV586" s="524"/>
      <c r="CW586" s="524"/>
      <c r="CX586" s="525"/>
      <c r="CY586" s="526">
        <v>178.21165191365222</v>
      </c>
      <c r="CZ586" s="527">
        <v>87.062519340947006</v>
      </c>
      <c r="DA586" s="528">
        <v>0.82244924045273737</v>
      </c>
      <c r="DB586" s="529">
        <v>0.74539606773296396</v>
      </c>
      <c r="DC586" s="530" t="s">
        <v>2336</v>
      </c>
      <c r="DD586" s="225"/>
      <c r="DE586" s="524"/>
      <c r="DF586" s="524"/>
      <c r="DG586" s="531"/>
      <c r="DH586" s="532"/>
      <c r="DI586" s="64">
        <v>51798</v>
      </c>
      <c r="DJ586" s="64">
        <v>6895</v>
      </c>
      <c r="DK586" s="64">
        <v>91750</v>
      </c>
      <c r="DL586" s="534">
        <f t="shared" si="88"/>
        <v>50147.666666666664</v>
      </c>
    </row>
    <row r="587" spans="1:116" ht="43.5" customHeight="1" x14ac:dyDescent="0.25">
      <c r="A587" s="356" t="s">
        <v>7</v>
      </c>
      <c r="B587" s="65" t="s">
        <v>96</v>
      </c>
      <c r="C587" s="65" t="s">
        <v>97</v>
      </c>
      <c r="D587" s="64" t="s">
        <v>2557</v>
      </c>
      <c r="E587" s="64" t="s">
        <v>103</v>
      </c>
      <c r="F587" s="64" t="s">
        <v>104</v>
      </c>
      <c r="G587" s="18" t="s">
        <v>105</v>
      </c>
      <c r="H587" s="35" t="s">
        <v>860</v>
      </c>
      <c r="I587" s="28" t="s">
        <v>2322</v>
      </c>
      <c r="J587" s="498">
        <v>10.134575685247015</v>
      </c>
      <c r="K587" s="498">
        <v>75.987121054067998</v>
      </c>
      <c r="L587" s="499">
        <v>1737.9</v>
      </c>
      <c r="M587" s="512">
        <v>0</v>
      </c>
      <c r="N587" s="513">
        <v>0</v>
      </c>
      <c r="O587" s="513">
        <v>0</v>
      </c>
      <c r="P587" s="513">
        <v>0</v>
      </c>
      <c r="Q587" s="513">
        <v>0</v>
      </c>
      <c r="R587" s="513">
        <v>0</v>
      </c>
      <c r="S587" s="513">
        <v>0</v>
      </c>
      <c r="T587" s="513">
        <v>0</v>
      </c>
      <c r="U587" s="513">
        <v>0</v>
      </c>
      <c r="V587" s="513">
        <v>0</v>
      </c>
      <c r="W587" s="513">
        <v>0</v>
      </c>
      <c r="X587" s="513">
        <v>0</v>
      </c>
      <c r="Y587" s="513">
        <v>0</v>
      </c>
      <c r="Z587" s="513">
        <v>0</v>
      </c>
      <c r="AA587" s="513">
        <v>0</v>
      </c>
      <c r="AB587" s="513">
        <v>0</v>
      </c>
      <c r="AC587" s="513">
        <v>94</v>
      </c>
      <c r="AD587" s="513">
        <v>94</v>
      </c>
      <c r="AE587" s="513">
        <v>1</v>
      </c>
      <c r="AF587" s="513">
        <v>1</v>
      </c>
      <c r="AG587" s="513">
        <v>1</v>
      </c>
      <c r="AH587" s="513">
        <f t="shared" ref="AH587:AH650" si="89">AG587</f>
        <v>1</v>
      </c>
      <c r="AI587" s="513">
        <v>0</v>
      </c>
      <c r="AJ587" s="513">
        <v>0</v>
      </c>
      <c r="AK587" s="513">
        <f t="shared" ref="AK587:AK650" si="90">SUM(M587,O587,Q587,S587,U587,W587,Y587,AA587,AC587,AE587,AG587,AI587)</f>
        <v>96</v>
      </c>
      <c r="AL587" s="513">
        <f t="shared" ref="AL587:AL650" si="91">SUM(N587,P587,R587,T587,V587,X587,Z587,AB587,AD587,AF587,AH587,AJ587,)</f>
        <v>96</v>
      </c>
      <c r="AM587" s="513">
        <v>0</v>
      </c>
      <c r="AN587" s="513">
        <v>0</v>
      </c>
      <c r="AO587" s="513">
        <v>0</v>
      </c>
      <c r="AP587" s="513">
        <v>0</v>
      </c>
      <c r="AQ587" s="513">
        <v>0</v>
      </c>
      <c r="AR587" s="513">
        <v>0</v>
      </c>
      <c r="AS587" s="513">
        <v>0</v>
      </c>
      <c r="AT587" s="513">
        <v>0</v>
      </c>
      <c r="AU587" s="513">
        <v>0</v>
      </c>
      <c r="AV587" s="513">
        <v>0</v>
      </c>
      <c r="AW587" s="513">
        <v>0</v>
      </c>
      <c r="AX587" s="513">
        <v>0</v>
      </c>
      <c r="AY587" s="513">
        <v>0</v>
      </c>
      <c r="AZ587" s="513">
        <v>0</v>
      </c>
      <c r="BA587" s="513">
        <v>0</v>
      </c>
      <c r="BB587" s="513">
        <v>0</v>
      </c>
      <c r="BC587" s="513">
        <v>6158.3190000000004</v>
      </c>
      <c r="BD587" s="513">
        <v>6158.3190000000004</v>
      </c>
      <c r="BE587" s="513">
        <v>6</v>
      </c>
      <c r="BF587" s="513">
        <v>6</v>
      </c>
      <c r="BG587" s="513">
        <v>15</v>
      </c>
      <c r="BH587" s="513">
        <v>15</v>
      </c>
      <c r="BI587" s="513">
        <v>0</v>
      </c>
      <c r="BJ587" s="513">
        <v>0</v>
      </c>
      <c r="BK587" s="241">
        <f t="shared" ref="BK587:BK650" si="92">SUM(AM587,AO587,AQ587,AS587,AU587,AW587,AY587,BA587,BC587,BE587,BG587,BI587,)</f>
        <v>6179.3190000000004</v>
      </c>
      <c r="BL587" s="22">
        <f t="shared" ref="BL587:BL650" si="93">SUM(AN587,AP587,AR587,AT587,AV587,AX587,AZ587,BB587,BD587,BF587,BH587,BJ587)</f>
        <v>6179.3190000000004</v>
      </c>
      <c r="BM587" s="519">
        <f t="shared" ref="BM587:BM650" si="94">IF(CT587=0,0,BK587/1000/CT587)</f>
        <v>1.5844407692307694</v>
      </c>
      <c r="BN587" s="520">
        <v>0</v>
      </c>
      <c r="BO587" s="520">
        <v>0</v>
      </c>
      <c r="BP587" s="520">
        <v>0</v>
      </c>
      <c r="BQ587" s="520">
        <v>0</v>
      </c>
      <c r="BR587" s="520">
        <v>0</v>
      </c>
      <c r="BS587" s="520">
        <v>0</v>
      </c>
      <c r="BT587" s="520">
        <v>0</v>
      </c>
      <c r="BU587" s="520">
        <v>0</v>
      </c>
      <c r="BV587" s="520">
        <v>0</v>
      </c>
      <c r="BW587" s="520">
        <v>0</v>
      </c>
      <c r="BX587" s="520">
        <v>0</v>
      </c>
      <c r="BY587" s="520">
        <v>0</v>
      </c>
      <c r="BZ587" s="520">
        <v>0</v>
      </c>
      <c r="CA587" s="520">
        <v>0</v>
      </c>
      <c r="CB587" s="520">
        <v>0</v>
      </c>
      <c r="CC587" s="520">
        <v>0</v>
      </c>
      <c r="CD587" s="520">
        <v>7228881.1749600014</v>
      </c>
      <c r="CE587" s="520">
        <v>7228881.1749600014</v>
      </c>
      <c r="CF587" s="520">
        <v>7043.0400000000009</v>
      </c>
      <c r="CG587" s="520">
        <v>7043.0400000000009</v>
      </c>
      <c r="CH587" s="520">
        <v>49143.6</v>
      </c>
      <c r="CI587" s="520">
        <v>49143.6</v>
      </c>
      <c r="CJ587" s="520">
        <v>0</v>
      </c>
      <c r="CK587" s="520">
        <v>0</v>
      </c>
      <c r="CL587" s="520">
        <f t="shared" ref="CL587:CL650" si="95">SUM(BN587,BP587,BR587,BT587,BV587,BX587,BZ587,CB587,CD587,CF587,CH587,CJ587)</f>
        <v>7285067.814960001</v>
      </c>
      <c r="CM587" s="521">
        <f t="shared" ref="CM587:CM650" si="96">SUM(BO587,BQ587,BS587,BU587,BW587,BY587,CA587,CC587,CE587,CG587,CI587,CK587)</f>
        <v>7285067.814960001</v>
      </c>
      <c r="CN587" s="522">
        <v>12929760</v>
      </c>
      <c r="CO587" s="522">
        <v>12929760</v>
      </c>
      <c r="CP587" s="522">
        <v>13665600</v>
      </c>
      <c r="CQ587" s="243" t="s">
        <v>874</v>
      </c>
      <c r="CR587" s="103">
        <v>3.69</v>
      </c>
      <c r="CS587" s="523">
        <v>3.69</v>
      </c>
      <c r="CT587" s="104">
        <v>3.9</v>
      </c>
      <c r="CU587" s="524"/>
      <c r="CV587" s="524"/>
      <c r="CW587" s="524"/>
      <c r="CX587" s="525"/>
      <c r="CY587" s="526">
        <v>112.17452771838599</v>
      </c>
      <c r="CZ587" s="527">
        <v>111.39573712777387</v>
      </c>
      <c r="DA587" s="528">
        <v>1.0352213442342075</v>
      </c>
      <c r="DB587" s="529">
        <v>1.0349747069201349</v>
      </c>
      <c r="DC587" s="530" t="s">
        <v>2323</v>
      </c>
      <c r="DD587" s="225"/>
      <c r="DE587" s="524"/>
      <c r="DF587" s="524"/>
      <c r="DG587" s="531"/>
      <c r="DH587" s="532"/>
      <c r="DI587" s="64">
        <v>30051</v>
      </c>
      <c r="DJ587" s="64">
        <v>187277</v>
      </c>
      <c r="DK587" s="64">
        <v>211496</v>
      </c>
      <c r="DL587" s="534">
        <f t="shared" si="88"/>
        <v>142941.33333333334</v>
      </c>
    </row>
    <row r="588" spans="1:116" ht="43.5" customHeight="1" x14ac:dyDescent="0.25">
      <c r="A588" s="356" t="s">
        <v>7</v>
      </c>
      <c r="B588" s="65" t="s">
        <v>96</v>
      </c>
      <c r="C588" s="65" t="s">
        <v>97</v>
      </c>
      <c r="D588" s="64" t="s">
        <v>2559</v>
      </c>
      <c r="E588" s="64" t="s">
        <v>1529</v>
      </c>
      <c r="F588" s="64" t="s">
        <v>1530</v>
      </c>
      <c r="G588" s="18" t="s">
        <v>1531</v>
      </c>
      <c r="H588" s="35" t="s">
        <v>860</v>
      </c>
      <c r="I588" s="28" t="s">
        <v>2287</v>
      </c>
      <c r="J588" s="498">
        <v>1.0087463903281142</v>
      </c>
      <c r="K588" s="498">
        <v>46.081628692029</v>
      </c>
      <c r="L588" s="499">
        <v>482</v>
      </c>
      <c r="M588" s="512">
        <v>0</v>
      </c>
      <c r="N588" s="513">
        <v>0</v>
      </c>
      <c r="O588" s="513">
        <v>0</v>
      </c>
      <c r="P588" s="513">
        <v>0</v>
      </c>
      <c r="Q588" s="513">
        <v>0</v>
      </c>
      <c r="R588" s="513">
        <v>0</v>
      </c>
      <c r="S588" s="513">
        <v>0</v>
      </c>
      <c r="T588" s="513">
        <v>0</v>
      </c>
      <c r="U588" s="513">
        <v>0</v>
      </c>
      <c r="V588" s="513">
        <v>0</v>
      </c>
      <c r="W588" s="513">
        <v>0</v>
      </c>
      <c r="X588" s="513">
        <v>0</v>
      </c>
      <c r="Y588" s="513">
        <v>0</v>
      </c>
      <c r="Z588" s="513">
        <v>0</v>
      </c>
      <c r="AA588" s="513">
        <v>0</v>
      </c>
      <c r="AB588" s="513">
        <v>0</v>
      </c>
      <c r="AC588" s="513">
        <v>36</v>
      </c>
      <c r="AD588" s="513">
        <v>36</v>
      </c>
      <c r="AE588" s="513">
        <v>0</v>
      </c>
      <c r="AF588" s="513">
        <v>0</v>
      </c>
      <c r="AG588" s="513">
        <v>0</v>
      </c>
      <c r="AH588" s="513">
        <f t="shared" si="89"/>
        <v>0</v>
      </c>
      <c r="AI588" s="513">
        <v>0</v>
      </c>
      <c r="AJ588" s="513">
        <v>0</v>
      </c>
      <c r="AK588" s="513">
        <f t="shared" si="90"/>
        <v>36</v>
      </c>
      <c r="AL588" s="513">
        <f t="shared" si="91"/>
        <v>36</v>
      </c>
      <c r="AM588" s="513">
        <v>0</v>
      </c>
      <c r="AN588" s="513">
        <v>0</v>
      </c>
      <c r="AO588" s="513">
        <v>0</v>
      </c>
      <c r="AP588" s="513">
        <v>0</v>
      </c>
      <c r="AQ588" s="513">
        <v>0</v>
      </c>
      <c r="AR588" s="513">
        <v>0</v>
      </c>
      <c r="AS588" s="513">
        <v>0</v>
      </c>
      <c r="AT588" s="513">
        <v>0</v>
      </c>
      <c r="AU588" s="513">
        <v>0</v>
      </c>
      <c r="AV588" s="513">
        <v>0</v>
      </c>
      <c r="AW588" s="513">
        <v>0</v>
      </c>
      <c r="AX588" s="513">
        <v>0</v>
      </c>
      <c r="AY588" s="513">
        <v>0</v>
      </c>
      <c r="AZ588" s="513">
        <v>0</v>
      </c>
      <c r="BA588" s="513">
        <v>0</v>
      </c>
      <c r="BB588" s="513">
        <v>0</v>
      </c>
      <c r="BC588" s="513">
        <v>245.71</v>
      </c>
      <c r="BD588" s="513">
        <v>245.71</v>
      </c>
      <c r="BE588" s="513">
        <v>0</v>
      </c>
      <c r="BF588" s="513">
        <v>0</v>
      </c>
      <c r="BG588" s="513">
        <v>0</v>
      </c>
      <c r="BH588" s="513">
        <v>0</v>
      </c>
      <c r="BI588" s="513">
        <v>0</v>
      </c>
      <c r="BJ588" s="513">
        <v>0</v>
      </c>
      <c r="BK588" s="241">
        <f t="shared" si="92"/>
        <v>245.71</v>
      </c>
      <c r="BL588" s="22">
        <f t="shared" si="93"/>
        <v>245.71</v>
      </c>
      <c r="BM588" s="519">
        <f t="shared" si="94"/>
        <v>0.31501282051282053</v>
      </c>
      <c r="BN588" s="520">
        <v>0</v>
      </c>
      <c r="BO588" s="520">
        <v>0</v>
      </c>
      <c r="BP588" s="520">
        <v>0</v>
      </c>
      <c r="BQ588" s="520">
        <v>0</v>
      </c>
      <c r="BR588" s="520">
        <v>0</v>
      </c>
      <c r="BS588" s="520">
        <v>0</v>
      </c>
      <c r="BT588" s="520">
        <v>0</v>
      </c>
      <c r="BU588" s="520">
        <v>0</v>
      </c>
      <c r="BV588" s="520">
        <v>0</v>
      </c>
      <c r="BW588" s="520">
        <v>0</v>
      </c>
      <c r="BX588" s="520">
        <v>0</v>
      </c>
      <c r="BY588" s="520">
        <v>0</v>
      </c>
      <c r="BZ588" s="520">
        <v>0</v>
      </c>
      <c r="CA588" s="520">
        <v>0</v>
      </c>
      <c r="CB588" s="520">
        <v>0</v>
      </c>
      <c r="CC588" s="520">
        <v>0</v>
      </c>
      <c r="CD588" s="520">
        <v>288424.22640000004</v>
      </c>
      <c r="CE588" s="520">
        <v>288424.22640000004</v>
      </c>
      <c r="CF588" s="520">
        <v>0</v>
      </c>
      <c r="CG588" s="520">
        <v>0</v>
      </c>
      <c r="CH588" s="520">
        <v>0</v>
      </c>
      <c r="CI588" s="520">
        <v>0</v>
      </c>
      <c r="CJ588" s="520">
        <v>0</v>
      </c>
      <c r="CK588" s="520">
        <v>0</v>
      </c>
      <c r="CL588" s="520">
        <f t="shared" si="95"/>
        <v>288424.22640000004</v>
      </c>
      <c r="CM588" s="521">
        <f t="shared" si="96"/>
        <v>288424.22640000004</v>
      </c>
      <c r="CN588" s="522">
        <v>2592960</v>
      </c>
      <c r="CO588" s="522">
        <v>2592960</v>
      </c>
      <c r="CP588" s="522">
        <v>2733120.0000000005</v>
      </c>
      <c r="CQ588" s="243" t="s">
        <v>874</v>
      </c>
      <c r="CR588" s="103">
        <v>0.74</v>
      </c>
      <c r="CS588" s="523">
        <v>0.74</v>
      </c>
      <c r="CT588" s="104">
        <v>0.78</v>
      </c>
      <c r="CU588" s="524"/>
      <c r="CV588" s="524"/>
      <c r="CW588" s="524"/>
      <c r="CX588" s="525"/>
      <c r="CY588" s="526">
        <v>173.55488120036694</v>
      </c>
      <c r="CZ588" s="527">
        <v>94.552063747450958</v>
      </c>
      <c r="DA588" s="528">
        <v>0.66805120761753134</v>
      </c>
      <c r="DB588" s="529">
        <v>0.60131538954442199</v>
      </c>
      <c r="DC588" s="530" t="s">
        <v>2538</v>
      </c>
      <c r="DD588" s="225"/>
      <c r="DE588" s="524"/>
      <c r="DF588" s="524"/>
      <c r="DG588" s="531"/>
      <c r="DH588" s="532"/>
      <c r="DI588" s="64">
        <v>0</v>
      </c>
      <c r="DJ588" s="64">
        <v>0</v>
      </c>
      <c r="DK588" s="64">
        <v>0</v>
      </c>
      <c r="DL588" s="534">
        <f t="shared" si="88"/>
        <v>0</v>
      </c>
    </row>
    <row r="589" spans="1:116" ht="43.5" customHeight="1" x14ac:dyDescent="0.25">
      <c r="A589" s="356" t="s">
        <v>7</v>
      </c>
      <c r="B589" s="65" t="s">
        <v>96</v>
      </c>
      <c r="C589" s="65" t="s">
        <v>97</v>
      </c>
      <c r="D589" s="64" t="s">
        <v>106</v>
      </c>
      <c r="E589" s="64" t="s">
        <v>107</v>
      </c>
      <c r="F589" s="64" t="s">
        <v>1532</v>
      </c>
      <c r="G589" s="18" t="s">
        <v>1533</v>
      </c>
      <c r="H589" s="35" t="s">
        <v>860</v>
      </c>
      <c r="I589" s="28" t="s">
        <v>2322</v>
      </c>
      <c r="J589" s="498">
        <v>10.80384011729163</v>
      </c>
      <c r="K589" s="498">
        <v>86.127651336005997</v>
      </c>
      <c r="L589" s="499">
        <v>2867.8</v>
      </c>
      <c r="M589" s="512">
        <v>0</v>
      </c>
      <c r="N589" s="513">
        <v>0</v>
      </c>
      <c r="O589" s="513">
        <v>0</v>
      </c>
      <c r="P589" s="513">
        <v>0</v>
      </c>
      <c r="Q589" s="513">
        <v>0</v>
      </c>
      <c r="R589" s="513">
        <v>0</v>
      </c>
      <c r="S589" s="513">
        <v>0</v>
      </c>
      <c r="T589" s="513">
        <v>0</v>
      </c>
      <c r="U589" s="513">
        <v>0</v>
      </c>
      <c r="V589" s="513">
        <v>0</v>
      </c>
      <c r="W589" s="513">
        <v>0</v>
      </c>
      <c r="X589" s="513">
        <v>0</v>
      </c>
      <c r="Y589" s="513">
        <v>0</v>
      </c>
      <c r="Z589" s="513">
        <v>0</v>
      </c>
      <c r="AA589" s="513">
        <v>0</v>
      </c>
      <c r="AB589" s="513">
        <v>0</v>
      </c>
      <c r="AC589" s="513">
        <v>143</v>
      </c>
      <c r="AD589" s="513">
        <v>143</v>
      </c>
      <c r="AE589" s="513">
        <v>0</v>
      </c>
      <c r="AF589" s="513">
        <v>0</v>
      </c>
      <c r="AG589" s="513">
        <v>1</v>
      </c>
      <c r="AH589" s="513">
        <f t="shared" si="89"/>
        <v>1</v>
      </c>
      <c r="AI589" s="513">
        <v>0</v>
      </c>
      <c r="AJ589" s="513">
        <v>0</v>
      </c>
      <c r="AK589" s="513">
        <f t="shared" si="90"/>
        <v>144</v>
      </c>
      <c r="AL589" s="513">
        <f t="shared" si="91"/>
        <v>144</v>
      </c>
      <c r="AM589" s="513">
        <v>0</v>
      </c>
      <c r="AN589" s="513">
        <v>0</v>
      </c>
      <c r="AO589" s="513">
        <v>0</v>
      </c>
      <c r="AP589" s="513">
        <v>0</v>
      </c>
      <c r="AQ589" s="513">
        <v>0</v>
      </c>
      <c r="AR589" s="513">
        <v>0</v>
      </c>
      <c r="AS589" s="513">
        <v>0</v>
      </c>
      <c r="AT589" s="513">
        <v>0</v>
      </c>
      <c r="AU589" s="513">
        <v>0</v>
      </c>
      <c r="AV589" s="513">
        <v>0</v>
      </c>
      <c r="AW589" s="513">
        <v>0</v>
      </c>
      <c r="AX589" s="513">
        <v>0</v>
      </c>
      <c r="AY589" s="513">
        <v>0</v>
      </c>
      <c r="AZ589" s="513">
        <v>0</v>
      </c>
      <c r="BA589" s="513">
        <v>0</v>
      </c>
      <c r="BB589" s="513">
        <v>0</v>
      </c>
      <c r="BC589" s="513">
        <v>6219.39</v>
      </c>
      <c r="BD589" s="513">
        <v>6219.39</v>
      </c>
      <c r="BE589" s="513">
        <v>0</v>
      </c>
      <c r="BF589" s="513">
        <v>0</v>
      </c>
      <c r="BG589" s="513">
        <v>15</v>
      </c>
      <c r="BH589" s="513">
        <v>15</v>
      </c>
      <c r="BI589" s="513">
        <v>0</v>
      </c>
      <c r="BJ589" s="513">
        <v>0</v>
      </c>
      <c r="BK589" s="241">
        <f t="shared" si="92"/>
        <v>6234.39</v>
      </c>
      <c r="BL589" s="22">
        <f t="shared" si="93"/>
        <v>6234.39</v>
      </c>
      <c r="BM589" s="519">
        <f t="shared" si="94"/>
        <v>0.89962337662337666</v>
      </c>
      <c r="BN589" s="520">
        <v>0</v>
      </c>
      <c r="BO589" s="520">
        <v>0</v>
      </c>
      <c r="BP589" s="520">
        <v>0</v>
      </c>
      <c r="BQ589" s="520">
        <v>0</v>
      </c>
      <c r="BR589" s="520">
        <v>0</v>
      </c>
      <c r="BS589" s="520">
        <v>0</v>
      </c>
      <c r="BT589" s="520">
        <v>0</v>
      </c>
      <c r="BU589" s="520">
        <v>0</v>
      </c>
      <c r="BV589" s="520">
        <v>0</v>
      </c>
      <c r="BW589" s="520">
        <v>0</v>
      </c>
      <c r="BX589" s="520">
        <v>0</v>
      </c>
      <c r="BY589" s="520">
        <v>0</v>
      </c>
      <c r="BZ589" s="520">
        <v>0</v>
      </c>
      <c r="CA589" s="520">
        <v>0</v>
      </c>
      <c r="CB589" s="520">
        <v>0</v>
      </c>
      <c r="CC589" s="520">
        <v>0</v>
      </c>
      <c r="CD589" s="520">
        <v>7300568.7576000011</v>
      </c>
      <c r="CE589" s="520">
        <v>7300568.7576000011</v>
      </c>
      <c r="CF589" s="520">
        <v>0</v>
      </c>
      <c r="CG589" s="520">
        <v>0</v>
      </c>
      <c r="CH589" s="520">
        <v>49143.6</v>
      </c>
      <c r="CI589" s="520">
        <v>49143.6</v>
      </c>
      <c r="CJ589" s="520">
        <v>0</v>
      </c>
      <c r="CK589" s="520">
        <v>0</v>
      </c>
      <c r="CL589" s="520">
        <f t="shared" si="95"/>
        <v>7349712.3576000007</v>
      </c>
      <c r="CM589" s="521">
        <f t="shared" si="96"/>
        <v>7349712.3576000007</v>
      </c>
      <c r="CN589" s="522">
        <v>21759840</v>
      </c>
      <c r="CO589" s="522">
        <v>21759840</v>
      </c>
      <c r="CP589" s="522">
        <v>24282720</v>
      </c>
      <c r="CQ589" s="243" t="s">
        <v>874</v>
      </c>
      <c r="CR589" s="103">
        <v>6.21</v>
      </c>
      <c r="CS589" s="523">
        <v>6.21</v>
      </c>
      <c r="CT589" s="104">
        <v>6.93</v>
      </c>
      <c r="CU589" s="524"/>
      <c r="CV589" s="524"/>
      <c r="CW589" s="524"/>
      <c r="CX589" s="525"/>
      <c r="CY589" s="526">
        <v>102.65956007002778</v>
      </c>
      <c r="CZ589" s="527">
        <v>87.487007548945272</v>
      </c>
      <c r="DA589" s="528">
        <v>1.0745178437018235</v>
      </c>
      <c r="DB589" s="529">
        <v>1.0262305710822128</v>
      </c>
      <c r="DC589" s="530" t="s">
        <v>2336</v>
      </c>
      <c r="DD589" s="225"/>
      <c r="DE589" s="524"/>
      <c r="DF589" s="524"/>
      <c r="DG589" s="531"/>
      <c r="DH589" s="532"/>
      <c r="DI589" s="64">
        <v>5940</v>
      </c>
      <c r="DJ589" s="64">
        <v>6112</v>
      </c>
      <c r="DK589" s="64">
        <v>44195</v>
      </c>
      <c r="DL589" s="534">
        <f t="shared" si="88"/>
        <v>18749</v>
      </c>
    </row>
    <row r="590" spans="1:116" ht="43.5" customHeight="1" x14ac:dyDescent="0.25">
      <c r="A590" s="356" t="s">
        <v>7</v>
      </c>
      <c r="B590" s="65" t="s">
        <v>96</v>
      </c>
      <c r="C590" s="65" t="s">
        <v>97</v>
      </c>
      <c r="D590" s="64" t="s">
        <v>106</v>
      </c>
      <c r="E590" s="64" t="s">
        <v>107</v>
      </c>
      <c r="F590" s="64" t="s">
        <v>108</v>
      </c>
      <c r="G590" s="18" t="s">
        <v>109</v>
      </c>
      <c r="H590" s="35" t="s">
        <v>860</v>
      </c>
      <c r="I590" s="28" t="s">
        <v>2322</v>
      </c>
      <c r="J590" s="498">
        <v>10.80384011729163</v>
      </c>
      <c r="K590" s="498">
        <v>70.096211975412004</v>
      </c>
      <c r="L590" s="499">
        <v>2903.1</v>
      </c>
      <c r="M590" s="512">
        <v>0</v>
      </c>
      <c r="N590" s="513">
        <v>0</v>
      </c>
      <c r="O590" s="513">
        <v>0</v>
      </c>
      <c r="P590" s="513">
        <v>0</v>
      </c>
      <c r="Q590" s="513">
        <v>0</v>
      </c>
      <c r="R590" s="513">
        <v>0</v>
      </c>
      <c r="S590" s="513">
        <v>0</v>
      </c>
      <c r="T590" s="513">
        <v>0</v>
      </c>
      <c r="U590" s="513">
        <v>0</v>
      </c>
      <c r="V590" s="513">
        <v>0</v>
      </c>
      <c r="W590" s="513">
        <v>0</v>
      </c>
      <c r="X590" s="513">
        <v>0</v>
      </c>
      <c r="Y590" s="513">
        <v>0</v>
      </c>
      <c r="Z590" s="513">
        <v>0</v>
      </c>
      <c r="AA590" s="513">
        <v>0</v>
      </c>
      <c r="AB590" s="513">
        <v>0</v>
      </c>
      <c r="AC590" s="513">
        <v>109</v>
      </c>
      <c r="AD590" s="513">
        <v>109</v>
      </c>
      <c r="AE590" s="513">
        <v>0</v>
      </c>
      <c r="AF590" s="513">
        <v>0</v>
      </c>
      <c r="AG590" s="513">
        <v>1</v>
      </c>
      <c r="AH590" s="513">
        <f t="shared" si="89"/>
        <v>1</v>
      </c>
      <c r="AI590" s="513">
        <v>0</v>
      </c>
      <c r="AJ590" s="513">
        <v>0</v>
      </c>
      <c r="AK590" s="513">
        <f t="shared" si="90"/>
        <v>110</v>
      </c>
      <c r="AL590" s="513">
        <f t="shared" si="91"/>
        <v>110</v>
      </c>
      <c r="AM590" s="513">
        <v>0</v>
      </c>
      <c r="AN590" s="513">
        <v>0</v>
      </c>
      <c r="AO590" s="513">
        <v>0</v>
      </c>
      <c r="AP590" s="513">
        <v>0</v>
      </c>
      <c r="AQ590" s="513">
        <v>0</v>
      </c>
      <c r="AR590" s="513">
        <v>0</v>
      </c>
      <c r="AS590" s="513">
        <v>0</v>
      </c>
      <c r="AT590" s="513">
        <v>0</v>
      </c>
      <c r="AU590" s="513">
        <v>0</v>
      </c>
      <c r="AV590" s="513">
        <v>0</v>
      </c>
      <c r="AW590" s="513">
        <v>0</v>
      </c>
      <c r="AX590" s="513">
        <v>0</v>
      </c>
      <c r="AY590" s="513">
        <v>0</v>
      </c>
      <c r="AZ590" s="513">
        <v>0</v>
      </c>
      <c r="BA590" s="513">
        <v>0</v>
      </c>
      <c r="BB590" s="513">
        <v>0</v>
      </c>
      <c r="BC590" s="513">
        <v>3404.9540000000002</v>
      </c>
      <c r="BD590" s="513">
        <v>3404.9540000000002</v>
      </c>
      <c r="BE590" s="513">
        <v>0</v>
      </c>
      <c r="BF590" s="513">
        <v>0</v>
      </c>
      <c r="BG590" s="513">
        <v>2.1</v>
      </c>
      <c r="BH590" s="513">
        <v>2.1</v>
      </c>
      <c r="BI590" s="513">
        <v>0</v>
      </c>
      <c r="BJ590" s="513">
        <v>0</v>
      </c>
      <c r="BK590" s="241">
        <f t="shared" si="92"/>
        <v>3407.0540000000001</v>
      </c>
      <c r="BL590" s="22">
        <f t="shared" si="93"/>
        <v>3407.0540000000001</v>
      </c>
      <c r="BM590" s="519">
        <f t="shared" si="94"/>
        <v>0.46929118457300278</v>
      </c>
      <c r="BN590" s="520">
        <v>0</v>
      </c>
      <c r="BO590" s="520">
        <v>0</v>
      </c>
      <c r="BP590" s="520">
        <v>0</v>
      </c>
      <c r="BQ590" s="520">
        <v>0</v>
      </c>
      <c r="BR590" s="520">
        <v>0</v>
      </c>
      <c r="BS590" s="520">
        <v>0</v>
      </c>
      <c r="BT590" s="520">
        <v>0</v>
      </c>
      <c r="BU590" s="520">
        <v>0</v>
      </c>
      <c r="BV590" s="520">
        <v>0</v>
      </c>
      <c r="BW590" s="520">
        <v>0</v>
      </c>
      <c r="BX590" s="520">
        <v>0</v>
      </c>
      <c r="BY590" s="520">
        <v>0</v>
      </c>
      <c r="BZ590" s="520">
        <v>0</v>
      </c>
      <c r="CA590" s="520">
        <v>0</v>
      </c>
      <c r="CB590" s="520">
        <v>0</v>
      </c>
      <c r="CC590" s="520">
        <v>0</v>
      </c>
      <c r="CD590" s="520">
        <v>3996871.2033600006</v>
      </c>
      <c r="CE590" s="520">
        <v>3996871.2033600006</v>
      </c>
      <c r="CF590" s="520">
        <v>0</v>
      </c>
      <c r="CG590" s="520">
        <v>0</v>
      </c>
      <c r="CH590" s="520">
        <v>6880.1040000000003</v>
      </c>
      <c r="CI590" s="520">
        <v>6880.1040000000003</v>
      </c>
      <c r="CJ590" s="520">
        <v>0</v>
      </c>
      <c r="CK590" s="520">
        <v>0</v>
      </c>
      <c r="CL590" s="520">
        <f t="shared" si="95"/>
        <v>4003751.3073600004</v>
      </c>
      <c r="CM590" s="521">
        <f t="shared" si="96"/>
        <v>4003751.3073600004</v>
      </c>
      <c r="CN590" s="522">
        <v>19342079.999999996</v>
      </c>
      <c r="CO590" s="522">
        <v>19342079.999999996</v>
      </c>
      <c r="CP590" s="522">
        <v>25439040</v>
      </c>
      <c r="CQ590" s="243" t="s">
        <v>874</v>
      </c>
      <c r="CR590" s="103">
        <v>5.52</v>
      </c>
      <c r="CS590" s="523">
        <v>5.52</v>
      </c>
      <c r="CT590" s="104">
        <v>7.26</v>
      </c>
      <c r="CU590" s="524"/>
      <c r="CV590" s="524"/>
      <c r="CW590" s="524"/>
      <c r="CX590" s="525"/>
      <c r="CY590" s="526">
        <v>137.88580107425366</v>
      </c>
      <c r="CZ590" s="527">
        <v>118.35040883240406</v>
      </c>
      <c r="DA590" s="528">
        <v>0.8745562547070258</v>
      </c>
      <c r="DB590" s="529">
        <v>0.84321928988288242</v>
      </c>
      <c r="DC590" s="530" t="s">
        <v>2313</v>
      </c>
      <c r="DD590" s="225"/>
      <c r="DE590" s="524"/>
      <c r="DF590" s="524"/>
      <c r="DG590" s="531"/>
      <c r="DH590" s="532"/>
      <c r="DI590" s="64">
        <v>153151</v>
      </c>
      <c r="DJ590" s="64">
        <v>13576</v>
      </c>
      <c r="DK590" s="64">
        <v>288052</v>
      </c>
      <c r="DL590" s="534">
        <f t="shared" si="88"/>
        <v>151593</v>
      </c>
    </row>
    <row r="591" spans="1:116" ht="43.5" customHeight="1" x14ac:dyDescent="0.25">
      <c r="A591" s="356" t="s">
        <v>7</v>
      </c>
      <c r="B591" s="65" t="s">
        <v>96</v>
      </c>
      <c r="C591" s="65" t="s">
        <v>97</v>
      </c>
      <c r="D591" s="64" t="s">
        <v>106</v>
      </c>
      <c r="E591" s="64" t="s">
        <v>107</v>
      </c>
      <c r="F591" s="64" t="s">
        <v>1534</v>
      </c>
      <c r="G591" s="18" t="s">
        <v>1535</v>
      </c>
      <c r="H591" s="35" t="s">
        <v>860</v>
      </c>
      <c r="I591" s="28" t="s">
        <v>2322</v>
      </c>
      <c r="J591" s="498">
        <v>10.158477986391464</v>
      </c>
      <c r="K591" s="498">
        <v>49.368749897313002</v>
      </c>
      <c r="L591" s="499">
        <v>1776.4</v>
      </c>
      <c r="M591" s="512">
        <v>0</v>
      </c>
      <c r="N591" s="513">
        <v>0</v>
      </c>
      <c r="O591" s="513">
        <v>0</v>
      </c>
      <c r="P591" s="513">
        <v>0</v>
      </c>
      <c r="Q591" s="513">
        <v>0</v>
      </c>
      <c r="R591" s="513">
        <v>0</v>
      </c>
      <c r="S591" s="513">
        <v>1</v>
      </c>
      <c r="T591" s="513">
        <v>1</v>
      </c>
      <c r="U591" s="513">
        <v>0</v>
      </c>
      <c r="V591" s="513">
        <v>0</v>
      </c>
      <c r="W591" s="513">
        <v>0</v>
      </c>
      <c r="X591" s="513">
        <v>0</v>
      </c>
      <c r="Y591" s="513">
        <v>0</v>
      </c>
      <c r="Z591" s="513">
        <v>0</v>
      </c>
      <c r="AA591" s="513">
        <v>0</v>
      </c>
      <c r="AB591" s="513">
        <v>0</v>
      </c>
      <c r="AC591" s="513">
        <v>62</v>
      </c>
      <c r="AD591" s="513">
        <v>62</v>
      </c>
      <c r="AE591" s="513">
        <v>0</v>
      </c>
      <c r="AF591" s="513">
        <v>0</v>
      </c>
      <c r="AG591" s="513">
        <v>0</v>
      </c>
      <c r="AH591" s="513">
        <f t="shared" si="89"/>
        <v>0</v>
      </c>
      <c r="AI591" s="513">
        <v>0</v>
      </c>
      <c r="AJ591" s="513">
        <v>0</v>
      </c>
      <c r="AK591" s="513">
        <f t="shared" si="90"/>
        <v>63</v>
      </c>
      <c r="AL591" s="513">
        <f t="shared" si="91"/>
        <v>63</v>
      </c>
      <c r="AM591" s="513">
        <v>0</v>
      </c>
      <c r="AN591" s="513">
        <v>0</v>
      </c>
      <c r="AO591" s="513">
        <v>0</v>
      </c>
      <c r="AP591" s="513">
        <v>0</v>
      </c>
      <c r="AQ591" s="513">
        <v>0</v>
      </c>
      <c r="AR591" s="513">
        <v>0</v>
      </c>
      <c r="AS591" s="513">
        <v>230</v>
      </c>
      <c r="AT591" s="513">
        <v>230</v>
      </c>
      <c r="AU591" s="513">
        <v>0</v>
      </c>
      <c r="AV591" s="513">
        <v>0</v>
      </c>
      <c r="AW591" s="513">
        <v>0</v>
      </c>
      <c r="AX591" s="513">
        <v>0</v>
      </c>
      <c r="AY591" s="513">
        <v>0</v>
      </c>
      <c r="AZ591" s="513">
        <v>0</v>
      </c>
      <c r="BA591" s="513">
        <v>0</v>
      </c>
      <c r="BB591" s="513">
        <v>0</v>
      </c>
      <c r="BC591" s="513">
        <v>4399.1000000000004</v>
      </c>
      <c r="BD591" s="513">
        <v>4399.1000000000004</v>
      </c>
      <c r="BE591" s="513">
        <v>0</v>
      </c>
      <c r="BF591" s="513">
        <v>0</v>
      </c>
      <c r="BG591" s="513">
        <v>0</v>
      </c>
      <c r="BH591" s="513">
        <v>0</v>
      </c>
      <c r="BI591" s="513">
        <v>0</v>
      </c>
      <c r="BJ591" s="513">
        <v>0</v>
      </c>
      <c r="BK591" s="241">
        <f t="shared" si="92"/>
        <v>4629.1000000000004</v>
      </c>
      <c r="BL591" s="22">
        <f t="shared" si="93"/>
        <v>4629.1000000000004</v>
      </c>
      <c r="BM591" s="519">
        <f t="shared" si="94"/>
        <v>0.64924263674614313</v>
      </c>
      <c r="BN591" s="520">
        <v>0</v>
      </c>
      <c r="BO591" s="520">
        <v>0</v>
      </c>
      <c r="BP591" s="520">
        <v>0</v>
      </c>
      <c r="BQ591" s="520">
        <v>0</v>
      </c>
      <c r="BR591" s="520">
        <v>0</v>
      </c>
      <c r="BS591" s="520">
        <v>0</v>
      </c>
      <c r="BT591" s="520">
        <v>753535.2</v>
      </c>
      <c r="BU591" s="520">
        <v>753535.2</v>
      </c>
      <c r="BV591" s="520">
        <v>0</v>
      </c>
      <c r="BW591" s="520">
        <v>0</v>
      </c>
      <c r="BX591" s="520">
        <v>0</v>
      </c>
      <c r="BY591" s="520">
        <v>0</v>
      </c>
      <c r="BZ591" s="520">
        <v>0</v>
      </c>
      <c r="CA591" s="520">
        <v>0</v>
      </c>
      <c r="CB591" s="520">
        <v>0</v>
      </c>
      <c r="CC591" s="520">
        <v>0</v>
      </c>
      <c r="CD591" s="520">
        <v>5163839.5440000007</v>
      </c>
      <c r="CE591" s="520">
        <v>5163839.5440000007</v>
      </c>
      <c r="CF591" s="520">
        <v>0</v>
      </c>
      <c r="CG591" s="520">
        <v>0</v>
      </c>
      <c r="CH591" s="520">
        <v>0</v>
      </c>
      <c r="CI591" s="520">
        <v>0</v>
      </c>
      <c r="CJ591" s="520">
        <v>0</v>
      </c>
      <c r="CK591" s="520">
        <v>0</v>
      </c>
      <c r="CL591" s="520">
        <f t="shared" si="95"/>
        <v>5917374.7440000009</v>
      </c>
      <c r="CM591" s="521">
        <f t="shared" si="96"/>
        <v>5917374.7440000009</v>
      </c>
      <c r="CN591" s="522">
        <v>20218079.999999996</v>
      </c>
      <c r="CO591" s="522">
        <v>20218079.999999996</v>
      </c>
      <c r="CP591" s="522">
        <v>24983520.000000004</v>
      </c>
      <c r="CQ591" s="243" t="s">
        <v>874</v>
      </c>
      <c r="CR591" s="103">
        <v>5.77</v>
      </c>
      <c r="CS591" s="523">
        <v>5.77</v>
      </c>
      <c r="CT591" s="104">
        <v>7.13</v>
      </c>
      <c r="CU591" s="524"/>
      <c r="CV591" s="524"/>
      <c r="CW591" s="524"/>
      <c r="CX591" s="525"/>
      <c r="CY591" s="526">
        <v>195.94876347810222</v>
      </c>
      <c r="CZ591" s="527">
        <v>177.80191331614299</v>
      </c>
      <c r="DA591" s="528">
        <v>1.191609650504607</v>
      </c>
      <c r="DB591" s="529">
        <v>1.1763096749828854</v>
      </c>
      <c r="DC591" s="530" t="s">
        <v>2323</v>
      </c>
      <c r="DD591" s="225"/>
      <c r="DE591" s="524"/>
      <c r="DF591" s="524"/>
      <c r="DG591" s="531"/>
      <c r="DH591" s="532"/>
      <c r="DI591" s="64">
        <v>0</v>
      </c>
      <c r="DJ591" s="64">
        <v>0</v>
      </c>
      <c r="DK591" s="64">
        <v>0</v>
      </c>
      <c r="DL591" s="534">
        <f t="shared" si="88"/>
        <v>0</v>
      </c>
    </row>
    <row r="592" spans="1:116" ht="43.5" customHeight="1" x14ac:dyDescent="0.25">
      <c r="A592" s="356" t="s">
        <v>7</v>
      </c>
      <c r="B592" s="65" t="s">
        <v>96</v>
      </c>
      <c r="C592" s="65" t="s">
        <v>97</v>
      </c>
      <c r="D592" s="64" t="s">
        <v>2560</v>
      </c>
      <c r="E592" s="64" t="s">
        <v>1536</v>
      </c>
      <c r="F592" s="64" t="s">
        <v>1537</v>
      </c>
      <c r="G592" s="18" t="s">
        <v>1538</v>
      </c>
      <c r="H592" s="35" t="s">
        <v>860</v>
      </c>
      <c r="I592" s="28" t="s">
        <v>2322</v>
      </c>
      <c r="J592" s="498">
        <v>5.8321614792459231</v>
      </c>
      <c r="K592" s="498">
        <v>32.349242356956005</v>
      </c>
      <c r="L592" s="499">
        <v>638.6</v>
      </c>
      <c r="M592" s="512">
        <v>0</v>
      </c>
      <c r="N592" s="513">
        <v>0</v>
      </c>
      <c r="O592" s="513">
        <v>0</v>
      </c>
      <c r="P592" s="513">
        <v>0</v>
      </c>
      <c r="Q592" s="513">
        <v>0</v>
      </c>
      <c r="R592" s="513">
        <v>0</v>
      </c>
      <c r="S592" s="513">
        <v>0</v>
      </c>
      <c r="T592" s="513">
        <v>0</v>
      </c>
      <c r="U592" s="513">
        <v>0</v>
      </c>
      <c r="V592" s="513">
        <v>0</v>
      </c>
      <c r="W592" s="513">
        <v>0</v>
      </c>
      <c r="X592" s="513">
        <v>0</v>
      </c>
      <c r="Y592" s="513">
        <v>0</v>
      </c>
      <c r="Z592" s="513">
        <v>0</v>
      </c>
      <c r="AA592" s="513">
        <v>0</v>
      </c>
      <c r="AB592" s="513">
        <v>0</v>
      </c>
      <c r="AC592" s="513">
        <v>75</v>
      </c>
      <c r="AD592" s="513">
        <v>75</v>
      </c>
      <c r="AE592" s="513">
        <v>0</v>
      </c>
      <c r="AF592" s="513">
        <v>0</v>
      </c>
      <c r="AG592" s="513">
        <v>1</v>
      </c>
      <c r="AH592" s="513">
        <f t="shared" si="89"/>
        <v>1</v>
      </c>
      <c r="AI592" s="513">
        <v>0</v>
      </c>
      <c r="AJ592" s="513">
        <v>0</v>
      </c>
      <c r="AK592" s="513">
        <f t="shared" si="90"/>
        <v>76</v>
      </c>
      <c r="AL592" s="513">
        <f t="shared" si="91"/>
        <v>76</v>
      </c>
      <c r="AM592" s="513">
        <v>0</v>
      </c>
      <c r="AN592" s="513">
        <v>0</v>
      </c>
      <c r="AO592" s="513">
        <v>0</v>
      </c>
      <c r="AP592" s="513">
        <v>0</v>
      </c>
      <c r="AQ592" s="513">
        <v>0</v>
      </c>
      <c r="AR592" s="513">
        <v>0</v>
      </c>
      <c r="AS592" s="513">
        <v>0</v>
      </c>
      <c r="AT592" s="513">
        <v>0</v>
      </c>
      <c r="AU592" s="513">
        <v>0</v>
      </c>
      <c r="AV592" s="513">
        <v>0</v>
      </c>
      <c r="AW592" s="513">
        <v>0</v>
      </c>
      <c r="AX592" s="513">
        <v>0</v>
      </c>
      <c r="AY592" s="513">
        <v>0</v>
      </c>
      <c r="AZ592" s="513">
        <v>0</v>
      </c>
      <c r="BA592" s="513">
        <v>0</v>
      </c>
      <c r="BB592" s="513">
        <v>0</v>
      </c>
      <c r="BC592" s="513">
        <v>472.6</v>
      </c>
      <c r="BD592" s="513">
        <v>472.6</v>
      </c>
      <c r="BE592" s="513">
        <v>0</v>
      </c>
      <c r="BF592" s="513">
        <v>0</v>
      </c>
      <c r="BG592" s="513">
        <v>3</v>
      </c>
      <c r="BH592" s="513">
        <v>3</v>
      </c>
      <c r="BI592" s="513">
        <v>0</v>
      </c>
      <c r="BJ592" s="513">
        <v>0</v>
      </c>
      <c r="BK592" s="241">
        <f t="shared" si="92"/>
        <v>475.6</v>
      </c>
      <c r="BL592" s="22">
        <f t="shared" si="93"/>
        <v>475.6</v>
      </c>
      <c r="BM592" s="519">
        <f t="shared" si="94"/>
        <v>0.39633333333333337</v>
      </c>
      <c r="BN592" s="520">
        <v>0</v>
      </c>
      <c r="BO592" s="520">
        <v>0</v>
      </c>
      <c r="BP592" s="520">
        <v>0</v>
      </c>
      <c r="BQ592" s="520">
        <v>0</v>
      </c>
      <c r="BR592" s="520">
        <v>0</v>
      </c>
      <c r="BS592" s="520">
        <v>0</v>
      </c>
      <c r="BT592" s="520">
        <v>0</v>
      </c>
      <c r="BU592" s="520">
        <v>0</v>
      </c>
      <c r="BV592" s="520">
        <v>0</v>
      </c>
      <c r="BW592" s="520">
        <v>0</v>
      </c>
      <c r="BX592" s="520">
        <v>0</v>
      </c>
      <c r="BY592" s="520">
        <v>0</v>
      </c>
      <c r="BZ592" s="520">
        <v>0</v>
      </c>
      <c r="CA592" s="520">
        <v>0</v>
      </c>
      <c r="CB592" s="520">
        <v>0</v>
      </c>
      <c r="CC592" s="520">
        <v>0</v>
      </c>
      <c r="CD592" s="520">
        <v>554756.78399999999</v>
      </c>
      <c r="CE592" s="520">
        <v>554756.78399999999</v>
      </c>
      <c r="CF592" s="520">
        <v>0</v>
      </c>
      <c r="CG592" s="520">
        <v>0</v>
      </c>
      <c r="CH592" s="520">
        <v>9828.7199999999993</v>
      </c>
      <c r="CI592" s="520">
        <v>9828.7199999999993</v>
      </c>
      <c r="CJ592" s="520">
        <v>0</v>
      </c>
      <c r="CK592" s="520">
        <v>0</v>
      </c>
      <c r="CL592" s="520">
        <f t="shared" si="95"/>
        <v>564585.50399999996</v>
      </c>
      <c r="CM592" s="521">
        <f t="shared" si="96"/>
        <v>564585.50399999996</v>
      </c>
      <c r="CN592" s="522">
        <v>3644160.0000000005</v>
      </c>
      <c r="CO592" s="522">
        <v>3644160.0000000005</v>
      </c>
      <c r="CP592" s="522">
        <v>4204800</v>
      </c>
      <c r="CQ592" s="243" t="s">
        <v>874</v>
      </c>
      <c r="CR592" s="103">
        <v>1.04</v>
      </c>
      <c r="CS592" s="523">
        <v>1.04</v>
      </c>
      <c r="CT592" s="104">
        <v>1.2</v>
      </c>
      <c r="CU592" s="524"/>
      <c r="CV592" s="524"/>
      <c r="CW592" s="524"/>
      <c r="CX592" s="525"/>
      <c r="CY592" s="526">
        <v>290.52435300370502</v>
      </c>
      <c r="CZ592" s="527">
        <v>289.49020752986195</v>
      </c>
      <c r="DA592" s="528">
        <v>1.5273187088286386</v>
      </c>
      <c r="DB592" s="529">
        <v>1.5277317613270391</v>
      </c>
      <c r="DC592" s="530" t="s">
        <v>2538</v>
      </c>
      <c r="DD592" s="225"/>
      <c r="DE592" s="524"/>
      <c r="DF592" s="524"/>
      <c r="DG592" s="531"/>
      <c r="DH592" s="532"/>
      <c r="DI592" s="64">
        <v>109457</v>
      </c>
      <c r="DJ592" s="64">
        <v>99224</v>
      </c>
      <c r="DK592" s="64">
        <v>206506</v>
      </c>
      <c r="DL592" s="534">
        <f t="shared" si="88"/>
        <v>138395.66666666666</v>
      </c>
    </row>
    <row r="593" spans="1:116" ht="43.5" customHeight="1" x14ac:dyDescent="0.25">
      <c r="A593" s="356" t="s">
        <v>7</v>
      </c>
      <c r="B593" s="65" t="s">
        <v>96</v>
      </c>
      <c r="C593" s="65" t="s">
        <v>97</v>
      </c>
      <c r="D593" s="64" t="s">
        <v>2561</v>
      </c>
      <c r="E593" s="64" t="s">
        <v>111</v>
      </c>
      <c r="F593" s="64" t="s">
        <v>112</v>
      </c>
      <c r="G593" s="18" t="s">
        <v>113</v>
      </c>
      <c r="H593" s="35" t="s">
        <v>860</v>
      </c>
      <c r="I593" s="28" t="s">
        <v>2322</v>
      </c>
      <c r="J593" s="498">
        <v>12.190173583669758</v>
      </c>
      <c r="K593" s="498">
        <v>37.789962042609005</v>
      </c>
      <c r="L593" s="499">
        <v>645.4</v>
      </c>
      <c r="M593" s="512">
        <v>0</v>
      </c>
      <c r="N593" s="513">
        <v>0</v>
      </c>
      <c r="O593" s="513">
        <v>0</v>
      </c>
      <c r="P593" s="513">
        <v>0</v>
      </c>
      <c r="Q593" s="513">
        <v>0</v>
      </c>
      <c r="R593" s="513">
        <v>0</v>
      </c>
      <c r="S593" s="513">
        <v>0</v>
      </c>
      <c r="T593" s="513">
        <v>0</v>
      </c>
      <c r="U593" s="513">
        <v>0</v>
      </c>
      <c r="V593" s="513">
        <v>0</v>
      </c>
      <c r="W593" s="513">
        <v>0</v>
      </c>
      <c r="X593" s="513">
        <v>0</v>
      </c>
      <c r="Y593" s="513">
        <v>1</v>
      </c>
      <c r="Z593" s="513">
        <v>1</v>
      </c>
      <c r="AA593" s="513">
        <v>0</v>
      </c>
      <c r="AB593" s="513">
        <v>0</v>
      </c>
      <c r="AC593" s="513">
        <v>50</v>
      </c>
      <c r="AD593" s="513">
        <v>50</v>
      </c>
      <c r="AE593" s="513">
        <v>0</v>
      </c>
      <c r="AF593" s="513">
        <v>0</v>
      </c>
      <c r="AG593" s="513">
        <v>0</v>
      </c>
      <c r="AH593" s="513">
        <f t="shared" si="89"/>
        <v>0</v>
      </c>
      <c r="AI593" s="513">
        <v>0</v>
      </c>
      <c r="AJ593" s="513">
        <v>0</v>
      </c>
      <c r="AK593" s="513">
        <f t="shared" si="90"/>
        <v>51</v>
      </c>
      <c r="AL593" s="513">
        <f t="shared" si="91"/>
        <v>51</v>
      </c>
      <c r="AM593" s="513">
        <v>0</v>
      </c>
      <c r="AN593" s="513">
        <v>0</v>
      </c>
      <c r="AO593" s="513">
        <v>0</v>
      </c>
      <c r="AP593" s="513">
        <v>0</v>
      </c>
      <c r="AQ593" s="513">
        <v>0</v>
      </c>
      <c r="AR593" s="513">
        <v>0</v>
      </c>
      <c r="AS593" s="513">
        <v>0</v>
      </c>
      <c r="AT593" s="513">
        <v>0</v>
      </c>
      <c r="AU593" s="513">
        <v>0</v>
      </c>
      <c r="AV593" s="513">
        <v>0</v>
      </c>
      <c r="AW593" s="513">
        <v>0</v>
      </c>
      <c r="AX593" s="513">
        <v>0</v>
      </c>
      <c r="AY593" s="513">
        <v>5600</v>
      </c>
      <c r="AZ593" s="513">
        <v>5600</v>
      </c>
      <c r="BA593" s="513">
        <v>0</v>
      </c>
      <c r="BB593" s="513">
        <v>0</v>
      </c>
      <c r="BC593" s="513">
        <v>252.608</v>
      </c>
      <c r="BD593" s="513">
        <v>252.608</v>
      </c>
      <c r="BE593" s="513">
        <v>0</v>
      </c>
      <c r="BF593" s="513">
        <v>0</v>
      </c>
      <c r="BG593" s="513">
        <v>0</v>
      </c>
      <c r="BH593" s="513">
        <v>0</v>
      </c>
      <c r="BI593" s="513">
        <v>0</v>
      </c>
      <c r="BJ593" s="513">
        <v>0</v>
      </c>
      <c r="BK593" s="241">
        <f t="shared" si="92"/>
        <v>5852.6080000000002</v>
      </c>
      <c r="BL593" s="22">
        <f t="shared" si="93"/>
        <v>5852.6080000000002</v>
      </c>
      <c r="BM593" s="519">
        <f t="shared" si="94"/>
        <v>0.82547362482369535</v>
      </c>
      <c r="BN593" s="520">
        <v>0</v>
      </c>
      <c r="BO593" s="520">
        <v>0</v>
      </c>
      <c r="BP593" s="520">
        <v>0</v>
      </c>
      <c r="BQ593" s="520">
        <v>0</v>
      </c>
      <c r="BR593" s="520">
        <v>0</v>
      </c>
      <c r="BS593" s="520">
        <v>0</v>
      </c>
      <c r="BT593" s="520">
        <v>0</v>
      </c>
      <c r="BU593" s="520">
        <v>0</v>
      </c>
      <c r="BV593" s="520">
        <v>0</v>
      </c>
      <c r="BW593" s="520">
        <v>0</v>
      </c>
      <c r="BX593" s="520">
        <v>0</v>
      </c>
      <c r="BY593" s="520">
        <v>0</v>
      </c>
      <c r="BZ593" s="520">
        <v>28256255.999999996</v>
      </c>
      <c r="CA593" s="520">
        <v>28256255.999999996</v>
      </c>
      <c r="CB593" s="520">
        <v>0</v>
      </c>
      <c r="CC593" s="520">
        <v>0</v>
      </c>
      <c r="CD593" s="520">
        <v>296521.37472000002</v>
      </c>
      <c r="CE593" s="520">
        <v>296521.37472000002</v>
      </c>
      <c r="CF593" s="520">
        <v>0</v>
      </c>
      <c r="CG593" s="520">
        <v>0</v>
      </c>
      <c r="CH593" s="520">
        <v>0</v>
      </c>
      <c r="CI593" s="520">
        <v>0</v>
      </c>
      <c r="CJ593" s="520">
        <v>0</v>
      </c>
      <c r="CK593" s="520">
        <v>0</v>
      </c>
      <c r="CL593" s="520">
        <f t="shared" si="95"/>
        <v>28552777.374719996</v>
      </c>
      <c r="CM593" s="521">
        <f t="shared" si="96"/>
        <v>28552777.374719996</v>
      </c>
      <c r="CN593" s="522">
        <v>23546880</v>
      </c>
      <c r="CO593" s="522">
        <v>23546880</v>
      </c>
      <c r="CP593" s="522">
        <v>24843360.000000004</v>
      </c>
      <c r="CQ593" s="243" t="s">
        <v>874</v>
      </c>
      <c r="CR593" s="103">
        <v>6.72</v>
      </c>
      <c r="CS593" s="523">
        <v>6.72</v>
      </c>
      <c r="CT593" s="104">
        <v>7.09</v>
      </c>
      <c r="CU593" s="524"/>
      <c r="CV593" s="524"/>
      <c r="CW593" s="524"/>
      <c r="CX593" s="525"/>
      <c r="CY593" s="526">
        <v>211.66624066517679</v>
      </c>
      <c r="CZ593" s="527">
        <v>209.21585240679192</v>
      </c>
      <c r="DA593" s="528">
        <v>1.8510347261175493</v>
      </c>
      <c r="DB593" s="529">
        <v>1.8484940588056233</v>
      </c>
      <c r="DC593" s="530" t="s">
        <v>2310</v>
      </c>
      <c r="DD593" s="225"/>
      <c r="DE593" s="524"/>
      <c r="DF593" s="524"/>
      <c r="DG593" s="531"/>
      <c r="DH593" s="532"/>
      <c r="DI593" s="64">
        <v>0</v>
      </c>
      <c r="DJ593" s="64">
        <v>147788</v>
      </c>
      <c r="DK593" s="64">
        <v>0</v>
      </c>
      <c r="DL593" s="534">
        <f t="shared" si="88"/>
        <v>49262.666666666664</v>
      </c>
    </row>
    <row r="594" spans="1:116" ht="43.5" customHeight="1" x14ac:dyDescent="0.25">
      <c r="A594" s="356" t="s">
        <v>7</v>
      </c>
      <c r="B594" s="65" t="s">
        <v>96</v>
      </c>
      <c r="C594" s="65" t="s">
        <v>97</v>
      </c>
      <c r="D594" s="64" t="s">
        <v>2561</v>
      </c>
      <c r="E594" s="64" t="s">
        <v>111</v>
      </c>
      <c r="F594" s="64" t="s">
        <v>503</v>
      </c>
      <c r="G594" s="18" t="s">
        <v>504</v>
      </c>
      <c r="H594" s="35" t="s">
        <v>860</v>
      </c>
      <c r="I594" s="28" t="s">
        <v>2322</v>
      </c>
      <c r="J594" s="498">
        <v>12.190173583669758</v>
      </c>
      <c r="K594" s="498">
        <v>62.466477142796997</v>
      </c>
      <c r="L594" s="499">
        <v>2332.8000000000002</v>
      </c>
      <c r="M594" s="512">
        <v>0</v>
      </c>
      <c r="N594" s="513">
        <v>0</v>
      </c>
      <c r="O594" s="513">
        <v>0</v>
      </c>
      <c r="P594" s="513">
        <v>0</v>
      </c>
      <c r="Q594" s="513">
        <v>0</v>
      </c>
      <c r="R594" s="513">
        <v>0</v>
      </c>
      <c r="S594" s="513">
        <v>0</v>
      </c>
      <c r="T594" s="513">
        <v>0</v>
      </c>
      <c r="U594" s="513">
        <v>0</v>
      </c>
      <c r="V594" s="513">
        <v>0</v>
      </c>
      <c r="W594" s="513">
        <v>0</v>
      </c>
      <c r="X594" s="513">
        <v>0</v>
      </c>
      <c r="Y594" s="513">
        <v>0</v>
      </c>
      <c r="Z594" s="513">
        <v>0</v>
      </c>
      <c r="AA594" s="513">
        <v>0</v>
      </c>
      <c r="AB594" s="513">
        <v>0</v>
      </c>
      <c r="AC594" s="513">
        <v>92</v>
      </c>
      <c r="AD594" s="513">
        <v>92</v>
      </c>
      <c r="AE594" s="513">
        <v>0</v>
      </c>
      <c r="AF594" s="513">
        <v>0</v>
      </c>
      <c r="AG594" s="513">
        <v>0</v>
      </c>
      <c r="AH594" s="513">
        <f t="shared" si="89"/>
        <v>0</v>
      </c>
      <c r="AI594" s="513">
        <v>0</v>
      </c>
      <c r="AJ594" s="513">
        <v>0</v>
      </c>
      <c r="AK594" s="513">
        <f t="shared" si="90"/>
        <v>92</v>
      </c>
      <c r="AL594" s="513">
        <f t="shared" si="91"/>
        <v>92</v>
      </c>
      <c r="AM594" s="513">
        <v>0</v>
      </c>
      <c r="AN594" s="513">
        <v>0</v>
      </c>
      <c r="AO594" s="513">
        <v>0</v>
      </c>
      <c r="AP594" s="513">
        <v>0</v>
      </c>
      <c r="AQ594" s="513">
        <v>0</v>
      </c>
      <c r="AR594" s="513">
        <v>0</v>
      </c>
      <c r="AS594" s="513">
        <v>0</v>
      </c>
      <c r="AT594" s="513">
        <v>0</v>
      </c>
      <c r="AU594" s="513">
        <v>0</v>
      </c>
      <c r="AV594" s="513">
        <v>0</v>
      </c>
      <c r="AW594" s="513">
        <v>0</v>
      </c>
      <c r="AX594" s="513">
        <v>0</v>
      </c>
      <c r="AY594" s="513">
        <v>0</v>
      </c>
      <c r="AZ594" s="513">
        <v>0</v>
      </c>
      <c r="BA594" s="513">
        <v>0</v>
      </c>
      <c r="BB594" s="513">
        <v>0</v>
      </c>
      <c r="BC594" s="513">
        <v>2662.0450000000001</v>
      </c>
      <c r="BD594" s="513">
        <v>2662.0450000000001</v>
      </c>
      <c r="BE594" s="513">
        <v>0</v>
      </c>
      <c r="BF594" s="513">
        <v>0</v>
      </c>
      <c r="BG594" s="513">
        <v>0</v>
      </c>
      <c r="BH594" s="513">
        <v>0</v>
      </c>
      <c r="BI594" s="513">
        <v>0</v>
      </c>
      <c r="BJ594" s="513">
        <v>0</v>
      </c>
      <c r="BK594" s="241">
        <f t="shared" si="92"/>
        <v>2662.0450000000001</v>
      </c>
      <c r="BL594" s="22">
        <f t="shared" si="93"/>
        <v>2662.0450000000001</v>
      </c>
      <c r="BM594" s="519">
        <f t="shared" si="94"/>
        <v>0.68964896373056994</v>
      </c>
      <c r="BN594" s="520">
        <v>0</v>
      </c>
      <c r="BO594" s="520">
        <v>0</v>
      </c>
      <c r="BP594" s="520">
        <v>0</v>
      </c>
      <c r="BQ594" s="520">
        <v>0</v>
      </c>
      <c r="BR594" s="520">
        <v>0</v>
      </c>
      <c r="BS594" s="520">
        <v>0</v>
      </c>
      <c r="BT594" s="520">
        <v>0</v>
      </c>
      <c r="BU594" s="520">
        <v>0</v>
      </c>
      <c r="BV594" s="520">
        <v>0</v>
      </c>
      <c r="BW594" s="520">
        <v>0</v>
      </c>
      <c r="BX594" s="520">
        <v>0</v>
      </c>
      <c r="BY594" s="520">
        <v>0</v>
      </c>
      <c r="BZ594" s="520">
        <v>0</v>
      </c>
      <c r="CA594" s="520">
        <v>0</v>
      </c>
      <c r="CB594" s="520">
        <v>0</v>
      </c>
      <c r="CC594" s="520">
        <v>0</v>
      </c>
      <c r="CD594" s="520">
        <v>3124814.9028000003</v>
      </c>
      <c r="CE594" s="520">
        <v>3124814.9028000003</v>
      </c>
      <c r="CF594" s="520">
        <v>0</v>
      </c>
      <c r="CG594" s="520">
        <v>0</v>
      </c>
      <c r="CH594" s="520">
        <v>0</v>
      </c>
      <c r="CI594" s="520">
        <v>0</v>
      </c>
      <c r="CJ594" s="520">
        <v>0</v>
      </c>
      <c r="CK594" s="520">
        <v>0</v>
      </c>
      <c r="CL594" s="520">
        <f t="shared" si="95"/>
        <v>3124814.9028000003</v>
      </c>
      <c r="CM594" s="521">
        <f t="shared" si="96"/>
        <v>3124814.9028000003</v>
      </c>
      <c r="CN594" s="522">
        <v>12789600</v>
      </c>
      <c r="CO594" s="522">
        <v>12789600</v>
      </c>
      <c r="CP594" s="522">
        <v>13525440</v>
      </c>
      <c r="CQ594" s="243" t="s">
        <v>874</v>
      </c>
      <c r="CR594" s="103">
        <v>3.65</v>
      </c>
      <c r="CS594" s="523">
        <v>3.65</v>
      </c>
      <c r="CT594" s="104">
        <v>3.86</v>
      </c>
      <c r="CU594" s="524"/>
      <c r="CV594" s="524"/>
      <c r="CW594" s="524"/>
      <c r="CX594" s="525"/>
      <c r="CY594" s="526">
        <v>177.96189960872297</v>
      </c>
      <c r="CZ594" s="527">
        <v>175.05626836289184</v>
      </c>
      <c r="DA594" s="528">
        <v>1.4952831852512609</v>
      </c>
      <c r="DB594" s="529">
        <v>1.492263322786429</v>
      </c>
      <c r="DC594" s="530" t="s">
        <v>2418</v>
      </c>
      <c r="DD594" s="225"/>
      <c r="DE594" s="524"/>
      <c r="DF594" s="524"/>
      <c r="DG594" s="531"/>
      <c r="DH594" s="532"/>
      <c r="DI594" s="64">
        <v>0</v>
      </c>
      <c r="DJ594" s="64">
        <v>96667</v>
      </c>
      <c r="DK594" s="64">
        <v>153570</v>
      </c>
      <c r="DL594" s="534">
        <f t="shared" si="88"/>
        <v>83412.333333333328</v>
      </c>
    </row>
    <row r="595" spans="1:116" ht="43.5" customHeight="1" x14ac:dyDescent="0.25">
      <c r="A595" s="356" t="s">
        <v>7</v>
      </c>
      <c r="B595" s="65" t="s">
        <v>96</v>
      </c>
      <c r="C595" s="65" t="s">
        <v>97</v>
      </c>
      <c r="D595" s="64" t="s">
        <v>2561</v>
      </c>
      <c r="E595" s="64" t="s">
        <v>111</v>
      </c>
      <c r="F595" s="64" t="s">
        <v>505</v>
      </c>
      <c r="G595" s="18" t="s">
        <v>506</v>
      </c>
      <c r="H595" s="35" t="s">
        <v>860</v>
      </c>
      <c r="I595" s="28" t="s">
        <v>2322</v>
      </c>
      <c r="J595" s="498">
        <v>12.190173583669758</v>
      </c>
      <c r="K595" s="498">
        <v>97.446590706402006</v>
      </c>
      <c r="L595" s="499">
        <v>2375.8000000000002</v>
      </c>
      <c r="M595" s="512">
        <v>0</v>
      </c>
      <c r="N595" s="513">
        <v>0</v>
      </c>
      <c r="O595" s="513">
        <v>0</v>
      </c>
      <c r="P595" s="513">
        <v>0</v>
      </c>
      <c r="Q595" s="513">
        <v>0</v>
      </c>
      <c r="R595" s="513">
        <v>0</v>
      </c>
      <c r="S595" s="513">
        <v>0</v>
      </c>
      <c r="T595" s="513">
        <v>0</v>
      </c>
      <c r="U595" s="513">
        <v>0</v>
      </c>
      <c r="V595" s="513">
        <v>0</v>
      </c>
      <c r="W595" s="513">
        <v>0</v>
      </c>
      <c r="X595" s="513">
        <v>0</v>
      </c>
      <c r="Y595" s="513">
        <v>0</v>
      </c>
      <c r="Z595" s="513">
        <v>0</v>
      </c>
      <c r="AA595" s="513">
        <v>0</v>
      </c>
      <c r="AB595" s="513">
        <v>0</v>
      </c>
      <c r="AC595" s="513">
        <v>103</v>
      </c>
      <c r="AD595" s="513">
        <v>103</v>
      </c>
      <c r="AE595" s="513">
        <v>0</v>
      </c>
      <c r="AF595" s="513">
        <v>0</v>
      </c>
      <c r="AG595" s="513">
        <v>1</v>
      </c>
      <c r="AH595" s="513">
        <f t="shared" si="89"/>
        <v>1</v>
      </c>
      <c r="AI595" s="513">
        <v>0</v>
      </c>
      <c r="AJ595" s="513">
        <v>0</v>
      </c>
      <c r="AK595" s="513">
        <f t="shared" si="90"/>
        <v>104</v>
      </c>
      <c r="AL595" s="513">
        <f t="shared" si="91"/>
        <v>104</v>
      </c>
      <c r="AM595" s="513">
        <v>0</v>
      </c>
      <c r="AN595" s="513">
        <v>0</v>
      </c>
      <c r="AO595" s="513">
        <v>0</v>
      </c>
      <c r="AP595" s="513">
        <v>0</v>
      </c>
      <c r="AQ595" s="513">
        <v>0</v>
      </c>
      <c r="AR595" s="513">
        <v>0</v>
      </c>
      <c r="AS595" s="513">
        <v>0</v>
      </c>
      <c r="AT595" s="513">
        <v>0</v>
      </c>
      <c r="AU595" s="513">
        <v>0</v>
      </c>
      <c r="AV595" s="513">
        <v>0</v>
      </c>
      <c r="AW595" s="513">
        <v>0</v>
      </c>
      <c r="AX595" s="513">
        <v>0</v>
      </c>
      <c r="AY595" s="513">
        <v>0</v>
      </c>
      <c r="AZ595" s="513">
        <v>0</v>
      </c>
      <c r="BA595" s="513">
        <v>0</v>
      </c>
      <c r="BB595" s="513">
        <v>0</v>
      </c>
      <c r="BC595" s="513">
        <v>1842.47</v>
      </c>
      <c r="BD595" s="513">
        <v>1842.47</v>
      </c>
      <c r="BE595" s="513">
        <v>0</v>
      </c>
      <c r="BF595" s="513">
        <v>0</v>
      </c>
      <c r="BG595" s="513">
        <v>6</v>
      </c>
      <c r="BH595" s="513">
        <v>6</v>
      </c>
      <c r="BI595" s="513">
        <v>0</v>
      </c>
      <c r="BJ595" s="513">
        <v>0</v>
      </c>
      <c r="BK595" s="241">
        <f t="shared" si="92"/>
        <v>1848.47</v>
      </c>
      <c r="BL595" s="22">
        <f t="shared" si="93"/>
        <v>1848.47</v>
      </c>
      <c r="BM595" s="519">
        <f t="shared" si="94"/>
        <v>0.28007121212121217</v>
      </c>
      <c r="BN595" s="520">
        <v>0</v>
      </c>
      <c r="BO595" s="520">
        <v>0</v>
      </c>
      <c r="BP595" s="520">
        <v>0</v>
      </c>
      <c r="BQ595" s="520">
        <v>0</v>
      </c>
      <c r="BR595" s="520">
        <v>0</v>
      </c>
      <c r="BS595" s="520">
        <v>0</v>
      </c>
      <c r="BT595" s="520">
        <v>0</v>
      </c>
      <c r="BU595" s="520">
        <v>0</v>
      </c>
      <c r="BV595" s="520">
        <v>0</v>
      </c>
      <c r="BW595" s="520">
        <v>0</v>
      </c>
      <c r="BX595" s="520">
        <v>0</v>
      </c>
      <c r="BY595" s="520">
        <v>0</v>
      </c>
      <c r="BZ595" s="520">
        <v>0</v>
      </c>
      <c r="CA595" s="520">
        <v>0</v>
      </c>
      <c r="CB595" s="520">
        <v>0</v>
      </c>
      <c r="CC595" s="520">
        <v>0</v>
      </c>
      <c r="CD595" s="520">
        <v>2162764.9848000002</v>
      </c>
      <c r="CE595" s="520">
        <v>2162764.9848000002</v>
      </c>
      <c r="CF595" s="520">
        <v>0</v>
      </c>
      <c r="CG595" s="520">
        <v>0</v>
      </c>
      <c r="CH595" s="520">
        <v>19657.439999999999</v>
      </c>
      <c r="CI595" s="520">
        <v>19657.439999999999</v>
      </c>
      <c r="CJ595" s="520">
        <v>0</v>
      </c>
      <c r="CK595" s="520">
        <v>0</v>
      </c>
      <c r="CL595" s="520">
        <f t="shared" si="95"/>
        <v>2182422.4248000002</v>
      </c>
      <c r="CM595" s="521">
        <f t="shared" si="96"/>
        <v>2182422.4248000002</v>
      </c>
      <c r="CN595" s="522">
        <v>21094079.999999996</v>
      </c>
      <c r="CO595" s="522">
        <v>21094079.999999996</v>
      </c>
      <c r="CP595" s="522">
        <v>23126400</v>
      </c>
      <c r="CQ595" s="243" t="s">
        <v>874</v>
      </c>
      <c r="CR595" s="103">
        <v>6.02</v>
      </c>
      <c r="CS595" s="523">
        <v>6.02</v>
      </c>
      <c r="CT595" s="104">
        <v>6.6</v>
      </c>
      <c r="CU595" s="524"/>
      <c r="CV595" s="524"/>
      <c r="CW595" s="524"/>
      <c r="CX595" s="525"/>
      <c r="CY595" s="526">
        <v>235.43304131754311</v>
      </c>
      <c r="CZ595" s="527">
        <v>206.86924071708191</v>
      </c>
      <c r="DA595" s="528">
        <v>1.8735443455473721</v>
      </c>
      <c r="DB595" s="529">
        <v>1.8260259497144489</v>
      </c>
      <c r="DC595" s="530" t="s">
        <v>2310</v>
      </c>
      <c r="DD595" s="225"/>
      <c r="DE595" s="524"/>
      <c r="DF595" s="524"/>
      <c r="DG595" s="531"/>
      <c r="DH595" s="532"/>
      <c r="DI595" s="64">
        <v>0</v>
      </c>
      <c r="DJ595" s="64">
        <v>141345</v>
      </c>
      <c r="DK595" s="64">
        <v>317543</v>
      </c>
      <c r="DL595" s="534">
        <f t="shared" si="88"/>
        <v>152962.66666666666</v>
      </c>
    </row>
    <row r="596" spans="1:116" ht="43.5" customHeight="1" x14ac:dyDescent="0.25">
      <c r="A596" s="356" t="s">
        <v>7</v>
      </c>
      <c r="B596" s="65" t="s">
        <v>96</v>
      </c>
      <c r="C596" s="65" t="s">
        <v>97</v>
      </c>
      <c r="D596" s="64" t="s">
        <v>2562</v>
      </c>
      <c r="E596" s="64" t="s">
        <v>508</v>
      </c>
      <c r="F596" s="64" t="s">
        <v>1541</v>
      </c>
      <c r="G596" s="18" t="s">
        <v>508</v>
      </c>
      <c r="H596" s="35" t="s">
        <v>860</v>
      </c>
      <c r="I596" s="28" t="s">
        <v>2322</v>
      </c>
      <c r="J596" s="498">
        <v>8.819949122302237</v>
      </c>
      <c r="K596" s="498">
        <v>17.160795418851002</v>
      </c>
      <c r="L596" s="499">
        <v>2772</v>
      </c>
      <c r="M596" s="512">
        <v>0</v>
      </c>
      <c r="N596" s="513">
        <v>0</v>
      </c>
      <c r="O596" s="513">
        <v>0</v>
      </c>
      <c r="P596" s="513">
        <v>0</v>
      </c>
      <c r="Q596" s="513">
        <v>0</v>
      </c>
      <c r="R596" s="513">
        <v>0</v>
      </c>
      <c r="S596" s="513">
        <v>0</v>
      </c>
      <c r="T596" s="513">
        <v>0</v>
      </c>
      <c r="U596" s="513">
        <v>0</v>
      </c>
      <c r="V596" s="513">
        <v>0</v>
      </c>
      <c r="W596" s="513">
        <v>0</v>
      </c>
      <c r="X596" s="513">
        <v>0</v>
      </c>
      <c r="Y596" s="513">
        <v>0</v>
      </c>
      <c r="Z596" s="513">
        <v>0</v>
      </c>
      <c r="AA596" s="513">
        <v>0</v>
      </c>
      <c r="AB596" s="513">
        <v>0</v>
      </c>
      <c r="AC596" s="513">
        <v>67</v>
      </c>
      <c r="AD596" s="513">
        <v>67</v>
      </c>
      <c r="AE596" s="513">
        <v>0</v>
      </c>
      <c r="AF596" s="513">
        <v>0</v>
      </c>
      <c r="AG596" s="513">
        <v>0</v>
      </c>
      <c r="AH596" s="513">
        <f t="shared" si="89"/>
        <v>0</v>
      </c>
      <c r="AI596" s="513">
        <v>0</v>
      </c>
      <c r="AJ596" s="513">
        <v>0</v>
      </c>
      <c r="AK596" s="513">
        <f t="shared" si="90"/>
        <v>67</v>
      </c>
      <c r="AL596" s="513">
        <f t="shared" si="91"/>
        <v>67</v>
      </c>
      <c r="AM596" s="513">
        <v>0</v>
      </c>
      <c r="AN596" s="513">
        <v>0</v>
      </c>
      <c r="AO596" s="513">
        <v>0</v>
      </c>
      <c r="AP596" s="513">
        <v>0</v>
      </c>
      <c r="AQ596" s="513">
        <v>0</v>
      </c>
      <c r="AR596" s="513">
        <v>0</v>
      </c>
      <c r="AS596" s="513">
        <v>0</v>
      </c>
      <c r="AT596" s="513">
        <v>0</v>
      </c>
      <c r="AU596" s="513">
        <v>0</v>
      </c>
      <c r="AV596" s="513">
        <v>0</v>
      </c>
      <c r="AW596" s="513">
        <v>0</v>
      </c>
      <c r="AX596" s="513">
        <v>0</v>
      </c>
      <c r="AY596" s="513">
        <v>0</v>
      </c>
      <c r="AZ596" s="513">
        <v>0</v>
      </c>
      <c r="BA596" s="513">
        <v>0</v>
      </c>
      <c r="BB596" s="513">
        <v>0</v>
      </c>
      <c r="BC596" s="513">
        <v>881.03200000000004</v>
      </c>
      <c r="BD596" s="513">
        <v>881.03200000000004</v>
      </c>
      <c r="BE596" s="513">
        <v>0</v>
      </c>
      <c r="BF596" s="513">
        <v>0</v>
      </c>
      <c r="BG596" s="513">
        <v>0</v>
      </c>
      <c r="BH596" s="513">
        <v>0</v>
      </c>
      <c r="BI596" s="513">
        <v>0</v>
      </c>
      <c r="BJ596" s="513">
        <v>0</v>
      </c>
      <c r="BK596" s="241">
        <f t="shared" si="92"/>
        <v>881.03200000000004</v>
      </c>
      <c r="BL596" s="22">
        <f t="shared" si="93"/>
        <v>881.03200000000004</v>
      </c>
      <c r="BM596" s="519">
        <f t="shared" si="94"/>
        <v>0.11986829931972791</v>
      </c>
      <c r="BN596" s="520">
        <v>0</v>
      </c>
      <c r="BO596" s="520">
        <v>0</v>
      </c>
      <c r="BP596" s="520">
        <v>0</v>
      </c>
      <c r="BQ596" s="520">
        <v>0</v>
      </c>
      <c r="BR596" s="520">
        <v>0</v>
      </c>
      <c r="BS596" s="520">
        <v>0</v>
      </c>
      <c r="BT596" s="520">
        <v>0</v>
      </c>
      <c r="BU596" s="520">
        <v>0</v>
      </c>
      <c r="BV596" s="520">
        <v>0</v>
      </c>
      <c r="BW596" s="520">
        <v>0</v>
      </c>
      <c r="BX596" s="520">
        <v>0</v>
      </c>
      <c r="BY596" s="520">
        <v>0</v>
      </c>
      <c r="BZ596" s="520">
        <v>0</v>
      </c>
      <c r="CA596" s="520">
        <v>0</v>
      </c>
      <c r="CB596" s="520">
        <v>0</v>
      </c>
      <c r="CC596" s="520">
        <v>0</v>
      </c>
      <c r="CD596" s="520">
        <v>1034190.6028800001</v>
      </c>
      <c r="CE596" s="520">
        <v>1034190.6028800001</v>
      </c>
      <c r="CF596" s="520">
        <v>0</v>
      </c>
      <c r="CG596" s="520">
        <v>0</v>
      </c>
      <c r="CH596" s="520">
        <v>0</v>
      </c>
      <c r="CI596" s="520">
        <v>0</v>
      </c>
      <c r="CJ596" s="520">
        <v>0</v>
      </c>
      <c r="CK596" s="520">
        <v>0</v>
      </c>
      <c r="CL596" s="520">
        <f t="shared" si="95"/>
        <v>1034190.6028800001</v>
      </c>
      <c r="CM596" s="521">
        <f t="shared" si="96"/>
        <v>1034190.6028800001</v>
      </c>
      <c r="CN596" s="522">
        <v>24247680</v>
      </c>
      <c r="CO596" s="522">
        <v>24247680</v>
      </c>
      <c r="CP596" s="522">
        <v>25754399.999999996</v>
      </c>
      <c r="CQ596" s="243" t="s">
        <v>874</v>
      </c>
      <c r="CR596" s="103">
        <v>6.92</v>
      </c>
      <c r="CS596" s="523">
        <v>6.92</v>
      </c>
      <c r="CT596" s="104">
        <v>7.35</v>
      </c>
      <c r="CU596" s="524"/>
      <c r="CV596" s="524"/>
      <c r="CW596" s="524"/>
      <c r="CX596" s="525"/>
      <c r="CY596" s="526">
        <v>88.990830243881405</v>
      </c>
      <c r="CZ596" s="527">
        <v>88.317552136510244</v>
      </c>
      <c r="DA596" s="528">
        <v>1.0962017757771021</v>
      </c>
      <c r="DB596" s="529">
        <v>1.0945797211235395</v>
      </c>
      <c r="DC596" s="530" t="s">
        <v>2371</v>
      </c>
      <c r="DD596" s="225"/>
      <c r="DE596" s="524"/>
      <c r="DF596" s="524"/>
      <c r="DG596" s="531"/>
      <c r="DH596" s="532"/>
      <c r="DI596" s="64">
        <v>364</v>
      </c>
      <c r="DJ596" s="64">
        <v>0</v>
      </c>
      <c r="DK596" s="64">
        <v>0</v>
      </c>
      <c r="DL596" s="534">
        <f t="shared" si="88"/>
        <v>121.33333333333333</v>
      </c>
    </row>
    <row r="597" spans="1:116" ht="43.5" customHeight="1" x14ac:dyDescent="0.25">
      <c r="A597" s="356" t="s">
        <v>7</v>
      </c>
      <c r="B597" s="65" t="s">
        <v>96</v>
      </c>
      <c r="C597" s="65" t="s">
        <v>97</v>
      </c>
      <c r="D597" s="64" t="s">
        <v>2562</v>
      </c>
      <c r="E597" s="64" t="s">
        <v>508</v>
      </c>
      <c r="F597" s="64" t="s">
        <v>1542</v>
      </c>
      <c r="G597" s="18" t="s">
        <v>508</v>
      </c>
      <c r="H597" s="35" t="s">
        <v>866</v>
      </c>
      <c r="I597" s="28" t="s">
        <v>2322</v>
      </c>
      <c r="J597" s="498">
        <v>8.819949122302237</v>
      </c>
      <c r="K597" s="498">
        <v>5.2134469588529999</v>
      </c>
      <c r="L597" s="499">
        <v>1193.8</v>
      </c>
      <c r="M597" s="512">
        <v>0</v>
      </c>
      <c r="N597" s="513">
        <v>0</v>
      </c>
      <c r="O597" s="513">
        <v>0</v>
      </c>
      <c r="P597" s="513">
        <v>0</v>
      </c>
      <c r="Q597" s="513">
        <v>0</v>
      </c>
      <c r="R597" s="513">
        <v>0</v>
      </c>
      <c r="S597" s="513">
        <v>0</v>
      </c>
      <c r="T597" s="513">
        <v>0</v>
      </c>
      <c r="U597" s="513">
        <v>0</v>
      </c>
      <c r="V597" s="513">
        <v>0</v>
      </c>
      <c r="W597" s="513">
        <v>0</v>
      </c>
      <c r="X597" s="513">
        <v>0</v>
      </c>
      <c r="Y597" s="513">
        <v>0</v>
      </c>
      <c r="Z597" s="513">
        <v>0</v>
      </c>
      <c r="AA597" s="513">
        <v>0</v>
      </c>
      <c r="AB597" s="513">
        <v>0</v>
      </c>
      <c r="AC597" s="513">
        <v>11</v>
      </c>
      <c r="AD597" s="513">
        <v>11</v>
      </c>
      <c r="AE597" s="513">
        <v>0</v>
      </c>
      <c r="AF597" s="513">
        <v>0</v>
      </c>
      <c r="AG597" s="513">
        <v>0</v>
      </c>
      <c r="AH597" s="513">
        <f t="shared" si="89"/>
        <v>0</v>
      </c>
      <c r="AI597" s="513">
        <v>0</v>
      </c>
      <c r="AJ597" s="513">
        <v>0</v>
      </c>
      <c r="AK597" s="513">
        <f t="shared" si="90"/>
        <v>11</v>
      </c>
      <c r="AL597" s="513">
        <f t="shared" si="91"/>
        <v>11</v>
      </c>
      <c r="AM597" s="513">
        <v>0</v>
      </c>
      <c r="AN597" s="513">
        <v>0</v>
      </c>
      <c r="AO597" s="513">
        <v>0</v>
      </c>
      <c r="AP597" s="513">
        <v>0</v>
      </c>
      <c r="AQ597" s="513">
        <v>0</v>
      </c>
      <c r="AR597" s="513">
        <v>0</v>
      </c>
      <c r="AS597" s="513">
        <v>0</v>
      </c>
      <c r="AT597" s="513">
        <v>0</v>
      </c>
      <c r="AU597" s="513">
        <v>0</v>
      </c>
      <c r="AV597" s="513">
        <v>0</v>
      </c>
      <c r="AW597" s="513">
        <v>0</v>
      </c>
      <c r="AX597" s="513">
        <v>0</v>
      </c>
      <c r="AY597" s="513">
        <v>0</v>
      </c>
      <c r="AZ597" s="513">
        <v>0</v>
      </c>
      <c r="BA597" s="513">
        <v>0</v>
      </c>
      <c r="BB597" s="513">
        <v>0</v>
      </c>
      <c r="BC597" s="513">
        <v>130.685</v>
      </c>
      <c r="BD597" s="513">
        <v>130.685</v>
      </c>
      <c r="BE597" s="513">
        <v>0</v>
      </c>
      <c r="BF597" s="513">
        <v>0</v>
      </c>
      <c r="BG597" s="513">
        <v>0</v>
      </c>
      <c r="BH597" s="513">
        <v>0</v>
      </c>
      <c r="BI597" s="513">
        <v>0</v>
      </c>
      <c r="BJ597" s="513">
        <v>0</v>
      </c>
      <c r="BK597" s="241">
        <f t="shared" si="92"/>
        <v>130.685</v>
      </c>
      <c r="BL597" s="22">
        <f t="shared" si="93"/>
        <v>130.685</v>
      </c>
      <c r="BM597" s="519">
        <f t="shared" si="94"/>
        <v>2.3847627737226276E-2</v>
      </c>
      <c r="BN597" s="520">
        <v>0</v>
      </c>
      <c r="BO597" s="520">
        <v>0</v>
      </c>
      <c r="BP597" s="520">
        <v>0</v>
      </c>
      <c r="BQ597" s="520">
        <v>0</v>
      </c>
      <c r="BR597" s="520">
        <v>0</v>
      </c>
      <c r="BS597" s="520">
        <v>0</v>
      </c>
      <c r="BT597" s="520">
        <v>0</v>
      </c>
      <c r="BU597" s="520">
        <v>0</v>
      </c>
      <c r="BV597" s="520">
        <v>0</v>
      </c>
      <c r="BW597" s="520">
        <v>0</v>
      </c>
      <c r="BX597" s="520">
        <v>0</v>
      </c>
      <c r="BY597" s="520">
        <v>0</v>
      </c>
      <c r="BZ597" s="520">
        <v>0</v>
      </c>
      <c r="CA597" s="520">
        <v>0</v>
      </c>
      <c r="CB597" s="520">
        <v>0</v>
      </c>
      <c r="CC597" s="520">
        <v>0</v>
      </c>
      <c r="CD597" s="520">
        <v>153403.28040000002</v>
      </c>
      <c r="CE597" s="520">
        <v>153403.28040000002</v>
      </c>
      <c r="CF597" s="520">
        <v>0</v>
      </c>
      <c r="CG597" s="520">
        <v>0</v>
      </c>
      <c r="CH597" s="520">
        <v>0</v>
      </c>
      <c r="CI597" s="520">
        <v>0</v>
      </c>
      <c r="CJ597" s="520">
        <v>0</v>
      </c>
      <c r="CK597" s="520">
        <v>0</v>
      </c>
      <c r="CL597" s="520">
        <f t="shared" si="95"/>
        <v>153403.28040000002</v>
      </c>
      <c r="CM597" s="521">
        <f t="shared" si="96"/>
        <v>153403.28040000002</v>
      </c>
      <c r="CN597" s="522">
        <v>20989950.522983998</v>
      </c>
      <c r="CO597" s="522">
        <v>20989950.522983998</v>
      </c>
      <c r="CP597" s="522">
        <v>22077721.471392002</v>
      </c>
      <c r="CQ597" s="243" t="s">
        <v>874</v>
      </c>
      <c r="CR597" s="103">
        <v>5.21</v>
      </c>
      <c r="CS597" s="523">
        <v>5.21</v>
      </c>
      <c r="CT597" s="104">
        <v>5.48</v>
      </c>
      <c r="CU597" s="524"/>
      <c r="CV597" s="524"/>
      <c r="CW597" s="524"/>
      <c r="CX597" s="525"/>
      <c r="CY597" s="526">
        <v>64.069122727825828</v>
      </c>
      <c r="CZ597" s="527">
        <v>64.040644646532726</v>
      </c>
      <c r="DA597" s="528">
        <v>1.0517837488346187</v>
      </c>
      <c r="DB597" s="529">
        <v>1.0514807905229901</v>
      </c>
      <c r="DC597" s="530" t="s">
        <v>2434</v>
      </c>
      <c r="DD597" s="225"/>
      <c r="DE597" s="524"/>
      <c r="DF597" s="524"/>
      <c r="DG597" s="531"/>
      <c r="DH597" s="532"/>
      <c r="DI597" s="64">
        <v>0</v>
      </c>
      <c r="DJ597" s="64">
        <v>0</v>
      </c>
      <c r="DK597" s="64">
        <v>0</v>
      </c>
      <c r="DL597" s="534">
        <f t="shared" si="88"/>
        <v>0</v>
      </c>
    </row>
    <row r="598" spans="1:116" ht="43.5" customHeight="1" x14ac:dyDescent="0.25">
      <c r="A598" s="356" t="s">
        <v>7</v>
      </c>
      <c r="B598" s="65" t="s">
        <v>96</v>
      </c>
      <c r="C598" s="65" t="s">
        <v>97</v>
      </c>
      <c r="D598" s="64" t="s">
        <v>2562</v>
      </c>
      <c r="E598" s="64" t="s">
        <v>508</v>
      </c>
      <c r="F598" s="64" t="s">
        <v>1544</v>
      </c>
      <c r="G598" s="18" t="s">
        <v>1545</v>
      </c>
      <c r="H598" s="35" t="s">
        <v>866</v>
      </c>
      <c r="I598" s="28" t="s">
        <v>2322</v>
      </c>
      <c r="J598" s="498">
        <v>9.2023859406134445</v>
      </c>
      <c r="K598" s="498">
        <v>23.877272677608001</v>
      </c>
      <c r="L598" s="499">
        <v>1298.7</v>
      </c>
      <c r="M598" s="512">
        <v>0</v>
      </c>
      <c r="N598" s="513">
        <v>0</v>
      </c>
      <c r="O598" s="513">
        <v>0</v>
      </c>
      <c r="P598" s="513">
        <v>0</v>
      </c>
      <c r="Q598" s="513">
        <v>0</v>
      </c>
      <c r="R598" s="513">
        <v>0</v>
      </c>
      <c r="S598" s="513">
        <v>0</v>
      </c>
      <c r="T598" s="513">
        <v>0</v>
      </c>
      <c r="U598" s="513">
        <v>0</v>
      </c>
      <c r="V598" s="513">
        <v>0</v>
      </c>
      <c r="W598" s="513">
        <v>0</v>
      </c>
      <c r="X598" s="513">
        <v>0</v>
      </c>
      <c r="Y598" s="513">
        <v>0</v>
      </c>
      <c r="Z598" s="513">
        <v>0</v>
      </c>
      <c r="AA598" s="513">
        <v>0</v>
      </c>
      <c r="AB598" s="513">
        <v>0</v>
      </c>
      <c r="AC598" s="513">
        <v>156</v>
      </c>
      <c r="AD598" s="513">
        <v>156</v>
      </c>
      <c r="AE598" s="513">
        <v>0</v>
      </c>
      <c r="AF598" s="513">
        <v>0</v>
      </c>
      <c r="AG598" s="513">
        <v>0</v>
      </c>
      <c r="AH598" s="513">
        <f t="shared" si="89"/>
        <v>0</v>
      </c>
      <c r="AI598" s="513">
        <v>0</v>
      </c>
      <c r="AJ598" s="513">
        <v>0</v>
      </c>
      <c r="AK598" s="513">
        <f t="shared" si="90"/>
        <v>156</v>
      </c>
      <c r="AL598" s="513">
        <f t="shared" si="91"/>
        <v>156</v>
      </c>
      <c r="AM598" s="513">
        <v>0</v>
      </c>
      <c r="AN598" s="513">
        <v>0</v>
      </c>
      <c r="AO598" s="513">
        <v>0</v>
      </c>
      <c r="AP598" s="513">
        <v>0</v>
      </c>
      <c r="AQ598" s="513">
        <v>0</v>
      </c>
      <c r="AR598" s="513">
        <v>0</v>
      </c>
      <c r="AS598" s="513">
        <v>0</v>
      </c>
      <c r="AT598" s="513">
        <v>0</v>
      </c>
      <c r="AU598" s="513">
        <v>0</v>
      </c>
      <c r="AV598" s="513">
        <v>0</v>
      </c>
      <c r="AW598" s="513">
        <v>0</v>
      </c>
      <c r="AX598" s="513">
        <v>0</v>
      </c>
      <c r="AY598" s="513">
        <v>0</v>
      </c>
      <c r="AZ598" s="513">
        <v>0</v>
      </c>
      <c r="BA598" s="513">
        <v>0</v>
      </c>
      <c r="BB598" s="513">
        <v>0</v>
      </c>
      <c r="BC598" s="513">
        <v>1156.46</v>
      </c>
      <c r="BD598" s="513">
        <v>1156.46</v>
      </c>
      <c r="BE598" s="513">
        <v>0</v>
      </c>
      <c r="BF598" s="513">
        <v>0</v>
      </c>
      <c r="BG598" s="513">
        <v>0</v>
      </c>
      <c r="BH598" s="513">
        <v>0</v>
      </c>
      <c r="BI598" s="513">
        <v>0</v>
      </c>
      <c r="BJ598" s="513">
        <v>0</v>
      </c>
      <c r="BK598" s="241">
        <f t="shared" si="92"/>
        <v>1156.46</v>
      </c>
      <c r="BL598" s="22">
        <f t="shared" si="93"/>
        <v>1156.46</v>
      </c>
      <c r="BM598" s="519">
        <f t="shared" si="94"/>
        <v>0.32034903047091418</v>
      </c>
      <c r="BN598" s="520">
        <v>0</v>
      </c>
      <c r="BO598" s="520">
        <v>0</v>
      </c>
      <c r="BP598" s="520">
        <v>0</v>
      </c>
      <c r="BQ598" s="520">
        <v>0</v>
      </c>
      <c r="BR598" s="520">
        <v>0</v>
      </c>
      <c r="BS598" s="520">
        <v>0</v>
      </c>
      <c r="BT598" s="520">
        <v>0</v>
      </c>
      <c r="BU598" s="520">
        <v>0</v>
      </c>
      <c r="BV598" s="520">
        <v>0</v>
      </c>
      <c r="BW598" s="520">
        <v>0</v>
      </c>
      <c r="BX598" s="520">
        <v>0</v>
      </c>
      <c r="BY598" s="520">
        <v>0</v>
      </c>
      <c r="BZ598" s="520">
        <v>0</v>
      </c>
      <c r="CA598" s="520">
        <v>0</v>
      </c>
      <c r="CB598" s="520">
        <v>0</v>
      </c>
      <c r="CC598" s="520">
        <v>0</v>
      </c>
      <c r="CD598" s="520">
        <v>1357499.0064000001</v>
      </c>
      <c r="CE598" s="520">
        <v>1357499.0064000001</v>
      </c>
      <c r="CF598" s="520">
        <v>0</v>
      </c>
      <c r="CG598" s="520">
        <v>0</v>
      </c>
      <c r="CH598" s="520">
        <v>0</v>
      </c>
      <c r="CI598" s="520">
        <v>0</v>
      </c>
      <c r="CJ598" s="520">
        <v>0</v>
      </c>
      <c r="CK598" s="520">
        <v>0</v>
      </c>
      <c r="CL598" s="520">
        <f t="shared" si="95"/>
        <v>1357499.0064000001</v>
      </c>
      <c r="CM598" s="521">
        <f t="shared" si="96"/>
        <v>1357499.0064000001</v>
      </c>
      <c r="CN598" s="522">
        <v>12552670.409030398</v>
      </c>
      <c r="CO598" s="522">
        <v>12552670.409030398</v>
      </c>
      <c r="CP598" s="522">
        <v>14431573.304649599</v>
      </c>
      <c r="CQ598" s="243" t="s">
        <v>874</v>
      </c>
      <c r="CR598" s="103">
        <v>3.14</v>
      </c>
      <c r="CS598" s="523">
        <v>3.14</v>
      </c>
      <c r="CT598" s="104">
        <v>3.61</v>
      </c>
      <c r="CU598" s="524"/>
      <c r="CV598" s="524"/>
      <c r="CW598" s="524"/>
      <c r="CX598" s="525"/>
      <c r="CY598" s="526">
        <v>59.314393296710193</v>
      </c>
      <c r="CZ598" s="527">
        <v>58.720315816751061</v>
      </c>
      <c r="DA598" s="528">
        <v>1.2616250608123989</v>
      </c>
      <c r="DB598" s="529">
        <v>1.2568147529700242</v>
      </c>
      <c r="DC598" s="530" t="s">
        <v>2333</v>
      </c>
      <c r="DD598" s="225"/>
      <c r="DE598" s="524"/>
      <c r="DF598" s="524"/>
      <c r="DG598" s="531"/>
      <c r="DH598" s="532"/>
      <c r="DI598" s="64">
        <v>0</v>
      </c>
      <c r="DJ598" s="64">
        <v>11858</v>
      </c>
      <c r="DK598" s="64">
        <v>0</v>
      </c>
      <c r="DL598" s="534">
        <f t="shared" si="88"/>
        <v>3952.6666666666665</v>
      </c>
    </row>
    <row r="599" spans="1:116" ht="43.5" customHeight="1" x14ac:dyDescent="0.25">
      <c r="A599" s="356" t="s">
        <v>7</v>
      </c>
      <c r="B599" s="65" t="s">
        <v>96</v>
      </c>
      <c r="C599" s="65" t="s">
        <v>97</v>
      </c>
      <c r="D599" s="64" t="s">
        <v>2563</v>
      </c>
      <c r="E599" s="64" t="s">
        <v>508</v>
      </c>
      <c r="F599" s="64" t="s">
        <v>1547</v>
      </c>
      <c r="G599" s="18" t="s">
        <v>508</v>
      </c>
      <c r="H599" s="35" t="s">
        <v>866</v>
      </c>
      <c r="I599" s="28" t="s">
        <v>2322</v>
      </c>
      <c r="J599" s="498">
        <v>11.377495344758442</v>
      </c>
      <c r="K599" s="498">
        <v>15.017234817249001</v>
      </c>
      <c r="L599" s="499">
        <v>1455.2</v>
      </c>
      <c r="M599" s="512">
        <v>0</v>
      </c>
      <c r="N599" s="513">
        <v>0</v>
      </c>
      <c r="O599" s="513">
        <v>0</v>
      </c>
      <c r="P599" s="513">
        <v>0</v>
      </c>
      <c r="Q599" s="513">
        <v>0</v>
      </c>
      <c r="R599" s="513">
        <v>0</v>
      </c>
      <c r="S599" s="513">
        <v>0</v>
      </c>
      <c r="T599" s="513">
        <v>0</v>
      </c>
      <c r="U599" s="513">
        <v>0</v>
      </c>
      <c r="V599" s="513">
        <v>0</v>
      </c>
      <c r="W599" s="513">
        <v>0</v>
      </c>
      <c r="X599" s="513">
        <v>0</v>
      </c>
      <c r="Y599" s="513">
        <v>1</v>
      </c>
      <c r="Z599" s="513">
        <v>1</v>
      </c>
      <c r="AA599" s="513">
        <v>0</v>
      </c>
      <c r="AB599" s="513">
        <v>0</v>
      </c>
      <c r="AC599" s="513">
        <v>47</v>
      </c>
      <c r="AD599" s="513">
        <v>47</v>
      </c>
      <c r="AE599" s="513">
        <v>0</v>
      </c>
      <c r="AF599" s="513">
        <v>0</v>
      </c>
      <c r="AG599" s="513">
        <v>0</v>
      </c>
      <c r="AH599" s="513">
        <f t="shared" si="89"/>
        <v>0</v>
      </c>
      <c r="AI599" s="513">
        <v>0</v>
      </c>
      <c r="AJ599" s="513">
        <v>0</v>
      </c>
      <c r="AK599" s="513">
        <f t="shared" si="90"/>
        <v>48</v>
      </c>
      <c r="AL599" s="513">
        <f t="shared" si="91"/>
        <v>48</v>
      </c>
      <c r="AM599" s="513">
        <v>0</v>
      </c>
      <c r="AN599" s="513">
        <v>0</v>
      </c>
      <c r="AO599" s="513">
        <v>0</v>
      </c>
      <c r="AP599" s="513">
        <v>0</v>
      </c>
      <c r="AQ599" s="513">
        <v>0</v>
      </c>
      <c r="AR599" s="513">
        <v>0</v>
      </c>
      <c r="AS599" s="513">
        <v>0</v>
      </c>
      <c r="AT599" s="513">
        <v>0</v>
      </c>
      <c r="AU599" s="513">
        <v>0</v>
      </c>
      <c r="AV599" s="513">
        <v>0</v>
      </c>
      <c r="AW599" s="513">
        <v>0</v>
      </c>
      <c r="AX599" s="513">
        <v>0</v>
      </c>
      <c r="AY599" s="513">
        <v>3500</v>
      </c>
      <c r="AZ599" s="513">
        <v>3500</v>
      </c>
      <c r="BA599" s="513">
        <v>0</v>
      </c>
      <c r="BB599" s="513">
        <v>0</v>
      </c>
      <c r="BC599" s="513">
        <v>350.19</v>
      </c>
      <c r="BD599" s="513">
        <v>350.19</v>
      </c>
      <c r="BE599" s="513">
        <v>0</v>
      </c>
      <c r="BF599" s="513">
        <v>0</v>
      </c>
      <c r="BG599" s="513">
        <v>0</v>
      </c>
      <c r="BH599" s="513">
        <v>0</v>
      </c>
      <c r="BI599" s="513">
        <v>0</v>
      </c>
      <c r="BJ599" s="513">
        <v>0</v>
      </c>
      <c r="BK599" s="241">
        <f t="shared" si="92"/>
        <v>3850.19</v>
      </c>
      <c r="BL599" s="22">
        <f t="shared" si="93"/>
        <v>3850.19</v>
      </c>
      <c r="BM599" s="519">
        <f t="shared" si="94"/>
        <v>0.35033575978161963</v>
      </c>
      <c r="BN599" s="520">
        <v>0</v>
      </c>
      <c r="BO599" s="520">
        <v>0</v>
      </c>
      <c r="BP599" s="520">
        <v>0</v>
      </c>
      <c r="BQ599" s="520">
        <v>0</v>
      </c>
      <c r="BR599" s="520">
        <v>0</v>
      </c>
      <c r="BS599" s="520">
        <v>0</v>
      </c>
      <c r="BT599" s="520">
        <v>0</v>
      </c>
      <c r="BU599" s="520">
        <v>0</v>
      </c>
      <c r="BV599" s="520">
        <v>0</v>
      </c>
      <c r="BW599" s="520">
        <v>0</v>
      </c>
      <c r="BX599" s="520">
        <v>0</v>
      </c>
      <c r="BY599" s="520">
        <v>0</v>
      </c>
      <c r="BZ599" s="520">
        <v>17660160</v>
      </c>
      <c r="CA599" s="520">
        <v>17660160</v>
      </c>
      <c r="CB599" s="520">
        <v>0</v>
      </c>
      <c r="CC599" s="520">
        <v>0</v>
      </c>
      <c r="CD599" s="520">
        <v>411067.02960000001</v>
      </c>
      <c r="CE599" s="520">
        <v>411067.02960000001</v>
      </c>
      <c r="CF599" s="520">
        <v>0</v>
      </c>
      <c r="CG599" s="520">
        <v>0</v>
      </c>
      <c r="CH599" s="520">
        <v>0</v>
      </c>
      <c r="CI599" s="520">
        <v>0</v>
      </c>
      <c r="CJ599" s="520">
        <v>0</v>
      </c>
      <c r="CK599" s="520">
        <v>0</v>
      </c>
      <c r="CL599" s="520">
        <f t="shared" si="95"/>
        <v>18071227.029600002</v>
      </c>
      <c r="CM599" s="521">
        <f t="shared" si="96"/>
        <v>18071227.029600002</v>
      </c>
      <c r="CN599" s="522">
        <v>34164000</v>
      </c>
      <c r="CO599" s="522">
        <v>34164000</v>
      </c>
      <c r="CP599" s="522">
        <v>38508960</v>
      </c>
      <c r="CQ599" s="243" t="s">
        <v>874</v>
      </c>
      <c r="CR599" s="103">
        <v>9.75</v>
      </c>
      <c r="CS599" s="523">
        <v>9.75</v>
      </c>
      <c r="CT599" s="104">
        <v>10.99</v>
      </c>
      <c r="CU599" s="524"/>
      <c r="CV599" s="524"/>
      <c r="CW599" s="524"/>
      <c r="CX599" s="525"/>
      <c r="CY599" s="526">
        <v>137.336707420691</v>
      </c>
      <c r="CZ599" s="527">
        <v>137.33141871159773</v>
      </c>
      <c r="DA599" s="528">
        <v>1.5072547400281617</v>
      </c>
      <c r="DB599" s="529">
        <v>1.5062650395376833</v>
      </c>
      <c r="DC599" s="530" t="s">
        <v>2288</v>
      </c>
      <c r="DD599" s="225"/>
      <c r="DE599" s="524"/>
      <c r="DF599" s="524"/>
      <c r="DG599" s="531"/>
      <c r="DH599" s="532"/>
      <c r="DI599" s="64">
        <v>36300</v>
      </c>
      <c r="DJ599" s="64">
        <v>0</v>
      </c>
      <c r="DK599" s="64">
        <v>178932</v>
      </c>
      <c r="DL599" s="534">
        <f t="shared" si="88"/>
        <v>71744</v>
      </c>
    </row>
    <row r="600" spans="1:116" ht="43.5" customHeight="1" x14ac:dyDescent="0.25">
      <c r="A600" s="356" t="s">
        <v>7</v>
      </c>
      <c r="B600" s="65" t="s">
        <v>96</v>
      </c>
      <c r="C600" s="65" t="s">
        <v>97</v>
      </c>
      <c r="D600" s="64" t="s">
        <v>2564</v>
      </c>
      <c r="E600" s="64" t="s">
        <v>508</v>
      </c>
      <c r="F600" s="64" t="s">
        <v>1548</v>
      </c>
      <c r="G600" s="18" t="s">
        <v>508</v>
      </c>
      <c r="H600" s="35" t="s">
        <v>866</v>
      </c>
      <c r="I600" s="28" t="s">
        <v>2322</v>
      </c>
      <c r="J600" s="498">
        <v>12.30968508939201</v>
      </c>
      <c r="K600" s="498">
        <v>21.099810562173001</v>
      </c>
      <c r="L600" s="499">
        <v>1847.1</v>
      </c>
      <c r="M600" s="512">
        <v>0</v>
      </c>
      <c r="N600" s="513">
        <v>0</v>
      </c>
      <c r="O600" s="513">
        <v>0</v>
      </c>
      <c r="P600" s="513">
        <v>0</v>
      </c>
      <c r="Q600" s="513">
        <v>0</v>
      </c>
      <c r="R600" s="513">
        <v>0</v>
      </c>
      <c r="S600" s="513">
        <v>0</v>
      </c>
      <c r="T600" s="513">
        <v>0</v>
      </c>
      <c r="U600" s="513">
        <v>0</v>
      </c>
      <c r="V600" s="513">
        <v>0</v>
      </c>
      <c r="W600" s="513">
        <v>0</v>
      </c>
      <c r="X600" s="513">
        <v>0</v>
      </c>
      <c r="Y600" s="513">
        <v>0</v>
      </c>
      <c r="Z600" s="513">
        <v>0</v>
      </c>
      <c r="AA600" s="513">
        <v>0</v>
      </c>
      <c r="AB600" s="513">
        <v>0</v>
      </c>
      <c r="AC600" s="513">
        <v>58</v>
      </c>
      <c r="AD600" s="513">
        <v>58</v>
      </c>
      <c r="AE600" s="513">
        <v>0</v>
      </c>
      <c r="AF600" s="513">
        <v>0</v>
      </c>
      <c r="AG600" s="513">
        <v>0</v>
      </c>
      <c r="AH600" s="513">
        <f t="shared" si="89"/>
        <v>0</v>
      </c>
      <c r="AI600" s="513">
        <v>0</v>
      </c>
      <c r="AJ600" s="513">
        <v>0</v>
      </c>
      <c r="AK600" s="513">
        <f t="shared" si="90"/>
        <v>58</v>
      </c>
      <c r="AL600" s="513">
        <f t="shared" si="91"/>
        <v>58</v>
      </c>
      <c r="AM600" s="513">
        <v>0</v>
      </c>
      <c r="AN600" s="513">
        <v>0</v>
      </c>
      <c r="AO600" s="513">
        <v>0</v>
      </c>
      <c r="AP600" s="513">
        <v>0</v>
      </c>
      <c r="AQ600" s="513">
        <v>0</v>
      </c>
      <c r="AR600" s="513">
        <v>0</v>
      </c>
      <c r="AS600" s="513">
        <v>0</v>
      </c>
      <c r="AT600" s="513">
        <v>0</v>
      </c>
      <c r="AU600" s="513">
        <v>0</v>
      </c>
      <c r="AV600" s="513">
        <v>0</v>
      </c>
      <c r="AW600" s="513">
        <v>0</v>
      </c>
      <c r="AX600" s="513">
        <v>0</v>
      </c>
      <c r="AY600" s="513">
        <v>0</v>
      </c>
      <c r="AZ600" s="513">
        <v>0</v>
      </c>
      <c r="BA600" s="513">
        <v>0</v>
      </c>
      <c r="BB600" s="513">
        <v>0</v>
      </c>
      <c r="BC600" s="513">
        <v>348.66</v>
      </c>
      <c r="BD600" s="513">
        <v>348.66</v>
      </c>
      <c r="BE600" s="513">
        <v>0</v>
      </c>
      <c r="BF600" s="513">
        <v>0</v>
      </c>
      <c r="BG600" s="513">
        <v>0</v>
      </c>
      <c r="BH600" s="513">
        <v>0</v>
      </c>
      <c r="BI600" s="513">
        <v>0</v>
      </c>
      <c r="BJ600" s="513">
        <v>0</v>
      </c>
      <c r="BK600" s="241">
        <f t="shared" si="92"/>
        <v>348.66</v>
      </c>
      <c r="BL600" s="22">
        <f t="shared" si="93"/>
        <v>348.66</v>
      </c>
      <c r="BM600" s="519">
        <f t="shared" si="94"/>
        <v>4.5516971279373368E-2</v>
      </c>
      <c r="BN600" s="520">
        <v>0</v>
      </c>
      <c r="BO600" s="520">
        <v>0</v>
      </c>
      <c r="BP600" s="520">
        <v>0</v>
      </c>
      <c r="BQ600" s="520">
        <v>0</v>
      </c>
      <c r="BR600" s="520">
        <v>0</v>
      </c>
      <c r="BS600" s="520">
        <v>0</v>
      </c>
      <c r="BT600" s="520">
        <v>0</v>
      </c>
      <c r="BU600" s="520">
        <v>0</v>
      </c>
      <c r="BV600" s="520">
        <v>0</v>
      </c>
      <c r="BW600" s="520">
        <v>0</v>
      </c>
      <c r="BX600" s="520">
        <v>0</v>
      </c>
      <c r="BY600" s="520">
        <v>0</v>
      </c>
      <c r="BZ600" s="520">
        <v>0</v>
      </c>
      <c r="CA600" s="520">
        <v>0</v>
      </c>
      <c r="CB600" s="520">
        <v>0</v>
      </c>
      <c r="CC600" s="520">
        <v>0</v>
      </c>
      <c r="CD600" s="520">
        <v>409271.05440000002</v>
      </c>
      <c r="CE600" s="520">
        <v>409271.05440000002</v>
      </c>
      <c r="CF600" s="520">
        <v>0</v>
      </c>
      <c r="CG600" s="520">
        <v>0</v>
      </c>
      <c r="CH600" s="520">
        <v>0</v>
      </c>
      <c r="CI600" s="520">
        <v>0</v>
      </c>
      <c r="CJ600" s="520">
        <v>0</v>
      </c>
      <c r="CK600" s="520">
        <v>0</v>
      </c>
      <c r="CL600" s="520">
        <f t="shared" si="95"/>
        <v>409271.05440000002</v>
      </c>
      <c r="CM600" s="521">
        <f t="shared" si="96"/>
        <v>409271.05440000002</v>
      </c>
      <c r="CN600" s="522">
        <v>13554898.662360001</v>
      </c>
      <c r="CO600" s="522">
        <v>13554898.662360001</v>
      </c>
      <c r="CP600" s="522">
        <v>15224416.972680001</v>
      </c>
      <c r="CQ600" s="243" t="s">
        <v>874</v>
      </c>
      <c r="CR600" s="103">
        <v>6.82</v>
      </c>
      <c r="CS600" s="523">
        <v>6.82</v>
      </c>
      <c r="CT600" s="104">
        <v>7.66</v>
      </c>
      <c r="CU600" s="524"/>
      <c r="CV600" s="524"/>
      <c r="CW600" s="524"/>
      <c r="CX600" s="525"/>
      <c r="CY600" s="526">
        <v>43.906112986006406</v>
      </c>
      <c r="CZ600" s="527">
        <v>43.904158887229677</v>
      </c>
      <c r="DA600" s="528">
        <v>0.22781512936289774</v>
      </c>
      <c r="DB600" s="529">
        <v>0.22779402293117201</v>
      </c>
      <c r="DC600" s="530" t="s">
        <v>2326</v>
      </c>
      <c r="DD600" s="225"/>
      <c r="DE600" s="524"/>
      <c r="DF600" s="524"/>
      <c r="DG600" s="531"/>
      <c r="DH600" s="532"/>
      <c r="DI600" s="64">
        <v>1164</v>
      </c>
      <c r="DJ600" s="64">
        <v>0</v>
      </c>
      <c r="DK600" s="64">
        <v>122485</v>
      </c>
      <c r="DL600" s="534">
        <f t="shared" si="88"/>
        <v>41216.333333333336</v>
      </c>
    </row>
    <row r="601" spans="1:116" ht="43.5" customHeight="1" x14ac:dyDescent="0.25">
      <c r="A601" s="356" t="s">
        <v>7</v>
      </c>
      <c r="B601" s="65" t="s">
        <v>96</v>
      </c>
      <c r="C601" s="65" t="s">
        <v>97</v>
      </c>
      <c r="D601" s="64" t="s">
        <v>2564</v>
      </c>
      <c r="E601" s="64" t="s">
        <v>508</v>
      </c>
      <c r="F601" s="64" t="s">
        <v>1549</v>
      </c>
      <c r="G601" s="18" t="s">
        <v>508</v>
      </c>
      <c r="H601" s="35" t="s">
        <v>860</v>
      </c>
      <c r="I601" s="28" t="s">
        <v>2322</v>
      </c>
      <c r="J601" s="498">
        <v>13.982846169503546</v>
      </c>
      <c r="K601" s="498">
        <v>15.734659058181</v>
      </c>
      <c r="L601" s="499">
        <v>2384.8000000000002</v>
      </c>
      <c r="M601" s="512">
        <v>0</v>
      </c>
      <c r="N601" s="513">
        <v>0</v>
      </c>
      <c r="O601" s="513">
        <v>0</v>
      </c>
      <c r="P601" s="513">
        <v>0</v>
      </c>
      <c r="Q601" s="513">
        <v>0</v>
      </c>
      <c r="R601" s="513">
        <v>0</v>
      </c>
      <c r="S601" s="513">
        <v>0</v>
      </c>
      <c r="T601" s="513">
        <v>0</v>
      </c>
      <c r="U601" s="513">
        <v>0</v>
      </c>
      <c r="V601" s="513">
        <v>0</v>
      </c>
      <c r="W601" s="513">
        <v>0</v>
      </c>
      <c r="X601" s="513">
        <v>0</v>
      </c>
      <c r="Y601" s="513">
        <v>1</v>
      </c>
      <c r="Z601" s="513">
        <v>1</v>
      </c>
      <c r="AA601" s="513">
        <v>0</v>
      </c>
      <c r="AB601" s="513">
        <v>0</v>
      </c>
      <c r="AC601" s="513">
        <v>88</v>
      </c>
      <c r="AD601" s="513">
        <v>88</v>
      </c>
      <c r="AE601" s="513">
        <v>0</v>
      </c>
      <c r="AF601" s="513">
        <v>0</v>
      </c>
      <c r="AG601" s="513">
        <v>0</v>
      </c>
      <c r="AH601" s="513">
        <f t="shared" si="89"/>
        <v>0</v>
      </c>
      <c r="AI601" s="513">
        <v>0</v>
      </c>
      <c r="AJ601" s="513">
        <v>0</v>
      </c>
      <c r="AK601" s="513">
        <f t="shared" si="90"/>
        <v>89</v>
      </c>
      <c r="AL601" s="513">
        <f t="shared" si="91"/>
        <v>89</v>
      </c>
      <c r="AM601" s="513">
        <v>0</v>
      </c>
      <c r="AN601" s="513">
        <v>0</v>
      </c>
      <c r="AO601" s="513">
        <v>0</v>
      </c>
      <c r="AP601" s="513">
        <v>0</v>
      </c>
      <c r="AQ601" s="513">
        <v>0</v>
      </c>
      <c r="AR601" s="513">
        <v>0</v>
      </c>
      <c r="AS601" s="513">
        <v>0</v>
      </c>
      <c r="AT601" s="513">
        <v>0</v>
      </c>
      <c r="AU601" s="513">
        <v>0</v>
      </c>
      <c r="AV601" s="513">
        <v>0</v>
      </c>
      <c r="AW601" s="513">
        <v>0</v>
      </c>
      <c r="AX601" s="513">
        <v>0</v>
      </c>
      <c r="AY601" s="513">
        <v>425</v>
      </c>
      <c r="AZ601" s="513">
        <v>425</v>
      </c>
      <c r="BA601" s="513">
        <v>0</v>
      </c>
      <c r="BB601" s="513">
        <v>0</v>
      </c>
      <c r="BC601" s="513">
        <v>592.64</v>
      </c>
      <c r="BD601" s="513">
        <v>592.64</v>
      </c>
      <c r="BE601" s="513">
        <v>0</v>
      </c>
      <c r="BF601" s="513">
        <v>0</v>
      </c>
      <c r="BG601" s="513">
        <v>0</v>
      </c>
      <c r="BH601" s="513">
        <v>0</v>
      </c>
      <c r="BI601" s="513">
        <v>0</v>
      </c>
      <c r="BJ601" s="513">
        <v>0</v>
      </c>
      <c r="BK601" s="241">
        <f t="shared" si="92"/>
        <v>1017.64</v>
      </c>
      <c r="BL601" s="22">
        <f t="shared" si="93"/>
        <v>1017.64</v>
      </c>
      <c r="BM601" s="519">
        <f t="shared" si="94"/>
        <v>0.15704320987654319</v>
      </c>
      <c r="BN601" s="520">
        <v>0</v>
      </c>
      <c r="BO601" s="520">
        <v>0</v>
      </c>
      <c r="BP601" s="520">
        <v>0</v>
      </c>
      <c r="BQ601" s="520">
        <v>0</v>
      </c>
      <c r="BR601" s="520">
        <v>0</v>
      </c>
      <c r="BS601" s="520">
        <v>0</v>
      </c>
      <c r="BT601" s="520">
        <v>0</v>
      </c>
      <c r="BU601" s="520">
        <v>0</v>
      </c>
      <c r="BV601" s="520">
        <v>0</v>
      </c>
      <c r="BW601" s="520">
        <v>0</v>
      </c>
      <c r="BX601" s="520">
        <v>0</v>
      </c>
      <c r="BY601" s="520">
        <v>0</v>
      </c>
      <c r="BZ601" s="520">
        <v>2144448</v>
      </c>
      <c r="CA601" s="520">
        <v>2144448</v>
      </c>
      <c r="CB601" s="520">
        <v>0</v>
      </c>
      <c r="CC601" s="520">
        <v>0</v>
      </c>
      <c r="CD601" s="520">
        <v>695664.53759999992</v>
      </c>
      <c r="CE601" s="520">
        <v>695664.53759999992</v>
      </c>
      <c r="CF601" s="520">
        <v>0</v>
      </c>
      <c r="CG601" s="520">
        <v>0</v>
      </c>
      <c r="CH601" s="520">
        <v>0</v>
      </c>
      <c r="CI601" s="520">
        <v>0</v>
      </c>
      <c r="CJ601" s="520">
        <v>0</v>
      </c>
      <c r="CK601" s="520">
        <v>0</v>
      </c>
      <c r="CL601" s="520">
        <f t="shared" si="95"/>
        <v>2840112.5375999999</v>
      </c>
      <c r="CM601" s="521">
        <f t="shared" si="96"/>
        <v>2840112.5375999999</v>
      </c>
      <c r="CN601" s="522">
        <v>19452868.868260797</v>
      </c>
      <c r="CO601" s="522">
        <v>19452868.868260797</v>
      </c>
      <c r="CP601" s="522">
        <v>23214473.345548797</v>
      </c>
      <c r="CQ601" s="243" t="s">
        <v>874</v>
      </c>
      <c r="CR601" s="103">
        <v>5.43</v>
      </c>
      <c r="CS601" s="523">
        <v>5.43</v>
      </c>
      <c r="CT601" s="104">
        <v>6.48</v>
      </c>
      <c r="CU601" s="524"/>
      <c r="CV601" s="524"/>
      <c r="CW601" s="524"/>
      <c r="CX601" s="525"/>
      <c r="CY601" s="526">
        <v>10.538252187384387</v>
      </c>
      <c r="CZ601" s="527">
        <v>10.537725315537893</v>
      </c>
      <c r="DA601" s="528">
        <v>0.15248558095139453</v>
      </c>
      <c r="DB601" s="529">
        <v>0.15247188083720084</v>
      </c>
      <c r="DC601" s="530" t="s">
        <v>2371</v>
      </c>
      <c r="DD601" s="225"/>
      <c r="DE601" s="524"/>
      <c r="DF601" s="524"/>
      <c r="DG601" s="531"/>
      <c r="DH601" s="532"/>
      <c r="DI601" s="64">
        <v>0</v>
      </c>
      <c r="DJ601" s="64">
        <v>5841</v>
      </c>
      <c r="DK601" s="64">
        <v>0</v>
      </c>
      <c r="DL601" s="534">
        <f t="shared" si="88"/>
        <v>1947</v>
      </c>
    </row>
    <row r="602" spans="1:116" ht="43.5" customHeight="1" x14ac:dyDescent="0.25">
      <c r="A602" s="356" t="s">
        <v>7</v>
      </c>
      <c r="B602" s="65" t="s">
        <v>96</v>
      </c>
      <c r="C602" s="65" t="s">
        <v>97</v>
      </c>
      <c r="D602" s="64" t="s">
        <v>2564</v>
      </c>
      <c r="E602" s="64" t="s">
        <v>508</v>
      </c>
      <c r="F602" s="64" t="s">
        <v>509</v>
      </c>
      <c r="G602" s="18" t="s">
        <v>510</v>
      </c>
      <c r="H602" s="35" t="s">
        <v>860</v>
      </c>
      <c r="I602" s="28" t="s">
        <v>2322</v>
      </c>
      <c r="J602" s="498">
        <v>12.668219606558768</v>
      </c>
      <c r="K602" s="498">
        <v>105.16155281156701</v>
      </c>
      <c r="L602" s="499">
        <v>2999.6</v>
      </c>
      <c r="M602" s="512">
        <v>0</v>
      </c>
      <c r="N602" s="513">
        <v>0</v>
      </c>
      <c r="O602" s="513">
        <v>0</v>
      </c>
      <c r="P602" s="513">
        <v>0</v>
      </c>
      <c r="Q602" s="513">
        <v>0</v>
      </c>
      <c r="R602" s="513">
        <v>0</v>
      </c>
      <c r="S602" s="513">
        <v>0</v>
      </c>
      <c r="T602" s="513">
        <v>0</v>
      </c>
      <c r="U602" s="513">
        <v>0</v>
      </c>
      <c r="V602" s="513">
        <v>0</v>
      </c>
      <c r="W602" s="513">
        <v>0</v>
      </c>
      <c r="X602" s="513">
        <v>0</v>
      </c>
      <c r="Y602" s="513">
        <v>0</v>
      </c>
      <c r="Z602" s="513">
        <v>0</v>
      </c>
      <c r="AA602" s="513">
        <v>0</v>
      </c>
      <c r="AB602" s="513">
        <v>0</v>
      </c>
      <c r="AC602" s="513">
        <v>195</v>
      </c>
      <c r="AD602" s="513">
        <v>195</v>
      </c>
      <c r="AE602" s="513">
        <v>0</v>
      </c>
      <c r="AF602" s="513">
        <v>0</v>
      </c>
      <c r="AG602" s="513">
        <v>0</v>
      </c>
      <c r="AH602" s="513">
        <f t="shared" si="89"/>
        <v>0</v>
      </c>
      <c r="AI602" s="513">
        <v>0</v>
      </c>
      <c r="AJ602" s="513">
        <v>0</v>
      </c>
      <c r="AK602" s="513">
        <f t="shared" si="90"/>
        <v>195</v>
      </c>
      <c r="AL602" s="513">
        <f t="shared" si="91"/>
        <v>195</v>
      </c>
      <c r="AM602" s="513">
        <v>0</v>
      </c>
      <c r="AN602" s="513">
        <v>0</v>
      </c>
      <c r="AO602" s="513">
        <v>0</v>
      </c>
      <c r="AP602" s="513">
        <v>0</v>
      </c>
      <c r="AQ602" s="513">
        <v>0</v>
      </c>
      <c r="AR602" s="513">
        <v>0</v>
      </c>
      <c r="AS602" s="513">
        <v>0</v>
      </c>
      <c r="AT602" s="513">
        <v>0</v>
      </c>
      <c r="AU602" s="513">
        <v>0</v>
      </c>
      <c r="AV602" s="513">
        <v>0</v>
      </c>
      <c r="AW602" s="513">
        <v>0</v>
      </c>
      <c r="AX602" s="513">
        <v>0</v>
      </c>
      <c r="AY602" s="513">
        <v>0</v>
      </c>
      <c r="AZ602" s="513">
        <v>0</v>
      </c>
      <c r="BA602" s="513">
        <v>0</v>
      </c>
      <c r="BB602" s="513">
        <v>0</v>
      </c>
      <c r="BC602" s="513">
        <v>5343.4570000000003</v>
      </c>
      <c r="BD602" s="513">
        <v>5343.4570000000003</v>
      </c>
      <c r="BE602" s="513">
        <v>0</v>
      </c>
      <c r="BF602" s="513">
        <v>0</v>
      </c>
      <c r="BG602" s="513">
        <v>0</v>
      </c>
      <c r="BH602" s="513">
        <v>0</v>
      </c>
      <c r="BI602" s="513">
        <v>0</v>
      </c>
      <c r="BJ602" s="513">
        <v>0</v>
      </c>
      <c r="BK602" s="241">
        <f t="shared" si="92"/>
        <v>5343.4570000000003</v>
      </c>
      <c r="BL602" s="22">
        <f t="shared" si="93"/>
        <v>5343.4570000000003</v>
      </c>
      <c r="BM602" s="519">
        <f t="shared" si="94"/>
        <v>0.90875119047619046</v>
      </c>
      <c r="BN602" s="520">
        <v>0</v>
      </c>
      <c r="BO602" s="520">
        <v>0</v>
      </c>
      <c r="BP602" s="520">
        <v>0</v>
      </c>
      <c r="BQ602" s="520">
        <v>0</v>
      </c>
      <c r="BR602" s="520">
        <v>0</v>
      </c>
      <c r="BS602" s="520">
        <v>0</v>
      </c>
      <c r="BT602" s="520">
        <v>0</v>
      </c>
      <c r="BU602" s="520">
        <v>0</v>
      </c>
      <c r="BV602" s="520">
        <v>0</v>
      </c>
      <c r="BW602" s="520">
        <v>0</v>
      </c>
      <c r="BX602" s="520">
        <v>0</v>
      </c>
      <c r="BY602" s="520">
        <v>0</v>
      </c>
      <c r="BZ602" s="520">
        <v>0</v>
      </c>
      <c r="CA602" s="520">
        <v>0</v>
      </c>
      <c r="CB602" s="520">
        <v>0</v>
      </c>
      <c r="CC602" s="520">
        <v>0</v>
      </c>
      <c r="CD602" s="520">
        <v>6272363.5648800004</v>
      </c>
      <c r="CE602" s="520">
        <v>6272363.5648800004</v>
      </c>
      <c r="CF602" s="520">
        <v>0</v>
      </c>
      <c r="CG602" s="520">
        <v>0</v>
      </c>
      <c r="CH602" s="520">
        <v>0</v>
      </c>
      <c r="CI602" s="520">
        <v>0</v>
      </c>
      <c r="CJ602" s="520">
        <v>0</v>
      </c>
      <c r="CK602" s="520">
        <v>0</v>
      </c>
      <c r="CL602" s="520">
        <f t="shared" si="95"/>
        <v>6272363.5648800004</v>
      </c>
      <c r="CM602" s="521">
        <f t="shared" si="96"/>
        <v>6272363.5648800004</v>
      </c>
      <c r="CN602" s="522">
        <v>21501048.681645598</v>
      </c>
      <c r="CO602" s="522">
        <v>21501048.681645598</v>
      </c>
      <c r="CP602" s="522">
        <v>23499287.406705599</v>
      </c>
      <c r="CQ602" s="243" t="s">
        <v>874</v>
      </c>
      <c r="CR602" s="103">
        <v>5.38</v>
      </c>
      <c r="CS602" s="523">
        <v>5.38</v>
      </c>
      <c r="CT602" s="104">
        <v>5.88</v>
      </c>
      <c r="CU602" s="524"/>
      <c r="CV602" s="524"/>
      <c r="CW602" s="524"/>
      <c r="CX602" s="525"/>
      <c r="CY602" s="526">
        <v>154.34170495494061</v>
      </c>
      <c r="CZ602" s="527">
        <v>146.19348101658477</v>
      </c>
      <c r="DA602" s="528">
        <v>0.91571819368335239</v>
      </c>
      <c r="DB602" s="529">
        <v>0.87933354613412362</v>
      </c>
      <c r="DC602" s="530" t="s">
        <v>2323</v>
      </c>
      <c r="DD602" s="225"/>
      <c r="DE602" s="524"/>
      <c r="DF602" s="524"/>
      <c r="DG602" s="531"/>
      <c r="DH602" s="532"/>
      <c r="DI602" s="64">
        <v>127989</v>
      </c>
      <c r="DJ602" s="64">
        <v>82928</v>
      </c>
      <c r="DK602" s="64">
        <v>281676</v>
      </c>
      <c r="DL602" s="534">
        <f t="shared" si="88"/>
        <v>164197.66666666666</v>
      </c>
    </row>
    <row r="603" spans="1:116" ht="43.5" customHeight="1" x14ac:dyDescent="0.25">
      <c r="A603" s="356" t="s">
        <v>7</v>
      </c>
      <c r="B603" s="65" t="s">
        <v>96</v>
      </c>
      <c r="C603" s="65" t="s">
        <v>97</v>
      </c>
      <c r="D603" s="64" t="s">
        <v>2564</v>
      </c>
      <c r="E603" s="64" t="s">
        <v>508</v>
      </c>
      <c r="F603" s="64" t="s">
        <v>511</v>
      </c>
      <c r="G603" s="18" t="s">
        <v>512</v>
      </c>
      <c r="H603" s="35" t="s">
        <v>866</v>
      </c>
      <c r="I603" s="28" t="s">
        <v>2322</v>
      </c>
      <c r="J603" s="498">
        <v>12.30968508939201</v>
      </c>
      <c r="K603" s="498">
        <v>49.515530200038</v>
      </c>
      <c r="L603" s="499">
        <v>2903</v>
      </c>
      <c r="M603" s="512">
        <v>0</v>
      </c>
      <c r="N603" s="513">
        <v>0</v>
      </c>
      <c r="O603" s="513">
        <v>0</v>
      </c>
      <c r="P603" s="513">
        <v>0</v>
      </c>
      <c r="Q603" s="513">
        <v>0</v>
      </c>
      <c r="R603" s="513">
        <v>0</v>
      </c>
      <c r="S603" s="513">
        <v>0</v>
      </c>
      <c r="T603" s="513">
        <v>0</v>
      </c>
      <c r="U603" s="513">
        <v>0</v>
      </c>
      <c r="V603" s="513">
        <v>0</v>
      </c>
      <c r="W603" s="513">
        <v>0</v>
      </c>
      <c r="X603" s="513">
        <v>0</v>
      </c>
      <c r="Y603" s="513">
        <v>1</v>
      </c>
      <c r="Z603" s="513">
        <v>1</v>
      </c>
      <c r="AA603" s="513">
        <v>0</v>
      </c>
      <c r="AB603" s="513">
        <v>0</v>
      </c>
      <c r="AC603" s="513">
        <v>202</v>
      </c>
      <c r="AD603" s="513">
        <v>202</v>
      </c>
      <c r="AE603" s="513">
        <v>0</v>
      </c>
      <c r="AF603" s="513">
        <v>0</v>
      </c>
      <c r="AG603" s="513">
        <v>0</v>
      </c>
      <c r="AH603" s="513">
        <f t="shared" si="89"/>
        <v>0</v>
      </c>
      <c r="AI603" s="513">
        <v>0</v>
      </c>
      <c r="AJ603" s="513">
        <v>0</v>
      </c>
      <c r="AK603" s="513">
        <f t="shared" si="90"/>
        <v>203</v>
      </c>
      <c r="AL603" s="513">
        <f t="shared" si="91"/>
        <v>203</v>
      </c>
      <c r="AM603" s="513">
        <v>0</v>
      </c>
      <c r="AN603" s="513">
        <v>0</v>
      </c>
      <c r="AO603" s="513">
        <v>0</v>
      </c>
      <c r="AP603" s="513">
        <v>0</v>
      </c>
      <c r="AQ603" s="513">
        <v>0</v>
      </c>
      <c r="AR603" s="513">
        <v>0</v>
      </c>
      <c r="AS603" s="513">
        <v>0</v>
      </c>
      <c r="AT603" s="513">
        <v>0</v>
      </c>
      <c r="AU603" s="513">
        <v>0</v>
      </c>
      <c r="AV603" s="513">
        <v>0</v>
      </c>
      <c r="AW603" s="513">
        <v>0</v>
      </c>
      <c r="AX603" s="513">
        <v>0</v>
      </c>
      <c r="AY603" s="513">
        <v>200</v>
      </c>
      <c r="AZ603" s="513">
        <v>200</v>
      </c>
      <c r="BA603" s="513">
        <v>0</v>
      </c>
      <c r="BB603" s="513">
        <v>0</v>
      </c>
      <c r="BC603" s="513">
        <v>3622.24</v>
      </c>
      <c r="BD603" s="513">
        <v>3622.24</v>
      </c>
      <c r="BE603" s="513">
        <v>0</v>
      </c>
      <c r="BF603" s="513">
        <v>0</v>
      </c>
      <c r="BG603" s="513">
        <v>0</v>
      </c>
      <c r="BH603" s="513">
        <v>0</v>
      </c>
      <c r="BI603" s="513">
        <v>0</v>
      </c>
      <c r="BJ603" s="513">
        <v>0</v>
      </c>
      <c r="BK603" s="241">
        <f t="shared" si="92"/>
        <v>3822.24</v>
      </c>
      <c r="BL603" s="22">
        <f t="shared" si="93"/>
        <v>3822.24</v>
      </c>
      <c r="BM603" s="519">
        <f t="shared" si="94"/>
        <v>0.4655590742996345</v>
      </c>
      <c r="BN603" s="520">
        <v>0</v>
      </c>
      <c r="BO603" s="520">
        <v>0</v>
      </c>
      <c r="BP603" s="520">
        <v>0</v>
      </c>
      <c r="BQ603" s="520">
        <v>0</v>
      </c>
      <c r="BR603" s="520">
        <v>0</v>
      </c>
      <c r="BS603" s="520">
        <v>0</v>
      </c>
      <c r="BT603" s="520">
        <v>0</v>
      </c>
      <c r="BU603" s="520">
        <v>0</v>
      </c>
      <c r="BV603" s="520">
        <v>0</v>
      </c>
      <c r="BW603" s="520">
        <v>0</v>
      </c>
      <c r="BX603" s="520">
        <v>0</v>
      </c>
      <c r="BY603" s="520">
        <v>0</v>
      </c>
      <c r="BZ603" s="520">
        <v>1009151.9999999999</v>
      </c>
      <c r="CA603" s="520">
        <v>1009151.9999999999</v>
      </c>
      <c r="CB603" s="520">
        <v>0</v>
      </c>
      <c r="CC603" s="520">
        <v>0</v>
      </c>
      <c r="CD603" s="520">
        <v>4251930.2016000003</v>
      </c>
      <c r="CE603" s="520">
        <v>4251930.2016000003</v>
      </c>
      <c r="CF603" s="520">
        <v>0</v>
      </c>
      <c r="CG603" s="520">
        <v>0</v>
      </c>
      <c r="CH603" s="520">
        <v>0</v>
      </c>
      <c r="CI603" s="520">
        <v>0</v>
      </c>
      <c r="CJ603" s="520">
        <v>0</v>
      </c>
      <c r="CK603" s="520">
        <v>0</v>
      </c>
      <c r="CL603" s="520">
        <f t="shared" si="95"/>
        <v>5261082.2016000003</v>
      </c>
      <c r="CM603" s="521">
        <f t="shared" si="96"/>
        <v>5261082.2016000003</v>
      </c>
      <c r="CN603" s="522">
        <v>31428565.852929603</v>
      </c>
      <c r="CO603" s="522">
        <v>31428565.852929603</v>
      </c>
      <c r="CP603" s="522">
        <v>35887138.477406397</v>
      </c>
      <c r="CQ603" s="243" t="s">
        <v>874</v>
      </c>
      <c r="CR603" s="103">
        <v>7.19</v>
      </c>
      <c r="CS603" s="523">
        <v>7.19</v>
      </c>
      <c r="CT603" s="104">
        <v>8.2100000000000009</v>
      </c>
      <c r="CU603" s="524"/>
      <c r="CV603" s="524"/>
      <c r="CW603" s="524"/>
      <c r="CX603" s="525"/>
      <c r="CY603" s="526">
        <v>58.858985168666699</v>
      </c>
      <c r="CZ603" s="527">
        <v>54.21306744583763</v>
      </c>
      <c r="DA603" s="528">
        <v>0.49040835143202677</v>
      </c>
      <c r="DB603" s="529">
        <v>0.48682795268801105</v>
      </c>
      <c r="DC603" s="530" t="s">
        <v>2326</v>
      </c>
      <c r="DD603" s="225"/>
      <c r="DE603" s="524"/>
      <c r="DF603" s="524"/>
      <c r="DG603" s="531"/>
      <c r="DH603" s="532"/>
      <c r="DI603" s="64">
        <v>18208</v>
      </c>
      <c r="DJ603" s="64">
        <v>81900</v>
      </c>
      <c r="DK603" s="64">
        <v>95904</v>
      </c>
      <c r="DL603" s="534">
        <f t="shared" si="88"/>
        <v>65337.333333333336</v>
      </c>
    </row>
    <row r="604" spans="1:116" ht="43.5" customHeight="1" x14ac:dyDescent="0.25">
      <c r="A604" s="356" t="s">
        <v>7</v>
      </c>
      <c r="B604" s="65" t="s">
        <v>96</v>
      </c>
      <c r="C604" s="65" t="s">
        <v>97</v>
      </c>
      <c r="D604" s="64" t="s">
        <v>2562</v>
      </c>
      <c r="E604" s="64" t="s">
        <v>508</v>
      </c>
      <c r="F604" s="64" t="s">
        <v>1550</v>
      </c>
      <c r="G604" s="18" t="s">
        <v>508</v>
      </c>
      <c r="H604" s="35" t="s">
        <v>889</v>
      </c>
      <c r="I604" s="28" t="s">
        <v>2322</v>
      </c>
      <c r="J604" s="498">
        <v>7.3141041502018549</v>
      </c>
      <c r="K604" s="498">
        <v>2.0643939351E-2</v>
      </c>
      <c r="L604" s="499">
        <v>1</v>
      </c>
      <c r="M604" s="512">
        <v>0</v>
      </c>
      <c r="N604" s="513">
        <v>0</v>
      </c>
      <c r="O604" s="513">
        <v>0</v>
      </c>
      <c r="P604" s="513">
        <v>0</v>
      </c>
      <c r="Q604" s="513">
        <v>0</v>
      </c>
      <c r="R604" s="513">
        <v>0</v>
      </c>
      <c r="S604" s="513">
        <v>0</v>
      </c>
      <c r="T604" s="513">
        <v>0</v>
      </c>
      <c r="U604" s="513">
        <v>0</v>
      </c>
      <c r="V604" s="513">
        <v>0</v>
      </c>
      <c r="W604" s="513">
        <v>0</v>
      </c>
      <c r="X604" s="513">
        <v>0</v>
      </c>
      <c r="Y604" s="513">
        <v>2</v>
      </c>
      <c r="Z604" s="513">
        <v>2</v>
      </c>
      <c r="AA604" s="513">
        <v>0</v>
      </c>
      <c r="AB604" s="513">
        <v>0</v>
      </c>
      <c r="AC604" s="513">
        <v>2</v>
      </c>
      <c r="AD604" s="513">
        <v>2</v>
      </c>
      <c r="AE604" s="513">
        <v>0</v>
      </c>
      <c r="AF604" s="513">
        <v>0</v>
      </c>
      <c r="AG604" s="513">
        <v>0</v>
      </c>
      <c r="AH604" s="513">
        <f t="shared" si="89"/>
        <v>0</v>
      </c>
      <c r="AI604" s="513">
        <v>0</v>
      </c>
      <c r="AJ604" s="513">
        <v>0</v>
      </c>
      <c r="AK604" s="513">
        <f t="shared" si="90"/>
        <v>4</v>
      </c>
      <c r="AL604" s="513">
        <f t="shared" si="91"/>
        <v>4</v>
      </c>
      <c r="AM604" s="513">
        <v>0</v>
      </c>
      <c r="AN604" s="513">
        <v>0</v>
      </c>
      <c r="AO604" s="513">
        <v>0</v>
      </c>
      <c r="AP604" s="513">
        <v>0</v>
      </c>
      <c r="AQ604" s="513">
        <v>0</v>
      </c>
      <c r="AR604" s="513">
        <v>0</v>
      </c>
      <c r="AS604" s="513">
        <v>0</v>
      </c>
      <c r="AT604" s="513">
        <v>0</v>
      </c>
      <c r="AU604" s="513">
        <v>0</v>
      </c>
      <c r="AV604" s="513">
        <v>0</v>
      </c>
      <c r="AW604" s="513">
        <v>0</v>
      </c>
      <c r="AX604" s="513">
        <v>0</v>
      </c>
      <c r="AY604" s="513">
        <v>7000</v>
      </c>
      <c r="AZ604" s="513">
        <v>7000</v>
      </c>
      <c r="BA604" s="513">
        <v>0</v>
      </c>
      <c r="BB604" s="513">
        <v>0</v>
      </c>
      <c r="BC604" s="513">
        <v>578</v>
      </c>
      <c r="BD604" s="513">
        <v>578</v>
      </c>
      <c r="BE604" s="513">
        <v>0</v>
      </c>
      <c r="BF604" s="513">
        <v>0</v>
      </c>
      <c r="BG604" s="513">
        <v>0</v>
      </c>
      <c r="BH604" s="513">
        <v>0</v>
      </c>
      <c r="BI604" s="513">
        <v>0</v>
      </c>
      <c r="BJ604" s="513">
        <v>0</v>
      </c>
      <c r="BK604" s="241">
        <f t="shared" si="92"/>
        <v>7578</v>
      </c>
      <c r="BL604" s="22">
        <f t="shared" si="93"/>
        <v>7578</v>
      </c>
      <c r="BM604" s="519">
        <f t="shared" si="94"/>
        <v>1.3133448873483538</v>
      </c>
      <c r="BN604" s="520">
        <v>0</v>
      </c>
      <c r="BO604" s="520">
        <v>0</v>
      </c>
      <c r="BP604" s="520">
        <v>0</v>
      </c>
      <c r="BQ604" s="520">
        <v>0</v>
      </c>
      <c r="BR604" s="520">
        <v>0</v>
      </c>
      <c r="BS604" s="520">
        <v>0</v>
      </c>
      <c r="BT604" s="520">
        <v>0</v>
      </c>
      <c r="BU604" s="520">
        <v>0</v>
      </c>
      <c r="BV604" s="520">
        <v>0</v>
      </c>
      <c r="BW604" s="520">
        <v>0</v>
      </c>
      <c r="BX604" s="520">
        <v>0</v>
      </c>
      <c r="BY604" s="520">
        <v>0</v>
      </c>
      <c r="BZ604" s="520">
        <v>35320320</v>
      </c>
      <c r="CA604" s="520">
        <v>35320320</v>
      </c>
      <c r="CB604" s="520">
        <v>0</v>
      </c>
      <c r="CC604" s="520">
        <v>0</v>
      </c>
      <c r="CD604" s="520">
        <v>678479.52</v>
      </c>
      <c r="CE604" s="520">
        <v>678479.52</v>
      </c>
      <c r="CF604" s="520">
        <v>0</v>
      </c>
      <c r="CG604" s="520">
        <v>0</v>
      </c>
      <c r="CH604" s="520">
        <v>0</v>
      </c>
      <c r="CI604" s="520">
        <v>0</v>
      </c>
      <c r="CJ604" s="520">
        <v>0</v>
      </c>
      <c r="CK604" s="520">
        <v>0</v>
      </c>
      <c r="CL604" s="520">
        <f t="shared" si="95"/>
        <v>35998799.520000003</v>
      </c>
      <c r="CM604" s="521">
        <f t="shared" si="96"/>
        <v>35998799.520000003</v>
      </c>
      <c r="CN604" s="522">
        <v>18851520</v>
      </c>
      <c r="CO604" s="522">
        <v>18851520</v>
      </c>
      <c r="CP604" s="522">
        <v>20218079.999999996</v>
      </c>
      <c r="CQ604" s="243" t="s">
        <v>874</v>
      </c>
      <c r="CR604" s="103">
        <v>5.38</v>
      </c>
      <c r="CS604" s="523">
        <v>5.38</v>
      </c>
      <c r="CT604" s="104">
        <v>5.77</v>
      </c>
      <c r="CU604" s="524"/>
      <c r="CV604" s="524"/>
      <c r="CW604" s="524"/>
      <c r="CX604" s="525"/>
      <c r="CY604" s="526">
        <v>93.666666666666671</v>
      </c>
      <c r="CZ604" s="527">
        <v>93.666666666666671</v>
      </c>
      <c r="DA604" s="528">
        <v>1</v>
      </c>
      <c r="DB604" s="529">
        <v>1</v>
      </c>
      <c r="DC604" s="530" t="s">
        <v>2489</v>
      </c>
      <c r="DD604" s="225"/>
      <c r="DE604" s="524"/>
      <c r="DF604" s="524"/>
      <c r="DG604" s="531"/>
      <c r="DH604" s="532"/>
      <c r="DI604" s="64">
        <v>0</v>
      </c>
      <c r="DJ604" s="64">
        <v>0</v>
      </c>
      <c r="DK604" s="64">
        <v>0</v>
      </c>
      <c r="DL604" s="534">
        <f t="shared" si="88"/>
        <v>0</v>
      </c>
    </row>
    <row r="605" spans="1:116" ht="43.5" customHeight="1" x14ac:dyDescent="0.25">
      <c r="A605" s="356" t="s">
        <v>7</v>
      </c>
      <c r="B605" s="65" t="s">
        <v>96</v>
      </c>
      <c r="C605" s="65" t="s">
        <v>114</v>
      </c>
      <c r="D605" s="64" t="s">
        <v>2565</v>
      </c>
      <c r="E605" s="64" t="s">
        <v>551</v>
      </c>
      <c r="F605" s="64" t="s">
        <v>2566</v>
      </c>
      <c r="G605" s="18" t="s">
        <v>551</v>
      </c>
      <c r="H605" s="35" t="s">
        <v>866</v>
      </c>
      <c r="I605" s="28" t="s">
        <v>2287</v>
      </c>
      <c r="J605" s="498">
        <v>2.2552687155192839</v>
      </c>
      <c r="K605" s="498">
        <v>2.6715909035340002</v>
      </c>
      <c r="L605" s="499">
        <v>676.9</v>
      </c>
      <c r="M605" s="512">
        <v>0</v>
      </c>
      <c r="N605" s="513">
        <v>0</v>
      </c>
      <c r="O605" s="513">
        <v>0</v>
      </c>
      <c r="P605" s="513">
        <v>0</v>
      </c>
      <c r="Q605" s="513">
        <v>0</v>
      </c>
      <c r="R605" s="513">
        <v>0</v>
      </c>
      <c r="S605" s="513">
        <v>0</v>
      </c>
      <c r="T605" s="513">
        <v>0</v>
      </c>
      <c r="U605" s="513">
        <v>0</v>
      </c>
      <c r="V605" s="513">
        <v>0</v>
      </c>
      <c r="W605" s="513">
        <v>0</v>
      </c>
      <c r="X605" s="513">
        <v>0</v>
      </c>
      <c r="Y605" s="513">
        <v>0</v>
      </c>
      <c r="Z605" s="513">
        <v>0</v>
      </c>
      <c r="AA605" s="513">
        <v>0</v>
      </c>
      <c r="AB605" s="513">
        <v>0</v>
      </c>
      <c r="AC605" s="513">
        <v>0</v>
      </c>
      <c r="AD605" s="513">
        <v>0</v>
      </c>
      <c r="AE605" s="513">
        <v>0</v>
      </c>
      <c r="AF605" s="513">
        <v>0</v>
      </c>
      <c r="AG605" s="513">
        <v>0</v>
      </c>
      <c r="AH605" s="513">
        <f t="shared" si="89"/>
        <v>0</v>
      </c>
      <c r="AI605" s="513">
        <v>0</v>
      </c>
      <c r="AJ605" s="513">
        <v>0</v>
      </c>
      <c r="AK605" s="513">
        <f t="shared" si="90"/>
        <v>0</v>
      </c>
      <c r="AL605" s="513">
        <f t="shared" si="91"/>
        <v>0</v>
      </c>
      <c r="AM605" s="513">
        <v>0</v>
      </c>
      <c r="AN605" s="513">
        <v>0</v>
      </c>
      <c r="AO605" s="513">
        <v>0</v>
      </c>
      <c r="AP605" s="513">
        <v>0</v>
      </c>
      <c r="AQ605" s="513">
        <v>0</v>
      </c>
      <c r="AR605" s="513">
        <v>0</v>
      </c>
      <c r="AS605" s="513">
        <v>0</v>
      </c>
      <c r="AT605" s="513">
        <v>0</v>
      </c>
      <c r="AU605" s="513">
        <v>0</v>
      </c>
      <c r="AV605" s="513">
        <v>0</v>
      </c>
      <c r="AW605" s="513">
        <v>0</v>
      </c>
      <c r="AX605" s="513">
        <v>0</v>
      </c>
      <c r="AY605" s="513">
        <v>0</v>
      </c>
      <c r="AZ605" s="513">
        <v>0</v>
      </c>
      <c r="BA605" s="513">
        <v>0</v>
      </c>
      <c r="BB605" s="513">
        <v>0</v>
      </c>
      <c r="BC605" s="513">
        <v>0</v>
      </c>
      <c r="BD605" s="513">
        <v>0</v>
      </c>
      <c r="BE605" s="513">
        <v>0</v>
      </c>
      <c r="BF605" s="513">
        <v>0</v>
      </c>
      <c r="BG605" s="513">
        <v>0</v>
      </c>
      <c r="BH605" s="513">
        <v>0</v>
      </c>
      <c r="BI605" s="513">
        <v>0</v>
      </c>
      <c r="BJ605" s="513">
        <v>0</v>
      </c>
      <c r="BK605" s="241">
        <f t="shared" si="92"/>
        <v>0</v>
      </c>
      <c r="BL605" s="22">
        <f t="shared" si="93"/>
        <v>0</v>
      </c>
      <c r="BM605" s="519">
        <f t="shared" si="94"/>
        <v>0</v>
      </c>
      <c r="BN605" s="520">
        <v>0</v>
      </c>
      <c r="BO605" s="520">
        <v>0</v>
      </c>
      <c r="BP605" s="520">
        <v>0</v>
      </c>
      <c r="BQ605" s="520">
        <v>0</v>
      </c>
      <c r="BR605" s="520">
        <v>0</v>
      </c>
      <c r="BS605" s="520">
        <v>0</v>
      </c>
      <c r="BT605" s="520">
        <v>0</v>
      </c>
      <c r="BU605" s="520">
        <v>0</v>
      </c>
      <c r="BV605" s="520">
        <v>0</v>
      </c>
      <c r="BW605" s="520">
        <v>0</v>
      </c>
      <c r="BX605" s="520">
        <v>0</v>
      </c>
      <c r="BY605" s="520">
        <v>0</v>
      </c>
      <c r="BZ605" s="520">
        <v>0</v>
      </c>
      <c r="CA605" s="520">
        <v>0</v>
      </c>
      <c r="CB605" s="520">
        <v>0</v>
      </c>
      <c r="CC605" s="520">
        <v>0</v>
      </c>
      <c r="CD605" s="520">
        <v>0</v>
      </c>
      <c r="CE605" s="520">
        <v>0</v>
      </c>
      <c r="CF605" s="520">
        <v>0</v>
      </c>
      <c r="CG605" s="520">
        <v>0</v>
      </c>
      <c r="CH605" s="520">
        <v>0</v>
      </c>
      <c r="CI605" s="520">
        <v>0</v>
      </c>
      <c r="CJ605" s="520">
        <v>0</v>
      </c>
      <c r="CK605" s="520">
        <v>0</v>
      </c>
      <c r="CL605" s="520">
        <f t="shared" si="95"/>
        <v>0</v>
      </c>
      <c r="CM605" s="521">
        <f t="shared" si="96"/>
        <v>0</v>
      </c>
      <c r="CN605" s="522">
        <v>4274880</v>
      </c>
      <c r="CO605" s="522">
        <v>4274880</v>
      </c>
      <c r="CP605" s="522">
        <v>3714240.0000000005</v>
      </c>
      <c r="CQ605" s="243" t="s">
        <v>874</v>
      </c>
      <c r="CR605" s="103">
        <v>1.22</v>
      </c>
      <c r="CS605" s="523">
        <v>1.22</v>
      </c>
      <c r="CT605" s="104">
        <v>1.06</v>
      </c>
      <c r="CU605" s="524"/>
      <c r="CV605" s="524"/>
      <c r="CW605" s="524"/>
      <c r="CX605" s="525"/>
      <c r="CY605" s="526">
        <v>101.84762751031617</v>
      </c>
      <c r="CZ605" s="527">
        <v>104.69161673075529</v>
      </c>
      <c r="DA605" s="528">
        <v>0.9889010933126926</v>
      </c>
      <c r="DB605" s="529">
        <v>1.0015283324355153</v>
      </c>
      <c r="DC605" s="530" t="s">
        <v>2567</v>
      </c>
      <c r="DD605" s="225"/>
      <c r="DE605" s="524"/>
      <c r="DF605" s="524"/>
      <c r="DG605" s="531"/>
      <c r="DH605" s="532"/>
      <c r="DI605" s="64">
        <v>35573</v>
      </c>
      <c r="DJ605" s="64">
        <v>0</v>
      </c>
      <c r="DK605" s="64">
        <v>12019</v>
      </c>
      <c r="DL605" s="534">
        <f t="shared" si="88"/>
        <v>15864</v>
      </c>
    </row>
    <row r="606" spans="1:116" ht="43.5" customHeight="1" x14ac:dyDescent="0.25">
      <c r="A606" s="356" t="s">
        <v>7</v>
      </c>
      <c r="B606" s="65" t="s">
        <v>96</v>
      </c>
      <c r="C606" s="65" t="s">
        <v>114</v>
      </c>
      <c r="D606" s="64" t="s">
        <v>2565</v>
      </c>
      <c r="E606" s="64" t="s">
        <v>551</v>
      </c>
      <c r="F606" s="64" t="s">
        <v>2568</v>
      </c>
      <c r="G606" s="18" t="s">
        <v>551</v>
      </c>
      <c r="H606" s="35" t="s">
        <v>866</v>
      </c>
      <c r="I606" s="28" t="s">
        <v>2287</v>
      </c>
      <c r="J606" s="498">
        <v>2.7596419106833405</v>
      </c>
      <c r="K606" s="498">
        <v>2.5174242371880005</v>
      </c>
      <c r="L606" s="499">
        <v>370.7</v>
      </c>
      <c r="M606" s="512">
        <v>0</v>
      </c>
      <c r="N606" s="513">
        <v>0</v>
      </c>
      <c r="O606" s="513">
        <v>0</v>
      </c>
      <c r="P606" s="513">
        <v>0</v>
      </c>
      <c r="Q606" s="513">
        <v>0</v>
      </c>
      <c r="R606" s="513">
        <v>0</v>
      </c>
      <c r="S606" s="513">
        <v>0</v>
      </c>
      <c r="T606" s="513">
        <v>0</v>
      </c>
      <c r="U606" s="513">
        <v>0</v>
      </c>
      <c r="V606" s="513">
        <v>0</v>
      </c>
      <c r="W606" s="513">
        <v>0</v>
      </c>
      <c r="X606" s="513">
        <v>0</v>
      </c>
      <c r="Y606" s="513">
        <v>0</v>
      </c>
      <c r="Z606" s="513">
        <v>0</v>
      </c>
      <c r="AA606" s="513">
        <v>0</v>
      </c>
      <c r="AB606" s="513">
        <v>0</v>
      </c>
      <c r="AC606" s="513">
        <v>0</v>
      </c>
      <c r="AD606" s="513">
        <v>0</v>
      </c>
      <c r="AE606" s="513">
        <v>0</v>
      </c>
      <c r="AF606" s="513">
        <v>0</v>
      </c>
      <c r="AG606" s="513">
        <v>0</v>
      </c>
      <c r="AH606" s="513">
        <f t="shared" si="89"/>
        <v>0</v>
      </c>
      <c r="AI606" s="513">
        <v>0</v>
      </c>
      <c r="AJ606" s="513">
        <v>0</v>
      </c>
      <c r="AK606" s="513">
        <f t="shared" si="90"/>
        <v>0</v>
      </c>
      <c r="AL606" s="513">
        <f t="shared" si="91"/>
        <v>0</v>
      </c>
      <c r="AM606" s="513">
        <v>0</v>
      </c>
      <c r="AN606" s="513">
        <v>0</v>
      </c>
      <c r="AO606" s="513">
        <v>0</v>
      </c>
      <c r="AP606" s="513">
        <v>0</v>
      </c>
      <c r="AQ606" s="513">
        <v>0</v>
      </c>
      <c r="AR606" s="513">
        <v>0</v>
      </c>
      <c r="AS606" s="513">
        <v>0</v>
      </c>
      <c r="AT606" s="513">
        <v>0</v>
      </c>
      <c r="AU606" s="513">
        <v>0</v>
      </c>
      <c r="AV606" s="513">
        <v>0</v>
      </c>
      <c r="AW606" s="513">
        <v>0</v>
      </c>
      <c r="AX606" s="513">
        <v>0</v>
      </c>
      <c r="AY606" s="513">
        <v>0</v>
      </c>
      <c r="AZ606" s="513">
        <v>0</v>
      </c>
      <c r="BA606" s="513">
        <v>0</v>
      </c>
      <c r="BB606" s="513">
        <v>0</v>
      </c>
      <c r="BC606" s="513">
        <v>0</v>
      </c>
      <c r="BD606" s="513">
        <v>0</v>
      </c>
      <c r="BE606" s="513">
        <v>0</v>
      </c>
      <c r="BF606" s="513">
        <v>0</v>
      </c>
      <c r="BG606" s="513">
        <v>0</v>
      </c>
      <c r="BH606" s="513">
        <v>0</v>
      </c>
      <c r="BI606" s="513">
        <v>0</v>
      </c>
      <c r="BJ606" s="513">
        <v>0</v>
      </c>
      <c r="BK606" s="241">
        <f t="shared" si="92"/>
        <v>0</v>
      </c>
      <c r="BL606" s="22">
        <f t="shared" si="93"/>
        <v>0</v>
      </c>
      <c r="BM606" s="519">
        <f t="shared" si="94"/>
        <v>0</v>
      </c>
      <c r="BN606" s="520">
        <v>0</v>
      </c>
      <c r="BO606" s="520">
        <v>0</v>
      </c>
      <c r="BP606" s="520">
        <v>0</v>
      </c>
      <c r="BQ606" s="520">
        <v>0</v>
      </c>
      <c r="BR606" s="520">
        <v>0</v>
      </c>
      <c r="BS606" s="520">
        <v>0</v>
      </c>
      <c r="BT606" s="520">
        <v>0</v>
      </c>
      <c r="BU606" s="520">
        <v>0</v>
      </c>
      <c r="BV606" s="520">
        <v>0</v>
      </c>
      <c r="BW606" s="520">
        <v>0</v>
      </c>
      <c r="BX606" s="520">
        <v>0</v>
      </c>
      <c r="BY606" s="520">
        <v>0</v>
      </c>
      <c r="BZ606" s="520">
        <v>0</v>
      </c>
      <c r="CA606" s="520">
        <v>0</v>
      </c>
      <c r="CB606" s="520">
        <v>0</v>
      </c>
      <c r="CC606" s="520">
        <v>0</v>
      </c>
      <c r="CD606" s="520">
        <v>0</v>
      </c>
      <c r="CE606" s="520">
        <v>0</v>
      </c>
      <c r="CF606" s="520">
        <v>0</v>
      </c>
      <c r="CG606" s="520">
        <v>0</v>
      </c>
      <c r="CH606" s="520">
        <v>0</v>
      </c>
      <c r="CI606" s="520">
        <v>0</v>
      </c>
      <c r="CJ606" s="520">
        <v>0</v>
      </c>
      <c r="CK606" s="520">
        <v>0</v>
      </c>
      <c r="CL606" s="520">
        <f t="shared" si="95"/>
        <v>0</v>
      </c>
      <c r="CM606" s="521">
        <f t="shared" si="96"/>
        <v>0</v>
      </c>
      <c r="CN606" s="522">
        <v>7393440</v>
      </c>
      <c r="CO606" s="522">
        <v>7393440</v>
      </c>
      <c r="CP606" s="522">
        <v>6482400.0000000009</v>
      </c>
      <c r="CQ606" s="243" t="s">
        <v>874</v>
      </c>
      <c r="CR606" s="103">
        <v>2.11</v>
      </c>
      <c r="CS606" s="523">
        <v>2.11</v>
      </c>
      <c r="CT606" s="104">
        <v>1.85</v>
      </c>
      <c r="CU606" s="524"/>
      <c r="CV606" s="524"/>
      <c r="CW606" s="524"/>
      <c r="CX606" s="525"/>
      <c r="CY606" s="526">
        <v>65.538669064748149</v>
      </c>
      <c r="CZ606" s="527">
        <v>65.668823974852671</v>
      </c>
      <c r="DA606" s="528">
        <v>0.95387975334018427</v>
      </c>
      <c r="DB606" s="529">
        <v>0.95497897476728577</v>
      </c>
      <c r="DC606" s="530" t="s">
        <v>2569</v>
      </c>
      <c r="DD606" s="225"/>
      <c r="DE606" s="524"/>
      <c r="DF606" s="524"/>
      <c r="DG606" s="531"/>
      <c r="DH606" s="532"/>
      <c r="DI606" s="64">
        <v>0</v>
      </c>
      <c r="DJ606" s="64">
        <v>0</v>
      </c>
      <c r="DK606" s="64">
        <v>38153</v>
      </c>
      <c r="DL606" s="534">
        <f t="shared" si="88"/>
        <v>12717.666666666666</v>
      </c>
    </row>
    <row r="607" spans="1:116" ht="43.5" customHeight="1" x14ac:dyDescent="0.25">
      <c r="A607" s="356" t="s">
        <v>7</v>
      </c>
      <c r="B607" s="65" t="s">
        <v>96</v>
      </c>
      <c r="C607" s="65" t="s">
        <v>114</v>
      </c>
      <c r="D607" s="64" t="s">
        <v>2565</v>
      </c>
      <c r="E607" s="64" t="s">
        <v>551</v>
      </c>
      <c r="F607" s="64" t="s">
        <v>2570</v>
      </c>
      <c r="G607" s="18" t="s">
        <v>551</v>
      </c>
      <c r="H607" s="35" t="s">
        <v>866</v>
      </c>
      <c r="I607" s="28" t="s">
        <v>2287</v>
      </c>
      <c r="J607" s="498">
        <v>2.8244898929187192</v>
      </c>
      <c r="K607" s="498">
        <v>2.0857954502070002</v>
      </c>
      <c r="L607" s="499">
        <v>258.8</v>
      </c>
      <c r="M607" s="512">
        <v>0</v>
      </c>
      <c r="N607" s="513">
        <v>0</v>
      </c>
      <c r="O607" s="513">
        <v>0</v>
      </c>
      <c r="P607" s="513">
        <v>0</v>
      </c>
      <c r="Q607" s="513">
        <v>0</v>
      </c>
      <c r="R607" s="513">
        <v>0</v>
      </c>
      <c r="S607" s="513">
        <v>0</v>
      </c>
      <c r="T607" s="513">
        <v>0</v>
      </c>
      <c r="U607" s="513">
        <v>0</v>
      </c>
      <c r="V607" s="513">
        <v>0</v>
      </c>
      <c r="W607" s="513">
        <v>0</v>
      </c>
      <c r="X607" s="513">
        <v>0</v>
      </c>
      <c r="Y607" s="513">
        <v>0</v>
      </c>
      <c r="Z607" s="513">
        <v>0</v>
      </c>
      <c r="AA607" s="513">
        <v>0</v>
      </c>
      <c r="AB607" s="513">
        <v>0</v>
      </c>
      <c r="AC607" s="513">
        <v>0</v>
      </c>
      <c r="AD607" s="513">
        <v>0</v>
      </c>
      <c r="AE607" s="513">
        <v>0</v>
      </c>
      <c r="AF607" s="513">
        <v>0</v>
      </c>
      <c r="AG607" s="513">
        <v>0</v>
      </c>
      <c r="AH607" s="513">
        <f t="shared" si="89"/>
        <v>0</v>
      </c>
      <c r="AI607" s="513">
        <v>0</v>
      </c>
      <c r="AJ607" s="513">
        <v>0</v>
      </c>
      <c r="AK607" s="513">
        <f t="shared" si="90"/>
        <v>0</v>
      </c>
      <c r="AL607" s="513">
        <f t="shared" si="91"/>
        <v>0</v>
      </c>
      <c r="AM607" s="513">
        <v>0</v>
      </c>
      <c r="AN607" s="513">
        <v>0</v>
      </c>
      <c r="AO607" s="513">
        <v>0</v>
      </c>
      <c r="AP607" s="513">
        <v>0</v>
      </c>
      <c r="AQ607" s="513">
        <v>0</v>
      </c>
      <c r="AR607" s="513">
        <v>0</v>
      </c>
      <c r="AS607" s="513">
        <v>0</v>
      </c>
      <c r="AT607" s="513">
        <v>0</v>
      </c>
      <c r="AU607" s="513">
        <v>0</v>
      </c>
      <c r="AV607" s="513">
        <v>0</v>
      </c>
      <c r="AW607" s="513">
        <v>0</v>
      </c>
      <c r="AX607" s="513">
        <v>0</v>
      </c>
      <c r="AY607" s="513">
        <v>0</v>
      </c>
      <c r="AZ607" s="513">
        <v>0</v>
      </c>
      <c r="BA607" s="513">
        <v>0</v>
      </c>
      <c r="BB607" s="513">
        <v>0</v>
      </c>
      <c r="BC607" s="513">
        <v>0</v>
      </c>
      <c r="BD607" s="513">
        <v>0</v>
      </c>
      <c r="BE607" s="513">
        <v>0</v>
      </c>
      <c r="BF607" s="513">
        <v>0</v>
      </c>
      <c r="BG607" s="513">
        <v>0</v>
      </c>
      <c r="BH607" s="513">
        <v>0</v>
      </c>
      <c r="BI607" s="513">
        <v>0</v>
      </c>
      <c r="BJ607" s="513">
        <v>0</v>
      </c>
      <c r="BK607" s="241">
        <f t="shared" si="92"/>
        <v>0</v>
      </c>
      <c r="BL607" s="22">
        <f t="shared" si="93"/>
        <v>0</v>
      </c>
      <c r="BM607" s="519">
        <f t="shared" si="94"/>
        <v>0</v>
      </c>
      <c r="BN607" s="520">
        <v>0</v>
      </c>
      <c r="BO607" s="520">
        <v>0</v>
      </c>
      <c r="BP607" s="520">
        <v>0</v>
      </c>
      <c r="BQ607" s="520">
        <v>0</v>
      </c>
      <c r="BR607" s="520">
        <v>0</v>
      </c>
      <c r="BS607" s="520">
        <v>0</v>
      </c>
      <c r="BT607" s="520">
        <v>0</v>
      </c>
      <c r="BU607" s="520">
        <v>0</v>
      </c>
      <c r="BV607" s="520">
        <v>0</v>
      </c>
      <c r="BW607" s="520">
        <v>0</v>
      </c>
      <c r="BX607" s="520">
        <v>0</v>
      </c>
      <c r="BY607" s="520">
        <v>0</v>
      </c>
      <c r="BZ607" s="520">
        <v>0</v>
      </c>
      <c r="CA607" s="520">
        <v>0</v>
      </c>
      <c r="CB607" s="520">
        <v>0</v>
      </c>
      <c r="CC607" s="520">
        <v>0</v>
      </c>
      <c r="CD607" s="520">
        <v>0</v>
      </c>
      <c r="CE607" s="520">
        <v>0</v>
      </c>
      <c r="CF607" s="520">
        <v>0</v>
      </c>
      <c r="CG607" s="520">
        <v>0</v>
      </c>
      <c r="CH607" s="520">
        <v>0</v>
      </c>
      <c r="CI607" s="520">
        <v>0</v>
      </c>
      <c r="CJ607" s="520">
        <v>0</v>
      </c>
      <c r="CK607" s="520">
        <v>0</v>
      </c>
      <c r="CL607" s="520">
        <f t="shared" si="95"/>
        <v>0</v>
      </c>
      <c r="CM607" s="521">
        <f t="shared" si="96"/>
        <v>0</v>
      </c>
      <c r="CN607" s="522">
        <v>7568640.0000000009</v>
      </c>
      <c r="CO607" s="522">
        <v>7568640.0000000009</v>
      </c>
      <c r="CP607" s="522">
        <v>7778880.0000000009</v>
      </c>
      <c r="CQ607" s="243" t="s">
        <v>874</v>
      </c>
      <c r="CR607" s="103">
        <v>2.16</v>
      </c>
      <c r="CS607" s="523">
        <v>2.16</v>
      </c>
      <c r="CT607" s="104">
        <v>2.2200000000000002</v>
      </c>
      <c r="CU607" s="524"/>
      <c r="CV607" s="524"/>
      <c r="CW607" s="524"/>
      <c r="CX607" s="525"/>
      <c r="CY607" s="526">
        <v>65.851561608052222</v>
      </c>
      <c r="CZ607" s="527">
        <v>59.713450721447934</v>
      </c>
      <c r="DA607" s="528">
        <v>0.76547869676474622</v>
      </c>
      <c r="DB607" s="529">
        <v>0.71662183092850562</v>
      </c>
      <c r="DC607" s="530" t="s">
        <v>2386</v>
      </c>
      <c r="DD607" s="225"/>
      <c r="DE607" s="524"/>
      <c r="DF607" s="524"/>
      <c r="DG607" s="531"/>
      <c r="DH607" s="532"/>
      <c r="DI607" s="64">
        <v>0</v>
      </c>
      <c r="DJ607" s="64">
        <v>0</v>
      </c>
      <c r="DK607" s="64">
        <v>0</v>
      </c>
      <c r="DL607" s="534">
        <f t="shared" si="88"/>
        <v>0</v>
      </c>
    </row>
    <row r="608" spans="1:116" ht="43.5" customHeight="1" x14ac:dyDescent="0.25">
      <c r="A608" s="356" t="s">
        <v>7</v>
      </c>
      <c r="B608" s="65" t="s">
        <v>96</v>
      </c>
      <c r="C608" s="65" t="s">
        <v>114</v>
      </c>
      <c r="D608" s="64" t="s">
        <v>2565</v>
      </c>
      <c r="E608" s="64" t="s">
        <v>551</v>
      </c>
      <c r="F608" s="64" t="s">
        <v>2571</v>
      </c>
      <c r="G608" s="18" t="s">
        <v>551</v>
      </c>
      <c r="H608" s="35" t="s">
        <v>860</v>
      </c>
      <c r="I608" s="28" t="s">
        <v>2287</v>
      </c>
      <c r="J608" s="498">
        <v>2.7740525734023138</v>
      </c>
      <c r="K608" s="498">
        <v>2.1176136319589998</v>
      </c>
      <c r="L608" s="499">
        <v>116</v>
      </c>
      <c r="M608" s="512">
        <v>0</v>
      </c>
      <c r="N608" s="513">
        <v>0</v>
      </c>
      <c r="O608" s="513">
        <v>0</v>
      </c>
      <c r="P608" s="513">
        <v>0</v>
      </c>
      <c r="Q608" s="513">
        <v>0</v>
      </c>
      <c r="R608" s="513">
        <v>0</v>
      </c>
      <c r="S608" s="513">
        <v>0</v>
      </c>
      <c r="T608" s="513">
        <v>0</v>
      </c>
      <c r="U608" s="513">
        <v>0</v>
      </c>
      <c r="V608" s="513">
        <v>0</v>
      </c>
      <c r="W608" s="513">
        <v>0</v>
      </c>
      <c r="X608" s="513">
        <v>0</v>
      </c>
      <c r="Y608" s="513">
        <v>0</v>
      </c>
      <c r="Z608" s="513">
        <v>0</v>
      </c>
      <c r="AA608" s="513">
        <v>0</v>
      </c>
      <c r="AB608" s="513">
        <v>0</v>
      </c>
      <c r="AC608" s="513">
        <v>2</v>
      </c>
      <c r="AD608" s="513">
        <v>2</v>
      </c>
      <c r="AE608" s="513">
        <v>0</v>
      </c>
      <c r="AF608" s="513">
        <v>0</v>
      </c>
      <c r="AG608" s="513">
        <v>0</v>
      </c>
      <c r="AH608" s="513">
        <f t="shared" si="89"/>
        <v>0</v>
      </c>
      <c r="AI608" s="513">
        <v>0</v>
      </c>
      <c r="AJ608" s="513">
        <v>0</v>
      </c>
      <c r="AK608" s="513">
        <f t="shared" si="90"/>
        <v>2</v>
      </c>
      <c r="AL608" s="513">
        <f t="shared" si="91"/>
        <v>2</v>
      </c>
      <c r="AM608" s="513">
        <v>0</v>
      </c>
      <c r="AN608" s="513">
        <v>0</v>
      </c>
      <c r="AO608" s="513">
        <v>0</v>
      </c>
      <c r="AP608" s="513">
        <v>0</v>
      </c>
      <c r="AQ608" s="513">
        <v>0</v>
      </c>
      <c r="AR608" s="513">
        <v>0</v>
      </c>
      <c r="AS608" s="513">
        <v>0</v>
      </c>
      <c r="AT608" s="513">
        <v>0</v>
      </c>
      <c r="AU608" s="513">
        <v>0</v>
      </c>
      <c r="AV608" s="513">
        <v>0</v>
      </c>
      <c r="AW608" s="513">
        <v>0</v>
      </c>
      <c r="AX608" s="513">
        <v>0</v>
      </c>
      <c r="AY608" s="513">
        <v>0</v>
      </c>
      <c r="AZ608" s="513">
        <v>0</v>
      </c>
      <c r="BA608" s="513">
        <v>0</v>
      </c>
      <c r="BB608" s="513">
        <v>0</v>
      </c>
      <c r="BC608" s="513">
        <v>507.6</v>
      </c>
      <c r="BD608" s="513">
        <v>507.6</v>
      </c>
      <c r="BE608" s="513">
        <v>0</v>
      </c>
      <c r="BF608" s="513">
        <v>0</v>
      </c>
      <c r="BG608" s="513">
        <v>0</v>
      </c>
      <c r="BH608" s="513">
        <v>0</v>
      </c>
      <c r="BI608" s="513">
        <v>0</v>
      </c>
      <c r="BJ608" s="513">
        <v>0</v>
      </c>
      <c r="BK608" s="241">
        <f t="shared" si="92"/>
        <v>507.6</v>
      </c>
      <c r="BL608" s="22">
        <f t="shared" si="93"/>
        <v>507.6</v>
      </c>
      <c r="BM608" s="519">
        <f t="shared" si="94"/>
        <v>0.237196261682243</v>
      </c>
      <c r="BN608" s="520">
        <v>0</v>
      </c>
      <c r="BO608" s="520">
        <v>0</v>
      </c>
      <c r="BP608" s="520">
        <v>0</v>
      </c>
      <c r="BQ608" s="520">
        <v>0</v>
      </c>
      <c r="BR608" s="520">
        <v>0</v>
      </c>
      <c r="BS608" s="520">
        <v>0</v>
      </c>
      <c r="BT608" s="520">
        <v>0</v>
      </c>
      <c r="BU608" s="520">
        <v>0</v>
      </c>
      <c r="BV608" s="520">
        <v>0</v>
      </c>
      <c r="BW608" s="520">
        <v>0</v>
      </c>
      <c r="BX608" s="520">
        <v>0</v>
      </c>
      <c r="BY608" s="520">
        <v>0</v>
      </c>
      <c r="BZ608" s="520">
        <v>0</v>
      </c>
      <c r="CA608" s="520">
        <v>0</v>
      </c>
      <c r="CB608" s="520">
        <v>0</v>
      </c>
      <c r="CC608" s="520">
        <v>0</v>
      </c>
      <c r="CD608" s="520">
        <v>595841.18400000001</v>
      </c>
      <c r="CE608" s="520">
        <v>595841.18400000001</v>
      </c>
      <c r="CF608" s="520">
        <v>0</v>
      </c>
      <c r="CG608" s="520">
        <v>0</v>
      </c>
      <c r="CH608" s="520">
        <v>0</v>
      </c>
      <c r="CI608" s="520">
        <v>0</v>
      </c>
      <c r="CJ608" s="520">
        <v>0</v>
      </c>
      <c r="CK608" s="520">
        <v>0</v>
      </c>
      <c r="CL608" s="520">
        <f t="shared" si="95"/>
        <v>595841.18400000001</v>
      </c>
      <c r="CM608" s="521">
        <f t="shared" si="96"/>
        <v>595841.18400000001</v>
      </c>
      <c r="CN608" s="522">
        <v>7078080.0000000009</v>
      </c>
      <c r="CO608" s="522">
        <v>7078080.0000000009</v>
      </c>
      <c r="CP608" s="522">
        <v>7498560</v>
      </c>
      <c r="CQ608" s="243" t="s">
        <v>874</v>
      </c>
      <c r="CR608" s="103">
        <v>2.02</v>
      </c>
      <c r="CS608" s="523">
        <v>2.02</v>
      </c>
      <c r="CT608" s="104">
        <v>2.14</v>
      </c>
      <c r="CU608" s="524"/>
      <c r="CV608" s="524"/>
      <c r="CW608" s="524"/>
      <c r="CX608" s="525"/>
      <c r="CY608" s="526">
        <v>114.72215750232992</v>
      </c>
      <c r="CZ608" s="527">
        <v>112.94681335247139</v>
      </c>
      <c r="DA608" s="528">
        <v>0.96866719660837319</v>
      </c>
      <c r="DB608" s="529">
        <v>0.96007271144359985</v>
      </c>
      <c r="DC608" s="530" t="s">
        <v>2572</v>
      </c>
      <c r="DD608" s="225"/>
      <c r="DE608" s="524"/>
      <c r="DF608" s="524"/>
      <c r="DG608" s="531"/>
      <c r="DH608" s="532"/>
      <c r="DI608" s="64">
        <v>0</v>
      </c>
      <c r="DJ608" s="64">
        <v>0</v>
      </c>
      <c r="DK608" s="64">
        <v>35770</v>
      </c>
      <c r="DL608" s="534">
        <f t="shared" si="88"/>
        <v>11923.333333333334</v>
      </c>
    </row>
    <row r="609" spans="1:116" ht="43.5" customHeight="1" x14ac:dyDescent="0.25">
      <c r="A609" s="356" t="s">
        <v>7</v>
      </c>
      <c r="B609" s="65" t="s">
        <v>96</v>
      </c>
      <c r="C609" s="65" t="s">
        <v>114</v>
      </c>
      <c r="D609" s="64" t="s">
        <v>2565</v>
      </c>
      <c r="E609" s="64" t="s">
        <v>551</v>
      </c>
      <c r="F609" s="64" t="s">
        <v>2573</v>
      </c>
      <c r="G609" s="18" t="s">
        <v>551</v>
      </c>
      <c r="H609" s="35" t="s">
        <v>866</v>
      </c>
      <c r="I609" s="28" t="s">
        <v>2287</v>
      </c>
      <c r="J609" s="498">
        <v>2.3777593486305548</v>
      </c>
      <c r="K609" s="498">
        <v>2.8634469637410001</v>
      </c>
      <c r="L609" s="499">
        <v>430.3</v>
      </c>
      <c r="M609" s="512">
        <v>0</v>
      </c>
      <c r="N609" s="513">
        <v>0</v>
      </c>
      <c r="O609" s="513">
        <v>0</v>
      </c>
      <c r="P609" s="513">
        <v>0</v>
      </c>
      <c r="Q609" s="513">
        <v>0</v>
      </c>
      <c r="R609" s="513">
        <v>0</v>
      </c>
      <c r="S609" s="513">
        <v>0</v>
      </c>
      <c r="T609" s="513">
        <v>0</v>
      </c>
      <c r="U609" s="513">
        <v>0</v>
      </c>
      <c r="V609" s="513">
        <v>0</v>
      </c>
      <c r="W609" s="513">
        <v>0</v>
      </c>
      <c r="X609" s="513">
        <v>0</v>
      </c>
      <c r="Y609" s="513">
        <v>1</v>
      </c>
      <c r="Z609" s="513">
        <v>1</v>
      </c>
      <c r="AA609" s="513">
        <v>0</v>
      </c>
      <c r="AB609" s="513">
        <v>0</v>
      </c>
      <c r="AC609" s="513">
        <v>2</v>
      </c>
      <c r="AD609" s="513">
        <v>2</v>
      </c>
      <c r="AE609" s="513">
        <v>0</v>
      </c>
      <c r="AF609" s="513">
        <v>0</v>
      </c>
      <c r="AG609" s="513">
        <v>0</v>
      </c>
      <c r="AH609" s="513">
        <f t="shared" si="89"/>
        <v>0</v>
      </c>
      <c r="AI609" s="513">
        <v>0</v>
      </c>
      <c r="AJ609" s="513">
        <v>0</v>
      </c>
      <c r="AK609" s="513">
        <f t="shared" si="90"/>
        <v>3</v>
      </c>
      <c r="AL609" s="513">
        <f t="shared" si="91"/>
        <v>3</v>
      </c>
      <c r="AM609" s="513">
        <v>0</v>
      </c>
      <c r="AN609" s="513">
        <v>0</v>
      </c>
      <c r="AO609" s="513">
        <v>0</v>
      </c>
      <c r="AP609" s="513">
        <v>0</v>
      </c>
      <c r="AQ609" s="513">
        <v>0</v>
      </c>
      <c r="AR609" s="513">
        <v>0</v>
      </c>
      <c r="AS609" s="513">
        <v>0</v>
      </c>
      <c r="AT609" s="513">
        <v>0</v>
      </c>
      <c r="AU609" s="513">
        <v>0</v>
      </c>
      <c r="AV609" s="513">
        <v>0</v>
      </c>
      <c r="AW609" s="513">
        <v>0</v>
      </c>
      <c r="AX609" s="513">
        <v>0</v>
      </c>
      <c r="AY609" s="513">
        <v>1.2</v>
      </c>
      <c r="AZ609" s="513">
        <v>1.2</v>
      </c>
      <c r="BA609" s="513">
        <v>0</v>
      </c>
      <c r="BB609" s="513">
        <v>0</v>
      </c>
      <c r="BC609" s="513">
        <v>8.8000000000000007</v>
      </c>
      <c r="BD609" s="513">
        <v>8.8000000000000007</v>
      </c>
      <c r="BE609" s="513">
        <v>0</v>
      </c>
      <c r="BF609" s="513">
        <v>0</v>
      </c>
      <c r="BG609" s="513">
        <v>0</v>
      </c>
      <c r="BH609" s="513">
        <v>0</v>
      </c>
      <c r="BI609" s="513">
        <v>0</v>
      </c>
      <c r="BJ609" s="513">
        <v>0</v>
      </c>
      <c r="BK609" s="241">
        <f t="shared" si="92"/>
        <v>10</v>
      </c>
      <c r="BL609" s="22">
        <f t="shared" si="93"/>
        <v>10</v>
      </c>
      <c r="BM609" s="519">
        <f t="shared" si="94"/>
        <v>5.7803468208092491E-3</v>
      </c>
      <c r="BN609" s="520">
        <v>0</v>
      </c>
      <c r="BO609" s="520">
        <v>0</v>
      </c>
      <c r="BP609" s="520">
        <v>0</v>
      </c>
      <c r="BQ609" s="520">
        <v>0</v>
      </c>
      <c r="BR609" s="520">
        <v>0</v>
      </c>
      <c r="BS609" s="520">
        <v>0</v>
      </c>
      <c r="BT609" s="520">
        <v>0</v>
      </c>
      <c r="BU609" s="520">
        <v>0</v>
      </c>
      <c r="BV609" s="520">
        <v>0</v>
      </c>
      <c r="BW609" s="520">
        <v>0</v>
      </c>
      <c r="BX609" s="520">
        <v>0</v>
      </c>
      <c r="BY609" s="520">
        <v>0</v>
      </c>
      <c r="BZ609" s="520">
        <v>6054.9119999999994</v>
      </c>
      <c r="CA609" s="520">
        <v>6054.9119999999994</v>
      </c>
      <c r="CB609" s="520">
        <v>0</v>
      </c>
      <c r="CC609" s="520">
        <v>0</v>
      </c>
      <c r="CD609" s="520">
        <v>10329.792000000001</v>
      </c>
      <c r="CE609" s="520">
        <v>10329.792000000001</v>
      </c>
      <c r="CF609" s="520">
        <v>0</v>
      </c>
      <c r="CG609" s="520">
        <v>0</v>
      </c>
      <c r="CH609" s="520">
        <v>0</v>
      </c>
      <c r="CI609" s="520">
        <v>0</v>
      </c>
      <c r="CJ609" s="520">
        <v>0</v>
      </c>
      <c r="CK609" s="520">
        <v>0</v>
      </c>
      <c r="CL609" s="520">
        <f t="shared" si="95"/>
        <v>16384.704000000002</v>
      </c>
      <c r="CM609" s="521">
        <f t="shared" si="96"/>
        <v>16384.704000000002</v>
      </c>
      <c r="CN609" s="522">
        <v>3539040.0000000005</v>
      </c>
      <c r="CO609" s="522">
        <v>3539040.0000000005</v>
      </c>
      <c r="CP609" s="522">
        <v>6061920</v>
      </c>
      <c r="CQ609" s="243" t="s">
        <v>874</v>
      </c>
      <c r="CR609" s="103">
        <v>1.01</v>
      </c>
      <c r="CS609" s="523">
        <v>1.01</v>
      </c>
      <c r="CT609" s="104">
        <v>1.73</v>
      </c>
      <c r="CU609" s="524"/>
      <c r="CV609" s="524"/>
      <c r="CW609" s="524"/>
      <c r="CX609" s="525"/>
      <c r="CY609" s="526">
        <v>191.51420906945938</v>
      </c>
      <c r="CZ609" s="527">
        <v>186.77806361206953</v>
      </c>
      <c r="DA609" s="528">
        <v>1.6001431196052165</v>
      </c>
      <c r="DB609" s="529">
        <v>1.569054733198457</v>
      </c>
      <c r="DC609" s="530" t="s">
        <v>2574</v>
      </c>
      <c r="DD609" s="225"/>
      <c r="DE609" s="524"/>
      <c r="DF609" s="524"/>
      <c r="DG609" s="531"/>
      <c r="DH609" s="532"/>
      <c r="DI609" s="64">
        <v>0</v>
      </c>
      <c r="DJ609" s="64">
        <v>6364</v>
      </c>
      <c r="DK609" s="64">
        <v>194930</v>
      </c>
      <c r="DL609" s="534">
        <f t="shared" si="88"/>
        <v>67098</v>
      </c>
    </row>
    <row r="610" spans="1:116" ht="43.5" customHeight="1" x14ac:dyDescent="0.25">
      <c r="A610" s="356" t="s">
        <v>7</v>
      </c>
      <c r="B610" s="65" t="s">
        <v>96</v>
      </c>
      <c r="C610" s="65" t="s">
        <v>114</v>
      </c>
      <c r="D610" s="64" t="s">
        <v>2575</v>
      </c>
      <c r="E610" s="64" t="s">
        <v>1552</v>
      </c>
      <c r="F610" s="64" t="s">
        <v>1553</v>
      </c>
      <c r="G610" s="18" t="s">
        <v>1552</v>
      </c>
      <c r="H610" s="35" t="s">
        <v>866</v>
      </c>
      <c r="I610" s="28" t="s">
        <v>2287</v>
      </c>
      <c r="J610" s="498">
        <v>3.0622658277817751</v>
      </c>
      <c r="K610" s="498">
        <v>2.4066287828730002</v>
      </c>
      <c r="L610" s="499">
        <v>232.1</v>
      </c>
      <c r="M610" s="512">
        <v>0</v>
      </c>
      <c r="N610" s="513">
        <v>0</v>
      </c>
      <c r="O610" s="513">
        <v>0</v>
      </c>
      <c r="P610" s="513">
        <v>0</v>
      </c>
      <c r="Q610" s="513">
        <v>0</v>
      </c>
      <c r="R610" s="513">
        <v>0</v>
      </c>
      <c r="S610" s="513">
        <v>0</v>
      </c>
      <c r="T610" s="513">
        <v>0</v>
      </c>
      <c r="U610" s="513">
        <v>0</v>
      </c>
      <c r="V610" s="513">
        <v>0</v>
      </c>
      <c r="W610" s="513">
        <v>0</v>
      </c>
      <c r="X610" s="513">
        <v>0</v>
      </c>
      <c r="Y610" s="513">
        <v>0</v>
      </c>
      <c r="Z610" s="513">
        <v>0</v>
      </c>
      <c r="AA610" s="513">
        <v>0</v>
      </c>
      <c r="AB610" s="513">
        <v>0</v>
      </c>
      <c r="AC610" s="513">
        <v>5</v>
      </c>
      <c r="AD610" s="513">
        <v>5</v>
      </c>
      <c r="AE610" s="513">
        <v>0</v>
      </c>
      <c r="AF610" s="513">
        <v>0</v>
      </c>
      <c r="AG610" s="513">
        <v>0</v>
      </c>
      <c r="AH610" s="513">
        <f t="shared" si="89"/>
        <v>0</v>
      </c>
      <c r="AI610" s="513">
        <v>0</v>
      </c>
      <c r="AJ610" s="513">
        <v>0</v>
      </c>
      <c r="AK610" s="513">
        <f t="shared" si="90"/>
        <v>5</v>
      </c>
      <c r="AL610" s="513">
        <f t="shared" si="91"/>
        <v>5</v>
      </c>
      <c r="AM610" s="513">
        <v>0</v>
      </c>
      <c r="AN610" s="513">
        <v>0</v>
      </c>
      <c r="AO610" s="513">
        <v>0</v>
      </c>
      <c r="AP610" s="513">
        <v>0</v>
      </c>
      <c r="AQ610" s="513">
        <v>0</v>
      </c>
      <c r="AR610" s="513">
        <v>0</v>
      </c>
      <c r="AS610" s="513">
        <v>0</v>
      </c>
      <c r="AT610" s="513">
        <v>0</v>
      </c>
      <c r="AU610" s="513">
        <v>0</v>
      </c>
      <c r="AV610" s="513">
        <v>0</v>
      </c>
      <c r="AW610" s="513">
        <v>0</v>
      </c>
      <c r="AX610" s="513">
        <v>0</v>
      </c>
      <c r="AY610" s="513">
        <v>0</v>
      </c>
      <c r="AZ610" s="513">
        <v>0</v>
      </c>
      <c r="BA610" s="513">
        <v>0</v>
      </c>
      <c r="BB610" s="513">
        <v>0</v>
      </c>
      <c r="BC610" s="513">
        <v>28.73</v>
      </c>
      <c r="BD610" s="513">
        <v>28.73</v>
      </c>
      <c r="BE610" s="513">
        <v>0</v>
      </c>
      <c r="BF610" s="513">
        <v>0</v>
      </c>
      <c r="BG610" s="513">
        <v>0</v>
      </c>
      <c r="BH610" s="513">
        <v>0</v>
      </c>
      <c r="BI610" s="513">
        <v>0</v>
      </c>
      <c r="BJ610" s="513">
        <v>0</v>
      </c>
      <c r="BK610" s="241">
        <f t="shared" si="92"/>
        <v>28.73</v>
      </c>
      <c r="BL610" s="22">
        <f t="shared" si="93"/>
        <v>28.73</v>
      </c>
      <c r="BM610" s="519">
        <f t="shared" si="94"/>
        <v>2.0521428571428576E-2</v>
      </c>
      <c r="BN610" s="520">
        <v>0</v>
      </c>
      <c r="BO610" s="520">
        <v>0</v>
      </c>
      <c r="BP610" s="520">
        <v>0</v>
      </c>
      <c r="BQ610" s="520">
        <v>0</v>
      </c>
      <c r="BR610" s="520">
        <v>0</v>
      </c>
      <c r="BS610" s="520">
        <v>0</v>
      </c>
      <c r="BT610" s="520">
        <v>0</v>
      </c>
      <c r="BU610" s="520">
        <v>0</v>
      </c>
      <c r="BV610" s="520">
        <v>0</v>
      </c>
      <c r="BW610" s="520">
        <v>0</v>
      </c>
      <c r="BX610" s="520">
        <v>0</v>
      </c>
      <c r="BY610" s="520">
        <v>0</v>
      </c>
      <c r="BZ610" s="520">
        <v>0</v>
      </c>
      <c r="CA610" s="520">
        <v>0</v>
      </c>
      <c r="CB610" s="520">
        <v>0</v>
      </c>
      <c r="CC610" s="520">
        <v>0</v>
      </c>
      <c r="CD610" s="520">
        <v>33724.423200000005</v>
      </c>
      <c r="CE610" s="520">
        <v>33724.423200000005</v>
      </c>
      <c r="CF610" s="520">
        <v>0</v>
      </c>
      <c r="CG610" s="520">
        <v>0</v>
      </c>
      <c r="CH610" s="520">
        <v>0</v>
      </c>
      <c r="CI610" s="520">
        <v>0</v>
      </c>
      <c r="CJ610" s="520">
        <v>0</v>
      </c>
      <c r="CK610" s="520">
        <v>0</v>
      </c>
      <c r="CL610" s="520">
        <f t="shared" si="95"/>
        <v>33724.423200000005</v>
      </c>
      <c r="CM610" s="521">
        <f t="shared" si="96"/>
        <v>33724.423200000005</v>
      </c>
      <c r="CN610" s="522">
        <v>4905599.9999999991</v>
      </c>
      <c r="CO610" s="522">
        <v>5606400.0000000019</v>
      </c>
      <c r="CP610" s="522">
        <v>4905599.9999999991</v>
      </c>
      <c r="CQ610" s="243" t="s">
        <v>874</v>
      </c>
      <c r="CR610" s="103">
        <v>1.4</v>
      </c>
      <c r="CS610" s="523">
        <v>1.6</v>
      </c>
      <c r="CT610" s="104">
        <v>1.4</v>
      </c>
      <c r="CU610" s="524"/>
      <c r="CV610" s="524"/>
      <c r="CW610" s="524"/>
      <c r="CX610" s="525"/>
      <c r="CY610" s="526">
        <v>30.172729498479441</v>
      </c>
      <c r="CZ610" s="527">
        <v>29.992468667356533</v>
      </c>
      <c r="DA610" s="528">
        <v>0.65913483841039111</v>
      </c>
      <c r="DB610" s="529">
        <v>0.65627355537669441</v>
      </c>
      <c r="DC610" s="530" t="s">
        <v>2576</v>
      </c>
      <c r="DD610" s="225"/>
      <c r="DE610" s="524"/>
      <c r="DF610" s="524"/>
      <c r="DG610" s="531"/>
      <c r="DH610" s="532"/>
      <c r="DI610" s="64">
        <v>0</v>
      </c>
      <c r="DJ610" s="64">
        <v>0</v>
      </c>
      <c r="DK610" s="64">
        <v>0</v>
      </c>
      <c r="DL610" s="534">
        <f t="shared" si="88"/>
        <v>0</v>
      </c>
    </row>
    <row r="611" spans="1:116" ht="43.5" customHeight="1" x14ac:dyDescent="0.25">
      <c r="A611" s="356" t="s">
        <v>7</v>
      </c>
      <c r="B611" s="65" t="s">
        <v>96</v>
      </c>
      <c r="C611" s="65" t="s">
        <v>114</v>
      </c>
      <c r="D611" s="64" t="s">
        <v>2575</v>
      </c>
      <c r="E611" s="64" t="s">
        <v>1552</v>
      </c>
      <c r="F611" s="64" t="s">
        <v>1554</v>
      </c>
      <c r="G611" s="18" t="s">
        <v>1552</v>
      </c>
      <c r="H611" s="35" t="s">
        <v>860</v>
      </c>
      <c r="I611" s="28" t="s">
        <v>2287</v>
      </c>
      <c r="J611" s="498">
        <v>3.2568097744879116</v>
      </c>
      <c r="K611" s="498">
        <v>1.566666663408</v>
      </c>
      <c r="L611" s="499">
        <v>219.1</v>
      </c>
      <c r="M611" s="512">
        <v>0</v>
      </c>
      <c r="N611" s="513">
        <v>0</v>
      </c>
      <c r="O611" s="513">
        <v>0</v>
      </c>
      <c r="P611" s="513">
        <v>0</v>
      </c>
      <c r="Q611" s="513">
        <v>0</v>
      </c>
      <c r="R611" s="513">
        <v>0</v>
      </c>
      <c r="S611" s="513">
        <v>0</v>
      </c>
      <c r="T611" s="513">
        <v>0</v>
      </c>
      <c r="U611" s="513">
        <v>0</v>
      </c>
      <c r="V611" s="513">
        <v>0</v>
      </c>
      <c r="W611" s="513">
        <v>0</v>
      </c>
      <c r="X611" s="513">
        <v>0</v>
      </c>
      <c r="Y611" s="513">
        <v>0</v>
      </c>
      <c r="Z611" s="513">
        <v>0</v>
      </c>
      <c r="AA611" s="513">
        <v>0</v>
      </c>
      <c r="AB611" s="513">
        <v>0</v>
      </c>
      <c r="AC611" s="513">
        <v>15</v>
      </c>
      <c r="AD611" s="513">
        <v>15</v>
      </c>
      <c r="AE611" s="513">
        <v>0</v>
      </c>
      <c r="AF611" s="513">
        <v>0</v>
      </c>
      <c r="AG611" s="513">
        <v>0</v>
      </c>
      <c r="AH611" s="513">
        <f t="shared" si="89"/>
        <v>0</v>
      </c>
      <c r="AI611" s="513">
        <v>0</v>
      </c>
      <c r="AJ611" s="513">
        <v>0</v>
      </c>
      <c r="AK611" s="513">
        <f t="shared" si="90"/>
        <v>15</v>
      </c>
      <c r="AL611" s="513">
        <f t="shared" si="91"/>
        <v>15</v>
      </c>
      <c r="AM611" s="513">
        <v>0</v>
      </c>
      <c r="AN611" s="513">
        <v>0</v>
      </c>
      <c r="AO611" s="513">
        <v>0</v>
      </c>
      <c r="AP611" s="513">
        <v>0</v>
      </c>
      <c r="AQ611" s="513">
        <v>0</v>
      </c>
      <c r="AR611" s="513">
        <v>0</v>
      </c>
      <c r="AS611" s="513">
        <v>0</v>
      </c>
      <c r="AT611" s="513">
        <v>0</v>
      </c>
      <c r="AU611" s="513">
        <v>0</v>
      </c>
      <c r="AV611" s="513">
        <v>0</v>
      </c>
      <c r="AW611" s="513">
        <v>0</v>
      </c>
      <c r="AX611" s="513">
        <v>0</v>
      </c>
      <c r="AY611" s="513">
        <v>0</v>
      </c>
      <c r="AZ611" s="513">
        <v>0</v>
      </c>
      <c r="BA611" s="513">
        <v>0</v>
      </c>
      <c r="BB611" s="513">
        <v>0</v>
      </c>
      <c r="BC611" s="513">
        <v>100.92</v>
      </c>
      <c r="BD611" s="513">
        <v>100.92</v>
      </c>
      <c r="BE611" s="513">
        <v>0</v>
      </c>
      <c r="BF611" s="513">
        <v>0</v>
      </c>
      <c r="BG611" s="513">
        <v>0</v>
      </c>
      <c r="BH611" s="513">
        <v>0</v>
      </c>
      <c r="BI611" s="513">
        <v>0</v>
      </c>
      <c r="BJ611" s="513">
        <v>0</v>
      </c>
      <c r="BK611" s="241">
        <f t="shared" si="92"/>
        <v>100.92</v>
      </c>
      <c r="BL611" s="22">
        <f t="shared" si="93"/>
        <v>100.92</v>
      </c>
      <c r="BM611" s="519">
        <f t="shared" si="94"/>
        <v>6.3471698113207548E-2</v>
      </c>
      <c r="BN611" s="520">
        <v>0</v>
      </c>
      <c r="BO611" s="520">
        <v>0</v>
      </c>
      <c r="BP611" s="520">
        <v>0</v>
      </c>
      <c r="BQ611" s="520">
        <v>0</v>
      </c>
      <c r="BR611" s="520">
        <v>0</v>
      </c>
      <c r="BS611" s="520">
        <v>0</v>
      </c>
      <c r="BT611" s="520">
        <v>0</v>
      </c>
      <c r="BU611" s="520">
        <v>0</v>
      </c>
      <c r="BV611" s="520">
        <v>0</v>
      </c>
      <c r="BW611" s="520">
        <v>0</v>
      </c>
      <c r="BX611" s="520">
        <v>0</v>
      </c>
      <c r="BY611" s="520">
        <v>0</v>
      </c>
      <c r="BZ611" s="520">
        <v>0</v>
      </c>
      <c r="CA611" s="520">
        <v>0</v>
      </c>
      <c r="CB611" s="520">
        <v>0</v>
      </c>
      <c r="CC611" s="520">
        <v>0</v>
      </c>
      <c r="CD611" s="520">
        <v>118463.93280000001</v>
      </c>
      <c r="CE611" s="520">
        <v>118463.93280000001</v>
      </c>
      <c r="CF611" s="520">
        <v>0</v>
      </c>
      <c r="CG611" s="520">
        <v>0</v>
      </c>
      <c r="CH611" s="520">
        <v>0</v>
      </c>
      <c r="CI611" s="520">
        <v>0</v>
      </c>
      <c r="CJ611" s="520">
        <v>0</v>
      </c>
      <c r="CK611" s="520">
        <v>0</v>
      </c>
      <c r="CL611" s="520">
        <f t="shared" si="95"/>
        <v>118463.93280000001</v>
      </c>
      <c r="CM611" s="521">
        <f t="shared" si="96"/>
        <v>118463.93280000001</v>
      </c>
      <c r="CN611" s="522">
        <v>6061920</v>
      </c>
      <c r="CO611" s="522">
        <v>6061920</v>
      </c>
      <c r="CP611" s="522">
        <v>5571360.0000000019</v>
      </c>
      <c r="CQ611" s="243" t="s">
        <v>874</v>
      </c>
      <c r="CR611" s="103">
        <v>1.73</v>
      </c>
      <c r="CS611" s="523">
        <v>1.73</v>
      </c>
      <c r="CT611" s="104">
        <v>1.59</v>
      </c>
      <c r="CU611" s="524"/>
      <c r="CV611" s="524"/>
      <c r="CW611" s="524"/>
      <c r="CX611" s="525"/>
      <c r="CY611" s="526">
        <v>231.12841704509711</v>
      </c>
      <c r="CZ611" s="527">
        <v>230.66811770466077</v>
      </c>
      <c r="DA611" s="528">
        <v>1.0425417943145587</v>
      </c>
      <c r="DB611" s="529">
        <v>1.0394976542841172</v>
      </c>
      <c r="DC611" s="530" t="s">
        <v>2577</v>
      </c>
      <c r="DD611" s="225"/>
      <c r="DE611" s="524"/>
      <c r="DF611" s="524"/>
      <c r="DG611" s="531"/>
      <c r="DH611" s="532"/>
      <c r="DI611" s="64">
        <v>0</v>
      </c>
      <c r="DJ611" s="64">
        <v>128040</v>
      </c>
      <c r="DK611" s="64">
        <v>0</v>
      </c>
      <c r="DL611" s="534">
        <f t="shared" si="88"/>
        <v>42680</v>
      </c>
    </row>
    <row r="612" spans="1:116" ht="43.5" customHeight="1" x14ac:dyDescent="0.25">
      <c r="A612" s="356" t="s">
        <v>7</v>
      </c>
      <c r="B612" s="65" t="s">
        <v>96</v>
      </c>
      <c r="C612" s="65" t="s">
        <v>114</v>
      </c>
      <c r="D612" s="64" t="s">
        <v>2575</v>
      </c>
      <c r="E612" s="64" t="s">
        <v>1552</v>
      </c>
      <c r="F612" s="64" t="s">
        <v>1555</v>
      </c>
      <c r="G612" s="18" t="s">
        <v>1556</v>
      </c>
      <c r="H612" s="35" t="s">
        <v>860</v>
      </c>
      <c r="I612" s="28" t="s">
        <v>2287</v>
      </c>
      <c r="J612" s="498">
        <v>2.6299459462125832</v>
      </c>
      <c r="K612" s="498">
        <v>3.3592802960429999</v>
      </c>
      <c r="L612" s="499">
        <v>1153.7</v>
      </c>
      <c r="M612" s="512">
        <v>0</v>
      </c>
      <c r="N612" s="513">
        <v>0</v>
      </c>
      <c r="O612" s="513">
        <v>0</v>
      </c>
      <c r="P612" s="513">
        <v>0</v>
      </c>
      <c r="Q612" s="513">
        <v>0</v>
      </c>
      <c r="R612" s="513">
        <v>0</v>
      </c>
      <c r="S612" s="513">
        <v>0</v>
      </c>
      <c r="T612" s="513">
        <v>0</v>
      </c>
      <c r="U612" s="513">
        <v>0</v>
      </c>
      <c r="V612" s="513">
        <v>0</v>
      </c>
      <c r="W612" s="513">
        <v>0</v>
      </c>
      <c r="X612" s="513">
        <v>0</v>
      </c>
      <c r="Y612" s="513">
        <v>0</v>
      </c>
      <c r="Z612" s="513">
        <v>0</v>
      </c>
      <c r="AA612" s="513">
        <v>0</v>
      </c>
      <c r="AB612" s="513">
        <v>0</v>
      </c>
      <c r="AC612" s="513">
        <v>22</v>
      </c>
      <c r="AD612" s="513">
        <v>22</v>
      </c>
      <c r="AE612" s="513">
        <v>0</v>
      </c>
      <c r="AF612" s="513">
        <v>0</v>
      </c>
      <c r="AG612" s="513">
        <v>0</v>
      </c>
      <c r="AH612" s="513">
        <f t="shared" si="89"/>
        <v>0</v>
      </c>
      <c r="AI612" s="513">
        <v>0</v>
      </c>
      <c r="AJ612" s="513">
        <v>0</v>
      </c>
      <c r="AK612" s="513">
        <f t="shared" si="90"/>
        <v>22</v>
      </c>
      <c r="AL612" s="513">
        <f t="shared" si="91"/>
        <v>22</v>
      </c>
      <c r="AM612" s="513">
        <v>0</v>
      </c>
      <c r="AN612" s="513">
        <v>0</v>
      </c>
      <c r="AO612" s="513">
        <v>0</v>
      </c>
      <c r="AP612" s="513">
        <v>0</v>
      </c>
      <c r="AQ612" s="513">
        <v>0</v>
      </c>
      <c r="AR612" s="513">
        <v>0</v>
      </c>
      <c r="AS612" s="513">
        <v>0</v>
      </c>
      <c r="AT612" s="513">
        <v>0</v>
      </c>
      <c r="AU612" s="513">
        <v>0</v>
      </c>
      <c r="AV612" s="513">
        <v>0</v>
      </c>
      <c r="AW612" s="513">
        <v>0</v>
      </c>
      <c r="AX612" s="513">
        <v>0</v>
      </c>
      <c r="AY612" s="513">
        <v>0</v>
      </c>
      <c r="AZ612" s="513">
        <v>0</v>
      </c>
      <c r="BA612" s="513">
        <v>0</v>
      </c>
      <c r="BB612" s="513">
        <v>0</v>
      </c>
      <c r="BC612" s="513">
        <v>116.95</v>
      </c>
      <c r="BD612" s="513">
        <v>116.95</v>
      </c>
      <c r="BE612" s="513">
        <v>0</v>
      </c>
      <c r="BF612" s="513">
        <v>0</v>
      </c>
      <c r="BG612" s="513">
        <v>0</v>
      </c>
      <c r="BH612" s="513">
        <v>0</v>
      </c>
      <c r="BI612" s="513">
        <v>0</v>
      </c>
      <c r="BJ612" s="513">
        <v>0</v>
      </c>
      <c r="BK612" s="241">
        <f t="shared" si="92"/>
        <v>116.95</v>
      </c>
      <c r="BL612" s="22">
        <f t="shared" si="93"/>
        <v>116.95</v>
      </c>
      <c r="BM612" s="519">
        <f t="shared" si="94"/>
        <v>0.10349557522123895</v>
      </c>
      <c r="BN612" s="520">
        <v>0</v>
      </c>
      <c r="BO612" s="520">
        <v>0</v>
      </c>
      <c r="BP612" s="520">
        <v>0</v>
      </c>
      <c r="BQ612" s="520">
        <v>0</v>
      </c>
      <c r="BR612" s="520">
        <v>0</v>
      </c>
      <c r="BS612" s="520">
        <v>0</v>
      </c>
      <c r="BT612" s="520">
        <v>0</v>
      </c>
      <c r="BU612" s="520">
        <v>0</v>
      </c>
      <c r="BV612" s="520">
        <v>0</v>
      </c>
      <c r="BW612" s="520">
        <v>0</v>
      </c>
      <c r="BX612" s="520">
        <v>0</v>
      </c>
      <c r="BY612" s="520">
        <v>0</v>
      </c>
      <c r="BZ612" s="520">
        <v>0</v>
      </c>
      <c r="CA612" s="520">
        <v>0</v>
      </c>
      <c r="CB612" s="520">
        <v>0</v>
      </c>
      <c r="CC612" s="520">
        <v>0</v>
      </c>
      <c r="CD612" s="520">
        <v>137280.58800000002</v>
      </c>
      <c r="CE612" s="520">
        <v>137280.58800000002</v>
      </c>
      <c r="CF612" s="520">
        <v>0</v>
      </c>
      <c r="CG612" s="520">
        <v>0</v>
      </c>
      <c r="CH612" s="520">
        <v>0</v>
      </c>
      <c r="CI612" s="520">
        <v>0</v>
      </c>
      <c r="CJ612" s="520">
        <v>0</v>
      </c>
      <c r="CK612" s="520">
        <v>0</v>
      </c>
      <c r="CL612" s="520">
        <f t="shared" si="95"/>
        <v>137280.58800000002</v>
      </c>
      <c r="CM612" s="521">
        <f t="shared" si="96"/>
        <v>137280.58800000002</v>
      </c>
      <c r="CN612" s="522">
        <v>2522879.9999999995</v>
      </c>
      <c r="CO612" s="522">
        <v>2522879.9999999995</v>
      </c>
      <c r="CP612" s="522">
        <v>3959519.9999999995</v>
      </c>
      <c r="CQ612" s="243" t="s">
        <v>874</v>
      </c>
      <c r="CR612" s="103">
        <v>0.72</v>
      </c>
      <c r="CS612" s="523">
        <v>0.72</v>
      </c>
      <c r="CT612" s="104">
        <v>1.1299999999999999</v>
      </c>
      <c r="CU612" s="524"/>
      <c r="CV612" s="524"/>
      <c r="CW612" s="524"/>
      <c r="CX612" s="525"/>
      <c r="CY612" s="526">
        <v>33.203467876001241</v>
      </c>
      <c r="CZ612" s="527">
        <v>33.230466485507229</v>
      </c>
      <c r="DA612" s="528">
        <v>0.6780304762383319</v>
      </c>
      <c r="DB612" s="529">
        <v>0.67849727215216304</v>
      </c>
      <c r="DC612" s="530" t="s">
        <v>2578</v>
      </c>
      <c r="DD612" s="225"/>
      <c r="DE612" s="524"/>
      <c r="DF612" s="524"/>
      <c r="DG612" s="531"/>
      <c r="DH612" s="532"/>
      <c r="DI612" s="64">
        <v>0</v>
      </c>
      <c r="DJ612" s="64">
        <v>0</v>
      </c>
      <c r="DK612" s="64">
        <v>0</v>
      </c>
      <c r="DL612" s="534">
        <f t="shared" si="88"/>
        <v>0</v>
      </c>
    </row>
    <row r="613" spans="1:116" ht="43.5" customHeight="1" x14ac:dyDescent="0.25">
      <c r="A613" s="356" t="s">
        <v>7</v>
      </c>
      <c r="B613" s="65" t="s">
        <v>96</v>
      </c>
      <c r="C613" s="65" t="s">
        <v>114</v>
      </c>
      <c r="D613" s="64" t="s">
        <v>2575</v>
      </c>
      <c r="E613" s="64" t="s">
        <v>1552</v>
      </c>
      <c r="F613" s="64" t="s">
        <v>1557</v>
      </c>
      <c r="G613" s="18" t="s">
        <v>1552</v>
      </c>
      <c r="H613" s="35" t="s">
        <v>860</v>
      </c>
      <c r="I613" s="28" t="s">
        <v>2287</v>
      </c>
      <c r="J613" s="498">
        <v>3.2568097744879116</v>
      </c>
      <c r="K613" s="498">
        <v>2.9553030241560001</v>
      </c>
      <c r="L613" s="499">
        <v>685.5</v>
      </c>
      <c r="M613" s="512">
        <v>0</v>
      </c>
      <c r="N613" s="513">
        <v>0</v>
      </c>
      <c r="O613" s="513">
        <v>0</v>
      </c>
      <c r="P613" s="513">
        <v>0</v>
      </c>
      <c r="Q613" s="513">
        <v>0</v>
      </c>
      <c r="R613" s="513">
        <v>0</v>
      </c>
      <c r="S613" s="513">
        <v>0</v>
      </c>
      <c r="T613" s="513">
        <v>0</v>
      </c>
      <c r="U613" s="513">
        <v>0</v>
      </c>
      <c r="V613" s="513">
        <v>0</v>
      </c>
      <c r="W613" s="513">
        <v>0</v>
      </c>
      <c r="X613" s="513">
        <v>0</v>
      </c>
      <c r="Y613" s="513">
        <v>0</v>
      </c>
      <c r="Z613" s="513">
        <v>0</v>
      </c>
      <c r="AA613" s="513">
        <v>0</v>
      </c>
      <c r="AB613" s="513">
        <v>0</v>
      </c>
      <c r="AC613" s="513">
        <v>13</v>
      </c>
      <c r="AD613" s="513">
        <v>13</v>
      </c>
      <c r="AE613" s="513">
        <v>0</v>
      </c>
      <c r="AF613" s="513">
        <v>0</v>
      </c>
      <c r="AG613" s="513">
        <v>0</v>
      </c>
      <c r="AH613" s="513">
        <f t="shared" si="89"/>
        <v>0</v>
      </c>
      <c r="AI613" s="513">
        <v>0</v>
      </c>
      <c r="AJ613" s="513">
        <v>0</v>
      </c>
      <c r="AK613" s="513">
        <f t="shared" si="90"/>
        <v>13</v>
      </c>
      <c r="AL613" s="513">
        <f t="shared" si="91"/>
        <v>13</v>
      </c>
      <c r="AM613" s="513">
        <v>0</v>
      </c>
      <c r="AN613" s="513">
        <v>0</v>
      </c>
      <c r="AO613" s="513">
        <v>0</v>
      </c>
      <c r="AP613" s="513">
        <v>0</v>
      </c>
      <c r="AQ613" s="513">
        <v>0</v>
      </c>
      <c r="AR613" s="513">
        <v>0</v>
      </c>
      <c r="AS613" s="513">
        <v>0</v>
      </c>
      <c r="AT613" s="513">
        <v>0</v>
      </c>
      <c r="AU613" s="513">
        <v>0</v>
      </c>
      <c r="AV613" s="513">
        <v>0</v>
      </c>
      <c r="AW613" s="513">
        <v>0</v>
      </c>
      <c r="AX613" s="513">
        <v>0</v>
      </c>
      <c r="AY613" s="513">
        <v>0</v>
      </c>
      <c r="AZ613" s="513">
        <v>0</v>
      </c>
      <c r="BA613" s="513">
        <v>0</v>
      </c>
      <c r="BB613" s="513">
        <v>0</v>
      </c>
      <c r="BC613" s="513">
        <v>255.56</v>
      </c>
      <c r="BD613" s="513">
        <v>255.56</v>
      </c>
      <c r="BE613" s="513">
        <v>0</v>
      </c>
      <c r="BF613" s="513">
        <v>0</v>
      </c>
      <c r="BG613" s="513">
        <v>0</v>
      </c>
      <c r="BH613" s="513">
        <v>0</v>
      </c>
      <c r="BI613" s="513">
        <v>0</v>
      </c>
      <c r="BJ613" s="513">
        <v>0</v>
      </c>
      <c r="BK613" s="241">
        <f t="shared" si="92"/>
        <v>255.56</v>
      </c>
      <c r="BL613" s="22">
        <f t="shared" si="93"/>
        <v>255.56</v>
      </c>
      <c r="BM613" s="519">
        <f t="shared" si="94"/>
        <v>0.10737815126050421</v>
      </c>
      <c r="BN613" s="520">
        <v>0</v>
      </c>
      <c r="BO613" s="520">
        <v>0</v>
      </c>
      <c r="BP613" s="520">
        <v>0</v>
      </c>
      <c r="BQ613" s="520">
        <v>0</v>
      </c>
      <c r="BR613" s="520">
        <v>0</v>
      </c>
      <c r="BS613" s="520">
        <v>0</v>
      </c>
      <c r="BT613" s="520">
        <v>0</v>
      </c>
      <c r="BU613" s="520">
        <v>0</v>
      </c>
      <c r="BV613" s="520">
        <v>0</v>
      </c>
      <c r="BW613" s="520">
        <v>0</v>
      </c>
      <c r="BX613" s="520">
        <v>0</v>
      </c>
      <c r="BY613" s="520">
        <v>0</v>
      </c>
      <c r="BZ613" s="520">
        <v>0</v>
      </c>
      <c r="CA613" s="520">
        <v>0</v>
      </c>
      <c r="CB613" s="520">
        <v>0</v>
      </c>
      <c r="CC613" s="520">
        <v>0</v>
      </c>
      <c r="CD613" s="520">
        <v>299986.55040000001</v>
      </c>
      <c r="CE613" s="520">
        <v>299986.55040000001</v>
      </c>
      <c r="CF613" s="520">
        <v>0</v>
      </c>
      <c r="CG613" s="520">
        <v>0</v>
      </c>
      <c r="CH613" s="520">
        <v>0</v>
      </c>
      <c r="CI613" s="520">
        <v>0</v>
      </c>
      <c r="CJ613" s="520">
        <v>0</v>
      </c>
      <c r="CK613" s="520">
        <v>0</v>
      </c>
      <c r="CL613" s="520">
        <f t="shared" si="95"/>
        <v>299986.55040000001</v>
      </c>
      <c r="CM613" s="521">
        <f t="shared" si="96"/>
        <v>299986.55040000001</v>
      </c>
      <c r="CN613" s="522">
        <v>7568640.0000000009</v>
      </c>
      <c r="CO613" s="522">
        <v>7568640.0000000009</v>
      </c>
      <c r="CP613" s="522">
        <v>8339520</v>
      </c>
      <c r="CQ613" s="243" t="s">
        <v>874</v>
      </c>
      <c r="CR613" s="103">
        <v>2.16</v>
      </c>
      <c r="CS613" s="523">
        <v>2.16</v>
      </c>
      <c r="CT613" s="104">
        <v>2.38</v>
      </c>
      <c r="CU613" s="524"/>
      <c r="CV613" s="524"/>
      <c r="CW613" s="524"/>
      <c r="CX613" s="525"/>
      <c r="CY613" s="526">
        <v>63.131508202891553</v>
      </c>
      <c r="CZ613" s="527">
        <v>62.835719042946373</v>
      </c>
      <c r="DA613" s="528">
        <v>1.0250890345741377</v>
      </c>
      <c r="DB613" s="529">
        <v>1.0212386010275376</v>
      </c>
      <c r="DC613" s="530" t="s">
        <v>2382</v>
      </c>
      <c r="DD613" s="225"/>
      <c r="DE613" s="524"/>
      <c r="DF613" s="524"/>
      <c r="DG613" s="531"/>
      <c r="DH613" s="532"/>
      <c r="DI613" s="64">
        <v>0</v>
      </c>
      <c r="DJ613" s="64">
        <v>0</v>
      </c>
      <c r="DK613" s="64">
        <v>56335</v>
      </c>
      <c r="DL613" s="534">
        <f t="shared" si="88"/>
        <v>18778.333333333332</v>
      </c>
    </row>
    <row r="614" spans="1:116" ht="43.5" customHeight="1" x14ac:dyDescent="0.25">
      <c r="A614" s="356" t="s">
        <v>7</v>
      </c>
      <c r="B614" s="65" t="s">
        <v>96</v>
      </c>
      <c r="C614" s="65" t="s">
        <v>114</v>
      </c>
      <c r="D614" s="64" t="s">
        <v>2575</v>
      </c>
      <c r="E614" s="64" t="s">
        <v>1552</v>
      </c>
      <c r="F614" s="64" t="s">
        <v>1558</v>
      </c>
      <c r="G614" s="18" t="s">
        <v>1556</v>
      </c>
      <c r="H614" s="35" t="s">
        <v>860</v>
      </c>
      <c r="I614" s="28" t="s">
        <v>2287</v>
      </c>
      <c r="J614" s="498">
        <v>2.6875885970884754</v>
      </c>
      <c r="K614" s="498">
        <v>1.5238636331940001</v>
      </c>
      <c r="L614" s="499">
        <v>479.1</v>
      </c>
      <c r="M614" s="512">
        <v>0</v>
      </c>
      <c r="N614" s="513">
        <v>0</v>
      </c>
      <c r="O614" s="513">
        <v>0</v>
      </c>
      <c r="P614" s="513">
        <v>0</v>
      </c>
      <c r="Q614" s="513">
        <v>0</v>
      </c>
      <c r="R614" s="513">
        <v>0</v>
      </c>
      <c r="S614" s="513">
        <v>0</v>
      </c>
      <c r="T614" s="513">
        <v>0</v>
      </c>
      <c r="U614" s="513">
        <v>0</v>
      </c>
      <c r="V614" s="513">
        <v>0</v>
      </c>
      <c r="W614" s="513">
        <v>0</v>
      </c>
      <c r="X614" s="513">
        <v>0</v>
      </c>
      <c r="Y614" s="513">
        <v>0</v>
      </c>
      <c r="Z614" s="513">
        <v>0</v>
      </c>
      <c r="AA614" s="513">
        <v>0</v>
      </c>
      <c r="AB614" s="513">
        <v>0</v>
      </c>
      <c r="AC614" s="513">
        <v>1</v>
      </c>
      <c r="AD614" s="513">
        <v>1</v>
      </c>
      <c r="AE614" s="513">
        <v>0</v>
      </c>
      <c r="AF614" s="513">
        <v>0</v>
      </c>
      <c r="AG614" s="513">
        <v>0</v>
      </c>
      <c r="AH614" s="513">
        <f t="shared" si="89"/>
        <v>0</v>
      </c>
      <c r="AI614" s="513">
        <v>0</v>
      </c>
      <c r="AJ614" s="513">
        <v>0</v>
      </c>
      <c r="AK614" s="513">
        <f t="shared" si="90"/>
        <v>1</v>
      </c>
      <c r="AL614" s="513">
        <f t="shared" si="91"/>
        <v>1</v>
      </c>
      <c r="AM614" s="513">
        <v>0</v>
      </c>
      <c r="AN614" s="513">
        <v>0</v>
      </c>
      <c r="AO614" s="513">
        <v>0</v>
      </c>
      <c r="AP614" s="513">
        <v>0</v>
      </c>
      <c r="AQ614" s="513">
        <v>0</v>
      </c>
      <c r="AR614" s="513">
        <v>0</v>
      </c>
      <c r="AS614" s="513">
        <v>0</v>
      </c>
      <c r="AT614" s="513">
        <v>0</v>
      </c>
      <c r="AU614" s="513">
        <v>0</v>
      </c>
      <c r="AV614" s="513">
        <v>0</v>
      </c>
      <c r="AW614" s="513">
        <v>0</v>
      </c>
      <c r="AX614" s="513">
        <v>0</v>
      </c>
      <c r="AY614" s="513">
        <v>0</v>
      </c>
      <c r="AZ614" s="513">
        <v>0</v>
      </c>
      <c r="BA614" s="513">
        <v>0</v>
      </c>
      <c r="BB614" s="513">
        <v>0</v>
      </c>
      <c r="BC614" s="513">
        <v>4.09</v>
      </c>
      <c r="BD614" s="513">
        <v>4.09</v>
      </c>
      <c r="BE614" s="513">
        <v>0</v>
      </c>
      <c r="BF614" s="513">
        <v>0</v>
      </c>
      <c r="BG614" s="513">
        <v>0</v>
      </c>
      <c r="BH614" s="513">
        <v>0</v>
      </c>
      <c r="BI614" s="513">
        <v>0</v>
      </c>
      <c r="BJ614" s="513">
        <v>0</v>
      </c>
      <c r="BK614" s="241">
        <f t="shared" si="92"/>
        <v>4.09</v>
      </c>
      <c r="BL614" s="22">
        <f t="shared" si="93"/>
        <v>4.09</v>
      </c>
      <c r="BM614" s="519">
        <f t="shared" si="94"/>
        <v>5.1772151898734171E-3</v>
      </c>
      <c r="BN614" s="520">
        <v>0</v>
      </c>
      <c r="BO614" s="520">
        <v>0</v>
      </c>
      <c r="BP614" s="520">
        <v>0</v>
      </c>
      <c r="BQ614" s="520">
        <v>0</v>
      </c>
      <c r="BR614" s="520">
        <v>0</v>
      </c>
      <c r="BS614" s="520">
        <v>0</v>
      </c>
      <c r="BT614" s="520">
        <v>0</v>
      </c>
      <c r="BU614" s="520">
        <v>0</v>
      </c>
      <c r="BV614" s="520">
        <v>0</v>
      </c>
      <c r="BW614" s="520">
        <v>0</v>
      </c>
      <c r="BX614" s="520">
        <v>0</v>
      </c>
      <c r="BY614" s="520">
        <v>0</v>
      </c>
      <c r="BZ614" s="520">
        <v>0</v>
      </c>
      <c r="CA614" s="520">
        <v>0</v>
      </c>
      <c r="CB614" s="520">
        <v>0</v>
      </c>
      <c r="CC614" s="520">
        <v>0</v>
      </c>
      <c r="CD614" s="520">
        <v>4801.0056000000004</v>
      </c>
      <c r="CE614" s="520">
        <v>4801.0056000000004</v>
      </c>
      <c r="CF614" s="520">
        <v>0</v>
      </c>
      <c r="CG614" s="520">
        <v>0</v>
      </c>
      <c r="CH614" s="520">
        <v>0</v>
      </c>
      <c r="CI614" s="520">
        <v>0</v>
      </c>
      <c r="CJ614" s="520">
        <v>0</v>
      </c>
      <c r="CK614" s="520">
        <v>0</v>
      </c>
      <c r="CL614" s="520">
        <f t="shared" si="95"/>
        <v>4801.0056000000004</v>
      </c>
      <c r="CM614" s="521">
        <f t="shared" si="96"/>
        <v>4801.0056000000004</v>
      </c>
      <c r="CN614" s="522">
        <v>3468960</v>
      </c>
      <c r="CO614" s="522">
        <v>3468960</v>
      </c>
      <c r="CP614" s="522">
        <v>2768160.0000000005</v>
      </c>
      <c r="CQ614" s="243" t="s">
        <v>874</v>
      </c>
      <c r="CR614" s="103">
        <v>0.99</v>
      </c>
      <c r="CS614" s="523">
        <v>0.99</v>
      </c>
      <c r="CT614" s="104">
        <v>0.79</v>
      </c>
      <c r="CU614" s="524"/>
      <c r="CV614" s="524"/>
      <c r="CW614" s="524"/>
      <c r="CX614" s="525"/>
      <c r="CY614" s="526">
        <v>30.441777635376525</v>
      </c>
      <c r="CZ614" s="527">
        <v>30.313929313929304</v>
      </c>
      <c r="DA614" s="528">
        <v>0.66800300440933624</v>
      </c>
      <c r="DB614" s="529">
        <v>0.66597366597366603</v>
      </c>
      <c r="DC614" s="530" t="s">
        <v>2576</v>
      </c>
      <c r="DD614" s="225"/>
      <c r="DE614" s="524"/>
      <c r="DF614" s="524"/>
      <c r="DG614" s="531"/>
      <c r="DH614" s="532"/>
      <c r="DI614" s="64">
        <v>0</v>
      </c>
      <c r="DJ614" s="64">
        <v>0</v>
      </c>
      <c r="DK614" s="64">
        <v>0</v>
      </c>
      <c r="DL614" s="534">
        <f t="shared" si="88"/>
        <v>0</v>
      </c>
    </row>
    <row r="615" spans="1:116" ht="43.5" customHeight="1" x14ac:dyDescent="0.25">
      <c r="A615" s="356" t="s">
        <v>7</v>
      </c>
      <c r="B615" s="65" t="s">
        <v>96</v>
      </c>
      <c r="C615" s="65" t="s">
        <v>114</v>
      </c>
      <c r="D615" s="64" t="s">
        <v>2579</v>
      </c>
      <c r="E615" s="64" t="s">
        <v>569</v>
      </c>
      <c r="F615" s="64" t="s">
        <v>1559</v>
      </c>
      <c r="G615" s="18" t="s">
        <v>569</v>
      </c>
      <c r="H615" s="35" t="s">
        <v>866</v>
      </c>
      <c r="I615" s="28" t="s">
        <v>2287</v>
      </c>
      <c r="J615" s="498">
        <v>2.9902125141869096</v>
      </c>
      <c r="K615" s="498">
        <v>1.7782196932709999</v>
      </c>
      <c r="L615" s="499">
        <v>726.6</v>
      </c>
      <c r="M615" s="512">
        <v>0</v>
      </c>
      <c r="N615" s="513">
        <v>0</v>
      </c>
      <c r="O615" s="513">
        <v>0</v>
      </c>
      <c r="P615" s="513">
        <v>0</v>
      </c>
      <c r="Q615" s="513">
        <v>0</v>
      </c>
      <c r="R615" s="513">
        <v>0</v>
      </c>
      <c r="S615" s="513">
        <v>0</v>
      </c>
      <c r="T615" s="513">
        <v>0</v>
      </c>
      <c r="U615" s="513">
        <v>0</v>
      </c>
      <c r="V615" s="513">
        <v>0</v>
      </c>
      <c r="W615" s="513">
        <v>0</v>
      </c>
      <c r="X615" s="513">
        <v>0</v>
      </c>
      <c r="Y615" s="513">
        <v>0</v>
      </c>
      <c r="Z615" s="513">
        <v>0</v>
      </c>
      <c r="AA615" s="513">
        <v>0</v>
      </c>
      <c r="AB615" s="513">
        <v>0</v>
      </c>
      <c r="AC615" s="513">
        <v>2</v>
      </c>
      <c r="AD615" s="513">
        <v>2</v>
      </c>
      <c r="AE615" s="513">
        <v>0</v>
      </c>
      <c r="AF615" s="513">
        <v>0</v>
      </c>
      <c r="AG615" s="513">
        <v>0</v>
      </c>
      <c r="AH615" s="513">
        <f t="shared" si="89"/>
        <v>0</v>
      </c>
      <c r="AI615" s="513">
        <v>0</v>
      </c>
      <c r="AJ615" s="513">
        <v>0</v>
      </c>
      <c r="AK615" s="513">
        <f t="shared" si="90"/>
        <v>2</v>
      </c>
      <c r="AL615" s="513">
        <f t="shared" si="91"/>
        <v>2</v>
      </c>
      <c r="AM615" s="513">
        <v>0</v>
      </c>
      <c r="AN615" s="513">
        <v>0</v>
      </c>
      <c r="AO615" s="513">
        <v>0</v>
      </c>
      <c r="AP615" s="513">
        <v>0</v>
      </c>
      <c r="AQ615" s="513">
        <v>0</v>
      </c>
      <c r="AR615" s="513">
        <v>0</v>
      </c>
      <c r="AS615" s="513">
        <v>0</v>
      </c>
      <c r="AT615" s="513">
        <v>0</v>
      </c>
      <c r="AU615" s="513">
        <v>0</v>
      </c>
      <c r="AV615" s="513">
        <v>0</v>
      </c>
      <c r="AW615" s="513">
        <v>0</v>
      </c>
      <c r="AX615" s="513">
        <v>0</v>
      </c>
      <c r="AY615" s="513">
        <v>0</v>
      </c>
      <c r="AZ615" s="513">
        <v>0</v>
      </c>
      <c r="BA615" s="513">
        <v>0</v>
      </c>
      <c r="BB615" s="513">
        <v>0</v>
      </c>
      <c r="BC615" s="513">
        <v>13.6</v>
      </c>
      <c r="BD615" s="513">
        <v>13.6</v>
      </c>
      <c r="BE615" s="513">
        <v>0</v>
      </c>
      <c r="BF615" s="513">
        <v>0</v>
      </c>
      <c r="BG615" s="513">
        <v>0</v>
      </c>
      <c r="BH615" s="513">
        <v>0</v>
      </c>
      <c r="BI615" s="513">
        <v>0</v>
      </c>
      <c r="BJ615" s="513">
        <v>0</v>
      </c>
      <c r="BK615" s="241">
        <f t="shared" si="92"/>
        <v>13.6</v>
      </c>
      <c r="BL615" s="22">
        <f t="shared" si="93"/>
        <v>13.6</v>
      </c>
      <c r="BM615" s="519">
        <f t="shared" si="94"/>
        <v>9.8550724637681154E-3</v>
      </c>
      <c r="BN615" s="520">
        <v>0</v>
      </c>
      <c r="BO615" s="520">
        <v>0</v>
      </c>
      <c r="BP615" s="520">
        <v>0</v>
      </c>
      <c r="BQ615" s="520">
        <v>0</v>
      </c>
      <c r="BR615" s="520">
        <v>0</v>
      </c>
      <c r="BS615" s="520">
        <v>0</v>
      </c>
      <c r="BT615" s="520">
        <v>0</v>
      </c>
      <c r="BU615" s="520">
        <v>0</v>
      </c>
      <c r="BV615" s="520">
        <v>0</v>
      </c>
      <c r="BW615" s="520">
        <v>0</v>
      </c>
      <c r="BX615" s="520">
        <v>0</v>
      </c>
      <c r="BY615" s="520">
        <v>0</v>
      </c>
      <c r="BZ615" s="520">
        <v>0</v>
      </c>
      <c r="CA615" s="520">
        <v>0</v>
      </c>
      <c r="CB615" s="520">
        <v>0</v>
      </c>
      <c r="CC615" s="520">
        <v>0</v>
      </c>
      <c r="CD615" s="520">
        <v>15964.224</v>
      </c>
      <c r="CE615" s="520">
        <v>15964.224</v>
      </c>
      <c r="CF615" s="520">
        <v>0</v>
      </c>
      <c r="CG615" s="520">
        <v>0</v>
      </c>
      <c r="CH615" s="520">
        <v>0</v>
      </c>
      <c r="CI615" s="520">
        <v>0</v>
      </c>
      <c r="CJ615" s="520">
        <v>0</v>
      </c>
      <c r="CK615" s="520">
        <v>0</v>
      </c>
      <c r="CL615" s="520">
        <f t="shared" si="95"/>
        <v>15964.224</v>
      </c>
      <c r="CM615" s="521">
        <f t="shared" si="96"/>
        <v>15964.224</v>
      </c>
      <c r="CN615" s="522">
        <v>5060801.0111040007</v>
      </c>
      <c r="CO615" s="522">
        <v>5060801.0111040007</v>
      </c>
      <c r="CP615" s="522">
        <v>5819921.1627695998</v>
      </c>
      <c r="CQ615" s="243" t="s">
        <v>874</v>
      </c>
      <c r="CR615" s="103">
        <v>1.2</v>
      </c>
      <c r="CS615" s="523">
        <v>1.2</v>
      </c>
      <c r="CT615" s="104">
        <v>1.38</v>
      </c>
      <c r="CU615" s="524"/>
      <c r="CV615" s="524"/>
      <c r="CW615" s="524"/>
      <c r="CX615" s="525"/>
      <c r="CY615" s="526">
        <v>51.782373005996384</v>
      </c>
      <c r="CZ615" s="527">
        <v>51.641989934543233</v>
      </c>
      <c r="DA615" s="528">
        <v>0.40103579788656324</v>
      </c>
      <c r="DB615" s="529">
        <v>0.4005770296792</v>
      </c>
      <c r="DC615" s="530" t="s">
        <v>2580</v>
      </c>
      <c r="DD615" s="225"/>
      <c r="DE615" s="524"/>
      <c r="DF615" s="524"/>
      <c r="DG615" s="531"/>
      <c r="DH615" s="532"/>
      <c r="DI615" s="64">
        <v>0</v>
      </c>
      <c r="DJ615" s="64">
        <v>56661</v>
      </c>
      <c r="DK615" s="64">
        <v>0</v>
      </c>
      <c r="DL615" s="534">
        <f t="shared" si="88"/>
        <v>18887</v>
      </c>
    </row>
    <row r="616" spans="1:116" ht="43.5" customHeight="1" x14ac:dyDescent="0.25">
      <c r="A616" s="356" t="s">
        <v>7</v>
      </c>
      <c r="B616" s="65" t="s">
        <v>96</v>
      </c>
      <c r="C616" s="65" t="s">
        <v>114</v>
      </c>
      <c r="D616" s="64" t="s">
        <v>2579</v>
      </c>
      <c r="E616" s="64" t="s">
        <v>569</v>
      </c>
      <c r="F616" s="64" t="s">
        <v>1560</v>
      </c>
      <c r="G616" s="18" t="s">
        <v>569</v>
      </c>
      <c r="H616" s="35" t="s">
        <v>860</v>
      </c>
      <c r="I616" s="28" t="s">
        <v>2287</v>
      </c>
      <c r="J616" s="498">
        <v>2.6947939284479623</v>
      </c>
      <c r="K616" s="498">
        <v>3.1232954480490003</v>
      </c>
      <c r="L616" s="499">
        <v>484.5</v>
      </c>
      <c r="M616" s="512">
        <v>0</v>
      </c>
      <c r="N616" s="513">
        <v>0</v>
      </c>
      <c r="O616" s="513">
        <v>1</v>
      </c>
      <c r="P616" s="513">
        <v>1</v>
      </c>
      <c r="Q616" s="513">
        <v>0</v>
      </c>
      <c r="R616" s="513">
        <v>0</v>
      </c>
      <c r="S616" s="513">
        <v>0</v>
      </c>
      <c r="T616" s="513">
        <v>0</v>
      </c>
      <c r="U616" s="513">
        <v>0</v>
      </c>
      <c r="V616" s="513">
        <v>0</v>
      </c>
      <c r="W616" s="513">
        <v>0</v>
      </c>
      <c r="X616" s="513">
        <v>0</v>
      </c>
      <c r="Y616" s="513">
        <v>0</v>
      </c>
      <c r="Z616" s="513">
        <v>0</v>
      </c>
      <c r="AA616" s="513">
        <v>0</v>
      </c>
      <c r="AB616" s="513">
        <v>0</v>
      </c>
      <c r="AC616" s="513">
        <v>2</v>
      </c>
      <c r="AD616" s="513">
        <v>2</v>
      </c>
      <c r="AE616" s="513">
        <v>0</v>
      </c>
      <c r="AF616" s="513">
        <v>0</v>
      </c>
      <c r="AG616" s="513">
        <v>0</v>
      </c>
      <c r="AH616" s="513">
        <f t="shared" si="89"/>
        <v>0</v>
      </c>
      <c r="AI616" s="513">
        <v>0</v>
      </c>
      <c r="AJ616" s="513">
        <v>0</v>
      </c>
      <c r="AK616" s="513">
        <f t="shared" si="90"/>
        <v>3</v>
      </c>
      <c r="AL616" s="513">
        <f t="shared" si="91"/>
        <v>3</v>
      </c>
      <c r="AM616" s="513">
        <v>0</v>
      </c>
      <c r="AN616" s="513">
        <v>0</v>
      </c>
      <c r="AO616" s="513">
        <v>0</v>
      </c>
      <c r="AP616" s="513">
        <v>0</v>
      </c>
      <c r="AQ616" s="513">
        <v>0</v>
      </c>
      <c r="AR616" s="513">
        <v>0</v>
      </c>
      <c r="AS616" s="513">
        <v>0</v>
      </c>
      <c r="AT616" s="513">
        <v>0</v>
      </c>
      <c r="AU616" s="513">
        <v>0</v>
      </c>
      <c r="AV616" s="513">
        <v>0</v>
      </c>
      <c r="AW616" s="513">
        <v>0</v>
      </c>
      <c r="AX616" s="513">
        <v>0</v>
      </c>
      <c r="AY616" s="513">
        <v>0</v>
      </c>
      <c r="AZ616" s="513">
        <v>0</v>
      </c>
      <c r="BA616" s="513">
        <v>0</v>
      </c>
      <c r="BB616" s="513">
        <v>0</v>
      </c>
      <c r="BC616" s="513">
        <v>26</v>
      </c>
      <c r="BD616" s="513">
        <v>26</v>
      </c>
      <c r="BE616" s="513">
        <v>0</v>
      </c>
      <c r="BF616" s="513">
        <v>0</v>
      </c>
      <c r="BG616" s="513">
        <v>0</v>
      </c>
      <c r="BH616" s="513">
        <v>0</v>
      </c>
      <c r="BI616" s="513">
        <v>0</v>
      </c>
      <c r="BJ616" s="513">
        <v>0</v>
      </c>
      <c r="BK616" s="241">
        <f t="shared" si="92"/>
        <v>26</v>
      </c>
      <c r="BL616" s="22">
        <f t="shared" si="93"/>
        <v>26</v>
      </c>
      <c r="BM616" s="519">
        <f t="shared" si="94"/>
        <v>1.2871287128712871E-2</v>
      </c>
      <c r="BN616" s="520">
        <v>0</v>
      </c>
      <c r="BO616" s="520">
        <v>0</v>
      </c>
      <c r="BP616" s="520">
        <v>262800</v>
      </c>
      <c r="BQ616" s="520">
        <v>262800</v>
      </c>
      <c r="BR616" s="520">
        <v>0</v>
      </c>
      <c r="BS616" s="520">
        <v>0</v>
      </c>
      <c r="BT616" s="520">
        <v>0</v>
      </c>
      <c r="BU616" s="520">
        <v>0</v>
      </c>
      <c r="BV616" s="520">
        <v>0</v>
      </c>
      <c r="BW616" s="520">
        <v>0</v>
      </c>
      <c r="BX616" s="520">
        <v>0</v>
      </c>
      <c r="BY616" s="520">
        <v>0</v>
      </c>
      <c r="BZ616" s="520">
        <v>0</v>
      </c>
      <c r="CA616" s="520">
        <v>0</v>
      </c>
      <c r="CB616" s="520">
        <v>0</v>
      </c>
      <c r="CC616" s="520">
        <v>0</v>
      </c>
      <c r="CD616" s="520">
        <v>30519.84</v>
      </c>
      <c r="CE616" s="520">
        <v>30519.84</v>
      </c>
      <c r="CF616" s="520">
        <v>0</v>
      </c>
      <c r="CG616" s="520">
        <v>0</v>
      </c>
      <c r="CH616" s="520">
        <v>0</v>
      </c>
      <c r="CI616" s="520">
        <v>0</v>
      </c>
      <c r="CJ616" s="520">
        <v>0</v>
      </c>
      <c r="CK616" s="520">
        <v>0</v>
      </c>
      <c r="CL616" s="520">
        <f t="shared" si="95"/>
        <v>293319.84000000003</v>
      </c>
      <c r="CM616" s="521">
        <f t="shared" si="96"/>
        <v>293319.84000000003</v>
      </c>
      <c r="CN616" s="522">
        <v>5540432.7909168005</v>
      </c>
      <c r="CO616" s="522">
        <v>5540432.7909168005</v>
      </c>
      <c r="CP616" s="522">
        <v>7314819.7631712006</v>
      </c>
      <c r="CQ616" s="243" t="s">
        <v>874</v>
      </c>
      <c r="CR616" s="103">
        <v>1.53</v>
      </c>
      <c r="CS616" s="523">
        <v>1.53</v>
      </c>
      <c r="CT616" s="104">
        <v>2.02</v>
      </c>
      <c r="CU616" s="524"/>
      <c r="CV616" s="524"/>
      <c r="CW616" s="524"/>
      <c r="CX616" s="525"/>
      <c r="CY616" s="526">
        <v>233.1262347710589</v>
      </c>
      <c r="CZ616" s="527">
        <v>233.10976930964134</v>
      </c>
      <c r="DA616" s="528">
        <v>2.0259412895801083</v>
      </c>
      <c r="DB616" s="529">
        <v>2.026514844920507</v>
      </c>
      <c r="DC616" s="530" t="s">
        <v>2457</v>
      </c>
      <c r="DD616" s="225"/>
      <c r="DE616" s="524"/>
      <c r="DF616" s="524"/>
      <c r="DG616" s="531"/>
      <c r="DH616" s="532"/>
      <c r="DI616" s="64">
        <v>0</v>
      </c>
      <c r="DJ616" s="64">
        <v>112219</v>
      </c>
      <c r="DK616" s="64">
        <v>135589</v>
      </c>
      <c r="DL616" s="534">
        <f t="shared" si="88"/>
        <v>82602.666666666672</v>
      </c>
    </row>
    <row r="617" spans="1:116" ht="43.5" customHeight="1" x14ac:dyDescent="0.25">
      <c r="A617" s="356" t="s">
        <v>7</v>
      </c>
      <c r="B617" s="65" t="s">
        <v>96</v>
      </c>
      <c r="C617" s="65" t="s">
        <v>114</v>
      </c>
      <c r="D617" s="64" t="s">
        <v>2579</v>
      </c>
      <c r="E617" s="64" t="s">
        <v>569</v>
      </c>
      <c r="F617" s="64" t="s">
        <v>1561</v>
      </c>
      <c r="G617" s="18" t="s">
        <v>569</v>
      </c>
      <c r="H617" s="35" t="s">
        <v>866</v>
      </c>
      <c r="I617" s="28" t="s">
        <v>2287</v>
      </c>
      <c r="J617" s="498">
        <v>2.3057060350356893</v>
      </c>
      <c r="K617" s="498">
        <v>3.6640151438940003</v>
      </c>
      <c r="L617" s="499">
        <v>867.9</v>
      </c>
      <c r="M617" s="512">
        <v>0</v>
      </c>
      <c r="N617" s="513">
        <v>0</v>
      </c>
      <c r="O617" s="513">
        <v>0</v>
      </c>
      <c r="P617" s="513">
        <v>0</v>
      </c>
      <c r="Q617" s="513">
        <v>0</v>
      </c>
      <c r="R617" s="513">
        <v>0</v>
      </c>
      <c r="S617" s="513">
        <v>0</v>
      </c>
      <c r="T617" s="513">
        <v>0</v>
      </c>
      <c r="U617" s="513">
        <v>0</v>
      </c>
      <c r="V617" s="513">
        <v>0</v>
      </c>
      <c r="W617" s="513">
        <v>0</v>
      </c>
      <c r="X617" s="513">
        <v>0</v>
      </c>
      <c r="Y617" s="513">
        <v>0</v>
      </c>
      <c r="Z617" s="513">
        <v>0</v>
      </c>
      <c r="AA617" s="513">
        <v>0</v>
      </c>
      <c r="AB617" s="513">
        <v>0</v>
      </c>
      <c r="AC617" s="513">
        <v>9</v>
      </c>
      <c r="AD617" s="513">
        <v>9</v>
      </c>
      <c r="AE617" s="513">
        <v>0</v>
      </c>
      <c r="AF617" s="513">
        <v>0</v>
      </c>
      <c r="AG617" s="513">
        <v>0</v>
      </c>
      <c r="AH617" s="513">
        <f t="shared" si="89"/>
        <v>0</v>
      </c>
      <c r="AI617" s="513">
        <v>0</v>
      </c>
      <c r="AJ617" s="513">
        <v>0</v>
      </c>
      <c r="AK617" s="513">
        <f t="shared" si="90"/>
        <v>9</v>
      </c>
      <c r="AL617" s="513">
        <f t="shared" si="91"/>
        <v>9</v>
      </c>
      <c r="AM617" s="513">
        <v>0</v>
      </c>
      <c r="AN617" s="513">
        <v>0</v>
      </c>
      <c r="AO617" s="513">
        <v>0</v>
      </c>
      <c r="AP617" s="513">
        <v>0</v>
      </c>
      <c r="AQ617" s="513">
        <v>0</v>
      </c>
      <c r="AR617" s="513">
        <v>0</v>
      </c>
      <c r="AS617" s="513">
        <v>0</v>
      </c>
      <c r="AT617" s="513">
        <v>0</v>
      </c>
      <c r="AU617" s="513">
        <v>0</v>
      </c>
      <c r="AV617" s="513">
        <v>0</v>
      </c>
      <c r="AW617" s="513">
        <v>0</v>
      </c>
      <c r="AX617" s="513">
        <v>0</v>
      </c>
      <c r="AY617" s="513">
        <v>0</v>
      </c>
      <c r="AZ617" s="513">
        <v>0</v>
      </c>
      <c r="BA617" s="513">
        <v>0</v>
      </c>
      <c r="BB617" s="513">
        <v>0</v>
      </c>
      <c r="BC617" s="513">
        <v>74.510000000000005</v>
      </c>
      <c r="BD617" s="513">
        <v>74.510000000000005</v>
      </c>
      <c r="BE617" s="513">
        <v>0</v>
      </c>
      <c r="BF617" s="513">
        <v>0</v>
      </c>
      <c r="BG617" s="513">
        <v>0</v>
      </c>
      <c r="BH617" s="513">
        <v>0</v>
      </c>
      <c r="BI617" s="513">
        <v>0</v>
      </c>
      <c r="BJ617" s="513">
        <v>0</v>
      </c>
      <c r="BK617" s="241">
        <f t="shared" si="92"/>
        <v>74.510000000000005</v>
      </c>
      <c r="BL617" s="22">
        <f t="shared" si="93"/>
        <v>74.510000000000005</v>
      </c>
      <c r="BM617" s="519">
        <f t="shared" si="94"/>
        <v>5.0006711409395978E-2</v>
      </c>
      <c r="BN617" s="520">
        <v>0</v>
      </c>
      <c r="BO617" s="520">
        <v>0</v>
      </c>
      <c r="BP617" s="520">
        <v>0</v>
      </c>
      <c r="BQ617" s="520">
        <v>0</v>
      </c>
      <c r="BR617" s="520">
        <v>0</v>
      </c>
      <c r="BS617" s="520">
        <v>0</v>
      </c>
      <c r="BT617" s="520">
        <v>0</v>
      </c>
      <c r="BU617" s="520">
        <v>0</v>
      </c>
      <c r="BV617" s="520">
        <v>0</v>
      </c>
      <c r="BW617" s="520">
        <v>0</v>
      </c>
      <c r="BX617" s="520">
        <v>0</v>
      </c>
      <c r="BY617" s="520">
        <v>0</v>
      </c>
      <c r="BZ617" s="520">
        <v>0</v>
      </c>
      <c r="CA617" s="520">
        <v>0</v>
      </c>
      <c r="CB617" s="520">
        <v>0</v>
      </c>
      <c r="CC617" s="520">
        <v>0</v>
      </c>
      <c r="CD617" s="520">
        <v>87462.818400000018</v>
      </c>
      <c r="CE617" s="520">
        <v>87462.818400000018</v>
      </c>
      <c r="CF617" s="520">
        <v>0</v>
      </c>
      <c r="CG617" s="520">
        <v>0</v>
      </c>
      <c r="CH617" s="520">
        <v>0</v>
      </c>
      <c r="CI617" s="520">
        <v>0</v>
      </c>
      <c r="CJ617" s="520">
        <v>0</v>
      </c>
      <c r="CK617" s="520">
        <v>0</v>
      </c>
      <c r="CL617" s="520">
        <f t="shared" si="95"/>
        <v>87462.818400000018</v>
      </c>
      <c r="CM617" s="521">
        <f t="shared" si="96"/>
        <v>87462.818400000018</v>
      </c>
      <c r="CN617" s="522">
        <v>7412646.1389911994</v>
      </c>
      <c r="CO617" s="522">
        <v>7412646.1389911994</v>
      </c>
      <c r="CP617" s="522">
        <v>6653519.7271667998</v>
      </c>
      <c r="CQ617" s="243" t="s">
        <v>874</v>
      </c>
      <c r="CR617" s="103">
        <v>1.66</v>
      </c>
      <c r="CS617" s="523">
        <v>1.66</v>
      </c>
      <c r="CT617" s="104">
        <v>1.49</v>
      </c>
      <c r="CU617" s="524"/>
      <c r="CV617" s="524"/>
      <c r="CW617" s="524"/>
      <c r="CX617" s="525"/>
      <c r="CY617" s="526">
        <v>21.568242815251001</v>
      </c>
      <c r="CZ617" s="527">
        <v>21.692581450679992</v>
      </c>
      <c r="DA617" s="528">
        <v>0.40771260431039397</v>
      </c>
      <c r="DB617" s="529">
        <v>0.40817381206943598</v>
      </c>
      <c r="DC617" s="530" t="s">
        <v>2581</v>
      </c>
      <c r="DD617" s="225"/>
      <c r="DE617" s="524"/>
      <c r="DF617" s="524"/>
      <c r="DG617" s="531"/>
      <c r="DH617" s="532"/>
      <c r="DI617" s="64">
        <v>0</v>
      </c>
      <c r="DJ617" s="64">
        <v>0</v>
      </c>
      <c r="DK617" s="64">
        <v>0</v>
      </c>
      <c r="DL617" s="534">
        <f t="shared" si="88"/>
        <v>0</v>
      </c>
    </row>
    <row r="618" spans="1:116" ht="43.5" customHeight="1" x14ac:dyDescent="0.25">
      <c r="A618" s="356" t="s">
        <v>7</v>
      </c>
      <c r="B618" s="65" t="s">
        <v>96</v>
      </c>
      <c r="C618" s="65" t="s">
        <v>114</v>
      </c>
      <c r="D618" s="64" t="s">
        <v>2579</v>
      </c>
      <c r="E618" s="64" t="s">
        <v>569</v>
      </c>
      <c r="F618" s="64" t="s">
        <v>1562</v>
      </c>
      <c r="G618" s="18" t="s">
        <v>569</v>
      </c>
      <c r="H618" s="35" t="s">
        <v>866</v>
      </c>
      <c r="I618" s="28" t="s">
        <v>2287</v>
      </c>
      <c r="J618" s="498">
        <v>3.1559351354550995</v>
      </c>
      <c r="K618" s="498">
        <v>3.2153409024030002</v>
      </c>
      <c r="L618" s="499">
        <v>818.5</v>
      </c>
      <c r="M618" s="512">
        <v>0</v>
      </c>
      <c r="N618" s="513">
        <v>0</v>
      </c>
      <c r="O618" s="513">
        <v>0</v>
      </c>
      <c r="P618" s="513">
        <v>0</v>
      </c>
      <c r="Q618" s="513">
        <v>0</v>
      </c>
      <c r="R618" s="513">
        <v>0</v>
      </c>
      <c r="S618" s="513">
        <v>0</v>
      </c>
      <c r="T618" s="513">
        <v>0</v>
      </c>
      <c r="U618" s="513">
        <v>0</v>
      </c>
      <c r="V618" s="513">
        <v>0</v>
      </c>
      <c r="W618" s="513">
        <v>0</v>
      </c>
      <c r="X618" s="513">
        <v>0</v>
      </c>
      <c r="Y618" s="513">
        <v>0</v>
      </c>
      <c r="Z618" s="513">
        <v>0</v>
      </c>
      <c r="AA618" s="513">
        <v>0</v>
      </c>
      <c r="AB618" s="513">
        <v>0</v>
      </c>
      <c r="AC618" s="513">
        <v>9</v>
      </c>
      <c r="AD618" s="513">
        <v>9</v>
      </c>
      <c r="AE618" s="513">
        <v>0</v>
      </c>
      <c r="AF618" s="513">
        <v>0</v>
      </c>
      <c r="AG618" s="513">
        <v>0</v>
      </c>
      <c r="AH618" s="513">
        <f t="shared" si="89"/>
        <v>0</v>
      </c>
      <c r="AI618" s="513">
        <v>0</v>
      </c>
      <c r="AJ618" s="513">
        <v>0</v>
      </c>
      <c r="AK618" s="513">
        <f t="shared" si="90"/>
        <v>9</v>
      </c>
      <c r="AL618" s="513">
        <f t="shared" si="91"/>
        <v>9</v>
      </c>
      <c r="AM618" s="513">
        <v>0</v>
      </c>
      <c r="AN618" s="513">
        <v>0</v>
      </c>
      <c r="AO618" s="513">
        <v>0</v>
      </c>
      <c r="AP618" s="513">
        <v>0</v>
      </c>
      <c r="AQ618" s="513">
        <v>0</v>
      </c>
      <c r="AR618" s="513">
        <v>0</v>
      </c>
      <c r="AS618" s="513">
        <v>0</v>
      </c>
      <c r="AT618" s="513">
        <v>0</v>
      </c>
      <c r="AU618" s="513">
        <v>0</v>
      </c>
      <c r="AV618" s="513">
        <v>0</v>
      </c>
      <c r="AW618" s="513">
        <v>0</v>
      </c>
      <c r="AX618" s="513">
        <v>0</v>
      </c>
      <c r="AY618" s="513">
        <v>0</v>
      </c>
      <c r="AZ618" s="513">
        <v>0</v>
      </c>
      <c r="BA618" s="513">
        <v>0</v>
      </c>
      <c r="BB618" s="513">
        <v>0</v>
      </c>
      <c r="BC618" s="513">
        <v>40.56</v>
      </c>
      <c r="BD618" s="513">
        <v>40.56</v>
      </c>
      <c r="BE618" s="513">
        <v>0</v>
      </c>
      <c r="BF618" s="513">
        <v>0</v>
      </c>
      <c r="BG618" s="513">
        <v>0</v>
      </c>
      <c r="BH618" s="513">
        <v>0</v>
      </c>
      <c r="BI618" s="513">
        <v>0</v>
      </c>
      <c r="BJ618" s="513">
        <v>0</v>
      </c>
      <c r="BK618" s="241">
        <f t="shared" si="92"/>
        <v>40.56</v>
      </c>
      <c r="BL618" s="22">
        <f t="shared" si="93"/>
        <v>40.56</v>
      </c>
      <c r="BM618" s="519">
        <f t="shared" si="94"/>
        <v>2.5192546583850929E-2</v>
      </c>
      <c r="BN618" s="520">
        <v>0</v>
      </c>
      <c r="BO618" s="520">
        <v>0</v>
      </c>
      <c r="BP618" s="520">
        <v>0</v>
      </c>
      <c r="BQ618" s="520">
        <v>0</v>
      </c>
      <c r="BR618" s="520">
        <v>0</v>
      </c>
      <c r="BS618" s="520">
        <v>0</v>
      </c>
      <c r="BT618" s="520">
        <v>0</v>
      </c>
      <c r="BU618" s="520">
        <v>0</v>
      </c>
      <c r="BV618" s="520">
        <v>0</v>
      </c>
      <c r="BW618" s="520">
        <v>0</v>
      </c>
      <c r="BX618" s="520">
        <v>0</v>
      </c>
      <c r="BY618" s="520">
        <v>0</v>
      </c>
      <c r="BZ618" s="520">
        <v>0</v>
      </c>
      <c r="CA618" s="520">
        <v>0</v>
      </c>
      <c r="CB618" s="520">
        <v>0</v>
      </c>
      <c r="CC618" s="520">
        <v>0</v>
      </c>
      <c r="CD618" s="520">
        <v>47610.950400000009</v>
      </c>
      <c r="CE618" s="520">
        <v>47610.950400000009</v>
      </c>
      <c r="CF618" s="520">
        <v>0</v>
      </c>
      <c r="CG618" s="520">
        <v>0</v>
      </c>
      <c r="CH618" s="520">
        <v>0</v>
      </c>
      <c r="CI618" s="520">
        <v>0</v>
      </c>
      <c r="CJ618" s="520">
        <v>0</v>
      </c>
      <c r="CK618" s="520">
        <v>0</v>
      </c>
      <c r="CL618" s="520">
        <f t="shared" si="95"/>
        <v>47610.950400000009</v>
      </c>
      <c r="CM618" s="521">
        <f t="shared" si="96"/>
        <v>47610.950400000009</v>
      </c>
      <c r="CN618" s="522">
        <v>4766278.0013976004</v>
      </c>
      <c r="CO618" s="522">
        <v>4766278.0013976004</v>
      </c>
      <c r="CP618" s="522">
        <v>5726647.4494404001</v>
      </c>
      <c r="CQ618" s="243" t="s">
        <v>874</v>
      </c>
      <c r="CR618" s="103">
        <v>1.34</v>
      </c>
      <c r="CS618" s="523">
        <v>1.34</v>
      </c>
      <c r="CT618" s="104">
        <v>1.61</v>
      </c>
      <c r="CU618" s="524"/>
      <c r="CV618" s="524"/>
      <c r="CW618" s="524"/>
      <c r="CX618" s="525"/>
      <c r="CY618" s="526">
        <v>38.649518042164949</v>
      </c>
      <c r="CZ618" s="527">
        <v>38.65461462938817</v>
      </c>
      <c r="DA618" s="528">
        <v>0.41916363927399236</v>
      </c>
      <c r="DB618" s="529">
        <v>0.41917807719813749</v>
      </c>
      <c r="DC618" s="530" t="s">
        <v>2293</v>
      </c>
      <c r="DD618" s="225"/>
      <c r="DE618" s="524"/>
      <c r="DF618" s="524"/>
      <c r="DG618" s="531"/>
      <c r="DH618" s="532"/>
      <c r="DI618" s="64">
        <v>36505</v>
      </c>
      <c r="DJ618" s="64">
        <v>0</v>
      </c>
      <c r="DK618" s="64">
        <v>0</v>
      </c>
      <c r="DL618" s="534">
        <f t="shared" si="88"/>
        <v>12168.333333333334</v>
      </c>
    </row>
    <row r="619" spans="1:116" ht="43.5" customHeight="1" x14ac:dyDescent="0.25">
      <c r="A619" s="356" t="s">
        <v>7</v>
      </c>
      <c r="B619" s="65" t="s">
        <v>96</v>
      </c>
      <c r="C619" s="65" t="s">
        <v>114</v>
      </c>
      <c r="D619" s="64" t="s">
        <v>2579</v>
      </c>
      <c r="E619" s="64" t="s">
        <v>569</v>
      </c>
      <c r="F619" s="64" t="s">
        <v>1563</v>
      </c>
      <c r="G619" s="18" t="s">
        <v>569</v>
      </c>
      <c r="H619" s="35" t="s">
        <v>860</v>
      </c>
      <c r="I619" s="28" t="s">
        <v>2287</v>
      </c>
      <c r="J619" s="498">
        <v>2.557892632617718</v>
      </c>
      <c r="K619" s="498">
        <v>3.4424242352640002</v>
      </c>
      <c r="L619" s="499">
        <v>431</v>
      </c>
      <c r="M619" s="512">
        <v>0</v>
      </c>
      <c r="N619" s="513">
        <v>0</v>
      </c>
      <c r="O619" s="513">
        <v>0</v>
      </c>
      <c r="P619" s="513">
        <v>0</v>
      </c>
      <c r="Q619" s="513">
        <v>0</v>
      </c>
      <c r="R619" s="513">
        <v>0</v>
      </c>
      <c r="S619" s="513">
        <v>0</v>
      </c>
      <c r="T619" s="513">
        <v>0</v>
      </c>
      <c r="U619" s="513">
        <v>0</v>
      </c>
      <c r="V619" s="513">
        <v>0</v>
      </c>
      <c r="W619" s="513">
        <v>0</v>
      </c>
      <c r="X619" s="513">
        <v>0</v>
      </c>
      <c r="Y619" s="513">
        <v>0</v>
      </c>
      <c r="Z619" s="513">
        <v>0</v>
      </c>
      <c r="AA619" s="513">
        <v>0</v>
      </c>
      <c r="AB619" s="513">
        <v>0</v>
      </c>
      <c r="AC619" s="513">
        <v>1</v>
      </c>
      <c r="AD619" s="513">
        <v>1</v>
      </c>
      <c r="AE619" s="513">
        <v>0</v>
      </c>
      <c r="AF619" s="513">
        <v>0</v>
      </c>
      <c r="AG619" s="513">
        <v>0</v>
      </c>
      <c r="AH619" s="513">
        <f t="shared" si="89"/>
        <v>0</v>
      </c>
      <c r="AI619" s="513">
        <v>0</v>
      </c>
      <c r="AJ619" s="513">
        <v>0</v>
      </c>
      <c r="AK619" s="513">
        <f t="shared" si="90"/>
        <v>1</v>
      </c>
      <c r="AL619" s="513">
        <f t="shared" si="91"/>
        <v>1</v>
      </c>
      <c r="AM619" s="513">
        <v>0</v>
      </c>
      <c r="AN619" s="513">
        <v>0</v>
      </c>
      <c r="AO619" s="513">
        <v>0</v>
      </c>
      <c r="AP619" s="513">
        <v>0</v>
      </c>
      <c r="AQ619" s="513">
        <v>0</v>
      </c>
      <c r="AR619" s="513">
        <v>0</v>
      </c>
      <c r="AS619" s="513">
        <v>0</v>
      </c>
      <c r="AT619" s="513">
        <v>0</v>
      </c>
      <c r="AU619" s="513">
        <v>0</v>
      </c>
      <c r="AV619" s="513">
        <v>0</v>
      </c>
      <c r="AW619" s="513">
        <v>0</v>
      </c>
      <c r="AX619" s="513">
        <v>0</v>
      </c>
      <c r="AY619" s="513">
        <v>0</v>
      </c>
      <c r="AZ619" s="513">
        <v>0</v>
      </c>
      <c r="BA619" s="513">
        <v>0</v>
      </c>
      <c r="BB619" s="513">
        <v>0</v>
      </c>
      <c r="BC619" s="513">
        <v>3</v>
      </c>
      <c r="BD619" s="513">
        <v>3</v>
      </c>
      <c r="BE619" s="513">
        <v>0</v>
      </c>
      <c r="BF619" s="513">
        <v>0</v>
      </c>
      <c r="BG619" s="513">
        <v>0</v>
      </c>
      <c r="BH619" s="513">
        <v>0</v>
      </c>
      <c r="BI619" s="513">
        <v>0</v>
      </c>
      <c r="BJ619" s="513">
        <v>0</v>
      </c>
      <c r="BK619" s="241">
        <f t="shared" si="92"/>
        <v>3</v>
      </c>
      <c r="BL619" s="22">
        <f t="shared" si="93"/>
        <v>3</v>
      </c>
      <c r="BM619" s="519">
        <f t="shared" si="94"/>
        <v>1.5306122448979593E-3</v>
      </c>
      <c r="BN619" s="520">
        <v>0</v>
      </c>
      <c r="BO619" s="520">
        <v>0</v>
      </c>
      <c r="BP619" s="520">
        <v>0</v>
      </c>
      <c r="BQ619" s="520">
        <v>0</v>
      </c>
      <c r="BR619" s="520">
        <v>0</v>
      </c>
      <c r="BS619" s="520">
        <v>0</v>
      </c>
      <c r="BT619" s="520">
        <v>0</v>
      </c>
      <c r="BU619" s="520">
        <v>0</v>
      </c>
      <c r="BV619" s="520">
        <v>0</v>
      </c>
      <c r="BW619" s="520">
        <v>0</v>
      </c>
      <c r="BX619" s="520">
        <v>0</v>
      </c>
      <c r="BY619" s="520">
        <v>0</v>
      </c>
      <c r="BZ619" s="520">
        <v>0</v>
      </c>
      <c r="CA619" s="520">
        <v>0</v>
      </c>
      <c r="CB619" s="520">
        <v>0</v>
      </c>
      <c r="CC619" s="520">
        <v>0</v>
      </c>
      <c r="CD619" s="520">
        <v>3521.5200000000004</v>
      </c>
      <c r="CE619" s="520">
        <v>3521.5200000000004</v>
      </c>
      <c r="CF619" s="520">
        <v>0</v>
      </c>
      <c r="CG619" s="520">
        <v>0</v>
      </c>
      <c r="CH619" s="520">
        <v>0</v>
      </c>
      <c r="CI619" s="520">
        <v>0</v>
      </c>
      <c r="CJ619" s="520">
        <v>0</v>
      </c>
      <c r="CK619" s="520">
        <v>0</v>
      </c>
      <c r="CL619" s="520">
        <f t="shared" si="95"/>
        <v>3521.5200000000004</v>
      </c>
      <c r="CM619" s="521">
        <f t="shared" si="96"/>
        <v>3521.5200000000004</v>
      </c>
      <c r="CN619" s="522">
        <v>5587861.5579323992</v>
      </c>
      <c r="CO619" s="522">
        <v>5587861.5579323992</v>
      </c>
      <c r="CP619" s="522">
        <v>6118552.3204175998</v>
      </c>
      <c r="CQ619" s="243" t="s">
        <v>874</v>
      </c>
      <c r="CR619" s="103">
        <v>1.79</v>
      </c>
      <c r="CS619" s="523">
        <v>1.79</v>
      </c>
      <c r="CT619" s="104">
        <v>1.96</v>
      </c>
      <c r="CU619" s="524"/>
      <c r="CV619" s="524"/>
      <c r="CW619" s="524"/>
      <c r="CX619" s="525"/>
      <c r="CY619" s="526">
        <v>46.84539451423398</v>
      </c>
      <c r="CZ619" s="527">
        <v>41.078557671723793</v>
      </c>
      <c r="DA619" s="528">
        <v>0.67961372030417044</v>
      </c>
      <c r="DB619" s="529">
        <v>0.65724217831464038</v>
      </c>
      <c r="DC619" s="530" t="s">
        <v>2293</v>
      </c>
      <c r="DD619" s="225"/>
      <c r="DE619" s="524"/>
      <c r="DF619" s="524"/>
      <c r="DG619" s="531"/>
      <c r="DH619" s="532"/>
      <c r="DI619" s="64">
        <v>0</v>
      </c>
      <c r="DJ619" s="64">
        <v>0</v>
      </c>
      <c r="DK619" s="64">
        <v>32097</v>
      </c>
      <c r="DL619" s="534">
        <f t="shared" si="88"/>
        <v>10699</v>
      </c>
    </row>
    <row r="620" spans="1:116" ht="43.5" customHeight="1" x14ac:dyDescent="0.25">
      <c r="A620" s="356" t="s">
        <v>7</v>
      </c>
      <c r="B620" s="65" t="s">
        <v>96</v>
      </c>
      <c r="C620" s="65" t="s">
        <v>114</v>
      </c>
      <c r="D620" s="64" t="s">
        <v>2579</v>
      </c>
      <c r="E620" s="64" t="s">
        <v>569</v>
      </c>
      <c r="F620" s="64" t="s">
        <v>1564</v>
      </c>
      <c r="G620" s="18" t="s">
        <v>569</v>
      </c>
      <c r="H620" s="35" t="s">
        <v>860</v>
      </c>
      <c r="I620" s="28" t="s">
        <v>2287</v>
      </c>
      <c r="J620" s="498">
        <v>2.0174927806562284</v>
      </c>
      <c r="K620" s="498">
        <v>4.0539772642950007</v>
      </c>
      <c r="L620" s="499">
        <v>589.1</v>
      </c>
      <c r="M620" s="512">
        <v>0</v>
      </c>
      <c r="N620" s="513">
        <v>0</v>
      </c>
      <c r="O620" s="513">
        <v>0</v>
      </c>
      <c r="P620" s="513">
        <v>0</v>
      </c>
      <c r="Q620" s="513">
        <v>0</v>
      </c>
      <c r="R620" s="513">
        <v>0</v>
      </c>
      <c r="S620" s="513">
        <v>0</v>
      </c>
      <c r="T620" s="513">
        <v>0</v>
      </c>
      <c r="U620" s="513">
        <v>0</v>
      </c>
      <c r="V620" s="513">
        <v>0</v>
      </c>
      <c r="W620" s="513">
        <v>0</v>
      </c>
      <c r="X620" s="513">
        <v>0</v>
      </c>
      <c r="Y620" s="513">
        <v>0</v>
      </c>
      <c r="Z620" s="513">
        <v>0</v>
      </c>
      <c r="AA620" s="513">
        <v>0</v>
      </c>
      <c r="AB620" s="513">
        <v>0</v>
      </c>
      <c r="AC620" s="513">
        <v>6</v>
      </c>
      <c r="AD620" s="513">
        <v>6</v>
      </c>
      <c r="AE620" s="513">
        <v>0</v>
      </c>
      <c r="AF620" s="513">
        <v>0</v>
      </c>
      <c r="AG620" s="513">
        <v>0</v>
      </c>
      <c r="AH620" s="513">
        <f t="shared" si="89"/>
        <v>0</v>
      </c>
      <c r="AI620" s="513">
        <v>0</v>
      </c>
      <c r="AJ620" s="513">
        <v>0</v>
      </c>
      <c r="AK620" s="513">
        <f t="shared" si="90"/>
        <v>6</v>
      </c>
      <c r="AL620" s="513">
        <f t="shared" si="91"/>
        <v>6</v>
      </c>
      <c r="AM620" s="513">
        <v>0</v>
      </c>
      <c r="AN620" s="513">
        <v>0</v>
      </c>
      <c r="AO620" s="513">
        <v>75</v>
      </c>
      <c r="AP620" s="513">
        <v>75</v>
      </c>
      <c r="AQ620" s="513">
        <v>0</v>
      </c>
      <c r="AR620" s="513">
        <v>0</v>
      </c>
      <c r="AS620" s="513">
        <v>0</v>
      </c>
      <c r="AT620" s="513">
        <v>0</v>
      </c>
      <c r="AU620" s="513">
        <v>0</v>
      </c>
      <c r="AV620" s="513">
        <v>0</v>
      </c>
      <c r="AW620" s="513">
        <v>0</v>
      </c>
      <c r="AX620" s="513">
        <v>0</v>
      </c>
      <c r="AY620" s="513">
        <v>0</v>
      </c>
      <c r="AZ620" s="513">
        <v>0</v>
      </c>
      <c r="BA620" s="513">
        <v>0</v>
      </c>
      <c r="BB620" s="513">
        <v>0</v>
      </c>
      <c r="BC620" s="513">
        <v>60.25</v>
      </c>
      <c r="BD620" s="513">
        <v>60.25</v>
      </c>
      <c r="BE620" s="513">
        <v>0</v>
      </c>
      <c r="BF620" s="513">
        <v>0</v>
      </c>
      <c r="BG620" s="513">
        <v>0</v>
      </c>
      <c r="BH620" s="513">
        <v>0</v>
      </c>
      <c r="BI620" s="513">
        <v>0</v>
      </c>
      <c r="BJ620" s="513">
        <v>0</v>
      </c>
      <c r="BK620" s="241">
        <f t="shared" si="92"/>
        <v>135.25</v>
      </c>
      <c r="BL620" s="22">
        <f t="shared" si="93"/>
        <v>135.25</v>
      </c>
      <c r="BM620" s="519">
        <f t="shared" si="94"/>
        <v>9.592198581560285E-2</v>
      </c>
      <c r="BN620" s="520">
        <v>0</v>
      </c>
      <c r="BO620" s="520">
        <v>0</v>
      </c>
      <c r="BP620" s="520">
        <v>0</v>
      </c>
      <c r="BQ620" s="520">
        <v>0</v>
      </c>
      <c r="BR620" s="520">
        <v>0</v>
      </c>
      <c r="BS620" s="520">
        <v>0</v>
      </c>
      <c r="BT620" s="520">
        <v>0</v>
      </c>
      <c r="BU620" s="520">
        <v>0</v>
      </c>
      <c r="BV620" s="520">
        <v>0</v>
      </c>
      <c r="BW620" s="520">
        <v>0</v>
      </c>
      <c r="BX620" s="520">
        <v>0</v>
      </c>
      <c r="BY620" s="520">
        <v>0</v>
      </c>
      <c r="BZ620" s="520">
        <v>0</v>
      </c>
      <c r="CA620" s="520">
        <v>0</v>
      </c>
      <c r="CB620" s="520">
        <v>0</v>
      </c>
      <c r="CC620" s="520">
        <v>0</v>
      </c>
      <c r="CD620" s="520">
        <v>70723.86</v>
      </c>
      <c r="CE620" s="520">
        <v>70723.86</v>
      </c>
      <c r="CF620" s="520">
        <v>0</v>
      </c>
      <c r="CG620" s="520">
        <v>0</v>
      </c>
      <c r="CH620" s="520">
        <v>0</v>
      </c>
      <c r="CI620" s="520">
        <v>0</v>
      </c>
      <c r="CJ620" s="520">
        <v>0</v>
      </c>
      <c r="CK620" s="520">
        <v>0</v>
      </c>
      <c r="CL620" s="520">
        <f t="shared" si="95"/>
        <v>70723.86</v>
      </c>
      <c r="CM620" s="521">
        <f t="shared" si="96"/>
        <v>70723.86</v>
      </c>
      <c r="CN620" s="522">
        <v>5534097.6556271994</v>
      </c>
      <c r="CO620" s="522">
        <v>5534097.6556271994</v>
      </c>
      <c r="CP620" s="522">
        <v>5495125.1369255995</v>
      </c>
      <c r="CQ620" s="243" t="s">
        <v>874</v>
      </c>
      <c r="CR620" s="103">
        <v>1.42</v>
      </c>
      <c r="CS620" s="523">
        <v>1.42</v>
      </c>
      <c r="CT620" s="104">
        <v>1.41</v>
      </c>
      <c r="CU620" s="524"/>
      <c r="CV620" s="524"/>
      <c r="CW620" s="524"/>
      <c r="CX620" s="525"/>
      <c r="CY620" s="526">
        <v>427.61029152550572</v>
      </c>
      <c r="CZ620" s="527">
        <v>425.50710444833254</v>
      </c>
      <c r="DA620" s="528">
        <v>1.5385794545543814</v>
      </c>
      <c r="DB620" s="529">
        <v>1.5354822280750693</v>
      </c>
      <c r="DC620" s="530" t="s">
        <v>2574</v>
      </c>
      <c r="DD620" s="225"/>
      <c r="DE620" s="524"/>
      <c r="DF620" s="524"/>
      <c r="DG620" s="531"/>
      <c r="DH620" s="532"/>
      <c r="DI620" s="64">
        <v>87670</v>
      </c>
      <c r="DJ620" s="64">
        <v>29714</v>
      </c>
      <c r="DK620" s="64">
        <v>399657</v>
      </c>
      <c r="DL620" s="534">
        <f t="shared" si="88"/>
        <v>172347</v>
      </c>
    </row>
    <row r="621" spans="1:116" ht="43.5" customHeight="1" x14ac:dyDescent="0.25">
      <c r="A621" s="356" t="s">
        <v>7</v>
      </c>
      <c r="B621" s="65" t="s">
        <v>96</v>
      </c>
      <c r="C621" s="65" t="s">
        <v>114</v>
      </c>
      <c r="D621" s="64" t="s">
        <v>2582</v>
      </c>
      <c r="E621" s="64" t="s">
        <v>514</v>
      </c>
      <c r="F621" s="64" t="s">
        <v>1567</v>
      </c>
      <c r="G621" s="18" t="s">
        <v>514</v>
      </c>
      <c r="H621" s="35" t="s">
        <v>866</v>
      </c>
      <c r="I621" s="28" t="s">
        <v>2287</v>
      </c>
      <c r="J621" s="498">
        <v>1.1528530175178446</v>
      </c>
      <c r="K621" s="498">
        <v>1.0950757552979999</v>
      </c>
      <c r="L621" s="499">
        <v>445.1</v>
      </c>
      <c r="M621" s="512">
        <v>0</v>
      </c>
      <c r="N621" s="513">
        <v>0</v>
      </c>
      <c r="O621" s="513">
        <v>0</v>
      </c>
      <c r="P621" s="513">
        <v>0</v>
      </c>
      <c r="Q621" s="513">
        <v>0</v>
      </c>
      <c r="R621" s="513">
        <v>0</v>
      </c>
      <c r="S621" s="513">
        <v>0</v>
      </c>
      <c r="T621" s="513">
        <v>0</v>
      </c>
      <c r="U621" s="513">
        <v>0</v>
      </c>
      <c r="V621" s="513">
        <v>0</v>
      </c>
      <c r="W621" s="513">
        <v>0</v>
      </c>
      <c r="X621" s="513">
        <v>0</v>
      </c>
      <c r="Y621" s="513">
        <v>0</v>
      </c>
      <c r="Z621" s="513">
        <v>0</v>
      </c>
      <c r="AA621" s="513">
        <v>0</v>
      </c>
      <c r="AB621" s="513">
        <v>0</v>
      </c>
      <c r="AC621" s="513">
        <v>1</v>
      </c>
      <c r="AD621" s="513">
        <v>1</v>
      </c>
      <c r="AE621" s="513">
        <v>0</v>
      </c>
      <c r="AF621" s="513">
        <v>0</v>
      </c>
      <c r="AG621" s="513">
        <v>0</v>
      </c>
      <c r="AH621" s="513">
        <f t="shared" si="89"/>
        <v>0</v>
      </c>
      <c r="AI621" s="513">
        <v>0</v>
      </c>
      <c r="AJ621" s="513">
        <v>0</v>
      </c>
      <c r="AK621" s="513">
        <f t="shared" si="90"/>
        <v>1</v>
      </c>
      <c r="AL621" s="513">
        <f t="shared" si="91"/>
        <v>1</v>
      </c>
      <c r="AM621" s="513">
        <v>0</v>
      </c>
      <c r="AN621" s="513">
        <v>0</v>
      </c>
      <c r="AO621" s="513">
        <v>0</v>
      </c>
      <c r="AP621" s="513">
        <v>0</v>
      </c>
      <c r="AQ621" s="513">
        <v>0</v>
      </c>
      <c r="AR621" s="513">
        <v>0</v>
      </c>
      <c r="AS621" s="513">
        <v>0</v>
      </c>
      <c r="AT621" s="513">
        <v>0</v>
      </c>
      <c r="AU621" s="513">
        <v>0</v>
      </c>
      <c r="AV621" s="513">
        <v>0</v>
      </c>
      <c r="AW621" s="513">
        <v>0</v>
      </c>
      <c r="AX621" s="513">
        <v>0</v>
      </c>
      <c r="AY621" s="513">
        <v>0</v>
      </c>
      <c r="AZ621" s="513">
        <v>0</v>
      </c>
      <c r="BA621" s="513">
        <v>0</v>
      </c>
      <c r="BB621" s="513">
        <v>0</v>
      </c>
      <c r="BC621" s="513">
        <v>3.8</v>
      </c>
      <c r="BD621" s="513">
        <v>3.8</v>
      </c>
      <c r="BE621" s="513">
        <v>0</v>
      </c>
      <c r="BF621" s="513">
        <v>0</v>
      </c>
      <c r="BG621" s="513">
        <v>0</v>
      </c>
      <c r="BH621" s="513">
        <v>0</v>
      </c>
      <c r="BI621" s="513">
        <v>0</v>
      </c>
      <c r="BJ621" s="513">
        <v>0</v>
      </c>
      <c r="BK621" s="241">
        <f t="shared" si="92"/>
        <v>3.8</v>
      </c>
      <c r="BL621" s="22">
        <f t="shared" si="93"/>
        <v>3.8</v>
      </c>
      <c r="BM621" s="519">
        <f t="shared" si="94"/>
        <v>3.7623762376237622E-3</v>
      </c>
      <c r="BN621" s="520">
        <v>0</v>
      </c>
      <c r="BO621" s="520">
        <v>0</v>
      </c>
      <c r="BP621" s="520">
        <v>0</v>
      </c>
      <c r="BQ621" s="520">
        <v>0</v>
      </c>
      <c r="BR621" s="520">
        <v>0</v>
      </c>
      <c r="BS621" s="520">
        <v>0</v>
      </c>
      <c r="BT621" s="520">
        <v>0</v>
      </c>
      <c r="BU621" s="520">
        <v>0</v>
      </c>
      <c r="BV621" s="520">
        <v>0</v>
      </c>
      <c r="BW621" s="520">
        <v>0</v>
      </c>
      <c r="BX621" s="520">
        <v>0</v>
      </c>
      <c r="BY621" s="520">
        <v>0</v>
      </c>
      <c r="BZ621" s="520">
        <v>0</v>
      </c>
      <c r="CA621" s="520">
        <v>0</v>
      </c>
      <c r="CB621" s="520">
        <v>0</v>
      </c>
      <c r="CC621" s="520">
        <v>0</v>
      </c>
      <c r="CD621" s="520">
        <v>4460.5920000000006</v>
      </c>
      <c r="CE621" s="520">
        <v>4460.5920000000006</v>
      </c>
      <c r="CF621" s="520">
        <v>0</v>
      </c>
      <c r="CG621" s="520">
        <v>0</v>
      </c>
      <c r="CH621" s="520">
        <v>0</v>
      </c>
      <c r="CI621" s="520">
        <v>0</v>
      </c>
      <c r="CJ621" s="520">
        <v>0</v>
      </c>
      <c r="CK621" s="520">
        <v>0</v>
      </c>
      <c r="CL621" s="520">
        <f t="shared" si="95"/>
        <v>4460.5920000000006</v>
      </c>
      <c r="CM621" s="521">
        <f t="shared" si="96"/>
        <v>4460.5920000000006</v>
      </c>
      <c r="CN621" s="522">
        <v>2943360</v>
      </c>
      <c r="CO621" s="522">
        <v>2943360</v>
      </c>
      <c r="CP621" s="522">
        <v>3539040.0000000005</v>
      </c>
      <c r="CQ621" s="243" t="s">
        <v>874</v>
      </c>
      <c r="CR621" s="103">
        <v>0.84</v>
      </c>
      <c r="CS621" s="523">
        <v>0.84</v>
      </c>
      <c r="CT621" s="104">
        <v>1.01</v>
      </c>
      <c r="CU621" s="524"/>
      <c r="CV621" s="524"/>
      <c r="CW621" s="524"/>
      <c r="CX621" s="525"/>
      <c r="CY621" s="526">
        <v>64.795673964597327</v>
      </c>
      <c r="CZ621" s="527">
        <v>61.276277360632577</v>
      </c>
      <c r="DA621" s="528">
        <v>0.528147795250964</v>
      </c>
      <c r="DB621" s="529">
        <v>0.42476202702444182</v>
      </c>
      <c r="DC621" s="530" t="s">
        <v>2389</v>
      </c>
      <c r="DD621" s="225"/>
      <c r="DE621" s="524"/>
      <c r="DF621" s="524"/>
      <c r="DG621" s="531"/>
      <c r="DH621" s="532"/>
      <c r="DI621" s="64">
        <v>55600</v>
      </c>
      <c r="DJ621" s="64">
        <v>0</v>
      </c>
      <c r="DK621" s="64">
        <v>0</v>
      </c>
      <c r="DL621" s="534">
        <f t="shared" si="88"/>
        <v>18533.333333333332</v>
      </c>
    </row>
    <row r="622" spans="1:116" ht="43.5" customHeight="1" x14ac:dyDescent="0.25">
      <c r="A622" s="356" t="s">
        <v>7</v>
      </c>
      <c r="B622" s="65" t="s">
        <v>96</v>
      </c>
      <c r="C622" s="65" t="s">
        <v>114</v>
      </c>
      <c r="D622" s="64" t="s">
        <v>2582</v>
      </c>
      <c r="E622" s="64" t="s">
        <v>514</v>
      </c>
      <c r="F622" s="64" t="s">
        <v>1568</v>
      </c>
      <c r="G622" s="18" t="s">
        <v>514</v>
      </c>
      <c r="H622" s="35" t="s">
        <v>860</v>
      </c>
      <c r="I622" s="28" t="s">
        <v>2287</v>
      </c>
      <c r="J622" s="498">
        <v>2.1615994078459591</v>
      </c>
      <c r="K622" s="498">
        <v>1.833712117398</v>
      </c>
      <c r="L622" s="499">
        <v>1063.0999999999999</v>
      </c>
      <c r="M622" s="512">
        <v>0</v>
      </c>
      <c r="N622" s="513">
        <v>0</v>
      </c>
      <c r="O622" s="513">
        <v>0</v>
      </c>
      <c r="P622" s="513">
        <v>0</v>
      </c>
      <c r="Q622" s="513">
        <v>0</v>
      </c>
      <c r="R622" s="513">
        <v>0</v>
      </c>
      <c r="S622" s="513">
        <v>0</v>
      </c>
      <c r="T622" s="513">
        <v>0</v>
      </c>
      <c r="U622" s="513">
        <v>0</v>
      </c>
      <c r="V622" s="513">
        <v>0</v>
      </c>
      <c r="W622" s="513">
        <v>0</v>
      </c>
      <c r="X622" s="513">
        <v>0</v>
      </c>
      <c r="Y622" s="513">
        <v>0</v>
      </c>
      <c r="Z622" s="513">
        <v>0</v>
      </c>
      <c r="AA622" s="513">
        <v>0</v>
      </c>
      <c r="AB622" s="513">
        <v>0</v>
      </c>
      <c r="AC622" s="513">
        <v>10</v>
      </c>
      <c r="AD622" s="513">
        <v>10</v>
      </c>
      <c r="AE622" s="513">
        <v>0</v>
      </c>
      <c r="AF622" s="513">
        <v>0</v>
      </c>
      <c r="AG622" s="513">
        <v>0</v>
      </c>
      <c r="AH622" s="513">
        <f t="shared" si="89"/>
        <v>0</v>
      </c>
      <c r="AI622" s="513">
        <v>0</v>
      </c>
      <c r="AJ622" s="513">
        <v>0</v>
      </c>
      <c r="AK622" s="513">
        <f t="shared" si="90"/>
        <v>10</v>
      </c>
      <c r="AL622" s="513">
        <f t="shared" si="91"/>
        <v>10</v>
      </c>
      <c r="AM622" s="513">
        <v>0</v>
      </c>
      <c r="AN622" s="513">
        <v>0</v>
      </c>
      <c r="AO622" s="513">
        <v>0</v>
      </c>
      <c r="AP622" s="513">
        <v>0</v>
      </c>
      <c r="AQ622" s="513">
        <v>0</v>
      </c>
      <c r="AR622" s="513">
        <v>0</v>
      </c>
      <c r="AS622" s="513">
        <v>0</v>
      </c>
      <c r="AT622" s="513">
        <v>0</v>
      </c>
      <c r="AU622" s="513">
        <v>0</v>
      </c>
      <c r="AV622" s="513">
        <v>0</v>
      </c>
      <c r="AW622" s="513">
        <v>0</v>
      </c>
      <c r="AX622" s="513">
        <v>0</v>
      </c>
      <c r="AY622" s="513">
        <v>0</v>
      </c>
      <c r="AZ622" s="513">
        <v>0</v>
      </c>
      <c r="BA622" s="513">
        <v>0</v>
      </c>
      <c r="BB622" s="513">
        <v>0</v>
      </c>
      <c r="BC622" s="513">
        <v>53.8</v>
      </c>
      <c r="BD622" s="513">
        <v>53.8</v>
      </c>
      <c r="BE622" s="513">
        <v>0</v>
      </c>
      <c r="BF622" s="513">
        <v>0</v>
      </c>
      <c r="BG622" s="513">
        <v>0</v>
      </c>
      <c r="BH622" s="513">
        <v>0</v>
      </c>
      <c r="BI622" s="513">
        <v>0</v>
      </c>
      <c r="BJ622" s="513">
        <v>0</v>
      </c>
      <c r="BK622" s="241">
        <f t="shared" si="92"/>
        <v>53.8</v>
      </c>
      <c r="BL622" s="22">
        <f t="shared" si="93"/>
        <v>53.8</v>
      </c>
      <c r="BM622" s="519">
        <f t="shared" si="94"/>
        <v>2.9081081081081081E-2</v>
      </c>
      <c r="BN622" s="520">
        <v>0</v>
      </c>
      <c r="BO622" s="520">
        <v>0</v>
      </c>
      <c r="BP622" s="520">
        <v>0</v>
      </c>
      <c r="BQ622" s="520">
        <v>0</v>
      </c>
      <c r="BR622" s="520">
        <v>0</v>
      </c>
      <c r="BS622" s="520">
        <v>0</v>
      </c>
      <c r="BT622" s="520">
        <v>0</v>
      </c>
      <c r="BU622" s="520">
        <v>0</v>
      </c>
      <c r="BV622" s="520">
        <v>0</v>
      </c>
      <c r="BW622" s="520">
        <v>0</v>
      </c>
      <c r="BX622" s="520">
        <v>0</v>
      </c>
      <c r="BY622" s="520">
        <v>0</v>
      </c>
      <c r="BZ622" s="520">
        <v>0</v>
      </c>
      <c r="CA622" s="520">
        <v>0</v>
      </c>
      <c r="CB622" s="520">
        <v>0</v>
      </c>
      <c r="CC622" s="520">
        <v>0</v>
      </c>
      <c r="CD622" s="520">
        <v>63152.592000000004</v>
      </c>
      <c r="CE622" s="520">
        <v>63152.592000000004</v>
      </c>
      <c r="CF622" s="520">
        <v>0</v>
      </c>
      <c r="CG622" s="520">
        <v>0</v>
      </c>
      <c r="CH622" s="520">
        <v>0</v>
      </c>
      <c r="CI622" s="520">
        <v>0</v>
      </c>
      <c r="CJ622" s="520">
        <v>0</v>
      </c>
      <c r="CK622" s="520">
        <v>0</v>
      </c>
      <c r="CL622" s="520">
        <f t="shared" si="95"/>
        <v>63152.592000000004</v>
      </c>
      <c r="CM622" s="521">
        <f t="shared" si="96"/>
        <v>63152.592000000004</v>
      </c>
      <c r="CN622" s="522">
        <v>5991840</v>
      </c>
      <c r="CO622" s="522">
        <v>5991840</v>
      </c>
      <c r="CP622" s="522">
        <v>6482400.0000000009</v>
      </c>
      <c r="CQ622" s="243" t="s">
        <v>874</v>
      </c>
      <c r="CR622" s="103">
        <v>1.71</v>
      </c>
      <c r="CS622" s="523">
        <v>1.71</v>
      </c>
      <c r="CT622" s="104">
        <v>1.85</v>
      </c>
      <c r="CU622" s="524"/>
      <c r="CV622" s="524"/>
      <c r="CW622" s="524"/>
      <c r="CX622" s="525"/>
      <c r="CY622" s="526">
        <v>25.937773348214716</v>
      </c>
      <c r="CZ622" s="527">
        <v>22.272618674312</v>
      </c>
      <c r="DA622" s="528">
        <v>0.15422386630350898</v>
      </c>
      <c r="DB622" s="529">
        <v>0.14325035961912733</v>
      </c>
      <c r="DC622" s="530" t="s">
        <v>2293</v>
      </c>
      <c r="DD622" s="225"/>
      <c r="DE622" s="524"/>
      <c r="DF622" s="524"/>
      <c r="DG622" s="531"/>
      <c r="DH622" s="532"/>
      <c r="DI622" s="64">
        <v>0</v>
      </c>
      <c r="DJ622" s="64">
        <v>59925</v>
      </c>
      <c r="DK622" s="64">
        <v>0</v>
      </c>
      <c r="DL622" s="534">
        <f t="shared" si="88"/>
        <v>19975</v>
      </c>
    </row>
    <row r="623" spans="1:116" ht="43.5" customHeight="1" x14ac:dyDescent="0.25">
      <c r="A623" s="356" t="s">
        <v>7</v>
      </c>
      <c r="B623" s="65" t="s">
        <v>96</v>
      </c>
      <c r="C623" s="65" t="s">
        <v>114</v>
      </c>
      <c r="D623" s="64" t="s">
        <v>2582</v>
      </c>
      <c r="E623" s="64" t="s">
        <v>514</v>
      </c>
      <c r="F623" s="64" t="s">
        <v>1569</v>
      </c>
      <c r="G623" s="18" t="s">
        <v>514</v>
      </c>
      <c r="H623" s="35" t="s">
        <v>860</v>
      </c>
      <c r="I623" s="28" t="s">
        <v>2287</v>
      </c>
      <c r="J623" s="498">
        <v>2.1615994078459591</v>
      </c>
      <c r="K623" s="498">
        <v>1.5793560573210002</v>
      </c>
      <c r="L623" s="499">
        <v>750.4</v>
      </c>
      <c r="M623" s="512">
        <v>0</v>
      </c>
      <c r="N623" s="513">
        <v>0</v>
      </c>
      <c r="O623" s="513">
        <v>0</v>
      </c>
      <c r="P623" s="513">
        <v>0</v>
      </c>
      <c r="Q623" s="513">
        <v>0</v>
      </c>
      <c r="R623" s="513">
        <v>0</v>
      </c>
      <c r="S623" s="513">
        <v>0</v>
      </c>
      <c r="T623" s="513">
        <v>0</v>
      </c>
      <c r="U623" s="513">
        <v>0</v>
      </c>
      <c r="V623" s="513">
        <v>0</v>
      </c>
      <c r="W623" s="513">
        <v>0</v>
      </c>
      <c r="X623" s="513">
        <v>0</v>
      </c>
      <c r="Y623" s="513">
        <v>0</v>
      </c>
      <c r="Z623" s="513">
        <v>0</v>
      </c>
      <c r="AA623" s="513">
        <v>0</v>
      </c>
      <c r="AB623" s="513">
        <v>0</v>
      </c>
      <c r="AC623" s="513">
        <v>8</v>
      </c>
      <c r="AD623" s="513">
        <v>8</v>
      </c>
      <c r="AE623" s="513">
        <v>0</v>
      </c>
      <c r="AF623" s="513">
        <v>0</v>
      </c>
      <c r="AG623" s="513">
        <v>0</v>
      </c>
      <c r="AH623" s="513">
        <f t="shared" si="89"/>
        <v>0</v>
      </c>
      <c r="AI623" s="513">
        <v>0</v>
      </c>
      <c r="AJ623" s="513">
        <v>0</v>
      </c>
      <c r="AK623" s="513">
        <f t="shared" si="90"/>
        <v>8</v>
      </c>
      <c r="AL623" s="513">
        <f t="shared" si="91"/>
        <v>8</v>
      </c>
      <c r="AM623" s="513">
        <v>0</v>
      </c>
      <c r="AN623" s="513">
        <v>0</v>
      </c>
      <c r="AO623" s="513">
        <v>0</v>
      </c>
      <c r="AP623" s="513">
        <v>0</v>
      </c>
      <c r="AQ623" s="513">
        <v>0</v>
      </c>
      <c r="AR623" s="513">
        <v>0</v>
      </c>
      <c r="AS623" s="513">
        <v>0</v>
      </c>
      <c r="AT623" s="513">
        <v>0</v>
      </c>
      <c r="AU623" s="513">
        <v>0</v>
      </c>
      <c r="AV623" s="513">
        <v>0</v>
      </c>
      <c r="AW623" s="513">
        <v>0</v>
      </c>
      <c r="AX623" s="513">
        <v>0</v>
      </c>
      <c r="AY623" s="513">
        <v>0</v>
      </c>
      <c r="AZ623" s="513">
        <v>0</v>
      </c>
      <c r="BA623" s="513">
        <v>0</v>
      </c>
      <c r="BB623" s="513">
        <v>0</v>
      </c>
      <c r="BC623" s="513">
        <v>49.8</v>
      </c>
      <c r="BD623" s="513">
        <v>49.8</v>
      </c>
      <c r="BE623" s="513">
        <v>0</v>
      </c>
      <c r="BF623" s="513">
        <v>0</v>
      </c>
      <c r="BG623" s="513">
        <v>0</v>
      </c>
      <c r="BH623" s="513">
        <v>0</v>
      </c>
      <c r="BI623" s="513">
        <v>0</v>
      </c>
      <c r="BJ623" s="513">
        <v>0</v>
      </c>
      <c r="BK623" s="241">
        <f t="shared" si="92"/>
        <v>49.8</v>
      </c>
      <c r="BL623" s="22">
        <f t="shared" si="93"/>
        <v>49.8</v>
      </c>
      <c r="BM623" s="519">
        <f t="shared" si="94"/>
        <v>4.2564102564102563E-2</v>
      </c>
      <c r="BN623" s="520">
        <v>0</v>
      </c>
      <c r="BO623" s="520">
        <v>0</v>
      </c>
      <c r="BP623" s="520">
        <v>0</v>
      </c>
      <c r="BQ623" s="520">
        <v>0</v>
      </c>
      <c r="BR623" s="520">
        <v>0</v>
      </c>
      <c r="BS623" s="520">
        <v>0</v>
      </c>
      <c r="BT623" s="520">
        <v>0</v>
      </c>
      <c r="BU623" s="520">
        <v>0</v>
      </c>
      <c r="BV623" s="520">
        <v>0</v>
      </c>
      <c r="BW623" s="520">
        <v>0</v>
      </c>
      <c r="BX623" s="520">
        <v>0</v>
      </c>
      <c r="BY623" s="520">
        <v>0</v>
      </c>
      <c r="BZ623" s="520">
        <v>0</v>
      </c>
      <c r="CA623" s="520">
        <v>0</v>
      </c>
      <c r="CB623" s="520">
        <v>0</v>
      </c>
      <c r="CC623" s="520">
        <v>0</v>
      </c>
      <c r="CD623" s="520">
        <v>58457.232000000004</v>
      </c>
      <c r="CE623" s="520">
        <v>58457.232000000004</v>
      </c>
      <c r="CF623" s="520">
        <v>0</v>
      </c>
      <c r="CG623" s="520">
        <v>0</v>
      </c>
      <c r="CH623" s="520">
        <v>0</v>
      </c>
      <c r="CI623" s="520">
        <v>0</v>
      </c>
      <c r="CJ623" s="520">
        <v>0</v>
      </c>
      <c r="CK623" s="520">
        <v>0</v>
      </c>
      <c r="CL623" s="520">
        <f t="shared" si="95"/>
        <v>58457.232000000004</v>
      </c>
      <c r="CM623" s="521">
        <f t="shared" si="96"/>
        <v>58457.232000000004</v>
      </c>
      <c r="CN623" s="522">
        <v>3784320.0000000005</v>
      </c>
      <c r="CO623" s="522">
        <v>3784320.0000000005</v>
      </c>
      <c r="CP623" s="522">
        <v>4099679.9999999995</v>
      </c>
      <c r="CQ623" s="243" t="s">
        <v>874</v>
      </c>
      <c r="CR623" s="103">
        <v>1.08</v>
      </c>
      <c r="CS623" s="523">
        <v>1.08</v>
      </c>
      <c r="CT623" s="104">
        <v>1.17</v>
      </c>
      <c r="CU623" s="524"/>
      <c r="CV623" s="524"/>
      <c r="CW623" s="524"/>
      <c r="CX623" s="525"/>
      <c r="CY623" s="526">
        <v>0.1692393114936146</v>
      </c>
      <c r="CZ623" s="527">
        <v>0.16910785619174432</v>
      </c>
      <c r="DA623" s="528">
        <v>4.4419766796224299E-4</v>
      </c>
      <c r="DB623" s="529">
        <v>4.4385264092321332E-4</v>
      </c>
      <c r="DC623" s="530" t="s">
        <v>2392</v>
      </c>
      <c r="DD623" s="225"/>
      <c r="DE623" s="524"/>
      <c r="DF623" s="524"/>
      <c r="DG623" s="531"/>
      <c r="DH623" s="532"/>
      <c r="DI623" s="64">
        <v>0</v>
      </c>
      <c r="DJ623" s="64">
        <v>0</v>
      </c>
      <c r="DK623" s="64">
        <v>0</v>
      </c>
      <c r="DL623" s="534">
        <f t="shared" si="88"/>
        <v>0</v>
      </c>
    </row>
    <row r="624" spans="1:116" ht="43.5" customHeight="1" x14ac:dyDescent="0.25">
      <c r="A624" s="356" t="s">
        <v>7</v>
      </c>
      <c r="B624" s="65" t="s">
        <v>96</v>
      </c>
      <c r="C624" s="65" t="s">
        <v>114</v>
      </c>
      <c r="D624" s="64" t="s">
        <v>2579</v>
      </c>
      <c r="E624" s="64" t="s">
        <v>569</v>
      </c>
      <c r="F624" s="64" t="s">
        <v>1570</v>
      </c>
      <c r="G624" s="18" t="s">
        <v>569</v>
      </c>
      <c r="H624" s="35" t="s">
        <v>860</v>
      </c>
      <c r="I624" s="28" t="s">
        <v>2330</v>
      </c>
      <c r="J624" s="498">
        <v>12.963361064168502</v>
      </c>
      <c r="K624" s="498">
        <v>25.368371159355</v>
      </c>
      <c r="L624" s="499">
        <v>3717.1</v>
      </c>
      <c r="M624" s="512">
        <v>0</v>
      </c>
      <c r="N624" s="513">
        <v>0</v>
      </c>
      <c r="O624" s="513">
        <v>0</v>
      </c>
      <c r="P624" s="513">
        <v>0</v>
      </c>
      <c r="Q624" s="513">
        <v>0</v>
      </c>
      <c r="R624" s="513">
        <v>0</v>
      </c>
      <c r="S624" s="513">
        <v>0</v>
      </c>
      <c r="T624" s="513">
        <v>0</v>
      </c>
      <c r="U624" s="513">
        <v>0</v>
      </c>
      <c r="V624" s="513">
        <v>0</v>
      </c>
      <c r="W624" s="513">
        <v>0</v>
      </c>
      <c r="X624" s="513">
        <v>0</v>
      </c>
      <c r="Y624" s="513">
        <v>0</v>
      </c>
      <c r="Z624" s="513">
        <v>0</v>
      </c>
      <c r="AA624" s="513">
        <v>0</v>
      </c>
      <c r="AB624" s="513">
        <v>0</v>
      </c>
      <c r="AC624" s="513">
        <v>264</v>
      </c>
      <c r="AD624" s="513">
        <v>264</v>
      </c>
      <c r="AE624" s="513">
        <v>0</v>
      </c>
      <c r="AF624" s="513">
        <v>0</v>
      </c>
      <c r="AG624" s="513">
        <v>0</v>
      </c>
      <c r="AH624" s="513">
        <f t="shared" si="89"/>
        <v>0</v>
      </c>
      <c r="AI624" s="513">
        <v>0</v>
      </c>
      <c r="AJ624" s="513">
        <v>0</v>
      </c>
      <c r="AK624" s="513">
        <f t="shared" si="90"/>
        <v>264</v>
      </c>
      <c r="AL624" s="513">
        <f t="shared" si="91"/>
        <v>264</v>
      </c>
      <c r="AM624" s="513">
        <v>0</v>
      </c>
      <c r="AN624" s="513">
        <v>0</v>
      </c>
      <c r="AO624" s="513">
        <v>0</v>
      </c>
      <c r="AP624" s="513">
        <v>0</v>
      </c>
      <c r="AQ624" s="513">
        <v>0</v>
      </c>
      <c r="AR624" s="513">
        <v>0</v>
      </c>
      <c r="AS624" s="513">
        <v>0</v>
      </c>
      <c r="AT624" s="513">
        <v>0</v>
      </c>
      <c r="AU624" s="513">
        <v>0</v>
      </c>
      <c r="AV624" s="513">
        <v>0</v>
      </c>
      <c r="AW624" s="513">
        <v>0</v>
      </c>
      <c r="AX624" s="513">
        <v>0</v>
      </c>
      <c r="AY624" s="513">
        <v>0</v>
      </c>
      <c r="AZ624" s="513">
        <v>0</v>
      </c>
      <c r="BA624" s="513">
        <v>0</v>
      </c>
      <c r="BB624" s="513">
        <v>0</v>
      </c>
      <c r="BC624" s="513">
        <v>2035.2</v>
      </c>
      <c r="BD624" s="513">
        <v>2035.2</v>
      </c>
      <c r="BE624" s="513">
        <v>0</v>
      </c>
      <c r="BF624" s="513">
        <v>0</v>
      </c>
      <c r="BG624" s="513">
        <v>0</v>
      </c>
      <c r="BH624" s="513">
        <v>0</v>
      </c>
      <c r="BI624" s="513">
        <v>0</v>
      </c>
      <c r="BJ624" s="513">
        <v>0</v>
      </c>
      <c r="BK624" s="241">
        <f t="shared" si="92"/>
        <v>2035.2</v>
      </c>
      <c r="BL624" s="22">
        <f t="shared" si="93"/>
        <v>2035.2</v>
      </c>
      <c r="BM624" s="519">
        <f t="shared" si="94"/>
        <v>0.17335604770017035</v>
      </c>
      <c r="BN624" s="520">
        <v>0</v>
      </c>
      <c r="BO624" s="520">
        <v>0</v>
      </c>
      <c r="BP624" s="520">
        <v>0</v>
      </c>
      <c r="BQ624" s="520">
        <v>0</v>
      </c>
      <c r="BR624" s="520">
        <v>0</v>
      </c>
      <c r="BS624" s="520">
        <v>0</v>
      </c>
      <c r="BT624" s="520">
        <v>0</v>
      </c>
      <c r="BU624" s="520">
        <v>0</v>
      </c>
      <c r="BV624" s="520">
        <v>0</v>
      </c>
      <c r="BW624" s="520">
        <v>0</v>
      </c>
      <c r="BX624" s="520">
        <v>0</v>
      </c>
      <c r="BY624" s="520">
        <v>0</v>
      </c>
      <c r="BZ624" s="520">
        <v>0</v>
      </c>
      <c r="CA624" s="520">
        <v>0</v>
      </c>
      <c r="CB624" s="520">
        <v>0</v>
      </c>
      <c r="CC624" s="520">
        <v>0</v>
      </c>
      <c r="CD624" s="520">
        <v>2388999.1680000001</v>
      </c>
      <c r="CE624" s="520">
        <v>2388999.1680000001</v>
      </c>
      <c r="CF624" s="520">
        <v>0</v>
      </c>
      <c r="CG624" s="520">
        <v>0</v>
      </c>
      <c r="CH624" s="520">
        <v>0</v>
      </c>
      <c r="CI624" s="520">
        <v>0</v>
      </c>
      <c r="CJ624" s="520">
        <v>0</v>
      </c>
      <c r="CK624" s="520">
        <v>0</v>
      </c>
      <c r="CL624" s="520">
        <f t="shared" si="95"/>
        <v>2388999.1680000001</v>
      </c>
      <c r="CM624" s="521">
        <f t="shared" si="96"/>
        <v>2388999.1680000001</v>
      </c>
      <c r="CN624" s="522">
        <v>39291590.701843195</v>
      </c>
      <c r="CO624" s="522">
        <v>39291590.701843195</v>
      </c>
      <c r="CP624" s="522">
        <v>44525412.629308805</v>
      </c>
      <c r="CQ624" s="243" t="s">
        <v>874</v>
      </c>
      <c r="CR624" s="103">
        <v>10.36</v>
      </c>
      <c r="CS624" s="523">
        <v>10.36</v>
      </c>
      <c r="CT624" s="104">
        <v>11.74</v>
      </c>
      <c r="CU624" s="524"/>
      <c r="CV624" s="524"/>
      <c r="CW624" s="524"/>
      <c r="CX624" s="525"/>
      <c r="CY624" s="526">
        <v>134.16572451424494</v>
      </c>
      <c r="CZ624" s="527">
        <v>41.191973066330696</v>
      </c>
      <c r="DA624" s="528">
        <v>0.94336807247258403</v>
      </c>
      <c r="DB624" s="529">
        <v>0.67316202866652419</v>
      </c>
      <c r="DC624" s="530" t="s">
        <v>2312</v>
      </c>
      <c r="DD624" s="225"/>
      <c r="DE624" s="524"/>
      <c r="DF624" s="524"/>
      <c r="DG624" s="531"/>
      <c r="DH624" s="532"/>
      <c r="DI624" s="64">
        <v>298</v>
      </c>
      <c r="DJ624" s="64">
        <v>187236</v>
      </c>
      <c r="DK624" s="64">
        <v>223671</v>
      </c>
      <c r="DL624" s="534">
        <f t="shared" si="88"/>
        <v>137068.33333333334</v>
      </c>
    </row>
    <row r="625" spans="1:116" ht="43.5" customHeight="1" x14ac:dyDescent="0.25">
      <c r="A625" s="356" t="s">
        <v>7</v>
      </c>
      <c r="B625" s="65" t="s">
        <v>96</v>
      </c>
      <c r="C625" s="65" t="s">
        <v>114</v>
      </c>
      <c r="D625" s="64" t="s">
        <v>2579</v>
      </c>
      <c r="E625" s="64" t="s">
        <v>569</v>
      </c>
      <c r="F625" s="64" t="s">
        <v>1571</v>
      </c>
      <c r="G625" s="18" t="s">
        <v>569</v>
      </c>
      <c r="H625" s="35" t="s">
        <v>866</v>
      </c>
      <c r="I625" s="28" t="s">
        <v>2330</v>
      </c>
      <c r="J625" s="498">
        <v>12.117427449751863</v>
      </c>
      <c r="K625" s="498">
        <v>8.9350378602029998</v>
      </c>
      <c r="L625" s="499">
        <v>2111.8000000000002</v>
      </c>
      <c r="M625" s="512">
        <v>0</v>
      </c>
      <c r="N625" s="513">
        <v>0</v>
      </c>
      <c r="O625" s="513">
        <v>0</v>
      </c>
      <c r="P625" s="513">
        <v>0</v>
      </c>
      <c r="Q625" s="513">
        <v>0</v>
      </c>
      <c r="R625" s="513">
        <v>0</v>
      </c>
      <c r="S625" s="513">
        <v>0</v>
      </c>
      <c r="T625" s="513">
        <v>0</v>
      </c>
      <c r="U625" s="513">
        <v>0</v>
      </c>
      <c r="V625" s="513">
        <v>0</v>
      </c>
      <c r="W625" s="513">
        <v>0</v>
      </c>
      <c r="X625" s="513">
        <v>0</v>
      </c>
      <c r="Y625" s="513">
        <v>0</v>
      </c>
      <c r="Z625" s="513">
        <v>0</v>
      </c>
      <c r="AA625" s="513">
        <v>0</v>
      </c>
      <c r="AB625" s="513">
        <v>0</v>
      </c>
      <c r="AC625" s="513">
        <v>27</v>
      </c>
      <c r="AD625" s="513">
        <v>27</v>
      </c>
      <c r="AE625" s="513">
        <v>0</v>
      </c>
      <c r="AF625" s="513">
        <v>0</v>
      </c>
      <c r="AG625" s="513">
        <v>0</v>
      </c>
      <c r="AH625" s="513">
        <f t="shared" si="89"/>
        <v>0</v>
      </c>
      <c r="AI625" s="513">
        <v>0</v>
      </c>
      <c r="AJ625" s="513">
        <v>0</v>
      </c>
      <c r="AK625" s="513">
        <f t="shared" si="90"/>
        <v>27</v>
      </c>
      <c r="AL625" s="513">
        <f t="shared" si="91"/>
        <v>27</v>
      </c>
      <c r="AM625" s="513">
        <v>0</v>
      </c>
      <c r="AN625" s="513">
        <v>0</v>
      </c>
      <c r="AO625" s="513">
        <v>0</v>
      </c>
      <c r="AP625" s="513">
        <v>0</v>
      </c>
      <c r="AQ625" s="513">
        <v>0</v>
      </c>
      <c r="AR625" s="513">
        <v>0</v>
      </c>
      <c r="AS625" s="513">
        <v>0</v>
      </c>
      <c r="AT625" s="513">
        <v>0</v>
      </c>
      <c r="AU625" s="513">
        <v>0</v>
      </c>
      <c r="AV625" s="513">
        <v>0</v>
      </c>
      <c r="AW625" s="513">
        <v>0</v>
      </c>
      <c r="AX625" s="513">
        <v>0</v>
      </c>
      <c r="AY625" s="513">
        <v>0</v>
      </c>
      <c r="AZ625" s="513">
        <v>0</v>
      </c>
      <c r="BA625" s="513">
        <v>0</v>
      </c>
      <c r="BB625" s="513">
        <v>0</v>
      </c>
      <c r="BC625" s="513">
        <v>295.8</v>
      </c>
      <c r="BD625" s="513">
        <v>295.8</v>
      </c>
      <c r="BE625" s="513">
        <v>0</v>
      </c>
      <c r="BF625" s="513">
        <v>0</v>
      </c>
      <c r="BG625" s="513">
        <v>0</v>
      </c>
      <c r="BH625" s="513">
        <v>0</v>
      </c>
      <c r="BI625" s="513">
        <v>0</v>
      </c>
      <c r="BJ625" s="513">
        <v>0</v>
      </c>
      <c r="BK625" s="241">
        <f t="shared" si="92"/>
        <v>295.8</v>
      </c>
      <c r="BL625" s="22">
        <f t="shared" si="93"/>
        <v>295.8</v>
      </c>
      <c r="BM625" s="519">
        <f t="shared" si="94"/>
        <v>3.3613636363636359E-2</v>
      </c>
      <c r="BN625" s="520">
        <v>0</v>
      </c>
      <c r="BO625" s="520">
        <v>0</v>
      </c>
      <c r="BP625" s="520">
        <v>0</v>
      </c>
      <c r="BQ625" s="520">
        <v>0</v>
      </c>
      <c r="BR625" s="520">
        <v>0</v>
      </c>
      <c r="BS625" s="520">
        <v>0</v>
      </c>
      <c r="BT625" s="520">
        <v>0</v>
      </c>
      <c r="BU625" s="520">
        <v>0</v>
      </c>
      <c r="BV625" s="520">
        <v>0</v>
      </c>
      <c r="BW625" s="520">
        <v>0</v>
      </c>
      <c r="BX625" s="520">
        <v>0</v>
      </c>
      <c r="BY625" s="520">
        <v>0</v>
      </c>
      <c r="BZ625" s="520">
        <v>0</v>
      </c>
      <c r="CA625" s="520">
        <v>0</v>
      </c>
      <c r="CB625" s="520">
        <v>0</v>
      </c>
      <c r="CC625" s="520">
        <v>0</v>
      </c>
      <c r="CD625" s="520">
        <v>347221.87200000003</v>
      </c>
      <c r="CE625" s="520">
        <v>347221.87200000003</v>
      </c>
      <c r="CF625" s="520">
        <v>0</v>
      </c>
      <c r="CG625" s="520">
        <v>0</v>
      </c>
      <c r="CH625" s="520">
        <v>0</v>
      </c>
      <c r="CI625" s="520">
        <v>0</v>
      </c>
      <c r="CJ625" s="520">
        <v>0</v>
      </c>
      <c r="CK625" s="520">
        <v>0</v>
      </c>
      <c r="CL625" s="520">
        <f t="shared" si="95"/>
        <v>347221.87200000003</v>
      </c>
      <c r="CM625" s="521">
        <f t="shared" si="96"/>
        <v>347221.87200000003</v>
      </c>
      <c r="CN625" s="522">
        <v>24187700.601667199</v>
      </c>
      <c r="CO625" s="522">
        <v>24187700.601667199</v>
      </c>
      <c r="CP625" s="522">
        <v>28229677.094784003</v>
      </c>
      <c r="CQ625" s="243" t="s">
        <v>874</v>
      </c>
      <c r="CR625" s="103">
        <v>7.54</v>
      </c>
      <c r="CS625" s="523">
        <v>7.54</v>
      </c>
      <c r="CT625" s="104">
        <v>8.8000000000000007</v>
      </c>
      <c r="CU625" s="524"/>
      <c r="CV625" s="524"/>
      <c r="CW625" s="524"/>
      <c r="CX625" s="525"/>
      <c r="CY625" s="526">
        <v>61.324098932879771</v>
      </c>
      <c r="CZ625" s="527">
        <v>53.52197468012637</v>
      </c>
      <c r="DA625" s="528">
        <v>0.49162517217766538</v>
      </c>
      <c r="DB625" s="529">
        <v>0.48727182343957276</v>
      </c>
      <c r="DC625" s="530" t="s">
        <v>2290</v>
      </c>
      <c r="DD625" s="225"/>
      <c r="DE625" s="524"/>
      <c r="DF625" s="524"/>
      <c r="DG625" s="531"/>
      <c r="DH625" s="532"/>
      <c r="DI625" s="64">
        <v>0</v>
      </c>
      <c r="DJ625" s="64">
        <v>106406</v>
      </c>
      <c r="DK625" s="64">
        <v>214443</v>
      </c>
      <c r="DL625" s="534">
        <f t="shared" ref="DL625:DL688" si="97">AVERAGE(DI625,DJ625,DK625)</f>
        <v>106949.66666666667</v>
      </c>
    </row>
    <row r="626" spans="1:116" ht="43.5" customHeight="1" x14ac:dyDescent="0.25">
      <c r="A626" s="356" t="s">
        <v>7</v>
      </c>
      <c r="B626" s="65" t="s">
        <v>96</v>
      </c>
      <c r="C626" s="65" t="s">
        <v>114</v>
      </c>
      <c r="D626" s="64" t="s">
        <v>2579</v>
      </c>
      <c r="E626" s="64" t="s">
        <v>569</v>
      </c>
      <c r="F626" s="64" t="s">
        <v>1572</v>
      </c>
      <c r="G626" s="18" t="s">
        <v>569</v>
      </c>
      <c r="H626" s="35" t="s">
        <v>866</v>
      </c>
      <c r="I626" s="28" t="s">
        <v>2330</v>
      </c>
      <c r="J626" s="498">
        <v>12.963361064168502</v>
      </c>
      <c r="K626" s="498">
        <v>2.5079545402380004</v>
      </c>
      <c r="L626" s="499">
        <v>381</v>
      </c>
      <c r="M626" s="512">
        <v>0</v>
      </c>
      <c r="N626" s="513">
        <v>0</v>
      </c>
      <c r="O626" s="513">
        <v>0</v>
      </c>
      <c r="P626" s="513">
        <v>0</v>
      </c>
      <c r="Q626" s="513">
        <v>0</v>
      </c>
      <c r="R626" s="513">
        <v>0</v>
      </c>
      <c r="S626" s="513">
        <v>0</v>
      </c>
      <c r="T626" s="513">
        <v>0</v>
      </c>
      <c r="U626" s="513">
        <v>0</v>
      </c>
      <c r="V626" s="513">
        <v>0</v>
      </c>
      <c r="W626" s="513">
        <v>0</v>
      </c>
      <c r="X626" s="513">
        <v>0</v>
      </c>
      <c r="Y626" s="513">
        <v>0</v>
      </c>
      <c r="Z626" s="513">
        <v>0</v>
      </c>
      <c r="AA626" s="513">
        <v>0</v>
      </c>
      <c r="AB626" s="513">
        <v>0</v>
      </c>
      <c r="AC626" s="513">
        <v>3</v>
      </c>
      <c r="AD626" s="513">
        <v>3</v>
      </c>
      <c r="AE626" s="513">
        <v>0</v>
      </c>
      <c r="AF626" s="513">
        <v>0</v>
      </c>
      <c r="AG626" s="513">
        <v>0</v>
      </c>
      <c r="AH626" s="513">
        <f t="shared" si="89"/>
        <v>0</v>
      </c>
      <c r="AI626" s="513">
        <v>0</v>
      </c>
      <c r="AJ626" s="513">
        <v>0</v>
      </c>
      <c r="AK626" s="513">
        <f t="shared" si="90"/>
        <v>3</v>
      </c>
      <c r="AL626" s="513">
        <f t="shared" si="91"/>
        <v>3</v>
      </c>
      <c r="AM626" s="513">
        <v>0</v>
      </c>
      <c r="AN626" s="513">
        <v>0</v>
      </c>
      <c r="AO626" s="513">
        <v>0</v>
      </c>
      <c r="AP626" s="513">
        <v>0</v>
      </c>
      <c r="AQ626" s="513">
        <v>0</v>
      </c>
      <c r="AR626" s="513">
        <v>0</v>
      </c>
      <c r="AS626" s="513">
        <v>0</v>
      </c>
      <c r="AT626" s="513">
        <v>0</v>
      </c>
      <c r="AU626" s="513">
        <v>0</v>
      </c>
      <c r="AV626" s="513">
        <v>0</v>
      </c>
      <c r="AW626" s="513">
        <v>0</v>
      </c>
      <c r="AX626" s="513">
        <v>0</v>
      </c>
      <c r="AY626" s="513">
        <v>0</v>
      </c>
      <c r="AZ626" s="513">
        <v>0</v>
      </c>
      <c r="BA626" s="513">
        <v>0</v>
      </c>
      <c r="BB626" s="513">
        <v>0</v>
      </c>
      <c r="BC626" s="513">
        <v>530</v>
      </c>
      <c r="BD626" s="513">
        <v>530</v>
      </c>
      <c r="BE626" s="513">
        <v>0</v>
      </c>
      <c r="BF626" s="513">
        <v>0</v>
      </c>
      <c r="BG626" s="513">
        <v>0</v>
      </c>
      <c r="BH626" s="513">
        <v>0</v>
      </c>
      <c r="BI626" s="513">
        <v>0</v>
      </c>
      <c r="BJ626" s="513">
        <v>0</v>
      </c>
      <c r="BK626" s="241">
        <f t="shared" si="92"/>
        <v>530</v>
      </c>
      <c r="BL626" s="22">
        <f t="shared" si="93"/>
        <v>530</v>
      </c>
      <c r="BM626" s="519">
        <f t="shared" si="94"/>
        <v>0.10772357723577236</v>
      </c>
      <c r="BN626" s="520">
        <v>0</v>
      </c>
      <c r="BO626" s="520">
        <v>0</v>
      </c>
      <c r="BP626" s="520">
        <v>0</v>
      </c>
      <c r="BQ626" s="520">
        <v>0</v>
      </c>
      <c r="BR626" s="520">
        <v>0</v>
      </c>
      <c r="BS626" s="520">
        <v>0</v>
      </c>
      <c r="BT626" s="520">
        <v>0</v>
      </c>
      <c r="BU626" s="520">
        <v>0</v>
      </c>
      <c r="BV626" s="520">
        <v>0</v>
      </c>
      <c r="BW626" s="520">
        <v>0</v>
      </c>
      <c r="BX626" s="520">
        <v>0</v>
      </c>
      <c r="BY626" s="520">
        <v>0</v>
      </c>
      <c r="BZ626" s="520">
        <v>0</v>
      </c>
      <c r="CA626" s="520">
        <v>0</v>
      </c>
      <c r="CB626" s="520">
        <v>0</v>
      </c>
      <c r="CC626" s="520">
        <v>0</v>
      </c>
      <c r="CD626" s="520">
        <v>622135.20000000007</v>
      </c>
      <c r="CE626" s="520">
        <v>622135.20000000007</v>
      </c>
      <c r="CF626" s="520">
        <v>0</v>
      </c>
      <c r="CG626" s="520">
        <v>0</v>
      </c>
      <c r="CH626" s="520">
        <v>0</v>
      </c>
      <c r="CI626" s="520">
        <v>0</v>
      </c>
      <c r="CJ626" s="520">
        <v>0</v>
      </c>
      <c r="CK626" s="520">
        <v>0</v>
      </c>
      <c r="CL626" s="520">
        <f t="shared" si="95"/>
        <v>622135.20000000007</v>
      </c>
      <c r="CM626" s="521">
        <f t="shared" si="96"/>
        <v>622135.20000000007</v>
      </c>
      <c r="CN626" s="522">
        <v>15360534.1026816</v>
      </c>
      <c r="CO626" s="522">
        <v>15360534.1026816</v>
      </c>
      <c r="CP626" s="522">
        <v>16869157.987766396</v>
      </c>
      <c r="CQ626" s="243" t="s">
        <v>874</v>
      </c>
      <c r="CR626" s="103">
        <v>4.4800000000000004</v>
      </c>
      <c r="CS626" s="523">
        <v>4.4800000000000004</v>
      </c>
      <c r="CT626" s="104">
        <v>4.92</v>
      </c>
      <c r="CU626" s="524"/>
      <c r="CV626" s="524"/>
      <c r="CW626" s="524"/>
      <c r="CX626" s="525"/>
      <c r="CY626" s="526">
        <v>0.17322834645669291</v>
      </c>
      <c r="CZ626" s="527">
        <v>0.175531914893617</v>
      </c>
      <c r="DA626" s="528">
        <v>7.874015748031496E-3</v>
      </c>
      <c r="DB626" s="529">
        <v>7.9787234042553324E-3</v>
      </c>
      <c r="DC626" s="530" t="s">
        <v>2583</v>
      </c>
      <c r="DD626" s="225"/>
      <c r="DE626" s="524"/>
      <c r="DF626" s="524"/>
      <c r="DG626" s="531"/>
      <c r="DH626" s="532"/>
      <c r="DI626" s="64">
        <v>0</v>
      </c>
      <c r="DJ626" s="64">
        <v>0</v>
      </c>
      <c r="DK626" s="64">
        <v>0</v>
      </c>
      <c r="DL626" s="534">
        <f t="shared" si="97"/>
        <v>0</v>
      </c>
    </row>
    <row r="627" spans="1:116" ht="43.5" customHeight="1" x14ac:dyDescent="0.25">
      <c r="A627" s="356" t="s">
        <v>7</v>
      </c>
      <c r="B627" s="65" t="s">
        <v>96</v>
      </c>
      <c r="C627" s="65" t="s">
        <v>114</v>
      </c>
      <c r="D627" s="64" t="s">
        <v>2584</v>
      </c>
      <c r="E627" s="64" t="s">
        <v>514</v>
      </c>
      <c r="F627" s="64" t="s">
        <v>515</v>
      </c>
      <c r="G627" s="18" t="s">
        <v>124</v>
      </c>
      <c r="H627" s="35" t="s">
        <v>860</v>
      </c>
      <c r="I627" s="28" t="s">
        <v>2322</v>
      </c>
      <c r="J627" s="498">
        <v>4.8999717350000003</v>
      </c>
      <c r="K627" s="498">
        <v>4.4452651422690002</v>
      </c>
      <c r="L627" s="499">
        <v>4</v>
      </c>
      <c r="M627" s="512">
        <v>0</v>
      </c>
      <c r="N627" s="513">
        <v>0</v>
      </c>
      <c r="O627" s="513">
        <v>0</v>
      </c>
      <c r="P627" s="513">
        <v>0</v>
      </c>
      <c r="Q627" s="513">
        <v>0</v>
      </c>
      <c r="R627" s="513">
        <v>0</v>
      </c>
      <c r="S627" s="513">
        <v>0</v>
      </c>
      <c r="T627" s="513">
        <v>0</v>
      </c>
      <c r="U627" s="513">
        <v>0</v>
      </c>
      <c r="V627" s="513">
        <v>0</v>
      </c>
      <c r="W627" s="513">
        <v>0</v>
      </c>
      <c r="X627" s="513">
        <v>0</v>
      </c>
      <c r="Y627" s="513">
        <v>0</v>
      </c>
      <c r="Z627" s="513">
        <v>0</v>
      </c>
      <c r="AA627" s="513">
        <v>0</v>
      </c>
      <c r="AB627" s="513">
        <v>0</v>
      </c>
      <c r="AC627" s="513">
        <v>0</v>
      </c>
      <c r="AD627" s="513">
        <v>0</v>
      </c>
      <c r="AE627" s="513">
        <v>0</v>
      </c>
      <c r="AF627" s="513">
        <v>0</v>
      </c>
      <c r="AG627" s="513">
        <v>0</v>
      </c>
      <c r="AH627" s="513">
        <f t="shared" si="89"/>
        <v>0</v>
      </c>
      <c r="AI627" s="513">
        <v>0</v>
      </c>
      <c r="AJ627" s="513">
        <v>0</v>
      </c>
      <c r="AK627" s="513">
        <f t="shared" si="90"/>
        <v>0</v>
      </c>
      <c r="AL627" s="513">
        <f t="shared" si="91"/>
        <v>0</v>
      </c>
      <c r="AM627" s="513">
        <v>0</v>
      </c>
      <c r="AN627" s="513">
        <v>0</v>
      </c>
      <c r="AO627" s="513">
        <v>0</v>
      </c>
      <c r="AP627" s="513">
        <v>0</v>
      </c>
      <c r="AQ627" s="513">
        <v>0</v>
      </c>
      <c r="AR627" s="513">
        <v>0</v>
      </c>
      <c r="AS627" s="513">
        <v>0</v>
      </c>
      <c r="AT627" s="513">
        <v>0</v>
      </c>
      <c r="AU627" s="513">
        <v>0</v>
      </c>
      <c r="AV627" s="513">
        <v>0</v>
      </c>
      <c r="AW627" s="513">
        <v>0</v>
      </c>
      <c r="AX627" s="513">
        <v>0</v>
      </c>
      <c r="AY627" s="513">
        <v>0</v>
      </c>
      <c r="AZ627" s="513">
        <v>0</v>
      </c>
      <c r="BA627" s="513">
        <v>0</v>
      </c>
      <c r="BB627" s="513">
        <v>0</v>
      </c>
      <c r="BC627" s="513">
        <v>0</v>
      </c>
      <c r="BD627" s="513">
        <v>0</v>
      </c>
      <c r="BE627" s="513">
        <v>0</v>
      </c>
      <c r="BF627" s="513">
        <v>0</v>
      </c>
      <c r="BG627" s="513">
        <v>0</v>
      </c>
      <c r="BH627" s="513">
        <v>0</v>
      </c>
      <c r="BI627" s="513">
        <v>0</v>
      </c>
      <c r="BJ627" s="513">
        <v>0</v>
      </c>
      <c r="BK627" s="241">
        <f t="shared" si="92"/>
        <v>0</v>
      </c>
      <c r="BL627" s="22">
        <f t="shared" si="93"/>
        <v>0</v>
      </c>
      <c r="BM627" s="519">
        <f t="shared" si="94"/>
        <v>0</v>
      </c>
      <c r="BN627" s="520">
        <v>0</v>
      </c>
      <c r="BO627" s="520">
        <v>0</v>
      </c>
      <c r="BP627" s="520">
        <v>0</v>
      </c>
      <c r="BQ627" s="520">
        <v>0</v>
      </c>
      <c r="BR627" s="520">
        <v>0</v>
      </c>
      <c r="BS627" s="520">
        <v>0</v>
      </c>
      <c r="BT627" s="520">
        <v>0</v>
      </c>
      <c r="BU627" s="520">
        <v>0</v>
      </c>
      <c r="BV627" s="520">
        <v>0</v>
      </c>
      <c r="BW627" s="520">
        <v>0</v>
      </c>
      <c r="BX627" s="520">
        <v>0</v>
      </c>
      <c r="BY627" s="520">
        <v>0</v>
      </c>
      <c r="BZ627" s="520">
        <v>0</v>
      </c>
      <c r="CA627" s="520">
        <v>0</v>
      </c>
      <c r="CB627" s="520">
        <v>0</v>
      </c>
      <c r="CC627" s="520">
        <v>0</v>
      </c>
      <c r="CD627" s="520">
        <v>0</v>
      </c>
      <c r="CE627" s="520">
        <v>0</v>
      </c>
      <c r="CF627" s="520">
        <v>0</v>
      </c>
      <c r="CG627" s="520">
        <v>0</v>
      </c>
      <c r="CH627" s="520">
        <v>0</v>
      </c>
      <c r="CI627" s="520">
        <v>0</v>
      </c>
      <c r="CJ627" s="520">
        <v>0</v>
      </c>
      <c r="CK627" s="520">
        <v>0</v>
      </c>
      <c r="CL627" s="520">
        <f t="shared" si="95"/>
        <v>0</v>
      </c>
      <c r="CM627" s="521">
        <f t="shared" si="96"/>
        <v>0</v>
      </c>
      <c r="CN627" s="522">
        <v>9390720.0000000019</v>
      </c>
      <c r="CO627" s="522">
        <v>9390720.0000000019</v>
      </c>
      <c r="CP627" s="522">
        <v>10792320.000000002</v>
      </c>
      <c r="CQ627" s="243" t="s">
        <v>874</v>
      </c>
      <c r="CR627" s="103">
        <v>2.68</v>
      </c>
      <c r="CS627" s="523">
        <v>2.68</v>
      </c>
      <c r="CT627" s="104">
        <v>3.08</v>
      </c>
      <c r="CU627" s="524"/>
      <c r="CV627" s="524"/>
      <c r="CW627" s="524"/>
      <c r="CX627" s="525"/>
      <c r="CY627" s="526">
        <v>14.083333333333334</v>
      </c>
      <c r="CZ627" s="527">
        <v>14.083333333333334</v>
      </c>
      <c r="DA627" s="528">
        <v>0.33333333333333331</v>
      </c>
      <c r="DB627" s="529">
        <v>0.33333333333333331</v>
      </c>
      <c r="DC627" s="530" t="s">
        <v>2293</v>
      </c>
      <c r="DD627" s="225"/>
      <c r="DE627" s="524"/>
      <c r="DF627" s="524"/>
      <c r="DG627" s="531"/>
      <c r="DH627" s="532"/>
      <c r="DI627" s="64">
        <v>0</v>
      </c>
      <c r="DJ627" s="64">
        <v>0</v>
      </c>
      <c r="DK627" s="64">
        <v>169</v>
      </c>
      <c r="DL627" s="534">
        <f t="shared" si="97"/>
        <v>56.333333333333336</v>
      </c>
    </row>
    <row r="628" spans="1:116" ht="43.5" customHeight="1" x14ac:dyDescent="0.25">
      <c r="A628" s="356" t="s">
        <v>7</v>
      </c>
      <c r="B628" s="65" t="s">
        <v>96</v>
      </c>
      <c r="C628" s="65" t="s">
        <v>114</v>
      </c>
      <c r="D628" s="64" t="s">
        <v>2584</v>
      </c>
      <c r="E628" s="64" t="s">
        <v>514</v>
      </c>
      <c r="F628" s="64" t="s">
        <v>1573</v>
      </c>
      <c r="G628" s="18" t="s">
        <v>124</v>
      </c>
      <c r="H628" s="35" t="s">
        <v>889</v>
      </c>
      <c r="I628" s="28" t="s">
        <v>2322</v>
      </c>
      <c r="J628" s="498">
        <v>4.8999717350000003</v>
      </c>
      <c r="K628" s="498">
        <v>3.2295454478280003</v>
      </c>
      <c r="L628" s="499">
        <v>47.5</v>
      </c>
      <c r="M628" s="512">
        <v>0</v>
      </c>
      <c r="N628" s="513">
        <v>0</v>
      </c>
      <c r="O628" s="513">
        <v>0</v>
      </c>
      <c r="P628" s="513">
        <v>0</v>
      </c>
      <c r="Q628" s="513">
        <v>0</v>
      </c>
      <c r="R628" s="513">
        <v>0</v>
      </c>
      <c r="S628" s="513">
        <v>0</v>
      </c>
      <c r="T628" s="513">
        <v>0</v>
      </c>
      <c r="U628" s="513">
        <v>0</v>
      </c>
      <c r="V628" s="513">
        <v>0</v>
      </c>
      <c r="W628" s="513">
        <v>0</v>
      </c>
      <c r="X628" s="513">
        <v>0</v>
      </c>
      <c r="Y628" s="513">
        <v>0</v>
      </c>
      <c r="Z628" s="513">
        <v>0</v>
      </c>
      <c r="AA628" s="513">
        <v>0</v>
      </c>
      <c r="AB628" s="513">
        <v>0</v>
      </c>
      <c r="AC628" s="513">
        <v>0</v>
      </c>
      <c r="AD628" s="513">
        <v>0</v>
      </c>
      <c r="AE628" s="513">
        <v>0</v>
      </c>
      <c r="AF628" s="513">
        <v>0</v>
      </c>
      <c r="AG628" s="513">
        <v>0</v>
      </c>
      <c r="AH628" s="513">
        <f t="shared" si="89"/>
        <v>0</v>
      </c>
      <c r="AI628" s="513">
        <v>0</v>
      </c>
      <c r="AJ628" s="513">
        <v>0</v>
      </c>
      <c r="AK628" s="513">
        <f t="shared" si="90"/>
        <v>0</v>
      </c>
      <c r="AL628" s="513">
        <f t="shared" si="91"/>
        <v>0</v>
      </c>
      <c r="AM628" s="513">
        <v>0</v>
      </c>
      <c r="AN628" s="513">
        <v>0</v>
      </c>
      <c r="AO628" s="513">
        <v>0</v>
      </c>
      <c r="AP628" s="513">
        <v>0</v>
      </c>
      <c r="AQ628" s="513">
        <v>0</v>
      </c>
      <c r="AR628" s="513">
        <v>0</v>
      </c>
      <c r="AS628" s="513">
        <v>0</v>
      </c>
      <c r="AT628" s="513">
        <v>0</v>
      </c>
      <c r="AU628" s="513">
        <v>0</v>
      </c>
      <c r="AV628" s="513">
        <v>0</v>
      </c>
      <c r="AW628" s="513">
        <v>0</v>
      </c>
      <c r="AX628" s="513">
        <v>0</v>
      </c>
      <c r="AY628" s="513">
        <v>0</v>
      </c>
      <c r="AZ628" s="513">
        <v>0</v>
      </c>
      <c r="BA628" s="513">
        <v>0</v>
      </c>
      <c r="BB628" s="513">
        <v>0</v>
      </c>
      <c r="BC628" s="513">
        <v>0</v>
      </c>
      <c r="BD628" s="513">
        <v>0</v>
      </c>
      <c r="BE628" s="513">
        <v>0</v>
      </c>
      <c r="BF628" s="513">
        <v>0</v>
      </c>
      <c r="BG628" s="513">
        <v>0</v>
      </c>
      <c r="BH628" s="513">
        <v>0</v>
      </c>
      <c r="BI628" s="513">
        <v>0</v>
      </c>
      <c r="BJ628" s="513">
        <v>0</v>
      </c>
      <c r="BK628" s="241">
        <f t="shared" si="92"/>
        <v>0</v>
      </c>
      <c r="BL628" s="22">
        <f t="shared" si="93"/>
        <v>0</v>
      </c>
      <c r="BM628" s="519">
        <f t="shared" si="94"/>
        <v>0</v>
      </c>
      <c r="BN628" s="520">
        <v>0</v>
      </c>
      <c r="BO628" s="520">
        <v>0</v>
      </c>
      <c r="BP628" s="520">
        <v>0</v>
      </c>
      <c r="BQ628" s="520">
        <v>0</v>
      </c>
      <c r="BR628" s="520">
        <v>0</v>
      </c>
      <c r="BS628" s="520">
        <v>0</v>
      </c>
      <c r="BT628" s="520">
        <v>0</v>
      </c>
      <c r="BU628" s="520">
        <v>0</v>
      </c>
      <c r="BV628" s="520">
        <v>0</v>
      </c>
      <c r="BW628" s="520">
        <v>0</v>
      </c>
      <c r="BX628" s="520">
        <v>0</v>
      </c>
      <c r="BY628" s="520">
        <v>0</v>
      </c>
      <c r="BZ628" s="520">
        <v>0</v>
      </c>
      <c r="CA628" s="520">
        <v>0</v>
      </c>
      <c r="CB628" s="520">
        <v>0</v>
      </c>
      <c r="CC628" s="520">
        <v>0</v>
      </c>
      <c r="CD628" s="520">
        <v>0</v>
      </c>
      <c r="CE628" s="520">
        <v>0</v>
      </c>
      <c r="CF628" s="520">
        <v>0</v>
      </c>
      <c r="CG628" s="520">
        <v>0</v>
      </c>
      <c r="CH628" s="520">
        <v>0</v>
      </c>
      <c r="CI628" s="520">
        <v>0</v>
      </c>
      <c r="CJ628" s="520">
        <v>0</v>
      </c>
      <c r="CK628" s="520">
        <v>0</v>
      </c>
      <c r="CL628" s="520">
        <f t="shared" si="95"/>
        <v>0</v>
      </c>
      <c r="CM628" s="521">
        <f t="shared" si="96"/>
        <v>0</v>
      </c>
      <c r="CN628" s="522">
        <v>8970240</v>
      </c>
      <c r="CO628" s="522">
        <v>8970240</v>
      </c>
      <c r="CP628" s="522">
        <v>16188480.000000002</v>
      </c>
      <c r="CQ628" s="243" t="s">
        <v>874</v>
      </c>
      <c r="CR628" s="103">
        <v>2.56</v>
      </c>
      <c r="CS628" s="523">
        <v>2.56</v>
      </c>
      <c r="CT628" s="104">
        <v>4.62</v>
      </c>
      <c r="CU628" s="524"/>
      <c r="CV628" s="524"/>
      <c r="CW628" s="524"/>
      <c r="CX628" s="525"/>
      <c r="CY628" s="526">
        <v>0</v>
      </c>
      <c r="CZ628" s="527">
        <v>0</v>
      </c>
      <c r="DA628" s="528">
        <v>0</v>
      </c>
      <c r="DB628" s="529">
        <v>0</v>
      </c>
      <c r="DC628" s="530" t="s">
        <v>2297</v>
      </c>
      <c r="DD628" s="225"/>
      <c r="DE628" s="524"/>
      <c r="DF628" s="524"/>
      <c r="DG628" s="531"/>
      <c r="DH628" s="532"/>
      <c r="DI628" s="64">
        <v>0</v>
      </c>
      <c r="DJ628" s="64">
        <v>0</v>
      </c>
      <c r="DK628" s="64">
        <v>0</v>
      </c>
      <c r="DL628" s="534">
        <f t="shared" si="97"/>
        <v>0</v>
      </c>
    </row>
    <row r="629" spans="1:116" ht="43.5" customHeight="1" x14ac:dyDescent="0.25">
      <c r="A629" s="356" t="s">
        <v>7</v>
      </c>
      <c r="B629" s="65" t="s">
        <v>96</v>
      </c>
      <c r="C629" s="65" t="s">
        <v>114</v>
      </c>
      <c r="D629" s="64" t="s">
        <v>2584</v>
      </c>
      <c r="E629" s="64" t="s">
        <v>514</v>
      </c>
      <c r="F629" s="64" t="s">
        <v>516</v>
      </c>
      <c r="G629" s="18" t="s">
        <v>514</v>
      </c>
      <c r="H629" s="35" t="s">
        <v>866</v>
      </c>
      <c r="I629" s="28" t="s">
        <v>2322</v>
      </c>
      <c r="J629" s="498">
        <v>6.8121558259999997</v>
      </c>
      <c r="K629" s="498">
        <v>3.9217802948730003</v>
      </c>
      <c r="L629" s="499">
        <v>12</v>
      </c>
      <c r="M629" s="512">
        <v>0</v>
      </c>
      <c r="N629" s="513">
        <v>0</v>
      </c>
      <c r="O629" s="513">
        <v>0</v>
      </c>
      <c r="P629" s="513">
        <v>0</v>
      </c>
      <c r="Q629" s="513">
        <v>0</v>
      </c>
      <c r="R629" s="513">
        <v>0</v>
      </c>
      <c r="S629" s="513">
        <v>0</v>
      </c>
      <c r="T629" s="513">
        <v>0</v>
      </c>
      <c r="U629" s="513">
        <v>0</v>
      </c>
      <c r="V629" s="513">
        <v>0</v>
      </c>
      <c r="W629" s="513">
        <v>0</v>
      </c>
      <c r="X629" s="513">
        <v>0</v>
      </c>
      <c r="Y629" s="513">
        <v>0</v>
      </c>
      <c r="Z629" s="513">
        <v>0</v>
      </c>
      <c r="AA629" s="513">
        <v>0</v>
      </c>
      <c r="AB629" s="513">
        <v>0</v>
      </c>
      <c r="AC629" s="513">
        <v>0</v>
      </c>
      <c r="AD629" s="513">
        <v>0</v>
      </c>
      <c r="AE629" s="513">
        <v>0</v>
      </c>
      <c r="AF629" s="513">
        <v>0</v>
      </c>
      <c r="AG629" s="513">
        <v>0</v>
      </c>
      <c r="AH629" s="513">
        <f t="shared" si="89"/>
        <v>0</v>
      </c>
      <c r="AI629" s="513">
        <v>0</v>
      </c>
      <c r="AJ629" s="513">
        <v>0</v>
      </c>
      <c r="AK629" s="513">
        <f t="shared" si="90"/>
        <v>0</v>
      </c>
      <c r="AL629" s="513">
        <f t="shared" si="91"/>
        <v>0</v>
      </c>
      <c r="AM629" s="513">
        <v>0</v>
      </c>
      <c r="AN629" s="513">
        <v>0</v>
      </c>
      <c r="AO629" s="513">
        <v>0</v>
      </c>
      <c r="AP629" s="513">
        <v>0</v>
      </c>
      <c r="AQ629" s="513">
        <v>0</v>
      </c>
      <c r="AR629" s="513">
        <v>0</v>
      </c>
      <c r="AS629" s="513">
        <v>0</v>
      </c>
      <c r="AT629" s="513">
        <v>0</v>
      </c>
      <c r="AU629" s="513">
        <v>0</v>
      </c>
      <c r="AV629" s="513">
        <v>0</v>
      </c>
      <c r="AW629" s="513">
        <v>0</v>
      </c>
      <c r="AX629" s="513">
        <v>0</v>
      </c>
      <c r="AY629" s="513">
        <v>0</v>
      </c>
      <c r="AZ629" s="513">
        <v>0</v>
      </c>
      <c r="BA629" s="513">
        <v>0</v>
      </c>
      <c r="BB629" s="513">
        <v>0</v>
      </c>
      <c r="BC629" s="513">
        <v>0</v>
      </c>
      <c r="BD629" s="513">
        <v>0</v>
      </c>
      <c r="BE629" s="513">
        <v>0</v>
      </c>
      <c r="BF629" s="513">
        <v>0</v>
      </c>
      <c r="BG629" s="513">
        <v>0</v>
      </c>
      <c r="BH629" s="513">
        <v>0</v>
      </c>
      <c r="BI629" s="513">
        <v>0</v>
      </c>
      <c r="BJ629" s="513">
        <v>0</v>
      </c>
      <c r="BK629" s="241">
        <f t="shared" si="92"/>
        <v>0</v>
      </c>
      <c r="BL629" s="22">
        <f t="shared" si="93"/>
        <v>0</v>
      </c>
      <c r="BM629" s="519">
        <f t="shared" si="94"/>
        <v>0</v>
      </c>
      <c r="BN629" s="520">
        <v>0</v>
      </c>
      <c r="BO629" s="520">
        <v>0</v>
      </c>
      <c r="BP629" s="520">
        <v>0</v>
      </c>
      <c r="BQ629" s="520">
        <v>0</v>
      </c>
      <c r="BR629" s="520">
        <v>0</v>
      </c>
      <c r="BS629" s="520">
        <v>0</v>
      </c>
      <c r="BT629" s="520">
        <v>0</v>
      </c>
      <c r="BU629" s="520">
        <v>0</v>
      </c>
      <c r="BV629" s="520">
        <v>0</v>
      </c>
      <c r="BW629" s="520">
        <v>0</v>
      </c>
      <c r="BX629" s="520">
        <v>0</v>
      </c>
      <c r="BY629" s="520">
        <v>0</v>
      </c>
      <c r="BZ629" s="520">
        <v>0</v>
      </c>
      <c r="CA629" s="520">
        <v>0</v>
      </c>
      <c r="CB629" s="520">
        <v>0</v>
      </c>
      <c r="CC629" s="520">
        <v>0</v>
      </c>
      <c r="CD629" s="520">
        <v>0</v>
      </c>
      <c r="CE629" s="520">
        <v>0</v>
      </c>
      <c r="CF629" s="520">
        <v>0</v>
      </c>
      <c r="CG629" s="520">
        <v>0</v>
      </c>
      <c r="CH629" s="520">
        <v>0</v>
      </c>
      <c r="CI629" s="520">
        <v>0</v>
      </c>
      <c r="CJ629" s="520">
        <v>0</v>
      </c>
      <c r="CK629" s="520">
        <v>0</v>
      </c>
      <c r="CL629" s="520">
        <f t="shared" si="95"/>
        <v>0</v>
      </c>
      <c r="CM629" s="521">
        <f t="shared" si="96"/>
        <v>0</v>
      </c>
      <c r="CN629" s="522">
        <v>7638720.0000000009</v>
      </c>
      <c r="CO629" s="522">
        <v>7638720.0000000009</v>
      </c>
      <c r="CP629" s="522">
        <v>9250560.0000000019</v>
      </c>
      <c r="CQ629" s="243" t="s">
        <v>874</v>
      </c>
      <c r="CR629" s="103">
        <v>2.1800000000000002</v>
      </c>
      <c r="CS629" s="523">
        <v>2.1800000000000002</v>
      </c>
      <c r="CT629" s="104">
        <v>2.64</v>
      </c>
      <c r="CU629" s="524"/>
      <c r="CV629" s="524"/>
      <c r="CW629" s="524"/>
      <c r="CX629" s="525"/>
      <c r="CY629" s="526">
        <v>48.333333333333336</v>
      </c>
      <c r="CZ629" s="527">
        <v>48.333333333333336</v>
      </c>
      <c r="DA629" s="528">
        <v>1</v>
      </c>
      <c r="DB629" s="529">
        <v>1</v>
      </c>
      <c r="DC629" s="530" t="s">
        <v>2585</v>
      </c>
      <c r="DD629" s="225"/>
      <c r="DE629" s="524"/>
      <c r="DF629" s="524"/>
      <c r="DG629" s="531"/>
      <c r="DH629" s="532"/>
      <c r="DI629" s="64">
        <v>456</v>
      </c>
      <c r="DJ629" s="64">
        <v>0</v>
      </c>
      <c r="DK629" s="64">
        <v>444</v>
      </c>
      <c r="DL629" s="534">
        <f t="shared" si="97"/>
        <v>300</v>
      </c>
    </row>
    <row r="630" spans="1:116" ht="43.5" customHeight="1" x14ac:dyDescent="0.25">
      <c r="A630" s="356" t="s">
        <v>7</v>
      </c>
      <c r="B630" s="65" t="s">
        <v>96</v>
      </c>
      <c r="C630" s="65" t="s">
        <v>114</v>
      </c>
      <c r="D630" s="64" t="s">
        <v>2584</v>
      </c>
      <c r="E630" s="64" t="s">
        <v>514</v>
      </c>
      <c r="F630" s="64" t="s">
        <v>517</v>
      </c>
      <c r="G630" s="18" t="s">
        <v>514</v>
      </c>
      <c r="H630" s="35" t="s">
        <v>866</v>
      </c>
      <c r="I630" s="28" t="s">
        <v>2322</v>
      </c>
      <c r="J630" s="498">
        <v>6.5731328150000001</v>
      </c>
      <c r="K630" s="498">
        <v>2.460984843366</v>
      </c>
      <c r="L630" s="499">
        <v>17.3</v>
      </c>
      <c r="M630" s="512">
        <v>0</v>
      </c>
      <c r="N630" s="513">
        <v>0</v>
      </c>
      <c r="O630" s="513">
        <v>0</v>
      </c>
      <c r="P630" s="513">
        <v>0</v>
      </c>
      <c r="Q630" s="513">
        <v>0</v>
      </c>
      <c r="R630" s="513">
        <v>0</v>
      </c>
      <c r="S630" s="513">
        <v>0</v>
      </c>
      <c r="T630" s="513">
        <v>0</v>
      </c>
      <c r="U630" s="513">
        <v>0</v>
      </c>
      <c r="V630" s="513">
        <v>0</v>
      </c>
      <c r="W630" s="513">
        <v>0</v>
      </c>
      <c r="X630" s="513">
        <v>0</v>
      </c>
      <c r="Y630" s="513">
        <v>0</v>
      </c>
      <c r="Z630" s="513">
        <v>0</v>
      </c>
      <c r="AA630" s="513">
        <v>0</v>
      </c>
      <c r="AB630" s="513">
        <v>0</v>
      </c>
      <c r="AC630" s="513">
        <v>0</v>
      </c>
      <c r="AD630" s="513">
        <v>0</v>
      </c>
      <c r="AE630" s="513">
        <v>0</v>
      </c>
      <c r="AF630" s="513">
        <v>0</v>
      </c>
      <c r="AG630" s="513">
        <v>0</v>
      </c>
      <c r="AH630" s="513">
        <f t="shared" si="89"/>
        <v>0</v>
      </c>
      <c r="AI630" s="513">
        <v>0</v>
      </c>
      <c r="AJ630" s="513">
        <v>0</v>
      </c>
      <c r="AK630" s="513">
        <f t="shared" si="90"/>
        <v>0</v>
      </c>
      <c r="AL630" s="513">
        <f t="shared" si="91"/>
        <v>0</v>
      </c>
      <c r="AM630" s="513">
        <v>0</v>
      </c>
      <c r="AN630" s="513">
        <v>0</v>
      </c>
      <c r="AO630" s="513">
        <v>0</v>
      </c>
      <c r="AP630" s="513">
        <v>0</v>
      </c>
      <c r="AQ630" s="513">
        <v>0</v>
      </c>
      <c r="AR630" s="513">
        <v>0</v>
      </c>
      <c r="AS630" s="513">
        <v>0</v>
      </c>
      <c r="AT630" s="513">
        <v>0</v>
      </c>
      <c r="AU630" s="513">
        <v>0</v>
      </c>
      <c r="AV630" s="513">
        <v>0</v>
      </c>
      <c r="AW630" s="513">
        <v>0</v>
      </c>
      <c r="AX630" s="513">
        <v>0</v>
      </c>
      <c r="AY630" s="513">
        <v>0</v>
      </c>
      <c r="AZ630" s="513">
        <v>0</v>
      </c>
      <c r="BA630" s="513">
        <v>0</v>
      </c>
      <c r="BB630" s="513">
        <v>0</v>
      </c>
      <c r="BC630" s="513">
        <v>0</v>
      </c>
      <c r="BD630" s="513">
        <v>0</v>
      </c>
      <c r="BE630" s="513">
        <v>0</v>
      </c>
      <c r="BF630" s="513">
        <v>0</v>
      </c>
      <c r="BG630" s="513">
        <v>0</v>
      </c>
      <c r="BH630" s="513">
        <v>0</v>
      </c>
      <c r="BI630" s="513">
        <v>0</v>
      </c>
      <c r="BJ630" s="513">
        <v>0</v>
      </c>
      <c r="BK630" s="241">
        <f t="shared" si="92"/>
        <v>0</v>
      </c>
      <c r="BL630" s="22">
        <f t="shared" si="93"/>
        <v>0</v>
      </c>
      <c r="BM630" s="519">
        <f t="shared" si="94"/>
        <v>0</v>
      </c>
      <c r="BN630" s="520">
        <v>0</v>
      </c>
      <c r="BO630" s="520">
        <v>0</v>
      </c>
      <c r="BP630" s="520">
        <v>0</v>
      </c>
      <c r="BQ630" s="520">
        <v>0</v>
      </c>
      <c r="BR630" s="520">
        <v>0</v>
      </c>
      <c r="BS630" s="520">
        <v>0</v>
      </c>
      <c r="BT630" s="520">
        <v>0</v>
      </c>
      <c r="BU630" s="520">
        <v>0</v>
      </c>
      <c r="BV630" s="520">
        <v>0</v>
      </c>
      <c r="BW630" s="520">
        <v>0</v>
      </c>
      <c r="BX630" s="520">
        <v>0</v>
      </c>
      <c r="BY630" s="520">
        <v>0</v>
      </c>
      <c r="BZ630" s="520">
        <v>0</v>
      </c>
      <c r="CA630" s="520">
        <v>0</v>
      </c>
      <c r="CB630" s="520">
        <v>0</v>
      </c>
      <c r="CC630" s="520">
        <v>0</v>
      </c>
      <c r="CD630" s="520">
        <v>0</v>
      </c>
      <c r="CE630" s="520">
        <v>0</v>
      </c>
      <c r="CF630" s="520">
        <v>0</v>
      </c>
      <c r="CG630" s="520">
        <v>0</v>
      </c>
      <c r="CH630" s="520">
        <v>0</v>
      </c>
      <c r="CI630" s="520">
        <v>0</v>
      </c>
      <c r="CJ630" s="520">
        <v>0</v>
      </c>
      <c r="CK630" s="520">
        <v>0</v>
      </c>
      <c r="CL630" s="520">
        <f t="shared" si="95"/>
        <v>0</v>
      </c>
      <c r="CM630" s="521">
        <f t="shared" si="96"/>
        <v>0</v>
      </c>
      <c r="CN630" s="522">
        <v>11738400.000000002</v>
      </c>
      <c r="CO630" s="522">
        <v>11738400.000000002</v>
      </c>
      <c r="CP630" s="522">
        <v>7323360</v>
      </c>
      <c r="CQ630" s="243" t="s">
        <v>874</v>
      </c>
      <c r="CR630" s="103">
        <v>3.35</v>
      </c>
      <c r="CS630" s="523">
        <v>3.35</v>
      </c>
      <c r="CT630" s="104">
        <v>2.09</v>
      </c>
      <c r="CU630" s="524"/>
      <c r="CV630" s="524"/>
      <c r="CW630" s="524"/>
      <c r="CX630" s="525"/>
      <c r="CY630" s="526">
        <v>0</v>
      </c>
      <c r="CZ630" s="527">
        <v>0</v>
      </c>
      <c r="DA630" s="528">
        <v>0</v>
      </c>
      <c r="DB630" s="529">
        <v>0</v>
      </c>
      <c r="DC630" s="530" t="s">
        <v>2297</v>
      </c>
      <c r="DD630" s="225"/>
      <c r="DE630" s="524"/>
      <c r="DF630" s="524"/>
      <c r="DG630" s="531"/>
      <c r="DH630" s="532"/>
      <c r="DI630" s="64">
        <v>0</v>
      </c>
      <c r="DJ630" s="64">
        <v>0</v>
      </c>
      <c r="DK630" s="64">
        <v>0</v>
      </c>
      <c r="DL630" s="534">
        <f t="shared" si="97"/>
        <v>0</v>
      </c>
    </row>
    <row r="631" spans="1:116" ht="43.5" customHeight="1" x14ac:dyDescent="0.25">
      <c r="A631" s="356" t="s">
        <v>7</v>
      </c>
      <c r="B631" s="65" t="s">
        <v>96</v>
      </c>
      <c r="C631" s="65" t="s">
        <v>114</v>
      </c>
      <c r="D631" s="64" t="s">
        <v>2584</v>
      </c>
      <c r="E631" s="64" t="s">
        <v>514</v>
      </c>
      <c r="F631" s="64" t="s">
        <v>518</v>
      </c>
      <c r="G631" s="18" t="s">
        <v>519</v>
      </c>
      <c r="H631" s="35" t="s">
        <v>866</v>
      </c>
      <c r="I631" s="28" t="s">
        <v>2322</v>
      </c>
      <c r="J631" s="498">
        <v>7.2902018489999998</v>
      </c>
      <c r="K631" s="498">
        <v>7.7727272565600005</v>
      </c>
      <c r="L631" s="499">
        <v>303.2</v>
      </c>
      <c r="M631" s="512">
        <v>0</v>
      </c>
      <c r="N631" s="513">
        <v>0</v>
      </c>
      <c r="O631" s="513">
        <v>0</v>
      </c>
      <c r="P631" s="513">
        <v>0</v>
      </c>
      <c r="Q631" s="513">
        <v>0</v>
      </c>
      <c r="R631" s="513">
        <v>0</v>
      </c>
      <c r="S631" s="513">
        <v>0</v>
      </c>
      <c r="T631" s="513">
        <v>0</v>
      </c>
      <c r="U631" s="513">
        <v>0</v>
      </c>
      <c r="V631" s="513">
        <v>0</v>
      </c>
      <c r="W631" s="513">
        <v>0</v>
      </c>
      <c r="X631" s="513">
        <v>0</v>
      </c>
      <c r="Y631" s="513">
        <v>0</v>
      </c>
      <c r="Z631" s="513">
        <v>0</v>
      </c>
      <c r="AA631" s="513">
        <v>0</v>
      </c>
      <c r="AB631" s="513">
        <v>0</v>
      </c>
      <c r="AC631" s="513">
        <v>16</v>
      </c>
      <c r="AD631" s="513">
        <v>16</v>
      </c>
      <c r="AE631" s="513">
        <v>0</v>
      </c>
      <c r="AF631" s="513">
        <v>0</v>
      </c>
      <c r="AG631" s="513">
        <v>0</v>
      </c>
      <c r="AH631" s="513">
        <f t="shared" si="89"/>
        <v>0</v>
      </c>
      <c r="AI631" s="513">
        <v>0</v>
      </c>
      <c r="AJ631" s="513">
        <v>0</v>
      </c>
      <c r="AK631" s="513">
        <f t="shared" si="90"/>
        <v>16</v>
      </c>
      <c r="AL631" s="513">
        <f t="shared" si="91"/>
        <v>16</v>
      </c>
      <c r="AM631" s="513">
        <v>0</v>
      </c>
      <c r="AN631" s="513">
        <v>0</v>
      </c>
      <c r="AO631" s="513">
        <v>0</v>
      </c>
      <c r="AP631" s="513">
        <v>0</v>
      </c>
      <c r="AQ631" s="513">
        <v>0</v>
      </c>
      <c r="AR631" s="513">
        <v>0</v>
      </c>
      <c r="AS631" s="513">
        <v>0</v>
      </c>
      <c r="AT631" s="513">
        <v>0</v>
      </c>
      <c r="AU631" s="513">
        <v>0</v>
      </c>
      <c r="AV631" s="513">
        <v>0</v>
      </c>
      <c r="AW631" s="513">
        <v>0</v>
      </c>
      <c r="AX631" s="513">
        <v>0</v>
      </c>
      <c r="AY631" s="513">
        <v>0</v>
      </c>
      <c r="AZ631" s="513">
        <v>0</v>
      </c>
      <c r="BA631" s="513">
        <v>0</v>
      </c>
      <c r="BB631" s="513">
        <v>0</v>
      </c>
      <c r="BC631" s="513">
        <v>58.46</v>
      </c>
      <c r="BD631" s="513">
        <v>58.46</v>
      </c>
      <c r="BE631" s="513">
        <v>0</v>
      </c>
      <c r="BF631" s="513">
        <v>0</v>
      </c>
      <c r="BG631" s="513">
        <v>0</v>
      </c>
      <c r="BH631" s="513">
        <v>0</v>
      </c>
      <c r="BI631" s="513">
        <v>0</v>
      </c>
      <c r="BJ631" s="513">
        <v>0</v>
      </c>
      <c r="BK631" s="241">
        <f t="shared" si="92"/>
        <v>58.46</v>
      </c>
      <c r="BL631" s="22">
        <f t="shared" si="93"/>
        <v>58.46</v>
      </c>
      <c r="BM631" s="519">
        <f t="shared" si="94"/>
        <v>1.001027397260274E-2</v>
      </c>
      <c r="BN631" s="520">
        <v>0</v>
      </c>
      <c r="BO631" s="520">
        <v>0</v>
      </c>
      <c r="BP631" s="520">
        <v>0</v>
      </c>
      <c r="BQ631" s="520">
        <v>0</v>
      </c>
      <c r="BR631" s="520">
        <v>0</v>
      </c>
      <c r="BS631" s="520">
        <v>0</v>
      </c>
      <c r="BT631" s="520">
        <v>0</v>
      </c>
      <c r="BU631" s="520">
        <v>0</v>
      </c>
      <c r="BV631" s="520">
        <v>0</v>
      </c>
      <c r="BW631" s="520">
        <v>0</v>
      </c>
      <c r="BX631" s="520">
        <v>0</v>
      </c>
      <c r="BY631" s="520">
        <v>0</v>
      </c>
      <c r="BZ631" s="520">
        <v>0</v>
      </c>
      <c r="CA631" s="520">
        <v>0</v>
      </c>
      <c r="CB631" s="520">
        <v>0</v>
      </c>
      <c r="CC631" s="520">
        <v>0</v>
      </c>
      <c r="CD631" s="520">
        <v>68622.686400000006</v>
      </c>
      <c r="CE631" s="520">
        <v>68622.686400000006</v>
      </c>
      <c r="CF631" s="520">
        <v>0</v>
      </c>
      <c r="CG631" s="520">
        <v>0</v>
      </c>
      <c r="CH631" s="520">
        <v>0</v>
      </c>
      <c r="CI631" s="520">
        <v>0</v>
      </c>
      <c r="CJ631" s="520">
        <v>0</v>
      </c>
      <c r="CK631" s="520">
        <v>0</v>
      </c>
      <c r="CL631" s="520">
        <f t="shared" si="95"/>
        <v>68622.686400000006</v>
      </c>
      <c r="CM631" s="521">
        <f t="shared" si="96"/>
        <v>68622.686400000006</v>
      </c>
      <c r="CN631" s="522">
        <v>17169600.000000004</v>
      </c>
      <c r="CO631" s="522">
        <v>17169600.000000004</v>
      </c>
      <c r="CP631" s="522">
        <v>20463359.999999996</v>
      </c>
      <c r="CQ631" s="243" t="s">
        <v>874</v>
      </c>
      <c r="CR631" s="103">
        <v>4.9000000000000004</v>
      </c>
      <c r="CS631" s="523">
        <v>4.9000000000000004</v>
      </c>
      <c r="CT631" s="104">
        <v>5.84</v>
      </c>
      <c r="CU631" s="524"/>
      <c r="CV631" s="524"/>
      <c r="CW631" s="524"/>
      <c r="CX631" s="525"/>
      <c r="CY631" s="526">
        <v>135.63318632911927</v>
      </c>
      <c r="CZ631" s="527">
        <v>134.71672025649062</v>
      </c>
      <c r="DA631" s="528">
        <v>0.56287740230635108</v>
      </c>
      <c r="DB631" s="529">
        <v>0.56015527073501703</v>
      </c>
      <c r="DC631" s="530" t="s">
        <v>2365</v>
      </c>
      <c r="DD631" s="225"/>
      <c r="DE631" s="524"/>
      <c r="DF631" s="524"/>
      <c r="DG631" s="531"/>
      <c r="DH631" s="532"/>
      <c r="DI631" s="64">
        <v>0</v>
      </c>
      <c r="DJ631" s="64">
        <v>0</v>
      </c>
      <c r="DK631" s="64">
        <v>0</v>
      </c>
      <c r="DL631" s="534">
        <f t="shared" si="97"/>
        <v>0</v>
      </c>
    </row>
    <row r="632" spans="1:116" ht="43.5" customHeight="1" x14ac:dyDescent="0.25">
      <c r="A632" s="356" t="s">
        <v>7</v>
      </c>
      <c r="B632" s="65" t="s">
        <v>96</v>
      </c>
      <c r="C632" s="65" t="s">
        <v>114</v>
      </c>
      <c r="D632" s="64" t="s">
        <v>2584</v>
      </c>
      <c r="E632" s="64" t="s">
        <v>514</v>
      </c>
      <c r="F632" s="64" t="s">
        <v>1574</v>
      </c>
      <c r="G632" s="18" t="s">
        <v>514</v>
      </c>
      <c r="H632" s="35" t="s">
        <v>866</v>
      </c>
      <c r="I632" s="28" t="s">
        <v>2322</v>
      </c>
      <c r="J632" s="498">
        <v>8.7243399180000001</v>
      </c>
      <c r="K632" s="498">
        <v>3.245075750826</v>
      </c>
      <c r="L632" s="499">
        <v>423.8</v>
      </c>
      <c r="M632" s="512">
        <v>0</v>
      </c>
      <c r="N632" s="513">
        <v>0</v>
      </c>
      <c r="O632" s="513">
        <v>0</v>
      </c>
      <c r="P632" s="513">
        <v>0</v>
      </c>
      <c r="Q632" s="513">
        <v>0</v>
      </c>
      <c r="R632" s="513">
        <v>0</v>
      </c>
      <c r="S632" s="513">
        <v>0</v>
      </c>
      <c r="T632" s="513">
        <v>0</v>
      </c>
      <c r="U632" s="513">
        <v>0</v>
      </c>
      <c r="V632" s="513">
        <v>0</v>
      </c>
      <c r="W632" s="513">
        <v>0</v>
      </c>
      <c r="X632" s="513">
        <v>0</v>
      </c>
      <c r="Y632" s="513">
        <v>1</v>
      </c>
      <c r="Z632" s="513">
        <v>1</v>
      </c>
      <c r="AA632" s="513">
        <v>0</v>
      </c>
      <c r="AB632" s="513">
        <v>0</v>
      </c>
      <c r="AC632" s="513">
        <v>1</v>
      </c>
      <c r="AD632" s="513">
        <v>1</v>
      </c>
      <c r="AE632" s="513">
        <v>0</v>
      </c>
      <c r="AF632" s="513">
        <v>0</v>
      </c>
      <c r="AG632" s="513">
        <v>0</v>
      </c>
      <c r="AH632" s="513">
        <f t="shared" si="89"/>
        <v>0</v>
      </c>
      <c r="AI632" s="513">
        <v>0</v>
      </c>
      <c r="AJ632" s="513">
        <v>0</v>
      </c>
      <c r="AK632" s="513">
        <f t="shared" si="90"/>
        <v>2</v>
      </c>
      <c r="AL632" s="513">
        <f t="shared" si="91"/>
        <v>2</v>
      </c>
      <c r="AM632" s="513">
        <v>0</v>
      </c>
      <c r="AN632" s="513">
        <v>0</v>
      </c>
      <c r="AO632" s="513">
        <v>0</v>
      </c>
      <c r="AP632" s="513">
        <v>0</v>
      </c>
      <c r="AQ632" s="513">
        <v>0</v>
      </c>
      <c r="AR632" s="513">
        <v>0</v>
      </c>
      <c r="AS632" s="513">
        <v>0</v>
      </c>
      <c r="AT632" s="513">
        <v>0</v>
      </c>
      <c r="AU632" s="513">
        <v>0</v>
      </c>
      <c r="AV632" s="513">
        <v>0</v>
      </c>
      <c r="AW632" s="513">
        <v>0</v>
      </c>
      <c r="AX632" s="513">
        <v>0</v>
      </c>
      <c r="AY632" s="513">
        <v>75</v>
      </c>
      <c r="AZ632" s="513">
        <v>75</v>
      </c>
      <c r="BA632" s="513">
        <v>0</v>
      </c>
      <c r="BB632" s="513">
        <v>0</v>
      </c>
      <c r="BC632" s="513">
        <v>100</v>
      </c>
      <c r="BD632" s="513">
        <v>100</v>
      </c>
      <c r="BE632" s="513">
        <v>0</v>
      </c>
      <c r="BF632" s="513">
        <v>0</v>
      </c>
      <c r="BG632" s="513">
        <v>0</v>
      </c>
      <c r="BH632" s="513">
        <v>0</v>
      </c>
      <c r="BI632" s="513">
        <v>0</v>
      </c>
      <c r="BJ632" s="513">
        <v>0</v>
      </c>
      <c r="BK632" s="241">
        <f t="shared" si="92"/>
        <v>175</v>
      </c>
      <c r="BL632" s="22">
        <f t="shared" si="93"/>
        <v>175</v>
      </c>
      <c r="BM632" s="519">
        <f t="shared" si="94"/>
        <v>3.6997885835095133E-2</v>
      </c>
      <c r="BN632" s="520">
        <v>0</v>
      </c>
      <c r="BO632" s="520">
        <v>0</v>
      </c>
      <c r="BP632" s="520">
        <v>0</v>
      </c>
      <c r="BQ632" s="520">
        <v>0</v>
      </c>
      <c r="BR632" s="520">
        <v>0</v>
      </c>
      <c r="BS632" s="520">
        <v>0</v>
      </c>
      <c r="BT632" s="520">
        <v>0</v>
      </c>
      <c r="BU632" s="520">
        <v>0</v>
      </c>
      <c r="BV632" s="520">
        <v>0</v>
      </c>
      <c r="BW632" s="520">
        <v>0</v>
      </c>
      <c r="BX632" s="520">
        <v>0</v>
      </c>
      <c r="BY632" s="520">
        <v>0</v>
      </c>
      <c r="BZ632" s="520">
        <v>378432</v>
      </c>
      <c r="CA632" s="520">
        <v>378432</v>
      </c>
      <c r="CB632" s="520">
        <v>0</v>
      </c>
      <c r="CC632" s="520">
        <v>0</v>
      </c>
      <c r="CD632" s="520">
        <v>117384</v>
      </c>
      <c r="CE632" s="520">
        <v>117384</v>
      </c>
      <c r="CF632" s="520">
        <v>0</v>
      </c>
      <c r="CG632" s="520">
        <v>0</v>
      </c>
      <c r="CH632" s="520">
        <v>0</v>
      </c>
      <c r="CI632" s="520">
        <v>0</v>
      </c>
      <c r="CJ632" s="520">
        <v>0</v>
      </c>
      <c r="CK632" s="520">
        <v>0</v>
      </c>
      <c r="CL632" s="520">
        <f t="shared" si="95"/>
        <v>495816</v>
      </c>
      <c r="CM632" s="521">
        <f t="shared" si="96"/>
        <v>495816</v>
      </c>
      <c r="CN632" s="522">
        <v>16083360</v>
      </c>
      <c r="CO632" s="522">
        <v>16083360</v>
      </c>
      <c r="CP632" s="522">
        <v>16573920.000000002</v>
      </c>
      <c r="CQ632" s="243" t="s">
        <v>874</v>
      </c>
      <c r="CR632" s="103">
        <v>4.59</v>
      </c>
      <c r="CS632" s="523">
        <v>4.59</v>
      </c>
      <c r="CT632" s="104">
        <v>4.7300000000000004</v>
      </c>
      <c r="CU632" s="524"/>
      <c r="CV632" s="524"/>
      <c r="CW632" s="524"/>
      <c r="CX632" s="525"/>
      <c r="CY632" s="526">
        <v>21.975469336670812</v>
      </c>
      <c r="CZ632" s="527">
        <v>6.3451864700780662</v>
      </c>
      <c r="DA632" s="528">
        <v>6.2077596996245238E-2</v>
      </c>
      <c r="DB632" s="529">
        <v>1.7924255565192265E-2</v>
      </c>
      <c r="DC632" s="530" t="s">
        <v>2489</v>
      </c>
      <c r="DD632" s="225"/>
      <c r="DE632" s="524"/>
      <c r="DF632" s="524"/>
      <c r="DG632" s="531"/>
      <c r="DH632" s="532"/>
      <c r="DI632" s="64">
        <v>0</v>
      </c>
      <c r="DJ632" s="64">
        <v>0</v>
      </c>
      <c r="DK632" s="64">
        <v>21948</v>
      </c>
      <c r="DL632" s="534">
        <f t="shared" si="97"/>
        <v>7316</v>
      </c>
    </row>
    <row r="633" spans="1:116" ht="43.5" customHeight="1" x14ac:dyDescent="0.25">
      <c r="A633" s="356" t="s">
        <v>7</v>
      </c>
      <c r="B633" s="65" t="s">
        <v>96</v>
      </c>
      <c r="C633" s="65" t="s">
        <v>114</v>
      </c>
      <c r="D633" s="64" t="s">
        <v>2584</v>
      </c>
      <c r="E633" s="64" t="s">
        <v>514</v>
      </c>
      <c r="F633" s="64" t="s">
        <v>521</v>
      </c>
      <c r="G633" s="18" t="s">
        <v>519</v>
      </c>
      <c r="H633" s="35" t="s">
        <v>889</v>
      </c>
      <c r="I633" s="28" t="s">
        <v>2322</v>
      </c>
      <c r="J633" s="498">
        <v>10.756035519999999</v>
      </c>
      <c r="K633" s="498">
        <v>7.1210227124610004</v>
      </c>
      <c r="L633" s="499">
        <v>524.29999999999995</v>
      </c>
      <c r="M633" s="512">
        <v>0</v>
      </c>
      <c r="N633" s="513">
        <v>0</v>
      </c>
      <c r="O633" s="513">
        <v>0</v>
      </c>
      <c r="P633" s="513">
        <v>0</v>
      </c>
      <c r="Q633" s="513">
        <v>0</v>
      </c>
      <c r="R633" s="513">
        <v>0</v>
      </c>
      <c r="S633" s="513">
        <v>0</v>
      </c>
      <c r="T633" s="513">
        <v>0</v>
      </c>
      <c r="U633" s="513">
        <v>0</v>
      </c>
      <c r="V633" s="513">
        <v>0</v>
      </c>
      <c r="W633" s="513">
        <v>0</v>
      </c>
      <c r="X633" s="513">
        <v>0</v>
      </c>
      <c r="Y633" s="513">
        <v>0</v>
      </c>
      <c r="Z633" s="513">
        <v>0</v>
      </c>
      <c r="AA633" s="513">
        <v>0</v>
      </c>
      <c r="AB633" s="513">
        <v>0</v>
      </c>
      <c r="AC633" s="513">
        <v>4</v>
      </c>
      <c r="AD633" s="513">
        <v>4</v>
      </c>
      <c r="AE633" s="513">
        <v>0</v>
      </c>
      <c r="AF633" s="513">
        <v>0</v>
      </c>
      <c r="AG633" s="513">
        <v>0</v>
      </c>
      <c r="AH633" s="513">
        <f t="shared" si="89"/>
        <v>0</v>
      </c>
      <c r="AI633" s="513">
        <v>0</v>
      </c>
      <c r="AJ633" s="513">
        <v>0</v>
      </c>
      <c r="AK633" s="513">
        <f t="shared" si="90"/>
        <v>4</v>
      </c>
      <c r="AL633" s="513">
        <f t="shared" si="91"/>
        <v>4</v>
      </c>
      <c r="AM633" s="513">
        <v>0</v>
      </c>
      <c r="AN633" s="513">
        <v>0</v>
      </c>
      <c r="AO633" s="513">
        <v>0</v>
      </c>
      <c r="AP633" s="513">
        <v>0</v>
      </c>
      <c r="AQ633" s="513">
        <v>0</v>
      </c>
      <c r="AR633" s="513">
        <v>0</v>
      </c>
      <c r="AS633" s="513">
        <v>0</v>
      </c>
      <c r="AT633" s="513">
        <v>0</v>
      </c>
      <c r="AU633" s="513">
        <v>0</v>
      </c>
      <c r="AV633" s="513">
        <v>0</v>
      </c>
      <c r="AW633" s="513">
        <v>0</v>
      </c>
      <c r="AX633" s="513">
        <v>0</v>
      </c>
      <c r="AY633" s="513">
        <v>0</v>
      </c>
      <c r="AZ633" s="513">
        <v>0</v>
      </c>
      <c r="BA633" s="513">
        <v>0</v>
      </c>
      <c r="BB633" s="513">
        <v>0</v>
      </c>
      <c r="BC633" s="513">
        <v>234.6</v>
      </c>
      <c r="BD633" s="513">
        <v>234.6</v>
      </c>
      <c r="BE633" s="513">
        <v>0</v>
      </c>
      <c r="BF633" s="513">
        <v>0</v>
      </c>
      <c r="BG633" s="513">
        <v>0</v>
      </c>
      <c r="BH633" s="513">
        <v>0</v>
      </c>
      <c r="BI633" s="513">
        <v>0</v>
      </c>
      <c r="BJ633" s="513">
        <v>0</v>
      </c>
      <c r="BK633" s="241">
        <f t="shared" si="92"/>
        <v>234.6</v>
      </c>
      <c r="BL633" s="22">
        <f t="shared" si="93"/>
        <v>234.6</v>
      </c>
      <c r="BM633" s="519">
        <f t="shared" si="94"/>
        <v>4.0171232876712329E-2</v>
      </c>
      <c r="BN633" s="520">
        <v>0</v>
      </c>
      <c r="BO633" s="520">
        <v>0</v>
      </c>
      <c r="BP633" s="520">
        <v>0</v>
      </c>
      <c r="BQ633" s="520">
        <v>0</v>
      </c>
      <c r="BR633" s="520">
        <v>0</v>
      </c>
      <c r="BS633" s="520">
        <v>0</v>
      </c>
      <c r="BT633" s="520">
        <v>0</v>
      </c>
      <c r="BU633" s="520">
        <v>0</v>
      </c>
      <c r="BV633" s="520">
        <v>0</v>
      </c>
      <c r="BW633" s="520">
        <v>0</v>
      </c>
      <c r="BX633" s="520">
        <v>0</v>
      </c>
      <c r="BY633" s="520">
        <v>0</v>
      </c>
      <c r="BZ633" s="520">
        <v>0</v>
      </c>
      <c r="CA633" s="520">
        <v>0</v>
      </c>
      <c r="CB633" s="520">
        <v>0</v>
      </c>
      <c r="CC633" s="520">
        <v>0</v>
      </c>
      <c r="CD633" s="520">
        <v>275382.864</v>
      </c>
      <c r="CE633" s="520">
        <v>275382.864</v>
      </c>
      <c r="CF633" s="520">
        <v>0</v>
      </c>
      <c r="CG633" s="520">
        <v>0</v>
      </c>
      <c r="CH633" s="520">
        <v>0</v>
      </c>
      <c r="CI633" s="520">
        <v>0</v>
      </c>
      <c r="CJ633" s="520">
        <v>0</v>
      </c>
      <c r="CK633" s="520">
        <v>0</v>
      </c>
      <c r="CL633" s="520">
        <f t="shared" si="95"/>
        <v>275382.864</v>
      </c>
      <c r="CM633" s="521">
        <f t="shared" si="96"/>
        <v>275382.864</v>
      </c>
      <c r="CN633" s="522">
        <v>17520000</v>
      </c>
      <c r="CO633" s="522">
        <v>17520000</v>
      </c>
      <c r="CP633" s="522">
        <v>20463359.999999996</v>
      </c>
      <c r="CQ633" s="243" t="s">
        <v>874</v>
      </c>
      <c r="CR633" s="103">
        <v>5</v>
      </c>
      <c r="CS633" s="523">
        <v>5</v>
      </c>
      <c r="CT633" s="104">
        <v>5.84</v>
      </c>
      <c r="CU633" s="524"/>
      <c r="CV633" s="524"/>
      <c r="CW633" s="524"/>
      <c r="CX633" s="525"/>
      <c r="CY633" s="526">
        <v>208.2963667527774</v>
      </c>
      <c r="CZ633" s="527">
        <v>208.32929395642836</v>
      </c>
      <c r="DA633" s="528">
        <v>1.6595226186163083</v>
      </c>
      <c r="DB633" s="529">
        <v>1.6596812725032983</v>
      </c>
      <c r="DC633" s="530" t="s">
        <v>2354</v>
      </c>
      <c r="DD633" s="225"/>
      <c r="DE633" s="524"/>
      <c r="DF633" s="524"/>
      <c r="DG633" s="531"/>
      <c r="DH633" s="532"/>
      <c r="DI633" s="64">
        <v>133632</v>
      </c>
      <c r="DJ633" s="64">
        <v>86016</v>
      </c>
      <c r="DK633" s="64">
        <v>108544</v>
      </c>
      <c r="DL633" s="534">
        <f t="shared" si="97"/>
        <v>109397.33333333333</v>
      </c>
    </row>
    <row r="634" spans="1:116" ht="43.5" customHeight="1" x14ac:dyDescent="0.25">
      <c r="A634" s="356" t="s">
        <v>7</v>
      </c>
      <c r="B634" s="65" t="s">
        <v>96</v>
      </c>
      <c r="C634" s="65" t="s">
        <v>114</v>
      </c>
      <c r="D634" s="64" t="s">
        <v>2586</v>
      </c>
      <c r="E634" s="64" t="s">
        <v>125</v>
      </c>
      <c r="F634" s="64" t="s">
        <v>1576</v>
      </c>
      <c r="G634" s="18" t="s">
        <v>125</v>
      </c>
      <c r="H634" s="35" t="s">
        <v>866</v>
      </c>
      <c r="I634" s="28" t="s">
        <v>2287</v>
      </c>
      <c r="J634" s="498">
        <v>2.1615994078459591</v>
      </c>
      <c r="K634" s="498">
        <v>0.54469696856399996</v>
      </c>
      <c r="L634" s="499">
        <v>214.8</v>
      </c>
      <c r="M634" s="512">
        <v>0</v>
      </c>
      <c r="N634" s="513">
        <v>0</v>
      </c>
      <c r="O634" s="513">
        <v>0</v>
      </c>
      <c r="P634" s="513">
        <v>0</v>
      </c>
      <c r="Q634" s="513">
        <v>0</v>
      </c>
      <c r="R634" s="513">
        <v>0</v>
      </c>
      <c r="S634" s="513">
        <v>0</v>
      </c>
      <c r="T634" s="513">
        <v>0</v>
      </c>
      <c r="U634" s="513">
        <v>0</v>
      </c>
      <c r="V634" s="513">
        <v>0</v>
      </c>
      <c r="W634" s="513">
        <v>0</v>
      </c>
      <c r="X634" s="513">
        <v>0</v>
      </c>
      <c r="Y634" s="513">
        <v>0</v>
      </c>
      <c r="Z634" s="513">
        <v>0</v>
      </c>
      <c r="AA634" s="513">
        <v>0</v>
      </c>
      <c r="AB634" s="513">
        <v>0</v>
      </c>
      <c r="AC634" s="513">
        <v>4</v>
      </c>
      <c r="AD634" s="513">
        <v>4</v>
      </c>
      <c r="AE634" s="513">
        <v>0</v>
      </c>
      <c r="AF634" s="513">
        <v>0</v>
      </c>
      <c r="AG634" s="513">
        <v>0</v>
      </c>
      <c r="AH634" s="513">
        <f t="shared" si="89"/>
        <v>0</v>
      </c>
      <c r="AI634" s="513">
        <v>0</v>
      </c>
      <c r="AJ634" s="513">
        <v>0</v>
      </c>
      <c r="AK634" s="513">
        <f t="shared" si="90"/>
        <v>4</v>
      </c>
      <c r="AL634" s="513">
        <f t="shared" si="91"/>
        <v>4</v>
      </c>
      <c r="AM634" s="513">
        <v>0</v>
      </c>
      <c r="AN634" s="513">
        <v>0</v>
      </c>
      <c r="AO634" s="513">
        <v>0</v>
      </c>
      <c r="AP634" s="513">
        <v>0</v>
      </c>
      <c r="AQ634" s="513">
        <v>0</v>
      </c>
      <c r="AR634" s="513">
        <v>0</v>
      </c>
      <c r="AS634" s="513">
        <v>0</v>
      </c>
      <c r="AT634" s="513">
        <v>0</v>
      </c>
      <c r="AU634" s="513">
        <v>0</v>
      </c>
      <c r="AV634" s="513">
        <v>0</v>
      </c>
      <c r="AW634" s="513">
        <v>0</v>
      </c>
      <c r="AX634" s="513">
        <v>0</v>
      </c>
      <c r="AY634" s="513">
        <v>0</v>
      </c>
      <c r="AZ634" s="513">
        <v>0</v>
      </c>
      <c r="BA634" s="513">
        <v>0</v>
      </c>
      <c r="BB634" s="513">
        <v>0</v>
      </c>
      <c r="BC634" s="513">
        <v>13.11</v>
      </c>
      <c r="BD634" s="513">
        <v>13.11</v>
      </c>
      <c r="BE634" s="513">
        <v>0</v>
      </c>
      <c r="BF634" s="513">
        <v>0</v>
      </c>
      <c r="BG634" s="513">
        <v>0</v>
      </c>
      <c r="BH634" s="513">
        <v>0</v>
      </c>
      <c r="BI634" s="513">
        <v>0</v>
      </c>
      <c r="BJ634" s="513">
        <v>0</v>
      </c>
      <c r="BK634" s="241">
        <f t="shared" si="92"/>
        <v>13.11</v>
      </c>
      <c r="BL634" s="22">
        <f t="shared" si="93"/>
        <v>13.11</v>
      </c>
      <c r="BM634" s="519">
        <f t="shared" si="94"/>
        <v>1.3800000000000002E-2</v>
      </c>
      <c r="BN634" s="520">
        <v>0</v>
      </c>
      <c r="BO634" s="520">
        <v>0</v>
      </c>
      <c r="BP634" s="520">
        <v>0</v>
      </c>
      <c r="BQ634" s="520">
        <v>0</v>
      </c>
      <c r="BR634" s="520">
        <v>0</v>
      </c>
      <c r="BS634" s="520">
        <v>0</v>
      </c>
      <c r="BT634" s="520">
        <v>0</v>
      </c>
      <c r="BU634" s="520">
        <v>0</v>
      </c>
      <c r="BV634" s="520">
        <v>0</v>
      </c>
      <c r="BW634" s="520">
        <v>0</v>
      </c>
      <c r="BX634" s="520">
        <v>0</v>
      </c>
      <c r="BY634" s="520">
        <v>0</v>
      </c>
      <c r="BZ634" s="520">
        <v>0</v>
      </c>
      <c r="CA634" s="520">
        <v>0</v>
      </c>
      <c r="CB634" s="520">
        <v>0</v>
      </c>
      <c r="CC634" s="520">
        <v>0</v>
      </c>
      <c r="CD634" s="520">
        <v>15389.0424</v>
      </c>
      <c r="CE634" s="520">
        <v>15389.0424</v>
      </c>
      <c r="CF634" s="520">
        <v>0</v>
      </c>
      <c r="CG634" s="520">
        <v>0</v>
      </c>
      <c r="CH634" s="520">
        <v>0</v>
      </c>
      <c r="CI634" s="520">
        <v>0</v>
      </c>
      <c r="CJ634" s="520">
        <v>0</v>
      </c>
      <c r="CK634" s="520">
        <v>0</v>
      </c>
      <c r="CL634" s="520">
        <f t="shared" si="95"/>
        <v>15389.0424</v>
      </c>
      <c r="CM634" s="521">
        <f t="shared" si="96"/>
        <v>15389.0424</v>
      </c>
      <c r="CN634" s="522">
        <v>3784320.0000000005</v>
      </c>
      <c r="CO634" s="522">
        <v>3784320.0000000005</v>
      </c>
      <c r="CP634" s="522">
        <v>3328800</v>
      </c>
      <c r="CQ634" s="243" t="s">
        <v>874</v>
      </c>
      <c r="CR634" s="103">
        <v>1.08</v>
      </c>
      <c r="CS634" s="523">
        <v>1.08</v>
      </c>
      <c r="CT634" s="104">
        <v>0.95</v>
      </c>
      <c r="CU634" s="524"/>
      <c r="CV634" s="524"/>
      <c r="CW634" s="524"/>
      <c r="CX634" s="525"/>
      <c r="CY634" s="526">
        <v>152.57364341085267</v>
      </c>
      <c r="CZ634" s="527">
        <v>152.57364341085267</v>
      </c>
      <c r="DA634" s="528">
        <v>1.6666666666666667</v>
      </c>
      <c r="DB634" s="529">
        <v>1.6666666666666667</v>
      </c>
      <c r="DC634" s="530" t="s">
        <v>2296</v>
      </c>
      <c r="DD634" s="225"/>
      <c r="DE634" s="524"/>
      <c r="DF634" s="524"/>
      <c r="DG634" s="531"/>
      <c r="DH634" s="532"/>
      <c r="DI634" s="64">
        <v>28512</v>
      </c>
      <c r="DJ634" s="64">
        <v>0</v>
      </c>
      <c r="DK634" s="64">
        <v>0</v>
      </c>
      <c r="DL634" s="534">
        <f t="shared" si="97"/>
        <v>9504</v>
      </c>
    </row>
    <row r="635" spans="1:116" ht="43.5" customHeight="1" x14ac:dyDescent="0.25">
      <c r="A635" s="356" t="s">
        <v>7</v>
      </c>
      <c r="B635" s="65" t="s">
        <v>96</v>
      </c>
      <c r="C635" s="65" t="s">
        <v>114</v>
      </c>
      <c r="D635" s="64" t="s">
        <v>2586</v>
      </c>
      <c r="E635" s="64" t="s">
        <v>125</v>
      </c>
      <c r="F635" s="64" t="s">
        <v>1577</v>
      </c>
      <c r="G635" s="18" t="s">
        <v>125</v>
      </c>
      <c r="H635" s="35" t="s">
        <v>860</v>
      </c>
      <c r="I635" s="28" t="s">
        <v>2287</v>
      </c>
      <c r="J635" s="498">
        <v>1.9814661238587958</v>
      </c>
      <c r="K635" s="498">
        <v>0.80700757407900003</v>
      </c>
      <c r="L635" s="499">
        <v>156.6</v>
      </c>
      <c r="M635" s="512">
        <v>0</v>
      </c>
      <c r="N635" s="513">
        <v>0</v>
      </c>
      <c r="O635" s="513">
        <v>0</v>
      </c>
      <c r="P635" s="513">
        <v>0</v>
      </c>
      <c r="Q635" s="513">
        <v>0</v>
      </c>
      <c r="R635" s="513">
        <v>0</v>
      </c>
      <c r="S635" s="513">
        <v>0</v>
      </c>
      <c r="T635" s="513">
        <v>0</v>
      </c>
      <c r="U635" s="513">
        <v>0</v>
      </c>
      <c r="V635" s="513">
        <v>0</v>
      </c>
      <c r="W635" s="513">
        <v>0</v>
      </c>
      <c r="X635" s="513">
        <v>0</v>
      </c>
      <c r="Y635" s="513">
        <v>0</v>
      </c>
      <c r="Z635" s="513">
        <v>0</v>
      </c>
      <c r="AA635" s="513">
        <v>0</v>
      </c>
      <c r="AB635" s="513">
        <v>0</v>
      </c>
      <c r="AC635" s="513">
        <v>7</v>
      </c>
      <c r="AD635" s="513">
        <v>7</v>
      </c>
      <c r="AE635" s="513">
        <v>0</v>
      </c>
      <c r="AF635" s="513">
        <v>0</v>
      </c>
      <c r="AG635" s="513">
        <v>0</v>
      </c>
      <c r="AH635" s="513">
        <f t="shared" si="89"/>
        <v>0</v>
      </c>
      <c r="AI635" s="513">
        <v>0</v>
      </c>
      <c r="AJ635" s="513">
        <v>0</v>
      </c>
      <c r="AK635" s="513">
        <f t="shared" si="90"/>
        <v>7</v>
      </c>
      <c r="AL635" s="513">
        <f t="shared" si="91"/>
        <v>7</v>
      </c>
      <c r="AM635" s="513">
        <v>0</v>
      </c>
      <c r="AN635" s="513">
        <v>0</v>
      </c>
      <c r="AO635" s="513">
        <v>0</v>
      </c>
      <c r="AP635" s="513">
        <v>0</v>
      </c>
      <c r="AQ635" s="513">
        <v>0</v>
      </c>
      <c r="AR635" s="513">
        <v>0</v>
      </c>
      <c r="AS635" s="513">
        <v>0</v>
      </c>
      <c r="AT635" s="513">
        <v>0</v>
      </c>
      <c r="AU635" s="513">
        <v>0</v>
      </c>
      <c r="AV635" s="513">
        <v>0</v>
      </c>
      <c r="AW635" s="513">
        <v>0</v>
      </c>
      <c r="AX635" s="513">
        <v>0</v>
      </c>
      <c r="AY635" s="513">
        <v>0</v>
      </c>
      <c r="AZ635" s="513">
        <v>0</v>
      </c>
      <c r="BA635" s="513">
        <v>0</v>
      </c>
      <c r="BB635" s="513">
        <v>0</v>
      </c>
      <c r="BC635" s="513">
        <v>30.815000000000001</v>
      </c>
      <c r="BD635" s="513">
        <v>30.815000000000001</v>
      </c>
      <c r="BE635" s="513">
        <v>0</v>
      </c>
      <c r="BF635" s="513">
        <v>0</v>
      </c>
      <c r="BG635" s="513">
        <v>0</v>
      </c>
      <c r="BH635" s="513">
        <v>0</v>
      </c>
      <c r="BI635" s="513">
        <v>0</v>
      </c>
      <c r="BJ635" s="513">
        <v>0</v>
      </c>
      <c r="BK635" s="241">
        <f t="shared" si="92"/>
        <v>30.815000000000001</v>
      </c>
      <c r="BL635" s="22">
        <f t="shared" si="93"/>
        <v>30.815000000000001</v>
      </c>
      <c r="BM635" s="519">
        <f t="shared" si="94"/>
        <v>3.900632911392405E-2</v>
      </c>
      <c r="BN635" s="520">
        <v>0</v>
      </c>
      <c r="BO635" s="520">
        <v>0</v>
      </c>
      <c r="BP635" s="520">
        <v>0</v>
      </c>
      <c r="BQ635" s="520">
        <v>0</v>
      </c>
      <c r="BR635" s="520">
        <v>0</v>
      </c>
      <c r="BS635" s="520">
        <v>0</v>
      </c>
      <c r="BT635" s="520">
        <v>0</v>
      </c>
      <c r="BU635" s="520">
        <v>0</v>
      </c>
      <c r="BV635" s="520">
        <v>0</v>
      </c>
      <c r="BW635" s="520">
        <v>0</v>
      </c>
      <c r="BX635" s="520">
        <v>0</v>
      </c>
      <c r="BY635" s="520">
        <v>0</v>
      </c>
      <c r="BZ635" s="520">
        <v>0</v>
      </c>
      <c r="CA635" s="520">
        <v>0</v>
      </c>
      <c r="CB635" s="520">
        <v>0</v>
      </c>
      <c r="CC635" s="520">
        <v>0</v>
      </c>
      <c r="CD635" s="520">
        <v>36171.879600000007</v>
      </c>
      <c r="CE635" s="520">
        <v>36171.879600000007</v>
      </c>
      <c r="CF635" s="520">
        <v>0</v>
      </c>
      <c r="CG635" s="520">
        <v>0</v>
      </c>
      <c r="CH635" s="520">
        <v>0</v>
      </c>
      <c r="CI635" s="520">
        <v>0</v>
      </c>
      <c r="CJ635" s="520">
        <v>0</v>
      </c>
      <c r="CK635" s="520">
        <v>0</v>
      </c>
      <c r="CL635" s="520">
        <f t="shared" si="95"/>
        <v>36171.879600000007</v>
      </c>
      <c r="CM635" s="521">
        <f t="shared" si="96"/>
        <v>36171.879600000007</v>
      </c>
      <c r="CN635" s="522">
        <v>2663040.0000000005</v>
      </c>
      <c r="CO635" s="522">
        <v>2663040.0000000005</v>
      </c>
      <c r="CP635" s="522">
        <v>2768160.0000000005</v>
      </c>
      <c r="CQ635" s="243" t="s">
        <v>874</v>
      </c>
      <c r="CR635" s="103">
        <v>0.76</v>
      </c>
      <c r="CS635" s="523">
        <v>0.76</v>
      </c>
      <c r="CT635" s="104">
        <v>0.79</v>
      </c>
      <c r="CU635" s="524"/>
      <c r="CV635" s="524"/>
      <c r="CW635" s="524"/>
      <c r="CX635" s="525"/>
      <c r="CY635" s="526">
        <v>163.74680465866007</v>
      </c>
      <c r="CZ635" s="527">
        <v>163.75946488048424</v>
      </c>
      <c r="DA635" s="528">
        <v>1.817649077249829</v>
      </c>
      <c r="DB635" s="529">
        <v>1.818089200254807</v>
      </c>
      <c r="DC635" s="530" t="s">
        <v>2289</v>
      </c>
      <c r="DD635" s="225"/>
      <c r="DE635" s="524"/>
      <c r="DF635" s="524"/>
      <c r="DG635" s="531"/>
      <c r="DH635" s="532"/>
      <c r="DI635" s="64">
        <v>23256</v>
      </c>
      <c r="DJ635" s="64">
        <v>0</v>
      </c>
      <c r="DK635" s="64">
        <v>1792</v>
      </c>
      <c r="DL635" s="534">
        <f t="shared" si="97"/>
        <v>8349.3333333333339</v>
      </c>
    </row>
    <row r="636" spans="1:116" ht="43.5" customHeight="1" x14ac:dyDescent="0.25">
      <c r="A636" s="356" t="s">
        <v>7</v>
      </c>
      <c r="B636" s="65" t="s">
        <v>96</v>
      </c>
      <c r="C636" s="65" t="s">
        <v>114</v>
      </c>
      <c r="D636" s="64" t="s">
        <v>2586</v>
      </c>
      <c r="E636" s="64" t="s">
        <v>125</v>
      </c>
      <c r="F636" s="64" t="s">
        <v>1578</v>
      </c>
      <c r="G636" s="18" t="s">
        <v>125</v>
      </c>
      <c r="H636" s="35" t="s">
        <v>860</v>
      </c>
      <c r="I636" s="28" t="s">
        <v>2287</v>
      </c>
      <c r="J636" s="498">
        <v>3.5666390229458322</v>
      </c>
      <c r="K636" s="498">
        <v>3.8600378707590002</v>
      </c>
      <c r="L636" s="499">
        <v>434.3</v>
      </c>
      <c r="M636" s="512">
        <v>0</v>
      </c>
      <c r="N636" s="513">
        <v>0</v>
      </c>
      <c r="O636" s="513">
        <v>0</v>
      </c>
      <c r="P636" s="513">
        <v>0</v>
      </c>
      <c r="Q636" s="513">
        <v>0</v>
      </c>
      <c r="R636" s="513">
        <v>0</v>
      </c>
      <c r="S636" s="513">
        <v>0</v>
      </c>
      <c r="T636" s="513">
        <v>0</v>
      </c>
      <c r="U636" s="513">
        <v>0</v>
      </c>
      <c r="V636" s="513">
        <v>0</v>
      </c>
      <c r="W636" s="513">
        <v>0</v>
      </c>
      <c r="X636" s="513">
        <v>0</v>
      </c>
      <c r="Y636" s="513">
        <v>0</v>
      </c>
      <c r="Z636" s="513">
        <v>0</v>
      </c>
      <c r="AA636" s="513">
        <v>0</v>
      </c>
      <c r="AB636" s="513">
        <v>0</v>
      </c>
      <c r="AC636" s="513">
        <v>33</v>
      </c>
      <c r="AD636" s="513">
        <v>33</v>
      </c>
      <c r="AE636" s="513">
        <v>0</v>
      </c>
      <c r="AF636" s="513">
        <v>0</v>
      </c>
      <c r="AG636" s="513">
        <v>0</v>
      </c>
      <c r="AH636" s="513">
        <f t="shared" si="89"/>
        <v>0</v>
      </c>
      <c r="AI636" s="513">
        <v>0</v>
      </c>
      <c r="AJ636" s="513">
        <v>0</v>
      </c>
      <c r="AK636" s="513">
        <f t="shared" si="90"/>
        <v>33</v>
      </c>
      <c r="AL636" s="513">
        <f t="shared" si="91"/>
        <v>33</v>
      </c>
      <c r="AM636" s="513">
        <v>0</v>
      </c>
      <c r="AN636" s="513">
        <v>0</v>
      </c>
      <c r="AO636" s="513">
        <v>0</v>
      </c>
      <c r="AP636" s="513">
        <v>0</v>
      </c>
      <c r="AQ636" s="513">
        <v>0</v>
      </c>
      <c r="AR636" s="513">
        <v>0</v>
      </c>
      <c r="AS636" s="513">
        <v>0</v>
      </c>
      <c r="AT636" s="513">
        <v>0</v>
      </c>
      <c r="AU636" s="513">
        <v>0</v>
      </c>
      <c r="AV636" s="513">
        <v>0</v>
      </c>
      <c r="AW636" s="513">
        <v>0</v>
      </c>
      <c r="AX636" s="513">
        <v>0</v>
      </c>
      <c r="AY636" s="513">
        <v>0</v>
      </c>
      <c r="AZ636" s="513">
        <v>0</v>
      </c>
      <c r="BA636" s="513">
        <v>0</v>
      </c>
      <c r="BB636" s="513">
        <v>0</v>
      </c>
      <c r="BC636" s="513">
        <v>184.27500000000001</v>
      </c>
      <c r="BD636" s="513">
        <v>184.27500000000001</v>
      </c>
      <c r="BE636" s="513">
        <v>0</v>
      </c>
      <c r="BF636" s="513">
        <v>0</v>
      </c>
      <c r="BG636" s="513">
        <v>0</v>
      </c>
      <c r="BH636" s="513">
        <v>0</v>
      </c>
      <c r="BI636" s="513">
        <v>0</v>
      </c>
      <c r="BJ636" s="513">
        <v>0</v>
      </c>
      <c r="BK636" s="241">
        <f t="shared" si="92"/>
        <v>184.27500000000001</v>
      </c>
      <c r="BL636" s="22">
        <f t="shared" si="93"/>
        <v>184.27500000000001</v>
      </c>
      <c r="BM636" s="519">
        <f t="shared" si="94"/>
        <v>0.21181034482758621</v>
      </c>
      <c r="BN636" s="520">
        <v>0</v>
      </c>
      <c r="BO636" s="520">
        <v>0</v>
      </c>
      <c r="BP636" s="520">
        <v>0</v>
      </c>
      <c r="BQ636" s="520">
        <v>0</v>
      </c>
      <c r="BR636" s="520">
        <v>0</v>
      </c>
      <c r="BS636" s="520">
        <v>0</v>
      </c>
      <c r="BT636" s="520">
        <v>0</v>
      </c>
      <c r="BU636" s="520">
        <v>0</v>
      </c>
      <c r="BV636" s="520">
        <v>0</v>
      </c>
      <c r="BW636" s="520">
        <v>0</v>
      </c>
      <c r="BX636" s="520">
        <v>0</v>
      </c>
      <c r="BY636" s="520">
        <v>0</v>
      </c>
      <c r="BZ636" s="520">
        <v>0</v>
      </c>
      <c r="CA636" s="520">
        <v>0</v>
      </c>
      <c r="CB636" s="520">
        <v>0</v>
      </c>
      <c r="CC636" s="520">
        <v>0</v>
      </c>
      <c r="CD636" s="520">
        <v>216309.36600000001</v>
      </c>
      <c r="CE636" s="520">
        <v>216309.36600000001</v>
      </c>
      <c r="CF636" s="520">
        <v>0</v>
      </c>
      <c r="CG636" s="520">
        <v>0</v>
      </c>
      <c r="CH636" s="520">
        <v>0</v>
      </c>
      <c r="CI636" s="520">
        <v>0</v>
      </c>
      <c r="CJ636" s="520">
        <v>0</v>
      </c>
      <c r="CK636" s="520">
        <v>0</v>
      </c>
      <c r="CL636" s="520">
        <f t="shared" si="95"/>
        <v>216309.36600000001</v>
      </c>
      <c r="CM636" s="521">
        <f t="shared" si="96"/>
        <v>216309.36600000001</v>
      </c>
      <c r="CN636" s="522">
        <v>2768160.0000000005</v>
      </c>
      <c r="CO636" s="522">
        <v>2768160.0000000005</v>
      </c>
      <c r="CP636" s="522">
        <v>3048480.0000000005</v>
      </c>
      <c r="CQ636" s="243" t="s">
        <v>874</v>
      </c>
      <c r="CR636" s="103">
        <v>0.79</v>
      </c>
      <c r="CS636" s="523">
        <v>0.79</v>
      </c>
      <c r="CT636" s="104">
        <v>0.87</v>
      </c>
      <c r="CU636" s="524"/>
      <c r="CV636" s="524"/>
      <c r="CW636" s="524"/>
      <c r="CX636" s="525"/>
      <c r="CY636" s="526">
        <v>203.91898487027331</v>
      </c>
      <c r="CZ636" s="527">
        <v>147.8904195746841</v>
      </c>
      <c r="DA636" s="528">
        <v>1.4060410046980938</v>
      </c>
      <c r="DB636" s="529">
        <v>1.3784386896577943</v>
      </c>
      <c r="DC636" s="530" t="s">
        <v>2312</v>
      </c>
      <c r="DD636" s="225"/>
      <c r="DE636" s="524"/>
      <c r="DF636" s="524"/>
      <c r="DG636" s="531"/>
      <c r="DH636" s="532"/>
      <c r="DI636" s="64">
        <v>49056</v>
      </c>
      <c r="DJ636" s="64">
        <v>0</v>
      </c>
      <c r="DK636" s="64">
        <v>0</v>
      </c>
      <c r="DL636" s="534">
        <f t="shared" si="97"/>
        <v>16352</v>
      </c>
    </row>
    <row r="637" spans="1:116" ht="43.5" customHeight="1" x14ac:dyDescent="0.25">
      <c r="A637" s="356" t="s">
        <v>7</v>
      </c>
      <c r="B637" s="65" t="s">
        <v>96</v>
      </c>
      <c r="C637" s="65" t="s">
        <v>114</v>
      </c>
      <c r="D637" s="64" t="s">
        <v>2587</v>
      </c>
      <c r="E637" s="64" t="s">
        <v>116</v>
      </c>
      <c r="F637" s="64" t="s">
        <v>1579</v>
      </c>
      <c r="G637" s="18" t="s">
        <v>116</v>
      </c>
      <c r="H637" s="35" t="s">
        <v>866</v>
      </c>
      <c r="I637" s="28" t="s">
        <v>2287</v>
      </c>
      <c r="J637" s="498">
        <v>2.0246981120157148</v>
      </c>
      <c r="K637" s="498">
        <v>4.0178030219460004</v>
      </c>
      <c r="L637" s="499">
        <v>940.8</v>
      </c>
      <c r="M637" s="512">
        <v>0</v>
      </c>
      <c r="N637" s="513">
        <v>0</v>
      </c>
      <c r="O637" s="513">
        <v>0</v>
      </c>
      <c r="P637" s="513">
        <v>0</v>
      </c>
      <c r="Q637" s="513">
        <v>0</v>
      </c>
      <c r="R637" s="513">
        <v>0</v>
      </c>
      <c r="S637" s="513">
        <v>0</v>
      </c>
      <c r="T637" s="513">
        <v>0</v>
      </c>
      <c r="U637" s="513">
        <v>0</v>
      </c>
      <c r="V637" s="513">
        <v>0</v>
      </c>
      <c r="W637" s="513">
        <v>0</v>
      </c>
      <c r="X637" s="513">
        <v>0</v>
      </c>
      <c r="Y637" s="513">
        <v>0</v>
      </c>
      <c r="Z637" s="513">
        <v>0</v>
      </c>
      <c r="AA637" s="513">
        <v>0</v>
      </c>
      <c r="AB637" s="513">
        <v>0</v>
      </c>
      <c r="AC637" s="513">
        <v>7</v>
      </c>
      <c r="AD637" s="513">
        <v>7</v>
      </c>
      <c r="AE637" s="513">
        <v>0</v>
      </c>
      <c r="AF637" s="513">
        <v>0</v>
      </c>
      <c r="AG637" s="513">
        <v>0</v>
      </c>
      <c r="AH637" s="513">
        <f t="shared" si="89"/>
        <v>0</v>
      </c>
      <c r="AI637" s="513">
        <v>0</v>
      </c>
      <c r="AJ637" s="513">
        <v>0</v>
      </c>
      <c r="AK637" s="513">
        <f t="shared" si="90"/>
        <v>7</v>
      </c>
      <c r="AL637" s="513">
        <f t="shared" si="91"/>
        <v>7</v>
      </c>
      <c r="AM637" s="513">
        <v>0</v>
      </c>
      <c r="AN637" s="513">
        <v>0</v>
      </c>
      <c r="AO637" s="513">
        <v>0</v>
      </c>
      <c r="AP637" s="513">
        <v>0</v>
      </c>
      <c r="AQ637" s="513">
        <v>0</v>
      </c>
      <c r="AR637" s="513">
        <v>0</v>
      </c>
      <c r="AS637" s="513">
        <v>0</v>
      </c>
      <c r="AT637" s="513">
        <v>0</v>
      </c>
      <c r="AU637" s="513">
        <v>0</v>
      </c>
      <c r="AV637" s="513">
        <v>0</v>
      </c>
      <c r="AW637" s="513">
        <v>0</v>
      </c>
      <c r="AX637" s="513">
        <v>0</v>
      </c>
      <c r="AY637" s="513">
        <v>0</v>
      </c>
      <c r="AZ637" s="513">
        <v>0</v>
      </c>
      <c r="BA637" s="513">
        <v>0</v>
      </c>
      <c r="BB637" s="513">
        <v>0</v>
      </c>
      <c r="BC637" s="513">
        <v>35.880000000000003</v>
      </c>
      <c r="BD637" s="513">
        <v>35.880000000000003</v>
      </c>
      <c r="BE637" s="513">
        <v>0</v>
      </c>
      <c r="BF637" s="513">
        <v>0</v>
      </c>
      <c r="BG637" s="513">
        <v>0</v>
      </c>
      <c r="BH637" s="513">
        <v>0</v>
      </c>
      <c r="BI637" s="513">
        <v>0</v>
      </c>
      <c r="BJ637" s="513">
        <v>0</v>
      </c>
      <c r="BK637" s="241">
        <f t="shared" si="92"/>
        <v>35.880000000000003</v>
      </c>
      <c r="BL637" s="22">
        <f t="shared" si="93"/>
        <v>35.880000000000003</v>
      </c>
      <c r="BM637" s="519">
        <f t="shared" si="94"/>
        <v>2.2566037735849056E-2</v>
      </c>
      <c r="BN637" s="520">
        <v>0</v>
      </c>
      <c r="BO637" s="520">
        <v>0</v>
      </c>
      <c r="BP637" s="520">
        <v>0</v>
      </c>
      <c r="BQ637" s="520">
        <v>0</v>
      </c>
      <c r="BR637" s="520">
        <v>0</v>
      </c>
      <c r="BS637" s="520">
        <v>0</v>
      </c>
      <c r="BT637" s="520">
        <v>0</v>
      </c>
      <c r="BU637" s="520">
        <v>0</v>
      </c>
      <c r="BV637" s="520">
        <v>0</v>
      </c>
      <c r="BW637" s="520">
        <v>0</v>
      </c>
      <c r="BX637" s="520">
        <v>0</v>
      </c>
      <c r="BY637" s="520">
        <v>0</v>
      </c>
      <c r="BZ637" s="520">
        <v>0</v>
      </c>
      <c r="CA637" s="520">
        <v>0</v>
      </c>
      <c r="CB637" s="520">
        <v>0</v>
      </c>
      <c r="CC637" s="520">
        <v>0</v>
      </c>
      <c r="CD637" s="520">
        <v>42117.37920000001</v>
      </c>
      <c r="CE637" s="520">
        <v>42117.37920000001</v>
      </c>
      <c r="CF637" s="520">
        <v>0</v>
      </c>
      <c r="CG637" s="520">
        <v>0</v>
      </c>
      <c r="CH637" s="520">
        <v>0</v>
      </c>
      <c r="CI637" s="520">
        <v>0</v>
      </c>
      <c r="CJ637" s="520">
        <v>0</v>
      </c>
      <c r="CK637" s="520">
        <v>0</v>
      </c>
      <c r="CL637" s="520">
        <f t="shared" si="95"/>
        <v>42117.37920000001</v>
      </c>
      <c r="CM637" s="521">
        <f t="shared" si="96"/>
        <v>42117.37920000001</v>
      </c>
      <c r="CN637" s="522">
        <v>5466240.0000000009</v>
      </c>
      <c r="CO637" s="522">
        <v>5466240.0000000009</v>
      </c>
      <c r="CP637" s="522">
        <v>5571360.0000000019</v>
      </c>
      <c r="CQ637" s="243" t="s">
        <v>874</v>
      </c>
      <c r="CR637" s="103">
        <v>1.56</v>
      </c>
      <c r="CS637" s="523">
        <v>1.56</v>
      </c>
      <c r="CT637" s="104">
        <v>1.59</v>
      </c>
      <c r="CU637" s="524"/>
      <c r="CV637" s="524"/>
      <c r="CW637" s="524"/>
      <c r="CX637" s="525"/>
      <c r="CY637" s="526">
        <v>44.227226639105538</v>
      </c>
      <c r="CZ637" s="527">
        <v>38.607386072232202</v>
      </c>
      <c r="DA637" s="528">
        <v>0.38340240228193517</v>
      </c>
      <c r="DB637" s="529">
        <v>0.37560789386740906</v>
      </c>
      <c r="DC637" s="530" t="s">
        <v>2384</v>
      </c>
      <c r="DD637" s="225"/>
      <c r="DE637" s="524"/>
      <c r="DF637" s="524"/>
      <c r="DG637" s="531"/>
      <c r="DH637" s="532"/>
      <c r="DI637" s="64">
        <v>0</v>
      </c>
      <c r="DJ637" s="64">
        <v>0</v>
      </c>
      <c r="DK637" s="64">
        <v>0</v>
      </c>
      <c r="DL637" s="534">
        <f t="shared" si="97"/>
        <v>0</v>
      </c>
    </row>
    <row r="638" spans="1:116" ht="43.5" customHeight="1" x14ac:dyDescent="0.25">
      <c r="A638" s="356" t="s">
        <v>7</v>
      </c>
      <c r="B638" s="65" t="s">
        <v>96</v>
      </c>
      <c r="C638" s="65" t="s">
        <v>114</v>
      </c>
      <c r="D638" s="64" t="s">
        <v>2587</v>
      </c>
      <c r="E638" s="64" t="s">
        <v>116</v>
      </c>
      <c r="F638" s="64" t="s">
        <v>1580</v>
      </c>
      <c r="G638" s="18" t="s">
        <v>116</v>
      </c>
      <c r="H638" s="35" t="s">
        <v>866</v>
      </c>
      <c r="I638" s="28" t="s">
        <v>2287</v>
      </c>
      <c r="J638" s="498">
        <v>2.7380259166048808</v>
      </c>
      <c r="K638" s="498">
        <v>1.4172348455370001</v>
      </c>
      <c r="L638" s="499">
        <v>267.5</v>
      </c>
      <c r="M638" s="512">
        <v>0</v>
      </c>
      <c r="N638" s="513">
        <v>0</v>
      </c>
      <c r="O638" s="513">
        <v>0</v>
      </c>
      <c r="P638" s="513">
        <v>0</v>
      </c>
      <c r="Q638" s="513">
        <v>0</v>
      </c>
      <c r="R638" s="513">
        <v>0</v>
      </c>
      <c r="S638" s="513">
        <v>0</v>
      </c>
      <c r="T638" s="513">
        <v>0</v>
      </c>
      <c r="U638" s="513">
        <v>0</v>
      </c>
      <c r="V638" s="513">
        <v>0</v>
      </c>
      <c r="W638" s="513">
        <v>0</v>
      </c>
      <c r="X638" s="513">
        <v>0</v>
      </c>
      <c r="Y638" s="513">
        <v>0</v>
      </c>
      <c r="Z638" s="513">
        <v>0</v>
      </c>
      <c r="AA638" s="513">
        <v>0</v>
      </c>
      <c r="AB638" s="513">
        <v>0</v>
      </c>
      <c r="AC638" s="513">
        <v>8</v>
      </c>
      <c r="AD638" s="513">
        <v>8</v>
      </c>
      <c r="AE638" s="513">
        <v>0</v>
      </c>
      <c r="AF638" s="513">
        <v>0</v>
      </c>
      <c r="AG638" s="513">
        <v>0</v>
      </c>
      <c r="AH638" s="513">
        <f t="shared" si="89"/>
        <v>0</v>
      </c>
      <c r="AI638" s="513">
        <v>0</v>
      </c>
      <c r="AJ638" s="513">
        <v>0</v>
      </c>
      <c r="AK638" s="513">
        <f t="shared" si="90"/>
        <v>8</v>
      </c>
      <c r="AL638" s="513">
        <f t="shared" si="91"/>
        <v>8</v>
      </c>
      <c r="AM638" s="513">
        <v>0</v>
      </c>
      <c r="AN638" s="513">
        <v>0</v>
      </c>
      <c r="AO638" s="513">
        <v>0</v>
      </c>
      <c r="AP638" s="513">
        <v>0</v>
      </c>
      <c r="AQ638" s="513">
        <v>0</v>
      </c>
      <c r="AR638" s="513">
        <v>0</v>
      </c>
      <c r="AS638" s="513">
        <v>0</v>
      </c>
      <c r="AT638" s="513">
        <v>0</v>
      </c>
      <c r="AU638" s="513">
        <v>0</v>
      </c>
      <c r="AV638" s="513">
        <v>0</v>
      </c>
      <c r="AW638" s="513">
        <v>0</v>
      </c>
      <c r="AX638" s="513">
        <v>0</v>
      </c>
      <c r="AY638" s="513">
        <v>0</v>
      </c>
      <c r="AZ638" s="513">
        <v>0</v>
      </c>
      <c r="BA638" s="513">
        <v>0</v>
      </c>
      <c r="BB638" s="513">
        <v>0</v>
      </c>
      <c r="BC638" s="513">
        <v>333.47</v>
      </c>
      <c r="BD638" s="513">
        <v>333.47</v>
      </c>
      <c r="BE638" s="513">
        <v>0</v>
      </c>
      <c r="BF638" s="513">
        <v>0</v>
      </c>
      <c r="BG638" s="513">
        <v>0</v>
      </c>
      <c r="BH638" s="513">
        <v>0</v>
      </c>
      <c r="BI638" s="513">
        <v>0</v>
      </c>
      <c r="BJ638" s="513">
        <v>0</v>
      </c>
      <c r="BK638" s="241">
        <f t="shared" si="92"/>
        <v>333.47</v>
      </c>
      <c r="BL638" s="22">
        <f t="shared" si="93"/>
        <v>333.47</v>
      </c>
      <c r="BM638" s="519">
        <f t="shared" si="94"/>
        <v>0.26257480314960635</v>
      </c>
      <c r="BN638" s="520">
        <v>0</v>
      </c>
      <c r="BO638" s="520">
        <v>0</v>
      </c>
      <c r="BP638" s="520">
        <v>0</v>
      </c>
      <c r="BQ638" s="520">
        <v>0</v>
      </c>
      <c r="BR638" s="520">
        <v>0</v>
      </c>
      <c r="BS638" s="520">
        <v>0</v>
      </c>
      <c r="BT638" s="520">
        <v>0</v>
      </c>
      <c r="BU638" s="520">
        <v>0</v>
      </c>
      <c r="BV638" s="520">
        <v>0</v>
      </c>
      <c r="BW638" s="520">
        <v>0</v>
      </c>
      <c r="BX638" s="520">
        <v>0</v>
      </c>
      <c r="BY638" s="520">
        <v>0</v>
      </c>
      <c r="BZ638" s="520">
        <v>0</v>
      </c>
      <c r="CA638" s="520">
        <v>0</v>
      </c>
      <c r="CB638" s="520">
        <v>0</v>
      </c>
      <c r="CC638" s="520">
        <v>0</v>
      </c>
      <c r="CD638" s="520">
        <v>391440.42480000004</v>
      </c>
      <c r="CE638" s="520">
        <v>391440.42480000004</v>
      </c>
      <c r="CF638" s="520">
        <v>0</v>
      </c>
      <c r="CG638" s="520">
        <v>0</v>
      </c>
      <c r="CH638" s="520">
        <v>0</v>
      </c>
      <c r="CI638" s="520">
        <v>0</v>
      </c>
      <c r="CJ638" s="520">
        <v>0</v>
      </c>
      <c r="CK638" s="520">
        <v>0</v>
      </c>
      <c r="CL638" s="520">
        <f t="shared" si="95"/>
        <v>391440.42480000004</v>
      </c>
      <c r="CM638" s="521">
        <f t="shared" si="96"/>
        <v>391440.42480000004</v>
      </c>
      <c r="CN638" s="522">
        <v>4274880</v>
      </c>
      <c r="CO638" s="522">
        <v>4274880</v>
      </c>
      <c r="CP638" s="522">
        <v>4450080</v>
      </c>
      <c r="CQ638" s="243" t="s">
        <v>874</v>
      </c>
      <c r="CR638" s="103">
        <v>1.22</v>
      </c>
      <c r="CS638" s="523">
        <v>1.22</v>
      </c>
      <c r="CT638" s="104">
        <v>1.27</v>
      </c>
      <c r="CU638" s="524"/>
      <c r="CV638" s="524"/>
      <c r="CW638" s="524"/>
      <c r="CX638" s="525"/>
      <c r="CY638" s="526">
        <v>23.717133956386292</v>
      </c>
      <c r="CZ638" s="527">
        <v>23.719298245614038</v>
      </c>
      <c r="DA638" s="528">
        <v>0.33457943925233646</v>
      </c>
      <c r="DB638" s="529">
        <v>0.33458646616541349</v>
      </c>
      <c r="DC638" s="530" t="s">
        <v>2389</v>
      </c>
      <c r="DD638" s="225"/>
      <c r="DE638" s="524"/>
      <c r="DF638" s="524"/>
      <c r="DG638" s="531"/>
      <c r="DH638" s="532"/>
      <c r="DI638" s="64">
        <v>0</v>
      </c>
      <c r="DJ638" s="64">
        <v>0</v>
      </c>
      <c r="DK638" s="64">
        <v>0</v>
      </c>
      <c r="DL638" s="534">
        <f t="shared" si="97"/>
        <v>0</v>
      </c>
    </row>
    <row r="639" spans="1:116" ht="43.5" customHeight="1" x14ac:dyDescent="0.25">
      <c r="A639" s="356" t="s">
        <v>7</v>
      </c>
      <c r="B639" s="65" t="s">
        <v>96</v>
      </c>
      <c r="C639" s="65" t="s">
        <v>114</v>
      </c>
      <c r="D639" s="64" t="s">
        <v>2587</v>
      </c>
      <c r="E639" s="64" t="s">
        <v>116</v>
      </c>
      <c r="F639" s="64" t="s">
        <v>1581</v>
      </c>
      <c r="G639" s="18" t="s">
        <v>116</v>
      </c>
      <c r="H639" s="35" t="s">
        <v>866</v>
      </c>
      <c r="I639" s="28" t="s">
        <v>2287</v>
      </c>
      <c r="J639" s="498">
        <v>2.0246981120157148</v>
      </c>
      <c r="K639" s="498">
        <v>1.6255681784370002</v>
      </c>
      <c r="L639" s="499">
        <v>271.8</v>
      </c>
      <c r="M639" s="512">
        <v>0</v>
      </c>
      <c r="N639" s="513">
        <v>0</v>
      </c>
      <c r="O639" s="513">
        <v>0</v>
      </c>
      <c r="P639" s="513">
        <v>0</v>
      </c>
      <c r="Q639" s="513">
        <v>0</v>
      </c>
      <c r="R639" s="513">
        <v>0</v>
      </c>
      <c r="S639" s="513">
        <v>0</v>
      </c>
      <c r="T639" s="513">
        <v>0</v>
      </c>
      <c r="U639" s="513">
        <v>0</v>
      </c>
      <c r="V639" s="513">
        <v>0</v>
      </c>
      <c r="W639" s="513">
        <v>0</v>
      </c>
      <c r="X639" s="513">
        <v>0</v>
      </c>
      <c r="Y639" s="513">
        <v>1</v>
      </c>
      <c r="Z639" s="513">
        <v>1</v>
      </c>
      <c r="AA639" s="513">
        <v>0</v>
      </c>
      <c r="AB639" s="513">
        <v>0</v>
      </c>
      <c r="AC639" s="513">
        <v>6</v>
      </c>
      <c r="AD639" s="513">
        <v>6</v>
      </c>
      <c r="AE639" s="513">
        <v>0</v>
      </c>
      <c r="AF639" s="513">
        <v>0</v>
      </c>
      <c r="AG639" s="513">
        <v>0</v>
      </c>
      <c r="AH639" s="513">
        <f t="shared" si="89"/>
        <v>0</v>
      </c>
      <c r="AI639" s="513">
        <v>0</v>
      </c>
      <c r="AJ639" s="513">
        <v>0</v>
      </c>
      <c r="AK639" s="513">
        <f t="shared" si="90"/>
        <v>7</v>
      </c>
      <c r="AL639" s="513">
        <f t="shared" si="91"/>
        <v>7</v>
      </c>
      <c r="AM639" s="513">
        <v>0</v>
      </c>
      <c r="AN639" s="513">
        <v>0</v>
      </c>
      <c r="AO639" s="513">
        <v>0</v>
      </c>
      <c r="AP639" s="513">
        <v>0</v>
      </c>
      <c r="AQ639" s="513">
        <v>0</v>
      </c>
      <c r="AR639" s="513">
        <v>0</v>
      </c>
      <c r="AS639" s="513">
        <v>0</v>
      </c>
      <c r="AT639" s="513">
        <v>0</v>
      </c>
      <c r="AU639" s="513">
        <v>0</v>
      </c>
      <c r="AV639" s="513">
        <v>0</v>
      </c>
      <c r="AW639" s="513">
        <v>0</v>
      </c>
      <c r="AX639" s="513">
        <v>0</v>
      </c>
      <c r="AY639" s="513">
        <v>1.2</v>
      </c>
      <c r="AZ639" s="513">
        <v>1.2</v>
      </c>
      <c r="BA639" s="513">
        <v>0</v>
      </c>
      <c r="BB639" s="513">
        <v>0</v>
      </c>
      <c r="BC639" s="513">
        <v>27.63</v>
      </c>
      <c r="BD639" s="513">
        <v>27.63</v>
      </c>
      <c r="BE639" s="513">
        <v>0</v>
      </c>
      <c r="BF639" s="513">
        <v>0</v>
      </c>
      <c r="BG639" s="513">
        <v>0</v>
      </c>
      <c r="BH639" s="513">
        <v>0</v>
      </c>
      <c r="BI639" s="513">
        <v>0</v>
      </c>
      <c r="BJ639" s="513">
        <v>0</v>
      </c>
      <c r="BK639" s="241">
        <f t="shared" si="92"/>
        <v>28.83</v>
      </c>
      <c r="BL639" s="22">
        <f t="shared" si="93"/>
        <v>28.83</v>
      </c>
      <c r="BM639" s="519">
        <f t="shared" si="94"/>
        <v>3.3137931034482759E-2</v>
      </c>
      <c r="BN639" s="520">
        <v>0</v>
      </c>
      <c r="BO639" s="520">
        <v>0</v>
      </c>
      <c r="BP639" s="520">
        <v>0</v>
      </c>
      <c r="BQ639" s="520">
        <v>0</v>
      </c>
      <c r="BR639" s="520">
        <v>0</v>
      </c>
      <c r="BS639" s="520">
        <v>0</v>
      </c>
      <c r="BT639" s="520">
        <v>0</v>
      </c>
      <c r="BU639" s="520">
        <v>0</v>
      </c>
      <c r="BV639" s="520">
        <v>0</v>
      </c>
      <c r="BW639" s="520">
        <v>0</v>
      </c>
      <c r="BX639" s="520">
        <v>0</v>
      </c>
      <c r="BY639" s="520">
        <v>0</v>
      </c>
      <c r="BZ639" s="520">
        <v>6054.9119999999994</v>
      </c>
      <c r="CA639" s="520">
        <v>6054.9119999999994</v>
      </c>
      <c r="CB639" s="520">
        <v>0</v>
      </c>
      <c r="CC639" s="520">
        <v>0</v>
      </c>
      <c r="CD639" s="520">
        <v>32433.199199999999</v>
      </c>
      <c r="CE639" s="520">
        <v>32433.199199999999</v>
      </c>
      <c r="CF639" s="520">
        <v>0</v>
      </c>
      <c r="CG639" s="520">
        <v>0</v>
      </c>
      <c r="CH639" s="520">
        <v>0</v>
      </c>
      <c r="CI639" s="520">
        <v>0</v>
      </c>
      <c r="CJ639" s="520">
        <v>0</v>
      </c>
      <c r="CK639" s="520">
        <v>0</v>
      </c>
      <c r="CL639" s="520">
        <f t="shared" si="95"/>
        <v>38488.111199999999</v>
      </c>
      <c r="CM639" s="521">
        <f t="shared" si="96"/>
        <v>38488.111199999999</v>
      </c>
      <c r="CN639" s="522">
        <v>2102400</v>
      </c>
      <c r="CO639" s="522">
        <v>2102400</v>
      </c>
      <c r="CP639" s="522">
        <v>3048480.0000000005</v>
      </c>
      <c r="CQ639" s="243" t="s">
        <v>874</v>
      </c>
      <c r="CR639" s="103">
        <v>0.6</v>
      </c>
      <c r="CS639" s="523">
        <v>0.6</v>
      </c>
      <c r="CT639" s="104">
        <v>0.87</v>
      </c>
      <c r="CU639" s="524"/>
      <c r="CV639" s="524"/>
      <c r="CW639" s="524"/>
      <c r="CX639" s="525"/>
      <c r="CY639" s="526">
        <v>31.771933484494564</v>
      </c>
      <c r="CZ639" s="527">
        <v>31.79576766027883</v>
      </c>
      <c r="DA639" s="528">
        <v>0.47682251322090868</v>
      </c>
      <c r="DB639" s="529">
        <v>0.47722648230199766</v>
      </c>
      <c r="DC639" s="530" t="s">
        <v>2293</v>
      </c>
      <c r="DD639" s="225"/>
      <c r="DE639" s="524"/>
      <c r="DF639" s="524"/>
      <c r="DG639" s="531"/>
      <c r="DH639" s="532"/>
      <c r="DI639" s="64">
        <v>0</v>
      </c>
      <c r="DJ639" s="64">
        <v>0</v>
      </c>
      <c r="DK639" s="64">
        <v>0</v>
      </c>
      <c r="DL639" s="534">
        <f t="shared" si="97"/>
        <v>0</v>
      </c>
    </row>
    <row r="640" spans="1:116" ht="43.5" customHeight="1" x14ac:dyDescent="0.25">
      <c r="A640" s="356" t="s">
        <v>7</v>
      </c>
      <c r="B640" s="65" t="s">
        <v>96</v>
      </c>
      <c r="C640" s="65" t="s">
        <v>114</v>
      </c>
      <c r="D640" s="64" t="s">
        <v>2587</v>
      </c>
      <c r="E640" s="64" t="s">
        <v>116</v>
      </c>
      <c r="F640" s="64" t="s">
        <v>1582</v>
      </c>
      <c r="G640" s="18" t="s">
        <v>116</v>
      </c>
      <c r="H640" s="35" t="s">
        <v>866</v>
      </c>
      <c r="I640" s="28" t="s">
        <v>2287</v>
      </c>
      <c r="J640" s="498">
        <v>2.5723032953366909</v>
      </c>
      <c r="K640" s="498">
        <v>3.8369318102009999</v>
      </c>
      <c r="L640" s="499">
        <v>862.4</v>
      </c>
      <c r="M640" s="512">
        <v>0</v>
      </c>
      <c r="N640" s="513">
        <v>0</v>
      </c>
      <c r="O640" s="513">
        <v>0</v>
      </c>
      <c r="P640" s="513">
        <v>0</v>
      </c>
      <c r="Q640" s="513">
        <v>0</v>
      </c>
      <c r="R640" s="513">
        <v>0</v>
      </c>
      <c r="S640" s="513">
        <v>0</v>
      </c>
      <c r="T640" s="513">
        <v>0</v>
      </c>
      <c r="U640" s="513">
        <v>0</v>
      </c>
      <c r="V640" s="513">
        <v>0</v>
      </c>
      <c r="W640" s="513">
        <v>0</v>
      </c>
      <c r="X640" s="513">
        <v>0</v>
      </c>
      <c r="Y640" s="513">
        <v>0</v>
      </c>
      <c r="Z640" s="513">
        <v>0</v>
      </c>
      <c r="AA640" s="513">
        <v>0</v>
      </c>
      <c r="AB640" s="513">
        <v>0</v>
      </c>
      <c r="AC640" s="513">
        <v>17</v>
      </c>
      <c r="AD640" s="513">
        <v>17</v>
      </c>
      <c r="AE640" s="513">
        <v>0</v>
      </c>
      <c r="AF640" s="513">
        <v>0</v>
      </c>
      <c r="AG640" s="513">
        <v>0</v>
      </c>
      <c r="AH640" s="513">
        <f t="shared" si="89"/>
        <v>0</v>
      </c>
      <c r="AI640" s="513">
        <v>0</v>
      </c>
      <c r="AJ640" s="513">
        <v>0</v>
      </c>
      <c r="AK640" s="513">
        <f t="shared" si="90"/>
        <v>17</v>
      </c>
      <c r="AL640" s="513">
        <f t="shared" si="91"/>
        <v>17</v>
      </c>
      <c r="AM640" s="513">
        <v>0</v>
      </c>
      <c r="AN640" s="513">
        <v>0</v>
      </c>
      <c r="AO640" s="513">
        <v>0</v>
      </c>
      <c r="AP640" s="513">
        <v>0</v>
      </c>
      <c r="AQ640" s="513">
        <v>0</v>
      </c>
      <c r="AR640" s="513">
        <v>0</v>
      </c>
      <c r="AS640" s="513">
        <v>0</v>
      </c>
      <c r="AT640" s="513">
        <v>0</v>
      </c>
      <c r="AU640" s="513">
        <v>0</v>
      </c>
      <c r="AV640" s="513">
        <v>0</v>
      </c>
      <c r="AW640" s="513">
        <v>0</v>
      </c>
      <c r="AX640" s="513">
        <v>0</v>
      </c>
      <c r="AY640" s="513">
        <v>0</v>
      </c>
      <c r="AZ640" s="513">
        <v>0</v>
      </c>
      <c r="BA640" s="513">
        <v>0</v>
      </c>
      <c r="BB640" s="513">
        <v>0</v>
      </c>
      <c r="BC640" s="513">
        <v>160</v>
      </c>
      <c r="BD640" s="513">
        <v>160</v>
      </c>
      <c r="BE640" s="513">
        <v>0</v>
      </c>
      <c r="BF640" s="513">
        <v>0</v>
      </c>
      <c r="BG640" s="513">
        <v>0</v>
      </c>
      <c r="BH640" s="513">
        <v>0</v>
      </c>
      <c r="BI640" s="513">
        <v>0</v>
      </c>
      <c r="BJ640" s="513">
        <v>0</v>
      </c>
      <c r="BK640" s="241">
        <f t="shared" si="92"/>
        <v>160</v>
      </c>
      <c r="BL640" s="22">
        <f t="shared" si="93"/>
        <v>160</v>
      </c>
      <c r="BM640" s="519">
        <f t="shared" si="94"/>
        <v>9.1428571428571428E-2</v>
      </c>
      <c r="BN640" s="520">
        <v>0</v>
      </c>
      <c r="BO640" s="520">
        <v>0</v>
      </c>
      <c r="BP640" s="520">
        <v>0</v>
      </c>
      <c r="BQ640" s="520">
        <v>0</v>
      </c>
      <c r="BR640" s="520">
        <v>0</v>
      </c>
      <c r="BS640" s="520">
        <v>0</v>
      </c>
      <c r="BT640" s="520">
        <v>0</v>
      </c>
      <c r="BU640" s="520">
        <v>0</v>
      </c>
      <c r="BV640" s="520">
        <v>0</v>
      </c>
      <c r="BW640" s="520">
        <v>0</v>
      </c>
      <c r="BX640" s="520">
        <v>0</v>
      </c>
      <c r="BY640" s="520">
        <v>0</v>
      </c>
      <c r="BZ640" s="520">
        <v>0</v>
      </c>
      <c r="CA640" s="520">
        <v>0</v>
      </c>
      <c r="CB640" s="520">
        <v>0</v>
      </c>
      <c r="CC640" s="520">
        <v>0</v>
      </c>
      <c r="CD640" s="520">
        <v>187814.40000000002</v>
      </c>
      <c r="CE640" s="520">
        <v>187814.40000000002</v>
      </c>
      <c r="CF640" s="520">
        <v>0</v>
      </c>
      <c r="CG640" s="520">
        <v>0</v>
      </c>
      <c r="CH640" s="520">
        <v>0</v>
      </c>
      <c r="CI640" s="520">
        <v>0</v>
      </c>
      <c r="CJ640" s="520">
        <v>0</v>
      </c>
      <c r="CK640" s="520">
        <v>0</v>
      </c>
      <c r="CL640" s="520">
        <f t="shared" si="95"/>
        <v>187814.40000000002</v>
      </c>
      <c r="CM640" s="521">
        <f t="shared" si="96"/>
        <v>187814.40000000002</v>
      </c>
      <c r="CN640" s="522">
        <v>5220960</v>
      </c>
      <c r="CO640" s="522">
        <v>5220960</v>
      </c>
      <c r="CP640" s="522">
        <v>6132000.0000000009</v>
      </c>
      <c r="CQ640" s="243" t="s">
        <v>874</v>
      </c>
      <c r="CR640" s="103">
        <v>1.49</v>
      </c>
      <c r="CS640" s="523">
        <v>1.49</v>
      </c>
      <c r="CT640" s="104">
        <v>1.75</v>
      </c>
      <c r="CU640" s="524"/>
      <c r="CV640" s="524"/>
      <c r="CW640" s="524"/>
      <c r="CX640" s="525"/>
      <c r="CY640" s="526">
        <v>64.402895054282325</v>
      </c>
      <c r="CZ640" s="527">
        <v>64.402895054282325</v>
      </c>
      <c r="DA640" s="528">
        <v>0.95858464012867006</v>
      </c>
      <c r="DB640" s="529">
        <v>0.95858464012867006</v>
      </c>
      <c r="DC640" s="530" t="s">
        <v>2585</v>
      </c>
      <c r="DD640" s="225"/>
      <c r="DE640" s="524"/>
      <c r="DF640" s="524"/>
      <c r="DG640" s="531"/>
      <c r="DH640" s="532"/>
      <c r="DI640" s="64">
        <v>102210</v>
      </c>
      <c r="DJ640" s="64">
        <v>0</v>
      </c>
      <c r="DK640" s="64">
        <v>0</v>
      </c>
      <c r="DL640" s="534">
        <f t="shared" si="97"/>
        <v>34070</v>
      </c>
    </row>
    <row r="641" spans="1:116" ht="43.5" customHeight="1" x14ac:dyDescent="0.25">
      <c r="A641" s="356" t="s">
        <v>7</v>
      </c>
      <c r="B641" s="65" t="s">
        <v>96</v>
      </c>
      <c r="C641" s="65" t="s">
        <v>114</v>
      </c>
      <c r="D641" s="64" t="s">
        <v>2587</v>
      </c>
      <c r="E641" s="64" t="s">
        <v>116</v>
      </c>
      <c r="F641" s="64" t="s">
        <v>1583</v>
      </c>
      <c r="G641" s="18" t="s">
        <v>116</v>
      </c>
      <c r="H641" s="35" t="s">
        <v>866</v>
      </c>
      <c r="I641" s="28" t="s">
        <v>2287</v>
      </c>
      <c r="J641" s="498">
        <v>2.7019992598074487</v>
      </c>
      <c r="K641" s="498">
        <v>4.1886363549240002</v>
      </c>
      <c r="L641" s="499">
        <v>971.9</v>
      </c>
      <c r="M641" s="512">
        <v>0</v>
      </c>
      <c r="N641" s="513">
        <v>0</v>
      </c>
      <c r="O641" s="513">
        <v>0</v>
      </c>
      <c r="P641" s="513">
        <v>0</v>
      </c>
      <c r="Q641" s="513">
        <v>0</v>
      </c>
      <c r="R641" s="513">
        <v>0</v>
      </c>
      <c r="S641" s="513">
        <v>0</v>
      </c>
      <c r="T641" s="513">
        <v>0</v>
      </c>
      <c r="U641" s="513">
        <v>0</v>
      </c>
      <c r="V641" s="513">
        <v>0</v>
      </c>
      <c r="W641" s="513">
        <v>0</v>
      </c>
      <c r="X641" s="513">
        <v>0</v>
      </c>
      <c r="Y641" s="513">
        <v>0</v>
      </c>
      <c r="Z641" s="513">
        <v>0</v>
      </c>
      <c r="AA641" s="513">
        <v>0</v>
      </c>
      <c r="AB641" s="513">
        <v>0</v>
      </c>
      <c r="AC641" s="513">
        <v>16</v>
      </c>
      <c r="AD641" s="513">
        <v>16</v>
      </c>
      <c r="AE641" s="513">
        <v>0</v>
      </c>
      <c r="AF641" s="513">
        <v>0</v>
      </c>
      <c r="AG641" s="513">
        <v>0</v>
      </c>
      <c r="AH641" s="513">
        <f t="shared" si="89"/>
        <v>0</v>
      </c>
      <c r="AI641" s="513">
        <v>0</v>
      </c>
      <c r="AJ641" s="513">
        <v>0</v>
      </c>
      <c r="AK641" s="513">
        <f t="shared" si="90"/>
        <v>16</v>
      </c>
      <c r="AL641" s="513">
        <f t="shared" si="91"/>
        <v>16</v>
      </c>
      <c r="AM641" s="513">
        <v>0</v>
      </c>
      <c r="AN641" s="513">
        <v>0</v>
      </c>
      <c r="AO641" s="513">
        <v>0</v>
      </c>
      <c r="AP641" s="513">
        <v>0</v>
      </c>
      <c r="AQ641" s="513">
        <v>0</v>
      </c>
      <c r="AR641" s="513">
        <v>0</v>
      </c>
      <c r="AS641" s="513">
        <v>0</v>
      </c>
      <c r="AT641" s="513">
        <v>0</v>
      </c>
      <c r="AU641" s="513">
        <v>0</v>
      </c>
      <c r="AV641" s="513">
        <v>0</v>
      </c>
      <c r="AW641" s="513">
        <v>0</v>
      </c>
      <c r="AX641" s="513">
        <v>0</v>
      </c>
      <c r="AY641" s="513">
        <v>0</v>
      </c>
      <c r="AZ641" s="513">
        <v>0</v>
      </c>
      <c r="BA641" s="513">
        <v>0</v>
      </c>
      <c r="BB641" s="513">
        <v>0</v>
      </c>
      <c r="BC641" s="513">
        <v>72.709999999999994</v>
      </c>
      <c r="BD641" s="513">
        <v>72.709999999999994</v>
      </c>
      <c r="BE641" s="513">
        <v>0</v>
      </c>
      <c r="BF641" s="513">
        <v>0</v>
      </c>
      <c r="BG641" s="513">
        <v>0</v>
      </c>
      <c r="BH641" s="513">
        <v>0</v>
      </c>
      <c r="BI641" s="513">
        <v>0</v>
      </c>
      <c r="BJ641" s="513">
        <v>0</v>
      </c>
      <c r="BK641" s="241">
        <f t="shared" si="92"/>
        <v>72.709999999999994</v>
      </c>
      <c r="BL641" s="22">
        <f t="shared" si="93"/>
        <v>72.709999999999994</v>
      </c>
      <c r="BM641" s="519">
        <f t="shared" si="94"/>
        <v>3.2315555555555556E-2</v>
      </c>
      <c r="BN641" s="520">
        <v>0</v>
      </c>
      <c r="BO641" s="520">
        <v>0</v>
      </c>
      <c r="BP641" s="520">
        <v>0</v>
      </c>
      <c r="BQ641" s="520">
        <v>0</v>
      </c>
      <c r="BR641" s="520">
        <v>0</v>
      </c>
      <c r="BS641" s="520">
        <v>0</v>
      </c>
      <c r="BT641" s="520">
        <v>0</v>
      </c>
      <c r="BU641" s="520">
        <v>0</v>
      </c>
      <c r="BV641" s="520">
        <v>0</v>
      </c>
      <c r="BW641" s="520">
        <v>0</v>
      </c>
      <c r="BX641" s="520">
        <v>0</v>
      </c>
      <c r="BY641" s="520">
        <v>0</v>
      </c>
      <c r="BZ641" s="520">
        <v>0</v>
      </c>
      <c r="CA641" s="520">
        <v>0</v>
      </c>
      <c r="CB641" s="520">
        <v>0</v>
      </c>
      <c r="CC641" s="520">
        <v>0</v>
      </c>
      <c r="CD641" s="520">
        <v>85349.906400000007</v>
      </c>
      <c r="CE641" s="520">
        <v>85349.906400000007</v>
      </c>
      <c r="CF641" s="520">
        <v>0</v>
      </c>
      <c r="CG641" s="520">
        <v>0</v>
      </c>
      <c r="CH641" s="520">
        <v>0</v>
      </c>
      <c r="CI641" s="520">
        <v>0</v>
      </c>
      <c r="CJ641" s="520">
        <v>0</v>
      </c>
      <c r="CK641" s="520">
        <v>0</v>
      </c>
      <c r="CL641" s="520">
        <f t="shared" si="95"/>
        <v>85349.906400000007</v>
      </c>
      <c r="CM641" s="521">
        <f t="shared" si="96"/>
        <v>85349.906400000007</v>
      </c>
      <c r="CN641" s="522">
        <v>7393440</v>
      </c>
      <c r="CO641" s="522">
        <v>7393440</v>
      </c>
      <c r="CP641" s="522">
        <v>7884000</v>
      </c>
      <c r="CQ641" s="243" t="s">
        <v>874</v>
      </c>
      <c r="CR641" s="103">
        <v>2.11</v>
      </c>
      <c r="CS641" s="523">
        <v>2.11</v>
      </c>
      <c r="CT641" s="104">
        <v>2.25</v>
      </c>
      <c r="CU641" s="524"/>
      <c r="CV641" s="524"/>
      <c r="CW641" s="524"/>
      <c r="CX641" s="525"/>
      <c r="CY641" s="526">
        <v>61.170250370932528</v>
      </c>
      <c r="CZ641" s="527">
        <v>61.161481461143296</v>
      </c>
      <c r="DA641" s="528">
        <v>0.98857126286734565</v>
      </c>
      <c r="DB641" s="529">
        <v>0.98851161041979985</v>
      </c>
      <c r="DC641" s="530" t="s">
        <v>2588</v>
      </c>
      <c r="DD641" s="225"/>
      <c r="DE641" s="524"/>
      <c r="DF641" s="524"/>
      <c r="DG641" s="531"/>
      <c r="DH641" s="532"/>
      <c r="DI641" s="64">
        <v>79396</v>
      </c>
      <c r="DJ641" s="64">
        <v>0</v>
      </c>
      <c r="DK641" s="64">
        <v>0</v>
      </c>
      <c r="DL641" s="534">
        <f t="shared" si="97"/>
        <v>26465.333333333332</v>
      </c>
    </row>
    <row r="642" spans="1:116" ht="43.5" customHeight="1" x14ac:dyDescent="0.25">
      <c r="A642" s="356" t="s">
        <v>7</v>
      </c>
      <c r="B642" s="65" t="s">
        <v>96</v>
      </c>
      <c r="C642" s="65" t="s">
        <v>114</v>
      </c>
      <c r="D642" s="64" t="s">
        <v>2587</v>
      </c>
      <c r="E642" s="64" t="s">
        <v>116</v>
      </c>
      <c r="F642" s="64" t="s">
        <v>1585</v>
      </c>
      <c r="G642" s="18" t="s">
        <v>1586</v>
      </c>
      <c r="H642" s="35" t="s">
        <v>860</v>
      </c>
      <c r="I642" s="28" t="s">
        <v>2322</v>
      </c>
      <c r="J642" s="498">
        <v>12.070662077947507</v>
      </c>
      <c r="K642" s="498">
        <v>16.591098450339</v>
      </c>
      <c r="L642" s="499">
        <v>3333.2</v>
      </c>
      <c r="M642" s="512">
        <v>0</v>
      </c>
      <c r="N642" s="513">
        <v>0</v>
      </c>
      <c r="O642" s="513">
        <v>0</v>
      </c>
      <c r="P642" s="513">
        <v>0</v>
      </c>
      <c r="Q642" s="513">
        <v>0</v>
      </c>
      <c r="R642" s="513">
        <v>0</v>
      </c>
      <c r="S642" s="513">
        <v>0</v>
      </c>
      <c r="T642" s="513">
        <v>0</v>
      </c>
      <c r="U642" s="513">
        <v>0</v>
      </c>
      <c r="V642" s="513">
        <v>0</v>
      </c>
      <c r="W642" s="513">
        <v>0</v>
      </c>
      <c r="X642" s="513">
        <v>0</v>
      </c>
      <c r="Y642" s="513">
        <v>0</v>
      </c>
      <c r="Z642" s="513">
        <v>0</v>
      </c>
      <c r="AA642" s="513">
        <v>0</v>
      </c>
      <c r="AB642" s="513">
        <v>0</v>
      </c>
      <c r="AC642" s="513">
        <v>93</v>
      </c>
      <c r="AD642" s="513">
        <v>93</v>
      </c>
      <c r="AE642" s="513">
        <v>0</v>
      </c>
      <c r="AF642" s="513">
        <v>0</v>
      </c>
      <c r="AG642" s="513">
        <v>0</v>
      </c>
      <c r="AH642" s="513">
        <f t="shared" si="89"/>
        <v>0</v>
      </c>
      <c r="AI642" s="513">
        <v>0</v>
      </c>
      <c r="AJ642" s="513">
        <v>0</v>
      </c>
      <c r="AK642" s="513">
        <f t="shared" si="90"/>
        <v>93</v>
      </c>
      <c r="AL642" s="513">
        <f t="shared" si="91"/>
        <v>93</v>
      </c>
      <c r="AM642" s="513">
        <v>0</v>
      </c>
      <c r="AN642" s="513">
        <v>0</v>
      </c>
      <c r="AO642" s="513">
        <v>0</v>
      </c>
      <c r="AP642" s="513">
        <v>0</v>
      </c>
      <c r="AQ642" s="513">
        <v>0</v>
      </c>
      <c r="AR642" s="513">
        <v>0</v>
      </c>
      <c r="AS642" s="513">
        <v>0</v>
      </c>
      <c r="AT642" s="513">
        <v>0</v>
      </c>
      <c r="AU642" s="513">
        <v>0</v>
      </c>
      <c r="AV642" s="513">
        <v>0</v>
      </c>
      <c r="AW642" s="513">
        <v>0</v>
      </c>
      <c r="AX642" s="513">
        <v>0</v>
      </c>
      <c r="AY642" s="513">
        <v>0</v>
      </c>
      <c r="AZ642" s="513">
        <v>0</v>
      </c>
      <c r="BA642" s="513">
        <v>0</v>
      </c>
      <c r="BB642" s="513">
        <v>0</v>
      </c>
      <c r="BC642" s="513">
        <v>527.38</v>
      </c>
      <c r="BD642" s="513">
        <v>527.38</v>
      </c>
      <c r="BE642" s="513">
        <v>0</v>
      </c>
      <c r="BF642" s="513">
        <v>0</v>
      </c>
      <c r="BG642" s="513">
        <v>0</v>
      </c>
      <c r="BH642" s="513">
        <v>0</v>
      </c>
      <c r="BI642" s="513">
        <v>0</v>
      </c>
      <c r="BJ642" s="513">
        <v>0</v>
      </c>
      <c r="BK642" s="241">
        <f t="shared" si="92"/>
        <v>527.38</v>
      </c>
      <c r="BL642" s="22">
        <f t="shared" si="93"/>
        <v>527.38</v>
      </c>
      <c r="BM642" s="519">
        <f t="shared" si="94"/>
        <v>5.7261672095548305E-2</v>
      </c>
      <c r="BN642" s="520">
        <v>0</v>
      </c>
      <c r="BO642" s="520">
        <v>0</v>
      </c>
      <c r="BP642" s="520">
        <v>0</v>
      </c>
      <c r="BQ642" s="520">
        <v>0</v>
      </c>
      <c r="BR642" s="520">
        <v>0</v>
      </c>
      <c r="BS642" s="520">
        <v>0</v>
      </c>
      <c r="BT642" s="520">
        <v>0</v>
      </c>
      <c r="BU642" s="520">
        <v>0</v>
      </c>
      <c r="BV642" s="520">
        <v>0</v>
      </c>
      <c r="BW642" s="520">
        <v>0</v>
      </c>
      <c r="BX642" s="520">
        <v>0</v>
      </c>
      <c r="BY642" s="520">
        <v>0</v>
      </c>
      <c r="BZ642" s="520">
        <v>0</v>
      </c>
      <c r="CA642" s="520">
        <v>0</v>
      </c>
      <c r="CB642" s="520">
        <v>0</v>
      </c>
      <c r="CC642" s="520">
        <v>0</v>
      </c>
      <c r="CD642" s="520">
        <v>619059.73920000007</v>
      </c>
      <c r="CE642" s="520">
        <v>619059.73920000007</v>
      </c>
      <c r="CF642" s="520">
        <v>0</v>
      </c>
      <c r="CG642" s="520">
        <v>0</v>
      </c>
      <c r="CH642" s="520">
        <v>0</v>
      </c>
      <c r="CI642" s="520">
        <v>0</v>
      </c>
      <c r="CJ642" s="520">
        <v>0</v>
      </c>
      <c r="CK642" s="520">
        <v>0</v>
      </c>
      <c r="CL642" s="520">
        <f t="shared" si="95"/>
        <v>619059.73920000007</v>
      </c>
      <c r="CM642" s="521">
        <f t="shared" si="96"/>
        <v>619059.73920000007</v>
      </c>
      <c r="CN642" s="522">
        <v>31318025.355196793</v>
      </c>
      <c r="CO642" s="522">
        <v>31318025.355196793</v>
      </c>
      <c r="CP642" s="522">
        <v>35920176.030057602</v>
      </c>
      <c r="CQ642" s="243" t="s">
        <v>874</v>
      </c>
      <c r="CR642" s="103">
        <v>8.0299999999999994</v>
      </c>
      <c r="CS642" s="523">
        <v>8.0299999999999994</v>
      </c>
      <c r="CT642" s="104">
        <v>9.2100000000000009</v>
      </c>
      <c r="CU642" s="524"/>
      <c r="CV642" s="546">
        <v>4</v>
      </c>
      <c r="CW642" s="546">
        <v>6</v>
      </c>
      <c r="CX642" s="525">
        <v>5</v>
      </c>
      <c r="CY642" s="526">
        <v>38.037950362328019</v>
      </c>
      <c r="CZ642" s="527">
        <v>9.5677905529679972</v>
      </c>
      <c r="DA642" s="528">
        <v>0.13047840563269728</v>
      </c>
      <c r="DB642" s="529">
        <v>0.11157737208986863</v>
      </c>
      <c r="DC642" s="530" t="s">
        <v>2412</v>
      </c>
      <c r="DD642" s="225"/>
      <c r="DE642" s="524"/>
      <c r="DF642" s="524"/>
      <c r="DG642" s="531"/>
      <c r="DH642" s="532"/>
      <c r="DI642" s="64">
        <v>0</v>
      </c>
      <c r="DJ642" s="64">
        <v>0</v>
      </c>
      <c r="DK642" s="64">
        <v>15945</v>
      </c>
      <c r="DL642" s="534">
        <f t="shared" si="97"/>
        <v>5315</v>
      </c>
    </row>
    <row r="643" spans="1:116" ht="43.5" customHeight="1" x14ac:dyDescent="0.25">
      <c r="A643" s="356" t="s">
        <v>7</v>
      </c>
      <c r="B643" s="65" t="s">
        <v>96</v>
      </c>
      <c r="C643" s="65" t="s">
        <v>114</v>
      </c>
      <c r="D643" s="64" t="s">
        <v>2587</v>
      </c>
      <c r="E643" s="64" t="s">
        <v>116</v>
      </c>
      <c r="F643" s="64" t="s">
        <v>1587</v>
      </c>
      <c r="G643" s="18" t="s">
        <v>553</v>
      </c>
      <c r="H643" s="35" t="s">
        <v>860</v>
      </c>
      <c r="I643" s="28" t="s">
        <v>2322</v>
      </c>
      <c r="J643" s="498">
        <v>9.7521388669358053</v>
      </c>
      <c r="K643" s="498">
        <v>9.6183711921149992</v>
      </c>
      <c r="L643" s="499">
        <v>2562.6</v>
      </c>
      <c r="M643" s="512">
        <v>0</v>
      </c>
      <c r="N643" s="513">
        <v>0</v>
      </c>
      <c r="O643" s="513">
        <v>0</v>
      </c>
      <c r="P643" s="513">
        <v>0</v>
      </c>
      <c r="Q643" s="513">
        <v>0</v>
      </c>
      <c r="R643" s="513">
        <v>0</v>
      </c>
      <c r="S643" s="513">
        <v>0</v>
      </c>
      <c r="T643" s="513">
        <v>0</v>
      </c>
      <c r="U643" s="513">
        <v>0</v>
      </c>
      <c r="V643" s="513">
        <v>0</v>
      </c>
      <c r="W643" s="513">
        <v>0</v>
      </c>
      <c r="X643" s="513">
        <v>0</v>
      </c>
      <c r="Y643" s="513">
        <v>0</v>
      </c>
      <c r="Z643" s="513">
        <v>0</v>
      </c>
      <c r="AA643" s="513">
        <v>0</v>
      </c>
      <c r="AB643" s="513">
        <v>0</v>
      </c>
      <c r="AC643" s="513">
        <v>84</v>
      </c>
      <c r="AD643" s="513">
        <v>84</v>
      </c>
      <c r="AE643" s="513">
        <v>0</v>
      </c>
      <c r="AF643" s="513">
        <v>0</v>
      </c>
      <c r="AG643" s="513">
        <v>0</v>
      </c>
      <c r="AH643" s="513">
        <f t="shared" si="89"/>
        <v>0</v>
      </c>
      <c r="AI643" s="513">
        <v>0</v>
      </c>
      <c r="AJ643" s="513">
        <v>0</v>
      </c>
      <c r="AK643" s="513">
        <f t="shared" si="90"/>
        <v>84</v>
      </c>
      <c r="AL643" s="513">
        <f t="shared" si="91"/>
        <v>84</v>
      </c>
      <c r="AM643" s="513">
        <v>0</v>
      </c>
      <c r="AN643" s="513">
        <v>0</v>
      </c>
      <c r="AO643" s="513">
        <v>0</v>
      </c>
      <c r="AP643" s="513">
        <v>0</v>
      </c>
      <c r="AQ643" s="513">
        <v>0</v>
      </c>
      <c r="AR643" s="513">
        <v>0</v>
      </c>
      <c r="AS643" s="513">
        <v>0</v>
      </c>
      <c r="AT643" s="513">
        <v>0</v>
      </c>
      <c r="AU643" s="513">
        <v>0</v>
      </c>
      <c r="AV643" s="513">
        <v>0</v>
      </c>
      <c r="AW643" s="513">
        <v>0</v>
      </c>
      <c r="AX643" s="513">
        <v>0</v>
      </c>
      <c r="AY643" s="513">
        <v>0</v>
      </c>
      <c r="AZ643" s="513">
        <v>0</v>
      </c>
      <c r="BA643" s="513">
        <v>0</v>
      </c>
      <c r="BB643" s="513">
        <v>0</v>
      </c>
      <c r="BC643" s="513">
        <v>378.33</v>
      </c>
      <c r="BD643" s="513">
        <v>378.33</v>
      </c>
      <c r="BE643" s="513">
        <v>0</v>
      </c>
      <c r="BF643" s="513">
        <v>0</v>
      </c>
      <c r="BG643" s="513">
        <v>0</v>
      </c>
      <c r="BH643" s="513">
        <v>0</v>
      </c>
      <c r="BI643" s="513">
        <v>0</v>
      </c>
      <c r="BJ643" s="513">
        <v>0</v>
      </c>
      <c r="BK643" s="241">
        <f t="shared" si="92"/>
        <v>378.33</v>
      </c>
      <c r="BL643" s="22">
        <f t="shared" si="93"/>
        <v>378.33</v>
      </c>
      <c r="BM643" s="519">
        <f t="shared" si="94"/>
        <v>4.318835616438356E-2</v>
      </c>
      <c r="BN643" s="520">
        <v>0</v>
      </c>
      <c r="BO643" s="520">
        <v>0</v>
      </c>
      <c r="BP643" s="520">
        <v>0</v>
      </c>
      <c r="BQ643" s="520">
        <v>0</v>
      </c>
      <c r="BR643" s="520">
        <v>0</v>
      </c>
      <c r="BS643" s="520">
        <v>0</v>
      </c>
      <c r="BT643" s="520">
        <v>0</v>
      </c>
      <c r="BU643" s="520">
        <v>0</v>
      </c>
      <c r="BV643" s="520">
        <v>0</v>
      </c>
      <c r="BW643" s="520">
        <v>0</v>
      </c>
      <c r="BX643" s="520">
        <v>0</v>
      </c>
      <c r="BY643" s="520">
        <v>0</v>
      </c>
      <c r="BZ643" s="520">
        <v>0</v>
      </c>
      <c r="CA643" s="520">
        <v>0</v>
      </c>
      <c r="CB643" s="520">
        <v>0</v>
      </c>
      <c r="CC643" s="520">
        <v>0</v>
      </c>
      <c r="CD643" s="520">
        <v>444098.8872</v>
      </c>
      <c r="CE643" s="520">
        <v>444098.8872</v>
      </c>
      <c r="CF643" s="520">
        <v>0</v>
      </c>
      <c r="CG643" s="520">
        <v>0</v>
      </c>
      <c r="CH643" s="520">
        <v>0</v>
      </c>
      <c r="CI643" s="520">
        <v>0</v>
      </c>
      <c r="CJ643" s="520">
        <v>0</v>
      </c>
      <c r="CK643" s="520">
        <v>0</v>
      </c>
      <c r="CL643" s="520">
        <f t="shared" si="95"/>
        <v>444098.8872</v>
      </c>
      <c r="CM643" s="521">
        <f t="shared" si="96"/>
        <v>444098.8872</v>
      </c>
      <c r="CN643" s="522">
        <v>27628202.237575199</v>
      </c>
      <c r="CO643" s="522">
        <v>27628202.237575199</v>
      </c>
      <c r="CP643" s="522">
        <v>29623384.528905597</v>
      </c>
      <c r="CQ643" s="243" t="s">
        <v>874</v>
      </c>
      <c r="CR643" s="103">
        <v>8.17</v>
      </c>
      <c r="CS643" s="523">
        <v>8.17</v>
      </c>
      <c r="CT643" s="104">
        <v>8.76</v>
      </c>
      <c r="CU643" s="524"/>
      <c r="CV643" s="546">
        <v>3</v>
      </c>
      <c r="CW643" s="546">
        <v>3</v>
      </c>
      <c r="CX643" s="525">
        <v>3</v>
      </c>
      <c r="CY643" s="526">
        <v>25.958376244727415</v>
      </c>
      <c r="CZ643" s="527">
        <v>22.817685875750879</v>
      </c>
      <c r="DA643" s="528">
        <v>0.21844551135553938</v>
      </c>
      <c r="DB643" s="529">
        <v>0.23325278598147511</v>
      </c>
      <c r="DC643" s="530" t="s">
        <v>2333</v>
      </c>
      <c r="DD643" s="225"/>
      <c r="DE643" s="524"/>
      <c r="DF643" s="524"/>
      <c r="DG643" s="531"/>
      <c r="DH643" s="532"/>
      <c r="DI643" s="64">
        <v>0</v>
      </c>
      <c r="DJ643" s="64">
        <v>0</v>
      </c>
      <c r="DK643" s="64">
        <v>51287</v>
      </c>
      <c r="DL643" s="534">
        <f t="shared" si="97"/>
        <v>17095.666666666668</v>
      </c>
    </row>
    <row r="644" spans="1:116" ht="43.5" customHeight="1" x14ac:dyDescent="0.25">
      <c r="A644" s="356" t="s">
        <v>7</v>
      </c>
      <c r="B644" s="65" t="s">
        <v>96</v>
      </c>
      <c r="C644" s="65" t="s">
        <v>114</v>
      </c>
      <c r="D644" s="64" t="s">
        <v>2587</v>
      </c>
      <c r="E644" s="64" t="s">
        <v>116</v>
      </c>
      <c r="F644" s="64" t="s">
        <v>1588</v>
      </c>
      <c r="G644" s="18" t="s">
        <v>1589</v>
      </c>
      <c r="H644" s="35" t="s">
        <v>866</v>
      </c>
      <c r="I644" s="28" t="s">
        <v>2322</v>
      </c>
      <c r="J644" s="498">
        <v>12.668219606558768</v>
      </c>
      <c r="K644" s="498">
        <v>12.553409064798</v>
      </c>
      <c r="L644" s="499">
        <v>2847.4</v>
      </c>
      <c r="M644" s="512">
        <v>0</v>
      </c>
      <c r="N644" s="513">
        <v>0</v>
      </c>
      <c r="O644" s="513">
        <v>0</v>
      </c>
      <c r="P644" s="513">
        <v>0</v>
      </c>
      <c r="Q644" s="513">
        <v>0</v>
      </c>
      <c r="R644" s="513">
        <v>0</v>
      </c>
      <c r="S644" s="513">
        <v>0</v>
      </c>
      <c r="T644" s="513">
        <v>0</v>
      </c>
      <c r="U644" s="513">
        <v>0</v>
      </c>
      <c r="V644" s="513">
        <v>0</v>
      </c>
      <c r="W644" s="513">
        <v>0</v>
      </c>
      <c r="X644" s="513">
        <v>0</v>
      </c>
      <c r="Y644" s="513">
        <v>0</v>
      </c>
      <c r="Z644" s="513">
        <v>0</v>
      </c>
      <c r="AA644" s="513">
        <v>0</v>
      </c>
      <c r="AB644" s="513">
        <v>0</v>
      </c>
      <c r="AC644" s="513">
        <v>53</v>
      </c>
      <c r="AD644" s="513">
        <v>53</v>
      </c>
      <c r="AE644" s="513">
        <v>0</v>
      </c>
      <c r="AF644" s="513">
        <v>0</v>
      </c>
      <c r="AG644" s="513">
        <v>0</v>
      </c>
      <c r="AH644" s="513">
        <f t="shared" si="89"/>
        <v>0</v>
      </c>
      <c r="AI644" s="513">
        <v>0</v>
      </c>
      <c r="AJ644" s="513">
        <v>0</v>
      </c>
      <c r="AK644" s="513">
        <f t="shared" si="90"/>
        <v>53</v>
      </c>
      <c r="AL644" s="513">
        <f t="shared" si="91"/>
        <v>53</v>
      </c>
      <c r="AM644" s="513">
        <v>0</v>
      </c>
      <c r="AN644" s="513">
        <v>0</v>
      </c>
      <c r="AO644" s="513">
        <v>0</v>
      </c>
      <c r="AP644" s="513">
        <v>0</v>
      </c>
      <c r="AQ644" s="513">
        <v>0</v>
      </c>
      <c r="AR644" s="513">
        <v>0</v>
      </c>
      <c r="AS644" s="513">
        <v>0</v>
      </c>
      <c r="AT644" s="513">
        <v>0</v>
      </c>
      <c r="AU644" s="513">
        <v>0</v>
      </c>
      <c r="AV644" s="513">
        <v>0</v>
      </c>
      <c r="AW644" s="513">
        <v>0</v>
      </c>
      <c r="AX644" s="513">
        <v>0</v>
      </c>
      <c r="AY644" s="513">
        <v>0</v>
      </c>
      <c r="AZ644" s="513">
        <v>0</v>
      </c>
      <c r="BA644" s="513">
        <v>0</v>
      </c>
      <c r="BB644" s="513">
        <v>0</v>
      </c>
      <c r="BC644" s="513">
        <v>366.32</v>
      </c>
      <c r="BD644" s="513">
        <v>366.32</v>
      </c>
      <c r="BE644" s="513">
        <v>0</v>
      </c>
      <c r="BF644" s="513">
        <v>0</v>
      </c>
      <c r="BG644" s="513">
        <v>0</v>
      </c>
      <c r="BH644" s="513">
        <v>0</v>
      </c>
      <c r="BI644" s="513">
        <v>0</v>
      </c>
      <c r="BJ644" s="513">
        <v>0</v>
      </c>
      <c r="BK644" s="241">
        <f t="shared" si="92"/>
        <v>366.32</v>
      </c>
      <c r="BL644" s="22">
        <f t="shared" si="93"/>
        <v>366.32</v>
      </c>
      <c r="BM644" s="519">
        <f t="shared" si="94"/>
        <v>3.7882109617373316E-2</v>
      </c>
      <c r="BN644" s="520">
        <v>0</v>
      </c>
      <c r="BO644" s="520">
        <v>0</v>
      </c>
      <c r="BP644" s="520">
        <v>0</v>
      </c>
      <c r="BQ644" s="520">
        <v>0</v>
      </c>
      <c r="BR644" s="520">
        <v>0</v>
      </c>
      <c r="BS644" s="520">
        <v>0</v>
      </c>
      <c r="BT644" s="520">
        <v>0</v>
      </c>
      <c r="BU644" s="520">
        <v>0</v>
      </c>
      <c r="BV644" s="520">
        <v>0</v>
      </c>
      <c r="BW644" s="520">
        <v>0</v>
      </c>
      <c r="BX644" s="520">
        <v>0</v>
      </c>
      <c r="BY644" s="520">
        <v>0</v>
      </c>
      <c r="BZ644" s="520">
        <v>0</v>
      </c>
      <c r="CA644" s="520">
        <v>0</v>
      </c>
      <c r="CB644" s="520">
        <v>0</v>
      </c>
      <c r="CC644" s="520">
        <v>0</v>
      </c>
      <c r="CD644" s="520">
        <v>430001.06880000001</v>
      </c>
      <c r="CE644" s="520">
        <v>430001.06880000001</v>
      </c>
      <c r="CF644" s="520">
        <v>0</v>
      </c>
      <c r="CG644" s="520">
        <v>0</v>
      </c>
      <c r="CH644" s="520">
        <v>0</v>
      </c>
      <c r="CI644" s="520">
        <v>0</v>
      </c>
      <c r="CJ644" s="520">
        <v>0</v>
      </c>
      <c r="CK644" s="520">
        <v>0</v>
      </c>
      <c r="CL644" s="520">
        <f t="shared" si="95"/>
        <v>430001.06880000001</v>
      </c>
      <c r="CM644" s="521">
        <f t="shared" si="96"/>
        <v>430001.06880000001</v>
      </c>
      <c r="CN644" s="522">
        <v>22515034.322275203</v>
      </c>
      <c r="CO644" s="522">
        <v>22515034.322275203</v>
      </c>
      <c r="CP644" s="522">
        <v>30071875.952541597</v>
      </c>
      <c r="CQ644" s="243" t="s">
        <v>874</v>
      </c>
      <c r="CR644" s="103">
        <v>7.24</v>
      </c>
      <c r="CS644" s="523">
        <v>7.24</v>
      </c>
      <c r="CT644" s="104">
        <v>9.67</v>
      </c>
      <c r="CU644" s="524"/>
      <c r="CV644" s="546">
        <v>0</v>
      </c>
      <c r="CW644" s="546">
        <v>2</v>
      </c>
      <c r="CX644" s="525">
        <v>1</v>
      </c>
      <c r="CY644" s="526">
        <v>30.870420783649138</v>
      </c>
      <c r="CZ644" s="527">
        <v>30.785699179623069</v>
      </c>
      <c r="DA644" s="528">
        <v>0.39188672083186815</v>
      </c>
      <c r="DB644" s="529">
        <v>0.3908866552886478</v>
      </c>
      <c r="DC644" s="530" t="s">
        <v>2335</v>
      </c>
      <c r="DD644" s="225"/>
      <c r="DE644" s="524"/>
      <c r="DF644" s="524"/>
      <c r="DG644" s="531"/>
      <c r="DH644" s="532"/>
      <c r="DI644" s="64">
        <v>0</v>
      </c>
      <c r="DJ644" s="64">
        <v>0</v>
      </c>
      <c r="DK644" s="64">
        <v>219247</v>
      </c>
      <c r="DL644" s="534">
        <f t="shared" si="97"/>
        <v>73082.333333333328</v>
      </c>
    </row>
    <row r="645" spans="1:116" ht="43.5" customHeight="1" x14ac:dyDescent="0.25">
      <c r="A645" s="356" t="s">
        <v>7</v>
      </c>
      <c r="B645" s="65" t="s">
        <v>96</v>
      </c>
      <c r="C645" s="65" t="s">
        <v>114</v>
      </c>
      <c r="D645" s="64" t="s">
        <v>2587</v>
      </c>
      <c r="E645" s="64" t="s">
        <v>116</v>
      </c>
      <c r="F645" s="64" t="s">
        <v>117</v>
      </c>
      <c r="G645" s="18" t="s">
        <v>118</v>
      </c>
      <c r="H645" s="35" t="s">
        <v>860</v>
      </c>
      <c r="I645" s="28" t="s">
        <v>2322</v>
      </c>
      <c r="J645" s="498">
        <v>12.668219606558768</v>
      </c>
      <c r="K645" s="498">
        <v>7.6746211961580011</v>
      </c>
      <c r="L645" s="499">
        <v>1109.3</v>
      </c>
      <c r="M645" s="512">
        <v>0</v>
      </c>
      <c r="N645" s="513">
        <v>0</v>
      </c>
      <c r="O645" s="513">
        <v>0</v>
      </c>
      <c r="P645" s="513">
        <v>0</v>
      </c>
      <c r="Q645" s="513">
        <v>0</v>
      </c>
      <c r="R645" s="513">
        <v>0</v>
      </c>
      <c r="S645" s="513">
        <v>0</v>
      </c>
      <c r="T645" s="513">
        <v>0</v>
      </c>
      <c r="U645" s="513">
        <v>0</v>
      </c>
      <c r="V645" s="513">
        <v>0</v>
      </c>
      <c r="W645" s="513">
        <v>0</v>
      </c>
      <c r="X645" s="513">
        <v>0</v>
      </c>
      <c r="Y645" s="513">
        <v>0</v>
      </c>
      <c r="Z645" s="513">
        <v>0</v>
      </c>
      <c r="AA645" s="513">
        <v>0</v>
      </c>
      <c r="AB645" s="513">
        <v>0</v>
      </c>
      <c r="AC645" s="513">
        <v>48</v>
      </c>
      <c r="AD645" s="513">
        <v>48</v>
      </c>
      <c r="AE645" s="513">
        <v>0</v>
      </c>
      <c r="AF645" s="513">
        <v>0</v>
      </c>
      <c r="AG645" s="513">
        <v>0</v>
      </c>
      <c r="AH645" s="513">
        <f t="shared" si="89"/>
        <v>0</v>
      </c>
      <c r="AI645" s="513">
        <v>0</v>
      </c>
      <c r="AJ645" s="513">
        <v>0</v>
      </c>
      <c r="AK645" s="513">
        <f t="shared" si="90"/>
        <v>48</v>
      </c>
      <c r="AL645" s="513">
        <f t="shared" si="91"/>
        <v>48</v>
      </c>
      <c r="AM645" s="513">
        <v>0</v>
      </c>
      <c r="AN645" s="513">
        <v>0</v>
      </c>
      <c r="AO645" s="513">
        <v>0</v>
      </c>
      <c r="AP645" s="513">
        <v>0</v>
      </c>
      <c r="AQ645" s="513">
        <v>0</v>
      </c>
      <c r="AR645" s="513">
        <v>0</v>
      </c>
      <c r="AS645" s="513">
        <v>0</v>
      </c>
      <c r="AT645" s="513">
        <v>0</v>
      </c>
      <c r="AU645" s="513">
        <v>0</v>
      </c>
      <c r="AV645" s="513">
        <v>0</v>
      </c>
      <c r="AW645" s="513">
        <v>0</v>
      </c>
      <c r="AX645" s="513">
        <v>0</v>
      </c>
      <c r="AY645" s="513">
        <v>0</v>
      </c>
      <c r="AZ645" s="513">
        <v>0</v>
      </c>
      <c r="BA645" s="513">
        <v>0</v>
      </c>
      <c r="BB645" s="513">
        <v>0</v>
      </c>
      <c r="BC645" s="513">
        <v>551.85</v>
      </c>
      <c r="BD645" s="513">
        <v>551.85</v>
      </c>
      <c r="BE645" s="513">
        <v>0</v>
      </c>
      <c r="BF645" s="513">
        <v>0</v>
      </c>
      <c r="BG645" s="513">
        <v>0</v>
      </c>
      <c r="BH645" s="513">
        <v>0</v>
      </c>
      <c r="BI645" s="513">
        <v>0</v>
      </c>
      <c r="BJ645" s="513">
        <v>0</v>
      </c>
      <c r="BK645" s="241">
        <f t="shared" si="92"/>
        <v>551.85</v>
      </c>
      <c r="BL645" s="22">
        <f t="shared" si="93"/>
        <v>551.85</v>
      </c>
      <c r="BM645" s="519">
        <f t="shared" si="94"/>
        <v>7.7616033755274261E-2</v>
      </c>
      <c r="BN645" s="520">
        <v>0</v>
      </c>
      <c r="BO645" s="520">
        <v>0</v>
      </c>
      <c r="BP645" s="520">
        <v>0</v>
      </c>
      <c r="BQ645" s="520">
        <v>0</v>
      </c>
      <c r="BR645" s="520">
        <v>0</v>
      </c>
      <c r="BS645" s="520">
        <v>0</v>
      </c>
      <c r="BT645" s="520">
        <v>0</v>
      </c>
      <c r="BU645" s="520">
        <v>0</v>
      </c>
      <c r="BV645" s="520">
        <v>0</v>
      </c>
      <c r="BW645" s="520">
        <v>0</v>
      </c>
      <c r="BX645" s="520">
        <v>0</v>
      </c>
      <c r="BY645" s="520">
        <v>0</v>
      </c>
      <c r="BZ645" s="520">
        <v>0</v>
      </c>
      <c r="CA645" s="520">
        <v>0</v>
      </c>
      <c r="CB645" s="520">
        <v>0</v>
      </c>
      <c r="CC645" s="520">
        <v>0</v>
      </c>
      <c r="CD645" s="520">
        <v>647783.60400000005</v>
      </c>
      <c r="CE645" s="520">
        <v>647783.60400000005</v>
      </c>
      <c r="CF645" s="520">
        <v>0</v>
      </c>
      <c r="CG645" s="520">
        <v>0</v>
      </c>
      <c r="CH645" s="520">
        <v>0</v>
      </c>
      <c r="CI645" s="520">
        <v>0</v>
      </c>
      <c r="CJ645" s="520">
        <v>0</v>
      </c>
      <c r="CK645" s="520">
        <v>0</v>
      </c>
      <c r="CL645" s="520">
        <f t="shared" si="95"/>
        <v>647783.60400000005</v>
      </c>
      <c r="CM645" s="521">
        <f t="shared" si="96"/>
        <v>647783.60400000005</v>
      </c>
      <c r="CN645" s="522">
        <v>26398190.468025602</v>
      </c>
      <c r="CO645" s="522">
        <v>26398190.468025602</v>
      </c>
      <c r="CP645" s="522">
        <v>27642287.8096704</v>
      </c>
      <c r="CQ645" s="243" t="s">
        <v>874</v>
      </c>
      <c r="CR645" s="103">
        <v>6.79</v>
      </c>
      <c r="CS645" s="523">
        <v>6.79</v>
      </c>
      <c r="CT645" s="104">
        <v>7.11</v>
      </c>
      <c r="CU645" s="524"/>
      <c r="CV645" s="546">
        <v>2</v>
      </c>
      <c r="CW645" s="546">
        <v>0</v>
      </c>
      <c r="CX645" s="525">
        <v>1</v>
      </c>
      <c r="CY645" s="526">
        <v>129.87501182039546</v>
      </c>
      <c r="CZ645" s="527">
        <v>128.89786601835036</v>
      </c>
      <c r="DA645" s="528">
        <v>0.3845362315639243</v>
      </c>
      <c r="DB645" s="529">
        <v>0.38177673111358373</v>
      </c>
      <c r="DC645" s="530" t="s">
        <v>2589</v>
      </c>
      <c r="DD645" s="225"/>
      <c r="DE645" s="524"/>
      <c r="DF645" s="524"/>
      <c r="DG645" s="531"/>
      <c r="DH645" s="532"/>
      <c r="DI645" s="64">
        <v>0</v>
      </c>
      <c r="DJ645" s="64">
        <v>0</v>
      </c>
      <c r="DK645" s="64">
        <v>388956</v>
      </c>
      <c r="DL645" s="534">
        <f t="shared" si="97"/>
        <v>129652</v>
      </c>
    </row>
    <row r="646" spans="1:116" ht="43.5" customHeight="1" x14ac:dyDescent="0.25">
      <c r="A646" s="356" t="s">
        <v>7</v>
      </c>
      <c r="B646" s="65" t="s">
        <v>96</v>
      </c>
      <c r="C646" s="65" t="s">
        <v>114</v>
      </c>
      <c r="D646" s="64" t="s">
        <v>2587</v>
      </c>
      <c r="E646" s="64" t="s">
        <v>116</v>
      </c>
      <c r="F646" s="64" t="s">
        <v>1590</v>
      </c>
      <c r="G646" s="18" t="s">
        <v>553</v>
      </c>
      <c r="H646" s="35" t="s">
        <v>866</v>
      </c>
      <c r="I646" s="28" t="s">
        <v>2322</v>
      </c>
      <c r="J646" s="498">
        <v>12.30968508939201</v>
      </c>
      <c r="K646" s="498">
        <v>6.7333333193280005</v>
      </c>
      <c r="L646" s="499">
        <v>1622</v>
      </c>
      <c r="M646" s="512">
        <v>0</v>
      </c>
      <c r="N646" s="513">
        <v>0</v>
      </c>
      <c r="O646" s="513">
        <v>0</v>
      </c>
      <c r="P646" s="513">
        <v>0</v>
      </c>
      <c r="Q646" s="513">
        <v>0</v>
      </c>
      <c r="R646" s="513">
        <v>0</v>
      </c>
      <c r="S646" s="513">
        <v>0</v>
      </c>
      <c r="T646" s="513">
        <v>0</v>
      </c>
      <c r="U646" s="513">
        <v>0</v>
      </c>
      <c r="V646" s="513">
        <v>0</v>
      </c>
      <c r="W646" s="513">
        <v>0</v>
      </c>
      <c r="X646" s="513">
        <v>0</v>
      </c>
      <c r="Y646" s="513">
        <v>0</v>
      </c>
      <c r="Z646" s="513">
        <v>0</v>
      </c>
      <c r="AA646" s="513">
        <v>0</v>
      </c>
      <c r="AB646" s="513">
        <v>0</v>
      </c>
      <c r="AC646" s="513">
        <v>19</v>
      </c>
      <c r="AD646" s="513">
        <v>19</v>
      </c>
      <c r="AE646" s="513">
        <v>0</v>
      </c>
      <c r="AF646" s="513">
        <v>0</v>
      </c>
      <c r="AG646" s="513">
        <v>0</v>
      </c>
      <c r="AH646" s="513">
        <f t="shared" si="89"/>
        <v>0</v>
      </c>
      <c r="AI646" s="513">
        <v>0</v>
      </c>
      <c r="AJ646" s="513">
        <v>0</v>
      </c>
      <c r="AK646" s="513">
        <f t="shared" si="90"/>
        <v>19</v>
      </c>
      <c r="AL646" s="513">
        <f t="shared" si="91"/>
        <v>19</v>
      </c>
      <c r="AM646" s="513">
        <v>0</v>
      </c>
      <c r="AN646" s="513">
        <v>0</v>
      </c>
      <c r="AO646" s="513">
        <v>0</v>
      </c>
      <c r="AP646" s="513">
        <v>0</v>
      </c>
      <c r="AQ646" s="513">
        <v>0</v>
      </c>
      <c r="AR646" s="513">
        <v>0</v>
      </c>
      <c r="AS646" s="513">
        <v>0</v>
      </c>
      <c r="AT646" s="513">
        <v>0</v>
      </c>
      <c r="AU646" s="513">
        <v>0</v>
      </c>
      <c r="AV646" s="513">
        <v>0</v>
      </c>
      <c r="AW646" s="513">
        <v>0</v>
      </c>
      <c r="AX646" s="513">
        <v>0</v>
      </c>
      <c r="AY646" s="513">
        <v>0</v>
      </c>
      <c r="AZ646" s="513">
        <v>0</v>
      </c>
      <c r="BA646" s="513">
        <v>0</v>
      </c>
      <c r="BB646" s="513">
        <v>0</v>
      </c>
      <c r="BC646" s="513">
        <v>651.67999999999995</v>
      </c>
      <c r="BD646" s="513">
        <v>651.67999999999995</v>
      </c>
      <c r="BE646" s="513">
        <v>0</v>
      </c>
      <c r="BF646" s="513">
        <v>0</v>
      </c>
      <c r="BG646" s="513">
        <v>0</v>
      </c>
      <c r="BH646" s="513">
        <v>0</v>
      </c>
      <c r="BI646" s="513">
        <v>0</v>
      </c>
      <c r="BJ646" s="513">
        <v>0</v>
      </c>
      <c r="BK646" s="241">
        <f t="shared" si="92"/>
        <v>651.67999999999995</v>
      </c>
      <c r="BL646" s="22">
        <f t="shared" si="93"/>
        <v>651.67999999999995</v>
      </c>
      <c r="BM646" s="519">
        <f t="shared" si="94"/>
        <v>0.10771570247933883</v>
      </c>
      <c r="BN646" s="520">
        <v>0</v>
      </c>
      <c r="BO646" s="520">
        <v>0</v>
      </c>
      <c r="BP646" s="520">
        <v>0</v>
      </c>
      <c r="BQ646" s="520">
        <v>0</v>
      </c>
      <c r="BR646" s="520">
        <v>0</v>
      </c>
      <c r="BS646" s="520">
        <v>0</v>
      </c>
      <c r="BT646" s="520">
        <v>0</v>
      </c>
      <c r="BU646" s="520">
        <v>0</v>
      </c>
      <c r="BV646" s="520">
        <v>0</v>
      </c>
      <c r="BW646" s="520">
        <v>0</v>
      </c>
      <c r="BX646" s="520">
        <v>0</v>
      </c>
      <c r="BY646" s="520">
        <v>0</v>
      </c>
      <c r="BZ646" s="520">
        <v>0</v>
      </c>
      <c r="CA646" s="520">
        <v>0</v>
      </c>
      <c r="CB646" s="520">
        <v>0</v>
      </c>
      <c r="CC646" s="520">
        <v>0</v>
      </c>
      <c r="CD646" s="520">
        <v>764968.05119999999</v>
      </c>
      <c r="CE646" s="520">
        <v>764968.05119999999</v>
      </c>
      <c r="CF646" s="520">
        <v>0</v>
      </c>
      <c r="CG646" s="520">
        <v>0</v>
      </c>
      <c r="CH646" s="520">
        <v>0</v>
      </c>
      <c r="CI646" s="520">
        <v>0</v>
      </c>
      <c r="CJ646" s="520">
        <v>0</v>
      </c>
      <c r="CK646" s="520">
        <v>0</v>
      </c>
      <c r="CL646" s="520">
        <f t="shared" si="95"/>
        <v>764968.05119999999</v>
      </c>
      <c r="CM646" s="521">
        <f t="shared" si="96"/>
        <v>764968.05119999999</v>
      </c>
      <c r="CN646" s="522">
        <v>13976686.614456002</v>
      </c>
      <c r="CO646" s="522">
        <v>13976686.614456002</v>
      </c>
      <c r="CP646" s="522">
        <v>16075846.771380002</v>
      </c>
      <c r="CQ646" s="243" t="s">
        <v>874</v>
      </c>
      <c r="CR646" s="103">
        <v>5.26</v>
      </c>
      <c r="CS646" s="523">
        <v>5.26</v>
      </c>
      <c r="CT646" s="104">
        <v>6.05</v>
      </c>
      <c r="CU646" s="524"/>
      <c r="CV646" s="546">
        <v>3</v>
      </c>
      <c r="CW646" s="546">
        <v>5</v>
      </c>
      <c r="CX646" s="525">
        <v>4</v>
      </c>
      <c r="CY646" s="526">
        <v>7.0024819311040005</v>
      </c>
      <c r="CZ646" s="527">
        <v>6.99995841010234</v>
      </c>
      <c r="DA646" s="528">
        <v>6.1208808102554059E-2</v>
      </c>
      <c r="DB646" s="529">
        <v>6.118905819149064E-2</v>
      </c>
      <c r="DC646" s="530" t="s">
        <v>2333</v>
      </c>
      <c r="DD646" s="225"/>
      <c r="DE646" s="524"/>
      <c r="DF646" s="524"/>
      <c r="DG646" s="531"/>
      <c r="DH646" s="532"/>
      <c r="DI646" s="64">
        <v>0</v>
      </c>
      <c r="DJ646" s="64">
        <v>0</v>
      </c>
      <c r="DK646" s="64">
        <v>0</v>
      </c>
      <c r="DL646" s="534">
        <f t="shared" si="97"/>
        <v>0</v>
      </c>
    </row>
    <row r="647" spans="1:116" ht="43.5" customHeight="1" x14ac:dyDescent="0.25">
      <c r="A647" s="356" t="s">
        <v>7</v>
      </c>
      <c r="B647" s="65" t="s">
        <v>96</v>
      </c>
      <c r="C647" s="65" t="s">
        <v>114</v>
      </c>
      <c r="D647" s="64" t="s">
        <v>2587</v>
      </c>
      <c r="E647" s="64" t="s">
        <v>116</v>
      </c>
      <c r="F647" s="64" t="s">
        <v>1591</v>
      </c>
      <c r="G647" s="18" t="s">
        <v>1592</v>
      </c>
      <c r="H647" s="35" t="s">
        <v>860</v>
      </c>
      <c r="I647" s="28" t="s">
        <v>2322</v>
      </c>
      <c r="J647" s="498">
        <v>12.30968508939201</v>
      </c>
      <c r="K647" s="498">
        <v>20.473674199838999</v>
      </c>
      <c r="L647" s="499">
        <v>4515.5</v>
      </c>
      <c r="M647" s="512">
        <v>0</v>
      </c>
      <c r="N647" s="513">
        <v>0</v>
      </c>
      <c r="O647" s="513">
        <v>0</v>
      </c>
      <c r="P647" s="513">
        <v>0</v>
      </c>
      <c r="Q647" s="513">
        <v>0</v>
      </c>
      <c r="R647" s="513">
        <v>0</v>
      </c>
      <c r="S647" s="513">
        <v>0</v>
      </c>
      <c r="T647" s="513">
        <v>0</v>
      </c>
      <c r="U647" s="513">
        <v>0</v>
      </c>
      <c r="V647" s="513">
        <v>0</v>
      </c>
      <c r="W647" s="513">
        <v>0</v>
      </c>
      <c r="X647" s="513">
        <v>0</v>
      </c>
      <c r="Y647" s="513">
        <v>0</v>
      </c>
      <c r="Z647" s="513">
        <v>0</v>
      </c>
      <c r="AA647" s="513">
        <v>0</v>
      </c>
      <c r="AB647" s="513">
        <v>0</v>
      </c>
      <c r="AC647" s="513">
        <v>163</v>
      </c>
      <c r="AD647" s="513">
        <v>163</v>
      </c>
      <c r="AE647" s="513">
        <v>1</v>
      </c>
      <c r="AF647" s="513">
        <v>1</v>
      </c>
      <c r="AG647" s="513">
        <v>0</v>
      </c>
      <c r="AH647" s="513">
        <f t="shared" si="89"/>
        <v>0</v>
      </c>
      <c r="AI647" s="513">
        <v>0</v>
      </c>
      <c r="AJ647" s="513">
        <v>0</v>
      </c>
      <c r="AK647" s="513">
        <f t="shared" si="90"/>
        <v>164</v>
      </c>
      <c r="AL647" s="513">
        <f t="shared" si="91"/>
        <v>164</v>
      </c>
      <c r="AM647" s="513">
        <v>0</v>
      </c>
      <c r="AN647" s="513">
        <v>0</v>
      </c>
      <c r="AO647" s="513">
        <v>0</v>
      </c>
      <c r="AP647" s="513">
        <v>0</v>
      </c>
      <c r="AQ647" s="513">
        <v>0</v>
      </c>
      <c r="AR647" s="513">
        <v>0</v>
      </c>
      <c r="AS647" s="513">
        <v>0</v>
      </c>
      <c r="AT647" s="513">
        <v>0</v>
      </c>
      <c r="AU647" s="513">
        <v>0</v>
      </c>
      <c r="AV647" s="513">
        <v>0</v>
      </c>
      <c r="AW647" s="513">
        <v>0</v>
      </c>
      <c r="AX647" s="513">
        <v>0</v>
      </c>
      <c r="AY647" s="513">
        <v>0</v>
      </c>
      <c r="AZ647" s="513">
        <v>0</v>
      </c>
      <c r="BA647" s="513">
        <v>0</v>
      </c>
      <c r="BB647" s="513">
        <v>0</v>
      </c>
      <c r="BC647" s="513">
        <v>893.35</v>
      </c>
      <c r="BD647" s="513">
        <v>893.35</v>
      </c>
      <c r="BE647" s="513">
        <v>5</v>
      </c>
      <c r="BF647" s="513">
        <v>5</v>
      </c>
      <c r="BG647" s="513">
        <v>0</v>
      </c>
      <c r="BH647" s="513">
        <v>0</v>
      </c>
      <c r="BI647" s="513">
        <v>0</v>
      </c>
      <c r="BJ647" s="513">
        <v>0</v>
      </c>
      <c r="BK647" s="241">
        <f t="shared" si="92"/>
        <v>898.35</v>
      </c>
      <c r="BL647" s="22">
        <f t="shared" si="93"/>
        <v>898.35</v>
      </c>
      <c r="BM647" s="519">
        <f t="shared" si="94"/>
        <v>8.7303206997084548E-2</v>
      </c>
      <c r="BN647" s="520">
        <v>0</v>
      </c>
      <c r="BO647" s="520">
        <v>0</v>
      </c>
      <c r="BP647" s="520">
        <v>0</v>
      </c>
      <c r="BQ647" s="520">
        <v>0</v>
      </c>
      <c r="BR647" s="520">
        <v>0</v>
      </c>
      <c r="BS647" s="520">
        <v>0</v>
      </c>
      <c r="BT647" s="520">
        <v>0</v>
      </c>
      <c r="BU647" s="520">
        <v>0</v>
      </c>
      <c r="BV647" s="520">
        <v>0</v>
      </c>
      <c r="BW647" s="520">
        <v>0</v>
      </c>
      <c r="BX647" s="520">
        <v>0</v>
      </c>
      <c r="BY647" s="520">
        <v>0</v>
      </c>
      <c r="BZ647" s="520">
        <v>0</v>
      </c>
      <c r="CA647" s="520">
        <v>0</v>
      </c>
      <c r="CB647" s="520">
        <v>0</v>
      </c>
      <c r="CC647" s="520">
        <v>0</v>
      </c>
      <c r="CD647" s="520">
        <v>1048649.9640000002</v>
      </c>
      <c r="CE647" s="520">
        <v>1048649.9640000002</v>
      </c>
      <c r="CF647" s="520">
        <v>5869.2000000000007</v>
      </c>
      <c r="CG647" s="520">
        <v>5869.2000000000007</v>
      </c>
      <c r="CH647" s="520">
        <v>0</v>
      </c>
      <c r="CI647" s="520">
        <v>0</v>
      </c>
      <c r="CJ647" s="520">
        <v>0</v>
      </c>
      <c r="CK647" s="520">
        <v>0</v>
      </c>
      <c r="CL647" s="520">
        <f t="shared" si="95"/>
        <v>1054519.1640000001</v>
      </c>
      <c r="CM647" s="521">
        <f t="shared" si="96"/>
        <v>1054519.1640000001</v>
      </c>
      <c r="CN647" s="522">
        <v>32846037.474268802</v>
      </c>
      <c r="CO647" s="522">
        <v>32846037.474268802</v>
      </c>
      <c r="CP647" s="522">
        <v>35354155.398559198</v>
      </c>
      <c r="CQ647" s="243" t="s">
        <v>874</v>
      </c>
      <c r="CR647" s="103">
        <v>9.56</v>
      </c>
      <c r="CS647" s="523">
        <v>9.56</v>
      </c>
      <c r="CT647" s="104">
        <v>10.29</v>
      </c>
      <c r="CU647" s="524"/>
      <c r="CV647" s="546">
        <v>4</v>
      </c>
      <c r="CW647" s="546">
        <v>6</v>
      </c>
      <c r="CX647" s="525">
        <v>5</v>
      </c>
      <c r="CY647" s="526">
        <v>42.039785901991515</v>
      </c>
      <c r="CZ647" s="527">
        <v>39.396800557493684</v>
      </c>
      <c r="DA647" s="528">
        <v>0.29495217241153371</v>
      </c>
      <c r="DB647" s="529">
        <v>0.28901972381824043</v>
      </c>
      <c r="DC647" s="530" t="s">
        <v>2333</v>
      </c>
      <c r="DD647" s="225"/>
      <c r="DE647" s="524"/>
      <c r="DF647" s="524"/>
      <c r="DG647" s="531"/>
      <c r="DH647" s="532"/>
      <c r="DI647" s="64">
        <v>0</v>
      </c>
      <c r="DJ647" s="64">
        <v>0</v>
      </c>
      <c r="DK647" s="64">
        <v>420310</v>
      </c>
      <c r="DL647" s="534">
        <f t="shared" si="97"/>
        <v>140103.33333333334</v>
      </c>
    </row>
    <row r="648" spans="1:116" ht="43.5" customHeight="1" x14ac:dyDescent="0.25">
      <c r="A648" s="356" t="s">
        <v>7</v>
      </c>
      <c r="B648" s="65" t="s">
        <v>96</v>
      </c>
      <c r="C648" s="65" t="s">
        <v>114</v>
      </c>
      <c r="D648" s="64" t="s">
        <v>2587</v>
      </c>
      <c r="E648" s="64" t="s">
        <v>116</v>
      </c>
      <c r="F648" s="64" t="s">
        <v>119</v>
      </c>
      <c r="G648" s="18" t="s">
        <v>120</v>
      </c>
      <c r="H648" s="35" t="s">
        <v>860</v>
      </c>
      <c r="I648" s="28" t="s">
        <v>2322</v>
      </c>
      <c r="J648" s="498">
        <v>12.668219606558768</v>
      </c>
      <c r="K648" s="498">
        <v>14.189772697758</v>
      </c>
      <c r="L648" s="499">
        <v>4503.3</v>
      </c>
      <c r="M648" s="512">
        <v>0</v>
      </c>
      <c r="N648" s="513">
        <v>0</v>
      </c>
      <c r="O648" s="513">
        <v>0</v>
      </c>
      <c r="P648" s="513">
        <v>0</v>
      </c>
      <c r="Q648" s="513">
        <v>0</v>
      </c>
      <c r="R648" s="513">
        <v>0</v>
      </c>
      <c r="S648" s="513">
        <v>0</v>
      </c>
      <c r="T648" s="513">
        <v>0</v>
      </c>
      <c r="U648" s="513">
        <v>0</v>
      </c>
      <c r="V648" s="513">
        <v>0</v>
      </c>
      <c r="W648" s="513">
        <v>0</v>
      </c>
      <c r="X648" s="513">
        <v>0</v>
      </c>
      <c r="Y648" s="513">
        <v>0</v>
      </c>
      <c r="Z648" s="513">
        <v>0</v>
      </c>
      <c r="AA648" s="513">
        <v>0</v>
      </c>
      <c r="AB648" s="513">
        <v>0</v>
      </c>
      <c r="AC648" s="513">
        <v>134</v>
      </c>
      <c r="AD648" s="513">
        <v>134</v>
      </c>
      <c r="AE648" s="513">
        <v>0</v>
      </c>
      <c r="AF648" s="513">
        <v>0</v>
      </c>
      <c r="AG648" s="513">
        <v>0</v>
      </c>
      <c r="AH648" s="513">
        <f t="shared" si="89"/>
        <v>0</v>
      </c>
      <c r="AI648" s="513">
        <v>0</v>
      </c>
      <c r="AJ648" s="513">
        <v>0</v>
      </c>
      <c r="AK648" s="513">
        <f t="shared" si="90"/>
        <v>134</v>
      </c>
      <c r="AL648" s="513">
        <f t="shared" si="91"/>
        <v>134</v>
      </c>
      <c r="AM648" s="513">
        <v>0</v>
      </c>
      <c r="AN648" s="513">
        <v>0</v>
      </c>
      <c r="AO648" s="513">
        <v>0</v>
      </c>
      <c r="AP648" s="513">
        <v>0</v>
      </c>
      <c r="AQ648" s="513">
        <v>0</v>
      </c>
      <c r="AR648" s="513">
        <v>0</v>
      </c>
      <c r="AS648" s="513">
        <v>0</v>
      </c>
      <c r="AT648" s="513">
        <v>0</v>
      </c>
      <c r="AU648" s="513">
        <v>0</v>
      </c>
      <c r="AV648" s="513">
        <v>0</v>
      </c>
      <c r="AW648" s="513">
        <v>0</v>
      </c>
      <c r="AX648" s="513">
        <v>0</v>
      </c>
      <c r="AY648" s="513">
        <v>0</v>
      </c>
      <c r="AZ648" s="513">
        <v>0</v>
      </c>
      <c r="BA648" s="513">
        <v>0</v>
      </c>
      <c r="BB648" s="513">
        <v>0</v>
      </c>
      <c r="BC648" s="513">
        <v>693.04</v>
      </c>
      <c r="BD648" s="513">
        <v>693.04</v>
      </c>
      <c r="BE648" s="513">
        <v>0</v>
      </c>
      <c r="BF648" s="513">
        <v>0</v>
      </c>
      <c r="BG648" s="513">
        <v>0</v>
      </c>
      <c r="BH648" s="513">
        <v>0</v>
      </c>
      <c r="BI648" s="513">
        <v>0</v>
      </c>
      <c r="BJ648" s="513">
        <v>0</v>
      </c>
      <c r="BK648" s="241">
        <f t="shared" si="92"/>
        <v>693.04</v>
      </c>
      <c r="BL648" s="22">
        <f t="shared" si="93"/>
        <v>693.04</v>
      </c>
      <c r="BM648" s="519">
        <f t="shared" si="94"/>
        <v>6.2267744833782564E-2</v>
      </c>
      <c r="BN648" s="520">
        <v>0</v>
      </c>
      <c r="BO648" s="520">
        <v>0</v>
      </c>
      <c r="BP648" s="520">
        <v>0</v>
      </c>
      <c r="BQ648" s="520">
        <v>0</v>
      </c>
      <c r="BR648" s="520">
        <v>0</v>
      </c>
      <c r="BS648" s="520">
        <v>0</v>
      </c>
      <c r="BT648" s="520">
        <v>0</v>
      </c>
      <c r="BU648" s="520">
        <v>0</v>
      </c>
      <c r="BV648" s="520">
        <v>0</v>
      </c>
      <c r="BW648" s="520">
        <v>0</v>
      </c>
      <c r="BX648" s="520">
        <v>0</v>
      </c>
      <c r="BY648" s="520">
        <v>0</v>
      </c>
      <c r="BZ648" s="520">
        <v>0</v>
      </c>
      <c r="CA648" s="520">
        <v>0</v>
      </c>
      <c r="CB648" s="520">
        <v>0</v>
      </c>
      <c r="CC648" s="520">
        <v>0</v>
      </c>
      <c r="CD648" s="520">
        <v>813518.0736</v>
      </c>
      <c r="CE648" s="520">
        <v>813518.0736</v>
      </c>
      <c r="CF648" s="520">
        <v>0</v>
      </c>
      <c r="CG648" s="520">
        <v>0</v>
      </c>
      <c r="CH648" s="520">
        <v>0</v>
      </c>
      <c r="CI648" s="520">
        <v>0</v>
      </c>
      <c r="CJ648" s="520">
        <v>0</v>
      </c>
      <c r="CK648" s="520">
        <v>0</v>
      </c>
      <c r="CL648" s="520">
        <f t="shared" si="95"/>
        <v>813518.0736</v>
      </c>
      <c r="CM648" s="521">
        <f t="shared" si="96"/>
        <v>813518.0736</v>
      </c>
      <c r="CN648" s="522">
        <v>29339536.452220801</v>
      </c>
      <c r="CO648" s="522">
        <v>29339536.452220801</v>
      </c>
      <c r="CP648" s="522">
        <v>38148252.419768393</v>
      </c>
      <c r="CQ648" s="243" t="s">
        <v>874</v>
      </c>
      <c r="CR648" s="103">
        <v>8.56</v>
      </c>
      <c r="CS648" s="523">
        <v>8.56</v>
      </c>
      <c r="CT648" s="104">
        <v>11.13</v>
      </c>
      <c r="CU648" s="524"/>
      <c r="CV648" s="546">
        <v>2</v>
      </c>
      <c r="CW648" s="546">
        <v>4</v>
      </c>
      <c r="CX648" s="525">
        <v>3</v>
      </c>
      <c r="CY648" s="526">
        <v>138.26234422948426</v>
      </c>
      <c r="CZ648" s="527">
        <v>124.95900736746523</v>
      </c>
      <c r="DA648" s="528">
        <v>1.9258706046382297</v>
      </c>
      <c r="DB648" s="529">
        <v>1.8137375190597205</v>
      </c>
      <c r="DC648" s="530" t="s">
        <v>2590</v>
      </c>
      <c r="DD648" s="225"/>
      <c r="DE648" s="524"/>
      <c r="DF648" s="524"/>
      <c r="DG648" s="531"/>
      <c r="DH648" s="532"/>
      <c r="DI648" s="64">
        <v>224721</v>
      </c>
      <c r="DJ648" s="64">
        <v>0</v>
      </c>
      <c r="DK648" s="64">
        <v>1443872</v>
      </c>
      <c r="DL648" s="534">
        <f t="shared" si="97"/>
        <v>556197.66666666663</v>
      </c>
    </row>
    <row r="649" spans="1:116" ht="43.5" customHeight="1" x14ac:dyDescent="0.25">
      <c r="A649" s="356" t="s">
        <v>7</v>
      </c>
      <c r="B649" s="65" t="s">
        <v>96</v>
      </c>
      <c r="C649" s="65" t="s">
        <v>114</v>
      </c>
      <c r="D649" s="64" t="s">
        <v>2587</v>
      </c>
      <c r="E649" s="64" t="s">
        <v>116</v>
      </c>
      <c r="F649" s="64" t="s">
        <v>121</v>
      </c>
      <c r="G649" s="18" t="s">
        <v>120</v>
      </c>
      <c r="H649" s="35" t="s">
        <v>860</v>
      </c>
      <c r="I649" s="28" t="s">
        <v>2322</v>
      </c>
      <c r="J649" s="498">
        <v>12.668219606558768</v>
      </c>
      <c r="K649" s="498">
        <v>14.726704514823002</v>
      </c>
      <c r="L649" s="499">
        <v>3238.1</v>
      </c>
      <c r="M649" s="512">
        <v>0</v>
      </c>
      <c r="N649" s="513">
        <v>0</v>
      </c>
      <c r="O649" s="513">
        <v>0</v>
      </c>
      <c r="P649" s="513">
        <v>0</v>
      </c>
      <c r="Q649" s="513">
        <v>0</v>
      </c>
      <c r="R649" s="513">
        <v>0</v>
      </c>
      <c r="S649" s="513">
        <v>0</v>
      </c>
      <c r="T649" s="513">
        <v>0</v>
      </c>
      <c r="U649" s="513">
        <v>0</v>
      </c>
      <c r="V649" s="513">
        <v>0</v>
      </c>
      <c r="W649" s="513">
        <v>0</v>
      </c>
      <c r="X649" s="513">
        <v>0</v>
      </c>
      <c r="Y649" s="513">
        <v>0</v>
      </c>
      <c r="Z649" s="513">
        <v>0</v>
      </c>
      <c r="AA649" s="513">
        <v>0</v>
      </c>
      <c r="AB649" s="513">
        <v>0</v>
      </c>
      <c r="AC649" s="513">
        <v>140</v>
      </c>
      <c r="AD649" s="513">
        <v>140</v>
      </c>
      <c r="AE649" s="513">
        <v>0</v>
      </c>
      <c r="AF649" s="513">
        <v>0</v>
      </c>
      <c r="AG649" s="513">
        <v>0</v>
      </c>
      <c r="AH649" s="513">
        <f t="shared" si="89"/>
        <v>0</v>
      </c>
      <c r="AI649" s="513">
        <v>0</v>
      </c>
      <c r="AJ649" s="513">
        <v>0</v>
      </c>
      <c r="AK649" s="513">
        <f t="shared" si="90"/>
        <v>140</v>
      </c>
      <c r="AL649" s="513">
        <f t="shared" si="91"/>
        <v>140</v>
      </c>
      <c r="AM649" s="513">
        <v>0</v>
      </c>
      <c r="AN649" s="513">
        <v>0</v>
      </c>
      <c r="AO649" s="513">
        <v>0</v>
      </c>
      <c r="AP649" s="513">
        <v>0</v>
      </c>
      <c r="AQ649" s="513">
        <v>0</v>
      </c>
      <c r="AR649" s="513">
        <v>0</v>
      </c>
      <c r="AS649" s="513">
        <v>0</v>
      </c>
      <c r="AT649" s="513">
        <v>0</v>
      </c>
      <c r="AU649" s="513">
        <v>0</v>
      </c>
      <c r="AV649" s="513">
        <v>0</v>
      </c>
      <c r="AW649" s="513">
        <v>0</v>
      </c>
      <c r="AX649" s="513">
        <v>0</v>
      </c>
      <c r="AY649" s="513">
        <v>0</v>
      </c>
      <c r="AZ649" s="513">
        <v>0</v>
      </c>
      <c r="BA649" s="513">
        <v>0</v>
      </c>
      <c r="BB649" s="513">
        <v>0</v>
      </c>
      <c r="BC649" s="513">
        <v>770.35</v>
      </c>
      <c r="BD649" s="513">
        <v>770.35</v>
      </c>
      <c r="BE649" s="513">
        <v>0</v>
      </c>
      <c r="BF649" s="513">
        <v>0</v>
      </c>
      <c r="BG649" s="513">
        <v>0</v>
      </c>
      <c r="BH649" s="513">
        <v>0</v>
      </c>
      <c r="BI649" s="513">
        <v>0</v>
      </c>
      <c r="BJ649" s="513">
        <v>0</v>
      </c>
      <c r="BK649" s="241">
        <f t="shared" si="92"/>
        <v>770.35</v>
      </c>
      <c r="BL649" s="22">
        <f t="shared" si="93"/>
        <v>770.35</v>
      </c>
      <c r="BM649" s="519">
        <f t="shared" si="94"/>
        <v>7.9581611570247929E-2</v>
      </c>
      <c r="BN649" s="520">
        <v>0</v>
      </c>
      <c r="BO649" s="520">
        <v>0</v>
      </c>
      <c r="BP649" s="520">
        <v>0</v>
      </c>
      <c r="BQ649" s="520">
        <v>0</v>
      </c>
      <c r="BR649" s="520">
        <v>0</v>
      </c>
      <c r="BS649" s="520">
        <v>0</v>
      </c>
      <c r="BT649" s="520">
        <v>0</v>
      </c>
      <c r="BU649" s="520">
        <v>0</v>
      </c>
      <c r="BV649" s="520">
        <v>0</v>
      </c>
      <c r="BW649" s="520">
        <v>0</v>
      </c>
      <c r="BX649" s="520">
        <v>0</v>
      </c>
      <c r="BY649" s="520">
        <v>0</v>
      </c>
      <c r="BZ649" s="520">
        <v>0</v>
      </c>
      <c r="CA649" s="520">
        <v>0</v>
      </c>
      <c r="CB649" s="520">
        <v>0</v>
      </c>
      <c r="CC649" s="520">
        <v>0</v>
      </c>
      <c r="CD649" s="520">
        <v>904267.64400000009</v>
      </c>
      <c r="CE649" s="520">
        <v>904267.64400000009</v>
      </c>
      <c r="CF649" s="520">
        <v>0</v>
      </c>
      <c r="CG649" s="520">
        <v>0</v>
      </c>
      <c r="CH649" s="520">
        <v>0</v>
      </c>
      <c r="CI649" s="520">
        <v>0</v>
      </c>
      <c r="CJ649" s="520">
        <v>0</v>
      </c>
      <c r="CK649" s="520">
        <v>0</v>
      </c>
      <c r="CL649" s="520">
        <f t="shared" si="95"/>
        <v>904267.64400000009</v>
      </c>
      <c r="CM649" s="521">
        <f t="shared" si="96"/>
        <v>904267.64400000009</v>
      </c>
      <c r="CN649" s="522">
        <v>29217182.265792001</v>
      </c>
      <c r="CO649" s="522">
        <v>29217182.265792001</v>
      </c>
      <c r="CP649" s="522">
        <v>32508313.141708802</v>
      </c>
      <c r="CQ649" s="243" t="s">
        <v>874</v>
      </c>
      <c r="CR649" s="103">
        <v>8.6999999999999993</v>
      </c>
      <c r="CS649" s="523">
        <v>8.6999999999999993</v>
      </c>
      <c r="CT649" s="104">
        <v>9.68</v>
      </c>
      <c r="CU649" s="524"/>
      <c r="CV649" s="546">
        <v>2</v>
      </c>
      <c r="CW649" s="546">
        <v>5</v>
      </c>
      <c r="CX649" s="525">
        <v>4</v>
      </c>
      <c r="CY649" s="526">
        <v>16.992476337724273</v>
      </c>
      <c r="CZ649" s="527">
        <v>13.380979166954228</v>
      </c>
      <c r="DA649" s="528">
        <v>0.19491723790436963</v>
      </c>
      <c r="DB649" s="529">
        <v>0.16417212544225682</v>
      </c>
      <c r="DC649" s="530" t="s">
        <v>2307</v>
      </c>
      <c r="DD649" s="225"/>
      <c r="DE649" s="524"/>
      <c r="DF649" s="524"/>
      <c r="DG649" s="531"/>
      <c r="DH649" s="532"/>
      <c r="DI649" s="64">
        <v>0</v>
      </c>
      <c r="DJ649" s="64">
        <v>0</v>
      </c>
      <c r="DK649" s="64">
        <v>0</v>
      </c>
      <c r="DL649" s="534">
        <f t="shared" si="97"/>
        <v>0</v>
      </c>
    </row>
    <row r="650" spans="1:116" ht="43.5" customHeight="1" x14ac:dyDescent="0.25">
      <c r="A650" s="356" t="s">
        <v>7</v>
      </c>
      <c r="B650" s="65" t="s">
        <v>96</v>
      </c>
      <c r="C650" s="65" t="s">
        <v>114</v>
      </c>
      <c r="D650" s="64" t="s">
        <v>2591</v>
      </c>
      <c r="E650" s="64" t="s">
        <v>1552</v>
      </c>
      <c r="F650" s="64" t="s">
        <v>1594</v>
      </c>
      <c r="G650" s="18" t="s">
        <v>1552</v>
      </c>
      <c r="H650" s="35" t="s">
        <v>866</v>
      </c>
      <c r="I650" s="28" t="s">
        <v>2287</v>
      </c>
      <c r="J650" s="498">
        <v>2.9758018514679367</v>
      </c>
      <c r="K650" s="498">
        <v>2.0369318139450003</v>
      </c>
      <c r="L650" s="499">
        <v>368.7</v>
      </c>
      <c r="M650" s="512">
        <v>0</v>
      </c>
      <c r="N650" s="513">
        <v>0</v>
      </c>
      <c r="O650" s="513">
        <v>0</v>
      </c>
      <c r="P650" s="513">
        <v>0</v>
      </c>
      <c r="Q650" s="513">
        <v>0</v>
      </c>
      <c r="R650" s="513">
        <v>0</v>
      </c>
      <c r="S650" s="513">
        <v>0</v>
      </c>
      <c r="T650" s="513">
        <v>0</v>
      </c>
      <c r="U650" s="513">
        <v>0</v>
      </c>
      <c r="V650" s="513">
        <v>0</v>
      </c>
      <c r="W650" s="513">
        <v>0</v>
      </c>
      <c r="X650" s="513">
        <v>0</v>
      </c>
      <c r="Y650" s="513">
        <v>0</v>
      </c>
      <c r="Z650" s="513">
        <v>0</v>
      </c>
      <c r="AA650" s="513">
        <v>0</v>
      </c>
      <c r="AB650" s="513">
        <v>0</v>
      </c>
      <c r="AC650" s="513">
        <v>3</v>
      </c>
      <c r="AD650" s="513">
        <v>3</v>
      </c>
      <c r="AE650" s="513">
        <v>0</v>
      </c>
      <c r="AF650" s="513">
        <v>0</v>
      </c>
      <c r="AG650" s="513">
        <v>0</v>
      </c>
      <c r="AH650" s="513">
        <f t="shared" si="89"/>
        <v>0</v>
      </c>
      <c r="AI650" s="513">
        <v>0</v>
      </c>
      <c r="AJ650" s="513">
        <v>0</v>
      </c>
      <c r="AK650" s="513">
        <f t="shared" si="90"/>
        <v>3</v>
      </c>
      <c r="AL650" s="513">
        <f t="shared" si="91"/>
        <v>3</v>
      </c>
      <c r="AM650" s="513">
        <v>0</v>
      </c>
      <c r="AN650" s="513">
        <v>0</v>
      </c>
      <c r="AO650" s="513">
        <v>0</v>
      </c>
      <c r="AP650" s="513">
        <v>0</v>
      </c>
      <c r="AQ650" s="513">
        <v>0</v>
      </c>
      <c r="AR650" s="513">
        <v>0</v>
      </c>
      <c r="AS650" s="513">
        <v>0</v>
      </c>
      <c r="AT650" s="513">
        <v>0</v>
      </c>
      <c r="AU650" s="513">
        <v>0</v>
      </c>
      <c r="AV650" s="513">
        <v>0</v>
      </c>
      <c r="AW650" s="513">
        <v>0</v>
      </c>
      <c r="AX650" s="513">
        <v>0</v>
      </c>
      <c r="AY650" s="513">
        <v>0</v>
      </c>
      <c r="AZ650" s="513">
        <v>0</v>
      </c>
      <c r="BA650" s="513">
        <v>0</v>
      </c>
      <c r="BB650" s="513">
        <v>0</v>
      </c>
      <c r="BC650" s="513">
        <v>14.4</v>
      </c>
      <c r="BD650" s="513">
        <v>14.4</v>
      </c>
      <c r="BE650" s="513">
        <v>0</v>
      </c>
      <c r="BF650" s="513">
        <v>0</v>
      </c>
      <c r="BG650" s="513">
        <v>0</v>
      </c>
      <c r="BH650" s="513">
        <v>0</v>
      </c>
      <c r="BI650" s="513">
        <v>0</v>
      </c>
      <c r="BJ650" s="513">
        <v>0</v>
      </c>
      <c r="BK650" s="241">
        <f t="shared" si="92"/>
        <v>14.4</v>
      </c>
      <c r="BL650" s="22">
        <f t="shared" si="93"/>
        <v>14.4</v>
      </c>
      <c r="BM650" s="519">
        <f t="shared" si="94"/>
        <v>8.0446927374301664E-3</v>
      </c>
      <c r="BN650" s="520">
        <v>0</v>
      </c>
      <c r="BO650" s="520">
        <v>0</v>
      </c>
      <c r="BP650" s="520">
        <v>0</v>
      </c>
      <c r="BQ650" s="520">
        <v>0</v>
      </c>
      <c r="BR650" s="520">
        <v>0</v>
      </c>
      <c r="BS650" s="520">
        <v>0</v>
      </c>
      <c r="BT650" s="520">
        <v>0</v>
      </c>
      <c r="BU650" s="520">
        <v>0</v>
      </c>
      <c r="BV650" s="520">
        <v>0</v>
      </c>
      <c r="BW650" s="520">
        <v>0</v>
      </c>
      <c r="BX650" s="520">
        <v>0</v>
      </c>
      <c r="BY650" s="520">
        <v>0</v>
      </c>
      <c r="BZ650" s="520">
        <v>0</v>
      </c>
      <c r="CA650" s="520">
        <v>0</v>
      </c>
      <c r="CB650" s="520">
        <v>0</v>
      </c>
      <c r="CC650" s="520">
        <v>0</v>
      </c>
      <c r="CD650" s="520">
        <v>16903.296000000002</v>
      </c>
      <c r="CE650" s="520">
        <v>16903.296000000002</v>
      </c>
      <c r="CF650" s="520">
        <v>0</v>
      </c>
      <c r="CG650" s="520">
        <v>0</v>
      </c>
      <c r="CH650" s="520">
        <v>0</v>
      </c>
      <c r="CI650" s="520">
        <v>0</v>
      </c>
      <c r="CJ650" s="520">
        <v>0</v>
      </c>
      <c r="CK650" s="520">
        <v>0</v>
      </c>
      <c r="CL650" s="520">
        <f t="shared" si="95"/>
        <v>16903.296000000002</v>
      </c>
      <c r="CM650" s="521">
        <f t="shared" si="96"/>
        <v>16903.296000000002</v>
      </c>
      <c r="CN650" s="522">
        <v>4204800</v>
      </c>
      <c r="CO650" s="522">
        <v>4204800</v>
      </c>
      <c r="CP650" s="522">
        <v>6272160.0000000009</v>
      </c>
      <c r="CQ650" s="243" t="s">
        <v>874</v>
      </c>
      <c r="CR650" s="103">
        <v>1.2</v>
      </c>
      <c r="CS650" s="523">
        <v>1.2</v>
      </c>
      <c r="CT650" s="104">
        <v>1.79</v>
      </c>
      <c r="CU650" s="524"/>
      <c r="CV650" s="546"/>
      <c r="CW650" s="546"/>
      <c r="CX650" s="525"/>
      <c r="CY650" s="526">
        <v>144.44190822621928</v>
      </c>
      <c r="CZ650" s="527">
        <v>143.69458289596341</v>
      </c>
      <c r="DA650" s="528">
        <v>1.2831985399687211</v>
      </c>
      <c r="DB650" s="529">
        <v>1.2775576723977693</v>
      </c>
      <c r="DC650" s="530" t="s">
        <v>2307</v>
      </c>
      <c r="DD650" s="225"/>
      <c r="DE650" s="524"/>
      <c r="DF650" s="524"/>
      <c r="DG650" s="531"/>
      <c r="DH650" s="532"/>
      <c r="DI650" s="64">
        <v>0</v>
      </c>
      <c r="DJ650" s="64">
        <v>0</v>
      </c>
      <c r="DK650" s="64">
        <v>81354</v>
      </c>
      <c r="DL650" s="534">
        <f t="shared" si="97"/>
        <v>27118</v>
      </c>
    </row>
    <row r="651" spans="1:116" ht="43.5" customHeight="1" x14ac:dyDescent="0.25">
      <c r="A651" s="356" t="s">
        <v>7</v>
      </c>
      <c r="B651" s="65" t="s">
        <v>96</v>
      </c>
      <c r="C651" s="65" t="s">
        <v>114</v>
      </c>
      <c r="D651" s="64" t="s">
        <v>2591</v>
      </c>
      <c r="E651" s="64" t="s">
        <v>1552</v>
      </c>
      <c r="F651" s="64" t="s">
        <v>1595</v>
      </c>
      <c r="G651" s="18" t="s">
        <v>1552</v>
      </c>
      <c r="H651" s="35" t="s">
        <v>860</v>
      </c>
      <c r="I651" s="28" t="s">
        <v>2287</v>
      </c>
      <c r="J651" s="498">
        <v>2.5723032953366909</v>
      </c>
      <c r="K651" s="498">
        <v>4.607765141931</v>
      </c>
      <c r="L651" s="499">
        <v>966.7</v>
      </c>
      <c r="M651" s="512">
        <v>0</v>
      </c>
      <c r="N651" s="513">
        <v>0</v>
      </c>
      <c r="O651" s="513">
        <v>0</v>
      </c>
      <c r="P651" s="513">
        <v>0</v>
      </c>
      <c r="Q651" s="513">
        <v>0</v>
      </c>
      <c r="R651" s="513">
        <v>0</v>
      </c>
      <c r="S651" s="513">
        <v>0</v>
      </c>
      <c r="T651" s="513">
        <v>0</v>
      </c>
      <c r="U651" s="513">
        <v>0</v>
      </c>
      <c r="V651" s="513">
        <v>0</v>
      </c>
      <c r="W651" s="513">
        <v>0</v>
      </c>
      <c r="X651" s="513">
        <v>0</v>
      </c>
      <c r="Y651" s="513">
        <v>0</v>
      </c>
      <c r="Z651" s="513">
        <v>0</v>
      </c>
      <c r="AA651" s="513">
        <v>0</v>
      </c>
      <c r="AB651" s="513">
        <v>0</v>
      </c>
      <c r="AC651" s="513">
        <v>35</v>
      </c>
      <c r="AD651" s="513">
        <v>35</v>
      </c>
      <c r="AE651" s="513">
        <v>0</v>
      </c>
      <c r="AF651" s="513">
        <v>0</v>
      </c>
      <c r="AG651" s="513">
        <v>0</v>
      </c>
      <c r="AH651" s="513">
        <f t="shared" ref="AH651:AH714" si="98">AG651</f>
        <v>0</v>
      </c>
      <c r="AI651" s="513">
        <v>0</v>
      </c>
      <c r="AJ651" s="513">
        <v>0</v>
      </c>
      <c r="AK651" s="513">
        <f t="shared" ref="AK651:AK714" si="99">SUM(M651,O651,Q651,S651,U651,W651,Y651,AA651,AC651,AE651,AG651,AI651)</f>
        <v>35</v>
      </c>
      <c r="AL651" s="513">
        <f t="shared" ref="AL651:AL714" si="100">SUM(N651,P651,R651,T651,V651,X651,Z651,AB651,AD651,AF651,AH651,AJ651,)</f>
        <v>35</v>
      </c>
      <c r="AM651" s="513">
        <v>0</v>
      </c>
      <c r="AN651" s="513">
        <v>0</v>
      </c>
      <c r="AO651" s="513">
        <v>0</v>
      </c>
      <c r="AP651" s="513">
        <v>0</v>
      </c>
      <c r="AQ651" s="513">
        <v>0</v>
      </c>
      <c r="AR651" s="513">
        <v>0</v>
      </c>
      <c r="AS651" s="513">
        <v>0</v>
      </c>
      <c r="AT651" s="513">
        <v>0</v>
      </c>
      <c r="AU651" s="513">
        <v>0</v>
      </c>
      <c r="AV651" s="513">
        <v>0</v>
      </c>
      <c r="AW651" s="513">
        <v>0</v>
      </c>
      <c r="AX651" s="513">
        <v>0</v>
      </c>
      <c r="AY651" s="513">
        <v>0</v>
      </c>
      <c r="AZ651" s="513">
        <v>0</v>
      </c>
      <c r="BA651" s="513">
        <v>0</v>
      </c>
      <c r="BB651" s="513">
        <v>0</v>
      </c>
      <c r="BC651" s="513">
        <v>167.78</v>
      </c>
      <c r="BD651" s="513">
        <v>167.78</v>
      </c>
      <c r="BE651" s="513">
        <v>0</v>
      </c>
      <c r="BF651" s="513">
        <v>0</v>
      </c>
      <c r="BG651" s="513">
        <v>0</v>
      </c>
      <c r="BH651" s="513">
        <v>0</v>
      </c>
      <c r="BI651" s="513">
        <v>0</v>
      </c>
      <c r="BJ651" s="513">
        <v>0</v>
      </c>
      <c r="BK651" s="241">
        <f t="shared" ref="BK651:BK714" si="101">SUM(AM651,AO651,AQ651,AS651,AU651,AW651,AY651,BA651,BC651,BE651,BG651,BI651,)</f>
        <v>167.78</v>
      </c>
      <c r="BL651" s="22">
        <f t="shared" ref="BL651:BL714" si="102">SUM(AN651,AP651,AR651,AT651,AV651,AX651,AZ651,BB651,BD651,BF651,BH651,BJ651)</f>
        <v>167.78</v>
      </c>
      <c r="BM651" s="519">
        <f t="shared" ref="BM651:BM714" si="103">IF(CT651=0,0,BK651/1000/CT651)</f>
        <v>7.0495798319327743E-2</v>
      </c>
      <c r="BN651" s="520">
        <v>0</v>
      </c>
      <c r="BO651" s="520">
        <v>0</v>
      </c>
      <c r="BP651" s="520">
        <v>0</v>
      </c>
      <c r="BQ651" s="520">
        <v>0</v>
      </c>
      <c r="BR651" s="520">
        <v>0</v>
      </c>
      <c r="BS651" s="520">
        <v>0</v>
      </c>
      <c r="BT651" s="520">
        <v>0</v>
      </c>
      <c r="BU651" s="520">
        <v>0</v>
      </c>
      <c r="BV651" s="520">
        <v>0</v>
      </c>
      <c r="BW651" s="520">
        <v>0</v>
      </c>
      <c r="BX651" s="520">
        <v>0</v>
      </c>
      <c r="BY651" s="520">
        <v>0</v>
      </c>
      <c r="BZ651" s="520">
        <v>0</v>
      </c>
      <c r="CA651" s="520">
        <v>0</v>
      </c>
      <c r="CB651" s="520">
        <v>0</v>
      </c>
      <c r="CC651" s="520">
        <v>0</v>
      </c>
      <c r="CD651" s="520">
        <v>196946.87520000001</v>
      </c>
      <c r="CE651" s="520">
        <v>196946.87520000001</v>
      </c>
      <c r="CF651" s="520">
        <v>0</v>
      </c>
      <c r="CG651" s="520">
        <v>0</v>
      </c>
      <c r="CH651" s="520">
        <v>0</v>
      </c>
      <c r="CI651" s="520">
        <v>0</v>
      </c>
      <c r="CJ651" s="520">
        <v>0</v>
      </c>
      <c r="CK651" s="520">
        <v>0</v>
      </c>
      <c r="CL651" s="520">
        <f t="shared" ref="CL651:CL714" si="104">SUM(BN651,BP651,BR651,BT651,BV651,BX651,BZ651,CB651,CD651,CF651,CH651,CJ651)</f>
        <v>196946.87520000001</v>
      </c>
      <c r="CM651" s="521">
        <f t="shared" ref="CM651:CM714" si="105">SUM(BO651,BQ651,BS651,BU651,BW651,BY651,CA651,CC651,CE651,CG651,CI651,CK651)</f>
        <v>196946.87520000001</v>
      </c>
      <c r="CN651" s="522">
        <v>7253280</v>
      </c>
      <c r="CO651" s="522">
        <v>7253280</v>
      </c>
      <c r="CP651" s="522">
        <v>8339520</v>
      </c>
      <c r="CQ651" s="243" t="s">
        <v>874</v>
      </c>
      <c r="CR651" s="103">
        <v>2.0699999999999998</v>
      </c>
      <c r="CS651" s="523">
        <v>2.0699999999999998</v>
      </c>
      <c r="CT651" s="104">
        <v>2.38</v>
      </c>
      <c r="CU651" s="524"/>
      <c r="CV651" s="524"/>
      <c r="CW651" s="524"/>
      <c r="CX651" s="525"/>
      <c r="CY651" s="526">
        <v>119.27363700168821</v>
      </c>
      <c r="CZ651" s="527">
        <v>119.28891914962897</v>
      </c>
      <c r="DA651" s="528">
        <v>1.0180592036213412</v>
      </c>
      <c r="DB651" s="529">
        <v>1.0179721699718407</v>
      </c>
      <c r="DC651" s="530" t="s">
        <v>2313</v>
      </c>
      <c r="DD651" s="225"/>
      <c r="DE651" s="524"/>
      <c r="DF651" s="524"/>
      <c r="DG651" s="531"/>
      <c r="DH651" s="532"/>
      <c r="DI651" s="64">
        <v>184701</v>
      </c>
      <c r="DJ651" s="64">
        <v>0</v>
      </c>
      <c r="DK651" s="64">
        <v>25361</v>
      </c>
      <c r="DL651" s="534">
        <f t="shared" si="97"/>
        <v>70020.666666666672</v>
      </c>
    </row>
    <row r="652" spans="1:116" ht="43.5" customHeight="1" x14ac:dyDescent="0.25">
      <c r="A652" s="356" t="s">
        <v>7</v>
      </c>
      <c r="B652" s="65" t="s">
        <v>96</v>
      </c>
      <c r="C652" s="65" t="s">
        <v>114</v>
      </c>
      <c r="D652" s="64" t="s">
        <v>2591</v>
      </c>
      <c r="E652" s="64" t="s">
        <v>1552</v>
      </c>
      <c r="F652" s="64" t="s">
        <v>1596</v>
      </c>
      <c r="G652" s="18" t="s">
        <v>1552</v>
      </c>
      <c r="H652" s="35" t="s">
        <v>860</v>
      </c>
      <c r="I652" s="28" t="s">
        <v>2287</v>
      </c>
      <c r="J652" s="498">
        <v>2.5506873012582316</v>
      </c>
      <c r="K652" s="498">
        <v>6.0799242297780003</v>
      </c>
      <c r="L652" s="499">
        <v>940.5</v>
      </c>
      <c r="M652" s="512">
        <v>0</v>
      </c>
      <c r="N652" s="513">
        <v>0</v>
      </c>
      <c r="O652" s="513">
        <v>0</v>
      </c>
      <c r="P652" s="513">
        <v>0</v>
      </c>
      <c r="Q652" s="513">
        <v>0</v>
      </c>
      <c r="R652" s="513">
        <v>0</v>
      </c>
      <c r="S652" s="513">
        <v>0</v>
      </c>
      <c r="T652" s="513">
        <v>0</v>
      </c>
      <c r="U652" s="513">
        <v>0</v>
      </c>
      <c r="V652" s="513">
        <v>0</v>
      </c>
      <c r="W652" s="513">
        <v>0</v>
      </c>
      <c r="X652" s="513">
        <v>0</v>
      </c>
      <c r="Y652" s="513">
        <v>0</v>
      </c>
      <c r="Z652" s="513">
        <v>0</v>
      </c>
      <c r="AA652" s="513">
        <v>0</v>
      </c>
      <c r="AB652" s="513">
        <v>0</v>
      </c>
      <c r="AC652" s="513">
        <v>37</v>
      </c>
      <c r="AD652" s="513">
        <v>37</v>
      </c>
      <c r="AE652" s="513">
        <v>0</v>
      </c>
      <c r="AF652" s="513">
        <v>0</v>
      </c>
      <c r="AG652" s="513">
        <v>0</v>
      </c>
      <c r="AH652" s="513">
        <f t="shared" si="98"/>
        <v>0</v>
      </c>
      <c r="AI652" s="513">
        <v>0</v>
      </c>
      <c r="AJ652" s="513">
        <v>0</v>
      </c>
      <c r="AK652" s="513">
        <f t="shared" si="99"/>
        <v>37</v>
      </c>
      <c r="AL652" s="513">
        <f t="shared" si="100"/>
        <v>37</v>
      </c>
      <c r="AM652" s="513">
        <v>0</v>
      </c>
      <c r="AN652" s="513">
        <v>0</v>
      </c>
      <c r="AO652" s="513">
        <v>0</v>
      </c>
      <c r="AP652" s="513">
        <v>0</v>
      </c>
      <c r="AQ652" s="513">
        <v>0</v>
      </c>
      <c r="AR652" s="513">
        <v>0</v>
      </c>
      <c r="AS652" s="513">
        <v>0</v>
      </c>
      <c r="AT652" s="513">
        <v>0</v>
      </c>
      <c r="AU652" s="513">
        <v>0</v>
      </c>
      <c r="AV652" s="513">
        <v>0</v>
      </c>
      <c r="AW652" s="513">
        <v>0</v>
      </c>
      <c r="AX652" s="513">
        <v>0</v>
      </c>
      <c r="AY652" s="513">
        <v>0</v>
      </c>
      <c r="AZ652" s="513">
        <v>0</v>
      </c>
      <c r="BA652" s="513">
        <v>0</v>
      </c>
      <c r="BB652" s="513">
        <v>0</v>
      </c>
      <c r="BC652" s="513">
        <v>186.52</v>
      </c>
      <c r="BD652" s="513">
        <v>186.52</v>
      </c>
      <c r="BE652" s="513">
        <v>0</v>
      </c>
      <c r="BF652" s="513">
        <v>0</v>
      </c>
      <c r="BG652" s="513">
        <v>0</v>
      </c>
      <c r="BH652" s="513">
        <v>0</v>
      </c>
      <c r="BI652" s="513">
        <v>0</v>
      </c>
      <c r="BJ652" s="513">
        <v>0</v>
      </c>
      <c r="BK652" s="241">
        <f t="shared" si="101"/>
        <v>186.52</v>
      </c>
      <c r="BL652" s="22">
        <f t="shared" si="102"/>
        <v>186.52</v>
      </c>
      <c r="BM652" s="519">
        <f t="shared" si="103"/>
        <v>8.9244019138756001E-2</v>
      </c>
      <c r="BN652" s="520">
        <v>0</v>
      </c>
      <c r="BO652" s="520">
        <v>0</v>
      </c>
      <c r="BP652" s="520">
        <v>0</v>
      </c>
      <c r="BQ652" s="520">
        <v>0</v>
      </c>
      <c r="BR652" s="520">
        <v>0</v>
      </c>
      <c r="BS652" s="520">
        <v>0</v>
      </c>
      <c r="BT652" s="520">
        <v>0</v>
      </c>
      <c r="BU652" s="520">
        <v>0</v>
      </c>
      <c r="BV652" s="520">
        <v>0</v>
      </c>
      <c r="BW652" s="520">
        <v>0</v>
      </c>
      <c r="BX652" s="520">
        <v>0</v>
      </c>
      <c r="BY652" s="520">
        <v>0</v>
      </c>
      <c r="BZ652" s="520">
        <v>0</v>
      </c>
      <c r="CA652" s="520">
        <v>0</v>
      </c>
      <c r="CB652" s="520">
        <v>0</v>
      </c>
      <c r="CC652" s="520">
        <v>0</v>
      </c>
      <c r="CD652" s="520">
        <v>218944.63680000004</v>
      </c>
      <c r="CE652" s="520">
        <v>218944.63680000004</v>
      </c>
      <c r="CF652" s="520">
        <v>0</v>
      </c>
      <c r="CG652" s="520">
        <v>0</v>
      </c>
      <c r="CH652" s="520">
        <v>0</v>
      </c>
      <c r="CI652" s="520">
        <v>0</v>
      </c>
      <c r="CJ652" s="520">
        <v>0</v>
      </c>
      <c r="CK652" s="520">
        <v>0</v>
      </c>
      <c r="CL652" s="520">
        <f t="shared" si="104"/>
        <v>218944.63680000004</v>
      </c>
      <c r="CM652" s="521">
        <f t="shared" si="105"/>
        <v>218944.63680000004</v>
      </c>
      <c r="CN652" s="522">
        <v>6902880</v>
      </c>
      <c r="CO652" s="522">
        <v>6902880</v>
      </c>
      <c r="CP652" s="522">
        <v>7323360</v>
      </c>
      <c r="CQ652" s="243" t="s">
        <v>874</v>
      </c>
      <c r="CR652" s="103">
        <v>1.97</v>
      </c>
      <c r="CS652" s="523">
        <v>1.97</v>
      </c>
      <c r="CT652" s="104">
        <v>2.09</v>
      </c>
      <c r="CU652" s="524"/>
      <c r="CV652" s="524"/>
      <c r="CW652" s="524"/>
      <c r="CX652" s="525"/>
      <c r="CY652" s="526">
        <v>60.513614697720236</v>
      </c>
      <c r="CZ652" s="527">
        <v>60.384738025857303</v>
      </c>
      <c r="DA652" s="528">
        <v>0.7112873109547907</v>
      </c>
      <c r="DB652" s="529">
        <v>0.7100442079052659</v>
      </c>
      <c r="DC652" s="530" t="s">
        <v>2313</v>
      </c>
      <c r="DD652" s="225"/>
      <c r="DE652" s="524"/>
      <c r="DF652" s="524"/>
      <c r="DG652" s="531"/>
      <c r="DH652" s="532"/>
      <c r="DI652" s="64">
        <v>0</v>
      </c>
      <c r="DJ652" s="64">
        <v>0</v>
      </c>
      <c r="DK652" s="64">
        <v>0</v>
      </c>
      <c r="DL652" s="534">
        <f t="shared" si="97"/>
        <v>0</v>
      </c>
    </row>
    <row r="653" spans="1:116" ht="43.5" customHeight="1" x14ac:dyDescent="0.25">
      <c r="A653" s="356" t="s">
        <v>7</v>
      </c>
      <c r="B653" s="65" t="s">
        <v>96</v>
      </c>
      <c r="C653" s="65" t="s">
        <v>114</v>
      </c>
      <c r="D653" s="64" t="s">
        <v>2591</v>
      </c>
      <c r="E653" s="64" t="s">
        <v>1552</v>
      </c>
      <c r="F653" s="64" t="s">
        <v>1597</v>
      </c>
      <c r="G653" s="18" t="s">
        <v>1598</v>
      </c>
      <c r="H653" s="35" t="s">
        <v>860</v>
      </c>
      <c r="I653" s="28" t="s">
        <v>2287</v>
      </c>
      <c r="J653" s="498">
        <v>2.8605165497161527</v>
      </c>
      <c r="K653" s="498">
        <v>2.467613631231</v>
      </c>
      <c r="L653" s="499">
        <v>694</v>
      </c>
      <c r="M653" s="512">
        <v>0</v>
      </c>
      <c r="N653" s="513">
        <v>0</v>
      </c>
      <c r="O653" s="513">
        <v>0</v>
      </c>
      <c r="P653" s="513">
        <v>0</v>
      </c>
      <c r="Q653" s="513">
        <v>0</v>
      </c>
      <c r="R653" s="513">
        <v>0</v>
      </c>
      <c r="S653" s="513">
        <v>0</v>
      </c>
      <c r="T653" s="513">
        <v>0</v>
      </c>
      <c r="U653" s="513">
        <v>0</v>
      </c>
      <c r="V653" s="513">
        <v>0</v>
      </c>
      <c r="W653" s="513">
        <v>0</v>
      </c>
      <c r="X653" s="513">
        <v>0</v>
      </c>
      <c r="Y653" s="513">
        <v>0</v>
      </c>
      <c r="Z653" s="513">
        <v>0</v>
      </c>
      <c r="AA653" s="513">
        <v>0</v>
      </c>
      <c r="AB653" s="513">
        <v>0</v>
      </c>
      <c r="AC653" s="513">
        <v>20</v>
      </c>
      <c r="AD653" s="513">
        <v>20</v>
      </c>
      <c r="AE653" s="513">
        <v>0</v>
      </c>
      <c r="AF653" s="513">
        <v>0</v>
      </c>
      <c r="AG653" s="513">
        <v>0</v>
      </c>
      <c r="AH653" s="513">
        <f t="shared" si="98"/>
        <v>0</v>
      </c>
      <c r="AI653" s="513">
        <v>0</v>
      </c>
      <c r="AJ653" s="513">
        <v>0</v>
      </c>
      <c r="AK653" s="513">
        <f t="shared" si="99"/>
        <v>20</v>
      </c>
      <c r="AL653" s="513">
        <f t="shared" si="100"/>
        <v>20</v>
      </c>
      <c r="AM653" s="513">
        <v>0</v>
      </c>
      <c r="AN653" s="513">
        <v>0</v>
      </c>
      <c r="AO653" s="513">
        <v>0</v>
      </c>
      <c r="AP653" s="513">
        <v>0</v>
      </c>
      <c r="AQ653" s="513">
        <v>0</v>
      </c>
      <c r="AR653" s="513">
        <v>0</v>
      </c>
      <c r="AS653" s="513">
        <v>0</v>
      </c>
      <c r="AT653" s="513">
        <v>0</v>
      </c>
      <c r="AU653" s="513">
        <v>0</v>
      </c>
      <c r="AV653" s="513">
        <v>0</v>
      </c>
      <c r="AW653" s="513">
        <v>0</v>
      </c>
      <c r="AX653" s="513">
        <v>0</v>
      </c>
      <c r="AY653" s="513">
        <v>0</v>
      </c>
      <c r="AZ653" s="513">
        <v>0</v>
      </c>
      <c r="BA653" s="513">
        <v>0</v>
      </c>
      <c r="BB653" s="513">
        <v>0</v>
      </c>
      <c r="BC653" s="513">
        <v>88.17</v>
      </c>
      <c r="BD653" s="513">
        <v>88.17</v>
      </c>
      <c r="BE653" s="513">
        <v>0</v>
      </c>
      <c r="BF653" s="513">
        <v>0</v>
      </c>
      <c r="BG653" s="513">
        <v>0</v>
      </c>
      <c r="BH653" s="513">
        <v>0</v>
      </c>
      <c r="BI653" s="513">
        <v>0</v>
      </c>
      <c r="BJ653" s="513">
        <v>0</v>
      </c>
      <c r="BK653" s="241">
        <f t="shared" si="101"/>
        <v>88.17</v>
      </c>
      <c r="BL653" s="22">
        <f t="shared" si="102"/>
        <v>88.17</v>
      </c>
      <c r="BM653" s="519">
        <f t="shared" si="103"/>
        <v>4.8445054945054945E-2</v>
      </c>
      <c r="BN653" s="520">
        <v>0</v>
      </c>
      <c r="BO653" s="520">
        <v>0</v>
      </c>
      <c r="BP653" s="520">
        <v>0</v>
      </c>
      <c r="BQ653" s="520">
        <v>0</v>
      </c>
      <c r="BR653" s="520">
        <v>0</v>
      </c>
      <c r="BS653" s="520">
        <v>0</v>
      </c>
      <c r="BT653" s="520">
        <v>0</v>
      </c>
      <c r="BU653" s="520">
        <v>0</v>
      </c>
      <c r="BV653" s="520">
        <v>0</v>
      </c>
      <c r="BW653" s="520">
        <v>0</v>
      </c>
      <c r="BX653" s="520">
        <v>0</v>
      </c>
      <c r="BY653" s="520">
        <v>0</v>
      </c>
      <c r="BZ653" s="520">
        <v>0</v>
      </c>
      <c r="CA653" s="520">
        <v>0</v>
      </c>
      <c r="CB653" s="520">
        <v>0</v>
      </c>
      <c r="CC653" s="520">
        <v>0</v>
      </c>
      <c r="CD653" s="520">
        <v>103497.47280000002</v>
      </c>
      <c r="CE653" s="520">
        <v>103497.47280000002</v>
      </c>
      <c r="CF653" s="520">
        <v>0</v>
      </c>
      <c r="CG653" s="520">
        <v>0</v>
      </c>
      <c r="CH653" s="520">
        <v>0</v>
      </c>
      <c r="CI653" s="520">
        <v>0</v>
      </c>
      <c r="CJ653" s="520">
        <v>0</v>
      </c>
      <c r="CK653" s="520">
        <v>0</v>
      </c>
      <c r="CL653" s="520">
        <f t="shared" si="104"/>
        <v>103497.47280000002</v>
      </c>
      <c r="CM653" s="521">
        <f t="shared" si="105"/>
        <v>103497.47280000002</v>
      </c>
      <c r="CN653" s="522">
        <v>5746560</v>
      </c>
      <c r="CO653" s="522">
        <v>5746560</v>
      </c>
      <c r="CP653" s="522">
        <v>6377280.0000000009</v>
      </c>
      <c r="CQ653" s="243" t="s">
        <v>874</v>
      </c>
      <c r="CR653" s="103">
        <v>1.64</v>
      </c>
      <c r="CS653" s="523">
        <v>1.64</v>
      </c>
      <c r="CT653" s="104">
        <v>1.82</v>
      </c>
      <c r="CU653" s="524"/>
      <c r="CV653" s="524"/>
      <c r="CW653" s="524"/>
      <c r="CX653" s="525"/>
      <c r="CY653" s="526">
        <v>45.203007590239501</v>
      </c>
      <c r="CZ653" s="527">
        <v>43.568431092036327</v>
      </c>
      <c r="DA653" s="528">
        <v>0.67349432478873827</v>
      </c>
      <c r="DB653" s="529">
        <v>0.66571292322365305</v>
      </c>
      <c r="DC653" s="530" t="s">
        <v>2576</v>
      </c>
      <c r="DD653" s="225"/>
      <c r="DE653" s="524"/>
      <c r="DF653" s="524"/>
      <c r="DG653" s="531"/>
      <c r="DH653" s="532"/>
      <c r="DI653" s="64">
        <v>0</v>
      </c>
      <c r="DJ653" s="64">
        <v>0</v>
      </c>
      <c r="DK653" s="64">
        <v>0</v>
      </c>
      <c r="DL653" s="534">
        <f t="shared" si="97"/>
        <v>0</v>
      </c>
    </row>
    <row r="654" spans="1:116" ht="43.5" customHeight="1" x14ac:dyDescent="0.25">
      <c r="A654" s="356" t="s">
        <v>7</v>
      </c>
      <c r="B654" s="65" t="s">
        <v>96</v>
      </c>
      <c r="C654" s="65" t="s">
        <v>114</v>
      </c>
      <c r="D654" s="64" t="s">
        <v>2591</v>
      </c>
      <c r="E654" s="64" t="s">
        <v>1552</v>
      </c>
      <c r="F654" s="64" t="s">
        <v>1599</v>
      </c>
      <c r="G654" s="18" t="s">
        <v>1552</v>
      </c>
      <c r="H654" s="35" t="s">
        <v>860</v>
      </c>
      <c r="I654" s="28" t="s">
        <v>2287</v>
      </c>
      <c r="J654" s="498">
        <v>2.6299459462125832</v>
      </c>
      <c r="K654" s="498">
        <v>4.0986742338990005</v>
      </c>
      <c r="L654" s="499">
        <v>1316.7</v>
      </c>
      <c r="M654" s="512">
        <v>0</v>
      </c>
      <c r="N654" s="513">
        <v>0</v>
      </c>
      <c r="O654" s="513">
        <v>0</v>
      </c>
      <c r="P654" s="513">
        <v>0</v>
      </c>
      <c r="Q654" s="513">
        <v>0</v>
      </c>
      <c r="R654" s="513">
        <v>0</v>
      </c>
      <c r="S654" s="513">
        <v>0</v>
      </c>
      <c r="T654" s="513">
        <v>0</v>
      </c>
      <c r="U654" s="513">
        <v>0</v>
      </c>
      <c r="V654" s="513">
        <v>0</v>
      </c>
      <c r="W654" s="513">
        <v>0</v>
      </c>
      <c r="X654" s="513">
        <v>0</v>
      </c>
      <c r="Y654" s="513">
        <v>0</v>
      </c>
      <c r="Z654" s="513">
        <v>0</v>
      </c>
      <c r="AA654" s="513">
        <v>0</v>
      </c>
      <c r="AB654" s="513">
        <v>0</v>
      </c>
      <c r="AC654" s="513">
        <v>21</v>
      </c>
      <c r="AD654" s="513">
        <v>21</v>
      </c>
      <c r="AE654" s="513">
        <v>0</v>
      </c>
      <c r="AF654" s="513">
        <v>0</v>
      </c>
      <c r="AG654" s="513">
        <v>0</v>
      </c>
      <c r="AH654" s="513">
        <f t="shared" si="98"/>
        <v>0</v>
      </c>
      <c r="AI654" s="513">
        <v>0</v>
      </c>
      <c r="AJ654" s="513">
        <v>0</v>
      </c>
      <c r="AK654" s="513">
        <f t="shared" si="99"/>
        <v>21</v>
      </c>
      <c r="AL654" s="513">
        <f t="shared" si="100"/>
        <v>21</v>
      </c>
      <c r="AM654" s="513">
        <v>0</v>
      </c>
      <c r="AN654" s="513">
        <v>0</v>
      </c>
      <c r="AO654" s="513">
        <v>0</v>
      </c>
      <c r="AP654" s="513">
        <v>0</v>
      </c>
      <c r="AQ654" s="513">
        <v>0</v>
      </c>
      <c r="AR654" s="513">
        <v>0</v>
      </c>
      <c r="AS654" s="513">
        <v>0</v>
      </c>
      <c r="AT654" s="513">
        <v>0</v>
      </c>
      <c r="AU654" s="513">
        <v>0</v>
      </c>
      <c r="AV654" s="513">
        <v>0</v>
      </c>
      <c r="AW654" s="513">
        <v>0</v>
      </c>
      <c r="AX654" s="513">
        <v>0</v>
      </c>
      <c r="AY654" s="513">
        <v>0</v>
      </c>
      <c r="AZ654" s="513">
        <v>0</v>
      </c>
      <c r="BA654" s="513">
        <v>0</v>
      </c>
      <c r="BB654" s="513">
        <v>0</v>
      </c>
      <c r="BC654" s="513">
        <v>90.89</v>
      </c>
      <c r="BD654" s="513">
        <v>90.89</v>
      </c>
      <c r="BE654" s="513">
        <v>0</v>
      </c>
      <c r="BF654" s="513">
        <v>0</v>
      </c>
      <c r="BG654" s="513">
        <v>0</v>
      </c>
      <c r="BH654" s="513">
        <v>0</v>
      </c>
      <c r="BI654" s="513">
        <v>0</v>
      </c>
      <c r="BJ654" s="513">
        <v>0</v>
      </c>
      <c r="BK654" s="241">
        <f t="shared" si="101"/>
        <v>90.89</v>
      </c>
      <c r="BL654" s="22">
        <f t="shared" si="102"/>
        <v>90.89</v>
      </c>
      <c r="BM654" s="519">
        <f t="shared" si="103"/>
        <v>4.4121359223300967E-2</v>
      </c>
      <c r="BN654" s="520">
        <v>0</v>
      </c>
      <c r="BO654" s="520">
        <v>0</v>
      </c>
      <c r="BP654" s="520">
        <v>0</v>
      </c>
      <c r="BQ654" s="520">
        <v>0</v>
      </c>
      <c r="BR654" s="520">
        <v>0</v>
      </c>
      <c r="BS654" s="520">
        <v>0</v>
      </c>
      <c r="BT654" s="520">
        <v>0</v>
      </c>
      <c r="BU654" s="520">
        <v>0</v>
      </c>
      <c r="BV654" s="520">
        <v>0</v>
      </c>
      <c r="BW654" s="520">
        <v>0</v>
      </c>
      <c r="BX654" s="520">
        <v>0</v>
      </c>
      <c r="BY654" s="520">
        <v>0</v>
      </c>
      <c r="BZ654" s="520">
        <v>0</v>
      </c>
      <c r="CA654" s="520">
        <v>0</v>
      </c>
      <c r="CB654" s="520">
        <v>0</v>
      </c>
      <c r="CC654" s="520">
        <v>0</v>
      </c>
      <c r="CD654" s="520">
        <v>106690.31760000001</v>
      </c>
      <c r="CE654" s="520">
        <v>106690.31760000001</v>
      </c>
      <c r="CF654" s="520">
        <v>0</v>
      </c>
      <c r="CG654" s="520">
        <v>0</v>
      </c>
      <c r="CH654" s="520">
        <v>0</v>
      </c>
      <c r="CI654" s="520">
        <v>0</v>
      </c>
      <c r="CJ654" s="520">
        <v>0</v>
      </c>
      <c r="CK654" s="520">
        <v>0</v>
      </c>
      <c r="CL654" s="520">
        <f t="shared" si="104"/>
        <v>106690.31760000001</v>
      </c>
      <c r="CM654" s="521">
        <f t="shared" si="105"/>
        <v>106690.31760000001</v>
      </c>
      <c r="CN654" s="522">
        <v>7008000</v>
      </c>
      <c r="CO654" s="522">
        <v>7008000</v>
      </c>
      <c r="CP654" s="522">
        <v>7218240.0000000009</v>
      </c>
      <c r="CQ654" s="243" t="s">
        <v>874</v>
      </c>
      <c r="CR654" s="103">
        <v>2</v>
      </c>
      <c r="CS654" s="523">
        <v>2</v>
      </c>
      <c r="CT654" s="104">
        <v>2.06</v>
      </c>
      <c r="CU654" s="524"/>
      <c r="CV654" s="524"/>
      <c r="CW654" s="524"/>
      <c r="CX654" s="525"/>
      <c r="CY654" s="526">
        <v>282.86020630463594</v>
      </c>
      <c r="CZ654" s="527">
        <v>50.151450388477066</v>
      </c>
      <c r="DA654" s="528">
        <v>1.0110392305428546</v>
      </c>
      <c r="DB654" s="529">
        <v>0.67702976468754861</v>
      </c>
      <c r="DC654" s="530" t="s">
        <v>2592</v>
      </c>
      <c r="DD654" s="225"/>
      <c r="DE654" s="524"/>
      <c r="DF654" s="524"/>
      <c r="DG654" s="531"/>
      <c r="DH654" s="532"/>
      <c r="DI654" s="64">
        <v>0</v>
      </c>
      <c r="DJ654" s="64">
        <v>0</v>
      </c>
      <c r="DK654" s="64">
        <v>0</v>
      </c>
      <c r="DL654" s="534">
        <f t="shared" si="97"/>
        <v>0</v>
      </c>
    </row>
    <row r="655" spans="1:116" ht="43.5" customHeight="1" x14ac:dyDescent="0.25">
      <c r="A655" s="356" t="s">
        <v>7</v>
      </c>
      <c r="B655" s="65" t="s">
        <v>96</v>
      </c>
      <c r="C655" s="65" t="s">
        <v>114</v>
      </c>
      <c r="D655" s="64" t="s">
        <v>2591</v>
      </c>
      <c r="E655" s="64" t="s">
        <v>1552</v>
      </c>
      <c r="F655" s="64" t="s">
        <v>1600</v>
      </c>
      <c r="G655" s="18" t="s">
        <v>1601</v>
      </c>
      <c r="H655" s="35" t="s">
        <v>860</v>
      </c>
      <c r="I655" s="28" t="s">
        <v>2287</v>
      </c>
      <c r="J655" s="498">
        <v>2.8821325437946119</v>
      </c>
      <c r="K655" s="498">
        <v>3.4363636292160002</v>
      </c>
      <c r="L655" s="499">
        <v>450</v>
      </c>
      <c r="M655" s="512">
        <v>0</v>
      </c>
      <c r="N655" s="513">
        <v>0</v>
      </c>
      <c r="O655" s="513">
        <v>0</v>
      </c>
      <c r="P655" s="513">
        <v>0</v>
      </c>
      <c r="Q655" s="513">
        <v>0</v>
      </c>
      <c r="R655" s="513">
        <v>0</v>
      </c>
      <c r="S655" s="513">
        <v>0</v>
      </c>
      <c r="T655" s="513">
        <v>0</v>
      </c>
      <c r="U655" s="513">
        <v>0</v>
      </c>
      <c r="V655" s="513">
        <v>0</v>
      </c>
      <c r="W655" s="513">
        <v>0</v>
      </c>
      <c r="X655" s="513">
        <v>0</v>
      </c>
      <c r="Y655" s="513">
        <v>0</v>
      </c>
      <c r="Z655" s="513">
        <v>0</v>
      </c>
      <c r="AA655" s="513">
        <v>0</v>
      </c>
      <c r="AB655" s="513">
        <v>0</v>
      </c>
      <c r="AC655" s="513">
        <v>21</v>
      </c>
      <c r="AD655" s="513">
        <v>21</v>
      </c>
      <c r="AE655" s="513">
        <v>0</v>
      </c>
      <c r="AF655" s="513">
        <v>0</v>
      </c>
      <c r="AG655" s="513">
        <v>0</v>
      </c>
      <c r="AH655" s="513">
        <f t="shared" si="98"/>
        <v>0</v>
      </c>
      <c r="AI655" s="513">
        <v>0</v>
      </c>
      <c r="AJ655" s="513">
        <v>0</v>
      </c>
      <c r="AK655" s="513">
        <f t="shared" si="99"/>
        <v>21</v>
      </c>
      <c r="AL655" s="513">
        <f t="shared" si="100"/>
        <v>21</v>
      </c>
      <c r="AM655" s="513">
        <v>0</v>
      </c>
      <c r="AN655" s="513">
        <v>0</v>
      </c>
      <c r="AO655" s="513">
        <v>0</v>
      </c>
      <c r="AP655" s="513">
        <v>0</v>
      </c>
      <c r="AQ655" s="513">
        <v>0</v>
      </c>
      <c r="AR655" s="513">
        <v>0</v>
      </c>
      <c r="AS655" s="513">
        <v>0</v>
      </c>
      <c r="AT655" s="513">
        <v>0</v>
      </c>
      <c r="AU655" s="513">
        <v>0</v>
      </c>
      <c r="AV655" s="513">
        <v>0</v>
      </c>
      <c r="AW655" s="513">
        <v>0</v>
      </c>
      <c r="AX655" s="513">
        <v>0</v>
      </c>
      <c r="AY655" s="513">
        <v>0</v>
      </c>
      <c r="AZ655" s="513">
        <v>0</v>
      </c>
      <c r="BA655" s="513">
        <v>0</v>
      </c>
      <c r="BB655" s="513">
        <v>0</v>
      </c>
      <c r="BC655" s="513">
        <v>118.54</v>
      </c>
      <c r="BD655" s="513">
        <v>118.54</v>
      </c>
      <c r="BE655" s="513">
        <v>0</v>
      </c>
      <c r="BF655" s="513">
        <v>0</v>
      </c>
      <c r="BG655" s="513">
        <v>0</v>
      </c>
      <c r="BH655" s="513">
        <v>0</v>
      </c>
      <c r="BI655" s="513">
        <v>0</v>
      </c>
      <c r="BJ655" s="513">
        <v>0</v>
      </c>
      <c r="BK655" s="241">
        <f t="shared" si="101"/>
        <v>118.54</v>
      </c>
      <c r="BL655" s="22">
        <f t="shared" si="102"/>
        <v>118.54</v>
      </c>
      <c r="BM655" s="519">
        <f t="shared" si="103"/>
        <v>6.6971751412429378E-2</v>
      </c>
      <c r="BN655" s="520">
        <v>0</v>
      </c>
      <c r="BO655" s="520">
        <v>0</v>
      </c>
      <c r="BP655" s="520">
        <v>0</v>
      </c>
      <c r="BQ655" s="520">
        <v>0</v>
      </c>
      <c r="BR655" s="520">
        <v>0</v>
      </c>
      <c r="BS655" s="520">
        <v>0</v>
      </c>
      <c r="BT655" s="520">
        <v>0</v>
      </c>
      <c r="BU655" s="520">
        <v>0</v>
      </c>
      <c r="BV655" s="520">
        <v>0</v>
      </c>
      <c r="BW655" s="520">
        <v>0</v>
      </c>
      <c r="BX655" s="520">
        <v>0</v>
      </c>
      <c r="BY655" s="520">
        <v>0</v>
      </c>
      <c r="BZ655" s="520">
        <v>0</v>
      </c>
      <c r="CA655" s="520">
        <v>0</v>
      </c>
      <c r="CB655" s="520">
        <v>0</v>
      </c>
      <c r="CC655" s="520">
        <v>0</v>
      </c>
      <c r="CD655" s="520">
        <v>139146.99360000002</v>
      </c>
      <c r="CE655" s="520">
        <v>139146.99360000002</v>
      </c>
      <c r="CF655" s="520">
        <v>0</v>
      </c>
      <c r="CG655" s="520">
        <v>0</v>
      </c>
      <c r="CH655" s="520">
        <v>0</v>
      </c>
      <c r="CI655" s="520">
        <v>0</v>
      </c>
      <c r="CJ655" s="520">
        <v>0</v>
      </c>
      <c r="CK655" s="520">
        <v>0</v>
      </c>
      <c r="CL655" s="520">
        <f t="shared" si="104"/>
        <v>139146.99360000002</v>
      </c>
      <c r="CM655" s="521">
        <f t="shared" si="105"/>
        <v>139146.99360000002</v>
      </c>
      <c r="CN655" s="522">
        <v>5746560</v>
      </c>
      <c r="CO655" s="522">
        <v>5746560</v>
      </c>
      <c r="CP655" s="522">
        <v>6202080.0000000009</v>
      </c>
      <c r="CQ655" s="243" t="s">
        <v>874</v>
      </c>
      <c r="CR655" s="103">
        <v>1.64</v>
      </c>
      <c r="CS655" s="523">
        <v>1.64</v>
      </c>
      <c r="CT655" s="104">
        <v>1.77</v>
      </c>
      <c r="CU655" s="524"/>
      <c r="CV655" s="524"/>
      <c r="CW655" s="524"/>
      <c r="CX655" s="525"/>
      <c r="CY655" s="526">
        <v>50.948427703656101</v>
      </c>
      <c r="CZ655" s="527">
        <v>50.865421721463782</v>
      </c>
      <c r="DA655" s="528">
        <v>0.7509222237802925</v>
      </c>
      <c r="DB655" s="529">
        <v>0.7501178263712841</v>
      </c>
      <c r="DC655" s="530" t="s">
        <v>2307</v>
      </c>
      <c r="DD655" s="225"/>
      <c r="DE655" s="524"/>
      <c r="DF655" s="524"/>
      <c r="DG655" s="531"/>
      <c r="DH655" s="532"/>
      <c r="DI655" s="64">
        <v>0</v>
      </c>
      <c r="DJ655" s="64">
        <v>0</v>
      </c>
      <c r="DK655" s="64">
        <v>0</v>
      </c>
      <c r="DL655" s="534">
        <f t="shared" si="97"/>
        <v>0</v>
      </c>
    </row>
    <row r="656" spans="1:116" ht="43.5" customHeight="1" x14ac:dyDescent="0.25">
      <c r="A656" s="356" t="s">
        <v>7</v>
      </c>
      <c r="B656" s="65" t="s">
        <v>96</v>
      </c>
      <c r="C656" s="65" t="s">
        <v>114</v>
      </c>
      <c r="D656" s="64" t="s">
        <v>2593</v>
      </c>
      <c r="E656" s="64" t="s">
        <v>569</v>
      </c>
      <c r="F656" s="64" t="s">
        <v>1603</v>
      </c>
      <c r="G656" s="18" t="s">
        <v>569</v>
      </c>
      <c r="H656" s="35" t="s">
        <v>866</v>
      </c>
      <c r="I656" s="28" t="s">
        <v>2287</v>
      </c>
      <c r="J656" s="498">
        <v>3.7107456501355629</v>
      </c>
      <c r="K656" s="498">
        <v>0.44678030210100006</v>
      </c>
      <c r="L656" s="499">
        <v>15</v>
      </c>
      <c r="M656" s="512">
        <v>0</v>
      </c>
      <c r="N656" s="513">
        <v>0</v>
      </c>
      <c r="O656" s="513">
        <v>0</v>
      </c>
      <c r="P656" s="513">
        <v>0</v>
      </c>
      <c r="Q656" s="513">
        <v>0</v>
      </c>
      <c r="R656" s="513">
        <v>0</v>
      </c>
      <c r="S656" s="513">
        <v>0</v>
      </c>
      <c r="T656" s="513">
        <v>0</v>
      </c>
      <c r="U656" s="513">
        <v>0</v>
      </c>
      <c r="V656" s="513">
        <v>0</v>
      </c>
      <c r="W656" s="513">
        <v>0</v>
      </c>
      <c r="X656" s="513">
        <v>0</v>
      </c>
      <c r="Y656" s="513">
        <v>0</v>
      </c>
      <c r="Z656" s="513">
        <v>0</v>
      </c>
      <c r="AA656" s="513">
        <v>0</v>
      </c>
      <c r="AB656" s="513">
        <v>0</v>
      </c>
      <c r="AC656" s="513">
        <v>3</v>
      </c>
      <c r="AD656" s="513">
        <v>3</v>
      </c>
      <c r="AE656" s="513">
        <v>0</v>
      </c>
      <c r="AF656" s="513">
        <v>0</v>
      </c>
      <c r="AG656" s="513">
        <v>0</v>
      </c>
      <c r="AH656" s="513">
        <f t="shared" si="98"/>
        <v>0</v>
      </c>
      <c r="AI656" s="513">
        <v>0</v>
      </c>
      <c r="AJ656" s="513">
        <v>0</v>
      </c>
      <c r="AK656" s="513">
        <f t="shared" si="99"/>
        <v>3</v>
      </c>
      <c r="AL656" s="513">
        <f t="shared" si="100"/>
        <v>3</v>
      </c>
      <c r="AM656" s="513">
        <v>0</v>
      </c>
      <c r="AN656" s="513">
        <v>0</v>
      </c>
      <c r="AO656" s="513">
        <v>0</v>
      </c>
      <c r="AP656" s="513">
        <v>0</v>
      </c>
      <c r="AQ656" s="513">
        <v>0</v>
      </c>
      <c r="AR656" s="513">
        <v>0</v>
      </c>
      <c r="AS656" s="513">
        <v>0</v>
      </c>
      <c r="AT656" s="513">
        <v>0</v>
      </c>
      <c r="AU656" s="513">
        <v>0</v>
      </c>
      <c r="AV656" s="513">
        <v>0</v>
      </c>
      <c r="AW656" s="513">
        <v>0</v>
      </c>
      <c r="AX656" s="513">
        <v>0</v>
      </c>
      <c r="AY656" s="513">
        <v>0</v>
      </c>
      <c r="AZ656" s="513">
        <v>0</v>
      </c>
      <c r="BA656" s="513">
        <v>0</v>
      </c>
      <c r="BB656" s="513">
        <v>0</v>
      </c>
      <c r="BC656" s="513">
        <v>22.5</v>
      </c>
      <c r="BD656" s="513">
        <v>22.5</v>
      </c>
      <c r="BE656" s="513">
        <v>0</v>
      </c>
      <c r="BF656" s="513">
        <v>0</v>
      </c>
      <c r="BG656" s="513">
        <v>0</v>
      </c>
      <c r="BH656" s="513">
        <v>0</v>
      </c>
      <c r="BI656" s="513">
        <v>0</v>
      </c>
      <c r="BJ656" s="513">
        <v>0</v>
      </c>
      <c r="BK656" s="241">
        <f t="shared" si="101"/>
        <v>22.5</v>
      </c>
      <c r="BL656" s="22">
        <f t="shared" si="102"/>
        <v>22.5</v>
      </c>
      <c r="BM656" s="519">
        <f t="shared" si="103"/>
        <v>8.9641434262948214E-3</v>
      </c>
      <c r="BN656" s="520">
        <v>0</v>
      </c>
      <c r="BO656" s="520">
        <v>0</v>
      </c>
      <c r="BP656" s="520">
        <v>0</v>
      </c>
      <c r="BQ656" s="520">
        <v>0</v>
      </c>
      <c r="BR656" s="520">
        <v>0</v>
      </c>
      <c r="BS656" s="520">
        <v>0</v>
      </c>
      <c r="BT656" s="520">
        <v>0</v>
      </c>
      <c r="BU656" s="520">
        <v>0</v>
      </c>
      <c r="BV656" s="520">
        <v>0</v>
      </c>
      <c r="BW656" s="520">
        <v>0</v>
      </c>
      <c r="BX656" s="520">
        <v>0</v>
      </c>
      <c r="BY656" s="520">
        <v>0</v>
      </c>
      <c r="BZ656" s="520">
        <v>0</v>
      </c>
      <c r="CA656" s="520">
        <v>0</v>
      </c>
      <c r="CB656" s="520">
        <v>0</v>
      </c>
      <c r="CC656" s="520">
        <v>0</v>
      </c>
      <c r="CD656" s="520">
        <v>26411.4</v>
      </c>
      <c r="CE656" s="520">
        <v>26411.4</v>
      </c>
      <c r="CF656" s="520">
        <v>0</v>
      </c>
      <c r="CG656" s="520">
        <v>0</v>
      </c>
      <c r="CH656" s="520">
        <v>0</v>
      </c>
      <c r="CI656" s="520">
        <v>0</v>
      </c>
      <c r="CJ656" s="520">
        <v>0</v>
      </c>
      <c r="CK656" s="520">
        <v>0</v>
      </c>
      <c r="CL656" s="520">
        <f t="shared" si="104"/>
        <v>26411.4</v>
      </c>
      <c r="CM656" s="521">
        <f t="shared" si="105"/>
        <v>26411.4</v>
      </c>
      <c r="CN656" s="522">
        <v>3609120.0000000005</v>
      </c>
      <c r="CO656" s="522">
        <v>3609120.0000000005</v>
      </c>
      <c r="CP656" s="522">
        <v>8795040</v>
      </c>
      <c r="CQ656" s="243" t="s">
        <v>874</v>
      </c>
      <c r="CR656" s="103">
        <v>1.03</v>
      </c>
      <c r="CS656" s="523">
        <v>1.03</v>
      </c>
      <c r="CT656" s="104">
        <v>2.5099999999999998</v>
      </c>
      <c r="CU656" s="524"/>
      <c r="CV656" s="524"/>
      <c r="CW656" s="524"/>
      <c r="CX656" s="525"/>
      <c r="CY656" s="526">
        <v>37.666666666666664</v>
      </c>
      <c r="CZ656" s="527">
        <v>37.666666666666664</v>
      </c>
      <c r="DA656" s="528">
        <v>0.33333333333333331</v>
      </c>
      <c r="DB656" s="529">
        <v>0.33333333333333331</v>
      </c>
      <c r="DC656" s="530" t="s">
        <v>2293</v>
      </c>
      <c r="DD656" s="225"/>
      <c r="DE656" s="524"/>
      <c r="DF656" s="524"/>
      <c r="DG656" s="531"/>
      <c r="DH656" s="532"/>
      <c r="DI656" s="64">
        <v>0</v>
      </c>
      <c r="DJ656" s="64">
        <v>0</v>
      </c>
      <c r="DK656" s="64">
        <v>0</v>
      </c>
      <c r="DL656" s="534">
        <f t="shared" si="97"/>
        <v>0</v>
      </c>
    </row>
    <row r="657" spans="1:116" ht="43.5" customHeight="1" x14ac:dyDescent="0.25">
      <c r="A657" s="356" t="s">
        <v>7</v>
      </c>
      <c r="B657" s="65" t="s">
        <v>96</v>
      </c>
      <c r="C657" s="65" t="s">
        <v>114</v>
      </c>
      <c r="D657" s="64" t="s">
        <v>2593</v>
      </c>
      <c r="E657" s="64" t="s">
        <v>569</v>
      </c>
      <c r="F657" s="64" t="s">
        <v>1604</v>
      </c>
      <c r="G657" s="18" t="s">
        <v>569</v>
      </c>
      <c r="H657" s="35" t="s">
        <v>866</v>
      </c>
      <c r="I657" s="28" t="s">
        <v>2287</v>
      </c>
      <c r="J657" s="498">
        <v>2.4858393190228529</v>
      </c>
      <c r="K657" s="498">
        <v>1.4589015121170001</v>
      </c>
      <c r="L657" s="499">
        <v>43.3</v>
      </c>
      <c r="M657" s="512">
        <v>0</v>
      </c>
      <c r="N657" s="513">
        <v>0</v>
      </c>
      <c r="O657" s="513">
        <v>0</v>
      </c>
      <c r="P657" s="513">
        <v>0</v>
      </c>
      <c r="Q657" s="513">
        <v>0</v>
      </c>
      <c r="R657" s="513">
        <v>0</v>
      </c>
      <c r="S657" s="513">
        <v>0</v>
      </c>
      <c r="T657" s="513">
        <v>0</v>
      </c>
      <c r="U657" s="513">
        <v>0</v>
      </c>
      <c r="V657" s="513">
        <v>0</v>
      </c>
      <c r="W657" s="513">
        <v>0</v>
      </c>
      <c r="X657" s="513">
        <v>0</v>
      </c>
      <c r="Y657" s="513">
        <v>0</v>
      </c>
      <c r="Z657" s="513">
        <v>0</v>
      </c>
      <c r="AA657" s="513">
        <v>0</v>
      </c>
      <c r="AB657" s="513">
        <v>0</v>
      </c>
      <c r="AC657" s="513">
        <v>1</v>
      </c>
      <c r="AD657" s="513">
        <v>1</v>
      </c>
      <c r="AE657" s="513">
        <v>0</v>
      </c>
      <c r="AF657" s="513">
        <v>0</v>
      </c>
      <c r="AG657" s="513">
        <v>0</v>
      </c>
      <c r="AH657" s="513">
        <f t="shared" si="98"/>
        <v>0</v>
      </c>
      <c r="AI657" s="513">
        <v>0</v>
      </c>
      <c r="AJ657" s="513">
        <v>0</v>
      </c>
      <c r="AK657" s="513">
        <f t="shared" si="99"/>
        <v>1</v>
      </c>
      <c r="AL657" s="513">
        <f t="shared" si="100"/>
        <v>1</v>
      </c>
      <c r="AM657" s="513">
        <v>0</v>
      </c>
      <c r="AN657" s="513">
        <v>0</v>
      </c>
      <c r="AO657" s="513">
        <v>0</v>
      </c>
      <c r="AP657" s="513">
        <v>0</v>
      </c>
      <c r="AQ657" s="513">
        <v>0</v>
      </c>
      <c r="AR657" s="513">
        <v>0</v>
      </c>
      <c r="AS657" s="513">
        <v>0</v>
      </c>
      <c r="AT657" s="513">
        <v>0</v>
      </c>
      <c r="AU657" s="513">
        <v>0</v>
      </c>
      <c r="AV657" s="513">
        <v>0</v>
      </c>
      <c r="AW657" s="513">
        <v>0</v>
      </c>
      <c r="AX657" s="513">
        <v>0</v>
      </c>
      <c r="AY657" s="513">
        <v>0</v>
      </c>
      <c r="AZ657" s="513">
        <v>0</v>
      </c>
      <c r="BA657" s="513">
        <v>0</v>
      </c>
      <c r="BB657" s="513">
        <v>0</v>
      </c>
      <c r="BC657" s="513">
        <v>881.6</v>
      </c>
      <c r="BD657" s="513">
        <v>881.6</v>
      </c>
      <c r="BE657" s="513">
        <v>0</v>
      </c>
      <c r="BF657" s="513">
        <v>0</v>
      </c>
      <c r="BG657" s="513">
        <v>0</v>
      </c>
      <c r="BH657" s="513">
        <v>0</v>
      </c>
      <c r="BI657" s="513">
        <v>0</v>
      </c>
      <c r="BJ657" s="513">
        <v>0</v>
      </c>
      <c r="BK657" s="241">
        <f t="shared" si="101"/>
        <v>881.6</v>
      </c>
      <c r="BL657" s="22">
        <f t="shared" si="102"/>
        <v>881.6</v>
      </c>
      <c r="BM657" s="519">
        <f t="shared" si="103"/>
        <v>1.8757446808510641</v>
      </c>
      <c r="BN657" s="520">
        <v>0</v>
      </c>
      <c r="BO657" s="520">
        <v>0</v>
      </c>
      <c r="BP657" s="520">
        <v>0</v>
      </c>
      <c r="BQ657" s="520">
        <v>0</v>
      </c>
      <c r="BR657" s="520">
        <v>0</v>
      </c>
      <c r="BS657" s="520">
        <v>0</v>
      </c>
      <c r="BT657" s="520">
        <v>0</v>
      </c>
      <c r="BU657" s="520">
        <v>0</v>
      </c>
      <c r="BV657" s="520">
        <v>0</v>
      </c>
      <c r="BW657" s="520">
        <v>0</v>
      </c>
      <c r="BX657" s="520">
        <v>0</v>
      </c>
      <c r="BY657" s="520">
        <v>0</v>
      </c>
      <c r="BZ657" s="520">
        <v>0</v>
      </c>
      <c r="CA657" s="520">
        <v>0</v>
      </c>
      <c r="CB657" s="520">
        <v>0</v>
      </c>
      <c r="CC657" s="520">
        <v>0</v>
      </c>
      <c r="CD657" s="520">
        <v>1034857.344</v>
      </c>
      <c r="CE657" s="520">
        <v>1034857.344</v>
      </c>
      <c r="CF657" s="520">
        <v>0</v>
      </c>
      <c r="CG657" s="520">
        <v>0</v>
      </c>
      <c r="CH657" s="520">
        <v>0</v>
      </c>
      <c r="CI657" s="520">
        <v>0</v>
      </c>
      <c r="CJ657" s="520">
        <v>0</v>
      </c>
      <c r="CK657" s="520">
        <v>0</v>
      </c>
      <c r="CL657" s="520">
        <f t="shared" si="104"/>
        <v>1034857.344</v>
      </c>
      <c r="CM657" s="521">
        <f t="shared" si="105"/>
        <v>1034857.344</v>
      </c>
      <c r="CN657" s="522">
        <v>3714240.0000000005</v>
      </c>
      <c r="CO657" s="522">
        <v>3714240.0000000005</v>
      </c>
      <c r="CP657" s="522">
        <v>1646880</v>
      </c>
      <c r="CQ657" s="243" t="s">
        <v>874</v>
      </c>
      <c r="CR657" s="103">
        <v>1.06</v>
      </c>
      <c r="CS657" s="523">
        <v>1.06</v>
      </c>
      <c r="CT657" s="104">
        <v>0.47</v>
      </c>
      <c r="CU657" s="524"/>
      <c r="CV657" s="524"/>
      <c r="CW657" s="524"/>
      <c r="CX657" s="525"/>
      <c r="CY657" s="526">
        <v>39.637065637065611</v>
      </c>
      <c r="CZ657" s="527">
        <v>38.934637068358001</v>
      </c>
      <c r="DA657" s="528">
        <v>0.33976833976833953</v>
      </c>
      <c r="DB657" s="529">
        <v>0.33350951374207333</v>
      </c>
      <c r="DC657" s="530" t="s">
        <v>2293</v>
      </c>
      <c r="DD657" s="225"/>
      <c r="DE657" s="524"/>
      <c r="DF657" s="524"/>
      <c r="DG657" s="531"/>
      <c r="DH657" s="532"/>
      <c r="DI657" s="64">
        <v>0</v>
      </c>
      <c r="DJ657" s="64">
        <v>0</v>
      </c>
      <c r="DK657" s="64">
        <v>0</v>
      </c>
      <c r="DL657" s="534">
        <f t="shared" si="97"/>
        <v>0</v>
      </c>
    </row>
    <row r="658" spans="1:116" ht="43.5" customHeight="1" x14ac:dyDescent="0.25">
      <c r="A658" s="356" t="s">
        <v>7</v>
      </c>
      <c r="B658" s="65" t="s">
        <v>96</v>
      </c>
      <c r="C658" s="65" t="s">
        <v>114</v>
      </c>
      <c r="D658" s="64" t="s">
        <v>2593</v>
      </c>
      <c r="E658" s="64" t="s">
        <v>569</v>
      </c>
      <c r="F658" s="64" t="s">
        <v>1605</v>
      </c>
      <c r="G658" s="18" t="s">
        <v>569</v>
      </c>
      <c r="H658" s="35" t="s">
        <v>866</v>
      </c>
      <c r="I658" s="28" t="s">
        <v>2287</v>
      </c>
      <c r="J658" s="498">
        <v>2.8461058869971789</v>
      </c>
      <c r="K658" s="498">
        <v>1.5545454513120001</v>
      </c>
      <c r="L658" s="499">
        <v>104.6</v>
      </c>
      <c r="M658" s="512">
        <v>0</v>
      </c>
      <c r="N658" s="513">
        <v>0</v>
      </c>
      <c r="O658" s="513">
        <v>0</v>
      </c>
      <c r="P658" s="513">
        <v>0</v>
      </c>
      <c r="Q658" s="513">
        <v>0</v>
      </c>
      <c r="R658" s="513">
        <v>0</v>
      </c>
      <c r="S658" s="513">
        <v>0</v>
      </c>
      <c r="T658" s="513">
        <v>0</v>
      </c>
      <c r="U658" s="513">
        <v>0</v>
      </c>
      <c r="V658" s="513">
        <v>0</v>
      </c>
      <c r="W658" s="513">
        <v>0</v>
      </c>
      <c r="X658" s="513">
        <v>0</v>
      </c>
      <c r="Y658" s="513">
        <v>0</v>
      </c>
      <c r="Z658" s="513">
        <v>0</v>
      </c>
      <c r="AA658" s="513">
        <v>0</v>
      </c>
      <c r="AB658" s="513">
        <v>0</v>
      </c>
      <c r="AC658" s="513">
        <v>1</v>
      </c>
      <c r="AD658" s="513">
        <v>1</v>
      </c>
      <c r="AE658" s="513">
        <v>0</v>
      </c>
      <c r="AF658" s="513">
        <v>0</v>
      </c>
      <c r="AG658" s="513">
        <v>0</v>
      </c>
      <c r="AH658" s="513">
        <f t="shared" si="98"/>
        <v>0</v>
      </c>
      <c r="AI658" s="513">
        <v>0</v>
      </c>
      <c r="AJ658" s="513">
        <v>0</v>
      </c>
      <c r="AK658" s="513">
        <f t="shared" si="99"/>
        <v>1</v>
      </c>
      <c r="AL658" s="513">
        <f t="shared" si="100"/>
        <v>1</v>
      </c>
      <c r="AM658" s="513">
        <v>0</v>
      </c>
      <c r="AN658" s="513">
        <v>0</v>
      </c>
      <c r="AO658" s="513">
        <v>0</v>
      </c>
      <c r="AP658" s="513">
        <v>0</v>
      </c>
      <c r="AQ658" s="513">
        <v>0</v>
      </c>
      <c r="AR658" s="513">
        <v>0</v>
      </c>
      <c r="AS658" s="513">
        <v>0</v>
      </c>
      <c r="AT658" s="513">
        <v>0</v>
      </c>
      <c r="AU658" s="513">
        <v>0</v>
      </c>
      <c r="AV658" s="513">
        <v>0</v>
      </c>
      <c r="AW658" s="513">
        <v>0</v>
      </c>
      <c r="AX658" s="513">
        <v>0</v>
      </c>
      <c r="AY658" s="513">
        <v>0</v>
      </c>
      <c r="AZ658" s="513">
        <v>0</v>
      </c>
      <c r="BA658" s="513">
        <v>0</v>
      </c>
      <c r="BB658" s="513">
        <v>0</v>
      </c>
      <c r="BC658" s="513">
        <v>92</v>
      </c>
      <c r="BD658" s="513">
        <v>92</v>
      </c>
      <c r="BE658" s="513">
        <v>0</v>
      </c>
      <c r="BF658" s="513">
        <v>0</v>
      </c>
      <c r="BG658" s="513">
        <v>0</v>
      </c>
      <c r="BH658" s="513">
        <v>0</v>
      </c>
      <c r="BI658" s="513">
        <v>0</v>
      </c>
      <c r="BJ658" s="513">
        <v>0</v>
      </c>
      <c r="BK658" s="241">
        <f t="shared" si="101"/>
        <v>92</v>
      </c>
      <c r="BL658" s="22">
        <f t="shared" si="102"/>
        <v>92</v>
      </c>
      <c r="BM658" s="519">
        <f t="shared" si="103"/>
        <v>3.565891472868217E-2</v>
      </c>
      <c r="BN658" s="520">
        <v>0</v>
      </c>
      <c r="BO658" s="520">
        <v>0</v>
      </c>
      <c r="BP658" s="520">
        <v>0</v>
      </c>
      <c r="BQ658" s="520">
        <v>0</v>
      </c>
      <c r="BR658" s="520">
        <v>0</v>
      </c>
      <c r="BS658" s="520">
        <v>0</v>
      </c>
      <c r="BT658" s="520">
        <v>0</v>
      </c>
      <c r="BU658" s="520">
        <v>0</v>
      </c>
      <c r="BV658" s="520">
        <v>0</v>
      </c>
      <c r="BW658" s="520">
        <v>0</v>
      </c>
      <c r="BX658" s="520">
        <v>0</v>
      </c>
      <c r="BY658" s="520">
        <v>0</v>
      </c>
      <c r="BZ658" s="520">
        <v>0</v>
      </c>
      <c r="CA658" s="520">
        <v>0</v>
      </c>
      <c r="CB658" s="520">
        <v>0</v>
      </c>
      <c r="CC658" s="520">
        <v>0</v>
      </c>
      <c r="CD658" s="520">
        <v>107993.28000000001</v>
      </c>
      <c r="CE658" s="520">
        <v>107993.28000000001</v>
      </c>
      <c r="CF658" s="520">
        <v>0</v>
      </c>
      <c r="CG658" s="520">
        <v>0</v>
      </c>
      <c r="CH658" s="520">
        <v>0</v>
      </c>
      <c r="CI658" s="520">
        <v>0</v>
      </c>
      <c r="CJ658" s="520">
        <v>0</v>
      </c>
      <c r="CK658" s="520">
        <v>0</v>
      </c>
      <c r="CL658" s="520">
        <f t="shared" si="104"/>
        <v>107993.28000000001</v>
      </c>
      <c r="CM658" s="521">
        <f t="shared" si="105"/>
        <v>107993.28000000001</v>
      </c>
      <c r="CN658" s="522">
        <v>7568640.0000000009</v>
      </c>
      <c r="CO658" s="522">
        <v>7568640.0000000009</v>
      </c>
      <c r="CP658" s="522">
        <v>9040320</v>
      </c>
      <c r="CQ658" s="243" t="s">
        <v>874</v>
      </c>
      <c r="CR658" s="103">
        <v>2.16</v>
      </c>
      <c r="CS658" s="523">
        <v>2.16</v>
      </c>
      <c r="CT658" s="104">
        <v>2.58</v>
      </c>
      <c r="CU658" s="524"/>
      <c r="CV658" s="524"/>
      <c r="CW658" s="524"/>
      <c r="CX658" s="525"/>
      <c r="CY658" s="526">
        <v>61.483399734395867</v>
      </c>
      <c r="CZ658" s="527">
        <v>61.333333333333336</v>
      </c>
      <c r="DA658" s="528">
        <v>0.66799468791500771</v>
      </c>
      <c r="DB658" s="529">
        <v>0.66666666666666663</v>
      </c>
      <c r="DC658" s="530" t="s">
        <v>2285</v>
      </c>
      <c r="DD658" s="225"/>
      <c r="DE658" s="524"/>
      <c r="DF658" s="524"/>
      <c r="DG658" s="531"/>
      <c r="DH658" s="532"/>
      <c r="DI658" s="64">
        <v>0</v>
      </c>
      <c r="DJ658" s="64">
        <v>0</v>
      </c>
      <c r="DK658" s="64">
        <v>0</v>
      </c>
      <c r="DL658" s="534">
        <f t="shared" si="97"/>
        <v>0</v>
      </c>
    </row>
    <row r="659" spans="1:116" ht="43.5" customHeight="1" x14ac:dyDescent="0.25">
      <c r="A659" s="356" t="s">
        <v>7</v>
      </c>
      <c r="B659" s="65" t="s">
        <v>96</v>
      </c>
      <c r="C659" s="65" t="s">
        <v>114</v>
      </c>
      <c r="D659" s="64" t="s">
        <v>2593</v>
      </c>
      <c r="E659" s="64" t="s">
        <v>569</v>
      </c>
      <c r="F659" s="64" t="s">
        <v>1606</v>
      </c>
      <c r="G659" s="18" t="s">
        <v>1607</v>
      </c>
      <c r="H659" s="35" t="s">
        <v>866</v>
      </c>
      <c r="I659" s="28" t="s">
        <v>2330</v>
      </c>
      <c r="J659" s="498">
        <v>8.4364730735064875</v>
      </c>
      <c r="K659" s="498">
        <v>19.720265110497003</v>
      </c>
      <c r="L659" s="499">
        <v>1022.6</v>
      </c>
      <c r="M659" s="512">
        <v>0</v>
      </c>
      <c r="N659" s="513">
        <v>0</v>
      </c>
      <c r="O659" s="513">
        <v>0</v>
      </c>
      <c r="P659" s="513">
        <v>0</v>
      </c>
      <c r="Q659" s="513">
        <v>0</v>
      </c>
      <c r="R659" s="513">
        <v>0</v>
      </c>
      <c r="S659" s="513">
        <v>0</v>
      </c>
      <c r="T659" s="513">
        <v>0</v>
      </c>
      <c r="U659" s="513">
        <v>0</v>
      </c>
      <c r="V659" s="513">
        <v>0</v>
      </c>
      <c r="W659" s="513">
        <v>0</v>
      </c>
      <c r="X659" s="513">
        <v>0</v>
      </c>
      <c r="Y659" s="513">
        <v>0</v>
      </c>
      <c r="Z659" s="513">
        <v>0</v>
      </c>
      <c r="AA659" s="513">
        <v>0</v>
      </c>
      <c r="AB659" s="513">
        <v>0</v>
      </c>
      <c r="AC659" s="513">
        <v>40</v>
      </c>
      <c r="AD659" s="513">
        <v>40</v>
      </c>
      <c r="AE659" s="513">
        <v>0</v>
      </c>
      <c r="AF659" s="513">
        <v>0</v>
      </c>
      <c r="AG659" s="513">
        <v>0</v>
      </c>
      <c r="AH659" s="513">
        <f t="shared" si="98"/>
        <v>0</v>
      </c>
      <c r="AI659" s="513">
        <v>0</v>
      </c>
      <c r="AJ659" s="513">
        <v>0</v>
      </c>
      <c r="AK659" s="513">
        <f t="shared" si="99"/>
        <v>40</v>
      </c>
      <c r="AL659" s="513">
        <f t="shared" si="100"/>
        <v>40</v>
      </c>
      <c r="AM659" s="513">
        <v>0</v>
      </c>
      <c r="AN659" s="513">
        <v>0</v>
      </c>
      <c r="AO659" s="513">
        <v>0</v>
      </c>
      <c r="AP659" s="513">
        <v>0</v>
      </c>
      <c r="AQ659" s="513">
        <v>0</v>
      </c>
      <c r="AR659" s="513">
        <v>0</v>
      </c>
      <c r="AS659" s="513">
        <v>0</v>
      </c>
      <c r="AT659" s="513">
        <v>0</v>
      </c>
      <c r="AU659" s="513">
        <v>0</v>
      </c>
      <c r="AV659" s="513">
        <v>0</v>
      </c>
      <c r="AW659" s="513">
        <v>0</v>
      </c>
      <c r="AX659" s="513">
        <v>0</v>
      </c>
      <c r="AY659" s="513">
        <v>0</v>
      </c>
      <c r="AZ659" s="513">
        <v>0</v>
      </c>
      <c r="BA659" s="513">
        <v>0</v>
      </c>
      <c r="BB659" s="513">
        <v>0</v>
      </c>
      <c r="BC659" s="513">
        <v>2343.73</v>
      </c>
      <c r="BD659" s="513">
        <v>2343.73</v>
      </c>
      <c r="BE659" s="513">
        <v>0</v>
      </c>
      <c r="BF659" s="513">
        <v>0</v>
      </c>
      <c r="BG659" s="513">
        <v>0</v>
      </c>
      <c r="BH659" s="513">
        <v>0</v>
      </c>
      <c r="BI659" s="513">
        <v>0</v>
      </c>
      <c r="BJ659" s="513">
        <v>0</v>
      </c>
      <c r="BK659" s="241">
        <f t="shared" si="101"/>
        <v>2343.73</v>
      </c>
      <c r="BL659" s="22">
        <f t="shared" si="102"/>
        <v>2343.73</v>
      </c>
      <c r="BM659" s="519">
        <f t="shared" si="103"/>
        <v>0.3578213740458015</v>
      </c>
      <c r="BN659" s="520">
        <v>0</v>
      </c>
      <c r="BO659" s="520">
        <v>0</v>
      </c>
      <c r="BP659" s="520">
        <v>0</v>
      </c>
      <c r="BQ659" s="520">
        <v>0</v>
      </c>
      <c r="BR659" s="520">
        <v>0</v>
      </c>
      <c r="BS659" s="520">
        <v>0</v>
      </c>
      <c r="BT659" s="520">
        <v>0</v>
      </c>
      <c r="BU659" s="520">
        <v>0</v>
      </c>
      <c r="BV659" s="520">
        <v>0</v>
      </c>
      <c r="BW659" s="520">
        <v>0</v>
      </c>
      <c r="BX659" s="520">
        <v>0</v>
      </c>
      <c r="BY659" s="520">
        <v>0</v>
      </c>
      <c r="BZ659" s="520">
        <v>0</v>
      </c>
      <c r="CA659" s="520">
        <v>0</v>
      </c>
      <c r="CB659" s="520">
        <v>0</v>
      </c>
      <c r="CC659" s="520">
        <v>0</v>
      </c>
      <c r="CD659" s="520">
        <v>2751164.0232000002</v>
      </c>
      <c r="CE659" s="520">
        <v>2751164.0232000002</v>
      </c>
      <c r="CF659" s="520">
        <v>0</v>
      </c>
      <c r="CG659" s="520">
        <v>0</v>
      </c>
      <c r="CH659" s="520">
        <v>0</v>
      </c>
      <c r="CI659" s="520">
        <v>0</v>
      </c>
      <c r="CJ659" s="520">
        <v>0</v>
      </c>
      <c r="CK659" s="520">
        <v>0</v>
      </c>
      <c r="CL659" s="520">
        <f t="shared" si="104"/>
        <v>2751164.0232000002</v>
      </c>
      <c r="CM659" s="521">
        <f t="shared" si="105"/>
        <v>2751164.0232000002</v>
      </c>
      <c r="CN659" s="522">
        <v>22355520</v>
      </c>
      <c r="CO659" s="522">
        <v>22355520</v>
      </c>
      <c r="CP659" s="522">
        <v>22951200</v>
      </c>
      <c r="CQ659" s="243" t="s">
        <v>874</v>
      </c>
      <c r="CR659" s="103">
        <v>6.38</v>
      </c>
      <c r="CS659" s="523">
        <v>6.38</v>
      </c>
      <c r="CT659" s="104">
        <v>6.55</v>
      </c>
      <c r="CU659" s="524"/>
      <c r="CV659" s="524"/>
      <c r="CW659" s="524"/>
      <c r="CX659" s="525"/>
      <c r="CY659" s="526">
        <v>213.23612051047027</v>
      </c>
      <c r="CZ659" s="527">
        <v>105.54624259455211</v>
      </c>
      <c r="DA659" s="528">
        <v>0.61477761491331795</v>
      </c>
      <c r="DB659" s="529">
        <v>0.58299056212483602</v>
      </c>
      <c r="DC659" s="530" t="s">
        <v>2298</v>
      </c>
      <c r="DD659" s="225"/>
      <c r="DE659" s="524"/>
      <c r="DF659" s="524"/>
      <c r="DG659" s="531"/>
      <c r="DH659" s="532"/>
      <c r="DI659" s="64">
        <v>0</v>
      </c>
      <c r="DJ659" s="64">
        <v>0</v>
      </c>
      <c r="DK659" s="64">
        <v>0</v>
      </c>
      <c r="DL659" s="534">
        <f t="shared" si="97"/>
        <v>0</v>
      </c>
    </row>
    <row r="660" spans="1:116" ht="43.5" customHeight="1" x14ac:dyDescent="0.25">
      <c r="A660" s="356" t="s">
        <v>7</v>
      </c>
      <c r="B660" s="65" t="s">
        <v>96</v>
      </c>
      <c r="C660" s="65" t="s">
        <v>114</v>
      </c>
      <c r="D660" s="64" t="s">
        <v>2593</v>
      </c>
      <c r="E660" s="64" t="s">
        <v>569</v>
      </c>
      <c r="F660" s="64" t="s">
        <v>1608</v>
      </c>
      <c r="G660" s="18" t="s">
        <v>1609</v>
      </c>
      <c r="H660" s="35" t="s">
        <v>860</v>
      </c>
      <c r="I660" s="28" t="s">
        <v>2330</v>
      </c>
      <c r="J660" s="498">
        <v>8.4364730735064875</v>
      </c>
      <c r="K660" s="498">
        <v>20.298295412325</v>
      </c>
      <c r="L660" s="499">
        <v>1614.3</v>
      </c>
      <c r="M660" s="512">
        <v>0</v>
      </c>
      <c r="N660" s="513">
        <v>0</v>
      </c>
      <c r="O660" s="513">
        <v>0</v>
      </c>
      <c r="P660" s="513">
        <v>0</v>
      </c>
      <c r="Q660" s="513">
        <v>0</v>
      </c>
      <c r="R660" s="513">
        <v>0</v>
      </c>
      <c r="S660" s="513">
        <v>0</v>
      </c>
      <c r="T660" s="513">
        <v>0</v>
      </c>
      <c r="U660" s="513">
        <v>0</v>
      </c>
      <c r="V660" s="513">
        <v>0</v>
      </c>
      <c r="W660" s="513">
        <v>0</v>
      </c>
      <c r="X660" s="513">
        <v>0</v>
      </c>
      <c r="Y660" s="513">
        <v>0</v>
      </c>
      <c r="Z660" s="513">
        <v>0</v>
      </c>
      <c r="AA660" s="513">
        <v>0</v>
      </c>
      <c r="AB660" s="513">
        <v>0</v>
      </c>
      <c r="AC660" s="513">
        <v>39</v>
      </c>
      <c r="AD660" s="513">
        <v>39</v>
      </c>
      <c r="AE660" s="513">
        <v>0</v>
      </c>
      <c r="AF660" s="513">
        <v>0</v>
      </c>
      <c r="AG660" s="513">
        <v>0</v>
      </c>
      <c r="AH660" s="513">
        <f t="shared" si="98"/>
        <v>0</v>
      </c>
      <c r="AI660" s="513">
        <v>0</v>
      </c>
      <c r="AJ660" s="513">
        <v>0</v>
      </c>
      <c r="AK660" s="513">
        <f t="shared" si="99"/>
        <v>39</v>
      </c>
      <c r="AL660" s="513">
        <f t="shared" si="100"/>
        <v>39</v>
      </c>
      <c r="AM660" s="513">
        <v>0</v>
      </c>
      <c r="AN660" s="513">
        <v>0</v>
      </c>
      <c r="AO660" s="513">
        <v>0</v>
      </c>
      <c r="AP660" s="513">
        <v>0</v>
      </c>
      <c r="AQ660" s="513">
        <v>0</v>
      </c>
      <c r="AR660" s="513">
        <v>0</v>
      </c>
      <c r="AS660" s="513">
        <v>0</v>
      </c>
      <c r="AT660" s="513">
        <v>0</v>
      </c>
      <c r="AU660" s="513">
        <v>0</v>
      </c>
      <c r="AV660" s="513">
        <v>0</v>
      </c>
      <c r="AW660" s="513">
        <v>0</v>
      </c>
      <c r="AX660" s="513">
        <v>0</v>
      </c>
      <c r="AY660" s="513">
        <v>0</v>
      </c>
      <c r="AZ660" s="513">
        <v>0</v>
      </c>
      <c r="BA660" s="513">
        <v>0</v>
      </c>
      <c r="BB660" s="513">
        <v>0</v>
      </c>
      <c r="BC660" s="513">
        <v>190.35</v>
      </c>
      <c r="BD660" s="513">
        <v>190.35</v>
      </c>
      <c r="BE660" s="513">
        <v>0</v>
      </c>
      <c r="BF660" s="513">
        <v>0</v>
      </c>
      <c r="BG660" s="513">
        <v>0</v>
      </c>
      <c r="BH660" s="513">
        <v>0</v>
      </c>
      <c r="BI660" s="513">
        <v>0</v>
      </c>
      <c r="BJ660" s="513">
        <v>0</v>
      </c>
      <c r="BK660" s="241">
        <f t="shared" si="101"/>
        <v>190.35</v>
      </c>
      <c r="BL660" s="22">
        <f t="shared" si="102"/>
        <v>190.35</v>
      </c>
      <c r="BM660" s="519">
        <f t="shared" si="103"/>
        <v>2.988226059654631E-2</v>
      </c>
      <c r="BN660" s="520">
        <v>0</v>
      </c>
      <c r="BO660" s="520">
        <v>0</v>
      </c>
      <c r="BP660" s="520">
        <v>0</v>
      </c>
      <c r="BQ660" s="520">
        <v>0</v>
      </c>
      <c r="BR660" s="520">
        <v>0</v>
      </c>
      <c r="BS660" s="520">
        <v>0</v>
      </c>
      <c r="BT660" s="520">
        <v>0</v>
      </c>
      <c r="BU660" s="520">
        <v>0</v>
      </c>
      <c r="BV660" s="520">
        <v>0</v>
      </c>
      <c r="BW660" s="520">
        <v>0</v>
      </c>
      <c r="BX660" s="520">
        <v>0</v>
      </c>
      <c r="BY660" s="520">
        <v>0</v>
      </c>
      <c r="BZ660" s="520">
        <v>0</v>
      </c>
      <c r="CA660" s="520">
        <v>0</v>
      </c>
      <c r="CB660" s="520">
        <v>0</v>
      </c>
      <c r="CC660" s="520">
        <v>0</v>
      </c>
      <c r="CD660" s="520">
        <v>223440.44400000002</v>
      </c>
      <c r="CE660" s="520">
        <v>223440.44400000002</v>
      </c>
      <c r="CF660" s="520">
        <v>0</v>
      </c>
      <c r="CG660" s="520">
        <v>0</v>
      </c>
      <c r="CH660" s="520">
        <v>0</v>
      </c>
      <c r="CI660" s="520">
        <v>0</v>
      </c>
      <c r="CJ660" s="520">
        <v>0</v>
      </c>
      <c r="CK660" s="520">
        <v>0</v>
      </c>
      <c r="CL660" s="520">
        <f t="shared" si="104"/>
        <v>223440.44400000002</v>
      </c>
      <c r="CM660" s="521">
        <f t="shared" si="105"/>
        <v>223440.44400000002</v>
      </c>
      <c r="CN660" s="522">
        <v>21935040</v>
      </c>
      <c r="CO660" s="522">
        <v>21935040</v>
      </c>
      <c r="CP660" s="522">
        <v>22320480</v>
      </c>
      <c r="CQ660" s="243" t="s">
        <v>874</v>
      </c>
      <c r="CR660" s="103">
        <v>6.26</v>
      </c>
      <c r="CS660" s="523">
        <v>6.26</v>
      </c>
      <c r="CT660" s="104">
        <v>6.37</v>
      </c>
      <c r="CU660" s="524"/>
      <c r="CV660" s="524"/>
      <c r="CW660" s="524"/>
      <c r="CX660" s="525"/>
      <c r="CY660" s="526">
        <v>788.82930618182093</v>
      </c>
      <c r="CZ660" s="527">
        <v>226.96040591248735</v>
      </c>
      <c r="DA660" s="528">
        <v>2.1717079651713918</v>
      </c>
      <c r="DB660" s="529">
        <v>2.0700363445762036</v>
      </c>
      <c r="DC660" s="530" t="s">
        <v>2336</v>
      </c>
      <c r="DD660" s="225"/>
      <c r="DE660" s="524"/>
      <c r="DF660" s="524"/>
      <c r="DG660" s="531"/>
      <c r="DH660" s="532"/>
      <c r="DI660" s="64">
        <v>137858</v>
      </c>
      <c r="DJ660" s="64">
        <v>231524</v>
      </c>
      <c r="DK660" s="64">
        <v>144095</v>
      </c>
      <c r="DL660" s="534">
        <f t="shared" si="97"/>
        <v>171159</v>
      </c>
    </row>
    <row r="661" spans="1:116" ht="43.5" customHeight="1" x14ac:dyDescent="0.25">
      <c r="A661" s="356" t="s">
        <v>7</v>
      </c>
      <c r="B661" s="65" t="s">
        <v>96</v>
      </c>
      <c r="C661" s="65" t="s">
        <v>114</v>
      </c>
      <c r="D661" s="64" t="s">
        <v>2594</v>
      </c>
      <c r="E661" s="64" t="s">
        <v>1611</v>
      </c>
      <c r="F661" s="64" t="s">
        <v>1612</v>
      </c>
      <c r="G661" s="18" t="s">
        <v>1613</v>
      </c>
      <c r="H661" s="35" t="s">
        <v>866</v>
      </c>
      <c r="I661" s="28" t="s">
        <v>2322</v>
      </c>
      <c r="J661" s="498">
        <v>12.190173583669758</v>
      </c>
      <c r="K661" s="498">
        <v>21.109469653062</v>
      </c>
      <c r="L661" s="499">
        <v>2269.1999999999998</v>
      </c>
      <c r="M661" s="512">
        <v>0</v>
      </c>
      <c r="N661" s="513">
        <v>0</v>
      </c>
      <c r="O661" s="513">
        <v>0</v>
      </c>
      <c r="P661" s="513">
        <v>0</v>
      </c>
      <c r="Q661" s="513">
        <v>0</v>
      </c>
      <c r="R661" s="513">
        <v>0</v>
      </c>
      <c r="S661" s="513">
        <v>0</v>
      </c>
      <c r="T661" s="513">
        <v>0</v>
      </c>
      <c r="U661" s="513">
        <v>0</v>
      </c>
      <c r="V661" s="513">
        <v>0</v>
      </c>
      <c r="W661" s="513">
        <v>0</v>
      </c>
      <c r="X661" s="513">
        <v>0</v>
      </c>
      <c r="Y661" s="513">
        <v>1</v>
      </c>
      <c r="Z661" s="513">
        <v>1</v>
      </c>
      <c r="AA661" s="513">
        <v>0</v>
      </c>
      <c r="AB661" s="513">
        <v>0</v>
      </c>
      <c r="AC661" s="513">
        <v>102</v>
      </c>
      <c r="AD661" s="513">
        <v>102</v>
      </c>
      <c r="AE661" s="513">
        <v>0</v>
      </c>
      <c r="AF661" s="513">
        <v>0</v>
      </c>
      <c r="AG661" s="513">
        <v>0</v>
      </c>
      <c r="AH661" s="513">
        <f t="shared" si="98"/>
        <v>0</v>
      </c>
      <c r="AI661" s="513">
        <v>0</v>
      </c>
      <c r="AJ661" s="513">
        <v>0</v>
      </c>
      <c r="AK661" s="513">
        <f t="shared" si="99"/>
        <v>103</v>
      </c>
      <c r="AL661" s="513">
        <f t="shared" si="100"/>
        <v>103</v>
      </c>
      <c r="AM661" s="513">
        <v>0</v>
      </c>
      <c r="AN661" s="513">
        <v>0</v>
      </c>
      <c r="AO661" s="513">
        <v>0</v>
      </c>
      <c r="AP661" s="513">
        <v>0</v>
      </c>
      <c r="AQ661" s="513">
        <v>0</v>
      </c>
      <c r="AR661" s="513">
        <v>0</v>
      </c>
      <c r="AS661" s="513">
        <v>0</v>
      </c>
      <c r="AT661" s="513">
        <v>0</v>
      </c>
      <c r="AU661" s="513">
        <v>0</v>
      </c>
      <c r="AV661" s="513">
        <v>0</v>
      </c>
      <c r="AW661" s="513">
        <v>0</v>
      </c>
      <c r="AX661" s="513">
        <v>0</v>
      </c>
      <c r="AY661" s="513">
        <v>1.2</v>
      </c>
      <c r="AZ661" s="513">
        <v>1.2</v>
      </c>
      <c r="BA661" s="513">
        <v>0</v>
      </c>
      <c r="BB661" s="513">
        <v>0</v>
      </c>
      <c r="BC661" s="513">
        <v>624.31500000000005</v>
      </c>
      <c r="BD661" s="513">
        <v>624.31500000000005</v>
      </c>
      <c r="BE661" s="513">
        <v>0</v>
      </c>
      <c r="BF661" s="513">
        <v>0</v>
      </c>
      <c r="BG661" s="513">
        <v>0</v>
      </c>
      <c r="BH661" s="513">
        <v>0</v>
      </c>
      <c r="BI661" s="513">
        <v>0</v>
      </c>
      <c r="BJ661" s="513">
        <v>0</v>
      </c>
      <c r="BK661" s="241">
        <f t="shared" si="101"/>
        <v>625.5150000000001</v>
      </c>
      <c r="BL661" s="22">
        <f t="shared" si="102"/>
        <v>625.5150000000001</v>
      </c>
      <c r="BM661" s="519">
        <f t="shared" si="103"/>
        <v>7.7897260273972632E-2</v>
      </c>
      <c r="BN661" s="520">
        <v>0</v>
      </c>
      <c r="BO661" s="520">
        <v>0</v>
      </c>
      <c r="BP661" s="520">
        <v>0</v>
      </c>
      <c r="BQ661" s="520">
        <v>0</v>
      </c>
      <c r="BR661" s="520">
        <v>0</v>
      </c>
      <c r="BS661" s="520">
        <v>0</v>
      </c>
      <c r="BT661" s="520">
        <v>0</v>
      </c>
      <c r="BU661" s="520">
        <v>0</v>
      </c>
      <c r="BV661" s="520">
        <v>0</v>
      </c>
      <c r="BW661" s="520">
        <v>0</v>
      </c>
      <c r="BX661" s="520">
        <v>0</v>
      </c>
      <c r="BY661" s="520">
        <v>0</v>
      </c>
      <c r="BZ661" s="520">
        <v>6054.9119999999994</v>
      </c>
      <c r="CA661" s="520">
        <v>6054.9119999999994</v>
      </c>
      <c r="CB661" s="520">
        <v>0</v>
      </c>
      <c r="CC661" s="520">
        <v>0</v>
      </c>
      <c r="CD661" s="520">
        <v>732845.91960000014</v>
      </c>
      <c r="CE661" s="520">
        <v>732845.91960000014</v>
      </c>
      <c r="CF661" s="520">
        <v>0</v>
      </c>
      <c r="CG661" s="520">
        <v>0</v>
      </c>
      <c r="CH661" s="520">
        <v>0</v>
      </c>
      <c r="CI661" s="520">
        <v>0</v>
      </c>
      <c r="CJ661" s="520">
        <v>0</v>
      </c>
      <c r="CK661" s="520">
        <v>0</v>
      </c>
      <c r="CL661" s="520">
        <f t="shared" si="104"/>
        <v>738900.83160000015</v>
      </c>
      <c r="CM661" s="521">
        <f t="shared" si="105"/>
        <v>738900.83160000015</v>
      </c>
      <c r="CN661" s="522">
        <v>24528000.000000004</v>
      </c>
      <c r="CO661" s="522">
        <v>24528000.000000004</v>
      </c>
      <c r="CP661" s="522">
        <v>28137120</v>
      </c>
      <c r="CQ661" s="243" t="s">
        <v>874</v>
      </c>
      <c r="CR661" s="103">
        <v>7</v>
      </c>
      <c r="CS661" s="523">
        <v>7</v>
      </c>
      <c r="CT661" s="104">
        <v>8.0299999999999994</v>
      </c>
      <c r="CU661" s="524"/>
      <c r="CV661" s="524"/>
      <c r="CW661" s="524"/>
      <c r="CX661" s="525"/>
      <c r="CY661" s="526">
        <v>75.015050569840696</v>
      </c>
      <c r="CZ661" s="527">
        <v>38.350594191218498</v>
      </c>
      <c r="DA661" s="528">
        <v>1.0056608108523544</v>
      </c>
      <c r="DB661" s="529">
        <v>0.64820206693183235</v>
      </c>
      <c r="DC661" s="530" t="s">
        <v>2307</v>
      </c>
      <c r="DD661" s="225"/>
      <c r="DE661" s="524"/>
      <c r="DF661" s="524"/>
      <c r="DG661" s="531"/>
      <c r="DH661" s="532"/>
      <c r="DI661" s="64">
        <v>0</v>
      </c>
      <c r="DJ661" s="64">
        <v>0</v>
      </c>
      <c r="DK661" s="64">
        <v>92736</v>
      </c>
      <c r="DL661" s="534">
        <f t="shared" si="97"/>
        <v>30912</v>
      </c>
    </row>
    <row r="662" spans="1:116" ht="43.5" customHeight="1" x14ac:dyDescent="0.25">
      <c r="A662" s="356" t="s">
        <v>7</v>
      </c>
      <c r="B662" s="65" t="s">
        <v>96</v>
      </c>
      <c r="C662" s="65" t="s">
        <v>114</v>
      </c>
      <c r="D662" s="64" t="s">
        <v>2594</v>
      </c>
      <c r="E662" s="64" t="s">
        <v>1611</v>
      </c>
      <c r="F662" s="64" t="s">
        <v>1614</v>
      </c>
      <c r="G662" s="18" t="s">
        <v>1615</v>
      </c>
      <c r="H662" s="35" t="s">
        <v>866</v>
      </c>
      <c r="I662" s="28" t="s">
        <v>2322</v>
      </c>
      <c r="J662" s="498">
        <v>9.0828744348911918</v>
      </c>
      <c r="K662" s="498">
        <v>11.898106035858001</v>
      </c>
      <c r="L662" s="499">
        <v>609.6</v>
      </c>
      <c r="M662" s="512">
        <v>0</v>
      </c>
      <c r="N662" s="513">
        <v>0</v>
      </c>
      <c r="O662" s="513">
        <v>0</v>
      </c>
      <c r="P662" s="513">
        <v>0</v>
      </c>
      <c r="Q662" s="513">
        <v>0</v>
      </c>
      <c r="R662" s="513">
        <v>0</v>
      </c>
      <c r="S662" s="513">
        <v>0</v>
      </c>
      <c r="T662" s="513">
        <v>0</v>
      </c>
      <c r="U662" s="513">
        <v>0</v>
      </c>
      <c r="V662" s="513">
        <v>0</v>
      </c>
      <c r="W662" s="513">
        <v>0</v>
      </c>
      <c r="X662" s="513">
        <v>0</v>
      </c>
      <c r="Y662" s="513">
        <v>0</v>
      </c>
      <c r="Z662" s="513">
        <v>0</v>
      </c>
      <c r="AA662" s="513">
        <v>0</v>
      </c>
      <c r="AB662" s="513">
        <v>0</v>
      </c>
      <c r="AC662" s="513">
        <v>25</v>
      </c>
      <c r="AD662" s="513">
        <v>25</v>
      </c>
      <c r="AE662" s="513">
        <v>0</v>
      </c>
      <c r="AF662" s="513">
        <v>0</v>
      </c>
      <c r="AG662" s="513">
        <v>0</v>
      </c>
      <c r="AH662" s="513">
        <f t="shared" si="98"/>
        <v>0</v>
      </c>
      <c r="AI662" s="513">
        <v>0</v>
      </c>
      <c r="AJ662" s="513">
        <v>0</v>
      </c>
      <c r="AK662" s="513">
        <f t="shared" si="99"/>
        <v>25</v>
      </c>
      <c r="AL662" s="513">
        <f t="shared" si="100"/>
        <v>25</v>
      </c>
      <c r="AM662" s="513">
        <v>0</v>
      </c>
      <c r="AN662" s="513">
        <v>0</v>
      </c>
      <c r="AO662" s="513">
        <v>0</v>
      </c>
      <c r="AP662" s="513">
        <v>0</v>
      </c>
      <c r="AQ662" s="513">
        <v>0</v>
      </c>
      <c r="AR662" s="513">
        <v>0</v>
      </c>
      <c r="AS662" s="513">
        <v>0</v>
      </c>
      <c r="AT662" s="513">
        <v>0</v>
      </c>
      <c r="AU662" s="513">
        <v>0</v>
      </c>
      <c r="AV662" s="513">
        <v>0</v>
      </c>
      <c r="AW662" s="513">
        <v>0</v>
      </c>
      <c r="AX662" s="513">
        <v>0</v>
      </c>
      <c r="AY662" s="513">
        <v>0</v>
      </c>
      <c r="AZ662" s="513">
        <v>0</v>
      </c>
      <c r="BA662" s="513">
        <v>0</v>
      </c>
      <c r="BB662" s="513">
        <v>0</v>
      </c>
      <c r="BC662" s="513">
        <v>683.01</v>
      </c>
      <c r="BD662" s="513">
        <v>683.01</v>
      </c>
      <c r="BE662" s="513">
        <v>0</v>
      </c>
      <c r="BF662" s="513">
        <v>0</v>
      </c>
      <c r="BG662" s="513">
        <v>0</v>
      </c>
      <c r="BH662" s="513">
        <v>0</v>
      </c>
      <c r="BI662" s="513">
        <v>0</v>
      </c>
      <c r="BJ662" s="513">
        <v>0</v>
      </c>
      <c r="BK662" s="241">
        <f t="shared" si="101"/>
        <v>683.01</v>
      </c>
      <c r="BL662" s="22">
        <f t="shared" si="102"/>
        <v>683.01</v>
      </c>
      <c r="BM662" s="519">
        <f t="shared" si="103"/>
        <v>0.12911342155009453</v>
      </c>
      <c r="BN662" s="520">
        <v>0</v>
      </c>
      <c r="BO662" s="520">
        <v>0</v>
      </c>
      <c r="BP662" s="520">
        <v>0</v>
      </c>
      <c r="BQ662" s="520">
        <v>0</v>
      </c>
      <c r="BR662" s="520">
        <v>0</v>
      </c>
      <c r="BS662" s="520">
        <v>0</v>
      </c>
      <c r="BT662" s="520">
        <v>0</v>
      </c>
      <c r="BU662" s="520">
        <v>0</v>
      </c>
      <c r="BV662" s="520">
        <v>0</v>
      </c>
      <c r="BW662" s="520">
        <v>0</v>
      </c>
      <c r="BX662" s="520">
        <v>0</v>
      </c>
      <c r="BY662" s="520">
        <v>0</v>
      </c>
      <c r="BZ662" s="520">
        <v>0</v>
      </c>
      <c r="CA662" s="520">
        <v>0</v>
      </c>
      <c r="CB662" s="520">
        <v>0</v>
      </c>
      <c r="CC662" s="520">
        <v>0</v>
      </c>
      <c r="CD662" s="520">
        <v>801744.4584</v>
      </c>
      <c r="CE662" s="520">
        <v>801744.4584</v>
      </c>
      <c r="CF662" s="520">
        <v>0</v>
      </c>
      <c r="CG662" s="520">
        <v>0</v>
      </c>
      <c r="CH662" s="520">
        <v>0</v>
      </c>
      <c r="CI662" s="520">
        <v>0</v>
      </c>
      <c r="CJ662" s="520">
        <v>0</v>
      </c>
      <c r="CK662" s="520">
        <v>0</v>
      </c>
      <c r="CL662" s="520">
        <f t="shared" si="104"/>
        <v>801744.4584</v>
      </c>
      <c r="CM662" s="521">
        <f t="shared" si="105"/>
        <v>801744.4584</v>
      </c>
      <c r="CN662" s="522">
        <v>15838079.999999998</v>
      </c>
      <c r="CO662" s="522">
        <v>15838079.999999998</v>
      </c>
      <c r="CP662" s="522">
        <v>18536160</v>
      </c>
      <c r="CQ662" s="243" t="s">
        <v>874</v>
      </c>
      <c r="CR662" s="103">
        <v>4.5199999999999996</v>
      </c>
      <c r="CS662" s="523">
        <v>4.5199999999999996</v>
      </c>
      <c r="CT662" s="104">
        <v>5.29</v>
      </c>
      <c r="CU662" s="524"/>
      <c r="CV662" s="524"/>
      <c r="CW662" s="524"/>
      <c r="CX662" s="525"/>
      <c r="CY662" s="526">
        <v>76.260791440558549</v>
      </c>
      <c r="CZ662" s="527">
        <v>76.210514530219697</v>
      </c>
      <c r="DA662" s="528">
        <v>0.82900806864001675</v>
      </c>
      <c r="DB662" s="529">
        <v>0.8289605642581469</v>
      </c>
      <c r="DC662" s="530" t="s">
        <v>2289</v>
      </c>
      <c r="DD662" s="225"/>
      <c r="DE662" s="524"/>
      <c r="DF662" s="524"/>
      <c r="DG662" s="531"/>
      <c r="DH662" s="532"/>
      <c r="DI662" s="64">
        <v>0</v>
      </c>
      <c r="DJ662" s="64">
        <v>42520</v>
      </c>
      <c r="DK662" s="64">
        <v>0</v>
      </c>
      <c r="DL662" s="534">
        <f t="shared" si="97"/>
        <v>14173.333333333334</v>
      </c>
    </row>
    <row r="663" spans="1:116" ht="43.5" customHeight="1" x14ac:dyDescent="0.25">
      <c r="A663" s="356" t="s">
        <v>7</v>
      </c>
      <c r="B663" s="65" t="s">
        <v>96</v>
      </c>
      <c r="C663" s="65" t="s">
        <v>114</v>
      </c>
      <c r="D663" s="64" t="s">
        <v>2595</v>
      </c>
      <c r="E663" s="64" t="s">
        <v>134</v>
      </c>
      <c r="F663" s="64" t="s">
        <v>1617</v>
      </c>
      <c r="G663" s="18" t="s">
        <v>134</v>
      </c>
      <c r="H663" s="35" t="s">
        <v>860</v>
      </c>
      <c r="I663" s="28" t="s">
        <v>2287</v>
      </c>
      <c r="J663" s="498">
        <v>2.1183674196890396</v>
      </c>
      <c r="K663" s="498">
        <v>1.191666664188</v>
      </c>
      <c r="L663" s="499">
        <v>278.39999999999998</v>
      </c>
      <c r="M663" s="512">
        <v>0</v>
      </c>
      <c r="N663" s="513">
        <v>0</v>
      </c>
      <c r="O663" s="513">
        <v>0</v>
      </c>
      <c r="P663" s="513">
        <v>0</v>
      </c>
      <c r="Q663" s="513">
        <v>0</v>
      </c>
      <c r="R663" s="513">
        <v>0</v>
      </c>
      <c r="S663" s="513">
        <v>0</v>
      </c>
      <c r="T663" s="513">
        <v>0</v>
      </c>
      <c r="U663" s="513">
        <v>0</v>
      </c>
      <c r="V663" s="513">
        <v>0</v>
      </c>
      <c r="W663" s="513">
        <v>0</v>
      </c>
      <c r="X663" s="513">
        <v>0</v>
      </c>
      <c r="Y663" s="513">
        <v>0</v>
      </c>
      <c r="Z663" s="513">
        <v>0</v>
      </c>
      <c r="AA663" s="513">
        <v>0</v>
      </c>
      <c r="AB663" s="513">
        <v>0</v>
      </c>
      <c r="AC663" s="513">
        <v>0</v>
      </c>
      <c r="AD663" s="513">
        <v>0</v>
      </c>
      <c r="AE663" s="513">
        <v>0</v>
      </c>
      <c r="AF663" s="513">
        <v>0</v>
      </c>
      <c r="AG663" s="513">
        <v>0</v>
      </c>
      <c r="AH663" s="513">
        <f t="shared" si="98"/>
        <v>0</v>
      </c>
      <c r="AI663" s="513">
        <v>0</v>
      </c>
      <c r="AJ663" s="513">
        <v>0</v>
      </c>
      <c r="AK663" s="513">
        <f t="shared" si="99"/>
        <v>0</v>
      </c>
      <c r="AL663" s="513">
        <f t="shared" si="100"/>
        <v>0</v>
      </c>
      <c r="AM663" s="513">
        <v>0</v>
      </c>
      <c r="AN663" s="513">
        <v>0</v>
      </c>
      <c r="AO663" s="513">
        <v>0</v>
      </c>
      <c r="AP663" s="513">
        <v>0</v>
      </c>
      <c r="AQ663" s="513">
        <v>0</v>
      </c>
      <c r="AR663" s="513">
        <v>0</v>
      </c>
      <c r="AS663" s="513">
        <v>0</v>
      </c>
      <c r="AT663" s="513">
        <v>0</v>
      </c>
      <c r="AU663" s="513">
        <v>0</v>
      </c>
      <c r="AV663" s="513">
        <v>0</v>
      </c>
      <c r="AW663" s="513">
        <v>0</v>
      </c>
      <c r="AX663" s="513">
        <v>0</v>
      </c>
      <c r="AY663" s="513">
        <v>0</v>
      </c>
      <c r="AZ663" s="513">
        <v>0</v>
      </c>
      <c r="BA663" s="513">
        <v>0</v>
      </c>
      <c r="BB663" s="513">
        <v>0</v>
      </c>
      <c r="BC663" s="513">
        <v>0</v>
      </c>
      <c r="BD663" s="513">
        <v>0</v>
      </c>
      <c r="BE663" s="513">
        <v>0</v>
      </c>
      <c r="BF663" s="513">
        <v>0</v>
      </c>
      <c r="BG663" s="513">
        <v>0</v>
      </c>
      <c r="BH663" s="513">
        <v>0</v>
      </c>
      <c r="BI663" s="513">
        <v>0</v>
      </c>
      <c r="BJ663" s="513">
        <v>0</v>
      </c>
      <c r="BK663" s="241">
        <f t="shared" si="101"/>
        <v>0</v>
      </c>
      <c r="BL663" s="22">
        <f t="shared" si="102"/>
        <v>0</v>
      </c>
      <c r="BM663" s="519">
        <f t="shared" si="103"/>
        <v>0</v>
      </c>
      <c r="BN663" s="520">
        <v>0</v>
      </c>
      <c r="BO663" s="520">
        <v>0</v>
      </c>
      <c r="BP663" s="520">
        <v>0</v>
      </c>
      <c r="BQ663" s="520">
        <v>0</v>
      </c>
      <c r="BR663" s="520">
        <v>0</v>
      </c>
      <c r="BS663" s="520">
        <v>0</v>
      </c>
      <c r="BT663" s="520">
        <v>0</v>
      </c>
      <c r="BU663" s="520">
        <v>0</v>
      </c>
      <c r="BV663" s="520">
        <v>0</v>
      </c>
      <c r="BW663" s="520">
        <v>0</v>
      </c>
      <c r="BX663" s="520">
        <v>0</v>
      </c>
      <c r="BY663" s="520">
        <v>0</v>
      </c>
      <c r="BZ663" s="520">
        <v>0</v>
      </c>
      <c r="CA663" s="520">
        <v>0</v>
      </c>
      <c r="CB663" s="520">
        <v>0</v>
      </c>
      <c r="CC663" s="520">
        <v>0</v>
      </c>
      <c r="CD663" s="520">
        <v>0</v>
      </c>
      <c r="CE663" s="520">
        <v>0</v>
      </c>
      <c r="CF663" s="520">
        <v>0</v>
      </c>
      <c r="CG663" s="520">
        <v>0</v>
      </c>
      <c r="CH663" s="520">
        <v>0</v>
      </c>
      <c r="CI663" s="520">
        <v>0</v>
      </c>
      <c r="CJ663" s="520">
        <v>0</v>
      </c>
      <c r="CK663" s="520">
        <v>0</v>
      </c>
      <c r="CL663" s="520">
        <f t="shared" si="104"/>
        <v>0</v>
      </c>
      <c r="CM663" s="521">
        <f t="shared" si="105"/>
        <v>0</v>
      </c>
      <c r="CN663" s="522">
        <v>4134719.9999999995</v>
      </c>
      <c r="CO663" s="522">
        <v>4134719.9999999995</v>
      </c>
      <c r="CP663" s="522">
        <v>4835519.9999999991</v>
      </c>
      <c r="CQ663" s="243" t="s">
        <v>874</v>
      </c>
      <c r="CR663" s="103">
        <v>1.18</v>
      </c>
      <c r="CS663" s="523">
        <v>1.18</v>
      </c>
      <c r="CT663" s="104">
        <v>1.38</v>
      </c>
      <c r="CU663" s="524"/>
      <c r="CV663" s="524"/>
      <c r="CW663" s="524"/>
      <c r="CX663" s="525"/>
      <c r="CY663" s="526">
        <v>38.672189640473839</v>
      </c>
      <c r="CZ663" s="527">
        <v>38.683625946249769</v>
      </c>
      <c r="DA663" s="528">
        <v>0.75390172560778346</v>
      </c>
      <c r="DB663" s="529">
        <v>0.75398458918541589</v>
      </c>
      <c r="DC663" s="530" t="s">
        <v>2390</v>
      </c>
      <c r="DD663" s="225"/>
      <c r="DE663" s="524"/>
      <c r="DF663" s="524"/>
      <c r="DG663" s="531"/>
      <c r="DH663" s="532"/>
      <c r="DI663" s="64">
        <v>0</v>
      </c>
      <c r="DJ663" s="64">
        <v>0</v>
      </c>
      <c r="DK663" s="64">
        <v>8310</v>
      </c>
      <c r="DL663" s="534">
        <f t="shared" si="97"/>
        <v>2770</v>
      </c>
    </row>
    <row r="664" spans="1:116" ht="43.5" customHeight="1" x14ac:dyDescent="0.25">
      <c r="A664" s="356" t="s">
        <v>7</v>
      </c>
      <c r="B664" s="65" t="s">
        <v>96</v>
      </c>
      <c r="C664" s="65" t="s">
        <v>114</v>
      </c>
      <c r="D664" s="64" t="s">
        <v>2595</v>
      </c>
      <c r="E664" s="64" t="s">
        <v>134</v>
      </c>
      <c r="F664" s="64" t="s">
        <v>1618</v>
      </c>
      <c r="G664" s="18" t="s">
        <v>134</v>
      </c>
      <c r="H664" s="35" t="s">
        <v>889</v>
      </c>
      <c r="I664" s="28" t="s">
        <v>2287</v>
      </c>
      <c r="J664" s="498">
        <v>2.4858393190228529</v>
      </c>
      <c r="K664" s="498">
        <v>1.761553026639</v>
      </c>
      <c r="L664" s="499">
        <v>178.9</v>
      </c>
      <c r="M664" s="512">
        <v>0</v>
      </c>
      <c r="N664" s="513">
        <v>0</v>
      </c>
      <c r="O664" s="513">
        <v>0</v>
      </c>
      <c r="P664" s="513">
        <v>0</v>
      </c>
      <c r="Q664" s="513">
        <v>0</v>
      </c>
      <c r="R664" s="513">
        <v>0</v>
      </c>
      <c r="S664" s="513">
        <v>0</v>
      </c>
      <c r="T664" s="513">
        <v>0</v>
      </c>
      <c r="U664" s="513">
        <v>0</v>
      </c>
      <c r="V664" s="513">
        <v>0</v>
      </c>
      <c r="W664" s="513">
        <v>0</v>
      </c>
      <c r="X664" s="513">
        <v>0</v>
      </c>
      <c r="Y664" s="513">
        <v>0</v>
      </c>
      <c r="Z664" s="513">
        <v>0</v>
      </c>
      <c r="AA664" s="513">
        <v>0</v>
      </c>
      <c r="AB664" s="513">
        <v>0</v>
      </c>
      <c r="AC664" s="513">
        <v>0</v>
      </c>
      <c r="AD664" s="513">
        <v>0</v>
      </c>
      <c r="AE664" s="513">
        <v>0</v>
      </c>
      <c r="AF664" s="513">
        <v>0</v>
      </c>
      <c r="AG664" s="513">
        <v>0</v>
      </c>
      <c r="AH664" s="513">
        <f t="shared" si="98"/>
        <v>0</v>
      </c>
      <c r="AI664" s="513">
        <v>0</v>
      </c>
      <c r="AJ664" s="513">
        <v>0</v>
      </c>
      <c r="AK664" s="513">
        <f t="shared" si="99"/>
        <v>0</v>
      </c>
      <c r="AL664" s="513">
        <f t="shared" si="100"/>
        <v>0</v>
      </c>
      <c r="AM664" s="513">
        <v>0</v>
      </c>
      <c r="AN664" s="513">
        <v>0</v>
      </c>
      <c r="AO664" s="513">
        <v>0</v>
      </c>
      <c r="AP664" s="513">
        <v>0</v>
      </c>
      <c r="AQ664" s="513">
        <v>0</v>
      </c>
      <c r="AR664" s="513">
        <v>0</v>
      </c>
      <c r="AS664" s="513">
        <v>0</v>
      </c>
      <c r="AT664" s="513">
        <v>0</v>
      </c>
      <c r="AU664" s="513">
        <v>0</v>
      </c>
      <c r="AV664" s="513">
        <v>0</v>
      </c>
      <c r="AW664" s="513">
        <v>0</v>
      </c>
      <c r="AX664" s="513">
        <v>0</v>
      </c>
      <c r="AY664" s="513">
        <v>0</v>
      </c>
      <c r="AZ664" s="513">
        <v>0</v>
      </c>
      <c r="BA664" s="513">
        <v>0</v>
      </c>
      <c r="BB664" s="513">
        <v>0</v>
      </c>
      <c r="BC664" s="513">
        <v>0</v>
      </c>
      <c r="BD664" s="513">
        <v>0</v>
      </c>
      <c r="BE664" s="513">
        <v>0</v>
      </c>
      <c r="BF664" s="513">
        <v>0</v>
      </c>
      <c r="BG664" s="513">
        <v>0</v>
      </c>
      <c r="BH664" s="513">
        <v>0</v>
      </c>
      <c r="BI664" s="513">
        <v>0</v>
      </c>
      <c r="BJ664" s="513">
        <v>0</v>
      </c>
      <c r="BK664" s="241">
        <f t="shared" si="101"/>
        <v>0</v>
      </c>
      <c r="BL664" s="22">
        <f t="shared" si="102"/>
        <v>0</v>
      </c>
      <c r="BM664" s="519">
        <f t="shared" si="103"/>
        <v>0</v>
      </c>
      <c r="BN664" s="520">
        <v>0</v>
      </c>
      <c r="BO664" s="520">
        <v>0</v>
      </c>
      <c r="BP664" s="520">
        <v>0</v>
      </c>
      <c r="BQ664" s="520">
        <v>0</v>
      </c>
      <c r="BR664" s="520">
        <v>0</v>
      </c>
      <c r="BS664" s="520">
        <v>0</v>
      </c>
      <c r="BT664" s="520">
        <v>0</v>
      </c>
      <c r="BU664" s="520">
        <v>0</v>
      </c>
      <c r="BV664" s="520">
        <v>0</v>
      </c>
      <c r="BW664" s="520">
        <v>0</v>
      </c>
      <c r="BX664" s="520">
        <v>0</v>
      </c>
      <c r="BY664" s="520">
        <v>0</v>
      </c>
      <c r="BZ664" s="520">
        <v>0</v>
      </c>
      <c r="CA664" s="520">
        <v>0</v>
      </c>
      <c r="CB664" s="520">
        <v>0</v>
      </c>
      <c r="CC664" s="520">
        <v>0</v>
      </c>
      <c r="CD664" s="520">
        <v>0</v>
      </c>
      <c r="CE664" s="520">
        <v>0</v>
      </c>
      <c r="CF664" s="520">
        <v>0</v>
      </c>
      <c r="CG664" s="520">
        <v>0</v>
      </c>
      <c r="CH664" s="520">
        <v>0</v>
      </c>
      <c r="CI664" s="520">
        <v>0</v>
      </c>
      <c r="CJ664" s="520">
        <v>0</v>
      </c>
      <c r="CK664" s="520">
        <v>0</v>
      </c>
      <c r="CL664" s="520">
        <f t="shared" si="104"/>
        <v>0</v>
      </c>
      <c r="CM664" s="521">
        <f t="shared" si="105"/>
        <v>0</v>
      </c>
      <c r="CN664" s="522">
        <v>4555200</v>
      </c>
      <c r="CO664" s="522">
        <v>4555200</v>
      </c>
      <c r="CP664" s="522">
        <v>5010719.9999999991</v>
      </c>
      <c r="CQ664" s="243" t="s">
        <v>874</v>
      </c>
      <c r="CR664" s="103">
        <v>1.3</v>
      </c>
      <c r="CS664" s="523">
        <v>1.3</v>
      </c>
      <c r="CT664" s="104">
        <v>1.43</v>
      </c>
      <c r="CU664" s="524"/>
      <c r="CV664" s="524"/>
      <c r="CW664" s="524"/>
      <c r="CX664" s="525"/>
      <c r="CY664" s="526">
        <v>56.100605496040885</v>
      </c>
      <c r="CZ664" s="527">
        <v>56.110149198747337</v>
      </c>
      <c r="DA664" s="528">
        <v>0.46949231485794041</v>
      </c>
      <c r="DB664" s="529">
        <v>0.46259798203065999</v>
      </c>
      <c r="DC664" s="530" t="s">
        <v>2354</v>
      </c>
      <c r="DD664" s="225"/>
      <c r="DE664" s="524"/>
      <c r="DF664" s="524"/>
      <c r="DG664" s="531"/>
      <c r="DH664" s="532"/>
      <c r="DI664" s="64">
        <v>0</v>
      </c>
      <c r="DJ664" s="64">
        <v>0</v>
      </c>
      <c r="DK664" s="64">
        <v>0</v>
      </c>
      <c r="DL664" s="534">
        <f t="shared" si="97"/>
        <v>0</v>
      </c>
    </row>
    <row r="665" spans="1:116" ht="43.5" customHeight="1" x14ac:dyDescent="0.25">
      <c r="A665" s="356" t="s">
        <v>7</v>
      </c>
      <c r="B665" s="65" t="s">
        <v>96</v>
      </c>
      <c r="C665" s="65" t="s">
        <v>114</v>
      </c>
      <c r="D665" s="64" t="s">
        <v>2595</v>
      </c>
      <c r="E665" s="64" t="s">
        <v>134</v>
      </c>
      <c r="F665" s="64" t="s">
        <v>1619</v>
      </c>
      <c r="G665" s="18" t="s">
        <v>134</v>
      </c>
      <c r="H665" s="35" t="s">
        <v>866</v>
      </c>
      <c r="I665" s="28" t="s">
        <v>2287</v>
      </c>
      <c r="J665" s="498">
        <v>2.4498126622254199</v>
      </c>
      <c r="K665" s="498">
        <v>2.6782196913989997</v>
      </c>
      <c r="L665" s="499">
        <v>939.8</v>
      </c>
      <c r="M665" s="512">
        <v>0</v>
      </c>
      <c r="N665" s="513">
        <v>0</v>
      </c>
      <c r="O665" s="513">
        <v>0</v>
      </c>
      <c r="P665" s="513">
        <v>0</v>
      </c>
      <c r="Q665" s="513">
        <v>0</v>
      </c>
      <c r="R665" s="513">
        <v>0</v>
      </c>
      <c r="S665" s="513">
        <v>0</v>
      </c>
      <c r="T665" s="513">
        <v>0</v>
      </c>
      <c r="U665" s="513">
        <v>0</v>
      </c>
      <c r="V665" s="513">
        <v>0</v>
      </c>
      <c r="W665" s="513">
        <v>0</v>
      </c>
      <c r="X665" s="513">
        <v>0</v>
      </c>
      <c r="Y665" s="513">
        <v>0</v>
      </c>
      <c r="Z665" s="513">
        <v>0</v>
      </c>
      <c r="AA665" s="513">
        <v>0</v>
      </c>
      <c r="AB665" s="513">
        <v>0</v>
      </c>
      <c r="AC665" s="513">
        <v>9</v>
      </c>
      <c r="AD665" s="513">
        <v>9</v>
      </c>
      <c r="AE665" s="513">
        <v>0</v>
      </c>
      <c r="AF665" s="513">
        <v>0</v>
      </c>
      <c r="AG665" s="513">
        <v>0</v>
      </c>
      <c r="AH665" s="513">
        <f t="shared" si="98"/>
        <v>0</v>
      </c>
      <c r="AI665" s="513">
        <v>0</v>
      </c>
      <c r="AJ665" s="513">
        <v>0</v>
      </c>
      <c r="AK665" s="513">
        <f t="shared" si="99"/>
        <v>9</v>
      </c>
      <c r="AL665" s="513">
        <f t="shared" si="100"/>
        <v>9</v>
      </c>
      <c r="AM665" s="513">
        <v>0</v>
      </c>
      <c r="AN665" s="513">
        <v>0</v>
      </c>
      <c r="AO665" s="513">
        <v>0</v>
      </c>
      <c r="AP665" s="513">
        <v>0</v>
      </c>
      <c r="AQ665" s="513">
        <v>0</v>
      </c>
      <c r="AR665" s="513">
        <v>0</v>
      </c>
      <c r="AS665" s="513">
        <v>0</v>
      </c>
      <c r="AT665" s="513">
        <v>0</v>
      </c>
      <c r="AU665" s="513">
        <v>0</v>
      </c>
      <c r="AV665" s="513">
        <v>0</v>
      </c>
      <c r="AW665" s="513">
        <v>0</v>
      </c>
      <c r="AX665" s="513">
        <v>0</v>
      </c>
      <c r="AY665" s="513">
        <v>0</v>
      </c>
      <c r="AZ665" s="513">
        <v>0</v>
      </c>
      <c r="BA665" s="513">
        <v>0</v>
      </c>
      <c r="BB665" s="513">
        <v>0</v>
      </c>
      <c r="BC665" s="513">
        <v>38.770000000000003</v>
      </c>
      <c r="BD665" s="513">
        <v>38.770000000000003</v>
      </c>
      <c r="BE665" s="513">
        <v>0</v>
      </c>
      <c r="BF665" s="513">
        <v>0</v>
      </c>
      <c r="BG665" s="513">
        <v>0</v>
      </c>
      <c r="BH665" s="513">
        <v>0</v>
      </c>
      <c r="BI665" s="513">
        <v>0</v>
      </c>
      <c r="BJ665" s="513">
        <v>0</v>
      </c>
      <c r="BK665" s="241">
        <f t="shared" si="101"/>
        <v>38.770000000000003</v>
      </c>
      <c r="BL665" s="22">
        <f t="shared" si="102"/>
        <v>38.770000000000003</v>
      </c>
      <c r="BM665" s="519">
        <f t="shared" si="103"/>
        <v>2.0405263157894742E-2</v>
      </c>
      <c r="BN665" s="520">
        <v>0</v>
      </c>
      <c r="BO665" s="520">
        <v>0</v>
      </c>
      <c r="BP665" s="520">
        <v>0</v>
      </c>
      <c r="BQ665" s="520">
        <v>0</v>
      </c>
      <c r="BR665" s="520">
        <v>0</v>
      </c>
      <c r="BS665" s="520">
        <v>0</v>
      </c>
      <c r="BT665" s="520">
        <v>0</v>
      </c>
      <c r="BU665" s="520">
        <v>0</v>
      </c>
      <c r="BV665" s="520">
        <v>0</v>
      </c>
      <c r="BW665" s="520">
        <v>0</v>
      </c>
      <c r="BX665" s="520">
        <v>0</v>
      </c>
      <c r="BY665" s="520">
        <v>0</v>
      </c>
      <c r="BZ665" s="520">
        <v>0</v>
      </c>
      <c r="CA665" s="520">
        <v>0</v>
      </c>
      <c r="CB665" s="520">
        <v>0</v>
      </c>
      <c r="CC665" s="520">
        <v>0</v>
      </c>
      <c r="CD665" s="520">
        <v>45509.776800000007</v>
      </c>
      <c r="CE665" s="520">
        <v>45509.776800000007</v>
      </c>
      <c r="CF665" s="520">
        <v>0</v>
      </c>
      <c r="CG665" s="520">
        <v>0</v>
      </c>
      <c r="CH665" s="520">
        <v>0</v>
      </c>
      <c r="CI665" s="520">
        <v>0</v>
      </c>
      <c r="CJ665" s="520">
        <v>0</v>
      </c>
      <c r="CK665" s="520">
        <v>0</v>
      </c>
      <c r="CL665" s="520">
        <f t="shared" si="104"/>
        <v>45509.776800000007</v>
      </c>
      <c r="CM665" s="521">
        <f t="shared" si="105"/>
        <v>45509.776800000007</v>
      </c>
      <c r="CN665" s="522">
        <v>4835519.9999999991</v>
      </c>
      <c r="CO665" s="522">
        <v>4835519.9999999991</v>
      </c>
      <c r="CP665" s="522">
        <v>6657600</v>
      </c>
      <c r="CQ665" s="243" t="s">
        <v>874</v>
      </c>
      <c r="CR665" s="103">
        <v>1.38</v>
      </c>
      <c r="CS665" s="523">
        <v>1.38</v>
      </c>
      <c r="CT665" s="104">
        <v>1.9</v>
      </c>
      <c r="CU665" s="524"/>
      <c r="CV665" s="524"/>
      <c r="CW665" s="524"/>
      <c r="CX665" s="525"/>
      <c r="CY665" s="526">
        <v>29.566774853026928</v>
      </c>
      <c r="CZ665" s="527">
        <v>29.511253400257075</v>
      </c>
      <c r="DA665" s="528">
        <v>0.6954967485646687</v>
      </c>
      <c r="DB665" s="529">
        <v>0.69356247797090242</v>
      </c>
      <c r="DC665" s="530" t="s">
        <v>2298</v>
      </c>
      <c r="DD665" s="225"/>
      <c r="DE665" s="524"/>
      <c r="DF665" s="524"/>
      <c r="DG665" s="531"/>
      <c r="DH665" s="532"/>
      <c r="DI665" s="64">
        <v>54056</v>
      </c>
      <c r="DJ665" s="64">
        <v>0</v>
      </c>
      <c r="DK665" s="64">
        <v>0</v>
      </c>
      <c r="DL665" s="534">
        <f t="shared" si="97"/>
        <v>18018.666666666668</v>
      </c>
    </row>
    <row r="666" spans="1:116" ht="43.5" customHeight="1" x14ac:dyDescent="0.25">
      <c r="A666" s="356" t="s">
        <v>7</v>
      </c>
      <c r="B666" s="65" t="s">
        <v>96</v>
      </c>
      <c r="C666" s="65" t="s">
        <v>114</v>
      </c>
      <c r="D666" s="64" t="s">
        <v>2595</v>
      </c>
      <c r="E666" s="64" t="s">
        <v>134</v>
      </c>
      <c r="F666" s="64" t="s">
        <v>1620</v>
      </c>
      <c r="G666" s="18" t="s">
        <v>134</v>
      </c>
      <c r="H666" s="35" t="s">
        <v>889</v>
      </c>
      <c r="I666" s="28" t="s">
        <v>2287</v>
      </c>
      <c r="J666" s="498">
        <v>2.4858393190228529</v>
      </c>
      <c r="K666" s="498">
        <v>0.70265151369000001</v>
      </c>
      <c r="L666" s="499">
        <v>58.3</v>
      </c>
      <c r="M666" s="512">
        <v>0</v>
      </c>
      <c r="N666" s="513">
        <v>0</v>
      </c>
      <c r="O666" s="513">
        <v>0</v>
      </c>
      <c r="P666" s="513">
        <v>0</v>
      </c>
      <c r="Q666" s="513">
        <v>0</v>
      </c>
      <c r="R666" s="513">
        <v>0</v>
      </c>
      <c r="S666" s="513">
        <v>0</v>
      </c>
      <c r="T666" s="513">
        <v>0</v>
      </c>
      <c r="U666" s="513">
        <v>0</v>
      </c>
      <c r="V666" s="513">
        <v>0</v>
      </c>
      <c r="W666" s="513">
        <v>0</v>
      </c>
      <c r="X666" s="513">
        <v>0</v>
      </c>
      <c r="Y666" s="513">
        <v>0</v>
      </c>
      <c r="Z666" s="513">
        <v>0</v>
      </c>
      <c r="AA666" s="513">
        <v>0</v>
      </c>
      <c r="AB666" s="513">
        <v>0</v>
      </c>
      <c r="AC666" s="513">
        <v>0</v>
      </c>
      <c r="AD666" s="513">
        <v>0</v>
      </c>
      <c r="AE666" s="513">
        <v>0</v>
      </c>
      <c r="AF666" s="513">
        <v>0</v>
      </c>
      <c r="AG666" s="513">
        <v>0</v>
      </c>
      <c r="AH666" s="513">
        <f t="shared" si="98"/>
        <v>0</v>
      </c>
      <c r="AI666" s="513">
        <v>0</v>
      </c>
      <c r="AJ666" s="513">
        <v>0</v>
      </c>
      <c r="AK666" s="513">
        <f t="shared" si="99"/>
        <v>0</v>
      </c>
      <c r="AL666" s="513">
        <f t="shared" si="100"/>
        <v>0</v>
      </c>
      <c r="AM666" s="513">
        <v>0</v>
      </c>
      <c r="AN666" s="513">
        <v>0</v>
      </c>
      <c r="AO666" s="513">
        <v>0</v>
      </c>
      <c r="AP666" s="513">
        <v>0</v>
      </c>
      <c r="AQ666" s="513">
        <v>0</v>
      </c>
      <c r="AR666" s="513">
        <v>0</v>
      </c>
      <c r="AS666" s="513">
        <v>0</v>
      </c>
      <c r="AT666" s="513">
        <v>0</v>
      </c>
      <c r="AU666" s="513">
        <v>0</v>
      </c>
      <c r="AV666" s="513">
        <v>0</v>
      </c>
      <c r="AW666" s="513">
        <v>0</v>
      </c>
      <c r="AX666" s="513">
        <v>0</v>
      </c>
      <c r="AY666" s="513">
        <v>0</v>
      </c>
      <c r="AZ666" s="513">
        <v>0</v>
      </c>
      <c r="BA666" s="513">
        <v>0</v>
      </c>
      <c r="BB666" s="513">
        <v>0</v>
      </c>
      <c r="BC666" s="513">
        <v>0</v>
      </c>
      <c r="BD666" s="513">
        <v>0</v>
      </c>
      <c r="BE666" s="513">
        <v>0</v>
      </c>
      <c r="BF666" s="513">
        <v>0</v>
      </c>
      <c r="BG666" s="513">
        <v>0</v>
      </c>
      <c r="BH666" s="513">
        <v>0</v>
      </c>
      <c r="BI666" s="513">
        <v>0</v>
      </c>
      <c r="BJ666" s="513">
        <v>0</v>
      </c>
      <c r="BK666" s="241">
        <f t="shared" si="101"/>
        <v>0</v>
      </c>
      <c r="BL666" s="22">
        <f t="shared" si="102"/>
        <v>0</v>
      </c>
      <c r="BM666" s="519">
        <f t="shared" si="103"/>
        <v>0</v>
      </c>
      <c r="BN666" s="520">
        <v>0</v>
      </c>
      <c r="BO666" s="520">
        <v>0</v>
      </c>
      <c r="BP666" s="520">
        <v>0</v>
      </c>
      <c r="BQ666" s="520">
        <v>0</v>
      </c>
      <c r="BR666" s="520">
        <v>0</v>
      </c>
      <c r="BS666" s="520">
        <v>0</v>
      </c>
      <c r="BT666" s="520">
        <v>0</v>
      </c>
      <c r="BU666" s="520">
        <v>0</v>
      </c>
      <c r="BV666" s="520">
        <v>0</v>
      </c>
      <c r="BW666" s="520">
        <v>0</v>
      </c>
      <c r="BX666" s="520">
        <v>0</v>
      </c>
      <c r="BY666" s="520">
        <v>0</v>
      </c>
      <c r="BZ666" s="520">
        <v>0</v>
      </c>
      <c r="CA666" s="520">
        <v>0</v>
      </c>
      <c r="CB666" s="520">
        <v>0</v>
      </c>
      <c r="CC666" s="520">
        <v>0</v>
      </c>
      <c r="CD666" s="520">
        <v>0</v>
      </c>
      <c r="CE666" s="520">
        <v>0</v>
      </c>
      <c r="CF666" s="520">
        <v>0</v>
      </c>
      <c r="CG666" s="520">
        <v>0</v>
      </c>
      <c r="CH666" s="520">
        <v>0</v>
      </c>
      <c r="CI666" s="520">
        <v>0</v>
      </c>
      <c r="CJ666" s="520">
        <v>0</v>
      </c>
      <c r="CK666" s="520">
        <v>0</v>
      </c>
      <c r="CL666" s="520">
        <f t="shared" si="104"/>
        <v>0</v>
      </c>
      <c r="CM666" s="521">
        <f t="shared" si="105"/>
        <v>0</v>
      </c>
      <c r="CN666" s="522">
        <v>1226399.9999999998</v>
      </c>
      <c r="CO666" s="522">
        <v>1226399.9999999998</v>
      </c>
      <c r="CP666" s="522">
        <v>3328800</v>
      </c>
      <c r="CQ666" s="243" t="s">
        <v>874</v>
      </c>
      <c r="CR666" s="103">
        <v>0.35</v>
      </c>
      <c r="CS666" s="523">
        <v>0.35</v>
      </c>
      <c r="CT666" s="104">
        <v>0.95</v>
      </c>
      <c r="CU666" s="524"/>
      <c r="CV666" s="524"/>
      <c r="CW666" s="524"/>
      <c r="CX666" s="525"/>
      <c r="CY666" s="526">
        <v>66.839080459770116</v>
      </c>
      <c r="CZ666" s="527">
        <v>64.611111111111001</v>
      </c>
      <c r="DA666" s="528">
        <v>0.67241379310344829</v>
      </c>
      <c r="DB666" s="529">
        <v>0.65</v>
      </c>
      <c r="DC666" s="530" t="s">
        <v>2354</v>
      </c>
      <c r="DD666" s="225"/>
      <c r="DE666" s="524"/>
      <c r="DF666" s="524"/>
      <c r="DG666" s="531"/>
      <c r="DH666" s="532"/>
      <c r="DI666" s="64">
        <v>0</v>
      </c>
      <c r="DJ666" s="64">
        <v>0</v>
      </c>
      <c r="DK666" s="64">
        <v>0</v>
      </c>
      <c r="DL666" s="534">
        <f t="shared" si="97"/>
        <v>0</v>
      </c>
    </row>
    <row r="667" spans="1:116" ht="43.5" customHeight="1" x14ac:dyDescent="0.25">
      <c r="A667" s="356" t="s">
        <v>7</v>
      </c>
      <c r="B667" s="65" t="s">
        <v>96</v>
      </c>
      <c r="C667" s="65" t="s">
        <v>114</v>
      </c>
      <c r="D667" s="64" t="s">
        <v>2595</v>
      </c>
      <c r="E667" s="64" t="s">
        <v>134</v>
      </c>
      <c r="F667" s="64" t="s">
        <v>1621</v>
      </c>
      <c r="G667" s="18" t="s">
        <v>134</v>
      </c>
      <c r="H667" s="35" t="s">
        <v>889</v>
      </c>
      <c r="I667" s="28" t="s">
        <v>2287</v>
      </c>
      <c r="J667" s="498">
        <v>1.9094128102639305</v>
      </c>
      <c r="K667" s="498">
        <v>1.4462121182040002</v>
      </c>
      <c r="L667" s="499">
        <v>191.2</v>
      </c>
      <c r="M667" s="512">
        <v>0</v>
      </c>
      <c r="N667" s="513">
        <v>0</v>
      </c>
      <c r="O667" s="513">
        <v>0</v>
      </c>
      <c r="P667" s="513">
        <v>0</v>
      </c>
      <c r="Q667" s="513">
        <v>0</v>
      </c>
      <c r="R667" s="513">
        <v>0</v>
      </c>
      <c r="S667" s="513">
        <v>0</v>
      </c>
      <c r="T667" s="513">
        <v>0</v>
      </c>
      <c r="U667" s="513">
        <v>0</v>
      </c>
      <c r="V667" s="513">
        <v>0</v>
      </c>
      <c r="W667" s="513">
        <v>0</v>
      </c>
      <c r="X667" s="513">
        <v>0</v>
      </c>
      <c r="Y667" s="513">
        <v>0</v>
      </c>
      <c r="Z667" s="513">
        <v>0</v>
      </c>
      <c r="AA667" s="513">
        <v>0</v>
      </c>
      <c r="AB667" s="513">
        <v>0</v>
      </c>
      <c r="AC667" s="513">
        <v>1</v>
      </c>
      <c r="AD667" s="513">
        <v>1</v>
      </c>
      <c r="AE667" s="513">
        <v>0</v>
      </c>
      <c r="AF667" s="513">
        <v>0</v>
      </c>
      <c r="AG667" s="513">
        <v>0</v>
      </c>
      <c r="AH667" s="513">
        <f t="shared" si="98"/>
        <v>0</v>
      </c>
      <c r="AI667" s="513">
        <v>0</v>
      </c>
      <c r="AJ667" s="513">
        <v>0</v>
      </c>
      <c r="AK667" s="513">
        <f t="shared" si="99"/>
        <v>1</v>
      </c>
      <c r="AL667" s="513">
        <f t="shared" si="100"/>
        <v>1</v>
      </c>
      <c r="AM667" s="513">
        <v>0</v>
      </c>
      <c r="AN667" s="513">
        <v>0</v>
      </c>
      <c r="AO667" s="513">
        <v>0</v>
      </c>
      <c r="AP667" s="513">
        <v>0</v>
      </c>
      <c r="AQ667" s="513">
        <v>0</v>
      </c>
      <c r="AR667" s="513">
        <v>0</v>
      </c>
      <c r="AS667" s="513">
        <v>0</v>
      </c>
      <c r="AT667" s="513">
        <v>0</v>
      </c>
      <c r="AU667" s="513">
        <v>0</v>
      </c>
      <c r="AV667" s="513">
        <v>0</v>
      </c>
      <c r="AW667" s="513">
        <v>0</v>
      </c>
      <c r="AX667" s="513">
        <v>0</v>
      </c>
      <c r="AY667" s="513">
        <v>0</v>
      </c>
      <c r="AZ667" s="513">
        <v>0</v>
      </c>
      <c r="BA667" s="513">
        <v>0</v>
      </c>
      <c r="BB667" s="513">
        <v>0</v>
      </c>
      <c r="BC667" s="513">
        <v>2.58</v>
      </c>
      <c r="BD667" s="513">
        <v>2.58</v>
      </c>
      <c r="BE667" s="513">
        <v>0</v>
      </c>
      <c r="BF667" s="513">
        <v>0</v>
      </c>
      <c r="BG667" s="513">
        <v>0</v>
      </c>
      <c r="BH667" s="513">
        <v>0</v>
      </c>
      <c r="BI667" s="513">
        <v>0</v>
      </c>
      <c r="BJ667" s="513">
        <v>0</v>
      </c>
      <c r="BK667" s="241">
        <f t="shared" si="101"/>
        <v>2.58</v>
      </c>
      <c r="BL667" s="22">
        <f t="shared" si="102"/>
        <v>2.58</v>
      </c>
      <c r="BM667" s="519">
        <f t="shared" si="103"/>
        <v>2.9655172413793106E-3</v>
      </c>
      <c r="BN667" s="520">
        <v>0</v>
      </c>
      <c r="BO667" s="520">
        <v>0</v>
      </c>
      <c r="BP667" s="520">
        <v>0</v>
      </c>
      <c r="BQ667" s="520">
        <v>0</v>
      </c>
      <c r="BR667" s="520">
        <v>0</v>
      </c>
      <c r="BS667" s="520">
        <v>0</v>
      </c>
      <c r="BT667" s="520">
        <v>0</v>
      </c>
      <c r="BU667" s="520">
        <v>0</v>
      </c>
      <c r="BV667" s="520">
        <v>0</v>
      </c>
      <c r="BW667" s="520">
        <v>0</v>
      </c>
      <c r="BX667" s="520">
        <v>0</v>
      </c>
      <c r="BY667" s="520">
        <v>0</v>
      </c>
      <c r="BZ667" s="520">
        <v>0</v>
      </c>
      <c r="CA667" s="520">
        <v>0</v>
      </c>
      <c r="CB667" s="520">
        <v>0</v>
      </c>
      <c r="CC667" s="520">
        <v>0</v>
      </c>
      <c r="CD667" s="520">
        <v>3028.5072</v>
      </c>
      <c r="CE667" s="520">
        <v>3028.5072</v>
      </c>
      <c r="CF667" s="520">
        <v>0</v>
      </c>
      <c r="CG667" s="520">
        <v>0</v>
      </c>
      <c r="CH667" s="520">
        <v>0</v>
      </c>
      <c r="CI667" s="520">
        <v>0</v>
      </c>
      <c r="CJ667" s="520">
        <v>0</v>
      </c>
      <c r="CK667" s="520">
        <v>0</v>
      </c>
      <c r="CL667" s="520">
        <f t="shared" si="104"/>
        <v>3028.5072</v>
      </c>
      <c r="CM667" s="521">
        <f t="shared" si="105"/>
        <v>3028.5072</v>
      </c>
      <c r="CN667" s="522">
        <v>3013440</v>
      </c>
      <c r="CO667" s="522">
        <v>3013440</v>
      </c>
      <c r="CP667" s="522">
        <v>3048480.0000000005</v>
      </c>
      <c r="CQ667" s="243" t="s">
        <v>874</v>
      </c>
      <c r="CR667" s="103">
        <v>0.86</v>
      </c>
      <c r="CS667" s="523">
        <v>0.86</v>
      </c>
      <c r="CT667" s="104">
        <v>0.87</v>
      </c>
      <c r="CU667" s="524"/>
      <c r="CV667" s="524"/>
      <c r="CW667" s="524"/>
      <c r="CX667" s="525"/>
      <c r="CY667" s="526">
        <v>72.167108695660417</v>
      </c>
      <c r="CZ667" s="527">
        <v>72.227495058253936</v>
      </c>
      <c r="DA667" s="528">
        <v>0.91860632347559512</v>
      </c>
      <c r="DB667" s="529">
        <v>0.92061920222871196</v>
      </c>
      <c r="DC667" s="530" t="s">
        <v>2354</v>
      </c>
      <c r="DD667" s="225"/>
      <c r="DE667" s="524"/>
      <c r="DF667" s="524"/>
      <c r="DG667" s="531"/>
      <c r="DH667" s="532"/>
      <c r="DI667" s="64">
        <v>0</v>
      </c>
      <c r="DJ667" s="64">
        <v>47082</v>
      </c>
      <c r="DK667" s="64">
        <v>0</v>
      </c>
      <c r="DL667" s="534">
        <f t="shared" si="97"/>
        <v>15694</v>
      </c>
    </row>
    <row r="668" spans="1:116" ht="43.5" customHeight="1" x14ac:dyDescent="0.25">
      <c r="A668" s="356" t="s">
        <v>7</v>
      </c>
      <c r="B668" s="65" t="s">
        <v>96</v>
      </c>
      <c r="C668" s="65" t="s">
        <v>114</v>
      </c>
      <c r="D668" s="64" t="s">
        <v>2595</v>
      </c>
      <c r="E668" s="64" t="s">
        <v>134</v>
      </c>
      <c r="F668" s="64" t="s">
        <v>1622</v>
      </c>
      <c r="G668" s="18" t="s">
        <v>134</v>
      </c>
      <c r="H668" s="35" t="s">
        <v>860</v>
      </c>
      <c r="I668" s="28" t="s">
        <v>2287</v>
      </c>
      <c r="J668" s="498">
        <v>2.4498126622254199</v>
      </c>
      <c r="K668" s="498">
        <v>1.394507572857</v>
      </c>
      <c r="L668" s="499">
        <v>318.2</v>
      </c>
      <c r="M668" s="512">
        <v>0</v>
      </c>
      <c r="N668" s="513">
        <v>0</v>
      </c>
      <c r="O668" s="513">
        <v>0</v>
      </c>
      <c r="P668" s="513">
        <v>0</v>
      </c>
      <c r="Q668" s="513">
        <v>0</v>
      </c>
      <c r="R668" s="513">
        <v>0</v>
      </c>
      <c r="S668" s="513">
        <v>0</v>
      </c>
      <c r="T668" s="513">
        <v>0</v>
      </c>
      <c r="U668" s="513">
        <v>0</v>
      </c>
      <c r="V668" s="513">
        <v>0</v>
      </c>
      <c r="W668" s="513">
        <v>0</v>
      </c>
      <c r="X668" s="513">
        <v>0</v>
      </c>
      <c r="Y668" s="513">
        <v>0</v>
      </c>
      <c r="Z668" s="513">
        <v>0</v>
      </c>
      <c r="AA668" s="513">
        <v>0</v>
      </c>
      <c r="AB668" s="513">
        <v>0</v>
      </c>
      <c r="AC668" s="513">
        <v>0</v>
      </c>
      <c r="AD668" s="513">
        <v>0</v>
      </c>
      <c r="AE668" s="513">
        <v>0</v>
      </c>
      <c r="AF668" s="513">
        <v>0</v>
      </c>
      <c r="AG668" s="513">
        <v>0</v>
      </c>
      <c r="AH668" s="513">
        <f t="shared" si="98"/>
        <v>0</v>
      </c>
      <c r="AI668" s="513">
        <v>0</v>
      </c>
      <c r="AJ668" s="513">
        <v>0</v>
      </c>
      <c r="AK668" s="513">
        <f t="shared" si="99"/>
        <v>0</v>
      </c>
      <c r="AL668" s="513">
        <f t="shared" si="100"/>
        <v>0</v>
      </c>
      <c r="AM668" s="513">
        <v>0</v>
      </c>
      <c r="AN668" s="513">
        <v>0</v>
      </c>
      <c r="AO668" s="513">
        <v>0</v>
      </c>
      <c r="AP668" s="513">
        <v>0</v>
      </c>
      <c r="AQ668" s="513">
        <v>0</v>
      </c>
      <c r="AR668" s="513">
        <v>0</v>
      </c>
      <c r="AS668" s="513">
        <v>0</v>
      </c>
      <c r="AT668" s="513">
        <v>0</v>
      </c>
      <c r="AU668" s="513">
        <v>0</v>
      </c>
      <c r="AV668" s="513">
        <v>0</v>
      </c>
      <c r="AW668" s="513">
        <v>0</v>
      </c>
      <c r="AX668" s="513">
        <v>0</v>
      </c>
      <c r="AY668" s="513">
        <v>0</v>
      </c>
      <c r="AZ668" s="513">
        <v>0</v>
      </c>
      <c r="BA668" s="513">
        <v>0</v>
      </c>
      <c r="BB668" s="513">
        <v>0</v>
      </c>
      <c r="BC668" s="513">
        <v>0</v>
      </c>
      <c r="BD668" s="513">
        <v>0</v>
      </c>
      <c r="BE668" s="513">
        <v>0</v>
      </c>
      <c r="BF668" s="513">
        <v>0</v>
      </c>
      <c r="BG668" s="513">
        <v>0</v>
      </c>
      <c r="BH668" s="513">
        <v>0</v>
      </c>
      <c r="BI668" s="513">
        <v>0</v>
      </c>
      <c r="BJ668" s="513">
        <v>0</v>
      </c>
      <c r="BK668" s="241">
        <f t="shared" si="101"/>
        <v>0</v>
      </c>
      <c r="BL668" s="22">
        <f t="shared" si="102"/>
        <v>0</v>
      </c>
      <c r="BM668" s="519">
        <f t="shared" si="103"/>
        <v>0</v>
      </c>
      <c r="BN668" s="520">
        <v>0</v>
      </c>
      <c r="BO668" s="520">
        <v>0</v>
      </c>
      <c r="BP668" s="520">
        <v>0</v>
      </c>
      <c r="BQ668" s="520">
        <v>0</v>
      </c>
      <c r="BR668" s="520">
        <v>0</v>
      </c>
      <c r="BS668" s="520">
        <v>0</v>
      </c>
      <c r="BT668" s="520">
        <v>0</v>
      </c>
      <c r="BU668" s="520">
        <v>0</v>
      </c>
      <c r="BV668" s="520">
        <v>0</v>
      </c>
      <c r="BW668" s="520">
        <v>0</v>
      </c>
      <c r="BX668" s="520">
        <v>0</v>
      </c>
      <c r="BY668" s="520">
        <v>0</v>
      </c>
      <c r="BZ668" s="520">
        <v>0</v>
      </c>
      <c r="CA668" s="520">
        <v>0</v>
      </c>
      <c r="CB668" s="520">
        <v>0</v>
      </c>
      <c r="CC668" s="520">
        <v>0</v>
      </c>
      <c r="CD668" s="520">
        <v>0</v>
      </c>
      <c r="CE668" s="520">
        <v>0</v>
      </c>
      <c r="CF668" s="520">
        <v>0</v>
      </c>
      <c r="CG668" s="520">
        <v>0</v>
      </c>
      <c r="CH668" s="520">
        <v>0</v>
      </c>
      <c r="CI668" s="520">
        <v>0</v>
      </c>
      <c r="CJ668" s="520">
        <v>0</v>
      </c>
      <c r="CK668" s="520">
        <v>0</v>
      </c>
      <c r="CL668" s="520">
        <f t="shared" si="104"/>
        <v>0</v>
      </c>
      <c r="CM668" s="521">
        <f t="shared" si="105"/>
        <v>0</v>
      </c>
      <c r="CN668" s="522">
        <v>4239840</v>
      </c>
      <c r="CO668" s="522">
        <v>4239840</v>
      </c>
      <c r="CP668" s="522">
        <v>5256000.0000000009</v>
      </c>
      <c r="CQ668" s="243" t="s">
        <v>874</v>
      </c>
      <c r="CR668" s="103">
        <v>1.21</v>
      </c>
      <c r="CS668" s="523">
        <v>1.21</v>
      </c>
      <c r="CT668" s="104">
        <v>1.5</v>
      </c>
      <c r="CU668" s="524"/>
      <c r="CV668" s="524"/>
      <c r="CW668" s="524"/>
      <c r="CX668" s="525"/>
      <c r="CY668" s="526">
        <v>102.40732758620702</v>
      </c>
      <c r="CZ668" s="527">
        <v>78.972779635823002</v>
      </c>
      <c r="DA668" s="528">
        <v>0.6670258620689663</v>
      </c>
      <c r="DB668" s="529">
        <v>0.58025207481729335</v>
      </c>
      <c r="DC668" s="530" t="s">
        <v>2354</v>
      </c>
      <c r="DD668" s="225"/>
      <c r="DE668" s="524"/>
      <c r="DF668" s="524"/>
      <c r="DG668" s="531"/>
      <c r="DH668" s="532"/>
      <c r="DI668" s="64">
        <v>0</v>
      </c>
      <c r="DJ668" s="64">
        <v>0</v>
      </c>
      <c r="DK668" s="64">
        <v>85704</v>
      </c>
      <c r="DL668" s="534">
        <f t="shared" si="97"/>
        <v>28568</v>
      </c>
    </row>
    <row r="669" spans="1:116" ht="43.5" customHeight="1" x14ac:dyDescent="0.25">
      <c r="A669" s="356" t="s">
        <v>7</v>
      </c>
      <c r="B669" s="65" t="s">
        <v>96</v>
      </c>
      <c r="C669" s="65" t="s">
        <v>114</v>
      </c>
      <c r="D669" s="64" t="s">
        <v>2595</v>
      </c>
      <c r="E669" s="64" t="s">
        <v>134</v>
      </c>
      <c r="F669" s="64" t="s">
        <v>1623</v>
      </c>
      <c r="G669" s="18" t="s">
        <v>134</v>
      </c>
      <c r="H669" s="35" t="s">
        <v>866</v>
      </c>
      <c r="I669" s="28" t="s">
        <v>2287</v>
      </c>
      <c r="J669" s="498">
        <v>2.0967514256105799</v>
      </c>
      <c r="K669" s="498">
        <v>3.2223484781460003</v>
      </c>
      <c r="L669" s="499">
        <v>507.6</v>
      </c>
      <c r="M669" s="512">
        <v>0</v>
      </c>
      <c r="N669" s="513">
        <v>0</v>
      </c>
      <c r="O669" s="513">
        <v>0</v>
      </c>
      <c r="P669" s="513">
        <v>0</v>
      </c>
      <c r="Q669" s="513">
        <v>0</v>
      </c>
      <c r="R669" s="513">
        <v>0</v>
      </c>
      <c r="S669" s="513">
        <v>0</v>
      </c>
      <c r="T669" s="513">
        <v>0</v>
      </c>
      <c r="U669" s="513">
        <v>0</v>
      </c>
      <c r="V669" s="513">
        <v>0</v>
      </c>
      <c r="W669" s="513">
        <v>0</v>
      </c>
      <c r="X669" s="513">
        <v>0</v>
      </c>
      <c r="Y669" s="513">
        <v>0</v>
      </c>
      <c r="Z669" s="513">
        <v>0</v>
      </c>
      <c r="AA669" s="513">
        <v>0</v>
      </c>
      <c r="AB669" s="513">
        <v>0</v>
      </c>
      <c r="AC669" s="513">
        <v>3</v>
      </c>
      <c r="AD669" s="513">
        <v>3</v>
      </c>
      <c r="AE669" s="513">
        <v>0</v>
      </c>
      <c r="AF669" s="513">
        <v>0</v>
      </c>
      <c r="AG669" s="513">
        <v>0</v>
      </c>
      <c r="AH669" s="513">
        <f t="shared" si="98"/>
        <v>0</v>
      </c>
      <c r="AI669" s="513">
        <v>0</v>
      </c>
      <c r="AJ669" s="513">
        <v>0</v>
      </c>
      <c r="AK669" s="513">
        <f t="shared" si="99"/>
        <v>3</v>
      </c>
      <c r="AL669" s="513">
        <f t="shared" si="100"/>
        <v>3</v>
      </c>
      <c r="AM669" s="513">
        <v>0</v>
      </c>
      <c r="AN669" s="513">
        <v>0</v>
      </c>
      <c r="AO669" s="513">
        <v>0</v>
      </c>
      <c r="AP669" s="513">
        <v>0</v>
      </c>
      <c r="AQ669" s="513">
        <v>0</v>
      </c>
      <c r="AR669" s="513">
        <v>0</v>
      </c>
      <c r="AS669" s="513">
        <v>0</v>
      </c>
      <c r="AT669" s="513">
        <v>0</v>
      </c>
      <c r="AU669" s="513">
        <v>0</v>
      </c>
      <c r="AV669" s="513">
        <v>0</v>
      </c>
      <c r="AW669" s="513">
        <v>0</v>
      </c>
      <c r="AX669" s="513">
        <v>0</v>
      </c>
      <c r="AY669" s="513">
        <v>0</v>
      </c>
      <c r="AZ669" s="513">
        <v>0</v>
      </c>
      <c r="BA669" s="513">
        <v>0</v>
      </c>
      <c r="BB669" s="513">
        <v>0</v>
      </c>
      <c r="BC669" s="513">
        <v>16.899999999999999</v>
      </c>
      <c r="BD669" s="513">
        <v>16.899999999999999</v>
      </c>
      <c r="BE669" s="513">
        <v>0</v>
      </c>
      <c r="BF669" s="513">
        <v>0</v>
      </c>
      <c r="BG669" s="513">
        <v>0</v>
      </c>
      <c r="BH669" s="513">
        <v>0</v>
      </c>
      <c r="BI669" s="513">
        <v>0</v>
      </c>
      <c r="BJ669" s="513">
        <v>0</v>
      </c>
      <c r="BK669" s="241">
        <f t="shared" si="101"/>
        <v>16.899999999999999</v>
      </c>
      <c r="BL669" s="22">
        <f t="shared" si="102"/>
        <v>16.899999999999999</v>
      </c>
      <c r="BM669" s="519">
        <f t="shared" si="103"/>
        <v>1.173611111111111E-2</v>
      </c>
      <c r="BN669" s="520">
        <v>0</v>
      </c>
      <c r="BO669" s="520">
        <v>0</v>
      </c>
      <c r="BP669" s="520">
        <v>0</v>
      </c>
      <c r="BQ669" s="520">
        <v>0</v>
      </c>
      <c r="BR669" s="520">
        <v>0</v>
      </c>
      <c r="BS669" s="520">
        <v>0</v>
      </c>
      <c r="BT669" s="520">
        <v>0</v>
      </c>
      <c r="BU669" s="520">
        <v>0</v>
      </c>
      <c r="BV669" s="520">
        <v>0</v>
      </c>
      <c r="BW669" s="520">
        <v>0</v>
      </c>
      <c r="BX669" s="520">
        <v>0</v>
      </c>
      <c r="BY669" s="520">
        <v>0</v>
      </c>
      <c r="BZ669" s="520">
        <v>0</v>
      </c>
      <c r="CA669" s="520">
        <v>0</v>
      </c>
      <c r="CB669" s="520">
        <v>0</v>
      </c>
      <c r="CC669" s="520">
        <v>0</v>
      </c>
      <c r="CD669" s="520">
        <v>19837.896000000001</v>
      </c>
      <c r="CE669" s="520">
        <v>19837.896000000001</v>
      </c>
      <c r="CF669" s="520">
        <v>0</v>
      </c>
      <c r="CG669" s="520">
        <v>0</v>
      </c>
      <c r="CH669" s="520">
        <v>0</v>
      </c>
      <c r="CI669" s="520">
        <v>0</v>
      </c>
      <c r="CJ669" s="520">
        <v>0</v>
      </c>
      <c r="CK669" s="520">
        <v>0</v>
      </c>
      <c r="CL669" s="520">
        <f t="shared" si="104"/>
        <v>19837.896000000001</v>
      </c>
      <c r="CM669" s="521">
        <f t="shared" si="105"/>
        <v>19837.896000000001</v>
      </c>
      <c r="CN669" s="522">
        <v>5466240.0000000009</v>
      </c>
      <c r="CO669" s="522">
        <v>5466240.0000000009</v>
      </c>
      <c r="CP669" s="522">
        <v>5045759.9999999991</v>
      </c>
      <c r="CQ669" s="243" t="s">
        <v>874</v>
      </c>
      <c r="CR669" s="103">
        <v>1.56</v>
      </c>
      <c r="CS669" s="523">
        <v>1.56</v>
      </c>
      <c r="CT669" s="104">
        <v>1.44</v>
      </c>
      <c r="CU669" s="524"/>
      <c r="CV669" s="524"/>
      <c r="CW669" s="524"/>
      <c r="CX669" s="525"/>
      <c r="CY669" s="526">
        <v>280.22364082007408</v>
      </c>
      <c r="CZ669" s="527">
        <v>162.25828416617003</v>
      </c>
      <c r="DA669" s="528">
        <v>1.9435708592258081</v>
      </c>
      <c r="DB669" s="529">
        <v>1.8798546564792005</v>
      </c>
      <c r="DC669" s="530" t="s">
        <v>2288</v>
      </c>
      <c r="DD669" s="225"/>
      <c r="DE669" s="524"/>
      <c r="DF669" s="524"/>
      <c r="DG669" s="531"/>
      <c r="DH669" s="532"/>
      <c r="DI669" s="64">
        <v>53745</v>
      </c>
      <c r="DJ669" s="64">
        <v>105003</v>
      </c>
      <c r="DK669" s="64">
        <v>0</v>
      </c>
      <c r="DL669" s="534">
        <f t="shared" si="97"/>
        <v>52916</v>
      </c>
    </row>
    <row r="670" spans="1:116" ht="43.5" customHeight="1" x14ac:dyDescent="0.25">
      <c r="A670" s="356" t="s">
        <v>7</v>
      </c>
      <c r="B670" s="65" t="s">
        <v>96</v>
      </c>
      <c r="C670" s="65" t="s">
        <v>114</v>
      </c>
      <c r="D670" s="64" t="s">
        <v>2595</v>
      </c>
      <c r="E670" s="64" t="s">
        <v>134</v>
      </c>
      <c r="F670" s="64" t="s">
        <v>1624</v>
      </c>
      <c r="G670" s="18" t="s">
        <v>134</v>
      </c>
      <c r="H670" s="35" t="s">
        <v>889</v>
      </c>
      <c r="I670" s="28" t="s">
        <v>2287</v>
      </c>
      <c r="J670" s="498">
        <v>2.4858393190228525</v>
      </c>
      <c r="K670" s="498">
        <v>0.42859848395700006</v>
      </c>
      <c r="L670" s="499">
        <v>0</v>
      </c>
      <c r="M670" s="512">
        <v>0</v>
      </c>
      <c r="N670" s="513">
        <v>0</v>
      </c>
      <c r="O670" s="513">
        <v>0</v>
      </c>
      <c r="P670" s="513">
        <v>0</v>
      </c>
      <c r="Q670" s="513">
        <v>0</v>
      </c>
      <c r="R670" s="513">
        <v>0</v>
      </c>
      <c r="S670" s="513">
        <v>0</v>
      </c>
      <c r="T670" s="513">
        <v>0</v>
      </c>
      <c r="U670" s="513">
        <v>0</v>
      </c>
      <c r="V670" s="513">
        <v>0</v>
      </c>
      <c r="W670" s="513">
        <v>0</v>
      </c>
      <c r="X670" s="513">
        <v>0</v>
      </c>
      <c r="Y670" s="513">
        <v>0</v>
      </c>
      <c r="Z670" s="513">
        <v>0</v>
      </c>
      <c r="AA670" s="513">
        <v>0</v>
      </c>
      <c r="AB670" s="513">
        <v>0</v>
      </c>
      <c r="AC670" s="513">
        <v>0</v>
      </c>
      <c r="AD670" s="513">
        <v>0</v>
      </c>
      <c r="AE670" s="513">
        <v>0</v>
      </c>
      <c r="AF670" s="513">
        <v>0</v>
      </c>
      <c r="AG670" s="513">
        <v>0</v>
      </c>
      <c r="AH670" s="513">
        <f t="shared" si="98"/>
        <v>0</v>
      </c>
      <c r="AI670" s="513">
        <v>0</v>
      </c>
      <c r="AJ670" s="513">
        <v>0</v>
      </c>
      <c r="AK670" s="513">
        <f t="shared" si="99"/>
        <v>0</v>
      </c>
      <c r="AL670" s="513">
        <f t="shared" si="100"/>
        <v>0</v>
      </c>
      <c r="AM670" s="513">
        <v>0</v>
      </c>
      <c r="AN670" s="513">
        <v>0</v>
      </c>
      <c r="AO670" s="513">
        <v>0</v>
      </c>
      <c r="AP670" s="513">
        <v>0</v>
      </c>
      <c r="AQ670" s="513">
        <v>0</v>
      </c>
      <c r="AR670" s="513">
        <v>0</v>
      </c>
      <c r="AS670" s="513">
        <v>0</v>
      </c>
      <c r="AT670" s="513">
        <v>0</v>
      </c>
      <c r="AU670" s="513">
        <v>0</v>
      </c>
      <c r="AV670" s="513">
        <v>0</v>
      </c>
      <c r="AW670" s="513">
        <v>0</v>
      </c>
      <c r="AX670" s="513">
        <v>0</v>
      </c>
      <c r="AY670" s="513">
        <v>0</v>
      </c>
      <c r="AZ670" s="513">
        <v>0</v>
      </c>
      <c r="BA670" s="513">
        <v>0</v>
      </c>
      <c r="BB670" s="513">
        <v>0</v>
      </c>
      <c r="BC670" s="513">
        <v>0</v>
      </c>
      <c r="BD670" s="513">
        <v>0</v>
      </c>
      <c r="BE670" s="513">
        <v>0</v>
      </c>
      <c r="BF670" s="513">
        <v>0</v>
      </c>
      <c r="BG670" s="513">
        <v>0</v>
      </c>
      <c r="BH670" s="513">
        <v>0</v>
      </c>
      <c r="BI670" s="513">
        <v>0</v>
      </c>
      <c r="BJ670" s="513">
        <v>0</v>
      </c>
      <c r="BK670" s="241">
        <f t="shared" si="101"/>
        <v>0</v>
      </c>
      <c r="BL670" s="22">
        <f t="shared" si="102"/>
        <v>0</v>
      </c>
      <c r="BM670" s="519">
        <f t="shared" si="103"/>
        <v>0</v>
      </c>
      <c r="BN670" s="520">
        <v>0</v>
      </c>
      <c r="BO670" s="520">
        <v>0</v>
      </c>
      <c r="BP670" s="520">
        <v>0</v>
      </c>
      <c r="BQ670" s="520">
        <v>0</v>
      </c>
      <c r="BR670" s="520">
        <v>0</v>
      </c>
      <c r="BS670" s="520">
        <v>0</v>
      </c>
      <c r="BT670" s="520">
        <v>0</v>
      </c>
      <c r="BU670" s="520">
        <v>0</v>
      </c>
      <c r="BV670" s="520">
        <v>0</v>
      </c>
      <c r="BW670" s="520">
        <v>0</v>
      </c>
      <c r="BX670" s="520">
        <v>0</v>
      </c>
      <c r="BY670" s="520">
        <v>0</v>
      </c>
      <c r="BZ670" s="520">
        <v>0</v>
      </c>
      <c r="CA670" s="520">
        <v>0</v>
      </c>
      <c r="CB670" s="520">
        <v>0</v>
      </c>
      <c r="CC670" s="520">
        <v>0</v>
      </c>
      <c r="CD670" s="520">
        <v>0</v>
      </c>
      <c r="CE670" s="520">
        <v>0</v>
      </c>
      <c r="CF670" s="520">
        <v>0</v>
      </c>
      <c r="CG670" s="520">
        <v>0</v>
      </c>
      <c r="CH670" s="520">
        <v>0</v>
      </c>
      <c r="CI670" s="520">
        <v>0</v>
      </c>
      <c r="CJ670" s="520">
        <v>0</v>
      </c>
      <c r="CK670" s="520">
        <v>0</v>
      </c>
      <c r="CL670" s="520">
        <f t="shared" si="104"/>
        <v>0</v>
      </c>
      <c r="CM670" s="521">
        <f t="shared" si="105"/>
        <v>0</v>
      </c>
      <c r="CN670" s="522">
        <v>3153600.0000000005</v>
      </c>
      <c r="CO670" s="522">
        <v>3153600.0000000005</v>
      </c>
      <c r="CP670" s="522">
        <v>2803200.0000000009</v>
      </c>
      <c r="CQ670" s="243" t="s">
        <v>874</v>
      </c>
      <c r="CR670" s="103">
        <v>0.9</v>
      </c>
      <c r="CS670" s="523">
        <v>0.9</v>
      </c>
      <c r="CT670" s="104">
        <v>0.8</v>
      </c>
      <c r="CU670" s="524"/>
      <c r="CV670" s="524"/>
      <c r="CW670" s="524"/>
      <c r="CX670" s="525"/>
      <c r="CY670" s="526">
        <v>0</v>
      </c>
      <c r="CZ670" s="527">
        <v>30</v>
      </c>
      <c r="DA670" s="528">
        <v>0</v>
      </c>
      <c r="DB670" s="529">
        <v>1</v>
      </c>
      <c r="DC670" s="530" t="s">
        <v>2489</v>
      </c>
      <c r="DD670" s="225"/>
      <c r="DE670" s="524"/>
      <c r="DF670" s="524"/>
      <c r="DG670" s="531"/>
      <c r="DH670" s="532"/>
      <c r="DI670" s="64">
        <v>0</v>
      </c>
      <c r="DJ670" s="64" t="s">
        <v>56</v>
      </c>
      <c r="DK670" s="64" t="s">
        <v>56</v>
      </c>
      <c r="DL670" s="534">
        <f t="shared" si="97"/>
        <v>0</v>
      </c>
    </row>
    <row r="671" spans="1:116" ht="43.5" customHeight="1" x14ac:dyDescent="0.25">
      <c r="A671" s="356" t="s">
        <v>7</v>
      </c>
      <c r="B671" s="65" t="s">
        <v>96</v>
      </c>
      <c r="C671" s="65" t="s">
        <v>114</v>
      </c>
      <c r="D671" s="64" t="s">
        <v>2595</v>
      </c>
      <c r="E671" s="64" t="s">
        <v>134</v>
      </c>
      <c r="F671" s="64" t="s">
        <v>1625</v>
      </c>
      <c r="G671" s="18" t="s">
        <v>134</v>
      </c>
      <c r="H671" s="35" t="s">
        <v>866</v>
      </c>
      <c r="I671" s="28" t="s">
        <v>2287</v>
      </c>
      <c r="J671" s="498">
        <v>2.1615994078459591</v>
      </c>
      <c r="K671" s="498">
        <v>0.67670454404700009</v>
      </c>
      <c r="L671" s="499">
        <v>72.7</v>
      </c>
      <c r="M671" s="512">
        <v>0</v>
      </c>
      <c r="N671" s="513">
        <v>0</v>
      </c>
      <c r="O671" s="513">
        <v>0</v>
      </c>
      <c r="P671" s="513">
        <v>0</v>
      </c>
      <c r="Q671" s="513">
        <v>0</v>
      </c>
      <c r="R671" s="513">
        <v>0</v>
      </c>
      <c r="S671" s="513">
        <v>0</v>
      </c>
      <c r="T671" s="513">
        <v>0</v>
      </c>
      <c r="U671" s="513">
        <v>0</v>
      </c>
      <c r="V671" s="513">
        <v>0</v>
      </c>
      <c r="W671" s="513">
        <v>0</v>
      </c>
      <c r="X671" s="513">
        <v>0</v>
      </c>
      <c r="Y671" s="513">
        <v>0</v>
      </c>
      <c r="Z671" s="513">
        <v>0</v>
      </c>
      <c r="AA671" s="513">
        <v>0</v>
      </c>
      <c r="AB671" s="513">
        <v>0</v>
      </c>
      <c r="AC671" s="513">
        <v>0</v>
      </c>
      <c r="AD671" s="513">
        <v>0</v>
      </c>
      <c r="AE671" s="513">
        <v>0</v>
      </c>
      <c r="AF671" s="513">
        <v>0</v>
      </c>
      <c r="AG671" s="513">
        <v>0</v>
      </c>
      <c r="AH671" s="513">
        <f t="shared" si="98"/>
        <v>0</v>
      </c>
      <c r="AI671" s="513">
        <v>0</v>
      </c>
      <c r="AJ671" s="513">
        <v>0</v>
      </c>
      <c r="AK671" s="513">
        <f t="shared" si="99"/>
        <v>0</v>
      </c>
      <c r="AL671" s="513">
        <f t="shared" si="100"/>
        <v>0</v>
      </c>
      <c r="AM671" s="513">
        <v>0</v>
      </c>
      <c r="AN671" s="513">
        <v>0</v>
      </c>
      <c r="AO671" s="513">
        <v>0</v>
      </c>
      <c r="AP671" s="513">
        <v>0</v>
      </c>
      <c r="AQ671" s="513">
        <v>0</v>
      </c>
      <c r="AR671" s="513">
        <v>0</v>
      </c>
      <c r="AS671" s="513">
        <v>0</v>
      </c>
      <c r="AT671" s="513">
        <v>0</v>
      </c>
      <c r="AU671" s="513">
        <v>0</v>
      </c>
      <c r="AV671" s="513">
        <v>0</v>
      </c>
      <c r="AW671" s="513">
        <v>0</v>
      </c>
      <c r="AX671" s="513">
        <v>0</v>
      </c>
      <c r="AY671" s="513">
        <v>0</v>
      </c>
      <c r="AZ671" s="513">
        <v>0</v>
      </c>
      <c r="BA671" s="513">
        <v>0</v>
      </c>
      <c r="BB671" s="513">
        <v>0</v>
      </c>
      <c r="BC671" s="513">
        <v>0</v>
      </c>
      <c r="BD671" s="513">
        <v>0</v>
      </c>
      <c r="BE671" s="513">
        <v>0</v>
      </c>
      <c r="BF671" s="513">
        <v>0</v>
      </c>
      <c r="BG671" s="513">
        <v>0</v>
      </c>
      <c r="BH671" s="513">
        <v>0</v>
      </c>
      <c r="BI671" s="513">
        <v>0</v>
      </c>
      <c r="BJ671" s="513">
        <v>0</v>
      </c>
      <c r="BK671" s="241">
        <f t="shared" si="101"/>
        <v>0</v>
      </c>
      <c r="BL671" s="22">
        <f t="shared" si="102"/>
        <v>0</v>
      </c>
      <c r="BM671" s="519">
        <f t="shared" si="103"/>
        <v>0</v>
      </c>
      <c r="BN671" s="520">
        <v>0</v>
      </c>
      <c r="BO671" s="520">
        <v>0</v>
      </c>
      <c r="BP671" s="520">
        <v>0</v>
      </c>
      <c r="BQ671" s="520">
        <v>0</v>
      </c>
      <c r="BR671" s="520">
        <v>0</v>
      </c>
      <c r="BS671" s="520">
        <v>0</v>
      </c>
      <c r="BT671" s="520">
        <v>0</v>
      </c>
      <c r="BU671" s="520">
        <v>0</v>
      </c>
      <c r="BV671" s="520">
        <v>0</v>
      </c>
      <c r="BW671" s="520">
        <v>0</v>
      </c>
      <c r="BX671" s="520">
        <v>0</v>
      </c>
      <c r="BY671" s="520">
        <v>0</v>
      </c>
      <c r="BZ671" s="520">
        <v>0</v>
      </c>
      <c r="CA671" s="520">
        <v>0</v>
      </c>
      <c r="CB671" s="520">
        <v>0</v>
      </c>
      <c r="CC671" s="520">
        <v>0</v>
      </c>
      <c r="CD671" s="520">
        <v>0</v>
      </c>
      <c r="CE671" s="520">
        <v>0</v>
      </c>
      <c r="CF671" s="520">
        <v>0</v>
      </c>
      <c r="CG671" s="520">
        <v>0</v>
      </c>
      <c r="CH671" s="520">
        <v>0</v>
      </c>
      <c r="CI671" s="520">
        <v>0</v>
      </c>
      <c r="CJ671" s="520">
        <v>0</v>
      </c>
      <c r="CK671" s="520">
        <v>0</v>
      </c>
      <c r="CL671" s="520">
        <f t="shared" si="104"/>
        <v>0</v>
      </c>
      <c r="CM671" s="521">
        <f t="shared" si="105"/>
        <v>0</v>
      </c>
      <c r="CN671" s="522">
        <v>4344960</v>
      </c>
      <c r="CO671" s="522">
        <v>4344960</v>
      </c>
      <c r="CP671" s="522">
        <v>3959519.9999999995</v>
      </c>
      <c r="CQ671" s="243" t="s">
        <v>874</v>
      </c>
      <c r="CR671" s="103">
        <v>1.24</v>
      </c>
      <c r="CS671" s="523">
        <v>1.24</v>
      </c>
      <c r="CT671" s="104">
        <v>1.1299999999999999</v>
      </c>
      <c r="CU671" s="524"/>
      <c r="CV671" s="524"/>
      <c r="CW671" s="524"/>
      <c r="CX671" s="525"/>
      <c r="CY671" s="526">
        <v>24.227891583930273</v>
      </c>
      <c r="CZ671" s="527">
        <v>24.182648401826469</v>
      </c>
      <c r="DA671" s="528">
        <v>0.62251267228017237</v>
      </c>
      <c r="DB671" s="529">
        <v>0.62100456621004563</v>
      </c>
      <c r="DC671" s="530" t="s">
        <v>2576</v>
      </c>
      <c r="DD671" s="225"/>
      <c r="DE671" s="524"/>
      <c r="DF671" s="524"/>
      <c r="DG671" s="531"/>
      <c r="DH671" s="532"/>
      <c r="DI671" s="64">
        <v>3136</v>
      </c>
      <c r="DJ671" s="64">
        <v>0</v>
      </c>
      <c r="DK671" s="64">
        <v>0</v>
      </c>
      <c r="DL671" s="534">
        <f t="shared" si="97"/>
        <v>1045.3333333333333</v>
      </c>
    </row>
    <row r="672" spans="1:116" ht="43.5" customHeight="1" x14ac:dyDescent="0.25">
      <c r="A672" s="356" t="s">
        <v>7</v>
      </c>
      <c r="B672" s="65" t="s">
        <v>96</v>
      </c>
      <c r="C672" s="65" t="s">
        <v>114</v>
      </c>
      <c r="D672" s="64" t="s">
        <v>2595</v>
      </c>
      <c r="E672" s="64" t="s">
        <v>134</v>
      </c>
      <c r="F672" s="64" t="s">
        <v>1626</v>
      </c>
      <c r="G672" s="18" t="s">
        <v>1627</v>
      </c>
      <c r="H672" s="35" t="s">
        <v>860</v>
      </c>
      <c r="I672" s="28" t="s">
        <v>2287</v>
      </c>
      <c r="J672" s="498">
        <v>1.851770159388038</v>
      </c>
      <c r="K672" s="498">
        <v>2.129924237994</v>
      </c>
      <c r="L672" s="499">
        <v>926.3</v>
      </c>
      <c r="M672" s="512">
        <v>0</v>
      </c>
      <c r="N672" s="513">
        <v>0</v>
      </c>
      <c r="O672" s="513">
        <v>0</v>
      </c>
      <c r="P672" s="513">
        <v>0</v>
      </c>
      <c r="Q672" s="513">
        <v>0</v>
      </c>
      <c r="R672" s="513">
        <v>0</v>
      </c>
      <c r="S672" s="513">
        <v>0</v>
      </c>
      <c r="T672" s="513">
        <v>0</v>
      </c>
      <c r="U672" s="513">
        <v>0</v>
      </c>
      <c r="V672" s="513">
        <v>0</v>
      </c>
      <c r="W672" s="513">
        <v>0</v>
      </c>
      <c r="X672" s="513">
        <v>0</v>
      </c>
      <c r="Y672" s="513">
        <v>0</v>
      </c>
      <c r="Z672" s="513">
        <v>0</v>
      </c>
      <c r="AA672" s="513">
        <v>0</v>
      </c>
      <c r="AB672" s="513">
        <v>0</v>
      </c>
      <c r="AC672" s="513">
        <v>3</v>
      </c>
      <c r="AD672" s="513">
        <v>3</v>
      </c>
      <c r="AE672" s="513">
        <v>0</v>
      </c>
      <c r="AF672" s="513">
        <v>0</v>
      </c>
      <c r="AG672" s="513">
        <v>0</v>
      </c>
      <c r="AH672" s="513">
        <f t="shared" si="98"/>
        <v>0</v>
      </c>
      <c r="AI672" s="513">
        <v>0</v>
      </c>
      <c r="AJ672" s="513">
        <v>0</v>
      </c>
      <c r="AK672" s="513">
        <f t="shared" si="99"/>
        <v>3</v>
      </c>
      <c r="AL672" s="513">
        <f t="shared" si="100"/>
        <v>3</v>
      </c>
      <c r="AM672" s="513">
        <v>0</v>
      </c>
      <c r="AN672" s="513">
        <v>0</v>
      </c>
      <c r="AO672" s="513">
        <v>0</v>
      </c>
      <c r="AP672" s="513">
        <v>0</v>
      </c>
      <c r="AQ672" s="513">
        <v>0</v>
      </c>
      <c r="AR672" s="513">
        <v>0</v>
      </c>
      <c r="AS672" s="513">
        <v>0</v>
      </c>
      <c r="AT672" s="513">
        <v>0</v>
      </c>
      <c r="AU672" s="513">
        <v>0</v>
      </c>
      <c r="AV672" s="513">
        <v>0</v>
      </c>
      <c r="AW672" s="513">
        <v>0</v>
      </c>
      <c r="AX672" s="513">
        <v>0</v>
      </c>
      <c r="AY672" s="513">
        <v>0</v>
      </c>
      <c r="AZ672" s="513">
        <v>0</v>
      </c>
      <c r="BA672" s="513">
        <v>0</v>
      </c>
      <c r="BB672" s="513">
        <v>0</v>
      </c>
      <c r="BC672" s="513">
        <v>12.6</v>
      </c>
      <c r="BD672" s="513">
        <v>12.6</v>
      </c>
      <c r="BE672" s="513">
        <v>0</v>
      </c>
      <c r="BF672" s="513">
        <v>0</v>
      </c>
      <c r="BG672" s="513">
        <v>0</v>
      </c>
      <c r="BH672" s="513">
        <v>0</v>
      </c>
      <c r="BI672" s="513">
        <v>0</v>
      </c>
      <c r="BJ672" s="513">
        <v>0</v>
      </c>
      <c r="BK672" s="241">
        <f t="shared" si="101"/>
        <v>12.6</v>
      </c>
      <c r="BL672" s="22">
        <f t="shared" si="102"/>
        <v>12.6</v>
      </c>
      <c r="BM672" s="519">
        <f t="shared" si="103"/>
        <v>9.1304347826086964E-3</v>
      </c>
      <c r="BN672" s="520">
        <v>0</v>
      </c>
      <c r="BO672" s="520">
        <v>0</v>
      </c>
      <c r="BP672" s="520">
        <v>0</v>
      </c>
      <c r="BQ672" s="520">
        <v>0</v>
      </c>
      <c r="BR672" s="520">
        <v>0</v>
      </c>
      <c r="BS672" s="520">
        <v>0</v>
      </c>
      <c r="BT672" s="520">
        <v>0</v>
      </c>
      <c r="BU672" s="520">
        <v>0</v>
      </c>
      <c r="BV672" s="520">
        <v>0</v>
      </c>
      <c r="BW672" s="520">
        <v>0</v>
      </c>
      <c r="BX672" s="520">
        <v>0</v>
      </c>
      <c r="BY672" s="520">
        <v>0</v>
      </c>
      <c r="BZ672" s="520">
        <v>0</v>
      </c>
      <c r="CA672" s="520">
        <v>0</v>
      </c>
      <c r="CB672" s="520">
        <v>0</v>
      </c>
      <c r="CC672" s="520">
        <v>0</v>
      </c>
      <c r="CD672" s="520">
        <v>14790.384</v>
      </c>
      <c r="CE672" s="520">
        <v>14790.384</v>
      </c>
      <c r="CF672" s="520">
        <v>0</v>
      </c>
      <c r="CG672" s="520">
        <v>0</v>
      </c>
      <c r="CH672" s="520">
        <v>0</v>
      </c>
      <c r="CI672" s="520">
        <v>0</v>
      </c>
      <c r="CJ672" s="520">
        <v>0</v>
      </c>
      <c r="CK672" s="520">
        <v>0</v>
      </c>
      <c r="CL672" s="520">
        <f t="shared" si="104"/>
        <v>14790.384</v>
      </c>
      <c r="CM672" s="521">
        <f t="shared" si="105"/>
        <v>14790.384</v>
      </c>
      <c r="CN672" s="522">
        <v>6377280.0000000009</v>
      </c>
      <c r="CO672" s="522">
        <v>6377280.0000000009</v>
      </c>
      <c r="CP672" s="522">
        <v>4835519.9999999991</v>
      </c>
      <c r="CQ672" s="243" t="s">
        <v>874</v>
      </c>
      <c r="CR672" s="103">
        <v>1.82</v>
      </c>
      <c r="CS672" s="523">
        <v>1.82</v>
      </c>
      <c r="CT672" s="104">
        <v>1.38</v>
      </c>
      <c r="CU672" s="524"/>
      <c r="CV672" s="524"/>
      <c r="CW672" s="524"/>
      <c r="CX672" s="525"/>
      <c r="CY672" s="526">
        <v>58.58427192036487</v>
      </c>
      <c r="CZ672" s="527">
        <v>52.160146590599567</v>
      </c>
      <c r="DA672" s="528">
        <v>0.60113356096356751</v>
      </c>
      <c r="DB672" s="529">
        <v>0.57851113839395774</v>
      </c>
      <c r="DC672" s="530" t="s">
        <v>2596</v>
      </c>
      <c r="DD672" s="225"/>
      <c r="DE672" s="524"/>
      <c r="DF672" s="524"/>
      <c r="DG672" s="531"/>
      <c r="DH672" s="532"/>
      <c r="DI672" s="64">
        <v>0</v>
      </c>
      <c r="DJ672" s="64">
        <v>0</v>
      </c>
      <c r="DK672" s="64">
        <v>0</v>
      </c>
      <c r="DL672" s="534">
        <f t="shared" si="97"/>
        <v>0</v>
      </c>
    </row>
    <row r="673" spans="1:116" ht="43.5" customHeight="1" x14ac:dyDescent="0.25">
      <c r="A673" s="356" t="s">
        <v>7</v>
      </c>
      <c r="B673" s="65" t="s">
        <v>96</v>
      </c>
      <c r="C673" s="65" t="s">
        <v>114</v>
      </c>
      <c r="D673" s="64" t="s">
        <v>2597</v>
      </c>
      <c r="E673" s="64" t="s">
        <v>122</v>
      </c>
      <c r="F673" s="64" t="s">
        <v>523</v>
      </c>
      <c r="G673" s="18" t="s">
        <v>124</v>
      </c>
      <c r="H673" s="35" t="s">
        <v>866</v>
      </c>
      <c r="I673" s="28" t="s">
        <v>2287</v>
      </c>
      <c r="J673" s="498">
        <v>2.7956685674807735</v>
      </c>
      <c r="K673" s="498">
        <v>2.6617424187060004</v>
      </c>
      <c r="L673" s="499">
        <v>489.6</v>
      </c>
      <c r="M673" s="512">
        <v>0</v>
      </c>
      <c r="N673" s="513">
        <v>0</v>
      </c>
      <c r="O673" s="513">
        <v>0</v>
      </c>
      <c r="P673" s="513">
        <v>0</v>
      </c>
      <c r="Q673" s="513">
        <v>0</v>
      </c>
      <c r="R673" s="513">
        <v>0</v>
      </c>
      <c r="S673" s="513">
        <v>0</v>
      </c>
      <c r="T673" s="513">
        <v>0</v>
      </c>
      <c r="U673" s="513">
        <v>0</v>
      </c>
      <c r="V673" s="513">
        <v>0</v>
      </c>
      <c r="W673" s="513">
        <v>0</v>
      </c>
      <c r="X673" s="513">
        <v>0</v>
      </c>
      <c r="Y673" s="513">
        <v>0</v>
      </c>
      <c r="Z673" s="513">
        <v>0</v>
      </c>
      <c r="AA673" s="513">
        <v>0</v>
      </c>
      <c r="AB673" s="513">
        <v>0</v>
      </c>
      <c r="AC673" s="513">
        <v>7</v>
      </c>
      <c r="AD673" s="513">
        <v>7</v>
      </c>
      <c r="AE673" s="513">
        <v>0</v>
      </c>
      <c r="AF673" s="513">
        <v>0</v>
      </c>
      <c r="AG673" s="513">
        <v>0</v>
      </c>
      <c r="AH673" s="513">
        <f t="shared" si="98"/>
        <v>0</v>
      </c>
      <c r="AI673" s="513">
        <v>0</v>
      </c>
      <c r="AJ673" s="513">
        <v>0</v>
      </c>
      <c r="AK673" s="513">
        <f t="shared" si="99"/>
        <v>7</v>
      </c>
      <c r="AL673" s="513">
        <f t="shared" si="100"/>
        <v>7</v>
      </c>
      <c r="AM673" s="513">
        <v>0</v>
      </c>
      <c r="AN673" s="513">
        <v>0</v>
      </c>
      <c r="AO673" s="513">
        <v>0</v>
      </c>
      <c r="AP673" s="513">
        <v>0</v>
      </c>
      <c r="AQ673" s="513">
        <v>0</v>
      </c>
      <c r="AR673" s="513">
        <v>0</v>
      </c>
      <c r="AS673" s="513">
        <v>0</v>
      </c>
      <c r="AT673" s="513">
        <v>0</v>
      </c>
      <c r="AU673" s="513">
        <v>0</v>
      </c>
      <c r="AV673" s="513">
        <v>0</v>
      </c>
      <c r="AW673" s="513">
        <v>0</v>
      </c>
      <c r="AX673" s="513">
        <v>0</v>
      </c>
      <c r="AY673" s="513">
        <v>0</v>
      </c>
      <c r="AZ673" s="513">
        <v>0</v>
      </c>
      <c r="BA673" s="513">
        <v>0</v>
      </c>
      <c r="BB673" s="513">
        <v>0</v>
      </c>
      <c r="BC673" s="513">
        <v>32.1</v>
      </c>
      <c r="BD673" s="513">
        <v>32.1</v>
      </c>
      <c r="BE673" s="513">
        <v>0</v>
      </c>
      <c r="BF673" s="513">
        <v>0</v>
      </c>
      <c r="BG673" s="513">
        <v>0</v>
      </c>
      <c r="BH673" s="513">
        <v>0</v>
      </c>
      <c r="BI673" s="513">
        <v>0</v>
      </c>
      <c r="BJ673" s="513">
        <v>0</v>
      </c>
      <c r="BK673" s="241">
        <f t="shared" si="101"/>
        <v>32.1</v>
      </c>
      <c r="BL673" s="22">
        <f t="shared" si="102"/>
        <v>32.1</v>
      </c>
      <c r="BM673" s="519">
        <f t="shared" si="103"/>
        <v>1.188888888888889E-2</v>
      </c>
      <c r="BN673" s="520">
        <v>0</v>
      </c>
      <c r="BO673" s="520">
        <v>0</v>
      </c>
      <c r="BP673" s="520">
        <v>0</v>
      </c>
      <c r="BQ673" s="520">
        <v>0</v>
      </c>
      <c r="BR673" s="520">
        <v>0</v>
      </c>
      <c r="BS673" s="520">
        <v>0</v>
      </c>
      <c r="BT673" s="520">
        <v>0</v>
      </c>
      <c r="BU673" s="520">
        <v>0</v>
      </c>
      <c r="BV673" s="520">
        <v>0</v>
      </c>
      <c r="BW673" s="520">
        <v>0</v>
      </c>
      <c r="BX673" s="520">
        <v>0</v>
      </c>
      <c r="BY673" s="520">
        <v>0</v>
      </c>
      <c r="BZ673" s="520">
        <v>0</v>
      </c>
      <c r="CA673" s="520">
        <v>0</v>
      </c>
      <c r="CB673" s="520">
        <v>0</v>
      </c>
      <c r="CC673" s="520">
        <v>0</v>
      </c>
      <c r="CD673" s="520">
        <v>37680.264000000003</v>
      </c>
      <c r="CE673" s="520">
        <v>37680.264000000003</v>
      </c>
      <c r="CF673" s="520">
        <v>0</v>
      </c>
      <c r="CG673" s="520">
        <v>0</v>
      </c>
      <c r="CH673" s="520">
        <v>0</v>
      </c>
      <c r="CI673" s="520">
        <v>0</v>
      </c>
      <c r="CJ673" s="520">
        <v>0</v>
      </c>
      <c r="CK673" s="520">
        <v>0</v>
      </c>
      <c r="CL673" s="520">
        <f t="shared" si="104"/>
        <v>37680.264000000003</v>
      </c>
      <c r="CM673" s="521">
        <f t="shared" si="105"/>
        <v>37680.264000000003</v>
      </c>
      <c r="CN673" s="522">
        <v>4274880</v>
      </c>
      <c r="CO673" s="522">
        <v>4274880</v>
      </c>
      <c r="CP673" s="522">
        <v>9460800.0000000019</v>
      </c>
      <c r="CQ673" s="243" t="s">
        <v>874</v>
      </c>
      <c r="CR673" s="103">
        <v>1.22</v>
      </c>
      <c r="CS673" s="523">
        <v>1.22</v>
      </c>
      <c r="CT673" s="104">
        <v>2.7</v>
      </c>
      <c r="CU673" s="524"/>
      <c r="CV673" s="524"/>
      <c r="CW673" s="524"/>
      <c r="CX673" s="525"/>
      <c r="CY673" s="526">
        <v>75.48706756096486</v>
      </c>
      <c r="CZ673" s="527">
        <v>75.521421011537939</v>
      </c>
      <c r="DA673" s="528">
        <v>0.14824110513925295</v>
      </c>
      <c r="DB673" s="529">
        <v>0.1486199981789737</v>
      </c>
      <c r="DC673" s="530" t="s">
        <v>2301</v>
      </c>
      <c r="DD673" s="225"/>
      <c r="DE673" s="524"/>
      <c r="DF673" s="524"/>
      <c r="DG673" s="531"/>
      <c r="DH673" s="532"/>
      <c r="DI673" s="64">
        <v>0</v>
      </c>
      <c r="DJ673" s="64">
        <v>0</v>
      </c>
      <c r="DK673" s="64">
        <v>0</v>
      </c>
      <c r="DL673" s="534">
        <f t="shared" si="97"/>
        <v>0</v>
      </c>
    </row>
    <row r="674" spans="1:116" ht="43.5" customHeight="1" x14ac:dyDescent="0.25">
      <c r="A674" s="356" t="s">
        <v>7</v>
      </c>
      <c r="B674" s="65" t="s">
        <v>96</v>
      </c>
      <c r="C674" s="65" t="s">
        <v>114</v>
      </c>
      <c r="D674" s="64" t="s">
        <v>2597</v>
      </c>
      <c r="E674" s="64" t="s">
        <v>122</v>
      </c>
      <c r="F674" s="64" t="s">
        <v>1628</v>
      </c>
      <c r="G674" s="18" t="s">
        <v>122</v>
      </c>
      <c r="H674" s="35" t="s">
        <v>860</v>
      </c>
      <c r="I674" s="28" t="s">
        <v>2287</v>
      </c>
      <c r="J674" s="498">
        <v>1.7436901889957401</v>
      </c>
      <c r="K674" s="498">
        <v>2.0721590865990001</v>
      </c>
      <c r="L674" s="499">
        <v>181.3</v>
      </c>
      <c r="M674" s="512">
        <v>0</v>
      </c>
      <c r="N674" s="513">
        <v>0</v>
      </c>
      <c r="O674" s="513">
        <v>0</v>
      </c>
      <c r="P674" s="513">
        <v>0</v>
      </c>
      <c r="Q674" s="513">
        <v>0</v>
      </c>
      <c r="R674" s="513">
        <v>0</v>
      </c>
      <c r="S674" s="513">
        <v>0</v>
      </c>
      <c r="T674" s="513">
        <v>0</v>
      </c>
      <c r="U674" s="513">
        <v>0</v>
      </c>
      <c r="V674" s="513">
        <v>0</v>
      </c>
      <c r="W674" s="513">
        <v>0</v>
      </c>
      <c r="X674" s="513">
        <v>0</v>
      </c>
      <c r="Y674" s="513">
        <v>0</v>
      </c>
      <c r="Z674" s="513">
        <v>0</v>
      </c>
      <c r="AA674" s="513">
        <v>0</v>
      </c>
      <c r="AB674" s="513">
        <v>0</v>
      </c>
      <c r="AC674" s="513">
        <v>7</v>
      </c>
      <c r="AD674" s="513">
        <v>7</v>
      </c>
      <c r="AE674" s="513">
        <v>0</v>
      </c>
      <c r="AF674" s="513">
        <v>0</v>
      </c>
      <c r="AG674" s="513">
        <v>0</v>
      </c>
      <c r="AH674" s="513">
        <f t="shared" si="98"/>
        <v>0</v>
      </c>
      <c r="AI674" s="513">
        <v>0</v>
      </c>
      <c r="AJ674" s="513">
        <v>0</v>
      </c>
      <c r="AK674" s="513">
        <f t="shared" si="99"/>
        <v>7</v>
      </c>
      <c r="AL674" s="513">
        <f t="shared" si="100"/>
        <v>7</v>
      </c>
      <c r="AM674" s="513">
        <v>0</v>
      </c>
      <c r="AN674" s="513">
        <v>0</v>
      </c>
      <c r="AO674" s="513">
        <v>0</v>
      </c>
      <c r="AP674" s="513">
        <v>0</v>
      </c>
      <c r="AQ674" s="513">
        <v>0</v>
      </c>
      <c r="AR674" s="513">
        <v>0</v>
      </c>
      <c r="AS674" s="513">
        <v>0</v>
      </c>
      <c r="AT674" s="513">
        <v>0</v>
      </c>
      <c r="AU674" s="513">
        <v>0</v>
      </c>
      <c r="AV674" s="513">
        <v>0</v>
      </c>
      <c r="AW674" s="513">
        <v>0</v>
      </c>
      <c r="AX674" s="513">
        <v>0</v>
      </c>
      <c r="AY674" s="513">
        <v>0</v>
      </c>
      <c r="AZ674" s="513">
        <v>0</v>
      </c>
      <c r="BA674" s="513">
        <v>0</v>
      </c>
      <c r="BB674" s="513">
        <v>0</v>
      </c>
      <c r="BC674" s="513">
        <v>46.32</v>
      </c>
      <c r="BD674" s="513">
        <v>46.32</v>
      </c>
      <c r="BE674" s="513">
        <v>0</v>
      </c>
      <c r="BF674" s="513">
        <v>0</v>
      </c>
      <c r="BG674" s="513">
        <v>0</v>
      </c>
      <c r="BH674" s="513">
        <v>0</v>
      </c>
      <c r="BI674" s="513">
        <v>0</v>
      </c>
      <c r="BJ674" s="513">
        <v>0</v>
      </c>
      <c r="BK674" s="241">
        <f t="shared" si="101"/>
        <v>46.32</v>
      </c>
      <c r="BL674" s="22">
        <f t="shared" si="102"/>
        <v>46.32</v>
      </c>
      <c r="BM674" s="519">
        <f t="shared" si="103"/>
        <v>3.647244094488189E-2</v>
      </c>
      <c r="BN674" s="520">
        <v>0</v>
      </c>
      <c r="BO674" s="520">
        <v>0</v>
      </c>
      <c r="BP674" s="520">
        <v>0</v>
      </c>
      <c r="BQ674" s="520">
        <v>0</v>
      </c>
      <c r="BR674" s="520">
        <v>0</v>
      </c>
      <c r="BS674" s="520">
        <v>0</v>
      </c>
      <c r="BT674" s="520">
        <v>0</v>
      </c>
      <c r="BU674" s="520">
        <v>0</v>
      </c>
      <c r="BV674" s="520">
        <v>0</v>
      </c>
      <c r="BW674" s="520">
        <v>0</v>
      </c>
      <c r="BX674" s="520">
        <v>0</v>
      </c>
      <c r="BY674" s="520">
        <v>0</v>
      </c>
      <c r="BZ674" s="520">
        <v>0</v>
      </c>
      <c r="CA674" s="520">
        <v>0</v>
      </c>
      <c r="CB674" s="520">
        <v>0</v>
      </c>
      <c r="CC674" s="520">
        <v>0</v>
      </c>
      <c r="CD674" s="520">
        <v>54372.268800000005</v>
      </c>
      <c r="CE674" s="520">
        <v>54372.268800000005</v>
      </c>
      <c r="CF674" s="520">
        <v>0</v>
      </c>
      <c r="CG674" s="520">
        <v>0</v>
      </c>
      <c r="CH674" s="520">
        <v>0</v>
      </c>
      <c r="CI674" s="520">
        <v>0</v>
      </c>
      <c r="CJ674" s="520">
        <v>0</v>
      </c>
      <c r="CK674" s="520">
        <v>0</v>
      </c>
      <c r="CL674" s="520">
        <f t="shared" si="104"/>
        <v>54372.268800000005</v>
      </c>
      <c r="CM674" s="521">
        <f t="shared" si="105"/>
        <v>54372.268800000005</v>
      </c>
      <c r="CN674" s="522">
        <v>3784320.0000000005</v>
      </c>
      <c r="CO674" s="522">
        <v>3784320.0000000005</v>
      </c>
      <c r="CP674" s="522">
        <v>4450080</v>
      </c>
      <c r="CQ674" s="243" t="s">
        <v>874</v>
      </c>
      <c r="CR674" s="103">
        <v>1.08</v>
      </c>
      <c r="CS674" s="523">
        <v>1.08</v>
      </c>
      <c r="CT674" s="104">
        <v>1.27</v>
      </c>
      <c r="CU674" s="524"/>
      <c r="CV674" s="524"/>
      <c r="CW674" s="524"/>
      <c r="CX674" s="525"/>
      <c r="CY674" s="526">
        <v>81.851626275644392</v>
      </c>
      <c r="CZ674" s="527">
        <v>81.851626275644392</v>
      </c>
      <c r="DA674" s="528">
        <v>0.73899334116725657</v>
      </c>
      <c r="DB674" s="529">
        <v>0.73899334116725657</v>
      </c>
      <c r="DC674" s="530" t="s">
        <v>2293</v>
      </c>
      <c r="DD674" s="225"/>
      <c r="DE674" s="524"/>
      <c r="DF674" s="524"/>
      <c r="DG674" s="531"/>
      <c r="DH674" s="532"/>
      <c r="DI674" s="64">
        <v>15445</v>
      </c>
      <c r="DJ674" s="64">
        <v>14817</v>
      </c>
      <c r="DK674" s="64">
        <v>0</v>
      </c>
      <c r="DL674" s="534">
        <f t="shared" si="97"/>
        <v>10087.333333333334</v>
      </c>
    </row>
    <row r="675" spans="1:116" ht="43.5" customHeight="1" x14ac:dyDescent="0.25">
      <c r="A675" s="356" t="s">
        <v>7</v>
      </c>
      <c r="B675" s="65" t="s">
        <v>96</v>
      </c>
      <c r="C675" s="65" t="s">
        <v>114</v>
      </c>
      <c r="D675" s="64" t="s">
        <v>2597</v>
      </c>
      <c r="E675" s="64" t="s">
        <v>122</v>
      </c>
      <c r="F675" s="64" t="s">
        <v>1629</v>
      </c>
      <c r="G675" s="18" t="s">
        <v>122</v>
      </c>
      <c r="H675" s="35" t="s">
        <v>866</v>
      </c>
      <c r="I675" s="28" t="s">
        <v>2287</v>
      </c>
      <c r="J675" s="498">
        <v>1.7076635321983074</v>
      </c>
      <c r="K675" s="498">
        <v>0.61742424114000005</v>
      </c>
      <c r="L675" s="499">
        <v>132.80000000000001</v>
      </c>
      <c r="M675" s="512">
        <v>0</v>
      </c>
      <c r="N675" s="513">
        <v>0</v>
      </c>
      <c r="O675" s="513">
        <v>0</v>
      </c>
      <c r="P675" s="513">
        <v>0</v>
      </c>
      <c r="Q675" s="513">
        <v>0</v>
      </c>
      <c r="R675" s="513">
        <v>0</v>
      </c>
      <c r="S675" s="513">
        <v>0</v>
      </c>
      <c r="T675" s="513">
        <v>0</v>
      </c>
      <c r="U675" s="513">
        <v>0</v>
      </c>
      <c r="V675" s="513">
        <v>0</v>
      </c>
      <c r="W675" s="513">
        <v>0</v>
      </c>
      <c r="X675" s="513">
        <v>0</v>
      </c>
      <c r="Y675" s="513">
        <v>0</v>
      </c>
      <c r="Z675" s="513">
        <v>0</v>
      </c>
      <c r="AA675" s="513">
        <v>0</v>
      </c>
      <c r="AB675" s="513">
        <v>0</v>
      </c>
      <c r="AC675" s="513">
        <v>1</v>
      </c>
      <c r="AD675" s="513">
        <v>1</v>
      </c>
      <c r="AE675" s="513">
        <v>0</v>
      </c>
      <c r="AF675" s="513">
        <v>0</v>
      </c>
      <c r="AG675" s="513">
        <v>0</v>
      </c>
      <c r="AH675" s="513">
        <f t="shared" si="98"/>
        <v>0</v>
      </c>
      <c r="AI675" s="513">
        <v>0</v>
      </c>
      <c r="AJ675" s="513">
        <v>0</v>
      </c>
      <c r="AK675" s="513">
        <f t="shared" si="99"/>
        <v>1</v>
      </c>
      <c r="AL675" s="513">
        <f t="shared" si="100"/>
        <v>1</v>
      </c>
      <c r="AM675" s="513">
        <v>0</v>
      </c>
      <c r="AN675" s="513">
        <v>0</v>
      </c>
      <c r="AO675" s="513">
        <v>0</v>
      </c>
      <c r="AP675" s="513">
        <v>0</v>
      </c>
      <c r="AQ675" s="513">
        <v>0</v>
      </c>
      <c r="AR675" s="513">
        <v>0</v>
      </c>
      <c r="AS675" s="513">
        <v>0</v>
      </c>
      <c r="AT675" s="513">
        <v>0</v>
      </c>
      <c r="AU675" s="513">
        <v>0</v>
      </c>
      <c r="AV675" s="513">
        <v>0</v>
      </c>
      <c r="AW675" s="513">
        <v>0</v>
      </c>
      <c r="AX675" s="513">
        <v>0</v>
      </c>
      <c r="AY675" s="513">
        <v>0</v>
      </c>
      <c r="AZ675" s="513">
        <v>0</v>
      </c>
      <c r="BA675" s="513">
        <v>0</v>
      </c>
      <c r="BB675" s="513">
        <v>0</v>
      </c>
      <c r="BC675" s="513">
        <v>5</v>
      </c>
      <c r="BD675" s="513">
        <v>5</v>
      </c>
      <c r="BE675" s="513">
        <v>0</v>
      </c>
      <c r="BF675" s="513">
        <v>0</v>
      </c>
      <c r="BG675" s="513">
        <v>0</v>
      </c>
      <c r="BH675" s="513">
        <v>0</v>
      </c>
      <c r="BI675" s="513">
        <v>0</v>
      </c>
      <c r="BJ675" s="513">
        <v>0</v>
      </c>
      <c r="BK675" s="241">
        <f t="shared" si="101"/>
        <v>5</v>
      </c>
      <c r="BL675" s="22">
        <f t="shared" si="102"/>
        <v>5</v>
      </c>
      <c r="BM675" s="519">
        <f t="shared" si="103"/>
        <v>2.0833333333333336E-2</v>
      </c>
      <c r="BN675" s="520">
        <v>0</v>
      </c>
      <c r="BO675" s="520">
        <v>0</v>
      </c>
      <c r="BP675" s="520">
        <v>0</v>
      </c>
      <c r="BQ675" s="520">
        <v>0</v>
      </c>
      <c r="BR675" s="520">
        <v>0</v>
      </c>
      <c r="BS675" s="520">
        <v>0</v>
      </c>
      <c r="BT675" s="520">
        <v>0</v>
      </c>
      <c r="BU675" s="520">
        <v>0</v>
      </c>
      <c r="BV675" s="520">
        <v>0</v>
      </c>
      <c r="BW675" s="520">
        <v>0</v>
      </c>
      <c r="BX675" s="520">
        <v>0</v>
      </c>
      <c r="BY675" s="520">
        <v>0</v>
      </c>
      <c r="BZ675" s="520">
        <v>0</v>
      </c>
      <c r="CA675" s="520">
        <v>0</v>
      </c>
      <c r="CB675" s="520">
        <v>0</v>
      </c>
      <c r="CC675" s="520">
        <v>0</v>
      </c>
      <c r="CD675" s="520">
        <v>5869.2000000000007</v>
      </c>
      <c r="CE675" s="520">
        <v>5869.2000000000007</v>
      </c>
      <c r="CF675" s="520">
        <v>0</v>
      </c>
      <c r="CG675" s="520">
        <v>0</v>
      </c>
      <c r="CH675" s="520">
        <v>0</v>
      </c>
      <c r="CI675" s="520">
        <v>0</v>
      </c>
      <c r="CJ675" s="520">
        <v>0</v>
      </c>
      <c r="CK675" s="520">
        <v>0</v>
      </c>
      <c r="CL675" s="520">
        <f t="shared" si="104"/>
        <v>5869.2000000000007</v>
      </c>
      <c r="CM675" s="521">
        <f t="shared" si="105"/>
        <v>5869.2000000000007</v>
      </c>
      <c r="CN675" s="522">
        <v>1016160</v>
      </c>
      <c r="CO675" s="522">
        <v>1016160</v>
      </c>
      <c r="CP675" s="522">
        <v>840960</v>
      </c>
      <c r="CQ675" s="243" t="s">
        <v>874</v>
      </c>
      <c r="CR675" s="103">
        <v>0.28999999999999998</v>
      </c>
      <c r="CS675" s="523">
        <v>0.28999999999999998</v>
      </c>
      <c r="CT675" s="104">
        <v>0.24</v>
      </c>
      <c r="CU675" s="524"/>
      <c r="CV675" s="524"/>
      <c r="CW675" s="524"/>
      <c r="CX675" s="525"/>
      <c r="CY675" s="526">
        <v>83.20454545454534</v>
      </c>
      <c r="CZ675" s="527">
        <v>83.20454545454534</v>
      </c>
      <c r="DA675" s="528">
        <v>9.0463458110516828E-2</v>
      </c>
      <c r="DB675" s="529">
        <v>9.0463458110516828E-2</v>
      </c>
      <c r="DC675" s="530" t="s">
        <v>2293</v>
      </c>
      <c r="DD675" s="225"/>
      <c r="DE675" s="524"/>
      <c r="DF675" s="524"/>
      <c r="DG675" s="531"/>
      <c r="DH675" s="532"/>
      <c r="DI675" s="64">
        <v>0</v>
      </c>
      <c r="DJ675" s="64">
        <v>0</v>
      </c>
      <c r="DK675" s="64">
        <v>0</v>
      </c>
      <c r="DL675" s="534">
        <f t="shared" si="97"/>
        <v>0</v>
      </c>
    </row>
    <row r="676" spans="1:116" ht="43.5" customHeight="1" x14ac:dyDescent="0.25">
      <c r="A676" s="356" t="s">
        <v>7</v>
      </c>
      <c r="B676" s="65" t="s">
        <v>96</v>
      </c>
      <c r="C676" s="65" t="s">
        <v>114</v>
      </c>
      <c r="D676" s="64" t="s">
        <v>2597</v>
      </c>
      <c r="E676" s="64" t="s">
        <v>122</v>
      </c>
      <c r="F676" s="64" t="s">
        <v>1630</v>
      </c>
      <c r="G676" s="18" t="s">
        <v>122</v>
      </c>
      <c r="H676" s="35" t="s">
        <v>860</v>
      </c>
      <c r="I676" s="28" t="s">
        <v>2287</v>
      </c>
      <c r="J676" s="498">
        <v>2.6299459462125832</v>
      </c>
      <c r="K676" s="498">
        <v>1.5742424209679999</v>
      </c>
      <c r="L676" s="499">
        <v>323.3</v>
      </c>
      <c r="M676" s="512">
        <v>0</v>
      </c>
      <c r="N676" s="513">
        <v>0</v>
      </c>
      <c r="O676" s="513">
        <v>0</v>
      </c>
      <c r="P676" s="513">
        <v>0</v>
      </c>
      <c r="Q676" s="513">
        <v>0</v>
      </c>
      <c r="R676" s="513">
        <v>0</v>
      </c>
      <c r="S676" s="513">
        <v>0</v>
      </c>
      <c r="T676" s="513">
        <v>0</v>
      </c>
      <c r="U676" s="513">
        <v>0</v>
      </c>
      <c r="V676" s="513">
        <v>0</v>
      </c>
      <c r="W676" s="513">
        <v>0</v>
      </c>
      <c r="X676" s="513">
        <v>0</v>
      </c>
      <c r="Y676" s="513">
        <v>0</v>
      </c>
      <c r="Z676" s="513">
        <v>0</v>
      </c>
      <c r="AA676" s="513">
        <v>0</v>
      </c>
      <c r="AB676" s="513">
        <v>0</v>
      </c>
      <c r="AC676" s="513">
        <v>9</v>
      </c>
      <c r="AD676" s="513">
        <v>9</v>
      </c>
      <c r="AE676" s="513">
        <v>0</v>
      </c>
      <c r="AF676" s="513">
        <v>0</v>
      </c>
      <c r="AG676" s="513">
        <v>0</v>
      </c>
      <c r="AH676" s="513">
        <f t="shared" si="98"/>
        <v>0</v>
      </c>
      <c r="AI676" s="513">
        <v>0</v>
      </c>
      <c r="AJ676" s="513">
        <v>0</v>
      </c>
      <c r="AK676" s="513">
        <f t="shared" si="99"/>
        <v>9</v>
      </c>
      <c r="AL676" s="513">
        <f t="shared" si="100"/>
        <v>9</v>
      </c>
      <c r="AM676" s="513">
        <v>0</v>
      </c>
      <c r="AN676" s="513">
        <v>0</v>
      </c>
      <c r="AO676" s="513">
        <v>0</v>
      </c>
      <c r="AP676" s="513">
        <v>0</v>
      </c>
      <c r="AQ676" s="513">
        <v>0</v>
      </c>
      <c r="AR676" s="513">
        <v>0</v>
      </c>
      <c r="AS676" s="513">
        <v>0</v>
      </c>
      <c r="AT676" s="513">
        <v>0</v>
      </c>
      <c r="AU676" s="513">
        <v>0</v>
      </c>
      <c r="AV676" s="513">
        <v>0</v>
      </c>
      <c r="AW676" s="513">
        <v>0</v>
      </c>
      <c r="AX676" s="513">
        <v>0</v>
      </c>
      <c r="AY676" s="513">
        <v>0</v>
      </c>
      <c r="AZ676" s="513">
        <v>0</v>
      </c>
      <c r="BA676" s="513">
        <v>0</v>
      </c>
      <c r="BB676" s="513">
        <v>0</v>
      </c>
      <c r="BC676" s="513">
        <v>56.9</v>
      </c>
      <c r="BD676" s="513">
        <v>56.9</v>
      </c>
      <c r="BE676" s="513">
        <v>0</v>
      </c>
      <c r="BF676" s="513">
        <v>0</v>
      </c>
      <c r="BG676" s="513">
        <v>0</v>
      </c>
      <c r="BH676" s="513">
        <v>0</v>
      </c>
      <c r="BI676" s="513">
        <v>0</v>
      </c>
      <c r="BJ676" s="513">
        <v>0</v>
      </c>
      <c r="BK676" s="241">
        <f t="shared" si="101"/>
        <v>56.9</v>
      </c>
      <c r="BL676" s="22">
        <f t="shared" si="102"/>
        <v>56.9</v>
      </c>
      <c r="BM676" s="519">
        <f t="shared" si="103"/>
        <v>6.5402298850574705E-2</v>
      </c>
      <c r="BN676" s="520">
        <v>0</v>
      </c>
      <c r="BO676" s="520">
        <v>0</v>
      </c>
      <c r="BP676" s="520">
        <v>0</v>
      </c>
      <c r="BQ676" s="520">
        <v>0</v>
      </c>
      <c r="BR676" s="520">
        <v>0</v>
      </c>
      <c r="BS676" s="520">
        <v>0</v>
      </c>
      <c r="BT676" s="520">
        <v>0</v>
      </c>
      <c r="BU676" s="520">
        <v>0</v>
      </c>
      <c r="BV676" s="520">
        <v>0</v>
      </c>
      <c r="BW676" s="520">
        <v>0</v>
      </c>
      <c r="BX676" s="520">
        <v>0</v>
      </c>
      <c r="BY676" s="520">
        <v>0</v>
      </c>
      <c r="BZ676" s="520">
        <v>0</v>
      </c>
      <c r="CA676" s="520">
        <v>0</v>
      </c>
      <c r="CB676" s="520">
        <v>0</v>
      </c>
      <c r="CC676" s="520">
        <v>0</v>
      </c>
      <c r="CD676" s="520">
        <v>66791.495999999999</v>
      </c>
      <c r="CE676" s="520">
        <v>66791.495999999999</v>
      </c>
      <c r="CF676" s="520">
        <v>0</v>
      </c>
      <c r="CG676" s="520">
        <v>0</v>
      </c>
      <c r="CH676" s="520">
        <v>0</v>
      </c>
      <c r="CI676" s="520">
        <v>0</v>
      </c>
      <c r="CJ676" s="520">
        <v>0</v>
      </c>
      <c r="CK676" s="520">
        <v>0</v>
      </c>
      <c r="CL676" s="520">
        <f t="shared" si="104"/>
        <v>66791.495999999999</v>
      </c>
      <c r="CM676" s="521">
        <f t="shared" si="105"/>
        <v>66791.495999999999</v>
      </c>
      <c r="CN676" s="522">
        <v>2522879.9999999995</v>
      </c>
      <c r="CO676" s="522">
        <v>2522879.9999999995</v>
      </c>
      <c r="CP676" s="522">
        <v>3048480.0000000005</v>
      </c>
      <c r="CQ676" s="243" t="s">
        <v>874</v>
      </c>
      <c r="CR676" s="103">
        <v>0.72</v>
      </c>
      <c r="CS676" s="523">
        <v>0.72</v>
      </c>
      <c r="CT676" s="104">
        <v>0.87</v>
      </c>
      <c r="CU676" s="524"/>
      <c r="CV676" s="524"/>
      <c r="CW676" s="524"/>
      <c r="CX676" s="525"/>
      <c r="CY676" s="526">
        <v>123.17360095203139</v>
      </c>
      <c r="CZ676" s="527">
        <v>46.85401332316534</v>
      </c>
      <c r="DA676" s="528">
        <v>0.4068150450601265</v>
      </c>
      <c r="DB676" s="529">
        <v>0.35011401413229137</v>
      </c>
      <c r="DC676" s="530" t="s">
        <v>2598</v>
      </c>
      <c r="DD676" s="225"/>
      <c r="DE676" s="524"/>
      <c r="DF676" s="524"/>
      <c r="DG676" s="531"/>
      <c r="DH676" s="532"/>
      <c r="DI676" s="64">
        <v>0</v>
      </c>
      <c r="DJ676" s="64">
        <v>43230</v>
      </c>
      <c r="DK676" s="64">
        <v>0</v>
      </c>
      <c r="DL676" s="534">
        <f t="shared" si="97"/>
        <v>14410</v>
      </c>
    </row>
    <row r="677" spans="1:116" ht="43.5" customHeight="1" x14ac:dyDescent="0.25">
      <c r="A677" s="356" t="s">
        <v>7</v>
      </c>
      <c r="B677" s="65" t="s">
        <v>96</v>
      </c>
      <c r="C677" s="65" t="s">
        <v>114</v>
      </c>
      <c r="D677" s="64" t="s">
        <v>2584</v>
      </c>
      <c r="E677" s="64" t="s">
        <v>514</v>
      </c>
      <c r="F677" s="64" t="s">
        <v>524</v>
      </c>
      <c r="G677" s="18" t="s">
        <v>519</v>
      </c>
      <c r="H677" s="35" t="s">
        <v>860</v>
      </c>
      <c r="I677" s="28" t="s">
        <v>2287</v>
      </c>
      <c r="J677" s="498">
        <v>2.4858393190228529</v>
      </c>
      <c r="K677" s="498">
        <v>4.212310597299</v>
      </c>
      <c r="L677" s="499">
        <v>1349.3</v>
      </c>
      <c r="M677" s="512">
        <v>0</v>
      </c>
      <c r="N677" s="513">
        <v>0</v>
      </c>
      <c r="O677" s="513">
        <v>0</v>
      </c>
      <c r="P677" s="513">
        <v>0</v>
      </c>
      <c r="Q677" s="513">
        <v>0</v>
      </c>
      <c r="R677" s="513">
        <v>0</v>
      </c>
      <c r="S677" s="513">
        <v>0</v>
      </c>
      <c r="T677" s="513">
        <v>0</v>
      </c>
      <c r="U677" s="513">
        <v>0</v>
      </c>
      <c r="V677" s="513">
        <v>0</v>
      </c>
      <c r="W677" s="513">
        <v>0</v>
      </c>
      <c r="X677" s="513">
        <v>0</v>
      </c>
      <c r="Y677" s="513">
        <v>0</v>
      </c>
      <c r="Z677" s="513">
        <v>0</v>
      </c>
      <c r="AA677" s="513">
        <v>0</v>
      </c>
      <c r="AB677" s="513">
        <v>0</v>
      </c>
      <c r="AC677" s="513">
        <v>9</v>
      </c>
      <c r="AD677" s="513">
        <v>9</v>
      </c>
      <c r="AE677" s="513">
        <v>0</v>
      </c>
      <c r="AF677" s="513">
        <v>0</v>
      </c>
      <c r="AG677" s="513">
        <v>0</v>
      </c>
      <c r="AH677" s="513">
        <f t="shared" si="98"/>
        <v>0</v>
      </c>
      <c r="AI677" s="513">
        <v>0</v>
      </c>
      <c r="AJ677" s="513">
        <v>0</v>
      </c>
      <c r="AK677" s="513">
        <f t="shared" si="99"/>
        <v>9</v>
      </c>
      <c r="AL677" s="513">
        <f t="shared" si="100"/>
        <v>9</v>
      </c>
      <c r="AM677" s="513">
        <v>0</v>
      </c>
      <c r="AN677" s="513">
        <v>0</v>
      </c>
      <c r="AO677" s="513">
        <v>0</v>
      </c>
      <c r="AP677" s="513">
        <v>0</v>
      </c>
      <c r="AQ677" s="513">
        <v>0</v>
      </c>
      <c r="AR677" s="513">
        <v>0</v>
      </c>
      <c r="AS677" s="513">
        <v>0</v>
      </c>
      <c r="AT677" s="513">
        <v>0</v>
      </c>
      <c r="AU677" s="513">
        <v>0</v>
      </c>
      <c r="AV677" s="513">
        <v>0</v>
      </c>
      <c r="AW677" s="513">
        <v>0</v>
      </c>
      <c r="AX677" s="513">
        <v>0</v>
      </c>
      <c r="AY677" s="513">
        <v>0</v>
      </c>
      <c r="AZ677" s="513">
        <v>0</v>
      </c>
      <c r="BA677" s="513">
        <v>0</v>
      </c>
      <c r="BB677" s="513">
        <v>0</v>
      </c>
      <c r="BC677" s="513">
        <v>34.520000000000003</v>
      </c>
      <c r="BD677" s="513">
        <v>34.520000000000003</v>
      </c>
      <c r="BE677" s="513">
        <v>0</v>
      </c>
      <c r="BF677" s="513">
        <v>0</v>
      </c>
      <c r="BG677" s="513">
        <v>0</v>
      </c>
      <c r="BH677" s="513">
        <v>0</v>
      </c>
      <c r="BI677" s="513">
        <v>0</v>
      </c>
      <c r="BJ677" s="513">
        <v>0</v>
      </c>
      <c r="BK677" s="241">
        <f t="shared" si="101"/>
        <v>34.520000000000003</v>
      </c>
      <c r="BL677" s="22">
        <f t="shared" si="102"/>
        <v>34.520000000000003</v>
      </c>
      <c r="BM677" s="519">
        <f t="shared" si="103"/>
        <v>1.9502824858757064E-2</v>
      </c>
      <c r="BN677" s="520">
        <v>0</v>
      </c>
      <c r="BO677" s="520">
        <v>0</v>
      </c>
      <c r="BP677" s="520">
        <v>0</v>
      </c>
      <c r="BQ677" s="520">
        <v>0</v>
      </c>
      <c r="BR677" s="520">
        <v>0</v>
      </c>
      <c r="BS677" s="520">
        <v>0</v>
      </c>
      <c r="BT677" s="520">
        <v>0</v>
      </c>
      <c r="BU677" s="520">
        <v>0</v>
      </c>
      <c r="BV677" s="520">
        <v>0</v>
      </c>
      <c r="BW677" s="520">
        <v>0</v>
      </c>
      <c r="BX677" s="520">
        <v>0</v>
      </c>
      <c r="BY677" s="520">
        <v>0</v>
      </c>
      <c r="BZ677" s="520">
        <v>0</v>
      </c>
      <c r="CA677" s="520">
        <v>0</v>
      </c>
      <c r="CB677" s="520">
        <v>0</v>
      </c>
      <c r="CC677" s="520">
        <v>0</v>
      </c>
      <c r="CD677" s="520">
        <v>40520.956800000007</v>
      </c>
      <c r="CE677" s="520">
        <v>40520.956800000007</v>
      </c>
      <c r="CF677" s="520">
        <v>0</v>
      </c>
      <c r="CG677" s="520">
        <v>0</v>
      </c>
      <c r="CH677" s="520">
        <v>0</v>
      </c>
      <c r="CI677" s="520">
        <v>0</v>
      </c>
      <c r="CJ677" s="520">
        <v>0</v>
      </c>
      <c r="CK677" s="520">
        <v>0</v>
      </c>
      <c r="CL677" s="520">
        <f t="shared" si="104"/>
        <v>40520.956800000007</v>
      </c>
      <c r="CM677" s="521">
        <f t="shared" si="105"/>
        <v>40520.956800000007</v>
      </c>
      <c r="CN677" s="522">
        <v>5571360.0000000019</v>
      </c>
      <c r="CO677" s="522">
        <v>5571360.0000000019</v>
      </c>
      <c r="CP677" s="522">
        <v>6202080.0000000009</v>
      </c>
      <c r="CQ677" s="243" t="s">
        <v>874</v>
      </c>
      <c r="CR677" s="103">
        <v>1.59</v>
      </c>
      <c r="CS677" s="523">
        <v>1.59</v>
      </c>
      <c r="CT677" s="104">
        <v>1.77</v>
      </c>
      <c r="CU677" s="524"/>
      <c r="CV677" s="524"/>
      <c r="CW677" s="524"/>
      <c r="CX677" s="525"/>
      <c r="CY677" s="526">
        <v>202.05674295015842</v>
      </c>
      <c r="CZ677" s="527">
        <v>194.92755323076335</v>
      </c>
      <c r="DA677" s="528">
        <v>1.3420411269817298</v>
      </c>
      <c r="DB677" s="529">
        <v>1.3014578777955037</v>
      </c>
      <c r="DC677" s="530" t="s">
        <v>2457</v>
      </c>
      <c r="DD677" s="225"/>
      <c r="DE677" s="524"/>
      <c r="DF677" s="524"/>
      <c r="DG677" s="531"/>
      <c r="DH677" s="532"/>
      <c r="DI677" s="64">
        <v>350563</v>
      </c>
      <c r="DJ677" s="64">
        <v>0</v>
      </c>
      <c r="DK677" s="64">
        <v>0</v>
      </c>
      <c r="DL677" s="534">
        <f t="shared" si="97"/>
        <v>116854.33333333333</v>
      </c>
    </row>
    <row r="678" spans="1:116" ht="43.5" customHeight="1" x14ac:dyDescent="0.25">
      <c r="A678" s="356" t="s">
        <v>7</v>
      </c>
      <c r="B678" s="65" t="s">
        <v>96</v>
      </c>
      <c r="C678" s="65" t="s">
        <v>114</v>
      </c>
      <c r="D678" s="64" t="s">
        <v>2584</v>
      </c>
      <c r="E678" s="64" t="s">
        <v>514</v>
      </c>
      <c r="F678" s="64" t="s">
        <v>525</v>
      </c>
      <c r="G678" s="18" t="s">
        <v>514</v>
      </c>
      <c r="H678" s="35" t="s">
        <v>889</v>
      </c>
      <c r="I678" s="28" t="s">
        <v>2287</v>
      </c>
      <c r="J678" s="498">
        <v>2.1976260646433912</v>
      </c>
      <c r="K678" s="498">
        <v>2.1246212077019999</v>
      </c>
      <c r="L678" s="499">
        <v>111.6</v>
      </c>
      <c r="M678" s="512">
        <v>0</v>
      </c>
      <c r="N678" s="513">
        <v>0</v>
      </c>
      <c r="O678" s="513">
        <v>0</v>
      </c>
      <c r="P678" s="513">
        <v>0</v>
      </c>
      <c r="Q678" s="513">
        <v>0</v>
      </c>
      <c r="R678" s="513">
        <v>0</v>
      </c>
      <c r="S678" s="513">
        <v>0</v>
      </c>
      <c r="T678" s="513">
        <v>0</v>
      </c>
      <c r="U678" s="513">
        <v>0</v>
      </c>
      <c r="V678" s="513">
        <v>0</v>
      </c>
      <c r="W678" s="513">
        <v>0</v>
      </c>
      <c r="X678" s="513">
        <v>0</v>
      </c>
      <c r="Y678" s="513">
        <v>0</v>
      </c>
      <c r="Z678" s="513">
        <v>0</v>
      </c>
      <c r="AA678" s="513">
        <v>0</v>
      </c>
      <c r="AB678" s="513">
        <v>0</v>
      </c>
      <c r="AC678" s="513">
        <v>0</v>
      </c>
      <c r="AD678" s="513">
        <v>0</v>
      </c>
      <c r="AE678" s="513">
        <v>0</v>
      </c>
      <c r="AF678" s="513">
        <v>0</v>
      </c>
      <c r="AG678" s="513">
        <v>0</v>
      </c>
      <c r="AH678" s="513">
        <f t="shared" si="98"/>
        <v>0</v>
      </c>
      <c r="AI678" s="513">
        <v>0</v>
      </c>
      <c r="AJ678" s="513">
        <v>0</v>
      </c>
      <c r="AK678" s="513">
        <f t="shared" si="99"/>
        <v>0</v>
      </c>
      <c r="AL678" s="513">
        <f t="shared" si="100"/>
        <v>0</v>
      </c>
      <c r="AM678" s="513">
        <v>0</v>
      </c>
      <c r="AN678" s="513">
        <v>0</v>
      </c>
      <c r="AO678" s="513">
        <v>0</v>
      </c>
      <c r="AP678" s="513">
        <v>0</v>
      </c>
      <c r="AQ678" s="513">
        <v>0</v>
      </c>
      <c r="AR678" s="513">
        <v>0</v>
      </c>
      <c r="AS678" s="513">
        <v>0</v>
      </c>
      <c r="AT678" s="513">
        <v>0</v>
      </c>
      <c r="AU678" s="513">
        <v>0</v>
      </c>
      <c r="AV678" s="513">
        <v>0</v>
      </c>
      <c r="AW678" s="513">
        <v>0</v>
      </c>
      <c r="AX678" s="513">
        <v>0</v>
      </c>
      <c r="AY678" s="513">
        <v>0</v>
      </c>
      <c r="AZ678" s="513">
        <v>0</v>
      </c>
      <c r="BA678" s="513">
        <v>0</v>
      </c>
      <c r="BB678" s="513">
        <v>0</v>
      </c>
      <c r="BC678" s="513">
        <v>0</v>
      </c>
      <c r="BD678" s="513">
        <v>0</v>
      </c>
      <c r="BE678" s="513">
        <v>0</v>
      </c>
      <c r="BF678" s="513">
        <v>0</v>
      </c>
      <c r="BG678" s="513">
        <v>0</v>
      </c>
      <c r="BH678" s="513">
        <v>0</v>
      </c>
      <c r="BI678" s="513">
        <v>0</v>
      </c>
      <c r="BJ678" s="513">
        <v>0</v>
      </c>
      <c r="BK678" s="241">
        <f t="shared" si="101"/>
        <v>0</v>
      </c>
      <c r="BL678" s="22">
        <f t="shared" si="102"/>
        <v>0</v>
      </c>
      <c r="BM678" s="519">
        <f t="shared" si="103"/>
        <v>0</v>
      </c>
      <c r="BN678" s="520">
        <v>0</v>
      </c>
      <c r="BO678" s="520">
        <v>0</v>
      </c>
      <c r="BP678" s="520">
        <v>0</v>
      </c>
      <c r="BQ678" s="520">
        <v>0</v>
      </c>
      <c r="BR678" s="520">
        <v>0</v>
      </c>
      <c r="BS678" s="520">
        <v>0</v>
      </c>
      <c r="BT678" s="520">
        <v>0</v>
      </c>
      <c r="BU678" s="520">
        <v>0</v>
      </c>
      <c r="BV678" s="520">
        <v>0</v>
      </c>
      <c r="BW678" s="520">
        <v>0</v>
      </c>
      <c r="BX678" s="520">
        <v>0</v>
      </c>
      <c r="BY678" s="520">
        <v>0</v>
      </c>
      <c r="BZ678" s="520">
        <v>0</v>
      </c>
      <c r="CA678" s="520">
        <v>0</v>
      </c>
      <c r="CB678" s="520">
        <v>0</v>
      </c>
      <c r="CC678" s="520">
        <v>0</v>
      </c>
      <c r="CD678" s="520">
        <v>0</v>
      </c>
      <c r="CE678" s="520">
        <v>0</v>
      </c>
      <c r="CF678" s="520">
        <v>0</v>
      </c>
      <c r="CG678" s="520">
        <v>0</v>
      </c>
      <c r="CH678" s="520">
        <v>0</v>
      </c>
      <c r="CI678" s="520">
        <v>0</v>
      </c>
      <c r="CJ678" s="520">
        <v>0</v>
      </c>
      <c r="CK678" s="520">
        <v>0</v>
      </c>
      <c r="CL678" s="520">
        <f t="shared" si="104"/>
        <v>0</v>
      </c>
      <c r="CM678" s="521">
        <f t="shared" si="105"/>
        <v>0</v>
      </c>
      <c r="CN678" s="522">
        <v>2522879.9999999995</v>
      </c>
      <c r="CO678" s="522">
        <v>2522879.9999999995</v>
      </c>
      <c r="CP678" s="522">
        <v>1752000</v>
      </c>
      <c r="CQ678" s="243" t="s">
        <v>874</v>
      </c>
      <c r="CR678" s="103">
        <v>0.72</v>
      </c>
      <c r="CS678" s="523">
        <v>0.72</v>
      </c>
      <c r="CT678" s="104">
        <v>0.5</v>
      </c>
      <c r="CU678" s="524"/>
      <c r="CV678" s="524"/>
      <c r="CW678" s="524"/>
      <c r="CX678" s="525"/>
      <c r="CY678" s="526">
        <v>108.96695347295035</v>
      </c>
      <c r="CZ678" s="527">
        <v>107.86537421986365</v>
      </c>
      <c r="DA678" s="528">
        <v>0.7906355970319433</v>
      </c>
      <c r="DB678" s="529">
        <v>0.78753255688240298</v>
      </c>
      <c r="DC678" s="530" t="s">
        <v>2389</v>
      </c>
      <c r="DD678" s="225"/>
      <c r="DE678" s="524"/>
      <c r="DF678" s="524"/>
      <c r="DG678" s="531"/>
      <c r="DH678" s="532"/>
      <c r="DI678" s="64">
        <v>0</v>
      </c>
      <c r="DJ678" s="64">
        <v>0</v>
      </c>
      <c r="DK678" s="64">
        <v>0</v>
      </c>
      <c r="DL678" s="534">
        <f t="shared" si="97"/>
        <v>0</v>
      </c>
    </row>
    <row r="679" spans="1:116" ht="43.5" customHeight="1" x14ac:dyDescent="0.25">
      <c r="A679" s="356" t="s">
        <v>7</v>
      </c>
      <c r="B679" s="65" t="s">
        <v>96</v>
      </c>
      <c r="C679" s="65" t="s">
        <v>114</v>
      </c>
      <c r="D679" s="64" t="s">
        <v>2584</v>
      </c>
      <c r="E679" s="64" t="s">
        <v>514</v>
      </c>
      <c r="F679" s="64" t="s">
        <v>526</v>
      </c>
      <c r="G679" s="18" t="s">
        <v>514</v>
      </c>
      <c r="H679" s="35" t="s">
        <v>860</v>
      </c>
      <c r="I679" s="28" t="s">
        <v>2287</v>
      </c>
      <c r="J679" s="498">
        <v>1.4842982600542249</v>
      </c>
      <c r="K679" s="498">
        <v>3.1045454480880004</v>
      </c>
      <c r="L679" s="499">
        <v>352.9</v>
      </c>
      <c r="M679" s="512">
        <v>0</v>
      </c>
      <c r="N679" s="513">
        <v>0</v>
      </c>
      <c r="O679" s="513">
        <v>0</v>
      </c>
      <c r="P679" s="513">
        <v>0</v>
      </c>
      <c r="Q679" s="513">
        <v>0</v>
      </c>
      <c r="R679" s="513">
        <v>0</v>
      </c>
      <c r="S679" s="513">
        <v>0</v>
      </c>
      <c r="T679" s="513">
        <v>0</v>
      </c>
      <c r="U679" s="513">
        <v>0</v>
      </c>
      <c r="V679" s="513">
        <v>0</v>
      </c>
      <c r="W679" s="513">
        <v>0</v>
      </c>
      <c r="X679" s="513">
        <v>0</v>
      </c>
      <c r="Y679" s="513">
        <v>0</v>
      </c>
      <c r="Z679" s="513">
        <v>0</v>
      </c>
      <c r="AA679" s="513">
        <v>0</v>
      </c>
      <c r="AB679" s="513">
        <v>0</v>
      </c>
      <c r="AC679" s="513">
        <v>2</v>
      </c>
      <c r="AD679" s="513">
        <v>2</v>
      </c>
      <c r="AE679" s="513">
        <v>0</v>
      </c>
      <c r="AF679" s="513">
        <v>0</v>
      </c>
      <c r="AG679" s="513">
        <v>0</v>
      </c>
      <c r="AH679" s="513">
        <f t="shared" si="98"/>
        <v>0</v>
      </c>
      <c r="AI679" s="513">
        <v>0</v>
      </c>
      <c r="AJ679" s="513">
        <v>0</v>
      </c>
      <c r="AK679" s="513">
        <f t="shared" si="99"/>
        <v>2</v>
      </c>
      <c r="AL679" s="513">
        <f t="shared" si="100"/>
        <v>2</v>
      </c>
      <c r="AM679" s="513">
        <v>0</v>
      </c>
      <c r="AN679" s="513">
        <v>0</v>
      </c>
      <c r="AO679" s="513">
        <v>0</v>
      </c>
      <c r="AP679" s="513">
        <v>0</v>
      </c>
      <c r="AQ679" s="513">
        <v>0</v>
      </c>
      <c r="AR679" s="513">
        <v>0</v>
      </c>
      <c r="AS679" s="513">
        <v>0</v>
      </c>
      <c r="AT679" s="513">
        <v>0</v>
      </c>
      <c r="AU679" s="513">
        <v>0</v>
      </c>
      <c r="AV679" s="513">
        <v>0</v>
      </c>
      <c r="AW679" s="513">
        <v>0</v>
      </c>
      <c r="AX679" s="513">
        <v>0</v>
      </c>
      <c r="AY679" s="513">
        <v>0</v>
      </c>
      <c r="AZ679" s="513">
        <v>0</v>
      </c>
      <c r="BA679" s="513">
        <v>0</v>
      </c>
      <c r="BB679" s="513">
        <v>0</v>
      </c>
      <c r="BC679" s="513">
        <v>5.64</v>
      </c>
      <c r="BD679" s="513">
        <v>5.64</v>
      </c>
      <c r="BE679" s="513">
        <v>0</v>
      </c>
      <c r="BF679" s="513">
        <v>0</v>
      </c>
      <c r="BG679" s="513">
        <v>0</v>
      </c>
      <c r="BH679" s="513">
        <v>0</v>
      </c>
      <c r="BI679" s="513">
        <v>0</v>
      </c>
      <c r="BJ679" s="513">
        <v>0</v>
      </c>
      <c r="BK679" s="241">
        <f t="shared" si="101"/>
        <v>5.64</v>
      </c>
      <c r="BL679" s="22">
        <f t="shared" si="102"/>
        <v>5.64</v>
      </c>
      <c r="BM679" s="519">
        <f t="shared" si="103"/>
        <v>5.5294117647058825E-3</v>
      </c>
      <c r="BN679" s="520">
        <v>0</v>
      </c>
      <c r="BO679" s="520">
        <v>0</v>
      </c>
      <c r="BP679" s="520">
        <v>0</v>
      </c>
      <c r="BQ679" s="520">
        <v>0</v>
      </c>
      <c r="BR679" s="520">
        <v>0</v>
      </c>
      <c r="BS679" s="520">
        <v>0</v>
      </c>
      <c r="BT679" s="520">
        <v>0</v>
      </c>
      <c r="BU679" s="520">
        <v>0</v>
      </c>
      <c r="BV679" s="520">
        <v>0</v>
      </c>
      <c r="BW679" s="520">
        <v>0</v>
      </c>
      <c r="BX679" s="520">
        <v>0</v>
      </c>
      <c r="BY679" s="520">
        <v>0</v>
      </c>
      <c r="BZ679" s="520">
        <v>0</v>
      </c>
      <c r="CA679" s="520">
        <v>0</v>
      </c>
      <c r="CB679" s="520">
        <v>0</v>
      </c>
      <c r="CC679" s="520">
        <v>0</v>
      </c>
      <c r="CD679" s="520">
        <v>6620.4575999999997</v>
      </c>
      <c r="CE679" s="520">
        <v>6620.4575999999997</v>
      </c>
      <c r="CF679" s="520">
        <v>0</v>
      </c>
      <c r="CG679" s="520">
        <v>0</v>
      </c>
      <c r="CH679" s="520">
        <v>0</v>
      </c>
      <c r="CI679" s="520">
        <v>0</v>
      </c>
      <c r="CJ679" s="520">
        <v>0</v>
      </c>
      <c r="CK679" s="520">
        <v>0</v>
      </c>
      <c r="CL679" s="520">
        <f t="shared" si="104"/>
        <v>6620.4575999999997</v>
      </c>
      <c r="CM679" s="521">
        <f t="shared" si="105"/>
        <v>6620.4575999999997</v>
      </c>
      <c r="CN679" s="522">
        <v>3468960</v>
      </c>
      <c r="CO679" s="522">
        <v>3468960</v>
      </c>
      <c r="CP679" s="522">
        <v>3574080.0000000005</v>
      </c>
      <c r="CQ679" s="243" t="s">
        <v>874</v>
      </c>
      <c r="CR679" s="103">
        <v>0.99</v>
      </c>
      <c r="CS679" s="523">
        <v>0.99</v>
      </c>
      <c r="CT679" s="104">
        <v>1.02</v>
      </c>
      <c r="CU679" s="524"/>
      <c r="CV679" s="524"/>
      <c r="CW679" s="524"/>
      <c r="CX679" s="525"/>
      <c r="CY679" s="526">
        <v>238.40497183385483</v>
      </c>
      <c r="CZ679" s="527">
        <v>238.40497183385483</v>
      </c>
      <c r="DA679" s="528">
        <v>1.1433410720343262</v>
      </c>
      <c r="DB679" s="529">
        <v>1.1433410720343262</v>
      </c>
      <c r="DC679" s="530" t="s">
        <v>2457</v>
      </c>
      <c r="DD679" s="225"/>
      <c r="DE679" s="524"/>
      <c r="DF679" s="524"/>
      <c r="DG679" s="531"/>
      <c r="DH679" s="532"/>
      <c r="DI679" s="64">
        <v>0</v>
      </c>
      <c r="DJ679" s="64">
        <v>0</v>
      </c>
      <c r="DK679" s="64">
        <v>0</v>
      </c>
      <c r="DL679" s="534">
        <f t="shared" si="97"/>
        <v>0</v>
      </c>
    </row>
    <row r="680" spans="1:116" ht="43.5" customHeight="1" x14ac:dyDescent="0.25">
      <c r="A680" s="356" t="s">
        <v>7</v>
      </c>
      <c r="B680" s="65" t="s">
        <v>96</v>
      </c>
      <c r="C680" s="65" t="s">
        <v>114</v>
      </c>
      <c r="D680" s="64" t="s">
        <v>2584</v>
      </c>
      <c r="E680" s="64" t="s">
        <v>514</v>
      </c>
      <c r="F680" s="64" t="s">
        <v>527</v>
      </c>
      <c r="G680" s="18" t="s">
        <v>514</v>
      </c>
      <c r="H680" s="35" t="s">
        <v>860</v>
      </c>
      <c r="I680" s="28" t="s">
        <v>2287</v>
      </c>
      <c r="J680" s="498">
        <v>2.1976260646433912</v>
      </c>
      <c r="K680" s="498">
        <v>0.69943181672700006</v>
      </c>
      <c r="L680" s="499">
        <v>19</v>
      </c>
      <c r="M680" s="512">
        <v>0</v>
      </c>
      <c r="N680" s="513">
        <v>0</v>
      </c>
      <c r="O680" s="513">
        <v>0</v>
      </c>
      <c r="P680" s="513">
        <v>0</v>
      </c>
      <c r="Q680" s="513">
        <v>0</v>
      </c>
      <c r="R680" s="513">
        <v>0</v>
      </c>
      <c r="S680" s="513">
        <v>0</v>
      </c>
      <c r="T680" s="513">
        <v>0</v>
      </c>
      <c r="U680" s="513">
        <v>0</v>
      </c>
      <c r="V680" s="513">
        <v>0</v>
      </c>
      <c r="W680" s="513">
        <v>0</v>
      </c>
      <c r="X680" s="513">
        <v>0</v>
      </c>
      <c r="Y680" s="513">
        <v>0</v>
      </c>
      <c r="Z680" s="513">
        <v>0</v>
      </c>
      <c r="AA680" s="513">
        <v>0</v>
      </c>
      <c r="AB680" s="513">
        <v>0</v>
      </c>
      <c r="AC680" s="513">
        <v>0</v>
      </c>
      <c r="AD680" s="513">
        <v>0</v>
      </c>
      <c r="AE680" s="513">
        <v>0</v>
      </c>
      <c r="AF680" s="513">
        <v>0</v>
      </c>
      <c r="AG680" s="513">
        <v>0</v>
      </c>
      <c r="AH680" s="513">
        <f t="shared" si="98"/>
        <v>0</v>
      </c>
      <c r="AI680" s="513">
        <v>0</v>
      </c>
      <c r="AJ680" s="513">
        <v>0</v>
      </c>
      <c r="AK680" s="513">
        <f t="shared" si="99"/>
        <v>0</v>
      </c>
      <c r="AL680" s="513">
        <f t="shared" si="100"/>
        <v>0</v>
      </c>
      <c r="AM680" s="513">
        <v>0</v>
      </c>
      <c r="AN680" s="513">
        <v>0</v>
      </c>
      <c r="AO680" s="513">
        <v>0</v>
      </c>
      <c r="AP680" s="513">
        <v>0</v>
      </c>
      <c r="AQ680" s="513">
        <v>0</v>
      </c>
      <c r="AR680" s="513">
        <v>0</v>
      </c>
      <c r="AS680" s="513">
        <v>0</v>
      </c>
      <c r="AT680" s="513">
        <v>0</v>
      </c>
      <c r="AU680" s="513">
        <v>0</v>
      </c>
      <c r="AV680" s="513">
        <v>0</v>
      </c>
      <c r="AW680" s="513">
        <v>0</v>
      </c>
      <c r="AX680" s="513">
        <v>0</v>
      </c>
      <c r="AY680" s="513">
        <v>0</v>
      </c>
      <c r="AZ680" s="513">
        <v>0</v>
      </c>
      <c r="BA680" s="513">
        <v>0</v>
      </c>
      <c r="BB680" s="513">
        <v>0</v>
      </c>
      <c r="BC680" s="513">
        <v>0</v>
      </c>
      <c r="BD680" s="513">
        <v>0</v>
      </c>
      <c r="BE680" s="513">
        <v>0</v>
      </c>
      <c r="BF680" s="513">
        <v>0</v>
      </c>
      <c r="BG680" s="513">
        <v>0</v>
      </c>
      <c r="BH680" s="513">
        <v>0</v>
      </c>
      <c r="BI680" s="513">
        <v>0</v>
      </c>
      <c r="BJ680" s="513">
        <v>0</v>
      </c>
      <c r="BK680" s="241">
        <f t="shared" si="101"/>
        <v>0</v>
      </c>
      <c r="BL680" s="22">
        <f t="shared" si="102"/>
        <v>0</v>
      </c>
      <c r="BM680" s="519">
        <f t="shared" si="103"/>
        <v>0</v>
      </c>
      <c r="BN680" s="520">
        <v>0</v>
      </c>
      <c r="BO680" s="520">
        <v>0</v>
      </c>
      <c r="BP680" s="520">
        <v>0</v>
      </c>
      <c r="BQ680" s="520">
        <v>0</v>
      </c>
      <c r="BR680" s="520">
        <v>0</v>
      </c>
      <c r="BS680" s="520">
        <v>0</v>
      </c>
      <c r="BT680" s="520">
        <v>0</v>
      </c>
      <c r="BU680" s="520">
        <v>0</v>
      </c>
      <c r="BV680" s="520">
        <v>0</v>
      </c>
      <c r="BW680" s="520">
        <v>0</v>
      </c>
      <c r="BX680" s="520">
        <v>0</v>
      </c>
      <c r="BY680" s="520">
        <v>0</v>
      </c>
      <c r="BZ680" s="520">
        <v>0</v>
      </c>
      <c r="CA680" s="520">
        <v>0</v>
      </c>
      <c r="CB680" s="520">
        <v>0</v>
      </c>
      <c r="CC680" s="520">
        <v>0</v>
      </c>
      <c r="CD680" s="520">
        <v>0</v>
      </c>
      <c r="CE680" s="520">
        <v>0</v>
      </c>
      <c r="CF680" s="520">
        <v>0</v>
      </c>
      <c r="CG680" s="520">
        <v>0</v>
      </c>
      <c r="CH680" s="520">
        <v>0</v>
      </c>
      <c r="CI680" s="520">
        <v>0</v>
      </c>
      <c r="CJ680" s="520">
        <v>0</v>
      </c>
      <c r="CK680" s="520">
        <v>0</v>
      </c>
      <c r="CL680" s="520">
        <f t="shared" si="104"/>
        <v>0</v>
      </c>
      <c r="CM680" s="521">
        <f t="shared" si="105"/>
        <v>0</v>
      </c>
      <c r="CN680" s="522">
        <v>1261439.9999999998</v>
      </c>
      <c r="CO680" s="522">
        <v>1261439.9999999998</v>
      </c>
      <c r="CP680" s="522">
        <v>1401600.0000000005</v>
      </c>
      <c r="CQ680" s="243" t="s">
        <v>874</v>
      </c>
      <c r="CR680" s="103">
        <v>0.36</v>
      </c>
      <c r="CS680" s="523">
        <v>0.36</v>
      </c>
      <c r="CT680" s="104">
        <v>0.4</v>
      </c>
      <c r="CU680" s="524"/>
      <c r="CV680" s="524"/>
      <c r="CW680" s="524"/>
      <c r="CX680" s="525"/>
      <c r="CY680" s="526">
        <v>72.666666666666671</v>
      </c>
      <c r="CZ680" s="527">
        <v>59.333333333333336</v>
      </c>
      <c r="DA680" s="528">
        <v>1</v>
      </c>
      <c r="DB680" s="529">
        <v>0.66666666666666663</v>
      </c>
      <c r="DC680" s="530" t="s">
        <v>2389</v>
      </c>
      <c r="DD680" s="225"/>
      <c r="DE680" s="524"/>
      <c r="DF680" s="524"/>
      <c r="DG680" s="531"/>
      <c r="DH680" s="532"/>
      <c r="DI680" s="64">
        <v>0</v>
      </c>
      <c r="DJ680" s="64">
        <v>0</v>
      </c>
      <c r="DK680" s="64">
        <v>0</v>
      </c>
      <c r="DL680" s="534">
        <f t="shared" si="97"/>
        <v>0</v>
      </c>
    </row>
    <row r="681" spans="1:116" ht="43.5" customHeight="1" x14ac:dyDescent="0.25">
      <c r="A681" s="356" t="s">
        <v>7</v>
      </c>
      <c r="B681" s="65" t="s">
        <v>96</v>
      </c>
      <c r="C681" s="65" t="s">
        <v>114</v>
      </c>
      <c r="D681" s="64" t="s">
        <v>2584</v>
      </c>
      <c r="E681" s="64" t="s">
        <v>514</v>
      </c>
      <c r="F681" s="64" t="s">
        <v>528</v>
      </c>
      <c r="G681" s="18" t="s">
        <v>514</v>
      </c>
      <c r="H681" s="35" t="s">
        <v>860</v>
      </c>
      <c r="I681" s="28" t="s">
        <v>2287</v>
      </c>
      <c r="J681" s="498">
        <v>2.1976260646433912</v>
      </c>
      <c r="K681" s="498">
        <v>3.7420454467619999</v>
      </c>
      <c r="L681" s="499">
        <v>1159</v>
      </c>
      <c r="M681" s="512">
        <v>0</v>
      </c>
      <c r="N681" s="513">
        <v>0</v>
      </c>
      <c r="O681" s="513">
        <v>0</v>
      </c>
      <c r="P681" s="513">
        <v>0</v>
      </c>
      <c r="Q681" s="513">
        <v>0</v>
      </c>
      <c r="R681" s="513">
        <v>0</v>
      </c>
      <c r="S681" s="513">
        <v>0</v>
      </c>
      <c r="T681" s="513">
        <v>0</v>
      </c>
      <c r="U681" s="513">
        <v>0</v>
      </c>
      <c r="V681" s="513">
        <v>0</v>
      </c>
      <c r="W681" s="513">
        <v>0</v>
      </c>
      <c r="X681" s="513">
        <v>0</v>
      </c>
      <c r="Y681" s="513">
        <v>0</v>
      </c>
      <c r="Z681" s="513">
        <v>0</v>
      </c>
      <c r="AA681" s="513">
        <v>0</v>
      </c>
      <c r="AB681" s="513">
        <v>0</v>
      </c>
      <c r="AC681" s="513">
        <v>4</v>
      </c>
      <c r="AD681" s="513">
        <v>4</v>
      </c>
      <c r="AE681" s="513">
        <v>0</v>
      </c>
      <c r="AF681" s="513">
        <v>0</v>
      </c>
      <c r="AG681" s="513">
        <v>0</v>
      </c>
      <c r="AH681" s="513">
        <f t="shared" si="98"/>
        <v>0</v>
      </c>
      <c r="AI681" s="513">
        <v>0</v>
      </c>
      <c r="AJ681" s="513">
        <v>0</v>
      </c>
      <c r="AK681" s="513">
        <f t="shared" si="99"/>
        <v>4</v>
      </c>
      <c r="AL681" s="513">
        <f t="shared" si="100"/>
        <v>4</v>
      </c>
      <c r="AM681" s="513">
        <v>0</v>
      </c>
      <c r="AN681" s="513">
        <v>0</v>
      </c>
      <c r="AO681" s="513">
        <v>0</v>
      </c>
      <c r="AP681" s="513">
        <v>0</v>
      </c>
      <c r="AQ681" s="513">
        <v>0</v>
      </c>
      <c r="AR681" s="513">
        <v>0</v>
      </c>
      <c r="AS681" s="513">
        <v>0</v>
      </c>
      <c r="AT681" s="513">
        <v>0</v>
      </c>
      <c r="AU681" s="513">
        <v>0</v>
      </c>
      <c r="AV681" s="513">
        <v>0</v>
      </c>
      <c r="AW681" s="513">
        <v>0</v>
      </c>
      <c r="AX681" s="513">
        <v>0</v>
      </c>
      <c r="AY681" s="513">
        <v>0</v>
      </c>
      <c r="AZ681" s="513">
        <v>0</v>
      </c>
      <c r="BA681" s="513">
        <v>0</v>
      </c>
      <c r="BB681" s="513">
        <v>0</v>
      </c>
      <c r="BC681" s="513">
        <v>16.8</v>
      </c>
      <c r="BD681" s="513">
        <v>16.8</v>
      </c>
      <c r="BE681" s="513">
        <v>0</v>
      </c>
      <c r="BF681" s="513">
        <v>0</v>
      </c>
      <c r="BG681" s="513">
        <v>0</v>
      </c>
      <c r="BH681" s="513">
        <v>0</v>
      </c>
      <c r="BI681" s="513">
        <v>0</v>
      </c>
      <c r="BJ681" s="513">
        <v>0</v>
      </c>
      <c r="BK681" s="241">
        <f t="shared" si="101"/>
        <v>16.8</v>
      </c>
      <c r="BL681" s="22">
        <f t="shared" si="102"/>
        <v>16.8</v>
      </c>
      <c r="BM681" s="519">
        <f t="shared" si="103"/>
        <v>1.174825174825175E-2</v>
      </c>
      <c r="BN681" s="520">
        <v>0</v>
      </c>
      <c r="BO681" s="520">
        <v>0</v>
      </c>
      <c r="BP681" s="520">
        <v>0</v>
      </c>
      <c r="BQ681" s="520">
        <v>0</v>
      </c>
      <c r="BR681" s="520">
        <v>0</v>
      </c>
      <c r="BS681" s="520">
        <v>0</v>
      </c>
      <c r="BT681" s="520">
        <v>0</v>
      </c>
      <c r="BU681" s="520">
        <v>0</v>
      </c>
      <c r="BV681" s="520">
        <v>0</v>
      </c>
      <c r="BW681" s="520">
        <v>0</v>
      </c>
      <c r="BX681" s="520">
        <v>0</v>
      </c>
      <c r="BY681" s="520">
        <v>0</v>
      </c>
      <c r="BZ681" s="520">
        <v>0</v>
      </c>
      <c r="CA681" s="520">
        <v>0</v>
      </c>
      <c r="CB681" s="520">
        <v>0</v>
      </c>
      <c r="CC681" s="520">
        <v>0</v>
      </c>
      <c r="CD681" s="520">
        <v>19720.512000000002</v>
      </c>
      <c r="CE681" s="520">
        <v>19720.512000000002</v>
      </c>
      <c r="CF681" s="520">
        <v>0</v>
      </c>
      <c r="CG681" s="520">
        <v>0</v>
      </c>
      <c r="CH681" s="520">
        <v>0</v>
      </c>
      <c r="CI681" s="520">
        <v>0</v>
      </c>
      <c r="CJ681" s="520">
        <v>0</v>
      </c>
      <c r="CK681" s="520">
        <v>0</v>
      </c>
      <c r="CL681" s="520">
        <f t="shared" si="104"/>
        <v>19720.512000000002</v>
      </c>
      <c r="CM681" s="521">
        <f t="shared" si="105"/>
        <v>19720.512000000002</v>
      </c>
      <c r="CN681" s="522">
        <v>5045759.9999999991</v>
      </c>
      <c r="CO681" s="522">
        <v>5045759.9999999991</v>
      </c>
      <c r="CP681" s="522">
        <v>5010719.9999999991</v>
      </c>
      <c r="CQ681" s="243" t="s">
        <v>874</v>
      </c>
      <c r="CR681" s="103">
        <v>1.44</v>
      </c>
      <c r="CS681" s="523">
        <v>1.44</v>
      </c>
      <c r="CT681" s="104">
        <v>1.43</v>
      </c>
      <c r="CU681" s="524"/>
      <c r="CV681" s="524"/>
      <c r="CW681" s="524"/>
      <c r="CX681" s="525"/>
      <c r="CY681" s="526">
        <v>272.90453318458759</v>
      </c>
      <c r="CZ681" s="527">
        <v>273.88222297816446</v>
      </c>
      <c r="DA681" s="528">
        <v>1.7482600201921354</v>
      </c>
      <c r="DB681" s="529">
        <v>1.7575064490188945</v>
      </c>
      <c r="DC681" s="530" t="s">
        <v>2457</v>
      </c>
      <c r="DD681" s="225"/>
      <c r="DE681" s="524"/>
      <c r="DF681" s="524"/>
      <c r="DG681" s="531"/>
      <c r="DH681" s="532"/>
      <c r="DI681" s="64">
        <v>586995</v>
      </c>
      <c r="DJ681" s="64">
        <v>239635</v>
      </c>
      <c r="DK681" s="64">
        <v>0</v>
      </c>
      <c r="DL681" s="534">
        <f t="shared" si="97"/>
        <v>275543.33333333331</v>
      </c>
    </row>
    <row r="682" spans="1:116" ht="43.5" customHeight="1" x14ac:dyDescent="0.25">
      <c r="A682" s="356" t="s">
        <v>7</v>
      </c>
      <c r="B682" s="65" t="s">
        <v>96</v>
      </c>
      <c r="C682" s="65" t="s">
        <v>114</v>
      </c>
      <c r="D682" s="64" t="s">
        <v>2584</v>
      </c>
      <c r="E682" s="64" t="s">
        <v>514</v>
      </c>
      <c r="F682" s="64" t="s">
        <v>529</v>
      </c>
      <c r="G682" s="18" t="s">
        <v>514</v>
      </c>
      <c r="H682" s="35" t="s">
        <v>860</v>
      </c>
      <c r="I682" s="28" t="s">
        <v>2287</v>
      </c>
      <c r="J682" s="498">
        <v>2.1111620883295532</v>
      </c>
      <c r="K682" s="498">
        <v>2.6160984794069999</v>
      </c>
      <c r="L682" s="499">
        <v>38.1</v>
      </c>
      <c r="M682" s="512">
        <v>1</v>
      </c>
      <c r="N682" s="513">
        <v>1</v>
      </c>
      <c r="O682" s="513">
        <v>0</v>
      </c>
      <c r="P682" s="513">
        <v>0</v>
      </c>
      <c r="Q682" s="513">
        <v>0</v>
      </c>
      <c r="R682" s="513">
        <v>0</v>
      </c>
      <c r="S682" s="513">
        <v>0</v>
      </c>
      <c r="T682" s="513">
        <v>0</v>
      </c>
      <c r="U682" s="513">
        <v>0</v>
      </c>
      <c r="V682" s="513">
        <v>0</v>
      </c>
      <c r="W682" s="513">
        <v>0</v>
      </c>
      <c r="X682" s="513">
        <v>0</v>
      </c>
      <c r="Y682" s="513">
        <v>0</v>
      </c>
      <c r="Z682" s="513">
        <v>0</v>
      </c>
      <c r="AA682" s="513">
        <v>0</v>
      </c>
      <c r="AB682" s="513">
        <v>0</v>
      </c>
      <c r="AC682" s="513">
        <v>1</v>
      </c>
      <c r="AD682" s="513">
        <v>1</v>
      </c>
      <c r="AE682" s="513">
        <v>0</v>
      </c>
      <c r="AF682" s="513">
        <v>0</v>
      </c>
      <c r="AG682" s="513">
        <v>0</v>
      </c>
      <c r="AH682" s="513">
        <f t="shared" si="98"/>
        <v>0</v>
      </c>
      <c r="AI682" s="513">
        <v>0</v>
      </c>
      <c r="AJ682" s="513">
        <v>0</v>
      </c>
      <c r="AK682" s="513">
        <f t="shared" si="99"/>
        <v>2</v>
      </c>
      <c r="AL682" s="513">
        <f t="shared" si="100"/>
        <v>2</v>
      </c>
      <c r="AM682" s="513">
        <v>325</v>
      </c>
      <c r="AN682" s="513">
        <v>325</v>
      </c>
      <c r="AO682" s="513">
        <v>0</v>
      </c>
      <c r="AP682" s="513">
        <v>0</v>
      </c>
      <c r="AQ682" s="513">
        <v>0</v>
      </c>
      <c r="AR682" s="513">
        <v>0</v>
      </c>
      <c r="AS682" s="513">
        <v>0</v>
      </c>
      <c r="AT682" s="513">
        <v>0</v>
      </c>
      <c r="AU682" s="513">
        <v>0</v>
      </c>
      <c r="AV682" s="513">
        <v>0</v>
      </c>
      <c r="AW682" s="513">
        <v>0</v>
      </c>
      <c r="AX682" s="513">
        <v>0</v>
      </c>
      <c r="AY682" s="513">
        <v>0</v>
      </c>
      <c r="AZ682" s="513">
        <v>0</v>
      </c>
      <c r="BA682" s="513">
        <v>0</v>
      </c>
      <c r="BB682" s="513">
        <v>0</v>
      </c>
      <c r="BC682" s="513">
        <v>95</v>
      </c>
      <c r="BD682" s="513">
        <v>95</v>
      </c>
      <c r="BE682" s="513">
        <v>0</v>
      </c>
      <c r="BF682" s="513">
        <v>0</v>
      </c>
      <c r="BG682" s="513">
        <v>0</v>
      </c>
      <c r="BH682" s="513">
        <v>0</v>
      </c>
      <c r="BI682" s="513">
        <v>0</v>
      </c>
      <c r="BJ682" s="513">
        <v>0</v>
      </c>
      <c r="BK682" s="241">
        <f t="shared" si="101"/>
        <v>420</v>
      </c>
      <c r="BL682" s="22">
        <f t="shared" si="102"/>
        <v>420</v>
      </c>
      <c r="BM682" s="519">
        <f t="shared" si="103"/>
        <v>0.31578947368421051</v>
      </c>
      <c r="BN682" s="520">
        <v>2086851</v>
      </c>
      <c r="BO682" s="520">
        <v>2086851</v>
      </c>
      <c r="BP682" s="520">
        <v>0</v>
      </c>
      <c r="BQ682" s="520">
        <v>0</v>
      </c>
      <c r="BR682" s="520">
        <v>0</v>
      </c>
      <c r="BS682" s="520">
        <v>0</v>
      </c>
      <c r="BT682" s="520">
        <v>0</v>
      </c>
      <c r="BU682" s="520">
        <v>0</v>
      </c>
      <c r="BV682" s="520">
        <v>0</v>
      </c>
      <c r="BW682" s="520">
        <v>0</v>
      </c>
      <c r="BX682" s="520">
        <v>0</v>
      </c>
      <c r="BY682" s="520">
        <v>0</v>
      </c>
      <c r="BZ682" s="520">
        <v>0</v>
      </c>
      <c r="CA682" s="520">
        <v>0</v>
      </c>
      <c r="CB682" s="520">
        <v>0</v>
      </c>
      <c r="CC682" s="520">
        <v>0</v>
      </c>
      <c r="CD682" s="520">
        <v>111514.8</v>
      </c>
      <c r="CE682" s="520">
        <v>111514.8</v>
      </c>
      <c r="CF682" s="520">
        <v>0</v>
      </c>
      <c r="CG682" s="520">
        <v>0</v>
      </c>
      <c r="CH682" s="520">
        <v>0</v>
      </c>
      <c r="CI682" s="520">
        <v>0</v>
      </c>
      <c r="CJ682" s="520">
        <v>0</v>
      </c>
      <c r="CK682" s="520">
        <v>0</v>
      </c>
      <c r="CL682" s="520">
        <f t="shared" si="104"/>
        <v>2198365.7999999998</v>
      </c>
      <c r="CM682" s="521">
        <f t="shared" si="105"/>
        <v>2198365.7999999998</v>
      </c>
      <c r="CN682" s="522">
        <v>3784320.0000000005</v>
      </c>
      <c r="CO682" s="522">
        <v>3784320.0000000005</v>
      </c>
      <c r="CP682" s="522">
        <v>4660320.0000000009</v>
      </c>
      <c r="CQ682" s="243" t="s">
        <v>874</v>
      </c>
      <c r="CR682" s="103">
        <v>1.08</v>
      </c>
      <c r="CS682" s="523">
        <v>1.08</v>
      </c>
      <c r="CT682" s="104">
        <v>1.33</v>
      </c>
      <c r="CU682" s="524"/>
      <c r="CV682" s="524"/>
      <c r="CW682" s="524"/>
      <c r="CX682" s="525"/>
      <c r="CY682" s="526">
        <v>116.31052631578935</v>
      </c>
      <c r="CZ682" s="527">
        <v>116.31052631578935</v>
      </c>
      <c r="DA682" s="528">
        <v>0.76184210526315799</v>
      </c>
      <c r="DB682" s="529">
        <v>0.76184210526315799</v>
      </c>
      <c r="DC682" s="530" t="s">
        <v>2580</v>
      </c>
      <c r="DD682" s="225"/>
      <c r="DE682" s="524"/>
      <c r="DF682" s="524"/>
      <c r="DG682" s="531"/>
      <c r="DH682" s="532"/>
      <c r="DI682" s="64">
        <v>0</v>
      </c>
      <c r="DJ682" s="64">
        <v>0</v>
      </c>
      <c r="DK682" s="64">
        <v>0</v>
      </c>
      <c r="DL682" s="534">
        <f t="shared" si="97"/>
        <v>0</v>
      </c>
    </row>
    <row r="683" spans="1:116" ht="43.5" customHeight="1" x14ac:dyDescent="0.25">
      <c r="A683" s="356" t="s">
        <v>7</v>
      </c>
      <c r="B683" s="65" t="s">
        <v>96</v>
      </c>
      <c r="C683" s="65" t="s">
        <v>114</v>
      </c>
      <c r="D683" s="64" t="s">
        <v>2584</v>
      </c>
      <c r="E683" s="64" t="s">
        <v>514</v>
      </c>
      <c r="F683" s="64" t="s">
        <v>530</v>
      </c>
      <c r="G683" s="18" t="s">
        <v>514</v>
      </c>
      <c r="H683" s="35" t="s">
        <v>866</v>
      </c>
      <c r="I683" s="28" t="s">
        <v>2287</v>
      </c>
      <c r="J683" s="498">
        <v>1.6356102186034422</v>
      </c>
      <c r="K683" s="498">
        <v>2.5359848432100001</v>
      </c>
      <c r="L683" s="499">
        <v>510.8</v>
      </c>
      <c r="M683" s="512">
        <v>0</v>
      </c>
      <c r="N683" s="513">
        <v>0</v>
      </c>
      <c r="O683" s="513">
        <v>0</v>
      </c>
      <c r="P683" s="513">
        <v>0</v>
      </c>
      <c r="Q683" s="513">
        <v>0</v>
      </c>
      <c r="R683" s="513">
        <v>0</v>
      </c>
      <c r="S683" s="513">
        <v>0</v>
      </c>
      <c r="T683" s="513">
        <v>0</v>
      </c>
      <c r="U683" s="513">
        <v>0</v>
      </c>
      <c r="V683" s="513">
        <v>0</v>
      </c>
      <c r="W683" s="513">
        <v>0</v>
      </c>
      <c r="X683" s="513">
        <v>0</v>
      </c>
      <c r="Y683" s="513">
        <v>0</v>
      </c>
      <c r="Z683" s="513">
        <v>0</v>
      </c>
      <c r="AA683" s="513">
        <v>0</v>
      </c>
      <c r="AB683" s="513">
        <v>0</v>
      </c>
      <c r="AC683" s="513">
        <v>9</v>
      </c>
      <c r="AD683" s="513">
        <v>9</v>
      </c>
      <c r="AE683" s="513">
        <v>0</v>
      </c>
      <c r="AF683" s="513">
        <v>0</v>
      </c>
      <c r="AG683" s="513">
        <v>0</v>
      </c>
      <c r="AH683" s="513">
        <f t="shared" si="98"/>
        <v>0</v>
      </c>
      <c r="AI683" s="513">
        <v>0</v>
      </c>
      <c r="AJ683" s="513">
        <v>0</v>
      </c>
      <c r="AK683" s="513">
        <f t="shared" si="99"/>
        <v>9</v>
      </c>
      <c r="AL683" s="513">
        <f t="shared" si="100"/>
        <v>9</v>
      </c>
      <c r="AM683" s="513">
        <v>0</v>
      </c>
      <c r="AN683" s="513">
        <v>0</v>
      </c>
      <c r="AO683" s="513">
        <v>0</v>
      </c>
      <c r="AP683" s="513">
        <v>0</v>
      </c>
      <c r="AQ683" s="513">
        <v>0</v>
      </c>
      <c r="AR683" s="513">
        <v>0</v>
      </c>
      <c r="AS683" s="513">
        <v>0</v>
      </c>
      <c r="AT683" s="513">
        <v>0</v>
      </c>
      <c r="AU683" s="513">
        <v>0</v>
      </c>
      <c r="AV683" s="513">
        <v>0</v>
      </c>
      <c r="AW683" s="513">
        <v>0</v>
      </c>
      <c r="AX683" s="513">
        <v>0</v>
      </c>
      <c r="AY683" s="513">
        <v>0</v>
      </c>
      <c r="AZ683" s="513">
        <v>0</v>
      </c>
      <c r="BA683" s="513">
        <v>0</v>
      </c>
      <c r="BB683" s="513">
        <v>0</v>
      </c>
      <c r="BC683" s="513">
        <v>38.450000000000003</v>
      </c>
      <c r="BD683" s="513">
        <v>38.450000000000003</v>
      </c>
      <c r="BE683" s="513">
        <v>0</v>
      </c>
      <c r="BF683" s="513">
        <v>0</v>
      </c>
      <c r="BG683" s="513">
        <v>0</v>
      </c>
      <c r="BH683" s="513">
        <v>0</v>
      </c>
      <c r="BI683" s="513">
        <v>0</v>
      </c>
      <c r="BJ683" s="513">
        <v>0</v>
      </c>
      <c r="BK683" s="241">
        <f t="shared" si="101"/>
        <v>38.450000000000003</v>
      </c>
      <c r="BL683" s="22">
        <f t="shared" si="102"/>
        <v>38.450000000000003</v>
      </c>
      <c r="BM683" s="519">
        <f t="shared" si="103"/>
        <v>2.9128787878787882E-2</v>
      </c>
      <c r="BN683" s="520">
        <v>0</v>
      </c>
      <c r="BO683" s="520">
        <v>0</v>
      </c>
      <c r="BP683" s="520">
        <v>0</v>
      </c>
      <c r="BQ683" s="520">
        <v>0</v>
      </c>
      <c r="BR683" s="520">
        <v>0</v>
      </c>
      <c r="BS683" s="520">
        <v>0</v>
      </c>
      <c r="BT683" s="520">
        <v>0</v>
      </c>
      <c r="BU683" s="520">
        <v>0</v>
      </c>
      <c r="BV683" s="520">
        <v>0</v>
      </c>
      <c r="BW683" s="520">
        <v>0</v>
      </c>
      <c r="BX683" s="520">
        <v>0</v>
      </c>
      <c r="BY683" s="520">
        <v>0</v>
      </c>
      <c r="BZ683" s="520">
        <v>0</v>
      </c>
      <c r="CA683" s="520">
        <v>0</v>
      </c>
      <c r="CB683" s="520">
        <v>0</v>
      </c>
      <c r="CC683" s="520">
        <v>0</v>
      </c>
      <c r="CD683" s="520">
        <v>45134.148000000001</v>
      </c>
      <c r="CE683" s="520">
        <v>45134.148000000001</v>
      </c>
      <c r="CF683" s="520">
        <v>0</v>
      </c>
      <c r="CG683" s="520">
        <v>0</v>
      </c>
      <c r="CH683" s="520">
        <v>0</v>
      </c>
      <c r="CI683" s="520">
        <v>0</v>
      </c>
      <c r="CJ683" s="520">
        <v>0</v>
      </c>
      <c r="CK683" s="520">
        <v>0</v>
      </c>
      <c r="CL683" s="520">
        <f t="shared" si="104"/>
        <v>45134.148000000001</v>
      </c>
      <c r="CM683" s="521">
        <f t="shared" si="105"/>
        <v>45134.148000000001</v>
      </c>
      <c r="CN683" s="522">
        <v>3959519.9999999995</v>
      </c>
      <c r="CO683" s="522">
        <v>3959519.9999999995</v>
      </c>
      <c r="CP683" s="522">
        <v>4625280.0000000009</v>
      </c>
      <c r="CQ683" s="243" t="s">
        <v>874</v>
      </c>
      <c r="CR683" s="103">
        <v>1.1299999999999999</v>
      </c>
      <c r="CS683" s="523">
        <v>1.1299999999999999</v>
      </c>
      <c r="CT683" s="104">
        <v>1.32</v>
      </c>
      <c r="CU683" s="524"/>
      <c r="CV683" s="524"/>
      <c r="CW683" s="524"/>
      <c r="CX683" s="525"/>
      <c r="CY683" s="526">
        <v>247.08897248111199</v>
      </c>
      <c r="CZ683" s="527">
        <v>246.77279580129564</v>
      </c>
      <c r="DA683" s="528">
        <v>3.0360493904100179</v>
      </c>
      <c r="DB683" s="529">
        <v>3.0337985620993462</v>
      </c>
      <c r="DC683" s="530" t="s">
        <v>2457</v>
      </c>
      <c r="DD683" s="225"/>
      <c r="DE683" s="524"/>
      <c r="DF683" s="524"/>
      <c r="DG683" s="531"/>
      <c r="DH683" s="532"/>
      <c r="DI683" s="64">
        <v>63167</v>
      </c>
      <c r="DJ683" s="64">
        <v>154369</v>
      </c>
      <c r="DK683" s="64">
        <v>71883</v>
      </c>
      <c r="DL683" s="534">
        <f t="shared" si="97"/>
        <v>96473</v>
      </c>
    </row>
    <row r="684" spans="1:116" ht="43.5" customHeight="1" x14ac:dyDescent="0.25">
      <c r="A684" s="356" t="s">
        <v>7</v>
      </c>
      <c r="B684" s="65" t="s">
        <v>96</v>
      </c>
      <c r="C684" s="65" t="s">
        <v>114</v>
      </c>
      <c r="D684" s="64" t="s">
        <v>2584</v>
      </c>
      <c r="E684" s="64" t="s">
        <v>514</v>
      </c>
      <c r="F684" s="64" t="s">
        <v>531</v>
      </c>
      <c r="G684" s="18" t="s">
        <v>514</v>
      </c>
      <c r="H684" s="35" t="s">
        <v>860</v>
      </c>
      <c r="I684" s="28" t="s">
        <v>2287</v>
      </c>
      <c r="J684" s="498">
        <v>2.1976260646433912</v>
      </c>
      <c r="K684" s="498">
        <v>3.2551136295930001</v>
      </c>
      <c r="L684" s="499">
        <v>35.5</v>
      </c>
      <c r="M684" s="512">
        <v>0</v>
      </c>
      <c r="N684" s="513">
        <v>0</v>
      </c>
      <c r="O684" s="513">
        <v>0</v>
      </c>
      <c r="P684" s="513">
        <v>0</v>
      </c>
      <c r="Q684" s="513">
        <v>0</v>
      </c>
      <c r="R684" s="513">
        <v>0</v>
      </c>
      <c r="S684" s="513">
        <v>0</v>
      </c>
      <c r="T684" s="513">
        <v>0</v>
      </c>
      <c r="U684" s="513">
        <v>0</v>
      </c>
      <c r="V684" s="513">
        <v>0</v>
      </c>
      <c r="W684" s="513">
        <v>0</v>
      </c>
      <c r="X684" s="513">
        <v>0</v>
      </c>
      <c r="Y684" s="513">
        <v>0</v>
      </c>
      <c r="Z684" s="513">
        <v>0</v>
      </c>
      <c r="AA684" s="513">
        <v>0</v>
      </c>
      <c r="AB684" s="513">
        <v>0</v>
      </c>
      <c r="AC684" s="513">
        <v>1</v>
      </c>
      <c r="AD684" s="513">
        <v>1</v>
      </c>
      <c r="AE684" s="513">
        <v>0</v>
      </c>
      <c r="AF684" s="513">
        <v>0</v>
      </c>
      <c r="AG684" s="513">
        <v>0</v>
      </c>
      <c r="AH684" s="513">
        <f t="shared" si="98"/>
        <v>0</v>
      </c>
      <c r="AI684" s="513">
        <v>0</v>
      </c>
      <c r="AJ684" s="513">
        <v>0</v>
      </c>
      <c r="AK684" s="513">
        <f t="shared" si="99"/>
        <v>1</v>
      </c>
      <c r="AL684" s="513">
        <f t="shared" si="100"/>
        <v>1</v>
      </c>
      <c r="AM684" s="513">
        <v>0</v>
      </c>
      <c r="AN684" s="513">
        <v>0</v>
      </c>
      <c r="AO684" s="513">
        <v>0</v>
      </c>
      <c r="AP684" s="513">
        <v>0</v>
      </c>
      <c r="AQ684" s="513">
        <v>0</v>
      </c>
      <c r="AR684" s="513">
        <v>0</v>
      </c>
      <c r="AS684" s="513">
        <v>0</v>
      </c>
      <c r="AT684" s="513">
        <v>0</v>
      </c>
      <c r="AU684" s="513">
        <v>0</v>
      </c>
      <c r="AV684" s="513">
        <v>0</v>
      </c>
      <c r="AW684" s="513">
        <v>0</v>
      </c>
      <c r="AX684" s="513">
        <v>0</v>
      </c>
      <c r="AY684" s="513">
        <v>0</v>
      </c>
      <c r="AZ684" s="513">
        <v>0</v>
      </c>
      <c r="BA684" s="513">
        <v>0</v>
      </c>
      <c r="BB684" s="513">
        <v>0</v>
      </c>
      <c r="BC684" s="513">
        <v>232</v>
      </c>
      <c r="BD684" s="513">
        <v>232</v>
      </c>
      <c r="BE684" s="513">
        <v>0</v>
      </c>
      <c r="BF684" s="513">
        <v>0</v>
      </c>
      <c r="BG684" s="513">
        <v>0</v>
      </c>
      <c r="BH684" s="513">
        <v>0</v>
      </c>
      <c r="BI684" s="513">
        <v>0</v>
      </c>
      <c r="BJ684" s="513">
        <v>0</v>
      </c>
      <c r="BK684" s="241">
        <f t="shared" si="101"/>
        <v>232</v>
      </c>
      <c r="BL684" s="22">
        <f t="shared" si="102"/>
        <v>232</v>
      </c>
      <c r="BM684" s="519">
        <f t="shared" si="103"/>
        <v>0.1886178861788618</v>
      </c>
      <c r="BN684" s="520">
        <v>0</v>
      </c>
      <c r="BO684" s="520">
        <v>0</v>
      </c>
      <c r="BP684" s="520">
        <v>0</v>
      </c>
      <c r="BQ684" s="520">
        <v>0</v>
      </c>
      <c r="BR684" s="520">
        <v>0</v>
      </c>
      <c r="BS684" s="520">
        <v>0</v>
      </c>
      <c r="BT684" s="520">
        <v>0</v>
      </c>
      <c r="BU684" s="520">
        <v>0</v>
      </c>
      <c r="BV684" s="520">
        <v>0</v>
      </c>
      <c r="BW684" s="520">
        <v>0</v>
      </c>
      <c r="BX684" s="520">
        <v>0</v>
      </c>
      <c r="BY684" s="520">
        <v>0</v>
      </c>
      <c r="BZ684" s="520">
        <v>0</v>
      </c>
      <c r="CA684" s="520">
        <v>0</v>
      </c>
      <c r="CB684" s="520">
        <v>0</v>
      </c>
      <c r="CC684" s="520">
        <v>0</v>
      </c>
      <c r="CD684" s="520">
        <v>272330.88</v>
      </c>
      <c r="CE684" s="520">
        <v>272330.88</v>
      </c>
      <c r="CF684" s="520">
        <v>0</v>
      </c>
      <c r="CG684" s="520">
        <v>0</v>
      </c>
      <c r="CH684" s="520">
        <v>0</v>
      </c>
      <c r="CI684" s="520">
        <v>0</v>
      </c>
      <c r="CJ684" s="520">
        <v>0</v>
      </c>
      <c r="CK684" s="520">
        <v>0</v>
      </c>
      <c r="CL684" s="520">
        <f t="shared" si="104"/>
        <v>272330.88</v>
      </c>
      <c r="CM684" s="521">
        <f t="shared" si="105"/>
        <v>272330.88</v>
      </c>
      <c r="CN684" s="522">
        <v>3959519.9999999995</v>
      </c>
      <c r="CO684" s="522">
        <v>3959519.9999999995</v>
      </c>
      <c r="CP684" s="522">
        <v>4309920</v>
      </c>
      <c r="CQ684" s="243" t="s">
        <v>874</v>
      </c>
      <c r="CR684" s="103">
        <v>1.1299999999999999</v>
      </c>
      <c r="CS684" s="523">
        <v>1.1299999999999999</v>
      </c>
      <c r="CT684" s="104">
        <v>1.23</v>
      </c>
      <c r="CU684" s="524"/>
      <c r="CV684" s="524"/>
      <c r="CW684" s="524"/>
      <c r="CX684" s="525"/>
      <c r="CY684" s="526">
        <v>146.21696661450179</v>
      </c>
      <c r="CZ684" s="527">
        <v>147.18584656084667</v>
      </c>
      <c r="DA684" s="528">
        <v>1.2231541400555483</v>
      </c>
      <c r="DB684" s="529">
        <v>1.2283855283855267</v>
      </c>
      <c r="DC684" s="530" t="s">
        <v>2389</v>
      </c>
      <c r="DD684" s="225"/>
      <c r="DE684" s="524"/>
      <c r="DF684" s="524"/>
      <c r="DG684" s="531"/>
      <c r="DH684" s="532"/>
      <c r="DI684" s="64">
        <v>3443</v>
      </c>
      <c r="DJ684" s="64">
        <v>0</v>
      </c>
      <c r="DK684" s="64">
        <v>4724</v>
      </c>
      <c r="DL684" s="534">
        <f t="shared" si="97"/>
        <v>2722.3333333333335</v>
      </c>
    </row>
    <row r="685" spans="1:116" ht="43.5" customHeight="1" x14ac:dyDescent="0.25">
      <c r="A685" s="356" t="s">
        <v>7</v>
      </c>
      <c r="B685" s="65" t="s">
        <v>96</v>
      </c>
      <c r="C685" s="65" t="s">
        <v>114</v>
      </c>
      <c r="D685" s="64" t="s">
        <v>2584</v>
      </c>
      <c r="E685" s="64" t="s">
        <v>514</v>
      </c>
      <c r="F685" s="64" t="s">
        <v>532</v>
      </c>
      <c r="G685" s="18" t="s">
        <v>514</v>
      </c>
      <c r="H685" s="35" t="s">
        <v>866</v>
      </c>
      <c r="I685" s="28" t="s">
        <v>2287</v>
      </c>
      <c r="J685" s="498">
        <v>2.1976260646433912</v>
      </c>
      <c r="K685" s="498">
        <v>3.3861742353810005</v>
      </c>
      <c r="L685" s="499">
        <v>757.3</v>
      </c>
      <c r="M685" s="512">
        <v>0</v>
      </c>
      <c r="N685" s="513">
        <v>0</v>
      </c>
      <c r="O685" s="513">
        <v>0</v>
      </c>
      <c r="P685" s="513">
        <v>0</v>
      </c>
      <c r="Q685" s="513">
        <v>0</v>
      </c>
      <c r="R685" s="513">
        <v>0</v>
      </c>
      <c r="S685" s="513">
        <v>0</v>
      </c>
      <c r="T685" s="513">
        <v>0</v>
      </c>
      <c r="U685" s="513">
        <v>0</v>
      </c>
      <c r="V685" s="513">
        <v>0</v>
      </c>
      <c r="W685" s="513">
        <v>0</v>
      </c>
      <c r="X685" s="513">
        <v>0</v>
      </c>
      <c r="Y685" s="513">
        <v>0</v>
      </c>
      <c r="Z685" s="513">
        <v>0</v>
      </c>
      <c r="AA685" s="513">
        <v>0</v>
      </c>
      <c r="AB685" s="513">
        <v>0</v>
      </c>
      <c r="AC685" s="513">
        <v>5</v>
      </c>
      <c r="AD685" s="513">
        <v>5</v>
      </c>
      <c r="AE685" s="513">
        <v>0</v>
      </c>
      <c r="AF685" s="513">
        <v>0</v>
      </c>
      <c r="AG685" s="513">
        <v>0</v>
      </c>
      <c r="AH685" s="513">
        <f t="shared" si="98"/>
        <v>0</v>
      </c>
      <c r="AI685" s="513">
        <v>0</v>
      </c>
      <c r="AJ685" s="513">
        <v>0</v>
      </c>
      <c r="AK685" s="513">
        <f t="shared" si="99"/>
        <v>5</v>
      </c>
      <c r="AL685" s="513">
        <f t="shared" si="100"/>
        <v>5</v>
      </c>
      <c r="AM685" s="513">
        <v>0</v>
      </c>
      <c r="AN685" s="513">
        <v>0</v>
      </c>
      <c r="AO685" s="513">
        <v>0</v>
      </c>
      <c r="AP685" s="513">
        <v>0</v>
      </c>
      <c r="AQ685" s="513">
        <v>0</v>
      </c>
      <c r="AR685" s="513">
        <v>0</v>
      </c>
      <c r="AS685" s="513">
        <v>0</v>
      </c>
      <c r="AT685" s="513">
        <v>0</v>
      </c>
      <c r="AU685" s="513">
        <v>0</v>
      </c>
      <c r="AV685" s="513">
        <v>0</v>
      </c>
      <c r="AW685" s="513">
        <v>0</v>
      </c>
      <c r="AX685" s="513">
        <v>0</v>
      </c>
      <c r="AY685" s="513">
        <v>0</v>
      </c>
      <c r="AZ685" s="513">
        <v>0</v>
      </c>
      <c r="BA685" s="513">
        <v>0</v>
      </c>
      <c r="BB685" s="513">
        <v>0</v>
      </c>
      <c r="BC685" s="513">
        <v>28.25</v>
      </c>
      <c r="BD685" s="513">
        <v>28.25</v>
      </c>
      <c r="BE685" s="513">
        <v>0</v>
      </c>
      <c r="BF685" s="513">
        <v>0</v>
      </c>
      <c r="BG685" s="513">
        <v>0</v>
      </c>
      <c r="BH685" s="513">
        <v>0</v>
      </c>
      <c r="BI685" s="513">
        <v>0</v>
      </c>
      <c r="BJ685" s="513">
        <v>0</v>
      </c>
      <c r="BK685" s="241">
        <f t="shared" si="101"/>
        <v>28.25</v>
      </c>
      <c r="BL685" s="22">
        <f t="shared" si="102"/>
        <v>28.25</v>
      </c>
      <c r="BM685" s="519">
        <f t="shared" si="103"/>
        <v>1.9217687074829935E-2</v>
      </c>
      <c r="BN685" s="520">
        <v>0</v>
      </c>
      <c r="BO685" s="520">
        <v>0</v>
      </c>
      <c r="BP685" s="520">
        <v>0</v>
      </c>
      <c r="BQ685" s="520">
        <v>0</v>
      </c>
      <c r="BR685" s="520">
        <v>0</v>
      </c>
      <c r="BS685" s="520">
        <v>0</v>
      </c>
      <c r="BT685" s="520">
        <v>0</v>
      </c>
      <c r="BU685" s="520">
        <v>0</v>
      </c>
      <c r="BV685" s="520">
        <v>0</v>
      </c>
      <c r="BW685" s="520">
        <v>0</v>
      </c>
      <c r="BX685" s="520">
        <v>0</v>
      </c>
      <c r="BY685" s="520">
        <v>0</v>
      </c>
      <c r="BZ685" s="520">
        <v>0</v>
      </c>
      <c r="CA685" s="520">
        <v>0</v>
      </c>
      <c r="CB685" s="520">
        <v>0</v>
      </c>
      <c r="CC685" s="520">
        <v>0</v>
      </c>
      <c r="CD685" s="520">
        <v>33160.980000000003</v>
      </c>
      <c r="CE685" s="520">
        <v>33160.980000000003</v>
      </c>
      <c r="CF685" s="520">
        <v>0</v>
      </c>
      <c r="CG685" s="520">
        <v>0</v>
      </c>
      <c r="CH685" s="520">
        <v>0</v>
      </c>
      <c r="CI685" s="520">
        <v>0</v>
      </c>
      <c r="CJ685" s="520">
        <v>0</v>
      </c>
      <c r="CK685" s="520">
        <v>0</v>
      </c>
      <c r="CL685" s="520">
        <f t="shared" si="104"/>
        <v>33160.980000000003</v>
      </c>
      <c r="CM685" s="521">
        <f t="shared" si="105"/>
        <v>33160.980000000003</v>
      </c>
      <c r="CN685" s="522">
        <v>4800480.0000000009</v>
      </c>
      <c r="CO685" s="522">
        <v>4800480.0000000009</v>
      </c>
      <c r="CP685" s="522">
        <v>5150880</v>
      </c>
      <c r="CQ685" s="243" t="s">
        <v>874</v>
      </c>
      <c r="CR685" s="103">
        <v>1.37</v>
      </c>
      <c r="CS685" s="523">
        <v>1.37</v>
      </c>
      <c r="CT685" s="104">
        <v>1.47</v>
      </c>
      <c r="CU685" s="524"/>
      <c r="CV685" s="524"/>
      <c r="CW685" s="524"/>
      <c r="CX685" s="525"/>
      <c r="CY685" s="526">
        <v>60.057261018424605</v>
      </c>
      <c r="CZ685" s="527">
        <v>60.054773265822035</v>
      </c>
      <c r="DA685" s="528">
        <v>0.67881643220978649</v>
      </c>
      <c r="DB685" s="529">
        <v>0.67877873898853547</v>
      </c>
      <c r="DC685" s="530" t="s">
        <v>2457</v>
      </c>
      <c r="DD685" s="225"/>
      <c r="DE685" s="524"/>
      <c r="DF685" s="524"/>
      <c r="DG685" s="531"/>
      <c r="DH685" s="532"/>
      <c r="DI685" s="64">
        <v>0</v>
      </c>
      <c r="DJ685" s="64">
        <v>0</v>
      </c>
      <c r="DK685" s="64">
        <v>0</v>
      </c>
      <c r="DL685" s="534">
        <f t="shared" si="97"/>
        <v>0</v>
      </c>
    </row>
    <row r="686" spans="1:116" ht="43.5" customHeight="1" x14ac:dyDescent="0.25">
      <c r="A686" s="356" t="s">
        <v>7</v>
      </c>
      <c r="B686" s="65" t="s">
        <v>96</v>
      </c>
      <c r="C686" s="65" t="s">
        <v>114</v>
      </c>
      <c r="D686" s="64" t="s">
        <v>2584</v>
      </c>
      <c r="E686" s="64" t="s">
        <v>514</v>
      </c>
      <c r="F686" s="64" t="s">
        <v>533</v>
      </c>
      <c r="G686" s="18" t="s">
        <v>514</v>
      </c>
      <c r="H686" s="35" t="s">
        <v>866</v>
      </c>
      <c r="I686" s="28" t="s">
        <v>2287</v>
      </c>
      <c r="J686" s="498">
        <v>2.1976260646433912</v>
      </c>
      <c r="K686" s="498">
        <v>3.7354166588970004</v>
      </c>
      <c r="L686" s="499">
        <v>619</v>
      </c>
      <c r="M686" s="512">
        <v>0</v>
      </c>
      <c r="N686" s="513">
        <v>0</v>
      </c>
      <c r="O686" s="513">
        <v>0</v>
      </c>
      <c r="P686" s="513">
        <v>0</v>
      </c>
      <c r="Q686" s="513">
        <v>0</v>
      </c>
      <c r="R686" s="513">
        <v>0</v>
      </c>
      <c r="S686" s="513">
        <v>0</v>
      </c>
      <c r="T686" s="513">
        <v>0</v>
      </c>
      <c r="U686" s="513">
        <v>0</v>
      </c>
      <c r="V686" s="513">
        <v>0</v>
      </c>
      <c r="W686" s="513">
        <v>0</v>
      </c>
      <c r="X686" s="513">
        <v>0</v>
      </c>
      <c r="Y686" s="513">
        <v>0</v>
      </c>
      <c r="Z686" s="513">
        <v>0</v>
      </c>
      <c r="AA686" s="513">
        <v>0</v>
      </c>
      <c r="AB686" s="513">
        <v>0</v>
      </c>
      <c r="AC686" s="513">
        <v>10</v>
      </c>
      <c r="AD686" s="513">
        <v>10</v>
      </c>
      <c r="AE686" s="513">
        <v>0</v>
      </c>
      <c r="AF686" s="513">
        <v>0</v>
      </c>
      <c r="AG686" s="513">
        <v>0</v>
      </c>
      <c r="AH686" s="513">
        <f t="shared" si="98"/>
        <v>0</v>
      </c>
      <c r="AI686" s="513">
        <v>0</v>
      </c>
      <c r="AJ686" s="513">
        <v>0</v>
      </c>
      <c r="AK686" s="513">
        <f t="shared" si="99"/>
        <v>10</v>
      </c>
      <c r="AL686" s="513">
        <f t="shared" si="100"/>
        <v>10</v>
      </c>
      <c r="AM686" s="513">
        <v>0</v>
      </c>
      <c r="AN686" s="513">
        <v>0</v>
      </c>
      <c r="AO686" s="513">
        <v>0</v>
      </c>
      <c r="AP686" s="513">
        <v>0</v>
      </c>
      <c r="AQ686" s="513">
        <v>0</v>
      </c>
      <c r="AR686" s="513">
        <v>0</v>
      </c>
      <c r="AS686" s="513">
        <v>0</v>
      </c>
      <c r="AT686" s="513">
        <v>0</v>
      </c>
      <c r="AU686" s="513">
        <v>0</v>
      </c>
      <c r="AV686" s="513">
        <v>0</v>
      </c>
      <c r="AW686" s="513">
        <v>0</v>
      </c>
      <c r="AX686" s="513">
        <v>0</v>
      </c>
      <c r="AY686" s="513">
        <v>0</v>
      </c>
      <c r="AZ686" s="513">
        <v>0</v>
      </c>
      <c r="BA686" s="513">
        <v>0</v>
      </c>
      <c r="BB686" s="513">
        <v>0</v>
      </c>
      <c r="BC686" s="513">
        <v>107.63</v>
      </c>
      <c r="BD686" s="513">
        <v>107.63</v>
      </c>
      <c r="BE686" s="513">
        <v>0</v>
      </c>
      <c r="BF686" s="513">
        <v>0</v>
      </c>
      <c r="BG686" s="513">
        <v>0</v>
      </c>
      <c r="BH686" s="513">
        <v>0</v>
      </c>
      <c r="BI686" s="513">
        <v>0</v>
      </c>
      <c r="BJ686" s="513">
        <v>0</v>
      </c>
      <c r="BK686" s="241">
        <f t="shared" si="101"/>
        <v>107.63</v>
      </c>
      <c r="BL686" s="22">
        <f t="shared" si="102"/>
        <v>107.63</v>
      </c>
      <c r="BM686" s="519">
        <f t="shared" si="103"/>
        <v>7.5265734265734255E-2</v>
      </c>
      <c r="BN686" s="520">
        <v>0</v>
      </c>
      <c r="BO686" s="520">
        <v>0</v>
      </c>
      <c r="BP686" s="520">
        <v>0</v>
      </c>
      <c r="BQ686" s="520">
        <v>0</v>
      </c>
      <c r="BR686" s="520">
        <v>0</v>
      </c>
      <c r="BS686" s="520">
        <v>0</v>
      </c>
      <c r="BT686" s="520">
        <v>0</v>
      </c>
      <c r="BU686" s="520">
        <v>0</v>
      </c>
      <c r="BV686" s="520">
        <v>0</v>
      </c>
      <c r="BW686" s="520">
        <v>0</v>
      </c>
      <c r="BX686" s="520">
        <v>0</v>
      </c>
      <c r="BY686" s="520">
        <v>0</v>
      </c>
      <c r="BZ686" s="520">
        <v>0</v>
      </c>
      <c r="CA686" s="520">
        <v>0</v>
      </c>
      <c r="CB686" s="520">
        <v>0</v>
      </c>
      <c r="CC686" s="520">
        <v>0</v>
      </c>
      <c r="CD686" s="520">
        <v>126340.3992</v>
      </c>
      <c r="CE686" s="520">
        <v>126340.3992</v>
      </c>
      <c r="CF686" s="520">
        <v>0</v>
      </c>
      <c r="CG686" s="520">
        <v>0</v>
      </c>
      <c r="CH686" s="520">
        <v>0</v>
      </c>
      <c r="CI686" s="520">
        <v>0</v>
      </c>
      <c r="CJ686" s="520">
        <v>0</v>
      </c>
      <c r="CK686" s="520">
        <v>0</v>
      </c>
      <c r="CL686" s="520">
        <f t="shared" si="104"/>
        <v>126340.3992</v>
      </c>
      <c r="CM686" s="521">
        <f t="shared" si="105"/>
        <v>126340.3992</v>
      </c>
      <c r="CN686" s="522">
        <v>4730400.0000000009</v>
      </c>
      <c r="CO686" s="522">
        <v>4730400.0000000009</v>
      </c>
      <c r="CP686" s="522">
        <v>5010719.9999999991</v>
      </c>
      <c r="CQ686" s="243" t="s">
        <v>874</v>
      </c>
      <c r="CR686" s="103">
        <v>1.35</v>
      </c>
      <c r="CS686" s="523">
        <v>1.35</v>
      </c>
      <c r="CT686" s="104">
        <v>1.43</v>
      </c>
      <c r="CU686" s="524"/>
      <c r="CV686" s="524"/>
      <c r="CW686" s="524"/>
      <c r="CX686" s="525"/>
      <c r="CY686" s="526">
        <v>191.56894599451027</v>
      </c>
      <c r="CZ686" s="527">
        <v>59.091832370385333</v>
      </c>
      <c r="DA686" s="528">
        <v>0.99683842138932377</v>
      </c>
      <c r="DB686" s="529">
        <v>0.66404359101775667</v>
      </c>
      <c r="DC686" s="530" t="s">
        <v>2389</v>
      </c>
      <c r="DD686" s="225"/>
      <c r="DE686" s="524"/>
      <c r="DF686" s="524"/>
      <c r="DG686" s="531"/>
      <c r="DH686" s="532"/>
      <c r="DI686" s="64">
        <v>0</v>
      </c>
      <c r="DJ686" s="64">
        <v>0</v>
      </c>
      <c r="DK686" s="64">
        <v>0</v>
      </c>
      <c r="DL686" s="534">
        <f t="shared" si="97"/>
        <v>0</v>
      </c>
    </row>
    <row r="687" spans="1:116" ht="43.5" customHeight="1" x14ac:dyDescent="0.25">
      <c r="A687" s="356" t="s">
        <v>7</v>
      </c>
      <c r="B687" s="65" t="s">
        <v>96</v>
      </c>
      <c r="C687" s="65" t="s">
        <v>114</v>
      </c>
      <c r="D687" s="64" t="s">
        <v>2584</v>
      </c>
      <c r="E687" s="64" t="s">
        <v>514</v>
      </c>
      <c r="F687" s="64" t="s">
        <v>534</v>
      </c>
      <c r="G687" s="18" t="s">
        <v>514</v>
      </c>
      <c r="H687" s="35" t="s">
        <v>866</v>
      </c>
      <c r="I687" s="28" t="s">
        <v>2287</v>
      </c>
      <c r="J687" s="498">
        <v>1.8445648280285516</v>
      </c>
      <c r="K687" s="498">
        <v>2.4126893889210002</v>
      </c>
      <c r="L687" s="499">
        <v>257.89999999999998</v>
      </c>
      <c r="M687" s="512">
        <v>0</v>
      </c>
      <c r="N687" s="513">
        <v>0</v>
      </c>
      <c r="O687" s="513">
        <v>0</v>
      </c>
      <c r="P687" s="513">
        <v>0</v>
      </c>
      <c r="Q687" s="513">
        <v>0</v>
      </c>
      <c r="R687" s="513">
        <v>0</v>
      </c>
      <c r="S687" s="513">
        <v>0</v>
      </c>
      <c r="T687" s="513">
        <v>0</v>
      </c>
      <c r="U687" s="513">
        <v>0</v>
      </c>
      <c r="V687" s="513">
        <v>0</v>
      </c>
      <c r="W687" s="513">
        <v>0</v>
      </c>
      <c r="X687" s="513">
        <v>0</v>
      </c>
      <c r="Y687" s="513">
        <v>0</v>
      </c>
      <c r="Z687" s="513">
        <v>0</v>
      </c>
      <c r="AA687" s="513">
        <v>0</v>
      </c>
      <c r="AB687" s="513">
        <v>0</v>
      </c>
      <c r="AC687" s="513">
        <v>0</v>
      </c>
      <c r="AD687" s="513">
        <v>0</v>
      </c>
      <c r="AE687" s="513">
        <v>0</v>
      </c>
      <c r="AF687" s="513">
        <v>0</v>
      </c>
      <c r="AG687" s="513">
        <v>0</v>
      </c>
      <c r="AH687" s="513">
        <f t="shared" si="98"/>
        <v>0</v>
      </c>
      <c r="AI687" s="513">
        <v>0</v>
      </c>
      <c r="AJ687" s="513">
        <v>0</v>
      </c>
      <c r="AK687" s="513">
        <f t="shared" si="99"/>
        <v>0</v>
      </c>
      <c r="AL687" s="513">
        <f t="shared" si="100"/>
        <v>0</v>
      </c>
      <c r="AM687" s="513">
        <v>0</v>
      </c>
      <c r="AN687" s="513">
        <v>0</v>
      </c>
      <c r="AO687" s="513">
        <v>0</v>
      </c>
      <c r="AP687" s="513">
        <v>0</v>
      </c>
      <c r="AQ687" s="513">
        <v>0</v>
      </c>
      <c r="AR687" s="513">
        <v>0</v>
      </c>
      <c r="AS687" s="513">
        <v>0</v>
      </c>
      <c r="AT687" s="513">
        <v>0</v>
      </c>
      <c r="AU687" s="513">
        <v>0</v>
      </c>
      <c r="AV687" s="513">
        <v>0</v>
      </c>
      <c r="AW687" s="513">
        <v>0</v>
      </c>
      <c r="AX687" s="513">
        <v>0</v>
      </c>
      <c r="AY687" s="513">
        <v>0</v>
      </c>
      <c r="AZ687" s="513">
        <v>0</v>
      </c>
      <c r="BA687" s="513">
        <v>0</v>
      </c>
      <c r="BB687" s="513">
        <v>0</v>
      </c>
      <c r="BC687" s="513">
        <v>0</v>
      </c>
      <c r="BD687" s="513">
        <v>0</v>
      </c>
      <c r="BE687" s="513">
        <v>0</v>
      </c>
      <c r="BF687" s="513">
        <v>0</v>
      </c>
      <c r="BG687" s="513">
        <v>0</v>
      </c>
      <c r="BH687" s="513">
        <v>0</v>
      </c>
      <c r="BI687" s="513">
        <v>0</v>
      </c>
      <c r="BJ687" s="513">
        <v>0</v>
      </c>
      <c r="BK687" s="241">
        <f t="shared" si="101"/>
        <v>0</v>
      </c>
      <c r="BL687" s="22">
        <f t="shared" si="102"/>
        <v>0</v>
      </c>
      <c r="BM687" s="519">
        <f t="shared" si="103"/>
        <v>0</v>
      </c>
      <c r="BN687" s="520">
        <v>0</v>
      </c>
      <c r="BO687" s="520">
        <v>0</v>
      </c>
      <c r="BP687" s="520">
        <v>0</v>
      </c>
      <c r="BQ687" s="520">
        <v>0</v>
      </c>
      <c r="BR687" s="520">
        <v>0</v>
      </c>
      <c r="BS687" s="520">
        <v>0</v>
      </c>
      <c r="BT687" s="520">
        <v>0</v>
      </c>
      <c r="BU687" s="520">
        <v>0</v>
      </c>
      <c r="BV687" s="520">
        <v>0</v>
      </c>
      <c r="BW687" s="520">
        <v>0</v>
      </c>
      <c r="BX687" s="520">
        <v>0</v>
      </c>
      <c r="BY687" s="520">
        <v>0</v>
      </c>
      <c r="BZ687" s="520">
        <v>0</v>
      </c>
      <c r="CA687" s="520">
        <v>0</v>
      </c>
      <c r="CB687" s="520">
        <v>0</v>
      </c>
      <c r="CC687" s="520">
        <v>0</v>
      </c>
      <c r="CD687" s="520">
        <v>0</v>
      </c>
      <c r="CE687" s="520">
        <v>0</v>
      </c>
      <c r="CF687" s="520">
        <v>0</v>
      </c>
      <c r="CG687" s="520">
        <v>0</v>
      </c>
      <c r="CH687" s="520">
        <v>0</v>
      </c>
      <c r="CI687" s="520">
        <v>0</v>
      </c>
      <c r="CJ687" s="520">
        <v>0</v>
      </c>
      <c r="CK687" s="520">
        <v>0</v>
      </c>
      <c r="CL687" s="520">
        <f t="shared" si="104"/>
        <v>0</v>
      </c>
      <c r="CM687" s="521">
        <f t="shared" si="105"/>
        <v>0</v>
      </c>
      <c r="CN687" s="522">
        <v>3223680.0000000005</v>
      </c>
      <c r="CO687" s="522">
        <v>3223680.0000000005</v>
      </c>
      <c r="CP687" s="522">
        <v>3714240.0000000005</v>
      </c>
      <c r="CQ687" s="243" t="s">
        <v>874</v>
      </c>
      <c r="CR687" s="103">
        <v>0.92</v>
      </c>
      <c r="CS687" s="523">
        <v>0.92</v>
      </c>
      <c r="CT687" s="104">
        <v>1.06</v>
      </c>
      <c r="CU687" s="524"/>
      <c r="CV687" s="524"/>
      <c r="CW687" s="524"/>
      <c r="CX687" s="525"/>
      <c r="CY687" s="526">
        <v>274.00653050873012</v>
      </c>
      <c r="CZ687" s="527">
        <v>269.02714041908592</v>
      </c>
      <c r="DA687" s="528">
        <v>1.4576823153275775</v>
      </c>
      <c r="DB687" s="529">
        <v>1.4366856477035654</v>
      </c>
      <c r="DC687" s="530" t="s">
        <v>2389</v>
      </c>
      <c r="DD687" s="225"/>
      <c r="DE687" s="524"/>
      <c r="DF687" s="524"/>
      <c r="DG687" s="531"/>
      <c r="DH687" s="532"/>
      <c r="DI687" s="64">
        <v>0</v>
      </c>
      <c r="DJ687" s="64">
        <v>0</v>
      </c>
      <c r="DK687" s="64">
        <v>145815</v>
      </c>
      <c r="DL687" s="534">
        <f t="shared" si="97"/>
        <v>48605</v>
      </c>
    </row>
    <row r="688" spans="1:116" ht="43.5" customHeight="1" x14ac:dyDescent="0.25">
      <c r="A688" s="356" t="s">
        <v>7</v>
      </c>
      <c r="B688" s="65" t="s">
        <v>96</v>
      </c>
      <c r="C688" s="65" t="s">
        <v>114</v>
      </c>
      <c r="D688" s="64" t="s">
        <v>2584</v>
      </c>
      <c r="E688" s="64" t="s">
        <v>514</v>
      </c>
      <c r="F688" s="64" t="s">
        <v>535</v>
      </c>
      <c r="G688" s="18" t="s">
        <v>514</v>
      </c>
      <c r="H688" s="35" t="s">
        <v>866</v>
      </c>
      <c r="I688" s="28" t="s">
        <v>2287</v>
      </c>
      <c r="J688" s="498">
        <v>1.3329863015050081</v>
      </c>
      <c r="K688" s="498">
        <v>2.8263257516970004</v>
      </c>
      <c r="L688" s="499">
        <v>785.3</v>
      </c>
      <c r="M688" s="512">
        <v>0</v>
      </c>
      <c r="N688" s="513">
        <v>0</v>
      </c>
      <c r="O688" s="513">
        <v>0</v>
      </c>
      <c r="P688" s="513">
        <v>0</v>
      </c>
      <c r="Q688" s="513">
        <v>0</v>
      </c>
      <c r="R688" s="513">
        <v>0</v>
      </c>
      <c r="S688" s="513">
        <v>0</v>
      </c>
      <c r="T688" s="513">
        <v>0</v>
      </c>
      <c r="U688" s="513">
        <v>0</v>
      </c>
      <c r="V688" s="513">
        <v>0</v>
      </c>
      <c r="W688" s="513">
        <v>0</v>
      </c>
      <c r="X688" s="513">
        <v>0</v>
      </c>
      <c r="Y688" s="513">
        <v>0</v>
      </c>
      <c r="Z688" s="513">
        <v>0</v>
      </c>
      <c r="AA688" s="513">
        <v>0</v>
      </c>
      <c r="AB688" s="513">
        <v>0</v>
      </c>
      <c r="AC688" s="513">
        <v>1</v>
      </c>
      <c r="AD688" s="513">
        <v>1</v>
      </c>
      <c r="AE688" s="513">
        <v>0</v>
      </c>
      <c r="AF688" s="513">
        <v>0</v>
      </c>
      <c r="AG688" s="513">
        <v>0</v>
      </c>
      <c r="AH688" s="513">
        <f t="shared" si="98"/>
        <v>0</v>
      </c>
      <c r="AI688" s="513">
        <v>0</v>
      </c>
      <c r="AJ688" s="513">
        <v>0</v>
      </c>
      <c r="AK688" s="513">
        <f t="shared" si="99"/>
        <v>1</v>
      </c>
      <c r="AL688" s="513">
        <f t="shared" si="100"/>
        <v>1</v>
      </c>
      <c r="AM688" s="513">
        <v>0</v>
      </c>
      <c r="AN688" s="513">
        <v>0</v>
      </c>
      <c r="AO688" s="513">
        <v>0</v>
      </c>
      <c r="AP688" s="513">
        <v>0</v>
      </c>
      <c r="AQ688" s="513">
        <v>0</v>
      </c>
      <c r="AR688" s="513">
        <v>0</v>
      </c>
      <c r="AS688" s="513">
        <v>0</v>
      </c>
      <c r="AT688" s="513">
        <v>0</v>
      </c>
      <c r="AU688" s="513">
        <v>0</v>
      </c>
      <c r="AV688" s="513">
        <v>0</v>
      </c>
      <c r="AW688" s="513">
        <v>0</v>
      </c>
      <c r="AX688" s="513">
        <v>0</v>
      </c>
      <c r="AY688" s="513">
        <v>0</v>
      </c>
      <c r="AZ688" s="513">
        <v>0</v>
      </c>
      <c r="BA688" s="513">
        <v>0</v>
      </c>
      <c r="BB688" s="513">
        <v>0</v>
      </c>
      <c r="BC688" s="513">
        <v>2.58</v>
      </c>
      <c r="BD688" s="513">
        <v>2.58</v>
      </c>
      <c r="BE688" s="513">
        <v>0</v>
      </c>
      <c r="BF688" s="513">
        <v>0</v>
      </c>
      <c r="BG688" s="513">
        <v>0</v>
      </c>
      <c r="BH688" s="513">
        <v>0</v>
      </c>
      <c r="BI688" s="513">
        <v>0</v>
      </c>
      <c r="BJ688" s="513">
        <v>0</v>
      </c>
      <c r="BK688" s="241">
        <f t="shared" si="101"/>
        <v>2.58</v>
      </c>
      <c r="BL688" s="22">
        <f t="shared" si="102"/>
        <v>2.58</v>
      </c>
      <c r="BM688" s="519">
        <f t="shared" si="103"/>
        <v>2.6060606060606065E-3</v>
      </c>
      <c r="BN688" s="520">
        <v>0</v>
      </c>
      <c r="BO688" s="520">
        <v>0</v>
      </c>
      <c r="BP688" s="520">
        <v>0</v>
      </c>
      <c r="BQ688" s="520">
        <v>0</v>
      </c>
      <c r="BR688" s="520">
        <v>0</v>
      </c>
      <c r="BS688" s="520">
        <v>0</v>
      </c>
      <c r="BT688" s="520">
        <v>0</v>
      </c>
      <c r="BU688" s="520">
        <v>0</v>
      </c>
      <c r="BV688" s="520">
        <v>0</v>
      </c>
      <c r="BW688" s="520">
        <v>0</v>
      </c>
      <c r="BX688" s="520">
        <v>0</v>
      </c>
      <c r="BY688" s="520">
        <v>0</v>
      </c>
      <c r="BZ688" s="520">
        <v>0</v>
      </c>
      <c r="CA688" s="520">
        <v>0</v>
      </c>
      <c r="CB688" s="520">
        <v>0</v>
      </c>
      <c r="CC688" s="520">
        <v>0</v>
      </c>
      <c r="CD688" s="520">
        <v>3028.5072</v>
      </c>
      <c r="CE688" s="520">
        <v>3028.5072</v>
      </c>
      <c r="CF688" s="520">
        <v>0</v>
      </c>
      <c r="CG688" s="520">
        <v>0</v>
      </c>
      <c r="CH688" s="520">
        <v>0</v>
      </c>
      <c r="CI688" s="520">
        <v>0</v>
      </c>
      <c r="CJ688" s="520">
        <v>0</v>
      </c>
      <c r="CK688" s="520">
        <v>0</v>
      </c>
      <c r="CL688" s="520">
        <f t="shared" si="104"/>
        <v>3028.5072</v>
      </c>
      <c r="CM688" s="521">
        <f t="shared" si="105"/>
        <v>3028.5072</v>
      </c>
      <c r="CN688" s="522">
        <v>3223680.0000000005</v>
      </c>
      <c r="CO688" s="522">
        <v>3223680.0000000005</v>
      </c>
      <c r="CP688" s="522">
        <v>3468960</v>
      </c>
      <c r="CQ688" s="243" t="s">
        <v>874</v>
      </c>
      <c r="CR688" s="103">
        <v>0.92</v>
      </c>
      <c r="CS688" s="523">
        <v>0.92</v>
      </c>
      <c r="CT688" s="104">
        <v>0.99</v>
      </c>
      <c r="CU688" s="524"/>
      <c r="CV688" s="524"/>
      <c r="CW688" s="524"/>
      <c r="CX688" s="525"/>
      <c r="CY688" s="526">
        <v>193.1656706488989</v>
      </c>
      <c r="CZ688" s="527">
        <v>193.16573985828975</v>
      </c>
      <c r="DA688" s="528">
        <v>1.81818393343457</v>
      </c>
      <c r="DB688" s="529">
        <v>1.8181860962280341</v>
      </c>
      <c r="DC688" s="530" t="s">
        <v>2389</v>
      </c>
      <c r="DD688" s="225"/>
      <c r="DE688" s="524"/>
      <c r="DF688" s="524"/>
      <c r="DG688" s="531"/>
      <c r="DH688" s="532"/>
      <c r="DI688" s="64">
        <v>123526</v>
      </c>
      <c r="DJ688" s="64">
        <v>0</v>
      </c>
      <c r="DK688" s="64">
        <v>0</v>
      </c>
      <c r="DL688" s="534">
        <f t="shared" si="97"/>
        <v>41175.333333333336</v>
      </c>
    </row>
    <row r="689" spans="1:116" ht="43.5" customHeight="1" x14ac:dyDescent="0.25">
      <c r="A689" s="356" t="s">
        <v>7</v>
      </c>
      <c r="B689" s="65" t="s">
        <v>96</v>
      </c>
      <c r="C689" s="65" t="s">
        <v>114</v>
      </c>
      <c r="D689" s="64" t="s">
        <v>2584</v>
      </c>
      <c r="E689" s="64" t="s">
        <v>514</v>
      </c>
      <c r="F689" s="64" t="s">
        <v>536</v>
      </c>
      <c r="G689" s="18" t="s">
        <v>514</v>
      </c>
      <c r="H689" s="35" t="s">
        <v>889</v>
      </c>
      <c r="I689" s="28" t="s">
        <v>2287</v>
      </c>
      <c r="J689" s="498">
        <v>1.3257809701455214</v>
      </c>
      <c r="K689" s="498">
        <v>2.0821969653660002</v>
      </c>
      <c r="L689" s="499">
        <v>305.60000000000002</v>
      </c>
      <c r="M689" s="512">
        <v>0</v>
      </c>
      <c r="N689" s="513">
        <v>0</v>
      </c>
      <c r="O689" s="513">
        <v>0</v>
      </c>
      <c r="P689" s="513">
        <v>0</v>
      </c>
      <c r="Q689" s="513">
        <v>0</v>
      </c>
      <c r="R689" s="513">
        <v>0</v>
      </c>
      <c r="S689" s="513">
        <v>0</v>
      </c>
      <c r="T689" s="513">
        <v>0</v>
      </c>
      <c r="U689" s="513">
        <v>0</v>
      </c>
      <c r="V689" s="513">
        <v>0</v>
      </c>
      <c r="W689" s="513">
        <v>0</v>
      </c>
      <c r="X689" s="513">
        <v>0</v>
      </c>
      <c r="Y689" s="513">
        <v>0</v>
      </c>
      <c r="Z689" s="513">
        <v>0</v>
      </c>
      <c r="AA689" s="513">
        <v>0</v>
      </c>
      <c r="AB689" s="513">
        <v>0</v>
      </c>
      <c r="AC689" s="513">
        <v>0</v>
      </c>
      <c r="AD689" s="513">
        <v>0</v>
      </c>
      <c r="AE689" s="513">
        <v>0</v>
      </c>
      <c r="AF689" s="513">
        <v>0</v>
      </c>
      <c r="AG689" s="513">
        <v>0</v>
      </c>
      <c r="AH689" s="513">
        <f t="shared" si="98"/>
        <v>0</v>
      </c>
      <c r="AI689" s="513">
        <v>0</v>
      </c>
      <c r="AJ689" s="513">
        <v>0</v>
      </c>
      <c r="AK689" s="513">
        <f t="shared" si="99"/>
        <v>0</v>
      </c>
      <c r="AL689" s="513">
        <f t="shared" si="100"/>
        <v>0</v>
      </c>
      <c r="AM689" s="513">
        <v>0</v>
      </c>
      <c r="AN689" s="513">
        <v>0</v>
      </c>
      <c r="AO689" s="513">
        <v>0</v>
      </c>
      <c r="AP689" s="513">
        <v>0</v>
      </c>
      <c r="AQ689" s="513">
        <v>0</v>
      </c>
      <c r="AR689" s="513">
        <v>0</v>
      </c>
      <c r="AS689" s="513">
        <v>0</v>
      </c>
      <c r="AT689" s="513">
        <v>0</v>
      </c>
      <c r="AU689" s="513">
        <v>0</v>
      </c>
      <c r="AV689" s="513">
        <v>0</v>
      </c>
      <c r="AW689" s="513">
        <v>0</v>
      </c>
      <c r="AX689" s="513">
        <v>0</v>
      </c>
      <c r="AY689" s="513">
        <v>0</v>
      </c>
      <c r="AZ689" s="513">
        <v>0</v>
      </c>
      <c r="BA689" s="513">
        <v>0</v>
      </c>
      <c r="BB689" s="513">
        <v>0</v>
      </c>
      <c r="BC689" s="513">
        <v>0</v>
      </c>
      <c r="BD689" s="513">
        <v>0</v>
      </c>
      <c r="BE689" s="513">
        <v>0</v>
      </c>
      <c r="BF689" s="513">
        <v>0</v>
      </c>
      <c r="BG689" s="513">
        <v>0</v>
      </c>
      <c r="BH689" s="513">
        <v>0</v>
      </c>
      <c r="BI689" s="513">
        <v>0</v>
      </c>
      <c r="BJ689" s="513">
        <v>0</v>
      </c>
      <c r="BK689" s="241">
        <f t="shared" si="101"/>
        <v>0</v>
      </c>
      <c r="BL689" s="22">
        <f t="shared" si="102"/>
        <v>0</v>
      </c>
      <c r="BM689" s="519">
        <f t="shared" si="103"/>
        <v>0</v>
      </c>
      <c r="BN689" s="520">
        <v>0</v>
      </c>
      <c r="BO689" s="520">
        <v>0</v>
      </c>
      <c r="BP689" s="520">
        <v>0</v>
      </c>
      <c r="BQ689" s="520">
        <v>0</v>
      </c>
      <c r="BR689" s="520">
        <v>0</v>
      </c>
      <c r="BS689" s="520">
        <v>0</v>
      </c>
      <c r="BT689" s="520">
        <v>0</v>
      </c>
      <c r="BU689" s="520">
        <v>0</v>
      </c>
      <c r="BV689" s="520">
        <v>0</v>
      </c>
      <c r="BW689" s="520">
        <v>0</v>
      </c>
      <c r="BX689" s="520">
        <v>0</v>
      </c>
      <c r="BY689" s="520">
        <v>0</v>
      </c>
      <c r="BZ689" s="520">
        <v>0</v>
      </c>
      <c r="CA689" s="520">
        <v>0</v>
      </c>
      <c r="CB689" s="520">
        <v>0</v>
      </c>
      <c r="CC689" s="520">
        <v>0</v>
      </c>
      <c r="CD689" s="520">
        <v>0</v>
      </c>
      <c r="CE689" s="520">
        <v>0</v>
      </c>
      <c r="CF689" s="520">
        <v>0</v>
      </c>
      <c r="CG689" s="520">
        <v>0</v>
      </c>
      <c r="CH689" s="520">
        <v>0</v>
      </c>
      <c r="CI689" s="520">
        <v>0</v>
      </c>
      <c r="CJ689" s="520">
        <v>0</v>
      </c>
      <c r="CK689" s="520">
        <v>0</v>
      </c>
      <c r="CL689" s="520">
        <f t="shared" si="104"/>
        <v>0</v>
      </c>
      <c r="CM689" s="521">
        <f t="shared" si="105"/>
        <v>0</v>
      </c>
      <c r="CN689" s="522">
        <v>3468960</v>
      </c>
      <c r="CO689" s="522">
        <v>3468960</v>
      </c>
      <c r="CP689" s="522">
        <v>4239840</v>
      </c>
      <c r="CQ689" s="243" t="s">
        <v>874</v>
      </c>
      <c r="CR689" s="103">
        <v>0.99</v>
      </c>
      <c r="CS689" s="523">
        <v>0.99</v>
      </c>
      <c r="CT689" s="104">
        <v>1.21</v>
      </c>
      <c r="CU689" s="524"/>
      <c r="CV689" s="524"/>
      <c r="CW689" s="524"/>
      <c r="CX689" s="525"/>
      <c r="CY689" s="526">
        <v>111.161203050582</v>
      </c>
      <c r="CZ689" s="527">
        <v>57.186403508772003</v>
      </c>
      <c r="DA689" s="528">
        <v>0.73418188943148299</v>
      </c>
      <c r="DB689" s="529">
        <v>0.64254385964912331</v>
      </c>
      <c r="DC689" s="530" t="s">
        <v>2389</v>
      </c>
      <c r="DD689" s="225"/>
      <c r="DE689" s="524"/>
      <c r="DF689" s="524"/>
      <c r="DG689" s="531"/>
      <c r="DH689" s="532"/>
      <c r="DI689" s="64">
        <v>0</v>
      </c>
      <c r="DJ689" s="64">
        <v>0</v>
      </c>
      <c r="DK689" s="64">
        <v>0</v>
      </c>
      <c r="DL689" s="534">
        <f t="shared" ref="DL689:DL752" si="106">AVERAGE(DI689,DJ689,DK689)</f>
        <v>0</v>
      </c>
    </row>
    <row r="690" spans="1:116" ht="43.5" customHeight="1" x14ac:dyDescent="0.25">
      <c r="A690" s="356" t="s">
        <v>7</v>
      </c>
      <c r="B690" s="65" t="s">
        <v>96</v>
      </c>
      <c r="C690" s="65" t="s">
        <v>114</v>
      </c>
      <c r="D690" s="64" t="s">
        <v>2584</v>
      </c>
      <c r="E690" s="64" t="s">
        <v>514</v>
      </c>
      <c r="F690" s="64" t="s">
        <v>537</v>
      </c>
      <c r="G690" s="18" t="s">
        <v>514</v>
      </c>
      <c r="H690" s="35" t="s">
        <v>866</v>
      </c>
      <c r="I690" s="28" t="s">
        <v>2287</v>
      </c>
      <c r="J690" s="498">
        <v>2.1976260646433912</v>
      </c>
      <c r="K690" s="498">
        <v>3.8549242344060004</v>
      </c>
      <c r="L690" s="499">
        <v>769.2</v>
      </c>
      <c r="M690" s="512">
        <v>0</v>
      </c>
      <c r="N690" s="513">
        <v>0</v>
      </c>
      <c r="O690" s="513">
        <v>0</v>
      </c>
      <c r="P690" s="513">
        <v>0</v>
      </c>
      <c r="Q690" s="513">
        <v>0</v>
      </c>
      <c r="R690" s="513">
        <v>0</v>
      </c>
      <c r="S690" s="513">
        <v>0</v>
      </c>
      <c r="T690" s="513">
        <v>0</v>
      </c>
      <c r="U690" s="513">
        <v>0</v>
      </c>
      <c r="V690" s="513">
        <v>0</v>
      </c>
      <c r="W690" s="513">
        <v>0</v>
      </c>
      <c r="X690" s="513">
        <v>0</v>
      </c>
      <c r="Y690" s="513">
        <v>0</v>
      </c>
      <c r="Z690" s="513">
        <v>0</v>
      </c>
      <c r="AA690" s="513">
        <v>0</v>
      </c>
      <c r="AB690" s="513">
        <v>0</v>
      </c>
      <c r="AC690" s="513">
        <v>6</v>
      </c>
      <c r="AD690" s="513">
        <v>6</v>
      </c>
      <c r="AE690" s="513">
        <v>0</v>
      </c>
      <c r="AF690" s="513">
        <v>0</v>
      </c>
      <c r="AG690" s="513">
        <v>0</v>
      </c>
      <c r="AH690" s="513">
        <f t="shared" si="98"/>
        <v>0</v>
      </c>
      <c r="AI690" s="513">
        <v>0</v>
      </c>
      <c r="AJ690" s="513">
        <v>0</v>
      </c>
      <c r="AK690" s="513">
        <f t="shared" si="99"/>
        <v>6</v>
      </c>
      <c r="AL690" s="513">
        <f t="shared" si="100"/>
        <v>6</v>
      </c>
      <c r="AM690" s="513">
        <v>0</v>
      </c>
      <c r="AN690" s="513">
        <v>0</v>
      </c>
      <c r="AO690" s="513">
        <v>0</v>
      </c>
      <c r="AP690" s="513">
        <v>0</v>
      </c>
      <c r="AQ690" s="513">
        <v>0</v>
      </c>
      <c r="AR690" s="513">
        <v>0</v>
      </c>
      <c r="AS690" s="513">
        <v>0</v>
      </c>
      <c r="AT690" s="513">
        <v>0</v>
      </c>
      <c r="AU690" s="513">
        <v>0</v>
      </c>
      <c r="AV690" s="513">
        <v>0</v>
      </c>
      <c r="AW690" s="513">
        <v>0</v>
      </c>
      <c r="AX690" s="513">
        <v>0</v>
      </c>
      <c r="AY690" s="513">
        <v>0</v>
      </c>
      <c r="AZ690" s="513">
        <v>0</v>
      </c>
      <c r="BA690" s="513">
        <v>0</v>
      </c>
      <c r="BB690" s="513">
        <v>0</v>
      </c>
      <c r="BC690" s="513">
        <v>24</v>
      </c>
      <c r="BD690" s="513">
        <v>24</v>
      </c>
      <c r="BE690" s="513">
        <v>0</v>
      </c>
      <c r="BF690" s="513">
        <v>0</v>
      </c>
      <c r="BG690" s="513">
        <v>0</v>
      </c>
      <c r="BH690" s="513">
        <v>0</v>
      </c>
      <c r="BI690" s="513">
        <v>0</v>
      </c>
      <c r="BJ690" s="513">
        <v>0</v>
      </c>
      <c r="BK690" s="241">
        <f t="shared" si="101"/>
        <v>24</v>
      </c>
      <c r="BL690" s="22">
        <f t="shared" si="102"/>
        <v>24</v>
      </c>
      <c r="BM690" s="519">
        <f t="shared" si="103"/>
        <v>1.1764705882352941E-2</v>
      </c>
      <c r="BN690" s="520">
        <v>0</v>
      </c>
      <c r="BO690" s="520">
        <v>0</v>
      </c>
      <c r="BP690" s="520">
        <v>0</v>
      </c>
      <c r="BQ690" s="520">
        <v>0</v>
      </c>
      <c r="BR690" s="520">
        <v>0</v>
      </c>
      <c r="BS690" s="520">
        <v>0</v>
      </c>
      <c r="BT690" s="520">
        <v>0</v>
      </c>
      <c r="BU690" s="520">
        <v>0</v>
      </c>
      <c r="BV690" s="520">
        <v>0</v>
      </c>
      <c r="BW690" s="520">
        <v>0</v>
      </c>
      <c r="BX690" s="520">
        <v>0</v>
      </c>
      <c r="BY690" s="520">
        <v>0</v>
      </c>
      <c r="BZ690" s="520">
        <v>0</v>
      </c>
      <c r="CA690" s="520">
        <v>0</v>
      </c>
      <c r="CB690" s="520">
        <v>0</v>
      </c>
      <c r="CC690" s="520">
        <v>0</v>
      </c>
      <c r="CD690" s="520">
        <v>28172.160000000003</v>
      </c>
      <c r="CE690" s="520">
        <v>28172.160000000003</v>
      </c>
      <c r="CF690" s="520">
        <v>0</v>
      </c>
      <c r="CG690" s="520">
        <v>0</v>
      </c>
      <c r="CH690" s="520">
        <v>0</v>
      </c>
      <c r="CI690" s="520">
        <v>0</v>
      </c>
      <c r="CJ690" s="520">
        <v>0</v>
      </c>
      <c r="CK690" s="520">
        <v>0</v>
      </c>
      <c r="CL690" s="520">
        <f t="shared" si="104"/>
        <v>28172.160000000003</v>
      </c>
      <c r="CM690" s="521">
        <f t="shared" si="105"/>
        <v>28172.160000000003</v>
      </c>
      <c r="CN690" s="522">
        <v>6061920</v>
      </c>
      <c r="CO690" s="522">
        <v>6061920</v>
      </c>
      <c r="CP690" s="522">
        <v>7148160.0000000009</v>
      </c>
      <c r="CQ690" s="243" t="s">
        <v>874</v>
      </c>
      <c r="CR690" s="103">
        <v>1.73</v>
      </c>
      <c r="CS690" s="523">
        <v>1.73</v>
      </c>
      <c r="CT690" s="104">
        <v>2.04</v>
      </c>
      <c r="CU690" s="524"/>
      <c r="CV690" s="524"/>
      <c r="CW690" s="524"/>
      <c r="CX690" s="525"/>
      <c r="CY690" s="526">
        <v>106.60366936953044</v>
      </c>
      <c r="CZ690" s="527">
        <v>106.09529747434901</v>
      </c>
      <c r="DA690" s="528">
        <v>1.0286046773660891</v>
      </c>
      <c r="DB690" s="529">
        <v>1.0224603112534272</v>
      </c>
      <c r="DC690" s="530" t="s">
        <v>2294</v>
      </c>
      <c r="DD690" s="225"/>
      <c r="DE690" s="524"/>
      <c r="DF690" s="524"/>
      <c r="DG690" s="531"/>
      <c r="DH690" s="532"/>
      <c r="DI690" s="64">
        <v>0</v>
      </c>
      <c r="DJ690" s="64">
        <v>0</v>
      </c>
      <c r="DK690" s="64">
        <v>75166</v>
      </c>
      <c r="DL690" s="534">
        <f t="shared" si="106"/>
        <v>25055.333333333332</v>
      </c>
    </row>
    <row r="691" spans="1:116" ht="43.5" customHeight="1" x14ac:dyDescent="0.25">
      <c r="A691" s="356" t="s">
        <v>7</v>
      </c>
      <c r="B691" s="65" t="s">
        <v>96</v>
      </c>
      <c r="C691" s="65" t="s">
        <v>114</v>
      </c>
      <c r="D691" s="64" t="s">
        <v>2584</v>
      </c>
      <c r="E691" s="64" t="s">
        <v>514</v>
      </c>
      <c r="F691" s="64" t="s">
        <v>538</v>
      </c>
      <c r="G691" s="18" t="s">
        <v>514</v>
      </c>
      <c r="H691" s="35" t="s">
        <v>860</v>
      </c>
      <c r="I691" s="28" t="s">
        <v>2287</v>
      </c>
      <c r="J691" s="498">
        <v>2.1976260646433912</v>
      </c>
      <c r="K691" s="498">
        <v>0.30738636299700001</v>
      </c>
      <c r="L691" s="499">
        <v>12</v>
      </c>
      <c r="M691" s="512">
        <v>0</v>
      </c>
      <c r="N691" s="513">
        <v>0</v>
      </c>
      <c r="O691" s="513">
        <v>0</v>
      </c>
      <c r="P691" s="513">
        <v>0</v>
      </c>
      <c r="Q691" s="513">
        <v>0</v>
      </c>
      <c r="R691" s="513">
        <v>0</v>
      </c>
      <c r="S691" s="513">
        <v>0</v>
      </c>
      <c r="T691" s="513">
        <v>0</v>
      </c>
      <c r="U691" s="513">
        <v>0</v>
      </c>
      <c r="V691" s="513">
        <v>0</v>
      </c>
      <c r="W691" s="513">
        <v>0</v>
      </c>
      <c r="X691" s="513">
        <v>0</v>
      </c>
      <c r="Y691" s="513">
        <v>0</v>
      </c>
      <c r="Z691" s="513">
        <v>0</v>
      </c>
      <c r="AA691" s="513">
        <v>0</v>
      </c>
      <c r="AB691" s="513">
        <v>0</v>
      </c>
      <c r="AC691" s="513">
        <v>0</v>
      </c>
      <c r="AD691" s="513">
        <v>0</v>
      </c>
      <c r="AE691" s="513">
        <v>0</v>
      </c>
      <c r="AF691" s="513">
        <v>0</v>
      </c>
      <c r="AG691" s="513">
        <v>0</v>
      </c>
      <c r="AH691" s="513">
        <f t="shared" si="98"/>
        <v>0</v>
      </c>
      <c r="AI691" s="513">
        <v>0</v>
      </c>
      <c r="AJ691" s="513">
        <v>0</v>
      </c>
      <c r="AK691" s="513">
        <f t="shared" si="99"/>
        <v>0</v>
      </c>
      <c r="AL691" s="513">
        <f t="shared" si="100"/>
        <v>0</v>
      </c>
      <c r="AM691" s="513">
        <v>0</v>
      </c>
      <c r="AN691" s="513">
        <v>0</v>
      </c>
      <c r="AO691" s="513">
        <v>0</v>
      </c>
      <c r="AP691" s="513">
        <v>0</v>
      </c>
      <c r="AQ691" s="513">
        <v>0</v>
      </c>
      <c r="AR691" s="513">
        <v>0</v>
      </c>
      <c r="AS691" s="513">
        <v>0</v>
      </c>
      <c r="AT691" s="513">
        <v>0</v>
      </c>
      <c r="AU691" s="513">
        <v>0</v>
      </c>
      <c r="AV691" s="513">
        <v>0</v>
      </c>
      <c r="AW691" s="513">
        <v>0</v>
      </c>
      <c r="AX691" s="513">
        <v>0</v>
      </c>
      <c r="AY691" s="513">
        <v>0</v>
      </c>
      <c r="AZ691" s="513">
        <v>0</v>
      </c>
      <c r="BA691" s="513">
        <v>0</v>
      </c>
      <c r="BB691" s="513">
        <v>0</v>
      </c>
      <c r="BC691" s="513">
        <v>0</v>
      </c>
      <c r="BD691" s="513">
        <v>0</v>
      </c>
      <c r="BE691" s="513">
        <v>0</v>
      </c>
      <c r="BF691" s="513">
        <v>0</v>
      </c>
      <c r="BG691" s="513">
        <v>0</v>
      </c>
      <c r="BH691" s="513">
        <v>0</v>
      </c>
      <c r="BI691" s="513">
        <v>0</v>
      </c>
      <c r="BJ691" s="513">
        <v>0</v>
      </c>
      <c r="BK691" s="241">
        <f t="shared" si="101"/>
        <v>0</v>
      </c>
      <c r="BL691" s="22">
        <f t="shared" si="102"/>
        <v>0</v>
      </c>
      <c r="BM691" s="519">
        <f t="shared" si="103"/>
        <v>0</v>
      </c>
      <c r="BN691" s="520">
        <v>0</v>
      </c>
      <c r="BO691" s="520">
        <v>0</v>
      </c>
      <c r="BP691" s="520">
        <v>0</v>
      </c>
      <c r="BQ691" s="520">
        <v>0</v>
      </c>
      <c r="BR691" s="520">
        <v>0</v>
      </c>
      <c r="BS691" s="520">
        <v>0</v>
      </c>
      <c r="BT691" s="520">
        <v>0</v>
      </c>
      <c r="BU691" s="520">
        <v>0</v>
      </c>
      <c r="BV691" s="520">
        <v>0</v>
      </c>
      <c r="BW691" s="520">
        <v>0</v>
      </c>
      <c r="BX691" s="520">
        <v>0</v>
      </c>
      <c r="BY691" s="520">
        <v>0</v>
      </c>
      <c r="BZ691" s="520">
        <v>0</v>
      </c>
      <c r="CA691" s="520">
        <v>0</v>
      </c>
      <c r="CB691" s="520">
        <v>0</v>
      </c>
      <c r="CC691" s="520">
        <v>0</v>
      </c>
      <c r="CD691" s="520">
        <v>0</v>
      </c>
      <c r="CE691" s="520">
        <v>0</v>
      </c>
      <c r="CF691" s="520">
        <v>0</v>
      </c>
      <c r="CG691" s="520">
        <v>0</v>
      </c>
      <c r="CH691" s="520">
        <v>0</v>
      </c>
      <c r="CI691" s="520">
        <v>0</v>
      </c>
      <c r="CJ691" s="520">
        <v>0</v>
      </c>
      <c r="CK691" s="520">
        <v>0</v>
      </c>
      <c r="CL691" s="520">
        <f t="shared" si="104"/>
        <v>0</v>
      </c>
      <c r="CM691" s="521">
        <f t="shared" si="105"/>
        <v>0</v>
      </c>
      <c r="CN691" s="522">
        <v>525600</v>
      </c>
      <c r="CO691" s="522">
        <v>525600</v>
      </c>
      <c r="CP691" s="522">
        <v>595680.00000000012</v>
      </c>
      <c r="CQ691" s="243" t="s">
        <v>874</v>
      </c>
      <c r="CR691" s="103">
        <v>0.15</v>
      </c>
      <c r="CS691" s="523">
        <v>0.15</v>
      </c>
      <c r="CT691" s="104">
        <v>0.17</v>
      </c>
      <c r="CU691" s="524"/>
      <c r="CV691" s="524"/>
      <c r="CW691" s="524"/>
      <c r="CX691" s="525"/>
      <c r="CY691" s="526">
        <v>77.666666666666671</v>
      </c>
      <c r="CZ691" s="527">
        <v>77.666666666666671</v>
      </c>
      <c r="DA691" s="528">
        <v>0.8076923076923066</v>
      </c>
      <c r="DB691" s="529">
        <v>0.8076923076923066</v>
      </c>
      <c r="DC691" s="530" t="s">
        <v>2457</v>
      </c>
      <c r="DD691" s="225"/>
      <c r="DE691" s="524"/>
      <c r="DF691" s="524"/>
      <c r="DG691" s="531"/>
      <c r="DH691" s="532"/>
      <c r="DI691" s="64">
        <v>0</v>
      </c>
      <c r="DJ691" s="64">
        <v>0</v>
      </c>
      <c r="DK691" s="64">
        <v>0</v>
      </c>
      <c r="DL691" s="534">
        <f t="shared" si="106"/>
        <v>0</v>
      </c>
    </row>
    <row r="692" spans="1:116" ht="43.5" customHeight="1" x14ac:dyDescent="0.25">
      <c r="A692" s="356" t="s">
        <v>7</v>
      </c>
      <c r="B692" s="65" t="s">
        <v>96</v>
      </c>
      <c r="C692" s="65" t="s">
        <v>114</v>
      </c>
      <c r="D692" s="64" t="s">
        <v>2599</v>
      </c>
      <c r="E692" s="64" t="s">
        <v>1631</v>
      </c>
      <c r="F692" s="64" t="s">
        <v>1632</v>
      </c>
      <c r="G692" s="18" t="s">
        <v>1631</v>
      </c>
      <c r="H692" s="35" t="s">
        <v>866</v>
      </c>
      <c r="I692" s="28" t="s">
        <v>2287</v>
      </c>
      <c r="J692" s="498">
        <v>2.954185857389477</v>
      </c>
      <c r="K692" s="498">
        <v>2.6780302974599999</v>
      </c>
      <c r="L692" s="499">
        <v>667.3</v>
      </c>
      <c r="M692" s="512">
        <v>0</v>
      </c>
      <c r="N692" s="513">
        <v>0</v>
      </c>
      <c r="O692" s="513">
        <v>0</v>
      </c>
      <c r="P692" s="513">
        <v>0</v>
      </c>
      <c r="Q692" s="513">
        <v>0</v>
      </c>
      <c r="R692" s="513">
        <v>0</v>
      </c>
      <c r="S692" s="513">
        <v>0</v>
      </c>
      <c r="T692" s="513">
        <v>0</v>
      </c>
      <c r="U692" s="513">
        <v>0</v>
      </c>
      <c r="V692" s="513">
        <v>0</v>
      </c>
      <c r="W692" s="513">
        <v>0</v>
      </c>
      <c r="X692" s="513">
        <v>0</v>
      </c>
      <c r="Y692" s="513">
        <v>0</v>
      </c>
      <c r="Z692" s="513">
        <v>0</v>
      </c>
      <c r="AA692" s="513">
        <v>0</v>
      </c>
      <c r="AB692" s="513">
        <v>0</v>
      </c>
      <c r="AC692" s="513">
        <v>5</v>
      </c>
      <c r="AD692" s="513">
        <v>5</v>
      </c>
      <c r="AE692" s="513">
        <v>0</v>
      </c>
      <c r="AF692" s="513">
        <v>0</v>
      </c>
      <c r="AG692" s="513">
        <v>0</v>
      </c>
      <c r="AH692" s="513">
        <f t="shared" si="98"/>
        <v>0</v>
      </c>
      <c r="AI692" s="513">
        <v>0</v>
      </c>
      <c r="AJ692" s="513">
        <v>0</v>
      </c>
      <c r="AK692" s="513">
        <f t="shared" si="99"/>
        <v>5</v>
      </c>
      <c r="AL692" s="513">
        <f t="shared" si="100"/>
        <v>5</v>
      </c>
      <c r="AM692" s="513">
        <v>0</v>
      </c>
      <c r="AN692" s="513">
        <v>0</v>
      </c>
      <c r="AO692" s="513">
        <v>0</v>
      </c>
      <c r="AP692" s="513">
        <v>0</v>
      </c>
      <c r="AQ692" s="513">
        <v>0</v>
      </c>
      <c r="AR692" s="513">
        <v>0</v>
      </c>
      <c r="AS692" s="513">
        <v>0</v>
      </c>
      <c r="AT692" s="513">
        <v>0</v>
      </c>
      <c r="AU692" s="513">
        <v>0</v>
      </c>
      <c r="AV692" s="513">
        <v>0</v>
      </c>
      <c r="AW692" s="513">
        <v>0</v>
      </c>
      <c r="AX692" s="513">
        <v>0</v>
      </c>
      <c r="AY692" s="513">
        <v>0</v>
      </c>
      <c r="AZ692" s="513">
        <v>0</v>
      </c>
      <c r="BA692" s="513">
        <v>0</v>
      </c>
      <c r="BB692" s="513">
        <v>0</v>
      </c>
      <c r="BC692" s="513">
        <v>29.05</v>
      </c>
      <c r="BD692" s="513">
        <v>29.05</v>
      </c>
      <c r="BE692" s="513">
        <v>0</v>
      </c>
      <c r="BF692" s="513">
        <v>0</v>
      </c>
      <c r="BG692" s="513">
        <v>0</v>
      </c>
      <c r="BH692" s="513">
        <v>0</v>
      </c>
      <c r="BI692" s="513">
        <v>0</v>
      </c>
      <c r="BJ692" s="513">
        <v>0</v>
      </c>
      <c r="BK692" s="241">
        <f t="shared" si="101"/>
        <v>29.05</v>
      </c>
      <c r="BL692" s="22">
        <f t="shared" si="102"/>
        <v>29.05</v>
      </c>
      <c r="BM692" s="519">
        <f t="shared" si="103"/>
        <v>1.3702830188679245E-2</v>
      </c>
      <c r="BN692" s="520">
        <v>0</v>
      </c>
      <c r="BO692" s="520">
        <v>0</v>
      </c>
      <c r="BP692" s="520">
        <v>0</v>
      </c>
      <c r="BQ692" s="520">
        <v>0</v>
      </c>
      <c r="BR692" s="520">
        <v>0</v>
      </c>
      <c r="BS692" s="520">
        <v>0</v>
      </c>
      <c r="BT692" s="520">
        <v>0</v>
      </c>
      <c r="BU692" s="520">
        <v>0</v>
      </c>
      <c r="BV692" s="520">
        <v>0</v>
      </c>
      <c r="BW692" s="520">
        <v>0</v>
      </c>
      <c r="BX692" s="520">
        <v>0</v>
      </c>
      <c r="BY692" s="520">
        <v>0</v>
      </c>
      <c r="BZ692" s="520">
        <v>0</v>
      </c>
      <c r="CA692" s="520">
        <v>0</v>
      </c>
      <c r="CB692" s="520">
        <v>0</v>
      </c>
      <c r="CC692" s="520">
        <v>0</v>
      </c>
      <c r="CD692" s="520">
        <v>34100.052000000003</v>
      </c>
      <c r="CE692" s="520">
        <v>34100.052000000003</v>
      </c>
      <c r="CF692" s="520">
        <v>0</v>
      </c>
      <c r="CG692" s="520">
        <v>0</v>
      </c>
      <c r="CH692" s="520">
        <v>0</v>
      </c>
      <c r="CI692" s="520">
        <v>0</v>
      </c>
      <c r="CJ692" s="520">
        <v>0</v>
      </c>
      <c r="CK692" s="520">
        <v>0</v>
      </c>
      <c r="CL692" s="520">
        <f t="shared" si="104"/>
        <v>34100.052000000003</v>
      </c>
      <c r="CM692" s="521">
        <f t="shared" si="105"/>
        <v>34100.052000000003</v>
      </c>
      <c r="CN692" s="522">
        <v>6202080.0000000009</v>
      </c>
      <c r="CO692" s="522">
        <v>6202080.0000000009</v>
      </c>
      <c r="CP692" s="522">
        <v>7428480.0000000009</v>
      </c>
      <c r="CQ692" s="243" t="s">
        <v>874</v>
      </c>
      <c r="CR692" s="103">
        <v>1.77</v>
      </c>
      <c r="CS692" s="523">
        <v>1.77</v>
      </c>
      <c r="CT692" s="104">
        <v>2.12</v>
      </c>
      <c r="CU692" s="524"/>
      <c r="CV692" s="524"/>
      <c r="CW692" s="524"/>
      <c r="CX692" s="525"/>
      <c r="CY692" s="526">
        <v>34.441375968992332</v>
      </c>
      <c r="CZ692" s="527">
        <v>32.952034883720934</v>
      </c>
      <c r="DA692" s="528">
        <v>0.3468992248062</v>
      </c>
      <c r="DB692" s="529">
        <v>0.33284883720930231</v>
      </c>
      <c r="DC692" s="530" t="s">
        <v>2293</v>
      </c>
      <c r="DD692" s="225"/>
      <c r="DE692" s="524"/>
      <c r="DF692" s="524"/>
      <c r="DG692" s="531"/>
      <c r="DH692" s="532"/>
      <c r="DI692" s="64">
        <v>0</v>
      </c>
      <c r="DJ692" s="64">
        <v>0</v>
      </c>
      <c r="DK692" s="64">
        <v>0</v>
      </c>
      <c r="DL692" s="534">
        <f t="shared" si="106"/>
        <v>0</v>
      </c>
    </row>
    <row r="693" spans="1:116" ht="43.5" customHeight="1" x14ac:dyDescent="0.25">
      <c r="A693" s="356" t="s">
        <v>7</v>
      </c>
      <c r="B693" s="65" t="s">
        <v>96</v>
      </c>
      <c r="C693" s="65" t="s">
        <v>114</v>
      </c>
      <c r="D693" s="64" t="s">
        <v>2599</v>
      </c>
      <c r="E693" s="64" t="s">
        <v>1631</v>
      </c>
      <c r="F693" s="64" t="s">
        <v>1633</v>
      </c>
      <c r="G693" s="18" t="s">
        <v>1631</v>
      </c>
      <c r="H693" s="35" t="s">
        <v>866</v>
      </c>
      <c r="I693" s="28" t="s">
        <v>2287</v>
      </c>
      <c r="J693" s="498">
        <v>2.8965432065135848</v>
      </c>
      <c r="K693" s="498">
        <v>3.7492424164439999</v>
      </c>
      <c r="L693" s="499">
        <v>669</v>
      </c>
      <c r="M693" s="512">
        <v>0</v>
      </c>
      <c r="N693" s="513">
        <v>0</v>
      </c>
      <c r="O693" s="513">
        <v>0</v>
      </c>
      <c r="P693" s="513">
        <v>0</v>
      </c>
      <c r="Q693" s="513">
        <v>0</v>
      </c>
      <c r="R693" s="513">
        <v>0</v>
      </c>
      <c r="S693" s="513">
        <v>0</v>
      </c>
      <c r="T693" s="513">
        <v>0</v>
      </c>
      <c r="U693" s="513">
        <v>0</v>
      </c>
      <c r="V693" s="513">
        <v>0</v>
      </c>
      <c r="W693" s="513">
        <v>0</v>
      </c>
      <c r="X693" s="513">
        <v>0</v>
      </c>
      <c r="Y693" s="513">
        <v>0</v>
      </c>
      <c r="Z693" s="513">
        <v>0</v>
      </c>
      <c r="AA693" s="513">
        <v>0</v>
      </c>
      <c r="AB693" s="513">
        <v>0</v>
      </c>
      <c r="AC693" s="513">
        <v>9</v>
      </c>
      <c r="AD693" s="513">
        <v>9</v>
      </c>
      <c r="AE693" s="513">
        <v>0</v>
      </c>
      <c r="AF693" s="513">
        <v>0</v>
      </c>
      <c r="AG693" s="513">
        <v>0</v>
      </c>
      <c r="AH693" s="513">
        <f t="shared" si="98"/>
        <v>0</v>
      </c>
      <c r="AI693" s="513">
        <v>0</v>
      </c>
      <c r="AJ693" s="513">
        <v>0</v>
      </c>
      <c r="AK693" s="513">
        <f t="shared" si="99"/>
        <v>9</v>
      </c>
      <c r="AL693" s="513">
        <f t="shared" si="100"/>
        <v>9</v>
      </c>
      <c r="AM693" s="513">
        <v>0</v>
      </c>
      <c r="AN693" s="513">
        <v>0</v>
      </c>
      <c r="AO693" s="513">
        <v>0</v>
      </c>
      <c r="AP693" s="513">
        <v>0</v>
      </c>
      <c r="AQ693" s="513">
        <v>0</v>
      </c>
      <c r="AR693" s="513">
        <v>0</v>
      </c>
      <c r="AS693" s="513">
        <v>0</v>
      </c>
      <c r="AT693" s="513">
        <v>0</v>
      </c>
      <c r="AU693" s="513">
        <v>0</v>
      </c>
      <c r="AV693" s="513">
        <v>0</v>
      </c>
      <c r="AW693" s="513">
        <v>0</v>
      </c>
      <c r="AX693" s="513">
        <v>0</v>
      </c>
      <c r="AY693" s="513">
        <v>0</v>
      </c>
      <c r="AZ693" s="513">
        <v>0</v>
      </c>
      <c r="BA693" s="513">
        <v>0</v>
      </c>
      <c r="BB693" s="513">
        <v>0</v>
      </c>
      <c r="BC693" s="513">
        <v>45.2</v>
      </c>
      <c r="BD693" s="513">
        <v>45.2</v>
      </c>
      <c r="BE693" s="513">
        <v>0</v>
      </c>
      <c r="BF693" s="513">
        <v>0</v>
      </c>
      <c r="BG693" s="513">
        <v>0</v>
      </c>
      <c r="BH693" s="513">
        <v>0</v>
      </c>
      <c r="BI693" s="513">
        <v>0</v>
      </c>
      <c r="BJ693" s="513">
        <v>0</v>
      </c>
      <c r="BK693" s="241">
        <f t="shared" si="101"/>
        <v>45.2</v>
      </c>
      <c r="BL693" s="22">
        <f t="shared" si="102"/>
        <v>45.2</v>
      </c>
      <c r="BM693" s="519">
        <f t="shared" si="103"/>
        <v>1.9652173913043483E-2</v>
      </c>
      <c r="BN693" s="520">
        <v>0</v>
      </c>
      <c r="BO693" s="520">
        <v>0</v>
      </c>
      <c r="BP693" s="520">
        <v>0</v>
      </c>
      <c r="BQ693" s="520">
        <v>0</v>
      </c>
      <c r="BR693" s="520">
        <v>0</v>
      </c>
      <c r="BS693" s="520">
        <v>0</v>
      </c>
      <c r="BT693" s="520">
        <v>0</v>
      </c>
      <c r="BU693" s="520">
        <v>0</v>
      </c>
      <c r="BV693" s="520">
        <v>0</v>
      </c>
      <c r="BW693" s="520">
        <v>0</v>
      </c>
      <c r="BX693" s="520">
        <v>0</v>
      </c>
      <c r="BY693" s="520">
        <v>0</v>
      </c>
      <c r="BZ693" s="520">
        <v>0</v>
      </c>
      <c r="CA693" s="520">
        <v>0</v>
      </c>
      <c r="CB693" s="520">
        <v>0</v>
      </c>
      <c r="CC693" s="520">
        <v>0</v>
      </c>
      <c r="CD693" s="520">
        <v>53057.568000000007</v>
      </c>
      <c r="CE693" s="520">
        <v>53057.568000000007</v>
      </c>
      <c r="CF693" s="520">
        <v>0</v>
      </c>
      <c r="CG693" s="520">
        <v>0</v>
      </c>
      <c r="CH693" s="520">
        <v>0</v>
      </c>
      <c r="CI693" s="520">
        <v>0</v>
      </c>
      <c r="CJ693" s="520">
        <v>0</v>
      </c>
      <c r="CK693" s="520">
        <v>0</v>
      </c>
      <c r="CL693" s="520">
        <f t="shared" si="104"/>
        <v>53057.568000000007</v>
      </c>
      <c r="CM693" s="521">
        <f t="shared" si="105"/>
        <v>53057.568000000007</v>
      </c>
      <c r="CN693" s="522">
        <v>7393440</v>
      </c>
      <c r="CO693" s="522">
        <v>7393440</v>
      </c>
      <c r="CP693" s="522">
        <v>8059200</v>
      </c>
      <c r="CQ693" s="243" t="s">
        <v>874</v>
      </c>
      <c r="CR693" s="103">
        <v>2.11</v>
      </c>
      <c r="CS693" s="523">
        <v>2.11</v>
      </c>
      <c r="CT693" s="104">
        <v>2.2999999999999998</v>
      </c>
      <c r="CU693" s="524"/>
      <c r="CV693" s="524"/>
      <c r="CW693" s="524"/>
      <c r="CX693" s="525"/>
      <c r="CY693" s="526">
        <v>33.731938216243151</v>
      </c>
      <c r="CZ693" s="527">
        <v>33.623752495009981</v>
      </c>
      <c r="DA693" s="528">
        <v>0.33482810164424515</v>
      </c>
      <c r="DB693" s="529">
        <v>0.33433133732534931</v>
      </c>
      <c r="DC693" s="530" t="s">
        <v>2293</v>
      </c>
      <c r="DD693" s="225"/>
      <c r="DE693" s="524"/>
      <c r="DF693" s="524"/>
      <c r="DG693" s="531"/>
      <c r="DH693" s="532"/>
      <c r="DI693" s="64">
        <v>0</v>
      </c>
      <c r="DJ693" s="64">
        <v>0</v>
      </c>
      <c r="DK693" s="64">
        <v>0</v>
      </c>
      <c r="DL693" s="534">
        <f t="shared" si="106"/>
        <v>0</v>
      </c>
    </row>
    <row r="694" spans="1:116" ht="43.5" customHeight="1" x14ac:dyDescent="0.25">
      <c r="A694" s="356" t="s">
        <v>7</v>
      </c>
      <c r="B694" s="65" t="s">
        <v>96</v>
      </c>
      <c r="C694" s="65" t="s">
        <v>114</v>
      </c>
      <c r="D694" s="64" t="s">
        <v>2599</v>
      </c>
      <c r="E694" s="64" t="s">
        <v>1631</v>
      </c>
      <c r="F694" s="64" t="s">
        <v>1634</v>
      </c>
      <c r="G694" s="18" t="s">
        <v>1631</v>
      </c>
      <c r="H694" s="35" t="s">
        <v>860</v>
      </c>
      <c r="I694" s="28" t="s">
        <v>2287</v>
      </c>
      <c r="J694" s="498">
        <v>2.9469805260299906</v>
      </c>
      <c r="K694" s="498">
        <v>3.1159090844280004</v>
      </c>
      <c r="L694" s="499">
        <v>1007.1</v>
      </c>
      <c r="M694" s="512">
        <v>0</v>
      </c>
      <c r="N694" s="513">
        <v>0</v>
      </c>
      <c r="O694" s="513">
        <v>0</v>
      </c>
      <c r="P694" s="513">
        <v>0</v>
      </c>
      <c r="Q694" s="513">
        <v>0</v>
      </c>
      <c r="R694" s="513">
        <v>0</v>
      </c>
      <c r="S694" s="513">
        <v>0</v>
      </c>
      <c r="T694" s="513">
        <v>0</v>
      </c>
      <c r="U694" s="513">
        <v>0</v>
      </c>
      <c r="V694" s="513">
        <v>0</v>
      </c>
      <c r="W694" s="513">
        <v>0</v>
      </c>
      <c r="X694" s="513">
        <v>0</v>
      </c>
      <c r="Y694" s="513">
        <v>0</v>
      </c>
      <c r="Z694" s="513">
        <v>0</v>
      </c>
      <c r="AA694" s="513">
        <v>0</v>
      </c>
      <c r="AB694" s="513">
        <v>0</v>
      </c>
      <c r="AC694" s="513">
        <v>8</v>
      </c>
      <c r="AD694" s="513">
        <v>8</v>
      </c>
      <c r="AE694" s="513">
        <v>0</v>
      </c>
      <c r="AF694" s="513">
        <v>0</v>
      </c>
      <c r="AG694" s="513">
        <v>0</v>
      </c>
      <c r="AH694" s="513">
        <f t="shared" si="98"/>
        <v>0</v>
      </c>
      <c r="AI694" s="513">
        <v>0</v>
      </c>
      <c r="AJ694" s="513">
        <v>0</v>
      </c>
      <c r="AK694" s="513">
        <f t="shared" si="99"/>
        <v>8</v>
      </c>
      <c r="AL694" s="513">
        <f t="shared" si="100"/>
        <v>8</v>
      </c>
      <c r="AM694" s="513">
        <v>0</v>
      </c>
      <c r="AN694" s="513">
        <v>0</v>
      </c>
      <c r="AO694" s="513">
        <v>0</v>
      </c>
      <c r="AP694" s="513">
        <v>0</v>
      </c>
      <c r="AQ694" s="513">
        <v>0</v>
      </c>
      <c r="AR694" s="513">
        <v>0</v>
      </c>
      <c r="AS694" s="513">
        <v>0</v>
      </c>
      <c r="AT694" s="513">
        <v>0</v>
      </c>
      <c r="AU694" s="513">
        <v>0</v>
      </c>
      <c r="AV694" s="513">
        <v>0</v>
      </c>
      <c r="AW694" s="513">
        <v>0</v>
      </c>
      <c r="AX694" s="513">
        <v>0</v>
      </c>
      <c r="AY694" s="513">
        <v>0</v>
      </c>
      <c r="AZ694" s="513">
        <v>0</v>
      </c>
      <c r="BA694" s="513">
        <v>0</v>
      </c>
      <c r="BB694" s="513">
        <v>0</v>
      </c>
      <c r="BC694" s="513">
        <v>36.06</v>
      </c>
      <c r="BD694" s="513">
        <v>36.06</v>
      </c>
      <c r="BE694" s="513">
        <v>0</v>
      </c>
      <c r="BF694" s="513">
        <v>0</v>
      </c>
      <c r="BG694" s="513">
        <v>0</v>
      </c>
      <c r="BH694" s="513">
        <v>0</v>
      </c>
      <c r="BI694" s="513">
        <v>0</v>
      </c>
      <c r="BJ694" s="513">
        <v>0</v>
      </c>
      <c r="BK694" s="241">
        <f t="shared" si="101"/>
        <v>36.06</v>
      </c>
      <c r="BL694" s="22">
        <f t="shared" si="102"/>
        <v>36.06</v>
      </c>
      <c r="BM694" s="519">
        <f t="shared" si="103"/>
        <v>1.5610389610389611E-2</v>
      </c>
      <c r="BN694" s="520">
        <v>0</v>
      </c>
      <c r="BO694" s="520">
        <v>0</v>
      </c>
      <c r="BP694" s="520">
        <v>0</v>
      </c>
      <c r="BQ694" s="520">
        <v>0</v>
      </c>
      <c r="BR694" s="520">
        <v>0</v>
      </c>
      <c r="BS694" s="520">
        <v>0</v>
      </c>
      <c r="BT694" s="520">
        <v>0</v>
      </c>
      <c r="BU694" s="520">
        <v>0</v>
      </c>
      <c r="BV694" s="520">
        <v>0</v>
      </c>
      <c r="BW694" s="520">
        <v>0</v>
      </c>
      <c r="BX694" s="520">
        <v>0</v>
      </c>
      <c r="BY694" s="520">
        <v>0</v>
      </c>
      <c r="BZ694" s="520">
        <v>0</v>
      </c>
      <c r="CA694" s="520">
        <v>0</v>
      </c>
      <c r="CB694" s="520">
        <v>0</v>
      </c>
      <c r="CC694" s="520">
        <v>0</v>
      </c>
      <c r="CD694" s="520">
        <v>42328.67040000001</v>
      </c>
      <c r="CE694" s="520">
        <v>42328.67040000001</v>
      </c>
      <c r="CF694" s="520">
        <v>0</v>
      </c>
      <c r="CG694" s="520">
        <v>0</v>
      </c>
      <c r="CH694" s="520">
        <v>0</v>
      </c>
      <c r="CI694" s="520">
        <v>0</v>
      </c>
      <c r="CJ694" s="520">
        <v>0</v>
      </c>
      <c r="CK694" s="520">
        <v>0</v>
      </c>
      <c r="CL694" s="520">
        <f t="shared" si="104"/>
        <v>42328.67040000001</v>
      </c>
      <c r="CM694" s="521">
        <f t="shared" si="105"/>
        <v>42328.67040000001</v>
      </c>
      <c r="CN694" s="522">
        <v>7545678.8718539998</v>
      </c>
      <c r="CO694" s="522">
        <v>7545678.8718539998</v>
      </c>
      <c r="CP694" s="522">
        <v>8502691.8019428011</v>
      </c>
      <c r="CQ694" s="243" t="s">
        <v>874</v>
      </c>
      <c r="CR694" s="103">
        <v>2.0499999999999998</v>
      </c>
      <c r="CS694" s="523">
        <v>2.0499999999999998</v>
      </c>
      <c r="CT694" s="104">
        <v>2.31</v>
      </c>
      <c r="CU694" s="524"/>
      <c r="CV694" s="524"/>
      <c r="CW694" s="524"/>
      <c r="CX694" s="525"/>
      <c r="CY694" s="526">
        <v>65.165158491256719</v>
      </c>
      <c r="CZ694" s="527">
        <v>65.165230096915096</v>
      </c>
      <c r="DA694" s="528">
        <v>0.7158450926226938</v>
      </c>
      <c r="DB694" s="529">
        <v>0.71584602425935229</v>
      </c>
      <c r="DC694" s="530" t="s">
        <v>2600</v>
      </c>
      <c r="DD694" s="225"/>
      <c r="DE694" s="524"/>
      <c r="DF694" s="524"/>
      <c r="DG694" s="531"/>
      <c r="DH694" s="532"/>
      <c r="DI694" s="64">
        <v>83850</v>
      </c>
      <c r="DJ694" s="64">
        <v>0</v>
      </c>
      <c r="DK694" s="64">
        <v>0</v>
      </c>
      <c r="DL694" s="534">
        <f t="shared" si="106"/>
        <v>27950</v>
      </c>
    </row>
    <row r="695" spans="1:116" ht="43.5" customHeight="1" x14ac:dyDescent="0.25">
      <c r="A695" s="356" t="s">
        <v>7</v>
      </c>
      <c r="B695" s="65" t="s">
        <v>96</v>
      </c>
      <c r="C695" s="65" t="s">
        <v>114</v>
      </c>
      <c r="D695" s="64" t="s">
        <v>2599</v>
      </c>
      <c r="E695" s="64" t="s">
        <v>1631</v>
      </c>
      <c r="F695" s="64" t="s">
        <v>1635</v>
      </c>
      <c r="G695" s="18" t="s">
        <v>1631</v>
      </c>
      <c r="H695" s="35" t="s">
        <v>866</v>
      </c>
      <c r="I695" s="28" t="s">
        <v>2287</v>
      </c>
      <c r="J695" s="498">
        <v>2.8244898929187192</v>
      </c>
      <c r="K695" s="498">
        <v>1.864962117333</v>
      </c>
      <c r="L695" s="499">
        <v>454.9</v>
      </c>
      <c r="M695" s="512">
        <v>0</v>
      </c>
      <c r="N695" s="513">
        <v>0</v>
      </c>
      <c r="O695" s="513">
        <v>0</v>
      </c>
      <c r="P695" s="513">
        <v>0</v>
      </c>
      <c r="Q695" s="513">
        <v>0</v>
      </c>
      <c r="R695" s="513">
        <v>0</v>
      </c>
      <c r="S695" s="513">
        <v>0</v>
      </c>
      <c r="T695" s="513">
        <v>0</v>
      </c>
      <c r="U695" s="513">
        <v>0</v>
      </c>
      <c r="V695" s="513">
        <v>0</v>
      </c>
      <c r="W695" s="513">
        <v>0</v>
      </c>
      <c r="X695" s="513">
        <v>0</v>
      </c>
      <c r="Y695" s="513">
        <v>0</v>
      </c>
      <c r="Z695" s="513">
        <v>0</v>
      </c>
      <c r="AA695" s="513">
        <v>0</v>
      </c>
      <c r="AB695" s="513">
        <v>0</v>
      </c>
      <c r="AC695" s="513">
        <v>3</v>
      </c>
      <c r="AD695" s="513">
        <v>3</v>
      </c>
      <c r="AE695" s="513">
        <v>0</v>
      </c>
      <c r="AF695" s="513">
        <v>0</v>
      </c>
      <c r="AG695" s="513">
        <v>0</v>
      </c>
      <c r="AH695" s="513">
        <f t="shared" si="98"/>
        <v>0</v>
      </c>
      <c r="AI695" s="513">
        <v>0</v>
      </c>
      <c r="AJ695" s="513">
        <v>0</v>
      </c>
      <c r="AK695" s="513">
        <f t="shared" si="99"/>
        <v>3</v>
      </c>
      <c r="AL695" s="513">
        <f t="shared" si="100"/>
        <v>3</v>
      </c>
      <c r="AM695" s="513">
        <v>0</v>
      </c>
      <c r="AN695" s="513">
        <v>0</v>
      </c>
      <c r="AO695" s="513">
        <v>0</v>
      </c>
      <c r="AP695" s="513">
        <v>0</v>
      </c>
      <c r="AQ695" s="513">
        <v>0</v>
      </c>
      <c r="AR695" s="513">
        <v>0</v>
      </c>
      <c r="AS695" s="513">
        <v>0</v>
      </c>
      <c r="AT695" s="513">
        <v>0</v>
      </c>
      <c r="AU695" s="513">
        <v>0</v>
      </c>
      <c r="AV695" s="513">
        <v>0</v>
      </c>
      <c r="AW695" s="513">
        <v>0</v>
      </c>
      <c r="AX695" s="513">
        <v>0</v>
      </c>
      <c r="AY695" s="513">
        <v>0</v>
      </c>
      <c r="AZ695" s="513">
        <v>0</v>
      </c>
      <c r="BA695" s="513">
        <v>0</v>
      </c>
      <c r="BB695" s="513">
        <v>0</v>
      </c>
      <c r="BC695" s="513">
        <v>16.600000000000001</v>
      </c>
      <c r="BD695" s="513">
        <v>16.600000000000001</v>
      </c>
      <c r="BE695" s="513">
        <v>0</v>
      </c>
      <c r="BF695" s="513">
        <v>0</v>
      </c>
      <c r="BG695" s="513">
        <v>0</v>
      </c>
      <c r="BH695" s="513">
        <v>0</v>
      </c>
      <c r="BI695" s="513">
        <v>0</v>
      </c>
      <c r="BJ695" s="513">
        <v>0</v>
      </c>
      <c r="BK695" s="241">
        <f t="shared" si="101"/>
        <v>16.600000000000001</v>
      </c>
      <c r="BL695" s="22">
        <f t="shared" si="102"/>
        <v>16.600000000000001</v>
      </c>
      <c r="BM695" s="519">
        <f t="shared" si="103"/>
        <v>1.2868217054263565E-2</v>
      </c>
      <c r="BN695" s="520">
        <v>0</v>
      </c>
      <c r="BO695" s="520">
        <v>0</v>
      </c>
      <c r="BP695" s="520">
        <v>0</v>
      </c>
      <c r="BQ695" s="520">
        <v>0</v>
      </c>
      <c r="BR695" s="520">
        <v>0</v>
      </c>
      <c r="BS695" s="520">
        <v>0</v>
      </c>
      <c r="BT695" s="520">
        <v>0</v>
      </c>
      <c r="BU695" s="520">
        <v>0</v>
      </c>
      <c r="BV695" s="520">
        <v>0</v>
      </c>
      <c r="BW695" s="520">
        <v>0</v>
      </c>
      <c r="BX695" s="520">
        <v>0</v>
      </c>
      <c r="BY695" s="520">
        <v>0</v>
      </c>
      <c r="BZ695" s="520">
        <v>0</v>
      </c>
      <c r="CA695" s="520">
        <v>0</v>
      </c>
      <c r="CB695" s="520">
        <v>0</v>
      </c>
      <c r="CC695" s="520">
        <v>0</v>
      </c>
      <c r="CD695" s="520">
        <v>19485.744000000002</v>
      </c>
      <c r="CE695" s="520">
        <v>19485.744000000002</v>
      </c>
      <c r="CF695" s="520">
        <v>0</v>
      </c>
      <c r="CG695" s="520">
        <v>0</v>
      </c>
      <c r="CH695" s="520">
        <v>0</v>
      </c>
      <c r="CI695" s="520">
        <v>0</v>
      </c>
      <c r="CJ695" s="520">
        <v>0</v>
      </c>
      <c r="CK695" s="520">
        <v>0</v>
      </c>
      <c r="CL695" s="520">
        <f t="shared" si="104"/>
        <v>19485.744000000002</v>
      </c>
      <c r="CM695" s="521">
        <f t="shared" si="105"/>
        <v>19485.744000000002</v>
      </c>
      <c r="CN695" s="522">
        <v>3795763.7457491998</v>
      </c>
      <c r="CO695" s="522">
        <v>3795763.7457491998</v>
      </c>
      <c r="CP695" s="522">
        <v>4333217.0194835998</v>
      </c>
      <c r="CQ695" s="243" t="s">
        <v>874</v>
      </c>
      <c r="CR695" s="103">
        <v>1.1299999999999999</v>
      </c>
      <c r="CS695" s="523">
        <v>1.1299999999999999</v>
      </c>
      <c r="CT695" s="104">
        <v>1.29</v>
      </c>
      <c r="CU695" s="524"/>
      <c r="CV695" s="524"/>
      <c r="CW695" s="524"/>
      <c r="CX695" s="525"/>
      <c r="CY695" s="526">
        <v>54.519632476537083</v>
      </c>
      <c r="CZ695" s="527">
        <v>54.486431369841235</v>
      </c>
      <c r="DA695" s="528">
        <v>0.4202190552271583</v>
      </c>
      <c r="DB695" s="529">
        <v>0.42018960318013304</v>
      </c>
      <c r="DC695" s="530" t="s">
        <v>2301</v>
      </c>
      <c r="DD695" s="225"/>
      <c r="DE695" s="524"/>
      <c r="DF695" s="524"/>
      <c r="DG695" s="531"/>
      <c r="DH695" s="532"/>
      <c r="DI695" s="64">
        <v>0</v>
      </c>
      <c r="DJ695" s="64">
        <v>0</v>
      </c>
      <c r="DK695" s="64">
        <v>0</v>
      </c>
      <c r="DL695" s="534">
        <f t="shared" si="106"/>
        <v>0</v>
      </c>
    </row>
    <row r="696" spans="1:116" ht="43.5" customHeight="1" x14ac:dyDescent="0.25">
      <c r="A696" s="356" t="s">
        <v>7</v>
      </c>
      <c r="B696" s="65" t="s">
        <v>96</v>
      </c>
      <c r="C696" s="65" t="s">
        <v>114</v>
      </c>
      <c r="D696" s="64" t="s">
        <v>2599</v>
      </c>
      <c r="E696" s="64" t="s">
        <v>1631</v>
      </c>
      <c r="F696" s="64" t="s">
        <v>1636</v>
      </c>
      <c r="G696" s="18" t="s">
        <v>1637</v>
      </c>
      <c r="H696" s="35" t="s">
        <v>860</v>
      </c>
      <c r="I696" s="28" t="s">
        <v>2287</v>
      </c>
      <c r="J696" s="498">
        <v>2.4786339876633661</v>
      </c>
      <c r="K696" s="498">
        <v>2.5882575703740001</v>
      </c>
      <c r="L696" s="499">
        <v>910.8</v>
      </c>
      <c r="M696" s="512">
        <v>0</v>
      </c>
      <c r="N696" s="513">
        <v>0</v>
      </c>
      <c r="O696" s="513">
        <v>0</v>
      </c>
      <c r="P696" s="513">
        <v>0</v>
      </c>
      <c r="Q696" s="513">
        <v>0</v>
      </c>
      <c r="R696" s="513">
        <v>0</v>
      </c>
      <c r="S696" s="513">
        <v>0</v>
      </c>
      <c r="T696" s="513">
        <v>0</v>
      </c>
      <c r="U696" s="513">
        <v>0</v>
      </c>
      <c r="V696" s="513">
        <v>0</v>
      </c>
      <c r="W696" s="513">
        <v>0</v>
      </c>
      <c r="X696" s="513">
        <v>0</v>
      </c>
      <c r="Y696" s="513">
        <v>0</v>
      </c>
      <c r="Z696" s="513">
        <v>0</v>
      </c>
      <c r="AA696" s="513">
        <v>0</v>
      </c>
      <c r="AB696" s="513">
        <v>0</v>
      </c>
      <c r="AC696" s="513">
        <v>14</v>
      </c>
      <c r="AD696" s="513">
        <v>14</v>
      </c>
      <c r="AE696" s="513">
        <v>0</v>
      </c>
      <c r="AF696" s="513">
        <v>0</v>
      </c>
      <c r="AG696" s="513">
        <v>0</v>
      </c>
      <c r="AH696" s="513">
        <f t="shared" si="98"/>
        <v>0</v>
      </c>
      <c r="AI696" s="513">
        <v>0</v>
      </c>
      <c r="AJ696" s="513">
        <v>0</v>
      </c>
      <c r="AK696" s="513">
        <f t="shared" si="99"/>
        <v>14</v>
      </c>
      <c r="AL696" s="513">
        <f t="shared" si="100"/>
        <v>14</v>
      </c>
      <c r="AM696" s="513">
        <v>0</v>
      </c>
      <c r="AN696" s="513">
        <v>0</v>
      </c>
      <c r="AO696" s="513">
        <v>0</v>
      </c>
      <c r="AP696" s="513">
        <v>0</v>
      </c>
      <c r="AQ696" s="513">
        <v>0</v>
      </c>
      <c r="AR696" s="513">
        <v>0</v>
      </c>
      <c r="AS696" s="513">
        <v>0</v>
      </c>
      <c r="AT696" s="513">
        <v>0</v>
      </c>
      <c r="AU696" s="513">
        <v>0</v>
      </c>
      <c r="AV696" s="513">
        <v>0</v>
      </c>
      <c r="AW696" s="513">
        <v>0</v>
      </c>
      <c r="AX696" s="513">
        <v>0</v>
      </c>
      <c r="AY696" s="513">
        <v>0</v>
      </c>
      <c r="AZ696" s="513">
        <v>0</v>
      </c>
      <c r="BA696" s="513">
        <v>0</v>
      </c>
      <c r="BB696" s="513">
        <v>0</v>
      </c>
      <c r="BC696" s="513">
        <v>70.05</v>
      </c>
      <c r="BD696" s="513">
        <v>70.05</v>
      </c>
      <c r="BE696" s="513">
        <v>0</v>
      </c>
      <c r="BF696" s="513">
        <v>0</v>
      </c>
      <c r="BG696" s="513">
        <v>0</v>
      </c>
      <c r="BH696" s="513">
        <v>0</v>
      </c>
      <c r="BI696" s="513">
        <v>0</v>
      </c>
      <c r="BJ696" s="513">
        <v>0</v>
      </c>
      <c r="BK696" s="241">
        <f t="shared" si="101"/>
        <v>70.05</v>
      </c>
      <c r="BL696" s="22">
        <f t="shared" si="102"/>
        <v>70.05</v>
      </c>
      <c r="BM696" s="519">
        <f t="shared" si="103"/>
        <v>3.5739795918367345E-2</v>
      </c>
      <c r="BN696" s="520">
        <v>0</v>
      </c>
      <c r="BO696" s="520">
        <v>0</v>
      </c>
      <c r="BP696" s="520">
        <v>0</v>
      </c>
      <c r="BQ696" s="520">
        <v>0</v>
      </c>
      <c r="BR696" s="520">
        <v>0</v>
      </c>
      <c r="BS696" s="520">
        <v>0</v>
      </c>
      <c r="BT696" s="520">
        <v>0</v>
      </c>
      <c r="BU696" s="520">
        <v>0</v>
      </c>
      <c r="BV696" s="520">
        <v>0</v>
      </c>
      <c r="BW696" s="520">
        <v>0</v>
      </c>
      <c r="BX696" s="520">
        <v>0</v>
      </c>
      <c r="BY696" s="520">
        <v>0</v>
      </c>
      <c r="BZ696" s="520">
        <v>0</v>
      </c>
      <c r="CA696" s="520">
        <v>0</v>
      </c>
      <c r="CB696" s="520">
        <v>0</v>
      </c>
      <c r="CC696" s="520">
        <v>0</v>
      </c>
      <c r="CD696" s="520">
        <v>82227.491999999998</v>
      </c>
      <c r="CE696" s="520">
        <v>82227.491999999998</v>
      </c>
      <c r="CF696" s="520">
        <v>0</v>
      </c>
      <c r="CG696" s="520">
        <v>0</v>
      </c>
      <c r="CH696" s="520">
        <v>0</v>
      </c>
      <c r="CI696" s="520">
        <v>0</v>
      </c>
      <c r="CJ696" s="520">
        <v>0</v>
      </c>
      <c r="CK696" s="520">
        <v>0</v>
      </c>
      <c r="CL696" s="520">
        <f t="shared" si="104"/>
        <v>82227.491999999998</v>
      </c>
      <c r="CM696" s="521">
        <f t="shared" si="105"/>
        <v>82227.491999999998</v>
      </c>
      <c r="CN696" s="522">
        <v>5746560</v>
      </c>
      <c r="CO696" s="522">
        <v>5746560</v>
      </c>
      <c r="CP696" s="522">
        <v>6867840</v>
      </c>
      <c r="CQ696" s="243" t="s">
        <v>874</v>
      </c>
      <c r="CR696" s="103">
        <v>1.64</v>
      </c>
      <c r="CS696" s="523">
        <v>1.64</v>
      </c>
      <c r="CT696" s="104">
        <v>1.96</v>
      </c>
      <c r="CU696" s="524"/>
      <c r="CV696" s="524"/>
      <c r="CW696" s="524"/>
      <c r="CX696" s="525"/>
      <c r="CY696" s="526">
        <v>32.775209987749925</v>
      </c>
      <c r="CZ696" s="527">
        <v>32.775384766074318</v>
      </c>
      <c r="DA696" s="528">
        <v>0.33369929856663622</v>
      </c>
      <c r="DB696" s="529">
        <v>0.33370084527747151</v>
      </c>
      <c r="DC696" s="530" t="s">
        <v>2293</v>
      </c>
      <c r="DD696" s="225"/>
      <c r="DE696" s="524"/>
      <c r="DF696" s="524"/>
      <c r="DG696" s="531"/>
      <c r="DH696" s="532"/>
      <c r="DI696" s="64">
        <v>0</v>
      </c>
      <c r="DJ696" s="64">
        <v>0</v>
      </c>
      <c r="DK696" s="64">
        <v>0</v>
      </c>
      <c r="DL696" s="534">
        <f t="shared" si="106"/>
        <v>0</v>
      </c>
    </row>
    <row r="697" spans="1:116" ht="43.5" customHeight="1" x14ac:dyDescent="0.25">
      <c r="A697" s="356" t="s">
        <v>7</v>
      </c>
      <c r="B697" s="65" t="s">
        <v>96</v>
      </c>
      <c r="C697" s="65" t="s">
        <v>114</v>
      </c>
      <c r="D697" s="64" t="s">
        <v>2599</v>
      </c>
      <c r="E697" s="64" t="s">
        <v>1631</v>
      </c>
      <c r="F697" s="64" t="s">
        <v>1638</v>
      </c>
      <c r="G697" s="18" t="s">
        <v>1631</v>
      </c>
      <c r="H697" s="35" t="s">
        <v>866</v>
      </c>
      <c r="I697" s="28" t="s">
        <v>2287</v>
      </c>
      <c r="J697" s="498">
        <v>2.7308205852453948</v>
      </c>
      <c r="K697" s="498">
        <v>1.991666662524</v>
      </c>
      <c r="L697" s="499">
        <v>532.4</v>
      </c>
      <c r="M697" s="512">
        <v>0</v>
      </c>
      <c r="N697" s="513">
        <v>0</v>
      </c>
      <c r="O697" s="513">
        <v>0</v>
      </c>
      <c r="P697" s="513">
        <v>0</v>
      </c>
      <c r="Q697" s="513">
        <v>0</v>
      </c>
      <c r="R697" s="513">
        <v>0</v>
      </c>
      <c r="S697" s="513">
        <v>0</v>
      </c>
      <c r="T697" s="513">
        <v>0</v>
      </c>
      <c r="U697" s="513">
        <v>0</v>
      </c>
      <c r="V697" s="513">
        <v>0</v>
      </c>
      <c r="W697" s="513">
        <v>0</v>
      </c>
      <c r="X697" s="513">
        <v>0</v>
      </c>
      <c r="Y697" s="513">
        <v>0</v>
      </c>
      <c r="Z697" s="513">
        <v>0</v>
      </c>
      <c r="AA697" s="513">
        <v>0</v>
      </c>
      <c r="AB697" s="513">
        <v>0</v>
      </c>
      <c r="AC697" s="513">
        <v>7</v>
      </c>
      <c r="AD697" s="513">
        <v>7</v>
      </c>
      <c r="AE697" s="513">
        <v>0</v>
      </c>
      <c r="AF697" s="513">
        <v>0</v>
      </c>
      <c r="AG697" s="513">
        <v>0</v>
      </c>
      <c r="AH697" s="513">
        <f t="shared" si="98"/>
        <v>0</v>
      </c>
      <c r="AI697" s="513">
        <v>0</v>
      </c>
      <c r="AJ697" s="513">
        <v>0</v>
      </c>
      <c r="AK697" s="513">
        <f t="shared" si="99"/>
        <v>7</v>
      </c>
      <c r="AL697" s="513">
        <f t="shared" si="100"/>
        <v>7</v>
      </c>
      <c r="AM697" s="513">
        <v>0</v>
      </c>
      <c r="AN697" s="513">
        <v>0</v>
      </c>
      <c r="AO697" s="513">
        <v>0</v>
      </c>
      <c r="AP697" s="513">
        <v>0</v>
      </c>
      <c r="AQ697" s="513">
        <v>0</v>
      </c>
      <c r="AR697" s="513">
        <v>0</v>
      </c>
      <c r="AS697" s="513">
        <v>0</v>
      </c>
      <c r="AT697" s="513">
        <v>0</v>
      </c>
      <c r="AU697" s="513">
        <v>0</v>
      </c>
      <c r="AV697" s="513">
        <v>0</v>
      </c>
      <c r="AW697" s="513">
        <v>0</v>
      </c>
      <c r="AX697" s="513">
        <v>0</v>
      </c>
      <c r="AY697" s="513">
        <v>0</v>
      </c>
      <c r="AZ697" s="513">
        <v>0</v>
      </c>
      <c r="BA697" s="513">
        <v>0</v>
      </c>
      <c r="BB697" s="513">
        <v>0</v>
      </c>
      <c r="BC697" s="513">
        <v>43</v>
      </c>
      <c r="BD697" s="513">
        <v>43</v>
      </c>
      <c r="BE697" s="513">
        <v>0</v>
      </c>
      <c r="BF697" s="513">
        <v>0</v>
      </c>
      <c r="BG697" s="513">
        <v>0</v>
      </c>
      <c r="BH697" s="513">
        <v>0</v>
      </c>
      <c r="BI697" s="513">
        <v>0</v>
      </c>
      <c r="BJ697" s="513">
        <v>0</v>
      </c>
      <c r="BK697" s="241">
        <f t="shared" si="101"/>
        <v>43</v>
      </c>
      <c r="BL697" s="22">
        <f t="shared" si="102"/>
        <v>43</v>
      </c>
      <c r="BM697" s="519">
        <f t="shared" si="103"/>
        <v>3.44E-2</v>
      </c>
      <c r="BN697" s="520">
        <v>0</v>
      </c>
      <c r="BO697" s="520">
        <v>0</v>
      </c>
      <c r="BP697" s="520">
        <v>0</v>
      </c>
      <c r="BQ697" s="520">
        <v>0</v>
      </c>
      <c r="BR697" s="520">
        <v>0</v>
      </c>
      <c r="BS697" s="520">
        <v>0</v>
      </c>
      <c r="BT697" s="520">
        <v>0</v>
      </c>
      <c r="BU697" s="520">
        <v>0</v>
      </c>
      <c r="BV697" s="520">
        <v>0</v>
      </c>
      <c r="BW697" s="520">
        <v>0</v>
      </c>
      <c r="BX697" s="520">
        <v>0</v>
      </c>
      <c r="BY697" s="520">
        <v>0</v>
      </c>
      <c r="BZ697" s="520">
        <v>0</v>
      </c>
      <c r="CA697" s="520">
        <v>0</v>
      </c>
      <c r="CB697" s="520">
        <v>0</v>
      </c>
      <c r="CC697" s="520">
        <v>0</v>
      </c>
      <c r="CD697" s="520">
        <v>50475.12</v>
      </c>
      <c r="CE697" s="520">
        <v>50475.12</v>
      </c>
      <c r="CF697" s="520">
        <v>0</v>
      </c>
      <c r="CG697" s="520">
        <v>0</v>
      </c>
      <c r="CH697" s="520">
        <v>0</v>
      </c>
      <c r="CI697" s="520">
        <v>0</v>
      </c>
      <c r="CJ697" s="520">
        <v>0</v>
      </c>
      <c r="CK697" s="520">
        <v>0</v>
      </c>
      <c r="CL697" s="520">
        <f t="shared" si="104"/>
        <v>50475.12</v>
      </c>
      <c r="CM697" s="521">
        <f t="shared" si="105"/>
        <v>50475.12</v>
      </c>
      <c r="CN697" s="522">
        <v>5369039.2552331993</v>
      </c>
      <c r="CO697" s="522">
        <v>5369039.2552331993</v>
      </c>
      <c r="CP697" s="522">
        <v>3749329.0888499995</v>
      </c>
      <c r="CQ697" s="243" t="s">
        <v>874</v>
      </c>
      <c r="CR697" s="103">
        <v>1.79</v>
      </c>
      <c r="CS697" s="523">
        <v>1.79</v>
      </c>
      <c r="CT697" s="104">
        <v>1.25</v>
      </c>
      <c r="CU697" s="524"/>
      <c r="CV697" s="524"/>
      <c r="CW697" s="524"/>
      <c r="CX697" s="525"/>
      <c r="CY697" s="526">
        <v>41.977781325283729</v>
      </c>
      <c r="CZ697" s="527">
        <v>41.977781325283729</v>
      </c>
      <c r="DA697" s="528">
        <v>0.34737661935583741</v>
      </c>
      <c r="DB697" s="529">
        <v>0.34737661935583741</v>
      </c>
      <c r="DC697" s="530" t="s">
        <v>2384</v>
      </c>
      <c r="DD697" s="225"/>
      <c r="DE697" s="524"/>
      <c r="DF697" s="524"/>
      <c r="DG697" s="531"/>
      <c r="DH697" s="532"/>
      <c r="DI697" s="64">
        <v>0</v>
      </c>
      <c r="DJ697" s="64">
        <v>0</v>
      </c>
      <c r="DK697" s="64">
        <v>0</v>
      </c>
      <c r="DL697" s="534">
        <f t="shared" si="106"/>
        <v>0</v>
      </c>
    </row>
    <row r="698" spans="1:116" ht="43.5" customHeight="1" x14ac:dyDescent="0.25">
      <c r="A698" s="356" t="s">
        <v>7</v>
      </c>
      <c r="B698" s="65" t="s">
        <v>96</v>
      </c>
      <c r="C698" s="65" t="s">
        <v>114</v>
      </c>
      <c r="D698" s="64" t="s">
        <v>2599</v>
      </c>
      <c r="E698" s="64" t="s">
        <v>1631</v>
      </c>
      <c r="F698" s="64" t="s">
        <v>1639</v>
      </c>
      <c r="G698" s="18" t="s">
        <v>1631</v>
      </c>
      <c r="H698" s="35" t="s">
        <v>866</v>
      </c>
      <c r="I698" s="28" t="s">
        <v>2287</v>
      </c>
      <c r="J698" s="498">
        <v>3.1847564608930461</v>
      </c>
      <c r="K698" s="498">
        <v>3.0026515089060002</v>
      </c>
      <c r="L698" s="499">
        <v>497.3</v>
      </c>
      <c r="M698" s="512">
        <v>0</v>
      </c>
      <c r="N698" s="513">
        <v>0</v>
      </c>
      <c r="O698" s="513">
        <v>0</v>
      </c>
      <c r="P698" s="513">
        <v>0</v>
      </c>
      <c r="Q698" s="513">
        <v>0</v>
      </c>
      <c r="R698" s="513">
        <v>0</v>
      </c>
      <c r="S698" s="513">
        <v>0</v>
      </c>
      <c r="T698" s="513">
        <v>0</v>
      </c>
      <c r="U698" s="513">
        <v>0</v>
      </c>
      <c r="V698" s="513">
        <v>0</v>
      </c>
      <c r="W698" s="513">
        <v>0</v>
      </c>
      <c r="X698" s="513">
        <v>0</v>
      </c>
      <c r="Y698" s="513">
        <v>0</v>
      </c>
      <c r="Z698" s="513">
        <v>0</v>
      </c>
      <c r="AA698" s="513">
        <v>0</v>
      </c>
      <c r="AB698" s="513">
        <v>0</v>
      </c>
      <c r="AC698" s="513">
        <v>8</v>
      </c>
      <c r="AD698" s="513">
        <v>8</v>
      </c>
      <c r="AE698" s="513">
        <v>0</v>
      </c>
      <c r="AF698" s="513">
        <v>0</v>
      </c>
      <c r="AG698" s="513">
        <v>0</v>
      </c>
      <c r="AH698" s="513">
        <f t="shared" si="98"/>
        <v>0</v>
      </c>
      <c r="AI698" s="513">
        <v>0</v>
      </c>
      <c r="AJ698" s="513">
        <v>0</v>
      </c>
      <c r="AK698" s="513">
        <f t="shared" si="99"/>
        <v>8</v>
      </c>
      <c r="AL698" s="513">
        <f t="shared" si="100"/>
        <v>8</v>
      </c>
      <c r="AM698" s="513">
        <v>0</v>
      </c>
      <c r="AN698" s="513">
        <v>0</v>
      </c>
      <c r="AO698" s="513">
        <v>0</v>
      </c>
      <c r="AP698" s="513">
        <v>0</v>
      </c>
      <c r="AQ698" s="513">
        <v>0</v>
      </c>
      <c r="AR698" s="513">
        <v>0</v>
      </c>
      <c r="AS698" s="513">
        <v>0</v>
      </c>
      <c r="AT698" s="513">
        <v>0</v>
      </c>
      <c r="AU698" s="513">
        <v>0</v>
      </c>
      <c r="AV698" s="513">
        <v>0</v>
      </c>
      <c r="AW698" s="513">
        <v>0</v>
      </c>
      <c r="AX698" s="513">
        <v>0</v>
      </c>
      <c r="AY698" s="513">
        <v>0</v>
      </c>
      <c r="AZ698" s="513">
        <v>0</v>
      </c>
      <c r="BA698" s="513">
        <v>0</v>
      </c>
      <c r="BB698" s="513">
        <v>0</v>
      </c>
      <c r="BC698" s="513">
        <v>39.57</v>
      </c>
      <c r="BD698" s="513">
        <v>39.57</v>
      </c>
      <c r="BE698" s="513">
        <v>0</v>
      </c>
      <c r="BF698" s="513">
        <v>0</v>
      </c>
      <c r="BG698" s="513">
        <v>0</v>
      </c>
      <c r="BH698" s="513">
        <v>0</v>
      </c>
      <c r="BI698" s="513">
        <v>0</v>
      </c>
      <c r="BJ698" s="513">
        <v>0</v>
      </c>
      <c r="BK698" s="241">
        <f t="shared" si="101"/>
        <v>39.57</v>
      </c>
      <c r="BL698" s="22">
        <f t="shared" si="102"/>
        <v>39.57</v>
      </c>
      <c r="BM698" s="519">
        <f t="shared" si="103"/>
        <v>1.8665094339622643E-2</v>
      </c>
      <c r="BN698" s="520">
        <v>0</v>
      </c>
      <c r="BO698" s="520">
        <v>0</v>
      </c>
      <c r="BP698" s="520">
        <v>0</v>
      </c>
      <c r="BQ698" s="520">
        <v>0</v>
      </c>
      <c r="BR698" s="520">
        <v>0</v>
      </c>
      <c r="BS698" s="520">
        <v>0</v>
      </c>
      <c r="BT698" s="520">
        <v>0</v>
      </c>
      <c r="BU698" s="520">
        <v>0</v>
      </c>
      <c r="BV698" s="520">
        <v>0</v>
      </c>
      <c r="BW698" s="520">
        <v>0</v>
      </c>
      <c r="BX698" s="520">
        <v>0</v>
      </c>
      <c r="BY698" s="520">
        <v>0</v>
      </c>
      <c r="BZ698" s="520">
        <v>0</v>
      </c>
      <c r="CA698" s="520">
        <v>0</v>
      </c>
      <c r="CB698" s="520">
        <v>0</v>
      </c>
      <c r="CC698" s="520">
        <v>0</v>
      </c>
      <c r="CD698" s="520">
        <v>46448.848800000007</v>
      </c>
      <c r="CE698" s="520">
        <v>46448.848800000007</v>
      </c>
      <c r="CF698" s="520">
        <v>0</v>
      </c>
      <c r="CG698" s="520">
        <v>0</v>
      </c>
      <c r="CH698" s="520">
        <v>0</v>
      </c>
      <c r="CI698" s="520">
        <v>0</v>
      </c>
      <c r="CJ698" s="520">
        <v>0</v>
      </c>
      <c r="CK698" s="520">
        <v>0</v>
      </c>
      <c r="CL698" s="520">
        <f t="shared" si="104"/>
        <v>46448.848800000007</v>
      </c>
      <c r="CM698" s="521">
        <f t="shared" si="105"/>
        <v>46448.848800000007</v>
      </c>
      <c r="CN698" s="522">
        <v>4695101.8701312002</v>
      </c>
      <c r="CO698" s="522">
        <v>4695101.8701312002</v>
      </c>
      <c r="CP698" s="522">
        <v>7776262.4724048004</v>
      </c>
      <c r="CQ698" s="243" t="s">
        <v>874</v>
      </c>
      <c r="CR698" s="103">
        <v>1.28</v>
      </c>
      <c r="CS698" s="523">
        <v>1.28</v>
      </c>
      <c r="CT698" s="104">
        <v>2.12</v>
      </c>
      <c r="CU698" s="524"/>
      <c r="CV698" s="524"/>
      <c r="CW698" s="524"/>
      <c r="CX698" s="525"/>
      <c r="CY698" s="526">
        <v>35.441912421805185</v>
      </c>
      <c r="CZ698" s="527">
        <v>35.432633722454064</v>
      </c>
      <c r="DA698" s="528">
        <v>0.3500893655049151</v>
      </c>
      <c r="DB698" s="529">
        <v>0.3499747978789895</v>
      </c>
      <c r="DC698" s="530" t="s">
        <v>2306</v>
      </c>
      <c r="DD698" s="225"/>
      <c r="DE698" s="524"/>
      <c r="DF698" s="524"/>
      <c r="DG698" s="531"/>
      <c r="DH698" s="532"/>
      <c r="DI698" s="64">
        <v>0</v>
      </c>
      <c r="DJ698" s="64">
        <v>0</v>
      </c>
      <c r="DK698" s="64">
        <v>2578</v>
      </c>
      <c r="DL698" s="534">
        <f t="shared" si="106"/>
        <v>859.33333333333337</v>
      </c>
    </row>
    <row r="699" spans="1:116" ht="43.5" customHeight="1" x14ac:dyDescent="0.25">
      <c r="A699" s="356" t="s">
        <v>7</v>
      </c>
      <c r="B699" s="65" t="s">
        <v>96</v>
      </c>
      <c r="C699" s="65" t="s">
        <v>114</v>
      </c>
      <c r="D699" s="64" t="s">
        <v>2601</v>
      </c>
      <c r="E699" s="64" t="s">
        <v>122</v>
      </c>
      <c r="F699" s="64" t="s">
        <v>123</v>
      </c>
      <c r="G699" s="18" t="s">
        <v>122</v>
      </c>
      <c r="H699" s="35" t="s">
        <v>860</v>
      </c>
      <c r="I699" s="28" t="s">
        <v>2322</v>
      </c>
      <c r="J699" s="498">
        <v>12.190173583669758</v>
      </c>
      <c r="K699" s="498">
        <v>8.7905302847459996</v>
      </c>
      <c r="L699" s="499">
        <v>1779.8</v>
      </c>
      <c r="M699" s="512">
        <v>0</v>
      </c>
      <c r="N699" s="513">
        <v>0</v>
      </c>
      <c r="O699" s="513">
        <v>0</v>
      </c>
      <c r="P699" s="513">
        <v>0</v>
      </c>
      <c r="Q699" s="513">
        <v>0</v>
      </c>
      <c r="R699" s="513">
        <v>0</v>
      </c>
      <c r="S699" s="513">
        <v>0</v>
      </c>
      <c r="T699" s="513">
        <v>0</v>
      </c>
      <c r="U699" s="513">
        <v>0</v>
      </c>
      <c r="V699" s="513">
        <v>0</v>
      </c>
      <c r="W699" s="513">
        <v>0</v>
      </c>
      <c r="X699" s="513">
        <v>0</v>
      </c>
      <c r="Y699" s="513">
        <v>0</v>
      </c>
      <c r="Z699" s="513">
        <v>0</v>
      </c>
      <c r="AA699" s="513">
        <v>0</v>
      </c>
      <c r="AB699" s="513">
        <v>0</v>
      </c>
      <c r="AC699" s="513">
        <v>49</v>
      </c>
      <c r="AD699" s="513">
        <v>49</v>
      </c>
      <c r="AE699" s="513">
        <v>0</v>
      </c>
      <c r="AF699" s="513">
        <v>0</v>
      </c>
      <c r="AG699" s="513">
        <v>0</v>
      </c>
      <c r="AH699" s="513">
        <f t="shared" si="98"/>
        <v>0</v>
      </c>
      <c r="AI699" s="513">
        <v>0</v>
      </c>
      <c r="AJ699" s="513">
        <v>0</v>
      </c>
      <c r="AK699" s="513">
        <f t="shared" si="99"/>
        <v>49</v>
      </c>
      <c r="AL699" s="513">
        <f t="shared" si="100"/>
        <v>49</v>
      </c>
      <c r="AM699" s="513">
        <v>0</v>
      </c>
      <c r="AN699" s="513">
        <v>0</v>
      </c>
      <c r="AO699" s="513">
        <v>0</v>
      </c>
      <c r="AP699" s="513">
        <v>0</v>
      </c>
      <c r="AQ699" s="513">
        <v>0</v>
      </c>
      <c r="AR699" s="513">
        <v>0</v>
      </c>
      <c r="AS699" s="513">
        <v>0</v>
      </c>
      <c r="AT699" s="513">
        <v>0</v>
      </c>
      <c r="AU699" s="513">
        <v>0</v>
      </c>
      <c r="AV699" s="513">
        <v>0</v>
      </c>
      <c r="AW699" s="513">
        <v>0</v>
      </c>
      <c r="AX699" s="513">
        <v>0</v>
      </c>
      <c r="AY699" s="513">
        <v>0</v>
      </c>
      <c r="AZ699" s="513">
        <v>0</v>
      </c>
      <c r="BA699" s="513">
        <v>0</v>
      </c>
      <c r="BB699" s="513">
        <v>0</v>
      </c>
      <c r="BC699" s="513">
        <v>611.375</v>
      </c>
      <c r="BD699" s="513">
        <v>611.375</v>
      </c>
      <c r="BE699" s="513">
        <v>0</v>
      </c>
      <c r="BF699" s="513">
        <v>0</v>
      </c>
      <c r="BG699" s="513">
        <v>0</v>
      </c>
      <c r="BH699" s="513">
        <v>0</v>
      </c>
      <c r="BI699" s="513">
        <v>0</v>
      </c>
      <c r="BJ699" s="513">
        <v>0</v>
      </c>
      <c r="BK699" s="241">
        <f t="shared" si="101"/>
        <v>611.375</v>
      </c>
      <c r="BL699" s="22">
        <f t="shared" si="102"/>
        <v>611.375</v>
      </c>
      <c r="BM699" s="519">
        <f t="shared" si="103"/>
        <v>5.2659345391903534E-2</v>
      </c>
      <c r="BN699" s="520">
        <v>0</v>
      </c>
      <c r="BO699" s="520">
        <v>0</v>
      </c>
      <c r="BP699" s="520">
        <v>0</v>
      </c>
      <c r="BQ699" s="520">
        <v>0</v>
      </c>
      <c r="BR699" s="520">
        <v>0</v>
      </c>
      <c r="BS699" s="520">
        <v>0</v>
      </c>
      <c r="BT699" s="520">
        <v>0</v>
      </c>
      <c r="BU699" s="520">
        <v>0</v>
      </c>
      <c r="BV699" s="520">
        <v>0</v>
      </c>
      <c r="BW699" s="520">
        <v>0</v>
      </c>
      <c r="BX699" s="520">
        <v>0</v>
      </c>
      <c r="BY699" s="520">
        <v>0</v>
      </c>
      <c r="BZ699" s="520">
        <v>0</v>
      </c>
      <c r="CA699" s="520">
        <v>0</v>
      </c>
      <c r="CB699" s="520">
        <v>0</v>
      </c>
      <c r="CC699" s="520">
        <v>0</v>
      </c>
      <c r="CD699" s="520">
        <v>717656.43</v>
      </c>
      <c r="CE699" s="520">
        <v>717656.43</v>
      </c>
      <c r="CF699" s="520">
        <v>0</v>
      </c>
      <c r="CG699" s="520">
        <v>0</v>
      </c>
      <c r="CH699" s="520">
        <v>0</v>
      </c>
      <c r="CI699" s="520">
        <v>0</v>
      </c>
      <c r="CJ699" s="520">
        <v>0</v>
      </c>
      <c r="CK699" s="520">
        <v>0</v>
      </c>
      <c r="CL699" s="520">
        <f t="shared" si="104"/>
        <v>717656.43</v>
      </c>
      <c r="CM699" s="521">
        <f t="shared" si="105"/>
        <v>717656.43</v>
      </c>
      <c r="CN699" s="522">
        <v>36932160</v>
      </c>
      <c r="CO699" s="522">
        <v>36932160</v>
      </c>
      <c r="CP699" s="522">
        <v>40681440</v>
      </c>
      <c r="CQ699" s="243" t="s">
        <v>874</v>
      </c>
      <c r="CR699" s="103">
        <v>10.54</v>
      </c>
      <c r="CS699" s="523">
        <v>10.54</v>
      </c>
      <c r="CT699" s="104">
        <v>11.61</v>
      </c>
      <c r="CU699" s="524"/>
      <c r="CV699" s="524"/>
      <c r="CW699" s="524"/>
      <c r="CX699" s="525"/>
      <c r="CY699" s="526">
        <v>74.848179124612628</v>
      </c>
      <c r="CZ699" s="527">
        <v>74.87035096519557</v>
      </c>
      <c r="DA699" s="528">
        <v>0.31594428984733552</v>
      </c>
      <c r="DB699" s="529">
        <v>0.31600128686682899</v>
      </c>
      <c r="DC699" s="530" t="s">
        <v>2313</v>
      </c>
      <c r="DD699" s="225"/>
      <c r="DE699" s="524"/>
      <c r="DF699" s="524"/>
      <c r="DG699" s="531"/>
      <c r="DH699" s="532"/>
      <c r="DI699" s="64">
        <v>50345</v>
      </c>
      <c r="DJ699" s="64">
        <v>206152</v>
      </c>
      <c r="DK699" s="64">
        <v>0</v>
      </c>
      <c r="DL699" s="534">
        <f t="shared" si="106"/>
        <v>85499</v>
      </c>
    </row>
    <row r="700" spans="1:116" ht="43.5" customHeight="1" x14ac:dyDescent="0.25">
      <c r="A700" s="356" t="s">
        <v>7</v>
      </c>
      <c r="B700" s="65" t="s">
        <v>96</v>
      </c>
      <c r="C700" s="65" t="s">
        <v>114</v>
      </c>
      <c r="D700" s="64" t="s">
        <v>2601</v>
      </c>
      <c r="E700" s="64" t="s">
        <v>122</v>
      </c>
      <c r="F700" s="64" t="s">
        <v>539</v>
      </c>
      <c r="G700" s="18" t="s">
        <v>124</v>
      </c>
      <c r="H700" s="35" t="s">
        <v>860</v>
      </c>
      <c r="I700" s="28" t="s">
        <v>2322</v>
      </c>
      <c r="J700" s="498">
        <v>11.951150572225254</v>
      </c>
      <c r="K700" s="498">
        <v>13.829545425780001</v>
      </c>
      <c r="L700" s="499">
        <v>4471.3</v>
      </c>
      <c r="M700" s="512">
        <v>0</v>
      </c>
      <c r="N700" s="513">
        <v>0</v>
      </c>
      <c r="O700" s="513">
        <v>0</v>
      </c>
      <c r="P700" s="513">
        <v>0</v>
      </c>
      <c r="Q700" s="513">
        <v>0</v>
      </c>
      <c r="R700" s="513">
        <v>0</v>
      </c>
      <c r="S700" s="513">
        <v>0</v>
      </c>
      <c r="T700" s="513">
        <v>0</v>
      </c>
      <c r="U700" s="513">
        <v>0</v>
      </c>
      <c r="V700" s="513">
        <v>0</v>
      </c>
      <c r="W700" s="513">
        <v>0</v>
      </c>
      <c r="X700" s="513">
        <v>0</v>
      </c>
      <c r="Y700" s="513">
        <v>1</v>
      </c>
      <c r="Z700" s="513">
        <v>1</v>
      </c>
      <c r="AA700" s="513">
        <v>0</v>
      </c>
      <c r="AB700" s="513">
        <v>0</v>
      </c>
      <c r="AC700" s="513">
        <v>85</v>
      </c>
      <c r="AD700" s="513">
        <v>85</v>
      </c>
      <c r="AE700" s="513">
        <v>0</v>
      </c>
      <c r="AF700" s="513">
        <v>0</v>
      </c>
      <c r="AG700" s="513">
        <v>0</v>
      </c>
      <c r="AH700" s="513">
        <f t="shared" si="98"/>
        <v>0</v>
      </c>
      <c r="AI700" s="513">
        <v>0</v>
      </c>
      <c r="AJ700" s="513">
        <v>0</v>
      </c>
      <c r="AK700" s="513">
        <f t="shared" si="99"/>
        <v>86</v>
      </c>
      <c r="AL700" s="513">
        <f t="shared" si="100"/>
        <v>86</v>
      </c>
      <c r="AM700" s="513">
        <v>0</v>
      </c>
      <c r="AN700" s="513">
        <v>0</v>
      </c>
      <c r="AO700" s="513">
        <v>0</v>
      </c>
      <c r="AP700" s="513">
        <v>0</v>
      </c>
      <c r="AQ700" s="513">
        <v>0</v>
      </c>
      <c r="AR700" s="513">
        <v>0</v>
      </c>
      <c r="AS700" s="513">
        <v>0</v>
      </c>
      <c r="AT700" s="513">
        <v>0</v>
      </c>
      <c r="AU700" s="513">
        <v>0</v>
      </c>
      <c r="AV700" s="513">
        <v>0</v>
      </c>
      <c r="AW700" s="513">
        <v>0</v>
      </c>
      <c r="AX700" s="513">
        <v>0</v>
      </c>
      <c r="AY700" s="513">
        <v>75</v>
      </c>
      <c r="AZ700" s="513">
        <v>75</v>
      </c>
      <c r="BA700" s="513">
        <v>0</v>
      </c>
      <c r="BB700" s="513">
        <v>0</v>
      </c>
      <c r="BC700" s="513">
        <v>410.43</v>
      </c>
      <c r="BD700" s="513">
        <v>410.43</v>
      </c>
      <c r="BE700" s="513">
        <v>0</v>
      </c>
      <c r="BF700" s="513">
        <v>0</v>
      </c>
      <c r="BG700" s="513">
        <v>0</v>
      </c>
      <c r="BH700" s="513">
        <v>0</v>
      </c>
      <c r="BI700" s="513">
        <v>0</v>
      </c>
      <c r="BJ700" s="513">
        <v>0</v>
      </c>
      <c r="BK700" s="241">
        <f t="shared" si="101"/>
        <v>485.43</v>
      </c>
      <c r="BL700" s="22">
        <f t="shared" si="102"/>
        <v>485.43</v>
      </c>
      <c r="BM700" s="519">
        <f t="shared" si="103"/>
        <v>4.8301492537313431E-2</v>
      </c>
      <c r="BN700" s="520">
        <v>0</v>
      </c>
      <c r="BO700" s="520">
        <v>0</v>
      </c>
      <c r="BP700" s="520">
        <v>0</v>
      </c>
      <c r="BQ700" s="520">
        <v>0</v>
      </c>
      <c r="BR700" s="520">
        <v>0</v>
      </c>
      <c r="BS700" s="520">
        <v>0</v>
      </c>
      <c r="BT700" s="520">
        <v>0</v>
      </c>
      <c r="BU700" s="520">
        <v>0</v>
      </c>
      <c r="BV700" s="520">
        <v>0</v>
      </c>
      <c r="BW700" s="520">
        <v>0</v>
      </c>
      <c r="BX700" s="520">
        <v>0</v>
      </c>
      <c r="BY700" s="520">
        <v>0</v>
      </c>
      <c r="BZ700" s="520">
        <v>378432</v>
      </c>
      <c r="CA700" s="520">
        <v>378432</v>
      </c>
      <c r="CB700" s="520">
        <v>0</v>
      </c>
      <c r="CC700" s="520">
        <v>0</v>
      </c>
      <c r="CD700" s="520">
        <v>481779.15120000008</v>
      </c>
      <c r="CE700" s="520">
        <v>481779.15120000008</v>
      </c>
      <c r="CF700" s="520">
        <v>0</v>
      </c>
      <c r="CG700" s="520">
        <v>0</v>
      </c>
      <c r="CH700" s="520">
        <v>0</v>
      </c>
      <c r="CI700" s="520">
        <v>0</v>
      </c>
      <c r="CJ700" s="520">
        <v>0</v>
      </c>
      <c r="CK700" s="520">
        <v>0</v>
      </c>
      <c r="CL700" s="520">
        <f t="shared" si="104"/>
        <v>860211.15120000008</v>
      </c>
      <c r="CM700" s="521">
        <f t="shared" si="105"/>
        <v>860211.15120000008</v>
      </c>
      <c r="CN700" s="522">
        <v>29153280.000000004</v>
      </c>
      <c r="CO700" s="522">
        <v>29153280.000000004</v>
      </c>
      <c r="CP700" s="522">
        <v>35215200.000000007</v>
      </c>
      <c r="CQ700" s="243" t="s">
        <v>874</v>
      </c>
      <c r="CR700" s="103">
        <v>8.32</v>
      </c>
      <c r="CS700" s="523">
        <v>8.32</v>
      </c>
      <c r="CT700" s="104">
        <v>10.050000000000001</v>
      </c>
      <c r="CU700" s="524"/>
      <c r="CV700" s="524"/>
      <c r="CW700" s="524"/>
      <c r="CX700" s="525"/>
      <c r="CY700" s="526">
        <v>34.299005565914598</v>
      </c>
      <c r="CZ700" s="527">
        <v>34.332663709784335</v>
      </c>
      <c r="DA700" s="528">
        <v>0.142467436450472</v>
      </c>
      <c r="DB700" s="529">
        <v>0.14252337568604734</v>
      </c>
      <c r="DC700" s="530" t="s">
        <v>2390</v>
      </c>
      <c r="DD700" s="225"/>
      <c r="DE700" s="524"/>
      <c r="DF700" s="524"/>
      <c r="DG700" s="531"/>
      <c r="DH700" s="532"/>
      <c r="DI700" s="64">
        <v>0</v>
      </c>
      <c r="DJ700" s="64">
        <v>0</v>
      </c>
      <c r="DK700" s="64">
        <v>0</v>
      </c>
      <c r="DL700" s="534">
        <f t="shared" si="106"/>
        <v>0</v>
      </c>
    </row>
    <row r="701" spans="1:116" ht="43.5" customHeight="1" x14ac:dyDescent="0.25">
      <c r="A701" s="356" t="s">
        <v>7</v>
      </c>
      <c r="B701" s="65" t="s">
        <v>96</v>
      </c>
      <c r="C701" s="65" t="s">
        <v>114</v>
      </c>
      <c r="D701" s="64" t="s">
        <v>2601</v>
      </c>
      <c r="E701" s="64" t="s">
        <v>122</v>
      </c>
      <c r="F701" s="64" t="s">
        <v>1640</v>
      </c>
      <c r="G701" s="18" t="s">
        <v>122</v>
      </c>
      <c r="H701" s="35" t="s">
        <v>866</v>
      </c>
      <c r="I701" s="28" t="s">
        <v>2322</v>
      </c>
      <c r="J701" s="498">
        <v>10.80384011729163</v>
      </c>
      <c r="K701" s="498">
        <v>11.954356035741</v>
      </c>
      <c r="L701" s="499">
        <v>1024.4000000000001</v>
      </c>
      <c r="M701" s="512">
        <v>0</v>
      </c>
      <c r="N701" s="513">
        <v>0</v>
      </c>
      <c r="O701" s="513">
        <v>0</v>
      </c>
      <c r="P701" s="513">
        <v>0</v>
      </c>
      <c r="Q701" s="513">
        <v>0</v>
      </c>
      <c r="R701" s="513">
        <v>0</v>
      </c>
      <c r="S701" s="513">
        <v>0</v>
      </c>
      <c r="T701" s="513">
        <v>0</v>
      </c>
      <c r="U701" s="513">
        <v>0</v>
      </c>
      <c r="V701" s="513">
        <v>0</v>
      </c>
      <c r="W701" s="513">
        <v>0</v>
      </c>
      <c r="X701" s="513">
        <v>0</v>
      </c>
      <c r="Y701" s="513">
        <v>1</v>
      </c>
      <c r="Z701" s="513">
        <v>1</v>
      </c>
      <c r="AA701" s="513">
        <v>0</v>
      </c>
      <c r="AB701" s="513">
        <v>0</v>
      </c>
      <c r="AC701" s="513">
        <v>39</v>
      </c>
      <c r="AD701" s="513">
        <v>39</v>
      </c>
      <c r="AE701" s="513">
        <v>0</v>
      </c>
      <c r="AF701" s="513">
        <v>0</v>
      </c>
      <c r="AG701" s="513">
        <v>0</v>
      </c>
      <c r="AH701" s="513">
        <f t="shared" si="98"/>
        <v>0</v>
      </c>
      <c r="AI701" s="513">
        <v>0</v>
      </c>
      <c r="AJ701" s="513">
        <v>0</v>
      </c>
      <c r="AK701" s="513">
        <f t="shared" si="99"/>
        <v>40</v>
      </c>
      <c r="AL701" s="513">
        <f t="shared" si="100"/>
        <v>40</v>
      </c>
      <c r="AM701" s="513">
        <v>0</v>
      </c>
      <c r="AN701" s="513">
        <v>0</v>
      </c>
      <c r="AO701" s="513">
        <v>0</v>
      </c>
      <c r="AP701" s="513">
        <v>0</v>
      </c>
      <c r="AQ701" s="513">
        <v>0</v>
      </c>
      <c r="AR701" s="513">
        <v>0</v>
      </c>
      <c r="AS701" s="513">
        <v>0</v>
      </c>
      <c r="AT701" s="513">
        <v>0</v>
      </c>
      <c r="AU701" s="513">
        <v>0</v>
      </c>
      <c r="AV701" s="513">
        <v>0</v>
      </c>
      <c r="AW701" s="513">
        <v>0</v>
      </c>
      <c r="AX701" s="513">
        <v>0</v>
      </c>
      <c r="AY701" s="513">
        <v>1.2</v>
      </c>
      <c r="AZ701" s="513">
        <v>1.2</v>
      </c>
      <c r="BA701" s="513">
        <v>0</v>
      </c>
      <c r="BB701" s="513">
        <v>0</v>
      </c>
      <c r="BC701" s="513">
        <v>264.33</v>
      </c>
      <c r="BD701" s="513">
        <v>264.33</v>
      </c>
      <c r="BE701" s="513">
        <v>0</v>
      </c>
      <c r="BF701" s="513">
        <v>0</v>
      </c>
      <c r="BG701" s="513">
        <v>0</v>
      </c>
      <c r="BH701" s="513">
        <v>0</v>
      </c>
      <c r="BI701" s="513">
        <v>0</v>
      </c>
      <c r="BJ701" s="513">
        <v>0</v>
      </c>
      <c r="BK701" s="241">
        <f t="shared" si="101"/>
        <v>265.52999999999997</v>
      </c>
      <c r="BL701" s="22">
        <f t="shared" si="102"/>
        <v>265.52999999999997</v>
      </c>
      <c r="BM701" s="519">
        <f t="shared" si="103"/>
        <v>3.8934017595307915E-2</v>
      </c>
      <c r="BN701" s="520">
        <v>0</v>
      </c>
      <c r="BO701" s="520">
        <v>0</v>
      </c>
      <c r="BP701" s="520">
        <v>0</v>
      </c>
      <c r="BQ701" s="520">
        <v>0</v>
      </c>
      <c r="BR701" s="520">
        <v>0</v>
      </c>
      <c r="BS701" s="520">
        <v>0</v>
      </c>
      <c r="BT701" s="520">
        <v>0</v>
      </c>
      <c r="BU701" s="520">
        <v>0</v>
      </c>
      <c r="BV701" s="520">
        <v>0</v>
      </c>
      <c r="BW701" s="520">
        <v>0</v>
      </c>
      <c r="BX701" s="520">
        <v>0</v>
      </c>
      <c r="BY701" s="520">
        <v>0</v>
      </c>
      <c r="BZ701" s="520">
        <v>6054.9119999999994</v>
      </c>
      <c r="CA701" s="520">
        <v>6054.9119999999994</v>
      </c>
      <c r="CB701" s="520">
        <v>0</v>
      </c>
      <c r="CC701" s="520">
        <v>0</v>
      </c>
      <c r="CD701" s="520">
        <v>310281.12719999999</v>
      </c>
      <c r="CE701" s="520">
        <v>310281.12719999999</v>
      </c>
      <c r="CF701" s="520">
        <v>0</v>
      </c>
      <c r="CG701" s="520">
        <v>0</v>
      </c>
      <c r="CH701" s="520">
        <v>0</v>
      </c>
      <c r="CI701" s="520">
        <v>0</v>
      </c>
      <c r="CJ701" s="520">
        <v>0</v>
      </c>
      <c r="CK701" s="520">
        <v>0</v>
      </c>
      <c r="CL701" s="520">
        <f t="shared" si="104"/>
        <v>316336.0392</v>
      </c>
      <c r="CM701" s="521">
        <f t="shared" si="105"/>
        <v>316336.0392</v>
      </c>
      <c r="CN701" s="522">
        <v>13805760</v>
      </c>
      <c r="CO701" s="522">
        <v>13805760</v>
      </c>
      <c r="CP701" s="522">
        <v>23897280.000000004</v>
      </c>
      <c r="CQ701" s="243" t="s">
        <v>874</v>
      </c>
      <c r="CR701" s="103">
        <v>3.94</v>
      </c>
      <c r="CS701" s="523">
        <v>3.94</v>
      </c>
      <c r="CT701" s="104">
        <v>6.82</v>
      </c>
      <c r="CU701" s="524"/>
      <c r="CV701" s="524"/>
      <c r="CW701" s="524"/>
      <c r="CX701" s="525"/>
      <c r="CY701" s="526">
        <v>57.460133625759589</v>
      </c>
      <c r="CZ701" s="527">
        <v>55.119072396818162</v>
      </c>
      <c r="DA701" s="528">
        <v>0.55558837566298813</v>
      </c>
      <c r="DB701" s="529">
        <v>0.55168679180326696</v>
      </c>
      <c r="DC701" s="530" t="s">
        <v>2333</v>
      </c>
      <c r="DD701" s="225"/>
      <c r="DE701" s="524"/>
      <c r="DF701" s="524"/>
      <c r="DG701" s="531"/>
      <c r="DH701" s="532"/>
      <c r="DI701" s="64">
        <v>0</v>
      </c>
      <c r="DJ701" s="64">
        <v>0</v>
      </c>
      <c r="DK701" s="64">
        <v>0</v>
      </c>
      <c r="DL701" s="534">
        <f t="shared" si="106"/>
        <v>0</v>
      </c>
    </row>
    <row r="702" spans="1:116" ht="43.5" customHeight="1" x14ac:dyDescent="0.25">
      <c r="A702" s="356" t="s">
        <v>7</v>
      </c>
      <c r="B702" s="65" t="s">
        <v>96</v>
      </c>
      <c r="C702" s="65" t="s">
        <v>114</v>
      </c>
      <c r="D702" s="64" t="s">
        <v>2601</v>
      </c>
      <c r="E702" s="64" t="s">
        <v>122</v>
      </c>
      <c r="F702" s="64" t="s">
        <v>1641</v>
      </c>
      <c r="G702" s="18" t="s">
        <v>1631</v>
      </c>
      <c r="H702" s="35" t="s">
        <v>866</v>
      </c>
      <c r="I702" s="28" t="s">
        <v>2322</v>
      </c>
      <c r="J702" s="498">
        <v>13.982846169503546</v>
      </c>
      <c r="K702" s="498">
        <v>2.7698863578749999</v>
      </c>
      <c r="L702" s="499">
        <v>537.29999999999995</v>
      </c>
      <c r="M702" s="512">
        <v>0</v>
      </c>
      <c r="N702" s="513">
        <v>0</v>
      </c>
      <c r="O702" s="513">
        <v>0</v>
      </c>
      <c r="P702" s="513">
        <v>0</v>
      </c>
      <c r="Q702" s="513">
        <v>0</v>
      </c>
      <c r="R702" s="513">
        <v>0</v>
      </c>
      <c r="S702" s="513">
        <v>0</v>
      </c>
      <c r="T702" s="513">
        <v>0</v>
      </c>
      <c r="U702" s="513">
        <v>0</v>
      </c>
      <c r="V702" s="513">
        <v>0</v>
      </c>
      <c r="W702" s="513">
        <v>0</v>
      </c>
      <c r="X702" s="513">
        <v>0</v>
      </c>
      <c r="Y702" s="513">
        <v>0</v>
      </c>
      <c r="Z702" s="513">
        <v>0</v>
      </c>
      <c r="AA702" s="513">
        <v>0</v>
      </c>
      <c r="AB702" s="513">
        <v>0</v>
      </c>
      <c r="AC702" s="513">
        <v>3</v>
      </c>
      <c r="AD702" s="513">
        <v>3</v>
      </c>
      <c r="AE702" s="513">
        <v>0</v>
      </c>
      <c r="AF702" s="513">
        <v>0</v>
      </c>
      <c r="AG702" s="513">
        <v>0</v>
      </c>
      <c r="AH702" s="513">
        <f t="shared" si="98"/>
        <v>0</v>
      </c>
      <c r="AI702" s="513">
        <v>0</v>
      </c>
      <c r="AJ702" s="513">
        <v>0</v>
      </c>
      <c r="AK702" s="513">
        <f t="shared" si="99"/>
        <v>3</v>
      </c>
      <c r="AL702" s="513">
        <f t="shared" si="100"/>
        <v>3</v>
      </c>
      <c r="AM702" s="513">
        <v>0</v>
      </c>
      <c r="AN702" s="513">
        <v>0</v>
      </c>
      <c r="AO702" s="513">
        <v>0</v>
      </c>
      <c r="AP702" s="513">
        <v>0</v>
      </c>
      <c r="AQ702" s="513">
        <v>0</v>
      </c>
      <c r="AR702" s="513">
        <v>0</v>
      </c>
      <c r="AS702" s="513">
        <v>0</v>
      </c>
      <c r="AT702" s="513">
        <v>0</v>
      </c>
      <c r="AU702" s="513">
        <v>0</v>
      </c>
      <c r="AV702" s="513">
        <v>0</v>
      </c>
      <c r="AW702" s="513">
        <v>0</v>
      </c>
      <c r="AX702" s="513">
        <v>0</v>
      </c>
      <c r="AY702" s="513">
        <v>0</v>
      </c>
      <c r="AZ702" s="513">
        <v>0</v>
      </c>
      <c r="BA702" s="513">
        <v>0</v>
      </c>
      <c r="BB702" s="513">
        <v>0</v>
      </c>
      <c r="BC702" s="513">
        <v>14</v>
      </c>
      <c r="BD702" s="513">
        <v>14</v>
      </c>
      <c r="BE702" s="513">
        <v>0</v>
      </c>
      <c r="BF702" s="513">
        <v>0</v>
      </c>
      <c r="BG702" s="513">
        <v>0</v>
      </c>
      <c r="BH702" s="513">
        <v>0</v>
      </c>
      <c r="BI702" s="513">
        <v>0</v>
      </c>
      <c r="BJ702" s="513">
        <v>0</v>
      </c>
      <c r="BK702" s="241">
        <f t="shared" si="101"/>
        <v>14</v>
      </c>
      <c r="BL702" s="22">
        <f t="shared" si="102"/>
        <v>14</v>
      </c>
      <c r="BM702" s="519">
        <f t="shared" si="103"/>
        <v>8.1871345029239772E-3</v>
      </c>
      <c r="BN702" s="520">
        <v>0</v>
      </c>
      <c r="BO702" s="520">
        <v>0</v>
      </c>
      <c r="BP702" s="520">
        <v>0</v>
      </c>
      <c r="BQ702" s="520">
        <v>0</v>
      </c>
      <c r="BR702" s="520">
        <v>0</v>
      </c>
      <c r="BS702" s="520">
        <v>0</v>
      </c>
      <c r="BT702" s="520">
        <v>0</v>
      </c>
      <c r="BU702" s="520">
        <v>0</v>
      </c>
      <c r="BV702" s="520">
        <v>0</v>
      </c>
      <c r="BW702" s="520">
        <v>0</v>
      </c>
      <c r="BX702" s="520">
        <v>0</v>
      </c>
      <c r="BY702" s="520">
        <v>0</v>
      </c>
      <c r="BZ702" s="520">
        <v>0</v>
      </c>
      <c r="CA702" s="520">
        <v>0</v>
      </c>
      <c r="CB702" s="520">
        <v>0</v>
      </c>
      <c r="CC702" s="520">
        <v>0</v>
      </c>
      <c r="CD702" s="520">
        <v>16433.760000000002</v>
      </c>
      <c r="CE702" s="520">
        <v>16433.760000000002</v>
      </c>
      <c r="CF702" s="520">
        <v>0</v>
      </c>
      <c r="CG702" s="520">
        <v>0</v>
      </c>
      <c r="CH702" s="520">
        <v>0</v>
      </c>
      <c r="CI702" s="520">
        <v>0</v>
      </c>
      <c r="CJ702" s="520">
        <v>0</v>
      </c>
      <c r="CK702" s="520">
        <v>0</v>
      </c>
      <c r="CL702" s="520">
        <f t="shared" si="104"/>
        <v>16433.760000000002</v>
      </c>
      <c r="CM702" s="521">
        <f t="shared" si="105"/>
        <v>16433.760000000002</v>
      </c>
      <c r="CN702" s="522">
        <v>5851680</v>
      </c>
      <c r="CO702" s="522">
        <v>5851680</v>
      </c>
      <c r="CP702" s="522">
        <v>5991840</v>
      </c>
      <c r="CQ702" s="243" t="s">
        <v>874</v>
      </c>
      <c r="CR702" s="103">
        <v>1.67</v>
      </c>
      <c r="CS702" s="523">
        <v>1.67</v>
      </c>
      <c r="CT702" s="104">
        <v>1.71</v>
      </c>
      <c r="CU702" s="524"/>
      <c r="CV702" s="524"/>
      <c r="CW702" s="524"/>
      <c r="CX702" s="525"/>
      <c r="CY702" s="526">
        <v>30.873044156088469</v>
      </c>
      <c r="CZ702" s="527">
        <v>30.873185756197604</v>
      </c>
      <c r="DA702" s="528">
        <v>0.39389462876115516</v>
      </c>
      <c r="DB702" s="529">
        <v>0.39387044440034674</v>
      </c>
      <c r="DC702" s="530" t="s">
        <v>2401</v>
      </c>
      <c r="DD702" s="225"/>
      <c r="DE702" s="524"/>
      <c r="DF702" s="524"/>
      <c r="DG702" s="531"/>
      <c r="DH702" s="532"/>
      <c r="DI702" s="64">
        <v>0</v>
      </c>
      <c r="DJ702" s="64">
        <v>0</v>
      </c>
      <c r="DK702" s="64">
        <v>9768</v>
      </c>
      <c r="DL702" s="534">
        <f t="shared" si="106"/>
        <v>3256</v>
      </c>
    </row>
    <row r="703" spans="1:116" ht="43.5" customHeight="1" x14ac:dyDescent="0.25">
      <c r="A703" s="356" t="s">
        <v>7</v>
      </c>
      <c r="B703" s="65" t="s">
        <v>96</v>
      </c>
      <c r="C703" s="65" t="s">
        <v>114</v>
      </c>
      <c r="D703" s="64" t="s">
        <v>2602</v>
      </c>
      <c r="E703" s="64" t="s">
        <v>134</v>
      </c>
      <c r="F703" s="64" t="s">
        <v>1642</v>
      </c>
      <c r="G703" s="18" t="s">
        <v>1643</v>
      </c>
      <c r="H703" s="35" t="s">
        <v>866</v>
      </c>
      <c r="I703" s="28" t="s">
        <v>2284</v>
      </c>
      <c r="J703" s="498">
        <v>15.73568159</v>
      </c>
      <c r="K703" s="498">
        <v>7.1439393790800008</v>
      </c>
      <c r="L703" s="499">
        <v>1</v>
      </c>
      <c r="M703" s="512">
        <v>0</v>
      </c>
      <c r="N703" s="513">
        <v>0</v>
      </c>
      <c r="O703" s="513">
        <v>0</v>
      </c>
      <c r="P703" s="513">
        <v>0</v>
      </c>
      <c r="Q703" s="513">
        <v>0</v>
      </c>
      <c r="R703" s="513">
        <v>0</v>
      </c>
      <c r="S703" s="513">
        <v>0</v>
      </c>
      <c r="T703" s="513">
        <v>0</v>
      </c>
      <c r="U703" s="513">
        <v>0</v>
      </c>
      <c r="V703" s="513">
        <v>0</v>
      </c>
      <c r="W703" s="513">
        <v>0</v>
      </c>
      <c r="X703" s="513">
        <v>0</v>
      </c>
      <c r="Y703" s="513">
        <v>0</v>
      </c>
      <c r="Z703" s="513">
        <v>0</v>
      </c>
      <c r="AA703" s="513">
        <v>0</v>
      </c>
      <c r="AB703" s="513">
        <v>0</v>
      </c>
      <c r="AC703" s="513">
        <v>0</v>
      </c>
      <c r="AD703" s="513">
        <v>0</v>
      </c>
      <c r="AE703" s="513">
        <v>0</v>
      </c>
      <c r="AF703" s="513">
        <v>0</v>
      </c>
      <c r="AG703" s="513">
        <v>0</v>
      </c>
      <c r="AH703" s="513">
        <f t="shared" si="98"/>
        <v>0</v>
      </c>
      <c r="AI703" s="513">
        <v>0</v>
      </c>
      <c r="AJ703" s="513">
        <v>0</v>
      </c>
      <c r="AK703" s="513">
        <f t="shared" si="99"/>
        <v>0</v>
      </c>
      <c r="AL703" s="513">
        <f t="shared" si="100"/>
        <v>0</v>
      </c>
      <c r="AM703" s="513">
        <v>0</v>
      </c>
      <c r="AN703" s="513">
        <v>0</v>
      </c>
      <c r="AO703" s="513">
        <v>0</v>
      </c>
      <c r="AP703" s="513">
        <v>0</v>
      </c>
      <c r="AQ703" s="513">
        <v>0</v>
      </c>
      <c r="AR703" s="513">
        <v>0</v>
      </c>
      <c r="AS703" s="513">
        <v>0</v>
      </c>
      <c r="AT703" s="513">
        <v>0</v>
      </c>
      <c r="AU703" s="513">
        <v>0</v>
      </c>
      <c r="AV703" s="513">
        <v>0</v>
      </c>
      <c r="AW703" s="513">
        <v>0</v>
      </c>
      <c r="AX703" s="513">
        <v>0</v>
      </c>
      <c r="AY703" s="513">
        <v>0</v>
      </c>
      <c r="AZ703" s="513">
        <v>0</v>
      </c>
      <c r="BA703" s="513">
        <v>0</v>
      </c>
      <c r="BB703" s="513">
        <v>0</v>
      </c>
      <c r="BC703" s="513">
        <v>0</v>
      </c>
      <c r="BD703" s="513">
        <v>0</v>
      </c>
      <c r="BE703" s="513">
        <v>0</v>
      </c>
      <c r="BF703" s="513">
        <v>0</v>
      </c>
      <c r="BG703" s="513">
        <v>0</v>
      </c>
      <c r="BH703" s="513">
        <v>0</v>
      </c>
      <c r="BI703" s="513">
        <v>0</v>
      </c>
      <c r="BJ703" s="513">
        <v>0</v>
      </c>
      <c r="BK703" s="241">
        <f t="shared" si="101"/>
        <v>0</v>
      </c>
      <c r="BL703" s="22">
        <f t="shared" si="102"/>
        <v>0</v>
      </c>
      <c r="BM703" s="519">
        <f t="shared" si="103"/>
        <v>0</v>
      </c>
      <c r="BN703" s="520">
        <v>0</v>
      </c>
      <c r="BO703" s="520">
        <v>0</v>
      </c>
      <c r="BP703" s="520">
        <v>0</v>
      </c>
      <c r="BQ703" s="520">
        <v>0</v>
      </c>
      <c r="BR703" s="520">
        <v>0</v>
      </c>
      <c r="BS703" s="520">
        <v>0</v>
      </c>
      <c r="BT703" s="520">
        <v>0</v>
      </c>
      <c r="BU703" s="520">
        <v>0</v>
      </c>
      <c r="BV703" s="520">
        <v>0</v>
      </c>
      <c r="BW703" s="520">
        <v>0</v>
      </c>
      <c r="BX703" s="520">
        <v>0</v>
      </c>
      <c r="BY703" s="520">
        <v>0</v>
      </c>
      <c r="BZ703" s="520">
        <v>0</v>
      </c>
      <c r="CA703" s="520">
        <v>0</v>
      </c>
      <c r="CB703" s="520">
        <v>0</v>
      </c>
      <c r="CC703" s="520">
        <v>0</v>
      </c>
      <c r="CD703" s="520">
        <v>0</v>
      </c>
      <c r="CE703" s="520">
        <v>0</v>
      </c>
      <c r="CF703" s="520">
        <v>0</v>
      </c>
      <c r="CG703" s="520">
        <v>0</v>
      </c>
      <c r="CH703" s="520">
        <v>0</v>
      </c>
      <c r="CI703" s="520">
        <v>0</v>
      </c>
      <c r="CJ703" s="520">
        <v>0</v>
      </c>
      <c r="CK703" s="520">
        <v>0</v>
      </c>
      <c r="CL703" s="520">
        <f t="shared" si="104"/>
        <v>0</v>
      </c>
      <c r="CM703" s="521">
        <f t="shared" si="105"/>
        <v>0</v>
      </c>
      <c r="CN703" s="522">
        <v>22110240</v>
      </c>
      <c r="CO703" s="522">
        <v>22110240</v>
      </c>
      <c r="CP703" s="522">
        <v>22425600.000000007</v>
      </c>
      <c r="CQ703" s="243" t="s">
        <v>874</v>
      </c>
      <c r="CR703" s="103">
        <v>6.31</v>
      </c>
      <c r="CS703" s="523">
        <v>6.31</v>
      </c>
      <c r="CT703" s="104">
        <v>6.4</v>
      </c>
      <c r="CU703" s="524"/>
      <c r="CV703" s="524"/>
      <c r="CW703" s="524"/>
      <c r="CX703" s="525"/>
      <c r="CY703" s="526">
        <v>26</v>
      </c>
      <c r="CZ703" s="527">
        <v>26</v>
      </c>
      <c r="DA703" s="528">
        <v>0.66666666666666663</v>
      </c>
      <c r="DB703" s="529">
        <v>0.66666666666666663</v>
      </c>
      <c r="DC703" s="530" t="s">
        <v>2389</v>
      </c>
      <c r="DD703" s="225"/>
      <c r="DE703" s="524"/>
      <c r="DF703" s="524"/>
      <c r="DG703" s="531"/>
      <c r="DH703" s="532"/>
      <c r="DI703" s="64">
        <v>0</v>
      </c>
      <c r="DJ703" s="64">
        <v>0</v>
      </c>
      <c r="DK703" s="64">
        <v>0</v>
      </c>
      <c r="DL703" s="534">
        <f t="shared" si="106"/>
        <v>0</v>
      </c>
    </row>
    <row r="704" spans="1:116" ht="43.5" customHeight="1" x14ac:dyDescent="0.25">
      <c r="A704" s="356" t="s">
        <v>7</v>
      </c>
      <c r="B704" s="65" t="s">
        <v>96</v>
      </c>
      <c r="C704" s="65" t="s">
        <v>114</v>
      </c>
      <c r="D704" s="64" t="s">
        <v>2603</v>
      </c>
      <c r="E704" s="64" t="s">
        <v>128</v>
      </c>
      <c r="F704" s="64" t="s">
        <v>1644</v>
      </c>
      <c r="G704" s="18" t="s">
        <v>1592</v>
      </c>
      <c r="H704" s="35" t="s">
        <v>860</v>
      </c>
      <c r="I704" s="28" t="s">
        <v>2322</v>
      </c>
      <c r="J704" s="498" t="s">
        <v>56</v>
      </c>
      <c r="K704" s="498">
        <v>6.4856060471160006</v>
      </c>
      <c r="L704" s="499">
        <v>1</v>
      </c>
      <c r="M704" s="512">
        <v>0</v>
      </c>
      <c r="N704" s="513">
        <v>0</v>
      </c>
      <c r="O704" s="513">
        <v>0</v>
      </c>
      <c r="P704" s="513">
        <v>0</v>
      </c>
      <c r="Q704" s="513">
        <v>0</v>
      </c>
      <c r="R704" s="513">
        <v>0</v>
      </c>
      <c r="S704" s="513">
        <v>0</v>
      </c>
      <c r="T704" s="513">
        <v>0</v>
      </c>
      <c r="U704" s="513">
        <v>0</v>
      </c>
      <c r="V704" s="513">
        <v>0</v>
      </c>
      <c r="W704" s="513">
        <v>0</v>
      </c>
      <c r="X704" s="513">
        <v>0</v>
      </c>
      <c r="Y704" s="513">
        <v>0</v>
      </c>
      <c r="Z704" s="513">
        <v>0</v>
      </c>
      <c r="AA704" s="513">
        <v>0</v>
      </c>
      <c r="AB704" s="513">
        <v>0</v>
      </c>
      <c r="AC704" s="513">
        <v>1</v>
      </c>
      <c r="AD704" s="513">
        <v>1</v>
      </c>
      <c r="AE704" s="513">
        <v>0</v>
      </c>
      <c r="AF704" s="513">
        <v>0</v>
      </c>
      <c r="AG704" s="513">
        <v>0</v>
      </c>
      <c r="AH704" s="513">
        <f t="shared" si="98"/>
        <v>0</v>
      </c>
      <c r="AI704" s="513">
        <v>0</v>
      </c>
      <c r="AJ704" s="513">
        <v>0</v>
      </c>
      <c r="AK704" s="513">
        <f t="shared" si="99"/>
        <v>1</v>
      </c>
      <c r="AL704" s="513">
        <f t="shared" si="100"/>
        <v>1</v>
      </c>
      <c r="AM704" s="513">
        <v>0</v>
      </c>
      <c r="AN704" s="513">
        <v>0</v>
      </c>
      <c r="AO704" s="513">
        <v>0</v>
      </c>
      <c r="AP704" s="513">
        <v>0</v>
      </c>
      <c r="AQ704" s="513">
        <v>0</v>
      </c>
      <c r="AR704" s="513">
        <v>0</v>
      </c>
      <c r="AS704" s="513">
        <v>0</v>
      </c>
      <c r="AT704" s="513">
        <v>0</v>
      </c>
      <c r="AU704" s="513">
        <v>0</v>
      </c>
      <c r="AV704" s="513">
        <v>0</v>
      </c>
      <c r="AW704" s="513">
        <v>0</v>
      </c>
      <c r="AX704" s="513">
        <v>0</v>
      </c>
      <c r="AY704" s="513">
        <v>0</v>
      </c>
      <c r="AZ704" s="513">
        <v>0</v>
      </c>
      <c r="BA704" s="513">
        <v>0</v>
      </c>
      <c r="BB704" s="513">
        <v>0</v>
      </c>
      <c r="BC704" s="513">
        <v>260</v>
      </c>
      <c r="BD704" s="513">
        <v>260</v>
      </c>
      <c r="BE704" s="513">
        <v>0</v>
      </c>
      <c r="BF704" s="513">
        <v>0</v>
      </c>
      <c r="BG704" s="513">
        <v>0</v>
      </c>
      <c r="BH704" s="513">
        <v>0</v>
      </c>
      <c r="BI704" s="513">
        <v>0</v>
      </c>
      <c r="BJ704" s="513">
        <v>0</v>
      </c>
      <c r="BK704" s="241">
        <f t="shared" si="101"/>
        <v>260</v>
      </c>
      <c r="BL704" s="22">
        <f t="shared" si="102"/>
        <v>260</v>
      </c>
      <c r="BM704" s="519">
        <f t="shared" si="103"/>
        <v>5.7777777777777782E-2</v>
      </c>
      <c r="BN704" s="520">
        <v>0</v>
      </c>
      <c r="BO704" s="520">
        <v>0</v>
      </c>
      <c r="BP704" s="520">
        <v>0</v>
      </c>
      <c r="BQ704" s="520">
        <v>0</v>
      </c>
      <c r="BR704" s="520">
        <v>0</v>
      </c>
      <c r="BS704" s="520">
        <v>0</v>
      </c>
      <c r="BT704" s="520">
        <v>0</v>
      </c>
      <c r="BU704" s="520">
        <v>0</v>
      </c>
      <c r="BV704" s="520">
        <v>0</v>
      </c>
      <c r="BW704" s="520">
        <v>0</v>
      </c>
      <c r="BX704" s="520">
        <v>0</v>
      </c>
      <c r="BY704" s="520">
        <v>0</v>
      </c>
      <c r="BZ704" s="520">
        <v>0</v>
      </c>
      <c r="CA704" s="520">
        <v>0</v>
      </c>
      <c r="CB704" s="520">
        <v>0</v>
      </c>
      <c r="CC704" s="520">
        <v>0</v>
      </c>
      <c r="CD704" s="520">
        <v>305198.40000000002</v>
      </c>
      <c r="CE704" s="520">
        <v>305198.40000000002</v>
      </c>
      <c r="CF704" s="520">
        <v>0</v>
      </c>
      <c r="CG704" s="520">
        <v>0</v>
      </c>
      <c r="CH704" s="520">
        <v>0</v>
      </c>
      <c r="CI704" s="520">
        <v>0</v>
      </c>
      <c r="CJ704" s="520">
        <v>0</v>
      </c>
      <c r="CK704" s="520">
        <v>0</v>
      </c>
      <c r="CL704" s="520">
        <f t="shared" si="104"/>
        <v>305198.40000000002</v>
      </c>
      <c r="CM704" s="521">
        <f t="shared" si="105"/>
        <v>305198.40000000002</v>
      </c>
      <c r="CN704" s="522">
        <v>17169600.000000004</v>
      </c>
      <c r="CO704" s="522">
        <v>14016000</v>
      </c>
      <c r="CP704" s="522">
        <v>15768000</v>
      </c>
      <c r="CQ704" s="243" t="s">
        <v>874</v>
      </c>
      <c r="CR704" s="103">
        <v>4.9000000000000004</v>
      </c>
      <c r="CS704" s="523">
        <v>4</v>
      </c>
      <c r="CT704" s="104">
        <v>4.5</v>
      </c>
      <c r="CU704" s="524"/>
      <c r="CV704" s="524"/>
      <c r="CW704" s="524"/>
      <c r="CX704" s="525"/>
      <c r="CY704" s="526">
        <v>1030.6666666666667</v>
      </c>
      <c r="CZ704" s="527">
        <v>120</v>
      </c>
      <c r="DA704" s="528">
        <v>4.6666666666666687</v>
      </c>
      <c r="DB704" s="529">
        <v>1</v>
      </c>
      <c r="DC704" s="530" t="s">
        <v>2417</v>
      </c>
      <c r="DD704" s="225"/>
      <c r="DE704" s="524"/>
      <c r="DF704" s="524"/>
      <c r="DG704" s="531"/>
      <c r="DH704" s="532"/>
      <c r="DI704" s="64">
        <v>0</v>
      </c>
      <c r="DJ704" s="64">
        <v>135</v>
      </c>
      <c r="DK704" s="64">
        <v>105</v>
      </c>
      <c r="DL704" s="534">
        <f t="shared" si="106"/>
        <v>80</v>
      </c>
    </row>
    <row r="705" spans="1:116" ht="43.5" customHeight="1" x14ac:dyDescent="0.25">
      <c r="A705" s="356" t="s">
        <v>7</v>
      </c>
      <c r="B705" s="65" t="s">
        <v>96</v>
      </c>
      <c r="C705" s="65" t="s">
        <v>114</v>
      </c>
      <c r="D705" s="64" t="s">
        <v>2584</v>
      </c>
      <c r="E705" s="64" t="s">
        <v>514</v>
      </c>
      <c r="F705" s="64" t="s">
        <v>1645</v>
      </c>
      <c r="G705" s="18" t="s">
        <v>1646</v>
      </c>
      <c r="H705" s="35" t="s">
        <v>860</v>
      </c>
      <c r="I705" s="28" t="s">
        <v>2284</v>
      </c>
      <c r="J705" s="498">
        <v>8.5649912429999997</v>
      </c>
      <c r="K705" s="498">
        <v>4.1640151428540007</v>
      </c>
      <c r="L705" s="499">
        <v>4</v>
      </c>
      <c r="M705" s="512">
        <v>0</v>
      </c>
      <c r="N705" s="513">
        <v>0</v>
      </c>
      <c r="O705" s="513">
        <v>0</v>
      </c>
      <c r="P705" s="513">
        <v>0</v>
      </c>
      <c r="Q705" s="513">
        <v>0</v>
      </c>
      <c r="R705" s="513">
        <v>0</v>
      </c>
      <c r="S705" s="513">
        <v>0</v>
      </c>
      <c r="T705" s="513">
        <v>0</v>
      </c>
      <c r="U705" s="513">
        <v>0</v>
      </c>
      <c r="V705" s="513">
        <v>0</v>
      </c>
      <c r="W705" s="513">
        <v>0</v>
      </c>
      <c r="X705" s="513">
        <v>0</v>
      </c>
      <c r="Y705" s="513">
        <v>0</v>
      </c>
      <c r="Z705" s="513">
        <v>0</v>
      </c>
      <c r="AA705" s="513">
        <v>0</v>
      </c>
      <c r="AB705" s="513">
        <v>0</v>
      </c>
      <c r="AC705" s="513">
        <v>0</v>
      </c>
      <c r="AD705" s="513">
        <v>0</v>
      </c>
      <c r="AE705" s="513">
        <v>0</v>
      </c>
      <c r="AF705" s="513">
        <v>0</v>
      </c>
      <c r="AG705" s="513">
        <v>1</v>
      </c>
      <c r="AH705" s="513">
        <f t="shared" si="98"/>
        <v>1</v>
      </c>
      <c r="AI705" s="513">
        <v>0</v>
      </c>
      <c r="AJ705" s="513">
        <v>0</v>
      </c>
      <c r="AK705" s="513">
        <f t="shared" si="99"/>
        <v>1</v>
      </c>
      <c r="AL705" s="513">
        <f t="shared" si="100"/>
        <v>1</v>
      </c>
      <c r="AM705" s="513">
        <v>0</v>
      </c>
      <c r="AN705" s="513">
        <v>0</v>
      </c>
      <c r="AO705" s="513">
        <v>0</v>
      </c>
      <c r="AP705" s="513">
        <v>0</v>
      </c>
      <c r="AQ705" s="513">
        <v>0</v>
      </c>
      <c r="AR705" s="513">
        <v>0</v>
      </c>
      <c r="AS705" s="513">
        <v>0</v>
      </c>
      <c r="AT705" s="513">
        <v>0</v>
      </c>
      <c r="AU705" s="513">
        <v>0</v>
      </c>
      <c r="AV705" s="513">
        <v>0</v>
      </c>
      <c r="AW705" s="513">
        <v>0</v>
      </c>
      <c r="AX705" s="513">
        <v>0</v>
      </c>
      <c r="AY705" s="513">
        <v>0</v>
      </c>
      <c r="AZ705" s="513">
        <v>0</v>
      </c>
      <c r="BA705" s="513">
        <v>0</v>
      </c>
      <c r="BB705" s="513">
        <v>0</v>
      </c>
      <c r="BC705" s="513">
        <v>0</v>
      </c>
      <c r="BD705" s="513">
        <v>0</v>
      </c>
      <c r="BE705" s="513">
        <v>0</v>
      </c>
      <c r="BF705" s="513">
        <v>0</v>
      </c>
      <c r="BG705" s="513">
        <v>600</v>
      </c>
      <c r="BH705" s="513">
        <v>600</v>
      </c>
      <c r="BI705" s="513">
        <v>0</v>
      </c>
      <c r="BJ705" s="513">
        <v>0</v>
      </c>
      <c r="BK705" s="241">
        <f t="shared" si="101"/>
        <v>600</v>
      </c>
      <c r="BL705" s="22">
        <f t="shared" si="102"/>
        <v>600</v>
      </c>
      <c r="BM705" s="519">
        <f t="shared" si="103"/>
        <v>7.3260073260073263E-2</v>
      </c>
      <c r="BN705" s="520">
        <v>0</v>
      </c>
      <c r="BO705" s="520">
        <v>0</v>
      </c>
      <c r="BP705" s="520">
        <v>0</v>
      </c>
      <c r="BQ705" s="520">
        <v>0</v>
      </c>
      <c r="BR705" s="520">
        <v>0</v>
      </c>
      <c r="BS705" s="520">
        <v>0</v>
      </c>
      <c r="BT705" s="520">
        <v>0</v>
      </c>
      <c r="BU705" s="520">
        <v>0</v>
      </c>
      <c r="BV705" s="520">
        <v>0</v>
      </c>
      <c r="BW705" s="520">
        <v>0</v>
      </c>
      <c r="BX705" s="520">
        <v>0</v>
      </c>
      <c r="BY705" s="520">
        <v>0</v>
      </c>
      <c r="BZ705" s="520">
        <v>0</v>
      </c>
      <c r="CA705" s="520">
        <v>0</v>
      </c>
      <c r="CB705" s="520">
        <v>0</v>
      </c>
      <c r="CC705" s="520">
        <v>0</v>
      </c>
      <c r="CD705" s="520">
        <v>0</v>
      </c>
      <c r="CE705" s="520">
        <v>0</v>
      </c>
      <c r="CF705" s="520">
        <v>0</v>
      </c>
      <c r="CG705" s="520">
        <v>0</v>
      </c>
      <c r="CH705" s="520">
        <v>1965744</v>
      </c>
      <c r="CI705" s="520">
        <v>1965744</v>
      </c>
      <c r="CJ705" s="520">
        <v>0</v>
      </c>
      <c r="CK705" s="520">
        <v>0</v>
      </c>
      <c r="CL705" s="520">
        <f t="shared" si="104"/>
        <v>1965744</v>
      </c>
      <c r="CM705" s="521">
        <f t="shared" si="105"/>
        <v>1965744</v>
      </c>
      <c r="CN705" s="522">
        <v>21024000.000000004</v>
      </c>
      <c r="CO705" s="522">
        <v>21024000.000000004</v>
      </c>
      <c r="CP705" s="522">
        <v>28697760</v>
      </c>
      <c r="CQ705" s="243" t="s">
        <v>874</v>
      </c>
      <c r="CR705" s="103">
        <v>6</v>
      </c>
      <c r="CS705" s="523">
        <v>6</v>
      </c>
      <c r="CT705" s="104">
        <v>8.19</v>
      </c>
      <c r="CU705" s="524"/>
      <c r="CV705" s="524"/>
      <c r="CW705" s="524"/>
      <c r="CX705" s="525"/>
      <c r="CY705" s="526">
        <v>306</v>
      </c>
      <c r="CZ705" s="527">
        <v>306</v>
      </c>
      <c r="DA705" s="528">
        <v>1.5</v>
      </c>
      <c r="DB705" s="529">
        <v>1.5</v>
      </c>
      <c r="DC705" s="530" t="s">
        <v>2389</v>
      </c>
      <c r="DD705" s="225"/>
      <c r="DE705" s="524"/>
      <c r="DF705" s="524"/>
      <c r="DG705" s="531"/>
      <c r="DH705" s="532"/>
      <c r="DI705" s="64">
        <v>0</v>
      </c>
      <c r="DJ705" s="64">
        <v>0</v>
      </c>
      <c r="DK705" s="64">
        <v>2557</v>
      </c>
      <c r="DL705" s="534">
        <f t="shared" si="106"/>
        <v>852.33333333333337</v>
      </c>
    </row>
    <row r="706" spans="1:116" ht="43.5" customHeight="1" x14ac:dyDescent="0.25">
      <c r="A706" s="356" t="s">
        <v>7</v>
      </c>
      <c r="B706" s="65" t="s">
        <v>96</v>
      </c>
      <c r="C706" s="65" t="s">
        <v>114</v>
      </c>
      <c r="D706" s="64" t="s">
        <v>2604</v>
      </c>
      <c r="E706" s="64" t="s">
        <v>571</v>
      </c>
      <c r="F706" s="64" t="s">
        <v>1647</v>
      </c>
      <c r="G706" s="18" t="s">
        <v>1648</v>
      </c>
      <c r="H706" s="35" t="s">
        <v>860</v>
      </c>
      <c r="I706" s="28" t="s">
        <v>2322</v>
      </c>
      <c r="J706" s="498">
        <v>10.955221359999999</v>
      </c>
      <c r="K706" s="498">
        <v>4.0537878703560004</v>
      </c>
      <c r="L706" s="499">
        <v>4</v>
      </c>
      <c r="M706" s="512">
        <v>0</v>
      </c>
      <c r="N706" s="513">
        <v>0</v>
      </c>
      <c r="O706" s="513">
        <v>0</v>
      </c>
      <c r="P706" s="513">
        <v>0</v>
      </c>
      <c r="Q706" s="513">
        <v>0</v>
      </c>
      <c r="R706" s="513">
        <v>0</v>
      </c>
      <c r="S706" s="513">
        <v>0</v>
      </c>
      <c r="T706" s="513">
        <v>0</v>
      </c>
      <c r="U706" s="513">
        <v>0</v>
      </c>
      <c r="V706" s="513">
        <v>0</v>
      </c>
      <c r="W706" s="513">
        <v>0</v>
      </c>
      <c r="X706" s="513">
        <v>0</v>
      </c>
      <c r="Y706" s="513">
        <v>1</v>
      </c>
      <c r="Z706" s="513">
        <v>1</v>
      </c>
      <c r="AA706" s="513">
        <v>0</v>
      </c>
      <c r="AB706" s="513">
        <v>0</v>
      </c>
      <c r="AC706" s="513">
        <v>0</v>
      </c>
      <c r="AD706" s="513">
        <v>0</v>
      </c>
      <c r="AE706" s="513">
        <v>0</v>
      </c>
      <c r="AF706" s="513">
        <v>0</v>
      </c>
      <c r="AG706" s="513">
        <v>0</v>
      </c>
      <c r="AH706" s="513">
        <f t="shared" si="98"/>
        <v>0</v>
      </c>
      <c r="AI706" s="513">
        <v>0</v>
      </c>
      <c r="AJ706" s="513">
        <v>0</v>
      </c>
      <c r="AK706" s="513">
        <f t="shared" si="99"/>
        <v>1</v>
      </c>
      <c r="AL706" s="513">
        <f t="shared" si="100"/>
        <v>1</v>
      </c>
      <c r="AM706" s="513">
        <v>0</v>
      </c>
      <c r="AN706" s="513">
        <v>0</v>
      </c>
      <c r="AO706" s="513">
        <v>0</v>
      </c>
      <c r="AP706" s="513">
        <v>0</v>
      </c>
      <c r="AQ706" s="513">
        <v>0</v>
      </c>
      <c r="AR706" s="513">
        <v>0</v>
      </c>
      <c r="AS706" s="513">
        <v>0</v>
      </c>
      <c r="AT706" s="513">
        <v>0</v>
      </c>
      <c r="AU706" s="513">
        <v>0</v>
      </c>
      <c r="AV706" s="513">
        <v>0</v>
      </c>
      <c r="AW706" s="513">
        <v>0</v>
      </c>
      <c r="AX706" s="513">
        <v>0</v>
      </c>
      <c r="AY706" s="513">
        <v>5560</v>
      </c>
      <c r="AZ706" s="513">
        <v>5560</v>
      </c>
      <c r="BA706" s="513">
        <v>0</v>
      </c>
      <c r="BB706" s="513">
        <v>0</v>
      </c>
      <c r="BC706" s="513">
        <v>0</v>
      </c>
      <c r="BD706" s="513">
        <v>0</v>
      </c>
      <c r="BE706" s="513">
        <v>0</v>
      </c>
      <c r="BF706" s="513">
        <v>0</v>
      </c>
      <c r="BG706" s="513">
        <v>0</v>
      </c>
      <c r="BH706" s="513">
        <v>0</v>
      </c>
      <c r="BI706" s="513">
        <v>0</v>
      </c>
      <c r="BJ706" s="513">
        <v>0</v>
      </c>
      <c r="BK706" s="241">
        <f t="shared" si="101"/>
        <v>5560</v>
      </c>
      <c r="BL706" s="22">
        <f t="shared" si="102"/>
        <v>5560</v>
      </c>
      <c r="BM706" s="519">
        <f t="shared" si="103"/>
        <v>0</v>
      </c>
      <c r="BN706" s="520">
        <v>0</v>
      </c>
      <c r="BO706" s="520">
        <v>0</v>
      </c>
      <c r="BP706" s="520">
        <v>0</v>
      </c>
      <c r="BQ706" s="520">
        <v>0</v>
      </c>
      <c r="BR706" s="520">
        <v>0</v>
      </c>
      <c r="BS706" s="520">
        <v>0</v>
      </c>
      <c r="BT706" s="520">
        <v>0</v>
      </c>
      <c r="BU706" s="520">
        <v>0</v>
      </c>
      <c r="BV706" s="520">
        <v>0</v>
      </c>
      <c r="BW706" s="520">
        <v>0</v>
      </c>
      <c r="BX706" s="520">
        <v>0</v>
      </c>
      <c r="BY706" s="520">
        <v>0</v>
      </c>
      <c r="BZ706" s="520">
        <v>28054425.599999998</v>
      </c>
      <c r="CA706" s="520">
        <v>28054425.599999998</v>
      </c>
      <c r="CB706" s="520">
        <v>0</v>
      </c>
      <c r="CC706" s="520">
        <v>0</v>
      </c>
      <c r="CD706" s="520">
        <v>0</v>
      </c>
      <c r="CE706" s="520">
        <v>0</v>
      </c>
      <c r="CF706" s="520">
        <v>0</v>
      </c>
      <c r="CG706" s="520">
        <v>0</v>
      </c>
      <c r="CH706" s="520">
        <v>0</v>
      </c>
      <c r="CI706" s="520">
        <v>0</v>
      </c>
      <c r="CJ706" s="520">
        <v>0</v>
      </c>
      <c r="CK706" s="520">
        <v>0</v>
      </c>
      <c r="CL706" s="520">
        <f t="shared" si="104"/>
        <v>28054425.599999998</v>
      </c>
      <c r="CM706" s="521">
        <f t="shared" si="105"/>
        <v>28054425.599999998</v>
      </c>
      <c r="CN706" s="522">
        <v>23827200</v>
      </c>
      <c r="CO706" s="522">
        <v>0</v>
      </c>
      <c r="CP706" s="522">
        <v>0</v>
      </c>
      <c r="CQ706" s="243" t="s">
        <v>874</v>
      </c>
      <c r="CR706" s="103">
        <v>6.8</v>
      </c>
      <c r="CS706" s="523">
        <v>0</v>
      </c>
      <c r="CT706" s="104">
        <v>0</v>
      </c>
      <c r="CU706" s="524"/>
      <c r="CV706" s="524"/>
      <c r="CW706" s="524"/>
      <c r="CX706" s="525"/>
      <c r="CY706" s="526">
        <v>0</v>
      </c>
      <c r="CZ706" s="527">
        <v>0</v>
      </c>
      <c r="DA706" s="528">
        <v>0</v>
      </c>
      <c r="DB706" s="529">
        <v>0</v>
      </c>
      <c r="DC706" s="530" t="s">
        <v>2297</v>
      </c>
      <c r="DD706" s="225"/>
      <c r="DE706" s="524"/>
      <c r="DF706" s="524"/>
      <c r="DG706" s="531"/>
      <c r="DH706" s="532"/>
      <c r="DI706" s="64">
        <v>0</v>
      </c>
      <c r="DJ706" s="64">
        <v>0</v>
      </c>
      <c r="DK706" s="64">
        <v>0</v>
      </c>
      <c r="DL706" s="534">
        <f t="shared" si="106"/>
        <v>0</v>
      </c>
    </row>
    <row r="707" spans="1:116" ht="43.5" customHeight="1" x14ac:dyDescent="0.25">
      <c r="A707" s="356" t="s">
        <v>7</v>
      </c>
      <c r="B707" s="65" t="s">
        <v>96</v>
      </c>
      <c r="C707" s="65" t="s">
        <v>114</v>
      </c>
      <c r="D707" s="64" t="s">
        <v>2605</v>
      </c>
      <c r="E707" s="64" t="s">
        <v>116</v>
      </c>
      <c r="F707" s="64" t="s">
        <v>1650</v>
      </c>
      <c r="G707" s="18" t="s">
        <v>551</v>
      </c>
      <c r="H707" s="35" t="s">
        <v>860</v>
      </c>
      <c r="I707" s="28" t="s">
        <v>2284</v>
      </c>
      <c r="J707" s="498" t="s">
        <v>56</v>
      </c>
      <c r="K707" s="498">
        <v>5.5350378672750002</v>
      </c>
      <c r="L707" s="499">
        <v>7.7</v>
      </c>
      <c r="M707" s="512">
        <v>0</v>
      </c>
      <c r="N707" s="513">
        <v>0</v>
      </c>
      <c r="O707" s="513">
        <v>0</v>
      </c>
      <c r="P707" s="513">
        <v>0</v>
      </c>
      <c r="Q707" s="513">
        <v>0</v>
      </c>
      <c r="R707" s="513">
        <v>0</v>
      </c>
      <c r="S707" s="513">
        <v>0</v>
      </c>
      <c r="T707" s="513">
        <v>0</v>
      </c>
      <c r="U707" s="513">
        <v>0</v>
      </c>
      <c r="V707" s="513">
        <v>0</v>
      </c>
      <c r="W707" s="513">
        <v>0</v>
      </c>
      <c r="X707" s="513">
        <v>0</v>
      </c>
      <c r="Y707" s="513">
        <v>0</v>
      </c>
      <c r="Z707" s="513">
        <v>0</v>
      </c>
      <c r="AA707" s="513">
        <v>0</v>
      </c>
      <c r="AB707" s="513">
        <v>0</v>
      </c>
      <c r="AC707" s="513">
        <v>0</v>
      </c>
      <c r="AD707" s="513">
        <v>0</v>
      </c>
      <c r="AE707" s="513">
        <v>0</v>
      </c>
      <c r="AF707" s="513">
        <v>0</v>
      </c>
      <c r="AG707" s="513">
        <v>0</v>
      </c>
      <c r="AH707" s="513">
        <f t="shared" si="98"/>
        <v>0</v>
      </c>
      <c r="AI707" s="513">
        <v>0</v>
      </c>
      <c r="AJ707" s="513">
        <v>0</v>
      </c>
      <c r="AK707" s="513">
        <f t="shared" si="99"/>
        <v>0</v>
      </c>
      <c r="AL707" s="513">
        <f t="shared" si="100"/>
        <v>0</v>
      </c>
      <c r="AM707" s="513">
        <v>0</v>
      </c>
      <c r="AN707" s="513">
        <v>0</v>
      </c>
      <c r="AO707" s="513">
        <v>0</v>
      </c>
      <c r="AP707" s="513">
        <v>0</v>
      </c>
      <c r="AQ707" s="513">
        <v>0</v>
      </c>
      <c r="AR707" s="513">
        <v>0</v>
      </c>
      <c r="AS707" s="513">
        <v>0</v>
      </c>
      <c r="AT707" s="513">
        <v>0</v>
      </c>
      <c r="AU707" s="513">
        <v>0</v>
      </c>
      <c r="AV707" s="513">
        <v>0</v>
      </c>
      <c r="AW707" s="513">
        <v>0</v>
      </c>
      <c r="AX707" s="513">
        <v>0</v>
      </c>
      <c r="AY707" s="513">
        <v>0</v>
      </c>
      <c r="AZ707" s="513">
        <v>0</v>
      </c>
      <c r="BA707" s="513">
        <v>0</v>
      </c>
      <c r="BB707" s="513">
        <v>0</v>
      </c>
      <c r="BC707" s="513">
        <v>0</v>
      </c>
      <c r="BD707" s="513">
        <v>0</v>
      </c>
      <c r="BE707" s="513">
        <v>0</v>
      </c>
      <c r="BF707" s="513">
        <v>0</v>
      </c>
      <c r="BG707" s="513">
        <v>0</v>
      </c>
      <c r="BH707" s="513">
        <v>0</v>
      </c>
      <c r="BI707" s="513">
        <v>0</v>
      </c>
      <c r="BJ707" s="513">
        <v>0</v>
      </c>
      <c r="BK707" s="241">
        <f t="shared" si="101"/>
        <v>0</v>
      </c>
      <c r="BL707" s="22">
        <f t="shared" si="102"/>
        <v>0</v>
      </c>
      <c r="BM707" s="519">
        <f t="shared" si="103"/>
        <v>0</v>
      </c>
      <c r="BN707" s="520">
        <v>0</v>
      </c>
      <c r="BO707" s="520">
        <v>0</v>
      </c>
      <c r="BP707" s="520">
        <v>0</v>
      </c>
      <c r="BQ707" s="520">
        <v>0</v>
      </c>
      <c r="BR707" s="520">
        <v>0</v>
      </c>
      <c r="BS707" s="520">
        <v>0</v>
      </c>
      <c r="BT707" s="520">
        <v>0</v>
      </c>
      <c r="BU707" s="520">
        <v>0</v>
      </c>
      <c r="BV707" s="520">
        <v>0</v>
      </c>
      <c r="BW707" s="520">
        <v>0</v>
      </c>
      <c r="BX707" s="520">
        <v>0</v>
      </c>
      <c r="BY707" s="520">
        <v>0</v>
      </c>
      <c r="BZ707" s="520">
        <v>0</v>
      </c>
      <c r="CA707" s="520">
        <v>0</v>
      </c>
      <c r="CB707" s="520">
        <v>0</v>
      </c>
      <c r="CC707" s="520">
        <v>0</v>
      </c>
      <c r="CD707" s="520">
        <v>0</v>
      </c>
      <c r="CE707" s="520">
        <v>0</v>
      </c>
      <c r="CF707" s="520">
        <v>0</v>
      </c>
      <c r="CG707" s="520">
        <v>0</v>
      </c>
      <c r="CH707" s="520">
        <v>0</v>
      </c>
      <c r="CI707" s="520">
        <v>0</v>
      </c>
      <c r="CJ707" s="520">
        <v>0</v>
      </c>
      <c r="CK707" s="520">
        <v>0</v>
      </c>
      <c r="CL707" s="520">
        <f t="shared" si="104"/>
        <v>0</v>
      </c>
      <c r="CM707" s="521">
        <f t="shared" si="105"/>
        <v>0</v>
      </c>
      <c r="CN707" s="522">
        <v>0</v>
      </c>
      <c r="CO707" s="522">
        <v>0</v>
      </c>
      <c r="CP707" s="522">
        <v>0</v>
      </c>
      <c r="CQ707" s="243" t="s">
        <v>874</v>
      </c>
      <c r="CR707" s="103">
        <v>0</v>
      </c>
      <c r="CS707" s="523">
        <v>0</v>
      </c>
      <c r="CT707" s="104">
        <v>0</v>
      </c>
      <c r="CU707" s="524"/>
      <c r="CV707" s="524"/>
      <c r="CW707" s="524"/>
      <c r="CX707" s="525"/>
      <c r="CY707" s="526">
        <v>505.41176470588255</v>
      </c>
      <c r="CZ707" s="527">
        <v>298.33333333333331</v>
      </c>
      <c r="DA707" s="528">
        <v>0.56470588235294139</v>
      </c>
      <c r="DB707" s="529">
        <v>0.33333333333333331</v>
      </c>
      <c r="DC707" s="530" t="s">
        <v>2461</v>
      </c>
      <c r="DD707" s="225"/>
      <c r="DE707" s="524"/>
      <c r="DF707" s="524"/>
      <c r="DG707" s="531"/>
      <c r="DH707" s="532"/>
      <c r="DI707" s="64" t="s">
        <v>56</v>
      </c>
      <c r="DJ707" s="64">
        <v>0</v>
      </c>
      <c r="DK707" s="64">
        <v>0</v>
      </c>
      <c r="DL707" s="534">
        <f t="shared" si="106"/>
        <v>0</v>
      </c>
    </row>
    <row r="708" spans="1:116" ht="43.5" customHeight="1" x14ac:dyDescent="0.25">
      <c r="A708" s="356" t="s">
        <v>7</v>
      </c>
      <c r="B708" s="65" t="s">
        <v>96</v>
      </c>
      <c r="C708" s="65" t="s">
        <v>114</v>
      </c>
      <c r="D708" s="64" t="s">
        <v>2606</v>
      </c>
      <c r="E708" s="64" t="s">
        <v>551</v>
      </c>
      <c r="F708" s="64" t="s">
        <v>1651</v>
      </c>
      <c r="G708" s="18" t="s">
        <v>551</v>
      </c>
      <c r="H708" s="35" t="s">
        <v>889</v>
      </c>
      <c r="I708" s="28" t="s">
        <v>2284</v>
      </c>
      <c r="J708" s="498">
        <v>14.14219484</v>
      </c>
      <c r="K708" s="498">
        <v>0.25492424189400004</v>
      </c>
      <c r="L708" s="499">
        <v>0</v>
      </c>
      <c r="M708" s="512">
        <v>0</v>
      </c>
      <c r="N708" s="513">
        <v>0</v>
      </c>
      <c r="O708" s="513">
        <v>0</v>
      </c>
      <c r="P708" s="513">
        <v>0</v>
      </c>
      <c r="Q708" s="513">
        <v>0</v>
      </c>
      <c r="R708" s="513">
        <v>0</v>
      </c>
      <c r="S708" s="513">
        <v>0</v>
      </c>
      <c r="T708" s="513">
        <v>0</v>
      </c>
      <c r="U708" s="513">
        <v>0</v>
      </c>
      <c r="V708" s="513">
        <v>0</v>
      </c>
      <c r="W708" s="513">
        <v>0</v>
      </c>
      <c r="X708" s="513">
        <v>0</v>
      </c>
      <c r="Y708" s="513">
        <v>0</v>
      </c>
      <c r="Z708" s="513">
        <v>0</v>
      </c>
      <c r="AA708" s="513">
        <v>0</v>
      </c>
      <c r="AB708" s="513">
        <v>0</v>
      </c>
      <c r="AC708" s="513">
        <v>1</v>
      </c>
      <c r="AD708" s="513">
        <v>1</v>
      </c>
      <c r="AE708" s="513">
        <v>0</v>
      </c>
      <c r="AF708" s="513">
        <v>0</v>
      </c>
      <c r="AG708" s="513">
        <v>0</v>
      </c>
      <c r="AH708" s="513">
        <f t="shared" si="98"/>
        <v>0</v>
      </c>
      <c r="AI708" s="513">
        <v>0</v>
      </c>
      <c r="AJ708" s="513">
        <v>0</v>
      </c>
      <c r="AK708" s="513">
        <f t="shared" si="99"/>
        <v>1</v>
      </c>
      <c r="AL708" s="513">
        <f t="shared" si="100"/>
        <v>1</v>
      </c>
      <c r="AM708" s="513">
        <v>0</v>
      </c>
      <c r="AN708" s="513">
        <v>0</v>
      </c>
      <c r="AO708" s="513">
        <v>0</v>
      </c>
      <c r="AP708" s="513">
        <v>0</v>
      </c>
      <c r="AQ708" s="513">
        <v>0</v>
      </c>
      <c r="AR708" s="513">
        <v>0</v>
      </c>
      <c r="AS708" s="513">
        <v>0</v>
      </c>
      <c r="AT708" s="513">
        <v>0</v>
      </c>
      <c r="AU708" s="513">
        <v>0</v>
      </c>
      <c r="AV708" s="513">
        <v>0</v>
      </c>
      <c r="AW708" s="513">
        <v>0</v>
      </c>
      <c r="AX708" s="513">
        <v>0</v>
      </c>
      <c r="AY708" s="513">
        <v>0</v>
      </c>
      <c r="AZ708" s="513">
        <v>0</v>
      </c>
      <c r="BA708" s="513">
        <v>0</v>
      </c>
      <c r="BB708" s="513">
        <v>0</v>
      </c>
      <c r="BC708" s="513">
        <v>75</v>
      </c>
      <c r="BD708" s="513">
        <v>75</v>
      </c>
      <c r="BE708" s="513">
        <v>0</v>
      </c>
      <c r="BF708" s="513">
        <v>0</v>
      </c>
      <c r="BG708" s="513">
        <v>0</v>
      </c>
      <c r="BH708" s="513">
        <v>0</v>
      </c>
      <c r="BI708" s="513">
        <v>0</v>
      </c>
      <c r="BJ708" s="513">
        <v>0</v>
      </c>
      <c r="BK708" s="241">
        <f t="shared" si="101"/>
        <v>75</v>
      </c>
      <c r="BL708" s="22">
        <f t="shared" si="102"/>
        <v>75</v>
      </c>
      <c r="BM708" s="519">
        <f t="shared" si="103"/>
        <v>7.8288100208768266E-3</v>
      </c>
      <c r="BN708" s="520">
        <v>0</v>
      </c>
      <c r="BO708" s="520">
        <v>0</v>
      </c>
      <c r="BP708" s="520">
        <v>0</v>
      </c>
      <c r="BQ708" s="520">
        <v>0</v>
      </c>
      <c r="BR708" s="520">
        <v>0</v>
      </c>
      <c r="BS708" s="520">
        <v>0</v>
      </c>
      <c r="BT708" s="520">
        <v>0</v>
      </c>
      <c r="BU708" s="520">
        <v>0</v>
      </c>
      <c r="BV708" s="520">
        <v>0</v>
      </c>
      <c r="BW708" s="520">
        <v>0</v>
      </c>
      <c r="BX708" s="520">
        <v>0</v>
      </c>
      <c r="BY708" s="520">
        <v>0</v>
      </c>
      <c r="BZ708" s="520">
        <v>0</v>
      </c>
      <c r="CA708" s="520">
        <v>0</v>
      </c>
      <c r="CB708" s="520">
        <v>0</v>
      </c>
      <c r="CC708" s="520">
        <v>0</v>
      </c>
      <c r="CD708" s="520">
        <v>88038</v>
      </c>
      <c r="CE708" s="520">
        <v>88038</v>
      </c>
      <c r="CF708" s="520">
        <v>0</v>
      </c>
      <c r="CG708" s="520">
        <v>0</v>
      </c>
      <c r="CH708" s="520">
        <v>0</v>
      </c>
      <c r="CI708" s="520">
        <v>0</v>
      </c>
      <c r="CJ708" s="520">
        <v>0</v>
      </c>
      <c r="CK708" s="520">
        <v>0</v>
      </c>
      <c r="CL708" s="520">
        <f t="shared" si="104"/>
        <v>88038</v>
      </c>
      <c r="CM708" s="521">
        <f t="shared" si="105"/>
        <v>88038</v>
      </c>
      <c r="CN708" s="522">
        <v>0</v>
      </c>
      <c r="CO708" s="522">
        <v>0</v>
      </c>
      <c r="CP708" s="522">
        <v>33568320</v>
      </c>
      <c r="CQ708" s="243" t="s">
        <v>874</v>
      </c>
      <c r="CR708" s="103">
        <v>0</v>
      </c>
      <c r="CS708" s="523">
        <v>0</v>
      </c>
      <c r="CT708" s="104">
        <v>9.58</v>
      </c>
      <c r="CU708" s="524"/>
      <c r="CV708" s="524"/>
      <c r="CW708" s="524"/>
      <c r="CX708" s="525"/>
      <c r="CY708" s="526">
        <v>125.5</v>
      </c>
      <c r="CZ708" s="527">
        <v>83.666666666666671</v>
      </c>
      <c r="DA708" s="528">
        <v>2.375</v>
      </c>
      <c r="DB708" s="529">
        <v>1.5833333333333333</v>
      </c>
      <c r="DC708" s="530" t="s">
        <v>2390</v>
      </c>
      <c r="DD708" s="225"/>
      <c r="DE708" s="524"/>
      <c r="DF708" s="524"/>
      <c r="DG708" s="531"/>
      <c r="DH708" s="532"/>
      <c r="DI708" s="64">
        <v>0</v>
      </c>
      <c r="DJ708" s="64">
        <v>1248</v>
      </c>
      <c r="DK708" s="64" t="s">
        <v>56</v>
      </c>
      <c r="DL708" s="534">
        <f t="shared" si="106"/>
        <v>624</v>
      </c>
    </row>
    <row r="709" spans="1:116" ht="43.5" customHeight="1" x14ac:dyDescent="0.25">
      <c r="A709" s="356" t="s">
        <v>7</v>
      </c>
      <c r="B709" s="65" t="s">
        <v>96</v>
      </c>
      <c r="C709" s="65" t="s">
        <v>114</v>
      </c>
      <c r="D709" s="64" t="s">
        <v>2575</v>
      </c>
      <c r="E709" s="64" t="s">
        <v>1552</v>
      </c>
      <c r="F709" s="64" t="s">
        <v>1652</v>
      </c>
      <c r="G709" s="18" t="s">
        <v>1556</v>
      </c>
      <c r="H709" s="35" t="s">
        <v>889</v>
      </c>
      <c r="I709" s="28" t="s">
        <v>2284</v>
      </c>
      <c r="J709" s="498">
        <v>11.35359304</v>
      </c>
      <c r="K709" s="498">
        <v>5.6414772609929997</v>
      </c>
      <c r="L709" s="499">
        <v>1</v>
      </c>
      <c r="M709" s="512">
        <v>0</v>
      </c>
      <c r="N709" s="513">
        <v>0</v>
      </c>
      <c r="O709" s="513">
        <v>0</v>
      </c>
      <c r="P709" s="513">
        <v>0</v>
      </c>
      <c r="Q709" s="513">
        <v>0</v>
      </c>
      <c r="R709" s="513">
        <v>0</v>
      </c>
      <c r="S709" s="513">
        <v>0</v>
      </c>
      <c r="T709" s="513">
        <v>0</v>
      </c>
      <c r="U709" s="513">
        <v>0</v>
      </c>
      <c r="V709" s="513">
        <v>0</v>
      </c>
      <c r="W709" s="513">
        <v>0</v>
      </c>
      <c r="X709" s="513">
        <v>0</v>
      </c>
      <c r="Y709" s="513">
        <v>0</v>
      </c>
      <c r="Z709" s="513">
        <v>0</v>
      </c>
      <c r="AA709" s="513">
        <v>0</v>
      </c>
      <c r="AB709" s="513">
        <v>0</v>
      </c>
      <c r="AC709" s="513">
        <v>0</v>
      </c>
      <c r="AD709" s="513">
        <v>0</v>
      </c>
      <c r="AE709" s="513">
        <v>0</v>
      </c>
      <c r="AF709" s="513">
        <v>0</v>
      </c>
      <c r="AG709" s="513">
        <v>0</v>
      </c>
      <c r="AH709" s="513">
        <f t="shared" si="98"/>
        <v>0</v>
      </c>
      <c r="AI709" s="513">
        <v>0</v>
      </c>
      <c r="AJ709" s="513">
        <v>0</v>
      </c>
      <c r="AK709" s="513">
        <f t="shared" si="99"/>
        <v>0</v>
      </c>
      <c r="AL709" s="513">
        <f t="shared" si="100"/>
        <v>0</v>
      </c>
      <c r="AM709" s="513">
        <v>0</v>
      </c>
      <c r="AN709" s="513">
        <v>0</v>
      </c>
      <c r="AO709" s="513">
        <v>0</v>
      </c>
      <c r="AP709" s="513">
        <v>0</v>
      </c>
      <c r="AQ709" s="513">
        <v>0</v>
      </c>
      <c r="AR709" s="513">
        <v>0</v>
      </c>
      <c r="AS709" s="513">
        <v>0</v>
      </c>
      <c r="AT709" s="513">
        <v>0</v>
      </c>
      <c r="AU709" s="513">
        <v>0</v>
      </c>
      <c r="AV709" s="513">
        <v>0</v>
      </c>
      <c r="AW709" s="513">
        <v>0</v>
      </c>
      <c r="AX709" s="513">
        <v>0</v>
      </c>
      <c r="AY709" s="513">
        <v>0</v>
      </c>
      <c r="AZ709" s="513">
        <v>0</v>
      </c>
      <c r="BA709" s="513">
        <v>0</v>
      </c>
      <c r="BB709" s="513">
        <v>0</v>
      </c>
      <c r="BC709" s="513">
        <v>0</v>
      </c>
      <c r="BD709" s="513">
        <v>0</v>
      </c>
      <c r="BE709" s="513">
        <v>0</v>
      </c>
      <c r="BF709" s="513">
        <v>0</v>
      </c>
      <c r="BG709" s="513">
        <v>0</v>
      </c>
      <c r="BH709" s="513">
        <v>0</v>
      </c>
      <c r="BI709" s="513">
        <v>0</v>
      </c>
      <c r="BJ709" s="513">
        <v>0</v>
      </c>
      <c r="BK709" s="241">
        <f t="shared" si="101"/>
        <v>0</v>
      </c>
      <c r="BL709" s="22">
        <f t="shared" si="102"/>
        <v>0</v>
      </c>
      <c r="BM709" s="519">
        <f t="shared" si="103"/>
        <v>0</v>
      </c>
      <c r="BN709" s="520">
        <v>0</v>
      </c>
      <c r="BO709" s="520">
        <v>0</v>
      </c>
      <c r="BP709" s="520">
        <v>0</v>
      </c>
      <c r="BQ709" s="520">
        <v>0</v>
      </c>
      <c r="BR709" s="520">
        <v>0</v>
      </c>
      <c r="BS709" s="520">
        <v>0</v>
      </c>
      <c r="BT709" s="520">
        <v>0</v>
      </c>
      <c r="BU709" s="520">
        <v>0</v>
      </c>
      <c r="BV709" s="520">
        <v>0</v>
      </c>
      <c r="BW709" s="520">
        <v>0</v>
      </c>
      <c r="BX709" s="520">
        <v>0</v>
      </c>
      <c r="BY709" s="520">
        <v>0</v>
      </c>
      <c r="BZ709" s="520">
        <v>0</v>
      </c>
      <c r="CA709" s="520">
        <v>0</v>
      </c>
      <c r="CB709" s="520">
        <v>0</v>
      </c>
      <c r="CC709" s="520">
        <v>0</v>
      </c>
      <c r="CD709" s="520">
        <v>0</v>
      </c>
      <c r="CE709" s="520">
        <v>0</v>
      </c>
      <c r="CF709" s="520">
        <v>0</v>
      </c>
      <c r="CG709" s="520">
        <v>0</v>
      </c>
      <c r="CH709" s="520">
        <v>0</v>
      </c>
      <c r="CI709" s="520">
        <v>0</v>
      </c>
      <c r="CJ709" s="520">
        <v>0</v>
      </c>
      <c r="CK709" s="520">
        <v>0</v>
      </c>
      <c r="CL709" s="520">
        <f t="shared" si="104"/>
        <v>0</v>
      </c>
      <c r="CM709" s="521">
        <f t="shared" si="105"/>
        <v>0</v>
      </c>
      <c r="CN709" s="522">
        <v>0</v>
      </c>
      <c r="CO709" s="522">
        <v>0</v>
      </c>
      <c r="CP709" s="522">
        <v>1681920</v>
      </c>
      <c r="CQ709" s="243" t="s">
        <v>874</v>
      </c>
      <c r="CR709" s="103">
        <v>0</v>
      </c>
      <c r="CS709" s="523">
        <v>0</v>
      </c>
      <c r="CT709" s="104">
        <v>0.48</v>
      </c>
      <c r="CU709" s="524"/>
      <c r="CV709" s="524"/>
      <c r="CW709" s="524"/>
      <c r="CX709" s="525"/>
      <c r="CY709" s="526">
        <v>9.3333333333333339</v>
      </c>
      <c r="CZ709" s="527">
        <v>9.3333333333333339</v>
      </c>
      <c r="DA709" s="528">
        <v>0.33333333333333331</v>
      </c>
      <c r="DB709" s="529">
        <v>0.33333333333333331</v>
      </c>
      <c r="DC709" s="530" t="s">
        <v>2489</v>
      </c>
      <c r="DD709" s="225"/>
      <c r="DE709" s="524"/>
      <c r="DF709" s="524"/>
      <c r="DG709" s="531"/>
      <c r="DH709" s="532"/>
      <c r="DI709" s="64">
        <v>0</v>
      </c>
      <c r="DJ709" s="64">
        <v>0</v>
      </c>
      <c r="DK709" s="64">
        <v>0</v>
      </c>
      <c r="DL709" s="534">
        <f t="shared" si="106"/>
        <v>0</v>
      </c>
    </row>
    <row r="710" spans="1:116" ht="43.5" customHeight="1" x14ac:dyDescent="0.25">
      <c r="A710" s="356" t="s">
        <v>7</v>
      </c>
      <c r="B710" s="65" t="s">
        <v>96</v>
      </c>
      <c r="C710" s="65" t="s">
        <v>114</v>
      </c>
      <c r="D710" s="64" t="s">
        <v>2605</v>
      </c>
      <c r="E710" s="64" t="s">
        <v>116</v>
      </c>
      <c r="F710" s="64" t="s">
        <v>1653</v>
      </c>
      <c r="G710" s="18" t="s">
        <v>116</v>
      </c>
      <c r="H710" s="35" t="s">
        <v>889</v>
      </c>
      <c r="I710" s="28" t="s">
        <v>2284</v>
      </c>
      <c r="J710" s="498">
        <v>12.15033642</v>
      </c>
      <c r="K710" s="498">
        <v>0.48219696869400003</v>
      </c>
      <c r="L710" s="499">
        <v>1</v>
      </c>
      <c r="M710" s="512">
        <v>0</v>
      </c>
      <c r="N710" s="513">
        <v>0</v>
      </c>
      <c r="O710" s="513">
        <v>0</v>
      </c>
      <c r="P710" s="513">
        <v>0</v>
      </c>
      <c r="Q710" s="513">
        <v>0</v>
      </c>
      <c r="R710" s="513">
        <v>0</v>
      </c>
      <c r="S710" s="513">
        <v>0</v>
      </c>
      <c r="T710" s="513">
        <v>0</v>
      </c>
      <c r="U710" s="513">
        <v>0</v>
      </c>
      <c r="V710" s="513">
        <v>0</v>
      </c>
      <c r="W710" s="513">
        <v>0</v>
      </c>
      <c r="X710" s="513">
        <v>0</v>
      </c>
      <c r="Y710" s="513">
        <v>0</v>
      </c>
      <c r="Z710" s="513">
        <v>0</v>
      </c>
      <c r="AA710" s="513">
        <v>0</v>
      </c>
      <c r="AB710" s="513">
        <v>0</v>
      </c>
      <c r="AC710" s="513">
        <v>0</v>
      </c>
      <c r="AD710" s="513">
        <v>0</v>
      </c>
      <c r="AE710" s="513">
        <v>0</v>
      </c>
      <c r="AF710" s="513">
        <v>0</v>
      </c>
      <c r="AG710" s="513">
        <v>0</v>
      </c>
      <c r="AH710" s="513">
        <f t="shared" si="98"/>
        <v>0</v>
      </c>
      <c r="AI710" s="513">
        <v>0</v>
      </c>
      <c r="AJ710" s="513">
        <v>0</v>
      </c>
      <c r="AK710" s="513">
        <f t="shared" si="99"/>
        <v>0</v>
      </c>
      <c r="AL710" s="513">
        <f t="shared" si="100"/>
        <v>0</v>
      </c>
      <c r="AM710" s="513">
        <v>0</v>
      </c>
      <c r="AN710" s="513">
        <v>0</v>
      </c>
      <c r="AO710" s="513">
        <v>0</v>
      </c>
      <c r="AP710" s="513">
        <v>0</v>
      </c>
      <c r="AQ710" s="513">
        <v>0</v>
      </c>
      <c r="AR710" s="513">
        <v>0</v>
      </c>
      <c r="AS710" s="513">
        <v>0</v>
      </c>
      <c r="AT710" s="513">
        <v>0</v>
      </c>
      <c r="AU710" s="513">
        <v>0</v>
      </c>
      <c r="AV710" s="513">
        <v>0</v>
      </c>
      <c r="AW710" s="513">
        <v>0</v>
      </c>
      <c r="AX710" s="513">
        <v>0</v>
      </c>
      <c r="AY710" s="513">
        <v>0</v>
      </c>
      <c r="AZ710" s="513">
        <v>0</v>
      </c>
      <c r="BA710" s="513">
        <v>0</v>
      </c>
      <c r="BB710" s="513">
        <v>0</v>
      </c>
      <c r="BC710" s="513">
        <v>0</v>
      </c>
      <c r="BD710" s="513">
        <v>0</v>
      </c>
      <c r="BE710" s="513">
        <v>0</v>
      </c>
      <c r="BF710" s="513">
        <v>0</v>
      </c>
      <c r="BG710" s="513">
        <v>0</v>
      </c>
      <c r="BH710" s="513">
        <v>0</v>
      </c>
      <c r="BI710" s="513">
        <v>0</v>
      </c>
      <c r="BJ710" s="513">
        <v>0</v>
      </c>
      <c r="BK710" s="241">
        <f t="shared" si="101"/>
        <v>0</v>
      </c>
      <c r="BL710" s="22">
        <f t="shared" si="102"/>
        <v>0</v>
      </c>
      <c r="BM710" s="519">
        <f t="shared" si="103"/>
        <v>0</v>
      </c>
      <c r="BN710" s="520">
        <v>0</v>
      </c>
      <c r="BO710" s="520">
        <v>0</v>
      </c>
      <c r="BP710" s="520">
        <v>0</v>
      </c>
      <c r="BQ710" s="520">
        <v>0</v>
      </c>
      <c r="BR710" s="520">
        <v>0</v>
      </c>
      <c r="BS710" s="520">
        <v>0</v>
      </c>
      <c r="BT710" s="520">
        <v>0</v>
      </c>
      <c r="BU710" s="520">
        <v>0</v>
      </c>
      <c r="BV710" s="520">
        <v>0</v>
      </c>
      <c r="BW710" s="520">
        <v>0</v>
      </c>
      <c r="BX710" s="520">
        <v>0</v>
      </c>
      <c r="BY710" s="520">
        <v>0</v>
      </c>
      <c r="BZ710" s="520">
        <v>0</v>
      </c>
      <c r="CA710" s="520">
        <v>0</v>
      </c>
      <c r="CB710" s="520">
        <v>0</v>
      </c>
      <c r="CC710" s="520">
        <v>0</v>
      </c>
      <c r="CD710" s="520">
        <v>0</v>
      </c>
      <c r="CE710" s="520">
        <v>0</v>
      </c>
      <c r="CF710" s="520">
        <v>0</v>
      </c>
      <c r="CG710" s="520">
        <v>0</v>
      </c>
      <c r="CH710" s="520">
        <v>0</v>
      </c>
      <c r="CI710" s="520">
        <v>0</v>
      </c>
      <c r="CJ710" s="520">
        <v>0</v>
      </c>
      <c r="CK710" s="520">
        <v>0</v>
      </c>
      <c r="CL710" s="520">
        <f t="shared" si="104"/>
        <v>0</v>
      </c>
      <c r="CM710" s="521">
        <f t="shared" si="105"/>
        <v>0</v>
      </c>
      <c r="CN710" s="522">
        <v>7393440</v>
      </c>
      <c r="CO710" s="522">
        <v>7393440</v>
      </c>
      <c r="CP710" s="522">
        <v>10757280</v>
      </c>
      <c r="CQ710" s="243" t="s">
        <v>874</v>
      </c>
      <c r="CR710" s="103">
        <v>2.11</v>
      </c>
      <c r="CS710" s="523">
        <v>2.11</v>
      </c>
      <c r="CT710" s="104">
        <v>3.07</v>
      </c>
      <c r="CU710" s="524"/>
      <c r="CV710" s="524"/>
      <c r="CW710" s="524"/>
      <c r="CX710" s="525"/>
      <c r="CY710" s="526">
        <v>43</v>
      </c>
      <c r="CZ710" s="527">
        <v>43</v>
      </c>
      <c r="DA710" s="528">
        <v>0.66666666666666663</v>
      </c>
      <c r="DB710" s="529">
        <v>0.66666666666666663</v>
      </c>
      <c r="DC710" s="530" t="s">
        <v>2576</v>
      </c>
      <c r="DD710" s="225"/>
      <c r="DE710" s="524"/>
      <c r="DF710" s="524"/>
      <c r="DG710" s="531"/>
      <c r="DH710" s="532"/>
      <c r="DI710" s="64">
        <v>0</v>
      </c>
      <c r="DJ710" s="64">
        <v>0</v>
      </c>
      <c r="DK710" s="64">
        <v>0</v>
      </c>
      <c r="DL710" s="534">
        <f t="shared" si="106"/>
        <v>0</v>
      </c>
    </row>
    <row r="711" spans="1:116" ht="43.5" customHeight="1" x14ac:dyDescent="0.25">
      <c r="A711" s="356" t="s">
        <v>7</v>
      </c>
      <c r="B711" s="65" t="s">
        <v>96</v>
      </c>
      <c r="C711" s="65" t="s">
        <v>114</v>
      </c>
      <c r="D711" s="64" t="s">
        <v>2607</v>
      </c>
      <c r="E711" s="64" t="s">
        <v>569</v>
      </c>
      <c r="F711" s="64" t="s">
        <v>1654</v>
      </c>
      <c r="G711" s="18" t="s">
        <v>569</v>
      </c>
      <c r="H711" s="35" t="s">
        <v>866</v>
      </c>
      <c r="I711" s="28" t="s">
        <v>2284</v>
      </c>
      <c r="J711" s="498">
        <v>19.5</v>
      </c>
      <c r="K711" s="498">
        <v>3.1723484782500004</v>
      </c>
      <c r="L711" s="499">
        <v>1.5</v>
      </c>
      <c r="M711" s="512">
        <v>0</v>
      </c>
      <c r="N711" s="513">
        <v>0</v>
      </c>
      <c r="O711" s="513">
        <v>0</v>
      </c>
      <c r="P711" s="513">
        <v>0</v>
      </c>
      <c r="Q711" s="513">
        <v>0</v>
      </c>
      <c r="R711" s="513">
        <v>0</v>
      </c>
      <c r="S711" s="513">
        <v>0</v>
      </c>
      <c r="T711" s="513">
        <v>0</v>
      </c>
      <c r="U711" s="513">
        <v>0</v>
      </c>
      <c r="V711" s="513">
        <v>0</v>
      </c>
      <c r="W711" s="513">
        <v>0</v>
      </c>
      <c r="X711" s="513">
        <v>0</v>
      </c>
      <c r="Y711" s="513">
        <v>0</v>
      </c>
      <c r="Z711" s="513">
        <v>0</v>
      </c>
      <c r="AA711" s="513">
        <v>0</v>
      </c>
      <c r="AB711" s="513">
        <v>0</v>
      </c>
      <c r="AC711" s="513">
        <v>0</v>
      </c>
      <c r="AD711" s="513">
        <v>0</v>
      </c>
      <c r="AE711" s="513">
        <v>0</v>
      </c>
      <c r="AF711" s="513">
        <v>0</v>
      </c>
      <c r="AG711" s="513">
        <v>0</v>
      </c>
      <c r="AH711" s="513">
        <f t="shared" si="98"/>
        <v>0</v>
      </c>
      <c r="AI711" s="513">
        <v>0</v>
      </c>
      <c r="AJ711" s="513">
        <v>0</v>
      </c>
      <c r="AK711" s="513">
        <f t="shared" si="99"/>
        <v>0</v>
      </c>
      <c r="AL711" s="513">
        <f t="shared" si="100"/>
        <v>0</v>
      </c>
      <c r="AM711" s="513">
        <v>0</v>
      </c>
      <c r="AN711" s="513">
        <v>0</v>
      </c>
      <c r="AO711" s="513">
        <v>0</v>
      </c>
      <c r="AP711" s="513">
        <v>0</v>
      </c>
      <c r="AQ711" s="513">
        <v>0</v>
      </c>
      <c r="AR711" s="513">
        <v>0</v>
      </c>
      <c r="AS711" s="513">
        <v>0</v>
      </c>
      <c r="AT711" s="513">
        <v>0</v>
      </c>
      <c r="AU711" s="513">
        <v>0</v>
      </c>
      <c r="AV711" s="513">
        <v>0</v>
      </c>
      <c r="AW711" s="513">
        <v>0</v>
      </c>
      <c r="AX711" s="513">
        <v>0</v>
      </c>
      <c r="AY711" s="513">
        <v>0</v>
      </c>
      <c r="AZ711" s="513">
        <v>0</v>
      </c>
      <c r="BA711" s="513">
        <v>0</v>
      </c>
      <c r="BB711" s="513">
        <v>0</v>
      </c>
      <c r="BC711" s="513">
        <v>0</v>
      </c>
      <c r="BD711" s="513">
        <v>0</v>
      </c>
      <c r="BE711" s="513">
        <v>0</v>
      </c>
      <c r="BF711" s="513">
        <v>0</v>
      </c>
      <c r="BG711" s="513">
        <v>0</v>
      </c>
      <c r="BH711" s="513">
        <v>0</v>
      </c>
      <c r="BI711" s="513">
        <v>0</v>
      </c>
      <c r="BJ711" s="513">
        <v>0</v>
      </c>
      <c r="BK711" s="241">
        <f t="shared" si="101"/>
        <v>0</v>
      </c>
      <c r="BL711" s="22">
        <f t="shared" si="102"/>
        <v>0</v>
      </c>
      <c r="BM711" s="519">
        <f t="shared" si="103"/>
        <v>0</v>
      </c>
      <c r="BN711" s="520">
        <v>0</v>
      </c>
      <c r="BO711" s="520">
        <v>0</v>
      </c>
      <c r="BP711" s="520">
        <v>0</v>
      </c>
      <c r="BQ711" s="520">
        <v>0</v>
      </c>
      <c r="BR711" s="520">
        <v>0</v>
      </c>
      <c r="BS711" s="520">
        <v>0</v>
      </c>
      <c r="BT711" s="520">
        <v>0</v>
      </c>
      <c r="BU711" s="520">
        <v>0</v>
      </c>
      <c r="BV711" s="520">
        <v>0</v>
      </c>
      <c r="BW711" s="520">
        <v>0</v>
      </c>
      <c r="BX711" s="520">
        <v>0</v>
      </c>
      <c r="BY711" s="520">
        <v>0</v>
      </c>
      <c r="BZ711" s="520">
        <v>0</v>
      </c>
      <c r="CA711" s="520">
        <v>0</v>
      </c>
      <c r="CB711" s="520">
        <v>0</v>
      </c>
      <c r="CC711" s="520">
        <v>0</v>
      </c>
      <c r="CD711" s="520">
        <v>0</v>
      </c>
      <c r="CE711" s="520">
        <v>0</v>
      </c>
      <c r="CF711" s="520">
        <v>0</v>
      </c>
      <c r="CG711" s="520">
        <v>0</v>
      </c>
      <c r="CH711" s="520">
        <v>0</v>
      </c>
      <c r="CI711" s="520">
        <v>0</v>
      </c>
      <c r="CJ711" s="520">
        <v>0</v>
      </c>
      <c r="CK711" s="520">
        <v>0</v>
      </c>
      <c r="CL711" s="520">
        <f t="shared" si="104"/>
        <v>0</v>
      </c>
      <c r="CM711" s="521">
        <f t="shared" si="105"/>
        <v>0</v>
      </c>
      <c r="CN711" s="522">
        <v>32937600</v>
      </c>
      <c r="CO711" s="522">
        <v>32937600</v>
      </c>
      <c r="CP711" s="522">
        <v>33813600.000000007</v>
      </c>
      <c r="CQ711" s="243" t="s">
        <v>874</v>
      </c>
      <c r="CR711" s="103">
        <v>9.4</v>
      </c>
      <c r="CS711" s="523">
        <v>9.4</v>
      </c>
      <c r="CT711" s="104">
        <v>9.65</v>
      </c>
      <c r="CU711" s="524"/>
      <c r="CV711" s="524"/>
      <c r="CW711" s="524"/>
      <c r="CX711" s="525"/>
      <c r="CY711" s="526">
        <v>34.58823529411756</v>
      </c>
      <c r="CZ711" s="527">
        <v>24.5</v>
      </c>
      <c r="DA711" s="528">
        <v>0.23529411764705824</v>
      </c>
      <c r="DB711" s="529">
        <v>0.16666666666666666</v>
      </c>
      <c r="DC711" s="530" t="s">
        <v>2293</v>
      </c>
      <c r="DD711" s="225"/>
      <c r="DE711" s="524"/>
      <c r="DF711" s="524"/>
      <c r="DG711" s="531"/>
      <c r="DH711" s="532"/>
      <c r="DI711" s="64">
        <v>0</v>
      </c>
      <c r="DJ711" s="64">
        <v>0</v>
      </c>
      <c r="DK711" s="64">
        <v>147</v>
      </c>
      <c r="DL711" s="534">
        <f t="shared" si="106"/>
        <v>49</v>
      </c>
    </row>
    <row r="712" spans="1:116" ht="43.5" customHeight="1" x14ac:dyDescent="0.25">
      <c r="A712" s="356" t="s">
        <v>7</v>
      </c>
      <c r="B712" s="65" t="s">
        <v>96</v>
      </c>
      <c r="C712" s="65" t="s">
        <v>114</v>
      </c>
      <c r="D712" s="64" t="s">
        <v>2579</v>
      </c>
      <c r="E712" s="64" t="s">
        <v>569</v>
      </c>
      <c r="F712" s="64" t="s">
        <v>1655</v>
      </c>
      <c r="G712" s="18" t="s">
        <v>1656</v>
      </c>
      <c r="H712" s="35" t="s">
        <v>889</v>
      </c>
      <c r="I712" s="28" t="s">
        <v>2284</v>
      </c>
      <c r="J712" s="498">
        <v>15.73568159</v>
      </c>
      <c r="K712" s="498">
        <v>2.8280302971480005</v>
      </c>
      <c r="L712" s="499">
        <v>22.5</v>
      </c>
      <c r="M712" s="512">
        <v>0</v>
      </c>
      <c r="N712" s="513">
        <v>0</v>
      </c>
      <c r="O712" s="513">
        <v>0</v>
      </c>
      <c r="P712" s="513">
        <v>0</v>
      </c>
      <c r="Q712" s="513">
        <v>0</v>
      </c>
      <c r="R712" s="513">
        <v>0</v>
      </c>
      <c r="S712" s="513">
        <v>0</v>
      </c>
      <c r="T712" s="513">
        <v>0</v>
      </c>
      <c r="U712" s="513">
        <v>0</v>
      </c>
      <c r="V712" s="513">
        <v>0</v>
      </c>
      <c r="W712" s="513">
        <v>0</v>
      </c>
      <c r="X712" s="513">
        <v>0</v>
      </c>
      <c r="Y712" s="513">
        <v>0</v>
      </c>
      <c r="Z712" s="513">
        <v>0</v>
      </c>
      <c r="AA712" s="513">
        <v>0</v>
      </c>
      <c r="AB712" s="513">
        <v>0</v>
      </c>
      <c r="AC712" s="513">
        <v>0</v>
      </c>
      <c r="AD712" s="513">
        <v>0</v>
      </c>
      <c r="AE712" s="513">
        <v>0</v>
      </c>
      <c r="AF712" s="513">
        <v>0</v>
      </c>
      <c r="AG712" s="513">
        <v>0</v>
      </c>
      <c r="AH712" s="513">
        <f t="shared" si="98"/>
        <v>0</v>
      </c>
      <c r="AI712" s="513">
        <v>0</v>
      </c>
      <c r="AJ712" s="513">
        <v>0</v>
      </c>
      <c r="AK712" s="513">
        <f t="shared" si="99"/>
        <v>0</v>
      </c>
      <c r="AL712" s="513">
        <f t="shared" si="100"/>
        <v>0</v>
      </c>
      <c r="AM712" s="513">
        <v>0</v>
      </c>
      <c r="AN712" s="513">
        <v>0</v>
      </c>
      <c r="AO712" s="513">
        <v>0</v>
      </c>
      <c r="AP712" s="513">
        <v>0</v>
      </c>
      <c r="AQ712" s="513">
        <v>0</v>
      </c>
      <c r="AR712" s="513">
        <v>0</v>
      </c>
      <c r="AS712" s="513">
        <v>0</v>
      </c>
      <c r="AT712" s="513">
        <v>0</v>
      </c>
      <c r="AU712" s="513">
        <v>0</v>
      </c>
      <c r="AV712" s="513">
        <v>0</v>
      </c>
      <c r="AW712" s="513">
        <v>0</v>
      </c>
      <c r="AX712" s="513">
        <v>0</v>
      </c>
      <c r="AY712" s="513">
        <v>0</v>
      </c>
      <c r="AZ712" s="513">
        <v>0</v>
      </c>
      <c r="BA712" s="513">
        <v>0</v>
      </c>
      <c r="BB712" s="513">
        <v>0</v>
      </c>
      <c r="BC712" s="513">
        <v>0</v>
      </c>
      <c r="BD712" s="513">
        <v>0</v>
      </c>
      <c r="BE712" s="513">
        <v>0</v>
      </c>
      <c r="BF712" s="513">
        <v>0</v>
      </c>
      <c r="BG712" s="513">
        <v>0</v>
      </c>
      <c r="BH712" s="513">
        <v>0</v>
      </c>
      <c r="BI712" s="513">
        <v>0</v>
      </c>
      <c r="BJ712" s="513">
        <v>0</v>
      </c>
      <c r="BK712" s="241">
        <f t="shared" si="101"/>
        <v>0</v>
      </c>
      <c r="BL712" s="22">
        <f t="shared" si="102"/>
        <v>0</v>
      </c>
      <c r="BM712" s="519">
        <f t="shared" si="103"/>
        <v>0</v>
      </c>
      <c r="BN712" s="520">
        <v>0</v>
      </c>
      <c r="BO712" s="520">
        <v>0</v>
      </c>
      <c r="BP712" s="520">
        <v>0</v>
      </c>
      <c r="BQ712" s="520">
        <v>0</v>
      </c>
      <c r="BR712" s="520">
        <v>0</v>
      </c>
      <c r="BS712" s="520">
        <v>0</v>
      </c>
      <c r="BT712" s="520">
        <v>0</v>
      </c>
      <c r="BU712" s="520">
        <v>0</v>
      </c>
      <c r="BV712" s="520">
        <v>0</v>
      </c>
      <c r="BW712" s="520">
        <v>0</v>
      </c>
      <c r="BX712" s="520">
        <v>0</v>
      </c>
      <c r="BY712" s="520">
        <v>0</v>
      </c>
      <c r="BZ712" s="520">
        <v>0</v>
      </c>
      <c r="CA712" s="520">
        <v>0</v>
      </c>
      <c r="CB712" s="520">
        <v>0</v>
      </c>
      <c r="CC712" s="520">
        <v>0</v>
      </c>
      <c r="CD712" s="520">
        <v>0</v>
      </c>
      <c r="CE712" s="520">
        <v>0</v>
      </c>
      <c r="CF712" s="520">
        <v>0</v>
      </c>
      <c r="CG712" s="520">
        <v>0</v>
      </c>
      <c r="CH712" s="520">
        <v>0</v>
      </c>
      <c r="CI712" s="520">
        <v>0</v>
      </c>
      <c r="CJ712" s="520">
        <v>0</v>
      </c>
      <c r="CK712" s="520">
        <v>0</v>
      </c>
      <c r="CL712" s="520">
        <f t="shared" si="104"/>
        <v>0</v>
      </c>
      <c r="CM712" s="521">
        <f t="shared" si="105"/>
        <v>0</v>
      </c>
      <c r="CN712" s="522">
        <v>29889120</v>
      </c>
      <c r="CO712" s="522">
        <v>29889120</v>
      </c>
      <c r="CP712" s="522">
        <v>31571040</v>
      </c>
      <c r="CQ712" s="243" t="s">
        <v>874</v>
      </c>
      <c r="CR712" s="103">
        <v>8.5299999999999994</v>
      </c>
      <c r="CS712" s="523">
        <v>8.5299999999999994</v>
      </c>
      <c r="CT712" s="104">
        <v>9.01</v>
      </c>
      <c r="CU712" s="524"/>
      <c r="CV712" s="524"/>
      <c r="CW712" s="524"/>
      <c r="CX712" s="525"/>
      <c r="CY712" s="526">
        <v>102.30864197530866</v>
      </c>
      <c r="CZ712" s="527">
        <v>102.30864197530866</v>
      </c>
      <c r="DA712" s="528">
        <v>0.62962962962962998</v>
      </c>
      <c r="DB712" s="529">
        <v>0.62962962962962998</v>
      </c>
      <c r="DC712" s="530" t="s">
        <v>2293</v>
      </c>
      <c r="DD712" s="225"/>
      <c r="DE712" s="524"/>
      <c r="DF712" s="524"/>
      <c r="DG712" s="531"/>
      <c r="DH712" s="532"/>
      <c r="DI712" s="64">
        <v>8287</v>
      </c>
      <c r="DJ712" s="64">
        <v>0</v>
      </c>
      <c r="DK712" s="64">
        <v>0</v>
      </c>
      <c r="DL712" s="534">
        <f t="shared" si="106"/>
        <v>2762.3333333333335</v>
      </c>
    </row>
    <row r="713" spans="1:116" ht="43.5" customHeight="1" x14ac:dyDescent="0.25">
      <c r="A713" s="356" t="s">
        <v>7</v>
      </c>
      <c r="B713" s="65" t="s">
        <v>96</v>
      </c>
      <c r="C713" s="65" t="s">
        <v>114</v>
      </c>
      <c r="D713" s="64" t="s">
        <v>2579</v>
      </c>
      <c r="E713" s="64" t="s">
        <v>569</v>
      </c>
      <c r="F713" s="64" t="s">
        <v>1657</v>
      </c>
      <c r="G713" s="18" t="s">
        <v>1656</v>
      </c>
      <c r="H713" s="35" t="s">
        <v>889</v>
      </c>
      <c r="I713" s="28" t="s">
        <v>2284</v>
      </c>
      <c r="J713" s="498">
        <v>10.397501</v>
      </c>
      <c r="K713" s="498">
        <v>3.9543560523810002</v>
      </c>
      <c r="L713" s="499">
        <v>1</v>
      </c>
      <c r="M713" s="512">
        <v>0</v>
      </c>
      <c r="N713" s="513">
        <v>0</v>
      </c>
      <c r="O713" s="513">
        <v>0</v>
      </c>
      <c r="P713" s="513">
        <v>0</v>
      </c>
      <c r="Q713" s="513">
        <v>0</v>
      </c>
      <c r="R713" s="513">
        <v>0</v>
      </c>
      <c r="S713" s="513">
        <v>0</v>
      </c>
      <c r="T713" s="513">
        <v>0</v>
      </c>
      <c r="U713" s="513">
        <v>0</v>
      </c>
      <c r="V713" s="513">
        <v>0</v>
      </c>
      <c r="W713" s="513">
        <v>0</v>
      </c>
      <c r="X713" s="513">
        <v>0</v>
      </c>
      <c r="Y713" s="513">
        <v>0</v>
      </c>
      <c r="Z713" s="513">
        <v>0</v>
      </c>
      <c r="AA713" s="513">
        <v>0</v>
      </c>
      <c r="AB713" s="513">
        <v>0</v>
      </c>
      <c r="AC713" s="513">
        <v>0</v>
      </c>
      <c r="AD713" s="513">
        <v>0</v>
      </c>
      <c r="AE713" s="513">
        <v>0</v>
      </c>
      <c r="AF713" s="513">
        <v>0</v>
      </c>
      <c r="AG713" s="513">
        <v>0</v>
      </c>
      <c r="AH713" s="513">
        <f t="shared" si="98"/>
        <v>0</v>
      </c>
      <c r="AI713" s="513">
        <v>0</v>
      </c>
      <c r="AJ713" s="513">
        <v>0</v>
      </c>
      <c r="AK713" s="513">
        <f t="shared" si="99"/>
        <v>0</v>
      </c>
      <c r="AL713" s="513">
        <f t="shared" si="100"/>
        <v>0</v>
      </c>
      <c r="AM713" s="513">
        <v>0</v>
      </c>
      <c r="AN713" s="513">
        <v>0</v>
      </c>
      <c r="AO713" s="513">
        <v>0</v>
      </c>
      <c r="AP713" s="513">
        <v>0</v>
      </c>
      <c r="AQ713" s="513">
        <v>0</v>
      </c>
      <c r="AR713" s="513">
        <v>0</v>
      </c>
      <c r="AS713" s="513">
        <v>0</v>
      </c>
      <c r="AT713" s="513">
        <v>0</v>
      </c>
      <c r="AU713" s="513">
        <v>0</v>
      </c>
      <c r="AV713" s="513">
        <v>0</v>
      </c>
      <c r="AW713" s="513">
        <v>0</v>
      </c>
      <c r="AX713" s="513">
        <v>0</v>
      </c>
      <c r="AY713" s="513">
        <v>0</v>
      </c>
      <c r="AZ713" s="513">
        <v>0</v>
      </c>
      <c r="BA713" s="513">
        <v>0</v>
      </c>
      <c r="BB713" s="513">
        <v>0</v>
      </c>
      <c r="BC713" s="513">
        <v>0</v>
      </c>
      <c r="BD713" s="513">
        <v>0</v>
      </c>
      <c r="BE713" s="513">
        <v>0</v>
      </c>
      <c r="BF713" s="513">
        <v>0</v>
      </c>
      <c r="BG713" s="513">
        <v>0</v>
      </c>
      <c r="BH713" s="513">
        <v>0</v>
      </c>
      <c r="BI713" s="513">
        <v>0</v>
      </c>
      <c r="BJ713" s="513">
        <v>0</v>
      </c>
      <c r="BK713" s="241">
        <f t="shared" si="101"/>
        <v>0</v>
      </c>
      <c r="BL713" s="22">
        <f t="shared" si="102"/>
        <v>0</v>
      </c>
      <c r="BM713" s="519">
        <f t="shared" si="103"/>
        <v>0</v>
      </c>
      <c r="BN713" s="520">
        <v>0</v>
      </c>
      <c r="BO713" s="520">
        <v>0</v>
      </c>
      <c r="BP713" s="520">
        <v>0</v>
      </c>
      <c r="BQ713" s="520">
        <v>0</v>
      </c>
      <c r="BR713" s="520">
        <v>0</v>
      </c>
      <c r="BS713" s="520">
        <v>0</v>
      </c>
      <c r="BT713" s="520">
        <v>0</v>
      </c>
      <c r="BU713" s="520">
        <v>0</v>
      </c>
      <c r="BV713" s="520">
        <v>0</v>
      </c>
      <c r="BW713" s="520">
        <v>0</v>
      </c>
      <c r="BX713" s="520">
        <v>0</v>
      </c>
      <c r="BY713" s="520">
        <v>0</v>
      </c>
      <c r="BZ713" s="520">
        <v>0</v>
      </c>
      <c r="CA713" s="520">
        <v>0</v>
      </c>
      <c r="CB713" s="520">
        <v>0</v>
      </c>
      <c r="CC713" s="520">
        <v>0</v>
      </c>
      <c r="CD713" s="520">
        <v>0</v>
      </c>
      <c r="CE713" s="520">
        <v>0</v>
      </c>
      <c r="CF713" s="520">
        <v>0</v>
      </c>
      <c r="CG713" s="520">
        <v>0</v>
      </c>
      <c r="CH713" s="520">
        <v>0</v>
      </c>
      <c r="CI713" s="520">
        <v>0</v>
      </c>
      <c r="CJ713" s="520">
        <v>0</v>
      </c>
      <c r="CK713" s="520">
        <v>0</v>
      </c>
      <c r="CL713" s="520">
        <f t="shared" si="104"/>
        <v>0</v>
      </c>
      <c r="CM713" s="521">
        <f t="shared" si="105"/>
        <v>0</v>
      </c>
      <c r="CN713" s="522">
        <v>0</v>
      </c>
      <c r="CO713" s="522">
        <v>0</v>
      </c>
      <c r="CP713" s="522">
        <v>27261120.000000004</v>
      </c>
      <c r="CQ713" s="243" t="s">
        <v>874</v>
      </c>
      <c r="CR713" s="103">
        <v>0</v>
      </c>
      <c r="CS713" s="523">
        <v>0</v>
      </c>
      <c r="CT713" s="104">
        <v>7.78</v>
      </c>
      <c r="CU713" s="524"/>
      <c r="CV713" s="524"/>
      <c r="CW713" s="524"/>
      <c r="CX713" s="525"/>
      <c r="CY713" s="526">
        <v>0</v>
      </c>
      <c r="CZ713" s="527">
        <v>0</v>
      </c>
      <c r="DA713" s="528">
        <v>0</v>
      </c>
      <c r="DB713" s="529">
        <v>0</v>
      </c>
      <c r="DC713" s="530" t="s">
        <v>2297</v>
      </c>
      <c r="DD713" s="225"/>
      <c r="DE713" s="524"/>
      <c r="DF713" s="524"/>
      <c r="DG713" s="531"/>
      <c r="DH713" s="532"/>
      <c r="DI713" s="64">
        <v>0</v>
      </c>
      <c r="DJ713" s="64">
        <v>0</v>
      </c>
      <c r="DK713" s="64">
        <v>0</v>
      </c>
      <c r="DL713" s="534">
        <f t="shared" si="106"/>
        <v>0</v>
      </c>
    </row>
    <row r="714" spans="1:116" ht="43.5" customHeight="1" x14ac:dyDescent="0.25">
      <c r="A714" s="356" t="s">
        <v>7</v>
      </c>
      <c r="B714" s="65" t="s">
        <v>96</v>
      </c>
      <c r="C714" s="65" t="s">
        <v>114</v>
      </c>
      <c r="D714" s="64" t="s">
        <v>2608</v>
      </c>
      <c r="E714" s="64" t="s">
        <v>565</v>
      </c>
      <c r="F714" s="64" t="s">
        <v>1658</v>
      </c>
      <c r="G714" s="18" t="s">
        <v>565</v>
      </c>
      <c r="H714" s="35" t="s">
        <v>860</v>
      </c>
      <c r="I714" s="28" t="s">
        <v>2284</v>
      </c>
      <c r="J714" s="498">
        <v>15.49665858</v>
      </c>
      <c r="K714" s="498">
        <v>0.57102272608500004</v>
      </c>
      <c r="L714" s="499">
        <v>3</v>
      </c>
      <c r="M714" s="512">
        <v>0</v>
      </c>
      <c r="N714" s="513">
        <v>0</v>
      </c>
      <c r="O714" s="513">
        <v>0</v>
      </c>
      <c r="P714" s="513">
        <v>0</v>
      </c>
      <c r="Q714" s="513">
        <v>0</v>
      </c>
      <c r="R714" s="513">
        <v>0</v>
      </c>
      <c r="S714" s="513">
        <v>0</v>
      </c>
      <c r="T714" s="513">
        <v>0</v>
      </c>
      <c r="U714" s="513">
        <v>0</v>
      </c>
      <c r="V714" s="513">
        <v>0</v>
      </c>
      <c r="W714" s="513">
        <v>0</v>
      </c>
      <c r="X714" s="513">
        <v>0</v>
      </c>
      <c r="Y714" s="513">
        <v>0</v>
      </c>
      <c r="Z714" s="513">
        <v>0</v>
      </c>
      <c r="AA714" s="513">
        <v>0</v>
      </c>
      <c r="AB714" s="513">
        <v>0</v>
      </c>
      <c r="AC714" s="513">
        <v>1</v>
      </c>
      <c r="AD714" s="513">
        <v>1</v>
      </c>
      <c r="AE714" s="513">
        <v>0</v>
      </c>
      <c r="AF714" s="513">
        <v>0</v>
      </c>
      <c r="AG714" s="513">
        <v>0</v>
      </c>
      <c r="AH714" s="513">
        <f t="shared" si="98"/>
        <v>0</v>
      </c>
      <c r="AI714" s="513">
        <v>0</v>
      </c>
      <c r="AJ714" s="513">
        <v>0</v>
      </c>
      <c r="AK714" s="513">
        <f t="shared" si="99"/>
        <v>1</v>
      </c>
      <c r="AL714" s="513">
        <f t="shared" si="100"/>
        <v>1</v>
      </c>
      <c r="AM714" s="513">
        <v>0</v>
      </c>
      <c r="AN714" s="513">
        <v>0</v>
      </c>
      <c r="AO714" s="513">
        <v>0</v>
      </c>
      <c r="AP714" s="513">
        <v>0</v>
      </c>
      <c r="AQ714" s="513">
        <v>0</v>
      </c>
      <c r="AR714" s="513">
        <v>0</v>
      </c>
      <c r="AS714" s="513">
        <v>0</v>
      </c>
      <c r="AT714" s="513">
        <v>0</v>
      </c>
      <c r="AU714" s="513">
        <v>0</v>
      </c>
      <c r="AV714" s="513">
        <v>0</v>
      </c>
      <c r="AW714" s="513">
        <v>0</v>
      </c>
      <c r="AX714" s="513">
        <v>0</v>
      </c>
      <c r="AY714" s="513">
        <v>0</v>
      </c>
      <c r="AZ714" s="513">
        <v>0</v>
      </c>
      <c r="BA714" s="513">
        <v>0</v>
      </c>
      <c r="BB714" s="513">
        <v>0</v>
      </c>
      <c r="BC714" s="513">
        <v>450</v>
      </c>
      <c r="BD714" s="513">
        <v>450</v>
      </c>
      <c r="BE714" s="513">
        <v>0</v>
      </c>
      <c r="BF714" s="513">
        <v>0</v>
      </c>
      <c r="BG714" s="513">
        <v>0</v>
      </c>
      <c r="BH714" s="513">
        <v>0</v>
      </c>
      <c r="BI714" s="513">
        <v>0</v>
      </c>
      <c r="BJ714" s="513">
        <v>0</v>
      </c>
      <c r="BK714" s="241">
        <f t="shared" si="101"/>
        <v>450</v>
      </c>
      <c r="BL714" s="22">
        <f t="shared" si="102"/>
        <v>450</v>
      </c>
      <c r="BM714" s="519">
        <f t="shared" si="103"/>
        <v>0.18595041322314051</v>
      </c>
      <c r="BN714" s="520">
        <v>0</v>
      </c>
      <c r="BO714" s="520">
        <v>0</v>
      </c>
      <c r="BP714" s="520">
        <v>0</v>
      </c>
      <c r="BQ714" s="520">
        <v>0</v>
      </c>
      <c r="BR714" s="520">
        <v>0</v>
      </c>
      <c r="BS714" s="520">
        <v>0</v>
      </c>
      <c r="BT714" s="520">
        <v>0</v>
      </c>
      <c r="BU714" s="520">
        <v>0</v>
      </c>
      <c r="BV714" s="520">
        <v>0</v>
      </c>
      <c r="BW714" s="520">
        <v>0</v>
      </c>
      <c r="BX714" s="520">
        <v>0</v>
      </c>
      <c r="BY714" s="520">
        <v>0</v>
      </c>
      <c r="BZ714" s="520">
        <v>0</v>
      </c>
      <c r="CA714" s="520">
        <v>0</v>
      </c>
      <c r="CB714" s="520">
        <v>0</v>
      </c>
      <c r="CC714" s="520">
        <v>0</v>
      </c>
      <c r="CD714" s="520">
        <v>528228</v>
      </c>
      <c r="CE714" s="520">
        <v>528228</v>
      </c>
      <c r="CF714" s="520">
        <v>0</v>
      </c>
      <c r="CG714" s="520">
        <v>0</v>
      </c>
      <c r="CH714" s="520">
        <v>0</v>
      </c>
      <c r="CI714" s="520">
        <v>0</v>
      </c>
      <c r="CJ714" s="520">
        <v>0</v>
      </c>
      <c r="CK714" s="520">
        <v>0</v>
      </c>
      <c r="CL714" s="520">
        <f t="shared" si="104"/>
        <v>528228</v>
      </c>
      <c r="CM714" s="521">
        <f t="shared" si="105"/>
        <v>528228</v>
      </c>
      <c r="CN714" s="522">
        <v>25404000.000000004</v>
      </c>
      <c r="CO714" s="522">
        <v>25404000.000000004</v>
      </c>
      <c r="CP714" s="522">
        <v>8479680</v>
      </c>
      <c r="CQ714" s="243" t="s">
        <v>874</v>
      </c>
      <c r="CR714" s="103">
        <v>7.25</v>
      </c>
      <c r="CS714" s="523">
        <v>7.25</v>
      </c>
      <c r="CT714" s="104">
        <v>2.42</v>
      </c>
      <c r="CU714" s="524"/>
      <c r="CV714" s="524"/>
      <c r="CW714" s="524"/>
      <c r="CX714" s="525"/>
      <c r="CY714" s="526">
        <v>151.888888888889</v>
      </c>
      <c r="CZ714" s="527">
        <v>151.888888888889</v>
      </c>
      <c r="DA714" s="528">
        <v>1.7777777777777768</v>
      </c>
      <c r="DB714" s="529">
        <v>1.7777777777777768</v>
      </c>
      <c r="DC714" s="530" t="s">
        <v>2354</v>
      </c>
      <c r="DD714" s="225"/>
      <c r="DE714" s="524"/>
      <c r="DF714" s="524"/>
      <c r="DG714" s="531"/>
      <c r="DH714" s="532"/>
      <c r="DI714" s="64">
        <v>0</v>
      </c>
      <c r="DJ714" s="64">
        <v>0</v>
      </c>
      <c r="DK714" s="64">
        <v>0</v>
      </c>
      <c r="DL714" s="534">
        <f t="shared" si="106"/>
        <v>0</v>
      </c>
    </row>
    <row r="715" spans="1:116" ht="43.5" customHeight="1" x14ac:dyDescent="0.25">
      <c r="A715" s="356" t="s">
        <v>7</v>
      </c>
      <c r="B715" s="65" t="s">
        <v>96</v>
      </c>
      <c r="C715" s="65" t="s">
        <v>114</v>
      </c>
      <c r="D715" s="64" t="s">
        <v>2575</v>
      </c>
      <c r="E715" s="64" t="s">
        <v>1552</v>
      </c>
      <c r="F715" s="64" t="s">
        <v>1659</v>
      </c>
      <c r="G715" s="18" t="s">
        <v>1556</v>
      </c>
      <c r="H715" s="35" t="s">
        <v>889</v>
      </c>
      <c r="I715" s="28" t="s">
        <v>2284</v>
      </c>
      <c r="J715" s="498">
        <v>14.73975237</v>
      </c>
      <c r="K715" s="498">
        <v>6.2710227142289998</v>
      </c>
      <c r="L715" s="499">
        <v>1</v>
      </c>
      <c r="M715" s="512">
        <v>0</v>
      </c>
      <c r="N715" s="513">
        <v>0</v>
      </c>
      <c r="O715" s="513">
        <v>0</v>
      </c>
      <c r="P715" s="513">
        <v>0</v>
      </c>
      <c r="Q715" s="513">
        <v>0</v>
      </c>
      <c r="R715" s="513">
        <v>0</v>
      </c>
      <c r="S715" s="513">
        <v>0</v>
      </c>
      <c r="T715" s="513">
        <v>0</v>
      </c>
      <c r="U715" s="513">
        <v>0</v>
      </c>
      <c r="V715" s="513">
        <v>0</v>
      </c>
      <c r="W715" s="513">
        <v>0</v>
      </c>
      <c r="X715" s="513">
        <v>0</v>
      </c>
      <c r="Y715" s="513">
        <v>0</v>
      </c>
      <c r="Z715" s="513">
        <v>0</v>
      </c>
      <c r="AA715" s="513">
        <v>0</v>
      </c>
      <c r="AB715" s="513">
        <v>0</v>
      </c>
      <c r="AC715" s="513">
        <v>0</v>
      </c>
      <c r="AD715" s="513">
        <v>0</v>
      </c>
      <c r="AE715" s="513">
        <v>0</v>
      </c>
      <c r="AF715" s="513">
        <v>0</v>
      </c>
      <c r="AG715" s="513">
        <v>0</v>
      </c>
      <c r="AH715" s="513">
        <f t="shared" ref="AH715:AH778" si="107">AG715</f>
        <v>0</v>
      </c>
      <c r="AI715" s="513">
        <v>0</v>
      </c>
      <c r="AJ715" s="513">
        <v>0</v>
      </c>
      <c r="AK715" s="513">
        <f t="shared" ref="AK715:AK778" si="108">SUM(M715,O715,Q715,S715,U715,W715,Y715,AA715,AC715,AE715,AG715,AI715)</f>
        <v>0</v>
      </c>
      <c r="AL715" s="513">
        <f t="shared" ref="AL715:AL778" si="109">SUM(N715,P715,R715,T715,V715,X715,Z715,AB715,AD715,AF715,AH715,AJ715,)</f>
        <v>0</v>
      </c>
      <c r="AM715" s="513">
        <v>0</v>
      </c>
      <c r="AN715" s="513">
        <v>0</v>
      </c>
      <c r="AO715" s="513">
        <v>0</v>
      </c>
      <c r="AP715" s="513">
        <v>0</v>
      </c>
      <c r="AQ715" s="513">
        <v>0</v>
      </c>
      <c r="AR715" s="513">
        <v>0</v>
      </c>
      <c r="AS715" s="513">
        <v>0</v>
      </c>
      <c r="AT715" s="513">
        <v>0</v>
      </c>
      <c r="AU715" s="513">
        <v>0</v>
      </c>
      <c r="AV715" s="513">
        <v>0</v>
      </c>
      <c r="AW715" s="513">
        <v>0</v>
      </c>
      <c r="AX715" s="513">
        <v>0</v>
      </c>
      <c r="AY715" s="513">
        <v>0</v>
      </c>
      <c r="AZ715" s="513">
        <v>0</v>
      </c>
      <c r="BA715" s="513">
        <v>0</v>
      </c>
      <c r="BB715" s="513">
        <v>0</v>
      </c>
      <c r="BC715" s="513">
        <v>0</v>
      </c>
      <c r="BD715" s="513">
        <v>0</v>
      </c>
      <c r="BE715" s="513">
        <v>0</v>
      </c>
      <c r="BF715" s="513">
        <v>0</v>
      </c>
      <c r="BG715" s="513">
        <v>0</v>
      </c>
      <c r="BH715" s="513">
        <v>0</v>
      </c>
      <c r="BI715" s="513">
        <v>0</v>
      </c>
      <c r="BJ715" s="513">
        <v>0</v>
      </c>
      <c r="BK715" s="241">
        <f t="shared" ref="BK715:BK778" si="110">SUM(AM715,AO715,AQ715,AS715,AU715,AW715,AY715,BA715,BC715,BE715,BG715,BI715,)</f>
        <v>0</v>
      </c>
      <c r="BL715" s="22">
        <f t="shared" ref="BL715:BL778" si="111">SUM(AN715,AP715,AR715,AT715,AV715,AX715,AZ715,BB715,BD715,BF715,BH715,BJ715)</f>
        <v>0</v>
      </c>
      <c r="BM715" s="519">
        <f t="shared" ref="BM715:BM778" si="112">IF(CT715=0,0,BK715/1000/CT715)</f>
        <v>0</v>
      </c>
      <c r="BN715" s="520">
        <v>0</v>
      </c>
      <c r="BO715" s="520">
        <v>0</v>
      </c>
      <c r="BP715" s="520">
        <v>0</v>
      </c>
      <c r="BQ715" s="520">
        <v>0</v>
      </c>
      <c r="BR715" s="520">
        <v>0</v>
      </c>
      <c r="BS715" s="520">
        <v>0</v>
      </c>
      <c r="BT715" s="520">
        <v>0</v>
      </c>
      <c r="BU715" s="520">
        <v>0</v>
      </c>
      <c r="BV715" s="520">
        <v>0</v>
      </c>
      <c r="BW715" s="520">
        <v>0</v>
      </c>
      <c r="BX715" s="520">
        <v>0</v>
      </c>
      <c r="BY715" s="520">
        <v>0</v>
      </c>
      <c r="BZ715" s="520">
        <v>0</v>
      </c>
      <c r="CA715" s="520">
        <v>0</v>
      </c>
      <c r="CB715" s="520">
        <v>0</v>
      </c>
      <c r="CC715" s="520">
        <v>0</v>
      </c>
      <c r="CD715" s="520">
        <v>0</v>
      </c>
      <c r="CE715" s="520">
        <v>0</v>
      </c>
      <c r="CF715" s="520">
        <v>0</v>
      </c>
      <c r="CG715" s="520">
        <v>0</v>
      </c>
      <c r="CH715" s="520">
        <v>0</v>
      </c>
      <c r="CI715" s="520">
        <v>0</v>
      </c>
      <c r="CJ715" s="520">
        <v>0</v>
      </c>
      <c r="CK715" s="520">
        <v>0</v>
      </c>
      <c r="CL715" s="520">
        <f t="shared" ref="CL715:CL778" si="113">SUM(BN715,BP715,BR715,BT715,BV715,BX715,BZ715,CB715,CD715,CF715,CH715,CJ715)</f>
        <v>0</v>
      </c>
      <c r="CM715" s="521">
        <f t="shared" ref="CM715:CM778" si="114">SUM(BO715,BQ715,BS715,BU715,BW715,BY715,CA715,CC715,CE715,CG715,CI715,CK715)</f>
        <v>0</v>
      </c>
      <c r="CN715" s="522">
        <v>16749120.000000002</v>
      </c>
      <c r="CO715" s="522">
        <v>16749120.000000002</v>
      </c>
      <c r="CP715" s="522">
        <v>6972960</v>
      </c>
      <c r="CQ715" s="243" t="s">
        <v>874</v>
      </c>
      <c r="CR715" s="103">
        <v>4.78</v>
      </c>
      <c r="CS715" s="523">
        <v>4.78</v>
      </c>
      <c r="CT715" s="104">
        <v>1.99</v>
      </c>
      <c r="CU715" s="524"/>
      <c r="CV715" s="524"/>
      <c r="CW715" s="524"/>
      <c r="CX715" s="525"/>
      <c r="CY715" s="526">
        <v>45</v>
      </c>
      <c r="CZ715" s="527">
        <v>45</v>
      </c>
      <c r="DA715" s="528">
        <v>0.66666666666666663</v>
      </c>
      <c r="DB715" s="529">
        <v>0.66666666666666663</v>
      </c>
      <c r="DC715" s="530" t="s">
        <v>2576</v>
      </c>
      <c r="DD715" s="225"/>
      <c r="DE715" s="524"/>
      <c r="DF715" s="524"/>
      <c r="DG715" s="531"/>
      <c r="DH715" s="532"/>
      <c r="DI715" s="64">
        <v>0</v>
      </c>
      <c r="DJ715" s="64">
        <v>0</v>
      </c>
      <c r="DK715" s="64">
        <v>0</v>
      </c>
      <c r="DL715" s="534">
        <f t="shared" si="106"/>
        <v>0</v>
      </c>
    </row>
    <row r="716" spans="1:116" ht="43.5" customHeight="1" x14ac:dyDescent="0.25">
      <c r="A716" s="356" t="s">
        <v>7</v>
      </c>
      <c r="B716" s="65" t="s">
        <v>96</v>
      </c>
      <c r="C716" s="65" t="s">
        <v>114</v>
      </c>
      <c r="D716" s="64" t="s">
        <v>2565</v>
      </c>
      <c r="E716" s="64" t="s">
        <v>551</v>
      </c>
      <c r="F716" s="64" t="s">
        <v>1662</v>
      </c>
      <c r="G716" s="18" t="s">
        <v>551</v>
      </c>
      <c r="H716" s="35" t="s">
        <v>889</v>
      </c>
      <c r="I716" s="28" t="s">
        <v>2284</v>
      </c>
      <c r="J716" s="498">
        <v>8.7641770860000001</v>
      </c>
      <c r="K716" s="498">
        <v>1.4070075728310001</v>
      </c>
      <c r="L716" s="499">
        <v>8.8000000000000007</v>
      </c>
      <c r="M716" s="512">
        <v>0</v>
      </c>
      <c r="N716" s="513">
        <v>0</v>
      </c>
      <c r="O716" s="513">
        <v>0</v>
      </c>
      <c r="P716" s="513">
        <v>0</v>
      </c>
      <c r="Q716" s="513">
        <v>0</v>
      </c>
      <c r="R716" s="513">
        <v>0</v>
      </c>
      <c r="S716" s="513">
        <v>0</v>
      </c>
      <c r="T716" s="513">
        <v>0</v>
      </c>
      <c r="U716" s="513">
        <v>0</v>
      </c>
      <c r="V716" s="513">
        <v>0</v>
      </c>
      <c r="W716" s="513">
        <v>0</v>
      </c>
      <c r="X716" s="513">
        <v>0</v>
      </c>
      <c r="Y716" s="513">
        <v>0</v>
      </c>
      <c r="Z716" s="513">
        <v>0</v>
      </c>
      <c r="AA716" s="513">
        <v>0</v>
      </c>
      <c r="AB716" s="513">
        <v>0</v>
      </c>
      <c r="AC716" s="513">
        <v>0</v>
      </c>
      <c r="AD716" s="513">
        <v>0</v>
      </c>
      <c r="AE716" s="513">
        <v>0</v>
      </c>
      <c r="AF716" s="513">
        <v>0</v>
      </c>
      <c r="AG716" s="513">
        <v>0</v>
      </c>
      <c r="AH716" s="513">
        <f t="shared" si="107"/>
        <v>0</v>
      </c>
      <c r="AI716" s="513">
        <v>0</v>
      </c>
      <c r="AJ716" s="513">
        <v>0</v>
      </c>
      <c r="AK716" s="513">
        <f t="shared" si="108"/>
        <v>0</v>
      </c>
      <c r="AL716" s="513">
        <f t="shared" si="109"/>
        <v>0</v>
      </c>
      <c r="AM716" s="513">
        <v>0</v>
      </c>
      <c r="AN716" s="513">
        <v>0</v>
      </c>
      <c r="AO716" s="513">
        <v>0</v>
      </c>
      <c r="AP716" s="513">
        <v>0</v>
      </c>
      <c r="AQ716" s="513">
        <v>0</v>
      </c>
      <c r="AR716" s="513">
        <v>0</v>
      </c>
      <c r="AS716" s="513">
        <v>0</v>
      </c>
      <c r="AT716" s="513">
        <v>0</v>
      </c>
      <c r="AU716" s="513">
        <v>0</v>
      </c>
      <c r="AV716" s="513">
        <v>0</v>
      </c>
      <c r="AW716" s="513">
        <v>0</v>
      </c>
      <c r="AX716" s="513">
        <v>0</v>
      </c>
      <c r="AY716" s="513">
        <v>0</v>
      </c>
      <c r="AZ716" s="513">
        <v>0</v>
      </c>
      <c r="BA716" s="513">
        <v>0</v>
      </c>
      <c r="BB716" s="513">
        <v>0</v>
      </c>
      <c r="BC716" s="513">
        <v>0</v>
      </c>
      <c r="BD716" s="513">
        <v>0</v>
      </c>
      <c r="BE716" s="513">
        <v>0</v>
      </c>
      <c r="BF716" s="513">
        <v>0</v>
      </c>
      <c r="BG716" s="513">
        <v>0</v>
      </c>
      <c r="BH716" s="513">
        <v>0</v>
      </c>
      <c r="BI716" s="513">
        <v>0</v>
      </c>
      <c r="BJ716" s="513">
        <v>0</v>
      </c>
      <c r="BK716" s="241">
        <f t="shared" si="110"/>
        <v>0</v>
      </c>
      <c r="BL716" s="22">
        <f t="shared" si="111"/>
        <v>0</v>
      </c>
      <c r="BM716" s="519">
        <f t="shared" si="112"/>
        <v>0</v>
      </c>
      <c r="BN716" s="520">
        <v>0</v>
      </c>
      <c r="BO716" s="520">
        <v>0</v>
      </c>
      <c r="BP716" s="520">
        <v>0</v>
      </c>
      <c r="BQ716" s="520">
        <v>0</v>
      </c>
      <c r="BR716" s="520">
        <v>0</v>
      </c>
      <c r="BS716" s="520">
        <v>0</v>
      </c>
      <c r="BT716" s="520">
        <v>0</v>
      </c>
      <c r="BU716" s="520">
        <v>0</v>
      </c>
      <c r="BV716" s="520">
        <v>0</v>
      </c>
      <c r="BW716" s="520">
        <v>0</v>
      </c>
      <c r="BX716" s="520">
        <v>0</v>
      </c>
      <c r="BY716" s="520">
        <v>0</v>
      </c>
      <c r="BZ716" s="520">
        <v>0</v>
      </c>
      <c r="CA716" s="520">
        <v>0</v>
      </c>
      <c r="CB716" s="520">
        <v>0</v>
      </c>
      <c r="CC716" s="520">
        <v>0</v>
      </c>
      <c r="CD716" s="520">
        <v>0</v>
      </c>
      <c r="CE716" s="520">
        <v>0</v>
      </c>
      <c r="CF716" s="520">
        <v>0</v>
      </c>
      <c r="CG716" s="520">
        <v>0</v>
      </c>
      <c r="CH716" s="520">
        <v>0</v>
      </c>
      <c r="CI716" s="520">
        <v>0</v>
      </c>
      <c r="CJ716" s="520">
        <v>0</v>
      </c>
      <c r="CK716" s="520">
        <v>0</v>
      </c>
      <c r="CL716" s="520">
        <f t="shared" si="113"/>
        <v>0</v>
      </c>
      <c r="CM716" s="521">
        <f t="shared" si="114"/>
        <v>0</v>
      </c>
      <c r="CN716" s="522">
        <v>1962240.0000000002</v>
      </c>
      <c r="CO716" s="522">
        <v>1962240.0000000002</v>
      </c>
      <c r="CP716" s="522">
        <v>6272160.0000000009</v>
      </c>
      <c r="CQ716" s="243" t="s">
        <v>874</v>
      </c>
      <c r="CR716" s="103">
        <v>0.56000000000000005</v>
      </c>
      <c r="CS716" s="523">
        <v>0.56000000000000005</v>
      </c>
      <c r="CT716" s="104">
        <v>1.79</v>
      </c>
      <c r="CU716" s="524"/>
      <c r="CV716" s="524"/>
      <c r="CW716" s="524"/>
      <c r="CX716" s="525"/>
      <c r="CY716" s="526">
        <v>33.106918238993721</v>
      </c>
      <c r="CZ716" s="527">
        <v>32.666666666666664</v>
      </c>
      <c r="DA716" s="528">
        <v>0.67295597484276737</v>
      </c>
      <c r="DB716" s="529">
        <v>0.66666666666666663</v>
      </c>
      <c r="DC716" s="530" t="s">
        <v>2576</v>
      </c>
      <c r="DD716" s="225"/>
      <c r="DE716" s="524"/>
      <c r="DF716" s="524"/>
      <c r="DG716" s="531"/>
      <c r="DH716" s="532"/>
      <c r="DI716" s="64">
        <v>0</v>
      </c>
      <c r="DJ716" s="64">
        <v>0</v>
      </c>
      <c r="DK716" s="64">
        <v>0</v>
      </c>
      <c r="DL716" s="534">
        <f t="shared" si="106"/>
        <v>0</v>
      </c>
    </row>
    <row r="717" spans="1:116" ht="43.5" customHeight="1" x14ac:dyDescent="0.25">
      <c r="A717" s="356" t="s">
        <v>7</v>
      </c>
      <c r="B717" s="65" t="s">
        <v>96</v>
      </c>
      <c r="C717" s="65" t="s">
        <v>114</v>
      </c>
      <c r="D717" s="64" t="s">
        <v>2565</v>
      </c>
      <c r="E717" s="64" t="s">
        <v>551</v>
      </c>
      <c r="F717" s="64" t="s">
        <v>1663</v>
      </c>
      <c r="G717" s="18" t="s">
        <v>1664</v>
      </c>
      <c r="H717" s="35" t="s">
        <v>889</v>
      </c>
      <c r="I717" s="28" t="s">
        <v>2284</v>
      </c>
      <c r="J717" s="498">
        <v>9.9592921440000008</v>
      </c>
      <c r="K717" s="498">
        <v>1.5884469663930001</v>
      </c>
      <c r="L717" s="499">
        <v>19</v>
      </c>
      <c r="M717" s="512">
        <v>0</v>
      </c>
      <c r="N717" s="513">
        <v>0</v>
      </c>
      <c r="O717" s="513">
        <v>0</v>
      </c>
      <c r="P717" s="513">
        <v>0</v>
      </c>
      <c r="Q717" s="513">
        <v>0</v>
      </c>
      <c r="R717" s="513">
        <v>0</v>
      </c>
      <c r="S717" s="513">
        <v>0</v>
      </c>
      <c r="T717" s="513">
        <v>0</v>
      </c>
      <c r="U717" s="513">
        <v>0</v>
      </c>
      <c r="V717" s="513">
        <v>0</v>
      </c>
      <c r="W717" s="513">
        <v>0</v>
      </c>
      <c r="X717" s="513">
        <v>0</v>
      </c>
      <c r="Y717" s="513">
        <v>0</v>
      </c>
      <c r="Z717" s="513">
        <v>0</v>
      </c>
      <c r="AA717" s="513">
        <v>0</v>
      </c>
      <c r="AB717" s="513">
        <v>0</v>
      </c>
      <c r="AC717" s="513">
        <v>0</v>
      </c>
      <c r="AD717" s="513">
        <v>0</v>
      </c>
      <c r="AE717" s="513">
        <v>0</v>
      </c>
      <c r="AF717" s="513">
        <v>0</v>
      </c>
      <c r="AG717" s="513">
        <v>0</v>
      </c>
      <c r="AH717" s="513">
        <f t="shared" si="107"/>
        <v>0</v>
      </c>
      <c r="AI717" s="513">
        <v>0</v>
      </c>
      <c r="AJ717" s="513">
        <v>0</v>
      </c>
      <c r="AK717" s="513">
        <f t="shared" si="108"/>
        <v>0</v>
      </c>
      <c r="AL717" s="513">
        <f t="shared" si="109"/>
        <v>0</v>
      </c>
      <c r="AM717" s="513">
        <v>0</v>
      </c>
      <c r="AN717" s="513">
        <v>0</v>
      </c>
      <c r="AO717" s="513">
        <v>0</v>
      </c>
      <c r="AP717" s="513">
        <v>0</v>
      </c>
      <c r="AQ717" s="513">
        <v>0</v>
      </c>
      <c r="AR717" s="513">
        <v>0</v>
      </c>
      <c r="AS717" s="513">
        <v>0</v>
      </c>
      <c r="AT717" s="513">
        <v>0</v>
      </c>
      <c r="AU717" s="513">
        <v>0</v>
      </c>
      <c r="AV717" s="513">
        <v>0</v>
      </c>
      <c r="AW717" s="513">
        <v>0</v>
      </c>
      <c r="AX717" s="513">
        <v>0</v>
      </c>
      <c r="AY717" s="513">
        <v>0</v>
      </c>
      <c r="AZ717" s="513">
        <v>0</v>
      </c>
      <c r="BA717" s="513">
        <v>0</v>
      </c>
      <c r="BB717" s="513">
        <v>0</v>
      </c>
      <c r="BC717" s="513">
        <v>0</v>
      </c>
      <c r="BD717" s="513">
        <v>0</v>
      </c>
      <c r="BE717" s="513">
        <v>0</v>
      </c>
      <c r="BF717" s="513">
        <v>0</v>
      </c>
      <c r="BG717" s="513">
        <v>0</v>
      </c>
      <c r="BH717" s="513">
        <v>0</v>
      </c>
      <c r="BI717" s="513">
        <v>0</v>
      </c>
      <c r="BJ717" s="513">
        <v>0</v>
      </c>
      <c r="BK717" s="241">
        <f t="shared" si="110"/>
        <v>0</v>
      </c>
      <c r="BL717" s="22">
        <f t="shared" si="111"/>
        <v>0</v>
      </c>
      <c r="BM717" s="519">
        <f t="shared" si="112"/>
        <v>0</v>
      </c>
      <c r="BN717" s="520">
        <v>0</v>
      </c>
      <c r="BO717" s="520">
        <v>0</v>
      </c>
      <c r="BP717" s="520">
        <v>0</v>
      </c>
      <c r="BQ717" s="520">
        <v>0</v>
      </c>
      <c r="BR717" s="520">
        <v>0</v>
      </c>
      <c r="BS717" s="520">
        <v>0</v>
      </c>
      <c r="BT717" s="520">
        <v>0</v>
      </c>
      <c r="BU717" s="520">
        <v>0</v>
      </c>
      <c r="BV717" s="520">
        <v>0</v>
      </c>
      <c r="BW717" s="520">
        <v>0</v>
      </c>
      <c r="BX717" s="520">
        <v>0</v>
      </c>
      <c r="BY717" s="520">
        <v>0</v>
      </c>
      <c r="BZ717" s="520">
        <v>0</v>
      </c>
      <c r="CA717" s="520">
        <v>0</v>
      </c>
      <c r="CB717" s="520">
        <v>0</v>
      </c>
      <c r="CC717" s="520">
        <v>0</v>
      </c>
      <c r="CD717" s="520">
        <v>0</v>
      </c>
      <c r="CE717" s="520">
        <v>0</v>
      </c>
      <c r="CF717" s="520">
        <v>0</v>
      </c>
      <c r="CG717" s="520">
        <v>0</v>
      </c>
      <c r="CH717" s="520">
        <v>0</v>
      </c>
      <c r="CI717" s="520">
        <v>0</v>
      </c>
      <c r="CJ717" s="520">
        <v>0</v>
      </c>
      <c r="CK717" s="520">
        <v>0</v>
      </c>
      <c r="CL717" s="520">
        <f t="shared" si="113"/>
        <v>0</v>
      </c>
      <c r="CM717" s="521">
        <f t="shared" si="114"/>
        <v>0</v>
      </c>
      <c r="CN717" s="522">
        <v>10196640.000000002</v>
      </c>
      <c r="CO717" s="522">
        <v>10196640.000000002</v>
      </c>
      <c r="CP717" s="522">
        <v>10932480.000000002</v>
      </c>
      <c r="CQ717" s="243" t="s">
        <v>874</v>
      </c>
      <c r="CR717" s="103">
        <v>2.91</v>
      </c>
      <c r="CS717" s="523">
        <v>2.91</v>
      </c>
      <c r="CT717" s="104">
        <v>3.12</v>
      </c>
      <c r="CU717" s="524"/>
      <c r="CV717" s="524"/>
      <c r="CW717" s="524"/>
      <c r="CX717" s="525"/>
      <c r="CY717" s="526">
        <v>32.666666666666664</v>
      </c>
      <c r="CZ717" s="527">
        <v>32.666666666666664</v>
      </c>
      <c r="DA717" s="528">
        <v>0.66666666666666663</v>
      </c>
      <c r="DB717" s="529">
        <v>0.66666666666666663</v>
      </c>
      <c r="DC717" s="530" t="s">
        <v>2576</v>
      </c>
      <c r="DD717" s="225"/>
      <c r="DE717" s="524"/>
      <c r="DF717" s="524"/>
      <c r="DG717" s="531"/>
      <c r="DH717" s="532"/>
      <c r="DI717" s="64">
        <v>0</v>
      </c>
      <c r="DJ717" s="64">
        <v>0</v>
      </c>
      <c r="DK717" s="64">
        <v>0</v>
      </c>
      <c r="DL717" s="534">
        <f t="shared" si="106"/>
        <v>0</v>
      </c>
    </row>
    <row r="718" spans="1:116" ht="43.5" customHeight="1" x14ac:dyDescent="0.25">
      <c r="A718" s="356" t="s">
        <v>7</v>
      </c>
      <c r="B718" s="65" t="s">
        <v>96</v>
      </c>
      <c r="C718" s="65" t="s">
        <v>114</v>
      </c>
      <c r="D718" s="64" t="s">
        <v>2584</v>
      </c>
      <c r="E718" s="64" t="s">
        <v>514</v>
      </c>
      <c r="F718" s="64" t="s">
        <v>1665</v>
      </c>
      <c r="G718" s="18" t="s">
        <v>1646</v>
      </c>
      <c r="H718" s="35" t="s">
        <v>889</v>
      </c>
      <c r="I718" s="28" t="s">
        <v>2284</v>
      </c>
      <c r="J718" s="498">
        <v>20.6</v>
      </c>
      <c r="K718" s="498">
        <v>6.0064393814460004</v>
      </c>
      <c r="L718" s="499">
        <v>2.2999999999999998</v>
      </c>
      <c r="M718" s="512">
        <v>0</v>
      </c>
      <c r="N718" s="513">
        <v>0</v>
      </c>
      <c r="O718" s="513">
        <v>0</v>
      </c>
      <c r="P718" s="513">
        <v>0</v>
      </c>
      <c r="Q718" s="513">
        <v>0</v>
      </c>
      <c r="R718" s="513">
        <v>0</v>
      </c>
      <c r="S718" s="513">
        <v>0</v>
      </c>
      <c r="T718" s="513">
        <v>0</v>
      </c>
      <c r="U718" s="513">
        <v>0</v>
      </c>
      <c r="V718" s="513">
        <v>0</v>
      </c>
      <c r="W718" s="513">
        <v>0</v>
      </c>
      <c r="X718" s="513">
        <v>0</v>
      </c>
      <c r="Y718" s="513">
        <v>0</v>
      </c>
      <c r="Z718" s="513">
        <v>0</v>
      </c>
      <c r="AA718" s="513">
        <v>0</v>
      </c>
      <c r="AB718" s="513">
        <v>0</v>
      </c>
      <c r="AC718" s="513">
        <v>0</v>
      </c>
      <c r="AD718" s="513">
        <v>0</v>
      </c>
      <c r="AE718" s="513">
        <v>0</v>
      </c>
      <c r="AF718" s="513">
        <v>0</v>
      </c>
      <c r="AG718" s="513">
        <v>0</v>
      </c>
      <c r="AH718" s="513">
        <f t="shared" si="107"/>
        <v>0</v>
      </c>
      <c r="AI718" s="513">
        <v>0</v>
      </c>
      <c r="AJ718" s="513">
        <v>0</v>
      </c>
      <c r="AK718" s="513">
        <f t="shared" si="108"/>
        <v>0</v>
      </c>
      <c r="AL718" s="513">
        <f t="shared" si="109"/>
        <v>0</v>
      </c>
      <c r="AM718" s="513">
        <v>0</v>
      </c>
      <c r="AN718" s="513">
        <v>0</v>
      </c>
      <c r="AO718" s="513">
        <v>0</v>
      </c>
      <c r="AP718" s="513">
        <v>0</v>
      </c>
      <c r="AQ718" s="513">
        <v>0</v>
      </c>
      <c r="AR718" s="513">
        <v>0</v>
      </c>
      <c r="AS718" s="513">
        <v>0</v>
      </c>
      <c r="AT718" s="513">
        <v>0</v>
      </c>
      <c r="AU718" s="513">
        <v>0</v>
      </c>
      <c r="AV718" s="513">
        <v>0</v>
      </c>
      <c r="AW718" s="513">
        <v>0</v>
      </c>
      <c r="AX718" s="513">
        <v>0</v>
      </c>
      <c r="AY718" s="513">
        <v>0</v>
      </c>
      <c r="AZ718" s="513">
        <v>0</v>
      </c>
      <c r="BA718" s="513">
        <v>0</v>
      </c>
      <c r="BB718" s="513">
        <v>0</v>
      </c>
      <c r="BC718" s="513">
        <v>0</v>
      </c>
      <c r="BD718" s="513">
        <v>0</v>
      </c>
      <c r="BE718" s="513">
        <v>0</v>
      </c>
      <c r="BF718" s="513">
        <v>0</v>
      </c>
      <c r="BG718" s="513">
        <v>0</v>
      </c>
      <c r="BH718" s="513">
        <v>0</v>
      </c>
      <c r="BI718" s="513">
        <v>0</v>
      </c>
      <c r="BJ718" s="513">
        <v>0</v>
      </c>
      <c r="BK718" s="241">
        <f t="shared" si="110"/>
        <v>0</v>
      </c>
      <c r="BL718" s="22">
        <f t="shared" si="111"/>
        <v>0</v>
      </c>
      <c r="BM718" s="519">
        <f t="shared" si="112"/>
        <v>0</v>
      </c>
      <c r="BN718" s="520">
        <v>0</v>
      </c>
      <c r="BO718" s="520">
        <v>0</v>
      </c>
      <c r="BP718" s="520">
        <v>0</v>
      </c>
      <c r="BQ718" s="520">
        <v>0</v>
      </c>
      <c r="BR718" s="520">
        <v>0</v>
      </c>
      <c r="BS718" s="520">
        <v>0</v>
      </c>
      <c r="BT718" s="520">
        <v>0</v>
      </c>
      <c r="BU718" s="520">
        <v>0</v>
      </c>
      <c r="BV718" s="520">
        <v>0</v>
      </c>
      <c r="BW718" s="520">
        <v>0</v>
      </c>
      <c r="BX718" s="520">
        <v>0</v>
      </c>
      <c r="BY718" s="520">
        <v>0</v>
      </c>
      <c r="BZ718" s="520">
        <v>0</v>
      </c>
      <c r="CA718" s="520">
        <v>0</v>
      </c>
      <c r="CB718" s="520">
        <v>0</v>
      </c>
      <c r="CC718" s="520">
        <v>0</v>
      </c>
      <c r="CD718" s="520">
        <v>0</v>
      </c>
      <c r="CE718" s="520">
        <v>0</v>
      </c>
      <c r="CF718" s="520">
        <v>0</v>
      </c>
      <c r="CG718" s="520">
        <v>0</v>
      </c>
      <c r="CH718" s="520">
        <v>0</v>
      </c>
      <c r="CI718" s="520">
        <v>0</v>
      </c>
      <c r="CJ718" s="520">
        <v>0</v>
      </c>
      <c r="CK718" s="520">
        <v>0</v>
      </c>
      <c r="CL718" s="520">
        <f t="shared" si="113"/>
        <v>0</v>
      </c>
      <c r="CM718" s="521">
        <f t="shared" si="114"/>
        <v>0</v>
      </c>
      <c r="CN718" s="522">
        <v>24177600.000000004</v>
      </c>
      <c r="CO718" s="522">
        <v>24177600.000000004</v>
      </c>
      <c r="CP718" s="522">
        <v>41277119.999999993</v>
      </c>
      <c r="CQ718" s="243" t="s">
        <v>874</v>
      </c>
      <c r="CR718" s="103">
        <v>6.9</v>
      </c>
      <c r="CS718" s="523">
        <v>6.9</v>
      </c>
      <c r="CT718" s="104">
        <v>11.78</v>
      </c>
      <c r="CU718" s="524"/>
      <c r="CV718" s="524"/>
      <c r="CW718" s="524"/>
      <c r="CX718" s="525"/>
      <c r="CY718" s="526">
        <v>70.3888888888889</v>
      </c>
      <c r="CZ718" s="527">
        <v>70.3888888888889</v>
      </c>
      <c r="DA718" s="528">
        <v>0.33333333333333331</v>
      </c>
      <c r="DB718" s="529">
        <v>0.33333333333333331</v>
      </c>
      <c r="DC718" s="530" t="s">
        <v>2293</v>
      </c>
      <c r="DD718" s="225"/>
      <c r="DE718" s="524"/>
      <c r="DF718" s="524"/>
      <c r="DG718" s="531"/>
      <c r="DH718" s="532"/>
      <c r="DI718" s="64">
        <v>146</v>
      </c>
      <c r="DJ718" s="64">
        <v>0</v>
      </c>
      <c r="DK718" s="64">
        <v>0</v>
      </c>
      <c r="DL718" s="534">
        <f t="shared" si="106"/>
        <v>48.666666666666664</v>
      </c>
    </row>
    <row r="719" spans="1:116" ht="43.5" customHeight="1" x14ac:dyDescent="0.25">
      <c r="A719" s="356" t="s">
        <v>7</v>
      </c>
      <c r="B719" s="65" t="s">
        <v>96</v>
      </c>
      <c r="C719" s="65" t="s">
        <v>114</v>
      </c>
      <c r="D719" s="64" t="s">
        <v>2565</v>
      </c>
      <c r="E719" s="64" t="s">
        <v>551</v>
      </c>
      <c r="F719" s="64" t="s">
        <v>2609</v>
      </c>
      <c r="G719" s="18" t="s">
        <v>551</v>
      </c>
      <c r="H719" s="35" t="s">
        <v>860</v>
      </c>
      <c r="I719" s="28" t="s">
        <v>2284</v>
      </c>
      <c r="J719" s="498" t="s">
        <v>56</v>
      </c>
      <c r="K719" s="498">
        <v>0.71022727125000007</v>
      </c>
      <c r="L719" s="499">
        <v>2</v>
      </c>
      <c r="M719" s="512">
        <v>0</v>
      </c>
      <c r="N719" s="513">
        <v>0</v>
      </c>
      <c r="O719" s="513">
        <v>0</v>
      </c>
      <c r="P719" s="513">
        <v>0</v>
      </c>
      <c r="Q719" s="513">
        <v>0</v>
      </c>
      <c r="R719" s="513">
        <v>0</v>
      </c>
      <c r="S719" s="513">
        <v>0</v>
      </c>
      <c r="T719" s="513">
        <v>0</v>
      </c>
      <c r="U719" s="513">
        <v>0</v>
      </c>
      <c r="V719" s="513">
        <v>0</v>
      </c>
      <c r="W719" s="513">
        <v>0</v>
      </c>
      <c r="X719" s="513">
        <v>0</v>
      </c>
      <c r="Y719" s="513">
        <v>0</v>
      </c>
      <c r="Z719" s="513">
        <v>0</v>
      </c>
      <c r="AA719" s="513">
        <v>0</v>
      </c>
      <c r="AB719" s="513">
        <v>0</v>
      </c>
      <c r="AC719" s="513">
        <v>0</v>
      </c>
      <c r="AD719" s="513">
        <v>0</v>
      </c>
      <c r="AE719" s="513">
        <v>0</v>
      </c>
      <c r="AF719" s="513">
        <v>0</v>
      </c>
      <c r="AG719" s="513">
        <v>0</v>
      </c>
      <c r="AH719" s="513">
        <f t="shared" si="107"/>
        <v>0</v>
      </c>
      <c r="AI719" s="513">
        <v>0</v>
      </c>
      <c r="AJ719" s="513">
        <v>0</v>
      </c>
      <c r="AK719" s="513">
        <f t="shared" si="108"/>
        <v>0</v>
      </c>
      <c r="AL719" s="513">
        <f t="shared" si="109"/>
        <v>0</v>
      </c>
      <c r="AM719" s="513">
        <v>0</v>
      </c>
      <c r="AN719" s="513">
        <v>0</v>
      </c>
      <c r="AO719" s="513">
        <v>0</v>
      </c>
      <c r="AP719" s="513">
        <v>0</v>
      </c>
      <c r="AQ719" s="513">
        <v>0</v>
      </c>
      <c r="AR719" s="513">
        <v>0</v>
      </c>
      <c r="AS719" s="513">
        <v>0</v>
      </c>
      <c r="AT719" s="513">
        <v>0</v>
      </c>
      <c r="AU719" s="513">
        <v>0</v>
      </c>
      <c r="AV719" s="513">
        <v>0</v>
      </c>
      <c r="AW719" s="513">
        <v>0</v>
      </c>
      <c r="AX719" s="513">
        <v>0</v>
      </c>
      <c r="AY719" s="513">
        <v>0</v>
      </c>
      <c r="AZ719" s="513">
        <v>0</v>
      </c>
      <c r="BA719" s="513">
        <v>0</v>
      </c>
      <c r="BB719" s="513">
        <v>0</v>
      </c>
      <c r="BC719" s="513">
        <v>0</v>
      </c>
      <c r="BD719" s="513">
        <v>0</v>
      </c>
      <c r="BE719" s="513">
        <v>0</v>
      </c>
      <c r="BF719" s="513">
        <v>0</v>
      </c>
      <c r="BG719" s="513">
        <v>0</v>
      </c>
      <c r="BH719" s="513">
        <v>0</v>
      </c>
      <c r="BI719" s="513">
        <v>0</v>
      </c>
      <c r="BJ719" s="513">
        <v>0</v>
      </c>
      <c r="BK719" s="241">
        <f t="shared" si="110"/>
        <v>0</v>
      </c>
      <c r="BL719" s="22">
        <f t="shared" si="111"/>
        <v>0</v>
      </c>
      <c r="BM719" s="519">
        <f t="shared" si="112"/>
        <v>0</v>
      </c>
      <c r="BN719" s="520">
        <v>0</v>
      </c>
      <c r="BO719" s="520">
        <v>0</v>
      </c>
      <c r="BP719" s="520">
        <v>0</v>
      </c>
      <c r="BQ719" s="520">
        <v>0</v>
      </c>
      <c r="BR719" s="520">
        <v>0</v>
      </c>
      <c r="BS719" s="520">
        <v>0</v>
      </c>
      <c r="BT719" s="520">
        <v>0</v>
      </c>
      <c r="BU719" s="520">
        <v>0</v>
      </c>
      <c r="BV719" s="520">
        <v>0</v>
      </c>
      <c r="BW719" s="520">
        <v>0</v>
      </c>
      <c r="BX719" s="520">
        <v>0</v>
      </c>
      <c r="BY719" s="520">
        <v>0</v>
      </c>
      <c r="BZ719" s="520">
        <v>0</v>
      </c>
      <c r="CA719" s="520">
        <v>0</v>
      </c>
      <c r="CB719" s="520">
        <v>0</v>
      </c>
      <c r="CC719" s="520">
        <v>0</v>
      </c>
      <c r="CD719" s="520">
        <v>0</v>
      </c>
      <c r="CE719" s="520">
        <v>0</v>
      </c>
      <c r="CF719" s="520">
        <v>0</v>
      </c>
      <c r="CG719" s="520">
        <v>0</v>
      </c>
      <c r="CH719" s="520">
        <v>0</v>
      </c>
      <c r="CI719" s="520">
        <v>0</v>
      </c>
      <c r="CJ719" s="520">
        <v>0</v>
      </c>
      <c r="CK719" s="520">
        <v>0</v>
      </c>
      <c r="CL719" s="520">
        <f t="shared" si="113"/>
        <v>0</v>
      </c>
      <c r="CM719" s="521">
        <f t="shared" si="114"/>
        <v>0</v>
      </c>
      <c r="CN719" s="522">
        <v>0</v>
      </c>
      <c r="CO719" s="522">
        <v>0</v>
      </c>
      <c r="CP719" s="522">
        <v>0</v>
      </c>
      <c r="CQ719" s="243" t="s">
        <v>874</v>
      </c>
      <c r="CR719" s="103">
        <v>0</v>
      </c>
      <c r="CS719" s="523">
        <v>0</v>
      </c>
      <c r="CT719" s="104">
        <v>0</v>
      </c>
      <c r="CU719" s="524"/>
      <c r="CV719" s="524"/>
      <c r="CW719" s="524"/>
      <c r="CX719" s="525"/>
      <c r="CY719" s="526">
        <v>0</v>
      </c>
      <c r="CZ719" s="527">
        <v>0</v>
      </c>
      <c r="DA719" s="528">
        <v>0</v>
      </c>
      <c r="DB719" s="529">
        <v>0</v>
      </c>
      <c r="DC719" s="530" t="s">
        <v>2297</v>
      </c>
      <c r="DD719" s="225"/>
      <c r="DE719" s="524"/>
      <c r="DF719" s="524"/>
      <c r="DG719" s="531"/>
      <c r="DH719" s="532"/>
      <c r="DI719" s="64">
        <v>0</v>
      </c>
      <c r="DJ719" s="64">
        <v>0</v>
      </c>
      <c r="DK719" s="64">
        <v>0</v>
      </c>
      <c r="DL719" s="534">
        <f t="shared" si="106"/>
        <v>0</v>
      </c>
    </row>
    <row r="720" spans="1:116" ht="43.5" customHeight="1" x14ac:dyDescent="0.25">
      <c r="A720" s="356" t="s">
        <v>7</v>
      </c>
      <c r="B720" s="65" t="s">
        <v>96</v>
      </c>
      <c r="C720" s="65" t="s">
        <v>114</v>
      </c>
      <c r="D720" s="64" t="s">
        <v>2605</v>
      </c>
      <c r="E720" s="64" t="s">
        <v>116</v>
      </c>
      <c r="F720" s="64" t="s">
        <v>1666</v>
      </c>
      <c r="G720" s="18" t="s">
        <v>116</v>
      </c>
      <c r="H720" s="35" t="s">
        <v>889</v>
      </c>
      <c r="I720" s="28" t="s">
        <v>2284</v>
      </c>
      <c r="J720" s="498">
        <v>8.1666195580000007</v>
      </c>
      <c r="K720" s="498">
        <v>0.57443181698700008</v>
      </c>
      <c r="L720" s="499">
        <v>7</v>
      </c>
      <c r="M720" s="512">
        <v>0</v>
      </c>
      <c r="N720" s="513">
        <v>0</v>
      </c>
      <c r="O720" s="513">
        <v>0</v>
      </c>
      <c r="P720" s="513">
        <v>0</v>
      </c>
      <c r="Q720" s="513">
        <v>0</v>
      </c>
      <c r="R720" s="513">
        <v>0</v>
      </c>
      <c r="S720" s="513">
        <v>0</v>
      </c>
      <c r="T720" s="513">
        <v>0</v>
      </c>
      <c r="U720" s="513">
        <v>0</v>
      </c>
      <c r="V720" s="513">
        <v>0</v>
      </c>
      <c r="W720" s="513">
        <v>0</v>
      </c>
      <c r="X720" s="513">
        <v>0</v>
      </c>
      <c r="Y720" s="513">
        <v>0</v>
      </c>
      <c r="Z720" s="513">
        <v>0</v>
      </c>
      <c r="AA720" s="513">
        <v>0</v>
      </c>
      <c r="AB720" s="513">
        <v>0</v>
      </c>
      <c r="AC720" s="513">
        <v>0</v>
      </c>
      <c r="AD720" s="513">
        <v>0</v>
      </c>
      <c r="AE720" s="513">
        <v>0</v>
      </c>
      <c r="AF720" s="513">
        <v>0</v>
      </c>
      <c r="AG720" s="513">
        <v>0</v>
      </c>
      <c r="AH720" s="513">
        <f t="shared" si="107"/>
        <v>0</v>
      </c>
      <c r="AI720" s="513">
        <v>0</v>
      </c>
      <c r="AJ720" s="513">
        <v>0</v>
      </c>
      <c r="AK720" s="513">
        <f t="shared" si="108"/>
        <v>0</v>
      </c>
      <c r="AL720" s="513">
        <f t="shared" si="109"/>
        <v>0</v>
      </c>
      <c r="AM720" s="513">
        <v>0</v>
      </c>
      <c r="AN720" s="513">
        <v>0</v>
      </c>
      <c r="AO720" s="513">
        <v>0</v>
      </c>
      <c r="AP720" s="513">
        <v>0</v>
      </c>
      <c r="AQ720" s="513">
        <v>0</v>
      </c>
      <c r="AR720" s="513">
        <v>0</v>
      </c>
      <c r="AS720" s="513">
        <v>0</v>
      </c>
      <c r="AT720" s="513">
        <v>0</v>
      </c>
      <c r="AU720" s="513">
        <v>0</v>
      </c>
      <c r="AV720" s="513">
        <v>0</v>
      </c>
      <c r="AW720" s="513">
        <v>0</v>
      </c>
      <c r="AX720" s="513">
        <v>0</v>
      </c>
      <c r="AY720" s="513">
        <v>0</v>
      </c>
      <c r="AZ720" s="513">
        <v>0</v>
      </c>
      <c r="BA720" s="513">
        <v>0</v>
      </c>
      <c r="BB720" s="513">
        <v>0</v>
      </c>
      <c r="BC720" s="513">
        <v>0</v>
      </c>
      <c r="BD720" s="513">
        <v>0</v>
      </c>
      <c r="BE720" s="513">
        <v>0</v>
      </c>
      <c r="BF720" s="513">
        <v>0</v>
      </c>
      <c r="BG720" s="513">
        <v>0</v>
      </c>
      <c r="BH720" s="513">
        <v>0</v>
      </c>
      <c r="BI720" s="513">
        <v>0</v>
      </c>
      <c r="BJ720" s="513">
        <v>0</v>
      </c>
      <c r="BK720" s="241">
        <f t="shared" si="110"/>
        <v>0</v>
      </c>
      <c r="BL720" s="22">
        <f t="shared" si="111"/>
        <v>0</v>
      </c>
      <c r="BM720" s="519">
        <f t="shared" si="112"/>
        <v>0</v>
      </c>
      <c r="BN720" s="520">
        <v>0</v>
      </c>
      <c r="BO720" s="520">
        <v>0</v>
      </c>
      <c r="BP720" s="520">
        <v>0</v>
      </c>
      <c r="BQ720" s="520">
        <v>0</v>
      </c>
      <c r="BR720" s="520">
        <v>0</v>
      </c>
      <c r="BS720" s="520">
        <v>0</v>
      </c>
      <c r="BT720" s="520">
        <v>0</v>
      </c>
      <c r="BU720" s="520">
        <v>0</v>
      </c>
      <c r="BV720" s="520">
        <v>0</v>
      </c>
      <c r="BW720" s="520">
        <v>0</v>
      </c>
      <c r="BX720" s="520">
        <v>0</v>
      </c>
      <c r="BY720" s="520">
        <v>0</v>
      </c>
      <c r="BZ720" s="520">
        <v>0</v>
      </c>
      <c r="CA720" s="520">
        <v>0</v>
      </c>
      <c r="CB720" s="520">
        <v>0</v>
      </c>
      <c r="CC720" s="520">
        <v>0</v>
      </c>
      <c r="CD720" s="520">
        <v>0</v>
      </c>
      <c r="CE720" s="520">
        <v>0</v>
      </c>
      <c r="CF720" s="520">
        <v>0</v>
      </c>
      <c r="CG720" s="520">
        <v>0</v>
      </c>
      <c r="CH720" s="520">
        <v>0</v>
      </c>
      <c r="CI720" s="520">
        <v>0</v>
      </c>
      <c r="CJ720" s="520">
        <v>0</v>
      </c>
      <c r="CK720" s="520">
        <v>0</v>
      </c>
      <c r="CL720" s="520">
        <f t="shared" si="113"/>
        <v>0</v>
      </c>
      <c r="CM720" s="521">
        <f t="shared" si="114"/>
        <v>0</v>
      </c>
      <c r="CN720" s="522">
        <v>2803200.0000000009</v>
      </c>
      <c r="CO720" s="522">
        <v>2803200.0000000009</v>
      </c>
      <c r="CP720" s="522">
        <v>7183200</v>
      </c>
      <c r="CQ720" s="243" t="s">
        <v>874</v>
      </c>
      <c r="CR720" s="103">
        <v>0.8</v>
      </c>
      <c r="CS720" s="523">
        <v>0.8</v>
      </c>
      <c r="CT720" s="104">
        <v>2.0499999999999998</v>
      </c>
      <c r="CU720" s="524"/>
      <c r="CV720" s="524"/>
      <c r="CW720" s="524"/>
      <c r="CX720" s="525"/>
      <c r="CY720" s="526">
        <v>336.47619047619048</v>
      </c>
      <c r="CZ720" s="527">
        <v>336.47619047619031</v>
      </c>
      <c r="DA720" s="528">
        <v>1.6666666666666667</v>
      </c>
      <c r="DB720" s="529">
        <v>1.6666666666666667</v>
      </c>
      <c r="DC720" s="530" t="s">
        <v>2610</v>
      </c>
      <c r="DD720" s="225"/>
      <c r="DE720" s="524"/>
      <c r="DF720" s="524"/>
      <c r="DG720" s="531"/>
      <c r="DH720" s="532"/>
      <c r="DI720" s="64">
        <v>0</v>
      </c>
      <c r="DJ720" s="64">
        <v>0</v>
      </c>
      <c r="DK720" s="64">
        <v>4585</v>
      </c>
      <c r="DL720" s="534">
        <f t="shared" si="106"/>
        <v>1528.3333333333333</v>
      </c>
    </row>
    <row r="721" spans="1:116" ht="43.5" customHeight="1" x14ac:dyDescent="0.25">
      <c r="A721" s="356" t="s">
        <v>7</v>
      </c>
      <c r="B721" s="65" t="s">
        <v>96</v>
      </c>
      <c r="C721" s="65" t="s">
        <v>114</v>
      </c>
      <c r="D721" s="64" t="s">
        <v>2595</v>
      </c>
      <c r="E721" s="64" t="s">
        <v>134</v>
      </c>
      <c r="F721" s="64" t="s">
        <v>1667</v>
      </c>
      <c r="G721" s="18" t="s">
        <v>134</v>
      </c>
      <c r="H721" s="35" t="s">
        <v>866</v>
      </c>
      <c r="I721" s="28" t="s">
        <v>2284</v>
      </c>
      <c r="J721" s="498">
        <v>9.4015717829999996</v>
      </c>
      <c r="K721" s="498">
        <v>0.49810605957000004</v>
      </c>
      <c r="L721" s="499">
        <v>5.9</v>
      </c>
      <c r="M721" s="512">
        <v>0</v>
      </c>
      <c r="N721" s="513">
        <v>0</v>
      </c>
      <c r="O721" s="513">
        <v>0</v>
      </c>
      <c r="P721" s="513">
        <v>0</v>
      </c>
      <c r="Q721" s="513">
        <v>0</v>
      </c>
      <c r="R721" s="513">
        <v>0</v>
      </c>
      <c r="S721" s="513">
        <v>0</v>
      </c>
      <c r="T721" s="513">
        <v>0</v>
      </c>
      <c r="U721" s="513">
        <v>0</v>
      </c>
      <c r="V721" s="513">
        <v>0</v>
      </c>
      <c r="W721" s="513">
        <v>0</v>
      </c>
      <c r="X721" s="513">
        <v>0</v>
      </c>
      <c r="Y721" s="513">
        <v>0</v>
      </c>
      <c r="Z721" s="513">
        <v>0</v>
      </c>
      <c r="AA721" s="513">
        <v>0</v>
      </c>
      <c r="AB721" s="513">
        <v>0</v>
      </c>
      <c r="AC721" s="513">
        <v>0</v>
      </c>
      <c r="AD721" s="513">
        <v>0</v>
      </c>
      <c r="AE721" s="513">
        <v>0</v>
      </c>
      <c r="AF721" s="513">
        <v>0</v>
      </c>
      <c r="AG721" s="513">
        <v>0</v>
      </c>
      <c r="AH721" s="513">
        <f t="shared" si="107"/>
        <v>0</v>
      </c>
      <c r="AI721" s="513">
        <v>0</v>
      </c>
      <c r="AJ721" s="513">
        <v>0</v>
      </c>
      <c r="AK721" s="513">
        <f t="shared" si="108"/>
        <v>0</v>
      </c>
      <c r="AL721" s="513">
        <f t="shared" si="109"/>
        <v>0</v>
      </c>
      <c r="AM721" s="513">
        <v>0</v>
      </c>
      <c r="AN721" s="513">
        <v>0</v>
      </c>
      <c r="AO721" s="513">
        <v>0</v>
      </c>
      <c r="AP721" s="513">
        <v>0</v>
      </c>
      <c r="AQ721" s="513">
        <v>0</v>
      </c>
      <c r="AR721" s="513">
        <v>0</v>
      </c>
      <c r="AS721" s="513">
        <v>0</v>
      </c>
      <c r="AT721" s="513">
        <v>0</v>
      </c>
      <c r="AU721" s="513">
        <v>0</v>
      </c>
      <c r="AV721" s="513">
        <v>0</v>
      </c>
      <c r="AW721" s="513">
        <v>0</v>
      </c>
      <c r="AX721" s="513">
        <v>0</v>
      </c>
      <c r="AY721" s="513">
        <v>0</v>
      </c>
      <c r="AZ721" s="513">
        <v>0</v>
      </c>
      <c r="BA721" s="513">
        <v>0</v>
      </c>
      <c r="BB721" s="513">
        <v>0</v>
      </c>
      <c r="BC721" s="513">
        <v>0</v>
      </c>
      <c r="BD721" s="513">
        <v>0</v>
      </c>
      <c r="BE721" s="513">
        <v>0</v>
      </c>
      <c r="BF721" s="513">
        <v>0</v>
      </c>
      <c r="BG721" s="513">
        <v>0</v>
      </c>
      <c r="BH721" s="513">
        <v>0</v>
      </c>
      <c r="BI721" s="513">
        <v>0</v>
      </c>
      <c r="BJ721" s="513">
        <v>0</v>
      </c>
      <c r="BK721" s="241">
        <f t="shared" si="110"/>
        <v>0</v>
      </c>
      <c r="BL721" s="22">
        <f t="shared" si="111"/>
        <v>0</v>
      </c>
      <c r="BM721" s="519">
        <f t="shared" si="112"/>
        <v>0</v>
      </c>
      <c r="BN721" s="520">
        <v>0</v>
      </c>
      <c r="BO721" s="520">
        <v>0</v>
      </c>
      <c r="BP721" s="520">
        <v>0</v>
      </c>
      <c r="BQ721" s="520">
        <v>0</v>
      </c>
      <c r="BR721" s="520">
        <v>0</v>
      </c>
      <c r="BS721" s="520">
        <v>0</v>
      </c>
      <c r="BT721" s="520">
        <v>0</v>
      </c>
      <c r="BU721" s="520">
        <v>0</v>
      </c>
      <c r="BV721" s="520">
        <v>0</v>
      </c>
      <c r="BW721" s="520">
        <v>0</v>
      </c>
      <c r="BX721" s="520">
        <v>0</v>
      </c>
      <c r="BY721" s="520">
        <v>0</v>
      </c>
      <c r="BZ721" s="520">
        <v>0</v>
      </c>
      <c r="CA721" s="520">
        <v>0</v>
      </c>
      <c r="CB721" s="520">
        <v>0</v>
      </c>
      <c r="CC721" s="520">
        <v>0</v>
      </c>
      <c r="CD721" s="520">
        <v>0</v>
      </c>
      <c r="CE721" s="520">
        <v>0</v>
      </c>
      <c r="CF721" s="520">
        <v>0</v>
      </c>
      <c r="CG721" s="520">
        <v>0</v>
      </c>
      <c r="CH721" s="520">
        <v>0</v>
      </c>
      <c r="CI721" s="520">
        <v>0</v>
      </c>
      <c r="CJ721" s="520">
        <v>0</v>
      </c>
      <c r="CK721" s="520">
        <v>0</v>
      </c>
      <c r="CL721" s="520">
        <f t="shared" si="113"/>
        <v>0</v>
      </c>
      <c r="CM721" s="521">
        <f t="shared" si="114"/>
        <v>0</v>
      </c>
      <c r="CN721" s="522">
        <v>7673760</v>
      </c>
      <c r="CO721" s="522">
        <v>7673760</v>
      </c>
      <c r="CP721" s="522">
        <v>6902880</v>
      </c>
      <c r="CQ721" s="243" t="s">
        <v>874</v>
      </c>
      <c r="CR721" s="103">
        <v>2.19</v>
      </c>
      <c r="CS721" s="523">
        <v>2.19</v>
      </c>
      <c r="CT721" s="104">
        <v>1.97</v>
      </c>
      <c r="CU721" s="524"/>
      <c r="CV721" s="524"/>
      <c r="CW721" s="524"/>
      <c r="CX721" s="525"/>
      <c r="CY721" s="526">
        <v>0</v>
      </c>
      <c r="CZ721" s="527">
        <v>0</v>
      </c>
      <c r="DA721" s="528">
        <v>0</v>
      </c>
      <c r="DB721" s="529">
        <v>0</v>
      </c>
      <c r="DC721" s="530" t="s">
        <v>2297</v>
      </c>
      <c r="DD721" s="225"/>
      <c r="DE721" s="524"/>
      <c r="DF721" s="524"/>
      <c r="DG721" s="531"/>
      <c r="DH721" s="532"/>
      <c r="DI721" s="64">
        <v>0</v>
      </c>
      <c r="DJ721" s="64">
        <v>0</v>
      </c>
      <c r="DK721" s="64">
        <v>0</v>
      </c>
      <c r="DL721" s="534">
        <f t="shared" si="106"/>
        <v>0</v>
      </c>
    </row>
    <row r="722" spans="1:116" ht="43.5" customHeight="1" x14ac:dyDescent="0.25">
      <c r="A722" s="356" t="s">
        <v>7</v>
      </c>
      <c r="B722" s="65" t="s">
        <v>96</v>
      </c>
      <c r="C722" s="65" t="s">
        <v>114</v>
      </c>
      <c r="D722" s="64" t="s">
        <v>2575</v>
      </c>
      <c r="E722" s="64" t="s">
        <v>2611</v>
      </c>
      <c r="F722" s="64" t="s">
        <v>1668</v>
      </c>
      <c r="G722" s="18" t="s">
        <v>1556</v>
      </c>
      <c r="H722" s="35" t="s">
        <v>866</v>
      </c>
      <c r="I722" s="28" t="s">
        <v>2284</v>
      </c>
      <c r="J722" s="498">
        <v>9.3218974459999995</v>
      </c>
      <c r="K722" s="498">
        <v>3.8399621132249999</v>
      </c>
      <c r="L722" s="499">
        <v>9</v>
      </c>
      <c r="M722" s="512">
        <v>0</v>
      </c>
      <c r="N722" s="513">
        <v>0</v>
      </c>
      <c r="O722" s="513">
        <v>0</v>
      </c>
      <c r="P722" s="513">
        <v>0</v>
      </c>
      <c r="Q722" s="513">
        <v>0</v>
      </c>
      <c r="R722" s="513">
        <v>0</v>
      </c>
      <c r="S722" s="513">
        <v>0</v>
      </c>
      <c r="T722" s="513">
        <v>0</v>
      </c>
      <c r="U722" s="513">
        <v>0</v>
      </c>
      <c r="V722" s="513">
        <v>0</v>
      </c>
      <c r="W722" s="513">
        <v>0</v>
      </c>
      <c r="X722" s="513">
        <v>0</v>
      </c>
      <c r="Y722" s="513">
        <v>0</v>
      </c>
      <c r="Z722" s="513">
        <v>0</v>
      </c>
      <c r="AA722" s="513">
        <v>0</v>
      </c>
      <c r="AB722" s="513">
        <v>0</v>
      </c>
      <c r="AC722" s="513">
        <v>1</v>
      </c>
      <c r="AD722" s="513">
        <v>1</v>
      </c>
      <c r="AE722" s="513">
        <v>0</v>
      </c>
      <c r="AF722" s="513">
        <v>0</v>
      </c>
      <c r="AG722" s="513">
        <v>0</v>
      </c>
      <c r="AH722" s="513">
        <f t="shared" si="107"/>
        <v>0</v>
      </c>
      <c r="AI722" s="513">
        <v>0</v>
      </c>
      <c r="AJ722" s="513">
        <v>0</v>
      </c>
      <c r="AK722" s="513">
        <f t="shared" si="108"/>
        <v>1</v>
      </c>
      <c r="AL722" s="513">
        <f t="shared" si="109"/>
        <v>1</v>
      </c>
      <c r="AM722" s="513">
        <v>0</v>
      </c>
      <c r="AN722" s="513">
        <v>0</v>
      </c>
      <c r="AO722" s="513">
        <v>0</v>
      </c>
      <c r="AP722" s="513">
        <v>0</v>
      </c>
      <c r="AQ722" s="513">
        <v>0</v>
      </c>
      <c r="AR722" s="513">
        <v>0</v>
      </c>
      <c r="AS722" s="513">
        <v>0</v>
      </c>
      <c r="AT722" s="513">
        <v>0</v>
      </c>
      <c r="AU722" s="513">
        <v>0</v>
      </c>
      <c r="AV722" s="513">
        <v>0</v>
      </c>
      <c r="AW722" s="513">
        <v>0</v>
      </c>
      <c r="AX722" s="513">
        <v>0</v>
      </c>
      <c r="AY722" s="513">
        <v>0</v>
      </c>
      <c r="AZ722" s="513">
        <v>0</v>
      </c>
      <c r="BA722" s="513">
        <v>0</v>
      </c>
      <c r="BB722" s="513">
        <v>0</v>
      </c>
      <c r="BC722" s="513">
        <v>82.8</v>
      </c>
      <c r="BD722" s="513">
        <v>82.8</v>
      </c>
      <c r="BE722" s="513">
        <v>0</v>
      </c>
      <c r="BF722" s="513">
        <v>0</v>
      </c>
      <c r="BG722" s="513">
        <v>0</v>
      </c>
      <c r="BH722" s="513">
        <v>0</v>
      </c>
      <c r="BI722" s="513">
        <v>0</v>
      </c>
      <c r="BJ722" s="513">
        <v>0</v>
      </c>
      <c r="BK722" s="241">
        <f t="shared" si="110"/>
        <v>82.8</v>
      </c>
      <c r="BL722" s="22">
        <f t="shared" si="111"/>
        <v>82.8</v>
      </c>
      <c r="BM722" s="519">
        <f t="shared" si="112"/>
        <v>1.0209617755856968E-2</v>
      </c>
      <c r="BN722" s="520">
        <v>0</v>
      </c>
      <c r="BO722" s="520">
        <v>0</v>
      </c>
      <c r="BP722" s="520">
        <v>0</v>
      </c>
      <c r="BQ722" s="520">
        <v>0</v>
      </c>
      <c r="BR722" s="520">
        <v>0</v>
      </c>
      <c r="BS722" s="520">
        <v>0</v>
      </c>
      <c r="BT722" s="520">
        <v>0</v>
      </c>
      <c r="BU722" s="520">
        <v>0</v>
      </c>
      <c r="BV722" s="520">
        <v>0</v>
      </c>
      <c r="BW722" s="520">
        <v>0</v>
      </c>
      <c r="BX722" s="520">
        <v>0</v>
      </c>
      <c r="BY722" s="520">
        <v>0</v>
      </c>
      <c r="BZ722" s="520">
        <v>0</v>
      </c>
      <c r="CA722" s="520">
        <v>0</v>
      </c>
      <c r="CB722" s="520">
        <v>0</v>
      </c>
      <c r="CC722" s="520">
        <v>0</v>
      </c>
      <c r="CD722" s="520">
        <v>97193.952000000005</v>
      </c>
      <c r="CE722" s="520">
        <v>97193.952000000005</v>
      </c>
      <c r="CF722" s="520">
        <v>0</v>
      </c>
      <c r="CG722" s="520">
        <v>0</v>
      </c>
      <c r="CH722" s="520">
        <v>0</v>
      </c>
      <c r="CI722" s="520">
        <v>0</v>
      </c>
      <c r="CJ722" s="520">
        <v>0</v>
      </c>
      <c r="CK722" s="520">
        <v>0</v>
      </c>
      <c r="CL722" s="520">
        <f t="shared" si="113"/>
        <v>97193.952000000005</v>
      </c>
      <c r="CM722" s="521">
        <f t="shared" si="114"/>
        <v>97193.952000000005</v>
      </c>
      <c r="CN722" s="522">
        <v>22881120.000000004</v>
      </c>
      <c r="CO722" s="522">
        <v>22881120.000000004</v>
      </c>
      <c r="CP722" s="522">
        <v>28417440</v>
      </c>
      <c r="CQ722" s="243" t="s">
        <v>874</v>
      </c>
      <c r="CR722" s="103">
        <v>6.53</v>
      </c>
      <c r="CS722" s="523">
        <v>6.53</v>
      </c>
      <c r="CT722" s="104">
        <v>8.11</v>
      </c>
      <c r="CU722" s="524"/>
      <c r="CV722" s="524"/>
      <c r="CW722" s="524"/>
      <c r="CX722" s="525"/>
      <c r="CY722" s="526">
        <v>28.962962962962965</v>
      </c>
      <c r="CZ722" s="527">
        <v>28.962962962962965</v>
      </c>
      <c r="DA722" s="528">
        <v>0.62962962962962965</v>
      </c>
      <c r="DB722" s="529">
        <v>0.62962962962962965</v>
      </c>
      <c r="DC722" s="530" t="s">
        <v>2576</v>
      </c>
      <c r="DD722" s="225"/>
      <c r="DE722" s="524"/>
      <c r="DF722" s="524"/>
      <c r="DG722" s="531"/>
      <c r="DH722" s="532"/>
      <c r="DI722" s="64">
        <v>0</v>
      </c>
      <c r="DJ722" s="64">
        <v>0</v>
      </c>
      <c r="DK722" s="64">
        <v>0</v>
      </c>
      <c r="DL722" s="534">
        <f t="shared" si="106"/>
        <v>0</v>
      </c>
    </row>
    <row r="723" spans="1:116" ht="43.5" customHeight="1" x14ac:dyDescent="0.25">
      <c r="A723" s="356" t="s">
        <v>7</v>
      </c>
      <c r="B723" s="65" t="s">
        <v>96</v>
      </c>
      <c r="C723" s="65" t="s">
        <v>114</v>
      </c>
      <c r="D723" s="64" t="s">
        <v>2604</v>
      </c>
      <c r="E723" s="64" t="s">
        <v>571</v>
      </c>
      <c r="F723" s="64" t="s">
        <v>1671</v>
      </c>
      <c r="G723" s="18" t="s">
        <v>1637</v>
      </c>
      <c r="H723" s="35" t="s">
        <v>860</v>
      </c>
      <c r="I723" s="28" t="s">
        <v>2284</v>
      </c>
      <c r="J723" s="498">
        <v>7.9674337150000003</v>
      </c>
      <c r="K723" s="498">
        <v>2.626136358174</v>
      </c>
      <c r="L723" s="499">
        <v>2</v>
      </c>
      <c r="M723" s="512">
        <v>0</v>
      </c>
      <c r="N723" s="513">
        <v>0</v>
      </c>
      <c r="O723" s="513">
        <v>0</v>
      </c>
      <c r="P723" s="513">
        <v>0</v>
      </c>
      <c r="Q723" s="513">
        <v>0</v>
      </c>
      <c r="R723" s="513">
        <v>0</v>
      </c>
      <c r="S723" s="513">
        <v>0</v>
      </c>
      <c r="T723" s="513">
        <v>0</v>
      </c>
      <c r="U723" s="513">
        <v>0</v>
      </c>
      <c r="V723" s="513">
        <v>0</v>
      </c>
      <c r="W723" s="513">
        <v>0</v>
      </c>
      <c r="X723" s="513">
        <v>0</v>
      </c>
      <c r="Y723" s="513">
        <v>0</v>
      </c>
      <c r="Z723" s="513">
        <v>0</v>
      </c>
      <c r="AA723" s="513">
        <v>0</v>
      </c>
      <c r="AB723" s="513">
        <v>0</v>
      </c>
      <c r="AC723" s="513">
        <v>1</v>
      </c>
      <c r="AD723" s="513">
        <v>1</v>
      </c>
      <c r="AE723" s="513">
        <v>0</v>
      </c>
      <c r="AF723" s="513">
        <v>0</v>
      </c>
      <c r="AG723" s="513">
        <v>0</v>
      </c>
      <c r="AH723" s="513">
        <f t="shared" si="107"/>
        <v>0</v>
      </c>
      <c r="AI723" s="513">
        <v>0</v>
      </c>
      <c r="AJ723" s="513">
        <v>0</v>
      </c>
      <c r="AK723" s="513">
        <f t="shared" si="108"/>
        <v>1</v>
      </c>
      <c r="AL723" s="513">
        <f t="shared" si="109"/>
        <v>1</v>
      </c>
      <c r="AM723" s="513">
        <v>0</v>
      </c>
      <c r="AN723" s="513">
        <v>0</v>
      </c>
      <c r="AO723" s="513">
        <v>0</v>
      </c>
      <c r="AP723" s="513">
        <v>0</v>
      </c>
      <c r="AQ723" s="513">
        <v>0</v>
      </c>
      <c r="AR723" s="513">
        <v>0</v>
      </c>
      <c r="AS723" s="513">
        <v>0</v>
      </c>
      <c r="AT723" s="513">
        <v>0</v>
      </c>
      <c r="AU723" s="513">
        <v>0</v>
      </c>
      <c r="AV723" s="513">
        <v>0</v>
      </c>
      <c r="AW723" s="513">
        <v>0</v>
      </c>
      <c r="AX723" s="513">
        <v>0</v>
      </c>
      <c r="AY723" s="513">
        <v>0</v>
      </c>
      <c r="AZ723" s="513">
        <v>0</v>
      </c>
      <c r="BA723" s="513">
        <v>0</v>
      </c>
      <c r="BB723" s="513">
        <v>0</v>
      </c>
      <c r="BC723" s="513">
        <v>39</v>
      </c>
      <c r="BD723" s="513">
        <v>39</v>
      </c>
      <c r="BE723" s="513">
        <v>0</v>
      </c>
      <c r="BF723" s="513">
        <v>0</v>
      </c>
      <c r="BG723" s="513">
        <v>0</v>
      </c>
      <c r="BH723" s="513">
        <v>0</v>
      </c>
      <c r="BI723" s="513">
        <v>0</v>
      </c>
      <c r="BJ723" s="513">
        <v>0</v>
      </c>
      <c r="BK723" s="241">
        <f t="shared" si="110"/>
        <v>39</v>
      </c>
      <c r="BL723" s="22">
        <f t="shared" si="111"/>
        <v>39</v>
      </c>
      <c r="BM723" s="519">
        <f t="shared" si="112"/>
        <v>5.9451219512195123E-3</v>
      </c>
      <c r="BN723" s="520">
        <v>0</v>
      </c>
      <c r="BO723" s="520">
        <v>0</v>
      </c>
      <c r="BP723" s="520">
        <v>0</v>
      </c>
      <c r="BQ723" s="520">
        <v>0</v>
      </c>
      <c r="BR723" s="520">
        <v>0</v>
      </c>
      <c r="BS723" s="520">
        <v>0</v>
      </c>
      <c r="BT723" s="520">
        <v>0</v>
      </c>
      <c r="BU723" s="520">
        <v>0</v>
      </c>
      <c r="BV723" s="520">
        <v>0</v>
      </c>
      <c r="BW723" s="520">
        <v>0</v>
      </c>
      <c r="BX723" s="520">
        <v>0</v>
      </c>
      <c r="BY723" s="520">
        <v>0</v>
      </c>
      <c r="BZ723" s="520">
        <v>0</v>
      </c>
      <c r="CA723" s="520">
        <v>0</v>
      </c>
      <c r="CB723" s="520">
        <v>0</v>
      </c>
      <c r="CC723" s="520">
        <v>0</v>
      </c>
      <c r="CD723" s="520">
        <v>45779.76</v>
      </c>
      <c r="CE723" s="520">
        <v>45779.76</v>
      </c>
      <c r="CF723" s="520">
        <v>0</v>
      </c>
      <c r="CG723" s="520">
        <v>0</v>
      </c>
      <c r="CH723" s="520">
        <v>0</v>
      </c>
      <c r="CI723" s="520">
        <v>0</v>
      </c>
      <c r="CJ723" s="520">
        <v>0</v>
      </c>
      <c r="CK723" s="520">
        <v>0</v>
      </c>
      <c r="CL723" s="520">
        <f t="shared" si="113"/>
        <v>45779.76</v>
      </c>
      <c r="CM723" s="521">
        <f t="shared" si="114"/>
        <v>45779.76</v>
      </c>
      <c r="CN723" s="522">
        <v>25684320.000000004</v>
      </c>
      <c r="CO723" s="522">
        <v>25684320.000000004</v>
      </c>
      <c r="CP723" s="522">
        <v>22986240</v>
      </c>
      <c r="CQ723" s="243" t="s">
        <v>874</v>
      </c>
      <c r="CR723" s="103">
        <v>7.33</v>
      </c>
      <c r="CS723" s="523">
        <v>7.33</v>
      </c>
      <c r="CT723" s="104">
        <v>6.56</v>
      </c>
      <c r="CU723" s="524"/>
      <c r="CV723" s="524"/>
      <c r="CW723" s="524"/>
      <c r="CX723" s="525"/>
      <c r="CY723" s="526">
        <v>42</v>
      </c>
      <c r="CZ723" s="527">
        <v>42</v>
      </c>
      <c r="DA723" s="528">
        <v>0.66666666666666663</v>
      </c>
      <c r="DB723" s="529">
        <v>0.66666666666666663</v>
      </c>
      <c r="DC723" s="530" t="s">
        <v>2293</v>
      </c>
      <c r="DD723" s="225"/>
      <c r="DE723" s="524"/>
      <c r="DF723" s="524"/>
      <c r="DG723" s="531"/>
      <c r="DH723" s="532"/>
      <c r="DI723" s="64">
        <v>0</v>
      </c>
      <c r="DJ723" s="64">
        <v>0</v>
      </c>
      <c r="DK723" s="64">
        <v>0</v>
      </c>
      <c r="DL723" s="534">
        <f t="shared" si="106"/>
        <v>0</v>
      </c>
    </row>
    <row r="724" spans="1:116" ht="43.5" customHeight="1" x14ac:dyDescent="0.25">
      <c r="A724" s="356" t="s">
        <v>7</v>
      </c>
      <c r="B724" s="65" t="s">
        <v>96</v>
      </c>
      <c r="C724" s="65" t="s">
        <v>114</v>
      </c>
      <c r="D724" s="64" t="s">
        <v>2612</v>
      </c>
      <c r="E724" s="64" t="s">
        <v>128</v>
      </c>
      <c r="F724" s="64" t="s">
        <v>1672</v>
      </c>
      <c r="G724" s="18" t="s">
        <v>1592</v>
      </c>
      <c r="H724" s="35" t="s">
        <v>860</v>
      </c>
      <c r="I724" s="28" t="s">
        <v>2284</v>
      </c>
      <c r="J724" s="498">
        <v>11.23408154</v>
      </c>
      <c r="K724" s="498">
        <v>2.9967802967970001</v>
      </c>
      <c r="L724" s="499">
        <v>2</v>
      </c>
      <c r="M724" s="512">
        <v>0</v>
      </c>
      <c r="N724" s="513">
        <v>0</v>
      </c>
      <c r="O724" s="513">
        <v>0</v>
      </c>
      <c r="P724" s="513">
        <v>0</v>
      </c>
      <c r="Q724" s="513">
        <v>0</v>
      </c>
      <c r="R724" s="513">
        <v>0</v>
      </c>
      <c r="S724" s="513">
        <v>0</v>
      </c>
      <c r="T724" s="513">
        <v>0</v>
      </c>
      <c r="U724" s="513">
        <v>0</v>
      </c>
      <c r="V724" s="513">
        <v>0</v>
      </c>
      <c r="W724" s="513">
        <v>0</v>
      </c>
      <c r="X724" s="513">
        <v>0</v>
      </c>
      <c r="Y724" s="513">
        <v>0</v>
      </c>
      <c r="Z724" s="513">
        <v>0</v>
      </c>
      <c r="AA724" s="513">
        <v>0</v>
      </c>
      <c r="AB724" s="513">
        <v>0</v>
      </c>
      <c r="AC724" s="513">
        <v>0</v>
      </c>
      <c r="AD724" s="513">
        <v>0</v>
      </c>
      <c r="AE724" s="513">
        <v>0</v>
      </c>
      <c r="AF724" s="513">
        <v>0</v>
      </c>
      <c r="AG724" s="513">
        <v>0</v>
      </c>
      <c r="AH724" s="513">
        <f t="shared" si="107"/>
        <v>0</v>
      </c>
      <c r="AI724" s="513">
        <v>0</v>
      </c>
      <c r="AJ724" s="513">
        <v>0</v>
      </c>
      <c r="AK724" s="513">
        <f t="shared" si="108"/>
        <v>0</v>
      </c>
      <c r="AL724" s="513">
        <f t="shared" si="109"/>
        <v>0</v>
      </c>
      <c r="AM724" s="513">
        <v>0</v>
      </c>
      <c r="AN724" s="513">
        <v>0</v>
      </c>
      <c r="AO724" s="513">
        <v>0</v>
      </c>
      <c r="AP724" s="513">
        <v>0</v>
      </c>
      <c r="AQ724" s="513">
        <v>0</v>
      </c>
      <c r="AR724" s="513">
        <v>0</v>
      </c>
      <c r="AS724" s="513">
        <v>0</v>
      </c>
      <c r="AT724" s="513">
        <v>0</v>
      </c>
      <c r="AU724" s="513">
        <v>0</v>
      </c>
      <c r="AV724" s="513">
        <v>0</v>
      </c>
      <c r="AW724" s="513">
        <v>0</v>
      </c>
      <c r="AX724" s="513">
        <v>0</v>
      </c>
      <c r="AY724" s="513">
        <v>0</v>
      </c>
      <c r="AZ724" s="513">
        <v>0</v>
      </c>
      <c r="BA724" s="513">
        <v>0</v>
      </c>
      <c r="BB724" s="513">
        <v>0</v>
      </c>
      <c r="BC724" s="513">
        <v>0</v>
      </c>
      <c r="BD724" s="513">
        <v>0</v>
      </c>
      <c r="BE724" s="513">
        <v>0</v>
      </c>
      <c r="BF724" s="513">
        <v>0</v>
      </c>
      <c r="BG724" s="513">
        <v>0</v>
      </c>
      <c r="BH724" s="513">
        <v>0</v>
      </c>
      <c r="BI724" s="513">
        <v>0</v>
      </c>
      <c r="BJ724" s="513">
        <v>0</v>
      </c>
      <c r="BK724" s="241">
        <f t="shared" si="110"/>
        <v>0</v>
      </c>
      <c r="BL724" s="22">
        <f t="shared" si="111"/>
        <v>0</v>
      </c>
      <c r="BM724" s="519">
        <f t="shared" si="112"/>
        <v>0</v>
      </c>
      <c r="BN724" s="520">
        <v>0</v>
      </c>
      <c r="BO724" s="520">
        <v>0</v>
      </c>
      <c r="BP724" s="520">
        <v>0</v>
      </c>
      <c r="BQ724" s="520">
        <v>0</v>
      </c>
      <c r="BR724" s="520">
        <v>0</v>
      </c>
      <c r="BS724" s="520">
        <v>0</v>
      </c>
      <c r="BT724" s="520">
        <v>0</v>
      </c>
      <c r="BU724" s="520">
        <v>0</v>
      </c>
      <c r="BV724" s="520">
        <v>0</v>
      </c>
      <c r="BW724" s="520">
        <v>0</v>
      </c>
      <c r="BX724" s="520">
        <v>0</v>
      </c>
      <c r="BY724" s="520">
        <v>0</v>
      </c>
      <c r="BZ724" s="520">
        <v>0</v>
      </c>
      <c r="CA724" s="520">
        <v>0</v>
      </c>
      <c r="CB724" s="520">
        <v>0</v>
      </c>
      <c r="CC724" s="520">
        <v>0</v>
      </c>
      <c r="CD724" s="520">
        <v>0</v>
      </c>
      <c r="CE724" s="520">
        <v>0</v>
      </c>
      <c r="CF724" s="520">
        <v>0</v>
      </c>
      <c r="CG724" s="520">
        <v>0</v>
      </c>
      <c r="CH724" s="520">
        <v>0</v>
      </c>
      <c r="CI724" s="520">
        <v>0</v>
      </c>
      <c r="CJ724" s="520">
        <v>0</v>
      </c>
      <c r="CK724" s="520">
        <v>0</v>
      </c>
      <c r="CL724" s="520">
        <f t="shared" si="113"/>
        <v>0</v>
      </c>
      <c r="CM724" s="521">
        <f t="shared" si="114"/>
        <v>0</v>
      </c>
      <c r="CN724" s="522">
        <v>20953920.000000004</v>
      </c>
      <c r="CO724" s="522">
        <v>20953920.000000004</v>
      </c>
      <c r="CP724" s="522">
        <v>23161440.000000004</v>
      </c>
      <c r="CQ724" s="243" t="s">
        <v>874</v>
      </c>
      <c r="CR724" s="103">
        <v>5.98</v>
      </c>
      <c r="CS724" s="523">
        <v>5.98</v>
      </c>
      <c r="CT724" s="104">
        <v>6.61</v>
      </c>
      <c r="CU724" s="524"/>
      <c r="CV724" s="524"/>
      <c r="CW724" s="524"/>
      <c r="CX724" s="525"/>
      <c r="CY724" s="526">
        <v>19.166666666666668</v>
      </c>
      <c r="CZ724" s="527">
        <v>19.166666666666668</v>
      </c>
      <c r="DA724" s="528">
        <v>0.5</v>
      </c>
      <c r="DB724" s="529">
        <v>0.5</v>
      </c>
      <c r="DC724" s="530" t="s">
        <v>2354</v>
      </c>
      <c r="DD724" s="225"/>
      <c r="DE724" s="524"/>
      <c r="DF724" s="524"/>
      <c r="DG724" s="531"/>
      <c r="DH724" s="532"/>
      <c r="DI724" s="64">
        <v>42</v>
      </c>
      <c r="DJ724" s="64">
        <v>73</v>
      </c>
      <c r="DK724" s="64">
        <v>0</v>
      </c>
      <c r="DL724" s="534">
        <f t="shared" si="106"/>
        <v>38.333333333333336</v>
      </c>
    </row>
    <row r="725" spans="1:116" ht="43.5" customHeight="1" x14ac:dyDescent="0.25">
      <c r="A725" s="356" t="s">
        <v>7</v>
      </c>
      <c r="B725" s="65" t="s">
        <v>96</v>
      </c>
      <c r="C725" s="65" t="s">
        <v>114</v>
      </c>
      <c r="D725" s="64" t="s">
        <v>2608</v>
      </c>
      <c r="E725" s="64" t="s">
        <v>565</v>
      </c>
      <c r="F725" s="64" t="s">
        <v>1674</v>
      </c>
      <c r="G725" s="18" t="s">
        <v>567</v>
      </c>
      <c r="H725" s="35" t="s">
        <v>866</v>
      </c>
      <c r="I725" s="28" t="s">
        <v>2284</v>
      </c>
      <c r="J725" s="498">
        <v>15.69584442</v>
      </c>
      <c r="K725" s="498">
        <v>9.9935605852740004</v>
      </c>
      <c r="L725" s="499">
        <v>87.9</v>
      </c>
      <c r="M725" s="512">
        <v>0</v>
      </c>
      <c r="N725" s="513">
        <v>0</v>
      </c>
      <c r="O725" s="513">
        <v>0</v>
      </c>
      <c r="P725" s="513">
        <v>0</v>
      </c>
      <c r="Q725" s="513">
        <v>0</v>
      </c>
      <c r="R725" s="513">
        <v>0</v>
      </c>
      <c r="S725" s="513">
        <v>0</v>
      </c>
      <c r="T725" s="513">
        <v>0</v>
      </c>
      <c r="U725" s="513">
        <v>0</v>
      </c>
      <c r="V725" s="513">
        <v>0</v>
      </c>
      <c r="W725" s="513">
        <v>0</v>
      </c>
      <c r="X725" s="513">
        <v>0</v>
      </c>
      <c r="Y725" s="513">
        <v>0</v>
      </c>
      <c r="Z725" s="513">
        <v>0</v>
      </c>
      <c r="AA725" s="513">
        <v>0</v>
      </c>
      <c r="AB725" s="513">
        <v>0</v>
      </c>
      <c r="AC725" s="513">
        <v>0</v>
      </c>
      <c r="AD725" s="513">
        <v>0</v>
      </c>
      <c r="AE725" s="513">
        <v>0</v>
      </c>
      <c r="AF725" s="513">
        <v>0</v>
      </c>
      <c r="AG725" s="513">
        <v>3</v>
      </c>
      <c r="AH725" s="513">
        <f t="shared" si="107"/>
        <v>3</v>
      </c>
      <c r="AI725" s="513">
        <v>0</v>
      </c>
      <c r="AJ725" s="513">
        <v>0</v>
      </c>
      <c r="AK725" s="513">
        <f t="shared" si="108"/>
        <v>3</v>
      </c>
      <c r="AL725" s="513">
        <f t="shared" si="109"/>
        <v>3</v>
      </c>
      <c r="AM725" s="513">
        <v>0</v>
      </c>
      <c r="AN725" s="513">
        <v>0</v>
      </c>
      <c r="AO725" s="513">
        <v>0</v>
      </c>
      <c r="AP725" s="513">
        <v>0</v>
      </c>
      <c r="AQ725" s="513">
        <v>0</v>
      </c>
      <c r="AR725" s="513">
        <v>0</v>
      </c>
      <c r="AS725" s="513">
        <v>0</v>
      </c>
      <c r="AT725" s="513">
        <v>0</v>
      </c>
      <c r="AU725" s="513">
        <v>0</v>
      </c>
      <c r="AV725" s="513">
        <v>0</v>
      </c>
      <c r="AW725" s="513">
        <v>0</v>
      </c>
      <c r="AX725" s="513">
        <v>0</v>
      </c>
      <c r="AY725" s="513">
        <v>0</v>
      </c>
      <c r="AZ725" s="513">
        <v>0</v>
      </c>
      <c r="BA725" s="513">
        <v>0</v>
      </c>
      <c r="BB725" s="513">
        <v>0</v>
      </c>
      <c r="BC725" s="513">
        <v>0</v>
      </c>
      <c r="BD725" s="513">
        <v>0</v>
      </c>
      <c r="BE725" s="513">
        <v>0</v>
      </c>
      <c r="BF725" s="513">
        <v>0</v>
      </c>
      <c r="BG725" s="513">
        <v>6500</v>
      </c>
      <c r="BH725" s="513">
        <v>6500</v>
      </c>
      <c r="BI725" s="513">
        <v>0</v>
      </c>
      <c r="BJ725" s="513">
        <v>0</v>
      </c>
      <c r="BK725" s="241">
        <f t="shared" si="110"/>
        <v>6500</v>
      </c>
      <c r="BL725" s="22">
        <f t="shared" si="111"/>
        <v>6500</v>
      </c>
      <c r="BM725" s="519">
        <f t="shared" si="112"/>
        <v>0.52888527257933282</v>
      </c>
      <c r="BN725" s="520">
        <v>0</v>
      </c>
      <c r="BO725" s="520">
        <v>0</v>
      </c>
      <c r="BP725" s="520">
        <v>0</v>
      </c>
      <c r="BQ725" s="520">
        <v>0</v>
      </c>
      <c r="BR725" s="520">
        <v>0</v>
      </c>
      <c r="BS725" s="520">
        <v>0</v>
      </c>
      <c r="BT725" s="520">
        <v>0</v>
      </c>
      <c r="BU725" s="520">
        <v>0</v>
      </c>
      <c r="BV725" s="520">
        <v>0</v>
      </c>
      <c r="BW725" s="520">
        <v>0</v>
      </c>
      <c r="BX725" s="520">
        <v>0</v>
      </c>
      <c r="BY725" s="520">
        <v>0</v>
      </c>
      <c r="BZ725" s="520">
        <v>0</v>
      </c>
      <c r="CA725" s="520">
        <v>0</v>
      </c>
      <c r="CB725" s="520">
        <v>0</v>
      </c>
      <c r="CC725" s="520">
        <v>0</v>
      </c>
      <c r="CD725" s="520">
        <v>0</v>
      </c>
      <c r="CE725" s="520">
        <v>0</v>
      </c>
      <c r="CF725" s="520">
        <v>0</v>
      </c>
      <c r="CG725" s="520">
        <v>0</v>
      </c>
      <c r="CH725" s="520">
        <v>21295560</v>
      </c>
      <c r="CI725" s="520">
        <v>21295560</v>
      </c>
      <c r="CJ725" s="520">
        <v>0</v>
      </c>
      <c r="CK725" s="520">
        <v>0</v>
      </c>
      <c r="CL725" s="520">
        <f t="shared" si="113"/>
        <v>21295560</v>
      </c>
      <c r="CM725" s="521">
        <f t="shared" si="114"/>
        <v>21295560</v>
      </c>
      <c r="CN725" s="522">
        <v>2452799.9999999995</v>
      </c>
      <c r="CO725" s="522">
        <v>2452799.9999999995</v>
      </c>
      <c r="CP725" s="522">
        <v>43064160</v>
      </c>
      <c r="CQ725" s="243" t="s">
        <v>874</v>
      </c>
      <c r="CR725" s="103">
        <v>0.7</v>
      </c>
      <c r="CS725" s="523">
        <v>0.7</v>
      </c>
      <c r="CT725" s="104">
        <v>12.29</v>
      </c>
      <c r="CU725" s="524"/>
      <c r="CV725" s="524"/>
      <c r="CW725" s="524"/>
      <c r="CX725" s="525"/>
      <c r="CY725" s="526">
        <v>614.66698769852428</v>
      </c>
      <c r="CZ725" s="527">
        <v>187.13753918495266</v>
      </c>
      <c r="DA725" s="528">
        <v>2.0649742233579467</v>
      </c>
      <c r="DB725" s="529">
        <v>2.060475444096133</v>
      </c>
      <c r="DC725" s="530" t="s">
        <v>2354</v>
      </c>
      <c r="DD725" s="225"/>
      <c r="DE725" s="524"/>
      <c r="DF725" s="524"/>
      <c r="DG725" s="531"/>
      <c r="DH725" s="532"/>
      <c r="DI725" s="64">
        <v>0</v>
      </c>
      <c r="DJ725" s="64">
        <v>0</v>
      </c>
      <c r="DK725" s="64">
        <v>0</v>
      </c>
      <c r="DL725" s="534">
        <f t="shared" si="106"/>
        <v>0</v>
      </c>
    </row>
    <row r="726" spans="1:116" ht="43.5" customHeight="1" x14ac:dyDescent="0.25">
      <c r="A726" s="356" t="s">
        <v>7</v>
      </c>
      <c r="B726" s="65" t="s">
        <v>96</v>
      </c>
      <c r="C726" s="65" t="s">
        <v>114</v>
      </c>
      <c r="D726" s="64" t="s">
        <v>2613</v>
      </c>
      <c r="E726" s="64" t="s">
        <v>134</v>
      </c>
      <c r="F726" s="64" t="s">
        <v>1677</v>
      </c>
      <c r="G726" s="18" t="s">
        <v>561</v>
      </c>
      <c r="H726" s="35" t="s">
        <v>860</v>
      </c>
      <c r="I726" s="28" t="s">
        <v>2284</v>
      </c>
      <c r="J726" s="498">
        <v>23.26</v>
      </c>
      <c r="K726" s="498">
        <v>3.809848476924</v>
      </c>
      <c r="L726" s="499">
        <v>22</v>
      </c>
      <c r="M726" s="512">
        <v>0</v>
      </c>
      <c r="N726" s="513">
        <v>0</v>
      </c>
      <c r="O726" s="513">
        <v>0</v>
      </c>
      <c r="P726" s="513">
        <v>0</v>
      </c>
      <c r="Q726" s="513">
        <v>0</v>
      </c>
      <c r="R726" s="513">
        <v>0</v>
      </c>
      <c r="S726" s="513">
        <v>0</v>
      </c>
      <c r="T726" s="513">
        <v>0</v>
      </c>
      <c r="U726" s="513">
        <v>0</v>
      </c>
      <c r="V726" s="513">
        <v>0</v>
      </c>
      <c r="W726" s="513">
        <v>0</v>
      </c>
      <c r="X726" s="513">
        <v>0</v>
      </c>
      <c r="Y726" s="513">
        <v>0</v>
      </c>
      <c r="Z726" s="513">
        <v>0</v>
      </c>
      <c r="AA726" s="513">
        <v>0</v>
      </c>
      <c r="AB726" s="513">
        <v>0</v>
      </c>
      <c r="AC726" s="513">
        <v>1</v>
      </c>
      <c r="AD726" s="513">
        <v>1</v>
      </c>
      <c r="AE726" s="513">
        <v>0</v>
      </c>
      <c r="AF726" s="513">
        <v>0</v>
      </c>
      <c r="AG726" s="513">
        <v>0</v>
      </c>
      <c r="AH726" s="513">
        <f t="shared" si="107"/>
        <v>0</v>
      </c>
      <c r="AI726" s="513">
        <v>0</v>
      </c>
      <c r="AJ726" s="513">
        <v>0</v>
      </c>
      <c r="AK726" s="513">
        <f t="shared" si="108"/>
        <v>1</v>
      </c>
      <c r="AL726" s="513">
        <f t="shared" si="109"/>
        <v>1</v>
      </c>
      <c r="AM726" s="513">
        <v>0</v>
      </c>
      <c r="AN726" s="513">
        <v>0</v>
      </c>
      <c r="AO726" s="513">
        <v>0</v>
      </c>
      <c r="AP726" s="513">
        <v>0</v>
      </c>
      <c r="AQ726" s="513">
        <v>0</v>
      </c>
      <c r="AR726" s="513">
        <v>0</v>
      </c>
      <c r="AS726" s="513">
        <v>0</v>
      </c>
      <c r="AT726" s="513">
        <v>0</v>
      </c>
      <c r="AU726" s="513">
        <v>0</v>
      </c>
      <c r="AV726" s="513">
        <v>0</v>
      </c>
      <c r="AW726" s="513">
        <v>0</v>
      </c>
      <c r="AX726" s="513">
        <v>0</v>
      </c>
      <c r="AY726" s="513">
        <v>0</v>
      </c>
      <c r="AZ726" s="513">
        <v>0</v>
      </c>
      <c r="BA726" s="513">
        <v>0</v>
      </c>
      <c r="BB726" s="513">
        <v>0</v>
      </c>
      <c r="BC726" s="513">
        <v>68.040000000000006</v>
      </c>
      <c r="BD726" s="513">
        <v>68.040000000000006</v>
      </c>
      <c r="BE726" s="513">
        <v>0</v>
      </c>
      <c r="BF726" s="513">
        <v>0</v>
      </c>
      <c r="BG726" s="513">
        <v>0</v>
      </c>
      <c r="BH726" s="513">
        <v>0</v>
      </c>
      <c r="BI726" s="513">
        <v>0</v>
      </c>
      <c r="BJ726" s="513">
        <v>0</v>
      </c>
      <c r="BK726" s="241">
        <f t="shared" si="110"/>
        <v>68.040000000000006</v>
      </c>
      <c r="BL726" s="22">
        <f t="shared" si="111"/>
        <v>68.040000000000006</v>
      </c>
      <c r="BM726" s="519">
        <f t="shared" si="112"/>
        <v>4.9090909090909098E-3</v>
      </c>
      <c r="BN726" s="520">
        <v>0</v>
      </c>
      <c r="BO726" s="520">
        <v>0</v>
      </c>
      <c r="BP726" s="520">
        <v>0</v>
      </c>
      <c r="BQ726" s="520">
        <v>0</v>
      </c>
      <c r="BR726" s="520">
        <v>0</v>
      </c>
      <c r="BS726" s="520">
        <v>0</v>
      </c>
      <c r="BT726" s="520">
        <v>0</v>
      </c>
      <c r="BU726" s="520">
        <v>0</v>
      </c>
      <c r="BV726" s="520">
        <v>0</v>
      </c>
      <c r="BW726" s="520">
        <v>0</v>
      </c>
      <c r="BX726" s="520">
        <v>0</v>
      </c>
      <c r="BY726" s="520">
        <v>0</v>
      </c>
      <c r="BZ726" s="520">
        <v>0</v>
      </c>
      <c r="CA726" s="520">
        <v>0</v>
      </c>
      <c r="CB726" s="520">
        <v>0</v>
      </c>
      <c r="CC726" s="520">
        <v>0</v>
      </c>
      <c r="CD726" s="520">
        <v>79868.073600000003</v>
      </c>
      <c r="CE726" s="520">
        <v>79868.073600000003</v>
      </c>
      <c r="CF726" s="520">
        <v>0</v>
      </c>
      <c r="CG726" s="520">
        <v>0</v>
      </c>
      <c r="CH726" s="520">
        <v>0</v>
      </c>
      <c r="CI726" s="520">
        <v>0</v>
      </c>
      <c r="CJ726" s="520">
        <v>0</v>
      </c>
      <c r="CK726" s="520">
        <v>0</v>
      </c>
      <c r="CL726" s="520">
        <f t="shared" si="113"/>
        <v>79868.073600000003</v>
      </c>
      <c r="CM726" s="521">
        <f t="shared" si="114"/>
        <v>79868.073600000003</v>
      </c>
      <c r="CN726" s="522">
        <v>0</v>
      </c>
      <c r="CO726" s="522">
        <v>0</v>
      </c>
      <c r="CP726" s="522">
        <v>48565440</v>
      </c>
      <c r="CQ726" s="243" t="s">
        <v>874</v>
      </c>
      <c r="CR726" s="103">
        <v>0</v>
      </c>
      <c r="CS726" s="523">
        <v>0</v>
      </c>
      <c r="CT726" s="104">
        <v>13.86</v>
      </c>
      <c r="CU726" s="524"/>
      <c r="CV726" s="524"/>
      <c r="CW726" s="524"/>
      <c r="CX726" s="525"/>
      <c r="CY726" s="526">
        <v>0</v>
      </c>
      <c r="CZ726" s="527">
        <v>0</v>
      </c>
      <c r="DA726" s="528">
        <v>0</v>
      </c>
      <c r="DB726" s="529">
        <v>0</v>
      </c>
      <c r="DC726" s="530" t="s">
        <v>2297</v>
      </c>
      <c r="DD726" s="225"/>
      <c r="DE726" s="524"/>
      <c r="DF726" s="524"/>
      <c r="DG726" s="531"/>
      <c r="DH726" s="532"/>
      <c r="DI726" s="64">
        <v>0</v>
      </c>
      <c r="DJ726" s="64" t="s">
        <v>56</v>
      </c>
      <c r="DK726" s="64">
        <v>0</v>
      </c>
      <c r="DL726" s="534">
        <f t="shared" si="106"/>
        <v>0</v>
      </c>
    </row>
    <row r="727" spans="1:116" ht="43.5" customHeight="1" x14ac:dyDescent="0.25">
      <c r="A727" s="356" t="s">
        <v>7</v>
      </c>
      <c r="B727" s="65" t="s">
        <v>96</v>
      </c>
      <c r="C727" s="65" t="s">
        <v>114</v>
      </c>
      <c r="D727" s="64" t="s">
        <v>2606</v>
      </c>
      <c r="E727" s="64" t="s">
        <v>551</v>
      </c>
      <c r="F727" s="64" t="s">
        <v>1678</v>
      </c>
      <c r="G727" s="18" t="s">
        <v>1679</v>
      </c>
      <c r="H727" s="35" t="s">
        <v>889</v>
      </c>
      <c r="I727" s="28" t="s">
        <v>2284</v>
      </c>
      <c r="J727" s="498" t="s">
        <v>56</v>
      </c>
      <c r="K727" s="498">
        <v>5.0164772622929998</v>
      </c>
      <c r="L727" s="499">
        <v>497.2</v>
      </c>
      <c r="M727" s="512">
        <v>0</v>
      </c>
      <c r="N727" s="513">
        <v>0</v>
      </c>
      <c r="O727" s="513">
        <v>0</v>
      </c>
      <c r="P727" s="513">
        <v>0</v>
      </c>
      <c r="Q727" s="513">
        <v>0</v>
      </c>
      <c r="R727" s="513">
        <v>0</v>
      </c>
      <c r="S727" s="513">
        <v>0</v>
      </c>
      <c r="T727" s="513">
        <v>0</v>
      </c>
      <c r="U727" s="513">
        <v>0</v>
      </c>
      <c r="V727" s="513">
        <v>0</v>
      </c>
      <c r="W727" s="513">
        <v>0</v>
      </c>
      <c r="X727" s="513">
        <v>0</v>
      </c>
      <c r="Y727" s="513">
        <v>0</v>
      </c>
      <c r="Z727" s="513">
        <v>0</v>
      </c>
      <c r="AA727" s="513">
        <v>0</v>
      </c>
      <c r="AB727" s="513">
        <v>0</v>
      </c>
      <c r="AC727" s="513">
        <v>0</v>
      </c>
      <c r="AD727" s="513">
        <v>0</v>
      </c>
      <c r="AE727" s="513">
        <v>0</v>
      </c>
      <c r="AF727" s="513">
        <v>0</v>
      </c>
      <c r="AG727" s="513">
        <v>0</v>
      </c>
      <c r="AH727" s="513">
        <f t="shared" si="107"/>
        <v>0</v>
      </c>
      <c r="AI727" s="513">
        <v>0</v>
      </c>
      <c r="AJ727" s="513">
        <v>0</v>
      </c>
      <c r="AK727" s="513">
        <f t="shared" si="108"/>
        <v>0</v>
      </c>
      <c r="AL727" s="513">
        <f t="shared" si="109"/>
        <v>0</v>
      </c>
      <c r="AM727" s="513">
        <v>0</v>
      </c>
      <c r="AN727" s="513">
        <v>0</v>
      </c>
      <c r="AO727" s="513">
        <v>0</v>
      </c>
      <c r="AP727" s="513">
        <v>0</v>
      </c>
      <c r="AQ727" s="513">
        <v>0</v>
      </c>
      <c r="AR727" s="513">
        <v>0</v>
      </c>
      <c r="AS727" s="513">
        <v>0</v>
      </c>
      <c r="AT727" s="513">
        <v>0</v>
      </c>
      <c r="AU727" s="513">
        <v>0</v>
      </c>
      <c r="AV727" s="513">
        <v>0</v>
      </c>
      <c r="AW727" s="513">
        <v>0</v>
      </c>
      <c r="AX727" s="513">
        <v>0</v>
      </c>
      <c r="AY727" s="513">
        <v>0</v>
      </c>
      <c r="AZ727" s="513">
        <v>0</v>
      </c>
      <c r="BA727" s="513">
        <v>0</v>
      </c>
      <c r="BB727" s="513">
        <v>0</v>
      </c>
      <c r="BC727" s="513">
        <v>0</v>
      </c>
      <c r="BD727" s="513">
        <v>0</v>
      </c>
      <c r="BE727" s="513">
        <v>0</v>
      </c>
      <c r="BF727" s="513">
        <v>0</v>
      </c>
      <c r="BG727" s="513">
        <v>0</v>
      </c>
      <c r="BH727" s="513">
        <v>0</v>
      </c>
      <c r="BI727" s="513">
        <v>0</v>
      </c>
      <c r="BJ727" s="513">
        <v>0</v>
      </c>
      <c r="BK727" s="241">
        <f t="shared" si="110"/>
        <v>0</v>
      </c>
      <c r="BL727" s="22">
        <f t="shared" si="111"/>
        <v>0</v>
      </c>
      <c r="BM727" s="519">
        <f t="shared" si="112"/>
        <v>0</v>
      </c>
      <c r="BN727" s="520">
        <v>0</v>
      </c>
      <c r="BO727" s="520">
        <v>0</v>
      </c>
      <c r="BP727" s="520">
        <v>0</v>
      </c>
      <c r="BQ727" s="520">
        <v>0</v>
      </c>
      <c r="BR727" s="520">
        <v>0</v>
      </c>
      <c r="BS727" s="520">
        <v>0</v>
      </c>
      <c r="BT727" s="520">
        <v>0</v>
      </c>
      <c r="BU727" s="520">
        <v>0</v>
      </c>
      <c r="BV727" s="520">
        <v>0</v>
      </c>
      <c r="BW727" s="520">
        <v>0</v>
      </c>
      <c r="BX727" s="520">
        <v>0</v>
      </c>
      <c r="BY727" s="520">
        <v>0</v>
      </c>
      <c r="BZ727" s="520">
        <v>0</v>
      </c>
      <c r="CA727" s="520">
        <v>0</v>
      </c>
      <c r="CB727" s="520">
        <v>0</v>
      </c>
      <c r="CC727" s="520">
        <v>0</v>
      </c>
      <c r="CD727" s="520">
        <v>0</v>
      </c>
      <c r="CE727" s="520">
        <v>0</v>
      </c>
      <c r="CF727" s="520">
        <v>0</v>
      </c>
      <c r="CG727" s="520">
        <v>0</v>
      </c>
      <c r="CH727" s="520">
        <v>0</v>
      </c>
      <c r="CI727" s="520">
        <v>0</v>
      </c>
      <c r="CJ727" s="520">
        <v>0</v>
      </c>
      <c r="CK727" s="520">
        <v>0</v>
      </c>
      <c r="CL727" s="520">
        <f t="shared" si="113"/>
        <v>0</v>
      </c>
      <c r="CM727" s="521">
        <f t="shared" si="114"/>
        <v>0</v>
      </c>
      <c r="CN727" s="522">
        <v>0</v>
      </c>
      <c r="CO727" s="522">
        <v>0</v>
      </c>
      <c r="CP727" s="522">
        <v>0</v>
      </c>
      <c r="CQ727" s="243" t="s">
        <v>874</v>
      </c>
      <c r="CR727" s="103">
        <v>0</v>
      </c>
      <c r="CS727" s="523">
        <v>0</v>
      </c>
      <c r="CT727" s="104">
        <v>0</v>
      </c>
      <c r="CU727" s="524"/>
      <c r="CV727" s="524"/>
      <c r="CW727" s="524"/>
      <c r="CX727" s="525"/>
      <c r="CY727" s="526">
        <v>33.068530687730224</v>
      </c>
      <c r="CZ727" s="527">
        <v>32.981258366800532</v>
      </c>
      <c r="DA727" s="528">
        <v>0.66722651024255686</v>
      </c>
      <c r="DB727" s="529">
        <v>0.6659973226238286</v>
      </c>
      <c r="DC727" s="530" t="s">
        <v>2576</v>
      </c>
      <c r="DD727" s="225"/>
      <c r="DE727" s="524"/>
      <c r="DF727" s="524"/>
      <c r="DG727" s="531"/>
      <c r="DH727" s="532"/>
      <c r="DI727" s="64">
        <v>0</v>
      </c>
      <c r="DJ727" s="64">
        <v>0</v>
      </c>
      <c r="DK727" s="64">
        <v>0</v>
      </c>
      <c r="DL727" s="534">
        <f t="shared" si="106"/>
        <v>0</v>
      </c>
    </row>
    <row r="728" spans="1:116" ht="43.5" customHeight="1" x14ac:dyDescent="0.25">
      <c r="A728" s="356" t="s">
        <v>7</v>
      </c>
      <c r="B728" s="65" t="s">
        <v>96</v>
      </c>
      <c r="C728" s="65" t="s">
        <v>114</v>
      </c>
      <c r="D728" s="64" t="s">
        <v>2614</v>
      </c>
      <c r="E728" s="64" t="s">
        <v>1680</v>
      </c>
      <c r="F728" s="64" t="s">
        <v>1681</v>
      </c>
      <c r="G728" s="18" t="s">
        <v>1680</v>
      </c>
      <c r="H728" s="35" t="s">
        <v>860</v>
      </c>
      <c r="I728" s="28" t="s">
        <v>2615</v>
      </c>
      <c r="J728" s="498">
        <v>1.1015843136138057</v>
      </c>
      <c r="K728" s="498">
        <v>1.9589015110770001</v>
      </c>
      <c r="L728" s="499">
        <v>287.89999999999998</v>
      </c>
      <c r="M728" s="512">
        <v>0</v>
      </c>
      <c r="N728" s="513">
        <v>0</v>
      </c>
      <c r="O728" s="513">
        <v>0</v>
      </c>
      <c r="P728" s="513">
        <v>0</v>
      </c>
      <c r="Q728" s="513">
        <v>0</v>
      </c>
      <c r="R728" s="513">
        <v>0</v>
      </c>
      <c r="S728" s="513">
        <v>0</v>
      </c>
      <c r="T728" s="513">
        <v>0</v>
      </c>
      <c r="U728" s="513">
        <v>0</v>
      </c>
      <c r="V728" s="513">
        <v>0</v>
      </c>
      <c r="W728" s="513">
        <v>0</v>
      </c>
      <c r="X728" s="513">
        <v>0</v>
      </c>
      <c r="Y728" s="513">
        <v>0</v>
      </c>
      <c r="Z728" s="513">
        <v>0</v>
      </c>
      <c r="AA728" s="513">
        <v>0</v>
      </c>
      <c r="AB728" s="513">
        <v>0</v>
      </c>
      <c r="AC728" s="513">
        <v>3</v>
      </c>
      <c r="AD728" s="513">
        <v>3</v>
      </c>
      <c r="AE728" s="513">
        <v>0</v>
      </c>
      <c r="AF728" s="513">
        <v>0</v>
      </c>
      <c r="AG728" s="513">
        <v>0</v>
      </c>
      <c r="AH728" s="513">
        <f t="shared" si="107"/>
        <v>0</v>
      </c>
      <c r="AI728" s="513">
        <v>0</v>
      </c>
      <c r="AJ728" s="513">
        <v>0</v>
      </c>
      <c r="AK728" s="513">
        <f t="shared" si="108"/>
        <v>3</v>
      </c>
      <c r="AL728" s="513">
        <f t="shared" si="109"/>
        <v>3</v>
      </c>
      <c r="AM728" s="513">
        <v>0</v>
      </c>
      <c r="AN728" s="513">
        <v>0</v>
      </c>
      <c r="AO728" s="513">
        <v>0</v>
      </c>
      <c r="AP728" s="513">
        <v>0</v>
      </c>
      <c r="AQ728" s="513">
        <v>0</v>
      </c>
      <c r="AR728" s="513">
        <v>0</v>
      </c>
      <c r="AS728" s="513">
        <v>0</v>
      </c>
      <c r="AT728" s="513">
        <v>0</v>
      </c>
      <c r="AU728" s="513">
        <v>0</v>
      </c>
      <c r="AV728" s="513">
        <v>0</v>
      </c>
      <c r="AW728" s="513">
        <v>0</v>
      </c>
      <c r="AX728" s="513">
        <v>0</v>
      </c>
      <c r="AY728" s="513">
        <v>0</v>
      </c>
      <c r="AZ728" s="513">
        <v>0</v>
      </c>
      <c r="BA728" s="513">
        <v>0</v>
      </c>
      <c r="BB728" s="513">
        <v>0</v>
      </c>
      <c r="BC728" s="513">
        <v>23.16</v>
      </c>
      <c r="BD728" s="513">
        <v>23.16</v>
      </c>
      <c r="BE728" s="513">
        <v>0</v>
      </c>
      <c r="BF728" s="513">
        <v>0</v>
      </c>
      <c r="BG728" s="513">
        <v>0</v>
      </c>
      <c r="BH728" s="513">
        <v>0</v>
      </c>
      <c r="BI728" s="513">
        <v>0</v>
      </c>
      <c r="BJ728" s="513">
        <v>0</v>
      </c>
      <c r="BK728" s="241">
        <f t="shared" si="110"/>
        <v>23.16</v>
      </c>
      <c r="BL728" s="22">
        <f t="shared" si="111"/>
        <v>23.16</v>
      </c>
      <c r="BM728" s="519">
        <f t="shared" si="112"/>
        <v>3.0473684210526316E-2</v>
      </c>
      <c r="BN728" s="520">
        <v>0</v>
      </c>
      <c r="BO728" s="520">
        <v>0</v>
      </c>
      <c r="BP728" s="520">
        <v>0</v>
      </c>
      <c r="BQ728" s="520">
        <v>0</v>
      </c>
      <c r="BR728" s="520">
        <v>0</v>
      </c>
      <c r="BS728" s="520">
        <v>0</v>
      </c>
      <c r="BT728" s="520">
        <v>0</v>
      </c>
      <c r="BU728" s="520">
        <v>0</v>
      </c>
      <c r="BV728" s="520">
        <v>0</v>
      </c>
      <c r="BW728" s="520">
        <v>0</v>
      </c>
      <c r="BX728" s="520">
        <v>0</v>
      </c>
      <c r="BY728" s="520">
        <v>0</v>
      </c>
      <c r="BZ728" s="520">
        <v>0</v>
      </c>
      <c r="CA728" s="520">
        <v>0</v>
      </c>
      <c r="CB728" s="520">
        <v>0</v>
      </c>
      <c r="CC728" s="520">
        <v>0</v>
      </c>
      <c r="CD728" s="520">
        <v>27186.134400000003</v>
      </c>
      <c r="CE728" s="520">
        <v>27186.134400000003</v>
      </c>
      <c r="CF728" s="520">
        <v>0</v>
      </c>
      <c r="CG728" s="520">
        <v>0</v>
      </c>
      <c r="CH728" s="520">
        <v>0</v>
      </c>
      <c r="CI728" s="520">
        <v>0</v>
      </c>
      <c r="CJ728" s="520">
        <v>0</v>
      </c>
      <c r="CK728" s="520">
        <v>0</v>
      </c>
      <c r="CL728" s="520">
        <f t="shared" si="113"/>
        <v>27186.134400000003</v>
      </c>
      <c r="CM728" s="521">
        <f t="shared" si="114"/>
        <v>27186.134400000003</v>
      </c>
      <c r="CN728" s="522">
        <v>3177799.2074160003</v>
      </c>
      <c r="CO728" s="522">
        <v>3177799.2074160003</v>
      </c>
      <c r="CP728" s="522">
        <v>3177799.2074160003</v>
      </c>
      <c r="CQ728" s="243" t="s">
        <v>874</v>
      </c>
      <c r="CR728" s="103">
        <v>0.76</v>
      </c>
      <c r="CS728" s="523">
        <v>0.76</v>
      </c>
      <c r="CT728" s="104">
        <v>0.76</v>
      </c>
      <c r="CU728" s="524"/>
      <c r="CV728" s="524"/>
      <c r="CW728" s="524"/>
      <c r="CX728" s="525"/>
      <c r="CY728" s="526">
        <v>106.83622554499674</v>
      </c>
      <c r="CZ728" s="527">
        <v>120.57184609152934</v>
      </c>
      <c r="DA728" s="528">
        <v>0.43408185532932103</v>
      </c>
      <c r="DB728" s="529">
        <v>0.46050162141152162</v>
      </c>
      <c r="DC728" s="530" t="s">
        <v>2389</v>
      </c>
      <c r="DD728" s="225"/>
      <c r="DE728" s="524"/>
      <c r="DF728" s="524"/>
      <c r="DG728" s="531"/>
      <c r="DH728" s="532"/>
      <c r="DI728" s="64">
        <v>85531</v>
      </c>
      <c r="DJ728" s="64">
        <v>0</v>
      </c>
      <c r="DK728" s="64">
        <v>0</v>
      </c>
      <c r="DL728" s="534">
        <f t="shared" si="106"/>
        <v>28510.333333333332</v>
      </c>
    </row>
    <row r="729" spans="1:116" ht="43.5" customHeight="1" x14ac:dyDescent="0.25">
      <c r="A729" s="356" t="s">
        <v>7</v>
      </c>
      <c r="B729" s="65" t="s">
        <v>96</v>
      </c>
      <c r="C729" s="65" t="s">
        <v>114</v>
      </c>
      <c r="D729" s="64" t="s">
        <v>2614</v>
      </c>
      <c r="E729" s="64" t="s">
        <v>1680</v>
      </c>
      <c r="F729" s="64" t="s">
        <v>1682</v>
      </c>
      <c r="G729" s="18" t="s">
        <v>1680</v>
      </c>
      <c r="H729" s="35" t="s">
        <v>866</v>
      </c>
      <c r="I729" s="28" t="s">
        <v>2615</v>
      </c>
      <c r="J729" s="498">
        <v>1.0807997039229795</v>
      </c>
      <c r="K729" s="498">
        <v>7.8164772564690006</v>
      </c>
      <c r="L729" s="499">
        <v>338.9</v>
      </c>
      <c r="M729" s="512">
        <v>0</v>
      </c>
      <c r="N729" s="513">
        <v>0</v>
      </c>
      <c r="O729" s="513">
        <v>0</v>
      </c>
      <c r="P729" s="513">
        <v>0</v>
      </c>
      <c r="Q729" s="513">
        <v>0</v>
      </c>
      <c r="R729" s="513">
        <v>0</v>
      </c>
      <c r="S729" s="513">
        <v>0</v>
      </c>
      <c r="T729" s="513">
        <v>0</v>
      </c>
      <c r="U729" s="513">
        <v>0</v>
      </c>
      <c r="V729" s="513">
        <v>0</v>
      </c>
      <c r="W729" s="513">
        <v>0</v>
      </c>
      <c r="X729" s="513">
        <v>0</v>
      </c>
      <c r="Y729" s="513">
        <v>0</v>
      </c>
      <c r="Z729" s="513">
        <v>0</v>
      </c>
      <c r="AA729" s="513">
        <v>0</v>
      </c>
      <c r="AB729" s="513">
        <v>0</v>
      </c>
      <c r="AC729" s="513">
        <v>8</v>
      </c>
      <c r="AD729" s="513">
        <v>8</v>
      </c>
      <c r="AE729" s="513">
        <v>0</v>
      </c>
      <c r="AF729" s="513">
        <v>0</v>
      </c>
      <c r="AG729" s="513">
        <v>0</v>
      </c>
      <c r="AH729" s="513">
        <f t="shared" si="107"/>
        <v>0</v>
      </c>
      <c r="AI729" s="513">
        <v>0</v>
      </c>
      <c r="AJ729" s="513">
        <v>0</v>
      </c>
      <c r="AK729" s="513">
        <f t="shared" si="108"/>
        <v>8</v>
      </c>
      <c r="AL729" s="513">
        <f t="shared" si="109"/>
        <v>8</v>
      </c>
      <c r="AM729" s="513">
        <v>0</v>
      </c>
      <c r="AN729" s="513">
        <v>0</v>
      </c>
      <c r="AO729" s="513">
        <v>0</v>
      </c>
      <c r="AP729" s="513">
        <v>0</v>
      </c>
      <c r="AQ729" s="513">
        <v>0</v>
      </c>
      <c r="AR729" s="513">
        <v>0</v>
      </c>
      <c r="AS729" s="513">
        <v>0</v>
      </c>
      <c r="AT729" s="513">
        <v>0</v>
      </c>
      <c r="AU729" s="513">
        <v>0</v>
      </c>
      <c r="AV729" s="513">
        <v>0</v>
      </c>
      <c r="AW729" s="513">
        <v>0</v>
      </c>
      <c r="AX729" s="513">
        <v>0</v>
      </c>
      <c r="AY729" s="513">
        <v>0</v>
      </c>
      <c r="AZ729" s="513">
        <v>0</v>
      </c>
      <c r="BA729" s="513">
        <v>0</v>
      </c>
      <c r="BB729" s="513">
        <v>0</v>
      </c>
      <c r="BC729" s="513">
        <v>73.2</v>
      </c>
      <c r="BD729" s="513">
        <v>73.2</v>
      </c>
      <c r="BE729" s="513">
        <v>0</v>
      </c>
      <c r="BF729" s="513">
        <v>0</v>
      </c>
      <c r="BG729" s="513">
        <v>0</v>
      </c>
      <c r="BH729" s="513">
        <v>0</v>
      </c>
      <c r="BI729" s="513">
        <v>0</v>
      </c>
      <c r="BJ729" s="513">
        <v>0</v>
      </c>
      <c r="BK729" s="241">
        <f t="shared" si="110"/>
        <v>73.2</v>
      </c>
      <c r="BL729" s="22">
        <f t="shared" si="111"/>
        <v>73.2</v>
      </c>
      <c r="BM729" s="519">
        <f t="shared" si="112"/>
        <v>7.8709677419354834E-2</v>
      </c>
      <c r="BN729" s="520">
        <v>0</v>
      </c>
      <c r="BO729" s="520">
        <v>0</v>
      </c>
      <c r="BP729" s="520">
        <v>0</v>
      </c>
      <c r="BQ729" s="520">
        <v>0</v>
      </c>
      <c r="BR729" s="520">
        <v>0</v>
      </c>
      <c r="BS729" s="520">
        <v>0</v>
      </c>
      <c r="BT729" s="520">
        <v>0</v>
      </c>
      <c r="BU729" s="520">
        <v>0</v>
      </c>
      <c r="BV729" s="520">
        <v>0</v>
      </c>
      <c r="BW729" s="520">
        <v>0</v>
      </c>
      <c r="BX729" s="520">
        <v>0</v>
      </c>
      <c r="BY729" s="520">
        <v>0</v>
      </c>
      <c r="BZ729" s="520">
        <v>0</v>
      </c>
      <c r="CA729" s="520">
        <v>0</v>
      </c>
      <c r="CB729" s="520">
        <v>0</v>
      </c>
      <c r="CC729" s="520">
        <v>0</v>
      </c>
      <c r="CD729" s="520">
        <v>85925.088000000003</v>
      </c>
      <c r="CE729" s="520">
        <v>85925.088000000003</v>
      </c>
      <c r="CF729" s="520">
        <v>0</v>
      </c>
      <c r="CG729" s="520">
        <v>0</v>
      </c>
      <c r="CH729" s="520">
        <v>0</v>
      </c>
      <c r="CI729" s="520">
        <v>0</v>
      </c>
      <c r="CJ729" s="520">
        <v>0</v>
      </c>
      <c r="CK729" s="520">
        <v>0</v>
      </c>
      <c r="CL729" s="520">
        <f t="shared" si="113"/>
        <v>85925.088000000003</v>
      </c>
      <c r="CM729" s="521">
        <f t="shared" si="114"/>
        <v>85925.088000000003</v>
      </c>
      <c r="CN729" s="522">
        <v>3418093.3044960001</v>
      </c>
      <c r="CO729" s="522">
        <v>3418093.3044960001</v>
      </c>
      <c r="CP729" s="522">
        <v>4075418.9399760002</v>
      </c>
      <c r="CQ729" s="243" t="s">
        <v>874</v>
      </c>
      <c r="CR729" s="103">
        <v>0.78</v>
      </c>
      <c r="CS729" s="523">
        <v>0.78</v>
      </c>
      <c r="CT729" s="104">
        <v>0.93</v>
      </c>
      <c r="CU729" s="524"/>
      <c r="CV729" s="524"/>
      <c r="CW729" s="524"/>
      <c r="CX729" s="525"/>
      <c r="CY729" s="526">
        <v>183.61523330606545</v>
      </c>
      <c r="CZ729" s="527">
        <v>51.477013476537401</v>
      </c>
      <c r="DA729" s="528">
        <v>0.36861789210495788</v>
      </c>
      <c r="DB729" s="529">
        <v>0.33686714434876336</v>
      </c>
      <c r="DC729" s="530" t="s">
        <v>2382</v>
      </c>
      <c r="DD729" s="225"/>
      <c r="DE729" s="524"/>
      <c r="DF729" s="524"/>
      <c r="DG729" s="531"/>
      <c r="DH729" s="532"/>
      <c r="DI729" s="64">
        <v>0</v>
      </c>
      <c r="DJ729" s="64">
        <v>0</v>
      </c>
      <c r="DK729" s="64">
        <v>0</v>
      </c>
      <c r="DL729" s="534">
        <f t="shared" si="106"/>
        <v>0</v>
      </c>
    </row>
    <row r="730" spans="1:116" ht="43.5" customHeight="1" x14ac:dyDescent="0.25">
      <c r="A730" s="356" t="s">
        <v>7</v>
      </c>
      <c r="B730" s="65" t="s">
        <v>96</v>
      </c>
      <c r="C730" s="65" t="s">
        <v>114</v>
      </c>
      <c r="D730" s="64" t="s">
        <v>2614</v>
      </c>
      <c r="E730" s="64" t="s">
        <v>1680</v>
      </c>
      <c r="F730" s="64" t="s">
        <v>1683</v>
      </c>
      <c r="G730" s="18" t="s">
        <v>1680</v>
      </c>
      <c r="H730" s="35" t="s">
        <v>860</v>
      </c>
      <c r="I730" s="28" t="s">
        <v>2615</v>
      </c>
      <c r="J730" s="498">
        <v>1.5588457268119895</v>
      </c>
      <c r="K730" s="498">
        <v>8.5032196792829993</v>
      </c>
      <c r="L730" s="499">
        <v>271.60000000000002</v>
      </c>
      <c r="M730" s="512">
        <v>0</v>
      </c>
      <c r="N730" s="513">
        <v>0</v>
      </c>
      <c r="O730" s="513">
        <v>0</v>
      </c>
      <c r="P730" s="513">
        <v>0</v>
      </c>
      <c r="Q730" s="513">
        <v>0</v>
      </c>
      <c r="R730" s="513">
        <v>0</v>
      </c>
      <c r="S730" s="513">
        <v>0</v>
      </c>
      <c r="T730" s="513">
        <v>0</v>
      </c>
      <c r="U730" s="513">
        <v>0</v>
      </c>
      <c r="V730" s="513">
        <v>0</v>
      </c>
      <c r="W730" s="513">
        <v>0</v>
      </c>
      <c r="X730" s="513">
        <v>0</v>
      </c>
      <c r="Y730" s="513">
        <v>0</v>
      </c>
      <c r="Z730" s="513">
        <v>0</v>
      </c>
      <c r="AA730" s="513">
        <v>0</v>
      </c>
      <c r="AB730" s="513">
        <v>0</v>
      </c>
      <c r="AC730" s="513">
        <v>6</v>
      </c>
      <c r="AD730" s="513">
        <v>6</v>
      </c>
      <c r="AE730" s="513">
        <v>0</v>
      </c>
      <c r="AF730" s="513">
        <v>0</v>
      </c>
      <c r="AG730" s="513">
        <v>0</v>
      </c>
      <c r="AH730" s="513">
        <f t="shared" si="107"/>
        <v>0</v>
      </c>
      <c r="AI730" s="513">
        <v>0</v>
      </c>
      <c r="AJ730" s="513">
        <v>0</v>
      </c>
      <c r="AK730" s="513">
        <f t="shared" si="108"/>
        <v>6</v>
      </c>
      <c r="AL730" s="513">
        <f t="shared" si="109"/>
        <v>6</v>
      </c>
      <c r="AM730" s="513">
        <v>0</v>
      </c>
      <c r="AN730" s="513">
        <v>0</v>
      </c>
      <c r="AO730" s="513">
        <v>0</v>
      </c>
      <c r="AP730" s="513">
        <v>0</v>
      </c>
      <c r="AQ730" s="513">
        <v>0</v>
      </c>
      <c r="AR730" s="513">
        <v>0</v>
      </c>
      <c r="AS730" s="513">
        <v>0</v>
      </c>
      <c r="AT730" s="513">
        <v>0</v>
      </c>
      <c r="AU730" s="513">
        <v>0</v>
      </c>
      <c r="AV730" s="513">
        <v>0</v>
      </c>
      <c r="AW730" s="513">
        <v>0</v>
      </c>
      <c r="AX730" s="513">
        <v>0</v>
      </c>
      <c r="AY730" s="513">
        <v>0</v>
      </c>
      <c r="AZ730" s="513">
        <v>0</v>
      </c>
      <c r="BA730" s="513">
        <v>0</v>
      </c>
      <c r="BB730" s="513">
        <v>0</v>
      </c>
      <c r="BC730" s="513">
        <v>43.2</v>
      </c>
      <c r="BD730" s="513">
        <v>43.2</v>
      </c>
      <c r="BE730" s="513">
        <v>0</v>
      </c>
      <c r="BF730" s="513">
        <v>0</v>
      </c>
      <c r="BG730" s="513">
        <v>0</v>
      </c>
      <c r="BH730" s="513">
        <v>0</v>
      </c>
      <c r="BI730" s="513">
        <v>0</v>
      </c>
      <c r="BJ730" s="513">
        <v>0</v>
      </c>
      <c r="BK730" s="241">
        <f t="shared" si="110"/>
        <v>43.2</v>
      </c>
      <c r="BL730" s="22">
        <f t="shared" si="111"/>
        <v>43.2</v>
      </c>
      <c r="BM730" s="519">
        <f t="shared" si="112"/>
        <v>3.323076923076923E-2</v>
      </c>
      <c r="BN730" s="520">
        <v>0</v>
      </c>
      <c r="BO730" s="520">
        <v>0</v>
      </c>
      <c r="BP730" s="520">
        <v>0</v>
      </c>
      <c r="BQ730" s="520">
        <v>0</v>
      </c>
      <c r="BR730" s="520">
        <v>0</v>
      </c>
      <c r="BS730" s="520">
        <v>0</v>
      </c>
      <c r="BT730" s="520">
        <v>0</v>
      </c>
      <c r="BU730" s="520">
        <v>0</v>
      </c>
      <c r="BV730" s="520">
        <v>0</v>
      </c>
      <c r="BW730" s="520">
        <v>0</v>
      </c>
      <c r="BX730" s="520">
        <v>0</v>
      </c>
      <c r="BY730" s="520">
        <v>0</v>
      </c>
      <c r="BZ730" s="520">
        <v>0</v>
      </c>
      <c r="CA730" s="520">
        <v>0</v>
      </c>
      <c r="CB730" s="520">
        <v>0</v>
      </c>
      <c r="CC730" s="520">
        <v>0</v>
      </c>
      <c r="CD730" s="520">
        <v>50709.888000000006</v>
      </c>
      <c r="CE730" s="520">
        <v>50709.888000000006</v>
      </c>
      <c r="CF730" s="520">
        <v>0</v>
      </c>
      <c r="CG730" s="520">
        <v>0</v>
      </c>
      <c r="CH730" s="520">
        <v>0</v>
      </c>
      <c r="CI730" s="520">
        <v>0</v>
      </c>
      <c r="CJ730" s="520">
        <v>0</v>
      </c>
      <c r="CK730" s="520">
        <v>0</v>
      </c>
      <c r="CL730" s="520">
        <f t="shared" si="113"/>
        <v>50709.888000000006</v>
      </c>
      <c r="CM730" s="521">
        <f t="shared" si="114"/>
        <v>50709.888000000006</v>
      </c>
      <c r="CN730" s="522">
        <v>5239698.6799872005</v>
      </c>
      <c r="CO730" s="522">
        <v>5239698.6799872005</v>
      </c>
      <c r="CP730" s="522">
        <v>5160309.3060479993</v>
      </c>
      <c r="CQ730" s="243" t="s">
        <v>874</v>
      </c>
      <c r="CR730" s="103">
        <v>1.32</v>
      </c>
      <c r="CS730" s="523">
        <v>1.32</v>
      </c>
      <c r="CT730" s="104">
        <v>1.3</v>
      </c>
      <c r="CU730" s="524"/>
      <c r="CV730" s="524"/>
      <c r="CW730" s="524"/>
      <c r="CX730" s="525"/>
      <c r="CY730" s="526">
        <v>285.90374698743068</v>
      </c>
      <c r="CZ730" s="527">
        <v>286.08769737320864</v>
      </c>
      <c r="DA730" s="528">
        <v>1.5425702883729633</v>
      </c>
      <c r="DB730" s="529">
        <v>1.5436465455065302</v>
      </c>
      <c r="DC730" s="530" t="s">
        <v>2616</v>
      </c>
      <c r="DD730" s="225"/>
      <c r="DE730" s="524"/>
      <c r="DF730" s="524"/>
      <c r="DG730" s="531"/>
      <c r="DH730" s="532"/>
      <c r="DI730" s="64">
        <v>0</v>
      </c>
      <c r="DJ730" s="64">
        <v>11610</v>
      </c>
      <c r="DK730" s="64">
        <v>0</v>
      </c>
      <c r="DL730" s="534">
        <f t="shared" si="106"/>
        <v>3870</v>
      </c>
    </row>
    <row r="731" spans="1:116" ht="43.5" customHeight="1" x14ac:dyDescent="0.25">
      <c r="A731" s="356" t="s">
        <v>7</v>
      </c>
      <c r="B731" s="65" t="s">
        <v>96</v>
      </c>
      <c r="C731" s="65" t="s">
        <v>114</v>
      </c>
      <c r="D731" s="64" t="s">
        <v>2614</v>
      </c>
      <c r="E731" s="64" t="s">
        <v>1680</v>
      </c>
      <c r="F731" s="64" t="s">
        <v>1684</v>
      </c>
      <c r="G731" s="18" t="s">
        <v>1680</v>
      </c>
      <c r="H731" s="35" t="s">
        <v>860</v>
      </c>
      <c r="I731" s="28" t="s">
        <v>2615</v>
      </c>
      <c r="J731" s="498">
        <v>1.0891135477993101</v>
      </c>
      <c r="K731" s="498">
        <v>0.72481060455299995</v>
      </c>
      <c r="L731" s="499">
        <v>40.299999999999997</v>
      </c>
      <c r="M731" s="512">
        <v>0</v>
      </c>
      <c r="N731" s="513">
        <v>0</v>
      </c>
      <c r="O731" s="513">
        <v>0</v>
      </c>
      <c r="P731" s="513">
        <v>0</v>
      </c>
      <c r="Q731" s="513">
        <v>0</v>
      </c>
      <c r="R731" s="513">
        <v>0</v>
      </c>
      <c r="S731" s="513">
        <v>0</v>
      </c>
      <c r="T731" s="513">
        <v>0</v>
      </c>
      <c r="U731" s="513">
        <v>0</v>
      </c>
      <c r="V731" s="513">
        <v>0</v>
      </c>
      <c r="W731" s="513">
        <v>0</v>
      </c>
      <c r="X731" s="513">
        <v>0</v>
      </c>
      <c r="Y731" s="513">
        <v>0</v>
      </c>
      <c r="Z731" s="513">
        <v>0</v>
      </c>
      <c r="AA731" s="513">
        <v>0</v>
      </c>
      <c r="AB731" s="513">
        <v>0</v>
      </c>
      <c r="AC731" s="513">
        <v>0</v>
      </c>
      <c r="AD731" s="513">
        <v>0</v>
      </c>
      <c r="AE731" s="513">
        <v>0</v>
      </c>
      <c r="AF731" s="513">
        <v>0</v>
      </c>
      <c r="AG731" s="513">
        <v>0</v>
      </c>
      <c r="AH731" s="513">
        <f t="shared" si="107"/>
        <v>0</v>
      </c>
      <c r="AI731" s="513">
        <v>0</v>
      </c>
      <c r="AJ731" s="513">
        <v>0</v>
      </c>
      <c r="AK731" s="513">
        <f t="shared" si="108"/>
        <v>0</v>
      </c>
      <c r="AL731" s="513">
        <f t="shared" si="109"/>
        <v>0</v>
      </c>
      <c r="AM731" s="513">
        <v>0</v>
      </c>
      <c r="AN731" s="513">
        <v>0</v>
      </c>
      <c r="AO731" s="513">
        <v>0</v>
      </c>
      <c r="AP731" s="513">
        <v>0</v>
      </c>
      <c r="AQ731" s="513">
        <v>0</v>
      </c>
      <c r="AR731" s="513">
        <v>0</v>
      </c>
      <c r="AS731" s="513">
        <v>0</v>
      </c>
      <c r="AT731" s="513">
        <v>0</v>
      </c>
      <c r="AU731" s="513">
        <v>0</v>
      </c>
      <c r="AV731" s="513">
        <v>0</v>
      </c>
      <c r="AW731" s="513">
        <v>0</v>
      </c>
      <c r="AX731" s="513">
        <v>0</v>
      </c>
      <c r="AY731" s="513">
        <v>0</v>
      </c>
      <c r="AZ731" s="513">
        <v>0</v>
      </c>
      <c r="BA731" s="513">
        <v>0</v>
      </c>
      <c r="BB731" s="513">
        <v>0</v>
      </c>
      <c r="BC731" s="513">
        <v>0</v>
      </c>
      <c r="BD731" s="513">
        <v>0</v>
      </c>
      <c r="BE731" s="513">
        <v>0</v>
      </c>
      <c r="BF731" s="513">
        <v>0</v>
      </c>
      <c r="BG731" s="513">
        <v>0</v>
      </c>
      <c r="BH731" s="513">
        <v>0</v>
      </c>
      <c r="BI731" s="513">
        <v>0</v>
      </c>
      <c r="BJ731" s="513">
        <v>0</v>
      </c>
      <c r="BK731" s="241">
        <f t="shared" si="110"/>
        <v>0</v>
      </c>
      <c r="BL731" s="22">
        <f t="shared" si="111"/>
        <v>0</v>
      </c>
      <c r="BM731" s="519">
        <f t="shared" si="112"/>
        <v>0</v>
      </c>
      <c r="BN731" s="520">
        <v>0</v>
      </c>
      <c r="BO731" s="520">
        <v>0</v>
      </c>
      <c r="BP731" s="520">
        <v>0</v>
      </c>
      <c r="BQ731" s="520">
        <v>0</v>
      </c>
      <c r="BR731" s="520">
        <v>0</v>
      </c>
      <c r="BS731" s="520">
        <v>0</v>
      </c>
      <c r="BT731" s="520">
        <v>0</v>
      </c>
      <c r="BU731" s="520">
        <v>0</v>
      </c>
      <c r="BV731" s="520">
        <v>0</v>
      </c>
      <c r="BW731" s="520">
        <v>0</v>
      </c>
      <c r="BX731" s="520">
        <v>0</v>
      </c>
      <c r="BY731" s="520">
        <v>0</v>
      </c>
      <c r="BZ731" s="520">
        <v>0</v>
      </c>
      <c r="CA731" s="520">
        <v>0</v>
      </c>
      <c r="CB731" s="520">
        <v>0</v>
      </c>
      <c r="CC731" s="520">
        <v>0</v>
      </c>
      <c r="CD731" s="520">
        <v>0</v>
      </c>
      <c r="CE731" s="520">
        <v>0</v>
      </c>
      <c r="CF731" s="520">
        <v>0</v>
      </c>
      <c r="CG731" s="520">
        <v>0</v>
      </c>
      <c r="CH731" s="520">
        <v>0</v>
      </c>
      <c r="CI731" s="520">
        <v>0</v>
      </c>
      <c r="CJ731" s="520">
        <v>0</v>
      </c>
      <c r="CK731" s="520">
        <v>0</v>
      </c>
      <c r="CL731" s="520">
        <f t="shared" si="113"/>
        <v>0</v>
      </c>
      <c r="CM731" s="521">
        <f t="shared" si="114"/>
        <v>0</v>
      </c>
      <c r="CN731" s="522">
        <v>2108103.0291072</v>
      </c>
      <c r="CO731" s="522">
        <v>2108103.0291072</v>
      </c>
      <c r="CP731" s="522">
        <v>2283778.2815328003</v>
      </c>
      <c r="CQ731" s="243" t="s">
        <v>874</v>
      </c>
      <c r="CR731" s="103">
        <v>0.48</v>
      </c>
      <c r="CS731" s="523">
        <v>0.48</v>
      </c>
      <c r="CT731" s="104">
        <v>0.52</v>
      </c>
      <c r="CU731" s="524"/>
      <c r="CV731" s="524"/>
      <c r="CW731" s="524"/>
      <c r="CX731" s="525"/>
      <c r="CY731" s="526">
        <v>2.1833333333333331</v>
      </c>
      <c r="CZ731" s="527">
        <v>2.1833333333333331</v>
      </c>
      <c r="DA731" s="528">
        <v>8.3333333333333332E-3</v>
      </c>
      <c r="DB731" s="529">
        <v>8.3333333333333332E-3</v>
      </c>
      <c r="DC731" s="530" t="s">
        <v>2293</v>
      </c>
      <c r="DD731" s="225"/>
      <c r="DE731" s="524"/>
      <c r="DF731" s="524"/>
      <c r="DG731" s="531"/>
      <c r="DH731" s="532"/>
      <c r="DI731" s="64">
        <v>262</v>
      </c>
      <c r="DJ731" s="64">
        <v>0</v>
      </c>
      <c r="DK731" s="64">
        <v>0</v>
      </c>
      <c r="DL731" s="534">
        <f t="shared" si="106"/>
        <v>87.333333333333329</v>
      </c>
    </row>
    <row r="732" spans="1:116" ht="43.5" customHeight="1" x14ac:dyDescent="0.25">
      <c r="A732" s="356" t="s">
        <v>7</v>
      </c>
      <c r="B732" s="65" t="s">
        <v>96</v>
      </c>
      <c r="C732" s="65" t="s">
        <v>114</v>
      </c>
      <c r="D732" s="64" t="s">
        <v>2617</v>
      </c>
      <c r="E732" s="64" t="s">
        <v>125</v>
      </c>
      <c r="F732" s="64" t="s">
        <v>1685</v>
      </c>
      <c r="G732" s="18" t="s">
        <v>125</v>
      </c>
      <c r="H732" s="35" t="s">
        <v>866</v>
      </c>
      <c r="I732" s="28" t="s">
        <v>2322</v>
      </c>
      <c r="J732" s="498">
        <v>9.7521388669358053</v>
      </c>
      <c r="K732" s="498">
        <v>8.1225378618930009</v>
      </c>
      <c r="L732" s="499">
        <v>1189.0999999999999</v>
      </c>
      <c r="M732" s="512">
        <v>0</v>
      </c>
      <c r="N732" s="513">
        <v>0</v>
      </c>
      <c r="O732" s="513">
        <v>0</v>
      </c>
      <c r="P732" s="513">
        <v>0</v>
      </c>
      <c r="Q732" s="513">
        <v>0</v>
      </c>
      <c r="R732" s="513">
        <v>0</v>
      </c>
      <c r="S732" s="513">
        <v>0</v>
      </c>
      <c r="T732" s="513">
        <v>0</v>
      </c>
      <c r="U732" s="513">
        <v>0</v>
      </c>
      <c r="V732" s="513">
        <v>0</v>
      </c>
      <c r="W732" s="513">
        <v>0</v>
      </c>
      <c r="X732" s="513">
        <v>0</v>
      </c>
      <c r="Y732" s="513">
        <v>0</v>
      </c>
      <c r="Z732" s="513">
        <v>0</v>
      </c>
      <c r="AA732" s="513">
        <v>0</v>
      </c>
      <c r="AB732" s="513">
        <v>0</v>
      </c>
      <c r="AC732" s="513">
        <v>37</v>
      </c>
      <c r="AD732" s="513">
        <v>37</v>
      </c>
      <c r="AE732" s="513">
        <v>0</v>
      </c>
      <c r="AF732" s="513">
        <v>0</v>
      </c>
      <c r="AG732" s="513">
        <v>0</v>
      </c>
      <c r="AH732" s="513">
        <f t="shared" si="107"/>
        <v>0</v>
      </c>
      <c r="AI732" s="513">
        <v>0</v>
      </c>
      <c r="AJ732" s="513">
        <v>0</v>
      </c>
      <c r="AK732" s="513">
        <f t="shared" si="108"/>
        <v>37</v>
      </c>
      <c r="AL732" s="513">
        <f t="shared" si="109"/>
        <v>37</v>
      </c>
      <c r="AM732" s="513">
        <v>0</v>
      </c>
      <c r="AN732" s="513">
        <v>0</v>
      </c>
      <c r="AO732" s="513">
        <v>0</v>
      </c>
      <c r="AP732" s="513">
        <v>0</v>
      </c>
      <c r="AQ732" s="513">
        <v>0</v>
      </c>
      <c r="AR732" s="513">
        <v>0</v>
      </c>
      <c r="AS732" s="513">
        <v>0</v>
      </c>
      <c r="AT732" s="513">
        <v>0</v>
      </c>
      <c r="AU732" s="513">
        <v>0</v>
      </c>
      <c r="AV732" s="513">
        <v>0</v>
      </c>
      <c r="AW732" s="513">
        <v>0</v>
      </c>
      <c r="AX732" s="513">
        <v>0</v>
      </c>
      <c r="AY732" s="513">
        <v>0</v>
      </c>
      <c r="AZ732" s="513">
        <v>0</v>
      </c>
      <c r="BA732" s="513">
        <v>0</v>
      </c>
      <c r="BB732" s="513">
        <v>0</v>
      </c>
      <c r="BC732" s="513">
        <v>476.74</v>
      </c>
      <c r="BD732" s="513">
        <v>476.74</v>
      </c>
      <c r="BE732" s="513">
        <v>0</v>
      </c>
      <c r="BF732" s="513">
        <v>0</v>
      </c>
      <c r="BG732" s="513">
        <v>0</v>
      </c>
      <c r="BH732" s="513">
        <v>0</v>
      </c>
      <c r="BI732" s="513">
        <v>0</v>
      </c>
      <c r="BJ732" s="513">
        <v>0</v>
      </c>
      <c r="BK732" s="241">
        <f t="shared" si="110"/>
        <v>476.74</v>
      </c>
      <c r="BL732" s="22">
        <f t="shared" si="111"/>
        <v>476.74</v>
      </c>
      <c r="BM732" s="519">
        <f t="shared" si="112"/>
        <v>8.3200698080279231E-2</v>
      </c>
      <c r="BN732" s="520">
        <v>0</v>
      </c>
      <c r="BO732" s="520">
        <v>0</v>
      </c>
      <c r="BP732" s="520">
        <v>0</v>
      </c>
      <c r="BQ732" s="520">
        <v>0</v>
      </c>
      <c r="BR732" s="520">
        <v>0</v>
      </c>
      <c r="BS732" s="520">
        <v>0</v>
      </c>
      <c r="BT732" s="520">
        <v>0</v>
      </c>
      <c r="BU732" s="520">
        <v>0</v>
      </c>
      <c r="BV732" s="520">
        <v>0</v>
      </c>
      <c r="BW732" s="520">
        <v>0</v>
      </c>
      <c r="BX732" s="520">
        <v>0</v>
      </c>
      <c r="BY732" s="520">
        <v>0</v>
      </c>
      <c r="BZ732" s="520">
        <v>0</v>
      </c>
      <c r="CA732" s="520">
        <v>0</v>
      </c>
      <c r="CB732" s="520">
        <v>0</v>
      </c>
      <c r="CC732" s="520">
        <v>0</v>
      </c>
      <c r="CD732" s="520">
        <v>559616.48160000006</v>
      </c>
      <c r="CE732" s="520">
        <v>559616.48160000006</v>
      </c>
      <c r="CF732" s="520">
        <v>0</v>
      </c>
      <c r="CG732" s="520">
        <v>0</v>
      </c>
      <c r="CH732" s="520">
        <v>0</v>
      </c>
      <c r="CI732" s="520">
        <v>0</v>
      </c>
      <c r="CJ732" s="520">
        <v>0</v>
      </c>
      <c r="CK732" s="520">
        <v>0</v>
      </c>
      <c r="CL732" s="520">
        <f t="shared" si="113"/>
        <v>559616.48160000006</v>
      </c>
      <c r="CM732" s="521">
        <f t="shared" si="114"/>
        <v>559616.48160000006</v>
      </c>
      <c r="CN732" s="522">
        <v>19761069.145323601</v>
      </c>
      <c r="CO732" s="522">
        <v>19761069.145323601</v>
      </c>
      <c r="CP732" s="522">
        <v>25331303.401052404</v>
      </c>
      <c r="CQ732" s="243" t="s">
        <v>874</v>
      </c>
      <c r="CR732" s="103">
        <v>4.47</v>
      </c>
      <c r="CS732" s="523">
        <v>4.47</v>
      </c>
      <c r="CT732" s="104">
        <v>5.73</v>
      </c>
      <c r="CU732" s="524"/>
      <c r="CV732" s="524"/>
      <c r="CW732" s="524"/>
      <c r="CX732" s="525"/>
      <c r="CY732" s="526">
        <v>165.06157604990813</v>
      </c>
      <c r="CZ732" s="527">
        <v>164.83180912569637</v>
      </c>
      <c r="DA732" s="528">
        <v>1.4398449474934374</v>
      </c>
      <c r="DB732" s="529">
        <v>1.4389334521943302</v>
      </c>
      <c r="DC732" s="530" t="s">
        <v>2333</v>
      </c>
      <c r="DD732" s="225"/>
      <c r="DE732" s="524"/>
      <c r="DF732" s="524"/>
      <c r="DG732" s="531"/>
      <c r="DH732" s="532"/>
      <c r="DI732" s="64">
        <v>49912</v>
      </c>
      <c r="DJ732" s="64">
        <v>24774</v>
      </c>
      <c r="DK732" s="64">
        <v>300384</v>
      </c>
      <c r="DL732" s="534">
        <f t="shared" si="106"/>
        <v>125023.33333333333</v>
      </c>
    </row>
    <row r="733" spans="1:116" ht="43.5" customHeight="1" x14ac:dyDescent="0.25">
      <c r="A733" s="356" t="s">
        <v>7</v>
      </c>
      <c r="B733" s="65" t="s">
        <v>96</v>
      </c>
      <c r="C733" s="65" t="s">
        <v>114</v>
      </c>
      <c r="D733" s="64" t="s">
        <v>2617</v>
      </c>
      <c r="E733" s="64" t="s">
        <v>125</v>
      </c>
      <c r="F733" s="64" t="s">
        <v>126</v>
      </c>
      <c r="G733" s="18" t="s">
        <v>125</v>
      </c>
      <c r="H733" s="35" t="s">
        <v>860</v>
      </c>
      <c r="I733" s="28" t="s">
        <v>2322</v>
      </c>
      <c r="J733" s="498">
        <v>11.783834464214101</v>
      </c>
      <c r="K733" s="498">
        <v>22.343939347464001</v>
      </c>
      <c r="L733" s="499">
        <v>3113.9</v>
      </c>
      <c r="M733" s="512">
        <v>0</v>
      </c>
      <c r="N733" s="513">
        <v>0</v>
      </c>
      <c r="O733" s="513">
        <v>0</v>
      </c>
      <c r="P733" s="513">
        <v>0</v>
      </c>
      <c r="Q733" s="513">
        <v>0</v>
      </c>
      <c r="R733" s="513">
        <v>0</v>
      </c>
      <c r="S733" s="513">
        <v>0</v>
      </c>
      <c r="T733" s="513">
        <v>0</v>
      </c>
      <c r="U733" s="513">
        <v>0</v>
      </c>
      <c r="V733" s="513">
        <v>0</v>
      </c>
      <c r="W733" s="513">
        <v>0</v>
      </c>
      <c r="X733" s="513">
        <v>0</v>
      </c>
      <c r="Y733" s="513">
        <v>0</v>
      </c>
      <c r="Z733" s="513">
        <v>0</v>
      </c>
      <c r="AA733" s="513">
        <v>0</v>
      </c>
      <c r="AB733" s="513">
        <v>0</v>
      </c>
      <c r="AC733" s="513">
        <v>173</v>
      </c>
      <c r="AD733" s="513">
        <v>173</v>
      </c>
      <c r="AE733" s="513">
        <v>0</v>
      </c>
      <c r="AF733" s="513">
        <v>0</v>
      </c>
      <c r="AG733" s="513">
        <v>0</v>
      </c>
      <c r="AH733" s="513">
        <f t="shared" si="107"/>
        <v>0</v>
      </c>
      <c r="AI733" s="513">
        <v>0</v>
      </c>
      <c r="AJ733" s="513">
        <v>0</v>
      </c>
      <c r="AK733" s="513">
        <f t="shared" si="108"/>
        <v>173</v>
      </c>
      <c r="AL733" s="513">
        <f t="shared" si="109"/>
        <v>173</v>
      </c>
      <c r="AM733" s="513">
        <v>0</v>
      </c>
      <c r="AN733" s="513">
        <v>0</v>
      </c>
      <c r="AO733" s="513">
        <v>0</v>
      </c>
      <c r="AP733" s="513">
        <v>0</v>
      </c>
      <c r="AQ733" s="513">
        <v>0</v>
      </c>
      <c r="AR733" s="513">
        <v>0</v>
      </c>
      <c r="AS733" s="513">
        <v>0</v>
      </c>
      <c r="AT733" s="513">
        <v>0</v>
      </c>
      <c r="AU733" s="513">
        <v>0</v>
      </c>
      <c r="AV733" s="513">
        <v>0</v>
      </c>
      <c r="AW733" s="513">
        <v>0</v>
      </c>
      <c r="AX733" s="513">
        <v>0</v>
      </c>
      <c r="AY733" s="513">
        <v>0</v>
      </c>
      <c r="AZ733" s="513">
        <v>0</v>
      </c>
      <c r="BA733" s="513">
        <v>0</v>
      </c>
      <c r="BB733" s="513">
        <v>0</v>
      </c>
      <c r="BC733" s="513">
        <v>963.59</v>
      </c>
      <c r="BD733" s="513">
        <v>963.59</v>
      </c>
      <c r="BE733" s="513">
        <v>0</v>
      </c>
      <c r="BF733" s="513">
        <v>0</v>
      </c>
      <c r="BG733" s="513">
        <v>0</v>
      </c>
      <c r="BH733" s="513">
        <v>0</v>
      </c>
      <c r="BI733" s="513">
        <v>0</v>
      </c>
      <c r="BJ733" s="513">
        <v>0</v>
      </c>
      <c r="BK733" s="241">
        <f t="shared" si="110"/>
        <v>963.59</v>
      </c>
      <c r="BL733" s="22">
        <f t="shared" si="111"/>
        <v>963.59</v>
      </c>
      <c r="BM733" s="519">
        <f t="shared" si="112"/>
        <v>0.13745934379457919</v>
      </c>
      <c r="BN733" s="520">
        <v>0</v>
      </c>
      <c r="BO733" s="520">
        <v>0</v>
      </c>
      <c r="BP733" s="520">
        <v>0</v>
      </c>
      <c r="BQ733" s="520">
        <v>0</v>
      </c>
      <c r="BR733" s="520">
        <v>0</v>
      </c>
      <c r="BS733" s="520">
        <v>0</v>
      </c>
      <c r="BT733" s="520">
        <v>0</v>
      </c>
      <c r="BU733" s="520">
        <v>0</v>
      </c>
      <c r="BV733" s="520">
        <v>0</v>
      </c>
      <c r="BW733" s="520">
        <v>0</v>
      </c>
      <c r="BX733" s="520">
        <v>0</v>
      </c>
      <c r="BY733" s="520">
        <v>0</v>
      </c>
      <c r="BZ733" s="520">
        <v>0</v>
      </c>
      <c r="CA733" s="520">
        <v>0</v>
      </c>
      <c r="CB733" s="520">
        <v>0</v>
      </c>
      <c r="CC733" s="520">
        <v>0</v>
      </c>
      <c r="CD733" s="520">
        <v>1131100.4856</v>
      </c>
      <c r="CE733" s="520">
        <v>1131100.4856</v>
      </c>
      <c r="CF733" s="520">
        <v>0</v>
      </c>
      <c r="CG733" s="520">
        <v>0</v>
      </c>
      <c r="CH733" s="520">
        <v>0</v>
      </c>
      <c r="CI733" s="520">
        <v>0</v>
      </c>
      <c r="CJ733" s="520">
        <v>0</v>
      </c>
      <c r="CK733" s="520">
        <v>0</v>
      </c>
      <c r="CL733" s="520">
        <f t="shared" si="113"/>
        <v>1131100.4856</v>
      </c>
      <c r="CM733" s="521">
        <f t="shared" si="114"/>
        <v>1131100.4856</v>
      </c>
      <c r="CN733" s="522">
        <v>2724187.4411399998</v>
      </c>
      <c r="CO733" s="522">
        <v>2724187.4411399998</v>
      </c>
      <c r="CP733" s="522">
        <v>2519334.2958300002</v>
      </c>
      <c r="CQ733" s="243" t="s">
        <v>874</v>
      </c>
      <c r="CR733" s="103">
        <v>7.58</v>
      </c>
      <c r="CS733" s="523">
        <v>7.58</v>
      </c>
      <c r="CT733" s="104">
        <v>7.01</v>
      </c>
      <c r="CU733" s="524"/>
      <c r="CV733" s="524"/>
      <c r="CW733" s="524"/>
      <c r="CX733" s="525"/>
      <c r="CY733" s="526">
        <v>189.47530144294794</v>
      </c>
      <c r="CZ733" s="527">
        <v>165.45732304951341</v>
      </c>
      <c r="DA733" s="528">
        <v>0.79562471760682396</v>
      </c>
      <c r="DB733" s="529">
        <v>0.76705702356710548</v>
      </c>
      <c r="DC733" s="530" t="s">
        <v>2333</v>
      </c>
      <c r="DD733" s="225"/>
      <c r="DE733" s="524"/>
      <c r="DF733" s="524"/>
      <c r="DG733" s="531"/>
      <c r="DH733" s="532"/>
      <c r="DI733" s="64">
        <v>0</v>
      </c>
      <c r="DJ733" s="64">
        <v>0</v>
      </c>
      <c r="DK733" s="64">
        <v>0</v>
      </c>
      <c r="DL733" s="534">
        <f t="shared" si="106"/>
        <v>0</v>
      </c>
    </row>
    <row r="734" spans="1:116" ht="43.5" customHeight="1" x14ac:dyDescent="0.25">
      <c r="A734" s="356" t="s">
        <v>7</v>
      </c>
      <c r="B734" s="65" t="s">
        <v>96</v>
      </c>
      <c r="C734" s="65" t="s">
        <v>114</v>
      </c>
      <c r="D734" s="64" t="s">
        <v>2617</v>
      </c>
      <c r="E734" s="64" t="s">
        <v>125</v>
      </c>
      <c r="F734" s="64" t="s">
        <v>1686</v>
      </c>
      <c r="G734" s="18" t="s">
        <v>125</v>
      </c>
      <c r="H734" s="35" t="s">
        <v>860</v>
      </c>
      <c r="I734" s="28" t="s">
        <v>2322</v>
      </c>
      <c r="J734" s="498">
        <v>8.0028518225810696</v>
      </c>
      <c r="K734" s="498">
        <v>3.7096590831929999</v>
      </c>
      <c r="L734" s="499">
        <v>487.1</v>
      </c>
      <c r="M734" s="512">
        <v>0</v>
      </c>
      <c r="N734" s="513">
        <v>0</v>
      </c>
      <c r="O734" s="513">
        <v>0</v>
      </c>
      <c r="P734" s="513">
        <v>0</v>
      </c>
      <c r="Q734" s="513">
        <v>0</v>
      </c>
      <c r="R734" s="513">
        <v>0</v>
      </c>
      <c r="S734" s="513">
        <v>0</v>
      </c>
      <c r="T734" s="513">
        <v>0</v>
      </c>
      <c r="U734" s="513">
        <v>0</v>
      </c>
      <c r="V734" s="513">
        <v>0</v>
      </c>
      <c r="W734" s="513">
        <v>0</v>
      </c>
      <c r="X734" s="513">
        <v>0</v>
      </c>
      <c r="Y734" s="513">
        <v>0</v>
      </c>
      <c r="Z734" s="513">
        <v>0</v>
      </c>
      <c r="AA734" s="513">
        <v>0</v>
      </c>
      <c r="AB734" s="513">
        <v>0</v>
      </c>
      <c r="AC734" s="513">
        <v>23</v>
      </c>
      <c r="AD734" s="513">
        <v>23</v>
      </c>
      <c r="AE734" s="513">
        <v>0</v>
      </c>
      <c r="AF734" s="513">
        <v>0</v>
      </c>
      <c r="AG734" s="513">
        <v>0</v>
      </c>
      <c r="AH734" s="513">
        <f t="shared" si="107"/>
        <v>0</v>
      </c>
      <c r="AI734" s="513">
        <v>0</v>
      </c>
      <c r="AJ734" s="513">
        <v>0</v>
      </c>
      <c r="AK734" s="513">
        <f t="shared" si="108"/>
        <v>23</v>
      </c>
      <c r="AL734" s="513">
        <f t="shared" si="109"/>
        <v>23</v>
      </c>
      <c r="AM734" s="513">
        <v>0</v>
      </c>
      <c r="AN734" s="513">
        <v>0</v>
      </c>
      <c r="AO734" s="513">
        <v>0</v>
      </c>
      <c r="AP734" s="513">
        <v>0</v>
      </c>
      <c r="AQ734" s="513">
        <v>0</v>
      </c>
      <c r="AR734" s="513">
        <v>0</v>
      </c>
      <c r="AS734" s="513">
        <v>0</v>
      </c>
      <c r="AT734" s="513">
        <v>0</v>
      </c>
      <c r="AU734" s="513">
        <v>0</v>
      </c>
      <c r="AV734" s="513">
        <v>0</v>
      </c>
      <c r="AW734" s="513">
        <v>0</v>
      </c>
      <c r="AX734" s="513">
        <v>0</v>
      </c>
      <c r="AY734" s="513">
        <v>0</v>
      </c>
      <c r="AZ734" s="513">
        <v>0</v>
      </c>
      <c r="BA734" s="513">
        <v>0</v>
      </c>
      <c r="BB734" s="513">
        <v>0</v>
      </c>
      <c r="BC734" s="513">
        <v>127.075</v>
      </c>
      <c r="BD734" s="513">
        <v>127.075</v>
      </c>
      <c r="BE734" s="513">
        <v>0</v>
      </c>
      <c r="BF734" s="513">
        <v>0</v>
      </c>
      <c r="BG734" s="513">
        <v>0</v>
      </c>
      <c r="BH734" s="513">
        <v>0</v>
      </c>
      <c r="BI734" s="513">
        <v>0</v>
      </c>
      <c r="BJ734" s="513">
        <v>0</v>
      </c>
      <c r="BK734" s="241">
        <f t="shared" si="110"/>
        <v>127.075</v>
      </c>
      <c r="BL734" s="22">
        <f t="shared" si="111"/>
        <v>127.075</v>
      </c>
      <c r="BM734" s="519">
        <f t="shared" si="112"/>
        <v>1.6720394736842104E-2</v>
      </c>
      <c r="BN734" s="520">
        <v>0</v>
      </c>
      <c r="BO734" s="520">
        <v>0</v>
      </c>
      <c r="BP734" s="520">
        <v>0</v>
      </c>
      <c r="BQ734" s="520">
        <v>0</v>
      </c>
      <c r="BR734" s="520">
        <v>0</v>
      </c>
      <c r="BS734" s="520">
        <v>0</v>
      </c>
      <c r="BT734" s="520">
        <v>0</v>
      </c>
      <c r="BU734" s="520">
        <v>0</v>
      </c>
      <c r="BV734" s="520">
        <v>0</v>
      </c>
      <c r="BW734" s="520">
        <v>0</v>
      </c>
      <c r="BX734" s="520">
        <v>0</v>
      </c>
      <c r="BY734" s="520">
        <v>0</v>
      </c>
      <c r="BZ734" s="520">
        <v>0</v>
      </c>
      <c r="CA734" s="520">
        <v>0</v>
      </c>
      <c r="CB734" s="520">
        <v>0</v>
      </c>
      <c r="CC734" s="520">
        <v>0</v>
      </c>
      <c r="CD734" s="520">
        <v>149165.71800000002</v>
      </c>
      <c r="CE734" s="520">
        <v>149165.71800000002</v>
      </c>
      <c r="CF734" s="520">
        <v>0</v>
      </c>
      <c r="CG734" s="520">
        <v>0</v>
      </c>
      <c r="CH734" s="520">
        <v>0</v>
      </c>
      <c r="CI734" s="520">
        <v>0</v>
      </c>
      <c r="CJ734" s="520">
        <v>0</v>
      </c>
      <c r="CK734" s="520">
        <v>0</v>
      </c>
      <c r="CL734" s="520">
        <f t="shared" si="113"/>
        <v>149165.71800000002</v>
      </c>
      <c r="CM734" s="521">
        <f t="shared" si="114"/>
        <v>149165.71800000002</v>
      </c>
      <c r="CN734" s="522">
        <v>11633280</v>
      </c>
      <c r="CO734" s="522">
        <v>11633280</v>
      </c>
      <c r="CP734" s="522">
        <v>26630400</v>
      </c>
      <c r="CQ734" s="243" t="s">
        <v>874</v>
      </c>
      <c r="CR734" s="103">
        <v>3.32</v>
      </c>
      <c r="CS734" s="523">
        <v>3.32</v>
      </c>
      <c r="CT734" s="104">
        <v>7.6</v>
      </c>
      <c r="CU734" s="524"/>
      <c r="CV734" s="524"/>
      <c r="CW734" s="524"/>
      <c r="CX734" s="525"/>
      <c r="CY734" s="526">
        <v>152.85258575158005</v>
      </c>
      <c r="CZ734" s="527">
        <v>152.93893311921218</v>
      </c>
      <c r="DA734" s="528">
        <v>0.99863653917109063</v>
      </c>
      <c r="DB734" s="529">
        <v>0.9986380646328068</v>
      </c>
      <c r="DC734" s="530" t="s">
        <v>2312</v>
      </c>
      <c r="DD734" s="225"/>
      <c r="DE734" s="524"/>
      <c r="DF734" s="524"/>
      <c r="DG734" s="531"/>
      <c r="DH734" s="532"/>
      <c r="DI734" s="64">
        <v>40255</v>
      </c>
      <c r="DJ734" s="64">
        <v>0</v>
      </c>
      <c r="DK734" s="64">
        <v>14911</v>
      </c>
      <c r="DL734" s="534">
        <f t="shared" si="106"/>
        <v>18388.666666666668</v>
      </c>
    </row>
    <row r="735" spans="1:116" ht="43.5" customHeight="1" x14ac:dyDescent="0.25">
      <c r="A735" s="356" t="s">
        <v>7</v>
      </c>
      <c r="B735" s="65" t="s">
        <v>96</v>
      </c>
      <c r="C735" s="65" t="s">
        <v>114</v>
      </c>
      <c r="D735" s="64" t="s">
        <v>2606</v>
      </c>
      <c r="E735" s="64" t="s">
        <v>551</v>
      </c>
      <c r="F735" s="64" t="s">
        <v>1687</v>
      </c>
      <c r="G735" s="18" t="s">
        <v>1719</v>
      </c>
      <c r="H735" s="35" t="s">
        <v>889</v>
      </c>
      <c r="I735" s="28" t="s">
        <v>2284</v>
      </c>
      <c r="J735" s="498" t="s">
        <v>56</v>
      </c>
      <c r="K735" s="498">
        <v>5.4037878675480009</v>
      </c>
      <c r="L735" s="499">
        <v>128.30000000000001</v>
      </c>
      <c r="M735" s="512">
        <v>0</v>
      </c>
      <c r="N735" s="513">
        <v>0</v>
      </c>
      <c r="O735" s="513">
        <v>0</v>
      </c>
      <c r="P735" s="513">
        <v>0</v>
      </c>
      <c r="Q735" s="513">
        <v>0</v>
      </c>
      <c r="R735" s="513">
        <v>0</v>
      </c>
      <c r="S735" s="513">
        <v>0</v>
      </c>
      <c r="T735" s="513">
        <v>0</v>
      </c>
      <c r="U735" s="513">
        <v>0</v>
      </c>
      <c r="V735" s="513">
        <v>0</v>
      </c>
      <c r="W735" s="513">
        <v>0</v>
      </c>
      <c r="X735" s="513">
        <v>0</v>
      </c>
      <c r="Y735" s="513">
        <v>0</v>
      </c>
      <c r="Z735" s="513">
        <v>0</v>
      </c>
      <c r="AA735" s="513">
        <v>0</v>
      </c>
      <c r="AB735" s="513">
        <v>0</v>
      </c>
      <c r="AC735" s="513">
        <v>0</v>
      </c>
      <c r="AD735" s="513">
        <v>0</v>
      </c>
      <c r="AE735" s="513">
        <v>0</v>
      </c>
      <c r="AF735" s="513">
        <v>0</v>
      </c>
      <c r="AG735" s="513">
        <v>0</v>
      </c>
      <c r="AH735" s="513">
        <f t="shared" si="107"/>
        <v>0</v>
      </c>
      <c r="AI735" s="513">
        <v>0</v>
      </c>
      <c r="AJ735" s="513">
        <v>0</v>
      </c>
      <c r="AK735" s="513">
        <f t="shared" si="108"/>
        <v>0</v>
      </c>
      <c r="AL735" s="513">
        <f t="shared" si="109"/>
        <v>0</v>
      </c>
      <c r="AM735" s="513">
        <v>0</v>
      </c>
      <c r="AN735" s="513">
        <v>0</v>
      </c>
      <c r="AO735" s="513">
        <v>0</v>
      </c>
      <c r="AP735" s="513">
        <v>0</v>
      </c>
      <c r="AQ735" s="513">
        <v>0</v>
      </c>
      <c r="AR735" s="513">
        <v>0</v>
      </c>
      <c r="AS735" s="513">
        <v>0</v>
      </c>
      <c r="AT735" s="513">
        <v>0</v>
      </c>
      <c r="AU735" s="513">
        <v>0</v>
      </c>
      <c r="AV735" s="513">
        <v>0</v>
      </c>
      <c r="AW735" s="513">
        <v>0</v>
      </c>
      <c r="AX735" s="513">
        <v>0</v>
      </c>
      <c r="AY735" s="513">
        <v>0</v>
      </c>
      <c r="AZ735" s="513">
        <v>0</v>
      </c>
      <c r="BA735" s="513">
        <v>0</v>
      </c>
      <c r="BB735" s="513">
        <v>0</v>
      </c>
      <c r="BC735" s="513">
        <v>0</v>
      </c>
      <c r="BD735" s="513">
        <v>0</v>
      </c>
      <c r="BE735" s="513">
        <v>0</v>
      </c>
      <c r="BF735" s="513">
        <v>0</v>
      </c>
      <c r="BG735" s="513">
        <v>0</v>
      </c>
      <c r="BH735" s="513">
        <v>0</v>
      </c>
      <c r="BI735" s="513">
        <v>0</v>
      </c>
      <c r="BJ735" s="513">
        <v>0</v>
      </c>
      <c r="BK735" s="241">
        <f t="shared" si="110"/>
        <v>0</v>
      </c>
      <c r="BL735" s="22">
        <f t="shared" si="111"/>
        <v>0</v>
      </c>
      <c r="BM735" s="519">
        <f t="shared" si="112"/>
        <v>0</v>
      </c>
      <c r="BN735" s="520">
        <v>0</v>
      </c>
      <c r="BO735" s="520">
        <v>0</v>
      </c>
      <c r="BP735" s="520">
        <v>0</v>
      </c>
      <c r="BQ735" s="520">
        <v>0</v>
      </c>
      <c r="BR735" s="520">
        <v>0</v>
      </c>
      <c r="BS735" s="520">
        <v>0</v>
      </c>
      <c r="BT735" s="520">
        <v>0</v>
      </c>
      <c r="BU735" s="520">
        <v>0</v>
      </c>
      <c r="BV735" s="520">
        <v>0</v>
      </c>
      <c r="BW735" s="520">
        <v>0</v>
      </c>
      <c r="BX735" s="520">
        <v>0</v>
      </c>
      <c r="BY735" s="520">
        <v>0</v>
      </c>
      <c r="BZ735" s="520">
        <v>0</v>
      </c>
      <c r="CA735" s="520">
        <v>0</v>
      </c>
      <c r="CB735" s="520">
        <v>0</v>
      </c>
      <c r="CC735" s="520">
        <v>0</v>
      </c>
      <c r="CD735" s="520">
        <v>0</v>
      </c>
      <c r="CE735" s="520">
        <v>0</v>
      </c>
      <c r="CF735" s="520">
        <v>0</v>
      </c>
      <c r="CG735" s="520">
        <v>0</v>
      </c>
      <c r="CH735" s="520">
        <v>0</v>
      </c>
      <c r="CI735" s="520">
        <v>0</v>
      </c>
      <c r="CJ735" s="520">
        <v>0</v>
      </c>
      <c r="CK735" s="520">
        <v>0</v>
      </c>
      <c r="CL735" s="520">
        <f t="shared" si="113"/>
        <v>0</v>
      </c>
      <c r="CM735" s="521">
        <f t="shared" si="114"/>
        <v>0</v>
      </c>
      <c r="CN735" s="522">
        <v>0</v>
      </c>
      <c r="CO735" s="522">
        <v>0</v>
      </c>
      <c r="CP735" s="522">
        <v>0</v>
      </c>
      <c r="CQ735" s="243" t="s">
        <v>874</v>
      </c>
      <c r="CR735" s="103">
        <v>0</v>
      </c>
      <c r="CS735" s="523">
        <v>0</v>
      </c>
      <c r="CT735" s="104">
        <v>0</v>
      </c>
      <c r="CU735" s="524"/>
      <c r="CV735" s="524"/>
      <c r="CW735" s="524"/>
      <c r="CX735" s="525"/>
      <c r="CY735" s="526">
        <v>27.506561679790035</v>
      </c>
      <c r="CZ735" s="527">
        <v>27.506561679790035</v>
      </c>
      <c r="DA735" s="528">
        <v>0.35170603674540662</v>
      </c>
      <c r="DB735" s="529">
        <v>0.35170603674540662</v>
      </c>
      <c r="DC735" s="530" t="s">
        <v>2354</v>
      </c>
      <c r="DD735" s="225"/>
      <c r="DE735" s="524"/>
      <c r="DF735" s="524"/>
      <c r="DG735" s="531"/>
      <c r="DH735" s="532"/>
      <c r="DI735" s="64">
        <v>6924</v>
      </c>
      <c r="DJ735" s="64">
        <v>0</v>
      </c>
      <c r="DK735" s="64">
        <v>0</v>
      </c>
      <c r="DL735" s="534">
        <f t="shared" si="106"/>
        <v>2308</v>
      </c>
    </row>
    <row r="736" spans="1:116" ht="43.5" customHeight="1" x14ac:dyDescent="0.25">
      <c r="A736" s="356" t="s">
        <v>7</v>
      </c>
      <c r="B736" s="65" t="s">
        <v>96</v>
      </c>
      <c r="C736" s="65" t="s">
        <v>114</v>
      </c>
      <c r="D736" s="64" t="s">
        <v>2565</v>
      </c>
      <c r="E736" s="64" t="s">
        <v>551</v>
      </c>
      <c r="F736" s="64" t="s">
        <v>1688</v>
      </c>
      <c r="G736" s="18" t="s">
        <v>551</v>
      </c>
      <c r="H736" s="35" t="s">
        <v>866</v>
      </c>
      <c r="I736" s="28" t="s">
        <v>2284</v>
      </c>
      <c r="J736" s="498">
        <v>14.062520510000001</v>
      </c>
      <c r="K736" s="498">
        <v>1.5570075725190002</v>
      </c>
      <c r="L736" s="499">
        <v>7.8</v>
      </c>
      <c r="M736" s="512">
        <v>0</v>
      </c>
      <c r="N736" s="513">
        <v>0</v>
      </c>
      <c r="O736" s="513">
        <v>1</v>
      </c>
      <c r="P736" s="513">
        <v>1</v>
      </c>
      <c r="Q736" s="513">
        <v>0</v>
      </c>
      <c r="R736" s="513">
        <v>0</v>
      </c>
      <c r="S736" s="513">
        <v>0</v>
      </c>
      <c r="T736" s="513">
        <v>0</v>
      </c>
      <c r="U736" s="513">
        <v>0</v>
      </c>
      <c r="V736" s="513">
        <v>0</v>
      </c>
      <c r="W736" s="513">
        <v>0</v>
      </c>
      <c r="X736" s="513">
        <v>0</v>
      </c>
      <c r="Y736" s="513">
        <v>0</v>
      </c>
      <c r="Z736" s="513">
        <v>0</v>
      </c>
      <c r="AA736" s="513">
        <v>0</v>
      </c>
      <c r="AB736" s="513">
        <v>0</v>
      </c>
      <c r="AC736" s="513">
        <v>1</v>
      </c>
      <c r="AD736" s="513">
        <v>1</v>
      </c>
      <c r="AE736" s="513">
        <v>0</v>
      </c>
      <c r="AF736" s="513">
        <v>0</v>
      </c>
      <c r="AG736" s="513">
        <v>0</v>
      </c>
      <c r="AH736" s="513">
        <f t="shared" si="107"/>
        <v>0</v>
      </c>
      <c r="AI736" s="513">
        <v>0</v>
      </c>
      <c r="AJ736" s="513">
        <v>0</v>
      </c>
      <c r="AK736" s="513">
        <f t="shared" si="108"/>
        <v>2</v>
      </c>
      <c r="AL736" s="513">
        <f t="shared" si="109"/>
        <v>2</v>
      </c>
      <c r="AM736" s="513">
        <v>0</v>
      </c>
      <c r="AN736" s="513">
        <v>0</v>
      </c>
      <c r="AO736" s="513">
        <v>500</v>
      </c>
      <c r="AP736" s="513">
        <v>500</v>
      </c>
      <c r="AQ736" s="513">
        <v>0</v>
      </c>
      <c r="AR736" s="513">
        <v>0</v>
      </c>
      <c r="AS736" s="513">
        <v>0</v>
      </c>
      <c r="AT736" s="513">
        <v>0</v>
      </c>
      <c r="AU736" s="513">
        <v>0</v>
      </c>
      <c r="AV736" s="513">
        <v>0</v>
      </c>
      <c r="AW736" s="513">
        <v>0</v>
      </c>
      <c r="AX736" s="513">
        <v>0</v>
      </c>
      <c r="AY736" s="513">
        <v>0</v>
      </c>
      <c r="AZ736" s="513">
        <v>0</v>
      </c>
      <c r="BA736" s="513">
        <v>0</v>
      </c>
      <c r="BB736" s="513">
        <v>0</v>
      </c>
      <c r="BC736" s="513">
        <v>1332</v>
      </c>
      <c r="BD736" s="513">
        <v>1332</v>
      </c>
      <c r="BE736" s="513">
        <v>0</v>
      </c>
      <c r="BF736" s="513">
        <v>0</v>
      </c>
      <c r="BG736" s="513">
        <v>0</v>
      </c>
      <c r="BH736" s="513">
        <v>0</v>
      </c>
      <c r="BI736" s="513">
        <v>0</v>
      </c>
      <c r="BJ736" s="513">
        <v>0</v>
      </c>
      <c r="BK736" s="241">
        <f t="shared" si="110"/>
        <v>1832</v>
      </c>
      <c r="BL736" s="22">
        <f t="shared" si="111"/>
        <v>1832</v>
      </c>
      <c r="BM736" s="519">
        <f t="shared" si="112"/>
        <v>0.69657794676806084</v>
      </c>
      <c r="BN736" s="520">
        <v>0</v>
      </c>
      <c r="BO736" s="520">
        <v>0</v>
      </c>
      <c r="BP736" s="520">
        <v>1752000</v>
      </c>
      <c r="BQ736" s="520">
        <v>1752000</v>
      </c>
      <c r="BR736" s="520">
        <v>0</v>
      </c>
      <c r="BS736" s="520">
        <v>0</v>
      </c>
      <c r="BT736" s="520">
        <v>0</v>
      </c>
      <c r="BU736" s="520">
        <v>0</v>
      </c>
      <c r="BV736" s="520">
        <v>0</v>
      </c>
      <c r="BW736" s="520">
        <v>0</v>
      </c>
      <c r="BX736" s="520">
        <v>0</v>
      </c>
      <c r="BY736" s="520">
        <v>0</v>
      </c>
      <c r="BZ736" s="520">
        <v>0</v>
      </c>
      <c r="CA736" s="520">
        <v>0</v>
      </c>
      <c r="CB736" s="520">
        <v>0</v>
      </c>
      <c r="CC736" s="520">
        <v>0</v>
      </c>
      <c r="CD736" s="520">
        <v>1563554.8800000001</v>
      </c>
      <c r="CE736" s="520">
        <v>1563554.8800000001</v>
      </c>
      <c r="CF736" s="520">
        <v>0</v>
      </c>
      <c r="CG736" s="520">
        <v>0</v>
      </c>
      <c r="CH736" s="520">
        <v>0</v>
      </c>
      <c r="CI736" s="520">
        <v>0</v>
      </c>
      <c r="CJ736" s="520">
        <v>0</v>
      </c>
      <c r="CK736" s="520">
        <v>0</v>
      </c>
      <c r="CL736" s="520">
        <f t="shared" si="113"/>
        <v>3315554.88</v>
      </c>
      <c r="CM736" s="521">
        <f t="shared" si="114"/>
        <v>3315554.88</v>
      </c>
      <c r="CN736" s="522">
        <v>18431040</v>
      </c>
      <c r="CO736" s="522">
        <v>18431040</v>
      </c>
      <c r="CP736" s="522">
        <v>9215520</v>
      </c>
      <c r="CQ736" s="243" t="s">
        <v>874</v>
      </c>
      <c r="CR736" s="103">
        <v>5.26</v>
      </c>
      <c r="CS736" s="523">
        <v>5.26</v>
      </c>
      <c r="CT736" s="104">
        <v>2.63</v>
      </c>
      <c r="CU736" s="524"/>
      <c r="CV736" s="524"/>
      <c r="CW736" s="524"/>
      <c r="CX736" s="525"/>
      <c r="CY736" s="526">
        <v>488.26950354609943</v>
      </c>
      <c r="CZ736" s="527">
        <v>479.625</v>
      </c>
      <c r="DA736" s="528">
        <v>1.1347517730496455</v>
      </c>
      <c r="DB736" s="529">
        <v>1.125</v>
      </c>
      <c r="DC736" s="530" t="s">
        <v>2354</v>
      </c>
      <c r="DD736" s="225"/>
      <c r="DE736" s="524"/>
      <c r="DF736" s="524"/>
      <c r="DG736" s="531"/>
      <c r="DH736" s="532"/>
      <c r="DI736" s="64">
        <v>0</v>
      </c>
      <c r="DJ736" s="64">
        <v>1344</v>
      </c>
      <c r="DK736" s="64">
        <v>9751</v>
      </c>
      <c r="DL736" s="534">
        <f t="shared" si="106"/>
        <v>3698.3333333333335</v>
      </c>
    </row>
    <row r="737" spans="1:116" ht="43.5" customHeight="1" x14ac:dyDescent="0.25">
      <c r="A737" s="356" t="s">
        <v>7</v>
      </c>
      <c r="B737" s="65" t="s">
        <v>96</v>
      </c>
      <c r="C737" s="65" t="s">
        <v>114</v>
      </c>
      <c r="D737" s="64" t="s">
        <v>2604</v>
      </c>
      <c r="E737" s="64" t="s">
        <v>571</v>
      </c>
      <c r="F737" s="64" t="s">
        <v>1689</v>
      </c>
      <c r="G737" s="18" t="s">
        <v>1637</v>
      </c>
      <c r="H737" s="35" t="s">
        <v>866</v>
      </c>
      <c r="I737" s="28" t="s">
        <v>2284</v>
      </c>
      <c r="J737" s="498">
        <v>19.918584289999998</v>
      </c>
      <c r="K737" s="498">
        <v>2.2952651467409999</v>
      </c>
      <c r="L737" s="499">
        <v>9</v>
      </c>
      <c r="M737" s="512">
        <v>0</v>
      </c>
      <c r="N737" s="513">
        <v>0</v>
      </c>
      <c r="O737" s="513">
        <v>0</v>
      </c>
      <c r="P737" s="513">
        <v>0</v>
      </c>
      <c r="Q737" s="513">
        <v>0</v>
      </c>
      <c r="R737" s="513">
        <v>0</v>
      </c>
      <c r="S737" s="513">
        <v>0</v>
      </c>
      <c r="T737" s="513">
        <v>0</v>
      </c>
      <c r="U737" s="513">
        <v>0</v>
      </c>
      <c r="V737" s="513">
        <v>0</v>
      </c>
      <c r="W737" s="513">
        <v>0</v>
      </c>
      <c r="X737" s="513">
        <v>0</v>
      </c>
      <c r="Y737" s="513">
        <v>0</v>
      </c>
      <c r="Z737" s="513">
        <v>0</v>
      </c>
      <c r="AA737" s="513">
        <v>0</v>
      </c>
      <c r="AB737" s="513">
        <v>0</v>
      </c>
      <c r="AC737" s="513">
        <v>0</v>
      </c>
      <c r="AD737" s="513">
        <v>0</v>
      </c>
      <c r="AE737" s="513">
        <v>0</v>
      </c>
      <c r="AF737" s="513">
        <v>0</v>
      </c>
      <c r="AG737" s="513">
        <v>0</v>
      </c>
      <c r="AH737" s="513">
        <f t="shared" si="107"/>
        <v>0</v>
      </c>
      <c r="AI737" s="513">
        <v>0</v>
      </c>
      <c r="AJ737" s="513">
        <v>0</v>
      </c>
      <c r="AK737" s="513">
        <f t="shared" si="108"/>
        <v>0</v>
      </c>
      <c r="AL737" s="513">
        <f t="shared" si="109"/>
        <v>0</v>
      </c>
      <c r="AM737" s="513">
        <v>0</v>
      </c>
      <c r="AN737" s="513">
        <v>0</v>
      </c>
      <c r="AO737" s="513">
        <v>0</v>
      </c>
      <c r="AP737" s="513">
        <v>0</v>
      </c>
      <c r="AQ737" s="513">
        <v>0</v>
      </c>
      <c r="AR737" s="513">
        <v>0</v>
      </c>
      <c r="AS737" s="513">
        <v>0</v>
      </c>
      <c r="AT737" s="513">
        <v>0</v>
      </c>
      <c r="AU737" s="513">
        <v>0</v>
      </c>
      <c r="AV737" s="513">
        <v>0</v>
      </c>
      <c r="AW737" s="513">
        <v>0</v>
      </c>
      <c r="AX737" s="513">
        <v>0</v>
      </c>
      <c r="AY737" s="513">
        <v>0</v>
      </c>
      <c r="AZ737" s="513">
        <v>0</v>
      </c>
      <c r="BA737" s="513">
        <v>0</v>
      </c>
      <c r="BB737" s="513">
        <v>0</v>
      </c>
      <c r="BC737" s="513">
        <v>0</v>
      </c>
      <c r="BD737" s="513">
        <v>0</v>
      </c>
      <c r="BE737" s="513">
        <v>0</v>
      </c>
      <c r="BF737" s="513">
        <v>0</v>
      </c>
      <c r="BG737" s="513">
        <v>0</v>
      </c>
      <c r="BH737" s="513">
        <v>0</v>
      </c>
      <c r="BI737" s="513">
        <v>0</v>
      </c>
      <c r="BJ737" s="513">
        <v>0</v>
      </c>
      <c r="BK737" s="241">
        <f t="shared" si="110"/>
        <v>0</v>
      </c>
      <c r="BL737" s="22">
        <f t="shared" si="111"/>
        <v>0</v>
      </c>
      <c r="BM737" s="519">
        <f t="shared" si="112"/>
        <v>0</v>
      </c>
      <c r="BN737" s="520">
        <v>0</v>
      </c>
      <c r="BO737" s="520">
        <v>0</v>
      </c>
      <c r="BP737" s="520">
        <v>0</v>
      </c>
      <c r="BQ737" s="520">
        <v>0</v>
      </c>
      <c r="BR737" s="520">
        <v>0</v>
      </c>
      <c r="BS737" s="520">
        <v>0</v>
      </c>
      <c r="BT737" s="520">
        <v>0</v>
      </c>
      <c r="BU737" s="520">
        <v>0</v>
      </c>
      <c r="BV737" s="520">
        <v>0</v>
      </c>
      <c r="BW737" s="520">
        <v>0</v>
      </c>
      <c r="BX737" s="520">
        <v>0</v>
      </c>
      <c r="BY737" s="520">
        <v>0</v>
      </c>
      <c r="BZ737" s="520">
        <v>0</v>
      </c>
      <c r="CA737" s="520">
        <v>0</v>
      </c>
      <c r="CB737" s="520">
        <v>0</v>
      </c>
      <c r="CC737" s="520">
        <v>0</v>
      </c>
      <c r="CD737" s="520">
        <v>0</v>
      </c>
      <c r="CE737" s="520">
        <v>0</v>
      </c>
      <c r="CF737" s="520">
        <v>0</v>
      </c>
      <c r="CG737" s="520">
        <v>0</v>
      </c>
      <c r="CH737" s="520">
        <v>0</v>
      </c>
      <c r="CI737" s="520">
        <v>0</v>
      </c>
      <c r="CJ737" s="520">
        <v>0</v>
      </c>
      <c r="CK737" s="520">
        <v>0</v>
      </c>
      <c r="CL737" s="520">
        <f t="shared" si="113"/>
        <v>0</v>
      </c>
      <c r="CM737" s="521">
        <f t="shared" si="114"/>
        <v>0</v>
      </c>
      <c r="CN737" s="522">
        <v>38263680</v>
      </c>
      <c r="CO737" s="522">
        <v>38263680</v>
      </c>
      <c r="CP737" s="522">
        <v>31536000</v>
      </c>
      <c r="CQ737" s="243" t="s">
        <v>874</v>
      </c>
      <c r="CR737" s="103">
        <v>10.92</v>
      </c>
      <c r="CS737" s="523">
        <v>10.92</v>
      </c>
      <c r="CT737" s="104">
        <v>9</v>
      </c>
      <c r="CU737" s="524"/>
      <c r="CV737" s="524"/>
      <c r="CW737" s="524"/>
      <c r="CX737" s="525"/>
      <c r="CY737" s="526">
        <v>0</v>
      </c>
      <c r="CZ737" s="527">
        <v>0</v>
      </c>
      <c r="DA737" s="528">
        <v>0</v>
      </c>
      <c r="DB737" s="529">
        <v>0</v>
      </c>
      <c r="DC737" s="530" t="s">
        <v>2297</v>
      </c>
      <c r="DD737" s="225"/>
      <c r="DE737" s="524"/>
      <c r="DF737" s="524"/>
      <c r="DG737" s="531"/>
      <c r="DH737" s="532"/>
      <c r="DI737" s="64">
        <v>0</v>
      </c>
      <c r="DJ737" s="64">
        <v>0</v>
      </c>
      <c r="DK737" s="64">
        <v>0</v>
      </c>
      <c r="DL737" s="534">
        <f t="shared" si="106"/>
        <v>0</v>
      </c>
    </row>
    <row r="738" spans="1:116" ht="43.5" customHeight="1" x14ac:dyDescent="0.25">
      <c r="A738" s="356" t="s">
        <v>7</v>
      </c>
      <c r="B738" s="65" t="s">
        <v>96</v>
      </c>
      <c r="C738" s="65" t="s">
        <v>114</v>
      </c>
      <c r="D738" s="64" t="s">
        <v>2608</v>
      </c>
      <c r="E738" s="64" t="s">
        <v>565</v>
      </c>
      <c r="F738" s="64" t="s">
        <v>1690</v>
      </c>
      <c r="G738" s="18" t="s">
        <v>565</v>
      </c>
      <c r="H738" s="35" t="s">
        <v>866</v>
      </c>
      <c r="I738" s="28" t="s">
        <v>2287</v>
      </c>
      <c r="J738" s="498">
        <v>2.521865975820285</v>
      </c>
      <c r="K738" s="498">
        <v>2.5848484794719999</v>
      </c>
      <c r="L738" s="499">
        <v>892.6</v>
      </c>
      <c r="M738" s="512">
        <v>0</v>
      </c>
      <c r="N738" s="513">
        <v>0</v>
      </c>
      <c r="O738" s="513">
        <v>0</v>
      </c>
      <c r="P738" s="513">
        <v>0</v>
      </c>
      <c r="Q738" s="513">
        <v>0</v>
      </c>
      <c r="R738" s="513">
        <v>0</v>
      </c>
      <c r="S738" s="513">
        <v>0</v>
      </c>
      <c r="T738" s="513">
        <v>0</v>
      </c>
      <c r="U738" s="513">
        <v>0</v>
      </c>
      <c r="V738" s="513">
        <v>0</v>
      </c>
      <c r="W738" s="513">
        <v>0</v>
      </c>
      <c r="X738" s="513">
        <v>0</v>
      </c>
      <c r="Y738" s="513">
        <v>0</v>
      </c>
      <c r="Z738" s="513">
        <v>0</v>
      </c>
      <c r="AA738" s="513">
        <v>0</v>
      </c>
      <c r="AB738" s="513">
        <v>0</v>
      </c>
      <c r="AC738" s="513">
        <v>6</v>
      </c>
      <c r="AD738" s="513">
        <v>6</v>
      </c>
      <c r="AE738" s="513">
        <v>0</v>
      </c>
      <c r="AF738" s="513">
        <v>0</v>
      </c>
      <c r="AG738" s="513">
        <v>0</v>
      </c>
      <c r="AH738" s="513">
        <f t="shared" si="107"/>
        <v>0</v>
      </c>
      <c r="AI738" s="513">
        <v>0</v>
      </c>
      <c r="AJ738" s="513">
        <v>0</v>
      </c>
      <c r="AK738" s="513">
        <f t="shared" si="108"/>
        <v>6</v>
      </c>
      <c r="AL738" s="513">
        <f t="shared" si="109"/>
        <v>6</v>
      </c>
      <c r="AM738" s="513">
        <v>0</v>
      </c>
      <c r="AN738" s="513">
        <v>0</v>
      </c>
      <c r="AO738" s="513">
        <v>0</v>
      </c>
      <c r="AP738" s="513">
        <v>0</v>
      </c>
      <c r="AQ738" s="513">
        <v>0</v>
      </c>
      <c r="AR738" s="513">
        <v>0</v>
      </c>
      <c r="AS738" s="513">
        <v>0</v>
      </c>
      <c r="AT738" s="513">
        <v>0</v>
      </c>
      <c r="AU738" s="513">
        <v>0</v>
      </c>
      <c r="AV738" s="513">
        <v>0</v>
      </c>
      <c r="AW738" s="513">
        <v>0</v>
      </c>
      <c r="AX738" s="513">
        <v>0</v>
      </c>
      <c r="AY738" s="513">
        <v>0</v>
      </c>
      <c r="AZ738" s="513">
        <v>0</v>
      </c>
      <c r="BA738" s="513">
        <v>0</v>
      </c>
      <c r="BB738" s="513">
        <v>0</v>
      </c>
      <c r="BC738" s="513">
        <v>28.88</v>
      </c>
      <c r="BD738" s="513">
        <v>28.88</v>
      </c>
      <c r="BE738" s="513">
        <v>0</v>
      </c>
      <c r="BF738" s="513">
        <v>0</v>
      </c>
      <c r="BG738" s="513">
        <v>0</v>
      </c>
      <c r="BH738" s="513">
        <v>0</v>
      </c>
      <c r="BI738" s="513">
        <v>0</v>
      </c>
      <c r="BJ738" s="513">
        <v>0</v>
      </c>
      <c r="BK738" s="241">
        <f t="shared" si="110"/>
        <v>28.88</v>
      </c>
      <c r="BL738" s="22">
        <f t="shared" si="111"/>
        <v>28.88</v>
      </c>
      <c r="BM738" s="519">
        <f t="shared" si="112"/>
        <v>1.5041666666666667E-2</v>
      </c>
      <c r="BN738" s="520">
        <v>0</v>
      </c>
      <c r="BO738" s="520">
        <v>0</v>
      </c>
      <c r="BP738" s="520">
        <v>0</v>
      </c>
      <c r="BQ738" s="520">
        <v>0</v>
      </c>
      <c r="BR738" s="520">
        <v>0</v>
      </c>
      <c r="BS738" s="520">
        <v>0</v>
      </c>
      <c r="BT738" s="520">
        <v>0</v>
      </c>
      <c r="BU738" s="520">
        <v>0</v>
      </c>
      <c r="BV738" s="520">
        <v>0</v>
      </c>
      <c r="BW738" s="520">
        <v>0</v>
      </c>
      <c r="BX738" s="520">
        <v>0</v>
      </c>
      <c r="BY738" s="520">
        <v>0</v>
      </c>
      <c r="BZ738" s="520">
        <v>0</v>
      </c>
      <c r="CA738" s="520">
        <v>0</v>
      </c>
      <c r="CB738" s="520">
        <v>0</v>
      </c>
      <c r="CC738" s="520">
        <v>0</v>
      </c>
      <c r="CD738" s="520">
        <v>33900.499199999998</v>
      </c>
      <c r="CE738" s="520">
        <v>33900.499199999998</v>
      </c>
      <c r="CF738" s="520">
        <v>0</v>
      </c>
      <c r="CG738" s="520">
        <v>0</v>
      </c>
      <c r="CH738" s="520">
        <v>0</v>
      </c>
      <c r="CI738" s="520">
        <v>0</v>
      </c>
      <c r="CJ738" s="520">
        <v>0</v>
      </c>
      <c r="CK738" s="520">
        <v>0</v>
      </c>
      <c r="CL738" s="520">
        <f t="shared" si="113"/>
        <v>33900.499199999998</v>
      </c>
      <c r="CM738" s="521">
        <f t="shared" si="114"/>
        <v>33900.499199999998</v>
      </c>
      <c r="CN738" s="522">
        <v>5291040.0000000009</v>
      </c>
      <c r="CO738" s="522">
        <v>5291040.0000000009</v>
      </c>
      <c r="CP738" s="522">
        <v>6727680</v>
      </c>
      <c r="CQ738" s="243" t="s">
        <v>874</v>
      </c>
      <c r="CR738" s="103">
        <v>1.51</v>
      </c>
      <c r="CS738" s="523">
        <v>1.51</v>
      </c>
      <c r="CT738" s="104">
        <v>1.92</v>
      </c>
      <c r="CU738" s="524"/>
      <c r="CV738" s="524"/>
      <c r="CW738" s="524"/>
      <c r="CX738" s="525"/>
      <c r="CY738" s="526">
        <v>169.62901868361328</v>
      </c>
      <c r="CZ738" s="527">
        <v>6.8419773242630404</v>
      </c>
      <c r="DA738" s="528">
        <v>7.2134227547594312E-2</v>
      </c>
      <c r="DB738" s="529">
        <v>2.2092214663643219E-2</v>
      </c>
      <c r="DC738" s="530" t="s">
        <v>2301</v>
      </c>
      <c r="DD738" s="225"/>
      <c r="DE738" s="524"/>
      <c r="DF738" s="524"/>
      <c r="DG738" s="531"/>
      <c r="DH738" s="532"/>
      <c r="DI738" s="64">
        <v>0</v>
      </c>
      <c r="DJ738" s="64">
        <v>0</v>
      </c>
      <c r="DK738" s="64">
        <v>0</v>
      </c>
      <c r="DL738" s="534">
        <f t="shared" si="106"/>
        <v>0</v>
      </c>
    </row>
    <row r="739" spans="1:116" ht="43.5" customHeight="1" x14ac:dyDescent="0.25">
      <c r="A739" s="356" t="s">
        <v>7</v>
      </c>
      <c r="B739" s="65" t="s">
        <v>96</v>
      </c>
      <c r="C739" s="65" t="s">
        <v>114</v>
      </c>
      <c r="D739" s="64" t="s">
        <v>2608</v>
      </c>
      <c r="E739" s="64" t="s">
        <v>565</v>
      </c>
      <c r="F739" s="64" t="s">
        <v>1691</v>
      </c>
      <c r="G739" s="18" t="s">
        <v>565</v>
      </c>
      <c r="H739" s="35" t="s">
        <v>866</v>
      </c>
      <c r="I739" s="28" t="s">
        <v>2287</v>
      </c>
      <c r="J739" s="498">
        <v>2.3057060350356893</v>
      </c>
      <c r="K739" s="498">
        <v>13.654734820083</v>
      </c>
      <c r="L739" s="499">
        <v>826.5</v>
      </c>
      <c r="M739" s="512">
        <v>0</v>
      </c>
      <c r="N739" s="513">
        <v>0</v>
      </c>
      <c r="O739" s="513">
        <v>0</v>
      </c>
      <c r="P739" s="513">
        <v>0</v>
      </c>
      <c r="Q739" s="513">
        <v>0</v>
      </c>
      <c r="R739" s="513">
        <v>0</v>
      </c>
      <c r="S739" s="513">
        <v>0</v>
      </c>
      <c r="T739" s="513">
        <v>0</v>
      </c>
      <c r="U739" s="513">
        <v>0</v>
      </c>
      <c r="V739" s="513">
        <v>0</v>
      </c>
      <c r="W739" s="513">
        <v>0</v>
      </c>
      <c r="X739" s="513">
        <v>0</v>
      </c>
      <c r="Y739" s="513">
        <v>0</v>
      </c>
      <c r="Z739" s="513">
        <v>0</v>
      </c>
      <c r="AA739" s="513">
        <v>0</v>
      </c>
      <c r="AB739" s="513">
        <v>0</v>
      </c>
      <c r="AC739" s="513">
        <v>43</v>
      </c>
      <c r="AD739" s="513">
        <v>43</v>
      </c>
      <c r="AE739" s="513">
        <v>0</v>
      </c>
      <c r="AF739" s="513">
        <v>0</v>
      </c>
      <c r="AG739" s="513">
        <v>0</v>
      </c>
      <c r="AH739" s="513">
        <f t="shared" si="107"/>
        <v>0</v>
      </c>
      <c r="AI739" s="513">
        <v>0</v>
      </c>
      <c r="AJ739" s="513">
        <v>0</v>
      </c>
      <c r="AK739" s="513">
        <f t="shared" si="108"/>
        <v>43</v>
      </c>
      <c r="AL739" s="513">
        <f t="shared" si="109"/>
        <v>43</v>
      </c>
      <c r="AM739" s="513">
        <v>0</v>
      </c>
      <c r="AN739" s="513">
        <v>0</v>
      </c>
      <c r="AO739" s="513">
        <v>0</v>
      </c>
      <c r="AP739" s="513">
        <v>0</v>
      </c>
      <c r="AQ739" s="513">
        <v>0</v>
      </c>
      <c r="AR739" s="513">
        <v>0</v>
      </c>
      <c r="AS739" s="513">
        <v>0</v>
      </c>
      <c r="AT739" s="513">
        <v>0</v>
      </c>
      <c r="AU739" s="513">
        <v>0</v>
      </c>
      <c r="AV739" s="513">
        <v>0</v>
      </c>
      <c r="AW739" s="513">
        <v>0</v>
      </c>
      <c r="AX739" s="513">
        <v>0</v>
      </c>
      <c r="AY739" s="513">
        <v>0</v>
      </c>
      <c r="AZ739" s="513">
        <v>0</v>
      </c>
      <c r="BA739" s="513">
        <v>0</v>
      </c>
      <c r="BB739" s="513">
        <v>0</v>
      </c>
      <c r="BC739" s="513">
        <v>285.94</v>
      </c>
      <c r="BD739" s="513">
        <v>285.94</v>
      </c>
      <c r="BE739" s="513">
        <v>0</v>
      </c>
      <c r="BF739" s="513">
        <v>0</v>
      </c>
      <c r="BG739" s="513">
        <v>0</v>
      </c>
      <c r="BH739" s="513">
        <v>0</v>
      </c>
      <c r="BI739" s="513">
        <v>0</v>
      </c>
      <c r="BJ739" s="513">
        <v>0</v>
      </c>
      <c r="BK739" s="241">
        <f t="shared" si="110"/>
        <v>285.94</v>
      </c>
      <c r="BL739" s="22">
        <f t="shared" si="111"/>
        <v>285.94</v>
      </c>
      <c r="BM739" s="519">
        <f t="shared" si="112"/>
        <v>0.19320270270270268</v>
      </c>
      <c r="BN739" s="520">
        <v>0</v>
      </c>
      <c r="BO739" s="520">
        <v>0</v>
      </c>
      <c r="BP739" s="520">
        <v>0</v>
      </c>
      <c r="BQ739" s="520">
        <v>0</v>
      </c>
      <c r="BR739" s="520">
        <v>0</v>
      </c>
      <c r="BS739" s="520">
        <v>0</v>
      </c>
      <c r="BT739" s="520">
        <v>0</v>
      </c>
      <c r="BU739" s="520">
        <v>0</v>
      </c>
      <c r="BV739" s="520">
        <v>0</v>
      </c>
      <c r="BW739" s="520">
        <v>0</v>
      </c>
      <c r="BX739" s="520">
        <v>0</v>
      </c>
      <c r="BY739" s="520">
        <v>0</v>
      </c>
      <c r="BZ739" s="520">
        <v>0</v>
      </c>
      <c r="CA739" s="520">
        <v>0</v>
      </c>
      <c r="CB739" s="520">
        <v>0</v>
      </c>
      <c r="CC739" s="520">
        <v>0</v>
      </c>
      <c r="CD739" s="520">
        <v>335647.80959999998</v>
      </c>
      <c r="CE739" s="520">
        <v>335647.80959999998</v>
      </c>
      <c r="CF739" s="520">
        <v>0</v>
      </c>
      <c r="CG739" s="520">
        <v>0</v>
      </c>
      <c r="CH739" s="520">
        <v>0</v>
      </c>
      <c r="CI739" s="520">
        <v>0</v>
      </c>
      <c r="CJ739" s="520">
        <v>0</v>
      </c>
      <c r="CK739" s="520">
        <v>0</v>
      </c>
      <c r="CL739" s="520">
        <f t="shared" si="113"/>
        <v>335647.80959999998</v>
      </c>
      <c r="CM739" s="521">
        <f t="shared" si="114"/>
        <v>335647.80959999998</v>
      </c>
      <c r="CN739" s="522">
        <v>5220960</v>
      </c>
      <c r="CO739" s="522">
        <v>5220960</v>
      </c>
      <c r="CP739" s="522">
        <v>5185920</v>
      </c>
      <c r="CQ739" s="243" t="s">
        <v>874</v>
      </c>
      <c r="CR739" s="103">
        <v>1.49</v>
      </c>
      <c r="CS739" s="523">
        <v>1.49</v>
      </c>
      <c r="CT739" s="104">
        <v>1.48</v>
      </c>
      <c r="CU739" s="524"/>
      <c r="CV739" s="524"/>
      <c r="CW739" s="524"/>
      <c r="CX739" s="525"/>
      <c r="CY739" s="526">
        <v>518.62057184397952</v>
      </c>
      <c r="CZ739" s="527">
        <v>171.94475561667434</v>
      </c>
      <c r="DA739" s="528">
        <v>1.7739733802441024</v>
      </c>
      <c r="DB739" s="529">
        <v>1.6446762519831015</v>
      </c>
      <c r="DC739" s="530" t="s">
        <v>2292</v>
      </c>
      <c r="DD739" s="225"/>
      <c r="DE739" s="524"/>
      <c r="DF739" s="524"/>
      <c r="DG739" s="531"/>
      <c r="DH739" s="532"/>
      <c r="DI739" s="64">
        <v>0</v>
      </c>
      <c r="DJ739" s="64">
        <v>0</v>
      </c>
      <c r="DK739" s="64">
        <v>0</v>
      </c>
      <c r="DL739" s="534">
        <f t="shared" si="106"/>
        <v>0</v>
      </c>
    </row>
    <row r="740" spans="1:116" ht="43.5" customHeight="1" x14ac:dyDescent="0.25">
      <c r="A740" s="356" t="s">
        <v>7</v>
      </c>
      <c r="B740" s="65" t="s">
        <v>96</v>
      </c>
      <c r="C740" s="65" t="s">
        <v>114</v>
      </c>
      <c r="D740" s="64" t="s">
        <v>2608</v>
      </c>
      <c r="E740" s="64" t="s">
        <v>565</v>
      </c>
      <c r="F740" s="64" t="s">
        <v>1692</v>
      </c>
      <c r="G740" s="18" t="s">
        <v>565</v>
      </c>
      <c r="H740" s="35" t="s">
        <v>866</v>
      </c>
      <c r="I740" s="28" t="s">
        <v>2287</v>
      </c>
      <c r="J740" s="498">
        <v>1.3906289523809001</v>
      </c>
      <c r="K740" s="498">
        <v>5.9253787755539999</v>
      </c>
      <c r="L740" s="499">
        <v>567.5</v>
      </c>
      <c r="M740" s="512">
        <v>0</v>
      </c>
      <c r="N740" s="513">
        <v>0</v>
      </c>
      <c r="O740" s="513">
        <v>0</v>
      </c>
      <c r="P740" s="513">
        <v>0</v>
      </c>
      <c r="Q740" s="513">
        <v>0</v>
      </c>
      <c r="R740" s="513">
        <v>0</v>
      </c>
      <c r="S740" s="513">
        <v>0</v>
      </c>
      <c r="T740" s="513">
        <v>0</v>
      </c>
      <c r="U740" s="513">
        <v>0</v>
      </c>
      <c r="V740" s="513">
        <v>0</v>
      </c>
      <c r="W740" s="513">
        <v>0</v>
      </c>
      <c r="X740" s="513">
        <v>0</v>
      </c>
      <c r="Y740" s="513">
        <v>0</v>
      </c>
      <c r="Z740" s="513">
        <v>0</v>
      </c>
      <c r="AA740" s="513">
        <v>0</v>
      </c>
      <c r="AB740" s="513">
        <v>0</v>
      </c>
      <c r="AC740" s="513">
        <v>19</v>
      </c>
      <c r="AD740" s="513">
        <v>19</v>
      </c>
      <c r="AE740" s="513">
        <v>0</v>
      </c>
      <c r="AF740" s="513">
        <v>0</v>
      </c>
      <c r="AG740" s="513">
        <v>0</v>
      </c>
      <c r="AH740" s="513">
        <f t="shared" si="107"/>
        <v>0</v>
      </c>
      <c r="AI740" s="513">
        <v>0</v>
      </c>
      <c r="AJ740" s="513">
        <v>0</v>
      </c>
      <c r="AK740" s="513">
        <f t="shared" si="108"/>
        <v>19</v>
      </c>
      <c r="AL740" s="513">
        <f t="shared" si="109"/>
        <v>19</v>
      </c>
      <c r="AM740" s="513">
        <v>0</v>
      </c>
      <c r="AN740" s="513">
        <v>0</v>
      </c>
      <c r="AO740" s="513">
        <v>0</v>
      </c>
      <c r="AP740" s="513">
        <v>0</v>
      </c>
      <c r="AQ740" s="513">
        <v>0</v>
      </c>
      <c r="AR740" s="513">
        <v>0</v>
      </c>
      <c r="AS740" s="513">
        <v>0</v>
      </c>
      <c r="AT740" s="513">
        <v>0</v>
      </c>
      <c r="AU740" s="513">
        <v>0</v>
      </c>
      <c r="AV740" s="513">
        <v>0</v>
      </c>
      <c r="AW740" s="513">
        <v>0</v>
      </c>
      <c r="AX740" s="513">
        <v>0</v>
      </c>
      <c r="AY740" s="513">
        <v>0</v>
      </c>
      <c r="AZ740" s="513">
        <v>0</v>
      </c>
      <c r="BA740" s="513">
        <v>0</v>
      </c>
      <c r="BB740" s="513">
        <v>0</v>
      </c>
      <c r="BC740" s="513">
        <v>101.01</v>
      </c>
      <c r="BD740" s="513">
        <v>101.01</v>
      </c>
      <c r="BE740" s="513">
        <v>0</v>
      </c>
      <c r="BF740" s="513">
        <v>0</v>
      </c>
      <c r="BG740" s="513">
        <v>0</v>
      </c>
      <c r="BH740" s="513">
        <v>0</v>
      </c>
      <c r="BI740" s="513">
        <v>0</v>
      </c>
      <c r="BJ740" s="513">
        <v>0</v>
      </c>
      <c r="BK740" s="241">
        <f t="shared" si="110"/>
        <v>101.01</v>
      </c>
      <c r="BL740" s="22">
        <f t="shared" si="111"/>
        <v>101.01</v>
      </c>
      <c r="BM740" s="519">
        <f t="shared" si="112"/>
        <v>0.10632631578947369</v>
      </c>
      <c r="BN740" s="520">
        <v>0</v>
      </c>
      <c r="BO740" s="520">
        <v>0</v>
      </c>
      <c r="BP740" s="520">
        <v>0</v>
      </c>
      <c r="BQ740" s="520">
        <v>0</v>
      </c>
      <c r="BR740" s="520">
        <v>0</v>
      </c>
      <c r="BS740" s="520">
        <v>0</v>
      </c>
      <c r="BT740" s="520">
        <v>0</v>
      </c>
      <c r="BU740" s="520">
        <v>0</v>
      </c>
      <c r="BV740" s="520">
        <v>0</v>
      </c>
      <c r="BW740" s="520">
        <v>0</v>
      </c>
      <c r="BX740" s="520">
        <v>0</v>
      </c>
      <c r="BY740" s="520">
        <v>0</v>
      </c>
      <c r="BZ740" s="520">
        <v>0</v>
      </c>
      <c r="CA740" s="520">
        <v>0</v>
      </c>
      <c r="CB740" s="520">
        <v>0</v>
      </c>
      <c r="CC740" s="520">
        <v>0</v>
      </c>
      <c r="CD740" s="520">
        <v>118569.57840000001</v>
      </c>
      <c r="CE740" s="520">
        <v>118569.57840000001</v>
      </c>
      <c r="CF740" s="520">
        <v>0</v>
      </c>
      <c r="CG740" s="520">
        <v>0</v>
      </c>
      <c r="CH740" s="520">
        <v>0</v>
      </c>
      <c r="CI740" s="520">
        <v>0</v>
      </c>
      <c r="CJ740" s="520">
        <v>0</v>
      </c>
      <c r="CK740" s="520">
        <v>0</v>
      </c>
      <c r="CL740" s="520">
        <f t="shared" si="113"/>
        <v>118569.57840000001</v>
      </c>
      <c r="CM740" s="521">
        <f t="shared" si="114"/>
        <v>118569.57840000001</v>
      </c>
      <c r="CN740" s="522">
        <v>3854400.0000000005</v>
      </c>
      <c r="CO740" s="522">
        <v>3854400.0000000005</v>
      </c>
      <c r="CP740" s="522">
        <v>3328800</v>
      </c>
      <c r="CQ740" s="243" t="s">
        <v>874</v>
      </c>
      <c r="CR740" s="103">
        <v>1.1000000000000001</v>
      </c>
      <c r="CS740" s="523">
        <v>1.1000000000000001</v>
      </c>
      <c r="CT740" s="104">
        <v>0.95</v>
      </c>
      <c r="CU740" s="524"/>
      <c r="CV740" s="524"/>
      <c r="CW740" s="524"/>
      <c r="CX740" s="525"/>
      <c r="CY740" s="526">
        <v>133.84185782549039</v>
      </c>
      <c r="CZ740" s="527">
        <v>133.88288767241687</v>
      </c>
      <c r="DA740" s="528">
        <v>1.9862343475318076</v>
      </c>
      <c r="DB740" s="529">
        <v>1.9855586312322175</v>
      </c>
      <c r="DC740" s="530" t="s">
        <v>2354</v>
      </c>
      <c r="DD740" s="225"/>
      <c r="DE740" s="524"/>
      <c r="DF740" s="524"/>
      <c r="DG740" s="531"/>
      <c r="DH740" s="532"/>
      <c r="DI740" s="64">
        <v>0</v>
      </c>
      <c r="DJ740" s="64">
        <v>103362</v>
      </c>
      <c r="DK740" s="64">
        <v>0</v>
      </c>
      <c r="DL740" s="534">
        <f t="shared" si="106"/>
        <v>34454</v>
      </c>
    </row>
    <row r="741" spans="1:116" ht="43.5" customHeight="1" x14ac:dyDescent="0.25">
      <c r="A741" s="356" t="s">
        <v>7</v>
      </c>
      <c r="B741" s="65" t="s">
        <v>96</v>
      </c>
      <c r="C741" s="65" t="s">
        <v>114</v>
      </c>
      <c r="D741" s="64" t="s">
        <v>2608</v>
      </c>
      <c r="E741" s="64" t="s">
        <v>565</v>
      </c>
      <c r="F741" s="64" t="s">
        <v>1693</v>
      </c>
      <c r="G741" s="18" t="s">
        <v>565</v>
      </c>
      <c r="H741" s="35" t="s">
        <v>866</v>
      </c>
      <c r="I741" s="28" t="s">
        <v>2287</v>
      </c>
      <c r="J741" s="498">
        <v>2.5362766385392583</v>
      </c>
      <c r="K741" s="498">
        <v>4.9373105957910006</v>
      </c>
      <c r="L741" s="499">
        <v>871.2</v>
      </c>
      <c r="M741" s="512">
        <v>0</v>
      </c>
      <c r="N741" s="513">
        <v>0</v>
      </c>
      <c r="O741" s="513">
        <v>0</v>
      </c>
      <c r="P741" s="513">
        <v>0</v>
      </c>
      <c r="Q741" s="513">
        <v>0</v>
      </c>
      <c r="R741" s="513">
        <v>0</v>
      </c>
      <c r="S741" s="513">
        <v>0</v>
      </c>
      <c r="T741" s="513">
        <v>0</v>
      </c>
      <c r="U741" s="513">
        <v>0</v>
      </c>
      <c r="V741" s="513">
        <v>0</v>
      </c>
      <c r="W741" s="513">
        <v>0</v>
      </c>
      <c r="X741" s="513">
        <v>0</v>
      </c>
      <c r="Y741" s="513">
        <v>1</v>
      </c>
      <c r="Z741" s="513">
        <v>1</v>
      </c>
      <c r="AA741" s="513">
        <v>0</v>
      </c>
      <c r="AB741" s="513">
        <v>0</v>
      </c>
      <c r="AC741" s="513">
        <v>20</v>
      </c>
      <c r="AD741" s="513">
        <v>20</v>
      </c>
      <c r="AE741" s="513">
        <v>0</v>
      </c>
      <c r="AF741" s="513">
        <v>0</v>
      </c>
      <c r="AG741" s="513">
        <v>0</v>
      </c>
      <c r="AH741" s="513">
        <f t="shared" si="107"/>
        <v>0</v>
      </c>
      <c r="AI741" s="513">
        <v>0</v>
      </c>
      <c r="AJ741" s="513">
        <v>0</v>
      </c>
      <c r="AK741" s="513">
        <f t="shared" si="108"/>
        <v>21</v>
      </c>
      <c r="AL741" s="513">
        <f t="shared" si="109"/>
        <v>21</v>
      </c>
      <c r="AM741" s="513">
        <v>0</v>
      </c>
      <c r="AN741" s="513">
        <v>0</v>
      </c>
      <c r="AO741" s="513">
        <v>0</v>
      </c>
      <c r="AP741" s="513">
        <v>0</v>
      </c>
      <c r="AQ741" s="513">
        <v>0</v>
      </c>
      <c r="AR741" s="513">
        <v>0</v>
      </c>
      <c r="AS741" s="513">
        <v>0</v>
      </c>
      <c r="AT741" s="513">
        <v>0</v>
      </c>
      <c r="AU741" s="513">
        <v>0</v>
      </c>
      <c r="AV741" s="513">
        <v>0</v>
      </c>
      <c r="AW741" s="513">
        <v>0</v>
      </c>
      <c r="AX741" s="513">
        <v>0</v>
      </c>
      <c r="AY741" s="513">
        <v>1.2</v>
      </c>
      <c r="AZ741" s="513">
        <v>1.2</v>
      </c>
      <c r="BA741" s="513">
        <v>0</v>
      </c>
      <c r="BB741" s="513">
        <v>0</v>
      </c>
      <c r="BC741" s="513">
        <v>145.91999999999999</v>
      </c>
      <c r="BD741" s="513">
        <v>145.91999999999999</v>
      </c>
      <c r="BE741" s="513">
        <v>0</v>
      </c>
      <c r="BF741" s="513">
        <v>0</v>
      </c>
      <c r="BG741" s="513">
        <v>0</v>
      </c>
      <c r="BH741" s="513">
        <v>0</v>
      </c>
      <c r="BI741" s="513">
        <v>0</v>
      </c>
      <c r="BJ741" s="513">
        <v>0</v>
      </c>
      <c r="BK741" s="241">
        <f t="shared" si="110"/>
        <v>147.11999999999998</v>
      </c>
      <c r="BL741" s="22">
        <f t="shared" si="111"/>
        <v>147.11999999999998</v>
      </c>
      <c r="BM741" s="519">
        <f t="shared" si="112"/>
        <v>8.7571428571428564E-2</v>
      </c>
      <c r="BN741" s="520">
        <v>0</v>
      </c>
      <c r="BO741" s="520">
        <v>0</v>
      </c>
      <c r="BP741" s="520">
        <v>0</v>
      </c>
      <c r="BQ741" s="520">
        <v>0</v>
      </c>
      <c r="BR741" s="520">
        <v>0</v>
      </c>
      <c r="BS741" s="520">
        <v>0</v>
      </c>
      <c r="BT741" s="520">
        <v>0</v>
      </c>
      <c r="BU741" s="520">
        <v>0</v>
      </c>
      <c r="BV741" s="520">
        <v>0</v>
      </c>
      <c r="BW741" s="520">
        <v>0</v>
      </c>
      <c r="BX741" s="520">
        <v>0</v>
      </c>
      <c r="BY741" s="520">
        <v>0</v>
      </c>
      <c r="BZ741" s="520">
        <v>6054.9119999999994</v>
      </c>
      <c r="CA741" s="520">
        <v>6054.9119999999994</v>
      </c>
      <c r="CB741" s="520">
        <v>0</v>
      </c>
      <c r="CC741" s="520">
        <v>0</v>
      </c>
      <c r="CD741" s="520">
        <v>171286.7328</v>
      </c>
      <c r="CE741" s="520">
        <v>171286.7328</v>
      </c>
      <c r="CF741" s="520">
        <v>0</v>
      </c>
      <c r="CG741" s="520">
        <v>0</v>
      </c>
      <c r="CH741" s="520">
        <v>0</v>
      </c>
      <c r="CI741" s="520">
        <v>0</v>
      </c>
      <c r="CJ741" s="520">
        <v>0</v>
      </c>
      <c r="CK741" s="520">
        <v>0</v>
      </c>
      <c r="CL741" s="520">
        <f t="shared" si="113"/>
        <v>177341.64480000001</v>
      </c>
      <c r="CM741" s="521">
        <f t="shared" si="114"/>
        <v>177341.64480000001</v>
      </c>
      <c r="CN741" s="522">
        <v>5886720</v>
      </c>
      <c r="CO741" s="522">
        <v>5886720</v>
      </c>
      <c r="CP741" s="522">
        <v>5886720</v>
      </c>
      <c r="CQ741" s="243" t="s">
        <v>874</v>
      </c>
      <c r="CR741" s="103">
        <v>1.68</v>
      </c>
      <c r="CS741" s="523">
        <v>1.68</v>
      </c>
      <c r="CT741" s="104">
        <v>1.68</v>
      </c>
      <c r="CU741" s="524"/>
      <c r="CV741" s="524"/>
      <c r="CW741" s="524"/>
      <c r="CX741" s="525"/>
      <c r="CY741" s="526">
        <v>13.044092814780393</v>
      </c>
      <c r="CZ741" s="527">
        <v>1.9945987654321</v>
      </c>
      <c r="DA741" s="528">
        <v>0.34137188772581933</v>
      </c>
      <c r="DB741" s="529">
        <v>8.487654320987666E-3</v>
      </c>
      <c r="DC741" s="530" t="s">
        <v>2293</v>
      </c>
      <c r="DD741" s="225"/>
      <c r="DE741" s="524"/>
      <c r="DF741" s="524"/>
      <c r="DG741" s="531"/>
      <c r="DH741" s="532"/>
      <c r="DI741" s="64">
        <v>0</v>
      </c>
      <c r="DJ741" s="64">
        <v>0</v>
      </c>
      <c r="DK741" s="64">
        <v>0</v>
      </c>
      <c r="DL741" s="534">
        <f t="shared" si="106"/>
        <v>0</v>
      </c>
    </row>
    <row r="742" spans="1:116" ht="43.5" customHeight="1" x14ac:dyDescent="0.25">
      <c r="A742" s="356" t="s">
        <v>7</v>
      </c>
      <c r="B742" s="65" t="s">
        <v>96</v>
      </c>
      <c r="C742" s="65" t="s">
        <v>114</v>
      </c>
      <c r="D742" s="64" t="s">
        <v>2608</v>
      </c>
      <c r="E742" s="64" t="s">
        <v>565</v>
      </c>
      <c r="F742" s="64" t="s">
        <v>1694</v>
      </c>
      <c r="G742" s="18" t="s">
        <v>565</v>
      </c>
      <c r="H742" s="35" t="s">
        <v>866</v>
      </c>
      <c r="I742" s="28" t="s">
        <v>2287</v>
      </c>
      <c r="J742" s="498">
        <v>1.9022074789044436</v>
      </c>
      <c r="K742" s="498">
        <v>1.7147727237060002</v>
      </c>
      <c r="L742" s="499">
        <v>406.3</v>
      </c>
      <c r="M742" s="512">
        <v>0</v>
      </c>
      <c r="N742" s="513">
        <v>0</v>
      </c>
      <c r="O742" s="513">
        <v>0</v>
      </c>
      <c r="P742" s="513">
        <v>0</v>
      </c>
      <c r="Q742" s="513">
        <v>0</v>
      </c>
      <c r="R742" s="513">
        <v>0</v>
      </c>
      <c r="S742" s="513">
        <v>0</v>
      </c>
      <c r="T742" s="513">
        <v>0</v>
      </c>
      <c r="U742" s="513">
        <v>0</v>
      </c>
      <c r="V742" s="513">
        <v>0</v>
      </c>
      <c r="W742" s="513">
        <v>0</v>
      </c>
      <c r="X742" s="513">
        <v>0</v>
      </c>
      <c r="Y742" s="513">
        <v>0</v>
      </c>
      <c r="Z742" s="513">
        <v>0</v>
      </c>
      <c r="AA742" s="513">
        <v>0</v>
      </c>
      <c r="AB742" s="513">
        <v>0</v>
      </c>
      <c r="AC742" s="513">
        <v>1</v>
      </c>
      <c r="AD742" s="513">
        <v>1</v>
      </c>
      <c r="AE742" s="513">
        <v>0</v>
      </c>
      <c r="AF742" s="513">
        <v>0</v>
      </c>
      <c r="AG742" s="513">
        <v>0</v>
      </c>
      <c r="AH742" s="513">
        <f t="shared" si="107"/>
        <v>0</v>
      </c>
      <c r="AI742" s="513">
        <v>0</v>
      </c>
      <c r="AJ742" s="513">
        <v>0</v>
      </c>
      <c r="AK742" s="513">
        <f t="shared" si="108"/>
        <v>1</v>
      </c>
      <c r="AL742" s="513">
        <f t="shared" si="109"/>
        <v>1</v>
      </c>
      <c r="AM742" s="513">
        <v>0</v>
      </c>
      <c r="AN742" s="513">
        <v>0</v>
      </c>
      <c r="AO742" s="513">
        <v>0</v>
      </c>
      <c r="AP742" s="513">
        <v>0</v>
      </c>
      <c r="AQ742" s="513">
        <v>0</v>
      </c>
      <c r="AR742" s="513">
        <v>0</v>
      </c>
      <c r="AS742" s="513">
        <v>0</v>
      </c>
      <c r="AT742" s="513">
        <v>0</v>
      </c>
      <c r="AU742" s="513">
        <v>0</v>
      </c>
      <c r="AV742" s="513">
        <v>0</v>
      </c>
      <c r="AW742" s="513">
        <v>0</v>
      </c>
      <c r="AX742" s="513">
        <v>0</v>
      </c>
      <c r="AY742" s="513">
        <v>0</v>
      </c>
      <c r="AZ742" s="513">
        <v>0</v>
      </c>
      <c r="BA742" s="513">
        <v>0</v>
      </c>
      <c r="BB742" s="513">
        <v>0</v>
      </c>
      <c r="BC742" s="513">
        <v>0.5</v>
      </c>
      <c r="BD742" s="513">
        <v>0.5</v>
      </c>
      <c r="BE742" s="513">
        <v>0</v>
      </c>
      <c r="BF742" s="513">
        <v>0</v>
      </c>
      <c r="BG742" s="513">
        <v>0</v>
      </c>
      <c r="BH742" s="513">
        <v>0</v>
      </c>
      <c r="BI742" s="513">
        <v>0</v>
      </c>
      <c r="BJ742" s="513">
        <v>0</v>
      </c>
      <c r="BK742" s="241">
        <f t="shared" si="110"/>
        <v>0.5</v>
      </c>
      <c r="BL742" s="22">
        <f t="shared" si="111"/>
        <v>0.5</v>
      </c>
      <c r="BM742" s="519">
        <f t="shared" si="112"/>
        <v>3.048780487804878E-4</v>
      </c>
      <c r="BN742" s="520">
        <v>0</v>
      </c>
      <c r="BO742" s="520">
        <v>0</v>
      </c>
      <c r="BP742" s="520">
        <v>0</v>
      </c>
      <c r="BQ742" s="520">
        <v>0</v>
      </c>
      <c r="BR742" s="520">
        <v>0</v>
      </c>
      <c r="BS742" s="520">
        <v>0</v>
      </c>
      <c r="BT742" s="520">
        <v>0</v>
      </c>
      <c r="BU742" s="520">
        <v>0</v>
      </c>
      <c r="BV742" s="520">
        <v>0</v>
      </c>
      <c r="BW742" s="520">
        <v>0</v>
      </c>
      <c r="BX742" s="520">
        <v>0</v>
      </c>
      <c r="BY742" s="520">
        <v>0</v>
      </c>
      <c r="BZ742" s="520">
        <v>0</v>
      </c>
      <c r="CA742" s="520">
        <v>0</v>
      </c>
      <c r="CB742" s="520">
        <v>0</v>
      </c>
      <c r="CC742" s="520">
        <v>0</v>
      </c>
      <c r="CD742" s="520">
        <v>586.92000000000007</v>
      </c>
      <c r="CE742" s="520">
        <v>586.92000000000007</v>
      </c>
      <c r="CF742" s="520">
        <v>0</v>
      </c>
      <c r="CG742" s="520">
        <v>0</v>
      </c>
      <c r="CH742" s="520">
        <v>0</v>
      </c>
      <c r="CI742" s="520">
        <v>0</v>
      </c>
      <c r="CJ742" s="520">
        <v>0</v>
      </c>
      <c r="CK742" s="520">
        <v>0</v>
      </c>
      <c r="CL742" s="520">
        <f t="shared" si="113"/>
        <v>586.92000000000007</v>
      </c>
      <c r="CM742" s="521">
        <f t="shared" si="114"/>
        <v>586.92000000000007</v>
      </c>
      <c r="CN742" s="522">
        <v>4800480.0000000009</v>
      </c>
      <c r="CO742" s="522">
        <v>4800480.0000000009</v>
      </c>
      <c r="CP742" s="522">
        <v>5746560</v>
      </c>
      <c r="CQ742" s="243" t="s">
        <v>874</v>
      </c>
      <c r="CR742" s="103">
        <v>1.37</v>
      </c>
      <c r="CS742" s="523">
        <v>1.37</v>
      </c>
      <c r="CT742" s="104">
        <v>1.64</v>
      </c>
      <c r="CU742" s="524"/>
      <c r="CV742" s="524"/>
      <c r="CW742" s="524"/>
      <c r="CX742" s="525"/>
      <c r="CY742" s="526">
        <v>129.05691030993194</v>
      </c>
      <c r="CZ742" s="527">
        <v>124.98974852378512</v>
      </c>
      <c r="DA742" s="528">
        <v>1.655622938251031</v>
      </c>
      <c r="DB742" s="529">
        <v>1.6450378781991895</v>
      </c>
      <c r="DC742" s="530" t="s">
        <v>2569</v>
      </c>
      <c r="DD742" s="225"/>
      <c r="DE742" s="524"/>
      <c r="DF742" s="524"/>
      <c r="DG742" s="531"/>
      <c r="DH742" s="532"/>
      <c r="DI742" s="64">
        <v>0</v>
      </c>
      <c r="DJ742" s="64">
        <v>0</v>
      </c>
      <c r="DK742" s="64">
        <v>324</v>
      </c>
      <c r="DL742" s="534">
        <f t="shared" si="106"/>
        <v>108</v>
      </c>
    </row>
    <row r="743" spans="1:116" ht="43.5" customHeight="1" x14ac:dyDescent="0.25">
      <c r="A743" s="356" t="s">
        <v>7</v>
      </c>
      <c r="B743" s="65" t="s">
        <v>96</v>
      </c>
      <c r="C743" s="65" t="s">
        <v>114</v>
      </c>
      <c r="D743" s="64" t="s">
        <v>2608</v>
      </c>
      <c r="E743" s="64" t="s">
        <v>565</v>
      </c>
      <c r="F743" s="64" t="s">
        <v>1695</v>
      </c>
      <c r="G743" s="18" t="s">
        <v>565</v>
      </c>
      <c r="H743" s="35" t="s">
        <v>860</v>
      </c>
      <c r="I743" s="28" t="s">
        <v>2287</v>
      </c>
      <c r="J743" s="498">
        <v>2.7236152538859084</v>
      </c>
      <c r="K743" s="498">
        <v>3.6797348408309998</v>
      </c>
      <c r="L743" s="499">
        <v>320.3</v>
      </c>
      <c r="M743" s="512">
        <v>0</v>
      </c>
      <c r="N743" s="513">
        <v>0</v>
      </c>
      <c r="O743" s="513">
        <v>0</v>
      </c>
      <c r="P743" s="513">
        <v>0</v>
      </c>
      <c r="Q743" s="513">
        <v>0</v>
      </c>
      <c r="R743" s="513">
        <v>0</v>
      </c>
      <c r="S743" s="513">
        <v>0</v>
      </c>
      <c r="T743" s="513">
        <v>0</v>
      </c>
      <c r="U743" s="513">
        <v>0</v>
      </c>
      <c r="V743" s="513">
        <v>0</v>
      </c>
      <c r="W743" s="513">
        <v>0</v>
      </c>
      <c r="X743" s="513">
        <v>0</v>
      </c>
      <c r="Y743" s="513">
        <v>0</v>
      </c>
      <c r="Z743" s="513">
        <v>0</v>
      </c>
      <c r="AA743" s="513">
        <v>0</v>
      </c>
      <c r="AB743" s="513">
        <v>0</v>
      </c>
      <c r="AC743" s="513">
        <v>3</v>
      </c>
      <c r="AD743" s="513">
        <v>3</v>
      </c>
      <c r="AE743" s="513">
        <v>0</v>
      </c>
      <c r="AF743" s="513">
        <v>0</v>
      </c>
      <c r="AG743" s="513">
        <v>0</v>
      </c>
      <c r="AH743" s="513">
        <f t="shared" si="107"/>
        <v>0</v>
      </c>
      <c r="AI743" s="513">
        <v>0</v>
      </c>
      <c r="AJ743" s="513">
        <v>0</v>
      </c>
      <c r="AK743" s="513">
        <f t="shared" si="108"/>
        <v>3</v>
      </c>
      <c r="AL743" s="513">
        <f t="shared" si="109"/>
        <v>3</v>
      </c>
      <c r="AM743" s="513">
        <v>0</v>
      </c>
      <c r="AN743" s="513">
        <v>0</v>
      </c>
      <c r="AO743" s="513">
        <v>0</v>
      </c>
      <c r="AP743" s="513">
        <v>0</v>
      </c>
      <c r="AQ743" s="513">
        <v>0</v>
      </c>
      <c r="AR743" s="513">
        <v>0</v>
      </c>
      <c r="AS743" s="513">
        <v>0</v>
      </c>
      <c r="AT743" s="513">
        <v>0</v>
      </c>
      <c r="AU743" s="513">
        <v>0</v>
      </c>
      <c r="AV743" s="513">
        <v>0</v>
      </c>
      <c r="AW743" s="513">
        <v>0</v>
      </c>
      <c r="AX743" s="513">
        <v>0</v>
      </c>
      <c r="AY743" s="513">
        <v>0</v>
      </c>
      <c r="AZ743" s="513">
        <v>0</v>
      </c>
      <c r="BA743" s="513">
        <v>0</v>
      </c>
      <c r="BB743" s="513">
        <v>0</v>
      </c>
      <c r="BC743" s="513">
        <v>22.3</v>
      </c>
      <c r="BD743" s="513">
        <v>22.3</v>
      </c>
      <c r="BE743" s="513">
        <v>0</v>
      </c>
      <c r="BF743" s="513">
        <v>0</v>
      </c>
      <c r="BG743" s="513">
        <v>0</v>
      </c>
      <c r="BH743" s="513">
        <v>0</v>
      </c>
      <c r="BI743" s="513">
        <v>0</v>
      </c>
      <c r="BJ743" s="513">
        <v>0</v>
      </c>
      <c r="BK743" s="241">
        <f t="shared" si="110"/>
        <v>22.3</v>
      </c>
      <c r="BL743" s="22">
        <f t="shared" si="111"/>
        <v>22.3</v>
      </c>
      <c r="BM743" s="519">
        <f t="shared" si="112"/>
        <v>1.3433734939759037E-2</v>
      </c>
      <c r="BN743" s="520">
        <v>0</v>
      </c>
      <c r="BO743" s="520">
        <v>0</v>
      </c>
      <c r="BP743" s="520">
        <v>0</v>
      </c>
      <c r="BQ743" s="520">
        <v>0</v>
      </c>
      <c r="BR743" s="520">
        <v>0</v>
      </c>
      <c r="BS743" s="520">
        <v>0</v>
      </c>
      <c r="BT743" s="520">
        <v>0</v>
      </c>
      <c r="BU743" s="520">
        <v>0</v>
      </c>
      <c r="BV743" s="520">
        <v>0</v>
      </c>
      <c r="BW743" s="520">
        <v>0</v>
      </c>
      <c r="BX743" s="520">
        <v>0</v>
      </c>
      <c r="BY743" s="520">
        <v>0</v>
      </c>
      <c r="BZ743" s="520">
        <v>0</v>
      </c>
      <c r="CA743" s="520">
        <v>0</v>
      </c>
      <c r="CB743" s="520">
        <v>0</v>
      </c>
      <c r="CC743" s="520">
        <v>0</v>
      </c>
      <c r="CD743" s="520">
        <v>26176.632000000001</v>
      </c>
      <c r="CE743" s="520">
        <v>26176.632000000001</v>
      </c>
      <c r="CF743" s="520">
        <v>0</v>
      </c>
      <c r="CG743" s="520">
        <v>0</v>
      </c>
      <c r="CH743" s="520">
        <v>0</v>
      </c>
      <c r="CI743" s="520">
        <v>0</v>
      </c>
      <c r="CJ743" s="520">
        <v>0</v>
      </c>
      <c r="CK743" s="520">
        <v>0</v>
      </c>
      <c r="CL743" s="520">
        <f t="shared" si="113"/>
        <v>26176.632000000001</v>
      </c>
      <c r="CM743" s="521">
        <f t="shared" si="114"/>
        <v>26176.632000000001</v>
      </c>
      <c r="CN743" s="522">
        <v>5291040.0000000009</v>
      </c>
      <c r="CO743" s="522">
        <v>5291040.0000000009</v>
      </c>
      <c r="CP743" s="522">
        <v>5816640</v>
      </c>
      <c r="CQ743" s="243" t="s">
        <v>874</v>
      </c>
      <c r="CR743" s="103">
        <v>1.51</v>
      </c>
      <c r="CS743" s="523">
        <v>1.51</v>
      </c>
      <c r="CT743" s="104">
        <v>1.66</v>
      </c>
      <c r="CU743" s="524"/>
      <c r="CV743" s="524"/>
      <c r="CW743" s="524"/>
      <c r="CX743" s="525"/>
      <c r="CY743" s="526">
        <v>144.06737831069287</v>
      </c>
      <c r="CZ743" s="527">
        <v>142.89493555793891</v>
      </c>
      <c r="DA743" s="528">
        <v>2.0727172495836848</v>
      </c>
      <c r="DB743" s="529">
        <v>2.0750273225440434</v>
      </c>
      <c r="DC743" s="530" t="s">
        <v>2569</v>
      </c>
      <c r="DD743" s="225"/>
      <c r="DE743" s="524"/>
      <c r="DF743" s="524"/>
      <c r="DG743" s="531"/>
      <c r="DH743" s="532"/>
      <c r="DI743" s="64">
        <v>0</v>
      </c>
      <c r="DJ743" s="64">
        <v>14056</v>
      </c>
      <c r="DK743" s="64">
        <v>46926</v>
      </c>
      <c r="DL743" s="534">
        <f t="shared" si="106"/>
        <v>20327.333333333332</v>
      </c>
    </row>
    <row r="744" spans="1:116" ht="43.5" customHeight="1" x14ac:dyDescent="0.25">
      <c r="A744" s="356" t="s">
        <v>7</v>
      </c>
      <c r="B744" s="65" t="s">
        <v>96</v>
      </c>
      <c r="C744" s="65" t="s">
        <v>114</v>
      </c>
      <c r="D744" s="64" t="s">
        <v>2608</v>
      </c>
      <c r="E744" s="64" t="s">
        <v>565</v>
      </c>
      <c r="F744" s="64" t="s">
        <v>1696</v>
      </c>
      <c r="G744" s="18" t="s">
        <v>565</v>
      </c>
      <c r="H744" s="35" t="s">
        <v>860</v>
      </c>
      <c r="I744" s="28" t="s">
        <v>2287</v>
      </c>
      <c r="J744" s="498">
        <v>2.7740525734023138</v>
      </c>
      <c r="K744" s="498">
        <v>1.0022727251879999</v>
      </c>
      <c r="L744" s="499">
        <v>159</v>
      </c>
      <c r="M744" s="512">
        <v>0</v>
      </c>
      <c r="N744" s="513">
        <v>0</v>
      </c>
      <c r="O744" s="513">
        <v>0</v>
      </c>
      <c r="P744" s="513">
        <v>0</v>
      </c>
      <c r="Q744" s="513">
        <v>0</v>
      </c>
      <c r="R744" s="513">
        <v>0</v>
      </c>
      <c r="S744" s="513">
        <v>0</v>
      </c>
      <c r="T744" s="513">
        <v>0</v>
      </c>
      <c r="U744" s="513">
        <v>0</v>
      </c>
      <c r="V744" s="513">
        <v>0</v>
      </c>
      <c r="W744" s="513">
        <v>0</v>
      </c>
      <c r="X744" s="513">
        <v>0</v>
      </c>
      <c r="Y744" s="513">
        <v>0</v>
      </c>
      <c r="Z744" s="513">
        <v>0</v>
      </c>
      <c r="AA744" s="513">
        <v>0</v>
      </c>
      <c r="AB744" s="513">
        <v>0</v>
      </c>
      <c r="AC744" s="513">
        <v>0</v>
      </c>
      <c r="AD744" s="513">
        <v>0</v>
      </c>
      <c r="AE744" s="513">
        <v>0</v>
      </c>
      <c r="AF744" s="513">
        <v>0</v>
      </c>
      <c r="AG744" s="513">
        <v>0</v>
      </c>
      <c r="AH744" s="513">
        <f t="shared" si="107"/>
        <v>0</v>
      </c>
      <c r="AI744" s="513">
        <v>0</v>
      </c>
      <c r="AJ744" s="513">
        <v>0</v>
      </c>
      <c r="AK744" s="513">
        <f t="shared" si="108"/>
        <v>0</v>
      </c>
      <c r="AL744" s="513">
        <f t="shared" si="109"/>
        <v>0</v>
      </c>
      <c r="AM744" s="513">
        <v>0</v>
      </c>
      <c r="AN744" s="513">
        <v>0</v>
      </c>
      <c r="AO744" s="513">
        <v>0</v>
      </c>
      <c r="AP744" s="513">
        <v>0</v>
      </c>
      <c r="AQ744" s="513">
        <v>0</v>
      </c>
      <c r="AR744" s="513">
        <v>0</v>
      </c>
      <c r="AS744" s="513">
        <v>0</v>
      </c>
      <c r="AT744" s="513">
        <v>0</v>
      </c>
      <c r="AU744" s="513">
        <v>0</v>
      </c>
      <c r="AV744" s="513">
        <v>0</v>
      </c>
      <c r="AW744" s="513">
        <v>0</v>
      </c>
      <c r="AX744" s="513">
        <v>0</v>
      </c>
      <c r="AY744" s="513">
        <v>0</v>
      </c>
      <c r="AZ744" s="513">
        <v>0</v>
      </c>
      <c r="BA744" s="513">
        <v>0</v>
      </c>
      <c r="BB744" s="513">
        <v>0</v>
      </c>
      <c r="BC744" s="513">
        <v>0</v>
      </c>
      <c r="BD744" s="513">
        <v>0</v>
      </c>
      <c r="BE744" s="513">
        <v>0</v>
      </c>
      <c r="BF744" s="513">
        <v>0</v>
      </c>
      <c r="BG744" s="513">
        <v>0</v>
      </c>
      <c r="BH744" s="513">
        <v>0</v>
      </c>
      <c r="BI744" s="513">
        <v>0</v>
      </c>
      <c r="BJ744" s="513">
        <v>0</v>
      </c>
      <c r="BK744" s="241">
        <f t="shared" si="110"/>
        <v>0</v>
      </c>
      <c r="BL744" s="22">
        <f t="shared" si="111"/>
        <v>0</v>
      </c>
      <c r="BM744" s="519">
        <f t="shared" si="112"/>
        <v>0</v>
      </c>
      <c r="BN744" s="520">
        <v>0</v>
      </c>
      <c r="BO744" s="520">
        <v>0</v>
      </c>
      <c r="BP744" s="520">
        <v>0</v>
      </c>
      <c r="BQ744" s="520">
        <v>0</v>
      </c>
      <c r="BR744" s="520">
        <v>0</v>
      </c>
      <c r="BS744" s="520">
        <v>0</v>
      </c>
      <c r="BT744" s="520">
        <v>0</v>
      </c>
      <c r="BU744" s="520">
        <v>0</v>
      </c>
      <c r="BV744" s="520">
        <v>0</v>
      </c>
      <c r="BW744" s="520">
        <v>0</v>
      </c>
      <c r="BX744" s="520">
        <v>0</v>
      </c>
      <c r="BY744" s="520">
        <v>0</v>
      </c>
      <c r="BZ744" s="520">
        <v>0</v>
      </c>
      <c r="CA744" s="520">
        <v>0</v>
      </c>
      <c r="CB744" s="520">
        <v>0</v>
      </c>
      <c r="CC744" s="520">
        <v>0</v>
      </c>
      <c r="CD744" s="520">
        <v>0</v>
      </c>
      <c r="CE744" s="520">
        <v>0</v>
      </c>
      <c r="CF744" s="520">
        <v>0</v>
      </c>
      <c r="CG744" s="520">
        <v>0</v>
      </c>
      <c r="CH744" s="520">
        <v>0</v>
      </c>
      <c r="CI744" s="520">
        <v>0</v>
      </c>
      <c r="CJ744" s="520">
        <v>0</v>
      </c>
      <c r="CK744" s="520">
        <v>0</v>
      </c>
      <c r="CL744" s="520">
        <f t="shared" si="113"/>
        <v>0</v>
      </c>
      <c r="CM744" s="521">
        <f t="shared" si="114"/>
        <v>0</v>
      </c>
      <c r="CN744" s="522">
        <v>1261439.9999999998</v>
      </c>
      <c r="CO744" s="522">
        <v>1261439.9999999998</v>
      </c>
      <c r="CP744" s="522">
        <v>1121280</v>
      </c>
      <c r="CQ744" s="243" t="s">
        <v>874</v>
      </c>
      <c r="CR744" s="103">
        <v>0.36</v>
      </c>
      <c r="CS744" s="523">
        <v>0.36</v>
      </c>
      <c r="CT744" s="104">
        <v>0.32</v>
      </c>
      <c r="CU744" s="524"/>
      <c r="CV744" s="524"/>
      <c r="CW744" s="524"/>
      <c r="CX744" s="525"/>
      <c r="CY744" s="526">
        <v>62.072263315728264</v>
      </c>
      <c r="CZ744" s="527">
        <v>60.445102821901138</v>
      </c>
      <c r="DA744" s="528">
        <v>1.0930390024744232</v>
      </c>
      <c r="DB744" s="529">
        <v>1.0905698666719532</v>
      </c>
      <c r="DC744" s="530" t="s">
        <v>2354</v>
      </c>
      <c r="DD744" s="225"/>
      <c r="DE744" s="524"/>
      <c r="DF744" s="524"/>
      <c r="DG744" s="531"/>
      <c r="DH744" s="532"/>
      <c r="DI744" s="64">
        <v>0</v>
      </c>
      <c r="DJ744" s="64">
        <v>0</v>
      </c>
      <c r="DK744" s="64">
        <v>0</v>
      </c>
      <c r="DL744" s="534">
        <f t="shared" si="106"/>
        <v>0</v>
      </c>
    </row>
    <row r="745" spans="1:116" ht="43.5" customHeight="1" x14ac:dyDescent="0.25">
      <c r="A745" s="356" t="s">
        <v>7</v>
      </c>
      <c r="B745" s="65" t="s">
        <v>96</v>
      </c>
      <c r="C745" s="65" t="s">
        <v>114</v>
      </c>
      <c r="D745" s="64" t="s">
        <v>2608</v>
      </c>
      <c r="E745" s="64" t="s">
        <v>565</v>
      </c>
      <c r="F745" s="64" t="s">
        <v>1698</v>
      </c>
      <c r="G745" s="18" t="s">
        <v>565</v>
      </c>
      <c r="H745" s="35" t="s">
        <v>866</v>
      </c>
      <c r="I745" s="28" t="s">
        <v>2287</v>
      </c>
      <c r="J745" s="498">
        <v>2.0246981120157148</v>
      </c>
      <c r="K745" s="498">
        <v>2.8676136303990001</v>
      </c>
      <c r="L745" s="499">
        <v>766.3</v>
      </c>
      <c r="M745" s="512">
        <v>0</v>
      </c>
      <c r="N745" s="513">
        <v>0</v>
      </c>
      <c r="O745" s="513">
        <v>0</v>
      </c>
      <c r="P745" s="513">
        <v>0</v>
      </c>
      <c r="Q745" s="513">
        <v>0</v>
      </c>
      <c r="R745" s="513">
        <v>0</v>
      </c>
      <c r="S745" s="513">
        <v>0</v>
      </c>
      <c r="T745" s="513">
        <v>0</v>
      </c>
      <c r="U745" s="513">
        <v>0</v>
      </c>
      <c r="V745" s="513">
        <v>0</v>
      </c>
      <c r="W745" s="513">
        <v>0</v>
      </c>
      <c r="X745" s="513">
        <v>0</v>
      </c>
      <c r="Y745" s="513">
        <v>0</v>
      </c>
      <c r="Z745" s="513">
        <v>0</v>
      </c>
      <c r="AA745" s="513">
        <v>0</v>
      </c>
      <c r="AB745" s="513">
        <v>0</v>
      </c>
      <c r="AC745" s="513">
        <v>12</v>
      </c>
      <c r="AD745" s="513">
        <v>12</v>
      </c>
      <c r="AE745" s="513">
        <v>0</v>
      </c>
      <c r="AF745" s="513">
        <v>0</v>
      </c>
      <c r="AG745" s="513">
        <v>0</v>
      </c>
      <c r="AH745" s="513">
        <f t="shared" si="107"/>
        <v>0</v>
      </c>
      <c r="AI745" s="513">
        <v>0</v>
      </c>
      <c r="AJ745" s="513">
        <v>0</v>
      </c>
      <c r="AK745" s="513">
        <f t="shared" si="108"/>
        <v>12</v>
      </c>
      <c r="AL745" s="513">
        <f t="shared" si="109"/>
        <v>12</v>
      </c>
      <c r="AM745" s="513">
        <v>0</v>
      </c>
      <c r="AN745" s="513">
        <v>0</v>
      </c>
      <c r="AO745" s="513">
        <v>0</v>
      </c>
      <c r="AP745" s="513">
        <v>0</v>
      </c>
      <c r="AQ745" s="513">
        <v>0</v>
      </c>
      <c r="AR745" s="513">
        <v>0</v>
      </c>
      <c r="AS745" s="513">
        <v>0</v>
      </c>
      <c r="AT745" s="513">
        <v>0</v>
      </c>
      <c r="AU745" s="513">
        <v>0</v>
      </c>
      <c r="AV745" s="513">
        <v>0</v>
      </c>
      <c r="AW745" s="513">
        <v>0</v>
      </c>
      <c r="AX745" s="513">
        <v>0</v>
      </c>
      <c r="AY745" s="513">
        <v>0</v>
      </c>
      <c r="AZ745" s="513">
        <v>0</v>
      </c>
      <c r="BA745" s="513">
        <v>0</v>
      </c>
      <c r="BB745" s="513">
        <v>0</v>
      </c>
      <c r="BC745" s="513">
        <v>68.63</v>
      </c>
      <c r="BD745" s="513">
        <v>68.63</v>
      </c>
      <c r="BE745" s="513">
        <v>0</v>
      </c>
      <c r="BF745" s="513">
        <v>0</v>
      </c>
      <c r="BG745" s="513">
        <v>0</v>
      </c>
      <c r="BH745" s="513">
        <v>0</v>
      </c>
      <c r="BI745" s="513">
        <v>0</v>
      </c>
      <c r="BJ745" s="513">
        <v>0</v>
      </c>
      <c r="BK745" s="241">
        <f t="shared" si="110"/>
        <v>68.63</v>
      </c>
      <c r="BL745" s="22">
        <f t="shared" si="111"/>
        <v>68.63</v>
      </c>
      <c r="BM745" s="519">
        <f t="shared" si="112"/>
        <v>4.3436708860759489E-2</v>
      </c>
      <c r="BN745" s="520">
        <v>0</v>
      </c>
      <c r="BO745" s="520">
        <v>0</v>
      </c>
      <c r="BP745" s="520">
        <v>0</v>
      </c>
      <c r="BQ745" s="520">
        <v>0</v>
      </c>
      <c r="BR745" s="520">
        <v>0</v>
      </c>
      <c r="BS745" s="520">
        <v>0</v>
      </c>
      <c r="BT745" s="520">
        <v>0</v>
      </c>
      <c r="BU745" s="520">
        <v>0</v>
      </c>
      <c r="BV745" s="520">
        <v>0</v>
      </c>
      <c r="BW745" s="520">
        <v>0</v>
      </c>
      <c r="BX745" s="520">
        <v>0</v>
      </c>
      <c r="BY745" s="520">
        <v>0</v>
      </c>
      <c r="BZ745" s="520">
        <v>0</v>
      </c>
      <c r="CA745" s="520">
        <v>0</v>
      </c>
      <c r="CB745" s="520">
        <v>0</v>
      </c>
      <c r="CC745" s="520">
        <v>0</v>
      </c>
      <c r="CD745" s="520">
        <v>80560.639199999991</v>
      </c>
      <c r="CE745" s="520">
        <v>80560.639199999991</v>
      </c>
      <c r="CF745" s="520">
        <v>0</v>
      </c>
      <c r="CG745" s="520">
        <v>0</v>
      </c>
      <c r="CH745" s="520">
        <v>0</v>
      </c>
      <c r="CI745" s="520">
        <v>0</v>
      </c>
      <c r="CJ745" s="520">
        <v>0</v>
      </c>
      <c r="CK745" s="520">
        <v>0</v>
      </c>
      <c r="CL745" s="520">
        <f t="shared" si="113"/>
        <v>80560.639199999991</v>
      </c>
      <c r="CM745" s="521">
        <f t="shared" si="114"/>
        <v>80560.639199999991</v>
      </c>
      <c r="CN745" s="522">
        <v>5045759.9999999991</v>
      </c>
      <c r="CO745" s="522">
        <v>5045759.9999999991</v>
      </c>
      <c r="CP745" s="522">
        <v>5536320.0000000009</v>
      </c>
      <c r="CQ745" s="243" t="s">
        <v>874</v>
      </c>
      <c r="CR745" s="103">
        <v>1.44</v>
      </c>
      <c r="CS745" s="523">
        <v>1.44</v>
      </c>
      <c r="CT745" s="104">
        <v>1.58</v>
      </c>
      <c r="CU745" s="524"/>
      <c r="CV745" s="524"/>
      <c r="CW745" s="524"/>
      <c r="CX745" s="525"/>
      <c r="CY745" s="526">
        <v>610.35440806413919</v>
      </c>
      <c r="CZ745" s="527">
        <v>283.4582433531603</v>
      </c>
      <c r="DA745" s="528">
        <v>2.4342824976964721</v>
      </c>
      <c r="DB745" s="529">
        <v>2.0714243185162027</v>
      </c>
      <c r="DC745" s="530" t="s">
        <v>2390</v>
      </c>
      <c r="DD745" s="225"/>
      <c r="DE745" s="524"/>
      <c r="DF745" s="524"/>
      <c r="DG745" s="531"/>
      <c r="DH745" s="532"/>
      <c r="DI745" s="64">
        <v>205701</v>
      </c>
      <c r="DJ745" s="64">
        <v>112702</v>
      </c>
      <c r="DK745" s="64">
        <v>225306</v>
      </c>
      <c r="DL745" s="534">
        <f t="shared" si="106"/>
        <v>181236.33333333334</v>
      </c>
    </row>
    <row r="746" spans="1:116" ht="43.5" customHeight="1" x14ac:dyDescent="0.25">
      <c r="A746" s="356" t="s">
        <v>7</v>
      </c>
      <c r="B746" s="65" t="s">
        <v>96</v>
      </c>
      <c r="C746" s="65" t="s">
        <v>114</v>
      </c>
      <c r="D746" s="64" t="s">
        <v>2608</v>
      </c>
      <c r="E746" s="64" t="s">
        <v>565</v>
      </c>
      <c r="F746" s="64" t="s">
        <v>1699</v>
      </c>
      <c r="G746" s="18" t="s">
        <v>565</v>
      </c>
      <c r="H746" s="35" t="s">
        <v>866</v>
      </c>
      <c r="I746" s="28" t="s">
        <v>2287</v>
      </c>
      <c r="J746" s="498">
        <v>2.7740525734023138</v>
      </c>
      <c r="K746" s="498">
        <v>2.7176136307109999</v>
      </c>
      <c r="L746" s="499">
        <v>385.2</v>
      </c>
      <c r="M746" s="512">
        <v>0</v>
      </c>
      <c r="N746" s="513">
        <v>0</v>
      </c>
      <c r="O746" s="513">
        <v>0</v>
      </c>
      <c r="P746" s="513">
        <v>0</v>
      </c>
      <c r="Q746" s="513">
        <v>0</v>
      </c>
      <c r="R746" s="513">
        <v>0</v>
      </c>
      <c r="S746" s="513">
        <v>0</v>
      </c>
      <c r="T746" s="513">
        <v>0</v>
      </c>
      <c r="U746" s="513">
        <v>0</v>
      </c>
      <c r="V746" s="513">
        <v>0</v>
      </c>
      <c r="W746" s="513">
        <v>0</v>
      </c>
      <c r="X746" s="513">
        <v>0</v>
      </c>
      <c r="Y746" s="513">
        <v>0</v>
      </c>
      <c r="Z746" s="513">
        <v>0</v>
      </c>
      <c r="AA746" s="513">
        <v>0</v>
      </c>
      <c r="AB746" s="513">
        <v>0</v>
      </c>
      <c r="AC746" s="513">
        <v>6</v>
      </c>
      <c r="AD746" s="513">
        <v>6</v>
      </c>
      <c r="AE746" s="513">
        <v>0</v>
      </c>
      <c r="AF746" s="513">
        <v>0</v>
      </c>
      <c r="AG746" s="513">
        <v>0</v>
      </c>
      <c r="AH746" s="513">
        <f t="shared" si="107"/>
        <v>0</v>
      </c>
      <c r="AI746" s="513">
        <v>0</v>
      </c>
      <c r="AJ746" s="513">
        <v>0</v>
      </c>
      <c r="AK746" s="513">
        <f t="shared" si="108"/>
        <v>6</v>
      </c>
      <c r="AL746" s="513">
        <f t="shared" si="109"/>
        <v>6</v>
      </c>
      <c r="AM746" s="513">
        <v>0</v>
      </c>
      <c r="AN746" s="513">
        <v>0</v>
      </c>
      <c r="AO746" s="513">
        <v>0</v>
      </c>
      <c r="AP746" s="513">
        <v>0</v>
      </c>
      <c r="AQ746" s="513">
        <v>0</v>
      </c>
      <c r="AR746" s="513">
        <v>0</v>
      </c>
      <c r="AS746" s="513">
        <v>0</v>
      </c>
      <c r="AT746" s="513">
        <v>0</v>
      </c>
      <c r="AU746" s="513">
        <v>0</v>
      </c>
      <c r="AV746" s="513">
        <v>0</v>
      </c>
      <c r="AW746" s="513">
        <v>0</v>
      </c>
      <c r="AX746" s="513">
        <v>0</v>
      </c>
      <c r="AY746" s="513">
        <v>0</v>
      </c>
      <c r="AZ746" s="513">
        <v>0</v>
      </c>
      <c r="BA746" s="513">
        <v>0</v>
      </c>
      <c r="BB746" s="513">
        <v>0</v>
      </c>
      <c r="BC746" s="513">
        <v>25.08</v>
      </c>
      <c r="BD746" s="513">
        <v>25.08</v>
      </c>
      <c r="BE746" s="513">
        <v>0</v>
      </c>
      <c r="BF746" s="513">
        <v>0</v>
      </c>
      <c r="BG746" s="513">
        <v>0</v>
      </c>
      <c r="BH746" s="513">
        <v>0</v>
      </c>
      <c r="BI746" s="513">
        <v>0</v>
      </c>
      <c r="BJ746" s="513">
        <v>0</v>
      </c>
      <c r="BK746" s="241">
        <f t="shared" si="110"/>
        <v>25.08</v>
      </c>
      <c r="BL746" s="22">
        <f t="shared" si="111"/>
        <v>25.08</v>
      </c>
      <c r="BM746" s="519">
        <f t="shared" si="112"/>
        <v>1.0582278481012657E-2</v>
      </c>
      <c r="BN746" s="520">
        <v>0</v>
      </c>
      <c r="BO746" s="520">
        <v>0</v>
      </c>
      <c r="BP746" s="520">
        <v>0</v>
      </c>
      <c r="BQ746" s="520">
        <v>0</v>
      </c>
      <c r="BR746" s="520">
        <v>0</v>
      </c>
      <c r="BS746" s="520">
        <v>0</v>
      </c>
      <c r="BT746" s="520">
        <v>0</v>
      </c>
      <c r="BU746" s="520">
        <v>0</v>
      </c>
      <c r="BV746" s="520">
        <v>0</v>
      </c>
      <c r="BW746" s="520">
        <v>0</v>
      </c>
      <c r="BX746" s="520">
        <v>0</v>
      </c>
      <c r="BY746" s="520">
        <v>0</v>
      </c>
      <c r="BZ746" s="520">
        <v>0</v>
      </c>
      <c r="CA746" s="520">
        <v>0</v>
      </c>
      <c r="CB746" s="520">
        <v>0</v>
      </c>
      <c r="CC746" s="520">
        <v>0</v>
      </c>
      <c r="CD746" s="520">
        <v>29439.907200000001</v>
      </c>
      <c r="CE746" s="520">
        <v>29439.907200000001</v>
      </c>
      <c r="CF746" s="520">
        <v>0</v>
      </c>
      <c r="CG746" s="520">
        <v>0</v>
      </c>
      <c r="CH746" s="520">
        <v>0</v>
      </c>
      <c r="CI746" s="520">
        <v>0</v>
      </c>
      <c r="CJ746" s="520">
        <v>0</v>
      </c>
      <c r="CK746" s="520">
        <v>0</v>
      </c>
      <c r="CL746" s="520">
        <f t="shared" si="113"/>
        <v>29439.907200000001</v>
      </c>
      <c r="CM746" s="521">
        <f t="shared" si="114"/>
        <v>29439.907200000001</v>
      </c>
      <c r="CN746" s="522">
        <v>8094240.0000000009</v>
      </c>
      <c r="CO746" s="522">
        <v>8094240.0000000009</v>
      </c>
      <c r="CP746" s="522">
        <v>8304480.0000000009</v>
      </c>
      <c r="CQ746" s="243" t="s">
        <v>874</v>
      </c>
      <c r="CR746" s="103">
        <v>2.31</v>
      </c>
      <c r="CS746" s="523">
        <v>2.31</v>
      </c>
      <c r="CT746" s="104">
        <v>2.37</v>
      </c>
      <c r="CU746" s="524"/>
      <c r="CV746" s="524"/>
      <c r="CW746" s="524"/>
      <c r="CX746" s="525"/>
      <c r="CY746" s="526">
        <v>64.453644380579831</v>
      </c>
      <c r="CZ746" s="527">
        <v>64.429153439833541</v>
      </c>
      <c r="DA746" s="528">
        <v>1.1117992373860761</v>
      </c>
      <c r="DB746" s="529">
        <v>1.1114931006267474</v>
      </c>
      <c r="DC746" s="530" t="s">
        <v>2444</v>
      </c>
      <c r="DD746" s="225"/>
      <c r="DE746" s="524"/>
      <c r="DF746" s="524"/>
      <c r="DG746" s="531"/>
      <c r="DH746" s="532"/>
      <c r="DI746" s="64">
        <v>17664</v>
      </c>
      <c r="DJ746" s="64">
        <v>0</v>
      </c>
      <c r="DK746" s="64">
        <v>0</v>
      </c>
      <c r="DL746" s="534">
        <f t="shared" si="106"/>
        <v>5888</v>
      </c>
    </row>
    <row r="747" spans="1:116" ht="43.5" customHeight="1" x14ac:dyDescent="0.25">
      <c r="A747" s="356" t="s">
        <v>7</v>
      </c>
      <c r="B747" s="65" t="s">
        <v>96</v>
      </c>
      <c r="C747" s="65" t="s">
        <v>114</v>
      </c>
      <c r="D747" s="64" t="s">
        <v>2618</v>
      </c>
      <c r="E747" s="64" t="s">
        <v>514</v>
      </c>
      <c r="F747" s="64" t="s">
        <v>541</v>
      </c>
      <c r="G747" s="18" t="s">
        <v>514</v>
      </c>
      <c r="H747" s="35" t="s">
        <v>860</v>
      </c>
      <c r="I747" s="28" t="s">
        <v>2322</v>
      </c>
      <c r="J747" s="498">
        <v>8.819949122302237</v>
      </c>
      <c r="K747" s="498">
        <v>11.451704521635001</v>
      </c>
      <c r="L747" s="499">
        <v>1507</v>
      </c>
      <c r="M747" s="512">
        <v>0</v>
      </c>
      <c r="N747" s="513">
        <v>0</v>
      </c>
      <c r="O747" s="513">
        <v>0</v>
      </c>
      <c r="P747" s="513">
        <v>0</v>
      </c>
      <c r="Q747" s="513">
        <v>0</v>
      </c>
      <c r="R747" s="513">
        <v>0</v>
      </c>
      <c r="S747" s="513">
        <v>0</v>
      </c>
      <c r="T747" s="513">
        <v>0</v>
      </c>
      <c r="U747" s="513">
        <v>0</v>
      </c>
      <c r="V747" s="513">
        <v>0</v>
      </c>
      <c r="W747" s="513">
        <v>0</v>
      </c>
      <c r="X747" s="513">
        <v>0</v>
      </c>
      <c r="Y747" s="513">
        <v>0</v>
      </c>
      <c r="Z747" s="513">
        <v>0</v>
      </c>
      <c r="AA747" s="513">
        <v>0</v>
      </c>
      <c r="AB747" s="513">
        <v>0</v>
      </c>
      <c r="AC747" s="513">
        <v>113</v>
      </c>
      <c r="AD747" s="513">
        <v>113</v>
      </c>
      <c r="AE747" s="513">
        <v>0</v>
      </c>
      <c r="AF747" s="513">
        <v>0</v>
      </c>
      <c r="AG747" s="513">
        <v>0</v>
      </c>
      <c r="AH747" s="513">
        <f t="shared" si="107"/>
        <v>0</v>
      </c>
      <c r="AI747" s="513">
        <v>0</v>
      </c>
      <c r="AJ747" s="513">
        <v>0</v>
      </c>
      <c r="AK747" s="513">
        <f t="shared" si="108"/>
        <v>113</v>
      </c>
      <c r="AL747" s="513">
        <f t="shared" si="109"/>
        <v>113</v>
      </c>
      <c r="AM747" s="513">
        <v>0</v>
      </c>
      <c r="AN747" s="513">
        <v>0</v>
      </c>
      <c r="AO747" s="513">
        <v>0</v>
      </c>
      <c r="AP747" s="513">
        <v>0</v>
      </c>
      <c r="AQ747" s="513">
        <v>0</v>
      </c>
      <c r="AR747" s="513">
        <v>0</v>
      </c>
      <c r="AS747" s="513">
        <v>0</v>
      </c>
      <c r="AT747" s="513">
        <v>0</v>
      </c>
      <c r="AU747" s="513">
        <v>0</v>
      </c>
      <c r="AV747" s="513">
        <v>0</v>
      </c>
      <c r="AW747" s="513">
        <v>0</v>
      </c>
      <c r="AX747" s="513">
        <v>0</v>
      </c>
      <c r="AY747" s="513">
        <v>0</v>
      </c>
      <c r="AZ747" s="513">
        <v>0</v>
      </c>
      <c r="BA747" s="513">
        <v>0</v>
      </c>
      <c r="BB747" s="513">
        <v>0</v>
      </c>
      <c r="BC747" s="513">
        <v>653.30999999999995</v>
      </c>
      <c r="BD747" s="513">
        <v>653.30999999999995</v>
      </c>
      <c r="BE747" s="513">
        <v>0</v>
      </c>
      <c r="BF747" s="513">
        <v>0</v>
      </c>
      <c r="BG747" s="513">
        <v>0</v>
      </c>
      <c r="BH747" s="513">
        <v>0</v>
      </c>
      <c r="BI747" s="513">
        <v>0</v>
      </c>
      <c r="BJ747" s="513">
        <v>0</v>
      </c>
      <c r="BK747" s="241">
        <f t="shared" si="110"/>
        <v>653.30999999999995</v>
      </c>
      <c r="BL747" s="22">
        <f t="shared" si="111"/>
        <v>653.30999999999995</v>
      </c>
      <c r="BM747" s="519">
        <f t="shared" si="112"/>
        <v>0.12685631067961164</v>
      </c>
      <c r="BN747" s="520">
        <v>0</v>
      </c>
      <c r="BO747" s="520">
        <v>0</v>
      </c>
      <c r="BP747" s="520">
        <v>0</v>
      </c>
      <c r="BQ747" s="520">
        <v>0</v>
      </c>
      <c r="BR747" s="520">
        <v>0</v>
      </c>
      <c r="BS747" s="520">
        <v>0</v>
      </c>
      <c r="BT747" s="520">
        <v>0</v>
      </c>
      <c r="BU747" s="520">
        <v>0</v>
      </c>
      <c r="BV747" s="520">
        <v>0</v>
      </c>
      <c r="BW747" s="520">
        <v>0</v>
      </c>
      <c r="BX747" s="520">
        <v>0</v>
      </c>
      <c r="BY747" s="520">
        <v>0</v>
      </c>
      <c r="BZ747" s="520">
        <v>0</v>
      </c>
      <c r="CA747" s="520">
        <v>0</v>
      </c>
      <c r="CB747" s="520">
        <v>0</v>
      </c>
      <c r="CC747" s="520">
        <v>0</v>
      </c>
      <c r="CD747" s="520">
        <v>766881.41040000005</v>
      </c>
      <c r="CE747" s="520">
        <v>766881.41040000005</v>
      </c>
      <c r="CF747" s="520">
        <v>0</v>
      </c>
      <c r="CG747" s="520">
        <v>0</v>
      </c>
      <c r="CH747" s="520">
        <v>0</v>
      </c>
      <c r="CI747" s="520">
        <v>0</v>
      </c>
      <c r="CJ747" s="520">
        <v>0</v>
      </c>
      <c r="CK747" s="520">
        <v>0</v>
      </c>
      <c r="CL747" s="520">
        <f t="shared" si="113"/>
        <v>766881.41040000005</v>
      </c>
      <c r="CM747" s="521">
        <f t="shared" si="114"/>
        <v>766881.41040000005</v>
      </c>
      <c r="CN747" s="522">
        <v>16154750.397012001</v>
      </c>
      <c r="CO747" s="522">
        <v>16154750.397012001</v>
      </c>
      <c r="CP747" s="522">
        <v>14197434.22263</v>
      </c>
      <c r="CQ747" s="243" t="s">
        <v>874</v>
      </c>
      <c r="CR747" s="103">
        <v>5.86</v>
      </c>
      <c r="CS747" s="523">
        <v>5.86</v>
      </c>
      <c r="CT747" s="104">
        <v>5.15</v>
      </c>
      <c r="CU747" s="524"/>
      <c r="CV747" s="524"/>
      <c r="CW747" s="524"/>
      <c r="CX747" s="525"/>
      <c r="CY747" s="526">
        <v>148.70976656241049</v>
      </c>
      <c r="CZ747" s="527">
        <v>144.35881139899757</v>
      </c>
      <c r="DA747" s="528">
        <v>1.973005092812117</v>
      </c>
      <c r="DB747" s="529">
        <v>1.967262572528667</v>
      </c>
      <c r="DC747" s="530" t="s">
        <v>2385</v>
      </c>
      <c r="DD747" s="225"/>
      <c r="DE747" s="524"/>
      <c r="DF747" s="524"/>
      <c r="DG747" s="531"/>
      <c r="DH747" s="532"/>
      <c r="DI747" s="64">
        <v>144170</v>
      </c>
      <c r="DJ747" s="64">
        <v>194702</v>
      </c>
      <c r="DK747" s="64">
        <v>158631</v>
      </c>
      <c r="DL747" s="534">
        <f t="shared" si="106"/>
        <v>165834.33333333334</v>
      </c>
    </row>
    <row r="748" spans="1:116" ht="43.5" customHeight="1" x14ac:dyDescent="0.25">
      <c r="A748" s="356" t="s">
        <v>7</v>
      </c>
      <c r="B748" s="65" t="s">
        <v>96</v>
      </c>
      <c r="C748" s="65" t="s">
        <v>114</v>
      </c>
      <c r="D748" s="64" t="s">
        <v>2618</v>
      </c>
      <c r="E748" s="64" t="s">
        <v>514</v>
      </c>
      <c r="F748" s="64" t="s">
        <v>542</v>
      </c>
      <c r="G748" s="18" t="s">
        <v>514</v>
      </c>
      <c r="H748" s="35" t="s">
        <v>860</v>
      </c>
      <c r="I748" s="28" t="s">
        <v>2322</v>
      </c>
      <c r="J748" s="498">
        <v>9.8716503726580598</v>
      </c>
      <c r="K748" s="498">
        <v>11.180113613109</v>
      </c>
      <c r="L748" s="499">
        <v>1462.1</v>
      </c>
      <c r="M748" s="512">
        <v>0</v>
      </c>
      <c r="N748" s="513">
        <v>0</v>
      </c>
      <c r="O748" s="513">
        <v>0</v>
      </c>
      <c r="P748" s="513">
        <v>0</v>
      </c>
      <c r="Q748" s="513">
        <v>0</v>
      </c>
      <c r="R748" s="513">
        <v>0</v>
      </c>
      <c r="S748" s="513">
        <v>0</v>
      </c>
      <c r="T748" s="513">
        <v>0</v>
      </c>
      <c r="U748" s="513">
        <v>0</v>
      </c>
      <c r="V748" s="513">
        <v>0</v>
      </c>
      <c r="W748" s="513">
        <v>0</v>
      </c>
      <c r="X748" s="513">
        <v>0</v>
      </c>
      <c r="Y748" s="513">
        <v>0</v>
      </c>
      <c r="Z748" s="513">
        <v>0</v>
      </c>
      <c r="AA748" s="513">
        <v>0</v>
      </c>
      <c r="AB748" s="513">
        <v>0</v>
      </c>
      <c r="AC748" s="513">
        <v>126</v>
      </c>
      <c r="AD748" s="513">
        <v>126</v>
      </c>
      <c r="AE748" s="513">
        <v>0</v>
      </c>
      <c r="AF748" s="513">
        <v>0</v>
      </c>
      <c r="AG748" s="513">
        <v>0</v>
      </c>
      <c r="AH748" s="513">
        <f t="shared" si="107"/>
        <v>0</v>
      </c>
      <c r="AI748" s="513">
        <v>0</v>
      </c>
      <c r="AJ748" s="513">
        <v>0</v>
      </c>
      <c r="AK748" s="513">
        <f t="shared" si="108"/>
        <v>126</v>
      </c>
      <c r="AL748" s="513">
        <f t="shared" si="109"/>
        <v>126</v>
      </c>
      <c r="AM748" s="513">
        <v>0</v>
      </c>
      <c r="AN748" s="513">
        <v>0</v>
      </c>
      <c r="AO748" s="513">
        <v>0</v>
      </c>
      <c r="AP748" s="513">
        <v>0</v>
      </c>
      <c r="AQ748" s="513">
        <v>0</v>
      </c>
      <c r="AR748" s="513">
        <v>0</v>
      </c>
      <c r="AS748" s="513">
        <v>0</v>
      </c>
      <c r="AT748" s="513">
        <v>0</v>
      </c>
      <c r="AU748" s="513">
        <v>0</v>
      </c>
      <c r="AV748" s="513">
        <v>0</v>
      </c>
      <c r="AW748" s="513">
        <v>0</v>
      </c>
      <c r="AX748" s="513">
        <v>0</v>
      </c>
      <c r="AY748" s="513">
        <v>0</v>
      </c>
      <c r="AZ748" s="513">
        <v>0</v>
      </c>
      <c r="BA748" s="513">
        <v>0</v>
      </c>
      <c r="BB748" s="513">
        <v>0</v>
      </c>
      <c r="BC748" s="513">
        <v>695.88499999999999</v>
      </c>
      <c r="BD748" s="513">
        <v>695.88499999999999</v>
      </c>
      <c r="BE748" s="513">
        <v>0</v>
      </c>
      <c r="BF748" s="513">
        <v>0</v>
      </c>
      <c r="BG748" s="513">
        <v>0</v>
      </c>
      <c r="BH748" s="513">
        <v>0</v>
      </c>
      <c r="BI748" s="513">
        <v>0</v>
      </c>
      <c r="BJ748" s="513">
        <v>0</v>
      </c>
      <c r="BK748" s="241">
        <f t="shared" si="110"/>
        <v>695.88499999999999</v>
      </c>
      <c r="BL748" s="22">
        <f t="shared" si="111"/>
        <v>695.88499999999999</v>
      </c>
      <c r="BM748" s="519">
        <f t="shared" si="112"/>
        <v>7.9348346636259975E-2</v>
      </c>
      <c r="BN748" s="520">
        <v>0</v>
      </c>
      <c r="BO748" s="520">
        <v>0</v>
      </c>
      <c r="BP748" s="520">
        <v>0</v>
      </c>
      <c r="BQ748" s="520">
        <v>0</v>
      </c>
      <c r="BR748" s="520">
        <v>0</v>
      </c>
      <c r="BS748" s="520">
        <v>0</v>
      </c>
      <c r="BT748" s="520">
        <v>0</v>
      </c>
      <c r="BU748" s="520">
        <v>0</v>
      </c>
      <c r="BV748" s="520">
        <v>0</v>
      </c>
      <c r="BW748" s="520">
        <v>0</v>
      </c>
      <c r="BX748" s="520">
        <v>0</v>
      </c>
      <c r="BY748" s="520">
        <v>0</v>
      </c>
      <c r="BZ748" s="520">
        <v>0</v>
      </c>
      <c r="CA748" s="520">
        <v>0</v>
      </c>
      <c r="CB748" s="520">
        <v>0</v>
      </c>
      <c r="CC748" s="520">
        <v>0</v>
      </c>
      <c r="CD748" s="520">
        <v>816857.64839999995</v>
      </c>
      <c r="CE748" s="520">
        <v>816857.64839999995</v>
      </c>
      <c r="CF748" s="520">
        <v>0</v>
      </c>
      <c r="CG748" s="520">
        <v>0</v>
      </c>
      <c r="CH748" s="520">
        <v>0</v>
      </c>
      <c r="CI748" s="520">
        <v>0</v>
      </c>
      <c r="CJ748" s="520">
        <v>0</v>
      </c>
      <c r="CK748" s="520">
        <v>0</v>
      </c>
      <c r="CL748" s="520">
        <f t="shared" si="113"/>
        <v>816857.64839999995</v>
      </c>
      <c r="CM748" s="521">
        <f t="shared" si="114"/>
        <v>816857.64839999995</v>
      </c>
      <c r="CN748" s="522">
        <v>9303095.0156040005</v>
      </c>
      <c r="CO748" s="522">
        <v>9303095.0156040005</v>
      </c>
      <c r="CP748" s="522">
        <v>20295558.031553999</v>
      </c>
      <c r="CQ748" s="243" t="s">
        <v>874</v>
      </c>
      <c r="CR748" s="103">
        <v>4.0199999999999996</v>
      </c>
      <c r="CS748" s="523">
        <v>4.0199999999999996</v>
      </c>
      <c r="CT748" s="104">
        <v>8.77</v>
      </c>
      <c r="CU748" s="524"/>
      <c r="CV748" s="524"/>
      <c r="CW748" s="524"/>
      <c r="CX748" s="525"/>
      <c r="CY748" s="526">
        <v>117.42007831924739</v>
      </c>
      <c r="CZ748" s="527">
        <v>117.32489001505898</v>
      </c>
      <c r="DA748" s="528">
        <v>1.2795825097011144</v>
      </c>
      <c r="DB748" s="529">
        <v>1.2781867615896501</v>
      </c>
      <c r="DC748" s="530" t="s">
        <v>2288</v>
      </c>
      <c r="DD748" s="225"/>
      <c r="DE748" s="524"/>
      <c r="DF748" s="524"/>
      <c r="DG748" s="531"/>
      <c r="DH748" s="532"/>
      <c r="DI748" s="64">
        <v>0</v>
      </c>
      <c r="DJ748" s="64">
        <v>0</v>
      </c>
      <c r="DK748" s="64">
        <v>374604</v>
      </c>
      <c r="DL748" s="534">
        <f t="shared" si="106"/>
        <v>124868</v>
      </c>
    </row>
    <row r="749" spans="1:116" ht="43.5" customHeight="1" x14ac:dyDescent="0.25">
      <c r="A749" s="356" t="s">
        <v>7</v>
      </c>
      <c r="B749" s="65" t="s">
        <v>96</v>
      </c>
      <c r="C749" s="65" t="s">
        <v>114</v>
      </c>
      <c r="D749" s="64" t="s">
        <v>2619</v>
      </c>
      <c r="E749" s="64" t="s">
        <v>128</v>
      </c>
      <c r="F749" s="64" t="s">
        <v>129</v>
      </c>
      <c r="G749" s="18" t="s">
        <v>130</v>
      </c>
      <c r="H749" s="35" t="s">
        <v>866</v>
      </c>
      <c r="I749" s="28" t="s">
        <v>2322</v>
      </c>
      <c r="J749" s="498">
        <v>12.30968508939201</v>
      </c>
      <c r="K749" s="498">
        <v>17.751704508530999</v>
      </c>
      <c r="L749" s="499">
        <v>1318.4</v>
      </c>
      <c r="M749" s="512">
        <v>0</v>
      </c>
      <c r="N749" s="513">
        <v>0</v>
      </c>
      <c r="O749" s="513">
        <v>0</v>
      </c>
      <c r="P749" s="513">
        <v>0</v>
      </c>
      <c r="Q749" s="513">
        <v>0</v>
      </c>
      <c r="R749" s="513">
        <v>0</v>
      </c>
      <c r="S749" s="513">
        <v>0</v>
      </c>
      <c r="T749" s="513">
        <v>0</v>
      </c>
      <c r="U749" s="513">
        <v>0</v>
      </c>
      <c r="V749" s="513">
        <v>0</v>
      </c>
      <c r="W749" s="513">
        <v>0</v>
      </c>
      <c r="X749" s="513">
        <v>0</v>
      </c>
      <c r="Y749" s="513">
        <v>0</v>
      </c>
      <c r="Z749" s="513">
        <v>0</v>
      </c>
      <c r="AA749" s="513">
        <v>0</v>
      </c>
      <c r="AB749" s="513">
        <v>0</v>
      </c>
      <c r="AC749" s="513">
        <v>89</v>
      </c>
      <c r="AD749" s="513">
        <v>89</v>
      </c>
      <c r="AE749" s="513">
        <v>0</v>
      </c>
      <c r="AF749" s="513">
        <v>0</v>
      </c>
      <c r="AG749" s="513">
        <v>0</v>
      </c>
      <c r="AH749" s="513">
        <f t="shared" si="107"/>
        <v>0</v>
      </c>
      <c r="AI749" s="513">
        <v>0</v>
      </c>
      <c r="AJ749" s="513">
        <v>0</v>
      </c>
      <c r="AK749" s="513">
        <f t="shared" si="108"/>
        <v>89</v>
      </c>
      <c r="AL749" s="513">
        <f t="shared" si="109"/>
        <v>89</v>
      </c>
      <c r="AM749" s="513">
        <v>0</v>
      </c>
      <c r="AN749" s="513">
        <v>0</v>
      </c>
      <c r="AO749" s="513">
        <v>0</v>
      </c>
      <c r="AP749" s="513">
        <v>0</v>
      </c>
      <c r="AQ749" s="513">
        <v>0</v>
      </c>
      <c r="AR749" s="513">
        <v>0</v>
      </c>
      <c r="AS749" s="513">
        <v>0</v>
      </c>
      <c r="AT749" s="513">
        <v>0</v>
      </c>
      <c r="AU749" s="513">
        <v>0</v>
      </c>
      <c r="AV749" s="513">
        <v>0</v>
      </c>
      <c r="AW749" s="513">
        <v>0</v>
      </c>
      <c r="AX749" s="513">
        <v>0</v>
      </c>
      <c r="AY749" s="513">
        <v>0</v>
      </c>
      <c r="AZ749" s="513">
        <v>0</v>
      </c>
      <c r="BA749" s="513">
        <v>0</v>
      </c>
      <c r="BB749" s="513">
        <v>0</v>
      </c>
      <c r="BC749" s="513">
        <v>1952.78</v>
      </c>
      <c r="BD749" s="513">
        <v>1952.78</v>
      </c>
      <c r="BE749" s="513">
        <v>0</v>
      </c>
      <c r="BF749" s="513">
        <v>0</v>
      </c>
      <c r="BG749" s="513">
        <v>0</v>
      </c>
      <c r="BH749" s="513">
        <v>0</v>
      </c>
      <c r="BI749" s="513">
        <v>0</v>
      </c>
      <c r="BJ749" s="513">
        <v>0</v>
      </c>
      <c r="BK749" s="241">
        <f t="shared" si="110"/>
        <v>1952.78</v>
      </c>
      <c r="BL749" s="22">
        <f t="shared" si="111"/>
        <v>1952.78</v>
      </c>
      <c r="BM749" s="519">
        <f t="shared" si="112"/>
        <v>0.32819831932773108</v>
      </c>
      <c r="BN749" s="520">
        <v>0</v>
      </c>
      <c r="BO749" s="520">
        <v>0</v>
      </c>
      <c r="BP749" s="520">
        <v>0</v>
      </c>
      <c r="BQ749" s="520">
        <v>0</v>
      </c>
      <c r="BR749" s="520">
        <v>0</v>
      </c>
      <c r="BS749" s="520">
        <v>0</v>
      </c>
      <c r="BT749" s="520">
        <v>0</v>
      </c>
      <c r="BU749" s="520">
        <v>0</v>
      </c>
      <c r="BV749" s="520">
        <v>0</v>
      </c>
      <c r="BW749" s="520">
        <v>0</v>
      </c>
      <c r="BX749" s="520">
        <v>0</v>
      </c>
      <c r="BY749" s="520">
        <v>0</v>
      </c>
      <c r="BZ749" s="520">
        <v>0</v>
      </c>
      <c r="CA749" s="520">
        <v>0</v>
      </c>
      <c r="CB749" s="520">
        <v>0</v>
      </c>
      <c r="CC749" s="520">
        <v>0</v>
      </c>
      <c r="CD749" s="520">
        <v>2292251.2752</v>
      </c>
      <c r="CE749" s="520">
        <v>2292251.2752</v>
      </c>
      <c r="CF749" s="520">
        <v>0</v>
      </c>
      <c r="CG749" s="520">
        <v>0</v>
      </c>
      <c r="CH749" s="520">
        <v>0</v>
      </c>
      <c r="CI749" s="520">
        <v>0</v>
      </c>
      <c r="CJ749" s="520">
        <v>0</v>
      </c>
      <c r="CK749" s="520">
        <v>0</v>
      </c>
      <c r="CL749" s="520">
        <f t="shared" si="113"/>
        <v>2292251.2752</v>
      </c>
      <c r="CM749" s="521">
        <f t="shared" si="114"/>
        <v>2292251.2752</v>
      </c>
      <c r="CN749" s="522">
        <v>18851520</v>
      </c>
      <c r="CO749" s="522">
        <v>18851520</v>
      </c>
      <c r="CP749" s="522">
        <v>20848800.000000004</v>
      </c>
      <c r="CQ749" s="243" t="s">
        <v>874</v>
      </c>
      <c r="CR749" s="103">
        <v>5.38</v>
      </c>
      <c r="CS749" s="523">
        <v>5.38</v>
      </c>
      <c r="CT749" s="104">
        <v>5.95</v>
      </c>
      <c r="CU749" s="524"/>
      <c r="CV749" s="546">
        <v>3</v>
      </c>
      <c r="CW749" s="546">
        <v>0</v>
      </c>
      <c r="CX749" s="525">
        <v>2</v>
      </c>
      <c r="CY749" s="526">
        <v>79.441887025855195</v>
      </c>
      <c r="CZ749" s="527">
        <v>70.579872020463867</v>
      </c>
      <c r="DA749" s="528">
        <v>0.55859563690194425</v>
      </c>
      <c r="DB749" s="529">
        <v>0.51526975765316274</v>
      </c>
      <c r="DC749" s="530" t="s">
        <v>2288</v>
      </c>
      <c r="DD749" s="225"/>
      <c r="DE749" s="524"/>
      <c r="DF749" s="524"/>
      <c r="DG749" s="531"/>
      <c r="DH749" s="532"/>
      <c r="DI749" s="64">
        <v>70141</v>
      </c>
      <c r="DJ749" s="64">
        <v>42081</v>
      </c>
      <c r="DK749" s="64">
        <v>2856</v>
      </c>
      <c r="DL749" s="534">
        <f t="shared" si="106"/>
        <v>38359.333333333336</v>
      </c>
    </row>
    <row r="750" spans="1:116" ht="43.5" customHeight="1" x14ac:dyDescent="0.25">
      <c r="A750" s="356" t="s">
        <v>7</v>
      </c>
      <c r="B750" s="65" t="s">
        <v>96</v>
      </c>
      <c r="C750" s="65" t="s">
        <v>114</v>
      </c>
      <c r="D750" s="64" t="s">
        <v>2619</v>
      </c>
      <c r="E750" s="64" t="s">
        <v>128</v>
      </c>
      <c r="F750" s="64" t="s">
        <v>131</v>
      </c>
      <c r="G750" s="18" t="s">
        <v>130</v>
      </c>
      <c r="H750" s="35" t="s">
        <v>866</v>
      </c>
      <c r="I750" s="28" t="s">
        <v>2322</v>
      </c>
      <c r="J750" s="498">
        <v>12.668219606558768</v>
      </c>
      <c r="K750" s="498">
        <v>17.692234811685001</v>
      </c>
      <c r="L750" s="499">
        <v>1232.5999999999999</v>
      </c>
      <c r="M750" s="512">
        <v>0</v>
      </c>
      <c r="N750" s="513">
        <v>0</v>
      </c>
      <c r="O750" s="513">
        <v>0</v>
      </c>
      <c r="P750" s="513">
        <v>0</v>
      </c>
      <c r="Q750" s="513">
        <v>0</v>
      </c>
      <c r="R750" s="513">
        <v>0</v>
      </c>
      <c r="S750" s="513">
        <v>0</v>
      </c>
      <c r="T750" s="513">
        <v>0</v>
      </c>
      <c r="U750" s="513">
        <v>0</v>
      </c>
      <c r="V750" s="513">
        <v>0</v>
      </c>
      <c r="W750" s="513">
        <v>0</v>
      </c>
      <c r="X750" s="513">
        <v>0</v>
      </c>
      <c r="Y750" s="513">
        <v>0</v>
      </c>
      <c r="Z750" s="513">
        <v>0</v>
      </c>
      <c r="AA750" s="513">
        <v>0</v>
      </c>
      <c r="AB750" s="513">
        <v>0</v>
      </c>
      <c r="AC750" s="513">
        <v>42</v>
      </c>
      <c r="AD750" s="513">
        <v>42</v>
      </c>
      <c r="AE750" s="513">
        <v>0</v>
      </c>
      <c r="AF750" s="513">
        <v>0</v>
      </c>
      <c r="AG750" s="513">
        <v>0</v>
      </c>
      <c r="AH750" s="513">
        <f t="shared" si="107"/>
        <v>0</v>
      </c>
      <c r="AI750" s="513">
        <v>0</v>
      </c>
      <c r="AJ750" s="513">
        <v>0</v>
      </c>
      <c r="AK750" s="513">
        <f t="shared" si="108"/>
        <v>42</v>
      </c>
      <c r="AL750" s="513">
        <f t="shared" si="109"/>
        <v>42</v>
      </c>
      <c r="AM750" s="513">
        <v>0</v>
      </c>
      <c r="AN750" s="513">
        <v>0</v>
      </c>
      <c r="AO750" s="513">
        <v>0</v>
      </c>
      <c r="AP750" s="513">
        <v>0</v>
      </c>
      <c r="AQ750" s="513">
        <v>0</v>
      </c>
      <c r="AR750" s="513">
        <v>0</v>
      </c>
      <c r="AS750" s="513">
        <v>0</v>
      </c>
      <c r="AT750" s="513">
        <v>0</v>
      </c>
      <c r="AU750" s="513">
        <v>0</v>
      </c>
      <c r="AV750" s="513">
        <v>0</v>
      </c>
      <c r="AW750" s="513">
        <v>0</v>
      </c>
      <c r="AX750" s="513">
        <v>0</v>
      </c>
      <c r="AY750" s="513">
        <v>0</v>
      </c>
      <c r="AZ750" s="513">
        <v>0</v>
      </c>
      <c r="BA750" s="513">
        <v>0</v>
      </c>
      <c r="BB750" s="513">
        <v>0</v>
      </c>
      <c r="BC750" s="513">
        <v>269.62</v>
      </c>
      <c r="BD750" s="513">
        <v>269.62</v>
      </c>
      <c r="BE750" s="513">
        <v>0</v>
      </c>
      <c r="BF750" s="513">
        <v>0</v>
      </c>
      <c r="BG750" s="513">
        <v>0</v>
      </c>
      <c r="BH750" s="513">
        <v>0</v>
      </c>
      <c r="BI750" s="513">
        <v>0</v>
      </c>
      <c r="BJ750" s="513">
        <v>0</v>
      </c>
      <c r="BK750" s="241">
        <f t="shared" si="110"/>
        <v>269.62</v>
      </c>
      <c r="BL750" s="22">
        <f t="shared" si="111"/>
        <v>269.62</v>
      </c>
      <c r="BM750" s="519">
        <f t="shared" si="112"/>
        <v>3.7395284327323169E-2</v>
      </c>
      <c r="BN750" s="520">
        <v>0</v>
      </c>
      <c r="BO750" s="520">
        <v>0</v>
      </c>
      <c r="BP750" s="520">
        <v>0</v>
      </c>
      <c r="BQ750" s="520">
        <v>0</v>
      </c>
      <c r="BR750" s="520">
        <v>0</v>
      </c>
      <c r="BS750" s="520">
        <v>0</v>
      </c>
      <c r="BT750" s="520">
        <v>0</v>
      </c>
      <c r="BU750" s="520">
        <v>0</v>
      </c>
      <c r="BV750" s="520">
        <v>0</v>
      </c>
      <c r="BW750" s="520">
        <v>0</v>
      </c>
      <c r="BX750" s="520">
        <v>0</v>
      </c>
      <c r="BY750" s="520">
        <v>0</v>
      </c>
      <c r="BZ750" s="520">
        <v>0</v>
      </c>
      <c r="CA750" s="520">
        <v>0</v>
      </c>
      <c r="CB750" s="520">
        <v>0</v>
      </c>
      <c r="CC750" s="520">
        <v>0</v>
      </c>
      <c r="CD750" s="520">
        <v>316490.74080000003</v>
      </c>
      <c r="CE750" s="520">
        <v>316490.74080000003</v>
      </c>
      <c r="CF750" s="520">
        <v>0</v>
      </c>
      <c r="CG750" s="520">
        <v>0</v>
      </c>
      <c r="CH750" s="520">
        <v>0</v>
      </c>
      <c r="CI750" s="520">
        <v>0</v>
      </c>
      <c r="CJ750" s="520">
        <v>0</v>
      </c>
      <c r="CK750" s="520">
        <v>0</v>
      </c>
      <c r="CL750" s="520">
        <f t="shared" si="113"/>
        <v>316490.74080000003</v>
      </c>
      <c r="CM750" s="521">
        <f t="shared" si="114"/>
        <v>316490.74080000003</v>
      </c>
      <c r="CN750" s="522">
        <v>23546880</v>
      </c>
      <c r="CO750" s="522">
        <v>23546880</v>
      </c>
      <c r="CP750" s="522">
        <v>25263840.000000004</v>
      </c>
      <c r="CQ750" s="243" t="s">
        <v>874</v>
      </c>
      <c r="CR750" s="103">
        <v>6.72</v>
      </c>
      <c r="CS750" s="523">
        <v>6.72</v>
      </c>
      <c r="CT750" s="104">
        <v>7.21</v>
      </c>
      <c r="CU750" s="524"/>
      <c r="CV750" s="546">
        <v>2</v>
      </c>
      <c r="CW750" s="546">
        <v>3</v>
      </c>
      <c r="CX750" s="525">
        <v>3</v>
      </c>
      <c r="CY750" s="526">
        <v>42.26758025774744</v>
      </c>
      <c r="CZ750" s="527">
        <v>39.051152902044166</v>
      </c>
      <c r="DA750" s="528">
        <v>0.1955057634203308</v>
      </c>
      <c r="DB750" s="529">
        <v>0.19230202030787266</v>
      </c>
      <c r="DC750" s="530" t="s">
        <v>2426</v>
      </c>
      <c r="DD750" s="225"/>
      <c r="DE750" s="524"/>
      <c r="DF750" s="524"/>
      <c r="DG750" s="531"/>
      <c r="DH750" s="532"/>
      <c r="DI750" s="64">
        <v>0</v>
      </c>
      <c r="DJ750" s="64">
        <v>0</v>
      </c>
      <c r="DK750" s="64">
        <v>0</v>
      </c>
      <c r="DL750" s="534">
        <f t="shared" si="106"/>
        <v>0</v>
      </c>
    </row>
    <row r="751" spans="1:116" ht="43.5" customHeight="1" x14ac:dyDescent="0.25">
      <c r="A751" s="356" t="s">
        <v>7</v>
      </c>
      <c r="B751" s="65" t="s">
        <v>96</v>
      </c>
      <c r="C751" s="65" t="s">
        <v>114</v>
      </c>
      <c r="D751" s="64" t="s">
        <v>2619</v>
      </c>
      <c r="E751" s="64" t="s">
        <v>128</v>
      </c>
      <c r="F751" s="64" t="s">
        <v>1700</v>
      </c>
      <c r="G751" s="18" t="s">
        <v>130</v>
      </c>
      <c r="H751" s="35" t="s">
        <v>866</v>
      </c>
      <c r="I751" s="28" t="s">
        <v>2322</v>
      </c>
      <c r="J751" s="498">
        <v>11.234081537891738</v>
      </c>
      <c r="K751" s="498">
        <v>8.6492424062520001</v>
      </c>
      <c r="L751" s="499">
        <v>744.2</v>
      </c>
      <c r="M751" s="512">
        <v>0</v>
      </c>
      <c r="N751" s="513">
        <v>0</v>
      </c>
      <c r="O751" s="513">
        <v>0</v>
      </c>
      <c r="P751" s="513">
        <v>0</v>
      </c>
      <c r="Q751" s="513">
        <v>0</v>
      </c>
      <c r="R751" s="513">
        <v>0</v>
      </c>
      <c r="S751" s="513">
        <v>0</v>
      </c>
      <c r="T751" s="513">
        <v>0</v>
      </c>
      <c r="U751" s="513">
        <v>0</v>
      </c>
      <c r="V751" s="513">
        <v>0</v>
      </c>
      <c r="W751" s="513">
        <v>0</v>
      </c>
      <c r="X751" s="513">
        <v>0</v>
      </c>
      <c r="Y751" s="513">
        <v>0</v>
      </c>
      <c r="Z751" s="513">
        <v>0</v>
      </c>
      <c r="AA751" s="513">
        <v>0</v>
      </c>
      <c r="AB751" s="513">
        <v>0</v>
      </c>
      <c r="AC751" s="513">
        <v>10</v>
      </c>
      <c r="AD751" s="513">
        <v>10</v>
      </c>
      <c r="AE751" s="513">
        <v>0</v>
      </c>
      <c r="AF751" s="513">
        <v>0</v>
      </c>
      <c r="AG751" s="513">
        <v>0</v>
      </c>
      <c r="AH751" s="513">
        <f t="shared" si="107"/>
        <v>0</v>
      </c>
      <c r="AI751" s="513">
        <v>0</v>
      </c>
      <c r="AJ751" s="513">
        <v>0</v>
      </c>
      <c r="AK751" s="513">
        <f t="shared" si="108"/>
        <v>10</v>
      </c>
      <c r="AL751" s="513">
        <f t="shared" si="109"/>
        <v>10</v>
      </c>
      <c r="AM751" s="513">
        <v>0</v>
      </c>
      <c r="AN751" s="513">
        <v>0</v>
      </c>
      <c r="AO751" s="513">
        <v>0</v>
      </c>
      <c r="AP751" s="513">
        <v>0</v>
      </c>
      <c r="AQ751" s="513">
        <v>0</v>
      </c>
      <c r="AR751" s="513">
        <v>0</v>
      </c>
      <c r="AS751" s="513">
        <v>0</v>
      </c>
      <c r="AT751" s="513">
        <v>0</v>
      </c>
      <c r="AU751" s="513">
        <v>0</v>
      </c>
      <c r="AV751" s="513">
        <v>0</v>
      </c>
      <c r="AW751" s="513">
        <v>0</v>
      </c>
      <c r="AX751" s="513">
        <v>0</v>
      </c>
      <c r="AY751" s="513">
        <v>0</v>
      </c>
      <c r="AZ751" s="513">
        <v>0</v>
      </c>
      <c r="BA751" s="513">
        <v>0</v>
      </c>
      <c r="BB751" s="513">
        <v>0</v>
      </c>
      <c r="BC751" s="513">
        <v>223.095</v>
      </c>
      <c r="BD751" s="513">
        <v>223.095</v>
      </c>
      <c r="BE751" s="513">
        <v>0</v>
      </c>
      <c r="BF751" s="513">
        <v>0</v>
      </c>
      <c r="BG751" s="513">
        <v>0</v>
      </c>
      <c r="BH751" s="513">
        <v>0</v>
      </c>
      <c r="BI751" s="513">
        <v>0</v>
      </c>
      <c r="BJ751" s="513">
        <v>0</v>
      </c>
      <c r="BK751" s="241">
        <f t="shared" si="110"/>
        <v>223.095</v>
      </c>
      <c r="BL751" s="22">
        <f t="shared" si="111"/>
        <v>223.095</v>
      </c>
      <c r="BM751" s="519">
        <f t="shared" si="112"/>
        <v>2.2764795918367345E-2</v>
      </c>
      <c r="BN751" s="520">
        <v>0</v>
      </c>
      <c r="BO751" s="520">
        <v>0</v>
      </c>
      <c r="BP751" s="520">
        <v>0</v>
      </c>
      <c r="BQ751" s="520">
        <v>0</v>
      </c>
      <c r="BR751" s="520">
        <v>0</v>
      </c>
      <c r="BS751" s="520">
        <v>0</v>
      </c>
      <c r="BT751" s="520">
        <v>0</v>
      </c>
      <c r="BU751" s="520">
        <v>0</v>
      </c>
      <c r="BV751" s="520">
        <v>0</v>
      </c>
      <c r="BW751" s="520">
        <v>0</v>
      </c>
      <c r="BX751" s="520">
        <v>0</v>
      </c>
      <c r="BY751" s="520">
        <v>0</v>
      </c>
      <c r="BZ751" s="520">
        <v>0</v>
      </c>
      <c r="CA751" s="520">
        <v>0</v>
      </c>
      <c r="CB751" s="520">
        <v>0</v>
      </c>
      <c r="CC751" s="520">
        <v>0</v>
      </c>
      <c r="CD751" s="520">
        <v>261877.83480000001</v>
      </c>
      <c r="CE751" s="520">
        <v>261877.83480000001</v>
      </c>
      <c r="CF751" s="520">
        <v>0</v>
      </c>
      <c r="CG751" s="520">
        <v>0</v>
      </c>
      <c r="CH751" s="520">
        <v>0</v>
      </c>
      <c r="CI751" s="520">
        <v>0</v>
      </c>
      <c r="CJ751" s="520">
        <v>0</v>
      </c>
      <c r="CK751" s="520">
        <v>0</v>
      </c>
      <c r="CL751" s="520">
        <f t="shared" si="113"/>
        <v>261877.83480000001</v>
      </c>
      <c r="CM751" s="521">
        <f t="shared" si="114"/>
        <v>261877.83480000001</v>
      </c>
      <c r="CN751" s="522">
        <v>23792160.000000004</v>
      </c>
      <c r="CO751" s="522">
        <v>23792160.000000004</v>
      </c>
      <c r="CP751" s="522">
        <v>34339200.000000007</v>
      </c>
      <c r="CQ751" s="243" t="s">
        <v>874</v>
      </c>
      <c r="CR751" s="103">
        <v>6.79</v>
      </c>
      <c r="CS751" s="523">
        <v>6.79</v>
      </c>
      <c r="CT751" s="104">
        <v>9.8000000000000007</v>
      </c>
      <c r="CU751" s="524"/>
      <c r="CV751" s="546">
        <v>1</v>
      </c>
      <c r="CW751" s="546">
        <v>2</v>
      </c>
      <c r="CX751" s="525">
        <v>2</v>
      </c>
      <c r="CY751" s="526">
        <v>136.98311739574561</v>
      </c>
      <c r="CZ751" s="527">
        <v>136.33209079109238</v>
      </c>
      <c r="DA751" s="528">
        <v>0.37761363875970672</v>
      </c>
      <c r="DB751" s="529">
        <v>0.37598421393308684</v>
      </c>
      <c r="DC751" s="530" t="s">
        <v>2620</v>
      </c>
      <c r="DD751" s="225"/>
      <c r="DE751" s="524"/>
      <c r="DF751" s="524"/>
      <c r="DG751" s="531"/>
      <c r="DH751" s="532"/>
      <c r="DI751" s="64">
        <v>0</v>
      </c>
      <c r="DJ751" s="64">
        <v>0</v>
      </c>
      <c r="DK751" s="64">
        <v>273060</v>
      </c>
      <c r="DL751" s="534">
        <f t="shared" si="106"/>
        <v>91020</v>
      </c>
    </row>
    <row r="752" spans="1:116" ht="43.5" customHeight="1" x14ac:dyDescent="0.25">
      <c r="A752" s="356" t="s">
        <v>7</v>
      </c>
      <c r="B752" s="65" t="s">
        <v>96</v>
      </c>
      <c r="C752" s="65" t="s">
        <v>114</v>
      </c>
      <c r="D752" s="64" t="s">
        <v>2619</v>
      </c>
      <c r="E752" s="64" t="s">
        <v>128</v>
      </c>
      <c r="F752" s="64" t="s">
        <v>543</v>
      </c>
      <c r="G752" s="18" t="s">
        <v>544</v>
      </c>
      <c r="H752" s="35" t="s">
        <v>860</v>
      </c>
      <c r="I752" s="28" t="s">
        <v>2322</v>
      </c>
      <c r="J752" s="498">
        <v>12.30968508939201</v>
      </c>
      <c r="K752" s="498">
        <v>21.713068136655</v>
      </c>
      <c r="L752" s="499">
        <v>4526.5</v>
      </c>
      <c r="M752" s="512">
        <v>0</v>
      </c>
      <c r="N752" s="513">
        <v>0</v>
      </c>
      <c r="O752" s="513">
        <v>0</v>
      </c>
      <c r="P752" s="513">
        <v>0</v>
      </c>
      <c r="Q752" s="513">
        <v>0</v>
      </c>
      <c r="R752" s="513">
        <v>0</v>
      </c>
      <c r="S752" s="513">
        <v>0</v>
      </c>
      <c r="T752" s="513">
        <v>0</v>
      </c>
      <c r="U752" s="513">
        <v>0</v>
      </c>
      <c r="V752" s="513">
        <v>0</v>
      </c>
      <c r="W752" s="513">
        <v>0</v>
      </c>
      <c r="X752" s="513">
        <v>0</v>
      </c>
      <c r="Y752" s="513">
        <v>2</v>
      </c>
      <c r="Z752" s="513">
        <v>2</v>
      </c>
      <c r="AA752" s="513">
        <v>0</v>
      </c>
      <c r="AB752" s="513">
        <v>0</v>
      </c>
      <c r="AC752" s="513">
        <v>97</v>
      </c>
      <c r="AD752" s="513">
        <v>97</v>
      </c>
      <c r="AE752" s="513">
        <v>0</v>
      </c>
      <c r="AF752" s="513">
        <v>0</v>
      </c>
      <c r="AG752" s="513">
        <v>0</v>
      </c>
      <c r="AH752" s="513">
        <f t="shared" si="107"/>
        <v>0</v>
      </c>
      <c r="AI752" s="513">
        <v>0</v>
      </c>
      <c r="AJ752" s="513">
        <v>0</v>
      </c>
      <c r="AK752" s="513">
        <f t="shared" si="108"/>
        <v>99</v>
      </c>
      <c r="AL752" s="513">
        <f t="shared" si="109"/>
        <v>99</v>
      </c>
      <c r="AM752" s="513">
        <v>0</v>
      </c>
      <c r="AN752" s="513">
        <v>0</v>
      </c>
      <c r="AO752" s="513">
        <v>0</v>
      </c>
      <c r="AP752" s="513">
        <v>0</v>
      </c>
      <c r="AQ752" s="513">
        <v>0</v>
      </c>
      <c r="AR752" s="513">
        <v>0</v>
      </c>
      <c r="AS752" s="513">
        <v>0</v>
      </c>
      <c r="AT752" s="513">
        <v>0</v>
      </c>
      <c r="AU752" s="513">
        <v>0</v>
      </c>
      <c r="AV752" s="513">
        <v>0</v>
      </c>
      <c r="AW752" s="513">
        <v>0</v>
      </c>
      <c r="AX752" s="513">
        <v>0</v>
      </c>
      <c r="AY752" s="513">
        <v>6.2</v>
      </c>
      <c r="AZ752" s="513">
        <v>6.2</v>
      </c>
      <c r="BA752" s="513">
        <v>0</v>
      </c>
      <c r="BB752" s="513">
        <v>0</v>
      </c>
      <c r="BC752" s="513">
        <v>494.15</v>
      </c>
      <c r="BD752" s="513">
        <v>494.15</v>
      </c>
      <c r="BE752" s="513">
        <v>0</v>
      </c>
      <c r="BF752" s="513">
        <v>0</v>
      </c>
      <c r="BG752" s="513">
        <v>0</v>
      </c>
      <c r="BH752" s="513">
        <v>0</v>
      </c>
      <c r="BI752" s="513">
        <v>0</v>
      </c>
      <c r="BJ752" s="513">
        <v>0</v>
      </c>
      <c r="BK752" s="241">
        <f t="shared" si="110"/>
        <v>500.34999999999997</v>
      </c>
      <c r="BL752" s="22">
        <f t="shared" si="111"/>
        <v>500.34999999999997</v>
      </c>
      <c r="BM752" s="519">
        <f t="shared" si="112"/>
        <v>4.6718020541549943E-2</v>
      </c>
      <c r="BN752" s="520">
        <v>0</v>
      </c>
      <c r="BO752" s="520">
        <v>0</v>
      </c>
      <c r="BP752" s="520">
        <v>0</v>
      </c>
      <c r="BQ752" s="520">
        <v>0</v>
      </c>
      <c r="BR752" s="520">
        <v>0</v>
      </c>
      <c r="BS752" s="520">
        <v>0</v>
      </c>
      <c r="BT752" s="520">
        <v>0</v>
      </c>
      <c r="BU752" s="520">
        <v>0</v>
      </c>
      <c r="BV752" s="520">
        <v>0</v>
      </c>
      <c r="BW752" s="520">
        <v>0</v>
      </c>
      <c r="BX752" s="520">
        <v>0</v>
      </c>
      <c r="BY752" s="520">
        <v>0</v>
      </c>
      <c r="BZ752" s="520">
        <v>31283.711999999996</v>
      </c>
      <c r="CA752" s="520">
        <v>31283.711999999996</v>
      </c>
      <c r="CB752" s="520">
        <v>0</v>
      </c>
      <c r="CC752" s="520">
        <v>0</v>
      </c>
      <c r="CD752" s="520">
        <v>580053.03600000008</v>
      </c>
      <c r="CE752" s="520">
        <v>580053.03600000008</v>
      </c>
      <c r="CF752" s="520">
        <v>0</v>
      </c>
      <c r="CG752" s="520">
        <v>0</v>
      </c>
      <c r="CH752" s="520">
        <v>0</v>
      </c>
      <c r="CI752" s="520">
        <v>0</v>
      </c>
      <c r="CJ752" s="520">
        <v>0</v>
      </c>
      <c r="CK752" s="520">
        <v>0</v>
      </c>
      <c r="CL752" s="520">
        <f t="shared" si="113"/>
        <v>611336.74800000002</v>
      </c>
      <c r="CM752" s="521">
        <f t="shared" si="114"/>
        <v>611336.74800000002</v>
      </c>
      <c r="CN752" s="522">
        <v>34164000</v>
      </c>
      <c r="CO752" s="522">
        <v>34164000</v>
      </c>
      <c r="CP752" s="522">
        <v>37527840.000000007</v>
      </c>
      <c r="CQ752" s="243" t="s">
        <v>874</v>
      </c>
      <c r="CR752" s="103">
        <v>9.75</v>
      </c>
      <c r="CS752" s="523">
        <v>9.75</v>
      </c>
      <c r="CT752" s="104">
        <v>10.71</v>
      </c>
      <c r="CU752" s="524"/>
      <c r="CV752" s="546">
        <v>7</v>
      </c>
      <c r="CW752" s="546">
        <v>6</v>
      </c>
      <c r="CX752" s="525">
        <v>7</v>
      </c>
      <c r="CY752" s="526">
        <v>54.287274595488334</v>
      </c>
      <c r="CZ752" s="527">
        <v>47.929849856118835</v>
      </c>
      <c r="DA752" s="528">
        <v>0.62498108845636657</v>
      </c>
      <c r="DB752" s="529">
        <v>0.61481199986734769</v>
      </c>
      <c r="DC752" s="530" t="s">
        <v>2326</v>
      </c>
      <c r="DD752" s="225"/>
      <c r="DE752" s="524"/>
      <c r="DF752" s="524"/>
      <c r="DG752" s="531"/>
      <c r="DH752" s="532"/>
      <c r="DI752" s="64">
        <v>209609</v>
      </c>
      <c r="DJ752" s="64">
        <v>248168</v>
      </c>
      <c r="DK752" s="64">
        <v>0</v>
      </c>
      <c r="DL752" s="534">
        <f t="shared" si="106"/>
        <v>152592.33333333334</v>
      </c>
    </row>
    <row r="753" spans="1:116" ht="43.5" customHeight="1" x14ac:dyDescent="0.25">
      <c r="A753" s="356" t="s">
        <v>7</v>
      </c>
      <c r="B753" s="65" t="s">
        <v>96</v>
      </c>
      <c r="C753" s="65" t="s">
        <v>114</v>
      </c>
      <c r="D753" s="64" t="s">
        <v>2619</v>
      </c>
      <c r="E753" s="64" t="s">
        <v>128</v>
      </c>
      <c r="F753" s="64" t="s">
        <v>132</v>
      </c>
      <c r="G753" s="18" t="s">
        <v>128</v>
      </c>
      <c r="H753" s="35" t="s">
        <v>860</v>
      </c>
      <c r="I753" s="28" t="s">
        <v>2322</v>
      </c>
      <c r="J753" s="498">
        <v>12.405294293969813</v>
      </c>
      <c r="K753" s="498">
        <v>12.242992398777</v>
      </c>
      <c r="L753" s="499">
        <v>1845.8</v>
      </c>
      <c r="M753" s="512">
        <v>0</v>
      </c>
      <c r="N753" s="513">
        <v>0</v>
      </c>
      <c r="O753" s="513">
        <v>0</v>
      </c>
      <c r="P753" s="513">
        <v>0</v>
      </c>
      <c r="Q753" s="513">
        <v>0</v>
      </c>
      <c r="R753" s="513">
        <v>0</v>
      </c>
      <c r="S753" s="513">
        <v>0</v>
      </c>
      <c r="T753" s="513">
        <v>0</v>
      </c>
      <c r="U753" s="513">
        <v>0</v>
      </c>
      <c r="V753" s="513">
        <v>0</v>
      </c>
      <c r="W753" s="513">
        <v>0</v>
      </c>
      <c r="X753" s="513">
        <v>0</v>
      </c>
      <c r="Y753" s="513">
        <v>0</v>
      </c>
      <c r="Z753" s="513">
        <v>0</v>
      </c>
      <c r="AA753" s="513">
        <v>0</v>
      </c>
      <c r="AB753" s="513">
        <v>0</v>
      </c>
      <c r="AC753" s="513">
        <v>62</v>
      </c>
      <c r="AD753" s="513">
        <v>62</v>
      </c>
      <c r="AE753" s="513">
        <v>0</v>
      </c>
      <c r="AF753" s="513">
        <v>0</v>
      </c>
      <c r="AG753" s="513">
        <v>0</v>
      </c>
      <c r="AH753" s="513">
        <f t="shared" si="107"/>
        <v>0</v>
      </c>
      <c r="AI753" s="513">
        <v>0</v>
      </c>
      <c r="AJ753" s="513">
        <v>0</v>
      </c>
      <c r="AK753" s="513">
        <f t="shared" si="108"/>
        <v>62</v>
      </c>
      <c r="AL753" s="513">
        <f t="shared" si="109"/>
        <v>62</v>
      </c>
      <c r="AM753" s="513">
        <v>0</v>
      </c>
      <c r="AN753" s="513">
        <v>0</v>
      </c>
      <c r="AO753" s="513">
        <v>0</v>
      </c>
      <c r="AP753" s="513">
        <v>0</v>
      </c>
      <c r="AQ753" s="513">
        <v>0</v>
      </c>
      <c r="AR753" s="513">
        <v>0</v>
      </c>
      <c r="AS753" s="513">
        <v>0</v>
      </c>
      <c r="AT753" s="513">
        <v>0</v>
      </c>
      <c r="AU753" s="513">
        <v>0</v>
      </c>
      <c r="AV753" s="513">
        <v>0</v>
      </c>
      <c r="AW753" s="513">
        <v>0</v>
      </c>
      <c r="AX753" s="513">
        <v>0</v>
      </c>
      <c r="AY753" s="513">
        <v>0</v>
      </c>
      <c r="AZ753" s="513">
        <v>0</v>
      </c>
      <c r="BA753" s="513">
        <v>0</v>
      </c>
      <c r="BB753" s="513">
        <v>0</v>
      </c>
      <c r="BC753" s="513">
        <v>340.18</v>
      </c>
      <c r="BD753" s="513">
        <v>340.18</v>
      </c>
      <c r="BE753" s="513">
        <v>0</v>
      </c>
      <c r="BF753" s="513">
        <v>0</v>
      </c>
      <c r="BG753" s="513">
        <v>0</v>
      </c>
      <c r="BH753" s="513">
        <v>0</v>
      </c>
      <c r="BI753" s="513">
        <v>0</v>
      </c>
      <c r="BJ753" s="513">
        <v>0</v>
      </c>
      <c r="BK753" s="241">
        <f t="shared" si="110"/>
        <v>340.18</v>
      </c>
      <c r="BL753" s="22">
        <f t="shared" si="111"/>
        <v>340.18</v>
      </c>
      <c r="BM753" s="519">
        <f t="shared" si="112"/>
        <v>6.2418348623853204E-2</v>
      </c>
      <c r="BN753" s="520">
        <v>0</v>
      </c>
      <c r="BO753" s="520">
        <v>0</v>
      </c>
      <c r="BP753" s="520">
        <v>0</v>
      </c>
      <c r="BQ753" s="520">
        <v>0</v>
      </c>
      <c r="BR753" s="520">
        <v>0</v>
      </c>
      <c r="BS753" s="520">
        <v>0</v>
      </c>
      <c r="BT753" s="520">
        <v>0</v>
      </c>
      <c r="BU753" s="520">
        <v>0</v>
      </c>
      <c r="BV753" s="520">
        <v>0</v>
      </c>
      <c r="BW753" s="520">
        <v>0</v>
      </c>
      <c r="BX753" s="520">
        <v>0</v>
      </c>
      <c r="BY753" s="520">
        <v>0</v>
      </c>
      <c r="BZ753" s="520">
        <v>0</v>
      </c>
      <c r="CA753" s="520">
        <v>0</v>
      </c>
      <c r="CB753" s="520">
        <v>0</v>
      </c>
      <c r="CC753" s="520">
        <v>0</v>
      </c>
      <c r="CD753" s="520">
        <v>399316.89120000007</v>
      </c>
      <c r="CE753" s="520">
        <v>399316.89120000007</v>
      </c>
      <c r="CF753" s="520">
        <v>0</v>
      </c>
      <c r="CG753" s="520">
        <v>0</v>
      </c>
      <c r="CH753" s="520">
        <v>0</v>
      </c>
      <c r="CI753" s="520">
        <v>0</v>
      </c>
      <c r="CJ753" s="520">
        <v>0</v>
      </c>
      <c r="CK753" s="520">
        <v>0</v>
      </c>
      <c r="CL753" s="520">
        <f t="shared" si="113"/>
        <v>399316.89120000007</v>
      </c>
      <c r="CM753" s="521">
        <f t="shared" si="114"/>
        <v>399316.89120000007</v>
      </c>
      <c r="CN753" s="522">
        <v>17745350.274234001</v>
      </c>
      <c r="CO753" s="522">
        <v>17745350.274234001</v>
      </c>
      <c r="CP753" s="522">
        <v>19537809.897893999</v>
      </c>
      <c r="CQ753" s="243" t="s">
        <v>874</v>
      </c>
      <c r="CR753" s="103">
        <v>4.95</v>
      </c>
      <c r="CS753" s="523">
        <v>4.95</v>
      </c>
      <c r="CT753" s="104">
        <v>5.45</v>
      </c>
      <c r="CU753" s="524"/>
      <c r="CV753" s="546">
        <v>3</v>
      </c>
      <c r="CW753" s="546">
        <v>2</v>
      </c>
      <c r="CX753" s="525">
        <v>3</v>
      </c>
      <c r="CY753" s="526">
        <v>76.763476817323536</v>
      </c>
      <c r="CZ753" s="527">
        <v>67.581576613057337</v>
      </c>
      <c r="DA753" s="528">
        <v>0.5627184836443091</v>
      </c>
      <c r="DB753" s="529">
        <v>0.54828087596106134</v>
      </c>
      <c r="DC753" s="530" t="s">
        <v>2326</v>
      </c>
      <c r="DD753" s="225"/>
      <c r="DE753" s="524"/>
      <c r="DF753" s="524"/>
      <c r="DG753" s="531"/>
      <c r="DH753" s="532"/>
      <c r="DI753" s="64">
        <v>0</v>
      </c>
      <c r="DJ753" s="64">
        <v>61402</v>
      </c>
      <c r="DK753" s="64">
        <v>101791</v>
      </c>
      <c r="DL753" s="534">
        <f t="shared" ref="DL753:DL816" si="115">AVERAGE(DI753,DJ753,DK753)</f>
        <v>54397.666666666664</v>
      </c>
    </row>
    <row r="754" spans="1:116" ht="43.5" customHeight="1" x14ac:dyDescent="0.25">
      <c r="A754" s="356" t="s">
        <v>7</v>
      </c>
      <c r="B754" s="65" t="s">
        <v>96</v>
      </c>
      <c r="C754" s="65" t="s">
        <v>114</v>
      </c>
      <c r="D754" s="64" t="s">
        <v>2621</v>
      </c>
      <c r="E754" s="64" t="s">
        <v>1701</v>
      </c>
      <c r="F754" s="64" t="s">
        <v>1702</v>
      </c>
      <c r="G754" s="18" t="s">
        <v>1703</v>
      </c>
      <c r="H754" s="35" t="s">
        <v>860</v>
      </c>
      <c r="I754" s="28" t="s">
        <v>2330</v>
      </c>
      <c r="J754" s="498">
        <v>10.745643210157313</v>
      </c>
      <c r="K754" s="498">
        <v>52.180302921768003</v>
      </c>
      <c r="L754" s="499">
        <v>2038.5</v>
      </c>
      <c r="M754" s="512">
        <v>0</v>
      </c>
      <c r="N754" s="513">
        <v>0</v>
      </c>
      <c r="O754" s="513">
        <v>0</v>
      </c>
      <c r="P754" s="513">
        <v>0</v>
      </c>
      <c r="Q754" s="513">
        <v>0</v>
      </c>
      <c r="R754" s="513">
        <v>0</v>
      </c>
      <c r="S754" s="513">
        <v>0</v>
      </c>
      <c r="T754" s="513">
        <v>0</v>
      </c>
      <c r="U754" s="513">
        <v>0</v>
      </c>
      <c r="V754" s="513">
        <v>0</v>
      </c>
      <c r="W754" s="513">
        <v>0</v>
      </c>
      <c r="X754" s="513">
        <v>0</v>
      </c>
      <c r="Y754" s="513">
        <v>0</v>
      </c>
      <c r="Z754" s="513">
        <v>0</v>
      </c>
      <c r="AA754" s="513">
        <v>0</v>
      </c>
      <c r="AB754" s="513">
        <v>0</v>
      </c>
      <c r="AC754" s="513">
        <v>58</v>
      </c>
      <c r="AD754" s="513">
        <v>58</v>
      </c>
      <c r="AE754" s="513">
        <v>0</v>
      </c>
      <c r="AF754" s="513">
        <v>0</v>
      </c>
      <c r="AG754" s="513">
        <v>0</v>
      </c>
      <c r="AH754" s="513">
        <f t="shared" si="107"/>
        <v>0</v>
      </c>
      <c r="AI754" s="513">
        <v>0</v>
      </c>
      <c r="AJ754" s="513">
        <v>0</v>
      </c>
      <c r="AK754" s="513">
        <f t="shared" si="108"/>
        <v>58</v>
      </c>
      <c r="AL754" s="513">
        <f t="shared" si="109"/>
        <v>58</v>
      </c>
      <c r="AM754" s="513">
        <v>0</v>
      </c>
      <c r="AN754" s="513">
        <v>0</v>
      </c>
      <c r="AO754" s="513">
        <v>0</v>
      </c>
      <c r="AP754" s="513">
        <v>0</v>
      </c>
      <c r="AQ754" s="513">
        <v>0</v>
      </c>
      <c r="AR754" s="513">
        <v>0</v>
      </c>
      <c r="AS754" s="513">
        <v>0</v>
      </c>
      <c r="AT754" s="513">
        <v>0</v>
      </c>
      <c r="AU754" s="513">
        <v>0</v>
      </c>
      <c r="AV754" s="513">
        <v>0</v>
      </c>
      <c r="AW754" s="513">
        <v>0</v>
      </c>
      <c r="AX754" s="513">
        <v>0</v>
      </c>
      <c r="AY754" s="513">
        <v>0</v>
      </c>
      <c r="AZ754" s="513">
        <v>0</v>
      </c>
      <c r="BA754" s="513">
        <v>0</v>
      </c>
      <c r="BB754" s="513">
        <v>0</v>
      </c>
      <c r="BC754" s="513">
        <v>487.03</v>
      </c>
      <c r="BD754" s="513">
        <v>487.03</v>
      </c>
      <c r="BE754" s="513">
        <v>0</v>
      </c>
      <c r="BF754" s="513">
        <v>0</v>
      </c>
      <c r="BG754" s="513">
        <v>0</v>
      </c>
      <c r="BH754" s="513">
        <v>0</v>
      </c>
      <c r="BI754" s="513">
        <v>0</v>
      </c>
      <c r="BJ754" s="513">
        <v>0</v>
      </c>
      <c r="BK754" s="241">
        <f t="shared" si="110"/>
        <v>487.03</v>
      </c>
      <c r="BL754" s="22">
        <f t="shared" si="111"/>
        <v>487.03</v>
      </c>
      <c r="BM754" s="519">
        <f t="shared" si="112"/>
        <v>4.9900614754098356E-2</v>
      </c>
      <c r="BN754" s="520">
        <v>0</v>
      </c>
      <c r="BO754" s="520">
        <v>0</v>
      </c>
      <c r="BP754" s="520">
        <v>0</v>
      </c>
      <c r="BQ754" s="520">
        <v>0</v>
      </c>
      <c r="BR754" s="520">
        <v>0</v>
      </c>
      <c r="BS754" s="520">
        <v>0</v>
      </c>
      <c r="BT754" s="520">
        <v>0</v>
      </c>
      <c r="BU754" s="520">
        <v>0</v>
      </c>
      <c r="BV754" s="520">
        <v>0</v>
      </c>
      <c r="BW754" s="520">
        <v>0</v>
      </c>
      <c r="BX754" s="520">
        <v>0</v>
      </c>
      <c r="BY754" s="520">
        <v>0</v>
      </c>
      <c r="BZ754" s="520">
        <v>0</v>
      </c>
      <c r="CA754" s="520">
        <v>0</v>
      </c>
      <c r="CB754" s="520">
        <v>0</v>
      </c>
      <c r="CC754" s="520">
        <v>0</v>
      </c>
      <c r="CD754" s="520">
        <v>571695.29520000005</v>
      </c>
      <c r="CE754" s="520">
        <v>571695.29520000005</v>
      </c>
      <c r="CF754" s="520">
        <v>0</v>
      </c>
      <c r="CG754" s="520">
        <v>0</v>
      </c>
      <c r="CH754" s="520">
        <v>0</v>
      </c>
      <c r="CI754" s="520">
        <v>0</v>
      </c>
      <c r="CJ754" s="520">
        <v>0</v>
      </c>
      <c r="CK754" s="520">
        <v>0</v>
      </c>
      <c r="CL754" s="520">
        <f t="shared" si="113"/>
        <v>571695.29520000005</v>
      </c>
      <c r="CM754" s="521">
        <f t="shared" si="114"/>
        <v>571695.29520000005</v>
      </c>
      <c r="CN754" s="522">
        <v>32131680</v>
      </c>
      <c r="CO754" s="522">
        <v>32131680</v>
      </c>
      <c r="CP754" s="522">
        <v>34199040</v>
      </c>
      <c r="CQ754" s="243" t="s">
        <v>874</v>
      </c>
      <c r="CR754" s="103">
        <v>9.17</v>
      </c>
      <c r="CS754" s="523">
        <v>9.17</v>
      </c>
      <c r="CT754" s="104">
        <v>9.76</v>
      </c>
      <c r="CU754" s="524"/>
      <c r="CV754" s="546"/>
      <c r="CW754" s="546"/>
      <c r="CX754" s="525"/>
      <c r="CY754" s="526">
        <v>1009.5915866309791</v>
      </c>
      <c r="CZ754" s="527">
        <v>255.84179095774837</v>
      </c>
      <c r="DA754" s="528">
        <v>1.7627833823966761</v>
      </c>
      <c r="DB754" s="529">
        <v>1.4618244826184084</v>
      </c>
      <c r="DC754" s="530" t="s">
        <v>2304</v>
      </c>
      <c r="DD754" s="225"/>
      <c r="DE754" s="524"/>
      <c r="DF754" s="524"/>
      <c r="DG754" s="531"/>
      <c r="DH754" s="532"/>
      <c r="DI754" s="64">
        <v>222736</v>
      </c>
      <c r="DJ754" s="64">
        <v>146364</v>
      </c>
      <c r="DK754" s="64">
        <v>38817</v>
      </c>
      <c r="DL754" s="534">
        <f t="shared" si="115"/>
        <v>135972.33333333334</v>
      </c>
    </row>
    <row r="755" spans="1:116" ht="43.5" customHeight="1" x14ac:dyDescent="0.25">
      <c r="A755" s="356" t="s">
        <v>7</v>
      </c>
      <c r="B755" s="65" t="s">
        <v>96</v>
      </c>
      <c r="C755" s="65" t="s">
        <v>114</v>
      </c>
      <c r="D755" s="64" t="s">
        <v>2622</v>
      </c>
      <c r="E755" s="64" t="s">
        <v>565</v>
      </c>
      <c r="F755" s="64" t="s">
        <v>1706</v>
      </c>
      <c r="G755" s="18" t="s">
        <v>1707</v>
      </c>
      <c r="H755" s="35" t="s">
        <v>866</v>
      </c>
      <c r="I755" s="28" t="s">
        <v>2330</v>
      </c>
      <c r="J755" s="498">
        <v>10.882821634116768</v>
      </c>
      <c r="K755" s="498">
        <v>27.883143881397004</v>
      </c>
      <c r="L755" s="499">
        <v>1865.6</v>
      </c>
      <c r="M755" s="512">
        <v>0</v>
      </c>
      <c r="N755" s="513">
        <v>0</v>
      </c>
      <c r="O755" s="513">
        <v>0</v>
      </c>
      <c r="P755" s="513">
        <v>0</v>
      </c>
      <c r="Q755" s="513">
        <v>0</v>
      </c>
      <c r="R755" s="513">
        <v>0</v>
      </c>
      <c r="S755" s="513">
        <v>0</v>
      </c>
      <c r="T755" s="513">
        <v>0</v>
      </c>
      <c r="U755" s="513">
        <v>0</v>
      </c>
      <c r="V755" s="513">
        <v>0</v>
      </c>
      <c r="W755" s="513">
        <v>0</v>
      </c>
      <c r="X755" s="513">
        <v>0</v>
      </c>
      <c r="Y755" s="513">
        <v>1</v>
      </c>
      <c r="Z755" s="513">
        <v>1</v>
      </c>
      <c r="AA755" s="513">
        <v>0</v>
      </c>
      <c r="AB755" s="513">
        <v>0</v>
      </c>
      <c r="AC755" s="513">
        <v>75</v>
      </c>
      <c r="AD755" s="513">
        <v>75</v>
      </c>
      <c r="AE755" s="513">
        <v>1</v>
      </c>
      <c r="AF755" s="513">
        <v>1</v>
      </c>
      <c r="AG755" s="513">
        <v>2</v>
      </c>
      <c r="AH755" s="513">
        <f t="shared" si="107"/>
        <v>2</v>
      </c>
      <c r="AI755" s="513">
        <v>0</v>
      </c>
      <c r="AJ755" s="513">
        <v>0</v>
      </c>
      <c r="AK755" s="513">
        <f t="shared" si="108"/>
        <v>79</v>
      </c>
      <c r="AL755" s="513">
        <f t="shared" si="109"/>
        <v>79</v>
      </c>
      <c r="AM755" s="513">
        <v>0</v>
      </c>
      <c r="AN755" s="513">
        <v>0</v>
      </c>
      <c r="AO755" s="513">
        <v>0</v>
      </c>
      <c r="AP755" s="513">
        <v>0</v>
      </c>
      <c r="AQ755" s="513">
        <v>0</v>
      </c>
      <c r="AR755" s="513">
        <v>0</v>
      </c>
      <c r="AS755" s="513">
        <v>0</v>
      </c>
      <c r="AT755" s="513">
        <v>0</v>
      </c>
      <c r="AU755" s="513">
        <v>0</v>
      </c>
      <c r="AV755" s="513">
        <v>0</v>
      </c>
      <c r="AW755" s="513">
        <v>0</v>
      </c>
      <c r="AX755" s="513">
        <v>0</v>
      </c>
      <c r="AY755" s="513">
        <v>1.2</v>
      </c>
      <c r="AZ755" s="513">
        <v>1.2</v>
      </c>
      <c r="BA755" s="513">
        <v>0</v>
      </c>
      <c r="BB755" s="513">
        <v>0</v>
      </c>
      <c r="BC755" s="513">
        <v>467.5</v>
      </c>
      <c r="BD755" s="513">
        <v>467.5</v>
      </c>
      <c r="BE755" s="513">
        <v>0</v>
      </c>
      <c r="BF755" s="513">
        <v>0</v>
      </c>
      <c r="BG755" s="513">
        <v>12.5</v>
      </c>
      <c r="BH755" s="513">
        <v>12.5</v>
      </c>
      <c r="BI755" s="513">
        <v>0</v>
      </c>
      <c r="BJ755" s="513">
        <v>0</v>
      </c>
      <c r="BK755" s="241">
        <f t="shared" si="110"/>
        <v>481.2</v>
      </c>
      <c r="BL755" s="22">
        <f t="shared" si="111"/>
        <v>481.2</v>
      </c>
      <c r="BM755" s="519">
        <f t="shared" si="112"/>
        <v>7.1078286558345638E-2</v>
      </c>
      <c r="BN755" s="520">
        <v>0</v>
      </c>
      <c r="BO755" s="520">
        <v>0</v>
      </c>
      <c r="BP755" s="520">
        <v>0</v>
      </c>
      <c r="BQ755" s="520">
        <v>0</v>
      </c>
      <c r="BR755" s="520">
        <v>0</v>
      </c>
      <c r="BS755" s="520">
        <v>0</v>
      </c>
      <c r="BT755" s="520">
        <v>0</v>
      </c>
      <c r="BU755" s="520">
        <v>0</v>
      </c>
      <c r="BV755" s="520">
        <v>0</v>
      </c>
      <c r="BW755" s="520">
        <v>0</v>
      </c>
      <c r="BX755" s="520">
        <v>0</v>
      </c>
      <c r="BY755" s="520">
        <v>0</v>
      </c>
      <c r="BZ755" s="520">
        <v>6054.9119999999994</v>
      </c>
      <c r="CA755" s="520">
        <v>6054.9119999999994</v>
      </c>
      <c r="CB755" s="520">
        <v>0</v>
      </c>
      <c r="CC755" s="520">
        <v>0</v>
      </c>
      <c r="CD755" s="520">
        <v>548770.20000000007</v>
      </c>
      <c r="CE755" s="520">
        <v>548770.20000000007</v>
      </c>
      <c r="CF755" s="520">
        <v>0</v>
      </c>
      <c r="CG755" s="520">
        <v>0</v>
      </c>
      <c r="CH755" s="520">
        <v>40953</v>
      </c>
      <c r="CI755" s="520">
        <v>40953</v>
      </c>
      <c r="CJ755" s="520">
        <v>0</v>
      </c>
      <c r="CK755" s="520">
        <v>0</v>
      </c>
      <c r="CL755" s="520">
        <f t="shared" si="113"/>
        <v>595778.11200000008</v>
      </c>
      <c r="CM755" s="521">
        <f t="shared" si="114"/>
        <v>595778.11200000008</v>
      </c>
      <c r="CN755" s="522">
        <v>12894720.000000002</v>
      </c>
      <c r="CO755" s="522">
        <v>12894720.000000002</v>
      </c>
      <c r="CP755" s="522">
        <v>23722080</v>
      </c>
      <c r="CQ755" s="243" t="s">
        <v>874</v>
      </c>
      <c r="CR755" s="103">
        <v>3.68</v>
      </c>
      <c r="CS755" s="523">
        <v>3.68</v>
      </c>
      <c r="CT755" s="104">
        <v>6.77</v>
      </c>
      <c r="CU755" s="524"/>
      <c r="CV755" s="546"/>
      <c r="CW755" s="546"/>
      <c r="CX755" s="547"/>
      <c r="CY755" s="526">
        <v>401.3831748827975</v>
      </c>
      <c r="CZ755" s="527">
        <v>121.51798195864212</v>
      </c>
      <c r="DA755" s="528">
        <v>1.1999384829306909</v>
      </c>
      <c r="DB755" s="529">
        <v>0.64585578965995538</v>
      </c>
      <c r="DC755" s="530" t="s">
        <v>2298</v>
      </c>
      <c r="DD755" s="225"/>
      <c r="DE755" s="524"/>
      <c r="DF755" s="524"/>
      <c r="DG755" s="531"/>
      <c r="DH755" s="532"/>
      <c r="DI755" s="64">
        <v>104011</v>
      </c>
      <c r="DJ755" s="64">
        <v>2350</v>
      </c>
      <c r="DK755" s="64">
        <v>527800</v>
      </c>
      <c r="DL755" s="534">
        <f t="shared" si="115"/>
        <v>211387</v>
      </c>
    </row>
    <row r="756" spans="1:116" ht="43.5" customHeight="1" x14ac:dyDescent="0.25">
      <c r="A756" s="356" t="s">
        <v>7</v>
      </c>
      <c r="B756" s="65" t="s">
        <v>96</v>
      </c>
      <c r="C756" s="65" t="s">
        <v>114</v>
      </c>
      <c r="D756" s="64" t="s">
        <v>2602</v>
      </c>
      <c r="E756" s="64" t="s">
        <v>134</v>
      </c>
      <c r="F756" s="64" t="s">
        <v>545</v>
      </c>
      <c r="G756" s="18" t="s">
        <v>546</v>
      </c>
      <c r="H756" s="35" t="s">
        <v>860</v>
      </c>
      <c r="I756" s="28" t="s">
        <v>2322</v>
      </c>
      <c r="J756" s="498">
        <v>12.548708100836516</v>
      </c>
      <c r="K756" s="498">
        <v>23.707007526447001</v>
      </c>
      <c r="L756" s="499">
        <v>3864.3</v>
      </c>
      <c r="M756" s="512">
        <v>0</v>
      </c>
      <c r="N756" s="513">
        <v>0</v>
      </c>
      <c r="O756" s="513">
        <v>0</v>
      </c>
      <c r="P756" s="513">
        <v>0</v>
      </c>
      <c r="Q756" s="513">
        <v>0</v>
      </c>
      <c r="R756" s="513">
        <v>0</v>
      </c>
      <c r="S756" s="513">
        <v>0</v>
      </c>
      <c r="T756" s="513">
        <v>0</v>
      </c>
      <c r="U756" s="513">
        <v>0</v>
      </c>
      <c r="V756" s="513">
        <v>0</v>
      </c>
      <c r="W756" s="513">
        <v>0</v>
      </c>
      <c r="X756" s="513">
        <v>0</v>
      </c>
      <c r="Y756" s="513">
        <v>1</v>
      </c>
      <c r="Z756" s="513">
        <v>1</v>
      </c>
      <c r="AA756" s="513">
        <v>0</v>
      </c>
      <c r="AB756" s="513">
        <v>0</v>
      </c>
      <c r="AC756" s="513">
        <v>190</v>
      </c>
      <c r="AD756" s="513">
        <v>190</v>
      </c>
      <c r="AE756" s="513">
        <v>0</v>
      </c>
      <c r="AF756" s="513">
        <v>0</v>
      </c>
      <c r="AG756" s="513">
        <v>0</v>
      </c>
      <c r="AH756" s="513">
        <f t="shared" si="107"/>
        <v>0</v>
      </c>
      <c r="AI756" s="513">
        <v>0</v>
      </c>
      <c r="AJ756" s="513">
        <v>0</v>
      </c>
      <c r="AK756" s="513">
        <f t="shared" si="108"/>
        <v>191</v>
      </c>
      <c r="AL756" s="513">
        <f t="shared" si="109"/>
        <v>191</v>
      </c>
      <c r="AM756" s="513">
        <v>0</v>
      </c>
      <c r="AN756" s="513">
        <v>0</v>
      </c>
      <c r="AO756" s="513">
        <v>0</v>
      </c>
      <c r="AP756" s="513">
        <v>0</v>
      </c>
      <c r="AQ756" s="513">
        <v>0</v>
      </c>
      <c r="AR756" s="513">
        <v>0</v>
      </c>
      <c r="AS756" s="513">
        <v>0</v>
      </c>
      <c r="AT756" s="513">
        <v>0</v>
      </c>
      <c r="AU756" s="513">
        <v>0</v>
      </c>
      <c r="AV756" s="513">
        <v>0</v>
      </c>
      <c r="AW756" s="513">
        <v>0</v>
      </c>
      <c r="AX756" s="513">
        <v>0</v>
      </c>
      <c r="AY756" s="513">
        <v>1.1000000000000001</v>
      </c>
      <c r="AZ756" s="513">
        <v>1.1000000000000001</v>
      </c>
      <c r="BA756" s="513">
        <v>0</v>
      </c>
      <c r="BB756" s="513">
        <v>0</v>
      </c>
      <c r="BC756" s="513">
        <v>1000.6849999999999</v>
      </c>
      <c r="BD756" s="513">
        <v>1000.6849999999999</v>
      </c>
      <c r="BE756" s="513">
        <v>0</v>
      </c>
      <c r="BF756" s="513">
        <v>0</v>
      </c>
      <c r="BG756" s="513">
        <v>0</v>
      </c>
      <c r="BH756" s="513">
        <v>0</v>
      </c>
      <c r="BI756" s="513">
        <v>0</v>
      </c>
      <c r="BJ756" s="513">
        <v>0</v>
      </c>
      <c r="BK756" s="241">
        <f t="shared" si="110"/>
        <v>1001.785</v>
      </c>
      <c r="BL756" s="22">
        <f t="shared" si="111"/>
        <v>1001.785</v>
      </c>
      <c r="BM756" s="519">
        <f t="shared" si="112"/>
        <v>9.3537348272642373E-2</v>
      </c>
      <c r="BN756" s="520">
        <v>0</v>
      </c>
      <c r="BO756" s="520">
        <v>0</v>
      </c>
      <c r="BP756" s="520">
        <v>0</v>
      </c>
      <c r="BQ756" s="520">
        <v>0</v>
      </c>
      <c r="BR756" s="520">
        <v>0</v>
      </c>
      <c r="BS756" s="520">
        <v>0</v>
      </c>
      <c r="BT756" s="520">
        <v>0</v>
      </c>
      <c r="BU756" s="520">
        <v>0</v>
      </c>
      <c r="BV756" s="520">
        <v>0</v>
      </c>
      <c r="BW756" s="520">
        <v>0</v>
      </c>
      <c r="BX756" s="520">
        <v>0</v>
      </c>
      <c r="BY756" s="520">
        <v>0</v>
      </c>
      <c r="BZ756" s="520">
        <v>5550.3359999999993</v>
      </c>
      <c r="CA756" s="520">
        <v>5550.3359999999993</v>
      </c>
      <c r="CB756" s="520">
        <v>0</v>
      </c>
      <c r="CC756" s="520">
        <v>0</v>
      </c>
      <c r="CD756" s="520">
        <v>1174644.0804000001</v>
      </c>
      <c r="CE756" s="520">
        <v>1174644.0804000001</v>
      </c>
      <c r="CF756" s="520">
        <v>0</v>
      </c>
      <c r="CG756" s="520">
        <v>0</v>
      </c>
      <c r="CH756" s="520">
        <v>0</v>
      </c>
      <c r="CI756" s="520">
        <v>0</v>
      </c>
      <c r="CJ756" s="520">
        <v>0</v>
      </c>
      <c r="CK756" s="520">
        <v>0</v>
      </c>
      <c r="CL756" s="520">
        <f t="shared" si="113"/>
        <v>1180194.4164</v>
      </c>
      <c r="CM756" s="521">
        <f t="shared" si="114"/>
        <v>1180194.4164</v>
      </c>
      <c r="CN756" s="522">
        <v>37927368.093398392</v>
      </c>
      <c r="CO756" s="522">
        <v>37927368.093398392</v>
      </c>
      <c r="CP756" s="522">
        <v>41533958.3108688</v>
      </c>
      <c r="CQ756" s="243" t="s">
        <v>874</v>
      </c>
      <c r="CR756" s="103">
        <v>9.7799999999999994</v>
      </c>
      <c r="CS756" s="523">
        <v>9.7799999999999994</v>
      </c>
      <c r="CT756" s="104">
        <v>10.71</v>
      </c>
      <c r="CU756" s="524"/>
      <c r="CV756" s="548">
        <v>4</v>
      </c>
      <c r="CW756" s="548">
        <v>7</v>
      </c>
      <c r="CX756" s="548">
        <f t="shared" ref="CX756:CX761" si="116">ROUNDUP(AVERAGE(CV756:CW756),0)</f>
        <v>6</v>
      </c>
      <c r="CY756" s="541">
        <v>74.741724758365379</v>
      </c>
      <c r="CZ756" s="527">
        <v>69.075591051266954</v>
      </c>
      <c r="DA756" s="528">
        <v>0.75813577345936789</v>
      </c>
      <c r="DB756" s="529">
        <v>0.74745630730678325</v>
      </c>
      <c r="DC756" s="530" t="s">
        <v>2333</v>
      </c>
      <c r="DD756" s="225"/>
      <c r="DE756" s="524"/>
      <c r="DF756" s="524"/>
      <c r="DG756" s="531"/>
      <c r="DH756" s="532"/>
      <c r="DI756" s="64">
        <v>0</v>
      </c>
      <c r="DJ756" s="64">
        <v>485012</v>
      </c>
      <c r="DK756" s="64">
        <v>123680</v>
      </c>
      <c r="DL756" s="534">
        <f t="shared" si="115"/>
        <v>202897.33333333334</v>
      </c>
    </row>
    <row r="757" spans="1:116" ht="43.5" customHeight="1" x14ac:dyDescent="0.25">
      <c r="A757" s="356" t="s">
        <v>7</v>
      </c>
      <c r="B757" s="65" t="s">
        <v>96</v>
      </c>
      <c r="C757" s="65" t="s">
        <v>114</v>
      </c>
      <c r="D757" s="64" t="s">
        <v>2602</v>
      </c>
      <c r="E757" s="64" t="s">
        <v>134</v>
      </c>
      <c r="F757" s="64" t="s">
        <v>547</v>
      </c>
      <c r="G757" s="18" t="s">
        <v>134</v>
      </c>
      <c r="H757" s="35" t="s">
        <v>866</v>
      </c>
      <c r="I757" s="28" t="s">
        <v>2322</v>
      </c>
      <c r="J757" s="498">
        <v>11.234081537891738</v>
      </c>
      <c r="K757" s="498">
        <v>15.507765119259002</v>
      </c>
      <c r="L757" s="499">
        <v>1578.3</v>
      </c>
      <c r="M757" s="512">
        <v>0</v>
      </c>
      <c r="N757" s="513">
        <v>0</v>
      </c>
      <c r="O757" s="513">
        <v>0</v>
      </c>
      <c r="P757" s="513">
        <v>0</v>
      </c>
      <c r="Q757" s="513">
        <v>0</v>
      </c>
      <c r="R757" s="513">
        <v>0</v>
      </c>
      <c r="S757" s="513">
        <v>0</v>
      </c>
      <c r="T757" s="513">
        <v>0</v>
      </c>
      <c r="U757" s="513">
        <v>0</v>
      </c>
      <c r="V757" s="513">
        <v>0</v>
      </c>
      <c r="W757" s="513">
        <v>0</v>
      </c>
      <c r="X757" s="513">
        <v>0</v>
      </c>
      <c r="Y757" s="513">
        <v>1</v>
      </c>
      <c r="Z757" s="513">
        <v>1</v>
      </c>
      <c r="AA757" s="513">
        <v>0</v>
      </c>
      <c r="AB757" s="513">
        <v>0</v>
      </c>
      <c r="AC757" s="513">
        <v>53</v>
      </c>
      <c r="AD757" s="513">
        <v>53</v>
      </c>
      <c r="AE757" s="513">
        <v>0</v>
      </c>
      <c r="AF757" s="513">
        <v>0</v>
      </c>
      <c r="AG757" s="513">
        <v>0</v>
      </c>
      <c r="AH757" s="513">
        <f t="shared" si="107"/>
        <v>0</v>
      </c>
      <c r="AI757" s="513">
        <v>0</v>
      </c>
      <c r="AJ757" s="513">
        <v>0</v>
      </c>
      <c r="AK757" s="513">
        <f t="shared" si="108"/>
        <v>54</v>
      </c>
      <c r="AL757" s="513">
        <f t="shared" si="109"/>
        <v>54</v>
      </c>
      <c r="AM757" s="513">
        <v>0</v>
      </c>
      <c r="AN757" s="513">
        <v>0</v>
      </c>
      <c r="AO757" s="513">
        <v>0</v>
      </c>
      <c r="AP757" s="513">
        <v>0</v>
      </c>
      <c r="AQ757" s="513">
        <v>0</v>
      </c>
      <c r="AR757" s="513">
        <v>0</v>
      </c>
      <c r="AS757" s="513">
        <v>0</v>
      </c>
      <c r="AT757" s="513">
        <v>0</v>
      </c>
      <c r="AU757" s="513">
        <v>0</v>
      </c>
      <c r="AV757" s="513">
        <v>0</v>
      </c>
      <c r="AW757" s="513">
        <v>0</v>
      </c>
      <c r="AX757" s="513">
        <v>0</v>
      </c>
      <c r="AY757" s="513">
        <v>75</v>
      </c>
      <c r="AZ757" s="513">
        <v>75</v>
      </c>
      <c r="BA757" s="513">
        <v>0</v>
      </c>
      <c r="BB757" s="513">
        <v>0</v>
      </c>
      <c r="BC757" s="513">
        <v>295.89499999999998</v>
      </c>
      <c r="BD757" s="513">
        <v>295.89499999999998</v>
      </c>
      <c r="BE757" s="513">
        <v>0</v>
      </c>
      <c r="BF757" s="513">
        <v>0</v>
      </c>
      <c r="BG757" s="513">
        <v>0</v>
      </c>
      <c r="BH757" s="513">
        <v>0</v>
      </c>
      <c r="BI757" s="513">
        <v>0</v>
      </c>
      <c r="BJ757" s="513">
        <v>0</v>
      </c>
      <c r="BK757" s="241">
        <f t="shared" si="110"/>
        <v>370.89499999999998</v>
      </c>
      <c r="BL757" s="22">
        <f t="shared" si="111"/>
        <v>370.89499999999998</v>
      </c>
      <c r="BM757" s="519">
        <f t="shared" si="112"/>
        <v>7.3736580516898603E-2</v>
      </c>
      <c r="BN757" s="520">
        <v>0</v>
      </c>
      <c r="BO757" s="520">
        <v>0</v>
      </c>
      <c r="BP757" s="520">
        <v>0</v>
      </c>
      <c r="BQ757" s="520">
        <v>0</v>
      </c>
      <c r="BR757" s="520">
        <v>0</v>
      </c>
      <c r="BS757" s="520">
        <v>0</v>
      </c>
      <c r="BT757" s="520">
        <v>0</v>
      </c>
      <c r="BU757" s="520">
        <v>0</v>
      </c>
      <c r="BV757" s="520">
        <v>0</v>
      </c>
      <c r="BW757" s="520">
        <v>0</v>
      </c>
      <c r="BX757" s="520">
        <v>0</v>
      </c>
      <c r="BY757" s="520">
        <v>0</v>
      </c>
      <c r="BZ757" s="520">
        <v>378432</v>
      </c>
      <c r="CA757" s="520">
        <v>378432</v>
      </c>
      <c r="CB757" s="520">
        <v>0</v>
      </c>
      <c r="CC757" s="520">
        <v>0</v>
      </c>
      <c r="CD757" s="520">
        <v>347333.38679999998</v>
      </c>
      <c r="CE757" s="520">
        <v>347333.38679999998</v>
      </c>
      <c r="CF757" s="520">
        <v>0</v>
      </c>
      <c r="CG757" s="520">
        <v>0</v>
      </c>
      <c r="CH757" s="520">
        <v>0</v>
      </c>
      <c r="CI757" s="520">
        <v>0</v>
      </c>
      <c r="CJ757" s="520">
        <v>0</v>
      </c>
      <c r="CK757" s="520">
        <v>0</v>
      </c>
      <c r="CL757" s="520">
        <f t="shared" si="113"/>
        <v>725765.38679999998</v>
      </c>
      <c r="CM757" s="521">
        <f t="shared" si="114"/>
        <v>725765.38679999998</v>
      </c>
      <c r="CN757" s="522">
        <v>8266431.7056240011</v>
      </c>
      <c r="CO757" s="522">
        <v>8266431.7056240011</v>
      </c>
      <c r="CP757" s="522">
        <v>5290095.6080520013</v>
      </c>
      <c r="CQ757" s="243" t="s">
        <v>874</v>
      </c>
      <c r="CR757" s="103">
        <v>7.86</v>
      </c>
      <c r="CS757" s="523">
        <v>7.86</v>
      </c>
      <c r="CT757" s="104">
        <v>5.03</v>
      </c>
      <c r="CU757" s="524"/>
      <c r="CV757" s="548">
        <v>0</v>
      </c>
      <c r="CW757" s="548">
        <v>0</v>
      </c>
      <c r="CX757" s="548">
        <f t="shared" si="116"/>
        <v>0</v>
      </c>
      <c r="CY757" s="541">
        <v>131.62673759329599</v>
      </c>
      <c r="CZ757" s="527">
        <v>131.4336211116221</v>
      </c>
      <c r="DA757" s="528">
        <v>0.92493445680916786</v>
      </c>
      <c r="DB757" s="529">
        <v>0.92253130817665097</v>
      </c>
      <c r="DC757" s="530" t="s">
        <v>2488</v>
      </c>
      <c r="DD757" s="225"/>
      <c r="DE757" s="524"/>
      <c r="DF757" s="524"/>
      <c r="DG757" s="531"/>
      <c r="DH757" s="532"/>
      <c r="DI757" s="64">
        <v>0</v>
      </c>
      <c r="DJ757" s="64">
        <v>62878</v>
      </c>
      <c r="DK757" s="64">
        <v>551462</v>
      </c>
      <c r="DL757" s="534">
        <f t="shared" si="115"/>
        <v>204780</v>
      </c>
    </row>
    <row r="758" spans="1:116" ht="43.5" customHeight="1" x14ac:dyDescent="0.25">
      <c r="A758" s="356" t="s">
        <v>7</v>
      </c>
      <c r="B758" s="65" t="s">
        <v>96</v>
      </c>
      <c r="C758" s="65" t="s">
        <v>114</v>
      </c>
      <c r="D758" s="64" t="s">
        <v>2602</v>
      </c>
      <c r="E758" s="64" t="s">
        <v>134</v>
      </c>
      <c r="F758" s="64" t="s">
        <v>135</v>
      </c>
      <c r="G758" s="18" t="s">
        <v>136</v>
      </c>
      <c r="H758" s="35" t="s">
        <v>860</v>
      </c>
      <c r="I758" s="28" t="s">
        <v>2322</v>
      </c>
      <c r="J758" s="498">
        <v>12.429196595114265</v>
      </c>
      <c r="K758" s="498">
        <v>15.171212089656001</v>
      </c>
      <c r="L758" s="499">
        <v>4047.5</v>
      </c>
      <c r="M758" s="512">
        <v>0</v>
      </c>
      <c r="N758" s="513">
        <v>0</v>
      </c>
      <c r="O758" s="513">
        <v>0</v>
      </c>
      <c r="P758" s="513">
        <v>0</v>
      </c>
      <c r="Q758" s="513">
        <v>0</v>
      </c>
      <c r="R758" s="513">
        <v>0</v>
      </c>
      <c r="S758" s="513">
        <v>0</v>
      </c>
      <c r="T758" s="513">
        <v>0</v>
      </c>
      <c r="U758" s="513">
        <v>0</v>
      </c>
      <c r="V758" s="513">
        <v>0</v>
      </c>
      <c r="W758" s="513">
        <v>0</v>
      </c>
      <c r="X758" s="513">
        <v>0</v>
      </c>
      <c r="Y758" s="513">
        <v>0</v>
      </c>
      <c r="Z758" s="513">
        <v>0</v>
      </c>
      <c r="AA758" s="513">
        <v>0</v>
      </c>
      <c r="AB758" s="513">
        <v>0</v>
      </c>
      <c r="AC758" s="513">
        <v>81</v>
      </c>
      <c r="AD758" s="513">
        <v>81</v>
      </c>
      <c r="AE758" s="513">
        <v>0</v>
      </c>
      <c r="AF758" s="513">
        <v>0</v>
      </c>
      <c r="AG758" s="513">
        <v>0</v>
      </c>
      <c r="AH758" s="513">
        <f t="shared" si="107"/>
        <v>0</v>
      </c>
      <c r="AI758" s="513">
        <v>0</v>
      </c>
      <c r="AJ758" s="513">
        <v>0</v>
      </c>
      <c r="AK758" s="513">
        <f t="shared" si="108"/>
        <v>81</v>
      </c>
      <c r="AL758" s="513">
        <f t="shared" si="109"/>
        <v>81</v>
      </c>
      <c r="AM758" s="513">
        <v>0</v>
      </c>
      <c r="AN758" s="513">
        <v>0</v>
      </c>
      <c r="AO758" s="513">
        <v>0</v>
      </c>
      <c r="AP758" s="513">
        <v>0</v>
      </c>
      <c r="AQ758" s="513">
        <v>0</v>
      </c>
      <c r="AR758" s="513">
        <v>0</v>
      </c>
      <c r="AS758" s="513">
        <v>0</v>
      </c>
      <c r="AT758" s="513">
        <v>0</v>
      </c>
      <c r="AU758" s="513">
        <v>0</v>
      </c>
      <c r="AV758" s="513">
        <v>0</v>
      </c>
      <c r="AW758" s="513">
        <v>0</v>
      </c>
      <c r="AX758" s="513">
        <v>0</v>
      </c>
      <c r="AY758" s="513">
        <v>0</v>
      </c>
      <c r="AZ758" s="513">
        <v>0</v>
      </c>
      <c r="BA758" s="513">
        <v>0</v>
      </c>
      <c r="BB758" s="513">
        <v>0</v>
      </c>
      <c r="BC758" s="513">
        <v>388.97</v>
      </c>
      <c r="BD758" s="513">
        <v>388.97</v>
      </c>
      <c r="BE758" s="513">
        <v>0</v>
      </c>
      <c r="BF758" s="513">
        <v>0</v>
      </c>
      <c r="BG758" s="513">
        <v>0</v>
      </c>
      <c r="BH758" s="513">
        <v>0</v>
      </c>
      <c r="BI758" s="513">
        <v>0</v>
      </c>
      <c r="BJ758" s="513">
        <v>0</v>
      </c>
      <c r="BK758" s="241">
        <f t="shared" si="110"/>
        <v>388.97</v>
      </c>
      <c r="BL758" s="22">
        <f t="shared" si="111"/>
        <v>388.97</v>
      </c>
      <c r="BM758" s="519">
        <f t="shared" si="112"/>
        <v>4.0266045548654247E-2</v>
      </c>
      <c r="BN758" s="520">
        <v>0</v>
      </c>
      <c r="BO758" s="520">
        <v>0</v>
      </c>
      <c r="BP758" s="520">
        <v>0</v>
      </c>
      <c r="BQ758" s="520">
        <v>0</v>
      </c>
      <c r="BR758" s="520">
        <v>0</v>
      </c>
      <c r="BS758" s="520">
        <v>0</v>
      </c>
      <c r="BT758" s="520">
        <v>0</v>
      </c>
      <c r="BU758" s="520">
        <v>0</v>
      </c>
      <c r="BV758" s="520">
        <v>0</v>
      </c>
      <c r="BW758" s="520">
        <v>0</v>
      </c>
      <c r="BX758" s="520">
        <v>0</v>
      </c>
      <c r="BY758" s="520">
        <v>0</v>
      </c>
      <c r="BZ758" s="520">
        <v>0</v>
      </c>
      <c r="CA758" s="520">
        <v>0</v>
      </c>
      <c r="CB758" s="520">
        <v>0</v>
      </c>
      <c r="CC758" s="520">
        <v>0</v>
      </c>
      <c r="CD758" s="520">
        <v>456588.54480000003</v>
      </c>
      <c r="CE758" s="520">
        <v>456588.54480000003</v>
      </c>
      <c r="CF758" s="520">
        <v>0</v>
      </c>
      <c r="CG758" s="520">
        <v>0</v>
      </c>
      <c r="CH758" s="520">
        <v>0</v>
      </c>
      <c r="CI758" s="520">
        <v>0</v>
      </c>
      <c r="CJ758" s="520">
        <v>0</v>
      </c>
      <c r="CK758" s="520">
        <v>0</v>
      </c>
      <c r="CL758" s="520">
        <f t="shared" si="113"/>
        <v>456588.54480000003</v>
      </c>
      <c r="CM758" s="521">
        <f t="shared" si="114"/>
        <v>456588.54480000003</v>
      </c>
      <c r="CN758" s="522">
        <v>37118337.644808002</v>
      </c>
      <c r="CO758" s="522">
        <v>37118337.644808002</v>
      </c>
      <c r="CP758" s="522">
        <v>40653417.420504004</v>
      </c>
      <c r="CQ758" s="243" t="s">
        <v>874</v>
      </c>
      <c r="CR758" s="103">
        <v>8.82</v>
      </c>
      <c r="CS758" s="523">
        <v>8.82</v>
      </c>
      <c r="CT758" s="104">
        <v>9.66</v>
      </c>
      <c r="CU758" s="524"/>
      <c r="CV758" s="548">
        <v>2</v>
      </c>
      <c r="CW758" s="548">
        <v>2</v>
      </c>
      <c r="CX758" s="548">
        <f t="shared" si="116"/>
        <v>2</v>
      </c>
      <c r="CY758" s="541">
        <v>84.877814624243513</v>
      </c>
      <c r="CZ758" s="527">
        <v>84.881829121577724</v>
      </c>
      <c r="DA758" s="528">
        <v>0.82236478567376636</v>
      </c>
      <c r="DB758" s="529">
        <v>0.82236649253865002</v>
      </c>
      <c r="DC758" s="530" t="s">
        <v>2469</v>
      </c>
      <c r="DD758" s="225"/>
      <c r="DE758" s="524"/>
      <c r="DF758" s="524"/>
      <c r="DG758" s="531"/>
      <c r="DH758" s="532"/>
      <c r="DI758" s="64">
        <v>0</v>
      </c>
      <c r="DJ758" s="64">
        <v>614417</v>
      </c>
      <c r="DK758" s="64">
        <v>0</v>
      </c>
      <c r="DL758" s="534">
        <f t="shared" si="115"/>
        <v>204805.66666666666</v>
      </c>
    </row>
    <row r="759" spans="1:116" ht="43.5" customHeight="1" x14ac:dyDescent="0.25">
      <c r="A759" s="356" t="s">
        <v>7</v>
      </c>
      <c r="B759" s="65" t="s">
        <v>96</v>
      </c>
      <c r="C759" s="65" t="s">
        <v>114</v>
      </c>
      <c r="D759" s="64" t="s">
        <v>2602</v>
      </c>
      <c r="E759" s="64" t="s">
        <v>134</v>
      </c>
      <c r="F759" s="64" t="s">
        <v>137</v>
      </c>
      <c r="G759" s="18" t="s">
        <v>138</v>
      </c>
      <c r="H759" s="35" t="s">
        <v>860</v>
      </c>
      <c r="I759" s="28" t="s">
        <v>2322</v>
      </c>
      <c r="J759" s="498">
        <v>11.234081537891738</v>
      </c>
      <c r="K759" s="498">
        <v>17.354734812387001</v>
      </c>
      <c r="L759" s="499">
        <v>2700.9</v>
      </c>
      <c r="M759" s="512">
        <v>0</v>
      </c>
      <c r="N759" s="513">
        <v>0</v>
      </c>
      <c r="O759" s="513">
        <v>0</v>
      </c>
      <c r="P759" s="513">
        <v>0</v>
      </c>
      <c r="Q759" s="513">
        <v>0</v>
      </c>
      <c r="R759" s="513">
        <v>0</v>
      </c>
      <c r="S759" s="513">
        <v>0</v>
      </c>
      <c r="T759" s="513">
        <v>0</v>
      </c>
      <c r="U759" s="513">
        <v>0</v>
      </c>
      <c r="V759" s="513">
        <v>0</v>
      </c>
      <c r="W759" s="513">
        <v>0</v>
      </c>
      <c r="X759" s="513">
        <v>0</v>
      </c>
      <c r="Y759" s="513">
        <v>0</v>
      </c>
      <c r="Z759" s="513">
        <v>0</v>
      </c>
      <c r="AA759" s="513">
        <v>0</v>
      </c>
      <c r="AB759" s="513">
        <v>0</v>
      </c>
      <c r="AC759" s="513">
        <v>158</v>
      </c>
      <c r="AD759" s="513">
        <v>158</v>
      </c>
      <c r="AE759" s="513">
        <v>0</v>
      </c>
      <c r="AF759" s="513">
        <v>0</v>
      </c>
      <c r="AG759" s="513">
        <v>0</v>
      </c>
      <c r="AH759" s="513">
        <f t="shared" si="107"/>
        <v>0</v>
      </c>
      <c r="AI759" s="513">
        <v>0</v>
      </c>
      <c r="AJ759" s="513">
        <v>0</v>
      </c>
      <c r="AK759" s="513">
        <f t="shared" si="108"/>
        <v>158</v>
      </c>
      <c r="AL759" s="513">
        <f t="shared" si="109"/>
        <v>158</v>
      </c>
      <c r="AM759" s="513">
        <v>0</v>
      </c>
      <c r="AN759" s="513">
        <v>0</v>
      </c>
      <c r="AO759" s="513">
        <v>0</v>
      </c>
      <c r="AP759" s="513">
        <v>0</v>
      </c>
      <c r="AQ759" s="513">
        <v>0</v>
      </c>
      <c r="AR759" s="513">
        <v>0</v>
      </c>
      <c r="AS759" s="513">
        <v>0</v>
      </c>
      <c r="AT759" s="513">
        <v>0</v>
      </c>
      <c r="AU759" s="513">
        <v>0</v>
      </c>
      <c r="AV759" s="513">
        <v>0</v>
      </c>
      <c r="AW759" s="513">
        <v>0</v>
      </c>
      <c r="AX759" s="513">
        <v>0</v>
      </c>
      <c r="AY759" s="513">
        <v>0</v>
      </c>
      <c r="AZ759" s="513">
        <v>0</v>
      </c>
      <c r="BA759" s="513">
        <v>0</v>
      </c>
      <c r="BB759" s="513">
        <v>0</v>
      </c>
      <c r="BC759" s="513">
        <v>891.85</v>
      </c>
      <c r="BD759" s="513">
        <v>891.85</v>
      </c>
      <c r="BE759" s="513">
        <v>0</v>
      </c>
      <c r="BF759" s="513">
        <v>0</v>
      </c>
      <c r="BG759" s="513">
        <v>0</v>
      </c>
      <c r="BH759" s="513">
        <v>0</v>
      </c>
      <c r="BI759" s="513">
        <v>0</v>
      </c>
      <c r="BJ759" s="513">
        <v>0</v>
      </c>
      <c r="BK759" s="241">
        <f t="shared" si="110"/>
        <v>891.85</v>
      </c>
      <c r="BL759" s="22">
        <f t="shared" si="111"/>
        <v>891.85</v>
      </c>
      <c r="BM759" s="519">
        <f t="shared" si="112"/>
        <v>0.10554437869822486</v>
      </c>
      <c r="BN759" s="520">
        <v>0</v>
      </c>
      <c r="BO759" s="520">
        <v>0</v>
      </c>
      <c r="BP759" s="520">
        <v>0</v>
      </c>
      <c r="BQ759" s="520">
        <v>0</v>
      </c>
      <c r="BR759" s="520">
        <v>0</v>
      </c>
      <c r="BS759" s="520">
        <v>0</v>
      </c>
      <c r="BT759" s="520">
        <v>0</v>
      </c>
      <c r="BU759" s="520">
        <v>0</v>
      </c>
      <c r="BV759" s="520">
        <v>0</v>
      </c>
      <c r="BW759" s="520">
        <v>0</v>
      </c>
      <c r="BX759" s="520">
        <v>0</v>
      </c>
      <c r="BY759" s="520">
        <v>0</v>
      </c>
      <c r="BZ759" s="520">
        <v>0</v>
      </c>
      <c r="CA759" s="520">
        <v>0</v>
      </c>
      <c r="CB759" s="520">
        <v>0</v>
      </c>
      <c r="CC759" s="520">
        <v>0</v>
      </c>
      <c r="CD759" s="520">
        <v>1046889.204</v>
      </c>
      <c r="CE759" s="520">
        <v>1046889.204</v>
      </c>
      <c r="CF759" s="520">
        <v>0</v>
      </c>
      <c r="CG759" s="520">
        <v>0</v>
      </c>
      <c r="CH759" s="520">
        <v>0</v>
      </c>
      <c r="CI759" s="520">
        <v>0</v>
      </c>
      <c r="CJ759" s="520">
        <v>0</v>
      </c>
      <c r="CK759" s="520">
        <v>0</v>
      </c>
      <c r="CL759" s="520">
        <f t="shared" si="113"/>
        <v>1046889.204</v>
      </c>
      <c r="CM759" s="521">
        <f t="shared" si="114"/>
        <v>1046889.204</v>
      </c>
      <c r="CN759" s="522">
        <v>28499720.8778928</v>
      </c>
      <c r="CO759" s="522">
        <v>28499720.8778928</v>
      </c>
      <c r="CP759" s="522">
        <v>31981758.488472</v>
      </c>
      <c r="CQ759" s="243" t="s">
        <v>874</v>
      </c>
      <c r="CR759" s="103">
        <v>7.53</v>
      </c>
      <c r="CS759" s="523">
        <v>7.53</v>
      </c>
      <c r="CT759" s="104">
        <v>8.4499999999999993</v>
      </c>
      <c r="CU759" s="524"/>
      <c r="CV759" s="548">
        <v>9</v>
      </c>
      <c r="CW759" s="548">
        <v>1</v>
      </c>
      <c r="CX759" s="548">
        <f t="shared" si="116"/>
        <v>5</v>
      </c>
      <c r="CY759" s="541">
        <v>17.895736621394704</v>
      </c>
      <c r="CZ759" s="527">
        <v>16.015301446410064</v>
      </c>
      <c r="DA759" s="528">
        <v>0.10390775667502665</v>
      </c>
      <c r="DB759" s="529">
        <v>0.1019654695165698</v>
      </c>
      <c r="DC759" s="530" t="s">
        <v>2333</v>
      </c>
      <c r="DD759" s="225"/>
      <c r="DE759" s="524"/>
      <c r="DF759" s="524"/>
      <c r="DG759" s="531"/>
      <c r="DH759" s="532"/>
      <c r="DI759" s="64">
        <v>0</v>
      </c>
      <c r="DJ759" s="64">
        <v>0</v>
      </c>
      <c r="DK759" s="64">
        <v>0</v>
      </c>
      <c r="DL759" s="534">
        <f t="shared" si="115"/>
        <v>0</v>
      </c>
    </row>
    <row r="760" spans="1:116" ht="43.5" customHeight="1" x14ac:dyDescent="0.25">
      <c r="A760" s="356" t="s">
        <v>7</v>
      </c>
      <c r="B760" s="65" t="s">
        <v>96</v>
      </c>
      <c r="C760" s="65" t="s">
        <v>114</v>
      </c>
      <c r="D760" s="64" t="s">
        <v>2602</v>
      </c>
      <c r="E760" s="64" t="s">
        <v>134</v>
      </c>
      <c r="F760" s="64" t="s">
        <v>139</v>
      </c>
      <c r="G760" s="18" t="s">
        <v>136</v>
      </c>
      <c r="H760" s="35" t="s">
        <v>866</v>
      </c>
      <c r="I760" s="28" t="s">
        <v>2322</v>
      </c>
      <c r="J760" s="498">
        <v>10.277989492113718</v>
      </c>
      <c r="K760" s="498">
        <v>11.771212096728</v>
      </c>
      <c r="L760" s="499">
        <v>2800.9</v>
      </c>
      <c r="M760" s="512">
        <v>0</v>
      </c>
      <c r="N760" s="513">
        <v>0</v>
      </c>
      <c r="O760" s="513">
        <v>0</v>
      </c>
      <c r="P760" s="513">
        <v>0</v>
      </c>
      <c r="Q760" s="513">
        <v>0</v>
      </c>
      <c r="R760" s="513">
        <v>0</v>
      </c>
      <c r="S760" s="513">
        <v>0</v>
      </c>
      <c r="T760" s="513">
        <v>0</v>
      </c>
      <c r="U760" s="513">
        <v>0</v>
      </c>
      <c r="V760" s="513">
        <v>0</v>
      </c>
      <c r="W760" s="513">
        <v>0</v>
      </c>
      <c r="X760" s="513">
        <v>0</v>
      </c>
      <c r="Y760" s="513">
        <v>1</v>
      </c>
      <c r="Z760" s="513">
        <v>1</v>
      </c>
      <c r="AA760" s="513">
        <v>0</v>
      </c>
      <c r="AB760" s="513">
        <v>0</v>
      </c>
      <c r="AC760" s="513">
        <v>73</v>
      </c>
      <c r="AD760" s="513">
        <v>73</v>
      </c>
      <c r="AE760" s="513">
        <v>0</v>
      </c>
      <c r="AF760" s="513">
        <v>0</v>
      </c>
      <c r="AG760" s="513">
        <v>0</v>
      </c>
      <c r="AH760" s="513">
        <f t="shared" si="107"/>
        <v>0</v>
      </c>
      <c r="AI760" s="513">
        <v>0</v>
      </c>
      <c r="AJ760" s="513">
        <v>0</v>
      </c>
      <c r="AK760" s="513">
        <f t="shared" si="108"/>
        <v>74</v>
      </c>
      <c r="AL760" s="513">
        <f t="shared" si="109"/>
        <v>74</v>
      </c>
      <c r="AM760" s="513">
        <v>0</v>
      </c>
      <c r="AN760" s="513">
        <v>0</v>
      </c>
      <c r="AO760" s="513">
        <v>0</v>
      </c>
      <c r="AP760" s="513">
        <v>0</v>
      </c>
      <c r="AQ760" s="513">
        <v>0</v>
      </c>
      <c r="AR760" s="513">
        <v>0</v>
      </c>
      <c r="AS760" s="513">
        <v>0</v>
      </c>
      <c r="AT760" s="513">
        <v>0</v>
      </c>
      <c r="AU760" s="513">
        <v>0</v>
      </c>
      <c r="AV760" s="513">
        <v>0</v>
      </c>
      <c r="AW760" s="513">
        <v>0</v>
      </c>
      <c r="AX760" s="513">
        <v>0</v>
      </c>
      <c r="AY760" s="513">
        <v>1.2</v>
      </c>
      <c r="AZ760" s="513">
        <v>1.2</v>
      </c>
      <c r="BA760" s="513">
        <v>0</v>
      </c>
      <c r="BB760" s="513">
        <v>0</v>
      </c>
      <c r="BC760" s="513">
        <v>367.52</v>
      </c>
      <c r="BD760" s="513">
        <v>367.52</v>
      </c>
      <c r="BE760" s="513">
        <v>0</v>
      </c>
      <c r="BF760" s="513">
        <v>0</v>
      </c>
      <c r="BG760" s="513">
        <v>0</v>
      </c>
      <c r="BH760" s="513">
        <v>0</v>
      </c>
      <c r="BI760" s="513">
        <v>0</v>
      </c>
      <c r="BJ760" s="513">
        <v>0</v>
      </c>
      <c r="BK760" s="241">
        <f t="shared" si="110"/>
        <v>368.71999999999997</v>
      </c>
      <c r="BL760" s="22">
        <f t="shared" si="111"/>
        <v>368.71999999999997</v>
      </c>
      <c r="BM760" s="519">
        <f t="shared" si="112"/>
        <v>5.2674285714285715E-2</v>
      </c>
      <c r="BN760" s="520">
        <v>0</v>
      </c>
      <c r="BO760" s="520">
        <v>0</v>
      </c>
      <c r="BP760" s="520">
        <v>0</v>
      </c>
      <c r="BQ760" s="520">
        <v>0</v>
      </c>
      <c r="BR760" s="520">
        <v>0</v>
      </c>
      <c r="BS760" s="520">
        <v>0</v>
      </c>
      <c r="BT760" s="520">
        <v>0</v>
      </c>
      <c r="BU760" s="520">
        <v>0</v>
      </c>
      <c r="BV760" s="520">
        <v>0</v>
      </c>
      <c r="BW760" s="520">
        <v>0</v>
      </c>
      <c r="BX760" s="520">
        <v>0</v>
      </c>
      <c r="BY760" s="520">
        <v>0</v>
      </c>
      <c r="BZ760" s="520">
        <v>6054.9119999999994</v>
      </c>
      <c r="CA760" s="520">
        <v>6054.9119999999994</v>
      </c>
      <c r="CB760" s="520">
        <v>0</v>
      </c>
      <c r="CC760" s="520">
        <v>0</v>
      </c>
      <c r="CD760" s="520">
        <v>431409.67680000002</v>
      </c>
      <c r="CE760" s="520">
        <v>431409.67680000002</v>
      </c>
      <c r="CF760" s="520">
        <v>0</v>
      </c>
      <c r="CG760" s="520">
        <v>0</v>
      </c>
      <c r="CH760" s="520">
        <v>0</v>
      </c>
      <c r="CI760" s="520">
        <v>0</v>
      </c>
      <c r="CJ760" s="520">
        <v>0</v>
      </c>
      <c r="CK760" s="520">
        <v>0</v>
      </c>
      <c r="CL760" s="520">
        <f t="shared" si="113"/>
        <v>437464.58880000003</v>
      </c>
      <c r="CM760" s="521">
        <f t="shared" si="114"/>
        <v>437464.58880000003</v>
      </c>
      <c r="CN760" s="522">
        <v>29372552.6283696</v>
      </c>
      <c r="CO760" s="522">
        <v>29372552.6283696</v>
      </c>
      <c r="CP760" s="522">
        <v>30415365.147720002</v>
      </c>
      <c r="CQ760" s="243" t="s">
        <v>874</v>
      </c>
      <c r="CR760" s="103">
        <v>6.76</v>
      </c>
      <c r="CS760" s="523">
        <v>6.76</v>
      </c>
      <c r="CT760" s="104">
        <v>7</v>
      </c>
      <c r="CU760" s="524"/>
      <c r="CV760" s="651">
        <v>2</v>
      </c>
      <c r="CW760" s="651">
        <v>4</v>
      </c>
      <c r="CX760" s="651">
        <f t="shared" si="116"/>
        <v>3</v>
      </c>
      <c r="CY760" s="541">
        <v>19.886481830680811</v>
      </c>
      <c r="CZ760" s="527">
        <v>17.055884010987583</v>
      </c>
      <c r="DA760" s="528">
        <v>0.11350645312669684</v>
      </c>
      <c r="DB760" s="529">
        <v>0.11158926836706802</v>
      </c>
      <c r="DC760" s="530" t="s">
        <v>2333</v>
      </c>
      <c r="DD760" s="225"/>
      <c r="DE760" s="524"/>
      <c r="DF760" s="524"/>
      <c r="DG760" s="531"/>
      <c r="DH760" s="532"/>
      <c r="DI760" s="64">
        <v>382</v>
      </c>
      <c r="DJ760" s="64">
        <v>69579</v>
      </c>
      <c r="DK760" s="64">
        <v>0</v>
      </c>
      <c r="DL760" s="534">
        <f t="shared" si="115"/>
        <v>23320.333333333332</v>
      </c>
    </row>
    <row r="761" spans="1:116" ht="43.5" customHeight="1" x14ac:dyDescent="0.25">
      <c r="A761" s="356" t="s">
        <v>7</v>
      </c>
      <c r="B761" s="65" t="s">
        <v>96</v>
      </c>
      <c r="C761" s="65" t="s">
        <v>114</v>
      </c>
      <c r="D761" s="64" t="s">
        <v>2602</v>
      </c>
      <c r="E761" s="64" t="s">
        <v>134</v>
      </c>
      <c r="F761" s="64" t="s">
        <v>1708</v>
      </c>
      <c r="G761" s="18" t="s">
        <v>561</v>
      </c>
      <c r="H761" s="35" t="s">
        <v>866</v>
      </c>
      <c r="I761" s="28" t="s">
        <v>2322</v>
      </c>
      <c r="J761" s="498">
        <v>12.668219606558768</v>
      </c>
      <c r="K761" s="498">
        <v>16.189015117842001</v>
      </c>
      <c r="L761" s="499">
        <v>1164.3</v>
      </c>
      <c r="M761" s="512">
        <v>0</v>
      </c>
      <c r="N761" s="513">
        <v>0</v>
      </c>
      <c r="O761" s="513">
        <v>0</v>
      </c>
      <c r="P761" s="513">
        <v>0</v>
      </c>
      <c r="Q761" s="513">
        <v>0</v>
      </c>
      <c r="R761" s="513">
        <v>0</v>
      </c>
      <c r="S761" s="513">
        <v>0</v>
      </c>
      <c r="T761" s="513">
        <v>0</v>
      </c>
      <c r="U761" s="513">
        <v>0</v>
      </c>
      <c r="V761" s="513">
        <v>0</v>
      </c>
      <c r="W761" s="513">
        <v>0</v>
      </c>
      <c r="X761" s="513">
        <v>0</v>
      </c>
      <c r="Y761" s="513">
        <v>0</v>
      </c>
      <c r="Z761" s="513">
        <v>0</v>
      </c>
      <c r="AA761" s="513">
        <v>0</v>
      </c>
      <c r="AB761" s="513">
        <v>0</v>
      </c>
      <c r="AC761" s="513">
        <v>56</v>
      </c>
      <c r="AD761" s="513">
        <v>56</v>
      </c>
      <c r="AE761" s="513">
        <v>0</v>
      </c>
      <c r="AF761" s="513">
        <v>0</v>
      </c>
      <c r="AG761" s="513">
        <v>1</v>
      </c>
      <c r="AH761" s="513">
        <f t="shared" si="107"/>
        <v>1</v>
      </c>
      <c r="AI761" s="513">
        <v>0</v>
      </c>
      <c r="AJ761" s="513">
        <v>0</v>
      </c>
      <c r="AK761" s="513">
        <f t="shared" si="108"/>
        <v>57</v>
      </c>
      <c r="AL761" s="513">
        <f t="shared" si="109"/>
        <v>57</v>
      </c>
      <c r="AM761" s="513">
        <v>0</v>
      </c>
      <c r="AN761" s="513">
        <v>0</v>
      </c>
      <c r="AO761" s="513">
        <v>0</v>
      </c>
      <c r="AP761" s="513">
        <v>0</v>
      </c>
      <c r="AQ761" s="513">
        <v>0</v>
      </c>
      <c r="AR761" s="513">
        <v>0</v>
      </c>
      <c r="AS761" s="513">
        <v>0</v>
      </c>
      <c r="AT761" s="513">
        <v>0</v>
      </c>
      <c r="AU761" s="513">
        <v>0</v>
      </c>
      <c r="AV761" s="513">
        <v>0</v>
      </c>
      <c r="AW761" s="513">
        <v>0</v>
      </c>
      <c r="AX761" s="513">
        <v>0</v>
      </c>
      <c r="AY761" s="513">
        <v>0</v>
      </c>
      <c r="AZ761" s="513">
        <v>0</v>
      </c>
      <c r="BA761" s="513">
        <v>0</v>
      </c>
      <c r="BB761" s="513">
        <v>0</v>
      </c>
      <c r="BC761" s="513">
        <v>339.85</v>
      </c>
      <c r="BD761" s="513">
        <v>339.85</v>
      </c>
      <c r="BE761" s="513">
        <v>0</v>
      </c>
      <c r="BF761" s="513">
        <v>0</v>
      </c>
      <c r="BG761" s="513">
        <v>1.8</v>
      </c>
      <c r="BH761" s="513">
        <v>1.8</v>
      </c>
      <c r="BI761" s="513">
        <v>0</v>
      </c>
      <c r="BJ761" s="513">
        <v>0</v>
      </c>
      <c r="BK761" s="241">
        <f t="shared" si="110"/>
        <v>341.65000000000003</v>
      </c>
      <c r="BL761" s="22">
        <f t="shared" si="111"/>
        <v>341.65000000000003</v>
      </c>
      <c r="BM761" s="519">
        <f t="shared" si="112"/>
        <v>4.5736278447121824E-2</v>
      </c>
      <c r="BN761" s="520">
        <v>0</v>
      </c>
      <c r="BO761" s="520">
        <v>0</v>
      </c>
      <c r="BP761" s="520">
        <v>0</v>
      </c>
      <c r="BQ761" s="520">
        <v>0</v>
      </c>
      <c r="BR761" s="520">
        <v>0</v>
      </c>
      <c r="BS761" s="520">
        <v>0</v>
      </c>
      <c r="BT761" s="520">
        <v>0</v>
      </c>
      <c r="BU761" s="520">
        <v>0</v>
      </c>
      <c r="BV761" s="520">
        <v>0</v>
      </c>
      <c r="BW761" s="520">
        <v>0</v>
      </c>
      <c r="BX761" s="520">
        <v>0</v>
      </c>
      <c r="BY761" s="520">
        <v>0</v>
      </c>
      <c r="BZ761" s="520">
        <v>0</v>
      </c>
      <c r="CA761" s="520">
        <v>0</v>
      </c>
      <c r="CB761" s="520">
        <v>0</v>
      </c>
      <c r="CC761" s="520">
        <v>0</v>
      </c>
      <c r="CD761" s="520">
        <v>398929.52400000003</v>
      </c>
      <c r="CE761" s="520">
        <v>398929.52400000003</v>
      </c>
      <c r="CF761" s="520">
        <v>0</v>
      </c>
      <c r="CG761" s="520">
        <v>0</v>
      </c>
      <c r="CH761" s="520">
        <v>5897.232</v>
      </c>
      <c r="CI761" s="520">
        <v>5897.232</v>
      </c>
      <c r="CJ761" s="520">
        <v>0</v>
      </c>
      <c r="CK761" s="520">
        <v>0</v>
      </c>
      <c r="CL761" s="520">
        <f t="shared" si="113"/>
        <v>404826.75600000005</v>
      </c>
      <c r="CM761" s="521">
        <f t="shared" si="114"/>
        <v>404826.75600000005</v>
      </c>
      <c r="CN761" s="522">
        <v>30635449.589817598</v>
      </c>
      <c r="CO761" s="522">
        <v>30635449.589817598</v>
      </c>
      <c r="CP761" s="522">
        <v>33953532.408892795</v>
      </c>
      <c r="CQ761" s="243" t="s">
        <v>874</v>
      </c>
      <c r="CR761" s="103">
        <v>6.74</v>
      </c>
      <c r="CS761" s="523">
        <v>6.74</v>
      </c>
      <c r="CT761" s="549">
        <v>7.47</v>
      </c>
      <c r="CU761" s="535"/>
      <c r="CV761" s="548">
        <v>1</v>
      </c>
      <c r="CW761" s="550">
        <v>4</v>
      </c>
      <c r="CX761" s="548">
        <f t="shared" si="116"/>
        <v>3</v>
      </c>
      <c r="CY761" s="541">
        <v>67.929083529181582</v>
      </c>
      <c r="CZ761" s="527">
        <v>67.911993494676906</v>
      </c>
      <c r="DA761" s="528">
        <v>1.1353910245802015</v>
      </c>
      <c r="DB761" s="529">
        <v>1.134314258352271</v>
      </c>
      <c r="DC761" s="530" t="s">
        <v>2288</v>
      </c>
      <c r="DD761" s="225"/>
      <c r="DE761" s="524"/>
      <c r="DF761" s="524"/>
      <c r="DG761" s="531"/>
      <c r="DH761" s="532"/>
      <c r="DI761" s="64">
        <v>152513</v>
      </c>
      <c r="DJ761" s="64">
        <v>0</v>
      </c>
      <c r="DK761" s="64">
        <v>18624</v>
      </c>
      <c r="DL761" s="534">
        <f t="shared" si="115"/>
        <v>57045.666666666664</v>
      </c>
    </row>
    <row r="762" spans="1:116" ht="43.5" customHeight="1" x14ac:dyDescent="0.25">
      <c r="A762" s="356" t="s">
        <v>7</v>
      </c>
      <c r="B762" s="65" t="s">
        <v>96</v>
      </c>
      <c r="C762" s="65" t="s">
        <v>114</v>
      </c>
      <c r="D762" s="64" t="s">
        <v>2623</v>
      </c>
      <c r="E762" s="64" t="s">
        <v>122</v>
      </c>
      <c r="F762" s="64" t="s">
        <v>2624</v>
      </c>
      <c r="G762" s="18" t="s">
        <v>124</v>
      </c>
      <c r="H762" s="35" t="s">
        <v>860</v>
      </c>
      <c r="I762" s="28" t="s">
        <v>2287</v>
      </c>
      <c r="J762" s="498">
        <v>2.3057060350356893</v>
      </c>
      <c r="K762" s="498">
        <v>1.59848484516</v>
      </c>
      <c r="L762" s="499">
        <v>461.8</v>
      </c>
      <c r="M762" s="512">
        <v>0</v>
      </c>
      <c r="N762" s="513">
        <v>0</v>
      </c>
      <c r="O762" s="513">
        <v>0</v>
      </c>
      <c r="P762" s="513">
        <v>0</v>
      </c>
      <c r="Q762" s="513">
        <v>0</v>
      </c>
      <c r="R762" s="513">
        <v>0</v>
      </c>
      <c r="S762" s="513">
        <v>0</v>
      </c>
      <c r="T762" s="513">
        <v>0</v>
      </c>
      <c r="U762" s="513">
        <v>0</v>
      </c>
      <c r="V762" s="513">
        <v>0</v>
      </c>
      <c r="W762" s="513">
        <v>0</v>
      </c>
      <c r="X762" s="513">
        <v>0</v>
      </c>
      <c r="Y762" s="513">
        <v>0</v>
      </c>
      <c r="Z762" s="513">
        <v>0</v>
      </c>
      <c r="AA762" s="513">
        <v>0</v>
      </c>
      <c r="AB762" s="513">
        <v>0</v>
      </c>
      <c r="AC762" s="513">
        <v>6</v>
      </c>
      <c r="AD762" s="513">
        <v>6</v>
      </c>
      <c r="AE762" s="513">
        <v>0</v>
      </c>
      <c r="AF762" s="513">
        <v>0</v>
      </c>
      <c r="AG762" s="513">
        <v>0</v>
      </c>
      <c r="AH762" s="513">
        <f t="shared" si="107"/>
        <v>0</v>
      </c>
      <c r="AI762" s="513">
        <v>0</v>
      </c>
      <c r="AJ762" s="513">
        <v>0</v>
      </c>
      <c r="AK762" s="513">
        <f t="shared" si="108"/>
        <v>6</v>
      </c>
      <c r="AL762" s="513">
        <f t="shared" si="109"/>
        <v>6</v>
      </c>
      <c r="AM762" s="513">
        <v>0</v>
      </c>
      <c r="AN762" s="513">
        <v>0</v>
      </c>
      <c r="AO762" s="513">
        <v>0</v>
      </c>
      <c r="AP762" s="513">
        <v>0</v>
      </c>
      <c r="AQ762" s="513">
        <v>0</v>
      </c>
      <c r="AR762" s="513">
        <v>0</v>
      </c>
      <c r="AS762" s="513">
        <v>0</v>
      </c>
      <c r="AT762" s="513">
        <v>0</v>
      </c>
      <c r="AU762" s="513">
        <v>0</v>
      </c>
      <c r="AV762" s="513">
        <v>0</v>
      </c>
      <c r="AW762" s="513">
        <v>0</v>
      </c>
      <c r="AX762" s="513">
        <v>0</v>
      </c>
      <c r="AY762" s="513">
        <v>0</v>
      </c>
      <c r="AZ762" s="513">
        <v>0</v>
      </c>
      <c r="BA762" s="513">
        <v>0</v>
      </c>
      <c r="BB762" s="513">
        <v>0</v>
      </c>
      <c r="BC762" s="513">
        <v>33.090000000000003</v>
      </c>
      <c r="BD762" s="513">
        <v>33.090000000000003</v>
      </c>
      <c r="BE762" s="513">
        <v>0</v>
      </c>
      <c r="BF762" s="513">
        <v>0</v>
      </c>
      <c r="BG762" s="513">
        <v>0</v>
      </c>
      <c r="BH762" s="513">
        <v>0</v>
      </c>
      <c r="BI762" s="513">
        <v>0</v>
      </c>
      <c r="BJ762" s="513">
        <v>0</v>
      </c>
      <c r="BK762" s="241">
        <f t="shared" si="110"/>
        <v>33.090000000000003</v>
      </c>
      <c r="BL762" s="22">
        <f t="shared" si="111"/>
        <v>33.090000000000003</v>
      </c>
      <c r="BM762" s="519">
        <f t="shared" si="112"/>
        <v>0</v>
      </c>
      <c r="BN762" s="520">
        <v>0</v>
      </c>
      <c r="BO762" s="520">
        <v>0</v>
      </c>
      <c r="BP762" s="520">
        <v>0</v>
      </c>
      <c r="BQ762" s="520">
        <v>0</v>
      </c>
      <c r="BR762" s="520">
        <v>0</v>
      </c>
      <c r="BS762" s="520">
        <v>0</v>
      </c>
      <c r="BT762" s="520">
        <v>0</v>
      </c>
      <c r="BU762" s="520">
        <v>0</v>
      </c>
      <c r="BV762" s="520">
        <v>0</v>
      </c>
      <c r="BW762" s="520">
        <v>0</v>
      </c>
      <c r="BX762" s="520">
        <v>0</v>
      </c>
      <c r="BY762" s="520">
        <v>0</v>
      </c>
      <c r="BZ762" s="520">
        <v>0</v>
      </c>
      <c r="CA762" s="520">
        <v>0</v>
      </c>
      <c r="CB762" s="520">
        <v>0</v>
      </c>
      <c r="CC762" s="520">
        <v>0</v>
      </c>
      <c r="CD762" s="520">
        <v>38842.365600000005</v>
      </c>
      <c r="CE762" s="520">
        <v>38842.365600000005</v>
      </c>
      <c r="CF762" s="520">
        <v>0</v>
      </c>
      <c r="CG762" s="520">
        <v>0</v>
      </c>
      <c r="CH762" s="520">
        <v>0</v>
      </c>
      <c r="CI762" s="520">
        <v>0</v>
      </c>
      <c r="CJ762" s="520">
        <v>0</v>
      </c>
      <c r="CK762" s="520">
        <v>0</v>
      </c>
      <c r="CL762" s="520">
        <f t="shared" si="113"/>
        <v>38842.365600000005</v>
      </c>
      <c r="CM762" s="521">
        <f t="shared" si="114"/>
        <v>38842.365600000005</v>
      </c>
      <c r="CN762" s="522">
        <v>6447360.0000000009</v>
      </c>
      <c r="CO762" s="522">
        <v>6447360.0000000009</v>
      </c>
      <c r="CP762" s="522">
        <v>0</v>
      </c>
      <c r="CQ762" s="243" t="s">
        <v>874</v>
      </c>
      <c r="CR762" s="103">
        <v>1.84</v>
      </c>
      <c r="CS762" s="523">
        <v>1.84</v>
      </c>
      <c r="CT762" s="104">
        <v>0</v>
      </c>
      <c r="CU762" s="551"/>
      <c r="CV762" s="653"/>
      <c r="CW762" s="653"/>
      <c r="CX762" s="525"/>
      <c r="CY762" s="526">
        <v>73.237043250733123</v>
      </c>
      <c r="CZ762" s="527">
        <v>73.030669025095492</v>
      </c>
      <c r="DA762" s="528">
        <v>1.1269626373224428</v>
      </c>
      <c r="DB762" s="529">
        <v>1.1240109848620319</v>
      </c>
      <c r="DC762" s="530" t="s">
        <v>2569</v>
      </c>
      <c r="DD762" s="225"/>
      <c r="DE762" s="524"/>
      <c r="DF762" s="524"/>
      <c r="DG762" s="531"/>
      <c r="DH762" s="532"/>
      <c r="DI762" s="64">
        <v>0</v>
      </c>
      <c r="DJ762" s="64">
        <v>0</v>
      </c>
      <c r="DK762" s="64">
        <v>408</v>
      </c>
      <c r="DL762" s="534">
        <f t="shared" si="115"/>
        <v>136</v>
      </c>
    </row>
    <row r="763" spans="1:116" ht="43.5" customHeight="1" x14ac:dyDescent="0.25">
      <c r="A763" s="356" t="s">
        <v>7</v>
      </c>
      <c r="B763" s="65" t="s">
        <v>96</v>
      </c>
      <c r="C763" s="65" t="s">
        <v>114</v>
      </c>
      <c r="D763" s="64" t="s">
        <v>2623</v>
      </c>
      <c r="E763" s="64" t="s">
        <v>122</v>
      </c>
      <c r="F763" s="64" t="s">
        <v>2625</v>
      </c>
      <c r="G763" s="18" t="s">
        <v>124</v>
      </c>
      <c r="H763" s="35" t="s">
        <v>860</v>
      </c>
      <c r="I763" s="28" t="s">
        <v>2287</v>
      </c>
      <c r="J763" s="498">
        <v>2.0535194374536609</v>
      </c>
      <c r="K763" s="498">
        <v>1.3198863608910001</v>
      </c>
      <c r="L763" s="499">
        <v>290.8</v>
      </c>
      <c r="M763" s="512">
        <v>0</v>
      </c>
      <c r="N763" s="513">
        <v>0</v>
      </c>
      <c r="O763" s="513">
        <v>0</v>
      </c>
      <c r="P763" s="513">
        <v>0</v>
      </c>
      <c r="Q763" s="513">
        <v>0</v>
      </c>
      <c r="R763" s="513">
        <v>0</v>
      </c>
      <c r="S763" s="513">
        <v>0</v>
      </c>
      <c r="T763" s="513">
        <v>0</v>
      </c>
      <c r="U763" s="513">
        <v>0</v>
      </c>
      <c r="V763" s="513">
        <v>0</v>
      </c>
      <c r="W763" s="513">
        <v>0</v>
      </c>
      <c r="X763" s="513">
        <v>0</v>
      </c>
      <c r="Y763" s="513">
        <v>0</v>
      </c>
      <c r="Z763" s="513">
        <v>0</v>
      </c>
      <c r="AA763" s="513">
        <v>0</v>
      </c>
      <c r="AB763" s="513">
        <v>0</v>
      </c>
      <c r="AC763" s="513">
        <v>2</v>
      </c>
      <c r="AD763" s="513">
        <v>2</v>
      </c>
      <c r="AE763" s="513">
        <v>0</v>
      </c>
      <c r="AF763" s="513">
        <v>0</v>
      </c>
      <c r="AG763" s="513">
        <v>0</v>
      </c>
      <c r="AH763" s="513">
        <f t="shared" si="107"/>
        <v>0</v>
      </c>
      <c r="AI763" s="513">
        <v>0</v>
      </c>
      <c r="AJ763" s="513">
        <v>0</v>
      </c>
      <c r="AK763" s="513">
        <f t="shared" si="108"/>
        <v>2</v>
      </c>
      <c r="AL763" s="513">
        <f t="shared" si="109"/>
        <v>2</v>
      </c>
      <c r="AM763" s="513">
        <v>0</v>
      </c>
      <c r="AN763" s="513">
        <v>0</v>
      </c>
      <c r="AO763" s="513">
        <v>0</v>
      </c>
      <c r="AP763" s="513">
        <v>0</v>
      </c>
      <c r="AQ763" s="513">
        <v>0</v>
      </c>
      <c r="AR763" s="513">
        <v>0</v>
      </c>
      <c r="AS763" s="513">
        <v>0</v>
      </c>
      <c r="AT763" s="513">
        <v>0</v>
      </c>
      <c r="AU763" s="513">
        <v>0</v>
      </c>
      <c r="AV763" s="513">
        <v>0</v>
      </c>
      <c r="AW763" s="513">
        <v>0</v>
      </c>
      <c r="AX763" s="513">
        <v>0</v>
      </c>
      <c r="AY763" s="513">
        <v>0</v>
      </c>
      <c r="AZ763" s="513">
        <v>0</v>
      </c>
      <c r="BA763" s="513">
        <v>0</v>
      </c>
      <c r="BB763" s="513">
        <v>0</v>
      </c>
      <c r="BC763" s="513">
        <v>8.3699999999999992</v>
      </c>
      <c r="BD763" s="513">
        <v>8.3699999999999992</v>
      </c>
      <c r="BE763" s="513">
        <v>0</v>
      </c>
      <c r="BF763" s="513">
        <v>0</v>
      </c>
      <c r="BG763" s="513">
        <v>0</v>
      </c>
      <c r="BH763" s="513">
        <v>0</v>
      </c>
      <c r="BI763" s="513">
        <v>0</v>
      </c>
      <c r="BJ763" s="513">
        <v>0</v>
      </c>
      <c r="BK763" s="241">
        <f t="shared" si="110"/>
        <v>8.3699999999999992</v>
      </c>
      <c r="BL763" s="22">
        <f t="shared" si="111"/>
        <v>8.3699999999999992</v>
      </c>
      <c r="BM763" s="519">
        <f t="shared" si="112"/>
        <v>0</v>
      </c>
      <c r="BN763" s="520">
        <v>0</v>
      </c>
      <c r="BO763" s="520">
        <v>0</v>
      </c>
      <c r="BP763" s="520">
        <v>0</v>
      </c>
      <c r="BQ763" s="520">
        <v>0</v>
      </c>
      <c r="BR763" s="520">
        <v>0</v>
      </c>
      <c r="BS763" s="520">
        <v>0</v>
      </c>
      <c r="BT763" s="520">
        <v>0</v>
      </c>
      <c r="BU763" s="520">
        <v>0</v>
      </c>
      <c r="BV763" s="520">
        <v>0</v>
      </c>
      <c r="BW763" s="520">
        <v>0</v>
      </c>
      <c r="BX763" s="520">
        <v>0</v>
      </c>
      <c r="BY763" s="520">
        <v>0</v>
      </c>
      <c r="BZ763" s="520">
        <v>0</v>
      </c>
      <c r="CA763" s="520">
        <v>0</v>
      </c>
      <c r="CB763" s="520">
        <v>0</v>
      </c>
      <c r="CC763" s="520">
        <v>0</v>
      </c>
      <c r="CD763" s="520">
        <v>9825.0408000000007</v>
      </c>
      <c r="CE763" s="520">
        <v>9825.0408000000007</v>
      </c>
      <c r="CF763" s="520">
        <v>0</v>
      </c>
      <c r="CG763" s="520">
        <v>0</v>
      </c>
      <c r="CH763" s="520">
        <v>0</v>
      </c>
      <c r="CI763" s="520">
        <v>0</v>
      </c>
      <c r="CJ763" s="520">
        <v>0</v>
      </c>
      <c r="CK763" s="520">
        <v>0</v>
      </c>
      <c r="CL763" s="520">
        <f t="shared" si="113"/>
        <v>9825.0408000000007</v>
      </c>
      <c r="CM763" s="521">
        <f t="shared" si="114"/>
        <v>9825.0408000000007</v>
      </c>
      <c r="CN763" s="522">
        <v>3293760</v>
      </c>
      <c r="CO763" s="522">
        <v>3293760</v>
      </c>
      <c r="CP763" s="522">
        <v>0</v>
      </c>
      <c r="CQ763" s="243" t="s">
        <v>874</v>
      </c>
      <c r="CR763" s="103">
        <v>0.94</v>
      </c>
      <c r="CS763" s="523">
        <v>0.94</v>
      </c>
      <c r="CT763" s="104">
        <v>0</v>
      </c>
      <c r="CU763" s="524"/>
      <c r="CV763" s="546"/>
      <c r="CW763" s="546"/>
      <c r="CX763" s="525"/>
      <c r="CY763" s="526">
        <v>77.005365980724221</v>
      </c>
      <c r="CZ763" s="527">
        <v>77.462724127083888</v>
      </c>
      <c r="DA763" s="528">
        <v>1.0783711035860046</v>
      </c>
      <c r="DB763" s="529">
        <v>1.0848275138932573</v>
      </c>
      <c r="DC763" s="530" t="s">
        <v>2580</v>
      </c>
      <c r="DD763" s="225"/>
      <c r="DE763" s="524"/>
      <c r="DF763" s="524"/>
      <c r="DG763" s="531"/>
      <c r="DH763" s="532"/>
      <c r="DI763" s="64">
        <v>0</v>
      </c>
      <c r="DJ763" s="64">
        <v>0</v>
      </c>
      <c r="DK763" s="64">
        <v>0</v>
      </c>
      <c r="DL763" s="534">
        <f t="shared" si="115"/>
        <v>0</v>
      </c>
    </row>
    <row r="764" spans="1:116" ht="43.5" customHeight="1" x14ac:dyDescent="0.25">
      <c r="A764" s="356" t="s">
        <v>7</v>
      </c>
      <c r="B764" s="65" t="s">
        <v>96</v>
      </c>
      <c r="C764" s="65" t="s">
        <v>114</v>
      </c>
      <c r="D764" s="64" t="s">
        <v>2626</v>
      </c>
      <c r="E764" s="64" t="s">
        <v>134</v>
      </c>
      <c r="F764" s="64" t="s">
        <v>549</v>
      </c>
      <c r="G764" s="18" t="s">
        <v>134</v>
      </c>
      <c r="H764" s="35" t="s">
        <v>860</v>
      </c>
      <c r="I764" s="28" t="s">
        <v>2322</v>
      </c>
      <c r="J764" s="498">
        <v>7.2902018490574036</v>
      </c>
      <c r="K764" s="498">
        <v>15.835227239790001</v>
      </c>
      <c r="L764" s="499">
        <v>2675.7</v>
      </c>
      <c r="M764" s="512">
        <v>0</v>
      </c>
      <c r="N764" s="513">
        <v>0</v>
      </c>
      <c r="O764" s="513">
        <v>0</v>
      </c>
      <c r="P764" s="513">
        <v>0</v>
      </c>
      <c r="Q764" s="513">
        <v>0</v>
      </c>
      <c r="R764" s="513">
        <v>0</v>
      </c>
      <c r="S764" s="513">
        <v>0</v>
      </c>
      <c r="T764" s="513">
        <v>0</v>
      </c>
      <c r="U764" s="513">
        <v>0</v>
      </c>
      <c r="V764" s="513">
        <v>0</v>
      </c>
      <c r="W764" s="513">
        <v>0</v>
      </c>
      <c r="X764" s="513">
        <v>0</v>
      </c>
      <c r="Y764" s="513">
        <v>1</v>
      </c>
      <c r="Z764" s="513">
        <v>1</v>
      </c>
      <c r="AA764" s="513">
        <v>0</v>
      </c>
      <c r="AB764" s="513">
        <v>0</v>
      </c>
      <c r="AC764" s="513">
        <v>165</v>
      </c>
      <c r="AD764" s="513">
        <v>165</v>
      </c>
      <c r="AE764" s="513">
        <v>0</v>
      </c>
      <c r="AF764" s="513">
        <v>0</v>
      </c>
      <c r="AG764" s="513">
        <v>0</v>
      </c>
      <c r="AH764" s="513">
        <f t="shared" si="107"/>
        <v>0</v>
      </c>
      <c r="AI764" s="513">
        <v>0</v>
      </c>
      <c r="AJ764" s="513">
        <v>0</v>
      </c>
      <c r="AK764" s="513">
        <f t="shared" si="108"/>
        <v>166</v>
      </c>
      <c r="AL764" s="513">
        <f t="shared" si="109"/>
        <v>166</v>
      </c>
      <c r="AM764" s="513">
        <v>0</v>
      </c>
      <c r="AN764" s="513">
        <v>0</v>
      </c>
      <c r="AO764" s="513">
        <v>0</v>
      </c>
      <c r="AP764" s="513">
        <v>0</v>
      </c>
      <c r="AQ764" s="513">
        <v>0</v>
      </c>
      <c r="AR764" s="513">
        <v>0</v>
      </c>
      <c r="AS764" s="513">
        <v>0</v>
      </c>
      <c r="AT764" s="513">
        <v>0</v>
      </c>
      <c r="AU764" s="513">
        <v>0</v>
      </c>
      <c r="AV764" s="513">
        <v>0</v>
      </c>
      <c r="AW764" s="513">
        <v>0</v>
      </c>
      <c r="AX764" s="513">
        <v>0</v>
      </c>
      <c r="AY764" s="513">
        <v>1.2</v>
      </c>
      <c r="AZ764" s="513">
        <v>1.2</v>
      </c>
      <c r="BA764" s="513">
        <v>0</v>
      </c>
      <c r="BB764" s="513">
        <v>0</v>
      </c>
      <c r="BC764" s="513">
        <v>1333.02</v>
      </c>
      <c r="BD764" s="513">
        <v>1333.02</v>
      </c>
      <c r="BE764" s="513">
        <v>0</v>
      </c>
      <c r="BF764" s="513">
        <v>0</v>
      </c>
      <c r="BG764" s="513">
        <v>0</v>
      </c>
      <c r="BH764" s="513">
        <v>0</v>
      </c>
      <c r="BI764" s="513">
        <v>0</v>
      </c>
      <c r="BJ764" s="513">
        <v>0</v>
      </c>
      <c r="BK764" s="241">
        <f t="shared" si="110"/>
        <v>1334.22</v>
      </c>
      <c r="BL764" s="22">
        <f t="shared" si="111"/>
        <v>1334.22</v>
      </c>
      <c r="BM764" s="519">
        <f t="shared" si="112"/>
        <v>0.19114899713467046</v>
      </c>
      <c r="BN764" s="520">
        <v>0</v>
      </c>
      <c r="BO764" s="520">
        <v>0</v>
      </c>
      <c r="BP764" s="520">
        <v>0</v>
      </c>
      <c r="BQ764" s="520">
        <v>0</v>
      </c>
      <c r="BR764" s="520">
        <v>0</v>
      </c>
      <c r="BS764" s="520">
        <v>0</v>
      </c>
      <c r="BT764" s="520">
        <v>0</v>
      </c>
      <c r="BU764" s="520">
        <v>0</v>
      </c>
      <c r="BV764" s="520">
        <v>0</v>
      </c>
      <c r="BW764" s="520">
        <v>0</v>
      </c>
      <c r="BX764" s="520">
        <v>0</v>
      </c>
      <c r="BY764" s="520">
        <v>0</v>
      </c>
      <c r="BZ764" s="520">
        <v>6054.9119999999994</v>
      </c>
      <c r="CA764" s="520">
        <v>6054.9119999999994</v>
      </c>
      <c r="CB764" s="520">
        <v>0</v>
      </c>
      <c r="CC764" s="520">
        <v>0</v>
      </c>
      <c r="CD764" s="520">
        <v>1564752.1968</v>
      </c>
      <c r="CE764" s="520">
        <v>1564752.1968</v>
      </c>
      <c r="CF764" s="520">
        <v>0</v>
      </c>
      <c r="CG764" s="520">
        <v>0</v>
      </c>
      <c r="CH764" s="520">
        <v>0</v>
      </c>
      <c r="CI764" s="520">
        <v>0</v>
      </c>
      <c r="CJ764" s="520">
        <v>0</v>
      </c>
      <c r="CK764" s="520">
        <v>0</v>
      </c>
      <c r="CL764" s="520">
        <f t="shared" si="113"/>
        <v>1570807.1088</v>
      </c>
      <c r="CM764" s="521">
        <f t="shared" si="114"/>
        <v>1570807.1088</v>
      </c>
      <c r="CN764" s="522">
        <v>10202760.225333601</v>
      </c>
      <c r="CO764" s="522">
        <v>10202760.225333601</v>
      </c>
      <c r="CP764" s="522">
        <v>13991211.4681392</v>
      </c>
      <c r="CQ764" s="243" t="s">
        <v>874</v>
      </c>
      <c r="CR764" s="103">
        <v>5.09</v>
      </c>
      <c r="CS764" s="523">
        <v>5.09</v>
      </c>
      <c r="CT764" s="104">
        <v>6.98</v>
      </c>
      <c r="CU764" s="524"/>
      <c r="CV764" s="546"/>
      <c r="CW764" s="546"/>
      <c r="CX764" s="525"/>
      <c r="CY764" s="526">
        <v>144.49466580050287</v>
      </c>
      <c r="CZ764" s="527">
        <v>142.16825494148264</v>
      </c>
      <c r="DA764" s="528">
        <v>1.7886834084646093</v>
      </c>
      <c r="DB764" s="529">
        <v>1.7838812685736436</v>
      </c>
      <c r="DC764" s="530" t="s">
        <v>2589</v>
      </c>
      <c r="DD764" s="225"/>
      <c r="DE764" s="524"/>
      <c r="DF764" s="524"/>
      <c r="DG764" s="531"/>
      <c r="DH764" s="532"/>
      <c r="DI764" s="64">
        <v>0</v>
      </c>
      <c r="DJ764" s="64">
        <v>350073</v>
      </c>
      <c r="DK764" s="64">
        <v>520021</v>
      </c>
      <c r="DL764" s="534">
        <f t="shared" si="115"/>
        <v>290031.33333333331</v>
      </c>
    </row>
    <row r="765" spans="1:116" ht="43.5" customHeight="1" x14ac:dyDescent="0.25">
      <c r="A765" s="356" t="s">
        <v>7</v>
      </c>
      <c r="B765" s="65" t="s">
        <v>96</v>
      </c>
      <c r="C765" s="65" t="s">
        <v>114</v>
      </c>
      <c r="D765" s="64" t="s">
        <v>2626</v>
      </c>
      <c r="E765" s="64" t="s">
        <v>134</v>
      </c>
      <c r="F765" s="64" t="s">
        <v>550</v>
      </c>
      <c r="G765" s="18" t="s">
        <v>134</v>
      </c>
      <c r="H765" s="35" t="s">
        <v>866</v>
      </c>
      <c r="I765" s="28" t="s">
        <v>2322</v>
      </c>
      <c r="J765" s="498">
        <v>7.6965409685130632</v>
      </c>
      <c r="K765" s="498">
        <v>1.6893939358800001</v>
      </c>
      <c r="L765" s="499">
        <v>520.6</v>
      </c>
      <c r="M765" s="512">
        <v>0</v>
      </c>
      <c r="N765" s="513">
        <v>0</v>
      </c>
      <c r="O765" s="513">
        <v>0</v>
      </c>
      <c r="P765" s="513">
        <v>0</v>
      </c>
      <c r="Q765" s="513">
        <v>0</v>
      </c>
      <c r="R765" s="513">
        <v>0</v>
      </c>
      <c r="S765" s="513">
        <v>0</v>
      </c>
      <c r="T765" s="513">
        <v>0</v>
      </c>
      <c r="U765" s="513">
        <v>0</v>
      </c>
      <c r="V765" s="513">
        <v>0</v>
      </c>
      <c r="W765" s="513">
        <v>0</v>
      </c>
      <c r="X765" s="513">
        <v>0</v>
      </c>
      <c r="Y765" s="513">
        <v>1</v>
      </c>
      <c r="Z765" s="513">
        <v>1</v>
      </c>
      <c r="AA765" s="513">
        <v>0</v>
      </c>
      <c r="AB765" s="513">
        <v>0</v>
      </c>
      <c r="AC765" s="513">
        <v>29</v>
      </c>
      <c r="AD765" s="513">
        <v>29</v>
      </c>
      <c r="AE765" s="513">
        <v>0</v>
      </c>
      <c r="AF765" s="513">
        <v>0</v>
      </c>
      <c r="AG765" s="513">
        <v>0</v>
      </c>
      <c r="AH765" s="513">
        <f t="shared" si="107"/>
        <v>0</v>
      </c>
      <c r="AI765" s="513">
        <v>0</v>
      </c>
      <c r="AJ765" s="513">
        <v>0</v>
      </c>
      <c r="AK765" s="513">
        <f t="shared" si="108"/>
        <v>30</v>
      </c>
      <c r="AL765" s="513">
        <f t="shared" si="109"/>
        <v>30</v>
      </c>
      <c r="AM765" s="513">
        <v>0</v>
      </c>
      <c r="AN765" s="513">
        <v>0</v>
      </c>
      <c r="AO765" s="513">
        <v>0</v>
      </c>
      <c r="AP765" s="513">
        <v>0</v>
      </c>
      <c r="AQ765" s="513">
        <v>0</v>
      </c>
      <c r="AR765" s="513">
        <v>0</v>
      </c>
      <c r="AS765" s="513">
        <v>0</v>
      </c>
      <c r="AT765" s="513">
        <v>0</v>
      </c>
      <c r="AU765" s="513">
        <v>0</v>
      </c>
      <c r="AV765" s="513">
        <v>0</v>
      </c>
      <c r="AW765" s="513">
        <v>0</v>
      </c>
      <c r="AX765" s="513">
        <v>0</v>
      </c>
      <c r="AY765" s="513">
        <v>820</v>
      </c>
      <c r="AZ765" s="513">
        <v>820</v>
      </c>
      <c r="BA765" s="513">
        <v>0</v>
      </c>
      <c r="BB765" s="513">
        <v>0</v>
      </c>
      <c r="BC765" s="513">
        <v>725.11</v>
      </c>
      <c r="BD765" s="513">
        <v>725.11</v>
      </c>
      <c r="BE765" s="513">
        <v>0</v>
      </c>
      <c r="BF765" s="513">
        <v>0</v>
      </c>
      <c r="BG765" s="513">
        <v>0</v>
      </c>
      <c r="BH765" s="513">
        <v>0</v>
      </c>
      <c r="BI765" s="513">
        <v>0</v>
      </c>
      <c r="BJ765" s="513">
        <v>0</v>
      </c>
      <c r="BK765" s="241">
        <f t="shared" si="110"/>
        <v>1545.1100000000001</v>
      </c>
      <c r="BL765" s="22">
        <f t="shared" si="111"/>
        <v>1545.1100000000001</v>
      </c>
      <c r="BM765" s="519">
        <f t="shared" si="112"/>
        <v>0.24603662420382169</v>
      </c>
      <c r="BN765" s="520">
        <v>0</v>
      </c>
      <c r="BO765" s="520">
        <v>0</v>
      </c>
      <c r="BP765" s="520">
        <v>0</v>
      </c>
      <c r="BQ765" s="520">
        <v>0</v>
      </c>
      <c r="BR765" s="520">
        <v>0</v>
      </c>
      <c r="BS765" s="520">
        <v>0</v>
      </c>
      <c r="BT765" s="520">
        <v>0</v>
      </c>
      <c r="BU765" s="520">
        <v>0</v>
      </c>
      <c r="BV765" s="520">
        <v>0</v>
      </c>
      <c r="BW765" s="520">
        <v>0</v>
      </c>
      <c r="BX765" s="520">
        <v>0</v>
      </c>
      <c r="BY765" s="520">
        <v>0</v>
      </c>
      <c r="BZ765" s="520">
        <v>4137523.1999999997</v>
      </c>
      <c r="CA765" s="520">
        <v>4137523.1999999997</v>
      </c>
      <c r="CB765" s="520">
        <v>0</v>
      </c>
      <c r="CC765" s="520">
        <v>0</v>
      </c>
      <c r="CD765" s="520">
        <v>851163.12240000011</v>
      </c>
      <c r="CE765" s="520">
        <v>851163.12240000011</v>
      </c>
      <c r="CF765" s="520">
        <v>0</v>
      </c>
      <c r="CG765" s="520">
        <v>0</v>
      </c>
      <c r="CH765" s="520">
        <v>0</v>
      </c>
      <c r="CI765" s="520">
        <v>0</v>
      </c>
      <c r="CJ765" s="520">
        <v>0</v>
      </c>
      <c r="CK765" s="520">
        <v>0</v>
      </c>
      <c r="CL765" s="520">
        <f t="shared" si="113"/>
        <v>4988686.3223999999</v>
      </c>
      <c r="CM765" s="521">
        <f t="shared" si="114"/>
        <v>4988686.3223999999</v>
      </c>
      <c r="CN765" s="522">
        <v>771790.54392119998</v>
      </c>
      <c r="CO765" s="522">
        <v>771790.54392119998</v>
      </c>
      <c r="CP765" s="522">
        <v>2973524.3041872005</v>
      </c>
      <c r="CQ765" s="243" t="s">
        <v>874</v>
      </c>
      <c r="CR765" s="103">
        <v>1.63</v>
      </c>
      <c r="CS765" s="523">
        <v>1.63</v>
      </c>
      <c r="CT765" s="104">
        <v>6.28</v>
      </c>
      <c r="CU765" s="524"/>
      <c r="CV765" s="546"/>
      <c r="CW765" s="546"/>
      <c r="CX765" s="525"/>
      <c r="CY765" s="526">
        <v>37.227256361574923</v>
      </c>
      <c r="CZ765" s="527">
        <v>37.22686308258988</v>
      </c>
      <c r="DA765" s="528">
        <v>0.76264767700350877</v>
      </c>
      <c r="DB765" s="529">
        <v>0.76258213050600132</v>
      </c>
      <c r="DC765" s="530" t="s">
        <v>2386</v>
      </c>
      <c r="DD765" s="225"/>
      <c r="DE765" s="524"/>
      <c r="DF765" s="524"/>
      <c r="DG765" s="531"/>
      <c r="DH765" s="532"/>
      <c r="DI765" s="64">
        <v>0</v>
      </c>
      <c r="DJ765" s="64">
        <v>0</v>
      </c>
      <c r="DK765" s="64">
        <v>0</v>
      </c>
      <c r="DL765" s="534">
        <f t="shared" si="115"/>
        <v>0</v>
      </c>
    </row>
    <row r="766" spans="1:116" ht="43.5" customHeight="1" x14ac:dyDescent="0.25">
      <c r="A766" s="356" t="s">
        <v>7</v>
      </c>
      <c r="B766" s="65" t="s">
        <v>96</v>
      </c>
      <c r="C766" s="65" t="s">
        <v>114</v>
      </c>
      <c r="D766" s="64" t="s">
        <v>2627</v>
      </c>
      <c r="E766" s="64" t="s">
        <v>571</v>
      </c>
      <c r="F766" s="64" t="s">
        <v>1710</v>
      </c>
      <c r="G766" s="18" t="s">
        <v>571</v>
      </c>
      <c r="H766" s="35" t="s">
        <v>860</v>
      </c>
      <c r="I766" s="28" t="s">
        <v>2287</v>
      </c>
      <c r="J766" s="498">
        <v>2.8821325437946119</v>
      </c>
      <c r="K766" s="498">
        <v>4.5706439298870007</v>
      </c>
      <c r="L766" s="499">
        <v>943.8</v>
      </c>
      <c r="M766" s="512">
        <v>0</v>
      </c>
      <c r="N766" s="513">
        <v>0</v>
      </c>
      <c r="O766" s="513">
        <v>0</v>
      </c>
      <c r="P766" s="513">
        <v>0</v>
      </c>
      <c r="Q766" s="513">
        <v>0</v>
      </c>
      <c r="R766" s="513">
        <v>0</v>
      </c>
      <c r="S766" s="513">
        <v>0</v>
      </c>
      <c r="T766" s="513">
        <v>0</v>
      </c>
      <c r="U766" s="513">
        <v>0</v>
      </c>
      <c r="V766" s="513">
        <v>0</v>
      </c>
      <c r="W766" s="513">
        <v>0</v>
      </c>
      <c r="X766" s="513">
        <v>0</v>
      </c>
      <c r="Y766" s="513">
        <v>0</v>
      </c>
      <c r="Z766" s="513">
        <v>0</v>
      </c>
      <c r="AA766" s="513">
        <v>0</v>
      </c>
      <c r="AB766" s="513">
        <v>0</v>
      </c>
      <c r="AC766" s="513">
        <v>29</v>
      </c>
      <c r="AD766" s="513">
        <v>29</v>
      </c>
      <c r="AE766" s="513">
        <v>0</v>
      </c>
      <c r="AF766" s="513">
        <v>0</v>
      </c>
      <c r="AG766" s="513">
        <v>0</v>
      </c>
      <c r="AH766" s="513">
        <f t="shared" si="107"/>
        <v>0</v>
      </c>
      <c r="AI766" s="513">
        <v>0</v>
      </c>
      <c r="AJ766" s="513">
        <v>0</v>
      </c>
      <c r="AK766" s="513">
        <f t="shared" si="108"/>
        <v>29</v>
      </c>
      <c r="AL766" s="513">
        <f t="shared" si="109"/>
        <v>29</v>
      </c>
      <c r="AM766" s="513">
        <v>0</v>
      </c>
      <c r="AN766" s="513">
        <v>0</v>
      </c>
      <c r="AO766" s="513">
        <v>0</v>
      </c>
      <c r="AP766" s="513">
        <v>0</v>
      </c>
      <c r="AQ766" s="513">
        <v>0</v>
      </c>
      <c r="AR766" s="513">
        <v>0</v>
      </c>
      <c r="AS766" s="513">
        <v>0</v>
      </c>
      <c r="AT766" s="513">
        <v>0</v>
      </c>
      <c r="AU766" s="513">
        <v>0</v>
      </c>
      <c r="AV766" s="513">
        <v>0</v>
      </c>
      <c r="AW766" s="513">
        <v>0</v>
      </c>
      <c r="AX766" s="513">
        <v>0</v>
      </c>
      <c r="AY766" s="513">
        <v>0</v>
      </c>
      <c r="AZ766" s="513">
        <v>0</v>
      </c>
      <c r="BA766" s="513">
        <v>0</v>
      </c>
      <c r="BB766" s="513">
        <v>0</v>
      </c>
      <c r="BC766" s="513">
        <v>168.27</v>
      </c>
      <c r="BD766" s="513">
        <v>168.27</v>
      </c>
      <c r="BE766" s="513">
        <v>0</v>
      </c>
      <c r="BF766" s="513">
        <v>0</v>
      </c>
      <c r="BG766" s="513">
        <v>0</v>
      </c>
      <c r="BH766" s="513">
        <v>0</v>
      </c>
      <c r="BI766" s="513">
        <v>0</v>
      </c>
      <c r="BJ766" s="513">
        <v>0</v>
      </c>
      <c r="BK766" s="241">
        <f t="shared" si="110"/>
        <v>168.27</v>
      </c>
      <c r="BL766" s="22">
        <f t="shared" si="111"/>
        <v>168.27</v>
      </c>
      <c r="BM766" s="519">
        <f t="shared" si="112"/>
        <v>7.2530172413793115E-2</v>
      </c>
      <c r="BN766" s="520">
        <v>0</v>
      </c>
      <c r="BO766" s="520">
        <v>0</v>
      </c>
      <c r="BP766" s="520">
        <v>0</v>
      </c>
      <c r="BQ766" s="520">
        <v>0</v>
      </c>
      <c r="BR766" s="520">
        <v>0</v>
      </c>
      <c r="BS766" s="520">
        <v>0</v>
      </c>
      <c r="BT766" s="520">
        <v>0</v>
      </c>
      <c r="BU766" s="520">
        <v>0</v>
      </c>
      <c r="BV766" s="520">
        <v>0</v>
      </c>
      <c r="BW766" s="520">
        <v>0</v>
      </c>
      <c r="BX766" s="520">
        <v>0</v>
      </c>
      <c r="BY766" s="520">
        <v>0</v>
      </c>
      <c r="BZ766" s="520">
        <v>0</v>
      </c>
      <c r="CA766" s="520">
        <v>0</v>
      </c>
      <c r="CB766" s="520">
        <v>0</v>
      </c>
      <c r="CC766" s="520">
        <v>0</v>
      </c>
      <c r="CD766" s="520">
        <v>197522.05680000005</v>
      </c>
      <c r="CE766" s="520">
        <v>197522.05680000005</v>
      </c>
      <c r="CF766" s="520">
        <v>0</v>
      </c>
      <c r="CG766" s="520">
        <v>0</v>
      </c>
      <c r="CH766" s="520">
        <v>0</v>
      </c>
      <c r="CI766" s="520">
        <v>0</v>
      </c>
      <c r="CJ766" s="520">
        <v>0</v>
      </c>
      <c r="CK766" s="520">
        <v>0</v>
      </c>
      <c r="CL766" s="520">
        <f t="shared" si="113"/>
        <v>197522.05680000005</v>
      </c>
      <c r="CM766" s="521">
        <f t="shared" si="114"/>
        <v>197522.05680000005</v>
      </c>
      <c r="CN766" s="522">
        <v>7568640.0000000009</v>
      </c>
      <c r="CO766" s="522">
        <v>7568640.0000000009</v>
      </c>
      <c r="CP766" s="522">
        <v>8129280</v>
      </c>
      <c r="CQ766" s="243" t="s">
        <v>874</v>
      </c>
      <c r="CR766" s="103">
        <v>2.16</v>
      </c>
      <c r="CS766" s="523">
        <v>2.16</v>
      </c>
      <c r="CT766" s="104">
        <v>2.3199999999999998</v>
      </c>
      <c r="CU766" s="524"/>
      <c r="CV766" s="546"/>
      <c r="CW766" s="546"/>
      <c r="CX766" s="525"/>
      <c r="CY766" s="526">
        <v>2.5775737081112386</v>
      </c>
      <c r="CZ766" s="527">
        <v>2.523142772503117</v>
      </c>
      <c r="DA766" s="528">
        <v>2.6497853840581825E-2</v>
      </c>
      <c r="DB766" s="529">
        <v>2.6105246530721535E-2</v>
      </c>
      <c r="DC766" s="530" t="s">
        <v>2488</v>
      </c>
      <c r="DD766" s="225"/>
      <c r="DE766" s="524"/>
      <c r="DF766" s="524"/>
      <c r="DG766" s="531"/>
      <c r="DH766" s="532"/>
      <c r="DI766" s="64">
        <v>0</v>
      </c>
      <c r="DJ766" s="64">
        <v>0</v>
      </c>
      <c r="DK766" s="64">
        <v>0</v>
      </c>
      <c r="DL766" s="534">
        <f t="shared" si="115"/>
        <v>0</v>
      </c>
    </row>
    <row r="767" spans="1:116" ht="43.5" customHeight="1" x14ac:dyDescent="0.25">
      <c r="A767" s="356" t="s">
        <v>7</v>
      </c>
      <c r="B767" s="65" t="s">
        <v>96</v>
      </c>
      <c r="C767" s="65" t="s">
        <v>114</v>
      </c>
      <c r="D767" s="64" t="s">
        <v>2627</v>
      </c>
      <c r="E767" s="64" t="s">
        <v>571</v>
      </c>
      <c r="F767" s="64" t="s">
        <v>1711</v>
      </c>
      <c r="G767" s="18" t="s">
        <v>571</v>
      </c>
      <c r="H767" s="35" t="s">
        <v>860</v>
      </c>
      <c r="I767" s="28" t="s">
        <v>2287</v>
      </c>
      <c r="J767" s="498">
        <v>2.9397751946705037</v>
      </c>
      <c r="K767" s="498">
        <v>5.0757575652</v>
      </c>
      <c r="L767" s="499">
        <v>668.5</v>
      </c>
      <c r="M767" s="512">
        <v>0</v>
      </c>
      <c r="N767" s="513">
        <v>0</v>
      </c>
      <c r="O767" s="513">
        <v>0</v>
      </c>
      <c r="P767" s="513">
        <v>0</v>
      </c>
      <c r="Q767" s="513">
        <v>0</v>
      </c>
      <c r="R767" s="513">
        <v>0</v>
      </c>
      <c r="S767" s="513">
        <v>0</v>
      </c>
      <c r="T767" s="513">
        <v>0</v>
      </c>
      <c r="U767" s="513">
        <v>0</v>
      </c>
      <c r="V767" s="513">
        <v>0</v>
      </c>
      <c r="W767" s="513">
        <v>0</v>
      </c>
      <c r="X767" s="513">
        <v>0</v>
      </c>
      <c r="Y767" s="513">
        <v>0</v>
      </c>
      <c r="Z767" s="513">
        <v>0</v>
      </c>
      <c r="AA767" s="513">
        <v>0</v>
      </c>
      <c r="AB767" s="513">
        <v>0</v>
      </c>
      <c r="AC767" s="513">
        <v>53</v>
      </c>
      <c r="AD767" s="513">
        <v>53</v>
      </c>
      <c r="AE767" s="513">
        <v>0</v>
      </c>
      <c r="AF767" s="513">
        <v>0</v>
      </c>
      <c r="AG767" s="513">
        <v>0</v>
      </c>
      <c r="AH767" s="513">
        <f t="shared" si="107"/>
        <v>0</v>
      </c>
      <c r="AI767" s="513">
        <v>0</v>
      </c>
      <c r="AJ767" s="513">
        <v>0</v>
      </c>
      <c r="AK767" s="513">
        <f t="shared" si="108"/>
        <v>53</v>
      </c>
      <c r="AL767" s="513">
        <f t="shared" si="109"/>
        <v>53</v>
      </c>
      <c r="AM767" s="513">
        <v>0</v>
      </c>
      <c r="AN767" s="513">
        <v>0</v>
      </c>
      <c r="AO767" s="513">
        <v>0</v>
      </c>
      <c r="AP767" s="513">
        <v>0</v>
      </c>
      <c r="AQ767" s="513">
        <v>0</v>
      </c>
      <c r="AR767" s="513">
        <v>0</v>
      </c>
      <c r="AS767" s="513">
        <v>0</v>
      </c>
      <c r="AT767" s="513">
        <v>0</v>
      </c>
      <c r="AU767" s="513">
        <v>0</v>
      </c>
      <c r="AV767" s="513">
        <v>0</v>
      </c>
      <c r="AW767" s="513">
        <v>0</v>
      </c>
      <c r="AX767" s="513">
        <v>0</v>
      </c>
      <c r="AY767" s="513">
        <v>0</v>
      </c>
      <c r="AZ767" s="513">
        <v>0</v>
      </c>
      <c r="BA767" s="513">
        <v>0</v>
      </c>
      <c r="BB767" s="513">
        <v>0</v>
      </c>
      <c r="BC767" s="513">
        <v>281.32</v>
      </c>
      <c r="BD767" s="513">
        <v>281.32</v>
      </c>
      <c r="BE767" s="513">
        <v>0</v>
      </c>
      <c r="BF767" s="513">
        <v>0</v>
      </c>
      <c r="BG767" s="513">
        <v>0</v>
      </c>
      <c r="BH767" s="513">
        <v>0</v>
      </c>
      <c r="BI767" s="513">
        <v>0</v>
      </c>
      <c r="BJ767" s="513">
        <v>0</v>
      </c>
      <c r="BK767" s="241">
        <f t="shared" si="110"/>
        <v>281.32</v>
      </c>
      <c r="BL767" s="22">
        <f t="shared" si="111"/>
        <v>281.32</v>
      </c>
      <c r="BM767" s="519">
        <f t="shared" si="112"/>
        <v>0.13790196078431374</v>
      </c>
      <c r="BN767" s="520">
        <v>0</v>
      </c>
      <c r="BO767" s="520">
        <v>0</v>
      </c>
      <c r="BP767" s="520">
        <v>0</v>
      </c>
      <c r="BQ767" s="520">
        <v>0</v>
      </c>
      <c r="BR767" s="520">
        <v>0</v>
      </c>
      <c r="BS767" s="520">
        <v>0</v>
      </c>
      <c r="BT767" s="520">
        <v>0</v>
      </c>
      <c r="BU767" s="520">
        <v>0</v>
      </c>
      <c r="BV767" s="520">
        <v>0</v>
      </c>
      <c r="BW767" s="520">
        <v>0</v>
      </c>
      <c r="BX767" s="520">
        <v>0</v>
      </c>
      <c r="BY767" s="520">
        <v>0</v>
      </c>
      <c r="BZ767" s="520">
        <v>0</v>
      </c>
      <c r="CA767" s="520">
        <v>0</v>
      </c>
      <c r="CB767" s="520">
        <v>0</v>
      </c>
      <c r="CC767" s="520">
        <v>0</v>
      </c>
      <c r="CD767" s="520">
        <v>330224.66879999998</v>
      </c>
      <c r="CE767" s="520">
        <v>330224.66879999998</v>
      </c>
      <c r="CF767" s="520">
        <v>0</v>
      </c>
      <c r="CG767" s="520">
        <v>0</v>
      </c>
      <c r="CH767" s="520">
        <v>0</v>
      </c>
      <c r="CI767" s="520">
        <v>0</v>
      </c>
      <c r="CJ767" s="520">
        <v>0</v>
      </c>
      <c r="CK767" s="520">
        <v>0</v>
      </c>
      <c r="CL767" s="520">
        <f t="shared" si="113"/>
        <v>330224.66879999998</v>
      </c>
      <c r="CM767" s="521">
        <f t="shared" si="114"/>
        <v>330224.66879999998</v>
      </c>
      <c r="CN767" s="522">
        <v>6482400.0000000009</v>
      </c>
      <c r="CO767" s="522">
        <v>6482400.0000000009</v>
      </c>
      <c r="CP767" s="522">
        <v>7148160.0000000009</v>
      </c>
      <c r="CQ767" s="243" t="s">
        <v>874</v>
      </c>
      <c r="CR767" s="103">
        <v>1.85</v>
      </c>
      <c r="CS767" s="523">
        <v>1.85</v>
      </c>
      <c r="CT767" s="104">
        <v>2.04</v>
      </c>
      <c r="CU767" s="524"/>
      <c r="CV767" s="546"/>
      <c r="CW767" s="546"/>
      <c r="CX767" s="525"/>
      <c r="CY767" s="526">
        <v>12.866951004896974</v>
      </c>
      <c r="CZ767" s="527">
        <v>12.223116740606514</v>
      </c>
      <c r="DA767" s="528">
        <v>0.103913962220801</v>
      </c>
      <c r="DB767" s="529">
        <v>0.1028555960944149</v>
      </c>
      <c r="DC767" s="530" t="s">
        <v>2628</v>
      </c>
      <c r="DD767" s="225"/>
      <c r="DE767" s="524"/>
      <c r="DF767" s="524"/>
      <c r="DG767" s="531"/>
      <c r="DH767" s="532"/>
      <c r="DI767" s="64">
        <v>0</v>
      </c>
      <c r="DJ767" s="64">
        <v>0</v>
      </c>
      <c r="DK767" s="64">
        <v>0</v>
      </c>
      <c r="DL767" s="534">
        <f t="shared" si="115"/>
        <v>0</v>
      </c>
    </row>
    <row r="768" spans="1:116" ht="43.5" customHeight="1" x14ac:dyDescent="0.25">
      <c r="A768" s="356" t="s">
        <v>7</v>
      </c>
      <c r="B768" s="65" t="s">
        <v>96</v>
      </c>
      <c r="C768" s="65" t="s">
        <v>114</v>
      </c>
      <c r="D768" s="64" t="s">
        <v>2627</v>
      </c>
      <c r="E768" s="64" t="s">
        <v>571</v>
      </c>
      <c r="F768" s="64" t="s">
        <v>1712</v>
      </c>
      <c r="G768" s="18" t="s">
        <v>571</v>
      </c>
      <c r="H768" s="35" t="s">
        <v>860</v>
      </c>
      <c r="I768" s="28" t="s">
        <v>2287</v>
      </c>
      <c r="J768" s="498">
        <v>2.6659726030100162</v>
      </c>
      <c r="K768" s="498">
        <v>3.2869318113450001</v>
      </c>
      <c r="L768" s="499">
        <v>853</v>
      </c>
      <c r="M768" s="512">
        <v>0</v>
      </c>
      <c r="N768" s="513">
        <v>0</v>
      </c>
      <c r="O768" s="513">
        <v>0</v>
      </c>
      <c r="P768" s="513">
        <v>0</v>
      </c>
      <c r="Q768" s="513">
        <v>0</v>
      </c>
      <c r="R768" s="513">
        <v>0</v>
      </c>
      <c r="S768" s="513">
        <v>0</v>
      </c>
      <c r="T768" s="513">
        <v>0</v>
      </c>
      <c r="U768" s="513">
        <v>0</v>
      </c>
      <c r="V768" s="513">
        <v>0</v>
      </c>
      <c r="W768" s="513">
        <v>0</v>
      </c>
      <c r="X768" s="513">
        <v>0</v>
      </c>
      <c r="Y768" s="513">
        <v>0</v>
      </c>
      <c r="Z768" s="513">
        <v>0</v>
      </c>
      <c r="AA768" s="513">
        <v>0</v>
      </c>
      <c r="AB768" s="513">
        <v>0</v>
      </c>
      <c r="AC768" s="513">
        <v>27</v>
      </c>
      <c r="AD768" s="513">
        <v>27</v>
      </c>
      <c r="AE768" s="513">
        <v>0</v>
      </c>
      <c r="AF768" s="513">
        <v>0</v>
      </c>
      <c r="AG768" s="513">
        <v>0</v>
      </c>
      <c r="AH768" s="513">
        <f t="shared" si="107"/>
        <v>0</v>
      </c>
      <c r="AI768" s="513">
        <v>0</v>
      </c>
      <c r="AJ768" s="513">
        <v>0</v>
      </c>
      <c r="AK768" s="513">
        <f t="shared" si="108"/>
        <v>27</v>
      </c>
      <c r="AL768" s="513">
        <f t="shared" si="109"/>
        <v>27</v>
      </c>
      <c r="AM768" s="513">
        <v>0</v>
      </c>
      <c r="AN768" s="513">
        <v>0</v>
      </c>
      <c r="AO768" s="513">
        <v>0</v>
      </c>
      <c r="AP768" s="513">
        <v>0</v>
      </c>
      <c r="AQ768" s="513">
        <v>0</v>
      </c>
      <c r="AR768" s="513">
        <v>0</v>
      </c>
      <c r="AS768" s="513">
        <v>0</v>
      </c>
      <c r="AT768" s="513">
        <v>0</v>
      </c>
      <c r="AU768" s="513">
        <v>0</v>
      </c>
      <c r="AV768" s="513">
        <v>0</v>
      </c>
      <c r="AW768" s="513">
        <v>0</v>
      </c>
      <c r="AX768" s="513">
        <v>0</v>
      </c>
      <c r="AY768" s="513">
        <v>0</v>
      </c>
      <c r="AZ768" s="513">
        <v>0</v>
      </c>
      <c r="BA768" s="513">
        <v>0</v>
      </c>
      <c r="BB768" s="513">
        <v>0</v>
      </c>
      <c r="BC768" s="513">
        <v>139.71</v>
      </c>
      <c r="BD768" s="513">
        <v>139.71</v>
      </c>
      <c r="BE768" s="513">
        <v>0</v>
      </c>
      <c r="BF768" s="513">
        <v>0</v>
      </c>
      <c r="BG768" s="513">
        <v>0</v>
      </c>
      <c r="BH768" s="513">
        <v>0</v>
      </c>
      <c r="BI768" s="513">
        <v>0</v>
      </c>
      <c r="BJ768" s="513">
        <v>0</v>
      </c>
      <c r="BK768" s="241">
        <f t="shared" si="110"/>
        <v>139.71</v>
      </c>
      <c r="BL768" s="22">
        <f t="shared" si="111"/>
        <v>139.71</v>
      </c>
      <c r="BM768" s="519">
        <f t="shared" si="112"/>
        <v>7.056060606060606E-2</v>
      </c>
      <c r="BN768" s="520">
        <v>0</v>
      </c>
      <c r="BO768" s="520">
        <v>0</v>
      </c>
      <c r="BP768" s="520">
        <v>0</v>
      </c>
      <c r="BQ768" s="520">
        <v>0</v>
      </c>
      <c r="BR768" s="520">
        <v>0</v>
      </c>
      <c r="BS768" s="520">
        <v>0</v>
      </c>
      <c r="BT768" s="520">
        <v>0</v>
      </c>
      <c r="BU768" s="520">
        <v>0</v>
      </c>
      <c r="BV768" s="520">
        <v>0</v>
      </c>
      <c r="BW768" s="520">
        <v>0</v>
      </c>
      <c r="BX768" s="520">
        <v>0</v>
      </c>
      <c r="BY768" s="520">
        <v>0</v>
      </c>
      <c r="BZ768" s="520">
        <v>0</v>
      </c>
      <c r="CA768" s="520">
        <v>0</v>
      </c>
      <c r="CB768" s="520">
        <v>0</v>
      </c>
      <c r="CC768" s="520">
        <v>0</v>
      </c>
      <c r="CD768" s="520">
        <v>163997.18640000004</v>
      </c>
      <c r="CE768" s="520">
        <v>163997.18640000004</v>
      </c>
      <c r="CF768" s="520">
        <v>0</v>
      </c>
      <c r="CG768" s="520">
        <v>0</v>
      </c>
      <c r="CH768" s="520">
        <v>0</v>
      </c>
      <c r="CI768" s="520">
        <v>0</v>
      </c>
      <c r="CJ768" s="520">
        <v>0</v>
      </c>
      <c r="CK768" s="520">
        <v>0</v>
      </c>
      <c r="CL768" s="520">
        <f t="shared" si="113"/>
        <v>163997.18640000004</v>
      </c>
      <c r="CM768" s="521">
        <f t="shared" si="114"/>
        <v>163997.18640000004</v>
      </c>
      <c r="CN768" s="522">
        <v>5886720</v>
      </c>
      <c r="CO768" s="522">
        <v>5886720</v>
      </c>
      <c r="CP768" s="522">
        <v>6937920</v>
      </c>
      <c r="CQ768" s="243" t="s">
        <v>874</v>
      </c>
      <c r="CR768" s="103">
        <v>1.68</v>
      </c>
      <c r="CS768" s="523">
        <v>1.68</v>
      </c>
      <c r="CT768" s="104">
        <v>1.98</v>
      </c>
      <c r="CU768" s="524"/>
      <c r="CV768" s="546"/>
      <c r="CW768" s="546"/>
      <c r="CX768" s="525"/>
      <c r="CY768" s="526">
        <v>3.1700259874444114</v>
      </c>
      <c r="CZ768" s="527">
        <v>2.1668997662642631</v>
      </c>
      <c r="DA768" s="528">
        <v>1.2448797182446229E-2</v>
      </c>
      <c r="DB768" s="529">
        <v>1.2058019534927668E-2</v>
      </c>
      <c r="DC768" s="530" t="s">
        <v>2374</v>
      </c>
      <c r="DD768" s="225"/>
      <c r="DE768" s="524"/>
      <c r="DF768" s="524"/>
      <c r="DG768" s="531"/>
      <c r="DH768" s="532"/>
      <c r="DI768" s="64">
        <v>0</v>
      </c>
      <c r="DJ768" s="64">
        <v>5264</v>
      </c>
      <c r="DK768" s="64">
        <v>0</v>
      </c>
      <c r="DL768" s="534">
        <f t="shared" si="115"/>
        <v>1754.6666666666667</v>
      </c>
    </row>
    <row r="769" spans="1:116" ht="43.5" customHeight="1" x14ac:dyDescent="0.25">
      <c r="A769" s="356" t="s">
        <v>7</v>
      </c>
      <c r="B769" s="65" t="s">
        <v>96</v>
      </c>
      <c r="C769" s="65" t="s">
        <v>114</v>
      </c>
      <c r="D769" s="64" t="s">
        <v>2627</v>
      </c>
      <c r="E769" s="64" t="s">
        <v>571</v>
      </c>
      <c r="F769" s="64" t="s">
        <v>1713</v>
      </c>
      <c r="G769" s="18" t="s">
        <v>571</v>
      </c>
      <c r="H769" s="35" t="s">
        <v>860</v>
      </c>
      <c r="I769" s="28" t="s">
        <v>2287</v>
      </c>
      <c r="J769" s="498">
        <v>2.5434819698987448</v>
      </c>
      <c r="K769" s="498">
        <v>2.8564393879980003</v>
      </c>
      <c r="L769" s="499">
        <v>735.9</v>
      </c>
      <c r="M769" s="512">
        <v>0</v>
      </c>
      <c r="N769" s="513">
        <v>0</v>
      </c>
      <c r="O769" s="513">
        <v>0</v>
      </c>
      <c r="P769" s="513">
        <v>0</v>
      </c>
      <c r="Q769" s="513">
        <v>0</v>
      </c>
      <c r="R769" s="513">
        <v>0</v>
      </c>
      <c r="S769" s="513">
        <v>0</v>
      </c>
      <c r="T769" s="513">
        <v>0</v>
      </c>
      <c r="U769" s="513">
        <v>0</v>
      </c>
      <c r="V769" s="513">
        <v>0</v>
      </c>
      <c r="W769" s="513">
        <v>0</v>
      </c>
      <c r="X769" s="513">
        <v>0</v>
      </c>
      <c r="Y769" s="513">
        <v>0</v>
      </c>
      <c r="Z769" s="513">
        <v>0</v>
      </c>
      <c r="AA769" s="513">
        <v>0</v>
      </c>
      <c r="AB769" s="513">
        <v>0</v>
      </c>
      <c r="AC769" s="513">
        <v>28</v>
      </c>
      <c r="AD769" s="513">
        <v>28</v>
      </c>
      <c r="AE769" s="513">
        <v>0</v>
      </c>
      <c r="AF769" s="513">
        <v>0</v>
      </c>
      <c r="AG769" s="513">
        <v>0</v>
      </c>
      <c r="AH769" s="513">
        <f t="shared" si="107"/>
        <v>0</v>
      </c>
      <c r="AI769" s="513">
        <v>0</v>
      </c>
      <c r="AJ769" s="513">
        <v>0</v>
      </c>
      <c r="AK769" s="513">
        <f t="shared" si="108"/>
        <v>28</v>
      </c>
      <c r="AL769" s="513">
        <f t="shared" si="109"/>
        <v>28</v>
      </c>
      <c r="AM769" s="513">
        <v>0</v>
      </c>
      <c r="AN769" s="513">
        <v>0</v>
      </c>
      <c r="AO769" s="513">
        <v>0</v>
      </c>
      <c r="AP769" s="513">
        <v>0</v>
      </c>
      <c r="AQ769" s="513">
        <v>0</v>
      </c>
      <c r="AR769" s="513">
        <v>0</v>
      </c>
      <c r="AS769" s="513">
        <v>0</v>
      </c>
      <c r="AT769" s="513">
        <v>0</v>
      </c>
      <c r="AU769" s="513">
        <v>0</v>
      </c>
      <c r="AV769" s="513">
        <v>0</v>
      </c>
      <c r="AW769" s="513">
        <v>0</v>
      </c>
      <c r="AX769" s="513">
        <v>0</v>
      </c>
      <c r="AY769" s="513">
        <v>0</v>
      </c>
      <c r="AZ769" s="513">
        <v>0</v>
      </c>
      <c r="BA769" s="513">
        <v>0</v>
      </c>
      <c r="BB769" s="513">
        <v>0</v>
      </c>
      <c r="BC769" s="513">
        <v>134.16999999999999</v>
      </c>
      <c r="BD769" s="513">
        <v>134.16999999999999</v>
      </c>
      <c r="BE769" s="513">
        <v>0</v>
      </c>
      <c r="BF769" s="513">
        <v>0</v>
      </c>
      <c r="BG769" s="513">
        <v>0</v>
      </c>
      <c r="BH769" s="513">
        <v>0</v>
      </c>
      <c r="BI769" s="513">
        <v>0</v>
      </c>
      <c r="BJ769" s="513">
        <v>0</v>
      </c>
      <c r="BK769" s="241">
        <f t="shared" si="110"/>
        <v>134.16999999999999</v>
      </c>
      <c r="BL769" s="22">
        <f t="shared" si="111"/>
        <v>134.16999999999999</v>
      </c>
      <c r="BM769" s="519">
        <f t="shared" si="112"/>
        <v>7.1367021276595735E-2</v>
      </c>
      <c r="BN769" s="520">
        <v>0</v>
      </c>
      <c r="BO769" s="520">
        <v>0</v>
      </c>
      <c r="BP769" s="520">
        <v>0</v>
      </c>
      <c r="BQ769" s="520">
        <v>0</v>
      </c>
      <c r="BR769" s="520">
        <v>0</v>
      </c>
      <c r="BS769" s="520">
        <v>0</v>
      </c>
      <c r="BT769" s="520">
        <v>0</v>
      </c>
      <c r="BU769" s="520">
        <v>0</v>
      </c>
      <c r="BV769" s="520">
        <v>0</v>
      </c>
      <c r="BW769" s="520">
        <v>0</v>
      </c>
      <c r="BX769" s="520">
        <v>0</v>
      </c>
      <c r="BY769" s="520">
        <v>0</v>
      </c>
      <c r="BZ769" s="520">
        <v>0</v>
      </c>
      <c r="CA769" s="520">
        <v>0</v>
      </c>
      <c r="CB769" s="520">
        <v>0</v>
      </c>
      <c r="CC769" s="520">
        <v>0</v>
      </c>
      <c r="CD769" s="520">
        <v>157494.1128</v>
      </c>
      <c r="CE769" s="520">
        <v>157494.1128</v>
      </c>
      <c r="CF769" s="520">
        <v>0</v>
      </c>
      <c r="CG769" s="520">
        <v>0</v>
      </c>
      <c r="CH769" s="520">
        <v>0</v>
      </c>
      <c r="CI769" s="520">
        <v>0</v>
      </c>
      <c r="CJ769" s="520">
        <v>0</v>
      </c>
      <c r="CK769" s="520">
        <v>0</v>
      </c>
      <c r="CL769" s="520">
        <f t="shared" si="113"/>
        <v>157494.1128</v>
      </c>
      <c r="CM769" s="521">
        <f t="shared" si="114"/>
        <v>157494.1128</v>
      </c>
      <c r="CN769" s="522">
        <v>6377280.0000000009</v>
      </c>
      <c r="CO769" s="522">
        <v>6377280.0000000009</v>
      </c>
      <c r="CP769" s="522">
        <v>6587520</v>
      </c>
      <c r="CQ769" s="243" t="s">
        <v>874</v>
      </c>
      <c r="CR769" s="103">
        <v>1.82</v>
      </c>
      <c r="CS769" s="523">
        <v>1.82</v>
      </c>
      <c r="CT769" s="104">
        <v>1.88</v>
      </c>
      <c r="CU769" s="524"/>
      <c r="CV769" s="524"/>
      <c r="CW769" s="524"/>
      <c r="CX769" s="525"/>
      <c r="CY769" s="526">
        <v>0.93332789138860306</v>
      </c>
      <c r="CZ769" s="527">
        <v>0.93229589916885225</v>
      </c>
      <c r="DA769" s="528">
        <v>1.3130430628656112E-2</v>
      </c>
      <c r="DB769" s="529">
        <v>1.311378559285367E-2</v>
      </c>
      <c r="DC769" s="530" t="s">
        <v>2513</v>
      </c>
      <c r="DD769" s="225"/>
      <c r="DE769" s="524"/>
      <c r="DF769" s="524"/>
      <c r="DG769" s="531"/>
      <c r="DH769" s="532"/>
      <c r="DI769" s="64">
        <v>0</v>
      </c>
      <c r="DJ769" s="64">
        <v>0</v>
      </c>
      <c r="DK769" s="64">
        <v>0</v>
      </c>
      <c r="DL769" s="534">
        <f t="shared" si="115"/>
        <v>0</v>
      </c>
    </row>
    <row r="770" spans="1:116" ht="43.5" customHeight="1" x14ac:dyDescent="0.25">
      <c r="A770" s="356" t="s">
        <v>7</v>
      </c>
      <c r="B770" s="65" t="s">
        <v>96</v>
      </c>
      <c r="C770" s="65" t="s">
        <v>114</v>
      </c>
      <c r="D770" s="64" t="s">
        <v>2606</v>
      </c>
      <c r="E770" s="64" t="s">
        <v>551</v>
      </c>
      <c r="F770" s="64" t="s">
        <v>1714</v>
      </c>
      <c r="G770" s="18" t="s">
        <v>553</v>
      </c>
      <c r="H770" s="35" t="s">
        <v>866</v>
      </c>
      <c r="I770" s="28" t="s">
        <v>2287</v>
      </c>
      <c r="J770" s="498">
        <v>2.7380259166048808</v>
      </c>
      <c r="K770" s="498">
        <v>2.5225378735409998</v>
      </c>
      <c r="L770" s="499">
        <v>799.5</v>
      </c>
      <c r="M770" s="512">
        <v>0</v>
      </c>
      <c r="N770" s="513">
        <v>0</v>
      </c>
      <c r="O770" s="513">
        <v>0</v>
      </c>
      <c r="P770" s="513">
        <v>0</v>
      </c>
      <c r="Q770" s="513">
        <v>0</v>
      </c>
      <c r="R770" s="513">
        <v>0</v>
      </c>
      <c r="S770" s="513">
        <v>0</v>
      </c>
      <c r="T770" s="513">
        <v>0</v>
      </c>
      <c r="U770" s="513">
        <v>0</v>
      </c>
      <c r="V770" s="513">
        <v>0</v>
      </c>
      <c r="W770" s="513">
        <v>0</v>
      </c>
      <c r="X770" s="513">
        <v>0</v>
      </c>
      <c r="Y770" s="513">
        <v>0</v>
      </c>
      <c r="Z770" s="513">
        <v>0</v>
      </c>
      <c r="AA770" s="513">
        <v>0</v>
      </c>
      <c r="AB770" s="513">
        <v>0</v>
      </c>
      <c r="AC770" s="513">
        <v>3</v>
      </c>
      <c r="AD770" s="513">
        <v>3</v>
      </c>
      <c r="AE770" s="513">
        <v>0</v>
      </c>
      <c r="AF770" s="513">
        <v>0</v>
      </c>
      <c r="AG770" s="513">
        <v>0</v>
      </c>
      <c r="AH770" s="513">
        <f t="shared" si="107"/>
        <v>0</v>
      </c>
      <c r="AI770" s="513">
        <v>0</v>
      </c>
      <c r="AJ770" s="513">
        <v>0</v>
      </c>
      <c r="AK770" s="513">
        <f t="shared" si="108"/>
        <v>3</v>
      </c>
      <c r="AL770" s="513">
        <f t="shared" si="109"/>
        <v>3</v>
      </c>
      <c r="AM770" s="513">
        <v>0</v>
      </c>
      <c r="AN770" s="513">
        <v>0</v>
      </c>
      <c r="AO770" s="513">
        <v>0</v>
      </c>
      <c r="AP770" s="513">
        <v>0</v>
      </c>
      <c r="AQ770" s="513">
        <v>0</v>
      </c>
      <c r="AR770" s="513">
        <v>0</v>
      </c>
      <c r="AS770" s="513">
        <v>0</v>
      </c>
      <c r="AT770" s="513">
        <v>0</v>
      </c>
      <c r="AU770" s="513">
        <v>0</v>
      </c>
      <c r="AV770" s="513">
        <v>0</v>
      </c>
      <c r="AW770" s="513">
        <v>0</v>
      </c>
      <c r="AX770" s="513">
        <v>0</v>
      </c>
      <c r="AY770" s="513">
        <v>0</v>
      </c>
      <c r="AZ770" s="513">
        <v>0</v>
      </c>
      <c r="BA770" s="513">
        <v>0</v>
      </c>
      <c r="BB770" s="513">
        <v>0</v>
      </c>
      <c r="BC770" s="513">
        <v>15.8</v>
      </c>
      <c r="BD770" s="513">
        <v>15.8</v>
      </c>
      <c r="BE770" s="513">
        <v>0</v>
      </c>
      <c r="BF770" s="513">
        <v>0</v>
      </c>
      <c r="BG770" s="513">
        <v>0</v>
      </c>
      <c r="BH770" s="513">
        <v>0</v>
      </c>
      <c r="BI770" s="513">
        <v>0</v>
      </c>
      <c r="BJ770" s="513">
        <v>0</v>
      </c>
      <c r="BK770" s="241">
        <f t="shared" si="110"/>
        <v>15.8</v>
      </c>
      <c r="BL770" s="22">
        <f t="shared" si="111"/>
        <v>15.8</v>
      </c>
      <c r="BM770" s="519">
        <f t="shared" si="112"/>
        <v>1.3739130434782611E-2</v>
      </c>
      <c r="BN770" s="520">
        <v>0</v>
      </c>
      <c r="BO770" s="520">
        <v>0</v>
      </c>
      <c r="BP770" s="520">
        <v>0</v>
      </c>
      <c r="BQ770" s="520">
        <v>0</v>
      </c>
      <c r="BR770" s="520">
        <v>0</v>
      </c>
      <c r="BS770" s="520">
        <v>0</v>
      </c>
      <c r="BT770" s="520">
        <v>0</v>
      </c>
      <c r="BU770" s="520">
        <v>0</v>
      </c>
      <c r="BV770" s="520">
        <v>0</v>
      </c>
      <c r="BW770" s="520">
        <v>0</v>
      </c>
      <c r="BX770" s="520">
        <v>0</v>
      </c>
      <c r="BY770" s="520">
        <v>0</v>
      </c>
      <c r="BZ770" s="520">
        <v>0</v>
      </c>
      <c r="CA770" s="520">
        <v>0</v>
      </c>
      <c r="CB770" s="520">
        <v>0</v>
      </c>
      <c r="CC770" s="520">
        <v>0</v>
      </c>
      <c r="CD770" s="520">
        <v>18546.672000000002</v>
      </c>
      <c r="CE770" s="520">
        <v>18546.672000000002</v>
      </c>
      <c r="CF770" s="520">
        <v>0</v>
      </c>
      <c r="CG770" s="520">
        <v>0</v>
      </c>
      <c r="CH770" s="520">
        <v>0</v>
      </c>
      <c r="CI770" s="520">
        <v>0</v>
      </c>
      <c r="CJ770" s="520">
        <v>0</v>
      </c>
      <c r="CK770" s="520">
        <v>0</v>
      </c>
      <c r="CL770" s="520">
        <f t="shared" si="113"/>
        <v>18546.672000000002</v>
      </c>
      <c r="CM770" s="521">
        <f t="shared" si="114"/>
        <v>18546.672000000002</v>
      </c>
      <c r="CN770" s="522">
        <v>5045759.9999999991</v>
      </c>
      <c r="CO770" s="522">
        <v>5045759.9999999991</v>
      </c>
      <c r="CP770" s="522">
        <v>4029600</v>
      </c>
      <c r="CQ770" s="243" t="s">
        <v>874</v>
      </c>
      <c r="CR770" s="103">
        <v>1.44</v>
      </c>
      <c r="CS770" s="523">
        <v>1.44</v>
      </c>
      <c r="CT770" s="104">
        <v>1.1499999999999999</v>
      </c>
      <c r="CU770" s="524"/>
      <c r="CV770" s="524"/>
      <c r="CW770" s="524"/>
      <c r="CX770" s="525"/>
      <c r="CY770" s="526">
        <v>116.24235936548632</v>
      </c>
      <c r="CZ770" s="527">
        <v>115.33308245408159</v>
      </c>
      <c r="DA770" s="528">
        <v>0.91491373733918513</v>
      </c>
      <c r="DB770" s="529">
        <v>0.90630257129643488</v>
      </c>
      <c r="DC770" s="530" t="s">
        <v>2574</v>
      </c>
      <c r="DD770" s="225"/>
      <c r="DE770" s="524"/>
      <c r="DF770" s="524"/>
      <c r="DG770" s="531"/>
      <c r="DH770" s="532"/>
      <c r="DI770" s="64">
        <v>0</v>
      </c>
      <c r="DJ770" s="64">
        <v>2376</v>
      </c>
      <c r="DK770" s="64">
        <v>81141</v>
      </c>
      <c r="DL770" s="534">
        <f t="shared" si="115"/>
        <v>27839</v>
      </c>
    </row>
    <row r="771" spans="1:116" ht="43.5" customHeight="1" x14ac:dyDescent="0.25">
      <c r="A771" s="356" t="s">
        <v>7</v>
      </c>
      <c r="B771" s="65" t="s">
        <v>96</v>
      </c>
      <c r="C771" s="65" t="s">
        <v>114</v>
      </c>
      <c r="D771" s="64" t="s">
        <v>2606</v>
      </c>
      <c r="E771" s="64" t="s">
        <v>551</v>
      </c>
      <c r="F771" s="64" t="s">
        <v>1715</v>
      </c>
      <c r="G771" s="18" t="s">
        <v>553</v>
      </c>
      <c r="H771" s="35" t="s">
        <v>866</v>
      </c>
      <c r="I771" s="28" t="s">
        <v>2287</v>
      </c>
      <c r="J771" s="498">
        <v>2.6659726030100162</v>
      </c>
      <c r="K771" s="498">
        <v>2.6323863581610003</v>
      </c>
      <c r="L771" s="499">
        <v>808.8</v>
      </c>
      <c r="M771" s="512">
        <v>0</v>
      </c>
      <c r="N771" s="513">
        <v>0</v>
      </c>
      <c r="O771" s="513">
        <v>0</v>
      </c>
      <c r="P771" s="513">
        <v>0</v>
      </c>
      <c r="Q771" s="513">
        <v>0</v>
      </c>
      <c r="R771" s="513">
        <v>0</v>
      </c>
      <c r="S771" s="513">
        <v>0</v>
      </c>
      <c r="T771" s="513">
        <v>0</v>
      </c>
      <c r="U771" s="513">
        <v>0</v>
      </c>
      <c r="V771" s="513">
        <v>0</v>
      </c>
      <c r="W771" s="513">
        <v>0</v>
      </c>
      <c r="X771" s="513">
        <v>0</v>
      </c>
      <c r="Y771" s="513">
        <v>0</v>
      </c>
      <c r="Z771" s="513">
        <v>0</v>
      </c>
      <c r="AA771" s="513">
        <v>0</v>
      </c>
      <c r="AB771" s="513">
        <v>0</v>
      </c>
      <c r="AC771" s="513">
        <v>3</v>
      </c>
      <c r="AD771" s="513">
        <v>3</v>
      </c>
      <c r="AE771" s="513">
        <v>0</v>
      </c>
      <c r="AF771" s="513">
        <v>0</v>
      </c>
      <c r="AG771" s="513">
        <v>0</v>
      </c>
      <c r="AH771" s="513">
        <f t="shared" si="107"/>
        <v>0</v>
      </c>
      <c r="AI771" s="513">
        <v>0</v>
      </c>
      <c r="AJ771" s="513">
        <v>0</v>
      </c>
      <c r="AK771" s="513">
        <f t="shared" si="108"/>
        <v>3</v>
      </c>
      <c r="AL771" s="513">
        <f t="shared" si="109"/>
        <v>3</v>
      </c>
      <c r="AM771" s="513">
        <v>0</v>
      </c>
      <c r="AN771" s="513">
        <v>0</v>
      </c>
      <c r="AO771" s="513">
        <v>0</v>
      </c>
      <c r="AP771" s="513">
        <v>0</v>
      </c>
      <c r="AQ771" s="513">
        <v>0</v>
      </c>
      <c r="AR771" s="513">
        <v>0</v>
      </c>
      <c r="AS771" s="513">
        <v>0</v>
      </c>
      <c r="AT771" s="513">
        <v>0</v>
      </c>
      <c r="AU771" s="513">
        <v>0</v>
      </c>
      <c r="AV771" s="513">
        <v>0</v>
      </c>
      <c r="AW771" s="513">
        <v>0</v>
      </c>
      <c r="AX771" s="513">
        <v>0</v>
      </c>
      <c r="AY771" s="513">
        <v>0</v>
      </c>
      <c r="AZ771" s="513">
        <v>0</v>
      </c>
      <c r="BA771" s="513">
        <v>0</v>
      </c>
      <c r="BB771" s="513">
        <v>0</v>
      </c>
      <c r="BC771" s="513">
        <v>15.8</v>
      </c>
      <c r="BD771" s="513">
        <v>15.8</v>
      </c>
      <c r="BE771" s="513">
        <v>0</v>
      </c>
      <c r="BF771" s="513">
        <v>0</v>
      </c>
      <c r="BG771" s="513">
        <v>0</v>
      </c>
      <c r="BH771" s="513">
        <v>0</v>
      </c>
      <c r="BI771" s="513">
        <v>0</v>
      </c>
      <c r="BJ771" s="513">
        <v>0</v>
      </c>
      <c r="BK771" s="241">
        <f t="shared" si="110"/>
        <v>15.8</v>
      </c>
      <c r="BL771" s="22">
        <f t="shared" si="111"/>
        <v>15.8</v>
      </c>
      <c r="BM771" s="519">
        <f t="shared" si="112"/>
        <v>6.3967611336032387E-3</v>
      </c>
      <c r="BN771" s="520">
        <v>0</v>
      </c>
      <c r="BO771" s="520">
        <v>0</v>
      </c>
      <c r="BP771" s="520">
        <v>0</v>
      </c>
      <c r="BQ771" s="520">
        <v>0</v>
      </c>
      <c r="BR771" s="520">
        <v>0</v>
      </c>
      <c r="BS771" s="520">
        <v>0</v>
      </c>
      <c r="BT771" s="520">
        <v>0</v>
      </c>
      <c r="BU771" s="520">
        <v>0</v>
      </c>
      <c r="BV771" s="520">
        <v>0</v>
      </c>
      <c r="BW771" s="520">
        <v>0</v>
      </c>
      <c r="BX771" s="520">
        <v>0</v>
      </c>
      <c r="BY771" s="520">
        <v>0</v>
      </c>
      <c r="BZ771" s="520">
        <v>0</v>
      </c>
      <c r="CA771" s="520">
        <v>0</v>
      </c>
      <c r="CB771" s="520">
        <v>0</v>
      </c>
      <c r="CC771" s="520">
        <v>0</v>
      </c>
      <c r="CD771" s="520">
        <v>18546.672000000002</v>
      </c>
      <c r="CE771" s="520">
        <v>18546.672000000002</v>
      </c>
      <c r="CF771" s="520">
        <v>0</v>
      </c>
      <c r="CG771" s="520">
        <v>0</v>
      </c>
      <c r="CH771" s="520">
        <v>0</v>
      </c>
      <c r="CI771" s="520">
        <v>0</v>
      </c>
      <c r="CJ771" s="520">
        <v>0</v>
      </c>
      <c r="CK771" s="520">
        <v>0</v>
      </c>
      <c r="CL771" s="520">
        <f t="shared" si="113"/>
        <v>18546.672000000002</v>
      </c>
      <c r="CM771" s="521">
        <f t="shared" si="114"/>
        <v>18546.672000000002</v>
      </c>
      <c r="CN771" s="522">
        <v>4029600</v>
      </c>
      <c r="CO771" s="522">
        <v>4029600</v>
      </c>
      <c r="CP771" s="522">
        <v>8654880.0000000019</v>
      </c>
      <c r="CQ771" s="243" t="s">
        <v>874</v>
      </c>
      <c r="CR771" s="103">
        <v>1.1499999999999999</v>
      </c>
      <c r="CS771" s="523">
        <v>1.1499999999999999</v>
      </c>
      <c r="CT771" s="104">
        <v>2.4700000000000002</v>
      </c>
      <c r="CU771" s="524"/>
      <c r="CV771" s="524"/>
      <c r="CW771" s="524"/>
      <c r="CX771" s="525"/>
      <c r="CY771" s="526">
        <v>76.341747029968644</v>
      </c>
      <c r="CZ771" s="527">
        <v>76.005895858462793</v>
      </c>
      <c r="DA771" s="528">
        <v>0.98039050231330505</v>
      </c>
      <c r="DB771" s="529">
        <v>0.97784617525644302</v>
      </c>
      <c r="DC771" s="530" t="s">
        <v>2629</v>
      </c>
      <c r="DD771" s="225"/>
      <c r="DE771" s="524"/>
      <c r="DF771" s="524"/>
      <c r="DG771" s="531"/>
      <c r="DH771" s="532"/>
      <c r="DI771" s="64">
        <v>0</v>
      </c>
      <c r="DJ771" s="64">
        <v>49216</v>
      </c>
      <c r="DK771" s="64">
        <v>0</v>
      </c>
      <c r="DL771" s="534">
        <f t="shared" si="115"/>
        <v>16405.333333333332</v>
      </c>
    </row>
    <row r="772" spans="1:116" ht="43.5" customHeight="1" x14ac:dyDescent="0.25">
      <c r="A772" s="356" t="s">
        <v>7</v>
      </c>
      <c r="B772" s="65" t="s">
        <v>96</v>
      </c>
      <c r="C772" s="65" t="s">
        <v>114</v>
      </c>
      <c r="D772" s="64" t="s">
        <v>2606</v>
      </c>
      <c r="E772" s="64" t="s">
        <v>551</v>
      </c>
      <c r="F772" s="64" t="s">
        <v>1716</v>
      </c>
      <c r="G772" s="18" t="s">
        <v>553</v>
      </c>
      <c r="H772" s="35" t="s">
        <v>866</v>
      </c>
      <c r="I772" s="28" t="s">
        <v>2287</v>
      </c>
      <c r="J772" s="498">
        <v>3.0622658277817751</v>
      </c>
      <c r="K772" s="498">
        <v>3.8988636282539999</v>
      </c>
      <c r="L772" s="499">
        <v>632.1</v>
      </c>
      <c r="M772" s="512">
        <v>0</v>
      </c>
      <c r="N772" s="513">
        <v>0</v>
      </c>
      <c r="O772" s="513">
        <v>0</v>
      </c>
      <c r="P772" s="513">
        <v>0</v>
      </c>
      <c r="Q772" s="513">
        <v>0</v>
      </c>
      <c r="R772" s="513">
        <v>0</v>
      </c>
      <c r="S772" s="513">
        <v>0</v>
      </c>
      <c r="T772" s="513">
        <v>0</v>
      </c>
      <c r="U772" s="513">
        <v>0</v>
      </c>
      <c r="V772" s="513">
        <v>0</v>
      </c>
      <c r="W772" s="513">
        <v>0</v>
      </c>
      <c r="X772" s="513">
        <v>0</v>
      </c>
      <c r="Y772" s="513">
        <v>0</v>
      </c>
      <c r="Z772" s="513">
        <v>0</v>
      </c>
      <c r="AA772" s="513">
        <v>0</v>
      </c>
      <c r="AB772" s="513">
        <v>0</v>
      </c>
      <c r="AC772" s="513">
        <v>22</v>
      </c>
      <c r="AD772" s="513">
        <v>22</v>
      </c>
      <c r="AE772" s="513">
        <v>0</v>
      </c>
      <c r="AF772" s="513">
        <v>0</v>
      </c>
      <c r="AG772" s="513">
        <v>0</v>
      </c>
      <c r="AH772" s="513">
        <f t="shared" si="107"/>
        <v>0</v>
      </c>
      <c r="AI772" s="513">
        <v>0</v>
      </c>
      <c r="AJ772" s="513">
        <v>0</v>
      </c>
      <c r="AK772" s="513">
        <f t="shared" si="108"/>
        <v>22</v>
      </c>
      <c r="AL772" s="513">
        <f t="shared" si="109"/>
        <v>22</v>
      </c>
      <c r="AM772" s="513">
        <v>0</v>
      </c>
      <c r="AN772" s="513">
        <v>0</v>
      </c>
      <c r="AO772" s="513">
        <v>0</v>
      </c>
      <c r="AP772" s="513">
        <v>0</v>
      </c>
      <c r="AQ772" s="513">
        <v>0</v>
      </c>
      <c r="AR772" s="513">
        <v>0</v>
      </c>
      <c r="AS772" s="513">
        <v>0</v>
      </c>
      <c r="AT772" s="513">
        <v>0</v>
      </c>
      <c r="AU772" s="513">
        <v>0</v>
      </c>
      <c r="AV772" s="513">
        <v>0</v>
      </c>
      <c r="AW772" s="513">
        <v>0</v>
      </c>
      <c r="AX772" s="513">
        <v>0</v>
      </c>
      <c r="AY772" s="513">
        <v>0</v>
      </c>
      <c r="AZ772" s="513">
        <v>0</v>
      </c>
      <c r="BA772" s="513">
        <v>0</v>
      </c>
      <c r="BB772" s="513">
        <v>0</v>
      </c>
      <c r="BC772" s="513">
        <v>110.38</v>
      </c>
      <c r="BD772" s="513">
        <v>110.38</v>
      </c>
      <c r="BE772" s="513">
        <v>0</v>
      </c>
      <c r="BF772" s="513">
        <v>0</v>
      </c>
      <c r="BG772" s="513">
        <v>0</v>
      </c>
      <c r="BH772" s="513">
        <v>0</v>
      </c>
      <c r="BI772" s="513">
        <v>0</v>
      </c>
      <c r="BJ772" s="513">
        <v>0</v>
      </c>
      <c r="BK772" s="241">
        <f t="shared" si="110"/>
        <v>110.38</v>
      </c>
      <c r="BL772" s="22">
        <f t="shared" si="111"/>
        <v>110.38</v>
      </c>
      <c r="BM772" s="519">
        <f t="shared" si="112"/>
        <v>3.8326388888888889E-2</v>
      </c>
      <c r="BN772" s="520">
        <v>0</v>
      </c>
      <c r="BO772" s="520">
        <v>0</v>
      </c>
      <c r="BP772" s="520">
        <v>0</v>
      </c>
      <c r="BQ772" s="520">
        <v>0</v>
      </c>
      <c r="BR772" s="520">
        <v>0</v>
      </c>
      <c r="BS772" s="520">
        <v>0</v>
      </c>
      <c r="BT772" s="520">
        <v>0</v>
      </c>
      <c r="BU772" s="520">
        <v>0</v>
      </c>
      <c r="BV772" s="520">
        <v>0</v>
      </c>
      <c r="BW772" s="520">
        <v>0</v>
      </c>
      <c r="BX772" s="520">
        <v>0</v>
      </c>
      <c r="BY772" s="520">
        <v>0</v>
      </c>
      <c r="BZ772" s="520">
        <v>0</v>
      </c>
      <c r="CA772" s="520">
        <v>0</v>
      </c>
      <c r="CB772" s="520">
        <v>0</v>
      </c>
      <c r="CC772" s="520">
        <v>0</v>
      </c>
      <c r="CD772" s="520">
        <v>129568.4592</v>
      </c>
      <c r="CE772" s="520">
        <v>129568.4592</v>
      </c>
      <c r="CF772" s="520">
        <v>0</v>
      </c>
      <c r="CG772" s="520">
        <v>0</v>
      </c>
      <c r="CH772" s="520">
        <v>0</v>
      </c>
      <c r="CI772" s="520">
        <v>0</v>
      </c>
      <c r="CJ772" s="520">
        <v>0</v>
      </c>
      <c r="CK772" s="520">
        <v>0</v>
      </c>
      <c r="CL772" s="520">
        <f t="shared" si="113"/>
        <v>129568.4592</v>
      </c>
      <c r="CM772" s="521">
        <f t="shared" si="114"/>
        <v>129568.4592</v>
      </c>
      <c r="CN772" s="522">
        <v>0</v>
      </c>
      <c r="CO772" s="522">
        <v>0</v>
      </c>
      <c r="CP772" s="522">
        <v>10091519.999999998</v>
      </c>
      <c r="CQ772" s="243" t="s">
        <v>874</v>
      </c>
      <c r="CR772" s="103">
        <v>0</v>
      </c>
      <c r="CS772" s="523">
        <v>0</v>
      </c>
      <c r="CT772" s="104">
        <v>2.88</v>
      </c>
      <c r="CU772" s="524"/>
      <c r="CV772" s="524"/>
      <c r="CW772" s="524"/>
      <c r="CX772" s="525"/>
      <c r="CY772" s="526">
        <v>89.330300232977223</v>
      </c>
      <c r="CZ772" s="527">
        <v>96.870822001708419</v>
      </c>
      <c r="DA772" s="528">
        <v>1.0196052573739502</v>
      </c>
      <c r="DB772" s="529">
        <v>0.98606159213419564</v>
      </c>
      <c r="DC772" s="530" t="s">
        <v>2289</v>
      </c>
      <c r="DD772" s="225"/>
      <c r="DE772" s="524"/>
      <c r="DF772" s="524"/>
      <c r="DG772" s="531"/>
      <c r="DH772" s="532"/>
      <c r="DI772" s="64">
        <v>0</v>
      </c>
      <c r="DJ772" s="64">
        <v>0</v>
      </c>
      <c r="DK772" s="64">
        <v>29848</v>
      </c>
      <c r="DL772" s="534">
        <f t="shared" si="115"/>
        <v>9949.3333333333339</v>
      </c>
    </row>
    <row r="773" spans="1:116" ht="43.5" customHeight="1" x14ac:dyDescent="0.25">
      <c r="A773" s="356" t="s">
        <v>7</v>
      </c>
      <c r="B773" s="65" t="s">
        <v>96</v>
      </c>
      <c r="C773" s="65" t="s">
        <v>114</v>
      </c>
      <c r="D773" s="64" t="s">
        <v>2606</v>
      </c>
      <c r="E773" s="64" t="s">
        <v>551</v>
      </c>
      <c r="F773" s="64" t="s">
        <v>1717</v>
      </c>
      <c r="G773" s="18" t="s">
        <v>553</v>
      </c>
      <c r="H773" s="35" t="s">
        <v>860</v>
      </c>
      <c r="I773" s="28" t="s">
        <v>2287</v>
      </c>
      <c r="J773" s="498">
        <v>2.7380259166048808</v>
      </c>
      <c r="K773" s="498">
        <v>3.8496212041140003</v>
      </c>
      <c r="L773" s="499">
        <v>484</v>
      </c>
      <c r="M773" s="512">
        <v>0</v>
      </c>
      <c r="N773" s="513">
        <v>0</v>
      </c>
      <c r="O773" s="513">
        <v>0</v>
      </c>
      <c r="P773" s="513">
        <v>0</v>
      </c>
      <c r="Q773" s="513">
        <v>0</v>
      </c>
      <c r="R773" s="513">
        <v>0</v>
      </c>
      <c r="S773" s="513">
        <v>0</v>
      </c>
      <c r="T773" s="513">
        <v>0</v>
      </c>
      <c r="U773" s="513">
        <v>0</v>
      </c>
      <c r="V773" s="513">
        <v>0</v>
      </c>
      <c r="W773" s="513">
        <v>0</v>
      </c>
      <c r="X773" s="513">
        <v>0</v>
      </c>
      <c r="Y773" s="513">
        <v>0</v>
      </c>
      <c r="Z773" s="513">
        <v>0</v>
      </c>
      <c r="AA773" s="513">
        <v>0</v>
      </c>
      <c r="AB773" s="513">
        <v>0</v>
      </c>
      <c r="AC773" s="513">
        <v>0</v>
      </c>
      <c r="AD773" s="513">
        <v>0</v>
      </c>
      <c r="AE773" s="513">
        <v>0</v>
      </c>
      <c r="AF773" s="513">
        <v>0</v>
      </c>
      <c r="AG773" s="513">
        <v>0</v>
      </c>
      <c r="AH773" s="513">
        <f t="shared" si="107"/>
        <v>0</v>
      </c>
      <c r="AI773" s="513">
        <v>0</v>
      </c>
      <c r="AJ773" s="513">
        <v>0</v>
      </c>
      <c r="AK773" s="513">
        <f t="shared" si="108"/>
        <v>0</v>
      </c>
      <c r="AL773" s="513">
        <f t="shared" si="109"/>
        <v>0</v>
      </c>
      <c r="AM773" s="513">
        <v>0</v>
      </c>
      <c r="AN773" s="513">
        <v>0</v>
      </c>
      <c r="AO773" s="513">
        <v>0</v>
      </c>
      <c r="AP773" s="513">
        <v>0</v>
      </c>
      <c r="AQ773" s="513">
        <v>0</v>
      </c>
      <c r="AR773" s="513">
        <v>0</v>
      </c>
      <c r="AS773" s="513">
        <v>0</v>
      </c>
      <c r="AT773" s="513">
        <v>0</v>
      </c>
      <c r="AU773" s="513">
        <v>0</v>
      </c>
      <c r="AV773" s="513">
        <v>0</v>
      </c>
      <c r="AW773" s="513">
        <v>0</v>
      </c>
      <c r="AX773" s="513">
        <v>0</v>
      </c>
      <c r="AY773" s="513">
        <v>0</v>
      </c>
      <c r="AZ773" s="513">
        <v>0</v>
      </c>
      <c r="BA773" s="513">
        <v>0</v>
      </c>
      <c r="BB773" s="513">
        <v>0</v>
      </c>
      <c r="BC773" s="513">
        <v>0</v>
      </c>
      <c r="BD773" s="513">
        <v>0</v>
      </c>
      <c r="BE773" s="513">
        <v>0</v>
      </c>
      <c r="BF773" s="513">
        <v>0</v>
      </c>
      <c r="BG773" s="513">
        <v>0</v>
      </c>
      <c r="BH773" s="513">
        <v>0</v>
      </c>
      <c r="BI773" s="513">
        <v>0</v>
      </c>
      <c r="BJ773" s="513">
        <v>0</v>
      </c>
      <c r="BK773" s="241">
        <f t="shared" si="110"/>
        <v>0</v>
      </c>
      <c r="BL773" s="22">
        <f t="shared" si="111"/>
        <v>0</v>
      </c>
      <c r="BM773" s="519">
        <f t="shared" si="112"/>
        <v>0</v>
      </c>
      <c r="BN773" s="520">
        <v>0</v>
      </c>
      <c r="BO773" s="520">
        <v>0</v>
      </c>
      <c r="BP773" s="520">
        <v>0</v>
      </c>
      <c r="BQ773" s="520">
        <v>0</v>
      </c>
      <c r="BR773" s="520">
        <v>0</v>
      </c>
      <c r="BS773" s="520">
        <v>0</v>
      </c>
      <c r="BT773" s="520">
        <v>0</v>
      </c>
      <c r="BU773" s="520">
        <v>0</v>
      </c>
      <c r="BV773" s="520">
        <v>0</v>
      </c>
      <c r="BW773" s="520">
        <v>0</v>
      </c>
      <c r="BX773" s="520">
        <v>0</v>
      </c>
      <c r="BY773" s="520">
        <v>0</v>
      </c>
      <c r="BZ773" s="520">
        <v>0</v>
      </c>
      <c r="CA773" s="520">
        <v>0</v>
      </c>
      <c r="CB773" s="520">
        <v>0</v>
      </c>
      <c r="CC773" s="520">
        <v>0</v>
      </c>
      <c r="CD773" s="520">
        <v>0</v>
      </c>
      <c r="CE773" s="520">
        <v>0</v>
      </c>
      <c r="CF773" s="520">
        <v>0</v>
      </c>
      <c r="CG773" s="520">
        <v>0</v>
      </c>
      <c r="CH773" s="520">
        <v>0</v>
      </c>
      <c r="CI773" s="520">
        <v>0</v>
      </c>
      <c r="CJ773" s="520">
        <v>0</v>
      </c>
      <c r="CK773" s="520">
        <v>0</v>
      </c>
      <c r="CL773" s="520">
        <f t="shared" si="113"/>
        <v>0</v>
      </c>
      <c r="CM773" s="521">
        <f t="shared" si="114"/>
        <v>0</v>
      </c>
      <c r="CN773" s="522">
        <v>0</v>
      </c>
      <c r="CO773" s="522">
        <v>4204800</v>
      </c>
      <c r="CP773" s="522">
        <v>4905599.9999999991</v>
      </c>
      <c r="CQ773" s="243" t="s">
        <v>874</v>
      </c>
      <c r="CR773" s="103">
        <v>0</v>
      </c>
      <c r="CS773" s="523">
        <v>1.2</v>
      </c>
      <c r="CT773" s="104">
        <v>1.4</v>
      </c>
      <c r="CU773" s="524"/>
      <c r="CV773" s="524"/>
      <c r="CW773" s="524"/>
      <c r="CX773" s="525"/>
      <c r="CY773" s="526">
        <v>43.328413284132843</v>
      </c>
      <c r="CZ773" s="527">
        <v>37.464961697402003</v>
      </c>
      <c r="DA773" s="528">
        <v>0.46248462484624847</v>
      </c>
      <c r="DB773" s="529">
        <v>0.41757744459908103</v>
      </c>
      <c r="DC773" s="530" t="s">
        <v>2389</v>
      </c>
      <c r="DD773" s="225"/>
      <c r="DE773" s="524"/>
      <c r="DF773" s="524"/>
      <c r="DG773" s="531"/>
      <c r="DH773" s="532"/>
      <c r="DI773" s="64" t="s">
        <v>56</v>
      </c>
      <c r="DJ773" s="64" t="s">
        <v>56</v>
      </c>
      <c r="DK773" s="64">
        <v>0</v>
      </c>
      <c r="DL773" s="534">
        <f t="shared" si="115"/>
        <v>0</v>
      </c>
    </row>
    <row r="774" spans="1:116" ht="43.5" customHeight="1" x14ac:dyDescent="0.25">
      <c r="A774" s="356" t="s">
        <v>7</v>
      </c>
      <c r="B774" s="65" t="s">
        <v>96</v>
      </c>
      <c r="C774" s="65" t="s">
        <v>114</v>
      </c>
      <c r="D774" s="64" t="s">
        <v>2606</v>
      </c>
      <c r="E774" s="64" t="s">
        <v>551</v>
      </c>
      <c r="F774" s="64" t="s">
        <v>1718</v>
      </c>
      <c r="G774" s="18" t="s">
        <v>1719</v>
      </c>
      <c r="H774" s="35" t="s">
        <v>866</v>
      </c>
      <c r="I774" s="28" t="s">
        <v>2322</v>
      </c>
      <c r="J774" s="498">
        <v>12.190173583669758</v>
      </c>
      <c r="K774" s="498">
        <v>9.4723484651460002</v>
      </c>
      <c r="L774" s="499">
        <v>1464.1</v>
      </c>
      <c r="M774" s="512">
        <v>0</v>
      </c>
      <c r="N774" s="513">
        <v>0</v>
      </c>
      <c r="O774" s="513">
        <v>0</v>
      </c>
      <c r="P774" s="513">
        <v>0</v>
      </c>
      <c r="Q774" s="513">
        <v>0</v>
      </c>
      <c r="R774" s="513">
        <v>0</v>
      </c>
      <c r="S774" s="513">
        <v>0</v>
      </c>
      <c r="T774" s="513">
        <v>0</v>
      </c>
      <c r="U774" s="513">
        <v>0</v>
      </c>
      <c r="V774" s="513">
        <v>0</v>
      </c>
      <c r="W774" s="513">
        <v>0</v>
      </c>
      <c r="X774" s="513">
        <v>0</v>
      </c>
      <c r="Y774" s="513">
        <v>3</v>
      </c>
      <c r="Z774" s="513">
        <v>3</v>
      </c>
      <c r="AA774" s="513">
        <v>0</v>
      </c>
      <c r="AB774" s="513">
        <v>0</v>
      </c>
      <c r="AC774" s="513">
        <v>25</v>
      </c>
      <c r="AD774" s="513">
        <v>25</v>
      </c>
      <c r="AE774" s="513">
        <v>0</v>
      </c>
      <c r="AF774" s="513">
        <v>0</v>
      </c>
      <c r="AG774" s="513">
        <v>1</v>
      </c>
      <c r="AH774" s="513">
        <f t="shared" si="107"/>
        <v>1</v>
      </c>
      <c r="AI774" s="513">
        <v>0</v>
      </c>
      <c r="AJ774" s="513">
        <v>0</v>
      </c>
      <c r="AK774" s="513">
        <f t="shared" si="108"/>
        <v>29</v>
      </c>
      <c r="AL774" s="513">
        <f t="shared" si="109"/>
        <v>29</v>
      </c>
      <c r="AM774" s="513">
        <v>0</v>
      </c>
      <c r="AN774" s="513">
        <v>0</v>
      </c>
      <c r="AO774" s="513">
        <v>0</v>
      </c>
      <c r="AP774" s="513">
        <v>0</v>
      </c>
      <c r="AQ774" s="513">
        <v>0</v>
      </c>
      <c r="AR774" s="513">
        <v>0</v>
      </c>
      <c r="AS774" s="513">
        <v>0</v>
      </c>
      <c r="AT774" s="513">
        <v>0</v>
      </c>
      <c r="AU774" s="513">
        <v>0</v>
      </c>
      <c r="AV774" s="513">
        <v>0</v>
      </c>
      <c r="AW774" s="513">
        <v>0</v>
      </c>
      <c r="AX774" s="513">
        <v>0</v>
      </c>
      <c r="AY774" s="513">
        <v>225</v>
      </c>
      <c r="AZ774" s="513">
        <v>225</v>
      </c>
      <c r="BA774" s="513">
        <v>0</v>
      </c>
      <c r="BB774" s="513">
        <v>0</v>
      </c>
      <c r="BC774" s="513">
        <v>116.73</v>
      </c>
      <c r="BD774" s="513">
        <v>116.73</v>
      </c>
      <c r="BE774" s="513">
        <v>0</v>
      </c>
      <c r="BF774" s="513">
        <v>0</v>
      </c>
      <c r="BG774" s="513">
        <v>100</v>
      </c>
      <c r="BH774" s="513">
        <v>100</v>
      </c>
      <c r="BI774" s="513">
        <v>0</v>
      </c>
      <c r="BJ774" s="513">
        <v>0</v>
      </c>
      <c r="BK774" s="241">
        <f t="shared" si="110"/>
        <v>441.73</v>
      </c>
      <c r="BL774" s="22">
        <f t="shared" si="111"/>
        <v>441.73</v>
      </c>
      <c r="BM774" s="519">
        <f t="shared" si="112"/>
        <v>5.4873291925465834E-2</v>
      </c>
      <c r="BN774" s="520">
        <v>0</v>
      </c>
      <c r="BO774" s="520">
        <v>0</v>
      </c>
      <c r="BP774" s="520">
        <v>0</v>
      </c>
      <c r="BQ774" s="520">
        <v>0</v>
      </c>
      <c r="BR774" s="520">
        <v>0</v>
      </c>
      <c r="BS774" s="520">
        <v>0</v>
      </c>
      <c r="BT774" s="520">
        <v>0</v>
      </c>
      <c r="BU774" s="520">
        <v>0</v>
      </c>
      <c r="BV774" s="520">
        <v>0</v>
      </c>
      <c r="BW774" s="520">
        <v>0</v>
      </c>
      <c r="BX774" s="520">
        <v>0</v>
      </c>
      <c r="BY774" s="520">
        <v>0</v>
      </c>
      <c r="BZ774" s="520">
        <v>1135296</v>
      </c>
      <c r="CA774" s="520">
        <v>1135296</v>
      </c>
      <c r="CB774" s="520">
        <v>0</v>
      </c>
      <c r="CC774" s="520">
        <v>0</v>
      </c>
      <c r="CD774" s="520">
        <v>137022.3432</v>
      </c>
      <c r="CE774" s="520">
        <v>137022.3432</v>
      </c>
      <c r="CF774" s="520">
        <v>0</v>
      </c>
      <c r="CG774" s="520">
        <v>0</v>
      </c>
      <c r="CH774" s="520">
        <v>327624</v>
      </c>
      <c r="CI774" s="520">
        <v>327624</v>
      </c>
      <c r="CJ774" s="520">
        <v>0</v>
      </c>
      <c r="CK774" s="520">
        <v>0</v>
      </c>
      <c r="CL774" s="520">
        <f t="shared" si="113"/>
        <v>1599942.3432</v>
      </c>
      <c r="CM774" s="521">
        <f t="shared" si="114"/>
        <v>1599942.3432</v>
      </c>
      <c r="CN774" s="522">
        <v>26455200</v>
      </c>
      <c r="CO774" s="522">
        <v>26455200</v>
      </c>
      <c r="CP774" s="522">
        <v>28207200.000000004</v>
      </c>
      <c r="CQ774" s="243" t="s">
        <v>874</v>
      </c>
      <c r="CR774" s="103">
        <v>7.55</v>
      </c>
      <c r="CS774" s="523">
        <v>7.55</v>
      </c>
      <c r="CT774" s="104">
        <v>8.0500000000000007</v>
      </c>
      <c r="CU774" s="524"/>
      <c r="CV774" s="524"/>
      <c r="CW774" s="524"/>
      <c r="CX774" s="525"/>
      <c r="CY774" s="526">
        <v>141.89346490758064</v>
      </c>
      <c r="CZ774" s="527">
        <v>141.74872097643072</v>
      </c>
      <c r="DA774" s="528">
        <v>1.6278180863059983</v>
      </c>
      <c r="DB774" s="529">
        <v>1.6262226398235411</v>
      </c>
      <c r="DC774" s="530" t="s">
        <v>2307</v>
      </c>
      <c r="DD774" s="225"/>
      <c r="DE774" s="524"/>
      <c r="DF774" s="524"/>
      <c r="DG774" s="531"/>
      <c r="DH774" s="532"/>
      <c r="DI774" s="64">
        <v>150590</v>
      </c>
      <c r="DJ774" s="64">
        <v>346547</v>
      </c>
      <c r="DK774" s="64">
        <v>82</v>
      </c>
      <c r="DL774" s="534">
        <f t="shared" si="115"/>
        <v>165739.66666666666</v>
      </c>
    </row>
    <row r="775" spans="1:116" ht="43.5" customHeight="1" x14ac:dyDescent="0.25">
      <c r="A775" s="356" t="s">
        <v>7</v>
      </c>
      <c r="B775" s="65" t="s">
        <v>96</v>
      </c>
      <c r="C775" s="65" t="s">
        <v>114</v>
      </c>
      <c r="D775" s="64" t="s">
        <v>2606</v>
      </c>
      <c r="E775" s="64" t="s">
        <v>551</v>
      </c>
      <c r="F775" s="64" t="s">
        <v>552</v>
      </c>
      <c r="G775" s="18" t="s">
        <v>553</v>
      </c>
      <c r="H775" s="35" t="s">
        <v>860</v>
      </c>
      <c r="I775" s="28" t="s">
        <v>2322</v>
      </c>
      <c r="J775" s="498">
        <v>13.002851822581077</v>
      </c>
      <c r="K775" s="498">
        <v>15.083712089838</v>
      </c>
      <c r="L775" s="499">
        <v>5879.5</v>
      </c>
      <c r="M775" s="512">
        <v>0</v>
      </c>
      <c r="N775" s="513">
        <v>0</v>
      </c>
      <c r="O775" s="513">
        <v>0</v>
      </c>
      <c r="P775" s="513">
        <v>0</v>
      </c>
      <c r="Q775" s="513">
        <v>0</v>
      </c>
      <c r="R775" s="513">
        <v>0</v>
      </c>
      <c r="S775" s="513">
        <v>0</v>
      </c>
      <c r="T775" s="513">
        <v>0</v>
      </c>
      <c r="U775" s="513">
        <v>0</v>
      </c>
      <c r="V775" s="513">
        <v>0</v>
      </c>
      <c r="W775" s="513">
        <v>0</v>
      </c>
      <c r="X775" s="513">
        <v>0</v>
      </c>
      <c r="Y775" s="513">
        <v>0</v>
      </c>
      <c r="Z775" s="513">
        <v>0</v>
      </c>
      <c r="AA775" s="513">
        <v>0</v>
      </c>
      <c r="AB775" s="513">
        <v>0</v>
      </c>
      <c r="AC775" s="513">
        <v>97</v>
      </c>
      <c r="AD775" s="513">
        <v>97</v>
      </c>
      <c r="AE775" s="513">
        <v>0</v>
      </c>
      <c r="AF775" s="513">
        <v>0</v>
      </c>
      <c r="AG775" s="513">
        <v>0</v>
      </c>
      <c r="AH775" s="513">
        <f t="shared" si="107"/>
        <v>0</v>
      </c>
      <c r="AI775" s="513">
        <v>0</v>
      </c>
      <c r="AJ775" s="513">
        <v>0</v>
      </c>
      <c r="AK775" s="513">
        <f t="shared" si="108"/>
        <v>97</v>
      </c>
      <c r="AL775" s="513">
        <f t="shared" si="109"/>
        <v>97</v>
      </c>
      <c r="AM775" s="513">
        <v>0</v>
      </c>
      <c r="AN775" s="513">
        <v>0</v>
      </c>
      <c r="AO775" s="513">
        <v>0</v>
      </c>
      <c r="AP775" s="513">
        <v>0</v>
      </c>
      <c r="AQ775" s="513">
        <v>0</v>
      </c>
      <c r="AR775" s="513">
        <v>0</v>
      </c>
      <c r="AS775" s="513">
        <v>0</v>
      </c>
      <c r="AT775" s="513">
        <v>0</v>
      </c>
      <c r="AU775" s="513">
        <v>0</v>
      </c>
      <c r="AV775" s="513">
        <v>0</v>
      </c>
      <c r="AW775" s="513">
        <v>0</v>
      </c>
      <c r="AX775" s="513">
        <v>0</v>
      </c>
      <c r="AY775" s="513">
        <v>0</v>
      </c>
      <c r="AZ775" s="513">
        <v>0</v>
      </c>
      <c r="BA775" s="513">
        <v>0</v>
      </c>
      <c r="BB775" s="513">
        <v>0</v>
      </c>
      <c r="BC775" s="513">
        <v>493.935</v>
      </c>
      <c r="BD775" s="513">
        <v>493.935</v>
      </c>
      <c r="BE775" s="513">
        <v>0</v>
      </c>
      <c r="BF775" s="513">
        <v>0</v>
      </c>
      <c r="BG775" s="513">
        <v>0</v>
      </c>
      <c r="BH775" s="513">
        <v>0</v>
      </c>
      <c r="BI775" s="513">
        <v>0</v>
      </c>
      <c r="BJ775" s="513">
        <v>0</v>
      </c>
      <c r="BK775" s="241">
        <f t="shared" si="110"/>
        <v>493.935</v>
      </c>
      <c r="BL775" s="22">
        <f t="shared" si="111"/>
        <v>493.935</v>
      </c>
      <c r="BM775" s="519">
        <f t="shared" si="112"/>
        <v>4.207282793867121E-2</v>
      </c>
      <c r="BN775" s="520">
        <v>0</v>
      </c>
      <c r="BO775" s="520">
        <v>0</v>
      </c>
      <c r="BP775" s="520">
        <v>0</v>
      </c>
      <c r="BQ775" s="520">
        <v>0</v>
      </c>
      <c r="BR775" s="520">
        <v>0</v>
      </c>
      <c r="BS775" s="520">
        <v>0</v>
      </c>
      <c r="BT775" s="520">
        <v>0</v>
      </c>
      <c r="BU775" s="520">
        <v>0</v>
      </c>
      <c r="BV775" s="520">
        <v>0</v>
      </c>
      <c r="BW775" s="520">
        <v>0</v>
      </c>
      <c r="BX775" s="520">
        <v>0</v>
      </c>
      <c r="BY775" s="520">
        <v>0</v>
      </c>
      <c r="BZ775" s="520">
        <v>0</v>
      </c>
      <c r="CA775" s="520">
        <v>0</v>
      </c>
      <c r="CB775" s="520">
        <v>0</v>
      </c>
      <c r="CC775" s="520">
        <v>0</v>
      </c>
      <c r="CD775" s="520">
        <v>579800.66039999994</v>
      </c>
      <c r="CE775" s="520">
        <v>579800.66039999994</v>
      </c>
      <c r="CF775" s="520">
        <v>0</v>
      </c>
      <c r="CG775" s="520">
        <v>0</v>
      </c>
      <c r="CH775" s="520">
        <v>0</v>
      </c>
      <c r="CI775" s="520">
        <v>0</v>
      </c>
      <c r="CJ775" s="520">
        <v>0</v>
      </c>
      <c r="CK775" s="520">
        <v>0</v>
      </c>
      <c r="CL775" s="520">
        <f t="shared" si="113"/>
        <v>579800.66039999994</v>
      </c>
      <c r="CM775" s="521">
        <f t="shared" si="114"/>
        <v>579800.66039999994</v>
      </c>
      <c r="CN775" s="522">
        <v>36511680</v>
      </c>
      <c r="CO775" s="522">
        <v>36511680</v>
      </c>
      <c r="CP775" s="522">
        <v>41136960.000000007</v>
      </c>
      <c r="CQ775" s="243" t="s">
        <v>874</v>
      </c>
      <c r="CR775" s="103">
        <v>10.42</v>
      </c>
      <c r="CS775" s="523">
        <v>10.42</v>
      </c>
      <c r="CT775" s="104">
        <v>11.74</v>
      </c>
      <c r="CU775" s="524"/>
      <c r="CV775" s="524"/>
      <c r="CW775" s="524"/>
      <c r="CX775" s="525"/>
      <c r="CY775" s="526">
        <v>61.250701429086007</v>
      </c>
      <c r="CZ775" s="527">
        <v>61.245931050673001</v>
      </c>
      <c r="DA775" s="528">
        <v>0.70953806174066614</v>
      </c>
      <c r="DB775" s="529">
        <v>0.70957606088470759</v>
      </c>
      <c r="DC775" s="530" t="s">
        <v>2307</v>
      </c>
      <c r="DD775" s="225"/>
      <c r="DE775" s="524"/>
      <c r="DF775" s="524"/>
      <c r="DG775" s="531"/>
      <c r="DH775" s="532"/>
      <c r="DI775" s="64">
        <v>0</v>
      </c>
      <c r="DJ775" s="64">
        <v>178963</v>
      </c>
      <c r="DK775" s="64">
        <v>0</v>
      </c>
      <c r="DL775" s="534">
        <f t="shared" si="115"/>
        <v>59654.333333333336</v>
      </c>
    </row>
    <row r="776" spans="1:116" ht="43.5" customHeight="1" x14ac:dyDescent="0.25">
      <c r="A776" s="356" t="s">
        <v>7</v>
      </c>
      <c r="B776" s="65" t="s">
        <v>96</v>
      </c>
      <c r="C776" s="65" t="s">
        <v>114</v>
      </c>
      <c r="D776" s="64" t="s">
        <v>2606</v>
      </c>
      <c r="E776" s="64" t="s">
        <v>551</v>
      </c>
      <c r="F776" s="64" t="s">
        <v>1720</v>
      </c>
      <c r="G776" s="18" t="s">
        <v>1719</v>
      </c>
      <c r="H776" s="35" t="s">
        <v>866</v>
      </c>
      <c r="I776" s="28" t="s">
        <v>2322</v>
      </c>
      <c r="J776" s="498">
        <v>12.190173583669758</v>
      </c>
      <c r="K776" s="498">
        <v>7.6325757417000002</v>
      </c>
      <c r="L776" s="499">
        <v>1443.9</v>
      </c>
      <c r="M776" s="512">
        <v>0</v>
      </c>
      <c r="N776" s="513">
        <v>0</v>
      </c>
      <c r="O776" s="513">
        <v>0</v>
      </c>
      <c r="P776" s="513">
        <v>0</v>
      </c>
      <c r="Q776" s="513">
        <v>0</v>
      </c>
      <c r="R776" s="513">
        <v>0</v>
      </c>
      <c r="S776" s="513">
        <v>0</v>
      </c>
      <c r="T776" s="513">
        <v>0</v>
      </c>
      <c r="U776" s="513">
        <v>0</v>
      </c>
      <c r="V776" s="513">
        <v>0</v>
      </c>
      <c r="W776" s="513">
        <v>0</v>
      </c>
      <c r="X776" s="513">
        <v>0</v>
      </c>
      <c r="Y776" s="513">
        <v>0</v>
      </c>
      <c r="Z776" s="513">
        <v>0</v>
      </c>
      <c r="AA776" s="513">
        <v>0</v>
      </c>
      <c r="AB776" s="513">
        <v>0</v>
      </c>
      <c r="AC776" s="513">
        <v>3</v>
      </c>
      <c r="AD776" s="513">
        <v>3</v>
      </c>
      <c r="AE776" s="513">
        <v>0</v>
      </c>
      <c r="AF776" s="513">
        <v>0</v>
      </c>
      <c r="AG776" s="513">
        <v>0</v>
      </c>
      <c r="AH776" s="513">
        <f t="shared" si="107"/>
        <v>0</v>
      </c>
      <c r="AI776" s="513">
        <v>0</v>
      </c>
      <c r="AJ776" s="513">
        <v>0</v>
      </c>
      <c r="AK776" s="513">
        <f t="shared" si="108"/>
        <v>3</v>
      </c>
      <c r="AL776" s="513">
        <f t="shared" si="109"/>
        <v>3</v>
      </c>
      <c r="AM776" s="513">
        <v>0</v>
      </c>
      <c r="AN776" s="513">
        <v>0</v>
      </c>
      <c r="AO776" s="513">
        <v>0</v>
      </c>
      <c r="AP776" s="513">
        <v>0</v>
      </c>
      <c r="AQ776" s="513">
        <v>0</v>
      </c>
      <c r="AR776" s="513">
        <v>0</v>
      </c>
      <c r="AS776" s="513">
        <v>0</v>
      </c>
      <c r="AT776" s="513">
        <v>0</v>
      </c>
      <c r="AU776" s="513">
        <v>0</v>
      </c>
      <c r="AV776" s="513">
        <v>0</v>
      </c>
      <c r="AW776" s="513">
        <v>0</v>
      </c>
      <c r="AX776" s="513">
        <v>0</v>
      </c>
      <c r="AY776" s="513">
        <v>0</v>
      </c>
      <c r="AZ776" s="513">
        <v>0</v>
      </c>
      <c r="BA776" s="513">
        <v>0</v>
      </c>
      <c r="BB776" s="513">
        <v>0</v>
      </c>
      <c r="BC776" s="513">
        <v>457</v>
      </c>
      <c r="BD776" s="513">
        <v>457</v>
      </c>
      <c r="BE776" s="513">
        <v>0</v>
      </c>
      <c r="BF776" s="513">
        <v>0</v>
      </c>
      <c r="BG776" s="513">
        <v>0</v>
      </c>
      <c r="BH776" s="513">
        <v>0</v>
      </c>
      <c r="BI776" s="513">
        <v>0</v>
      </c>
      <c r="BJ776" s="513">
        <v>0</v>
      </c>
      <c r="BK776" s="241">
        <f t="shared" si="110"/>
        <v>457</v>
      </c>
      <c r="BL776" s="22">
        <f t="shared" si="111"/>
        <v>457</v>
      </c>
      <c r="BM776" s="519">
        <f t="shared" si="112"/>
        <v>5.4211150652431796E-2</v>
      </c>
      <c r="BN776" s="520">
        <v>0</v>
      </c>
      <c r="BO776" s="520">
        <v>0</v>
      </c>
      <c r="BP776" s="520">
        <v>0</v>
      </c>
      <c r="BQ776" s="520">
        <v>0</v>
      </c>
      <c r="BR776" s="520">
        <v>0</v>
      </c>
      <c r="BS776" s="520">
        <v>0</v>
      </c>
      <c r="BT776" s="520">
        <v>0</v>
      </c>
      <c r="BU776" s="520">
        <v>0</v>
      </c>
      <c r="BV776" s="520">
        <v>0</v>
      </c>
      <c r="BW776" s="520">
        <v>0</v>
      </c>
      <c r="BX776" s="520">
        <v>0</v>
      </c>
      <c r="BY776" s="520">
        <v>0</v>
      </c>
      <c r="BZ776" s="520">
        <v>0</v>
      </c>
      <c r="CA776" s="520">
        <v>0</v>
      </c>
      <c r="CB776" s="520">
        <v>0</v>
      </c>
      <c r="CC776" s="520">
        <v>0</v>
      </c>
      <c r="CD776" s="520">
        <v>536444.88</v>
      </c>
      <c r="CE776" s="520">
        <v>536444.88</v>
      </c>
      <c r="CF776" s="520">
        <v>0</v>
      </c>
      <c r="CG776" s="520">
        <v>0</v>
      </c>
      <c r="CH776" s="520">
        <v>0</v>
      </c>
      <c r="CI776" s="520">
        <v>0</v>
      </c>
      <c r="CJ776" s="520">
        <v>0</v>
      </c>
      <c r="CK776" s="520">
        <v>0</v>
      </c>
      <c r="CL776" s="520">
        <f t="shared" si="113"/>
        <v>536444.88</v>
      </c>
      <c r="CM776" s="521">
        <f t="shared" si="114"/>
        <v>536444.88</v>
      </c>
      <c r="CN776" s="522">
        <v>30309600.000000004</v>
      </c>
      <c r="CO776" s="522">
        <v>30309600.000000004</v>
      </c>
      <c r="CP776" s="522">
        <v>29538719.999999996</v>
      </c>
      <c r="CQ776" s="243" t="s">
        <v>874</v>
      </c>
      <c r="CR776" s="103">
        <v>8.65</v>
      </c>
      <c r="CS776" s="523">
        <v>8.65</v>
      </c>
      <c r="CT776" s="104">
        <v>8.43</v>
      </c>
      <c r="CU776" s="524"/>
      <c r="CV776" s="524"/>
      <c r="CW776" s="524"/>
      <c r="CX776" s="525"/>
      <c r="CY776" s="526">
        <v>26.08171409945307</v>
      </c>
      <c r="CZ776" s="527">
        <v>26.083505431232997</v>
      </c>
      <c r="DA776" s="528">
        <v>0.60414103135846531</v>
      </c>
      <c r="DB776" s="529">
        <v>0.60413551344810346</v>
      </c>
      <c r="DC776" s="530" t="s">
        <v>2401</v>
      </c>
      <c r="DD776" s="225"/>
      <c r="DE776" s="524"/>
      <c r="DF776" s="524"/>
      <c r="DG776" s="531"/>
      <c r="DH776" s="532"/>
      <c r="DI776" s="64">
        <v>22040</v>
      </c>
      <c r="DJ776" s="64">
        <v>0</v>
      </c>
      <c r="DK776" s="64">
        <v>82</v>
      </c>
      <c r="DL776" s="534">
        <f t="shared" si="115"/>
        <v>7374</v>
      </c>
    </row>
    <row r="777" spans="1:116" ht="43.5" customHeight="1" x14ac:dyDescent="0.25">
      <c r="A777" s="356" t="s">
        <v>7</v>
      </c>
      <c r="B777" s="65" t="s">
        <v>96</v>
      </c>
      <c r="C777" s="65" t="s">
        <v>114</v>
      </c>
      <c r="D777" s="64" t="s">
        <v>2606</v>
      </c>
      <c r="E777" s="64" t="s">
        <v>551</v>
      </c>
      <c r="F777" s="64" t="s">
        <v>1721</v>
      </c>
      <c r="G777" s="18" t="s">
        <v>1556</v>
      </c>
      <c r="H777" s="35" t="s">
        <v>866</v>
      </c>
      <c r="I777" s="28" t="s">
        <v>2322</v>
      </c>
      <c r="J777" s="498">
        <v>11.234081537891738</v>
      </c>
      <c r="K777" s="498">
        <v>7.2751893788070001</v>
      </c>
      <c r="L777" s="499">
        <v>1909.8</v>
      </c>
      <c r="M777" s="512">
        <v>0</v>
      </c>
      <c r="N777" s="513">
        <v>0</v>
      </c>
      <c r="O777" s="513">
        <v>0</v>
      </c>
      <c r="P777" s="513">
        <v>0</v>
      </c>
      <c r="Q777" s="513">
        <v>0</v>
      </c>
      <c r="R777" s="513">
        <v>0</v>
      </c>
      <c r="S777" s="513">
        <v>0</v>
      </c>
      <c r="T777" s="513">
        <v>0</v>
      </c>
      <c r="U777" s="513">
        <v>0</v>
      </c>
      <c r="V777" s="513">
        <v>0</v>
      </c>
      <c r="W777" s="513">
        <v>0</v>
      </c>
      <c r="X777" s="513">
        <v>0</v>
      </c>
      <c r="Y777" s="513">
        <v>0</v>
      </c>
      <c r="Z777" s="513">
        <v>0</v>
      </c>
      <c r="AA777" s="513">
        <v>0</v>
      </c>
      <c r="AB777" s="513">
        <v>0</v>
      </c>
      <c r="AC777" s="513">
        <v>28</v>
      </c>
      <c r="AD777" s="513">
        <v>28</v>
      </c>
      <c r="AE777" s="513">
        <v>0</v>
      </c>
      <c r="AF777" s="513">
        <v>0</v>
      </c>
      <c r="AG777" s="513">
        <v>0</v>
      </c>
      <c r="AH777" s="513">
        <f t="shared" si="107"/>
        <v>0</v>
      </c>
      <c r="AI777" s="513">
        <v>0</v>
      </c>
      <c r="AJ777" s="513">
        <v>0</v>
      </c>
      <c r="AK777" s="513">
        <f t="shared" si="108"/>
        <v>28</v>
      </c>
      <c r="AL777" s="513">
        <f t="shared" si="109"/>
        <v>28</v>
      </c>
      <c r="AM777" s="513">
        <v>0</v>
      </c>
      <c r="AN777" s="513">
        <v>0</v>
      </c>
      <c r="AO777" s="513">
        <v>0</v>
      </c>
      <c r="AP777" s="513">
        <v>0</v>
      </c>
      <c r="AQ777" s="513">
        <v>0</v>
      </c>
      <c r="AR777" s="513">
        <v>0</v>
      </c>
      <c r="AS777" s="513">
        <v>0</v>
      </c>
      <c r="AT777" s="513">
        <v>0</v>
      </c>
      <c r="AU777" s="513">
        <v>0</v>
      </c>
      <c r="AV777" s="513">
        <v>0</v>
      </c>
      <c r="AW777" s="513">
        <v>0</v>
      </c>
      <c r="AX777" s="513">
        <v>0</v>
      </c>
      <c r="AY777" s="513">
        <v>0</v>
      </c>
      <c r="AZ777" s="513">
        <v>0</v>
      </c>
      <c r="BA777" s="513">
        <v>0</v>
      </c>
      <c r="BB777" s="513">
        <v>0</v>
      </c>
      <c r="BC777" s="513">
        <v>149.76</v>
      </c>
      <c r="BD777" s="513">
        <v>149.76</v>
      </c>
      <c r="BE777" s="513">
        <v>0</v>
      </c>
      <c r="BF777" s="513">
        <v>0</v>
      </c>
      <c r="BG777" s="513">
        <v>0</v>
      </c>
      <c r="BH777" s="513">
        <v>0</v>
      </c>
      <c r="BI777" s="513">
        <v>0</v>
      </c>
      <c r="BJ777" s="513">
        <v>0</v>
      </c>
      <c r="BK777" s="241">
        <f t="shared" si="110"/>
        <v>149.76</v>
      </c>
      <c r="BL777" s="22">
        <f t="shared" si="111"/>
        <v>149.76</v>
      </c>
      <c r="BM777" s="519">
        <f t="shared" si="112"/>
        <v>4.2788571428571433E-2</v>
      </c>
      <c r="BN777" s="520">
        <v>0</v>
      </c>
      <c r="BO777" s="520">
        <v>0</v>
      </c>
      <c r="BP777" s="520">
        <v>0</v>
      </c>
      <c r="BQ777" s="520">
        <v>0</v>
      </c>
      <c r="BR777" s="520">
        <v>0</v>
      </c>
      <c r="BS777" s="520">
        <v>0</v>
      </c>
      <c r="BT777" s="520">
        <v>0</v>
      </c>
      <c r="BU777" s="520">
        <v>0</v>
      </c>
      <c r="BV777" s="520">
        <v>0</v>
      </c>
      <c r="BW777" s="520">
        <v>0</v>
      </c>
      <c r="BX777" s="520">
        <v>0</v>
      </c>
      <c r="BY777" s="520">
        <v>0</v>
      </c>
      <c r="BZ777" s="520">
        <v>0</v>
      </c>
      <c r="CA777" s="520">
        <v>0</v>
      </c>
      <c r="CB777" s="520">
        <v>0</v>
      </c>
      <c r="CC777" s="520">
        <v>0</v>
      </c>
      <c r="CD777" s="520">
        <v>175794.27839999998</v>
      </c>
      <c r="CE777" s="520">
        <v>175794.27839999998</v>
      </c>
      <c r="CF777" s="520">
        <v>0</v>
      </c>
      <c r="CG777" s="520">
        <v>0</v>
      </c>
      <c r="CH777" s="520">
        <v>0</v>
      </c>
      <c r="CI777" s="520">
        <v>0</v>
      </c>
      <c r="CJ777" s="520">
        <v>0</v>
      </c>
      <c r="CK777" s="520">
        <v>0</v>
      </c>
      <c r="CL777" s="520">
        <f t="shared" si="113"/>
        <v>175794.27839999998</v>
      </c>
      <c r="CM777" s="521">
        <f t="shared" si="114"/>
        <v>175794.27839999998</v>
      </c>
      <c r="CN777" s="522">
        <v>21514560</v>
      </c>
      <c r="CO777" s="522">
        <v>21514560</v>
      </c>
      <c r="CP777" s="522">
        <v>12264000.000000002</v>
      </c>
      <c r="CQ777" s="243" t="s">
        <v>874</v>
      </c>
      <c r="CR777" s="103">
        <v>6.14</v>
      </c>
      <c r="CS777" s="523">
        <v>6.14</v>
      </c>
      <c r="CT777" s="104">
        <v>3.5</v>
      </c>
      <c r="CU777" s="524"/>
      <c r="CV777" s="524"/>
      <c r="CW777" s="524"/>
      <c r="CX777" s="525"/>
      <c r="CY777" s="526">
        <v>105.49879501061393</v>
      </c>
      <c r="CZ777" s="527">
        <v>104.91004219025599</v>
      </c>
      <c r="DA777" s="528">
        <v>0.75054917437843505</v>
      </c>
      <c r="DB777" s="529">
        <v>0.74804906913514235</v>
      </c>
      <c r="DC777" s="530" t="s">
        <v>2307</v>
      </c>
      <c r="DD777" s="225"/>
      <c r="DE777" s="524"/>
      <c r="DF777" s="524"/>
      <c r="DG777" s="531"/>
      <c r="DH777" s="532"/>
      <c r="DI777" s="64">
        <v>0</v>
      </c>
      <c r="DJ777" s="64">
        <v>0</v>
      </c>
      <c r="DK777" s="64">
        <v>413919</v>
      </c>
      <c r="DL777" s="534">
        <f t="shared" si="115"/>
        <v>137973</v>
      </c>
    </row>
    <row r="778" spans="1:116" ht="43.5" customHeight="1" x14ac:dyDescent="0.25">
      <c r="A778" s="356" t="s">
        <v>7</v>
      </c>
      <c r="B778" s="65" t="s">
        <v>96</v>
      </c>
      <c r="C778" s="65" t="s">
        <v>114</v>
      </c>
      <c r="D778" s="64" t="s">
        <v>2606</v>
      </c>
      <c r="E778" s="64" t="s">
        <v>551</v>
      </c>
      <c r="F778" s="64" t="s">
        <v>1722</v>
      </c>
      <c r="G778" s="18" t="s">
        <v>1556</v>
      </c>
      <c r="H778" s="35" t="s">
        <v>860</v>
      </c>
      <c r="I778" s="28" t="s">
        <v>2322</v>
      </c>
      <c r="J778" s="498">
        <v>12.166271282525308</v>
      </c>
      <c r="K778" s="498">
        <v>16.485416632377003</v>
      </c>
      <c r="L778" s="499">
        <v>3115.1</v>
      </c>
      <c r="M778" s="512">
        <v>0</v>
      </c>
      <c r="N778" s="513">
        <v>0</v>
      </c>
      <c r="O778" s="513">
        <v>0</v>
      </c>
      <c r="P778" s="513">
        <v>0</v>
      </c>
      <c r="Q778" s="513">
        <v>0</v>
      </c>
      <c r="R778" s="513">
        <v>0</v>
      </c>
      <c r="S778" s="513">
        <v>0</v>
      </c>
      <c r="T778" s="513">
        <v>0</v>
      </c>
      <c r="U778" s="513">
        <v>0</v>
      </c>
      <c r="V778" s="513">
        <v>0</v>
      </c>
      <c r="W778" s="513">
        <v>0</v>
      </c>
      <c r="X778" s="513">
        <v>0</v>
      </c>
      <c r="Y778" s="513">
        <v>1</v>
      </c>
      <c r="Z778" s="513">
        <v>1</v>
      </c>
      <c r="AA778" s="513">
        <v>0</v>
      </c>
      <c r="AB778" s="513">
        <v>0</v>
      </c>
      <c r="AC778" s="513">
        <v>83</v>
      </c>
      <c r="AD778" s="513">
        <v>83</v>
      </c>
      <c r="AE778" s="513">
        <v>0</v>
      </c>
      <c r="AF778" s="513">
        <v>0</v>
      </c>
      <c r="AG778" s="513">
        <v>0</v>
      </c>
      <c r="AH778" s="513">
        <f t="shared" si="107"/>
        <v>0</v>
      </c>
      <c r="AI778" s="513">
        <v>0</v>
      </c>
      <c r="AJ778" s="513">
        <v>0</v>
      </c>
      <c r="AK778" s="513">
        <f t="shared" si="108"/>
        <v>84</v>
      </c>
      <c r="AL778" s="513">
        <f t="shared" si="109"/>
        <v>84</v>
      </c>
      <c r="AM778" s="513">
        <v>0</v>
      </c>
      <c r="AN778" s="513">
        <v>0</v>
      </c>
      <c r="AO778" s="513">
        <v>0</v>
      </c>
      <c r="AP778" s="513">
        <v>0</v>
      </c>
      <c r="AQ778" s="513">
        <v>0</v>
      </c>
      <c r="AR778" s="513">
        <v>0</v>
      </c>
      <c r="AS778" s="513">
        <v>0</v>
      </c>
      <c r="AT778" s="513">
        <v>0</v>
      </c>
      <c r="AU778" s="513">
        <v>0</v>
      </c>
      <c r="AV778" s="513">
        <v>0</v>
      </c>
      <c r="AW778" s="513">
        <v>0</v>
      </c>
      <c r="AX778" s="513">
        <v>0</v>
      </c>
      <c r="AY778" s="513">
        <v>75</v>
      </c>
      <c r="AZ778" s="513">
        <v>75</v>
      </c>
      <c r="BA778" s="513">
        <v>0</v>
      </c>
      <c r="BB778" s="513">
        <v>0</v>
      </c>
      <c r="BC778" s="513">
        <v>441.61</v>
      </c>
      <c r="BD778" s="513">
        <v>441.61</v>
      </c>
      <c r="BE778" s="513">
        <v>0</v>
      </c>
      <c r="BF778" s="513">
        <v>0</v>
      </c>
      <c r="BG778" s="513">
        <v>0</v>
      </c>
      <c r="BH778" s="513">
        <v>0</v>
      </c>
      <c r="BI778" s="513">
        <v>0</v>
      </c>
      <c r="BJ778" s="513">
        <v>0</v>
      </c>
      <c r="BK778" s="241">
        <f t="shared" si="110"/>
        <v>516.61</v>
      </c>
      <c r="BL778" s="22">
        <f t="shared" si="111"/>
        <v>516.61</v>
      </c>
      <c r="BM778" s="519">
        <f t="shared" si="112"/>
        <v>5.501703940362087E-2</v>
      </c>
      <c r="BN778" s="520">
        <v>0</v>
      </c>
      <c r="BO778" s="520">
        <v>0</v>
      </c>
      <c r="BP778" s="520">
        <v>0</v>
      </c>
      <c r="BQ778" s="520">
        <v>0</v>
      </c>
      <c r="BR778" s="520">
        <v>0</v>
      </c>
      <c r="BS778" s="520">
        <v>0</v>
      </c>
      <c r="BT778" s="520">
        <v>0</v>
      </c>
      <c r="BU778" s="520">
        <v>0</v>
      </c>
      <c r="BV778" s="520">
        <v>0</v>
      </c>
      <c r="BW778" s="520">
        <v>0</v>
      </c>
      <c r="BX778" s="520">
        <v>0</v>
      </c>
      <c r="BY778" s="520">
        <v>0</v>
      </c>
      <c r="BZ778" s="520">
        <v>378432</v>
      </c>
      <c r="CA778" s="520">
        <v>378432</v>
      </c>
      <c r="CB778" s="520">
        <v>0</v>
      </c>
      <c r="CC778" s="520">
        <v>0</v>
      </c>
      <c r="CD778" s="520">
        <v>518379.48240000004</v>
      </c>
      <c r="CE778" s="520">
        <v>518379.48240000004</v>
      </c>
      <c r="CF778" s="520">
        <v>0</v>
      </c>
      <c r="CG778" s="520">
        <v>0</v>
      </c>
      <c r="CH778" s="520">
        <v>0</v>
      </c>
      <c r="CI778" s="520">
        <v>0</v>
      </c>
      <c r="CJ778" s="520">
        <v>0</v>
      </c>
      <c r="CK778" s="520">
        <v>0</v>
      </c>
      <c r="CL778" s="520">
        <f t="shared" si="113"/>
        <v>896811.4824000001</v>
      </c>
      <c r="CM778" s="521">
        <f t="shared" si="114"/>
        <v>896811.4824000001</v>
      </c>
      <c r="CN778" s="522">
        <v>26630400</v>
      </c>
      <c r="CO778" s="522">
        <v>26630400</v>
      </c>
      <c r="CP778" s="522">
        <v>32902560.000000004</v>
      </c>
      <c r="CQ778" s="243" t="s">
        <v>874</v>
      </c>
      <c r="CR778" s="103">
        <v>7.6</v>
      </c>
      <c r="CS778" s="523">
        <v>7.6</v>
      </c>
      <c r="CT778" s="104">
        <v>9.39</v>
      </c>
      <c r="CU778" s="524"/>
      <c r="CV778" s="524"/>
      <c r="CW778" s="524"/>
      <c r="CX778" s="525"/>
      <c r="CY778" s="526">
        <v>166.05945714123456</v>
      </c>
      <c r="CZ778" s="527">
        <v>138.96422273645274</v>
      </c>
      <c r="DA778" s="528">
        <v>1.5363932969881968</v>
      </c>
      <c r="DB778" s="529">
        <v>1.1936148528941766</v>
      </c>
      <c r="DC778" s="530" t="s">
        <v>2326</v>
      </c>
      <c r="DD778" s="225"/>
      <c r="DE778" s="524"/>
      <c r="DF778" s="524"/>
      <c r="DG778" s="531"/>
      <c r="DH778" s="532"/>
      <c r="DI778" s="64">
        <v>0</v>
      </c>
      <c r="DJ778" s="64">
        <v>282228</v>
      </c>
      <c r="DK778" s="64">
        <v>805507</v>
      </c>
      <c r="DL778" s="534">
        <f t="shared" si="115"/>
        <v>362578.33333333331</v>
      </c>
    </row>
    <row r="779" spans="1:116" ht="43.5" customHeight="1" x14ac:dyDescent="0.25">
      <c r="A779" s="356" t="s">
        <v>7</v>
      </c>
      <c r="B779" s="65" t="s">
        <v>96</v>
      </c>
      <c r="C779" s="65" t="s">
        <v>114</v>
      </c>
      <c r="D779" s="64" t="s">
        <v>2606</v>
      </c>
      <c r="E779" s="64" t="s">
        <v>551</v>
      </c>
      <c r="F779" s="64" t="s">
        <v>1723</v>
      </c>
      <c r="G779" s="18" t="s">
        <v>1724</v>
      </c>
      <c r="H779" s="35" t="s">
        <v>860</v>
      </c>
      <c r="I779" s="28" t="s">
        <v>2322</v>
      </c>
      <c r="J779" s="498">
        <v>12.333587390536461</v>
      </c>
      <c r="K779" s="498">
        <v>19.310416626501002</v>
      </c>
      <c r="L779" s="499">
        <v>3945.3</v>
      </c>
      <c r="M779" s="512">
        <v>0</v>
      </c>
      <c r="N779" s="513">
        <v>0</v>
      </c>
      <c r="O779" s="513">
        <v>0</v>
      </c>
      <c r="P779" s="513">
        <v>0</v>
      </c>
      <c r="Q779" s="513">
        <v>0</v>
      </c>
      <c r="R779" s="513">
        <v>0</v>
      </c>
      <c r="S779" s="513">
        <v>0</v>
      </c>
      <c r="T779" s="513">
        <v>0</v>
      </c>
      <c r="U779" s="513">
        <v>0</v>
      </c>
      <c r="V779" s="513">
        <v>0</v>
      </c>
      <c r="W779" s="513">
        <v>0</v>
      </c>
      <c r="X779" s="513">
        <v>0</v>
      </c>
      <c r="Y779" s="513">
        <v>0</v>
      </c>
      <c r="Z779" s="513">
        <v>0</v>
      </c>
      <c r="AA779" s="513">
        <v>0</v>
      </c>
      <c r="AB779" s="513">
        <v>0</v>
      </c>
      <c r="AC779" s="513">
        <v>105</v>
      </c>
      <c r="AD779" s="513">
        <v>105</v>
      </c>
      <c r="AE779" s="513">
        <v>1</v>
      </c>
      <c r="AF779" s="513">
        <v>1</v>
      </c>
      <c r="AG779" s="513">
        <v>0</v>
      </c>
      <c r="AH779" s="513">
        <f t="shared" ref="AH779:AH842" si="117">AG779</f>
        <v>0</v>
      </c>
      <c r="AI779" s="513">
        <v>0</v>
      </c>
      <c r="AJ779" s="513">
        <v>0</v>
      </c>
      <c r="AK779" s="513">
        <f t="shared" ref="AK779:AK842" si="118">SUM(M779,O779,Q779,S779,U779,W779,Y779,AA779,AC779,AE779,AG779,AI779)</f>
        <v>106</v>
      </c>
      <c r="AL779" s="513">
        <f t="shared" ref="AL779:AL842" si="119">SUM(N779,P779,R779,T779,V779,X779,Z779,AB779,AD779,AF779,AH779,AJ779,)</f>
        <v>106</v>
      </c>
      <c r="AM779" s="513">
        <v>0</v>
      </c>
      <c r="AN779" s="513">
        <v>0</v>
      </c>
      <c r="AO779" s="513">
        <v>0</v>
      </c>
      <c r="AP779" s="513">
        <v>0</v>
      </c>
      <c r="AQ779" s="513">
        <v>0</v>
      </c>
      <c r="AR779" s="513">
        <v>0</v>
      </c>
      <c r="AS779" s="513">
        <v>0</v>
      </c>
      <c r="AT779" s="513">
        <v>0</v>
      </c>
      <c r="AU779" s="513">
        <v>0</v>
      </c>
      <c r="AV779" s="513">
        <v>0</v>
      </c>
      <c r="AW779" s="513">
        <v>0</v>
      </c>
      <c r="AX779" s="513">
        <v>0</v>
      </c>
      <c r="AY779" s="513">
        <v>0</v>
      </c>
      <c r="AZ779" s="513">
        <v>0</v>
      </c>
      <c r="BA779" s="513">
        <v>0</v>
      </c>
      <c r="BB779" s="513">
        <v>0</v>
      </c>
      <c r="BC779" s="513">
        <v>486.97</v>
      </c>
      <c r="BD779" s="513">
        <v>486.97</v>
      </c>
      <c r="BE779" s="513">
        <v>0</v>
      </c>
      <c r="BF779" s="513">
        <v>0</v>
      </c>
      <c r="BG779" s="513">
        <v>0</v>
      </c>
      <c r="BH779" s="513">
        <v>0</v>
      </c>
      <c r="BI779" s="513">
        <v>0</v>
      </c>
      <c r="BJ779" s="513">
        <v>0</v>
      </c>
      <c r="BK779" s="241">
        <f t="shared" ref="BK779:BK842" si="120">SUM(AM779,AO779,AQ779,AS779,AU779,AW779,AY779,BA779,BC779,BE779,BG779,BI779,)</f>
        <v>486.97</v>
      </c>
      <c r="BL779" s="22">
        <f t="shared" ref="BL779:BL842" si="121">SUM(AN779,AP779,AR779,AT779,AV779,AX779,AZ779,BB779,BD779,BF779,BH779,BJ779)</f>
        <v>486.97</v>
      </c>
      <c r="BM779" s="519">
        <f t="shared" ref="BM779:BM842" si="122">IF(CT779=0,0,BK779/1000/CT779)</f>
        <v>4.3752920035938905E-2</v>
      </c>
      <c r="BN779" s="520">
        <v>0</v>
      </c>
      <c r="BO779" s="520">
        <v>0</v>
      </c>
      <c r="BP779" s="520">
        <v>0</v>
      </c>
      <c r="BQ779" s="520">
        <v>0</v>
      </c>
      <c r="BR779" s="520">
        <v>0</v>
      </c>
      <c r="BS779" s="520">
        <v>0</v>
      </c>
      <c r="BT779" s="520">
        <v>0</v>
      </c>
      <c r="BU779" s="520">
        <v>0</v>
      </c>
      <c r="BV779" s="520">
        <v>0</v>
      </c>
      <c r="BW779" s="520">
        <v>0</v>
      </c>
      <c r="BX779" s="520">
        <v>0</v>
      </c>
      <c r="BY779" s="520">
        <v>0</v>
      </c>
      <c r="BZ779" s="520">
        <v>0</v>
      </c>
      <c r="CA779" s="520">
        <v>0</v>
      </c>
      <c r="CB779" s="520">
        <v>0</v>
      </c>
      <c r="CC779" s="520">
        <v>0</v>
      </c>
      <c r="CD779" s="520">
        <v>571624.8648000001</v>
      </c>
      <c r="CE779" s="520">
        <v>571624.8648000001</v>
      </c>
      <c r="CF779" s="520">
        <v>0</v>
      </c>
      <c r="CG779" s="520">
        <v>0</v>
      </c>
      <c r="CH779" s="520">
        <v>0</v>
      </c>
      <c r="CI779" s="520">
        <v>0</v>
      </c>
      <c r="CJ779" s="520">
        <v>0</v>
      </c>
      <c r="CK779" s="520">
        <v>0</v>
      </c>
      <c r="CL779" s="520">
        <f t="shared" ref="CL779:CL842" si="123">SUM(BN779,BP779,BR779,BT779,BV779,BX779,BZ779,CB779,CD779,CF779,CH779,CJ779)</f>
        <v>571624.8648000001</v>
      </c>
      <c r="CM779" s="521">
        <f t="shared" ref="CM779:CM842" si="124">SUM(BO779,BQ779,BS779,BU779,BW779,BY779,CA779,CC779,CE779,CG779,CI779,CK779)</f>
        <v>571624.8648000001</v>
      </c>
      <c r="CN779" s="522">
        <v>34514400</v>
      </c>
      <c r="CO779" s="522">
        <v>34514400</v>
      </c>
      <c r="CP779" s="522">
        <v>38999520.000000007</v>
      </c>
      <c r="CQ779" s="243" t="s">
        <v>874</v>
      </c>
      <c r="CR779" s="103">
        <v>9.85</v>
      </c>
      <c r="CS779" s="523">
        <v>9.85</v>
      </c>
      <c r="CT779" s="104">
        <v>11.13</v>
      </c>
      <c r="CU779" s="524"/>
      <c r="CV779" s="524"/>
      <c r="CW779" s="524"/>
      <c r="CX779" s="525"/>
      <c r="CY779" s="526">
        <v>59.249164047508714</v>
      </c>
      <c r="CZ779" s="527">
        <v>59.239588960840784</v>
      </c>
      <c r="DA779" s="528">
        <v>0.48658205048073344</v>
      </c>
      <c r="DB779" s="529">
        <v>0.48651111659943497</v>
      </c>
      <c r="DC779" s="530" t="s">
        <v>2313</v>
      </c>
      <c r="DD779" s="225"/>
      <c r="DE779" s="524"/>
      <c r="DF779" s="524"/>
      <c r="DG779" s="531"/>
      <c r="DH779" s="532"/>
      <c r="DI779" s="64">
        <v>332091</v>
      </c>
      <c r="DJ779" s="64">
        <v>0</v>
      </c>
      <c r="DK779" s="64">
        <v>0</v>
      </c>
      <c r="DL779" s="534">
        <f t="shared" si="115"/>
        <v>110697</v>
      </c>
    </row>
    <row r="780" spans="1:116" ht="43.5" customHeight="1" x14ac:dyDescent="0.25">
      <c r="A780" s="356" t="s">
        <v>7</v>
      </c>
      <c r="B780" s="65" t="s">
        <v>96</v>
      </c>
      <c r="C780" s="65" t="s">
        <v>114</v>
      </c>
      <c r="D780" s="64" t="s">
        <v>2606</v>
      </c>
      <c r="E780" s="64" t="s">
        <v>551</v>
      </c>
      <c r="F780" s="64" t="s">
        <v>1725</v>
      </c>
      <c r="G780" s="18" t="s">
        <v>551</v>
      </c>
      <c r="H780" s="35" t="s">
        <v>860</v>
      </c>
      <c r="I780" s="28" t="s">
        <v>2322</v>
      </c>
      <c r="J780" s="498">
        <v>10.77993781614718</v>
      </c>
      <c r="K780" s="498">
        <v>8.3708333159220008</v>
      </c>
      <c r="L780" s="499">
        <v>2782.9</v>
      </c>
      <c r="M780" s="512">
        <v>0</v>
      </c>
      <c r="N780" s="513">
        <v>0</v>
      </c>
      <c r="O780" s="513">
        <v>0</v>
      </c>
      <c r="P780" s="513">
        <v>0</v>
      </c>
      <c r="Q780" s="513">
        <v>0</v>
      </c>
      <c r="R780" s="513">
        <v>0</v>
      </c>
      <c r="S780" s="513">
        <v>0</v>
      </c>
      <c r="T780" s="513">
        <v>0</v>
      </c>
      <c r="U780" s="513">
        <v>0</v>
      </c>
      <c r="V780" s="513">
        <v>0</v>
      </c>
      <c r="W780" s="513">
        <v>0</v>
      </c>
      <c r="X780" s="513">
        <v>0</v>
      </c>
      <c r="Y780" s="513">
        <v>1</v>
      </c>
      <c r="Z780" s="513">
        <v>1</v>
      </c>
      <c r="AA780" s="513">
        <v>0</v>
      </c>
      <c r="AB780" s="513">
        <v>0</v>
      </c>
      <c r="AC780" s="513">
        <v>46</v>
      </c>
      <c r="AD780" s="513">
        <v>46</v>
      </c>
      <c r="AE780" s="513">
        <v>0</v>
      </c>
      <c r="AF780" s="513">
        <v>0</v>
      </c>
      <c r="AG780" s="513">
        <v>0</v>
      </c>
      <c r="AH780" s="513">
        <f t="shared" si="117"/>
        <v>0</v>
      </c>
      <c r="AI780" s="513">
        <v>0</v>
      </c>
      <c r="AJ780" s="513">
        <v>0</v>
      </c>
      <c r="AK780" s="513">
        <f t="shared" si="118"/>
        <v>47</v>
      </c>
      <c r="AL780" s="513">
        <f t="shared" si="119"/>
        <v>47</v>
      </c>
      <c r="AM780" s="513">
        <v>0</v>
      </c>
      <c r="AN780" s="513">
        <v>0</v>
      </c>
      <c r="AO780" s="513">
        <v>0</v>
      </c>
      <c r="AP780" s="513">
        <v>0</v>
      </c>
      <c r="AQ780" s="513">
        <v>0</v>
      </c>
      <c r="AR780" s="513">
        <v>0</v>
      </c>
      <c r="AS780" s="513">
        <v>0</v>
      </c>
      <c r="AT780" s="513">
        <v>0</v>
      </c>
      <c r="AU780" s="513">
        <v>0</v>
      </c>
      <c r="AV780" s="513">
        <v>0</v>
      </c>
      <c r="AW780" s="513">
        <v>0</v>
      </c>
      <c r="AX780" s="513">
        <v>0</v>
      </c>
      <c r="AY780" s="513">
        <v>1.2</v>
      </c>
      <c r="AZ780" s="513">
        <v>1.2</v>
      </c>
      <c r="BA780" s="513">
        <v>0</v>
      </c>
      <c r="BB780" s="513">
        <v>0</v>
      </c>
      <c r="BC780" s="513">
        <v>453.61</v>
      </c>
      <c r="BD780" s="513">
        <v>453.61</v>
      </c>
      <c r="BE780" s="513">
        <v>0</v>
      </c>
      <c r="BF780" s="513">
        <v>0</v>
      </c>
      <c r="BG780" s="513">
        <v>0</v>
      </c>
      <c r="BH780" s="513">
        <v>0</v>
      </c>
      <c r="BI780" s="513">
        <v>0</v>
      </c>
      <c r="BJ780" s="513">
        <v>0</v>
      </c>
      <c r="BK780" s="241">
        <f t="shared" si="120"/>
        <v>454.81</v>
      </c>
      <c r="BL780" s="22">
        <f t="shared" si="121"/>
        <v>454.81</v>
      </c>
      <c r="BM780" s="519">
        <f t="shared" si="122"/>
        <v>4.2745300751879697E-2</v>
      </c>
      <c r="BN780" s="520">
        <v>0</v>
      </c>
      <c r="BO780" s="520">
        <v>0</v>
      </c>
      <c r="BP780" s="520">
        <v>0</v>
      </c>
      <c r="BQ780" s="520">
        <v>0</v>
      </c>
      <c r="BR780" s="520">
        <v>0</v>
      </c>
      <c r="BS780" s="520">
        <v>0</v>
      </c>
      <c r="BT780" s="520">
        <v>0</v>
      </c>
      <c r="BU780" s="520">
        <v>0</v>
      </c>
      <c r="BV780" s="520">
        <v>0</v>
      </c>
      <c r="BW780" s="520">
        <v>0</v>
      </c>
      <c r="BX780" s="520">
        <v>0</v>
      </c>
      <c r="BY780" s="520">
        <v>0</v>
      </c>
      <c r="BZ780" s="520">
        <v>6054.9119999999994</v>
      </c>
      <c r="CA780" s="520">
        <v>6054.9119999999994</v>
      </c>
      <c r="CB780" s="520">
        <v>0</v>
      </c>
      <c r="CC780" s="520">
        <v>0</v>
      </c>
      <c r="CD780" s="520">
        <v>532465.56240000005</v>
      </c>
      <c r="CE780" s="520">
        <v>532465.56240000005</v>
      </c>
      <c r="CF780" s="520">
        <v>0</v>
      </c>
      <c r="CG780" s="520">
        <v>0</v>
      </c>
      <c r="CH780" s="520">
        <v>0</v>
      </c>
      <c r="CI780" s="520">
        <v>0</v>
      </c>
      <c r="CJ780" s="520">
        <v>0</v>
      </c>
      <c r="CK780" s="520">
        <v>0</v>
      </c>
      <c r="CL780" s="520">
        <f t="shared" si="123"/>
        <v>538520.47440000006</v>
      </c>
      <c r="CM780" s="521">
        <f t="shared" si="124"/>
        <v>538520.47440000006</v>
      </c>
      <c r="CN780" s="522">
        <v>22776000</v>
      </c>
      <c r="CO780" s="522">
        <v>22776000</v>
      </c>
      <c r="CP780" s="522">
        <v>37282560.000000007</v>
      </c>
      <c r="CQ780" s="243" t="s">
        <v>874</v>
      </c>
      <c r="CR780" s="103">
        <v>6.5</v>
      </c>
      <c r="CS780" s="523">
        <v>6.5</v>
      </c>
      <c r="CT780" s="104">
        <v>10.64</v>
      </c>
      <c r="CU780" s="524"/>
      <c r="CV780" s="524"/>
      <c r="CW780" s="524"/>
      <c r="CX780" s="525"/>
      <c r="CY780" s="526">
        <v>35.15675667513986</v>
      </c>
      <c r="CZ780" s="527">
        <v>35.097284747218936</v>
      </c>
      <c r="DA780" s="528">
        <v>0.44682969406539025</v>
      </c>
      <c r="DB780" s="529">
        <v>0.446129268501058</v>
      </c>
      <c r="DC780" s="530" t="s">
        <v>2402</v>
      </c>
      <c r="DD780" s="225"/>
      <c r="DE780" s="524"/>
      <c r="DF780" s="524"/>
      <c r="DG780" s="531"/>
      <c r="DH780" s="532"/>
      <c r="DI780" s="64">
        <v>0</v>
      </c>
      <c r="DJ780" s="64">
        <v>72267</v>
      </c>
      <c r="DK780" s="64">
        <v>22848</v>
      </c>
      <c r="DL780" s="534">
        <f t="shared" si="115"/>
        <v>31705</v>
      </c>
    </row>
    <row r="781" spans="1:116" ht="43.5" customHeight="1" x14ac:dyDescent="0.25">
      <c r="A781" s="356" t="s">
        <v>7</v>
      </c>
      <c r="B781" s="65" t="s">
        <v>96</v>
      </c>
      <c r="C781" s="65" t="s">
        <v>114</v>
      </c>
      <c r="D781" s="64" t="s">
        <v>2606</v>
      </c>
      <c r="E781" s="64" t="s">
        <v>551</v>
      </c>
      <c r="F781" s="64" t="s">
        <v>1726</v>
      </c>
      <c r="G781" s="18" t="s">
        <v>553</v>
      </c>
      <c r="H781" s="35" t="s">
        <v>866</v>
      </c>
      <c r="I781" s="28" t="s">
        <v>2322</v>
      </c>
      <c r="J781" s="498">
        <v>8.6765353154355349</v>
      </c>
      <c r="K781" s="498">
        <v>5.3465908979700005</v>
      </c>
      <c r="L781" s="499">
        <v>1091.5</v>
      </c>
      <c r="M781" s="512">
        <v>0</v>
      </c>
      <c r="N781" s="513">
        <v>0</v>
      </c>
      <c r="O781" s="513">
        <v>0</v>
      </c>
      <c r="P781" s="513">
        <v>0</v>
      </c>
      <c r="Q781" s="513">
        <v>0</v>
      </c>
      <c r="R781" s="513">
        <v>0</v>
      </c>
      <c r="S781" s="513">
        <v>0</v>
      </c>
      <c r="T781" s="513">
        <v>0</v>
      </c>
      <c r="U781" s="513">
        <v>0</v>
      </c>
      <c r="V781" s="513">
        <v>0</v>
      </c>
      <c r="W781" s="513">
        <v>0</v>
      </c>
      <c r="X781" s="513">
        <v>0</v>
      </c>
      <c r="Y781" s="513">
        <v>0</v>
      </c>
      <c r="Z781" s="513">
        <v>0</v>
      </c>
      <c r="AA781" s="513">
        <v>0</v>
      </c>
      <c r="AB781" s="513">
        <v>0</v>
      </c>
      <c r="AC781" s="513">
        <v>10</v>
      </c>
      <c r="AD781" s="513">
        <v>10</v>
      </c>
      <c r="AE781" s="513">
        <v>0</v>
      </c>
      <c r="AF781" s="513">
        <v>0</v>
      </c>
      <c r="AG781" s="513">
        <v>0</v>
      </c>
      <c r="AH781" s="513">
        <f t="shared" si="117"/>
        <v>0</v>
      </c>
      <c r="AI781" s="513">
        <v>0</v>
      </c>
      <c r="AJ781" s="513">
        <v>0</v>
      </c>
      <c r="AK781" s="513">
        <f t="shared" si="118"/>
        <v>10</v>
      </c>
      <c r="AL781" s="513">
        <f t="shared" si="119"/>
        <v>10</v>
      </c>
      <c r="AM781" s="513">
        <v>0</v>
      </c>
      <c r="AN781" s="513">
        <v>0</v>
      </c>
      <c r="AO781" s="513">
        <v>0</v>
      </c>
      <c r="AP781" s="513">
        <v>0</v>
      </c>
      <c r="AQ781" s="513">
        <v>0</v>
      </c>
      <c r="AR781" s="513">
        <v>0</v>
      </c>
      <c r="AS781" s="513">
        <v>0</v>
      </c>
      <c r="AT781" s="513">
        <v>0</v>
      </c>
      <c r="AU781" s="513">
        <v>0</v>
      </c>
      <c r="AV781" s="513">
        <v>0</v>
      </c>
      <c r="AW781" s="513">
        <v>0</v>
      </c>
      <c r="AX781" s="513">
        <v>0</v>
      </c>
      <c r="AY781" s="513">
        <v>0</v>
      </c>
      <c r="AZ781" s="513">
        <v>0</v>
      </c>
      <c r="BA781" s="513">
        <v>0</v>
      </c>
      <c r="BB781" s="513">
        <v>0</v>
      </c>
      <c r="BC781" s="513">
        <v>168.58</v>
      </c>
      <c r="BD781" s="513">
        <v>168.58</v>
      </c>
      <c r="BE781" s="513">
        <v>0</v>
      </c>
      <c r="BF781" s="513">
        <v>0</v>
      </c>
      <c r="BG781" s="513">
        <v>0</v>
      </c>
      <c r="BH781" s="513">
        <v>0</v>
      </c>
      <c r="BI781" s="513">
        <v>0</v>
      </c>
      <c r="BJ781" s="513">
        <v>0</v>
      </c>
      <c r="BK781" s="241">
        <f t="shared" si="120"/>
        <v>168.58</v>
      </c>
      <c r="BL781" s="22">
        <f t="shared" si="121"/>
        <v>168.58</v>
      </c>
      <c r="BM781" s="519">
        <f t="shared" si="122"/>
        <v>1.8941573033707866E-2</v>
      </c>
      <c r="BN781" s="520">
        <v>0</v>
      </c>
      <c r="BO781" s="520">
        <v>0</v>
      </c>
      <c r="BP781" s="520">
        <v>0</v>
      </c>
      <c r="BQ781" s="520">
        <v>0</v>
      </c>
      <c r="BR781" s="520">
        <v>0</v>
      </c>
      <c r="BS781" s="520">
        <v>0</v>
      </c>
      <c r="BT781" s="520">
        <v>0</v>
      </c>
      <c r="BU781" s="520">
        <v>0</v>
      </c>
      <c r="BV781" s="520">
        <v>0</v>
      </c>
      <c r="BW781" s="520">
        <v>0</v>
      </c>
      <c r="BX781" s="520">
        <v>0</v>
      </c>
      <c r="BY781" s="520">
        <v>0</v>
      </c>
      <c r="BZ781" s="520">
        <v>0</v>
      </c>
      <c r="CA781" s="520">
        <v>0</v>
      </c>
      <c r="CB781" s="520">
        <v>0</v>
      </c>
      <c r="CC781" s="520">
        <v>0</v>
      </c>
      <c r="CD781" s="520">
        <v>197885.94720000002</v>
      </c>
      <c r="CE781" s="520">
        <v>197885.94720000002</v>
      </c>
      <c r="CF781" s="520">
        <v>0</v>
      </c>
      <c r="CG781" s="520">
        <v>0</v>
      </c>
      <c r="CH781" s="520">
        <v>0</v>
      </c>
      <c r="CI781" s="520">
        <v>0</v>
      </c>
      <c r="CJ781" s="520">
        <v>0</v>
      </c>
      <c r="CK781" s="520">
        <v>0</v>
      </c>
      <c r="CL781" s="520">
        <f t="shared" si="123"/>
        <v>197885.94720000002</v>
      </c>
      <c r="CM781" s="521">
        <f t="shared" si="124"/>
        <v>197885.94720000002</v>
      </c>
      <c r="CN781" s="522">
        <v>28487520.000000004</v>
      </c>
      <c r="CO781" s="522">
        <v>28487520.000000004</v>
      </c>
      <c r="CP781" s="522">
        <v>31185600.000000007</v>
      </c>
      <c r="CQ781" s="243" t="s">
        <v>874</v>
      </c>
      <c r="CR781" s="103">
        <v>8.1300000000000008</v>
      </c>
      <c r="CS781" s="523">
        <v>8.1300000000000008</v>
      </c>
      <c r="CT781" s="104">
        <v>8.9</v>
      </c>
      <c r="CU781" s="524"/>
      <c r="CV781" s="524"/>
      <c r="CW781" s="524"/>
      <c r="CX781" s="525"/>
      <c r="CY781" s="526">
        <v>213.3191590215412</v>
      </c>
      <c r="CZ781" s="527">
        <v>212.36225191096034</v>
      </c>
      <c r="DA781" s="528">
        <v>1.2861882648629377</v>
      </c>
      <c r="DB781" s="529">
        <v>1.2740473547970279</v>
      </c>
      <c r="DC781" s="530" t="s">
        <v>2390</v>
      </c>
      <c r="DD781" s="225"/>
      <c r="DE781" s="524"/>
      <c r="DF781" s="524"/>
      <c r="DG781" s="531"/>
      <c r="DH781" s="532"/>
      <c r="DI781" s="64">
        <v>199694</v>
      </c>
      <c r="DJ781" s="64">
        <v>116331</v>
      </c>
      <c r="DK781" s="64">
        <v>28886</v>
      </c>
      <c r="DL781" s="534">
        <f t="shared" si="115"/>
        <v>114970.33333333333</v>
      </c>
    </row>
    <row r="782" spans="1:116" ht="43.5" customHeight="1" x14ac:dyDescent="0.25">
      <c r="A782" s="356" t="s">
        <v>7</v>
      </c>
      <c r="B782" s="65" t="s">
        <v>96</v>
      </c>
      <c r="C782" s="65" t="s">
        <v>114</v>
      </c>
      <c r="D782" s="64" t="s">
        <v>2606</v>
      </c>
      <c r="E782" s="64" t="s">
        <v>551</v>
      </c>
      <c r="F782" s="64" t="s">
        <v>1727</v>
      </c>
      <c r="G782" s="18" t="s">
        <v>116</v>
      </c>
      <c r="H782" s="35" t="s">
        <v>866</v>
      </c>
      <c r="I782" s="28" t="s">
        <v>2322</v>
      </c>
      <c r="J782" s="498">
        <v>12.190173583669758</v>
      </c>
      <c r="K782" s="498">
        <v>4.5744318086669997</v>
      </c>
      <c r="L782" s="499">
        <v>1311.3</v>
      </c>
      <c r="M782" s="512">
        <v>0</v>
      </c>
      <c r="N782" s="513">
        <v>0</v>
      </c>
      <c r="O782" s="513">
        <v>0</v>
      </c>
      <c r="P782" s="513">
        <v>0</v>
      </c>
      <c r="Q782" s="513">
        <v>0</v>
      </c>
      <c r="R782" s="513">
        <v>0</v>
      </c>
      <c r="S782" s="513">
        <v>0</v>
      </c>
      <c r="T782" s="513">
        <v>0</v>
      </c>
      <c r="U782" s="513">
        <v>0</v>
      </c>
      <c r="V782" s="513">
        <v>0</v>
      </c>
      <c r="W782" s="513">
        <v>0</v>
      </c>
      <c r="X782" s="513">
        <v>0</v>
      </c>
      <c r="Y782" s="513">
        <v>0</v>
      </c>
      <c r="Z782" s="513">
        <v>0</v>
      </c>
      <c r="AA782" s="513">
        <v>0</v>
      </c>
      <c r="AB782" s="513">
        <v>0</v>
      </c>
      <c r="AC782" s="513">
        <v>2</v>
      </c>
      <c r="AD782" s="513">
        <v>2</v>
      </c>
      <c r="AE782" s="513">
        <v>0</v>
      </c>
      <c r="AF782" s="513">
        <v>0</v>
      </c>
      <c r="AG782" s="513">
        <v>0</v>
      </c>
      <c r="AH782" s="513">
        <f t="shared" si="117"/>
        <v>0</v>
      </c>
      <c r="AI782" s="513">
        <v>0</v>
      </c>
      <c r="AJ782" s="513">
        <v>0</v>
      </c>
      <c r="AK782" s="513">
        <f t="shared" si="118"/>
        <v>2</v>
      </c>
      <c r="AL782" s="513">
        <f t="shared" si="119"/>
        <v>2</v>
      </c>
      <c r="AM782" s="513">
        <v>0</v>
      </c>
      <c r="AN782" s="513">
        <v>0</v>
      </c>
      <c r="AO782" s="513">
        <v>0</v>
      </c>
      <c r="AP782" s="513">
        <v>0</v>
      </c>
      <c r="AQ782" s="513">
        <v>0</v>
      </c>
      <c r="AR782" s="513">
        <v>0</v>
      </c>
      <c r="AS782" s="513">
        <v>0</v>
      </c>
      <c r="AT782" s="513">
        <v>0</v>
      </c>
      <c r="AU782" s="513">
        <v>0</v>
      </c>
      <c r="AV782" s="513">
        <v>0</v>
      </c>
      <c r="AW782" s="513">
        <v>0</v>
      </c>
      <c r="AX782" s="513">
        <v>0</v>
      </c>
      <c r="AY782" s="513">
        <v>0</v>
      </c>
      <c r="AZ782" s="513">
        <v>0</v>
      </c>
      <c r="BA782" s="513">
        <v>0</v>
      </c>
      <c r="BB782" s="513">
        <v>0</v>
      </c>
      <c r="BC782" s="513">
        <v>13.6</v>
      </c>
      <c r="BD782" s="513">
        <v>13.6</v>
      </c>
      <c r="BE782" s="513">
        <v>0</v>
      </c>
      <c r="BF782" s="513">
        <v>0</v>
      </c>
      <c r="BG782" s="513">
        <v>0</v>
      </c>
      <c r="BH782" s="513">
        <v>0</v>
      </c>
      <c r="BI782" s="513">
        <v>0</v>
      </c>
      <c r="BJ782" s="513">
        <v>0</v>
      </c>
      <c r="BK782" s="241">
        <f t="shared" si="120"/>
        <v>13.6</v>
      </c>
      <c r="BL782" s="22">
        <f t="shared" si="121"/>
        <v>13.6</v>
      </c>
      <c r="BM782" s="519">
        <f t="shared" si="122"/>
        <v>1.7941952506596306E-3</v>
      </c>
      <c r="BN782" s="520">
        <v>0</v>
      </c>
      <c r="BO782" s="520">
        <v>0</v>
      </c>
      <c r="BP782" s="520">
        <v>0</v>
      </c>
      <c r="BQ782" s="520">
        <v>0</v>
      </c>
      <c r="BR782" s="520">
        <v>0</v>
      </c>
      <c r="BS782" s="520">
        <v>0</v>
      </c>
      <c r="BT782" s="520">
        <v>0</v>
      </c>
      <c r="BU782" s="520">
        <v>0</v>
      </c>
      <c r="BV782" s="520">
        <v>0</v>
      </c>
      <c r="BW782" s="520">
        <v>0</v>
      </c>
      <c r="BX782" s="520">
        <v>0</v>
      </c>
      <c r="BY782" s="520">
        <v>0</v>
      </c>
      <c r="BZ782" s="520">
        <v>0</v>
      </c>
      <c r="CA782" s="520">
        <v>0</v>
      </c>
      <c r="CB782" s="520">
        <v>0</v>
      </c>
      <c r="CC782" s="520">
        <v>0</v>
      </c>
      <c r="CD782" s="520">
        <v>15964.224</v>
      </c>
      <c r="CE782" s="520">
        <v>15964.224</v>
      </c>
      <c r="CF782" s="520">
        <v>0</v>
      </c>
      <c r="CG782" s="520">
        <v>0</v>
      </c>
      <c r="CH782" s="520">
        <v>0</v>
      </c>
      <c r="CI782" s="520">
        <v>0</v>
      </c>
      <c r="CJ782" s="520">
        <v>0</v>
      </c>
      <c r="CK782" s="520">
        <v>0</v>
      </c>
      <c r="CL782" s="520">
        <f t="shared" si="123"/>
        <v>15964.224</v>
      </c>
      <c r="CM782" s="521">
        <f t="shared" si="124"/>
        <v>15964.224</v>
      </c>
      <c r="CN782" s="522">
        <v>23266560</v>
      </c>
      <c r="CO782" s="522">
        <v>23266560</v>
      </c>
      <c r="CP782" s="522">
        <v>26560320</v>
      </c>
      <c r="CQ782" s="243" t="s">
        <v>874</v>
      </c>
      <c r="CR782" s="103">
        <v>6.64</v>
      </c>
      <c r="CS782" s="523">
        <v>6.64</v>
      </c>
      <c r="CT782" s="104">
        <v>7.58</v>
      </c>
      <c r="CU782" s="524"/>
      <c r="CV782" s="524"/>
      <c r="CW782" s="524"/>
      <c r="CX782" s="525"/>
      <c r="CY782" s="526">
        <v>66.607373224273388</v>
      </c>
      <c r="CZ782" s="527">
        <v>66.149724052550638</v>
      </c>
      <c r="DA782" s="528">
        <v>1.3087141896963461</v>
      </c>
      <c r="DB782" s="529">
        <v>1.300404301736388</v>
      </c>
      <c r="DC782" s="530" t="s">
        <v>2307</v>
      </c>
      <c r="DD782" s="225"/>
      <c r="DE782" s="524"/>
      <c r="DF782" s="524"/>
      <c r="DG782" s="531"/>
      <c r="DH782" s="532"/>
      <c r="DI782" s="64">
        <v>0</v>
      </c>
      <c r="DJ782" s="64">
        <v>0</v>
      </c>
      <c r="DK782" s="64">
        <v>173398</v>
      </c>
      <c r="DL782" s="534">
        <f t="shared" si="115"/>
        <v>57799.333333333336</v>
      </c>
    </row>
    <row r="783" spans="1:116" ht="43.5" customHeight="1" x14ac:dyDescent="0.25">
      <c r="A783" s="356" t="s">
        <v>7</v>
      </c>
      <c r="B783" s="65" t="s">
        <v>96</v>
      </c>
      <c r="C783" s="65" t="s">
        <v>114</v>
      </c>
      <c r="D783" s="64" t="s">
        <v>2606</v>
      </c>
      <c r="E783" s="64" t="s">
        <v>551</v>
      </c>
      <c r="F783" s="64" t="s">
        <v>1728</v>
      </c>
      <c r="G783" s="18" t="s">
        <v>553</v>
      </c>
      <c r="H783" s="35" t="s">
        <v>866</v>
      </c>
      <c r="I783" s="28" t="s">
        <v>2322</v>
      </c>
      <c r="J783" s="498">
        <v>11.377495344758442</v>
      </c>
      <c r="K783" s="498">
        <v>4.6674242327160007</v>
      </c>
      <c r="L783" s="499">
        <v>1652.8</v>
      </c>
      <c r="M783" s="512">
        <v>0</v>
      </c>
      <c r="N783" s="513">
        <v>0</v>
      </c>
      <c r="O783" s="513">
        <v>0</v>
      </c>
      <c r="P783" s="513">
        <v>0</v>
      </c>
      <c r="Q783" s="513">
        <v>0</v>
      </c>
      <c r="R783" s="513">
        <v>0</v>
      </c>
      <c r="S783" s="513">
        <v>0</v>
      </c>
      <c r="T783" s="513">
        <v>0</v>
      </c>
      <c r="U783" s="513">
        <v>0</v>
      </c>
      <c r="V783" s="513">
        <v>0</v>
      </c>
      <c r="W783" s="513">
        <v>0</v>
      </c>
      <c r="X783" s="513">
        <v>0</v>
      </c>
      <c r="Y783" s="513">
        <v>2</v>
      </c>
      <c r="Z783" s="513">
        <v>2</v>
      </c>
      <c r="AA783" s="513">
        <v>0</v>
      </c>
      <c r="AB783" s="513">
        <v>0</v>
      </c>
      <c r="AC783" s="513">
        <v>25</v>
      </c>
      <c r="AD783" s="513">
        <v>25</v>
      </c>
      <c r="AE783" s="513">
        <v>0</v>
      </c>
      <c r="AF783" s="513">
        <v>0</v>
      </c>
      <c r="AG783" s="513">
        <v>0</v>
      </c>
      <c r="AH783" s="513">
        <f t="shared" si="117"/>
        <v>0</v>
      </c>
      <c r="AI783" s="513">
        <v>0</v>
      </c>
      <c r="AJ783" s="513">
        <v>0</v>
      </c>
      <c r="AK783" s="513">
        <f t="shared" si="118"/>
        <v>27</v>
      </c>
      <c r="AL783" s="513">
        <f t="shared" si="119"/>
        <v>27</v>
      </c>
      <c r="AM783" s="513">
        <v>0</v>
      </c>
      <c r="AN783" s="513">
        <v>0</v>
      </c>
      <c r="AO783" s="513">
        <v>0</v>
      </c>
      <c r="AP783" s="513">
        <v>0</v>
      </c>
      <c r="AQ783" s="513">
        <v>0</v>
      </c>
      <c r="AR783" s="513">
        <v>0</v>
      </c>
      <c r="AS783" s="513">
        <v>0</v>
      </c>
      <c r="AT783" s="513">
        <v>0</v>
      </c>
      <c r="AU783" s="513">
        <v>0</v>
      </c>
      <c r="AV783" s="513">
        <v>0</v>
      </c>
      <c r="AW783" s="513">
        <v>0</v>
      </c>
      <c r="AX783" s="513">
        <v>0</v>
      </c>
      <c r="AY783" s="513">
        <v>2.4</v>
      </c>
      <c r="AZ783" s="513">
        <v>2.4</v>
      </c>
      <c r="BA783" s="513">
        <v>0</v>
      </c>
      <c r="BB783" s="513">
        <v>0</v>
      </c>
      <c r="BC783" s="513">
        <v>498.07</v>
      </c>
      <c r="BD783" s="513">
        <v>498.07</v>
      </c>
      <c r="BE783" s="513">
        <v>0</v>
      </c>
      <c r="BF783" s="513">
        <v>0</v>
      </c>
      <c r="BG783" s="513">
        <v>0</v>
      </c>
      <c r="BH783" s="513">
        <v>0</v>
      </c>
      <c r="BI783" s="513">
        <v>0</v>
      </c>
      <c r="BJ783" s="513">
        <v>0</v>
      </c>
      <c r="BK783" s="241">
        <f t="shared" si="120"/>
        <v>500.46999999999997</v>
      </c>
      <c r="BL783" s="22">
        <f t="shared" si="121"/>
        <v>500.46999999999997</v>
      </c>
      <c r="BM783" s="519">
        <f t="shared" si="122"/>
        <v>4.480483437779767E-2</v>
      </c>
      <c r="BN783" s="520">
        <v>0</v>
      </c>
      <c r="BO783" s="520">
        <v>0</v>
      </c>
      <c r="BP783" s="520">
        <v>0</v>
      </c>
      <c r="BQ783" s="520">
        <v>0</v>
      </c>
      <c r="BR783" s="520">
        <v>0</v>
      </c>
      <c r="BS783" s="520">
        <v>0</v>
      </c>
      <c r="BT783" s="520">
        <v>0</v>
      </c>
      <c r="BU783" s="520">
        <v>0</v>
      </c>
      <c r="BV783" s="520">
        <v>0</v>
      </c>
      <c r="BW783" s="520">
        <v>0</v>
      </c>
      <c r="BX783" s="520">
        <v>0</v>
      </c>
      <c r="BY783" s="520">
        <v>0</v>
      </c>
      <c r="BZ783" s="520">
        <v>12109.823999999999</v>
      </c>
      <c r="CA783" s="520">
        <v>12109.823999999999</v>
      </c>
      <c r="CB783" s="520">
        <v>0</v>
      </c>
      <c r="CC783" s="520">
        <v>0</v>
      </c>
      <c r="CD783" s="520">
        <v>584654.48880000005</v>
      </c>
      <c r="CE783" s="520">
        <v>584654.48880000005</v>
      </c>
      <c r="CF783" s="520">
        <v>0</v>
      </c>
      <c r="CG783" s="520">
        <v>0</v>
      </c>
      <c r="CH783" s="520">
        <v>0</v>
      </c>
      <c r="CI783" s="520">
        <v>0</v>
      </c>
      <c r="CJ783" s="520">
        <v>0</v>
      </c>
      <c r="CK783" s="520">
        <v>0</v>
      </c>
      <c r="CL783" s="520">
        <f t="shared" si="123"/>
        <v>596764.31280000007</v>
      </c>
      <c r="CM783" s="521">
        <f t="shared" si="124"/>
        <v>596764.31280000007</v>
      </c>
      <c r="CN783" s="522">
        <v>14751840.000000002</v>
      </c>
      <c r="CO783" s="522">
        <v>14751840.000000002</v>
      </c>
      <c r="CP783" s="522">
        <v>39139680</v>
      </c>
      <c r="CQ783" s="243" t="s">
        <v>874</v>
      </c>
      <c r="CR783" s="103">
        <v>4.21</v>
      </c>
      <c r="CS783" s="523">
        <v>4.21</v>
      </c>
      <c r="CT783" s="104">
        <v>11.17</v>
      </c>
      <c r="CU783" s="524"/>
      <c r="CV783" s="524"/>
      <c r="CW783" s="524"/>
      <c r="CX783" s="525"/>
      <c r="CY783" s="526">
        <v>130.76488938785985</v>
      </c>
      <c r="CZ783" s="527">
        <v>130.79802643571946</v>
      </c>
      <c r="DA783" s="528">
        <v>1.5877964010163543</v>
      </c>
      <c r="DB783" s="529">
        <v>1.5879868318434145</v>
      </c>
      <c r="DC783" s="530" t="s">
        <v>2390</v>
      </c>
      <c r="DD783" s="225"/>
      <c r="DE783" s="524"/>
      <c r="DF783" s="524"/>
      <c r="DG783" s="531"/>
      <c r="DH783" s="532"/>
      <c r="DI783" s="64">
        <v>186067</v>
      </c>
      <c r="DJ783" s="64">
        <v>233520</v>
      </c>
      <c r="DK783" s="64">
        <v>0</v>
      </c>
      <c r="DL783" s="534">
        <f t="shared" si="115"/>
        <v>139862.33333333334</v>
      </c>
    </row>
    <row r="784" spans="1:116" ht="43.5" customHeight="1" x14ac:dyDescent="0.25">
      <c r="A784" s="356" t="s">
        <v>7</v>
      </c>
      <c r="B784" s="65" t="s">
        <v>96</v>
      </c>
      <c r="C784" s="65" t="s">
        <v>114</v>
      </c>
      <c r="D784" s="64" t="s">
        <v>2630</v>
      </c>
      <c r="E784" s="64" t="s">
        <v>134</v>
      </c>
      <c r="F784" s="64" t="s">
        <v>1730</v>
      </c>
      <c r="G784" s="18" t="s">
        <v>134</v>
      </c>
      <c r="H784" s="35" t="s">
        <v>866</v>
      </c>
      <c r="I784" s="28" t="s">
        <v>2287</v>
      </c>
      <c r="J784" s="498">
        <v>2.521865975820285</v>
      </c>
      <c r="K784" s="498">
        <v>1.239204542877</v>
      </c>
      <c r="L784" s="499">
        <v>144.80000000000001</v>
      </c>
      <c r="M784" s="512">
        <v>0</v>
      </c>
      <c r="N784" s="513">
        <v>0</v>
      </c>
      <c r="O784" s="513">
        <v>0</v>
      </c>
      <c r="P784" s="513">
        <v>0</v>
      </c>
      <c r="Q784" s="513">
        <v>0</v>
      </c>
      <c r="R784" s="513">
        <v>0</v>
      </c>
      <c r="S784" s="513">
        <v>0</v>
      </c>
      <c r="T784" s="513">
        <v>0</v>
      </c>
      <c r="U784" s="513">
        <v>0</v>
      </c>
      <c r="V784" s="513">
        <v>0</v>
      </c>
      <c r="W784" s="513">
        <v>0</v>
      </c>
      <c r="X784" s="513">
        <v>0</v>
      </c>
      <c r="Y784" s="513">
        <v>1</v>
      </c>
      <c r="Z784" s="513">
        <v>1</v>
      </c>
      <c r="AA784" s="513">
        <v>0</v>
      </c>
      <c r="AB784" s="513">
        <v>0</v>
      </c>
      <c r="AC784" s="513">
        <v>8</v>
      </c>
      <c r="AD784" s="513">
        <v>8</v>
      </c>
      <c r="AE784" s="513">
        <v>0</v>
      </c>
      <c r="AF784" s="513">
        <v>0</v>
      </c>
      <c r="AG784" s="513">
        <v>0</v>
      </c>
      <c r="AH784" s="513">
        <f t="shared" si="117"/>
        <v>0</v>
      </c>
      <c r="AI784" s="513">
        <v>0</v>
      </c>
      <c r="AJ784" s="513">
        <v>0</v>
      </c>
      <c r="AK784" s="513">
        <f t="shared" si="118"/>
        <v>9</v>
      </c>
      <c r="AL784" s="513">
        <f t="shared" si="119"/>
        <v>9</v>
      </c>
      <c r="AM784" s="513">
        <v>0</v>
      </c>
      <c r="AN784" s="513">
        <v>0</v>
      </c>
      <c r="AO784" s="513">
        <v>0</v>
      </c>
      <c r="AP784" s="513">
        <v>0</v>
      </c>
      <c r="AQ784" s="513">
        <v>0</v>
      </c>
      <c r="AR784" s="513">
        <v>0</v>
      </c>
      <c r="AS784" s="513">
        <v>0</v>
      </c>
      <c r="AT784" s="513">
        <v>0</v>
      </c>
      <c r="AU784" s="513">
        <v>0</v>
      </c>
      <c r="AV784" s="513">
        <v>0</v>
      </c>
      <c r="AW784" s="513">
        <v>0</v>
      </c>
      <c r="AX784" s="513">
        <v>0</v>
      </c>
      <c r="AY784" s="513">
        <v>75</v>
      </c>
      <c r="AZ784" s="513">
        <v>75</v>
      </c>
      <c r="BA784" s="513">
        <v>0</v>
      </c>
      <c r="BB784" s="513">
        <v>0</v>
      </c>
      <c r="BC784" s="513">
        <v>39.520000000000003</v>
      </c>
      <c r="BD784" s="513">
        <v>39.520000000000003</v>
      </c>
      <c r="BE784" s="513">
        <v>0</v>
      </c>
      <c r="BF784" s="513">
        <v>0</v>
      </c>
      <c r="BG784" s="513">
        <v>0</v>
      </c>
      <c r="BH784" s="513">
        <v>0</v>
      </c>
      <c r="BI784" s="513">
        <v>0</v>
      </c>
      <c r="BJ784" s="513">
        <v>0</v>
      </c>
      <c r="BK784" s="241">
        <f t="shared" si="120"/>
        <v>114.52000000000001</v>
      </c>
      <c r="BL784" s="22">
        <f t="shared" si="121"/>
        <v>114.52000000000001</v>
      </c>
      <c r="BM784" s="519">
        <f t="shared" si="122"/>
        <v>6.0592592592592601E-2</v>
      </c>
      <c r="BN784" s="520">
        <v>0</v>
      </c>
      <c r="BO784" s="520">
        <v>0</v>
      </c>
      <c r="BP784" s="520">
        <v>0</v>
      </c>
      <c r="BQ784" s="520">
        <v>0</v>
      </c>
      <c r="BR784" s="520">
        <v>0</v>
      </c>
      <c r="BS784" s="520">
        <v>0</v>
      </c>
      <c r="BT784" s="520">
        <v>0</v>
      </c>
      <c r="BU784" s="520">
        <v>0</v>
      </c>
      <c r="BV784" s="520">
        <v>0</v>
      </c>
      <c r="BW784" s="520">
        <v>0</v>
      </c>
      <c r="BX784" s="520">
        <v>0</v>
      </c>
      <c r="BY784" s="520">
        <v>0</v>
      </c>
      <c r="BZ784" s="520">
        <v>378432</v>
      </c>
      <c r="CA784" s="520">
        <v>378432</v>
      </c>
      <c r="CB784" s="520">
        <v>0</v>
      </c>
      <c r="CC784" s="520">
        <v>0</v>
      </c>
      <c r="CD784" s="520">
        <v>46390.156800000004</v>
      </c>
      <c r="CE784" s="520">
        <v>46390.156800000004</v>
      </c>
      <c r="CF784" s="520">
        <v>0</v>
      </c>
      <c r="CG784" s="520">
        <v>0</v>
      </c>
      <c r="CH784" s="520">
        <v>0</v>
      </c>
      <c r="CI784" s="520">
        <v>0</v>
      </c>
      <c r="CJ784" s="520">
        <v>0</v>
      </c>
      <c r="CK784" s="520">
        <v>0</v>
      </c>
      <c r="CL784" s="520">
        <f t="shared" si="123"/>
        <v>424822.1568</v>
      </c>
      <c r="CM784" s="521">
        <f t="shared" si="124"/>
        <v>424822.1568</v>
      </c>
      <c r="CN784" s="522">
        <v>1892160.0000000002</v>
      </c>
      <c r="CO784" s="522">
        <v>1892160.0000000002</v>
      </c>
      <c r="CP784" s="522">
        <v>6622560</v>
      </c>
      <c r="CQ784" s="243" t="s">
        <v>874</v>
      </c>
      <c r="CR784" s="103">
        <v>0.54</v>
      </c>
      <c r="CS784" s="523">
        <v>0.54</v>
      </c>
      <c r="CT784" s="104">
        <v>1.89</v>
      </c>
      <c r="CU784" s="524"/>
      <c r="CV784" s="524"/>
      <c r="CW784" s="524"/>
      <c r="CX784" s="525"/>
      <c r="CY784" s="526">
        <v>1.6953642384105967</v>
      </c>
      <c r="CZ784" s="527">
        <v>1.6953642384105967</v>
      </c>
      <c r="DA784" s="528">
        <v>1.3245033112582766E-2</v>
      </c>
      <c r="DB784" s="529">
        <v>1.3245033112582766E-2</v>
      </c>
      <c r="DC784" s="530" t="s">
        <v>2293</v>
      </c>
      <c r="DD784" s="225"/>
      <c r="DE784" s="524"/>
      <c r="DF784" s="524"/>
      <c r="DG784" s="531"/>
      <c r="DH784" s="532"/>
      <c r="DI784" s="64">
        <v>768</v>
      </c>
      <c r="DJ784" s="64">
        <v>0</v>
      </c>
      <c r="DK784" s="64">
        <v>0</v>
      </c>
      <c r="DL784" s="534">
        <f t="shared" si="115"/>
        <v>256</v>
      </c>
    </row>
    <row r="785" spans="1:116" ht="43.5" customHeight="1" x14ac:dyDescent="0.25">
      <c r="A785" s="356" t="s">
        <v>7</v>
      </c>
      <c r="B785" s="65" t="s">
        <v>96</v>
      </c>
      <c r="C785" s="65" t="s">
        <v>114</v>
      </c>
      <c r="D785" s="64" t="s">
        <v>2630</v>
      </c>
      <c r="E785" s="64" t="s">
        <v>134</v>
      </c>
      <c r="F785" s="64" t="s">
        <v>1731</v>
      </c>
      <c r="G785" s="18" t="s">
        <v>134</v>
      </c>
      <c r="H785" s="35" t="s">
        <v>860</v>
      </c>
      <c r="I785" s="28" t="s">
        <v>2287</v>
      </c>
      <c r="J785" s="498">
        <v>2.4498126622254199</v>
      </c>
      <c r="K785" s="498">
        <v>3.8231060526540004</v>
      </c>
      <c r="L785" s="499">
        <v>915.6</v>
      </c>
      <c r="M785" s="512">
        <v>0</v>
      </c>
      <c r="N785" s="513">
        <v>0</v>
      </c>
      <c r="O785" s="513">
        <v>0</v>
      </c>
      <c r="P785" s="513">
        <v>0</v>
      </c>
      <c r="Q785" s="513">
        <v>0</v>
      </c>
      <c r="R785" s="513">
        <v>0</v>
      </c>
      <c r="S785" s="513">
        <v>0</v>
      </c>
      <c r="T785" s="513">
        <v>0</v>
      </c>
      <c r="U785" s="513">
        <v>0</v>
      </c>
      <c r="V785" s="513">
        <v>0</v>
      </c>
      <c r="W785" s="513">
        <v>0</v>
      </c>
      <c r="X785" s="513">
        <v>0</v>
      </c>
      <c r="Y785" s="513">
        <v>0</v>
      </c>
      <c r="Z785" s="513">
        <v>0</v>
      </c>
      <c r="AA785" s="513">
        <v>0</v>
      </c>
      <c r="AB785" s="513">
        <v>0</v>
      </c>
      <c r="AC785" s="513">
        <v>16</v>
      </c>
      <c r="AD785" s="513">
        <v>16</v>
      </c>
      <c r="AE785" s="513">
        <v>0</v>
      </c>
      <c r="AF785" s="513">
        <v>0</v>
      </c>
      <c r="AG785" s="513">
        <v>0</v>
      </c>
      <c r="AH785" s="513">
        <f t="shared" si="117"/>
        <v>0</v>
      </c>
      <c r="AI785" s="513">
        <v>0</v>
      </c>
      <c r="AJ785" s="513">
        <v>0</v>
      </c>
      <c r="AK785" s="513">
        <f t="shared" si="118"/>
        <v>16</v>
      </c>
      <c r="AL785" s="513">
        <f t="shared" si="119"/>
        <v>16</v>
      </c>
      <c r="AM785" s="513">
        <v>0</v>
      </c>
      <c r="AN785" s="513">
        <v>0</v>
      </c>
      <c r="AO785" s="513">
        <v>0</v>
      </c>
      <c r="AP785" s="513">
        <v>0</v>
      </c>
      <c r="AQ785" s="513">
        <v>0</v>
      </c>
      <c r="AR785" s="513">
        <v>0</v>
      </c>
      <c r="AS785" s="513">
        <v>0</v>
      </c>
      <c r="AT785" s="513">
        <v>0</v>
      </c>
      <c r="AU785" s="513">
        <v>0</v>
      </c>
      <c r="AV785" s="513">
        <v>0</v>
      </c>
      <c r="AW785" s="513">
        <v>0</v>
      </c>
      <c r="AX785" s="513">
        <v>0</v>
      </c>
      <c r="AY785" s="513">
        <v>0</v>
      </c>
      <c r="AZ785" s="513">
        <v>0</v>
      </c>
      <c r="BA785" s="513">
        <v>0</v>
      </c>
      <c r="BB785" s="513">
        <v>0</v>
      </c>
      <c r="BC785" s="513">
        <v>64.81</v>
      </c>
      <c r="BD785" s="513">
        <v>64.81</v>
      </c>
      <c r="BE785" s="513">
        <v>0</v>
      </c>
      <c r="BF785" s="513">
        <v>0</v>
      </c>
      <c r="BG785" s="513">
        <v>0</v>
      </c>
      <c r="BH785" s="513">
        <v>0</v>
      </c>
      <c r="BI785" s="513">
        <v>0</v>
      </c>
      <c r="BJ785" s="513">
        <v>0</v>
      </c>
      <c r="BK785" s="241">
        <f t="shared" si="120"/>
        <v>64.81</v>
      </c>
      <c r="BL785" s="22">
        <f t="shared" si="121"/>
        <v>64.81</v>
      </c>
      <c r="BM785" s="519">
        <f t="shared" si="122"/>
        <v>4.2359477124183011E-2</v>
      </c>
      <c r="BN785" s="520">
        <v>0</v>
      </c>
      <c r="BO785" s="520">
        <v>0</v>
      </c>
      <c r="BP785" s="520">
        <v>0</v>
      </c>
      <c r="BQ785" s="520">
        <v>0</v>
      </c>
      <c r="BR785" s="520">
        <v>0</v>
      </c>
      <c r="BS785" s="520">
        <v>0</v>
      </c>
      <c r="BT785" s="520">
        <v>0</v>
      </c>
      <c r="BU785" s="520">
        <v>0</v>
      </c>
      <c r="BV785" s="520">
        <v>0</v>
      </c>
      <c r="BW785" s="520">
        <v>0</v>
      </c>
      <c r="BX785" s="520">
        <v>0</v>
      </c>
      <c r="BY785" s="520">
        <v>0</v>
      </c>
      <c r="BZ785" s="520">
        <v>0</v>
      </c>
      <c r="CA785" s="520">
        <v>0</v>
      </c>
      <c r="CB785" s="520">
        <v>0</v>
      </c>
      <c r="CC785" s="520">
        <v>0</v>
      </c>
      <c r="CD785" s="520">
        <v>76076.570399999997</v>
      </c>
      <c r="CE785" s="520">
        <v>76076.570399999997</v>
      </c>
      <c r="CF785" s="520">
        <v>0</v>
      </c>
      <c r="CG785" s="520">
        <v>0</v>
      </c>
      <c r="CH785" s="520">
        <v>0</v>
      </c>
      <c r="CI785" s="520">
        <v>0</v>
      </c>
      <c r="CJ785" s="520">
        <v>0</v>
      </c>
      <c r="CK785" s="520">
        <v>0</v>
      </c>
      <c r="CL785" s="520">
        <f t="shared" si="123"/>
        <v>76076.570399999997</v>
      </c>
      <c r="CM785" s="521">
        <f t="shared" si="124"/>
        <v>76076.570399999997</v>
      </c>
      <c r="CN785" s="522">
        <v>5676480.0000000009</v>
      </c>
      <c r="CO785" s="522">
        <v>5676480.0000000009</v>
      </c>
      <c r="CP785" s="522">
        <v>5361120.0000000009</v>
      </c>
      <c r="CQ785" s="243" t="s">
        <v>874</v>
      </c>
      <c r="CR785" s="103">
        <v>1.62</v>
      </c>
      <c r="CS785" s="523">
        <v>1.62</v>
      </c>
      <c r="CT785" s="104">
        <v>1.53</v>
      </c>
      <c r="CU785" s="524"/>
      <c r="CV785" s="524"/>
      <c r="CW785" s="524"/>
      <c r="CX785" s="525"/>
      <c r="CY785" s="526">
        <v>37.50301047243132</v>
      </c>
      <c r="CZ785" s="527">
        <v>37.475641500141265</v>
      </c>
      <c r="DA785" s="528">
        <v>1.3737002312547359</v>
      </c>
      <c r="DB785" s="529">
        <v>1.3706010481622002</v>
      </c>
      <c r="DC785" s="530" t="s">
        <v>2312</v>
      </c>
      <c r="DD785" s="225"/>
      <c r="DE785" s="524"/>
      <c r="DF785" s="524"/>
      <c r="DG785" s="531"/>
      <c r="DH785" s="532"/>
      <c r="DI785" s="64">
        <v>0</v>
      </c>
      <c r="DJ785" s="64">
        <v>0</v>
      </c>
      <c r="DK785" s="64">
        <v>0</v>
      </c>
      <c r="DL785" s="534">
        <f t="shared" si="115"/>
        <v>0</v>
      </c>
    </row>
    <row r="786" spans="1:116" ht="43.5" customHeight="1" x14ac:dyDescent="0.25">
      <c r="A786" s="356" t="s">
        <v>7</v>
      </c>
      <c r="B786" s="65" t="s">
        <v>96</v>
      </c>
      <c r="C786" s="65" t="s">
        <v>114</v>
      </c>
      <c r="D786" s="64" t="s">
        <v>2630</v>
      </c>
      <c r="E786" s="64" t="s">
        <v>134</v>
      </c>
      <c r="F786" s="64" t="s">
        <v>1732</v>
      </c>
      <c r="G786" s="18" t="s">
        <v>134</v>
      </c>
      <c r="H786" s="35" t="s">
        <v>866</v>
      </c>
      <c r="I786" s="28" t="s">
        <v>2287</v>
      </c>
      <c r="J786" s="498">
        <v>2.2336527214408242</v>
      </c>
      <c r="K786" s="498">
        <v>2.9846590847010002</v>
      </c>
      <c r="L786" s="499">
        <v>833.5</v>
      </c>
      <c r="M786" s="512">
        <v>0</v>
      </c>
      <c r="N786" s="513">
        <v>0</v>
      </c>
      <c r="O786" s="513">
        <v>0</v>
      </c>
      <c r="P786" s="513">
        <v>0</v>
      </c>
      <c r="Q786" s="513">
        <v>0</v>
      </c>
      <c r="R786" s="513">
        <v>0</v>
      </c>
      <c r="S786" s="513">
        <v>0</v>
      </c>
      <c r="T786" s="513">
        <v>0</v>
      </c>
      <c r="U786" s="513">
        <v>0</v>
      </c>
      <c r="V786" s="513">
        <v>0</v>
      </c>
      <c r="W786" s="513">
        <v>0</v>
      </c>
      <c r="X786" s="513">
        <v>0</v>
      </c>
      <c r="Y786" s="513">
        <v>0</v>
      </c>
      <c r="Z786" s="513">
        <v>0</v>
      </c>
      <c r="AA786" s="513">
        <v>0</v>
      </c>
      <c r="AB786" s="513">
        <v>0</v>
      </c>
      <c r="AC786" s="513">
        <v>3</v>
      </c>
      <c r="AD786" s="513">
        <v>3</v>
      </c>
      <c r="AE786" s="513">
        <v>0</v>
      </c>
      <c r="AF786" s="513">
        <v>0</v>
      </c>
      <c r="AG786" s="513">
        <v>0</v>
      </c>
      <c r="AH786" s="513">
        <f t="shared" si="117"/>
        <v>0</v>
      </c>
      <c r="AI786" s="513">
        <v>0</v>
      </c>
      <c r="AJ786" s="513">
        <v>0</v>
      </c>
      <c r="AK786" s="513">
        <f t="shared" si="118"/>
        <v>3</v>
      </c>
      <c r="AL786" s="513">
        <f t="shared" si="119"/>
        <v>3</v>
      </c>
      <c r="AM786" s="513">
        <v>0</v>
      </c>
      <c r="AN786" s="513">
        <v>0</v>
      </c>
      <c r="AO786" s="513">
        <v>0</v>
      </c>
      <c r="AP786" s="513">
        <v>0</v>
      </c>
      <c r="AQ786" s="513">
        <v>0</v>
      </c>
      <c r="AR786" s="513">
        <v>0</v>
      </c>
      <c r="AS786" s="513">
        <v>0</v>
      </c>
      <c r="AT786" s="513">
        <v>0</v>
      </c>
      <c r="AU786" s="513">
        <v>0</v>
      </c>
      <c r="AV786" s="513">
        <v>0</v>
      </c>
      <c r="AW786" s="513">
        <v>0</v>
      </c>
      <c r="AX786" s="513">
        <v>0</v>
      </c>
      <c r="AY786" s="513">
        <v>0</v>
      </c>
      <c r="AZ786" s="513">
        <v>0</v>
      </c>
      <c r="BA786" s="513">
        <v>0</v>
      </c>
      <c r="BB786" s="513">
        <v>0</v>
      </c>
      <c r="BC786" s="513">
        <v>10.795</v>
      </c>
      <c r="BD786" s="513">
        <v>10.795</v>
      </c>
      <c r="BE786" s="513">
        <v>0</v>
      </c>
      <c r="BF786" s="513">
        <v>0</v>
      </c>
      <c r="BG786" s="513">
        <v>0</v>
      </c>
      <c r="BH786" s="513">
        <v>0</v>
      </c>
      <c r="BI786" s="513">
        <v>0</v>
      </c>
      <c r="BJ786" s="513">
        <v>0</v>
      </c>
      <c r="BK786" s="241">
        <f t="shared" si="120"/>
        <v>10.795</v>
      </c>
      <c r="BL786" s="22">
        <f t="shared" si="121"/>
        <v>10.795</v>
      </c>
      <c r="BM786" s="519">
        <f t="shared" si="122"/>
        <v>3.0842857142857148E-2</v>
      </c>
      <c r="BN786" s="520">
        <v>0</v>
      </c>
      <c r="BO786" s="520">
        <v>0</v>
      </c>
      <c r="BP786" s="520">
        <v>0</v>
      </c>
      <c r="BQ786" s="520">
        <v>0</v>
      </c>
      <c r="BR786" s="520">
        <v>0</v>
      </c>
      <c r="BS786" s="520">
        <v>0</v>
      </c>
      <c r="BT786" s="520">
        <v>0</v>
      </c>
      <c r="BU786" s="520">
        <v>0</v>
      </c>
      <c r="BV786" s="520">
        <v>0</v>
      </c>
      <c r="BW786" s="520">
        <v>0</v>
      </c>
      <c r="BX786" s="520">
        <v>0</v>
      </c>
      <c r="BY786" s="520">
        <v>0</v>
      </c>
      <c r="BZ786" s="520">
        <v>0</v>
      </c>
      <c r="CA786" s="520">
        <v>0</v>
      </c>
      <c r="CB786" s="520">
        <v>0</v>
      </c>
      <c r="CC786" s="520">
        <v>0</v>
      </c>
      <c r="CD786" s="520">
        <v>12671.602800000001</v>
      </c>
      <c r="CE786" s="520">
        <v>12671.602800000001</v>
      </c>
      <c r="CF786" s="520">
        <v>0</v>
      </c>
      <c r="CG786" s="520">
        <v>0</v>
      </c>
      <c r="CH786" s="520">
        <v>0</v>
      </c>
      <c r="CI786" s="520">
        <v>0</v>
      </c>
      <c r="CJ786" s="520">
        <v>0</v>
      </c>
      <c r="CK786" s="520">
        <v>0</v>
      </c>
      <c r="CL786" s="520">
        <f t="shared" si="123"/>
        <v>12671.602800000001</v>
      </c>
      <c r="CM786" s="521">
        <f t="shared" si="124"/>
        <v>12671.602800000001</v>
      </c>
      <c r="CN786" s="522">
        <v>6202080.0000000009</v>
      </c>
      <c r="CO786" s="522">
        <v>6202080.0000000009</v>
      </c>
      <c r="CP786" s="522">
        <v>1226399.9999999998</v>
      </c>
      <c r="CQ786" s="243" t="s">
        <v>874</v>
      </c>
      <c r="CR786" s="103">
        <v>1.77</v>
      </c>
      <c r="CS786" s="523">
        <v>1.77</v>
      </c>
      <c r="CT786" s="104">
        <v>0.35</v>
      </c>
      <c r="CU786" s="524"/>
      <c r="CV786" s="524"/>
      <c r="CW786" s="524"/>
      <c r="CX786" s="525"/>
      <c r="CY786" s="526">
        <v>42.540714269062988</v>
      </c>
      <c r="CZ786" s="527">
        <v>42.249308836943904</v>
      </c>
      <c r="DA786" s="528">
        <v>0.67641402614070201</v>
      </c>
      <c r="DB786" s="529">
        <v>0.67520282495569195</v>
      </c>
      <c r="DC786" s="530" t="s">
        <v>2354</v>
      </c>
      <c r="DD786" s="225"/>
      <c r="DE786" s="524"/>
      <c r="DF786" s="524"/>
      <c r="DG786" s="531"/>
      <c r="DH786" s="532"/>
      <c r="DI786" s="64">
        <v>71400</v>
      </c>
      <c r="DJ786" s="64">
        <v>0</v>
      </c>
      <c r="DK786" s="64">
        <v>0</v>
      </c>
      <c r="DL786" s="534">
        <f t="shared" si="115"/>
        <v>23800</v>
      </c>
    </row>
    <row r="787" spans="1:116" ht="43.5" customHeight="1" x14ac:dyDescent="0.25">
      <c r="A787" s="356" t="s">
        <v>7</v>
      </c>
      <c r="B787" s="65" t="s">
        <v>96</v>
      </c>
      <c r="C787" s="65" t="s">
        <v>114</v>
      </c>
      <c r="D787" s="64" t="s">
        <v>2630</v>
      </c>
      <c r="E787" s="64" t="s">
        <v>134</v>
      </c>
      <c r="F787" s="64" t="s">
        <v>1733</v>
      </c>
      <c r="G787" s="18" t="s">
        <v>134</v>
      </c>
      <c r="H787" s="35" t="s">
        <v>860</v>
      </c>
      <c r="I787" s="28" t="s">
        <v>2287</v>
      </c>
      <c r="J787" s="498">
        <v>2.2696793782382572</v>
      </c>
      <c r="K787" s="498">
        <v>1.8056818144260001</v>
      </c>
      <c r="L787" s="499">
        <v>620.20000000000005</v>
      </c>
      <c r="M787" s="512">
        <v>0</v>
      </c>
      <c r="N787" s="513">
        <v>0</v>
      </c>
      <c r="O787" s="513">
        <v>0</v>
      </c>
      <c r="P787" s="513">
        <v>0</v>
      </c>
      <c r="Q787" s="513">
        <v>0</v>
      </c>
      <c r="R787" s="513">
        <v>0</v>
      </c>
      <c r="S787" s="513">
        <v>0</v>
      </c>
      <c r="T787" s="513">
        <v>0</v>
      </c>
      <c r="U787" s="513">
        <v>0</v>
      </c>
      <c r="V787" s="513">
        <v>0</v>
      </c>
      <c r="W787" s="513">
        <v>0</v>
      </c>
      <c r="X787" s="513">
        <v>0</v>
      </c>
      <c r="Y787" s="513">
        <v>0</v>
      </c>
      <c r="Z787" s="513">
        <v>0</v>
      </c>
      <c r="AA787" s="513">
        <v>0</v>
      </c>
      <c r="AB787" s="513">
        <v>0</v>
      </c>
      <c r="AC787" s="513">
        <v>10</v>
      </c>
      <c r="AD787" s="513">
        <v>10</v>
      </c>
      <c r="AE787" s="513">
        <v>0</v>
      </c>
      <c r="AF787" s="513">
        <v>0</v>
      </c>
      <c r="AG787" s="513">
        <v>0</v>
      </c>
      <c r="AH787" s="513">
        <f t="shared" si="117"/>
        <v>0</v>
      </c>
      <c r="AI787" s="513">
        <v>0</v>
      </c>
      <c r="AJ787" s="513">
        <v>0</v>
      </c>
      <c r="AK787" s="513">
        <f t="shared" si="118"/>
        <v>10</v>
      </c>
      <c r="AL787" s="513">
        <f t="shared" si="119"/>
        <v>10</v>
      </c>
      <c r="AM787" s="513">
        <v>0</v>
      </c>
      <c r="AN787" s="513">
        <v>0</v>
      </c>
      <c r="AO787" s="513">
        <v>0</v>
      </c>
      <c r="AP787" s="513">
        <v>0</v>
      </c>
      <c r="AQ787" s="513">
        <v>0</v>
      </c>
      <c r="AR787" s="513">
        <v>0</v>
      </c>
      <c r="AS787" s="513">
        <v>0</v>
      </c>
      <c r="AT787" s="513">
        <v>0</v>
      </c>
      <c r="AU787" s="513">
        <v>0</v>
      </c>
      <c r="AV787" s="513">
        <v>0</v>
      </c>
      <c r="AW787" s="513">
        <v>0</v>
      </c>
      <c r="AX787" s="513">
        <v>0</v>
      </c>
      <c r="AY787" s="513">
        <v>0</v>
      </c>
      <c r="AZ787" s="513">
        <v>0</v>
      </c>
      <c r="BA787" s="513">
        <v>0</v>
      </c>
      <c r="BB787" s="513">
        <v>0</v>
      </c>
      <c r="BC787" s="513">
        <v>51.4</v>
      </c>
      <c r="BD787" s="513">
        <v>51.4</v>
      </c>
      <c r="BE787" s="513">
        <v>0</v>
      </c>
      <c r="BF787" s="513">
        <v>0</v>
      </c>
      <c r="BG787" s="513">
        <v>0</v>
      </c>
      <c r="BH787" s="513">
        <v>0</v>
      </c>
      <c r="BI787" s="513">
        <v>0</v>
      </c>
      <c r="BJ787" s="513">
        <v>0</v>
      </c>
      <c r="BK787" s="241">
        <f t="shared" si="120"/>
        <v>51.4</v>
      </c>
      <c r="BL787" s="22">
        <f t="shared" si="121"/>
        <v>51.4</v>
      </c>
      <c r="BM787" s="519">
        <f t="shared" si="122"/>
        <v>2.9204545454545455E-2</v>
      </c>
      <c r="BN787" s="520">
        <v>0</v>
      </c>
      <c r="BO787" s="520">
        <v>0</v>
      </c>
      <c r="BP787" s="520">
        <v>0</v>
      </c>
      <c r="BQ787" s="520">
        <v>0</v>
      </c>
      <c r="BR787" s="520">
        <v>0</v>
      </c>
      <c r="BS787" s="520">
        <v>0</v>
      </c>
      <c r="BT787" s="520">
        <v>0</v>
      </c>
      <c r="BU787" s="520">
        <v>0</v>
      </c>
      <c r="BV787" s="520">
        <v>0</v>
      </c>
      <c r="BW787" s="520">
        <v>0</v>
      </c>
      <c r="BX787" s="520">
        <v>0</v>
      </c>
      <c r="BY787" s="520">
        <v>0</v>
      </c>
      <c r="BZ787" s="520">
        <v>0</v>
      </c>
      <c r="CA787" s="520">
        <v>0</v>
      </c>
      <c r="CB787" s="520">
        <v>0</v>
      </c>
      <c r="CC787" s="520">
        <v>0</v>
      </c>
      <c r="CD787" s="520">
        <v>60335.376000000004</v>
      </c>
      <c r="CE787" s="520">
        <v>60335.376000000004</v>
      </c>
      <c r="CF787" s="520">
        <v>0</v>
      </c>
      <c r="CG787" s="520">
        <v>0</v>
      </c>
      <c r="CH787" s="520">
        <v>0</v>
      </c>
      <c r="CI787" s="520">
        <v>0</v>
      </c>
      <c r="CJ787" s="520">
        <v>0</v>
      </c>
      <c r="CK787" s="520">
        <v>0</v>
      </c>
      <c r="CL787" s="520">
        <f t="shared" si="123"/>
        <v>60335.376000000004</v>
      </c>
      <c r="CM787" s="521">
        <f t="shared" si="124"/>
        <v>60335.376000000004</v>
      </c>
      <c r="CN787" s="522">
        <v>6237120.0000000009</v>
      </c>
      <c r="CO787" s="522">
        <v>6237120.0000000009</v>
      </c>
      <c r="CP787" s="522">
        <v>6167040.0000000009</v>
      </c>
      <c r="CQ787" s="243" t="s">
        <v>874</v>
      </c>
      <c r="CR787" s="103">
        <v>1.78</v>
      </c>
      <c r="CS787" s="523">
        <v>1.78</v>
      </c>
      <c r="CT787" s="104">
        <v>1.76</v>
      </c>
      <c r="CU787" s="524"/>
      <c r="CV787" s="524"/>
      <c r="CW787" s="524"/>
      <c r="CX787" s="525"/>
      <c r="CY787" s="526">
        <v>37.094496161574021</v>
      </c>
      <c r="CZ787" s="527">
        <v>37.081883695645473</v>
      </c>
      <c r="DA787" s="528">
        <v>1.3953985803215188</v>
      </c>
      <c r="DB787" s="529">
        <v>1.3932965026667599</v>
      </c>
      <c r="DC787" s="530" t="s">
        <v>2294</v>
      </c>
      <c r="DD787" s="225"/>
      <c r="DE787" s="524"/>
      <c r="DF787" s="524"/>
      <c r="DG787" s="531"/>
      <c r="DH787" s="532"/>
      <c r="DI787" s="64">
        <v>0</v>
      </c>
      <c r="DJ787" s="64">
        <v>0</v>
      </c>
      <c r="DK787" s="64">
        <v>0</v>
      </c>
      <c r="DL787" s="534">
        <f t="shared" si="115"/>
        <v>0</v>
      </c>
    </row>
    <row r="788" spans="1:116" ht="43.5" customHeight="1" x14ac:dyDescent="0.25">
      <c r="A788" s="356" t="s">
        <v>7</v>
      </c>
      <c r="B788" s="65" t="s">
        <v>96</v>
      </c>
      <c r="C788" s="65" t="s">
        <v>114</v>
      </c>
      <c r="D788" s="64" t="s">
        <v>2630</v>
      </c>
      <c r="E788" s="64" t="s">
        <v>134</v>
      </c>
      <c r="F788" s="64" t="s">
        <v>1734</v>
      </c>
      <c r="G788" s="18" t="s">
        <v>134</v>
      </c>
      <c r="H788" s="35" t="s">
        <v>889</v>
      </c>
      <c r="I788" s="28" t="s">
        <v>2287</v>
      </c>
      <c r="J788" s="498">
        <v>2.3417326918331218</v>
      </c>
      <c r="K788" s="498">
        <v>1.7714015114670001</v>
      </c>
      <c r="L788" s="499">
        <v>428.3</v>
      </c>
      <c r="M788" s="512">
        <v>0</v>
      </c>
      <c r="N788" s="513">
        <v>0</v>
      </c>
      <c r="O788" s="513">
        <v>0</v>
      </c>
      <c r="P788" s="513">
        <v>0</v>
      </c>
      <c r="Q788" s="513">
        <v>0</v>
      </c>
      <c r="R788" s="513">
        <v>0</v>
      </c>
      <c r="S788" s="513">
        <v>0</v>
      </c>
      <c r="T788" s="513">
        <v>0</v>
      </c>
      <c r="U788" s="513">
        <v>0</v>
      </c>
      <c r="V788" s="513">
        <v>0</v>
      </c>
      <c r="W788" s="513">
        <v>0</v>
      </c>
      <c r="X788" s="513">
        <v>0</v>
      </c>
      <c r="Y788" s="513">
        <v>0</v>
      </c>
      <c r="Z788" s="513">
        <v>0</v>
      </c>
      <c r="AA788" s="513">
        <v>0</v>
      </c>
      <c r="AB788" s="513">
        <v>0</v>
      </c>
      <c r="AC788" s="513">
        <v>0</v>
      </c>
      <c r="AD788" s="513">
        <v>0</v>
      </c>
      <c r="AE788" s="513">
        <v>0</v>
      </c>
      <c r="AF788" s="513">
        <v>0</v>
      </c>
      <c r="AG788" s="513">
        <v>0</v>
      </c>
      <c r="AH788" s="513">
        <f t="shared" si="117"/>
        <v>0</v>
      </c>
      <c r="AI788" s="513">
        <v>0</v>
      </c>
      <c r="AJ788" s="513">
        <v>0</v>
      </c>
      <c r="AK788" s="513">
        <f t="shared" si="118"/>
        <v>0</v>
      </c>
      <c r="AL788" s="513">
        <f t="shared" si="119"/>
        <v>0</v>
      </c>
      <c r="AM788" s="513">
        <v>0</v>
      </c>
      <c r="AN788" s="513">
        <v>0</v>
      </c>
      <c r="AO788" s="513">
        <v>0</v>
      </c>
      <c r="AP788" s="513">
        <v>0</v>
      </c>
      <c r="AQ788" s="513">
        <v>0</v>
      </c>
      <c r="AR788" s="513">
        <v>0</v>
      </c>
      <c r="AS788" s="513">
        <v>0</v>
      </c>
      <c r="AT788" s="513">
        <v>0</v>
      </c>
      <c r="AU788" s="513">
        <v>0</v>
      </c>
      <c r="AV788" s="513">
        <v>0</v>
      </c>
      <c r="AW788" s="513">
        <v>0</v>
      </c>
      <c r="AX788" s="513">
        <v>0</v>
      </c>
      <c r="AY788" s="513">
        <v>0</v>
      </c>
      <c r="AZ788" s="513">
        <v>0</v>
      </c>
      <c r="BA788" s="513">
        <v>0</v>
      </c>
      <c r="BB788" s="513">
        <v>0</v>
      </c>
      <c r="BC788" s="513">
        <v>0</v>
      </c>
      <c r="BD788" s="513">
        <v>0</v>
      </c>
      <c r="BE788" s="513">
        <v>0</v>
      </c>
      <c r="BF788" s="513">
        <v>0</v>
      </c>
      <c r="BG788" s="513">
        <v>0</v>
      </c>
      <c r="BH788" s="513">
        <v>0</v>
      </c>
      <c r="BI788" s="513">
        <v>0</v>
      </c>
      <c r="BJ788" s="513">
        <v>0</v>
      </c>
      <c r="BK788" s="241">
        <f t="shared" si="120"/>
        <v>0</v>
      </c>
      <c r="BL788" s="22">
        <f t="shared" si="121"/>
        <v>0</v>
      </c>
      <c r="BM788" s="519">
        <f t="shared" si="122"/>
        <v>0</v>
      </c>
      <c r="BN788" s="520">
        <v>0</v>
      </c>
      <c r="BO788" s="520">
        <v>0</v>
      </c>
      <c r="BP788" s="520">
        <v>0</v>
      </c>
      <c r="BQ788" s="520">
        <v>0</v>
      </c>
      <c r="BR788" s="520">
        <v>0</v>
      </c>
      <c r="BS788" s="520">
        <v>0</v>
      </c>
      <c r="BT788" s="520">
        <v>0</v>
      </c>
      <c r="BU788" s="520">
        <v>0</v>
      </c>
      <c r="BV788" s="520">
        <v>0</v>
      </c>
      <c r="BW788" s="520">
        <v>0</v>
      </c>
      <c r="BX788" s="520">
        <v>0</v>
      </c>
      <c r="BY788" s="520">
        <v>0</v>
      </c>
      <c r="BZ788" s="520">
        <v>0</v>
      </c>
      <c r="CA788" s="520">
        <v>0</v>
      </c>
      <c r="CB788" s="520">
        <v>0</v>
      </c>
      <c r="CC788" s="520">
        <v>0</v>
      </c>
      <c r="CD788" s="520">
        <v>0</v>
      </c>
      <c r="CE788" s="520">
        <v>0</v>
      </c>
      <c r="CF788" s="520">
        <v>0</v>
      </c>
      <c r="CG788" s="520">
        <v>0</v>
      </c>
      <c r="CH788" s="520">
        <v>0</v>
      </c>
      <c r="CI788" s="520">
        <v>0</v>
      </c>
      <c r="CJ788" s="520">
        <v>0</v>
      </c>
      <c r="CK788" s="520">
        <v>0</v>
      </c>
      <c r="CL788" s="520">
        <f t="shared" si="123"/>
        <v>0</v>
      </c>
      <c r="CM788" s="521">
        <f t="shared" si="124"/>
        <v>0</v>
      </c>
      <c r="CN788" s="522">
        <v>6377280.0000000009</v>
      </c>
      <c r="CO788" s="522">
        <v>6377280.0000000009</v>
      </c>
      <c r="CP788" s="522">
        <v>6447360.0000000009</v>
      </c>
      <c r="CQ788" s="243" t="s">
        <v>874</v>
      </c>
      <c r="CR788" s="103">
        <v>1.82</v>
      </c>
      <c r="CS788" s="523">
        <v>1.82</v>
      </c>
      <c r="CT788" s="104">
        <v>1.84</v>
      </c>
      <c r="CU788" s="524"/>
      <c r="CV788" s="524"/>
      <c r="CW788" s="524"/>
      <c r="CX788" s="525"/>
      <c r="CY788" s="526">
        <v>108.41139349525203</v>
      </c>
      <c r="CZ788" s="527">
        <v>108.40314177421571</v>
      </c>
      <c r="DA788" s="528">
        <v>0.83894010169373834</v>
      </c>
      <c r="DB788" s="529">
        <v>0.83891832934271904</v>
      </c>
      <c r="DC788" s="530" t="s">
        <v>2354</v>
      </c>
      <c r="DD788" s="225"/>
      <c r="DE788" s="524"/>
      <c r="DF788" s="524"/>
      <c r="DG788" s="531"/>
      <c r="DH788" s="532"/>
      <c r="DI788" s="64">
        <v>0</v>
      </c>
      <c r="DJ788" s="64">
        <v>107135</v>
      </c>
      <c r="DK788" s="64">
        <v>0</v>
      </c>
      <c r="DL788" s="534">
        <f t="shared" si="115"/>
        <v>35711.666666666664</v>
      </c>
    </row>
    <row r="789" spans="1:116" ht="43.5" customHeight="1" x14ac:dyDescent="0.25">
      <c r="A789" s="356" t="s">
        <v>7</v>
      </c>
      <c r="B789" s="65" t="s">
        <v>96</v>
      </c>
      <c r="C789" s="65" t="s">
        <v>114</v>
      </c>
      <c r="D789" s="64" t="s">
        <v>2630</v>
      </c>
      <c r="E789" s="64" t="s">
        <v>134</v>
      </c>
      <c r="F789" s="64" t="s">
        <v>1735</v>
      </c>
      <c r="G789" s="18" t="s">
        <v>134</v>
      </c>
      <c r="H789" s="35" t="s">
        <v>866</v>
      </c>
      <c r="I789" s="28" t="s">
        <v>2287</v>
      </c>
      <c r="J789" s="498">
        <v>2.4137860054279874</v>
      </c>
      <c r="K789" s="498">
        <v>3.2374999932660002</v>
      </c>
      <c r="L789" s="499">
        <v>691.4</v>
      </c>
      <c r="M789" s="512">
        <v>0</v>
      </c>
      <c r="N789" s="513">
        <v>0</v>
      </c>
      <c r="O789" s="513">
        <v>0</v>
      </c>
      <c r="P789" s="513">
        <v>0</v>
      </c>
      <c r="Q789" s="513">
        <v>0</v>
      </c>
      <c r="R789" s="513">
        <v>0</v>
      </c>
      <c r="S789" s="513">
        <v>0</v>
      </c>
      <c r="T789" s="513">
        <v>0</v>
      </c>
      <c r="U789" s="513">
        <v>0</v>
      </c>
      <c r="V789" s="513">
        <v>0</v>
      </c>
      <c r="W789" s="513">
        <v>0</v>
      </c>
      <c r="X789" s="513">
        <v>0</v>
      </c>
      <c r="Y789" s="513">
        <v>0</v>
      </c>
      <c r="Z789" s="513">
        <v>0</v>
      </c>
      <c r="AA789" s="513">
        <v>0</v>
      </c>
      <c r="AB789" s="513">
        <v>0</v>
      </c>
      <c r="AC789" s="513">
        <v>2</v>
      </c>
      <c r="AD789" s="513">
        <v>2</v>
      </c>
      <c r="AE789" s="513">
        <v>0</v>
      </c>
      <c r="AF789" s="513">
        <v>0</v>
      </c>
      <c r="AG789" s="513">
        <v>0</v>
      </c>
      <c r="AH789" s="513">
        <f t="shared" si="117"/>
        <v>0</v>
      </c>
      <c r="AI789" s="513">
        <v>0</v>
      </c>
      <c r="AJ789" s="513">
        <v>0</v>
      </c>
      <c r="AK789" s="513">
        <f t="shared" si="118"/>
        <v>2</v>
      </c>
      <c r="AL789" s="513">
        <f t="shared" si="119"/>
        <v>2</v>
      </c>
      <c r="AM789" s="513">
        <v>0</v>
      </c>
      <c r="AN789" s="513">
        <v>0</v>
      </c>
      <c r="AO789" s="513">
        <v>0</v>
      </c>
      <c r="AP789" s="513">
        <v>0</v>
      </c>
      <c r="AQ789" s="513">
        <v>0</v>
      </c>
      <c r="AR789" s="513">
        <v>0</v>
      </c>
      <c r="AS789" s="513">
        <v>0</v>
      </c>
      <c r="AT789" s="513">
        <v>0</v>
      </c>
      <c r="AU789" s="513">
        <v>0</v>
      </c>
      <c r="AV789" s="513">
        <v>0</v>
      </c>
      <c r="AW789" s="513">
        <v>0</v>
      </c>
      <c r="AX789" s="513">
        <v>0</v>
      </c>
      <c r="AY789" s="513">
        <v>0</v>
      </c>
      <c r="AZ789" s="513">
        <v>0</v>
      </c>
      <c r="BA789" s="513">
        <v>0</v>
      </c>
      <c r="BB789" s="513">
        <v>0</v>
      </c>
      <c r="BC789" s="513">
        <v>30.94</v>
      </c>
      <c r="BD789" s="513">
        <v>30.94</v>
      </c>
      <c r="BE789" s="513">
        <v>0</v>
      </c>
      <c r="BF789" s="513">
        <v>0</v>
      </c>
      <c r="BG789" s="513">
        <v>0</v>
      </c>
      <c r="BH789" s="513">
        <v>0</v>
      </c>
      <c r="BI789" s="513">
        <v>0</v>
      </c>
      <c r="BJ789" s="513">
        <v>0</v>
      </c>
      <c r="BK789" s="241">
        <f t="shared" si="120"/>
        <v>30.94</v>
      </c>
      <c r="BL789" s="22">
        <f t="shared" si="121"/>
        <v>30.94</v>
      </c>
      <c r="BM789" s="519">
        <f t="shared" si="122"/>
        <v>3.8675000000000001E-2</v>
      </c>
      <c r="BN789" s="520">
        <v>0</v>
      </c>
      <c r="BO789" s="520">
        <v>0</v>
      </c>
      <c r="BP789" s="520">
        <v>0</v>
      </c>
      <c r="BQ789" s="520">
        <v>0</v>
      </c>
      <c r="BR789" s="520">
        <v>0</v>
      </c>
      <c r="BS789" s="520">
        <v>0</v>
      </c>
      <c r="BT789" s="520">
        <v>0</v>
      </c>
      <c r="BU789" s="520">
        <v>0</v>
      </c>
      <c r="BV789" s="520">
        <v>0</v>
      </c>
      <c r="BW789" s="520">
        <v>0</v>
      </c>
      <c r="BX789" s="520">
        <v>0</v>
      </c>
      <c r="BY789" s="520">
        <v>0</v>
      </c>
      <c r="BZ789" s="520">
        <v>0</v>
      </c>
      <c r="CA789" s="520">
        <v>0</v>
      </c>
      <c r="CB789" s="520">
        <v>0</v>
      </c>
      <c r="CC789" s="520">
        <v>0</v>
      </c>
      <c r="CD789" s="520">
        <v>36318.609600000003</v>
      </c>
      <c r="CE789" s="520">
        <v>36318.609600000003</v>
      </c>
      <c r="CF789" s="520">
        <v>0</v>
      </c>
      <c r="CG789" s="520">
        <v>0</v>
      </c>
      <c r="CH789" s="520">
        <v>0</v>
      </c>
      <c r="CI789" s="520">
        <v>0</v>
      </c>
      <c r="CJ789" s="520">
        <v>0</v>
      </c>
      <c r="CK789" s="520">
        <v>0</v>
      </c>
      <c r="CL789" s="520">
        <f t="shared" si="123"/>
        <v>36318.609600000003</v>
      </c>
      <c r="CM789" s="521">
        <f t="shared" si="124"/>
        <v>36318.609600000003</v>
      </c>
      <c r="CN789" s="522">
        <v>5886720</v>
      </c>
      <c r="CO789" s="522">
        <v>5886720</v>
      </c>
      <c r="CP789" s="522">
        <v>2803200.0000000009</v>
      </c>
      <c r="CQ789" s="243" t="s">
        <v>874</v>
      </c>
      <c r="CR789" s="103">
        <v>1.68</v>
      </c>
      <c r="CS789" s="523">
        <v>1.68</v>
      </c>
      <c r="CT789" s="104">
        <v>0.8</v>
      </c>
      <c r="CU789" s="524"/>
      <c r="CV789" s="524"/>
      <c r="CW789" s="524"/>
      <c r="CX789" s="525"/>
      <c r="CY789" s="526">
        <v>38.437741359282299</v>
      </c>
      <c r="CZ789" s="527">
        <v>38.413304000282501</v>
      </c>
      <c r="DA789" s="528">
        <v>1.3232449443142358</v>
      </c>
      <c r="DB789" s="529">
        <v>1.3191720511476033</v>
      </c>
      <c r="DC789" s="530" t="s">
        <v>2294</v>
      </c>
      <c r="DD789" s="225"/>
      <c r="DE789" s="524"/>
      <c r="DF789" s="524"/>
      <c r="DG789" s="531"/>
      <c r="DH789" s="532"/>
      <c r="DI789" s="64">
        <v>0</v>
      </c>
      <c r="DJ789" s="64">
        <v>0</v>
      </c>
      <c r="DK789" s="64">
        <v>0</v>
      </c>
      <c r="DL789" s="534">
        <f t="shared" si="115"/>
        <v>0</v>
      </c>
    </row>
    <row r="790" spans="1:116" ht="43.5" customHeight="1" x14ac:dyDescent="0.25">
      <c r="A790" s="356" t="s">
        <v>7</v>
      </c>
      <c r="B790" s="65" t="s">
        <v>96</v>
      </c>
      <c r="C790" s="65" t="s">
        <v>114</v>
      </c>
      <c r="D790" s="64" t="s">
        <v>2631</v>
      </c>
      <c r="E790" s="64" t="s">
        <v>514</v>
      </c>
      <c r="F790" s="64" t="s">
        <v>555</v>
      </c>
      <c r="G790" s="18" t="s">
        <v>514</v>
      </c>
      <c r="H790" s="35" t="s">
        <v>860</v>
      </c>
      <c r="I790" s="28" t="s">
        <v>2287</v>
      </c>
      <c r="J790" s="498">
        <v>3.2784257685663705</v>
      </c>
      <c r="K790" s="498">
        <v>2.0155302988380002</v>
      </c>
      <c r="L790" s="499">
        <v>799</v>
      </c>
      <c r="M790" s="512">
        <v>0</v>
      </c>
      <c r="N790" s="513">
        <v>0</v>
      </c>
      <c r="O790" s="513">
        <v>0</v>
      </c>
      <c r="P790" s="513">
        <v>0</v>
      </c>
      <c r="Q790" s="513">
        <v>0</v>
      </c>
      <c r="R790" s="513">
        <v>0</v>
      </c>
      <c r="S790" s="513">
        <v>0</v>
      </c>
      <c r="T790" s="513">
        <v>0</v>
      </c>
      <c r="U790" s="513">
        <v>0</v>
      </c>
      <c r="V790" s="513">
        <v>0</v>
      </c>
      <c r="W790" s="513">
        <v>0</v>
      </c>
      <c r="X790" s="513">
        <v>0</v>
      </c>
      <c r="Y790" s="513">
        <v>0</v>
      </c>
      <c r="Z790" s="513">
        <v>0</v>
      </c>
      <c r="AA790" s="513">
        <v>0</v>
      </c>
      <c r="AB790" s="513">
        <v>0</v>
      </c>
      <c r="AC790" s="513">
        <v>15</v>
      </c>
      <c r="AD790" s="513">
        <v>15</v>
      </c>
      <c r="AE790" s="513">
        <v>0</v>
      </c>
      <c r="AF790" s="513">
        <v>0</v>
      </c>
      <c r="AG790" s="513">
        <v>0</v>
      </c>
      <c r="AH790" s="513">
        <f t="shared" si="117"/>
        <v>0</v>
      </c>
      <c r="AI790" s="513">
        <v>0</v>
      </c>
      <c r="AJ790" s="513">
        <v>0</v>
      </c>
      <c r="AK790" s="513">
        <f t="shared" si="118"/>
        <v>15</v>
      </c>
      <c r="AL790" s="513">
        <f t="shared" si="119"/>
        <v>15</v>
      </c>
      <c r="AM790" s="513">
        <v>0</v>
      </c>
      <c r="AN790" s="513">
        <v>0</v>
      </c>
      <c r="AO790" s="513">
        <v>0</v>
      </c>
      <c r="AP790" s="513">
        <v>0</v>
      </c>
      <c r="AQ790" s="513">
        <v>0</v>
      </c>
      <c r="AR790" s="513">
        <v>0</v>
      </c>
      <c r="AS790" s="513">
        <v>0</v>
      </c>
      <c r="AT790" s="513">
        <v>0</v>
      </c>
      <c r="AU790" s="513">
        <v>0</v>
      </c>
      <c r="AV790" s="513">
        <v>0</v>
      </c>
      <c r="AW790" s="513">
        <v>0</v>
      </c>
      <c r="AX790" s="513">
        <v>0</v>
      </c>
      <c r="AY790" s="513">
        <v>0</v>
      </c>
      <c r="AZ790" s="513">
        <v>0</v>
      </c>
      <c r="BA790" s="513">
        <v>0</v>
      </c>
      <c r="BB790" s="513">
        <v>0</v>
      </c>
      <c r="BC790" s="513">
        <v>70</v>
      </c>
      <c r="BD790" s="513">
        <v>70</v>
      </c>
      <c r="BE790" s="513">
        <v>0</v>
      </c>
      <c r="BF790" s="513">
        <v>0</v>
      </c>
      <c r="BG790" s="513">
        <v>0</v>
      </c>
      <c r="BH790" s="513">
        <v>0</v>
      </c>
      <c r="BI790" s="513">
        <v>0</v>
      </c>
      <c r="BJ790" s="513">
        <v>0</v>
      </c>
      <c r="BK790" s="241">
        <f t="shared" si="120"/>
        <v>70</v>
      </c>
      <c r="BL790" s="22">
        <f t="shared" si="121"/>
        <v>70</v>
      </c>
      <c r="BM790" s="519">
        <f t="shared" si="122"/>
        <v>3.7634408602150539E-2</v>
      </c>
      <c r="BN790" s="520">
        <v>0</v>
      </c>
      <c r="BO790" s="520">
        <v>0</v>
      </c>
      <c r="BP790" s="520">
        <v>0</v>
      </c>
      <c r="BQ790" s="520">
        <v>0</v>
      </c>
      <c r="BR790" s="520">
        <v>0</v>
      </c>
      <c r="BS790" s="520">
        <v>0</v>
      </c>
      <c r="BT790" s="520">
        <v>0</v>
      </c>
      <c r="BU790" s="520">
        <v>0</v>
      </c>
      <c r="BV790" s="520">
        <v>0</v>
      </c>
      <c r="BW790" s="520">
        <v>0</v>
      </c>
      <c r="BX790" s="520">
        <v>0</v>
      </c>
      <c r="BY790" s="520">
        <v>0</v>
      </c>
      <c r="BZ790" s="520">
        <v>0</v>
      </c>
      <c r="CA790" s="520">
        <v>0</v>
      </c>
      <c r="CB790" s="520">
        <v>0</v>
      </c>
      <c r="CC790" s="520">
        <v>0</v>
      </c>
      <c r="CD790" s="520">
        <v>82168.800000000003</v>
      </c>
      <c r="CE790" s="520">
        <v>82168.800000000003</v>
      </c>
      <c r="CF790" s="520">
        <v>0</v>
      </c>
      <c r="CG790" s="520">
        <v>0</v>
      </c>
      <c r="CH790" s="520">
        <v>0</v>
      </c>
      <c r="CI790" s="520">
        <v>0</v>
      </c>
      <c r="CJ790" s="520">
        <v>0</v>
      </c>
      <c r="CK790" s="520">
        <v>0</v>
      </c>
      <c r="CL790" s="520">
        <f t="shared" si="123"/>
        <v>82168.800000000003</v>
      </c>
      <c r="CM790" s="521">
        <f t="shared" si="124"/>
        <v>82168.800000000003</v>
      </c>
      <c r="CN790" s="522">
        <v>6307200.0000000009</v>
      </c>
      <c r="CO790" s="522">
        <v>6307200.0000000009</v>
      </c>
      <c r="CP790" s="522">
        <v>6517440.0000000009</v>
      </c>
      <c r="CQ790" s="243" t="s">
        <v>874</v>
      </c>
      <c r="CR790" s="103">
        <v>1.8</v>
      </c>
      <c r="CS790" s="523">
        <v>1.8</v>
      </c>
      <c r="CT790" s="104">
        <v>1.86</v>
      </c>
      <c r="CU790" s="524"/>
      <c r="CV790" s="524"/>
      <c r="CW790" s="524"/>
      <c r="CX790" s="525"/>
      <c r="CY790" s="526">
        <v>60.437317169747381</v>
      </c>
      <c r="CZ790" s="527">
        <v>51.940975500448161</v>
      </c>
      <c r="DA790" s="528">
        <v>0.42014165162945022</v>
      </c>
      <c r="DB790" s="529">
        <v>0.39066745713315276</v>
      </c>
      <c r="DC790" s="530" t="s">
        <v>2313</v>
      </c>
      <c r="DD790" s="225"/>
      <c r="DE790" s="524"/>
      <c r="DF790" s="524"/>
      <c r="DG790" s="531"/>
      <c r="DH790" s="532"/>
      <c r="DI790" s="64">
        <v>0</v>
      </c>
      <c r="DJ790" s="64">
        <v>0</v>
      </c>
      <c r="DK790" s="64">
        <v>56800</v>
      </c>
      <c r="DL790" s="534">
        <f t="shared" si="115"/>
        <v>18933.333333333332</v>
      </c>
    </row>
    <row r="791" spans="1:116" ht="43.5" customHeight="1" x14ac:dyDescent="0.25">
      <c r="A791" s="356" t="s">
        <v>7</v>
      </c>
      <c r="B791" s="65" t="s">
        <v>96</v>
      </c>
      <c r="C791" s="65" t="s">
        <v>114</v>
      </c>
      <c r="D791" s="64" t="s">
        <v>2631</v>
      </c>
      <c r="E791" s="64" t="s">
        <v>514</v>
      </c>
      <c r="F791" s="64" t="s">
        <v>556</v>
      </c>
      <c r="G791" s="18" t="s">
        <v>514</v>
      </c>
      <c r="H791" s="35" t="s">
        <v>860</v>
      </c>
      <c r="I791" s="28" t="s">
        <v>2287</v>
      </c>
      <c r="J791" s="498">
        <v>2.954185857389477</v>
      </c>
      <c r="K791" s="498">
        <v>2.3140151467020003</v>
      </c>
      <c r="L791" s="499">
        <v>1094.8</v>
      </c>
      <c r="M791" s="512">
        <v>0</v>
      </c>
      <c r="N791" s="513">
        <v>0</v>
      </c>
      <c r="O791" s="513">
        <v>0</v>
      </c>
      <c r="P791" s="513">
        <v>0</v>
      </c>
      <c r="Q791" s="513">
        <v>0</v>
      </c>
      <c r="R791" s="513">
        <v>0</v>
      </c>
      <c r="S791" s="513">
        <v>0</v>
      </c>
      <c r="T791" s="513">
        <v>0</v>
      </c>
      <c r="U791" s="513">
        <v>0</v>
      </c>
      <c r="V791" s="513">
        <v>0</v>
      </c>
      <c r="W791" s="513">
        <v>0</v>
      </c>
      <c r="X791" s="513">
        <v>0</v>
      </c>
      <c r="Y791" s="513">
        <v>0</v>
      </c>
      <c r="Z791" s="513">
        <v>0</v>
      </c>
      <c r="AA791" s="513">
        <v>0</v>
      </c>
      <c r="AB791" s="513">
        <v>0</v>
      </c>
      <c r="AC791" s="513">
        <v>7</v>
      </c>
      <c r="AD791" s="513">
        <v>7</v>
      </c>
      <c r="AE791" s="513">
        <v>0</v>
      </c>
      <c r="AF791" s="513">
        <v>0</v>
      </c>
      <c r="AG791" s="513">
        <v>0</v>
      </c>
      <c r="AH791" s="513">
        <f t="shared" si="117"/>
        <v>0</v>
      </c>
      <c r="AI791" s="513">
        <v>0</v>
      </c>
      <c r="AJ791" s="513">
        <v>0</v>
      </c>
      <c r="AK791" s="513">
        <f t="shared" si="118"/>
        <v>7</v>
      </c>
      <c r="AL791" s="513">
        <f t="shared" si="119"/>
        <v>7</v>
      </c>
      <c r="AM791" s="513">
        <v>0</v>
      </c>
      <c r="AN791" s="513">
        <v>0</v>
      </c>
      <c r="AO791" s="513">
        <v>0</v>
      </c>
      <c r="AP791" s="513">
        <v>0</v>
      </c>
      <c r="AQ791" s="513">
        <v>0</v>
      </c>
      <c r="AR791" s="513">
        <v>0</v>
      </c>
      <c r="AS791" s="513">
        <v>0</v>
      </c>
      <c r="AT791" s="513">
        <v>0</v>
      </c>
      <c r="AU791" s="513">
        <v>0</v>
      </c>
      <c r="AV791" s="513">
        <v>0</v>
      </c>
      <c r="AW791" s="513">
        <v>0</v>
      </c>
      <c r="AX791" s="513">
        <v>0</v>
      </c>
      <c r="AY791" s="513">
        <v>0</v>
      </c>
      <c r="AZ791" s="513">
        <v>0</v>
      </c>
      <c r="BA791" s="513">
        <v>0</v>
      </c>
      <c r="BB791" s="513">
        <v>0</v>
      </c>
      <c r="BC791" s="513">
        <v>39.32</v>
      </c>
      <c r="BD791" s="513">
        <v>39.32</v>
      </c>
      <c r="BE791" s="513">
        <v>0</v>
      </c>
      <c r="BF791" s="513">
        <v>0</v>
      </c>
      <c r="BG791" s="513">
        <v>0</v>
      </c>
      <c r="BH791" s="513">
        <v>0</v>
      </c>
      <c r="BI791" s="513">
        <v>0</v>
      </c>
      <c r="BJ791" s="513">
        <v>0</v>
      </c>
      <c r="BK791" s="241">
        <f t="shared" si="120"/>
        <v>39.32</v>
      </c>
      <c r="BL791" s="22">
        <f t="shared" si="121"/>
        <v>39.32</v>
      </c>
      <c r="BM791" s="519">
        <f t="shared" si="122"/>
        <v>2.0694736842105266E-2</v>
      </c>
      <c r="BN791" s="520">
        <v>0</v>
      </c>
      <c r="BO791" s="520">
        <v>0</v>
      </c>
      <c r="BP791" s="520">
        <v>0</v>
      </c>
      <c r="BQ791" s="520">
        <v>0</v>
      </c>
      <c r="BR791" s="520">
        <v>0</v>
      </c>
      <c r="BS791" s="520">
        <v>0</v>
      </c>
      <c r="BT791" s="520">
        <v>0</v>
      </c>
      <c r="BU791" s="520">
        <v>0</v>
      </c>
      <c r="BV791" s="520">
        <v>0</v>
      </c>
      <c r="BW791" s="520">
        <v>0</v>
      </c>
      <c r="BX791" s="520">
        <v>0</v>
      </c>
      <c r="BY791" s="520">
        <v>0</v>
      </c>
      <c r="BZ791" s="520">
        <v>0</v>
      </c>
      <c r="CA791" s="520">
        <v>0</v>
      </c>
      <c r="CB791" s="520">
        <v>0</v>
      </c>
      <c r="CC791" s="520">
        <v>0</v>
      </c>
      <c r="CD791" s="520">
        <v>46155.388800000008</v>
      </c>
      <c r="CE791" s="520">
        <v>46155.388800000008</v>
      </c>
      <c r="CF791" s="520">
        <v>0</v>
      </c>
      <c r="CG791" s="520">
        <v>0</v>
      </c>
      <c r="CH791" s="520">
        <v>0</v>
      </c>
      <c r="CI791" s="520">
        <v>0</v>
      </c>
      <c r="CJ791" s="520">
        <v>0</v>
      </c>
      <c r="CK791" s="520">
        <v>0</v>
      </c>
      <c r="CL791" s="520">
        <f t="shared" si="123"/>
        <v>46155.388800000008</v>
      </c>
      <c r="CM791" s="521">
        <f t="shared" si="124"/>
        <v>46155.388800000008</v>
      </c>
      <c r="CN791" s="522">
        <v>6552480.0000000009</v>
      </c>
      <c r="CO791" s="522">
        <v>6552480.0000000009</v>
      </c>
      <c r="CP791" s="522">
        <v>6657600</v>
      </c>
      <c r="CQ791" s="243" t="s">
        <v>874</v>
      </c>
      <c r="CR791" s="103">
        <v>1.87</v>
      </c>
      <c r="CS791" s="523">
        <v>1.87</v>
      </c>
      <c r="CT791" s="104">
        <v>1.9</v>
      </c>
      <c r="CU791" s="524"/>
      <c r="CV791" s="524"/>
      <c r="CW791" s="524"/>
      <c r="CX791" s="525"/>
      <c r="CY791" s="526">
        <v>47.413149873640045</v>
      </c>
      <c r="CZ791" s="527">
        <v>47.197994083162335</v>
      </c>
      <c r="DA791" s="528">
        <v>0.45679781128335223</v>
      </c>
      <c r="DB791" s="529">
        <v>0.45376744803718733</v>
      </c>
      <c r="DC791" s="530" t="s">
        <v>2632</v>
      </c>
      <c r="DD791" s="225"/>
      <c r="DE791" s="524"/>
      <c r="DF791" s="524"/>
      <c r="DG791" s="531"/>
      <c r="DH791" s="532"/>
      <c r="DI791" s="64">
        <v>0</v>
      </c>
      <c r="DJ791" s="64">
        <v>0</v>
      </c>
      <c r="DK791" s="64">
        <v>77958</v>
      </c>
      <c r="DL791" s="534">
        <f t="shared" si="115"/>
        <v>25986</v>
      </c>
    </row>
    <row r="792" spans="1:116" ht="43.5" customHeight="1" x14ac:dyDescent="0.25">
      <c r="A792" s="356" t="s">
        <v>7</v>
      </c>
      <c r="B792" s="65" t="s">
        <v>96</v>
      </c>
      <c r="C792" s="65" t="s">
        <v>114</v>
      </c>
      <c r="D792" s="64" t="s">
        <v>2633</v>
      </c>
      <c r="E792" s="64" t="s">
        <v>557</v>
      </c>
      <c r="F792" s="64" t="s">
        <v>1736</v>
      </c>
      <c r="G792" s="18" t="s">
        <v>557</v>
      </c>
      <c r="H792" s="35" t="s">
        <v>860</v>
      </c>
      <c r="I792" s="28" t="s">
        <v>2287</v>
      </c>
      <c r="J792" s="498">
        <v>2.6515619402910429</v>
      </c>
      <c r="K792" s="498">
        <v>2.9816287816770002</v>
      </c>
      <c r="L792" s="499">
        <v>1019.1</v>
      </c>
      <c r="M792" s="512">
        <v>0</v>
      </c>
      <c r="N792" s="513">
        <v>0</v>
      </c>
      <c r="O792" s="513">
        <v>0</v>
      </c>
      <c r="P792" s="513">
        <v>0</v>
      </c>
      <c r="Q792" s="513">
        <v>0</v>
      </c>
      <c r="R792" s="513">
        <v>0</v>
      </c>
      <c r="S792" s="513">
        <v>0</v>
      </c>
      <c r="T792" s="513">
        <v>0</v>
      </c>
      <c r="U792" s="513">
        <v>0</v>
      </c>
      <c r="V792" s="513">
        <v>0</v>
      </c>
      <c r="W792" s="513">
        <v>0</v>
      </c>
      <c r="X792" s="513">
        <v>0</v>
      </c>
      <c r="Y792" s="513">
        <v>0</v>
      </c>
      <c r="Z792" s="513">
        <v>0</v>
      </c>
      <c r="AA792" s="513">
        <v>0</v>
      </c>
      <c r="AB792" s="513">
        <v>0</v>
      </c>
      <c r="AC792" s="513">
        <v>6</v>
      </c>
      <c r="AD792" s="513">
        <v>6</v>
      </c>
      <c r="AE792" s="513">
        <v>0</v>
      </c>
      <c r="AF792" s="513">
        <v>0</v>
      </c>
      <c r="AG792" s="513">
        <v>0</v>
      </c>
      <c r="AH792" s="513">
        <f t="shared" si="117"/>
        <v>0</v>
      </c>
      <c r="AI792" s="513">
        <v>0</v>
      </c>
      <c r="AJ792" s="513">
        <v>0</v>
      </c>
      <c r="AK792" s="513">
        <f t="shared" si="118"/>
        <v>6</v>
      </c>
      <c r="AL792" s="513">
        <f t="shared" si="119"/>
        <v>6</v>
      </c>
      <c r="AM792" s="513">
        <v>0</v>
      </c>
      <c r="AN792" s="513">
        <v>0</v>
      </c>
      <c r="AO792" s="513">
        <v>0</v>
      </c>
      <c r="AP792" s="513">
        <v>0</v>
      </c>
      <c r="AQ792" s="513">
        <v>0</v>
      </c>
      <c r="AR792" s="513">
        <v>0</v>
      </c>
      <c r="AS792" s="513">
        <v>0</v>
      </c>
      <c r="AT792" s="513">
        <v>0</v>
      </c>
      <c r="AU792" s="513">
        <v>0</v>
      </c>
      <c r="AV792" s="513">
        <v>0</v>
      </c>
      <c r="AW792" s="513">
        <v>0</v>
      </c>
      <c r="AX792" s="513">
        <v>0</v>
      </c>
      <c r="AY792" s="513">
        <v>0</v>
      </c>
      <c r="AZ792" s="513">
        <v>0</v>
      </c>
      <c r="BA792" s="513">
        <v>0</v>
      </c>
      <c r="BB792" s="513">
        <v>0</v>
      </c>
      <c r="BC792" s="513">
        <v>30.72</v>
      </c>
      <c r="BD792" s="513">
        <v>30.72</v>
      </c>
      <c r="BE792" s="513">
        <v>0</v>
      </c>
      <c r="BF792" s="513">
        <v>0</v>
      </c>
      <c r="BG792" s="513">
        <v>0</v>
      </c>
      <c r="BH792" s="513">
        <v>0</v>
      </c>
      <c r="BI792" s="513">
        <v>0</v>
      </c>
      <c r="BJ792" s="513">
        <v>0</v>
      </c>
      <c r="BK792" s="241">
        <f t="shared" si="120"/>
        <v>30.72</v>
      </c>
      <c r="BL792" s="22">
        <f t="shared" si="121"/>
        <v>30.72</v>
      </c>
      <c r="BM792" s="519">
        <f t="shared" si="122"/>
        <v>1.6605405405405404E-2</v>
      </c>
      <c r="BN792" s="520">
        <v>0</v>
      </c>
      <c r="BO792" s="520">
        <v>0</v>
      </c>
      <c r="BP792" s="520">
        <v>0</v>
      </c>
      <c r="BQ792" s="520">
        <v>0</v>
      </c>
      <c r="BR792" s="520">
        <v>0</v>
      </c>
      <c r="BS792" s="520">
        <v>0</v>
      </c>
      <c r="BT792" s="520">
        <v>0</v>
      </c>
      <c r="BU792" s="520">
        <v>0</v>
      </c>
      <c r="BV792" s="520">
        <v>0</v>
      </c>
      <c r="BW792" s="520">
        <v>0</v>
      </c>
      <c r="BX792" s="520">
        <v>0</v>
      </c>
      <c r="BY792" s="520">
        <v>0</v>
      </c>
      <c r="BZ792" s="520">
        <v>0</v>
      </c>
      <c r="CA792" s="520">
        <v>0</v>
      </c>
      <c r="CB792" s="520">
        <v>0</v>
      </c>
      <c r="CC792" s="520">
        <v>0</v>
      </c>
      <c r="CD792" s="520">
        <v>36060.364800000003</v>
      </c>
      <c r="CE792" s="520">
        <v>36060.364800000003</v>
      </c>
      <c r="CF792" s="520">
        <v>0</v>
      </c>
      <c r="CG792" s="520">
        <v>0</v>
      </c>
      <c r="CH792" s="520">
        <v>0</v>
      </c>
      <c r="CI792" s="520">
        <v>0</v>
      </c>
      <c r="CJ792" s="520">
        <v>0</v>
      </c>
      <c r="CK792" s="520">
        <v>0</v>
      </c>
      <c r="CL792" s="520">
        <f t="shared" si="123"/>
        <v>36060.364800000003</v>
      </c>
      <c r="CM792" s="521">
        <f t="shared" si="124"/>
        <v>36060.364800000003</v>
      </c>
      <c r="CN792" s="522">
        <v>6494445.2026187992</v>
      </c>
      <c r="CO792" s="522">
        <v>6494445.2026187992</v>
      </c>
      <c r="CP792" s="522">
        <v>6356996.626902001</v>
      </c>
      <c r="CQ792" s="243" t="s">
        <v>874</v>
      </c>
      <c r="CR792" s="103">
        <v>1.89</v>
      </c>
      <c r="CS792" s="523">
        <v>1.89</v>
      </c>
      <c r="CT792" s="104">
        <v>1.85</v>
      </c>
      <c r="CU792" s="524"/>
      <c r="CV792" s="524"/>
      <c r="CW792" s="524"/>
      <c r="CX792" s="525"/>
      <c r="CY792" s="526">
        <v>130.833210313531</v>
      </c>
      <c r="CZ792" s="527">
        <v>94.661914017234665</v>
      </c>
      <c r="DA792" s="528">
        <v>0.5173345486169233</v>
      </c>
      <c r="DB792" s="529">
        <v>0.47136894015131497</v>
      </c>
      <c r="DC792" s="530" t="s">
        <v>2433</v>
      </c>
      <c r="DD792" s="225"/>
      <c r="DE792" s="524"/>
      <c r="DF792" s="524"/>
      <c r="DG792" s="531"/>
      <c r="DH792" s="532"/>
      <c r="DI792" s="64">
        <v>0</v>
      </c>
      <c r="DJ792" s="64">
        <v>17480</v>
      </c>
      <c r="DK792" s="64">
        <v>0</v>
      </c>
      <c r="DL792" s="534">
        <f t="shared" si="115"/>
        <v>5826.666666666667</v>
      </c>
    </row>
    <row r="793" spans="1:116" ht="43.5" customHeight="1" x14ac:dyDescent="0.25">
      <c r="A793" s="356" t="s">
        <v>7</v>
      </c>
      <c r="B793" s="65" t="s">
        <v>96</v>
      </c>
      <c r="C793" s="65" t="s">
        <v>114</v>
      </c>
      <c r="D793" s="64" t="s">
        <v>2633</v>
      </c>
      <c r="E793" s="64" t="s">
        <v>557</v>
      </c>
      <c r="F793" s="64" t="s">
        <v>1737</v>
      </c>
      <c r="G793" s="18" t="s">
        <v>557</v>
      </c>
      <c r="H793" s="35" t="s">
        <v>860</v>
      </c>
      <c r="I793" s="28" t="s">
        <v>2287</v>
      </c>
      <c r="J793" s="498">
        <v>2.2696793782382572</v>
      </c>
      <c r="K793" s="498">
        <v>10.352272705739999</v>
      </c>
      <c r="L793" s="499">
        <v>873.8</v>
      </c>
      <c r="M793" s="512">
        <v>0</v>
      </c>
      <c r="N793" s="513">
        <v>0</v>
      </c>
      <c r="O793" s="513">
        <v>0</v>
      </c>
      <c r="P793" s="513">
        <v>0</v>
      </c>
      <c r="Q793" s="513">
        <v>0</v>
      </c>
      <c r="R793" s="513">
        <v>0</v>
      </c>
      <c r="S793" s="513">
        <v>0</v>
      </c>
      <c r="T793" s="513">
        <v>0</v>
      </c>
      <c r="U793" s="513">
        <v>0</v>
      </c>
      <c r="V793" s="513">
        <v>0</v>
      </c>
      <c r="W793" s="513">
        <v>0</v>
      </c>
      <c r="X793" s="513">
        <v>0</v>
      </c>
      <c r="Y793" s="513">
        <v>0</v>
      </c>
      <c r="Z793" s="513">
        <v>0</v>
      </c>
      <c r="AA793" s="513">
        <v>0</v>
      </c>
      <c r="AB793" s="513">
        <v>0</v>
      </c>
      <c r="AC793" s="513">
        <v>36</v>
      </c>
      <c r="AD793" s="513">
        <v>36</v>
      </c>
      <c r="AE793" s="513">
        <v>0</v>
      </c>
      <c r="AF793" s="513">
        <v>0</v>
      </c>
      <c r="AG793" s="513">
        <v>0</v>
      </c>
      <c r="AH793" s="513">
        <f t="shared" si="117"/>
        <v>0</v>
      </c>
      <c r="AI793" s="513">
        <v>0</v>
      </c>
      <c r="AJ793" s="513">
        <v>0</v>
      </c>
      <c r="AK793" s="513">
        <f t="shared" si="118"/>
        <v>36</v>
      </c>
      <c r="AL793" s="513">
        <f t="shared" si="119"/>
        <v>36</v>
      </c>
      <c r="AM793" s="513">
        <v>0</v>
      </c>
      <c r="AN793" s="513">
        <v>0</v>
      </c>
      <c r="AO793" s="513">
        <v>0</v>
      </c>
      <c r="AP793" s="513">
        <v>0</v>
      </c>
      <c r="AQ793" s="513">
        <v>0</v>
      </c>
      <c r="AR793" s="513">
        <v>0</v>
      </c>
      <c r="AS793" s="513">
        <v>0</v>
      </c>
      <c r="AT793" s="513">
        <v>0</v>
      </c>
      <c r="AU793" s="513">
        <v>0</v>
      </c>
      <c r="AV793" s="513">
        <v>0</v>
      </c>
      <c r="AW793" s="513">
        <v>0</v>
      </c>
      <c r="AX793" s="513">
        <v>0</v>
      </c>
      <c r="AY793" s="513">
        <v>0</v>
      </c>
      <c r="AZ793" s="513">
        <v>0</v>
      </c>
      <c r="BA793" s="513">
        <v>0</v>
      </c>
      <c r="BB793" s="513">
        <v>0</v>
      </c>
      <c r="BC793" s="513">
        <v>230.92</v>
      </c>
      <c r="BD793" s="513">
        <v>230.92</v>
      </c>
      <c r="BE793" s="513">
        <v>0</v>
      </c>
      <c r="BF793" s="513">
        <v>0</v>
      </c>
      <c r="BG793" s="513">
        <v>0</v>
      </c>
      <c r="BH793" s="513">
        <v>0</v>
      </c>
      <c r="BI793" s="513">
        <v>0</v>
      </c>
      <c r="BJ793" s="513">
        <v>0</v>
      </c>
      <c r="BK793" s="241">
        <f t="shared" si="120"/>
        <v>230.92</v>
      </c>
      <c r="BL793" s="22">
        <f t="shared" si="121"/>
        <v>230.92</v>
      </c>
      <c r="BM793" s="519">
        <f t="shared" si="122"/>
        <v>0.1382754491017964</v>
      </c>
      <c r="BN793" s="520">
        <v>0</v>
      </c>
      <c r="BO793" s="520">
        <v>0</v>
      </c>
      <c r="BP793" s="520">
        <v>0</v>
      </c>
      <c r="BQ793" s="520">
        <v>0</v>
      </c>
      <c r="BR793" s="520">
        <v>0</v>
      </c>
      <c r="BS793" s="520">
        <v>0</v>
      </c>
      <c r="BT793" s="520">
        <v>0</v>
      </c>
      <c r="BU793" s="520">
        <v>0</v>
      </c>
      <c r="BV793" s="520">
        <v>0</v>
      </c>
      <c r="BW793" s="520">
        <v>0</v>
      </c>
      <c r="BX793" s="520">
        <v>0</v>
      </c>
      <c r="BY793" s="520">
        <v>0</v>
      </c>
      <c r="BZ793" s="520">
        <v>0</v>
      </c>
      <c r="CA793" s="520">
        <v>0</v>
      </c>
      <c r="CB793" s="520">
        <v>0</v>
      </c>
      <c r="CC793" s="520">
        <v>0</v>
      </c>
      <c r="CD793" s="520">
        <v>271063.13280000002</v>
      </c>
      <c r="CE793" s="520">
        <v>271063.13280000002</v>
      </c>
      <c r="CF793" s="520">
        <v>0</v>
      </c>
      <c r="CG793" s="520">
        <v>0</v>
      </c>
      <c r="CH793" s="520">
        <v>0</v>
      </c>
      <c r="CI793" s="520">
        <v>0</v>
      </c>
      <c r="CJ793" s="520">
        <v>0</v>
      </c>
      <c r="CK793" s="520">
        <v>0</v>
      </c>
      <c r="CL793" s="520">
        <f t="shared" si="123"/>
        <v>271063.13280000002</v>
      </c>
      <c r="CM793" s="521">
        <f t="shared" si="124"/>
        <v>271063.13280000002</v>
      </c>
      <c r="CN793" s="522">
        <v>4642554.3916751994</v>
      </c>
      <c r="CO793" s="522">
        <v>4642554.3916751994</v>
      </c>
      <c r="CP793" s="522">
        <v>4969913.9962163987</v>
      </c>
      <c r="CQ793" s="243" t="s">
        <v>874</v>
      </c>
      <c r="CR793" s="103">
        <v>1.56</v>
      </c>
      <c r="CS793" s="523">
        <v>1.56</v>
      </c>
      <c r="CT793" s="104">
        <v>1.67</v>
      </c>
      <c r="CU793" s="524"/>
      <c r="CV793" s="524"/>
      <c r="CW793" s="524"/>
      <c r="CX793" s="525"/>
      <c r="CY793" s="526">
        <v>116.70180233866044</v>
      </c>
      <c r="CZ793" s="527">
        <v>37.571872737952418</v>
      </c>
      <c r="DA793" s="528">
        <v>0.58578330558056313</v>
      </c>
      <c r="DB793" s="529">
        <v>0.52269866104184481</v>
      </c>
      <c r="DC793" s="530" t="s">
        <v>2382</v>
      </c>
      <c r="DD793" s="225"/>
      <c r="DE793" s="524"/>
      <c r="DF793" s="524"/>
      <c r="DG793" s="531"/>
      <c r="DH793" s="532"/>
      <c r="DI793" s="64">
        <v>0</v>
      </c>
      <c r="DJ793" s="64">
        <v>69174</v>
      </c>
      <c r="DK793" s="64">
        <v>19552</v>
      </c>
      <c r="DL793" s="534">
        <f t="shared" si="115"/>
        <v>29575.333333333332</v>
      </c>
    </row>
    <row r="794" spans="1:116" ht="43.5" customHeight="1" x14ac:dyDescent="0.25">
      <c r="A794" s="356" t="s">
        <v>7</v>
      </c>
      <c r="B794" s="65" t="s">
        <v>96</v>
      </c>
      <c r="C794" s="65" t="s">
        <v>114</v>
      </c>
      <c r="D794" s="64" t="s">
        <v>2633</v>
      </c>
      <c r="E794" s="64" t="s">
        <v>557</v>
      </c>
      <c r="F794" s="64" t="s">
        <v>1738</v>
      </c>
      <c r="G794" s="18" t="s">
        <v>557</v>
      </c>
      <c r="H794" s="35" t="s">
        <v>860</v>
      </c>
      <c r="I794" s="28" t="s">
        <v>2287</v>
      </c>
      <c r="J794" s="498">
        <v>3.3144524253638039</v>
      </c>
      <c r="K794" s="498">
        <v>0.72727272576000002</v>
      </c>
      <c r="L794" s="499">
        <v>42</v>
      </c>
      <c r="M794" s="512">
        <v>0</v>
      </c>
      <c r="N794" s="513">
        <v>0</v>
      </c>
      <c r="O794" s="513">
        <v>0</v>
      </c>
      <c r="P794" s="513">
        <v>0</v>
      </c>
      <c r="Q794" s="513">
        <v>0</v>
      </c>
      <c r="R794" s="513">
        <v>0</v>
      </c>
      <c r="S794" s="513">
        <v>0</v>
      </c>
      <c r="T794" s="513">
        <v>0</v>
      </c>
      <c r="U794" s="513">
        <v>0</v>
      </c>
      <c r="V794" s="513">
        <v>0</v>
      </c>
      <c r="W794" s="513">
        <v>0</v>
      </c>
      <c r="X794" s="513">
        <v>0</v>
      </c>
      <c r="Y794" s="513">
        <v>0</v>
      </c>
      <c r="Z794" s="513">
        <v>0</v>
      </c>
      <c r="AA794" s="513">
        <v>0</v>
      </c>
      <c r="AB794" s="513">
        <v>0</v>
      </c>
      <c r="AC794" s="513">
        <v>2</v>
      </c>
      <c r="AD794" s="513">
        <v>2</v>
      </c>
      <c r="AE794" s="513">
        <v>0</v>
      </c>
      <c r="AF794" s="513">
        <v>0</v>
      </c>
      <c r="AG794" s="513">
        <v>0</v>
      </c>
      <c r="AH794" s="513">
        <f t="shared" si="117"/>
        <v>0</v>
      </c>
      <c r="AI794" s="513">
        <v>0</v>
      </c>
      <c r="AJ794" s="513">
        <v>0</v>
      </c>
      <c r="AK794" s="513">
        <f t="shared" si="118"/>
        <v>2</v>
      </c>
      <c r="AL794" s="513">
        <f t="shared" si="119"/>
        <v>2</v>
      </c>
      <c r="AM794" s="513">
        <v>0</v>
      </c>
      <c r="AN794" s="513">
        <v>0</v>
      </c>
      <c r="AO794" s="513">
        <v>0</v>
      </c>
      <c r="AP794" s="513">
        <v>0</v>
      </c>
      <c r="AQ794" s="513">
        <v>0</v>
      </c>
      <c r="AR794" s="513">
        <v>0</v>
      </c>
      <c r="AS794" s="513">
        <v>0</v>
      </c>
      <c r="AT794" s="513">
        <v>0</v>
      </c>
      <c r="AU794" s="513">
        <v>0</v>
      </c>
      <c r="AV794" s="513">
        <v>0</v>
      </c>
      <c r="AW794" s="513">
        <v>0</v>
      </c>
      <c r="AX794" s="513">
        <v>0</v>
      </c>
      <c r="AY794" s="513">
        <v>0</v>
      </c>
      <c r="AZ794" s="513">
        <v>0</v>
      </c>
      <c r="BA794" s="513">
        <v>0</v>
      </c>
      <c r="BB794" s="513">
        <v>0</v>
      </c>
      <c r="BC794" s="513">
        <v>15.7</v>
      </c>
      <c r="BD794" s="513">
        <v>15.7</v>
      </c>
      <c r="BE794" s="513">
        <v>0</v>
      </c>
      <c r="BF794" s="513">
        <v>0</v>
      </c>
      <c r="BG794" s="513">
        <v>0</v>
      </c>
      <c r="BH794" s="513">
        <v>0</v>
      </c>
      <c r="BI794" s="513">
        <v>0</v>
      </c>
      <c r="BJ794" s="513">
        <v>0</v>
      </c>
      <c r="BK794" s="241">
        <f t="shared" si="120"/>
        <v>15.7</v>
      </c>
      <c r="BL794" s="22">
        <f t="shared" si="121"/>
        <v>15.7</v>
      </c>
      <c r="BM794" s="519">
        <f t="shared" si="122"/>
        <v>3.4130434782608694E-2</v>
      </c>
      <c r="BN794" s="520">
        <v>0</v>
      </c>
      <c r="BO794" s="520">
        <v>0</v>
      </c>
      <c r="BP794" s="520">
        <v>0</v>
      </c>
      <c r="BQ794" s="520">
        <v>0</v>
      </c>
      <c r="BR794" s="520">
        <v>0</v>
      </c>
      <c r="BS794" s="520">
        <v>0</v>
      </c>
      <c r="BT794" s="520">
        <v>0</v>
      </c>
      <c r="BU794" s="520">
        <v>0</v>
      </c>
      <c r="BV794" s="520">
        <v>0</v>
      </c>
      <c r="BW794" s="520">
        <v>0</v>
      </c>
      <c r="BX794" s="520">
        <v>0</v>
      </c>
      <c r="BY794" s="520">
        <v>0</v>
      </c>
      <c r="BZ794" s="520">
        <v>0</v>
      </c>
      <c r="CA794" s="520">
        <v>0</v>
      </c>
      <c r="CB794" s="520">
        <v>0</v>
      </c>
      <c r="CC794" s="520">
        <v>0</v>
      </c>
      <c r="CD794" s="520">
        <v>18429.288</v>
      </c>
      <c r="CE794" s="520">
        <v>18429.288</v>
      </c>
      <c r="CF794" s="520">
        <v>0</v>
      </c>
      <c r="CG794" s="520">
        <v>0</v>
      </c>
      <c r="CH794" s="520">
        <v>0</v>
      </c>
      <c r="CI794" s="520">
        <v>0</v>
      </c>
      <c r="CJ794" s="520">
        <v>0</v>
      </c>
      <c r="CK794" s="520">
        <v>0</v>
      </c>
      <c r="CL794" s="520">
        <f t="shared" si="123"/>
        <v>18429.288</v>
      </c>
      <c r="CM794" s="521">
        <f t="shared" si="124"/>
        <v>18429.288</v>
      </c>
      <c r="CN794" s="522">
        <v>447587.59924800001</v>
      </c>
      <c r="CO794" s="522">
        <v>447587.59924800001</v>
      </c>
      <c r="CP794" s="522">
        <v>478814.64105600008</v>
      </c>
      <c r="CQ794" s="243" t="s">
        <v>874</v>
      </c>
      <c r="CR794" s="103">
        <v>0.43</v>
      </c>
      <c r="CS794" s="523">
        <v>0.43</v>
      </c>
      <c r="CT794" s="104">
        <v>0.46</v>
      </c>
      <c r="CU794" s="524"/>
      <c r="CV794" s="524"/>
      <c r="CW794" s="524"/>
      <c r="CX794" s="525"/>
      <c r="CY794" s="526">
        <v>113.29870129870135</v>
      </c>
      <c r="CZ794" s="527">
        <v>113.29870129870135</v>
      </c>
      <c r="DA794" s="528">
        <v>0.36544011544011662</v>
      </c>
      <c r="DB794" s="529">
        <v>0.36544011544011662</v>
      </c>
      <c r="DC794" s="530" t="s">
        <v>2293</v>
      </c>
      <c r="DD794" s="225"/>
      <c r="DE794" s="524"/>
      <c r="DF794" s="524"/>
      <c r="DG794" s="531"/>
      <c r="DH794" s="532"/>
      <c r="DI794" s="64">
        <v>0</v>
      </c>
      <c r="DJ794" s="64">
        <v>0</v>
      </c>
      <c r="DK794" s="64">
        <v>0</v>
      </c>
      <c r="DL794" s="534">
        <f t="shared" si="115"/>
        <v>0</v>
      </c>
    </row>
    <row r="795" spans="1:116" ht="43.5" customHeight="1" x14ac:dyDescent="0.25">
      <c r="A795" s="356" t="s">
        <v>7</v>
      </c>
      <c r="B795" s="65" t="s">
        <v>96</v>
      </c>
      <c r="C795" s="65" t="s">
        <v>114</v>
      </c>
      <c r="D795" s="64" t="s">
        <v>2633</v>
      </c>
      <c r="E795" s="64" t="s">
        <v>557</v>
      </c>
      <c r="F795" s="64" t="s">
        <v>1739</v>
      </c>
      <c r="G795" s="18" t="s">
        <v>557</v>
      </c>
      <c r="H795" s="35" t="s">
        <v>860</v>
      </c>
      <c r="I795" s="28" t="s">
        <v>2287</v>
      </c>
      <c r="J795" s="498">
        <v>2.4858393190228529</v>
      </c>
      <c r="K795" s="498">
        <v>5.8778408968650009</v>
      </c>
      <c r="L795" s="499">
        <v>574.79999999999995</v>
      </c>
      <c r="M795" s="512">
        <v>0</v>
      </c>
      <c r="N795" s="513">
        <v>0</v>
      </c>
      <c r="O795" s="513">
        <v>0</v>
      </c>
      <c r="P795" s="513">
        <v>0</v>
      </c>
      <c r="Q795" s="513">
        <v>0</v>
      </c>
      <c r="R795" s="513">
        <v>0</v>
      </c>
      <c r="S795" s="513">
        <v>0</v>
      </c>
      <c r="T795" s="513">
        <v>0</v>
      </c>
      <c r="U795" s="513">
        <v>0</v>
      </c>
      <c r="V795" s="513">
        <v>0</v>
      </c>
      <c r="W795" s="513">
        <v>0</v>
      </c>
      <c r="X795" s="513">
        <v>0</v>
      </c>
      <c r="Y795" s="513">
        <v>0</v>
      </c>
      <c r="Z795" s="513">
        <v>0</v>
      </c>
      <c r="AA795" s="513">
        <v>0</v>
      </c>
      <c r="AB795" s="513">
        <v>0</v>
      </c>
      <c r="AC795" s="513">
        <v>16</v>
      </c>
      <c r="AD795" s="513">
        <v>16</v>
      </c>
      <c r="AE795" s="513">
        <v>0</v>
      </c>
      <c r="AF795" s="513">
        <v>0</v>
      </c>
      <c r="AG795" s="513">
        <v>0</v>
      </c>
      <c r="AH795" s="513">
        <f t="shared" si="117"/>
        <v>0</v>
      </c>
      <c r="AI795" s="513">
        <v>0</v>
      </c>
      <c r="AJ795" s="513">
        <v>0</v>
      </c>
      <c r="AK795" s="513">
        <f t="shared" si="118"/>
        <v>16</v>
      </c>
      <c r="AL795" s="513">
        <f t="shared" si="119"/>
        <v>16</v>
      </c>
      <c r="AM795" s="513">
        <v>0</v>
      </c>
      <c r="AN795" s="513">
        <v>0</v>
      </c>
      <c r="AO795" s="513">
        <v>0</v>
      </c>
      <c r="AP795" s="513">
        <v>0</v>
      </c>
      <c r="AQ795" s="513">
        <v>0</v>
      </c>
      <c r="AR795" s="513">
        <v>0</v>
      </c>
      <c r="AS795" s="513">
        <v>0</v>
      </c>
      <c r="AT795" s="513">
        <v>0</v>
      </c>
      <c r="AU795" s="513">
        <v>0</v>
      </c>
      <c r="AV795" s="513">
        <v>0</v>
      </c>
      <c r="AW795" s="513">
        <v>0</v>
      </c>
      <c r="AX795" s="513">
        <v>0</v>
      </c>
      <c r="AY795" s="513">
        <v>0</v>
      </c>
      <c r="AZ795" s="513">
        <v>0</v>
      </c>
      <c r="BA795" s="513">
        <v>0</v>
      </c>
      <c r="BB795" s="513">
        <v>0</v>
      </c>
      <c r="BC795" s="513">
        <v>89.6</v>
      </c>
      <c r="BD795" s="513">
        <v>89.6</v>
      </c>
      <c r="BE795" s="513">
        <v>0</v>
      </c>
      <c r="BF795" s="513">
        <v>0</v>
      </c>
      <c r="BG795" s="513">
        <v>0</v>
      </c>
      <c r="BH795" s="513">
        <v>0</v>
      </c>
      <c r="BI795" s="513">
        <v>0</v>
      </c>
      <c r="BJ795" s="513">
        <v>0</v>
      </c>
      <c r="BK795" s="241">
        <f t="shared" si="120"/>
        <v>89.6</v>
      </c>
      <c r="BL795" s="22">
        <f t="shared" si="121"/>
        <v>89.6</v>
      </c>
      <c r="BM795" s="519">
        <f t="shared" si="122"/>
        <v>7.0551181102362207E-2</v>
      </c>
      <c r="BN795" s="520">
        <v>0</v>
      </c>
      <c r="BO795" s="520">
        <v>0</v>
      </c>
      <c r="BP795" s="520">
        <v>0</v>
      </c>
      <c r="BQ795" s="520">
        <v>0</v>
      </c>
      <c r="BR795" s="520">
        <v>0</v>
      </c>
      <c r="BS795" s="520">
        <v>0</v>
      </c>
      <c r="BT795" s="520">
        <v>0</v>
      </c>
      <c r="BU795" s="520">
        <v>0</v>
      </c>
      <c r="BV795" s="520">
        <v>0</v>
      </c>
      <c r="BW795" s="520">
        <v>0</v>
      </c>
      <c r="BX795" s="520">
        <v>0</v>
      </c>
      <c r="BY795" s="520">
        <v>0</v>
      </c>
      <c r="BZ795" s="520">
        <v>0</v>
      </c>
      <c r="CA795" s="520">
        <v>0</v>
      </c>
      <c r="CB795" s="520">
        <v>0</v>
      </c>
      <c r="CC795" s="520">
        <v>0</v>
      </c>
      <c r="CD795" s="520">
        <v>105176.06400000001</v>
      </c>
      <c r="CE795" s="520">
        <v>105176.06400000001</v>
      </c>
      <c r="CF795" s="520">
        <v>0</v>
      </c>
      <c r="CG795" s="520">
        <v>0</v>
      </c>
      <c r="CH795" s="520">
        <v>0</v>
      </c>
      <c r="CI795" s="520">
        <v>0</v>
      </c>
      <c r="CJ795" s="520">
        <v>0</v>
      </c>
      <c r="CK795" s="520">
        <v>0</v>
      </c>
      <c r="CL795" s="520">
        <f t="shared" si="123"/>
        <v>105176.06400000001</v>
      </c>
      <c r="CM795" s="521">
        <f t="shared" si="124"/>
        <v>105176.06400000001</v>
      </c>
      <c r="CN795" s="522">
        <v>3973797.6940499996</v>
      </c>
      <c r="CO795" s="522">
        <v>3973797.6940499996</v>
      </c>
      <c r="CP795" s="522">
        <v>4037378.4571547997</v>
      </c>
      <c r="CQ795" s="243" t="s">
        <v>874</v>
      </c>
      <c r="CR795" s="103">
        <v>1.25</v>
      </c>
      <c r="CS795" s="523">
        <v>1.25</v>
      </c>
      <c r="CT795" s="104">
        <v>1.27</v>
      </c>
      <c r="CU795" s="524"/>
      <c r="CV795" s="524"/>
      <c r="CW795" s="524"/>
      <c r="CX795" s="525"/>
      <c r="CY795" s="526">
        <v>61.412429174890043</v>
      </c>
      <c r="CZ795" s="527">
        <v>52.339307770078506</v>
      </c>
      <c r="DA795" s="528">
        <v>0.77840329873050951</v>
      </c>
      <c r="DB795" s="529">
        <v>0.66085637264290076</v>
      </c>
      <c r="DC795" s="530" t="s">
        <v>2292</v>
      </c>
      <c r="DD795" s="225"/>
      <c r="DE795" s="524"/>
      <c r="DF795" s="524"/>
      <c r="DG795" s="531"/>
      <c r="DH795" s="532"/>
      <c r="DI795" s="64">
        <v>0</v>
      </c>
      <c r="DJ795" s="64">
        <v>0</v>
      </c>
      <c r="DK795" s="64">
        <v>73973</v>
      </c>
      <c r="DL795" s="534">
        <f t="shared" si="115"/>
        <v>24657.666666666668</v>
      </c>
    </row>
    <row r="796" spans="1:116" ht="43.5" customHeight="1" x14ac:dyDescent="0.25">
      <c r="A796" s="356" t="s">
        <v>7</v>
      </c>
      <c r="B796" s="65" t="s">
        <v>96</v>
      </c>
      <c r="C796" s="65" t="s">
        <v>114</v>
      </c>
      <c r="D796" s="64" t="s">
        <v>2633</v>
      </c>
      <c r="E796" s="64" t="s">
        <v>557</v>
      </c>
      <c r="F796" s="64" t="s">
        <v>558</v>
      </c>
      <c r="G796" s="18" t="s">
        <v>557</v>
      </c>
      <c r="H796" s="35" t="s">
        <v>866</v>
      </c>
      <c r="I796" s="28" t="s">
        <v>2330</v>
      </c>
      <c r="J796" s="498">
        <v>10.699917068837495</v>
      </c>
      <c r="K796" s="498">
        <v>11.608901491005</v>
      </c>
      <c r="L796" s="499">
        <v>1265.5</v>
      </c>
      <c r="M796" s="512">
        <v>0</v>
      </c>
      <c r="N796" s="513">
        <v>0</v>
      </c>
      <c r="O796" s="513">
        <v>0</v>
      </c>
      <c r="P796" s="513">
        <v>0</v>
      </c>
      <c r="Q796" s="513">
        <v>0</v>
      </c>
      <c r="R796" s="513">
        <v>0</v>
      </c>
      <c r="S796" s="513">
        <v>0</v>
      </c>
      <c r="T796" s="513">
        <v>0</v>
      </c>
      <c r="U796" s="513">
        <v>0</v>
      </c>
      <c r="V796" s="513">
        <v>0</v>
      </c>
      <c r="W796" s="513">
        <v>0</v>
      </c>
      <c r="X796" s="513">
        <v>0</v>
      </c>
      <c r="Y796" s="513">
        <v>0</v>
      </c>
      <c r="Z796" s="513">
        <v>0</v>
      </c>
      <c r="AA796" s="513">
        <v>0</v>
      </c>
      <c r="AB796" s="513">
        <v>0</v>
      </c>
      <c r="AC796" s="513">
        <v>49</v>
      </c>
      <c r="AD796" s="513">
        <v>49</v>
      </c>
      <c r="AE796" s="513">
        <v>0</v>
      </c>
      <c r="AF796" s="513">
        <v>0</v>
      </c>
      <c r="AG796" s="513">
        <v>1</v>
      </c>
      <c r="AH796" s="513">
        <f t="shared" si="117"/>
        <v>1</v>
      </c>
      <c r="AI796" s="513">
        <v>0</v>
      </c>
      <c r="AJ796" s="513">
        <v>0</v>
      </c>
      <c r="AK796" s="513">
        <f t="shared" si="118"/>
        <v>50</v>
      </c>
      <c r="AL796" s="513">
        <f t="shared" si="119"/>
        <v>50</v>
      </c>
      <c r="AM796" s="513">
        <v>0</v>
      </c>
      <c r="AN796" s="513">
        <v>0</v>
      </c>
      <c r="AO796" s="513">
        <v>0</v>
      </c>
      <c r="AP796" s="513">
        <v>0</v>
      </c>
      <c r="AQ796" s="513">
        <v>0</v>
      </c>
      <c r="AR796" s="513">
        <v>0</v>
      </c>
      <c r="AS796" s="513">
        <v>0</v>
      </c>
      <c r="AT796" s="513">
        <v>0</v>
      </c>
      <c r="AU796" s="513">
        <v>0</v>
      </c>
      <c r="AV796" s="513">
        <v>0</v>
      </c>
      <c r="AW796" s="513">
        <v>0</v>
      </c>
      <c r="AX796" s="513">
        <v>0</v>
      </c>
      <c r="AY796" s="513">
        <v>0</v>
      </c>
      <c r="AZ796" s="513">
        <v>0</v>
      </c>
      <c r="BA796" s="513">
        <v>0</v>
      </c>
      <c r="BB796" s="513">
        <v>0</v>
      </c>
      <c r="BC796" s="513">
        <v>284.13</v>
      </c>
      <c r="BD796" s="513">
        <v>284.13</v>
      </c>
      <c r="BE796" s="513">
        <v>0</v>
      </c>
      <c r="BF796" s="513">
        <v>0</v>
      </c>
      <c r="BG796" s="513">
        <v>1.8</v>
      </c>
      <c r="BH796" s="513">
        <v>1.8</v>
      </c>
      <c r="BI796" s="513">
        <v>0</v>
      </c>
      <c r="BJ796" s="513">
        <v>0</v>
      </c>
      <c r="BK796" s="241">
        <f t="shared" si="120"/>
        <v>285.93</v>
      </c>
      <c r="BL796" s="22">
        <f t="shared" si="121"/>
        <v>285.93</v>
      </c>
      <c r="BM796" s="519">
        <f t="shared" si="122"/>
        <v>6.1096153846153856E-2</v>
      </c>
      <c r="BN796" s="520">
        <v>0</v>
      </c>
      <c r="BO796" s="520">
        <v>0</v>
      </c>
      <c r="BP796" s="520">
        <v>0</v>
      </c>
      <c r="BQ796" s="520">
        <v>0</v>
      </c>
      <c r="BR796" s="520">
        <v>0</v>
      </c>
      <c r="BS796" s="520">
        <v>0</v>
      </c>
      <c r="BT796" s="520">
        <v>0</v>
      </c>
      <c r="BU796" s="520">
        <v>0</v>
      </c>
      <c r="BV796" s="520">
        <v>0</v>
      </c>
      <c r="BW796" s="520">
        <v>0</v>
      </c>
      <c r="BX796" s="520">
        <v>0</v>
      </c>
      <c r="BY796" s="520">
        <v>0</v>
      </c>
      <c r="BZ796" s="520">
        <v>0</v>
      </c>
      <c r="CA796" s="520">
        <v>0</v>
      </c>
      <c r="CB796" s="520">
        <v>0</v>
      </c>
      <c r="CC796" s="520">
        <v>0</v>
      </c>
      <c r="CD796" s="520">
        <v>333523.15919999999</v>
      </c>
      <c r="CE796" s="520">
        <v>333523.15919999999</v>
      </c>
      <c r="CF796" s="520">
        <v>0</v>
      </c>
      <c r="CG796" s="520">
        <v>0</v>
      </c>
      <c r="CH796" s="520">
        <v>5897.232</v>
      </c>
      <c r="CI796" s="520">
        <v>5897.232</v>
      </c>
      <c r="CJ796" s="520">
        <v>0</v>
      </c>
      <c r="CK796" s="520">
        <v>0</v>
      </c>
      <c r="CL796" s="520">
        <f t="shared" si="123"/>
        <v>339420.39120000001</v>
      </c>
      <c r="CM796" s="521">
        <f t="shared" si="124"/>
        <v>339420.39120000001</v>
      </c>
      <c r="CN796" s="522">
        <v>7778880.0000000009</v>
      </c>
      <c r="CO796" s="522">
        <v>7778880.0000000009</v>
      </c>
      <c r="CP796" s="522">
        <v>16398719.999999998</v>
      </c>
      <c r="CQ796" s="243" t="s">
        <v>874</v>
      </c>
      <c r="CR796" s="103">
        <v>2.2200000000000002</v>
      </c>
      <c r="CS796" s="523">
        <v>2.2200000000000002</v>
      </c>
      <c r="CT796" s="104">
        <v>4.68</v>
      </c>
      <c r="CU796" s="524"/>
      <c r="CV796" s="524"/>
      <c r="CW796" s="524"/>
      <c r="CX796" s="525"/>
      <c r="CY796" s="526">
        <v>164.56915655156354</v>
      </c>
      <c r="CZ796" s="527">
        <v>55.020597540539121</v>
      </c>
      <c r="DA796" s="528">
        <v>0.47234519456815832</v>
      </c>
      <c r="DB796" s="529">
        <v>0.39235568763455159</v>
      </c>
      <c r="DC796" s="530" t="s">
        <v>2333</v>
      </c>
      <c r="DD796" s="225"/>
      <c r="DE796" s="524"/>
      <c r="DF796" s="524"/>
      <c r="DG796" s="531"/>
      <c r="DH796" s="532"/>
      <c r="DI796" s="64">
        <v>0</v>
      </c>
      <c r="DJ796" s="64">
        <v>0</v>
      </c>
      <c r="DK796" s="64">
        <v>184544</v>
      </c>
      <c r="DL796" s="534">
        <f t="shared" si="115"/>
        <v>61514.666666666664</v>
      </c>
    </row>
    <row r="797" spans="1:116" ht="43.5" customHeight="1" x14ac:dyDescent="0.25">
      <c r="A797" s="356" t="s">
        <v>7</v>
      </c>
      <c r="B797" s="65" t="s">
        <v>96</v>
      </c>
      <c r="C797" s="65" t="s">
        <v>114</v>
      </c>
      <c r="D797" s="64" t="s">
        <v>2613</v>
      </c>
      <c r="E797" s="64" t="s">
        <v>134</v>
      </c>
      <c r="F797" s="64" t="s">
        <v>1740</v>
      </c>
      <c r="G797" s="18" t="s">
        <v>134</v>
      </c>
      <c r="H797" s="35" t="s">
        <v>860</v>
      </c>
      <c r="I797" s="28" t="s">
        <v>2322</v>
      </c>
      <c r="J797" s="498">
        <v>11.783834464214101</v>
      </c>
      <c r="K797" s="498">
        <v>10.181060584884001</v>
      </c>
      <c r="L797" s="499">
        <v>2576.3000000000002</v>
      </c>
      <c r="M797" s="512">
        <v>0</v>
      </c>
      <c r="N797" s="513">
        <v>0</v>
      </c>
      <c r="O797" s="513">
        <v>0</v>
      </c>
      <c r="P797" s="513">
        <v>0</v>
      </c>
      <c r="Q797" s="513">
        <v>0</v>
      </c>
      <c r="R797" s="513">
        <v>0</v>
      </c>
      <c r="S797" s="513">
        <v>0</v>
      </c>
      <c r="T797" s="513">
        <v>0</v>
      </c>
      <c r="U797" s="513">
        <v>0</v>
      </c>
      <c r="V797" s="513">
        <v>0</v>
      </c>
      <c r="W797" s="513">
        <v>0</v>
      </c>
      <c r="X797" s="513">
        <v>0</v>
      </c>
      <c r="Y797" s="513">
        <v>4</v>
      </c>
      <c r="Z797" s="513">
        <v>4</v>
      </c>
      <c r="AA797" s="513">
        <v>0</v>
      </c>
      <c r="AB797" s="513">
        <v>0</v>
      </c>
      <c r="AC797" s="513">
        <v>40</v>
      </c>
      <c r="AD797" s="513">
        <v>40</v>
      </c>
      <c r="AE797" s="513">
        <v>0</v>
      </c>
      <c r="AF797" s="513">
        <v>0</v>
      </c>
      <c r="AG797" s="513">
        <v>0</v>
      </c>
      <c r="AH797" s="513">
        <f t="shared" si="117"/>
        <v>0</v>
      </c>
      <c r="AI797" s="513">
        <v>0</v>
      </c>
      <c r="AJ797" s="513">
        <v>0</v>
      </c>
      <c r="AK797" s="513">
        <f t="shared" si="118"/>
        <v>44</v>
      </c>
      <c r="AL797" s="513">
        <f t="shared" si="119"/>
        <v>44</v>
      </c>
      <c r="AM797" s="513">
        <v>0</v>
      </c>
      <c r="AN797" s="513">
        <v>0</v>
      </c>
      <c r="AO797" s="513">
        <v>0</v>
      </c>
      <c r="AP797" s="513">
        <v>0</v>
      </c>
      <c r="AQ797" s="513">
        <v>0</v>
      </c>
      <c r="AR797" s="513">
        <v>0</v>
      </c>
      <c r="AS797" s="513">
        <v>0</v>
      </c>
      <c r="AT797" s="513">
        <v>0</v>
      </c>
      <c r="AU797" s="513">
        <v>0</v>
      </c>
      <c r="AV797" s="513">
        <v>0</v>
      </c>
      <c r="AW797" s="513">
        <v>0</v>
      </c>
      <c r="AX797" s="513">
        <v>0</v>
      </c>
      <c r="AY797" s="513">
        <v>78.599999999999994</v>
      </c>
      <c r="AZ797" s="513">
        <v>78.599999999999994</v>
      </c>
      <c r="BA797" s="513">
        <v>0</v>
      </c>
      <c r="BB797" s="513">
        <v>0</v>
      </c>
      <c r="BC797" s="513">
        <v>357.45</v>
      </c>
      <c r="BD797" s="513">
        <v>357.45</v>
      </c>
      <c r="BE797" s="513">
        <v>0</v>
      </c>
      <c r="BF797" s="513">
        <v>0</v>
      </c>
      <c r="BG797" s="513">
        <v>0</v>
      </c>
      <c r="BH797" s="513">
        <v>0</v>
      </c>
      <c r="BI797" s="513">
        <v>0</v>
      </c>
      <c r="BJ797" s="513">
        <v>0</v>
      </c>
      <c r="BK797" s="241">
        <f t="shared" si="120"/>
        <v>436.04999999999995</v>
      </c>
      <c r="BL797" s="22">
        <f t="shared" si="121"/>
        <v>436.04999999999995</v>
      </c>
      <c r="BM797" s="519">
        <f t="shared" si="122"/>
        <v>6.6268996960486312E-2</v>
      </c>
      <c r="BN797" s="520">
        <v>0</v>
      </c>
      <c r="BO797" s="520">
        <v>0</v>
      </c>
      <c r="BP797" s="520">
        <v>0</v>
      </c>
      <c r="BQ797" s="520">
        <v>0</v>
      </c>
      <c r="BR797" s="520">
        <v>0</v>
      </c>
      <c r="BS797" s="520">
        <v>0</v>
      </c>
      <c r="BT797" s="520">
        <v>0</v>
      </c>
      <c r="BU797" s="520">
        <v>0</v>
      </c>
      <c r="BV797" s="520">
        <v>0</v>
      </c>
      <c r="BW797" s="520">
        <v>0</v>
      </c>
      <c r="BX797" s="520">
        <v>0</v>
      </c>
      <c r="BY797" s="520">
        <v>0</v>
      </c>
      <c r="BZ797" s="520">
        <v>396596.73599999998</v>
      </c>
      <c r="CA797" s="520">
        <v>396596.73599999998</v>
      </c>
      <c r="CB797" s="520">
        <v>0</v>
      </c>
      <c r="CC797" s="520">
        <v>0</v>
      </c>
      <c r="CD797" s="520">
        <v>419589.10800000001</v>
      </c>
      <c r="CE797" s="520">
        <v>419589.10800000001</v>
      </c>
      <c r="CF797" s="520">
        <v>0</v>
      </c>
      <c r="CG797" s="520">
        <v>0</v>
      </c>
      <c r="CH797" s="520">
        <v>0</v>
      </c>
      <c r="CI797" s="520">
        <v>0</v>
      </c>
      <c r="CJ797" s="520">
        <v>0</v>
      </c>
      <c r="CK797" s="520">
        <v>0</v>
      </c>
      <c r="CL797" s="520">
        <f t="shared" si="123"/>
        <v>816185.84400000004</v>
      </c>
      <c r="CM797" s="521">
        <f t="shared" si="124"/>
        <v>816185.84400000004</v>
      </c>
      <c r="CN797" s="522">
        <v>20499329.781844798</v>
      </c>
      <c r="CO797" s="522">
        <v>20499329.781844798</v>
      </c>
      <c r="CP797" s="522">
        <v>20977541.207548801</v>
      </c>
      <c r="CQ797" s="243" t="s">
        <v>874</v>
      </c>
      <c r="CR797" s="103">
        <v>6.43</v>
      </c>
      <c r="CS797" s="523">
        <v>6.43</v>
      </c>
      <c r="CT797" s="104">
        <v>6.58</v>
      </c>
      <c r="CU797" s="524"/>
      <c r="CV797" s="524"/>
      <c r="CW797" s="524"/>
      <c r="CX797" s="525"/>
      <c r="CY797" s="526">
        <v>38.032675650787148</v>
      </c>
      <c r="CZ797" s="527">
        <v>18.86231401235187</v>
      </c>
      <c r="DA797" s="528">
        <v>0.43125174226136859</v>
      </c>
      <c r="DB797" s="529">
        <v>0.42704605055601291</v>
      </c>
      <c r="DC797" s="530" t="s">
        <v>2335</v>
      </c>
      <c r="DD797" s="225"/>
      <c r="DE797" s="524"/>
      <c r="DF797" s="524"/>
      <c r="DG797" s="531"/>
      <c r="DH797" s="532"/>
      <c r="DI797" s="64">
        <v>0</v>
      </c>
      <c r="DJ797" s="64">
        <v>0</v>
      </c>
      <c r="DK797" s="64">
        <v>0</v>
      </c>
      <c r="DL797" s="534">
        <f t="shared" si="115"/>
        <v>0</v>
      </c>
    </row>
    <row r="798" spans="1:116" ht="43.5" customHeight="1" x14ac:dyDescent="0.25">
      <c r="A798" s="356" t="s">
        <v>7</v>
      </c>
      <c r="B798" s="65" t="s">
        <v>96</v>
      </c>
      <c r="C798" s="65" t="s">
        <v>114</v>
      </c>
      <c r="D798" s="64" t="s">
        <v>2613</v>
      </c>
      <c r="E798" s="64" t="s">
        <v>134</v>
      </c>
      <c r="F798" s="64" t="s">
        <v>560</v>
      </c>
      <c r="G798" s="18" t="s">
        <v>561</v>
      </c>
      <c r="H798" s="35" t="s">
        <v>866</v>
      </c>
      <c r="I798" s="28" t="s">
        <v>2322</v>
      </c>
      <c r="J798" s="498">
        <v>11.783834464214101</v>
      </c>
      <c r="K798" s="498">
        <v>16.893181783044</v>
      </c>
      <c r="L798" s="499">
        <v>2943.3</v>
      </c>
      <c r="M798" s="512">
        <v>0</v>
      </c>
      <c r="N798" s="513">
        <v>0</v>
      </c>
      <c r="O798" s="513">
        <v>0</v>
      </c>
      <c r="P798" s="513">
        <v>0</v>
      </c>
      <c r="Q798" s="513">
        <v>0</v>
      </c>
      <c r="R798" s="513">
        <v>0</v>
      </c>
      <c r="S798" s="513">
        <v>0</v>
      </c>
      <c r="T798" s="513">
        <v>0</v>
      </c>
      <c r="U798" s="513">
        <v>0</v>
      </c>
      <c r="V798" s="513">
        <v>0</v>
      </c>
      <c r="W798" s="513">
        <v>0</v>
      </c>
      <c r="X798" s="513">
        <v>0</v>
      </c>
      <c r="Y798" s="513">
        <v>0</v>
      </c>
      <c r="Z798" s="513">
        <v>0</v>
      </c>
      <c r="AA798" s="513">
        <v>0</v>
      </c>
      <c r="AB798" s="513">
        <v>0</v>
      </c>
      <c r="AC798" s="513">
        <v>51</v>
      </c>
      <c r="AD798" s="513">
        <v>51</v>
      </c>
      <c r="AE798" s="513">
        <v>0</v>
      </c>
      <c r="AF798" s="513">
        <v>0</v>
      </c>
      <c r="AG798" s="513">
        <v>0</v>
      </c>
      <c r="AH798" s="513">
        <f t="shared" si="117"/>
        <v>0</v>
      </c>
      <c r="AI798" s="513">
        <v>0</v>
      </c>
      <c r="AJ798" s="513">
        <v>0</v>
      </c>
      <c r="AK798" s="513">
        <f t="shared" si="118"/>
        <v>51</v>
      </c>
      <c r="AL798" s="513">
        <f t="shared" si="119"/>
        <v>51</v>
      </c>
      <c r="AM798" s="513">
        <v>0</v>
      </c>
      <c r="AN798" s="513">
        <v>0</v>
      </c>
      <c r="AO798" s="513">
        <v>0</v>
      </c>
      <c r="AP798" s="513">
        <v>0</v>
      </c>
      <c r="AQ798" s="513">
        <v>0</v>
      </c>
      <c r="AR798" s="513">
        <v>0</v>
      </c>
      <c r="AS798" s="513">
        <v>0</v>
      </c>
      <c r="AT798" s="513">
        <v>0</v>
      </c>
      <c r="AU798" s="513">
        <v>0</v>
      </c>
      <c r="AV798" s="513">
        <v>0</v>
      </c>
      <c r="AW798" s="513">
        <v>0</v>
      </c>
      <c r="AX798" s="513">
        <v>0</v>
      </c>
      <c r="AY798" s="513">
        <v>0</v>
      </c>
      <c r="AZ798" s="513">
        <v>0</v>
      </c>
      <c r="BA798" s="513">
        <v>0</v>
      </c>
      <c r="BB798" s="513">
        <v>0</v>
      </c>
      <c r="BC798" s="513">
        <v>241.05500000000001</v>
      </c>
      <c r="BD798" s="513">
        <v>241.05500000000001</v>
      </c>
      <c r="BE798" s="513">
        <v>0</v>
      </c>
      <c r="BF798" s="513">
        <v>0</v>
      </c>
      <c r="BG798" s="513">
        <v>0</v>
      </c>
      <c r="BH798" s="513">
        <v>0</v>
      </c>
      <c r="BI798" s="513">
        <v>0</v>
      </c>
      <c r="BJ798" s="513">
        <v>0</v>
      </c>
      <c r="BK798" s="241">
        <f t="shared" si="120"/>
        <v>241.05500000000001</v>
      </c>
      <c r="BL798" s="22">
        <f t="shared" si="121"/>
        <v>241.05500000000001</v>
      </c>
      <c r="BM798" s="519">
        <f t="shared" si="122"/>
        <v>2.6547907488986788E-2</v>
      </c>
      <c r="BN798" s="520">
        <v>0</v>
      </c>
      <c r="BO798" s="520">
        <v>0</v>
      </c>
      <c r="BP798" s="520">
        <v>0</v>
      </c>
      <c r="BQ798" s="520">
        <v>0</v>
      </c>
      <c r="BR798" s="520">
        <v>0</v>
      </c>
      <c r="BS798" s="520">
        <v>0</v>
      </c>
      <c r="BT798" s="520">
        <v>0</v>
      </c>
      <c r="BU798" s="520">
        <v>0</v>
      </c>
      <c r="BV798" s="520">
        <v>0</v>
      </c>
      <c r="BW798" s="520">
        <v>0</v>
      </c>
      <c r="BX798" s="520">
        <v>0</v>
      </c>
      <c r="BY798" s="520">
        <v>0</v>
      </c>
      <c r="BZ798" s="520">
        <v>0</v>
      </c>
      <c r="CA798" s="520">
        <v>0</v>
      </c>
      <c r="CB798" s="520">
        <v>0</v>
      </c>
      <c r="CC798" s="520">
        <v>0</v>
      </c>
      <c r="CD798" s="520">
        <v>282960.00120000006</v>
      </c>
      <c r="CE798" s="520">
        <v>282960.00120000006</v>
      </c>
      <c r="CF798" s="520">
        <v>0</v>
      </c>
      <c r="CG798" s="520">
        <v>0</v>
      </c>
      <c r="CH798" s="520">
        <v>0</v>
      </c>
      <c r="CI798" s="520">
        <v>0</v>
      </c>
      <c r="CJ798" s="520">
        <v>0</v>
      </c>
      <c r="CK798" s="520">
        <v>0</v>
      </c>
      <c r="CL798" s="520">
        <f t="shared" si="123"/>
        <v>282960.00120000006</v>
      </c>
      <c r="CM798" s="521">
        <f t="shared" si="124"/>
        <v>282960.00120000006</v>
      </c>
      <c r="CN798" s="522">
        <v>35975434.315392002</v>
      </c>
      <c r="CO798" s="522">
        <v>35975434.315392002</v>
      </c>
      <c r="CP798" s="522">
        <v>40080606.574694403</v>
      </c>
      <c r="CQ798" s="243" t="s">
        <v>874</v>
      </c>
      <c r="CR798" s="103">
        <v>8.15</v>
      </c>
      <c r="CS798" s="523">
        <v>8.15</v>
      </c>
      <c r="CT798" s="104">
        <v>9.08</v>
      </c>
      <c r="CU798" s="524"/>
      <c r="CV798" s="524"/>
      <c r="CW798" s="524"/>
      <c r="CX798" s="525"/>
      <c r="CY798" s="526">
        <v>100.04837552895195</v>
      </c>
      <c r="CZ798" s="527">
        <v>99.916396615688654</v>
      </c>
      <c r="DA798" s="528">
        <v>0.74776782775873396</v>
      </c>
      <c r="DB798" s="529">
        <v>0.74682749375561996</v>
      </c>
      <c r="DC798" s="530" t="s">
        <v>2328</v>
      </c>
      <c r="DD798" s="225"/>
      <c r="DE798" s="524"/>
      <c r="DF798" s="524"/>
      <c r="DG798" s="531"/>
      <c r="DH798" s="532"/>
      <c r="DI798" s="64">
        <v>86320</v>
      </c>
      <c r="DJ798" s="64">
        <v>581664</v>
      </c>
      <c r="DK798" s="64">
        <v>0</v>
      </c>
      <c r="DL798" s="534">
        <f t="shared" si="115"/>
        <v>222661.33333333334</v>
      </c>
    </row>
    <row r="799" spans="1:116" ht="43.5" customHeight="1" x14ac:dyDescent="0.25">
      <c r="A799" s="356" t="s">
        <v>7</v>
      </c>
      <c r="B799" s="65" t="s">
        <v>96</v>
      </c>
      <c r="C799" s="65" t="s">
        <v>114</v>
      </c>
      <c r="D799" s="64" t="s">
        <v>2613</v>
      </c>
      <c r="E799" s="64" t="s">
        <v>134</v>
      </c>
      <c r="F799" s="64" t="s">
        <v>562</v>
      </c>
      <c r="G799" s="18" t="s">
        <v>134</v>
      </c>
      <c r="H799" s="35" t="s">
        <v>866</v>
      </c>
      <c r="I799" s="28" t="s">
        <v>2322</v>
      </c>
      <c r="J799" s="498">
        <v>11.783834464214101</v>
      </c>
      <c r="K799" s="498">
        <v>15.999431784903001</v>
      </c>
      <c r="L799" s="499">
        <v>2608.3000000000002</v>
      </c>
      <c r="M799" s="512">
        <v>0</v>
      </c>
      <c r="N799" s="513">
        <v>0</v>
      </c>
      <c r="O799" s="513">
        <v>0</v>
      </c>
      <c r="P799" s="513">
        <v>0</v>
      </c>
      <c r="Q799" s="513">
        <v>0</v>
      </c>
      <c r="R799" s="513">
        <v>0</v>
      </c>
      <c r="S799" s="513">
        <v>0</v>
      </c>
      <c r="T799" s="513">
        <v>0</v>
      </c>
      <c r="U799" s="513">
        <v>0</v>
      </c>
      <c r="V799" s="513">
        <v>0</v>
      </c>
      <c r="W799" s="513">
        <v>0</v>
      </c>
      <c r="X799" s="513">
        <v>0</v>
      </c>
      <c r="Y799" s="513">
        <v>1</v>
      </c>
      <c r="Z799" s="513">
        <v>1</v>
      </c>
      <c r="AA799" s="513">
        <v>0</v>
      </c>
      <c r="AB799" s="513">
        <v>0</v>
      </c>
      <c r="AC799" s="513">
        <v>67</v>
      </c>
      <c r="AD799" s="513">
        <v>67</v>
      </c>
      <c r="AE799" s="513">
        <v>0</v>
      </c>
      <c r="AF799" s="513">
        <v>0</v>
      </c>
      <c r="AG799" s="513">
        <v>0</v>
      </c>
      <c r="AH799" s="513">
        <f t="shared" si="117"/>
        <v>0</v>
      </c>
      <c r="AI799" s="513">
        <v>0</v>
      </c>
      <c r="AJ799" s="513">
        <v>0</v>
      </c>
      <c r="AK799" s="513">
        <f t="shared" si="118"/>
        <v>68</v>
      </c>
      <c r="AL799" s="513">
        <f t="shared" si="119"/>
        <v>68</v>
      </c>
      <c r="AM799" s="513">
        <v>0</v>
      </c>
      <c r="AN799" s="513">
        <v>0</v>
      </c>
      <c r="AO799" s="513">
        <v>0</v>
      </c>
      <c r="AP799" s="513">
        <v>0</v>
      </c>
      <c r="AQ799" s="513">
        <v>0</v>
      </c>
      <c r="AR799" s="513">
        <v>0</v>
      </c>
      <c r="AS799" s="513">
        <v>0</v>
      </c>
      <c r="AT799" s="513">
        <v>0</v>
      </c>
      <c r="AU799" s="513">
        <v>0</v>
      </c>
      <c r="AV799" s="513">
        <v>0</v>
      </c>
      <c r="AW799" s="513">
        <v>0</v>
      </c>
      <c r="AX799" s="513">
        <v>0</v>
      </c>
      <c r="AY799" s="513">
        <v>1.2</v>
      </c>
      <c r="AZ799" s="513">
        <v>1.2</v>
      </c>
      <c r="BA799" s="513">
        <v>0</v>
      </c>
      <c r="BB799" s="513">
        <v>0</v>
      </c>
      <c r="BC799" s="513">
        <v>492.55</v>
      </c>
      <c r="BD799" s="513">
        <v>492.55</v>
      </c>
      <c r="BE799" s="513">
        <v>0</v>
      </c>
      <c r="BF799" s="513">
        <v>0</v>
      </c>
      <c r="BG799" s="513">
        <v>0</v>
      </c>
      <c r="BH799" s="513">
        <v>0</v>
      </c>
      <c r="BI799" s="513">
        <v>0</v>
      </c>
      <c r="BJ799" s="513">
        <v>0</v>
      </c>
      <c r="BK799" s="241">
        <f t="shared" si="120"/>
        <v>493.75</v>
      </c>
      <c r="BL799" s="22">
        <f t="shared" si="121"/>
        <v>493.75</v>
      </c>
      <c r="BM799" s="519">
        <f t="shared" si="122"/>
        <v>6.772976680384088E-2</v>
      </c>
      <c r="BN799" s="520">
        <v>0</v>
      </c>
      <c r="BO799" s="520">
        <v>0</v>
      </c>
      <c r="BP799" s="520">
        <v>0</v>
      </c>
      <c r="BQ799" s="520">
        <v>0</v>
      </c>
      <c r="BR799" s="520">
        <v>0</v>
      </c>
      <c r="BS799" s="520">
        <v>0</v>
      </c>
      <c r="BT799" s="520">
        <v>0</v>
      </c>
      <c r="BU799" s="520">
        <v>0</v>
      </c>
      <c r="BV799" s="520">
        <v>0</v>
      </c>
      <c r="BW799" s="520">
        <v>0</v>
      </c>
      <c r="BX799" s="520">
        <v>0</v>
      </c>
      <c r="BY799" s="520">
        <v>0</v>
      </c>
      <c r="BZ799" s="520">
        <v>6054.9119999999994</v>
      </c>
      <c r="CA799" s="520">
        <v>6054.9119999999994</v>
      </c>
      <c r="CB799" s="520">
        <v>0</v>
      </c>
      <c r="CC799" s="520">
        <v>0</v>
      </c>
      <c r="CD799" s="520">
        <v>578174.89199999999</v>
      </c>
      <c r="CE799" s="520">
        <v>578174.89199999999</v>
      </c>
      <c r="CF799" s="520">
        <v>0</v>
      </c>
      <c r="CG799" s="520">
        <v>0</v>
      </c>
      <c r="CH799" s="520">
        <v>0</v>
      </c>
      <c r="CI799" s="520">
        <v>0</v>
      </c>
      <c r="CJ799" s="520">
        <v>0</v>
      </c>
      <c r="CK799" s="520">
        <v>0</v>
      </c>
      <c r="CL799" s="520">
        <f t="shared" si="123"/>
        <v>584229.804</v>
      </c>
      <c r="CM799" s="521">
        <f t="shared" si="124"/>
        <v>584229.804</v>
      </c>
      <c r="CN799" s="522">
        <v>27992412.734457601</v>
      </c>
      <c r="CO799" s="522">
        <v>27992412.734457601</v>
      </c>
      <c r="CP799" s="522">
        <v>32702674.492659599</v>
      </c>
      <c r="CQ799" s="243" t="s">
        <v>874</v>
      </c>
      <c r="CR799" s="103">
        <v>6.24</v>
      </c>
      <c r="CS799" s="523">
        <v>6.24</v>
      </c>
      <c r="CT799" s="104">
        <v>7.29</v>
      </c>
      <c r="CU799" s="524"/>
      <c r="CV799" s="524"/>
      <c r="CW799" s="524"/>
      <c r="CX799" s="525"/>
      <c r="CY799" s="526">
        <v>90.607327145550315</v>
      </c>
      <c r="CZ799" s="527">
        <v>69.024428978523545</v>
      </c>
      <c r="DA799" s="528">
        <v>1.0033581911970362</v>
      </c>
      <c r="DB799" s="529">
        <v>0.98022674808995791</v>
      </c>
      <c r="DC799" s="530" t="s">
        <v>2390</v>
      </c>
      <c r="DD799" s="225"/>
      <c r="DE799" s="524"/>
      <c r="DF799" s="524"/>
      <c r="DG799" s="531"/>
      <c r="DH799" s="532"/>
      <c r="DI799" s="64">
        <v>71043</v>
      </c>
      <c r="DJ799" s="64">
        <v>61803</v>
      </c>
      <c r="DK799" s="64">
        <v>0</v>
      </c>
      <c r="DL799" s="534">
        <f t="shared" si="115"/>
        <v>44282</v>
      </c>
    </row>
    <row r="800" spans="1:116" ht="43.5" customHeight="1" x14ac:dyDescent="0.25">
      <c r="A800" s="356" t="s">
        <v>7</v>
      </c>
      <c r="B800" s="65" t="s">
        <v>96</v>
      </c>
      <c r="C800" s="65" t="s">
        <v>114</v>
      </c>
      <c r="D800" s="64" t="s">
        <v>2612</v>
      </c>
      <c r="E800" s="64" t="s">
        <v>128</v>
      </c>
      <c r="F800" s="64" t="s">
        <v>2634</v>
      </c>
      <c r="G800" s="18" t="s">
        <v>1592</v>
      </c>
      <c r="H800" s="35" t="s">
        <v>860</v>
      </c>
      <c r="I800" s="28" t="s">
        <v>2287</v>
      </c>
      <c r="J800" s="498">
        <v>2.370554017271068</v>
      </c>
      <c r="K800" s="498">
        <v>2.0102272685460001</v>
      </c>
      <c r="L800" s="499">
        <v>426.2</v>
      </c>
      <c r="M800" s="512">
        <v>0</v>
      </c>
      <c r="N800" s="513">
        <v>0</v>
      </c>
      <c r="O800" s="513">
        <v>0</v>
      </c>
      <c r="P800" s="513">
        <v>0</v>
      </c>
      <c r="Q800" s="513">
        <v>0</v>
      </c>
      <c r="R800" s="513">
        <v>0</v>
      </c>
      <c r="S800" s="513">
        <v>0</v>
      </c>
      <c r="T800" s="513">
        <v>0</v>
      </c>
      <c r="U800" s="513">
        <v>0</v>
      </c>
      <c r="V800" s="513">
        <v>0</v>
      </c>
      <c r="W800" s="513">
        <v>0</v>
      </c>
      <c r="X800" s="513">
        <v>0</v>
      </c>
      <c r="Y800" s="513">
        <v>0</v>
      </c>
      <c r="Z800" s="513">
        <v>0</v>
      </c>
      <c r="AA800" s="513">
        <v>0</v>
      </c>
      <c r="AB800" s="513">
        <v>0</v>
      </c>
      <c r="AC800" s="513">
        <v>1</v>
      </c>
      <c r="AD800" s="513">
        <v>1</v>
      </c>
      <c r="AE800" s="513">
        <v>0</v>
      </c>
      <c r="AF800" s="513">
        <v>0</v>
      </c>
      <c r="AG800" s="513">
        <v>0</v>
      </c>
      <c r="AH800" s="513">
        <f t="shared" si="117"/>
        <v>0</v>
      </c>
      <c r="AI800" s="513">
        <v>0</v>
      </c>
      <c r="AJ800" s="513">
        <v>0</v>
      </c>
      <c r="AK800" s="513">
        <f t="shared" si="118"/>
        <v>1</v>
      </c>
      <c r="AL800" s="513">
        <f t="shared" si="119"/>
        <v>1</v>
      </c>
      <c r="AM800" s="513">
        <v>0</v>
      </c>
      <c r="AN800" s="513">
        <v>0</v>
      </c>
      <c r="AO800" s="513">
        <v>0</v>
      </c>
      <c r="AP800" s="513">
        <v>0</v>
      </c>
      <c r="AQ800" s="513">
        <v>0</v>
      </c>
      <c r="AR800" s="513">
        <v>0</v>
      </c>
      <c r="AS800" s="513">
        <v>0</v>
      </c>
      <c r="AT800" s="513">
        <v>0</v>
      </c>
      <c r="AU800" s="513">
        <v>0</v>
      </c>
      <c r="AV800" s="513">
        <v>0</v>
      </c>
      <c r="AW800" s="513">
        <v>0</v>
      </c>
      <c r="AX800" s="513">
        <v>0</v>
      </c>
      <c r="AY800" s="513">
        <v>0</v>
      </c>
      <c r="AZ800" s="513">
        <v>0</v>
      </c>
      <c r="BA800" s="513">
        <v>0</v>
      </c>
      <c r="BB800" s="513">
        <v>0</v>
      </c>
      <c r="BC800" s="513">
        <v>17.3</v>
      </c>
      <c r="BD800" s="513">
        <v>17.3</v>
      </c>
      <c r="BE800" s="513">
        <v>0</v>
      </c>
      <c r="BF800" s="513">
        <v>0</v>
      </c>
      <c r="BG800" s="513">
        <v>0</v>
      </c>
      <c r="BH800" s="513">
        <v>0</v>
      </c>
      <c r="BI800" s="513">
        <v>0</v>
      </c>
      <c r="BJ800" s="513">
        <v>0</v>
      </c>
      <c r="BK800" s="241">
        <f t="shared" si="120"/>
        <v>17.3</v>
      </c>
      <c r="BL800" s="22">
        <f t="shared" si="121"/>
        <v>17.3</v>
      </c>
      <c r="BM800" s="519">
        <f t="shared" si="122"/>
        <v>1.0745341614906831E-2</v>
      </c>
      <c r="BN800" s="520">
        <v>0</v>
      </c>
      <c r="BO800" s="520">
        <v>0</v>
      </c>
      <c r="BP800" s="520">
        <v>0</v>
      </c>
      <c r="BQ800" s="520">
        <v>0</v>
      </c>
      <c r="BR800" s="520">
        <v>0</v>
      </c>
      <c r="BS800" s="520">
        <v>0</v>
      </c>
      <c r="BT800" s="520">
        <v>0</v>
      </c>
      <c r="BU800" s="520">
        <v>0</v>
      </c>
      <c r="BV800" s="520">
        <v>0</v>
      </c>
      <c r="BW800" s="520">
        <v>0</v>
      </c>
      <c r="BX800" s="520">
        <v>0</v>
      </c>
      <c r="BY800" s="520">
        <v>0</v>
      </c>
      <c r="BZ800" s="520">
        <v>0</v>
      </c>
      <c r="CA800" s="520">
        <v>0</v>
      </c>
      <c r="CB800" s="520">
        <v>0</v>
      </c>
      <c r="CC800" s="520">
        <v>0</v>
      </c>
      <c r="CD800" s="520">
        <v>20307.432000000001</v>
      </c>
      <c r="CE800" s="520">
        <v>20307.432000000001</v>
      </c>
      <c r="CF800" s="520">
        <v>0</v>
      </c>
      <c r="CG800" s="520">
        <v>0</v>
      </c>
      <c r="CH800" s="520">
        <v>0</v>
      </c>
      <c r="CI800" s="520">
        <v>0</v>
      </c>
      <c r="CJ800" s="520">
        <v>0</v>
      </c>
      <c r="CK800" s="520">
        <v>0</v>
      </c>
      <c r="CL800" s="520">
        <f t="shared" si="123"/>
        <v>20307.432000000001</v>
      </c>
      <c r="CM800" s="521">
        <f t="shared" si="124"/>
        <v>20307.432000000001</v>
      </c>
      <c r="CN800" s="522">
        <v>2698080.0000000005</v>
      </c>
      <c r="CO800" s="522">
        <v>2698080.0000000005</v>
      </c>
      <c r="CP800" s="522">
        <v>5641440.0000000019</v>
      </c>
      <c r="CQ800" s="243" t="s">
        <v>874</v>
      </c>
      <c r="CR800" s="103">
        <v>0.77</v>
      </c>
      <c r="CS800" s="523">
        <v>0.77</v>
      </c>
      <c r="CT800" s="104">
        <v>1.61</v>
      </c>
      <c r="CU800" s="524"/>
      <c r="CV800" s="524"/>
      <c r="CW800" s="524"/>
      <c r="CX800" s="525"/>
      <c r="CY800" s="526">
        <v>14.015636105188333</v>
      </c>
      <c r="CZ800" s="527">
        <v>0</v>
      </c>
      <c r="DA800" s="528">
        <v>6.0412224591329E-2</v>
      </c>
      <c r="DB800" s="529">
        <v>0</v>
      </c>
      <c r="DC800" s="530" t="s">
        <v>2293</v>
      </c>
      <c r="DD800" s="225"/>
      <c r="DE800" s="524"/>
      <c r="DF800" s="524"/>
      <c r="DG800" s="531"/>
      <c r="DH800" s="532"/>
      <c r="DI800" s="64">
        <v>0</v>
      </c>
      <c r="DJ800" s="64">
        <v>0</v>
      </c>
      <c r="DK800" s="64">
        <v>0</v>
      </c>
      <c r="DL800" s="534">
        <f t="shared" si="115"/>
        <v>0</v>
      </c>
    </row>
    <row r="801" spans="1:116" ht="43.5" customHeight="1" x14ac:dyDescent="0.25">
      <c r="A801" s="356" t="s">
        <v>7</v>
      </c>
      <c r="B801" s="65" t="s">
        <v>96</v>
      </c>
      <c r="C801" s="65" t="s">
        <v>114</v>
      </c>
      <c r="D801" s="64" t="s">
        <v>2612</v>
      </c>
      <c r="E801" s="64" t="s">
        <v>128</v>
      </c>
      <c r="F801" s="64" t="s">
        <v>2635</v>
      </c>
      <c r="G801" s="18" t="s">
        <v>128</v>
      </c>
      <c r="H801" s="35" t="s">
        <v>889</v>
      </c>
      <c r="I801" s="28" t="s">
        <v>2287</v>
      </c>
      <c r="J801" s="498">
        <v>2.3057060350356893</v>
      </c>
      <c r="K801" s="498">
        <v>1.3291666639020001</v>
      </c>
      <c r="L801" s="499">
        <v>122</v>
      </c>
      <c r="M801" s="512">
        <v>0</v>
      </c>
      <c r="N801" s="513">
        <v>0</v>
      </c>
      <c r="O801" s="513">
        <v>0</v>
      </c>
      <c r="P801" s="513">
        <v>0</v>
      </c>
      <c r="Q801" s="513">
        <v>0</v>
      </c>
      <c r="R801" s="513">
        <v>0</v>
      </c>
      <c r="S801" s="513">
        <v>0</v>
      </c>
      <c r="T801" s="513">
        <v>0</v>
      </c>
      <c r="U801" s="513">
        <v>0</v>
      </c>
      <c r="V801" s="513">
        <v>0</v>
      </c>
      <c r="W801" s="513">
        <v>0</v>
      </c>
      <c r="X801" s="513">
        <v>0</v>
      </c>
      <c r="Y801" s="513">
        <v>0</v>
      </c>
      <c r="Z801" s="513">
        <v>0</v>
      </c>
      <c r="AA801" s="513">
        <v>0</v>
      </c>
      <c r="AB801" s="513">
        <v>0</v>
      </c>
      <c r="AC801" s="513">
        <v>1</v>
      </c>
      <c r="AD801" s="513">
        <v>1</v>
      </c>
      <c r="AE801" s="513">
        <v>0</v>
      </c>
      <c r="AF801" s="513">
        <v>0</v>
      </c>
      <c r="AG801" s="513">
        <v>0</v>
      </c>
      <c r="AH801" s="513">
        <f t="shared" si="117"/>
        <v>0</v>
      </c>
      <c r="AI801" s="513">
        <v>0</v>
      </c>
      <c r="AJ801" s="513">
        <v>0</v>
      </c>
      <c r="AK801" s="513">
        <f t="shared" si="118"/>
        <v>1</v>
      </c>
      <c r="AL801" s="513">
        <f t="shared" si="119"/>
        <v>1</v>
      </c>
      <c r="AM801" s="513">
        <v>0</v>
      </c>
      <c r="AN801" s="513">
        <v>0</v>
      </c>
      <c r="AO801" s="513">
        <v>0</v>
      </c>
      <c r="AP801" s="513">
        <v>0</v>
      </c>
      <c r="AQ801" s="513">
        <v>0</v>
      </c>
      <c r="AR801" s="513">
        <v>0</v>
      </c>
      <c r="AS801" s="513">
        <v>0</v>
      </c>
      <c r="AT801" s="513">
        <v>0</v>
      </c>
      <c r="AU801" s="513">
        <v>0</v>
      </c>
      <c r="AV801" s="513">
        <v>0</v>
      </c>
      <c r="AW801" s="513">
        <v>0</v>
      </c>
      <c r="AX801" s="513">
        <v>0</v>
      </c>
      <c r="AY801" s="513">
        <v>0</v>
      </c>
      <c r="AZ801" s="513">
        <v>0</v>
      </c>
      <c r="BA801" s="513">
        <v>0</v>
      </c>
      <c r="BB801" s="513">
        <v>0</v>
      </c>
      <c r="BC801" s="513">
        <v>43.2</v>
      </c>
      <c r="BD801" s="513">
        <v>43.2</v>
      </c>
      <c r="BE801" s="513">
        <v>0</v>
      </c>
      <c r="BF801" s="513">
        <v>0</v>
      </c>
      <c r="BG801" s="513">
        <v>0</v>
      </c>
      <c r="BH801" s="513">
        <v>0</v>
      </c>
      <c r="BI801" s="513">
        <v>0</v>
      </c>
      <c r="BJ801" s="513">
        <v>0</v>
      </c>
      <c r="BK801" s="241">
        <f t="shared" si="120"/>
        <v>43.2</v>
      </c>
      <c r="BL801" s="22">
        <f t="shared" si="121"/>
        <v>43.2</v>
      </c>
      <c r="BM801" s="519">
        <f t="shared" si="122"/>
        <v>9.0000000000000011E-2</v>
      </c>
      <c r="BN801" s="520">
        <v>0</v>
      </c>
      <c r="BO801" s="520">
        <v>0</v>
      </c>
      <c r="BP801" s="520">
        <v>0</v>
      </c>
      <c r="BQ801" s="520">
        <v>0</v>
      </c>
      <c r="BR801" s="520">
        <v>0</v>
      </c>
      <c r="BS801" s="520">
        <v>0</v>
      </c>
      <c r="BT801" s="520">
        <v>0</v>
      </c>
      <c r="BU801" s="520">
        <v>0</v>
      </c>
      <c r="BV801" s="520">
        <v>0</v>
      </c>
      <c r="BW801" s="520">
        <v>0</v>
      </c>
      <c r="BX801" s="520">
        <v>0</v>
      </c>
      <c r="BY801" s="520">
        <v>0</v>
      </c>
      <c r="BZ801" s="520">
        <v>0</v>
      </c>
      <c r="CA801" s="520">
        <v>0</v>
      </c>
      <c r="CB801" s="520">
        <v>0</v>
      </c>
      <c r="CC801" s="520">
        <v>0</v>
      </c>
      <c r="CD801" s="520">
        <v>50709.888000000006</v>
      </c>
      <c r="CE801" s="520">
        <v>50709.888000000006</v>
      </c>
      <c r="CF801" s="520">
        <v>0</v>
      </c>
      <c r="CG801" s="520">
        <v>0</v>
      </c>
      <c r="CH801" s="520">
        <v>0</v>
      </c>
      <c r="CI801" s="520">
        <v>0</v>
      </c>
      <c r="CJ801" s="520">
        <v>0</v>
      </c>
      <c r="CK801" s="520">
        <v>0</v>
      </c>
      <c r="CL801" s="520">
        <f t="shared" si="123"/>
        <v>50709.888000000006</v>
      </c>
      <c r="CM801" s="521">
        <f t="shared" si="124"/>
        <v>50709.888000000006</v>
      </c>
      <c r="CN801" s="522">
        <v>1802340.7170720003</v>
      </c>
      <c r="CO801" s="522">
        <v>1802340.7170720003</v>
      </c>
      <c r="CP801" s="522">
        <v>1632308.5739520001</v>
      </c>
      <c r="CQ801" s="243" t="s">
        <v>874</v>
      </c>
      <c r="CR801" s="103">
        <v>0.53</v>
      </c>
      <c r="CS801" s="523">
        <v>0.53</v>
      </c>
      <c r="CT801" s="104">
        <v>0.48</v>
      </c>
      <c r="CU801" s="524"/>
      <c r="CV801" s="524"/>
      <c r="CW801" s="524"/>
      <c r="CX801" s="525"/>
      <c r="CY801" s="526">
        <v>32.381538373277102</v>
      </c>
      <c r="CZ801" s="527">
        <v>32.381538373277102</v>
      </c>
      <c r="DA801" s="528">
        <v>0.77231329690345996</v>
      </c>
      <c r="DB801" s="529">
        <v>0.77231329690345996</v>
      </c>
      <c r="DC801" s="530" t="s">
        <v>2293</v>
      </c>
      <c r="DD801" s="225"/>
      <c r="DE801" s="524"/>
      <c r="DF801" s="524"/>
      <c r="DG801" s="531"/>
      <c r="DH801" s="532"/>
      <c r="DI801" s="64">
        <v>9322</v>
      </c>
      <c r="DJ801" s="64">
        <v>5868</v>
      </c>
      <c r="DK801" s="64">
        <v>0</v>
      </c>
      <c r="DL801" s="534">
        <f t="shared" si="115"/>
        <v>5063.333333333333</v>
      </c>
    </row>
    <row r="802" spans="1:116" ht="43.5" customHeight="1" x14ac:dyDescent="0.25">
      <c r="A802" s="356" t="s">
        <v>7</v>
      </c>
      <c r="B802" s="65" t="s">
        <v>96</v>
      </c>
      <c r="C802" s="65" t="s">
        <v>114</v>
      </c>
      <c r="D802" s="64" t="s">
        <v>2612</v>
      </c>
      <c r="E802" s="64" t="s">
        <v>128</v>
      </c>
      <c r="F802" s="64" t="s">
        <v>2636</v>
      </c>
      <c r="G802" s="18" t="s">
        <v>128</v>
      </c>
      <c r="H802" s="35" t="s">
        <v>860</v>
      </c>
      <c r="I802" s="28" t="s">
        <v>2287</v>
      </c>
      <c r="J802" s="498">
        <v>2.0607247688131474</v>
      </c>
      <c r="K802" s="498">
        <v>1.2089015126370002</v>
      </c>
      <c r="L802" s="499">
        <v>4</v>
      </c>
      <c r="M802" s="512">
        <v>0</v>
      </c>
      <c r="N802" s="513">
        <v>0</v>
      </c>
      <c r="O802" s="513">
        <v>0</v>
      </c>
      <c r="P802" s="513">
        <v>0</v>
      </c>
      <c r="Q802" s="513">
        <v>0</v>
      </c>
      <c r="R802" s="513">
        <v>0</v>
      </c>
      <c r="S802" s="513">
        <v>0</v>
      </c>
      <c r="T802" s="513">
        <v>0</v>
      </c>
      <c r="U802" s="513">
        <v>0</v>
      </c>
      <c r="V802" s="513">
        <v>0</v>
      </c>
      <c r="W802" s="513">
        <v>0</v>
      </c>
      <c r="X802" s="513">
        <v>0</v>
      </c>
      <c r="Y802" s="513">
        <v>0</v>
      </c>
      <c r="Z802" s="513">
        <v>0</v>
      </c>
      <c r="AA802" s="513">
        <v>0</v>
      </c>
      <c r="AB802" s="513">
        <v>0</v>
      </c>
      <c r="AC802" s="513">
        <v>2</v>
      </c>
      <c r="AD802" s="513">
        <v>2</v>
      </c>
      <c r="AE802" s="513">
        <v>0</v>
      </c>
      <c r="AF802" s="513">
        <v>0</v>
      </c>
      <c r="AG802" s="513">
        <v>0</v>
      </c>
      <c r="AH802" s="513">
        <f t="shared" si="117"/>
        <v>0</v>
      </c>
      <c r="AI802" s="513">
        <v>0</v>
      </c>
      <c r="AJ802" s="513">
        <v>0</v>
      </c>
      <c r="AK802" s="513">
        <f t="shared" si="118"/>
        <v>2</v>
      </c>
      <c r="AL802" s="513">
        <f t="shared" si="119"/>
        <v>2</v>
      </c>
      <c r="AM802" s="513">
        <v>0</v>
      </c>
      <c r="AN802" s="513">
        <v>0</v>
      </c>
      <c r="AO802" s="513">
        <v>0</v>
      </c>
      <c r="AP802" s="513">
        <v>0</v>
      </c>
      <c r="AQ802" s="513">
        <v>0</v>
      </c>
      <c r="AR802" s="513">
        <v>0</v>
      </c>
      <c r="AS802" s="513">
        <v>0</v>
      </c>
      <c r="AT802" s="513">
        <v>0</v>
      </c>
      <c r="AU802" s="513">
        <v>0</v>
      </c>
      <c r="AV802" s="513">
        <v>0</v>
      </c>
      <c r="AW802" s="513">
        <v>0</v>
      </c>
      <c r="AX802" s="513">
        <v>0</v>
      </c>
      <c r="AY802" s="513">
        <v>0</v>
      </c>
      <c r="AZ802" s="513">
        <v>0</v>
      </c>
      <c r="BA802" s="513">
        <v>0</v>
      </c>
      <c r="BB802" s="513">
        <v>0</v>
      </c>
      <c r="BC802" s="513">
        <v>9.75</v>
      </c>
      <c r="BD802" s="513">
        <v>9.75</v>
      </c>
      <c r="BE802" s="513">
        <v>0</v>
      </c>
      <c r="BF802" s="513">
        <v>0</v>
      </c>
      <c r="BG802" s="513">
        <v>0</v>
      </c>
      <c r="BH802" s="513">
        <v>0</v>
      </c>
      <c r="BI802" s="513">
        <v>0</v>
      </c>
      <c r="BJ802" s="513">
        <v>0</v>
      </c>
      <c r="BK802" s="241">
        <f t="shared" si="120"/>
        <v>9.75</v>
      </c>
      <c r="BL802" s="22">
        <f t="shared" si="121"/>
        <v>9.75</v>
      </c>
      <c r="BM802" s="519">
        <f t="shared" si="122"/>
        <v>0.121875</v>
      </c>
      <c r="BN802" s="520">
        <v>0</v>
      </c>
      <c r="BO802" s="520">
        <v>0</v>
      </c>
      <c r="BP802" s="520">
        <v>0</v>
      </c>
      <c r="BQ802" s="520">
        <v>0</v>
      </c>
      <c r="BR802" s="520">
        <v>0</v>
      </c>
      <c r="BS802" s="520">
        <v>0</v>
      </c>
      <c r="BT802" s="520">
        <v>0</v>
      </c>
      <c r="BU802" s="520">
        <v>0</v>
      </c>
      <c r="BV802" s="520">
        <v>0</v>
      </c>
      <c r="BW802" s="520">
        <v>0</v>
      </c>
      <c r="BX802" s="520">
        <v>0</v>
      </c>
      <c r="BY802" s="520">
        <v>0</v>
      </c>
      <c r="BZ802" s="520">
        <v>0</v>
      </c>
      <c r="CA802" s="520">
        <v>0</v>
      </c>
      <c r="CB802" s="520">
        <v>0</v>
      </c>
      <c r="CC802" s="520">
        <v>0</v>
      </c>
      <c r="CD802" s="520">
        <v>11444.94</v>
      </c>
      <c r="CE802" s="520">
        <v>11444.94</v>
      </c>
      <c r="CF802" s="520">
        <v>0</v>
      </c>
      <c r="CG802" s="520">
        <v>0</v>
      </c>
      <c r="CH802" s="520">
        <v>0</v>
      </c>
      <c r="CI802" s="520">
        <v>0</v>
      </c>
      <c r="CJ802" s="520">
        <v>0</v>
      </c>
      <c r="CK802" s="520">
        <v>0</v>
      </c>
      <c r="CL802" s="520">
        <f t="shared" si="123"/>
        <v>11444.94</v>
      </c>
      <c r="CM802" s="521">
        <f t="shared" si="124"/>
        <v>11444.94</v>
      </c>
      <c r="CN802" s="522">
        <v>1822080.0000000002</v>
      </c>
      <c r="CO802" s="522">
        <v>1822080.0000000002</v>
      </c>
      <c r="CP802" s="522">
        <v>280320</v>
      </c>
      <c r="CQ802" s="243" t="s">
        <v>874</v>
      </c>
      <c r="CR802" s="103">
        <v>0.52</v>
      </c>
      <c r="CS802" s="523">
        <v>0.52</v>
      </c>
      <c r="CT802" s="104">
        <v>0.08</v>
      </c>
      <c r="CU802" s="524"/>
      <c r="CV802" s="524"/>
      <c r="CW802" s="524"/>
      <c r="CX802" s="525"/>
      <c r="CY802" s="526">
        <v>0</v>
      </c>
      <c r="CZ802" s="527">
        <v>0</v>
      </c>
      <c r="DA802" s="528">
        <v>0</v>
      </c>
      <c r="DB802" s="529">
        <v>0</v>
      </c>
      <c r="DC802" s="530" t="s">
        <v>2297</v>
      </c>
      <c r="DD802" s="225"/>
      <c r="DE802" s="524"/>
      <c r="DF802" s="524"/>
      <c r="DG802" s="531"/>
      <c r="DH802" s="532"/>
      <c r="DI802" s="64">
        <v>0</v>
      </c>
      <c r="DJ802" s="64">
        <v>0</v>
      </c>
      <c r="DK802" s="64">
        <v>0</v>
      </c>
      <c r="DL802" s="534">
        <f t="shared" si="115"/>
        <v>0</v>
      </c>
    </row>
    <row r="803" spans="1:116" ht="43.5" customHeight="1" x14ac:dyDescent="0.25">
      <c r="A803" s="356" t="s">
        <v>7</v>
      </c>
      <c r="B803" s="65" t="s">
        <v>96</v>
      </c>
      <c r="C803" s="65" t="s">
        <v>114</v>
      </c>
      <c r="D803" s="64" t="s">
        <v>2612</v>
      </c>
      <c r="E803" s="64" t="s">
        <v>128</v>
      </c>
      <c r="F803" s="64" t="s">
        <v>2637</v>
      </c>
      <c r="G803" s="18" t="s">
        <v>128</v>
      </c>
      <c r="H803" s="35" t="s">
        <v>860</v>
      </c>
      <c r="I803" s="28" t="s">
        <v>2287</v>
      </c>
      <c r="J803" s="498">
        <v>2.8821325437946119</v>
      </c>
      <c r="K803" s="498">
        <v>1.4660984817989999</v>
      </c>
      <c r="L803" s="499">
        <v>457.4</v>
      </c>
      <c r="M803" s="512">
        <v>0</v>
      </c>
      <c r="N803" s="513">
        <v>0</v>
      </c>
      <c r="O803" s="513">
        <v>0</v>
      </c>
      <c r="P803" s="513">
        <v>0</v>
      </c>
      <c r="Q803" s="513">
        <v>0</v>
      </c>
      <c r="R803" s="513">
        <v>0</v>
      </c>
      <c r="S803" s="513">
        <v>0</v>
      </c>
      <c r="T803" s="513">
        <v>0</v>
      </c>
      <c r="U803" s="513">
        <v>0</v>
      </c>
      <c r="V803" s="513">
        <v>0</v>
      </c>
      <c r="W803" s="513">
        <v>0</v>
      </c>
      <c r="X803" s="513">
        <v>0</v>
      </c>
      <c r="Y803" s="513">
        <v>0</v>
      </c>
      <c r="Z803" s="513">
        <v>0</v>
      </c>
      <c r="AA803" s="513">
        <v>0</v>
      </c>
      <c r="AB803" s="513">
        <v>0</v>
      </c>
      <c r="AC803" s="513">
        <v>15</v>
      </c>
      <c r="AD803" s="513">
        <v>15</v>
      </c>
      <c r="AE803" s="513">
        <v>0</v>
      </c>
      <c r="AF803" s="513">
        <v>0</v>
      </c>
      <c r="AG803" s="513">
        <v>0</v>
      </c>
      <c r="AH803" s="513">
        <f t="shared" si="117"/>
        <v>0</v>
      </c>
      <c r="AI803" s="513">
        <v>0</v>
      </c>
      <c r="AJ803" s="513">
        <v>0</v>
      </c>
      <c r="AK803" s="513">
        <f t="shared" si="118"/>
        <v>15</v>
      </c>
      <c r="AL803" s="513">
        <f t="shared" si="119"/>
        <v>15</v>
      </c>
      <c r="AM803" s="513">
        <v>0</v>
      </c>
      <c r="AN803" s="513">
        <v>0</v>
      </c>
      <c r="AO803" s="513">
        <v>0</v>
      </c>
      <c r="AP803" s="513">
        <v>0</v>
      </c>
      <c r="AQ803" s="513">
        <v>0</v>
      </c>
      <c r="AR803" s="513">
        <v>0</v>
      </c>
      <c r="AS803" s="513">
        <v>0</v>
      </c>
      <c r="AT803" s="513">
        <v>0</v>
      </c>
      <c r="AU803" s="513">
        <v>0</v>
      </c>
      <c r="AV803" s="513">
        <v>0</v>
      </c>
      <c r="AW803" s="513">
        <v>0</v>
      </c>
      <c r="AX803" s="513">
        <v>0</v>
      </c>
      <c r="AY803" s="513">
        <v>0</v>
      </c>
      <c r="AZ803" s="513">
        <v>0</v>
      </c>
      <c r="BA803" s="513">
        <v>0</v>
      </c>
      <c r="BB803" s="513">
        <v>0</v>
      </c>
      <c r="BC803" s="513">
        <v>68.14</v>
      </c>
      <c r="BD803" s="513">
        <v>68.14</v>
      </c>
      <c r="BE803" s="513">
        <v>0</v>
      </c>
      <c r="BF803" s="513">
        <v>0</v>
      </c>
      <c r="BG803" s="513">
        <v>0</v>
      </c>
      <c r="BH803" s="513">
        <v>0</v>
      </c>
      <c r="BI803" s="513">
        <v>0</v>
      </c>
      <c r="BJ803" s="513">
        <v>0</v>
      </c>
      <c r="BK803" s="241">
        <f t="shared" si="120"/>
        <v>68.14</v>
      </c>
      <c r="BL803" s="22">
        <f t="shared" si="121"/>
        <v>68.14</v>
      </c>
      <c r="BM803" s="519">
        <f t="shared" si="122"/>
        <v>4.1048192771084346E-2</v>
      </c>
      <c r="BN803" s="520">
        <v>0</v>
      </c>
      <c r="BO803" s="520">
        <v>0</v>
      </c>
      <c r="BP803" s="520">
        <v>0</v>
      </c>
      <c r="BQ803" s="520">
        <v>0</v>
      </c>
      <c r="BR803" s="520">
        <v>0</v>
      </c>
      <c r="BS803" s="520">
        <v>0</v>
      </c>
      <c r="BT803" s="520">
        <v>0</v>
      </c>
      <c r="BU803" s="520">
        <v>0</v>
      </c>
      <c r="BV803" s="520">
        <v>0</v>
      </c>
      <c r="BW803" s="520">
        <v>0</v>
      </c>
      <c r="BX803" s="520">
        <v>0</v>
      </c>
      <c r="BY803" s="520">
        <v>0</v>
      </c>
      <c r="BZ803" s="520">
        <v>0</v>
      </c>
      <c r="CA803" s="520">
        <v>0</v>
      </c>
      <c r="CB803" s="520">
        <v>0</v>
      </c>
      <c r="CC803" s="520">
        <v>0</v>
      </c>
      <c r="CD803" s="520">
        <v>79985.457600000009</v>
      </c>
      <c r="CE803" s="520">
        <v>79985.457600000009</v>
      </c>
      <c r="CF803" s="520">
        <v>0</v>
      </c>
      <c r="CG803" s="520">
        <v>0</v>
      </c>
      <c r="CH803" s="520">
        <v>0</v>
      </c>
      <c r="CI803" s="520">
        <v>0</v>
      </c>
      <c r="CJ803" s="520">
        <v>0</v>
      </c>
      <c r="CK803" s="520">
        <v>0</v>
      </c>
      <c r="CL803" s="520">
        <f t="shared" si="123"/>
        <v>79985.457600000009</v>
      </c>
      <c r="CM803" s="521">
        <f t="shared" si="124"/>
        <v>79985.457600000009</v>
      </c>
      <c r="CN803" s="522">
        <v>7627460.9927519998</v>
      </c>
      <c r="CO803" s="522">
        <v>7627460.9927519998</v>
      </c>
      <c r="CP803" s="522">
        <v>6663992.2357727988</v>
      </c>
      <c r="CQ803" s="243" t="s">
        <v>874</v>
      </c>
      <c r="CR803" s="103">
        <v>1.9</v>
      </c>
      <c r="CS803" s="523">
        <v>1.9</v>
      </c>
      <c r="CT803" s="104">
        <v>1.66</v>
      </c>
      <c r="CU803" s="524"/>
      <c r="CV803" s="524"/>
      <c r="CW803" s="524"/>
      <c r="CX803" s="525"/>
      <c r="CY803" s="526">
        <v>8.2199770895074504</v>
      </c>
      <c r="CZ803" s="527">
        <v>8.217786561264818</v>
      </c>
      <c r="DA803" s="528">
        <v>1.1606258456480624E-2</v>
      </c>
      <c r="DB803" s="529">
        <v>1.159902899033332E-2</v>
      </c>
      <c r="DC803" s="530" t="s">
        <v>2382</v>
      </c>
      <c r="DD803" s="225"/>
      <c r="DE803" s="524"/>
      <c r="DF803" s="524"/>
      <c r="DG803" s="531"/>
      <c r="DH803" s="532"/>
      <c r="DI803" s="64">
        <v>0</v>
      </c>
      <c r="DJ803" s="64">
        <v>0</v>
      </c>
      <c r="DK803" s="64">
        <v>0</v>
      </c>
      <c r="DL803" s="534">
        <f t="shared" si="115"/>
        <v>0</v>
      </c>
    </row>
    <row r="804" spans="1:116" ht="43.5" customHeight="1" x14ac:dyDescent="0.25">
      <c r="A804" s="356" t="s">
        <v>7</v>
      </c>
      <c r="B804" s="65" t="s">
        <v>96</v>
      </c>
      <c r="C804" s="65" t="s">
        <v>114</v>
      </c>
      <c r="D804" s="64" t="s">
        <v>2612</v>
      </c>
      <c r="E804" s="64" t="s">
        <v>128</v>
      </c>
      <c r="F804" s="64" t="s">
        <v>2638</v>
      </c>
      <c r="G804" s="18" t="s">
        <v>128</v>
      </c>
      <c r="H804" s="35" t="s">
        <v>889</v>
      </c>
      <c r="I804" s="28" t="s">
        <v>2287</v>
      </c>
      <c r="J804" s="498">
        <v>1.2609329879101425</v>
      </c>
      <c r="K804" s="498">
        <v>1.2852272700540002</v>
      </c>
      <c r="L804" s="499">
        <v>59.5</v>
      </c>
      <c r="M804" s="512">
        <v>0</v>
      </c>
      <c r="N804" s="513">
        <v>0</v>
      </c>
      <c r="O804" s="513">
        <v>0</v>
      </c>
      <c r="P804" s="513">
        <v>0</v>
      </c>
      <c r="Q804" s="513">
        <v>0</v>
      </c>
      <c r="R804" s="513">
        <v>0</v>
      </c>
      <c r="S804" s="513">
        <v>0</v>
      </c>
      <c r="T804" s="513">
        <v>0</v>
      </c>
      <c r="U804" s="513">
        <v>0</v>
      </c>
      <c r="V804" s="513">
        <v>0</v>
      </c>
      <c r="W804" s="513">
        <v>0</v>
      </c>
      <c r="X804" s="513">
        <v>0</v>
      </c>
      <c r="Y804" s="513">
        <v>0</v>
      </c>
      <c r="Z804" s="513">
        <v>0</v>
      </c>
      <c r="AA804" s="513">
        <v>0</v>
      </c>
      <c r="AB804" s="513">
        <v>0</v>
      </c>
      <c r="AC804" s="513">
        <v>0</v>
      </c>
      <c r="AD804" s="513">
        <v>0</v>
      </c>
      <c r="AE804" s="513">
        <v>0</v>
      </c>
      <c r="AF804" s="513">
        <v>0</v>
      </c>
      <c r="AG804" s="513">
        <v>0</v>
      </c>
      <c r="AH804" s="513">
        <f t="shared" si="117"/>
        <v>0</v>
      </c>
      <c r="AI804" s="513">
        <v>0</v>
      </c>
      <c r="AJ804" s="513">
        <v>0</v>
      </c>
      <c r="AK804" s="513">
        <f t="shared" si="118"/>
        <v>0</v>
      </c>
      <c r="AL804" s="513">
        <f t="shared" si="119"/>
        <v>0</v>
      </c>
      <c r="AM804" s="513">
        <v>0</v>
      </c>
      <c r="AN804" s="513">
        <v>0</v>
      </c>
      <c r="AO804" s="513">
        <v>0</v>
      </c>
      <c r="AP804" s="513">
        <v>0</v>
      </c>
      <c r="AQ804" s="513">
        <v>0</v>
      </c>
      <c r="AR804" s="513">
        <v>0</v>
      </c>
      <c r="AS804" s="513">
        <v>0</v>
      </c>
      <c r="AT804" s="513">
        <v>0</v>
      </c>
      <c r="AU804" s="513">
        <v>0</v>
      </c>
      <c r="AV804" s="513">
        <v>0</v>
      </c>
      <c r="AW804" s="513">
        <v>0</v>
      </c>
      <c r="AX804" s="513">
        <v>0</v>
      </c>
      <c r="AY804" s="513">
        <v>0</v>
      </c>
      <c r="AZ804" s="513">
        <v>0</v>
      </c>
      <c r="BA804" s="513">
        <v>0</v>
      </c>
      <c r="BB804" s="513">
        <v>0</v>
      </c>
      <c r="BC804" s="513">
        <v>0</v>
      </c>
      <c r="BD804" s="513">
        <v>0</v>
      </c>
      <c r="BE804" s="513">
        <v>0</v>
      </c>
      <c r="BF804" s="513">
        <v>0</v>
      </c>
      <c r="BG804" s="513">
        <v>0</v>
      </c>
      <c r="BH804" s="513">
        <v>0</v>
      </c>
      <c r="BI804" s="513">
        <v>0</v>
      </c>
      <c r="BJ804" s="513">
        <v>0</v>
      </c>
      <c r="BK804" s="241">
        <f t="shared" si="120"/>
        <v>0</v>
      </c>
      <c r="BL804" s="22">
        <f t="shared" si="121"/>
        <v>0</v>
      </c>
      <c r="BM804" s="519">
        <f t="shared" si="122"/>
        <v>0</v>
      </c>
      <c r="BN804" s="520">
        <v>0</v>
      </c>
      <c r="BO804" s="520">
        <v>0</v>
      </c>
      <c r="BP804" s="520">
        <v>0</v>
      </c>
      <c r="BQ804" s="520">
        <v>0</v>
      </c>
      <c r="BR804" s="520">
        <v>0</v>
      </c>
      <c r="BS804" s="520">
        <v>0</v>
      </c>
      <c r="BT804" s="520">
        <v>0</v>
      </c>
      <c r="BU804" s="520">
        <v>0</v>
      </c>
      <c r="BV804" s="520">
        <v>0</v>
      </c>
      <c r="BW804" s="520">
        <v>0</v>
      </c>
      <c r="BX804" s="520">
        <v>0</v>
      </c>
      <c r="BY804" s="520">
        <v>0</v>
      </c>
      <c r="BZ804" s="520">
        <v>0</v>
      </c>
      <c r="CA804" s="520">
        <v>0</v>
      </c>
      <c r="CB804" s="520">
        <v>0</v>
      </c>
      <c r="CC804" s="520">
        <v>0</v>
      </c>
      <c r="CD804" s="520">
        <v>0</v>
      </c>
      <c r="CE804" s="520">
        <v>0</v>
      </c>
      <c r="CF804" s="520">
        <v>0</v>
      </c>
      <c r="CG804" s="520">
        <v>0</v>
      </c>
      <c r="CH804" s="520">
        <v>0</v>
      </c>
      <c r="CI804" s="520">
        <v>0</v>
      </c>
      <c r="CJ804" s="520">
        <v>0</v>
      </c>
      <c r="CK804" s="520">
        <v>0</v>
      </c>
      <c r="CL804" s="520">
        <f t="shared" si="123"/>
        <v>0</v>
      </c>
      <c r="CM804" s="521">
        <f t="shared" si="124"/>
        <v>0</v>
      </c>
      <c r="CN804" s="522">
        <v>2522879.9999999995</v>
      </c>
      <c r="CO804" s="522">
        <v>2522879.9999999995</v>
      </c>
      <c r="CP804" s="522">
        <v>3994559.9999999995</v>
      </c>
      <c r="CQ804" s="243" t="s">
        <v>874</v>
      </c>
      <c r="CR804" s="103">
        <v>0.72</v>
      </c>
      <c r="CS804" s="523">
        <v>0.72</v>
      </c>
      <c r="CT804" s="104">
        <v>1.1399999999999999</v>
      </c>
      <c r="CU804" s="524"/>
      <c r="CV804" s="524"/>
      <c r="CW804" s="524"/>
      <c r="CX804" s="525"/>
      <c r="CY804" s="526">
        <v>28.071794871794864</v>
      </c>
      <c r="CZ804" s="527">
        <v>28.071794871794864</v>
      </c>
      <c r="DA804" s="528">
        <v>0.23589743589743598</v>
      </c>
      <c r="DB804" s="529">
        <v>0.23589743589743598</v>
      </c>
      <c r="DC804" s="530" t="s">
        <v>2293</v>
      </c>
      <c r="DD804" s="225"/>
      <c r="DE804" s="524"/>
      <c r="DF804" s="524"/>
      <c r="DG804" s="531"/>
      <c r="DH804" s="532"/>
      <c r="DI804" s="64">
        <v>0</v>
      </c>
      <c r="DJ804" s="64">
        <v>0</v>
      </c>
      <c r="DK804" s="64">
        <v>0</v>
      </c>
      <c r="DL804" s="534">
        <f t="shared" si="115"/>
        <v>0</v>
      </c>
    </row>
    <row r="805" spans="1:116" ht="43.5" customHeight="1" x14ac:dyDescent="0.25">
      <c r="A805" s="356" t="s">
        <v>7</v>
      </c>
      <c r="B805" s="65" t="s">
        <v>96</v>
      </c>
      <c r="C805" s="65" t="s">
        <v>114</v>
      </c>
      <c r="D805" s="64" t="s">
        <v>2639</v>
      </c>
      <c r="E805" s="64" t="s">
        <v>514</v>
      </c>
      <c r="F805" s="64" t="s">
        <v>563</v>
      </c>
      <c r="G805" s="18" t="s">
        <v>514</v>
      </c>
      <c r="H805" s="35" t="s">
        <v>860</v>
      </c>
      <c r="I805" s="28" t="s">
        <v>2287</v>
      </c>
      <c r="J805" s="498">
        <v>2.9181592005920445</v>
      </c>
      <c r="K805" s="498">
        <v>1.5407196937650003</v>
      </c>
      <c r="L805" s="499">
        <v>353.2</v>
      </c>
      <c r="M805" s="512">
        <v>0</v>
      </c>
      <c r="N805" s="513">
        <v>0</v>
      </c>
      <c r="O805" s="513">
        <v>0</v>
      </c>
      <c r="P805" s="513">
        <v>0</v>
      </c>
      <c r="Q805" s="513">
        <v>0</v>
      </c>
      <c r="R805" s="513">
        <v>0</v>
      </c>
      <c r="S805" s="513">
        <v>0</v>
      </c>
      <c r="T805" s="513">
        <v>0</v>
      </c>
      <c r="U805" s="513">
        <v>0</v>
      </c>
      <c r="V805" s="513">
        <v>0</v>
      </c>
      <c r="W805" s="513">
        <v>0</v>
      </c>
      <c r="X805" s="513">
        <v>0</v>
      </c>
      <c r="Y805" s="513">
        <v>0</v>
      </c>
      <c r="Z805" s="513">
        <v>0</v>
      </c>
      <c r="AA805" s="513">
        <v>0</v>
      </c>
      <c r="AB805" s="513">
        <v>0</v>
      </c>
      <c r="AC805" s="513">
        <v>11</v>
      </c>
      <c r="AD805" s="513">
        <v>11</v>
      </c>
      <c r="AE805" s="513">
        <v>0</v>
      </c>
      <c r="AF805" s="513">
        <v>0</v>
      </c>
      <c r="AG805" s="513">
        <v>0</v>
      </c>
      <c r="AH805" s="513">
        <f t="shared" si="117"/>
        <v>0</v>
      </c>
      <c r="AI805" s="513">
        <v>0</v>
      </c>
      <c r="AJ805" s="513">
        <v>0</v>
      </c>
      <c r="AK805" s="513">
        <f t="shared" si="118"/>
        <v>11</v>
      </c>
      <c r="AL805" s="513">
        <f t="shared" si="119"/>
        <v>11</v>
      </c>
      <c r="AM805" s="513">
        <v>0</v>
      </c>
      <c r="AN805" s="513">
        <v>0</v>
      </c>
      <c r="AO805" s="513">
        <v>0</v>
      </c>
      <c r="AP805" s="513">
        <v>0</v>
      </c>
      <c r="AQ805" s="513">
        <v>0</v>
      </c>
      <c r="AR805" s="513">
        <v>0</v>
      </c>
      <c r="AS805" s="513">
        <v>0</v>
      </c>
      <c r="AT805" s="513">
        <v>0</v>
      </c>
      <c r="AU805" s="513">
        <v>0</v>
      </c>
      <c r="AV805" s="513">
        <v>0</v>
      </c>
      <c r="AW805" s="513">
        <v>0</v>
      </c>
      <c r="AX805" s="513">
        <v>0</v>
      </c>
      <c r="AY805" s="513">
        <v>0</v>
      </c>
      <c r="AZ805" s="513">
        <v>0</v>
      </c>
      <c r="BA805" s="513">
        <v>0</v>
      </c>
      <c r="BB805" s="513">
        <v>0</v>
      </c>
      <c r="BC805" s="513">
        <v>53.24</v>
      </c>
      <c r="BD805" s="513">
        <v>53.24</v>
      </c>
      <c r="BE805" s="513">
        <v>0</v>
      </c>
      <c r="BF805" s="513">
        <v>0</v>
      </c>
      <c r="BG805" s="513">
        <v>0</v>
      </c>
      <c r="BH805" s="513">
        <v>0</v>
      </c>
      <c r="BI805" s="513">
        <v>0</v>
      </c>
      <c r="BJ805" s="513">
        <v>0</v>
      </c>
      <c r="BK805" s="241">
        <f t="shared" si="120"/>
        <v>53.24</v>
      </c>
      <c r="BL805" s="22">
        <f t="shared" si="121"/>
        <v>53.24</v>
      </c>
      <c r="BM805" s="519">
        <f t="shared" si="122"/>
        <v>3.1317647058823533E-2</v>
      </c>
      <c r="BN805" s="520">
        <v>0</v>
      </c>
      <c r="BO805" s="520">
        <v>0</v>
      </c>
      <c r="BP805" s="520">
        <v>0</v>
      </c>
      <c r="BQ805" s="520">
        <v>0</v>
      </c>
      <c r="BR805" s="520">
        <v>0</v>
      </c>
      <c r="BS805" s="520">
        <v>0</v>
      </c>
      <c r="BT805" s="520">
        <v>0</v>
      </c>
      <c r="BU805" s="520">
        <v>0</v>
      </c>
      <c r="BV805" s="520">
        <v>0</v>
      </c>
      <c r="BW805" s="520">
        <v>0</v>
      </c>
      <c r="BX805" s="520">
        <v>0</v>
      </c>
      <c r="BY805" s="520">
        <v>0</v>
      </c>
      <c r="BZ805" s="520">
        <v>0</v>
      </c>
      <c r="CA805" s="520">
        <v>0</v>
      </c>
      <c r="CB805" s="520">
        <v>0</v>
      </c>
      <c r="CC805" s="520">
        <v>0</v>
      </c>
      <c r="CD805" s="520">
        <v>62495.241600000008</v>
      </c>
      <c r="CE805" s="520">
        <v>62495.241600000008</v>
      </c>
      <c r="CF805" s="520">
        <v>0</v>
      </c>
      <c r="CG805" s="520">
        <v>0</v>
      </c>
      <c r="CH805" s="520">
        <v>0</v>
      </c>
      <c r="CI805" s="520">
        <v>0</v>
      </c>
      <c r="CJ805" s="520">
        <v>0</v>
      </c>
      <c r="CK805" s="520">
        <v>0</v>
      </c>
      <c r="CL805" s="520">
        <f t="shared" si="123"/>
        <v>62495.241600000008</v>
      </c>
      <c r="CM805" s="521">
        <f t="shared" si="124"/>
        <v>62495.241600000008</v>
      </c>
      <c r="CN805" s="522">
        <v>2032320</v>
      </c>
      <c r="CO805" s="522">
        <v>2032320</v>
      </c>
      <c r="CP805" s="522">
        <v>5956800</v>
      </c>
      <c r="CQ805" s="243" t="s">
        <v>874</v>
      </c>
      <c r="CR805" s="103">
        <v>0.57999999999999996</v>
      </c>
      <c r="CS805" s="523">
        <v>0.57999999999999996</v>
      </c>
      <c r="CT805" s="104">
        <v>1.7</v>
      </c>
      <c r="CU805" s="524"/>
      <c r="CV805" s="524"/>
      <c r="CW805" s="524"/>
      <c r="CX805" s="525"/>
      <c r="CY805" s="526">
        <v>1.3678160919540234</v>
      </c>
      <c r="CZ805" s="527">
        <v>1.3678160919540234</v>
      </c>
      <c r="DA805" s="528">
        <v>6.7049808429118672E-3</v>
      </c>
      <c r="DB805" s="529">
        <v>6.7049808429118672E-3</v>
      </c>
      <c r="DC805" s="530" t="s">
        <v>2293</v>
      </c>
      <c r="DD805" s="225"/>
      <c r="DE805" s="524"/>
      <c r="DF805" s="524"/>
      <c r="DG805" s="531"/>
      <c r="DH805" s="532"/>
      <c r="DI805" s="64">
        <v>0</v>
      </c>
      <c r="DJ805" s="64">
        <v>0</v>
      </c>
      <c r="DK805" s="64">
        <v>0</v>
      </c>
      <c r="DL805" s="534">
        <f t="shared" si="115"/>
        <v>0</v>
      </c>
    </row>
    <row r="806" spans="1:116" ht="43.5" customHeight="1" x14ac:dyDescent="0.25">
      <c r="A806" s="356" t="s">
        <v>7</v>
      </c>
      <c r="B806" s="65" t="s">
        <v>96</v>
      </c>
      <c r="C806" s="65" t="s">
        <v>114</v>
      </c>
      <c r="D806" s="64" t="s">
        <v>2612</v>
      </c>
      <c r="E806" s="64" t="s">
        <v>128</v>
      </c>
      <c r="F806" s="64" t="s">
        <v>2640</v>
      </c>
      <c r="G806" s="18" t="s">
        <v>128</v>
      </c>
      <c r="H806" s="35" t="s">
        <v>860</v>
      </c>
      <c r="I806" s="28" t="s">
        <v>2287</v>
      </c>
      <c r="J806" s="498">
        <v>2.442607330865934</v>
      </c>
      <c r="K806" s="498">
        <v>2.5751893885829999</v>
      </c>
      <c r="L806" s="499">
        <v>434.9</v>
      </c>
      <c r="M806" s="512">
        <v>0</v>
      </c>
      <c r="N806" s="513">
        <v>0</v>
      </c>
      <c r="O806" s="513">
        <v>0</v>
      </c>
      <c r="P806" s="513">
        <v>0</v>
      </c>
      <c r="Q806" s="513">
        <v>0</v>
      </c>
      <c r="R806" s="513">
        <v>0</v>
      </c>
      <c r="S806" s="513">
        <v>0</v>
      </c>
      <c r="T806" s="513">
        <v>0</v>
      </c>
      <c r="U806" s="513">
        <v>0</v>
      </c>
      <c r="V806" s="513">
        <v>0</v>
      </c>
      <c r="W806" s="513">
        <v>0</v>
      </c>
      <c r="X806" s="513">
        <v>0</v>
      </c>
      <c r="Y806" s="513">
        <v>0</v>
      </c>
      <c r="Z806" s="513">
        <v>0</v>
      </c>
      <c r="AA806" s="513">
        <v>0</v>
      </c>
      <c r="AB806" s="513">
        <v>0</v>
      </c>
      <c r="AC806" s="513">
        <v>15</v>
      </c>
      <c r="AD806" s="513">
        <v>15</v>
      </c>
      <c r="AE806" s="513">
        <v>0</v>
      </c>
      <c r="AF806" s="513">
        <v>0</v>
      </c>
      <c r="AG806" s="513">
        <v>0</v>
      </c>
      <c r="AH806" s="513">
        <f t="shared" si="117"/>
        <v>0</v>
      </c>
      <c r="AI806" s="513">
        <v>0</v>
      </c>
      <c r="AJ806" s="513">
        <v>0</v>
      </c>
      <c r="AK806" s="513">
        <f t="shared" si="118"/>
        <v>15</v>
      </c>
      <c r="AL806" s="513">
        <f t="shared" si="119"/>
        <v>15</v>
      </c>
      <c r="AM806" s="513">
        <v>0</v>
      </c>
      <c r="AN806" s="513">
        <v>0</v>
      </c>
      <c r="AO806" s="513">
        <v>0</v>
      </c>
      <c r="AP806" s="513">
        <v>0</v>
      </c>
      <c r="AQ806" s="513">
        <v>0</v>
      </c>
      <c r="AR806" s="513">
        <v>0</v>
      </c>
      <c r="AS806" s="513">
        <v>0</v>
      </c>
      <c r="AT806" s="513">
        <v>0</v>
      </c>
      <c r="AU806" s="513">
        <v>0</v>
      </c>
      <c r="AV806" s="513">
        <v>0</v>
      </c>
      <c r="AW806" s="513">
        <v>0</v>
      </c>
      <c r="AX806" s="513">
        <v>0</v>
      </c>
      <c r="AY806" s="513">
        <v>0</v>
      </c>
      <c r="AZ806" s="513">
        <v>0</v>
      </c>
      <c r="BA806" s="513">
        <v>0</v>
      </c>
      <c r="BB806" s="513">
        <v>0</v>
      </c>
      <c r="BC806" s="513">
        <v>73.8</v>
      </c>
      <c r="BD806" s="513">
        <v>73.8</v>
      </c>
      <c r="BE806" s="513">
        <v>0</v>
      </c>
      <c r="BF806" s="513">
        <v>0</v>
      </c>
      <c r="BG806" s="513">
        <v>0</v>
      </c>
      <c r="BH806" s="513">
        <v>0</v>
      </c>
      <c r="BI806" s="513">
        <v>0</v>
      </c>
      <c r="BJ806" s="513">
        <v>0</v>
      </c>
      <c r="BK806" s="241">
        <f t="shared" si="120"/>
        <v>73.8</v>
      </c>
      <c r="BL806" s="22">
        <f t="shared" si="121"/>
        <v>73.8</v>
      </c>
      <c r="BM806" s="519">
        <f t="shared" si="122"/>
        <v>6.9622641509433952E-2</v>
      </c>
      <c r="BN806" s="520">
        <v>0</v>
      </c>
      <c r="BO806" s="520">
        <v>0</v>
      </c>
      <c r="BP806" s="520">
        <v>0</v>
      </c>
      <c r="BQ806" s="520">
        <v>0</v>
      </c>
      <c r="BR806" s="520">
        <v>0</v>
      </c>
      <c r="BS806" s="520">
        <v>0</v>
      </c>
      <c r="BT806" s="520">
        <v>0</v>
      </c>
      <c r="BU806" s="520">
        <v>0</v>
      </c>
      <c r="BV806" s="520">
        <v>0</v>
      </c>
      <c r="BW806" s="520">
        <v>0</v>
      </c>
      <c r="BX806" s="520">
        <v>0</v>
      </c>
      <c r="BY806" s="520">
        <v>0</v>
      </c>
      <c r="BZ806" s="520">
        <v>0</v>
      </c>
      <c r="CA806" s="520">
        <v>0</v>
      </c>
      <c r="CB806" s="520">
        <v>0</v>
      </c>
      <c r="CC806" s="520">
        <v>0</v>
      </c>
      <c r="CD806" s="520">
        <v>86629.392000000007</v>
      </c>
      <c r="CE806" s="520">
        <v>86629.392000000007</v>
      </c>
      <c r="CF806" s="520">
        <v>0</v>
      </c>
      <c r="CG806" s="520">
        <v>0</v>
      </c>
      <c r="CH806" s="520">
        <v>0</v>
      </c>
      <c r="CI806" s="520">
        <v>0</v>
      </c>
      <c r="CJ806" s="520">
        <v>0</v>
      </c>
      <c r="CK806" s="520">
        <v>0</v>
      </c>
      <c r="CL806" s="520">
        <f t="shared" si="123"/>
        <v>86629.392000000007</v>
      </c>
      <c r="CM806" s="521">
        <f t="shared" si="124"/>
        <v>86629.392000000007</v>
      </c>
      <c r="CN806" s="522">
        <v>3286497.3345360002</v>
      </c>
      <c r="CO806" s="522">
        <v>3286497.3345360002</v>
      </c>
      <c r="CP806" s="522">
        <v>3382220.5578720002</v>
      </c>
      <c r="CQ806" s="243" t="s">
        <v>874</v>
      </c>
      <c r="CR806" s="103">
        <v>1.03</v>
      </c>
      <c r="CS806" s="523">
        <v>1.03</v>
      </c>
      <c r="CT806" s="104">
        <v>1.06</v>
      </c>
      <c r="CU806" s="524"/>
      <c r="CV806" s="524"/>
      <c r="CW806" s="524"/>
      <c r="CX806" s="525"/>
      <c r="CY806" s="526">
        <v>2.7203065134099638</v>
      </c>
      <c r="CZ806" s="527">
        <v>2.7203065134099638</v>
      </c>
      <c r="DA806" s="528">
        <v>4.8275862068965669E-2</v>
      </c>
      <c r="DB806" s="529">
        <v>4.8275862068965669E-2</v>
      </c>
      <c r="DC806" s="530" t="s">
        <v>2314</v>
      </c>
      <c r="DD806" s="225"/>
      <c r="DE806" s="524"/>
      <c r="DF806" s="524"/>
      <c r="DG806" s="531"/>
      <c r="DH806" s="532"/>
      <c r="DI806" s="64">
        <v>0</v>
      </c>
      <c r="DJ806" s="64">
        <v>0</v>
      </c>
      <c r="DK806" s="64">
        <v>0</v>
      </c>
      <c r="DL806" s="534">
        <f t="shared" si="115"/>
        <v>0</v>
      </c>
    </row>
    <row r="807" spans="1:116" ht="43.5" customHeight="1" x14ac:dyDescent="0.25">
      <c r="A807" s="356" t="s">
        <v>7</v>
      </c>
      <c r="B807" s="65" t="s">
        <v>96</v>
      </c>
      <c r="C807" s="65" t="s">
        <v>114</v>
      </c>
      <c r="D807" s="64" t="s">
        <v>2612</v>
      </c>
      <c r="E807" s="64" t="s">
        <v>128</v>
      </c>
      <c r="F807" s="64" t="s">
        <v>2641</v>
      </c>
      <c r="G807" s="18" t="s">
        <v>128</v>
      </c>
      <c r="H807" s="35" t="s">
        <v>866</v>
      </c>
      <c r="I807" s="28" t="s">
        <v>2287</v>
      </c>
      <c r="J807" s="498">
        <v>2.6947939284479623</v>
      </c>
      <c r="K807" s="498">
        <v>3.0195075694770002</v>
      </c>
      <c r="L807" s="499">
        <v>635.29999999999995</v>
      </c>
      <c r="M807" s="512">
        <v>0</v>
      </c>
      <c r="N807" s="513">
        <v>0</v>
      </c>
      <c r="O807" s="513">
        <v>0</v>
      </c>
      <c r="P807" s="513">
        <v>0</v>
      </c>
      <c r="Q807" s="513">
        <v>0</v>
      </c>
      <c r="R807" s="513">
        <v>0</v>
      </c>
      <c r="S807" s="513">
        <v>0</v>
      </c>
      <c r="T807" s="513">
        <v>0</v>
      </c>
      <c r="U807" s="513">
        <v>0</v>
      </c>
      <c r="V807" s="513">
        <v>0</v>
      </c>
      <c r="W807" s="513">
        <v>0</v>
      </c>
      <c r="X807" s="513">
        <v>0</v>
      </c>
      <c r="Y807" s="513">
        <v>0</v>
      </c>
      <c r="Z807" s="513">
        <v>0</v>
      </c>
      <c r="AA807" s="513">
        <v>0</v>
      </c>
      <c r="AB807" s="513">
        <v>0</v>
      </c>
      <c r="AC807" s="513">
        <v>9</v>
      </c>
      <c r="AD807" s="513">
        <v>9</v>
      </c>
      <c r="AE807" s="513">
        <v>0</v>
      </c>
      <c r="AF807" s="513">
        <v>0</v>
      </c>
      <c r="AG807" s="513">
        <v>0</v>
      </c>
      <c r="AH807" s="513">
        <f t="shared" si="117"/>
        <v>0</v>
      </c>
      <c r="AI807" s="513">
        <v>0</v>
      </c>
      <c r="AJ807" s="513">
        <v>0</v>
      </c>
      <c r="AK807" s="513">
        <f t="shared" si="118"/>
        <v>9</v>
      </c>
      <c r="AL807" s="513">
        <f t="shared" si="119"/>
        <v>9</v>
      </c>
      <c r="AM807" s="513">
        <v>0</v>
      </c>
      <c r="AN807" s="513">
        <v>0</v>
      </c>
      <c r="AO807" s="513">
        <v>0</v>
      </c>
      <c r="AP807" s="513">
        <v>0</v>
      </c>
      <c r="AQ807" s="513">
        <v>0</v>
      </c>
      <c r="AR807" s="513">
        <v>0</v>
      </c>
      <c r="AS807" s="513">
        <v>0</v>
      </c>
      <c r="AT807" s="513">
        <v>0</v>
      </c>
      <c r="AU807" s="513">
        <v>0</v>
      </c>
      <c r="AV807" s="513">
        <v>0</v>
      </c>
      <c r="AW807" s="513">
        <v>0</v>
      </c>
      <c r="AX807" s="513">
        <v>0</v>
      </c>
      <c r="AY807" s="513">
        <v>0</v>
      </c>
      <c r="AZ807" s="513">
        <v>0</v>
      </c>
      <c r="BA807" s="513">
        <v>0</v>
      </c>
      <c r="BB807" s="513">
        <v>0</v>
      </c>
      <c r="BC807" s="513">
        <v>134.36000000000001</v>
      </c>
      <c r="BD807" s="513">
        <v>134.36000000000001</v>
      </c>
      <c r="BE807" s="513">
        <v>0</v>
      </c>
      <c r="BF807" s="513">
        <v>0</v>
      </c>
      <c r="BG807" s="513">
        <v>0</v>
      </c>
      <c r="BH807" s="513">
        <v>0</v>
      </c>
      <c r="BI807" s="513">
        <v>0</v>
      </c>
      <c r="BJ807" s="513">
        <v>0</v>
      </c>
      <c r="BK807" s="241">
        <f t="shared" si="120"/>
        <v>134.36000000000001</v>
      </c>
      <c r="BL807" s="22">
        <f t="shared" si="121"/>
        <v>134.36000000000001</v>
      </c>
      <c r="BM807" s="519">
        <f t="shared" si="122"/>
        <v>7.6777142857142863E-2</v>
      </c>
      <c r="BN807" s="520">
        <v>0</v>
      </c>
      <c r="BO807" s="520">
        <v>0</v>
      </c>
      <c r="BP807" s="520">
        <v>0</v>
      </c>
      <c r="BQ807" s="520">
        <v>0</v>
      </c>
      <c r="BR807" s="520">
        <v>0</v>
      </c>
      <c r="BS807" s="520">
        <v>0</v>
      </c>
      <c r="BT807" s="520">
        <v>0</v>
      </c>
      <c r="BU807" s="520">
        <v>0</v>
      </c>
      <c r="BV807" s="520">
        <v>0</v>
      </c>
      <c r="BW807" s="520">
        <v>0</v>
      </c>
      <c r="BX807" s="520">
        <v>0</v>
      </c>
      <c r="BY807" s="520">
        <v>0</v>
      </c>
      <c r="BZ807" s="520">
        <v>0</v>
      </c>
      <c r="CA807" s="520">
        <v>0</v>
      </c>
      <c r="CB807" s="520">
        <v>0</v>
      </c>
      <c r="CC807" s="520">
        <v>0</v>
      </c>
      <c r="CD807" s="520">
        <v>157717.14240000001</v>
      </c>
      <c r="CE807" s="520">
        <v>157717.14240000001</v>
      </c>
      <c r="CF807" s="520">
        <v>0</v>
      </c>
      <c r="CG807" s="520">
        <v>0</v>
      </c>
      <c r="CH807" s="520">
        <v>0</v>
      </c>
      <c r="CI807" s="520">
        <v>0</v>
      </c>
      <c r="CJ807" s="520">
        <v>0</v>
      </c>
      <c r="CK807" s="520">
        <v>0</v>
      </c>
      <c r="CL807" s="520">
        <f t="shared" si="123"/>
        <v>157717.14240000001</v>
      </c>
      <c r="CM807" s="521">
        <f t="shared" si="124"/>
        <v>157717.14240000001</v>
      </c>
      <c r="CN807" s="522">
        <v>7467849.9450095994</v>
      </c>
      <c r="CO807" s="522">
        <v>7467849.9450095994</v>
      </c>
      <c r="CP807" s="522">
        <v>7968742.3193699997</v>
      </c>
      <c r="CQ807" s="243" t="s">
        <v>874</v>
      </c>
      <c r="CR807" s="103">
        <v>1.64</v>
      </c>
      <c r="CS807" s="523">
        <v>1.64</v>
      </c>
      <c r="CT807" s="104">
        <v>1.75</v>
      </c>
      <c r="CU807" s="524"/>
      <c r="CV807" s="524"/>
      <c r="CW807" s="524"/>
      <c r="CX807" s="525"/>
      <c r="CY807" s="526">
        <v>7.8551181102362335</v>
      </c>
      <c r="CZ807" s="527">
        <v>7.8551181102362335</v>
      </c>
      <c r="DA807" s="528">
        <v>9.1338582677165325E-2</v>
      </c>
      <c r="DB807" s="529">
        <v>9.1338582677165325E-2</v>
      </c>
      <c r="DC807" s="530" t="s">
        <v>2293</v>
      </c>
      <c r="DD807" s="225"/>
      <c r="DE807" s="524"/>
      <c r="DF807" s="524"/>
      <c r="DG807" s="531"/>
      <c r="DH807" s="532"/>
      <c r="DI807" s="64">
        <v>0</v>
      </c>
      <c r="DJ807" s="64">
        <v>0</v>
      </c>
      <c r="DK807" s="64">
        <v>0</v>
      </c>
      <c r="DL807" s="534">
        <f t="shared" si="115"/>
        <v>0</v>
      </c>
    </row>
    <row r="808" spans="1:116" ht="43.5" customHeight="1" x14ac:dyDescent="0.25">
      <c r="A808" s="356" t="s">
        <v>7</v>
      </c>
      <c r="B808" s="65" t="s">
        <v>96</v>
      </c>
      <c r="C808" s="65" t="s">
        <v>114</v>
      </c>
      <c r="D808" s="64" t="s">
        <v>2642</v>
      </c>
      <c r="E808" s="64" t="s">
        <v>569</v>
      </c>
      <c r="F808" s="64" t="s">
        <v>1743</v>
      </c>
      <c r="G808" s="18" t="s">
        <v>569</v>
      </c>
      <c r="H808" s="35" t="s">
        <v>860</v>
      </c>
      <c r="I808" s="28" t="s">
        <v>2330</v>
      </c>
      <c r="J808" s="498">
        <v>11.08858927005595</v>
      </c>
      <c r="K808" s="498">
        <v>19.180113596468999</v>
      </c>
      <c r="L808" s="499">
        <v>1650</v>
      </c>
      <c r="M808" s="512">
        <v>0</v>
      </c>
      <c r="N808" s="513">
        <v>0</v>
      </c>
      <c r="O808" s="513">
        <v>0</v>
      </c>
      <c r="P808" s="513">
        <v>0</v>
      </c>
      <c r="Q808" s="513">
        <v>0</v>
      </c>
      <c r="R808" s="513">
        <v>0</v>
      </c>
      <c r="S808" s="513">
        <v>0</v>
      </c>
      <c r="T808" s="513">
        <v>0</v>
      </c>
      <c r="U808" s="513">
        <v>0</v>
      </c>
      <c r="V808" s="513">
        <v>0</v>
      </c>
      <c r="W808" s="513">
        <v>0</v>
      </c>
      <c r="X808" s="513">
        <v>0</v>
      </c>
      <c r="Y808" s="513">
        <v>1</v>
      </c>
      <c r="Z808" s="513">
        <v>1</v>
      </c>
      <c r="AA808" s="513">
        <v>0</v>
      </c>
      <c r="AB808" s="513">
        <v>0</v>
      </c>
      <c r="AC808" s="513">
        <v>89</v>
      </c>
      <c r="AD808" s="513">
        <v>89</v>
      </c>
      <c r="AE808" s="513">
        <v>0</v>
      </c>
      <c r="AF808" s="513">
        <v>0</v>
      </c>
      <c r="AG808" s="513">
        <v>0</v>
      </c>
      <c r="AH808" s="513">
        <f t="shared" si="117"/>
        <v>0</v>
      </c>
      <c r="AI808" s="513">
        <v>0</v>
      </c>
      <c r="AJ808" s="513">
        <v>0</v>
      </c>
      <c r="AK808" s="513">
        <f t="shared" si="118"/>
        <v>90</v>
      </c>
      <c r="AL808" s="513">
        <f t="shared" si="119"/>
        <v>90</v>
      </c>
      <c r="AM808" s="513">
        <v>0</v>
      </c>
      <c r="AN808" s="513">
        <v>0</v>
      </c>
      <c r="AO808" s="513">
        <v>0</v>
      </c>
      <c r="AP808" s="513">
        <v>0</v>
      </c>
      <c r="AQ808" s="513">
        <v>0</v>
      </c>
      <c r="AR808" s="513">
        <v>0</v>
      </c>
      <c r="AS808" s="513">
        <v>0</v>
      </c>
      <c r="AT808" s="513">
        <v>0</v>
      </c>
      <c r="AU808" s="513">
        <v>0</v>
      </c>
      <c r="AV808" s="513">
        <v>0</v>
      </c>
      <c r="AW808" s="513">
        <v>0</v>
      </c>
      <c r="AX808" s="513">
        <v>0</v>
      </c>
      <c r="AY808" s="513">
        <v>75</v>
      </c>
      <c r="AZ808" s="513">
        <v>75</v>
      </c>
      <c r="BA808" s="513">
        <v>0</v>
      </c>
      <c r="BB808" s="513">
        <v>0</v>
      </c>
      <c r="BC808" s="513">
        <v>826.11</v>
      </c>
      <c r="BD808" s="513">
        <v>826.11</v>
      </c>
      <c r="BE808" s="513">
        <v>0</v>
      </c>
      <c r="BF808" s="513">
        <v>0</v>
      </c>
      <c r="BG808" s="513">
        <v>0</v>
      </c>
      <c r="BH808" s="513">
        <v>0</v>
      </c>
      <c r="BI808" s="513">
        <v>0</v>
      </c>
      <c r="BJ808" s="513">
        <v>0</v>
      </c>
      <c r="BK808" s="241">
        <f t="shared" si="120"/>
        <v>901.11</v>
      </c>
      <c r="BL808" s="22">
        <f t="shared" si="121"/>
        <v>901.11</v>
      </c>
      <c r="BM808" s="519">
        <f t="shared" si="122"/>
        <v>0.1226</v>
      </c>
      <c r="BN808" s="520">
        <v>0</v>
      </c>
      <c r="BO808" s="520">
        <v>0</v>
      </c>
      <c r="BP808" s="520">
        <v>0</v>
      </c>
      <c r="BQ808" s="520">
        <v>0</v>
      </c>
      <c r="BR808" s="520">
        <v>0</v>
      </c>
      <c r="BS808" s="520">
        <v>0</v>
      </c>
      <c r="BT808" s="520">
        <v>0</v>
      </c>
      <c r="BU808" s="520">
        <v>0</v>
      </c>
      <c r="BV808" s="520">
        <v>0</v>
      </c>
      <c r="BW808" s="520">
        <v>0</v>
      </c>
      <c r="BX808" s="520">
        <v>0</v>
      </c>
      <c r="BY808" s="520">
        <v>0</v>
      </c>
      <c r="BZ808" s="520">
        <v>378432</v>
      </c>
      <c r="CA808" s="520">
        <v>378432</v>
      </c>
      <c r="CB808" s="520">
        <v>0</v>
      </c>
      <c r="CC808" s="520">
        <v>0</v>
      </c>
      <c r="CD808" s="520">
        <v>969720.96240000008</v>
      </c>
      <c r="CE808" s="520">
        <v>969720.96240000008</v>
      </c>
      <c r="CF808" s="520">
        <v>0</v>
      </c>
      <c r="CG808" s="520">
        <v>0</v>
      </c>
      <c r="CH808" s="520">
        <v>0</v>
      </c>
      <c r="CI808" s="520">
        <v>0</v>
      </c>
      <c r="CJ808" s="520">
        <v>0</v>
      </c>
      <c r="CK808" s="520">
        <v>0</v>
      </c>
      <c r="CL808" s="520">
        <f t="shared" si="123"/>
        <v>1348152.9624000001</v>
      </c>
      <c r="CM808" s="521">
        <f t="shared" si="124"/>
        <v>1348152.9624000001</v>
      </c>
      <c r="CN808" s="522">
        <v>20426075.989431601</v>
      </c>
      <c r="CO808" s="522">
        <v>20426075.989431601</v>
      </c>
      <c r="CP808" s="522">
        <v>23792655.867245998</v>
      </c>
      <c r="CQ808" s="243" t="s">
        <v>874</v>
      </c>
      <c r="CR808" s="103">
        <v>6.31</v>
      </c>
      <c r="CS808" s="523">
        <v>6.31</v>
      </c>
      <c r="CT808" s="104">
        <v>7.35</v>
      </c>
      <c r="CU808" s="524"/>
      <c r="CV808" s="524"/>
      <c r="CW808" s="524"/>
      <c r="CX808" s="525"/>
      <c r="CY808" s="526">
        <v>191.98871293732137</v>
      </c>
      <c r="CZ808" s="527">
        <v>93.385032098482512</v>
      </c>
      <c r="DA808" s="528">
        <v>0.45444508299273295</v>
      </c>
      <c r="DB808" s="529">
        <v>0.41931958721508295</v>
      </c>
      <c r="DC808" s="530" t="s">
        <v>2323</v>
      </c>
      <c r="DD808" s="225"/>
      <c r="DE808" s="524"/>
      <c r="DF808" s="524"/>
      <c r="DG808" s="531"/>
      <c r="DH808" s="532"/>
      <c r="DI808" s="64">
        <v>0</v>
      </c>
      <c r="DJ808" s="64">
        <v>345618</v>
      </c>
      <c r="DK808" s="64">
        <v>0</v>
      </c>
      <c r="DL808" s="534">
        <f t="shared" si="115"/>
        <v>115206</v>
      </c>
    </row>
    <row r="809" spans="1:116" ht="43.5" customHeight="1" x14ac:dyDescent="0.25">
      <c r="A809" s="356" t="s">
        <v>7</v>
      </c>
      <c r="B809" s="65" t="s">
        <v>96</v>
      </c>
      <c r="C809" s="65" t="s">
        <v>114</v>
      </c>
      <c r="D809" s="64" t="s">
        <v>2642</v>
      </c>
      <c r="E809" s="64" t="s">
        <v>569</v>
      </c>
      <c r="F809" s="64" t="s">
        <v>1744</v>
      </c>
      <c r="G809" s="18" t="s">
        <v>569</v>
      </c>
      <c r="H809" s="35" t="s">
        <v>866</v>
      </c>
      <c r="I809" s="28" t="s">
        <v>2330</v>
      </c>
      <c r="J809" s="498">
        <v>12.117427449751863</v>
      </c>
      <c r="K809" s="498">
        <v>18.07954541694</v>
      </c>
      <c r="L809" s="499">
        <v>2326.8000000000002</v>
      </c>
      <c r="M809" s="512">
        <v>0</v>
      </c>
      <c r="N809" s="513">
        <v>0</v>
      </c>
      <c r="O809" s="513">
        <v>0</v>
      </c>
      <c r="P809" s="513">
        <v>0</v>
      </c>
      <c r="Q809" s="513">
        <v>0</v>
      </c>
      <c r="R809" s="513">
        <v>0</v>
      </c>
      <c r="S809" s="513">
        <v>0</v>
      </c>
      <c r="T809" s="513">
        <v>0</v>
      </c>
      <c r="U809" s="513">
        <v>0</v>
      </c>
      <c r="V809" s="513">
        <v>0</v>
      </c>
      <c r="W809" s="513">
        <v>0</v>
      </c>
      <c r="X809" s="513">
        <v>0</v>
      </c>
      <c r="Y809" s="513">
        <v>0</v>
      </c>
      <c r="Z809" s="513">
        <v>0</v>
      </c>
      <c r="AA809" s="513">
        <v>0</v>
      </c>
      <c r="AB809" s="513">
        <v>0</v>
      </c>
      <c r="AC809" s="513">
        <v>83</v>
      </c>
      <c r="AD809" s="513">
        <v>83</v>
      </c>
      <c r="AE809" s="513">
        <v>0</v>
      </c>
      <c r="AF809" s="513">
        <v>0</v>
      </c>
      <c r="AG809" s="513">
        <v>0</v>
      </c>
      <c r="AH809" s="513">
        <f t="shared" si="117"/>
        <v>0</v>
      </c>
      <c r="AI809" s="513">
        <v>0</v>
      </c>
      <c r="AJ809" s="513">
        <v>0</v>
      </c>
      <c r="AK809" s="513">
        <f t="shared" si="118"/>
        <v>83</v>
      </c>
      <c r="AL809" s="513">
        <f t="shared" si="119"/>
        <v>83</v>
      </c>
      <c r="AM809" s="513">
        <v>0</v>
      </c>
      <c r="AN809" s="513">
        <v>0</v>
      </c>
      <c r="AO809" s="513">
        <v>0</v>
      </c>
      <c r="AP809" s="513">
        <v>0</v>
      </c>
      <c r="AQ809" s="513">
        <v>0</v>
      </c>
      <c r="AR809" s="513">
        <v>0</v>
      </c>
      <c r="AS809" s="513">
        <v>0</v>
      </c>
      <c r="AT809" s="513">
        <v>0</v>
      </c>
      <c r="AU809" s="513">
        <v>0</v>
      </c>
      <c r="AV809" s="513">
        <v>0</v>
      </c>
      <c r="AW809" s="513">
        <v>0</v>
      </c>
      <c r="AX809" s="513">
        <v>0</v>
      </c>
      <c r="AY809" s="513">
        <v>0</v>
      </c>
      <c r="AZ809" s="513">
        <v>0</v>
      </c>
      <c r="BA809" s="513">
        <v>0</v>
      </c>
      <c r="BB809" s="513">
        <v>0</v>
      </c>
      <c r="BC809" s="513">
        <v>432.9</v>
      </c>
      <c r="BD809" s="513">
        <v>432.9</v>
      </c>
      <c r="BE809" s="513">
        <v>0</v>
      </c>
      <c r="BF809" s="513">
        <v>0</v>
      </c>
      <c r="BG809" s="513">
        <v>0</v>
      </c>
      <c r="BH809" s="513">
        <v>0</v>
      </c>
      <c r="BI809" s="513">
        <v>0</v>
      </c>
      <c r="BJ809" s="513">
        <v>0</v>
      </c>
      <c r="BK809" s="241">
        <f t="shared" si="120"/>
        <v>432.9</v>
      </c>
      <c r="BL809" s="22">
        <f t="shared" si="121"/>
        <v>432.9</v>
      </c>
      <c r="BM809" s="519">
        <f t="shared" si="122"/>
        <v>6.0376569037656896E-2</v>
      </c>
      <c r="BN809" s="520">
        <v>0</v>
      </c>
      <c r="BO809" s="520">
        <v>0</v>
      </c>
      <c r="BP809" s="520">
        <v>0</v>
      </c>
      <c r="BQ809" s="520">
        <v>0</v>
      </c>
      <c r="BR809" s="520">
        <v>0</v>
      </c>
      <c r="BS809" s="520">
        <v>0</v>
      </c>
      <c r="BT809" s="520">
        <v>0</v>
      </c>
      <c r="BU809" s="520">
        <v>0</v>
      </c>
      <c r="BV809" s="520">
        <v>0</v>
      </c>
      <c r="BW809" s="520">
        <v>0</v>
      </c>
      <c r="BX809" s="520">
        <v>0</v>
      </c>
      <c r="BY809" s="520">
        <v>0</v>
      </c>
      <c r="BZ809" s="520">
        <v>0</v>
      </c>
      <c r="CA809" s="520">
        <v>0</v>
      </c>
      <c r="CB809" s="520">
        <v>0</v>
      </c>
      <c r="CC809" s="520">
        <v>0</v>
      </c>
      <c r="CD809" s="520">
        <v>508155.33600000001</v>
      </c>
      <c r="CE809" s="520">
        <v>508155.33600000001</v>
      </c>
      <c r="CF809" s="520">
        <v>0</v>
      </c>
      <c r="CG809" s="520">
        <v>0</v>
      </c>
      <c r="CH809" s="520">
        <v>0</v>
      </c>
      <c r="CI809" s="520">
        <v>0</v>
      </c>
      <c r="CJ809" s="520">
        <v>0</v>
      </c>
      <c r="CK809" s="520">
        <v>0</v>
      </c>
      <c r="CL809" s="520">
        <f t="shared" si="123"/>
        <v>508155.33600000001</v>
      </c>
      <c r="CM809" s="521">
        <f t="shared" si="124"/>
        <v>508155.33600000001</v>
      </c>
      <c r="CN809" s="522">
        <v>26758066.058759999</v>
      </c>
      <c r="CO809" s="522">
        <v>26758066.058759999</v>
      </c>
      <c r="CP809" s="522">
        <v>28635124.424075998</v>
      </c>
      <c r="CQ809" s="243" t="s">
        <v>874</v>
      </c>
      <c r="CR809" s="103">
        <v>6.7</v>
      </c>
      <c r="CS809" s="523">
        <v>6.7</v>
      </c>
      <c r="CT809" s="104">
        <v>7.17</v>
      </c>
      <c r="CU809" s="524"/>
      <c r="CV809" s="524"/>
      <c r="CW809" s="524"/>
      <c r="CX809" s="525"/>
      <c r="CY809" s="526">
        <v>128.28730004891671</v>
      </c>
      <c r="CZ809" s="527">
        <v>26.212411294281633</v>
      </c>
      <c r="DA809" s="528">
        <v>0.41762182363500244</v>
      </c>
      <c r="DB809" s="529">
        <v>8.1665262059143193E-2</v>
      </c>
      <c r="DC809" s="530" t="s">
        <v>2307</v>
      </c>
      <c r="DD809" s="225"/>
      <c r="DE809" s="524"/>
      <c r="DF809" s="524"/>
      <c r="DG809" s="531"/>
      <c r="DH809" s="532"/>
      <c r="DI809" s="64">
        <v>0</v>
      </c>
      <c r="DJ809" s="64">
        <v>0</v>
      </c>
      <c r="DK809" s="64">
        <v>0</v>
      </c>
      <c r="DL809" s="534">
        <f t="shared" si="115"/>
        <v>0</v>
      </c>
    </row>
    <row r="810" spans="1:116" ht="43.5" customHeight="1" x14ac:dyDescent="0.25">
      <c r="A810" s="356" t="s">
        <v>7</v>
      </c>
      <c r="B810" s="65" t="s">
        <v>96</v>
      </c>
      <c r="C810" s="65" t="s">
        <v>114</v>
      </c>
      <c r="D810" s="64" t="s">
        <v>2642</v>
      </c>
      <c r="E810" s="64" t="s">
        <v>569</v>
      </c>
      <c r="F810" s="64" t="s">
        <v>1745</v>
      </c>
      <c r="G810" s="18" t="s">
        <v>1609</v>
      </c>
      <c r="H810" s="35" t="s">
        <v>866</v>
      </c>
      <c r="I810" s="28" t="s">
        <v>2330</v>
      </c>
      <c r="J810" s="498">
        <v>10.905684704776677</v>
      </c>
      <c r="K810" s="498">
        <v>40.883143854357002</v>
      </c>
      <c r="L810" s="499">
        <v>1936</v>
      </c>
      <c r="M810" s="512">
        <v>0</v>
      </c>
      <c r="N810" s="513">
        <v>0</v>
      </c>
      <c r="O810" s="513">
        <v>0</v>
      </c>
      <c r="P810" s="513">
        <v>0</v>
      </c>
      <c r="Q810" s="513">
        <v>0</v>
      </c>
      <c r="R810" s="513">
        <v>0</v>
      </c>
      <c r="S810" s="513">
        <v>0</v>
      </c>
      <c r="T810" s="513">
        <v>0</v>
      </c>
      <c r="U810" s="513">
        <v>0</v>
      </c>
      <c r="V810" s="513">
        <v>0</v>
      </c>
      <c r="W810" s="513">
        <v>0</v>
      </c>
      <c r="X810" s="513">
        <v>0</v>
      </c>
      <c r="Y810" s="513">
        <v>1</v>
      </c>
      <c r="Z810" s="513">
        <v>1</v>
      </c>
      <c r="AA810" s="513">
        <v>0</v>
      </c>
      <c r="AB810" s="513">
        <v>0</v>
      </c>
      <c r="AC810" s="513">
        <v>85</v>
      </c>
      <c r="AD810" s="513">
        <v>85</v>
      </c>
      <c r="AE810" s="513">
        <v>0</v>
      </c>
      <c r="AF810" s="513">
        <v>0</v>
      </c>
      <c r="AG810" s="513">
        <v>0</v>
      </c>
      <c r="AH810" s="513">
        <f t="shared" si="117"/>
        <v>0</v>
      </c>
      <c r="AI810" s="513">
        <v>0</v>
      </c>
      <c r="AJ810" s="513">
        <v>0</v>
      </c>
      <c r="AK810" s="513">
        <f t="shared" si="118"/>
        <v>86</v>
      </c>
      <c r="AL810" s="513">
        <f t="shared" si="119"/>
        <v>86</v>
      </c>
      <c r="AM810" s="513">
        <v>0</v>
      </c>
      <c r="AN810" s="513">
        <v>0</v>
      </c>
      <c r="AO810" s="513">
        <v>0</v>
      </c>
      <c r="AP810" s="513">
        <v>0</v>
      </c>
      <c r="AQ810" s="513">
        <v>0</v>
      </c>
      <c r="AR810" s="513">
        <v>0</v>
      </c>
      <c r="AS810" s="513">
        <v>0</v>
      </c>
      <c r="AT810" s="513">
        <v>0</v>
      </c>
      <c r="AU810" s="513">
        <v>0</v>
      </c>
      <c r="AV810" s="513">
        <v>0</v>
      </c>
      <c r="AW810" s="513">
        <v>0</v>
      </c>
      <c r="AX810" s="513">
        <v>0</v>
      </c>
      <c r="AY810" s="513">
        <v>60</v>
      </c>
      <c r="AZ810" s="513">
        <v>60</v>
      </c>
      <c r="BA810" s="513">
        <v>0</v>
      </c>
      <c r="BB810" s="513">
        <v>0</v>
      </c>
      <c r="BC810" s="513">
        <v>833.745</v>
      </c>
      <c r="BD810" s="513">
        <v>833.745</v>
      </c>
      <c r="BE810" s="513">
        <v>0</v>
      </c>
      <c r="BF810" s="513">
        <v>0</v>
      </c>
      <c r="BG810" s="513">
        <v>0</v>
      </c>
      <c r="BH810" s="513">
        <v>0</v>
      </c>
      <c r="BI810" s="513">
        <v>0</v>
      </c>
      <c r="BJ810" s="513">
        <v>0</v>
      </c>
      <c r="BK810" s="241">
        <f t="shared" si="120"/>
        <v>893.745</v>
      </c>
      <c r="BL810" s="22">
        <f t="shared" si="121"/>
        <v>893.745</v>
      </c>
      <c r="BM810" s="519">
        <f t="shared" si="122"/>
        <v>9.8213736263736265E-2</v>
      </c>
      <c r="BN810" s="520">
        <v>0</v>
      </c>
      <c r="BO810" s="520">
        <v>0</v>
      </c>
      <c r="BP810" s="520">
        <v>0</v>
      </c>
      <c r="BQ810" s="520">
        <v>0</v>
      </c>
      <c r="BR810" s="520">
        <v>0</v>
      </c>
      <c r="BS810" s="520">
        <v>0</v>
      </c>
      <c r="BT810" s="520">
        <v>0</v>
      </c>
      <c r="BU810" s="520">
        <v>0</v>
      </c>
      <c r="BV810" s="520">
        <v>0</v>
      </c>
      <c r="BW810" s="520">
        <v>0</v>
      </c>
      <c r="BX810" s="520">
        <v>0</v>
      </c>
      <c r="BY810" s="520">
        <v>0</v>
      </c>
      <c r="BZ810" s="520">
        <v>302745.59999999998</v>
      </c>
      <c r="CA810" s="520">
        <v>302745.59999999998</v>
      </c>
      <c r="CB810" s="520">
        <v>0</v>
      </c>
      <c r="CC810" s="520">
        <v>0</v>
      </c>
      <c r="CD810" s="520">
        <v>978683.23080000014</v>
      </c>
      <c r="CE810" s="520">
        <v>978683.23080000014</v>
      </c>
      <c r="CF810" s="520">
        <v>0</v>
      </c>
      <c r="CG810" s="520">
        <v>0</v>
      </c>
      <c r="CH810" s="520">
        <v>0</v>
      </c>
      <c r="CI810" s="520">
        <v>0</v>
      </c>
      <c r="CJ810" s="520">
        <v>0</v>
      </c>
      <c r="CK810" s="520">
        <v>0</v>
      </c>
      <c r="CL810" s="520">
        <f t="shared" si="123"/>
        <v>1281428.8308000001</v>
      </c>
      <c r="CM810" s="521">
        <f t="shared" si="124"/>
        <v>1281428.8308000001</v>
      </c>
      <c r="CN810" s="522">
        <v>29669349.845678397</v>
      </c>
      <c r="CO810" s="522">
        <v>29669349.845678397</v>
      </c>
      <c r="CP810" s="522">
        <v>32607618.791748002</v>
      </c>
      <c r="CQ810" s="243" t="s">
        <v>874</v>
      </c>
      <c r="CR810" s="103">
        <v>8.2799999999999994</v>
      </c>
      <c r="CS810" s="523">
        <v>8.2799999999999994</v>
      </c>
      <c r="CT810" s="104">
        <v>9.1</v>
      </c>
      <c r="CU810" s="524"/>
      <c r="CV810" s="524"/>
      <c r="CW810" s="524"/>
      <c r="CX810" s="525"/>
      <c r="CY810" s="526">
        <v>210.67253670221552</v>
      </c>
      <c r="CZ810" s="527">
        <v>118.99413263348346</v>
      </c>
      <c r="DA810" s="528">
        <v>0.81133687984082015</v>
      </c>
      <c r="DB810" s="529">
        <v>0.76870671850460004</v>
      </c>
      <c r="DC810" s="530" t="s">
        <v>2313</v>
      </c>
      <c r="DD810" s="225"/>
      <c r="DE810" s="524"/>
      <c r="DF810" s="524"/>
      <c r="DG810" s="531"/>
      <c r="DH810" s="532"/>
      <c r="DI810" s="64">
        <v>95321</v>
      </c>
      <c r="DJ810" s="64">
        <v>0</v>
      </c>
      <c r="DK810" s="64">
        <v>1920</v>
      </c>
      <c r="DL810" s="534">
        <f t="shared" si="115"/>
        <v>32413.666666666668</v>
      </c>
    </row>
    <row r="811" spans="1:116" ht="43.5" customHeight="1" x14ac:dyDescent="0.25">
      <c r="A811" s="356" t="s">
        <v>7</v>
      </c>
      <c r="B811" s="65" t="s">
        <v>96</v>
      </c>
      <c r="C811" s="65" t="s">
        <v>114</v>
      </c>
      <c r="D811" s="64" t="s">
        <v>2642</v>
      </c>
      <c r="E811" s="64" t="s">
        <v>569</v>
      </c>
      <c r="F811" s="64" t="s">
        <v>1747</v>
      </c>
      <c r="G811" s="18" t="s">
        <v>1748</v>
      </c>
      <c r="H811" s="35" t="s">
        <v>866</v>
      </c>
      <c r="I811" s="28" t="s">
        <v>2643</v>
      </c>
      <c r="J811" s="498">
        <v>28.981540137646235</v>
      </c>
      <c r="K811" s="498">
        <v>116.42462096995801</v>
      </c>
      <c r="L811" s="499">
        <v>6966.9</v>
      </c>
      <c r="M811" s="512">
        <v>0</v>
      </c>
      <c r="N811" s="513">
        <v>0</v>
      </c>
      <c r="O811" s="513">
        <v>0</v>
      </c>
      <c r="P811" s="513">
        <v>0</v>
      </c>
      <c r="Q811" s="513">
        <v>0</v>
      </c>
      <c r="R811" s="513">
        <v>0</v>
      </c>
      <c r="S811" s="513">
        <v>0</v>
      </c>
      <c r="T811" s="513">
        <v>0</v>
      </c>
      <c r="U811" s="513">
        <v>0</v>
      </c>
      <c r="V811" s="513">
        <v>0</v>
      </c>
      <c r="W811" s="513">
        <v>0</v>
      </c>
      <c r="X811" s="513">
        <v>0</v>
      </c>
      <c r="Y811" s="513">
        <v>0</v>
      </c>
      <c r="Z811" s="513">
        <v>0</v>
      </c>
      <c r="AA811" s="513">
        <v>0</v>
      </c>
      <c r="AB811" s="513">
        <v>0</v>
      </c>
      <c r="AC811" s="513">
        <v>237</v>
      </c>
      <c r="AD811" s="513">
        <v>237</v>
      </c>
      <c r="AE811" s="513">
        <v>0</v>
      </c>
      <c r="AF811" s="513">
        <v>0</v>
      </c>
      <c r="AG811" s="513">
        <v>1</v>
      </c>
      <c r="AH811" s="513">
        <f t="shared" si="117"/>
        <v>1</v>
      </c>
      <c r="AI811" s="513">
        <v>0</v>
      </c>
      <c r="AJ811" s="513">
        <v>0</v>
      </c>
      <c r="AK811" s="513">
        <f t="shared" si="118"/>
        <v>238</v>
      </c>
      <c r="AL811" s="513">
        <f t="shared" si="119"/>
        <v>238</v>
      </c>
      <c r="AM811" s="513">
        <v>0</v>
      </c>
      <c r="AN811" s="513">
        <v>0</v>
      </c>
      <c r="AO811" s="513">
        <v>0</v>
      </c>
      <c r="AP811" s="513">
        <v>0</v>
      </c>
      <c r="AQ811" s="513">
        <v>0</v>
      </c>
      <c r="AR811" s="513">
        <v>0</v>
      </c>
      <c r="AS811" s="513">
        <v>0</v>
      </c>
      <c r="AT811" s="513">
        <v>0</v>
      </c>
      <c r="AU811" s="513">
        <v>0</v>
      </c>
      <c r="AV811" s="513">
        <v>0</v>
      </c>
      <c r="AW811" s="513">
        <v>0</v>
      </c>
      <c r="AX811" s="513">
        <v>0</v>
      </c>
      <c r="AY811" s="513">
        <v>0</v>
      </c>
      <c r="AZ811" s="513">
        <v>0</v>
      </c>
      <c r="BA811" s="513">
        <v>0</v>
      </c>
      <c r="BB811" s="513">
        <v>0</v>
      </c>
      <c r="BC811" s="513">
        <v>2867.1019999999999</v>
      </c>
      <c r="BD811" s="513">
        <v>2867.1019999999999</v>
      </c>
      <c r="BE811" s="513">
        <v>0</v>
      </c>
      <c r="BF811" s="513">
        <v>0</v>
      </c>
      <c r="BG811" s="513">
        <v>6</v>
      </c>
      <c r="BH811" s="513">
        <v>6</v>
      </c>
      <c r="BI811" s="513">
        <v>0</v>
      </c>
      <c r="BJ811" s="513">
        <v>0</v>
      </c>
      <c r="BK811" s="241">
        <f t="shared" si="120"/>
        <v>2873.1019999999999</v>
      </c>
      <c r="BL811" s="22">
        <f t="shared" si="121"/>
        <v>2873.1019999999999</v>
      </c>
      <c r="BM811" s="519">
        <f t="shared" si="122"/>
        <v>0.12378724687634639</v>
      </c>
      <c r="BN811" s="520">
        <v>0</v>
      </c>
      <c r="BO811" s="520">
        <v>0</v>
      </c>
      <c r="BP811" s="520">
        <v>0</v>
      </c>
      <c r="BQ811" s="520">
        <v>0</v>
      </c>
      <c r="BR811" s="520">
        <v>0</v>
      </c>
      <c r="BS811" s="520">
        <v>0</v>
      </c>
      <c r="BT811" s="520">
        <v>0</v>
      </c>
      <c r="BU811" s="520">
        <v>0</v>
      </c>
      <c r="BV811" s="520">
        <v>0</v>
      </c>
      <c r="BW811" s="520">
        <v>0</v>
      </c>
      <c r="BX811" s="520">
        <v>0</v>
      </c>
      <c r="BY811" s="520">
        <v>0</v>
      </c>
      <c r="BZ811" s="520">
        <v>0</v>
      </c>
      <c r="CA811" s="520">
        <v>0</v>
      </c>
      <c r="CB811" s="520">
        <v>0</v>
      </c>
      <c r="CC811" s="520">
        <v>0</v>
      </c>
      <c r="CD811" s="520">
        <v>3365519.01168</v>
      </c>
      <c r="CE811" s="520">
        <v>3365519.01168</v>
      </c>
      <c r="CF811" s="520">
        <v>0</v>
      </c>
      <c r="CG811" s="520">
        <v>0</v>
      </c>
      <c r="CH811" s="520">
        <v>19657.439999999999</v>
      </c>
      <c r="CI811" s="520">
        <v>19657.439999999999</v>
      </c>
      <c r="CJ811" s="520">
        <v>0</v>
      </c>
      <c r="CK811" s="520">
        <v>0</v>
      </c>
      <c r="CL811" s="520">
        <f t="shared" si="123"/>
        <v>3385176.4516799999</v>
      </c>
      <c r="CM811" s="521">
        <f t="shared" si="124"/>
        <v>3385176.4516799999</v>
      </c>
      <c r="CN811" s="522">
        <v>76422240</v>
      </c>
      <c r="CO811" s="522">
        <v>76422240</v>
      </c>
      <c r="CP811" s="522">
        <v>81327840.000000015</v>
      </c>
      <c r="CQ811" s="243" t="s">
        <v>874</v>
      </c>
      <c r="CR811" s="103">
        <v>21.81</v>
      </c>
      <c r="CS811" s="523">
        <v>21.81</v>
      </c>
      <c r="CT811" s="104">
        <v>23.21</v>
      </c>
      <c r="CU811" s="524"/>
      <c r="CV811" s="524"/>
      <c r="CW811" s="524"/>
      <c r="CX811" s="525"/>
      <c r="CY811" s="526">
        <v>322.44165552374653</v>
      </c>
      <c r="CZ811" s="527">
        <v>190.36323406747567</v>
      </c>
      <c r="DA811" s="528">
        <v>2.9407953105905213</v>
      </c>
      <c r="DB811" s="529">
        <v>2.8532252911529299</v>
      </c>
      <c r="DC811" s="530" t="s">
        <v>2298</v>
      </c>
      <c r="DD811" s="225"/>
      <c r="DE811" s="524"/>
      <c r="DF811" s="524"/>
      <c r="DG811" s="531"/>
      <c r="DH811" s="532"/>
      <c r="DI811" s="64">
        <v>523490</v>
      </c>
      <c r="DJ811" s="64">
        <v>680828</v>
      </c>
      <c r="DK811" s="64">
        <v>799754</v>
      </c>
      <c r="DL811" s="534">
        <f t="shared" si="115"/>
        <v>668024</v>
      </c>
    </row>
    <row r="812" spans="1:116" ht="43.5" customHeight="1" x14ac:dyDescent="0.25">
      <c r="A812" s="356" t="s">
        <v>7</v>
      </c>
      <c r="B812" s="65" t="s">
        <v>96</v>
      </c>
      <c r="C812" s="65" t="s">
        <v>114</v>
      </c>
      <c r="D812" s="64" t="s">
        <v>2642</v>
      </c>
      <c r="E812" s="64" t="s">
        <v>569</v>
      </c>
      <c r="F812" s="64" t="s">
        <v>1749</v>
      </c>
      <c r="G812" s="18" t="s">
        <v>1750</v>
      </c>
      <c r="H812" s="35" t="s">
        <v>866</v>
      </c>
      <c r="I812" s="28" t="s">
        <v>2643</v>
      </c>
      <c r="J812" s="498">
        <v>28.981540137646235</v>
      </c>
      <c r="K812" s="498">
        <v>110.444317952094</v>
      </c>
      <c r="L812" s="499">
        <v>4486.3999999999996</v>
      </c>
      <c r="M812" s="512">
        <v>0</v>
      </c>
      <c r="N812" s="513">
        <v>0</v>
      </c>
      <c r="O812" s="513">
        <v>0</v>
      </c>
      <c r="P812" s="513">
        <v>0</v>
      </c>
      <c r="Q812" s="513">
        <v>0</v>
      </c>
      <c r="R812" s="513">
        <v>0</v>
      </c>
      <c r="S812" s="513">
        <v>0</v>
      </c>
      <c r="T812" s="513">
        <v>0</v>
      </c>
      <c r="U812" s="513">
        <v>0</v>
      </c>
      <c r="V812" s="513">
        <v>0</v>
      </c>
      <c r="W812" s="513">
        <v>0</v>
      </c>
      <c r="X812" s="513">
        <v>0</v>
      </c>
      <c r="Y812" s="513">
        <v>0</v>
      </c>
      <c r="Z812" s="513">
        <v>0</v>
      </c>
      <c r="AA812" s="513">
        <v>0</v>
      </c>
      <c r="AB812" s="513">
        <v>0</v>
      </c>
      <c r="AC812" s="513">
        <v>202</v>
      </c>
      <c r="AD812" s="513">
        <v>202</v>
      </c>
      <c r="AE812" s="513">
        <v>0</v>
      </c>
      <c r="AF812" s="513">
        <v>0</v>
      </c>
      <c r="AG812" s="513">
        <v>2</v>
      </c>
      <c r="AH812" s="513">
        <f t="shared" si="117"/>
        <v>2</v>
      </c>
      <c r="AI812" s="513">
        <v>0</v>
      </c>
      <c r="AJ812" s="513">
        <v>0</v>
      </c>
      <c r="AK812" s="513">
        <f t="shared" si="118"/>
        <v>204</v>
      </c>
      <c r="AL812" s="513">
        <f t="shared" si="119"/>
        <v>204</v>
      </c>
      <c r="AM812" s="513">
        <v>0</v>
      </c>
      <c r="AN812" s="513">
        <v>0</v>
      </c>
      <c r="AO812" s="513">
        <v>0</v>
      </c>
      <c r="AP812" s="513">
        <v>0</v>
      </c>
      <c r="AQ812" s="513">
        <v>0</v>
      </c>
      <c r="AR812" s="513">
        <v>0</v>
      </c>
      <c r="AS812" s="513">
        <v>0</v>
      </c>
      <c r="AT812" s="513">
        <v>0</v>
      </c>
      <c r="AU812" s="513">
        <v>0</v>
      </c>
      <c r="AV812" s="513">
        <v>0</v>
      </c>
      <c r="AW812" s="513">
        <v>0</v>
      </c>
      <c r="AX812" s="513">
        <v>0</v>
      </c>
      <c r="AY812" s="513">
        <v>0</v>
      </c>
      <c r="AZ812" s="513">
        <v>0</v>
      </c>
      <c r="BA812" s="513">
        <v>0</v>
      </c>
      <c r="BB812" s="513">
        <v>0</v>
      </c>
      <c r="BC812" s="513">
        <v>1597.4649999999999</v>
      </c>
      <c r="BD812" s="513">
        <v>1597.4649999999999</v>
      </c>
      <c r="BE812" s="513">
        <v>0</v>
      </c>
      <c r="BF812" s="513">
        <v>0</v>
      </c>
      <c r="BG812" s="513">
        <v>60</v>
      </c>
      <c r="BH812" s="513">
        <v>60</v>
      </c>
      <c r="BI812" s="513">
        <v>0</v>
      </c>
      <c r="BJ812" s="513">
        <v>0</v>
      </c>
      <c r="BK812" s="241">
        <f t="shared" si="120"/>
        <v>1657.4649999999999</v>
      </c>
      <c r="BL812" s="22">
        <f t="shared" si="121"/>
        <v>1657.4649999999999</v>
      </c>
      <c r="BM812" s="519">
        <f t="shared" si="122"/>
        <v>0.11191525995948683</v>
      </c>
      <c r="BN812" s="520">
        <v>0</v>
      </c>
      <c r="BO812" s="520">
        <v>0</v>
      </c>
      <c r="BP812" s="520">
        <v>0</v>
      </c>
      <c r="BQ812" s="520">
        <v>0</v>
      </c>
      <c r="BR812" s="520">
        <v>0</v>
      </c>
      <c r="BS812" s="520">
        <v>0</v>
      </c>
      <c r="BT812" s="520">
        <v>0</v>
      </c>
      <c r="BU812" s="520">
        <v>0</v>
      </c>
      <c r="BV812" s="520">
        <v>0</v>
      </c>
      <c r="BW812" s="520">
        <v>0</v>
      </c>
      <c r="BX812" s="520">
        <v>0</v>
      </c>
      <c r="BY812" s="520">
        <v>0</v>
      </c>
      <c r="BZ812" s="520">
        <v>0</v>
      </c>
      <c r="CA812" s="520">
        <v>0</v>
      </c>
      <c r="CB812" s="520">
        <v>0</v>
      </c>
      <c r="CC812" s="520">
        <v>0</v>
      </c>
      <c r="CD812" s="520">
        <v>1875168.3155999999</v>
      </c>
      <c r="CE812" s="520">
        <v>1875168.3155999999</v>
      </c>
      <c r="CF812" s="520">
        <v>0</v>
      </c>
      <c r="CG812" s="520">
        <v>0</v>
      </c>
      <c r="CH812" s="520">
        <v>196574.4</v>
      </c>
      <c r="CI812" s="520">
        <v>196574.4</v>
      </c>
      <c r="CJ812" s="520">
        <v>0</v>
      </c>
      <c r="CK812" s="520">
        <v>0</v>
      </c>
      <c r="CL812" s="520">
        <f t="shared" si="123"/>
        <v>2071742.7155999998</v>
      </c>
      <c r="CM812" s="521">
        <f t="shared" si="124"/>
        <v>2071742.7155999998</v>
      </c>
      <c r="CN812" s="522">
        <v>46708320.000000007</v>
      </c>
      <c r="CO812" s="522">
        <v>46708320.000000007</v>
      </c>
      <c r="CP812" s="522">
        <v>51894240.000000007</v>
      </c>
      <c r="CQ812" s="243" t="s">
        <v>874</v>
      </c>
      <c r="CR812" s="103">
        <v>13.33</v>
      </c>
      <c r="CS812" s="523">
        <v>13.33</v>
      </c>
      <c r="CT812" s="104">
        <v>14.81</v>
      </c>
      <c r="CU812" s="524"/>
      <c r="CV812" s="524"/>
      <c r="CW812" s="524"/>
      <c r="CX812" s="525"/>
      <c r="CY812" s="526">
        <v>580.88564760251177</v>
      </c>
      <c r="CZ812" s="527">
        <v>307.33071977816434</v>
      </c>
      <c r="DA812" s="528">
        <v>3.4111831744103243</v>
      </c>
      <c r="DB812" s="529">
        <v>2.9657668105597565</v>
      </c>
      <c r="DC812" s="530" t="s">
        <v>2298</v>
      </c>
      <c r="DD812" s="225"/>
      <c r="DE812" s="524"/>
      <c r="DF812" s="524"/>
      <c r="DG812" s="531"/>
      <c r="DH812" s="532"/>
      <c r="DI812" s="64">
        <v>344214</v>
      </c>
      <c r="DJ812" s="64">
        <v>363581</v>
      </c>
      <c r="DK812" s="64">
        <v>1891076</v>
      </c>
      <c r="DL812" s="534">
        <f t="shared" si="115"/>
        <v>866290.33333333337</v>
      </c>
    </row>
    <row r="813" spans="1:116" ht="43.5" customHeight="1" x14ac:dyDescent="0.25">
      <c r="A813" s="356" t="s">
        <v>7</v>
      </c>
      <c r="B813" s="65" t="s">
        <v>96</v>
      </c>
      <c r="C813" s="65" t="s">
        <v>114</v>
      </c>
      <c r="D813" s="64" t="s">
        <v>2642</v>
      </c>
      <c r="E813" s="64" t="s">
        <v>569</v>
      </c>
      <c r="F813" s="64" t="s">
        <v>1752</v>
      </c>
      <c r="G813" s="18" t="s">
        <v>1753</v>
      </c>
      <c r="H813" s="35" t="s">
        <v>866</v>
      </c>
      <c r="I813" s="28" t="s">
        <v>2643</v>
      </c>
      <c r="J813" s="498">
        <v>32.566885309313811</v>
      </c>
      <c r="K813" s="498">
        <v>37.444886285751004</v>
      </c>
      <c r="L813" s="499">
        <v>2408.3000000000002</v>
      </c>
      <c r="M813" s="512">
        <v>0</v>
      </c>
      <c r="N813" s="513">
        <v>0</v>
      </c>
      <c r="O813" s="513">
        <v>0</v>
      </c>
      <c r="P813" s="513">
        <v>0</v>
      </c>
      <c r="Q813" s="513">
        <v>0</v>
      </c>
      <c r="R813" s="513">
        <v>0</v>
      </c>
      <c r="S813" s="513">
        <v>0</v>
      </c>
      <c r="T813" s="513">
        <v>0</v>
      </c>
      <c r="U813" s="513">
        <v>0</v>
      </c>
      <c r="V813" s="513">
        <v>0</v>
      </c>
      <c r="W813" s="513">
        <v>0</v>
      </c>
      <c r="X813" s="513">
        <v>0</v>
      </c>
      <c r="Y813" s="513">
        <v>0</v>
      </c>
      <c r="Z813" s="513">
        <v>0</v>
      </c>
      <c r="AA813" s="513">
        <v>0</v>
      </c>
      <c r="AB813" s="513">
        <v>0</v>
      </c>
      <c r="AC813" s="513">
        <v>76</v>
      </c>
      <c r="AD813" s="513">
        <v>76</v>
      </c>
      <c r="AE813" s="513">
        <v>0</v>
      </c>
      <c r="AF813" s="513">
        <v>0</v>
      </c>
      <c r="AG813" s="513">
        <v>0</v>
      </c>
      <c r="AH813" s="513">
        <f t="shared" si="117"/>
        <v>0</v>
      </c>
      <c r="AI813" s="513">
        <v>0</v>
      </c>
      <c r="AJ813" s="513">
        <v>0</v>
      </c>
      <c r="AK813" s="513">
        <f t="shared" si="118"/>
        <v>76</v>
      </c>
      <c r="AL813" s="513">
        <f t="shared" si="119"/>
        <v>76</v>
      </c>
      <c r="AM813" s="513">
        <v>0</v>
      </c>
      <c r="AN813" s="513">
        <v>0</v>
      </c>
      <c r="AO813" s="513">
        <v>0</v>
      </c>
      <c r="AP813" s="513">
        <v>0</v>
      </c>
      <c r="AQ813" s="513">
        <v>0</v>
      </c>
      <c r="AR813" s="513">
        <v>0</v>
      </c>
      <c r="AS813" s="513">
        <v>0</v>
      </c>
      <c r="AT813" s="513">
        <v>0</v>
      </c>
      <c r="AU813" s="513">
        <v>0</v>
      </c>
      <c r="AV813" s="513">
        <v>0</v>
      </c>
      <c r="AW813" s="513">
        <v>0</v>
      </c>
      <c r="AX813" s="513">
        <v>0</v>
      </c>
      <c r="AY813" s="513">
        <v>0</v>
      </c>
      <c r="AZ813" s="513">
        <v>0</v>
      </c>
      <c r="BA813" s="513">
        <v>0</v>
      </c>
      <c r="BB813" s="513">
        <v>0</v>
      </c>
      <c r="BC813" s="513">
        <v>866.43</v>
      </c>
      <c r="BD813" s="513">
        <v>866.43</v>
      </c>
      <c r="BE813" s="513">
        <v>0</v>
      </c>
      <c r="BF813" s="513">
        <v>0</v>
      </c>
      <c r="BG813" s="513">
        <v>0</v>
      </c>
      <c r="BH813" s="513">
        <v>0</v>
      </c>
      <c r="BI813" s="513">
        <v>0</v>
      </c>
      <c r="BJ813" s="513">
        <v>0</v>
      </c>
      <c r="BK813" s="241">
        <f t="shared" si="120"/>
        <v>866.43</v>
      </c>
      <c r="BL813" s="22">
        <f t="shared" si="121"/>
        <v>866.43</v>
      </c>
      <c r="BM813" s="519">
        <f t="shared" si="122"/>
        <v>3.712210796915167E-2</v>
      </c>
      <c r="BN813" s="520">
        <v>0</v>
      </c>
      <c r="BO813" s="520">
        <v>0</v>
      </c>
      <c r="BP813" s="520">
        <v>0</v>
      </c>
      <c r="BQ813" s="520">
        <v>0</v>
      </c>
      <c r="BR813" s="520">
        <v>0</v>
      </c>
      <c r="BS813" s="520">
        <v>0</v>
      </c>
      <c r="BT813" s="520">
        <v>0</v>
      </c>
      <c r="BU813" s="520">
        <v>0</v>
      </c>
      <c r="BV813" s="520">
        <v>0</v>
      </c>
      <c r="BW813" s="520">
        <v>0</v>
      </c>
      <c r="BX813" s="520">
        <v>0</v>
      </c>
      <c r="BY813" s="520">
        <v>0</v>
      </c>
      <c r="BZ813" s="520">
        <v>0</v>
      </c>
      <c r="CA813" s="520">
        <v>0</v>
      </c>
      <c r="CB813" s="520">
        <v>0</v>
      </c>
      <c r="CC813" s="520">
        <v>0</v>
      </c>
      <c r="CD813" s="520">
        <v>1017050.1912</v>
      </c>
      <c r="CE813" s="520">
        <v>1017050.1912</v>
      </c>
      <c r="CF813" s="520">
        <v>0</v>
      </c>
      <c r="CG813" s="520">
        <v>0</v>
      </c>
      <c r="CH813" s="520">
        <v>0</v>
      </c>
      <c r="CI813" s="520">
        <v>0</v>
      </c>
      <c r="CJ813" s="520">
        <v>0</v>
      </c>
      <c r="CK813" s="520">
        <v>0</v>
      </c>
      <c r="CL813" s="520">
        <f t="shared" si="123"/>
        <v>1017050.1912</v>
      </c>
      <c r="CM813" s="521">
        <f t="shared" si="124"/>
        <v>1017050.1912</v>
      </c>
      <c r="CN813" s="522">
        <v>64894080</v>
      </c>
      <c r="CO813" s="522">
        <v>64894080</v>
      </c>
      <c r="CP813" s="522">
        <v>81783360</v>
      </c>
      <c r="CQ813" s="243" t="s">
        <v>874</v>
      </c>
      <c r="CR813" s="103">
        <v>18.52</v>
      </c>
      <c r="CS813" s="523">
        <v>18.52</v>
      </c>
      <c r="CT813" s="104">
        <v>23.34</v>
      </c>
      <c r="CU813" s="524"/>
      <c r="CV813" s="524"/>
      <c r="CW813" s="524"/>
      <c r="CX813" s="525"/>
      <c r="CY813" s="526">
        <v>182.19209332979381</v>
      </c>
      <c r="CZ813" s="527">
        <v>66.870842557864876</v>
      </c>
      <c r="DA813" s="528">
        <v>0.57573443720844553</v>
      </c>
      <c r="DB813" s="529">
        <v>0.48187564281471706</v>
      </c>
      <c r="DC813" s="530" t="s">
        <v>2292</v>
      </c>
      <c r="DD813" s="225"/>
      <c r="DE813" s="524"/>
      <c r="DF813" s="524"/>
      <c r="DG813" s="531"/>
      <c r="DH813" s="532"/>
      <c r="DI813" s="64">
        <v>0</v>
      </c>
      <c r="DJ813" s="64">
        <v>125400</v>
      </c>
      <c r="DK813" s="64">
        <v>0</v>
      </c>
      <c r="DL813" s="534">
        <f t="shared" si="115"/>
        <v>41800</v>
      </c>
    </row>
    <row r="814" spans="1:116" ht="43.5" customHeight="1" x14ac:dyDescent="0.25">
      <c r="A814" s="356" t="s">
        <v>7</v>
      </c>
      <c r="B814" s="65" t="s">
        <v>96</v>
      </c>
      <c r="C814" s="65" t="s">
        <v>114</v>
      </c>
      <c r="D814" s="64" t="s">
        <v>2644</v>
      </c>
      <c r="E814" s="64" t="s">
        <v>565</v>
      </c>
      <c r="F814" s="64" t="s">
        <v>1754</v>
      </c>
      <c r="G814" s="18" t="s">
        <v>565</v>
      </c>
      <c r="H814" s="35" t="s">
        <v>860</v>
      </c>
      <c r="I814" s="28" t="s">
        <v>2287</v>
      </c>
      <c r="J814" s="498">
        <v>2.2696793782382572</v>
      </c>
      <c r="K814" s="498">
        <v>0.40265151431400004</v>
      </c>
      <c r="L814" s="499">
        <v>2</v>
      </c>
      <c r="M814" s="512">
        <v>0</v>
      </c>
      <c r="N814" s="513">
        <v>0</v>
      </c>
      <c r="O814" s="513">
        <v>0</v>
      </c>
      <c r="P814" s="513">
        <v>0</v>
      </c>
      <c r="Q814" s="513">
        <v>0</v>
      </c>
      <c r="R814" s="513">
        <v>0</v>
      </c>
      <c r="S814" s="513">
        <v>0</v>
      </c>
      <c r="T814" s="513">
        <v>0</v>
      </c>
      <c r="U814" s="513">
        <v>0</v>
      </c>
      <c r="V814" s="513">
        <v>0</v>
      </c>
      <c r="W814" s="513">
        <v>0</v>
      </c>
      <c r="X814" s="513">
        <v>0</v>
      </c>
      <c r="Y814" s="513">
        <v>0</v>
      </c>
      <c r="Z814" s="513">
        <v>0</v>
      </c>
      <c r="AA814" s="513">
        <v>0</v>
      </c>
      <c r="AB814" s="513">
        <v>0</v>
      </c>
      <c r="AC814" s="513">
        <v>0</v>
      </c>
      <c r="AD814" s="513">
        <v>0</v>
      </c>
      <c r="AE814" s="513">
        <v>0</v>
      </c>
      <c r="AF814" s="513">
        <v>0</v>
      </c>
      <c r="AG814" s="513">
        <v>0</v>
      </c>
      <c r="AH814" s="513">
        <f t="shared" si="117"/>
        <v>0</v>
      </c>
      <c r="AI814" s="513">
        <v>0</v>
      </c>
      <c r="AJ814" s="513">
        <v>0</v>
      </c>
      <c r="AK814" s="513">
        <f t="shared" si="118"/>
        <v>0</v>
      </c>
      <c r="AL814" s="513">
        <f t="shared" si="119"/>
        <v>0</v>
      </c>
      <c r="AM814" s="513">
        <v>0</v>
      </c>
      <c r="AN814" s="513">
        <v>0</v>
      </c>
      <c r="AO814" s="513">
        <v>0</v>
      </c>
      <c r="AP814" s="513">
        <v>0</v>
      </c>
      <c r="AQ814" s="513">
        <v>0</v>
      </c>
      <c r="AR814" s="513">
        <v>0</v>
      </c>
      <c r="AS814" s="513">
        <v>0</v>
      </c>
      <c r="AT814" s="513">
        <v>0</v>
      </c>
      <c r="AU814" s="513">
        <v>0</v>
      </c>
      <c r="AV814" s="513">
        <v>0</v>
      </c>
      <c r="AW814" s="513">
        <v>0</v>
      </c>
      <c r="AX814" s="513">
        <v>0</v>
      </c>
      <c r="AY814" s="513">
        <v>0</v>
      </c>
      <c r="AZ814" s="513">
        <v>0</v>
      </c>
      <c r="BA814" s="513">
        <v>0</v>
      </c>
      <c r="BB814" s="513">
        <v>0</v>
      </c>
      <c r="BC814" s="513">
        <v>0</v>
      </c>
      <c r="BD814" s="513">
        <v>0</v>
      </c>
      <c r="BE814" s="513">
        <v>0</v>
      </c>
      <c r="BF814" s="513">
        <v>0</v>
      </c>
      <c r="BG814" s="513">
        <v>0</v>
      </c>
      <c r="BH814" s="513">
        <v>0</v>
      </c>
      <c r="BI814" s="513">
        <v>0</v>
      </c>
      <c r="BJ814" s="513">
        <v>0</v>
      </c>
      <c r="BK814" s="241">
        <f t="shared" si="120"/>
        <v>0</v>
      </c>
      <c r="BL814" s="22">
        <f t="shared" si="121"/>
        <v>0</v>
      </c>
      <c r="BM814" s="519">
        <f t="shared" si="122"/>
        <v>0</v>
      </c>
      <c r="BN814" s="520">
        <v>0</v>
      </c>
      <c r="BO814" s="520">
        <v>0</v>
      </c>
      <c r="BP814" s="520">
        <v>0</v>
      </c>
      <c r="BQ814" s="520">
        <v>0</v>
      </c>
      <c r="BR814" s="520">
        <v>0</v>
      </c>
      <c r="BS814" s="520">
        <v>0</v>
      </c>
      <c r="BT814" s="520">
        <v>0</v>
      </c>
      <c r="BU814" s="520">
        <v>0</v>
      </c>
      <c r="BV814" s="520">
        <v>0</v>
      </c>
      <c r="BW814" s="520">
        <v>0</v>
      </c>
      <c r="BX814" s="520">
        <v>0</v>
      </c>
      <c r="BY814" s="520">
        <v>0</v>
      </c>
      <c r="BZ814" s="520">
        <v>0</v>
      </c>
      <c r="CA814" s="520">
        <v>0</v>
      </c>
      <c r="CB814" s="520">
        <v>0</v>
      </c>
      <c r="CC814" s="520">
        <v>0</v>
      </c>
      <c r="CD814" s="520">
        <v>0</v>
      </c>
      <c r="CE814" s="520">
        <v>0</v>
      </c>
      <c r="CF814" s="520">
        <v>0</v>
      </c>
      <c r="CG814" s="520">
        <v>0</v>
      </c>
      <c r="CH814" s="520">
        <v>0</v>
      </c>
      <c r="CI814" s="520">
        <v>0</v>
      </c>
      <c r="CJ814" s="520">
        <v>0</v>
      </c>
      <c r="CK814" s="520">
        <v>0</v>
      </c>
      <c r="CL814" s="520">
        <f t="shared" si="123"/>
        <v>0</v>
      </c>
      <c r="CM814" s="521">
        <f t="shared" si="124"/>
        <v>0</v>
      </c>
      <c r="CN814" s="522">
        <v>3153600.0000000005</v>
      </c>
      <c r="CO814" s="522">
        <v>3153600.0000000005</v>
      </c>
      <c r="CP814" s="522">
        <v>3328800</v>
      </c>
      <c r="CQ814" s="243" t="s">
        <v>874</v>
      </c>
      <c r="CR814" s="103">
        <v>0.9</v>
      </c>
      <c r="CS814" s="523">
        <v>0.9</v>
      </c>
      <c r="CT814" s="104">
        <v>0.95</v>
      </c>
      <c r="CU814" s="524"/>
      <c r="CV814" s="524"/>
      <c r="CW814" s="524"/>
      <c r="CX814" s="525"/>
      <c r="CY814" s="526">
        <v>24</v>
      </c>
      <c r="CZ814" s="527">
        <v>24</v>
      </c>
      <c r="DA814" s="528">
        <v>0.33333333333333331</v>
      </c>
      <c r="DB814" s="529">
        <v>0.33333333333333331</v>
      </c>
      <c r="DC814" s="530" t="s">
        <v>2417</v>
      </c>
      <c r="DD814" s="225"/>
      <c r="DE814" s="524"/>
      <c r="DF814" s="524"/>
      <c r="DG814" s="531"/>
      <c r="DH814" s="532"/>
      <c r="DI814" s="64">
        <v>0</v>
      </c>
      <c r="DJ814" s="64">
        <v>0</v>
      </c>
      <c r="DK814" s="64">
        <v>144</v>
      </c>
      <c r="DL814" s="534">
        <f t="shared" si="115"/>
        <v>48</v>
      </c>
    </row>
    <row r="815" spans="1:116" ht="43.5" customHeight="1" x14ac:dyDescent="0.25">
      <c r="A815" s="356" t="s">
        <v>7</v>
      </c>
      <c r="B815" s="65" t="s">
        <v>96</v>
      </c>
      <c r="C815" s="65" t="s">
        <v>114</v>
      </c>
      <c r="D815" s="64" t="s">
        <v>2644</v>
      </c>
      <c r="E815" s="64" t="s">
        <v>565</v>
      </c>
      <c r="F815" s="64" t="s">
        <v>1755</v>
      </c>
      <c r="G815" s="18" t="s">
        <v>565</v>
      </c>
      <c r="H815" s="35" t="s">
        <v>860</v>
      </c>
      <c r="I815" s="28" t="s">
        <v>2287</v>
      </c>
      <c r="J815" s="498">
        <v>3.0622658277817751</v>
      </c>
      <c r="K815" s="498">
        <v>5.8253787757620001</v>
      </c>
      <c r="L815" s="499">
        <v>812.1</v>
      </c>
      <c r="M815" s="512">
        <v>0</v>
      </c>
      <c r="N815" s="513">
        <v>0</v>
      </c>
      <c r="O815" s="513">
        <v>0</v>
      </c>
      <c r="P815" s="513">
        <v>0</v>
      </c>
      <c r="Q815" s="513">
        <v>0</v>
      </c>
      <c r="R815" s="513">
        <v>0</v>
      </c>
      <c r="S815" s="513">
        <v>0</v>
      </c>
      <c r="T815" s="513">
        <v>0</v>
      </c>
      <c r="U815" s="513">
        <v>0</v>
      </c>
      <c r="V815" s="513">
        <v>0</v>
      </c>
      <c r="W815" s="513">
        <v>0</v>
      </c>
      <c r="X815" s="513">
        <v>0</v>
      </c>
      <c r="Y815" s="513">
        <v>0</v>
      </c>
      <c r="Z815" s="513">
        <v>0</v>
      </c>
      <c r="AA815" s="513">
        <v>0</v>
      </c>
      <c r="AB815" s="513">
        <v>0</v>
      </c>
      <c r="AC815" s="513">
        <v>32</v>
      </c>
      <c r="AD815" s="513">
        <v>32</v>
      </c>
      <c r="AE815" s="513">
        <v>0</v>
      </c>
      <c r="AF815" s="513">
        <v>0</v>
      </c>
      <c r="AG815" s="513">
        <v>0</v>
      </c>
      <c r="AH815" s="513">
        <f t="shared" si="117"/>
        <v>0</v>
      </c>
      <c r="AI815" s="513">
        <v>0</v>
      </c>
      <c r="AJ815" s="513">
        <v>0</v>
      </c>
      <c r="AK815" s="513">
        <f t="shared" si="118"/>
        <v>32</v>
      </c>
      <c r="AL815" s="513">
        <f t="shared" si="119"/>
        <v>32</v>
      </c>
      <c r="AM815" s="513">
        <v>0</v>
      </c>
      <c r="AN815" s="513">
        <v>0</v>
      </c>
      <c r="AO815" s="513">
        <v>0</v>
      </c>
      <c r="AP815" s="513">
        <v>0</v>
      </c>
      <c r="AQ815" s="513">
        <v>0</v>
      </c>
      <c r="AR815" s="513">
        <v>0</v>
      </c>
      <c r="AS815" s="513">
        <v>0</v>
      </c>
      <c r="AT815" s="513">
        <v>0</v>
      </c>
      <c r="AU815" s="513">
        <v>0</v>
      </c>
      <c r="AV815" s="513">
        <v>0</v>
      </c>
      <c r="AW815" s="513">
        <v>0</v>
      </c>
      <c r="AX815" s="513">
        <v>0</v>
      </c>
      <c r="AY815" s="513">
        <v>0</v>
      </c>
      <c r="AZ815" s="513">
        <v>0</v>
      </c>
      <c r="BA815" s="513">
        <v>0</v>
      </c>
      <c r="BB815" s="513">
        <v>0</v>
      </c>
      <c r="BC815" s="513">
        <v>170.17599999999999</v>
      </c>
      <c r="BD815" s="513">
        <v>170.17599999999999</v>
      </c>
      <c r="BE815" s="513">
        <v>0</v>
      </c>
      <c r="BF815" s="513">
        <v>0</v>
      </c>
      <c r="BG815" s="513">
        <v>0</v>
      </c>
      <c r="BH815" s="513">
        <v>0</v>
      </c>
      <c r="BI815" s="513">
        <v>0</v>
      </c>
      <c r="BJ815" s="513">
        <v>0</v>
      </c>
      <c r="BK815" s="241">
        <f t="shared" si="120"/>
        <v>170.17599999999999</v>
      </c>
      <c r="BL815" s="22">
        <f t="shared" si="121"/>
        <v>170.17599999999999</v>
      </c>
      <c r="BM815" s="519">
        <f t="shared" si="122"/>
        <v>0.10129523809523809</v>
      </c>
      <c r="BN815" s="520">
        <v>0</v>
      </c>
      <c r="BO815" s="520">
        <v>0</v>
      </c>
      <c r="BP815" s="520">
        <v>0</v>
      </c>
      <c r="BQ815" s="520">
        <v>0</v>
      </c>
      <c r="BR815" s="520">
        <v>0</v>
      </c>
      <c r="BS815" s="520">
        <v>0</v>
      </c>
      <c r="BT815" s="520">
        <v>0</v>
      </c>
      <c r="BU815" s="520">
        <v>0</v>
      </c>
      <c r="BV815" s="520">
        <v>0</v>
      </c>
      <c r="BW815" s="520">
        <v>0</v>
      </c>
      <c r="BX815" s="520">
        <v>0</v>
      </c>
      <c r="BY815" s="520">
        <v>0</v>
      </c>
      <c r="BZ815" s="520">
        <v>0</v>
      </c>
      <c r="CA815" s="520">
        <v>0</v>
      </c>
      <c r="CB815" s="520">
        <v>0</v>
      </c>
      <c r="CC815" s="520">
        <v>0</v>
      </c>
      <c r="CD815" s="520">
        <v>199759.39583999998</v>
      </c>
      <c r="CE815" s="520">
        <v>199759.39583999998</v>
      </c>
      <c r="CF815" s="520">
        <v>0</v>
      </c>
      <c r="CG815" s="520">
        <v>0</v>
      </c>
      <c r="CH815" s="520">
        <v>0</v>
      </c>
      <c r="CI815" s="520">
        <v>0</v>
      </c>
      <c r="CJ815" s="520">
        <v>0</v>
      </c>
      <c r="CK815" s="520">
        <v>0</v>
      </c>
      <c r="CL815" s="520">
        <f t="shared" si="123"/>
        <v>199759.39583999998</v>
      </c>
      <c r="CM815" s="521">
        <f t="shared" si="124"/>
        <v>199759.39583999998</v>
      </c>
      <c r="CN815" s="522">
        <v>5220960</v>
      </c>
      <c r="CO815" s="522">
        <v>5220960</v>
      </c>
      <c r="CP815" s="522">
        <v>5886720</v>
      </c>
      <c r="CQ815" s="243" t="s">
        <v>874</v>
      </c>
      <c r="CR815" s="103">
        <v>1.49</v>
      </c>
      <c r="CS815" s="523">
        <v>1.49</v>
      </c>
      <c r="CT815" s="104">
        <v>1.68</v>
      </c>
      <c r="CU815" s="524"/>
      <c r="CV815" s="524"/>
      <c r="CW815" s="524"/>
      <c r="CX815" s="525"/>
      <c r="CY815" s="526">
        <v>125.69797648441954</v>
      </c>
      <c r="CZ815" s="527">
        <v>101.46031614578432</v>
      </c>
      <c r="DA815" s="528">
        <v>0.47530035942239324</v>
      </c>
      <c r="DB815" s="529">
        <v>0.46052355080258822</v>
      </c>
      <c r="DC815" s="530" t="s">
        <v>2304</v>
      </c>
      <c r="DD815" s="225"/>
      <c r="DE815" s="524"/>
      <c r="DF815" s="524"/>
      <c r="DG815" s="531"/>
      <c r="DH815" s="532"/>
      <c r="DI815" s="64">
        <v>0</v>
      </c>
      <c r="DJ815" s="64">
        <v>216537</v>
      </c>
      <c r="DK815" s="64">
        <v>0</v>
      </c>
      <c r="DL815" s="534">
        <f t="shared" si="115"/>
        <v>72179</v>
      </c>
    </row>
    <row r="816" spans="1:116" ht="43.5" customHeight="1" x14ac:dyDescent="0.25">
      <c r="A816" s="356" t="s">
        <v>7</v>
      </c>
      <c r="B816" s="65" t="s">
        <v>96</v>
      </c>
      <c r="C816" s="65" t="s">
        <v>114</v>
      </c>
      <c r="D816" s="64" t="s">
        <v>2644</v>
      </c>
      <c r="E816" s="64" t="s">
        <v>565</v>
      </c>
      <c r="F816" s="64" t="s">
        <v>566</v>
      </c>
      <c r="G816" s="18" t="s">
        <v>567</v>
      </c>
      <c r="H816" s="35" t="s">
        <v>860</v>
      </c>
      <c r="I816" s="28" t="s">
        <v>2330</v>
      </c>
      <c r="J816" s="498">
        <v>7.5905394590898467</v>
      </c>
      <c r="K816" s="498">
        <v>30.222727209864001</v>
      </c>
      <c r="L816" s="499">
        <v>2619.6</v>
      </c>
      <c r="M816" s="512">
        <v>0</v>
      </c>
      <c r="N816" s="513">
        <v>0</v>
      </c>
      <c r="O816" s="513">
        <v>0</v>
      </c>
      <c r="P816" s="513">
        <v>0</v>
      </c>
      <c r="Q816" s="513">
        <v>0</v>
      </c>
      <c r="R816" s="513">
        <v>0</v>
      </c>
      <c r="S816" s="513">
        <v>0</v>
      </c>
      <c r="T816" s="513">
        <v>0</v>
      </c>
      <c r="U816" s="513">
        <v>0</v>
      </c>
      <c r="V816" s="513">
        <v>0</v>
      </c>
      <c r="W816" s="513">
        <v>0</v>
      </c>
      <c r="X816" s="513">
        <v>0</v>
      </c>
      <c r="Y816" s="513">
        <v>0</v>
      </c>
      <c r="Z816" s="513">
        <v>0</v>
      </c>
      <c r="AA816" s="513">
        <v>0</v>
      </c>
      <c r="AB816" s="513">
        <v>0</v>
      </c>
      <c r="AC816" s="513">
        <v>141</v>
      </c>
      <c r="AD816" s="513">
        <v>141</v>
      </c>
      <c r="AE816" s="513">
        <v>0</v>
      </c>
      <c r="AF816" s="513">
        <v>0</v>
      </c>
      <c r="AG816" s="513">
        <v>0</v>
      </c>
      <c r="AH816" s="513">
        <f t="shared" si="117"/>
        <v>0</v>
      </c>
      <c r="AI816" s="513">
        <v>0</v>
      </c>
      <c r="AJ816" s="513">
        <v>0</v>
      </c>
      <c r="AK816" s="513">
        <f t="shared" si="118"/>
        <v>141</v>
      </c>
      <c r="AL816" s="513">
        <f t="shared" si="119"/>
        <v>141</v>
      </c>
      <c r="AM816" s="513">
        <v>0</v>
      </c>
      <c r="AN816" s="513">
        <v>0</v>
      </c>
      <c r="AO816" s="513">
        <v>0</v>
      </c>
      <c r="AP816" s="513">
        <v>0</v>
      </c>
      <c r="AQ816" s="513">
        <v>0</v>
      </c>
      <c r="AR816" s="513">
        <v>0</v>
      </c>
      <c r="AS816" s="513">
        <v>0</v>
      </c>
      <c r="AT816" s="513">
        <v>0</v>
      </c>
      <c r="AU816" s="513">
        <v>0</v>
      </c>
      <c r="AV816" s="513">
        <v>0</v>
      </c>
      <c r="AW816" s="513">
        <v>0</v>
      </c>
      <c r="AX816" s="513">
        <v>0</v>
      </c>
      <c r="AY816" s="513">
        <v>0</v>
      </c>
      <c r="AZ816" s="513">
        <v>0</v>
      </c>
      <c r="BA816" s="513">
        <v>0</v>
      </c>
      <c r="BB816" s="513">
        <v>0</v>
      </c>
      <c r="BC816" s="513">
        <v>818.91</v>
      </c>
      <c r="BD816" s="513">
        <v>818.91</v>
      </c>
      <c r="BE816" s="513">
        <v>0</v>
      </c>
      <c r="BF816" s="513">
        <v>0</v>
      </c>
      <c r="BG816" s="513">
        <v>0</v>
      </c>
      <c r="BH816" s="513">
        <v>0</v>
      </c>
      <c r="BI816" s="513">
        <v>0</v>
      </c>
      <c r="BJ816" s="513">
        <v>0</v>
      </c>
      <c r="BK816" s="241">
        <f t="shared" si="120"/>
        <v>818.91</v>
      </c>
      <c r="BL816" s="22">
        <f t="shared" si="121"/>
        <v>818.91</v>
      </c>
      <c r="BM816" s="519">
        <f t="shared" si="122"/>
        <v>0.19924817518248172</v>
      </c>
      <c r="BN816" s="520">
        <v>0</v>
      </c>
      <c r="BO816" s="520">
        <v>0</v>
      </c>
      <c r="BP816" s="520">
        <v>0</v>
      </c>
      <c r="BQ816" s="520">
        <v>0</v>
      </c>
      <c r="BR816" s="520">
        <v>0</v>
      </c>
      <c r="BS816" s="520">
        <v>0</v>
      </c>
      <c r="BT816" s="520">
        <v>0</v>
      </c>
      <c r="BU816" s="520">
        <v>0</v>
      </c>
      <c r="BV816" s="520">
        <v>0</v>
      </c>
      <c r="BW816" s="520">
        <v>0</v>
      </c>
      <c r="BX816" s="520">
        <v>0</v>
      </c>
      <c r="BY816" s="520">
        <v>0</v>
      </c>
      <c r="BZ816" s="520">
        <v>0</v>
      </c>
      <c r="CA816" s="520">
        <v>0</v>
      </c>
      <c r="CB816" s="520">
        <v>0</v>
      </c>
      <c r="CC816" s="520">
        <v>0</v>
      </c>
      <c r="CD816" s="520">
        <v>961269.31440000003</v>
      </c>
      <c r="CE816" s="520">
        <v>961269.31440000003</v>
      </c>
      <c r="CF816" s="520">
        <v>0</v>
      </c>
      <c r="CG816" s="520">
        <v>0</v>
      </c>
      <c r="CH816" s="520">
        <v>0</v>
      </c>
      <c r="CI816" s="520">
        <v>0</v>
      </c>
      <c r="CJ816" s="520">
        <v>0</v>
      </c>
      <c r="CK816" s="520">
        <v>0</v>
      </c>
      <c r="CL816" s="520">
        <f t="shared" si="123"/>
        <v>961269.31440000003</v>
      </c>
      <c r="CM816" s="521">
        <f t="shared" si="124"/>
        <v>961269.31440000003</v>
      </c>
      <c r="CN816" s="522">
        <v>14324193.859924799</v>
      </c>
      <c r="CO816" s="522">
        <v>14324193.859924799</v>
      </c>
      <c r="CP816" s="522">
        <v>12499455.788596803</v>
      </c>
      <c r="CQ816" s="243" t="s">
        <v>874</v>
      </c>
      <c r="CR816" s="103">
        <v>4.71</v>
      </c>
      <c r="CS816" s="523">
        <v>4.71</v>
      </c>
      <c r="CT816" s="104">
        <v>4.1100000000000003</v>
      </c>
      <c r="CU816" s="524"/>
      <c r="CV816" s="524"/>
      <c r="CW816" s="524"/>
      <c r="CX816" s="525"/>
      <c r="CY816" s="526">
        <v>416.07227406342918</v>
      </c>
      <c r="CZ816" s="527">
        <v>289.98866457089565</v>
      </c>
      <c r="DA816" s="528">
        <v>2.9432384026291536</v>
      </c>
      <c r="DB816" s="529">
        <v>2.61706483231651</v>
      </c>
      <c r="DC816" s="530" t="s">
        <v>2313</v>
      </c>
      <c r="DD816" s="225"/>
      <c r="DE816" s="524"/>
      <c r="DF816" s="524"/>
      <c r="DG816" s="531"/>
      <c r="DH816" s="532"/>
      <c r="DI816" s="64">
        <v>0</v>
      </c>
      <c r="DJ816" s="64">
        <v>932253</v>
      </c>
      <c r="DK816" s="64">
        <v>676492</v>
      </c>
      <c r="DL816" s="534">
        <f t="shared" si="115"/>
        <v>536248.33333333337</v>
      </c>
    </row>
    <row r="817" spans="1:116" ht="43.5" customHeight="1" x14ac:dyDescent="0.25">
      <c r="A817" s="356" t="s">
        <v>7</v>
      </c>
      <c r="B817" s="65" t="s">
        <v>96</v>
      </c>
      <c r="C817" s="65" t="s">
        <v>114</v>
      </c>
      <c r="D817" s="64" t="s">
        <v>2605</v>
      </c>
      <c r="E817" s="64" t="s">
        <v>116</v>
      </c>
      <c r="F817" s="64" t="s">
        <v>1761</v>
      </c>
      <c r="G817" s="18" t="s">
        <v>1556</v>
      </c>
      <c r="H817" s="35" t="s">
        <v>866</v>
      </c>
      <c r="I817" s="28" t="s">
        <v>2287</v>
      </c>
      <c r="J817" s="498">
        <v>3.3000417626448302</v>
      </c>
      <c r="K817" s="498">
        <v>2.8350378728910002</v>
      </c>
      <c r="L817" s="499">
        <v>209.3</v>
      </c>
      <c r="M817" s="512">
        <v>0</v>
      </c>
      <c r="N817" s="513">
        <v>0</v>
      </c>
      <c r="O817" s="513">
        <v>0</v>
      </c>
      <c r="P817" s="513">
        <v>0</v>
      </c>
      <c r="Q817" s="513">
        <v>0</v>
      </c>
      <c r="R817" s="513">
        <v>0</v>
      </c>
      <c r="S817" s="513">
        <v>0</v>
      </c>
      <c r="T817" s="513">
        <v>0</v>
      </c>
      <c r="U817" s="513">
        <v>0</v>
      </c>
      <c r="V817" s="513">
        <v>0</v>
      </c>
      <c r="W817" s="513">
        <v>0</v>
      </c>
      <c r="X817" s="513">
        <v>0</v>
      </c>
      <c r="Y817" s="513">
        <v>0</v>
      </c>
      <c r="Z817" s="513">
        <v>0</v>
      </c>
      <c r="AA817" s="513">
        <v>0</v>
      </c>
      <c r="AB817" s="513">
        <v>0</v>
      </c>
      <c r="AC817" s="513">
        <v>6</v>
      </c>
      <c r="AD817" s="513">
        <v>6</v>
      </c>
      <c r="AE817" s="513">
        <v>0</v>
      </c>
      <c r="AF817" s="513">
        <v>0</v>
      </c>
      <c r="AG817" s="513">
        <v>0</v>
      </c>
      <c r="AH817" s="513">
        <f t="shared" si="117"/>
        <v>0</v>
      </c>
      <c r="AI817" s="513">
        <v>0</v>
      </c>
      <c r="AJ817" s="513">
        <v>0</v>
      </c>
      <c r="AK817" s="513">
        <f t="shared" si="118"/>
        <v>6</v>
      </c>
      <c r="AL817" s="513">
        <f t="shared" si="119"/>
        <v>6</v>
      </c>
      <c r="AM817" s="513">
        <v>0</v>
      </c>
      <c r="AN817" s="513">
        <v>0</v>
      </c>
      <c r="AO817" s="513">
        <v>0</v>
      </c>
      <c r="AP817" s="513">
        <v>0</v>
      </c>
      <c r="AQ817" s="513">
        <v>0</v>
      </c>
      <c r="AR817" s="513">
        <v>0</v>
      </c>
      <c r="AS817" s="513">
        <v>0</v>
      </c>
      <c r="AT817" s="513">
        <v>0</v>
      </c>
      <c r="AU817" s="513">
        <v>0</v>
      </c>
      <c r="AV817" s="513">
        <v>0</v>
      </c>
      <c r="AW817" s="513">
        <v>0</v>
      </c>
      <c r="AX817" s="513">
        <v>0</v>
      </c>
      <c r="AY817" s="513">
        <v>0</v>
      </c>
      <c r="AZ817" s="513">
        <v>0</v>
      </c>
      <c r="BA817" s="513">
        <v>0</v>
      </c>
      <c r="BB817" s="513">
        <v>0</v>
      </c>
      <c r="BC817" s="513">
        <v>31.1</v>
      </c>
      <c r="BD817" s="513">
        <v>31.1</v>
      </c>
      <c r="BE817" s="513">
        <v>0</v>
      </c>
      <c r="BF817" s="513">
        <v>0</v>
      </c>
      <c r="BG817" s="513">
        <v>0</v>
      </c>
      <c r="BH817" s="513">
        <v>0</v>
      </c>
      <c r="BI817" s="513">
        <v>0</v>
      </c>
      <c r="BJ817" s="513">
        <v>0</v>
      </c>
      <c r="BK817" s="241">
        <f t="shared" si="120"/>
        <v>31.1</v>
      </c>
      <c r="BL817" s="22">
        <f t="shared" si="121"/>
        <v>31.1</v>
      </c>
      <c r="BM817" s="519">
        <f t="shared" si="122"/>
        <v>3.2736842105263161E-2</v>
      </c>
      <c r="BN817" s="520">
        <v>0</v>
      </c>
      <c r="BO817" s="520">
        <v>0</v>
      </c>
      <c r="BP817" s="520">
        <v>0</v>
      </c>
      <c r="BQ817" s="520">
        <v>0</v>
      </c>
      <c r="BR817" s="520">
        <v>0</v>
      </c>
      <c r="BS817" s="520">
        <v>0</v>
      </c>
      <c r="BT817" s="520">
        <v>0</v>
      </c>
      <c r="BU817" s="520">
        <v>0</v>
      </c>
      <c r="BV817" s="520">
        <v>0</v>
      </c>
      <c r="BW817" s="520">
        <v>0</v>
      </c>
      <c r="BX817" s="520">
        <v>0</v>
      </c>
      <c r="BY817" s="520">
        <v>0</v>
      </c>
      <c r="BZ817" s="520">
        <v>0</v>
      </c>
      <c r="CA817" s="520">
        <v>0</v>
      </c>
      <c r="CB817" s="520">
        <v>0</v>
      </c>
      <c r="CC817" s="520">
        <v>0</v>
      </c>
      <c r="CD817" s="520">
        <v>36506.423999999999</v>
      </c>
      <c r="CE817" s="520">
        <v>36506.423999999999</v>
      </c>
      <c r="CF817" s="520">
        <v>0</v>
      </c>
      <c r="CG817" s="520">
        <v>0</v>
      </c>
      <c r="CH817" s="520">
        <v>0</v>
      </c>
      <c r="CI817" s="520">
        <v>0</v>
      </c>
      <c r="CJ817" s="520">
        <v>0</v>
      </c>
      <c r="CK817" s="520">
        <v>0</v>
      </c>
      <c r="CL817" s="520">
        <f t="shared" si="123"/>
        <v>36506.423999999999</v>
      </c>
      <c r="CM817" s="521">
        <f t="shared" si="124"/>
        <v>36506.423999999999</v>
      </c>
      <c r="CN817" s="522">
        <v>2768160.0000000005</v>
      </c>
      <c r="CO817" s="522">
        <v>2768160.0000000005</v>
      </c>
      <c r="CP817" s="522">
        <v>3328800</v>
      </c>
      <c r="CQ817" s="243" t="s">
        <v>874</v>
      </c>
      <c r="CR817" s="103">
        <v>0.79</v>
      </c>
      <c r="CS817" s="523">
        <v>0.79</v>
      </c>
      <c r="CT817" s="104">
        <v>0.95</v>
      </c>
      <c r="CU817" s="524"/>
      <c r="CV817" s="524"/>
      <c r="CW817" s="524"/>
      <c r="CX817" s="525"/>
      <c r="CY817" s="526">
        <v>48.954505145389398</v>
      </c>
      <c r="CZ817" s="527">
        <v>48.620275112703602</v>
      </c>
      <c r="DA817" s="528">
        <v>0.71240480417402008</v>
      </c>
      <c r="DB817" s="529">
        <v>0.70912803914768985</v>
      </c>
      <c r="DC817" s="530" t="s">
        <v>2645</v>
      </c>
      <c r="DD817" s="225"/>
      <c r="DE817" s="524"/>
      <c r="DF817" s="524"/>
      <c r="DG817" s="531"/>
      <c r="DH817" s="532"/>
      <c r="DI817" s="64">
        <v>0</v>
      </c>
      <c r="DJ817" s="64">
        <v>0</v>
      </c>
      <c r="DK817" s="64">
        <v>0</v>
      </c>
      <c r="DL817" s="534">
        <f t="shared" ref="DL817:DL853" si="125">AVERAGE(DI817,DJ817,DK817)</f>
        <v>0</v>
      </c>
    </row>
    <row r="818" spans="1:116" ht="43.5" customHeight="1" x14ac:dyDescent="0.25">
      <c r="A818" s="356" t="s">
        <v>7</v>
      </c>
      <c r="B818" s="65" t="s">
        <v>96</v>
      </c>
      <c r="C818" s="65" t="s">
        <v>114</v>
      </c>
      <c r="D818" s="64" t="s">
        <v>2605</v>
      </c>
      <c r="E818" s="64" t="s">
        <v>116</v>
      </c>
      <c r="F818" s="64" t="s">
        <v>1762</v>
      </c>
      <c r="G818" s="18" t="s">
        <v>116</v>
      </c>
      <c r="H818" s="35" t="s">
        <v>866</v>
      </c>
      <c r="I818" s="28" t="s">
        <v>2287</v>
      </c>
      <c r="J818" s="498">
        <v>2.6947939284479623</v>
      </c>
      <c r="K818" s="498">
        <v>1.8515151476640002</v>
      </c>
      <c r="L818" s="499">
        <v>671.8</v>
      </c>
      <c r="M818" s="512">
        <v>0</v>
      </c>
      <c r="N818" s="513">
        <v>0</v>
      </c>
      <c r="O818" s="513">
        <v>0</v>
      </c>
      <c r="P818" s="513">
        <v>0</v>
      </c>
      <c r="Q818" s="513">
        <v>0</v>
      </c>
      <c r="R818" s="513">
        <v>0</v>
      </c>
      <c r="S818" s="513">
        <v>0</v>
      </c>
      <c r="T818" s="513">
        <v>0</v>
      </c>
      <c r="U818" s="513">
        <v>0</v>
      </c>
      <c r="V818" s="513">
        <v>0</v>
      </c>
      <c r="W818" s="513">
        <v>0</v>
      </c>
      <c r="X818" s="513">
        <v>0</v>
      </c>
      <c r="Y818" s="513">
        <v>0</v>
      </c>
      <c r="Z818" s="513">
        <v>0</v>
      </c>
      <c r="AA818" s="513">
        <v>0</v>
      </c>
      <c r="AB818" s="513">
        <v>0</v>
      </c>
      <c r="AC818" s="513">
        <v>3</v>
      </c>
      <c r="AD818" s="513">
        <v>3</v>
      </c>
      <c r="AE818" s="513">
        <v>0</v>
      </c>
      <c r="AF818" s="513">
        <v>0</v>
      </c>
      <c r="AG818" s="513">
        <v>0</v>
      </c>
      <c r="AH818" s="513">
        <f t="shared" si="117"/>
        <v>0</v>
      </c>
      <c r="AI818" s="513">
        <v>0</v>
      </c>
      <c r="AJ818" s="513">
        <v>0</v>
      </c>
      <c r="AK818" s="513">
        <f t="shared" si="118"/>
        <v>3</v>
      </c>
      <c r="AL818" s="513">
        <f t="shared" si="119"/>
        <v>3</v>
      </c>
      <c r="AM818" s="513">
        <v>0</v>
      </c>
      <c r="AN818" s="513">
        <v>0</v>
      </c>
      <c r="AO818" s="513">
        <v>0</v>
      </c>
      <c r="AP818" s="513">
        <v>0</v>
      </c>
      <c r="AQ818" s="513">
        <v>0</v>
      </c>
      <c r="AR818" s="513">
        <v>0</v>
      </c>
      <c r="AS818" s="513">
        <v>0</v>
      </c>
      <c r="AT818" s="513">
        <v>0</v>
      </c>
      <c r="AU818" s="513">
        <v>0</v>
      </c>
      <c r="AV818" s="513">
        <v>0</v>
      </c>
      <c r="AW818" s="513">
        <v>0</v>
      </c>
      <c r="AX818" s="513">
        <v>0</v>
      </c>
      <c r="AY818" s="513">
        <v>0</v>
      </c>
      <c r="AZ818" s="513">
        <v>0</v>
      </c>
      <c r="BA818" s="513">
        <v>0</v>
      </c>
      <c r="BB818" s="513">
        <v>0</v>
      </c>
      <c r="BC818" s="513">
        <v>28</v>
      </c>
      <c r="BD818" s="513">
        <v>28</v>
      </c>
      <c r="BE818" s="513">
        <v>0</v>
      </c>
      <c r="BF818" s="513">
        <v>0</v>
      </c>
      <c r="BG818" s="513">
        <v>0</v>
      </c>
      <c r="BH818" s="513">
        <v>0</v>
      </c>
      <c r="BI818" s="513">
        <v>0</v>
      </c>
      <c r="BJ818" s="513">
        <v>0</v>
      </c>
      <c r="BK818" s="241">
        <f t="shared" si="120"/>
        <v>28</v>
      </c>
      <c r="BL818" s="22">
        <f t="shared" si="121"/>
        <v>28</v>
      </c>
      <c r="BM818" s="519">
        <f t="shared" si="122"/>
        <v>2.1705426356589147E-2</v>
      </c>
      <c r="BN818" s="520">
        <v>0</v>
      </c>
      <c r="BO818" s="520">
        <v>0</v>
      </c>
      <c r="BP818" s="520">
        <v>0</v>
      </c>
      <c r="BQ818" s="520">
        <v>0</v>
      </c>
      <c r="BR818" s="520">
        <v>0</v>
      </c>
      <c r="BS818" s="520">
        <v>0</v>
      </c>
      <c r="BT818" s="520">
        <v>0</v>
      </c>
      <c r="BU818" s="520">
        <v>0</v>
      </c>
      <c r="BV818" s="520">
        <v>0</v>
      </c>
      <c r="BW818" s="520">
        <v>0</v>
      </c>
      <c r="BX818" s="520">
        <v>0</v>
      </c>
      <c r="BY818" s="520">
        <v>0</v>
      </c>
      <c r="BZ818" s="520">
        <v>0</v>
      </c>
      <c r="CA818" s="520">
        <v>0</v>
      </c>
      <c r="CB818" s="520">
        <v>0</v>
      </c>
      <c r="CC818" s="520">
        <v>0</v>
      </c>
      <c r="CD818" s="520">
        <v>32867.520000000004</v>
      </c>
      <c r="CE818" s="520">
        <v>32867.520000000004</v>
      </c>
      <c r="CF818" s="520">
        <v>0</v>
      </c>
      <c r="CG818" s="520">
        <v>0</v>
      </c>
      <c r="CH818" s="520">
        <v>0</v>
      </c>
      <c r="CI818" s="520">
        <v>0</v>
      </c>
      <c r="CJ818" s="520">
        <v>0</v>
      </c>
      <c r="CK818" s="520">
        <v>0</v>
      </c>
      <c r="CL818" s="520">
        <f t="shared" si="123"/>
        <v>32867.520000000004</v>
      </c>
      <c r="CM818" s="521">
        <f t="shared" si="124"/>
        <v>32867.520000000004</v>
      </c>
      <c r="CN818" s="522">
        <v>4730400.0000000009</v>
      </c>
      <c r="CO818" s="522">
        <v>4730400.0000000009</v>
      </c>
      <c r="CP818" s="522">
        <v>4520160</v>
      </c>
      <c r="CQ818" s="243" t="s">
        <v>874</v>
      </c>
      <c r="CR818" s="103">
        <v>1.35</v>
      </c>
      <c r="CS818" s="523">
        <v>1.35</v>
      </c>
      <c r="CT818" s="104">
        <v>1.29</v>
      </c>
      <c r="CU818" s="524"/>
      <c r="CV818" s="524"/>
      <c r="CW818" s="524"/>
      <c r="CX818" s="525"/>
      <c r="CY818" s="526">
        <v>106.1619486389274</v>
      </c>
      <c r="CZ818" s="527">
        <v>105.74934726618426</v>
      </c>
      <c r="DA818" s="528">
        <v>1.0885905920367482</v>
      </c>
      <c r="DB818" s="529">
        <v>1.0839956717324515</v>
      </c>
      <c r="DC818" s="530" t="s">
        <v>2457</v>
      </c>
      <c r="DD818" s="225"/>
      <c r="DE818" s="524"/>
      <c r="DF818" s="524"/>
      <c r="DG818" s="531"/>
      <c r="DH818" s="532"/>
      <c r="DI818" s="64">
        <v>0</v>
      </c>
      <c r="DJ818" s="64">
        <v>4935</v>
      </c>
      <c r="DK818" s="64">
        <v>54346</v>
      </c>
      <c r="DL818" s="534">
        <f t="shared" si="125"/>
        <v>19760.333333333332</v>
      </c>
    </row>
    <row r="819" spans="1:116" ht="43.5" customHeight="1" x14ac:dyDescent="0.25">
      <c r="A819" s="356" t="s">
        <v>7</v>
      </c>
      <c r="B819" s="65" t="s">
        <v>96</v>
      </c>
      <c r="C819" s="65" t="s">
        <v>114</v>
      </c>
      <c r="D819" s="64" t="s">
        <v>2605</v>
      </c>
      <c r="E819" s="64" t="s">
        <v>116</v>
      </c>
      <c r="F819" s="64" t="s">
        <v>1763</v>
      </c>
      <c r="G819" s="18" t="s">
        <v>116</v>
      </c>
      <c r="H819" s="35" t="s">
        <v>866</v>
      </c>
      <c r="I819" s="28" t="s">
        <v>2287</v>
      </c>
      <c r="J819" s="498">
        <v>3.1487298040956135</v>
      </c>
      <c r="K819" s="498">
        <v>3.6729166590270004</v>
      </c>
      <c r="L819" s="499">
        <v>1095.0999999999999</v>
      </c>
      <c r="M819" s="512">
        <v>0</v>
      </c>
      <c r="N819" s="513">
        <v>0</v>
      </c>
      <c r="O819" s="513">
        <v>0</v>
      </c>
      <c r="P819" s="513">
        <v>0</v>
      </c>
      <c r="Q819" s="513">
        <v>0</v>
      </c>
      <c r="R819" s="513">
        <v>0</v>
      </c>
      <c r="S819" s="513">
        <v>0</v>
      </c>
      <c r="T819" s="513">
        <v>0</v>
      </c>
      <c r="U819" s="513">
        <v>0</v>
      </c>
      <c r="V819" s="513">
        <v>0</v>
      </c>
      <c r="W819" s="513">
        <v>0</v>
      </c>
      <c r="X819" s="513">
        <v>0</v>
      </c>
      <c r="Y819" s="513">
        <v>0</v>
      </c>
      <c r="Z819" s="513">
        <v>0</v>
      </c>
      <c r="AA819" s="513">
        <v>0</v>
      </c>
      <c r="AB819" s="513">
        <v>0</v>
      </c>
      <c r="AC819" s="513">
        <v>14</v>
      </c>
      <c r="AD819" s="513">
        <v>14</v>
      </c>
      <c r="AE819" s="513">
        <v>0</v>
      </c>
      <c r="AF819" s="513">
        <v>0</v>
      </c>
      <c r="AG819" s="513">
        <v>0</v>
      </c>
      <c r="AH819" s="513">
        <f t="shared" si="117"/>
        <v>0</v>
      </c>
      <c r="AI819" s="513">
        <v>0</v>
      </c>
      <c r="AJ819" s="513">
        <v>0</v>
      </c>
      <c r="AK819" s="513">
        <f t="shared" si="118"/>
        <v>14</v>
      </c>
      <c r="AL819" s="513">
        <f t="shared" si="119"/>
        <v>14</v>
      </c>
      <c r="AM819" s="513">
        <v>0</v>
      </c>
      <c r="AN819" s="513">
        <v>0</v>
      </c>
      <c r="AO819" s="513">
        <v>0</v>
      </c>
      <c r="AP819" s="513">
        <v>0</v>
      </c>
      <c r="AQ819" s="513">
        <v>0</v>
      </c>
      <c r="AR819" s="513">
        <v>0</v>
      </c>
      <c r="AS819" s="513">
        <v>0</v>
      </c>
      <c r="AT819" s="513">
        <v>0</v>
      </c>
      <c r="AU819" s="513">
        <v>0</v>
      </c>
      <c r="AV819" s="513">
        <v>0</v>
      </c>
      <c r="AW819" s="513">
        <v>0</v>
      </c>
      <c r="AX819" s="513">
        <v>0</v>
      </c>
      <c r="AY819" s="513">
        <v>0</v>
      </c>
      <c r="AZ819" s="513">
        <v>0</v>
      </c>
      <c r="BA819" s="513">
        <v>0</v>
      </c>
      <c r="BB819" s="513">
        <v>0</v>
      </c>
      <c r="BC819" s="513">
        <v>77.69</v>
      </c>
      <c r="BD819" s="513">
        <v>77.69</v>
      </c>
      <c r="BE819" s="513">
        <v>0</v>
      </c>
      <c r="BF819" s="513">
        <v>0</v>
      </c>
      <c r="BG819" s="513">
        <v>0</v>
      </c>
      <c r="BH819" s="513">
        <v>0</v>
      </c>
      <c r="BI819" s="513">
        <v>0</v>
      </c>
      <c r="BJ819" s="513">
        <v>0</v>
      </c>
      <c r="BK819" s="241">
        <f t="shared" si="120"/>
        <v>77.69</v>
      </c>
      <c r="BL819" s="22">
        <f t="shared" si="121"/>
        <v>77.69</v>
      </c>
      <c r="BM819" s="519">
        <f t="shared" si="122"/>
        <v>4.6520958083832331E-2</v>
      </c>
      <c r="BN819" s="520">
        <v>0</v>
      </c>
      <c r="BO819" s="520">
        <v>0</v>
      </c>
      <c r="BP819" s="520">
        <v>0</v>
      </c>
      <c r="BQ819" s="520">
        <v>0</v>
      </c>
      <c r="BR819" s="520">
        <v>0</v>
      </c>
      <c r="BS819" s="520">
        <v>0</v>
      </c>
      <c r="BT819" s="520">
        <v>0</v>
      </c>
      <c r="BU819" s="520">
        <v>0</v>
      </c>
      <c r="BV819" s="520">
        <v>0</v>
      </c>
      <c r="BW819" s="520">
        <v>0</v>
      </c>
      <c r="BX819" s="520">
        <v>0</v>
      </c>
      <c r="BY819" s="520">
        <v>0</v>
      </c>
      <c r="BZ819" s="520">
        <v>0</v>
      </c>
      <c r="CA819" s="520">
        <v>0</v>
      </c>
      <c r="CB819" s="520">
        <v>0</v>
      </c>
      <c r="CC819" s="520">
        <v>0</v>
      </c>
      <c r="CD819" s="520">
        <v>91195.629600000015</v>
      </c>
      <c r="CE819" s="520">
        <v>91195.629600000015</v>
      </c>
      <c r="CF819" s="520">
        <v>0</v>
      </c>
      <c r="CG819" s="520">
        <v>0</v>
      </c>
      <c r="CH819" s="520">
        <v>0</v>
      </c>
      <c r="CI819" s="520">
        <v>0</v>
      </c>
      <c r="CJ819" s="520">
        <v>0</v>
      </c>
      <c r="CK819" s="520">
        <v>0</v>
      </c>
      <c r="CL819" s="520">
        <f t="shared" si="123"/>
        <v>91195.629600000015</v>
      </c>
      <c r="CM819" s="521">
        <f t="shared" si="124"/>
        <v>91195.629600000015</v>
      </c>
      <c r="CN819" s="522">
        <v>5956800</v>
      </c>
      <c r="CO819" s="522">
        <v>5956800</v>
      </c>
      <c r="CP819" s="522">
        <v>5851680</v>
      </c>
      <c r="CQ819" s="243" t="s">
        <v>874</v>
      </c>
      <c r="CR819" s="103">
        <v>1.7</v>
      </c>
      <c r="CS819" s="523">
        <v>1.7</v>
      </c>
      <c r="CT819" s="104">
        <v>1.67</v>
      </c>
      <c r="CU819" s="524"/>
      <c r="CV819" s="524"/>
      <c r="CW819" s="524"/>
      <c r="CX819" s="525"/>
      <c r="CY819" s="526">
        <v>75.946712420690858</v>
      </c>
      <c r="CZ819" s="527">
        <v>75.660563527414993</v>
      </c>
      <c r="DA819" s="528">
        <v>1.0097811764859397</v>
      </c>
      <c r="DB819" s="529">
        <v>1.00698858472601</v>
      </c>
      <c r="DC819" s="530" t="s">
        <v>2382</v>
      </c>
      <c r="DD819" s="225"/>
      <c r="DE819" s="524"/>
      <c r="DF819" s="524"/>
      <c r="DG819" s="531"/>
      <c r="DH819" s="532"/>
      <c r="DI819" s="64">
        <v>76880</v>
      </c>
      <c r="DJ819" s="64">
        <v>0</v>
      </c>
      <c r="DK819" s="64">
        <v>0</v>
      </c>
      <c r="DL819" s="534">
        <f t="shared" si="125"/>
        <v>25626.666666666668</v>
      </c>
    </row>
    <row r="820" spans="1:116" ht="43.5" customHeight="1" x14ac:dyDescent="0.25">
      <c r="A820" s="356" t="s">
        <v>7</v>
      </c>
      <c r="B820" s="65" t="s">
        <v>96</v>
      </c>
      <c r="C820" s="65" t="s">
        <v>114</v>
      </c>
      <c r="D820" s="64" t="s">
        <v>2605</v>
      </c>
      <c r="E820" s="64" t="s">
        <v>116</v>
      </c>
      <c r="F820" s="64" t="s">
        <v>1764</v>
      </c>
      <c r="G820" s="18" t="s">
        <v>116</v>
      </c>
      <c r="H820" s="35" t="s">
        <v>889</v>
      </c>
      <c r="I820" s="28" t="s">
        <v>2287</v>
      </c>
      <c r="J820" s="498">
        <v>3.2712204372068845</v>
      </c>
      <c r="K820" s="498">
        <v>1.688257572246</v>
      </c>
      <c r="L820" s="499">
        <v>193.4</v>
      </c>
      <c r="M820" s="512">
        <v>0</v>
      </c>
      <c r="N820" s="513">
        <v>0</v>
      </c>
      <c r="O820" s="513">
        <v>0</v>
      </c>
      <c r="P820" s="513">
        <v>0</v>
      </c>
      <c r="Q820" s="513">
        <v>0</v>
      </c>
      <c r="R820" s="513">
        <v>0</v>
      </c>
      <c r="S820" s="513">
        <v>0</v>
      </c>
      <c r="T820" s="513">
        <v>0</v>
      </c>
      <c r="U820" s="513">
        <v>0</v>
      </c>
      <c r="V820" s="513">
        <v>0</v>
      </c>
      <c r="W820" s="513">
        <v>0</v>
      </c>
      <c r="X820" s="513">
        <v>0</v>
      </c>
      <c r="Y820" s="513">
        <v>0</v>
      </c>
      <c r="Z820" s="513">
        <v>0</v>
      </c>
      <c r="AA820" s="513">
        <v>0</v>
      </c>
      <c r="AB820" s="513">
        <v>0</v>
      </c>
      <c r="AC820" s="513">
        <v>0</v>
      </c>
      <c r="AD820" s="513">
        <v>0</v>
      </c>
      <c r="AE820" s="513">
        <v>0</v>
      </c>
      <c r="AF820" s="513">
        <v>0</v>
      </c>
      <c r="AG820" s="513">
        <v>0</v>
      </c>
      <c r="AH820" s="513">
        <f t="shared" si="117"/>
        <v>0</v>
      </c>
      <c r="AI820" s="513">
        <v>0</v>
      </c>
      <c r="AJ820" s="513">
        <v>0</v>
      </c>
      <c r="AK820" s="513">
        <f t="shared" si="118"/>
        <v>0</v>
      </c>
      <c r="AL820" s="513">
        <f t="shared" si="119"/>
        <v>0</v>
      </c>
      <c r="AM820" s="513">
        <v>0</v>
      </c>
      <c r="AN820" s="513">
        <v>0</v>
      </c>
      <c r="AO820" s="513">
        <v>0</v>
      </c>
      <c r="AP820" s="513">
        <v>0</v>
      </c>
      <c r="AQ820" s="513">
        <v>0</v>
      </c>
      <c r="AR820" s="513">
        <v>0</v>
      </c>
      <c r="AS820" s="513">
        <v>0</v>
      </c>
      <c r="AT820" s="513">
        <v>0</v>
      </c>
      <c r="AU820" s="513">
        <v>0</v>
      </c>
      <c r="AV820" s="513">
        <v>0</v>
      </c>
      <c r="AW820" s="513">
        <v>0</v>
      </c>
      <c r="AX820" s="513">
        <v>0</v>
      </c>
      <c r="AY820" s="513">
        <v>0</v>
      </c>
      <c r="AZ820" s="513">
        <v>0</v>
      </c>
      <c r="BA820" s="513">
        <v>0</v>
      </c>
      <c r="BB820" s="513">
        <v>0</v>
      </c>
      <c r="BC820" s="513">
        <v>0</v>
      </c>
      <c r="BD820" s="513">
        <v>0</v>
      </c>
      <c r="BE820" s="513">
        <v>0</v>
      </c>
      <c r="BF820" s="513">
        <v>0</v>
      </c>
      <c r="BG820" s="513">
        <v>0</v>
      </c>
      <c r="BH820" s="513">
        <v>0</v>
      </c>
      <c r="BI820" s="513">
        <v>0</v>
      </c>
      <c r="BJ820" s="513">
        <v>0</v>
      </c>
      <c r="BK820" s="241">
        <f t="shared" si="120"/>
        <v>0</v>
      </c>
      <c r="BL820" s="22">
        <f t="shared" si="121"/>
        <v>0</v>
      </c>
      <c r="BM820" s="519">
        <f t="shared" si="122"/>
        <v>0</v>
      </c>
      <c r="BN820" s="520">
        <v>0</v>
      </c>
      <c r="BO820" s="520">
        <v>0</v>
      </c>
      <c r="BP820" s="520">
        <v>0</v>
      </c>
      <c r="BQ820" s="520">
        <v>0</v>
      </c>
      <c r="BR820" s="520">
        <v>0</v>
      </c>
      <c r="BS820" s="520">
        <v>0</v>
      </c>
      <c r="BT820" s="520">
        <v>0</v>
      </c>
      <c r="BU820" s="520">
        <v>0</v>
      </c>
      <c r="BV820" s="520">
        <v>0</v>
      </c>
      <c r="BW820" s="520">
        <v>0</v>
      </c>
      <c r="BX820" s="520">
        <v>0</v>
      </c>
      <c r="BY820" s="520">
        <v>0</v>
      </c>
      <c r="BZ820" s="520">
        <v>0</v>
      </c>
      <c r="CA820" s="520">
        <v>0</v>
      </c>
      <c r="CB820" s="520">
        <v>0</v>
      </c>
      <c r="CC820" s="520">
        <v>0</v>
      </c>
      <c r="CD820" s="520">
        <v>0</v>
      </c>
      <c r="CE820" s="520">
        <v>0</v>
      </c>
      <c r="CF820" s="520">
        <v>0</v>
      </c>
      <c r="CG820" s="520">
        <v>0</v>
      </c>
      <c r="CH820" s="520">
        <v>0</v>
      </c>
      <c r="CI820" s="520">
        <v>0</v>
      </c>
      <c r="CJ820" s="520">
        <v>0</v>
      </c>
      <c r="CK820" s="520">
        <v>0</v>
      </c>
      <c r="CL820" s="520">
        <f t="shared" si="123"/>
        <v>0</v>
      </c>
      <c r="CM820" s="521">
        <f t="shared" si="124"/>
        <v>0</v>
      </c>
      <c r="CN820" s="522">
        <v>490560.00000000006</v>
      </c>
      <c r="CO820" s="522">
        <v>490560.00000000006</v>
      </c>
      <c r="CP820" s="522">
        <v>2137440</v>
      </c>
      <c r="CQ820" s="243" t="s">
        <v>874</v>
      </c>
      <c r="CR820" s="103">
        <v>0.14000000000000001</v>
      </c>
      <c r="CS820" s="523">
        <v>0.14000000000000001</v>
      </c>
      <c r="CT820" s="104">
        <v>0.61</v>
      </c>
      <c r="CU820" s="524"/>
      <c r="CV820" s="524"/>
      <c r="CW820" s="524"/>
      <c r="CX820" s="525"/>
      <c r="CY820" s="526">
        <v>251.63300885442484</v>
      </c>
      <c r="CZ820" s="527">
        <v>252.18750881532833</v>
      </c>
      <c r="DA820" s="528">
        <v>1.1787460203975646</v>
      </c>
      <c r="DB820" s="529">
        <v>1.1754169876350333</v>
      </c>
      <c r="DC820" s="530" t="s">
        <v>2569</v>
      </c>
      <c r="DD820" s="225"/>
      <c r="DE820" s="524"/>
      <c r="DF820" s="524"/>
      <c r="DG820" s="531"/>
      <c r="DH820" s="532"/>
      <c r="DI820" s="64">
        <v>34970</v>
      </c>
      <c r="DJ820" s="64">
        <v>0</v>
      </c>
      <c r="DK820" s="64">
        <v>0</v>
      </c>
      <c r="DL820" s="534">
        <f t="shared" si="125"/>
        <v>11656.666666666666</v>
      </c>
    </row>
    <row r="821" spans="1:116" ht="43.5" customHeight="1" x14ac:dyDescent="0.25">
      <c r="A821" s="356" t="s">
        <v>7</v>
      </c>
      <c r="B821" s="65" t="s">
        <v>96</v>
      </c>
      <c r="C821" s="65" t="s">
        <v>114</v>
      </c>
      <c r="D821" s="64" t="s">
        <v>2605</v>
      </c>
      <c r="E821" s="64" t="s">
        <v>116</v>
      </c>
      <c r="F821" s="64" t="s">
        <v>1765</v>
      </c>
      <c r="G821" s="18" t="s">
        <v>116</v>
      </c>
      <c r="H821" s="35" t="s">
        <v>889</v>
      </c>
      <c r="I821" s="28" t="s">
        <v>2287</v>
      </c>
      <c r="J821" s="498">
        <v>2.7164099225264211</v>
      </c>
      <c r="K821" s="498">
        <v>0.62821969566299996</v>
      </c>
      <c r="L821" s="499">
        <v>50.5</v>
      </c>
      <c r="M821" s="512">
        <v>0</v>
      </c>
      <c r="N821" s="513">
        <v>0</v>
      </c>
      <c r="O821" s="513">
        <v>0</v>
      </c>
      <c r="P821" s="513">
        <v>0</v>
      </c>
      <c r="Q821" s="513">
        <v>0</v>
      </c>
      <c r="R821" s="513">
        <v>0</v>
      </c>
      <c r="S821" s="513">
        <v>0</v>
      </c>
      <c r="T821" s="513">
        <v>0</v>
      </c>
      <c r="U821" s="513">
        <v>0</v>
      </c>
      <c r="V821" s="513">
        <v>0</v>
      </c>
      <c r="W821" s="513">
        <v>0</v>
      </c>
      <c r="X821" s="513">
        <v>0</v>
      </c>
      <c r="Y821" s="513">
        <v>0</v>
      </c>
      <c r="Z821" s="513">
        <v>0</v>
      </c>
      <c r="AA821" s="513">
        <v>0</v>
      </c>
      <c r="AB821" s="513">
        <v>0</v>
      </c>
      <c r="AC821" s="513">
        <v>0</v>
      </c>
      <c r="AD821" s="513">
        <v>0</v>
      </c>
      <c r="AE821" s="513">
        <v>0</v>
      </c>
      <c r="AF821" s="513">
        <v>0</v>
      </c>
      <c r="AG821" s="513">
        <v>0</v>
      </c>
      <c r="AH821" s="513">
        <f t="shared" si="117"/>
        <v>0</v>
      </c>
      <c r="AI821" s="513">
        <v>0</v>
      </c>
      <c r="AJ821" s="513">
        <v>0</v>
      </c>
      <c r="AK821" s="513">
        <f t="shared" si="118"/>
        <v>0</v>
      </c>
      <c r="AL821" s="513">
        <f t="shared" si="119"/>
        <v>0</v>
      </c>
      <c r="AM821" s="513">
        <v>0</v>
      </c>
      <c r="AN821" s="513">
        <v>0</v>
      </c>
      <c r="AO821" s="513">
        <v>0</v>
      </c>
      <c r="AP821" s="513">
        <v>0</v>
      </c>
      <c r="AQ821" s="513">
        <v>0</v>
      </c>
      <c r="AR821" s="513">
        <v>0</v>
      </c>
      <c r="AS821" s="513">
        <v>0</v>
      </c>
      <c r="AT821" s="513">
        <v>0</v>
      </c>
      <c r="AU821" s="513">
        <v>0</v>
      </c>
      <c r="AV821" s="513">
        <v>0</v>
      </c>
      <c r="AW821" s="513">
        <v>0</v>
      </c>
      <c r="AX821" s="513">
        <v>0</v>
      </c>
      <c r="AY821" s="513">
        <v>0</v>
      </c>
      <c r="AZ821" s="513">
        <v>0</v>
      </c>
      <c r="BA821" s="513">
        <v>0</v>
      </c>
      <c r="BB821" s="513">
        <v>0</v>
      </c>
      <c r="BC821" s="513">
        <v>0</v>
      </c>
      <c r="BD821" s="513">
        <v>0</v>
      </c>
      <c r="BE821" s="513">
        <v>0</v>
      </c>
      <c r="BF821" s="513">
        <v>0</v>
      </c>
      <c r="BG821" s="513">
        <v>0</v>
      </c>
      <c r="BH821" s="513">
        <v>0</v>
      </c>
      <c r="BI821" s="513">
        <v>0</v>
      </c>
      <c r="BJ821" s="513">
        <v>0</v>
      </c>
      <c r="BK821" s="241">
        <f t="shared" si="120"/>
        <v>0</v>
      </c>
      <c r="BL821" s="22">
        <f t="shared" si="121"/>
        <v>0</v>
      </c>
      <c r="BM821" s="519">
        <f t="shared" si="122"/>
        <v>0</v>
      </c>
      <c r="BN821" s="520">
        <v>0</v>
      </c>
      <c r="BO821" s="520">
        <v>0</v>
      </c>
      <c r="BP821" s="520">
        <v>0</v>
      </c>
      <c r="BQ821" s="520">
        <v>0</v>
      </c>
      <c r="BR821" s="520">
        <v>0</v>
      </c>
      <c r="BS821" s="520">
        <v>0</v>
      </c>
      <c r="BT821" s="520">
        <v>0</v>
      </c>
      <c r="BU821" s="520">
        <v>0</v>
      </c>
      <c r="BV821" s="520">
        <v>0</v>
      </c>
      <c r="BW821" s="520">
        <v>0</v>
      </c>
      <c r="BX821" s="520">
        <v>0</v>
      </c>
      <c r="BY821" s="520">
        <v>0</v>
      </c>
      <c r="BZ821" s="520">
        <v>0</v>
      </c>
      <c r="CA821" s="520">
        <v>0</v>
      </c>
      <c r="CB821" s="520">
        <v>0</v>
      </c>
      <c r="CC821" s="520">
        <v>0</v>
      </c>
      <c r="CD821" s="520">
        <v>0</v>
      </c>
      <c r="CE821" s="520">
        <v>0</v>
      </c>
      <c r="CF821" s="520">
        <v>0</v>
      </c>
      <c r="CG821" s="520">
        <v>0</v>
      </c>
      <c r="CH821" s="520">
        <v>0</v>
      </c>
      <c r="CI821" s="520">
        <v>0</v>
      </c>
      <c r="CJ821" s="520">
        <v>0</v>
      </c>
      <c r="CK821" s="520">
        <v>0</v>
      </c>
      <c r="CL821" s="520">
        <f t="shared" si="123"/>
        <v>0</v>
      </c>
      <c r="CM821" s="521">
        <f t="shared" si="124"/>
        <v>0</v>
      </c>
      <c r="CN821" s="522">
        <v>490560.00000000006</v>
      </c>
      <c r="CO821" s="522">
        <v>490560.00000000006</v>
      </c>
      <c r="CP821" s="522">
        <v>350400.00000000012</v>
      </c>
      <c r="CQ821" s="243" t="s">
        <v>874</v>
      </c>
      <c r="CR821" s="103">
        <v>0.14000000000000001</v>
      </c>
      <c r="CS821" s="523">
        <v>0.14000000000000001</v>
      </c>
      <c r="CT821" s="104">
        <v>0.1</v>
      </c>
      <c r="CU821" s="524"/>
      <c r="CV821" s="524"/>
      <c r="CW821" s="524"/>
      <c r="CX821" s="525"/>
      <c r="CY821" s="526">
        <v>41.069008264462788</v>
      </c>
      <c r="CZ821" s="527">
        <v>40.68333333333333</v>
      </c>
      <c r="DA821" s="528">
        <v>0.60280073461891626</v>
      </c>
      <c r="DB821" s="529">
        <v>0.59901960784313735</v>
      </c>
      <c r="DC821" s="530" t="s">
        <v>2576</v>
      </c>
      <c r="DD821" s="225"/>
      <c r="DE821" s="524"/>
      <c r="DF821" s="524"/>
      <c r="DG821" s="531"/>
      <c r="DH821" s="532"/>
      <c r="DI821" s="64">
        <v>0</v>
      </c>
      <c r="DJ821" s="64">
        <v>0</v>
      </c>
      <c r="DK821" s="64">
        <v>0</v>
      </c>
      <c r="DL821" s="534">
        <f t="shared" si="125"/>
        <v>0</v>
      </c>
    </row>
    <row r="822" spans="1:116" ht="43.5" customHeight="1" x14ac:dyDescent="0.25">
      <c r="A822" s="356" t="s">
        <v>7</v>
      </c>
      <c r="B822" s="65" t="s">
        <v>96</v>
      </c>
      <c r="C822" s="65" t="s">
        <v>114</v>
      </c>
      <c r="D822" s="64" t="s">
        <v>2605</v>
      </c>
      <c r="E822" s="64" t="s">
        <v>116</v>
      </c>
      <c r="F822" s="64" t="s">
        <v>1766</v>
      </c>
      <c r="G822" s="18" t="s">
        <v>116</v>
      </c>
      <c r="H822" s="35" t="s">
        <v>889</v>
      </c>
      <c r="I822" s="28" t="s">
        <v>2287</v>
      </c>
      <c r="J822" s="498">
        <v>2.1039567569700668</v>
      </c>
      <c r="K822" s="498">
        <v>0.63693181685700007</v>
      </c>
      <c r="L822" s="499">
        <v>57.3</v>
      </c>
      <c r="M822" s="512">
        <v>0</v>
      </c>
      <c r="N822" s="513">
        <v>0</v>
      </c>
      <c r="O822" s="513">
        <v>0</v>
      </c>
      <c r="P822" s="513">
        <v>0</v>
      </c>
      <c r="Q822" s="513">
        <v>0</v>
      </c>
      <c r="R822" s="513">
        <v>0</v>
      </c>
      <c r="S822" s="513">
        <v>0</v>
      </c>
      <c r="T822" s="513">
        <v>0</v>
      </c>
      <c r="U822" s="513">
        <v>0</v>
      </c>
      <c r="V822" s="513">
        <v>0</v>
      </c>
      <c r="W822" s="513">
        <v>0</v>
      </c>
      <c r="X822" s="513">
        <v>0</v>
      </c>
      <c r="Y822" s="513">
        <v>0</v>
      </c>
      <c r="Z822" s="513">
        <v>0</v>
      </c>
      <c r="AA822" s="513">
        <v>0</v>
      </c>
      <c r="AB822" s="513">
        <v>0</v>
      </c>
      <c r="AC822" s="513">
        <v>1</v>
      </c>
      <c r="AD822" s="513">
        <v>1</v>
      </c>
      <c r="AE822" s="513">
        <v>0</v>
      </c>
      <c r="AF822" s="513">
        <v>0</v>
      </c>
      <c r="AG822" s="513">
        <v>0</v>
      </c>
      <c r="AH822" s="513">
        <f t="shared" si="117"/>
        <v>0</v>
      </c>
      <c r="AI822" s="513">
        <v>0</v>
      </c>
      <c r="AJ822" s="513">
        <v>0</v>
      </c>
      <c r="AK822" s="513">
        <f t="shared" si="118"/>
        <v>1</v>
      </c>
      <c r="AL822" s="513">
        <f t="shared" si="119"/>
        <v>1</v>
      </c>
      <c r="AM822" s="513">
        <v>0</v>
      </c>
      <c r="AN822" s="513">
        <v>0</v>
      </c>
      <c r="AO822" s="513">
        <v>0</v>
      </c>
      <c r="AP822" s="513">
        <v>0</v>
      </c>
      <c r="AQ822" s="513">
        <v>0</v>
      </c>
      <c r="AR822" s="513">
        <v>0</v>
      </c>
      <c r="AS822" s="513">
        <v>0</v>
      </c>
      <c r="AT822" s="513">
        <v>0</v>
      </c>
      <c r="AU822" s="513">
        <v>0</v>
      </c>
      <c r="AV822" s="513">
        <v>0</v>
      </c>
      <c r="AW822" s="513">
        <v>0</v>
      </c>
      <c r="AX822" s="513">
        <v>0</v>
      </c>
      <c r="AY822" s="513">
        <v>0</v>
      </c>
      <c r="AZ822" s="513">
        <v>0</v>
      </c>
      <c r="BA822" s="513">
        <v>0</v>
      </c>
      <c r="BB822" s="513">
        <v>0</v>
      </c>
      <c r="BC822" s="513">
        <v>50</v>
      </c>
      <c r="BD822" s="513">
        <v>50</v>
      </c>
      <c r="BE822" s="513">
        <v>0</v>
      </c>
      <c r="BF822" s="513">
        <v>0</v>
      </c>
      <c r="BG822" s="513">
        <v>0</v>
      </c>
      <c r="BH822" s="513">
        <v>0</v>
      </c>
      <c r="BI822" s="513">
        <v>0</v>
      </c>
      <c r="BJ822" s="513">
        <v>0</v>
      </c>
      <c r="BK822" s="241">
        <f t="shared" si="120"/>
        <v>50</v>
      </c>
      <c r="BL822" s="22">
        <f t="shared" si="121"/>
        <v>50</v>
      </c>
      <c r="BM822" s="519">
        <f t="shared" si="122"/>
        <v>0.11904761904761905</v>
      </c>
      <c r="BN822" s="520">
        <v>0</v>
      </c>
      <c r="BO822" s="520">
        <v>0</v>
      </c>
      <c r="BP822" s="520">
        <v>0</v>
      </c>
      <c r="BQ822" s="520">
        <v>0</v>
      </c>
      <c r="BR822" s="520">
        <v>0</v>
      </c>
      <c r="BS822" s="520">
        <v>0</v>
      </c>
      <c r="BT822" s="520">
        <v>0</v>
      </c>
      <c r="BU822" s="520">
        <v>0</v>
      </c>
      <c r="BV822" s="520">
        <v>0</v>
      </c>
      <c r="BW822" s="520">
        <v>0</v>
      </c>
      <c r="BX822" s="520">
        <v>0</v>
      </c>
      <c r="BY822" s="520">
        <v>0</v>
      </c>
      <c r="BZ822" s="520">
        <v>0</v>
      </c>
      <c r="CA822" s="520">
        <v>0</v>
      </c>
      <c r="CB822" s="520">
        <v>0</v>
      </c>
      <c r="CC822" s="520">
        <v>0</v>
      </c>
      <c r="CD822" s="520">
        <v>58692</v>
      </c>
      <c r="CE822" s="520">
        <v>58692</v>
      </c>
      <c r="CF822" s="520">
        <v>0</v>
      </c>
      <c r="CG822" s="520">
        <v>0</v>
      </c>
      <c r="CH822" s="520">
        <v>0</v>
      </c>
      <c r="CI822" s="520">
        <v>0</v>
      </c>
      <c r="CJ822" s="520">
        <v>0</v>
      </c>
      <c r="CK822" s="520">
        <v>0</v>
      </c>
      <c r="CL822" s="520">
        <f t="shared" si="123"/>
        <v>58692</v>
      </c>
      <c r="CM822" s="521">
        <f t="shared" si="124"/>
        <v>58692</v>
      </c>
      <c r="CN822" s="522">
        <v>490560.00000000006</v>
      </c>
      <c r="CO822" s="522">
        <v>490560.00000000006</v>
      </c>
      <c r="CP822" s="522">
        <v>1471680</v>
      </c>
      <c r="CQ822" s="243" t="s">
        <v>874</v>
      </c>
      <c r="CR822" s="103">
        <v>0.14000000000000001</v>
      </c>
      <c r="CS822" s="523">
        <v>0.14000000000000001</v>
      </c>
      <c r="CT822" s="104">
        <v>0.42</v>
      </c>
      <c r="CU822" s="524"/>
      <c r="CV822" s="524"/>
      <c r="CW822" s="524"/>
      <c r="CX822" s="525"/>
      <c r="CY822" s="526">
        <v>57.366006501122577</v>
      </c>
      <c r="CZ822" s="527">
        <v>45.919540229885065</v>
      </c>
      <c r="DA822" s="528">
        <v>1.313638829003595</v>
      </c>
      <c r="DB822" s="529">
        <v>0.97658578118348205</v>
      </c>
      <c r="DC822" s="530" t="s">
        <v>2567</v>
      </c>
      <c r="DD822" s="225"/>
      <c r="DE822" s="524"/>
      <c r="DF822" s="524"/>
      <c r="DG822" s="531"/>
      <c r="DH822" s="532"/>
      <c r="DI822" s="64">
        <v>0</v>
      </c>
      <c r="DJ822" s="64">
        <v>741</v>
      </c>
      <c r="DK822" s="64">
        <v>0</v>
      </c>
      <c r="DL822" s="534">
        <f t="shared" si="125"/>
        <v>247</v>
      </c>
    </row>
    <row r="823" spans="1:116" ht="43.5" customHeight="1" x14ac:dyDescent="0.25">
      <c r="A823" s="356" t="s">
        <v>7</v>
      </c>
      <c r="B823" s="65" t="s">
        <v>96</v>
      </c>
      <c r="C823" s="65" t="s">
        <v>114</v>
      </c>
      <c r="D823" s="64" t="s">
        <v>2605</v>
      </c>
      <c r="E823" s="64" t="s">
        <v>116</v>
      </c>
      <c r="F823" s="64" t="s">
        <v>1767</v>
      </c>
      <c r="G823" s="18" t="s">
        <v>116</v>
      </c>
      <c r="H823" s="35" t="s">
        <v>889</v>
      </c>
      <c r="I823" s="28" t="s">
        <v>2287</v>
      </c>
      <c r="J823" s="498">
        <v>2.2696793782382572</v>
      </c>
      <c r="K823" s="498">
        <v>0.57007575639000008</v>
      </c>
      <c r="L823" s="499">
        <v>74.8</v>
      </c>
      <c r="M823" s="512">
        <v>0</v>
      </c>
      <c r="N823" s="513">
        <v>0</v>
      </c>
      <c r="O823" s="513">
        <v>0</v>
      </c>
      <c r="P823" s="513">
        <v>0</v>
      </c>
      <c r="Q823" s="513">
        <v>0</v>
      </c>
      <c r="R823" s="513">
        <v>0</v>
      </c>
      <c r="S823" s="513">
        <v>0</v>
      </c>
      <c r="T823" s="513">
        <v>0</v>
      </c>
      <c r="U823" s="513">
        <v>0</v>
      </c>
      <c r="V823" s="513">
        <v>0</v>
      </c>
      <c r="W823" s="513">
        <v>0</v>
      </c>
      <c r="X823" s="513">
        <v>0</v>
      </c>
      <c r="Y823" s="513">
        <v>0</v>
      </c>
      <c r="Z823" s="513">
        <v>0</v>
      </c>
      <c r="AA823" s="513">
        <v>0</v>
      </c>
      <c r="AB823" s="513">
        <v>0</v>
      </c>
      <c r="AC823" s="513">
        <v>0</v>
      </c>
      <c r="AD823" s="513">
        <v>0</v>
      </c>
      <c r="AE823" s="513">
        <v>0</v>
      </c>
      <c r="AF823" s="513">
        <v>0</v>
      </c>
      <c r="AG823" s="513">
        <v>0</v>
      </c>
      <c r="AH823" s="513">
        <f t="shared" si="117"/>
        <v>0</v>
      </c>
      <c r="AI823" s="513">
        <v>0</v>
      </c>
      <c r="AJ823" s="513">
        <v>0</v>
      </c>
      <c r="AK823" s="513">
        <f t="shared" si="118"/>
        <v>0</v>
      </c>
      <c r="AL823" s="513">
        <f t="shared" si="119"/>
        <v>0</v>
      </c>
      <c r="AM823" s="513">
        <v>0</v>
      </c>
      <c r="AN823" s="513">
        <v>0</v>
      </c>
      <c r="AO823" s="513">
        <v>0</v>
      </c>
      <c r="AP823" s="513">
        <v>0</v>
      </c>
      <c r="AQ823" s="513">
        <v>0</v>
      </c>
      <c r="AR823" s="513">
        <v>0</v>
      </c>
      <c r="AS823" s="513">
        <v>0</v>
      </c>
      <c r="AT823" s="513">
        <v>0</v>
      </c>
      <c r="AU823" s="513">
        <v>0</v>
      </c>
      <c r="AV823" s="513">
        <v>0</v>
      </c>
      <c r="AW823" s="513">
        <v>0</v>
      </c>
      <c r="AX823" s="513">
        <v>0</v>
      </c>
      <c r="AY823" s="513">
        <v>0</v>
      </c>
      <c r="AZ823" s="513">
        <v>0</v>
      </c>
      <c r="BA823" s="513">
        <v>0</v>
      </c>
      <c r="BB823" s="513">
        <v>0</v>
      </c>
      <c r="BC823" s="513">
        <v>0</v>
      </c>
      <c r="BD823" s="513">
        <v>0</v>
      </c>
      <c r="BE823" s="513">
        <v>0</v>
      </c>
      <c r="BF823" s="513">
        <v>0</v>
      </c>
      <c r="BG823" s="513">
        <v>0</v>
      </c>
      <c r="BH823" s="513">
        <v>0</v>
      </c>
      <c r="BI823" s="513">
        <v>0</v>
      </c>
      <c r="BJ823" s="513">
        <v>0</v>
      </c>
      <c r="BK823" s="241">
        <f t="shared" si="120"/>
        <v>0</v>
      </c>
      <c r="BL823" s="22">
        <f t="shared" si="121"/>
        <v>0</v>
      </c>
      <c r="BM823" s="519">
        <f t="shared" si="122"/>
        <v>0</v>
      </c>
      <c r="BN823" s="520">
        <v>0</v>
      </c>
      <c r="BO823" s="520">
        <v>0</v>
      </c>
      <c r="BP823" s="520">
        <v>0</v>
      </c>
      <c r="BQ823" s="520">
        <v>0</v>
      </c>
      <c r="BR823" s="520">
        <v>0</v>
      </c>
      <c r="BS823" s="520">
        <v>0</v>
      </c>
      <c r="BT823" s="520">
        <v>0</v>
      </c>
      <c r="BU823" s="520">
        <v>0</v>
      </c>
      <c r="BV823" s="520">
        <v>0</v>
      </c>
      <c r="BW823" s="520">
        <v>0</v>
      </c>
      <c r="BX823" s="520">
        <v>0</v>
      </c>
      <c r="BY823" s="520">
        <v>0</v>
      </c>
      <c r="BZ823" s="520">
        <v>0</v>
      </c>
      <c r="CA823" s="520">
        <v>0</v>
      </c>
      <c r="CB823" s="520">
        <v>0</v>
      </c>
      <c r="CC823" s="520">
        <v>0</v>
      </c>
      <c r="CD823" s="520">
        <v>0</v>
      </c>
      <c r="CE823" s="520">
        <v>0</v>
      </c>
      <c r="CF823" s="520">
        <v>0</v>
      </c>
      <c r="CG823" s="520">
        <v>0</v>
      </c>
      <c r="CH823" s="520">
        <v>0</v>
      </c>
      <c r="CI823" s="520">
        <v>0</v>
      </c>
      <c r="CJ823" s="520">
        <v>0</v>
      </c>
      <c r="CK823" s="520">
        <v>0</v>
      </c>
      <c r="CL823" s="520">
        <f t="shared" si="123"/>
        <v>0</v>
      </c>
      <c r="CM823" s="521">
        <f t="shared" si="124"/>
        <v>0</v>
      </c>
      <c r="CN823" s="522">
        <v>245280.00000000003</v>
      </c>
      <c r="CO823" s="522">
        <v>245280.00000000003</v>
      </c>
      <c r="CP823" s="522">
        <v>1121280</v>
      </c>
      <c r="CQ823" s="243" t="s">
        <v>874</v>
      </c>
      <c r="CR823" s="103">
        <v>7.0000000000000007E-2</v>
      </c>
      <c r="CS823" s="523">
        <v>7.0000000000000007E-2</v>
      </c>
      <c r="CT823" s="104">
        <v>0.32</v>
      </c>
      <c r="CU823" s="524"/>
      <c r="CV823" s="524"/>
      <c r="CW823" s="524"/>
      <c r="CX823" s="525"/>
      <c r="CY823" s="526">
        <v>224.93282755132546</v>
      </c>
      <c r="CZ823" s="527">
        <v>227.25199817297084</v>
      </c>
      <c r="DA823" s="528">
        <v>1.1942202910545558</v>
      </c>
      <c r="DB823" s="529">
        <v>1.1931126031102</v>
      </c>
      <c r="DC823" s="530" t="s">
        <v>2386</v>
      </c>
      <c r="DD823" s="225"/>
      <c r="DE823" s="524"/>
      <c r="DF823" s="524"/>
      <c r="DG823" s="531"/>
      <c r="DH823" s="532"/>
      <c r="DI823" s="64">
        <v>0</v>
      </c>
      <c r="DJ823" s="64">
        <v>0</v>
      </c>
      <c r="DK823" s="64">
        <v>0</v>
      </c>
      <c r="DL823" s="534">
        <f t="shared" si="125"/>
        <v>0</v>
      </c>
    </row>
    <row r="824" spans="1:116" ht="43.5" customHeight="1" x14ac:dyDescent="0.25">
      <c r="A824" s="356" t="s">
        <v>7</v>
      </c>
      <c r="B824" s="65" t="s">
        <v>96</v>
      </c>
      <c r="C824" s="65" t="s">
        <v>114</v>
      </c>
      <c r="D824" s="64" t="s">
        <v>2605</v>
      </c>
      <c r="E824" s="64" t="s">
        <v>116</v>
      </c>
      <c r="F824" s="64" t="s">
        <v>1768</v>
      </c>
      <c r="G824" s="18" t="s">
        <v>116</v>
      </c>
      <c r="H824" s="35" t="s">
        <v>866</v>
      </c>
      <c r="I824" s="28" t="s">
        <v>2287</v>
      </c>
      <c r="J824" s="498">
        <v>2.6083299521341239</v>
      </c>
      <c r="K824" s="498">
        <v>2.5456439340990005</v>
      </c>
      <c r="L824" s="499">
        <v>502.9</v>
      </c>
      <c r="M824" s="512">
        <v>0</v>
      </c>
      <c r="N824" s="513">
        <v>0</v>
      </c>
      <c r="O824" s="513">
        <v>0</v>
      </c>
      <c r="P824" s="513">
        <v>0</v>
      </c>
      <c r="Q824" s="513">
        <v>0</v>
      </c>
      <c r="R824" s="513">
        <v>0</v>
      </c>
      <c r="S824" s="513">
        <v>0</v>
      </c>
      <c r="T824" s="513">
        <v>0</v>
      </c>
      <c r="U824" s="513">
        <v>0</v>
      </c>
      <c r="V824" s="513">
        <v>0</v>
      </c>
      <c r="W824" s="513">
        <v>0</v>
      </c>
      <c r="X824" s="513">
        <v>0</v>
      </c>
      <c r="Y824" s="513">
        <v>0</v>
      </c>
      <c r="Z824" s="513">
        <v>0</v>
      </c>
      <c r="AA824" s="513">
        <v>0</v>
      </c>
      <c r="AB824" s="513">
        <v>0</v>
      </c>
      <c r="AC824" s="513">
        <v>1</v>
      </c>
      <c r="AD824" s="513">
        <v>1</v>
      </c>
      <c r="AE824" s="513">
        <v>0</v>
      </c>
      <c r="AF824" s="513">
        <v>0</v>
      </c>
      <c r="AG824" s="513">
        <v>0</v>
      </c>
      <c r="AH824" s="513">
        <f t="shared" si="117"/>
        <v>0</v>
      </c>
      <c r="AI824" s="513">
        <v>0</v>
      </c>
      <c r="AJ824" s="513">
        <v>0</v>
      </c>
      <c r="AK824" s="513">
        <f t="shared" si="118"/>
        <v>1</v>
      </c>
      <c r="AL824" s="513">
        <f t="shared" si="119"/>
        <v>1</v>
      </c>
      <c r="AM824" s="513">
        <v>0</v>
      </c>
      <c r="AN824" s="513">
        <v>0</v>
      </c>
      <c r="AO824" s="513">
        <v>0</v>
      </c>
      <c r="AP824" s="513">
        <v>0</v>
      </c>
      <c r="AQ824" s="513">
        <v>0</v>
      </c>
      <c r="AR824" s="513">
        <v>0</v>
      </c>
      <c r="AS824" s="513">
        <v>0</v>
      </c>
      <c r="AT824" s="513">
        <v>0</v>
      </c>
      <c r="AU824" s="513">
        <v>0</v>
      </c>
      <c r="AV824" s="513">
        <v>0</v>
      </c>
      <c r="AW824" s="513">
        <v>0</v>
      </c>
      <c r="AX824" s="513">
        <v>0</v>
      </c>
      <c r="AY824" s="513">
        <v>0</v>
      </c>
      <c r="AZ824" s="513">
        <v>0</v>
      </c>
      <c r="BA824" s="513">
        <v>0</v>
      </c>
      <c r="BB824" s="513">
        <v>0</v>
      </c>
      <c r="BC824" s="513">
        <v>3.8</v>
      </c>
      <c r="BD824" s="513">
        <v>3.8</v>
      </c>
      <c r="BE824" s="513">
        <v>0</v>
      </c>
      <c r="BF824" s="513">
        <v>0</v>
      </c>
      <c r="BG824" s="513">
        <v>0</v>
      </c>
      <c r="BH824" s="513">
        <v>0</v>
      </c>
      <c r="BI824" s="513">
        <v>0</v>
      </c>
      <c r="BJ824" s="513">
        <v>0</v>
      </c>
      <c r="BK824" s="241">
        <f t="shared" si="120"/>
        <v>3.8</v>
      </c>
      <c r="BL824" s="22">
        <f t="shared" si="121"/>
        <v>3.8</v>
      </c>
      <c r="BM824" s="519">
        <f t="shared" si="122"/>
        <v>2.4836601307189543E-3</v>
      </c>
      <c r="BN824" s="520">
        <v>0</v>
      </c>
      <c r="BO824" s="520">
        <v>0</v>
      </c>
      <c r="BP824" s="520">
        <v>0</v>
      </c>
      <c r="BQ824" s="520">
        <v>0</v>
      </c>
      <c r="BR824" s="520">
        <v>0</v>
      </c>
      <c r="BS824" s="520">
        <v>0</v>
      </c>
      <c r="BT824" s="520">
        <v>0</v>
      </c>
      <c r="BU824" s="520">
        <v>0</v>
      </c>
      <c r="BV824" s="520">
        <v>0</v>
      </c>
      <c r="BW824" s="520">
        <v>0</v>
      </c>
      <c r="BX824" s="520">
        <v>0</v>
      </c>
      <c r="BY824" s="520">
        <v>0</v>
      </c>
      <c r="BZ824" s="520">
        <v>0</v>
      </c>
      <c r="CA824" s="520">
        <v>0</v>
      </c>
      <c r="CB824" s="520">
        <v>0</v>
      </c>
      <c r="CC824" s="520">
        <v>0</v>
      </c>
      <c r="CD824" s="520">
        <v>4460.5920000000006</v>
      </c>
      <c r="CE824" s="520">
        <v>4460.5920000000006</v>
      </c>
      <c r="CF824" s="520">
        <v>0</v>
      </c>
      <c r="CG824" s="520">
        <v>0</v>
      </c>
      <c r="CH824" s="520">
        <v>0</v>
      </c>
      <c r="CI824" s="520">
        <v>0</v>
      </c>
      <c r="CJ824" s="520">
        <v>0</v>
      </c>
      <c r="CK824" s="520">
        <v>0</v>
      </c>
      <c r="CL824" s="520">
        <f t="shared" si="123"/>
        <v>4460.5920000000006</v>
      </c>
      <c r="CM824" s="521">
        <f t="shared" si="124"/>
        <v>4460.5920000000006</v>
      </c>
      <c r="CN824" s="522">
        <v>4730400.0000000009</v>
      </c>
      <c r="CO824" s="522">
        <v>4730400.0000000009</v>
      </c>
      <c r="CP824" s="522">
        <v>5361120.0000000009</v>
      </c>
      <c r="CQ824" s="243" t="s">
        <v>874</v>
      </c>
      <c r="CR824" s="103">
        <v>1.35</v>
      </c>
      <c r="CS824" s="523">
        <v>1.35</v>
      </c>
      <c r="CT824" s="104">
        <v>1.53</v>
      </c>
      <c r="CU824" s="524"/>
      <c r="CV824" s="524"/>
      <c r="CW824" s="524"/>
      <c r="CX824" s="525"/>
      <c r="CY824" s="526">
        <v>166.38965576944182</v>
      </c>
      <c r="CZ824" s="527">
        <v>166.40343932790179</v>
      </c>
      <c r="DA824" s="528">
        <v>1.2285940705530827</v>
      </c>
      <c r="DB824" s="529">
        <v>1.2281552734979917</v>
      </c>
      <c r="DC824" s="530" t="s">
        <v>2386</v>
      </c>
      <c r="DD824" s="225"/>
      <c r="DE824" s="524"/>
      <c r="DF824" s="524"/>
      <c r="DG824" s="531"/>
      <c r="DH824" s="532"/>
      <c r="DI824" s="64">
        <v>16863</v>
      </c>
      <c r="DJ824" s="64">
        <v>80190</v>
      </c>
      <c r="DK824" s="64">
        <v>0</v>
      </c>
      <c r="DL824" s="534">
        <f t="shared" si="125"/>
        <v>32351</v>
      </c>
    </row>
    <row r="825" spans="1:116" ht="43.5" customHeight="1" x14ac:dyDescent="0.25">
      <c r="A825" s="356" t="s">
        <v>7</v>
      </c>
      <c r="B825" s="65" t="s">
        <v>96</v>
      </c>
      <c r="C825" s="65" t="s">
        <v>114</v>
      </c>
      <c r="D825" s="64" t="s">
        <v>2605</v>
      </c>
      <c r="E825" s="64" t="s">
        <v>116</v>
      </c>
      <c r="F825" s="64" t="s">
        <v>1769</v>
      </c>
      <c r="G825" s="18" t="s">
        <v>1556</v>
      </c>
      <c r="H825" s="35" t="s">
        <v>860</v>
      </c>
      <c r="I825" s="28" t="s">
        <v>2287</v>
      </c>
      <c r="J825" s="498">
        <v>2.7668472420428274</v>
      </c>
      <c r="K825" s="498">
        <v>2.3759469647550002</v>
      </c>
      <c r="L825" s="499">
        <v>167.5</v>
      </c>
      <c r="M825" s="512">
        <v>0</v>
      </c>
      <c r="N825" s="513">
        <v>0</v>
      </c>
      <c r="O825" s="513">
        <v>0</v>
      </c>
      <c r="P825" s="513">
        <v>0</v>
      </c>
      <c r="Q825" s="513">
        <v>0</v>
      </c>
      <c r="R825" s="513">
        <v>0</v>
      </c>
      <c r="S825" s="513">
        <v>0</v>
      </c>
      <c r="T825" s="513">
        <v>0</v>
      </c>
      <c r="U825" s="513">
        <v>0</v>
      </c>
      <c r="V825" s="513">
        <v>0</v>
      </c>
      <c r="W825" s="513">
        <v>0</v>
      </c>
      <c r="X825" s="513">
        <v>0</v>
      </c>
      <c r="Y825" s="513">
        <v>0</v>
      </c>
      <c r="Z825" s="513">
        <v>0</v>
      </c>
      <c r="AA825" s="513">
        <v>0</v>
      </c>
      <c r="AB825" s="513">
        <v>0</v>
      </c>
      <c r="AC825" s="513">
        <v>1</v>
      </c>
      <c r="AD825" s="513">
        <v>1</v>
      </c>
      <c r="AE825" s="513">
        <v>0</v>
      </c>
      <c r="AF825" s="513">
        <v>0</v>
      </c>
      <c r="AG825" s="513">
        <v>0</v>
      </c>
      <c r="AH825" s="513">
        <f t="shared" si="117"/>
        <v>0</v>
      </c>
      <c r="AI825" s="513">
        <v>0</v>
      </c>
      <c r="AJ825" s="513">
        <v>0</v>
      </c>
      <c r="AK825" s="513">
        <f t="shared" si="118"/>
        <v>1</v>
      </c>
      <c r="AL825" s="513">
        <f t="shared" si="119"/>
        <v>1</v>
      </c>
      <c r="AM825" s="513">
        <v>0</v>
      </c>
      <c r="AN825" s="513">
        <v>0</v>
      </c>
      <c r="AO825" s="513">
        <v>0</v>
      </c>
      <c r="AP825" s="513">
        <v>0</v>
      </c>
      <c r="AQ825" s="513">
        <v>0</v>
      </c>
      <c r="AR825" s="513">
        <v>0</v>
      </c>
      <c r="AS825" s="513">
        <v>0</v>
      </c>
      <c r="AT825" s="513">
        <v>0</v>
      </c>
      <c r="AU825" s="513">
        <v>0</v>
      </c>
      <c r="AV825" s="513">
        <v>0</v>
      </c>
      <c r="AW825" s="513">
        <v>0</v>
      </c>
      <c r="AX825" s="513">
        <v>0</v>
      </c>
      <c r="AY825" s="513">
        <v>0</v>
      </c>
      <c r="AZ825" s="513">
        <v>0</v>
      </c>
      <c r="BA825" s="513">
        <v>0</v>
      </c>
      <c r="BB825" s="513">
        <v>0</v>
      </c>
      <c r="BC825" s="513">
        <v>3.8</v>
      </c>
      <c r="BD825" s="513">
        <v>3.8</v>
      </c>
      <c r="BE825" s="513">
        <v>0</v>
      </c>
      <c r="BF825" s="513">
        <v>0</v>
      </c>
      <c r="BG825" s="513">
        <v>0</v>
      </c>
      <c r="BH825" s="513">
        <v>0</v>
      </c>
      <c r="BI825" s="513">
        <v>0</v>
      </c>
      <c r="BJ825" s="513">
        <v>0</v>
      </c>
      <c r="BK825" s="241">
        <f t="shared" si="120"/>
        <v>3.8</v>
      </c>
      <c r="BL825" s="22">
        <f t="shared" si="121"/>
        <v>3.8</v>
      </c>
      <c r="BM825" s="519">
        <f t="shared" si="122"/>
        <v>1.0270270270270271E-2</v>
      </c>
      <c r="BN825" s="520">
        <v>0</v>
      </c>
      <c r="BO825" s="520">
        <v>0</v>
      </c>
      <c r="BP825" s="520">
        <v>0</v>
      </c>
      <c r="BQ825" s="520">
        <v>0</v>
      </c>
      <c r="BR825" s="520">
        <v>0</v>
      </c>
      <c r="BS825" s="520">
        <v>0</v>
      </c>
      <c r="BT825" s="520">
        <v>0</v>
      </c>
      <c r="BU825" s="520">
        <v>0</v>
      </c>
      <c r="BV825" s="520">
        <v>0</v>
      </c>
      <c r="BW825" s="520">
        <v>0</v>
      </c>
      <c r="BX825" s="520">
        <v>0</v>
      </c>
      <c r="BY825" s="520">
        <v>0</v>
      </c>
      <c r="BZ825" s="520">
        <v>0</v>
      </c>
      <c r="CA825" s="520">
        <v>0</v>
      </c>
      <c r="CB825" s="520">
        <v>0</v>
      </c>
      <c r="CC825" s="520">
        <v>0</v>
      </c>
      <c r="CD825" s="520">
        <v>4460.5920000000006</v>
      </c>
      <c r="CE825" s="520">
        <v>4460.5920000000006</v>
      </c>
      <c r="CF825" s="520">
        <v>0</v>
      </c>
      <c r="CG825" s="520">
        <v>0</v>
      </c>
      <c r="CH825" s="520">
        <v>0</v>
      </c>
      <c r="CI825" s="520">
        <v>0</v>
      </c>
      <c r="CJ825" s="520">
        <v>0</v>
      </c>
      <c r="CK825" s="520">
        <v>0</v>
      </c>
      <c r="CL825" s="520">
        <f t="shared" si="123"/>
        <v>4460.5920000000006</v>
      </c>
      <c r="CM825" s="521">
        <f t="shared" si="124"/>
        <v>4460.5920000000006</v>
      </c>
      <c r="CN825" s="522">
        <v>1576800.0000000002</v>
      </c>
      <c r="CO825" s="522">
        <v>1576800.0000000002</v>
      </c>
      <c r="CP825" s="522">
        <v>1296480</v>
      </c>
      <c r="CQ825" s="243" t="s">
        <v>874</v>
      </c>
      <c r="CR825" s="103">
        <v>0.45</v>
      </c>
      <c r="CS825" s="523">
        <v>0.45</v>
      </c>
      <c r="CT825" s="104">
        <v>0.37</v>
      </c>
      <c r="CU825" s="524"/>
      <c r="CV825" s="524"/>
      <c r="CW825" s="524"/>
      <c r="CX825" s="525"/>
      <c r="CY825" s="526">
        <v>86.951512736895566</v>
      </c>
      <c r="CZ825" s="527">
        <v>86.295139897719366</v>
      </c>
      <c r="DA825" s="528">
        <v>1.3685113414398824</v>
      </c>
      <c r="DB825" s="529">
        <v>1.3609848871696233</v>
      </c>
      <c r="DC825" s="530" t="s">
        <v>2401</v>
      </c>
      <c r="DD825" s="225"/>
      <c r="DE825" s="524"/>
      <c r="DF825" s="524"/>
      <c r="DG825" s="531"/>
      <c r="DH825" s="532"/>
      <c r="DI825" s="64">
        <v>8478</v>
      </c>
      <c r="DJ825" s="64">
        <v>0</v>
      </c>
      <c r="DK825" s="64">
        <v>11794</v>
      </c>
      <c r="DL825" s="534">
        <f t="shared" si="125"/>
        <v>6757.333333333333</v>
      </c>
    </row>
    <row r="826" spans="1:116" ht="43.5" customHeight="1" x14ac:dyDescent="0.25">
      <c r="A826" s="356" t="s">
        <v>7</v>
      </c>
      <c r="B826" s="65" t="s">
        <v>96</v>
      </c>
      <c r="C826" s="65" t="s">
        <v>114</v>
      </c>
      <c r="D826" s="64" t="s">
        <v>2605</v>
      </c>
      <c r="E826" s="64" t="s">
        <v>116</v>
      </c>
      <c r="F826" s="64" t="s">
        <v>1770</v>
      </c>
      <c r="G826" s="18" t="s">
        <v>116</v>
      </c>
      <c r="H826" s="35" t="s">
        <v>889</v>
      </c>
      <c r="I826" s="28" t="s">
        <v>2287</v>
      </c>
      <c r="J826" s="498">
        <v>3.2568097744879116</v>
      </c>
      <c r="K826" s="498">
        <v>0.92518939201500006</v>
      </c>
      <c r="L826" s="499">
        <v>1</v>
      </c>
      <c r="M826" s="512">
        <v>0</v>
      </c>
      <c r="N826" s="513">
        <v>0</v>
      </c>
      <c r="O826" s="513">
        <v>0</v>
      </c>
      <c r="P826" s="513">
        <v>0</v>
      </c>
      <c r="Q826" s="513">
        <v>0</v>
      </c>
      <c r="R826" s="513">
        <v>0</v>
      </c>
      <c r="S826" s="513">
        <v>0</v>
      </c>
      <c r="T826" s="513">
        <v>0</v>
      </c>
      <c r="U826" s="513">
        <v>0</v>
      </c>
      <c r="V826" s="513">
        <v>0</v>
      </c>
      <c r="W826" s="513">
        <v>0</v>
      </c>
      <c r="X826" s="513">
        <v>0</v>
      </c>
      <c r="Y826" s="513">
        <v>0</v>
      </c>
      <c r="Z826" s="513">
        <v>0</v>
      </c>
      <c r="AA826" s="513">
        <v>0</v>
      </c>
      <c r="AB826" s="513">
        <v>0</v>
      </c>
      <c r="AC826" s="513">
        <v>0</v>
      </c>
      <c r="AD826" s="513">
        <v>0</v>
      </c>
      <c r="AE826" s="513">
        <v>0</v>
      </c>
      <c r="AF826" s="513">
        <v>0</v>
      </c>
      <c r="AG826" s="513">
        <v>0</v>
      </c>
      <c r="AH826" s="513">
        <f t="shared" si="117"/>
        <v>0</v>
      </c>
      <c r="AI826" s="513">
        <v>0</v>
      </c>
      <c r="AJ826" s="513">
        <v>0</v>
      </c>
      <c r="AK826" s="513">
        <f t="shared" si="118"/>
        <v>0</v>
      </c>
      <c r="AL826" s="513">
        <f t="shared" si="119"/>
        <v>0</v>
      </c>
      <c r="AM826" s="513">
        <v>0</v>
      </c>
      <c r="AN826" s="513">
        <v>0</v>
      </c>
      <c r="AO826" s="513">
        <v>0</v>
      </c>
      <c r="AP826" s="513">
        <v>0</v>
      </c>
      <c r="AQ826" s="513">
        <v>0</v>
      </c>
      <c r="AR826" s="513">
        <v>0</v>
      </c>
      <c r="AS826" s="513">
        <v>0</v>
      </c>
      <c r="AT826" s="513">
        <v>0</v>
      </c>
      <c r="AU826" s="513">
        <v>0</v>
      </c>
      <c r="AV826" s="513">
        <v>0</v>
      </c>
      <c r="AW826" s="513">
        <v>0</v>
      </c>
      <c r="AX826" s="513">
        <v>0</v>
      </c>
      <c r="AY826" s="513">
        <v>0</v>
      </c>
      <c r="AZ826" s="513">
        <v>0</v>
      </c>
      <c r="BA826" s="513">
        <v>0</v>
      </c>
      <c r="BB826" s="513">
        <v>0</v>
      </c>
      <c r="BC826" s="513">
        <v>0</v>
      </c>
      <c r="BD826" s="513">
        <v>0</v>
      </c>
      <c r="BE826" s="513">
        <v>0</v>
      </c>
      <c r="BF826" s="513">
        <v>0</v>
      </c>
      <c r="BG826" s="513">
        <v>0</v>
      </c>
      <c r="BH826" s="513">
        <v>0</v>
      </c>
      <c r="BI826" s="513">
        <v>0</v>
      </c>
      <c r="BJ826" s="513">
        <v>0</v>
      </c>
      <c r="BK826" s="241">
        <f t="shared" si="120"/>
        <v>0</v>
      </c>
      <c r="BL826" s="22">
        <f t="shared" si="121"/>
        <v>0</v>
      </c>
      <c r="BM826" s="519">
        <f t="shared" si="122"/>
        <v>0</v>
      </c>
      <c r="BN826" s="520">
        <v>0</v>
      </c>
      <c r="BO826" s="520">
        <v>0</v>
      </c>
      <c r="BP826" s="520">
        <v>0</v>
      </c>
      <c r="BQ826" s="520">
        <v>0</v>
      </c>
      <c r="BR826" s="520">
        <v>0</v>
      </c>
      <c r="BS826" s="520">
        <v>0</v>
      </c>
      <c r="BT826" s="520">
        <v>0</v>
      </c>
      <c r="BU826" s="520">
        <v>0</v>
      </c>
      <c r="BV826" s="520">
        <v>0</v>
      </c>
      <c r="BW826" s="520">
        <v>0</v>
      </c>
      <c r="BX826" s="520">
        <v>0</v>
      </c>
      <c r="BY826" s="520">
        <v>0</v>
      </c>
      <c r="BZ826" s="520">
        <v>0</v>
      </c>
      <c r="CA826" s="520">
        <v>0</v>
      </c>
      <c r="CB826" s="520">
        <v>0</v>
      </c>
      <c r="CC826" s="520">
        <v>0</v>
      </c>
      <c r="CD826" s="520">
        <v>0</v>
      </c>
      <c r="CE826" s="520">
        <v>0</v>
      </c>
      <c r="CF826" s="520">
        <v>0</v>
      </c>
      <c r="CG826" s="520">
        <v>0</v>
      </c>
      <c r="CH826" s="520">
        <v>0</v>
      </c>
      <c r="CI826" s="520">
        <v>0</v>
      </c>
      <c r="CJ826" s="520">
        <v>0</v>
      </c>
      <c r="CK826" s="520">
        <v>0</v>
      </c>
      <c r="CL826" s="520">
        <f t="shared" si="123"/>
        <v>0</v>
      </c>
      <c r="CM826" s="521">
        <f t="shared" si="124"/>
        <v>0</v>
      </c>
      <c r="CN826" s="522">
        <v>2628000.0000000005</v>
      </c>
      <c r="CO826" s="522">
        <v>2628000.0000000005</v>
      </c>
      <c r="CP826" s="522">
        <v>2487839.9999999995</v>
      </c>
      <c r="CQ826" s="243" t="s">
        <v>874</v>
      </c>
      <c r="CR826" s="103">
        <v>0.75</v>
      </c>
      <c r="CS826" s="523">
        <v>0.75</v>
      </c>
      <c r="CT826" s="104">
        <v>0.71</v>
      </c>
      <c r="CU826" s="524"/>
      <c r="CV826" s="524"/>
      <c r="CW826" s="524"/>
      <c r="CX826" s="525"/>
      <c r="CY826" s="526">
        <v>43</v>
      </c>
      <c r="CZ826" s="527">
        <v>43</v>
      </c>
      <c r="DA826" s="528">
        <v>0.66666666666666663</v>
      </c>
      <c r="DB826" s="529">
        <v>0.66666666666666663</v>
      </c>
      <c r="DC826" s="530" t="s">
        <v>2576</v>
      </c>
      <c r="DD826" s="225"/>
      <c r="DE826" s="524"/>
      <c r="DF826" s="524"/>
      <c r="DG826" s="531"/>
      <c r="DH826" s="532"/>
      <c r="DI826" s="64">
        <v>0</v>
      </c>
      <c r="DJ826" s="64">
        <v>0</v>
      </c>
      <c r="DK826" s="64">
        <v>0</v>
      </c>
      <c r="DL826" s="534">
        <f t="shared" si="125"/>
        <v>0</v>
      </c>
    </row>
    <row r="827" spans="1:116" ht="43.5" customHeight="1" x14ac:dyDescent="0.25">
      <c r="A827" s="356" t="s">
        <v>7</v>
      </c>
      <c r="B827" s="65" t="s">
        <v>96</v>
      </c>
      <c r="C827" s="65" t="s">
        <v>114</v>
      </c>
      <c r="D827" s="64" t="s">
        <v>2646</v>
      </c>
      <c r="E827" s="64" t="s">
        <v>1552</v>
      </c>
      <c r="F827" s="64" t="s">
        <v>1772</v>
      </c>
      <c r="G827" s="18" t="s">
        <v>1552</v>
      </c>
      <c r="H827" s="35" t="s">
        <v>860</v>
      </c>
      <c r="I827" s="28" t="s">
        <v>2287</v>
      </c>
      <c r="J827" s="498">
        <v>3.2279884490499655</v>
      </c>
      <c r="K827" s="498">
        <v>2.5833333279600001</v>
      </c>
      <c r="L827" s="499">
        <v>1087.5999999999999</v>
      </c>
      <c r="M827" s="512">
        <v>0</v>
      </c>
      <c r="N827" s="513">
        <v>0</v>
      </c>
      <c r="O827" s="513">
        <v>0</v>
      </c>
      <c r="P827" s="513">
        <v>0</v>
      </c>
      <c r="Q827" s="513">
        <v>0</v>
      </c>
      <c r="R827" s="513">
        <v>0</v>
      </c>
      <c r="S827" s="513">
        <v>0</v>
      </c>
      <c r="T827" s="513">
        <v>0</v>
      </c>
      <c r="U827" s="513">
        <v>0</v>
      </c>
      <c r="V827" s="513">
        <v>0</v>
      </c>
      <c r="W827" s="513">
        <v>0</v>
      </c>
      <c r="X827" s="513">
        <v>0</v>
      </c>
      <c r="Y827" s="513">
        <v>0</v>
      </c>
      <c r="Z827" s="513">
        <v>0</v>
      </c>
      <c r="AA827" s="513">
        <v>0</v>
      </c>
      <c r="AB827" s="513">
        <v>0</v>
      </c>
      <c r="AC827" s="513">
        <v>12</v>
      </c>
      <c r="AD827" s="513">
        <v>12</v>
      </c>
      <c r="AE827" s="513">
        <v>0</v>
      </c>
      <c r="AF827" s="513">
        <v>0</v>
      </c>
      <c r="AG827" s="513">
        <v>0</v>
      </c>
      <c r="AH827" s="513">
        <f t="shared" si="117"/>
        <v>0</v>
      </c>
      <c r="AI827" s="513">
        <v>0</v>
      </c>
      <c r="AJ827" s="513">
        <v>0</v>
      </c>
      <c r="AK827" s="513">
        <f t="shared" si="118"/>
        <v>12</v>
      </c>
      <c r="AL827" s="513">
        <f t="shared" si="119"/>
        <v>12</v>
      </c>
      <c r="AM827" s="513">
        <v>0</v>
      </c>
      <c r="AN827" s="513">
        <v>0</v>
      </c>
      <c r="AO827" s="513">
        <v>0</v>
      </c>
      <c r="AP827" s="513">
        <v>0</v>
      </c>
      <c r="AQ827" s="513">
        <v>0</v>
      </c>
      <c r="AR827" s="513">
        <v>0</v>
      </c>
      <c r="AS827" s="513">
        <v>0</v>
      </c>
      <c r="AT827" s="513">
        <v>0</v>
      </c>
      <c r="AU827" s="513">
        <v>0</v>
      </c>
      <c r="AV827" s="513">
        <v>0</v>
      </c>
      <c r="AW827" s="513">
        <v>0</v>
      </c>
      <c r="AX827" s="513">
        <v>0</v>
      </c>
      <c r="AY827" s="513">
        <v>0</v>
      </c>
      <c r="AZ827" s="513">
        <v>0</v>
      </c>
      <c r="BA827" s="513">
        <v>0</v>
      </c>
      <c r="BB827" s="513">
        <v>0</v>
      </c>
      <c r="BC827" s="513">
        <v>57.84</v>
      </c>
      <c r="BD827" s="513">
        <v>57.84</v>
      </c>
      <c r="BE827" s="513">
        <v>0</v>
      </c>
      <c r="BF827" s="513">
        <v>0</v>
      </c>
      <c r="BG827" s="513">
        <v>0</v>
      </c>
      <c r="BH827" s="513">
        <v>0</v>
      </c>
      <c r="BI827" s="513">
        <v>0</v>
      </c>
      <c r="BJ827" s="513">
        <v>0</v>
      </c>
      <c r="BK827" s="241">
        <f t="shared" si="120"/>
        <v>57.84</v>
      </c>
      <c r="BL827" s="22">
        <f t="shared" si="121"/>
        <v>57.84</v>
      </c>
      <c r="BM827" s="519">
        <f t="shared" si="122"/>
        <v>3.1264864864864864E-2</v>
      </c>
      <c r="BN827" s="520">
        <v>0</v>
      </c>
      <c r="BO827" s="520">
        <v>0</v>
      </c>
      <c r="BP827" s="520">
        <v>0</v>
      </c>
      <c r="BQ827" s="520">
        <v>0</v>
      </c>
      <c r="BR827" s="520">
        <v>0</v>
      </c>
      <c r="BS827" s="520">
        <v>0</v>
      </c>
      <c r="BT827" s="520">
        <v>0</v>
      </c>
      <c r="BU827" s="520">
        <v>0</v>
      </c>
      <c r="BV827" s="520">
        <v>0</v>
      </c>
      <c r="BW827" s="520">
        <v>0</v>
      </c>
      <c r="BX827" s="520">
        <v>0</v>
      </c>
      <c r="BY827" s="520">
        <v>0</v>
      </c>
      <c r="BZ827" s="520">
        <v>0</v>
      </c>
      <c r="CA827" s="520">
        <v>0</v>
      </c>
      <c r="CB827" s="520">
        <v>0</v>
      </c>
      <c r="CC827" s="520">
        <v>0</v>
      </c>
      <c r="CD827" s="520">
        <v>67894.905600000013</v>
      </c>
      <c r="CE827" s="520">
        <v>67894.905600000013</v>
      </c>
      <c r="CF827" s="520">
        <v>0</v>
      </c>
      <c r="CG827" s="520">
        <v>0</v>
      </c>
      <c r="CH827" s="520">
        <v>0</v>
      </c>
      <c r="CI827" s="520">
        <v>0</v>
      </c>
      <c r="CJ827" s="520">
        <v>0</v>
      </c>
      <c r="CK827" s="520">
        <v>0</v>
      </c>
      <c r="CL827" s="520">
        <f t="shared" si="123"/>
        <v>67894.905600000013</v>
      </c>
      <c r="CM827" s="521">
        <f t="shared" si="124"/>
        <v>67894.905600000013</v>
      </c>
      <c r="CN827" s="522">
        <v>6552480.0000000009</v>
      </c>
      <c r="CO827" s="522">
        <v>6552480.0000000009</v>
      </c>
      <c r="CP827" s="522">
        <v>6482400.0000000009</v>
      </c>
      <c r="CQ827" s="243" t="s">
        <v>874</v>
      </c>
      <c r="CR827" s="103">
        <v>1.87</v>
      </c>
      <c r="CS827" s="523">
        <v>1.87</v>
      </c>
      <c r="CT827" s="104">
        <v>1.85</v>
      </c>
      <c r="CU827" s="524"/>
      <c r="CV827" s="524"/>
      <c r="CW827" s="524"/>
      <c r="CX827" s="525"/>
      <c r="CY827" s="526">
        <v>126.71916964107754</v>
      </c>
      <c r="CZ827" s="527">
        <v>126.67157283101407</v>
      </c>
      <c r="DA827" s="528">
        <v>1.0593302577323824</v>
      </c>
      <c r="DB827" s="529">
        <v>1.0585678593510681</v>
      </c>
      <c r="DC827" s="530" t="s">
        <v>2415</v>
      </c>
      <c r="DD827" s="225"/>
      <c r="DE827" s="524"/>
      <c r="DF827" s="524"/>
      <c r="DG827" s="531"/>
      <c r="DH827" s="532"/>
      <c r="DI827" s="64">
        <v>0</v>
      </c>
      <c r="DJ827" s="64">
        <v>0</v>
      </c>
      <c r="DK827" s="64">
        <v>0</v>
      </c>
      <c r="DL827" s="534">
        <f t="shared" si="125"/>
        <v>0</v>
      </c>
    </row>
    <row r="828" spans="1:116" ht="43.5" customHeight="1" x14ac:dyDescent="0.25">
      <c r="A828" s="356" t="s">
        <v>7</v>
      </c>
      <c r="B828" s="65" t="s">
        <v>96</v>
      </c>
      <c r="C828" s="65" t="s">
        <v>114</v>
      </c>
      <c r="D828" s="64" t="s">
        <v>2646</v>
      </c>
      <c r="E828" s="64" t="s">
        <v>1552</v>
      </c>
      <c r="F828" s="64" t="s">
        <v>1773</v>
      </c>
      <c r="G828" s="18" t="s">
        <v>1552</v>
      </c>
      <c r="H828" s="35" t="s">
        <v>860</v>
      </c>
      <c r="I828" s="28" t="s">
        <v>2287</v>
      </c>
      <c r="J828" s="498">
        <v>3.2207831176904782</v>
      </c>
      <c r="K828" s="498">
        <v>2.105303025924</v>
      </c>
      <c r="L828" s="499">
        <v>658.9</v>
      </c>
      <c r="M828" s="512">
        <v>0</v>
      </c>
      <c r="N828" s="513">
        <v>0</v>
      </c>
      <c r="O828" s="513">
        <v>0</v>
      </c>
      <c r="P828" s="513">
        <v>0</v>
      </c>
      <c r="Q828" s="513">
        <v>0</v>
      </c>
      <c r="R828" s="513">
        <v>0</v>
      </c>
      <c r="S828" s="513">
        <v>0</v>
      </c>
      <c r="T828" s="513">
        <v>0</v>
      </c>
      <c r="U828" s="513">
        <v>0</v>
      </c>
      <c r="V828" s="513">
        <v>0</v>
      </c>
      <c r="W828" s="513">
        <v>0</v>
      </c>
      <c r="X828" s="513">
        <v>0</v>
      </c>
      <c r="Y828" s="513">
        <v>0</v>
      </c>
      <c r="Z828" s="513">
        <v>0</v>
      </c>
      <c r="AA828" s="513">
        <v>0</v>
      </c>
      <c r="AB828" s="513">
        <v>0</v>
      </c>
      <c r="AC828" s="513">
        <v>2</v>
      </c>
      <c r="AD828" s="513">
        <v>2</v>
      </c>
      <c r="AE828" s="513">
        <v>0</v>
      </c>
      <c r="AF828" s="513">
        <v>0</v>
      </c>
      <c r="AG828" s="513">
        <v>0</v>
      </c>
      <c r="AH828" s="513">
        <f t="shared" si="117"/>
        <v>0</v>
      </c>
      <c r="AI828" s="513">
        <v>0</v>
      </c>
      <c r="AJ828" s="513">
        <v>0</v>
      </c>
      <c r="AK828" s="513">
        <f t="shared" si="118"/>
        <v>2</v>
      </c>
      <c r="AL828" s="513">
        <f t="shared" si="119"/>
        <v>2</v>
      </c>
      <c r="AM828" s="513">
        <v>0</v>
      </c>
      <c r="AN828" s="513">
        <v>0</v>
      </c>
      <c r="AO828" s="513">
        <v>0</v>
      </c>
      <c r="AP828" s="513">
        <v>0</v>
      </c>
      <c r="AQ828" s="513">
        <v>0</v>
      </c>
      <c r="AR828" s="513">
        <v>0</v>
      </c>
      <c r="AS828" s="513">
        <v>0</v>
      </c>
      <c r="AT828" s="513">
        <v>0</v>
      </c>
      <c r="AU828" s="513">
        <v>0</v>
      </c>
      <c r="AV828" s="513">
        <v>0</v>
      </c>
      <c r="AW828" s="513">
        <v>0</v>
      </c>
      <c r="AX828" s="513">
        <v>0</v>
      </c>
      <c r="AY828" s="513">
        <v>0</v>
      </c>
      <c r="AZ828" s="513">
        <v>0</v>
      </c>
      <c r="BA828" s="513">
        <v>0</v>
      </c>
      <c r="BB828" s="513">
        <v>0</v>
      </c>
      <c r="BC828" s="513">
        <v>10.95</v>
      </c>
      <c r="BD828" s="513">
        <v>10.95</v>
      </c>
      <c r="BE828" s="513">
        <v>0</v>
      </c>
      <c r="BF828" s="513">
        <v>0</v>
      </c>
      <c r="BG828" s="513">
        <v>0</v>
      </c>
      <c r="BH828" s="513">
        <v>0</v>
      </c>
      <c r="BI828" s="513">
        <v>0</v>
      </c>
      <c r="BJ828" s="513">
        <v>0</v>
      </c>
      <c r="BK828" s="241">
        <f t="shared" si="120"/>
        <v>10.95</v>
      </c>
      <c r="BL828" s="22">
        <f t="shared" si="121"/>
        <v>10.95</v>
      </c>
      <c r="BM828" s="519">
        <f t="shared" si="122"/>
        <v>4.0555555555555553E-3</v>
      </c>
      <c r="BN828" s="520">
        <v>0</v>
      </c>
      <c r="BO828" s="520">
        <v>0</v>
      </c>
      <c r="BP828" s="520">
        <v>0</v>
      </c>
      <c r="BQ828" s="520">
        <v>0</v>
      </c>
      <c r="BR828" s="520">
        <v>0</v>
      </c>
      <c r="BS828" s="520">
        <v>0</v>
      </c>
      <c r="BT828" s="520">
        <v>0</v>
      </c>
      <c r="BU828" s="520">
        <v>0</v>
      </c>
      <c r="BV828" s="520">
        <v>0</v>
      </c>
      <c r="BW828" s="520">
        <v>0</v>
      </c>
      <c r="BX828" s="520">
        <v>0</v>
      </c>
      <c r="BY828" s="520">
        <v>0</v>
      </c>
      <c r="BZ828" s="520">
        <v>0</v>
      </c>
      <c r="CA828" s="520">
        <v>0</v>
      </c>
      <c r="CB828" s="520">
        <v>0</v>
      </c>
      <c r="CC828" s="520">
        <v>0</v>
      </c>
      <c r="CD828" s="520">
        <v>12853.548000000001</v>
      </c>
      <c r="CE828" s="520">
        <v>12853.548000000001</v>
      </c>
      <c r="CF828" s="520">
        <v>0</v>
      </c>
      <c r="CG828" s="520">
        <v>0</v>
      </c>
      <c r="CH828" s="520">
        <v>0</v>
      </c>
      <c r="CI828" s="520">
        <v>0</v>
      </c>
      <c r="CJ828" s="520">
        <v>0</v>
      </c>
      <c r="CK828" s="520">
        <v>0</v>
      </c>
      <c r="CL828" s="520">
        <f t="shared" si="123"/>
        <v>12853.548000000001</v>
      </c>
      <c r="CM828" s="521">
        <f t="shared" si="124"/>
        <v>12853.548000000001</v>
      </c>
      <c r="CN828" s="522">
        <v>6727680</v>
      </c>
      <c r="CO828" s="522">
        <v>6727680</v>
      </c>
      <c r="CP828" s="522">
        <v>9460800.0000000019</v>
      </c>
      <c r="CQ828" s="243" t="s">
        <v>874</v>
      </c>
      <c r="CR828" s="103">
        <v>1.92</v>
      </c>
      <c r="CS828" s="523">
        <v>1.92</v>
      </c>
      <c r="CT828" s="104">
        <v>2.7</v>
      </c>
      <c r="CU828" s="524"/>
      <c r="CV828" s="524"/>
      <c r="CW828" s="524"/>
      <c r="CX828" s="525"/>
      <c r="CY828" s="526">
        <v>127.2639316019707</v>
      </c>
      <c r="CZ828" s="527">
        <v>117.01318201771362</v>
      </c>
      <c r="DA828" s="528">
        <v>1.0865987058306319</v>
      </c>
      <c r="DB828" s="529">
        <v>1.0799275167499813</v>
      </c>
      <c r="DC828" s="530" t="s">
        <v>2647</v>
      </c>
      <c r="DD828" s="225"/>
      <c r="DE828" s="524"/>
      <c r="DF828" s="524"/>
      <c r="DG828" s="531"/>
      <c r="DH828" s="532"/>
      <c r="DI828" s="64">
        <v>0</v>
      </c>
      <c r="DJ828" s="64">
        <v>0</v>
      </c>
      <c r="DK828" s="64">
        <v>0</v>
      </c>
      <c r="DL828" s="534">
        <f t="shared" si="125"/>
        <v>0</v>
      </c>
    </row>
    <row r="829" spans="1:116" ht="43.5" customHeight="1" x14ac:dyDescent="0.25">
      <c r="A829" s="356" t="s">
        <v>7</v>
      </c>
      <c r="B829" s="65" t="s">
        <v>96</v>
      </c>
      <c r="C829" s="65" t="s">
        <v>114</v>
      </c>
      <c r="D829" s="64" t="s">
        <v>2646</v>
      </c>
      <c r="E829" s="64" t="s">
        <v>1552</v>
      </c>
      <c r="F829" s="64" t="s">
        <v>1774</v>
      </c>
      <c r="G829" s="18" t="s">
        <v>1552</v>
      </c>
      <c r="H829" s="35" t="s">
        <v>860</v>
      </c>
      <c r="I829" s="28" t="s">
        <v>2287</v>
      </c>
      <c r="J829" s="498">
        <v>3.2856310999258573</v>
      </c>
      <c r="K829" s="498">
        <v>2.1062499956190002</v>
      </c>
      <c r="L829" s="499">
        <v>642.29999999999995</v>
      </c>
      <c r="M829" s="512">
        <v>0</v>
      </c>
      <c r="N829" s="513">
        <v>0</v>
      </c>
      <c r="O829" s="513">
        <v>0</v>
      </c>
      <c r="P829" s="513">
        <v>0</v>
      </c>
      <c r="Q829" s="513">
        <v>0</v>
      </c>
      <c r="R829" s="513">
        <v>0</v>
      </c>
      <c r="S829" s="513">
        <v>0</v>
      </c>
      <c r="T829" s="513">
        <v>0</v>
      </c>
      <c r="U829" s="513">
        <v>0</v>
      </c>
      <c r="V829" s="513">
        <v>0</v>
      </c>
      <c r="W829" s="513">
        <v>0</v>
      </c>
      <c r="X829" s="513">
        <v>0</v>
      </c>
      <c r="Y829" s="513">
        <v>0</v>
      </c>
      <c r="Z829" s="513">
        <v>0</v>
      </c>
      <c r="AA829" s="513">
        <v>0</v>
      </c>
      <c r="AB829" s="513">
        <v>0</v>
      </c>
      <c r="AC829" s="513">
        <v>9</v>
      </c>
      <c r="AD829" s="513">
        <v>9</v>
      </c>
      <c r="AE829" s="513">
        <v>0</v>
      </c>
      <c r="AF829" s="513">
        <v>0</v>
      </c>
      <c r="AG829" s="513">
        <v>0</v>
      </c>
      <c r="AH829" s="513">
        <f t="shared" si="117"/>
        <v>0</v>
      </c>
      <c r="AI829" s="513">
        <v>0</v>
      </c>
      <c r="AJ829" s="513">
        <v>0</v>
      </c>
      <c r="AK829" s="513">
        <f t="shared" si="118"/>
        <v>9</v>
      </c>
      <c r="AL829" s="513">
        <f t="shared" si="119"/>
        <v>9</v>
      </c>
      <c r="AM829" s="513">
        <v>0</v>
      </c>
      <c r="AN829" s="513">
        <v>0</v>
      </c>
      <c r="AO829" s="513">
        <v>0</v>
      </c>
      <c r="AP829" s="513">
        <v>0</v>
      </c>
      <c r="AQ829" s="513">
        <v>0</v>
      </c>
      <c r="AR829" s="513">
        <v>0</v>
      </c>
      <c r="AS829" s="513">
        <v>0</v>
      </c>
      <c r="AT829" s="513">
        <v>0</v>
      </c>
      <c r="AU829" s="513">
        <v>0</v>
      </c>
      <c r="AV829" s="513">
        <v>0</v>
      </c>
      <c r="AW829" s="513">
        <v>0</v>
      </c>
      <c r="AX829" s="513">
        <v>0</v>
      </c>
      <c r="AY829" s="513">
        <v>0</v>
      </c>
      <c r="AZ829" s="513">
        <v>0</v>
      </c>
      <c r="BA829" s="513">
        <v>0</v>
      </c>
      <c r="BB829" s="513">
        <v>0</v>
      </c>
      <c r="BC829" s="513">
        <v>46.87</v>
      </c>
      <c r="BD829" s="513">
        <v>46.87</v>
      </c>
      <c r="BE829" s="513">
        <v>0</v>
      </c>
      <c r="BF829" s="513">
        <v>0</v>
      </c>
      <c r="BG829" s="513">
        <v>0</v>
      </c>
      <c r="BH829" s="513">
        <v>0</v>
      </c>
      <c r="BI829" s="513">
        <v>0</v>
      </c>
      <c r="BJ829" s="513">
        <v>0</v>
      </c>
      <c r="BK829" s="241">
        <f t="shared" si="120"/>
        <v>46.87</v>
      </c>
      <c r="BL829" s="22">
        <f t="shared" si="121"/>
        <v>46.87</v>
      </c>
      <c r="BM829" s="519">
        <f t="shared" si="122"/>
        <v>2.9477987421383644E-2</v>
      </c>
      <c r="BN829" s="520">
        <v>0</v>
      </c>
      <c r="BO829" s="520">
        <v>0</v>
      </c>
      <c r="BP829" s="520">
        <v>0</v>
      </c>
      <c r="BQ829" s="520">
        <v>0</v>
      </c>
      <c r="BR829" s="520">
        <v>0</v>
      </c>
      <c r="BS829" s="520">
        <v>0</v>
      </c>
      <c r="BT829" s="520">
        <v>0</v>
      </c>
      <c r="BU829" s="520">
        <v>0</v>
      </c>
      <c r="BV829" s="520">
        <v>0</v>
      </c>
      <c r="BW829" s="520">
        <v>0</v>
      </c>
      <c r="BX829" s="520">
        <v>0</v>
      </c>
      <c r="BY829" s="520">
        <v>0</v>
      </c>
      <c r="BZ829" s="520">
        <v>0</v>
      </c>
      <c r="CA829" s="520">
        <v>0</v>
      </c>
      <c r="CB829" s="520">
        <v>0</v>
      </c>
      <c r="CC829" s="520">
        <v>0</v>
      </c>
      <c r="CD829" s="520">
        <v>55017.880799999999</v>
      </c>
      <c r="CE829" s="520">
        <v>55017.880799999999</v>
      </c>
      <c r="CF829" s="520">
        <v>0</v>
      </c>
      <c r="CG829" s="520">
        <v>0</v>
      </c>
      <c r="CH829" s="520">
        <v>0</v>
      </c>
      <c r="CI829" s="520">
        <v>0</v>
      </c>
      <c r="CJ829" s="520">
        <v>0</v>
      </c>
      <c r="CK829" s="520">
        <v>0</v>
      </c>
      <c r="CL829" s="520">
        <f t="shared" si="123"/>
        <v>55017.880799999999</v>
      </c>
      <c r="CM829" s="521">
        <f t="shared" si="124"/>
        <v>55017.880799999999</v>
      </c>
      <c r="CN829" s="522">
        <v>6307200.0000000009</v>
      </c>
      <c r="CO829" s="522">
        <v>6307200.0000000009</v>
      </c>
      <c r="CP829" s="522">
        <v>5571360.0000000019</v>
      </c>
      <c r="CQ829" s="243" t="s">
        <v>874</v>
      </c>
      <c r="CR829" s="103">
        <v>1.8</v>
      </c>
      <c r="CS829" s="523">
        <v>1.8</v>
      </c>
      <c r="CT829" s="104">
        <v>1.59</v>
      </c>
      <c r="CU829" s="524"/>
      <c r="CV829" s="524"/>
      <c r="CW829" s="524"/>
      <c r="CX829" s="525"/>
      <c r="CY829" s="526">
        <v>123.8708320048038</v>
      </c>
      <c r="CZ829" s="527">
        <v>123.48924776983692</v>
      </c>
      <c r="DA829" s="528">
        <v>1.0487481253691757</v>
      </c>
      <c r="DB829" s="529">
        <v>1.0447350460232452</v>
      </c>
      <c r="DC829" s="530" t="s">
        <v>2648</v>
      </c>
      <c r="DD829" s="225"/>
      <c r="DE829" s="524"/>
      <c r="DF829" s="524"/>
      <c r="DG829" s="531"/>
      <c r="DH829" s="532"/>
      <c r="DI829" s="64">
        <v>0</v>
      </c>
      <c r="DJ829" s="64">
        <v>0</v>
      </c>
      <c r="DK829" s="64">
        <v>0</v>
      </c>
      <c r="DL829" s="534">
        <f t="shared" si="125"/>
        <v>0</v>
      </c>
    </row>
    <row r="830" spans="1:116" ht="43.5" customHeight="1" x14ac:dyDescent="0.25">
      <c r="A830" s="356" t="s">
        <v>7</v>
      </c>
      <c r="B830" s="65" t="s">
        <v>96</v>
      </c>
      <c r="C830" s="65" t="s">
        <v>114</v>
      </c>
      <c r="D830" s="64" t="s">
        <v>2646</v>
      </c>
      <c r="E830" s="64" t="s">
        <v>1552</v>
      </c>
      <c r="F830" s="64" t="s">
        <v>1775</v>
      </c>
      <c r="G830" s="18" t="s">
        <v>1552</v>
      </c>
      <c r="H830" s="35" t="s">
        <v>860</v>
      </c>
      <c r="I830" s="28" t="s">
        <v>2287</v>
      </c>
      <c r="J830" s="498">
        <v>3.350479082161236</v>
      </c>
      <c r="K830" s="498">
        <v>4.0272727188960005</v>
      </c>
      <c r="L830" s="499">
        <v>1240.0999999999999</v>
      </c>
      <c r="M830" s="512">
        <v>0</v>
      </c>
      <c r="N830" s="513">
        <v>0</v>
      </c>
      <c r="O830" s="513">
        <v>0</v>
      </c>
      <c r="P830" s="513">
        <v>0</v>
      </c>
      <c r="Q830" s="513">
        <v>0</v>
      </c>
      <c r="R830" s="513">
        <v>0</v>
      </c>
      <c r="S830" s="513">
        <v>0</v>
      </c>
      <c r="T830" s="513">
        <v>0</v>
      </c>
      <c r="U830" s="513">
        <v>0</v>
      </c>
      <c r="V830" s="513">
        <v>0</v>
      </c>
      <c r="W830" s="513">
        <v>0</v>
      </c>
      <c r="X830" s="513">
        <v>0</v>
      </c>
      <c r="Y830" s="513">
        <v>1</v>
      </c>
      <c r="Z830" s="513">
        <v>1</v>
      </c>
      <c r="AA830" s="513">
        <v>0</v>
      </c>
      <c r="AB830" s="513">
        <v>0</v>
      </c>
      <c r="AC830" s="513">
        <v>11</v>
      </c>
      <c r="AD830" s="513">
        <v>11</v>
      </c>
      <c r="AE830" s="513">
        <v>0</v>
      </c>
      <c r="AF830" s="513">
        <v>0</v>
      </c>
      <c r="AG830" s="513">
        <v>0</v>
      </c>
      <c r="AH830" s="513">
        <f t="shared" si="117"/>
        <v>0</v>
      </c>
      <c r="AI830" s="513">
        <v>0</v>
      </c>
      <c r="AJ830" s="513">
        <v>0</v>
      </c>
      <c r="AK830" s="513">
        <f t="shared" si="118"/>
        <v>12</v>
      </c>
      <c r="AL830" s="513">
        <f t="shared" si="119"/>
        <v>12</v>
      </c>
      <c r="AM830" s="513">
        <v>0</v>
      </c>
      <c r="AN830" s="513">
        <v>0</v>
      </c>
      <c r="AO830" s="513">
        <v>0</v>
      </c>
      <c r="AP830" s="513">
        <v>0</v>
      </c>
      <c r="AQ830" s="513">
        <v>0</v>
      </c>
      <c r="AR830" s="513">
        <v>0</v>
      </c>
      <c r="AS830" s="513">
        <v>0</v>
      </c>
      <c r="AT830" s="513">
        <v>0</v>
      </c>
      <c r="AU830" s="513">
        <v>0</v>
      </c>
      <c r="AV830" s="513">
        <v>0</v>
      </c>
      <c r="AW830" s="513">
        <v>0</v>
      </c>
      <c r="AX830" s="513">
        <v>0</v>
      </c>
      <c r="AY830" s="513">
        <v>4000</v>
      </c>
      <c r="AZ830" s="513">
        <v>4000</v>
      </c>
      <c r="BA830" s="513">
        <v>0</v>
      </c>
      <c r="BB830" s="513">
        <v>0</v>
      </c>
      <c r="BC830" s="513">
        <v>72.319999999999993</v>
      </c>
      <c r="BD830" s="513">
        <v>72.319999999999993</v>
      </c>
      <c r="BE830" s="513">
        <v>0</v>
      </c>
      <c r="BF830" s="513">
        <v>0</v>
      </c>
      <c r="BG830" s="513">
        <v>0</v>
      </c>
      <c r="BH830" s="513">
        <v>0</v>
      </c>
      <c r="BI830" s="513">
        <v>0</v>
      </c>
      <c r="BJ830" s="513">
        <v>0</v>
      </c>
      <c r="BK830" s="241">
        <f t="shared" si="120"/>
        <v>4072.32</v>
      </c>
      <c r="BL830" s="22">
        <f t="shared" si="121"/>
        <v>4072.32</v>
      </c>
      <c r="BM830" s="519">
        <f t="shared" si="122"/>
        <v>1.4544000000000001</v>
      </c>
      <c r="BN830" s="520">
        <v>0</v>
      </c>
      <c r="BO830" s="520">
        <v>0</v>
      </c>
      <c r="BP830" s="520">
        <v>0</v>
      </c>
      <c r="BQ830" s="520">
        <v>0</v>
      </c>
      <c r="BR830" s="520">
        <v>0</v>
      </c>
      <c r="BS830" s="520">
        <v>0</v>
      </c>
      <c r="BT830" s="520">
        <v>0</v>
      </c>
      <c r="BU830" s="520">
        <v>0</v>
      </c>
      <c r="BV830" s="520">
        <v>0</v>
      </c>
      <c r="BW830" s="520">
        <v>0</v>
      </c>
      <c r="BX830" s="520">
        <v>0</v>
      </c>
      <c r="BY830" s="520">
        <v>0</v>
      </c>
      <c r="BZ830" s="520">
        <v>20183040</v>
      </c>
      <c r="CA830" s="520">
        <v>20183040</v>
      </c>
      <c r="CB830" s="520">
        <v>0</v>
      </c>
      <c r="CC830" s="520">
        <v>0</v>
      </c>
      <c r="CD830" s="520">
        <v>84892.108800000002</v>
      </c>
      <c r="CE830" s="520">
        <v>84892.108800000002</v>
      </c>
      <c r="CF830" s="520">
        <v>0</v>
      </c>
      <c r="CG830" s="520">
        <v>0</v>
      </c>
      <c r="CH830" s="520">
        <v>0</v>
      </c>
      <c r="CI830" s="520">
        <v>0</v>
      </c>
      <c r="CJ830" s="520">
        <v>0</v>
      </c>
      <c r="CK830" s="520">
        <v>0</v>
      </c>
      <c r="CL830" s="520">
        <f t="shared" si="123"/>
        <v>20267932.108800001</v>
      </c>
      <c r="CM830" s="521">
        <f t="shared" si="124"/>
        <v>20267932.108800001</v>
      </c>
      <c r="CN830" s="522">
        <v>9040320</v>
      </c>
      <c r="CO830" s="522">
        <v>9040320</v>
      </c>
      <c r="CP830" s="522">
        <v>9811199.9999999981</v>
      </c>
      <c r="CQ830" s="243" t="s">
        <v>874</v>
      </c>
      <c r="CR830" s="103">
        <v>2.58</v>
      </c>
      <c r="CS830" s="523">
        <v>2.58</v>
      </c>
      <c r="CT830" s="104">
        <v>2.8</v>
      </c>
      <c r="CU830" s="524"/>
      <c r="CV830" s="524"/>
      <c r="CW830" s="524"/>
      <c r="CX830" s="525"/>
      <c r="CY830" s="526">
        <v>119.1193917073745</v>
      </c>
      <c r="CZ830" s="527">
        <v>118.73110254116223</v>
      </c>
      <c r="DA830" s="528">
        <v>1.0043243482306494</v>
      </c>
      <c r="DB830" s="529">
        <v>0.99796692481351423</v>
      </c>
      <c r="DC830" s="530" t="s">
        <v>2319</v>
      </c>
      <c r="DD830" s="225"/>
      <c r="DE830" s="524"/>
      <c r="DF830" s="524"/>
      <c r="DG830" s="531"/>
      <c r="DH830" s="532"/>
      <c r="DI830" s="64">
        <v>0</v>
      </c>
      <c r="DJ830" s="64">
        <v>0</v>
      </c>
      <c r="DK830" s="64">
        <v>0</v>
      </c>
      <c r="DL830" s="534">
        <f t="shared" si="125"/>
        <v>0</v>
      </c>
    </row>
    <row r="831" spans="1:116" ht="43.5" customHeight="1" x14ac:dyDescent="0.25">
      <c r="A831" s="356" t="s">
        <v>7</v>
      </c>
      <c r="B831" s="65" t="s">
        <v>96</v>
      </c>
      <c r="C831" s="65" t="s">
        <v>114</v>
      </c>
      <c r="D831" s="64" t="s">
        <v>2646</v>
      </c>
      <c r="E831" s="64" t="s">
        <v>1552</v>
      </c>
      <c r="F831" s="64" t="s">
        <v>1776</v>
      </c>
      <c r="G831" s="18" t="s">
        <v>1552</v>
      </c>
      <c r="H831" s="35" t="s">
        <v>860</v>
      </c>
      <c r="I831" s="28" t="s">
        <v>2287</v>
      </c>
      <c r="J831" s="498">
        <v>3.3865057389586686</v>
      </c>
      <c r="K831" s="498">
        <v>5.0568181712999998</v>
      </c>
      <c r="L831" s="499">
        <v>934.3</v>
      </c>
      <c r="M831" s="512">
        <v>0</v>
      </c>
      <c r="N831" s="513">
        <v>0</v>
      </c>
      <c r="O831" s="513">
        <v>0</v>
      </c>
      <c r="P831" s="513">
        <v>0</v>
      </c>
      <c r="Q831" s="513">
        <v>0</v>
      </c>
      <c r="R831" s="513">
        <v>0</v>
      </c>
      <c r="S831" s="513">
        <v>0</v>
      </c>
      <c r="T831" s="513">
        <v>0</v>
      </c>
      <c r="U831" s="513">
        <v>0</v>
      </c>
      <c r="V831" s="513">
        <v>0</v>
      </c>
      <c r="W831" s="513">
        <v>0</v>
      </c>
      <c r="X831" s="513">
        <v>0</v>
      </c>
      <c r="Y831" s="513">
        <v>0</v>
      </c>
      <c r="Z831" s="513">
        <v>0</v>
      </c>
      <c r="AA831" s="513">
        <v>0</v>
      </c>
      <c r="AB831" s="513">
        <v>0</v>
      </c>
      <c r="AC831" s="513">
        <v>13</v>
      </c>
      <c r="AD831" s="513">
        <v>13</v>
      </c>
      <c r="AE831" s="513">
        <v>0</v>
      </c>
      <c r="AF831" s="513">
        <v>0</v>
      </c>
      <c r="AG831" s="513">
        <v>0</v>
      </c>
      <c r="AH831" s="513">
        <f t="shared" si="117"/>
        <v>0</v>
      </c>
      <c r="AI831" s="513">
        <v>0</v>
      </c>
      <c r="AJ831" s="513">
        <v>0</v>
      </c>
      <c r="AK831" s="513">
        <f t="shared" si="118"/>
        <v>13</v>
      </c>
      <c r="AL831" s="513">
        <f t="shared" si="119"/>
        <v>13</v>
      </c>
      <c r="AM831" s="513">
        <v>0</v>
      </c>
      <c r="AN831" s="513">
        <v>0</v>
      </c>
      <c r="AO831" s="513">
        <v>0</v>
      </c>
      <c r="AP831" s="513">
        <v>0</v>
      </c>
      <c r="AQ831" s="513">
        <v>0</v>
      </c>
      <c r="AR831" s="513">
        <v>0</v>
      </c>
      <c r="AS831" s="513">
        <v>0</v>
      </c>
      <c r="AT831" s="513">
        <v>0</v>
      </c>
      <c r="AU831" s="513">
        <v>0</v>
      </c>
      <c r="AV831" s="513">
        <v>0</v>
      </c>
      <c r="AW831" s="513">
        <v>0</v>
      </c>
      <c r="AX831" s="513">
        <v>0</v>
      </c>
      <c r="AY831" s="513">
        <v>0</v>
      </c>
      <c r="AZ831" s="513">
        <v>0</v>
      </c>
      <c r="BA831" s="513">
        <v>0</v>
      </c>
      <c r="BB831" s="513">
        <v>0</v>
      </c>
      <c r="BC831" s="513">
        <v>66.23</v>
      </c>
      <c r="BD831" s="513">
        <v>66.23</v>
      </c>
      <c r="BE831" s="513">
        <v>0</v>
      </c>
      <c r="BF831" s="513">
        <v>0</v>
      </c>
      <c r="BG831" s="513">
        <v>0</v>
      </c>
      <c r="BH831" s="513">
        <v>0</v>
      </c>
      <c r="BI831" s="513">
        <v>0</v>
      </c>
      <c r="BJ831" s="513">
        <v>0</v>
      </c>
      <c r="BK831" s="241">
        <f t="shared" si="120"/>
        <v>66.23</v>
      </c>
      <c r="BL831" s="22">
        <f t="shared" si="121"/>
        <v>66.23</v>
      </c>
      <c r="BM831" s="519">
        <f t="shared" si="122"/>
        <v>2.3823741007194244E-2</v>
      </c>
      <c r="BN831" s="520">
        <v>0</v>
      </c>
      <c r="BO831" s="520">
        <v>0</v>
      </c>
      <c r="BP831" s="520">
        <v>0</v>
      </c>
      <c r="BQ831" s="520">
        <v>0</v>
      </c>
      <c r="BR831" s="520">
        <v>0</v>
      </c>
      <c r="BS831" s="520">
        <v>0</v>
      </c>
      <c r="BT831" s="520">
        <v>0</v>
      </c>
      <c r="BU831" s="520">
        <v>0</v>
      </c>
      <c r="BV831" s="520">
        <v>0</v>
      </c>
      <c r="BW831" s="520">
        <v>0</v>
      </c>
      <c r="BX831" s="520">
        <v>0</v>
      </c>
      <c r="BY831" s="520">
        <v>0</v>
      </c>
      <c r="BZ831" s="520">
        <v>0</v>
      </c>
      <c r="CA831" s="520">
        <v>0</v>
      </c>
      <c r="CB831" s="520">
        <v>0</v>
      </c>
      <c r="CC831" s="520">
        <v>0</v>
      </c>
      <c r="CD831" s="520">
        <v>77743.423200000005</v>
      </c>
      <c r="CE831" s="520">
        <v>77743.423200000005</v>
      </c>
      <c r="CF831" s="520">
        <v>0</v>
      </c>
      <c r="CG831" s="520">
        <v>0</v>
      </c>
      <c r="CH831" s="520">
        <v>0</v>
      </c>
      <c r="CI831" s="520">
        <v>0</v>
      </c>
      <c r="CJ831" s="520">
        <v>0</v>
      </c>
      <c r="CK831" s="520">
        <v>0</v>
      </c>
      <c r="CL831" s="520">
        <f t="shared" si="123"/>
        <v>77743.423200000005</v>
      </c>
      <c r="CM831" s="521">
        <f t="shared" si="124"/>
        <v>77743.423200000005</v>
      </c>
      <c r="CN831" s="522">
        <v>9671039.9999999981</v>
      </c>
      <c r="CO831" s="522">
        <v>9671039.9999999981</v>
      </c>
      <c r="CP831" s="522">
        <v>9741119.9999999981</v>
      </c>
      <c r="CQ831" s="243" t="s">
        <v>874</v>
      </c>
      <c r="CR831" s="103">
        <v>2.76</v>
      </c>
      <c r="CS831" s="523">
        <v>2.76</v>
      </c>
      <c r="CT831" s="104">
        <v>2.78</v>
      </c>
      <c r="CU831" s="524"/>
      <c r="CV831" s="524"/>
      <c r="CW831" s="524"/>
      <c r="CX831" s="525"/>
      <c r="CY831" s="526">
        <v>94.095144280385725</v>
      </c>
      <c r="CZ831" s="527">
        <v>93.951177873498366</v>
      </c>
      <c r="DA831" s="528">
        <v>1.3511971261715712</v>
      </c>
      <c r="DB831" s="529">
        <v>1.3488071791909382</v>
      </c>
      <c r="DC831" s="530" t="s">
        <v>2538</v>
      </c>
      <c r="DD831" s="225"/>
      <c r="DE831" s="524"/>
      <c r="DF831" s="524"/>
      <c r="DG831" s="531"/>
      <c r="DH831" s="532"/>
      <c r="DI831" s="64">
        <v>0</v>
      </c>
      <c r="DJ831" s="64">
        <v>0</v>
      </c>
      <c r="DK831" s="64">
        <v>0</v>
      </c>
      <c r="DL831" s="534">
        <f t="shared" si="125"/>
        <v>0</v>
      </c>
    </row>
    <row r="832" spans="1:116" ht="43.5" customHeight="1" x14ac:dyDescent="0.25">
      <c r="A832" s="356" t="s">
        <v>7</v>
      </c>
      <c r="B832" s="65" t="s">
        <v>96</v>
      </c>
      <c r="C832" s="65" t="s">
        <v>114</v>
      </c>
      <c r="D832" s="64" t="s">
        <v>2649</v>
      </c>
      <c r="E832" s="64" t="s">
        <v>128</v>
      </c>
      <c r="F832" s="64" t="s">
        <v>1778</v>
      </c>
      <c r="G832" s="18" t="s">
        <v>1779</v>
      </c>
      <c r="H832" s="35" t="s">
        <v>860</v>
      </c>
      <c r="I832" s="28" t="s">
        <v>2287</v>
      </c>
      <c r="J832" s="498">
        <v>3.7107456501355629</v>
      </c>
      <c r="K832" s="498">
        <v>5.4443181704940002</v>
      </c>
      <c r="L832" s="499">
        <v>1037.9000000000001</v>
      </c>
      <c r="M832" s="512">
        <v>0</v>
      </c>
      <c r="N832" s="513">
        <v>0</v>
      </c>
      <c r="O832" s="513">
        <v>0</v>
      </c>
      <c r="P832" s="513">
        <v>0</v>
      </c>
      <c r="Q832" s="513">
        <v>0</v>
      </c>
      <c r="R832" s="513">
        <v>0</v>
      </c>
      <c r="S832" s="513">
        <v>0</v>
      </c>
      <c r="T832" s="513">
        <v>0</v>
      </c>
      <c r="U832" s="513">
        <v>0</v>
      </c>
      <c r="V832" s="513">
        <v>0</v>
      </c>
      <c r="W832" s="513">
        <v>0</v>
      </c>
      <c r="X832" s="513">
        <v>0</v>
      </c>
      <c r="Y832" s="513">
        <v>0</v>
      </c>
      <c r="Z832" s="513">
        <v>0</v>
      </c>
      <c r="AA832" s="513">
        <v>0</v>
      </c>
      <c r="AB832" s="513">
        <v>0</v>
      </c>
      <c r="AC832" s="513">
        <v>19</v>
      </c>
      <c r="AD832" s="513">
        <v>19</v>
      </c>
      <c r="AE832" s="513">
        <v>0</v>
      </c>
      <c r="AF832" s="513">
        <v>0</v>
      </c>
      <c r="AG832" s="513">
        <v>0</v>
      </c>
      <c r="AH832" s="513">
        <f t="shared" si="117"/>
        <v>0</v>
      </c>
      <c r="AI832" s="513">
        <v>0</v>
      </c>
      <c r="AJ832" s="513">
        <v>0</v>
      </c>
      <c r="AK832" s="513">
        <f t="shared" si="118"/>
        <v>19</v>
      </c>
      <c r="AL832" s="513">
        <f t="shared" si="119"/>
        <v>19</v>
      </c>
      <c r="AM832" s="513">
        <v>0</v>
      </c>
      <c r="AN832" s="513">
        <v>0</v>
      </c>
      <c r="AO832" s="513">
        <v>0</v>
      </c>
      <c r="AP832" s="513">
        <v>0</v>
      </c>
      <c r="AQ832" s="513">
        <v>0</v>
      </c>
      <c r="AR832" s="513">
        <v>0</v>
      </c>
      <c r="AS832" s="513">
        <v>0</v>
      </c>
      <c r="AT832" s="513">
        <v>0</v>
      </c>
      <c r="AU832" s="513">
        <v>0</v>
      </c>
      <c r="AV832" s="513">
        <v>0</v>
      </c>
      <c r="AW832" s="513">
        <v>0</v>
      </c>
      <c r="AX832" s="513">
        <v>0</v>
      </c>
      <c r="AY832" s="513">
        <v>0</v>
      </c>
      <c r="AZ832" s="513">
        <v>0</v>
      </c>
      <c r="BA832" s="513">
        <v>0</v>
      </c>
      <c r="BB832" s="513">
        <v>0</v>
      </c>
      <c r="BC832" s="513">
        <v>111.93</v>
      </c>
      <c r="BD832" s="513">
        <v>111.93</v>
      </c>
      <c r="BE832" s="513">
        <v>0</v>
      </c>
      <c r="BF832" s="513">
        <v>0</v>
      </c>
      <c r="BG832" s="513">
        <v>0</v>
      </c>
      <c r="BH832" s="513">
        <v>0</v>
      </c>
      <c r="BI832" s="513">
        <v>0</v>
      </c>
      <c r="BJ832" s="513">
        <v>0</v>
      </c>
      <c r="BK832" s="241">
        <f t="shared" si="120"/>
        <v>111.93</v>
      </c>
      <c r="BL832" s="22">
        <f t="shared" si="121"/>
        <v>111.93</v>
      </c>
      <c r="BM832" s="519">
        <f t="shared" si="122"/>
        <v>3.3213649851632047E-2</v>
      </c>
      <c r="BN832" s="520">
        <v>0</v>
      </c>
      <c r="BO832" s="520">
        <v>0</v>
      </c>
      <c r="BP832" s="520">
        <v>0</v>
      </c>
      <c r="BQ832" s="520">
        <v>0</v>
      </c>
      <c r="BR832" s="520">
        <v>0</v>
      </c>
      <c r="BS832" s="520">
        <v>0</v>
      </c>
      <c r="BT832" s="520">
        <v>0</v>
      </c>
      <c r="BU832" s="520">
        <v>0</v>
      </c>
      <c r="BV832" s="520">
        <v>0</v>
      </c>
      <c r="BW832" s="520">
        <v>0</v>
      </c>
      <c r="BX832" s="520">
        <v>0</v>
      </c>
      <c r="BY832" s="520">
        <v>0</v>
      </c>
      <c r="BZ832" s="520">
        <v>0</v>
      </c>
      <c r="CA832" s="520">
        <v>0</v>
      </c>
      <c r="CB832" s="520">
        <v>0</v>
      </c>
      <c r="CC832" s="520">
        <v>0</v>
      </c>
      <c r="CD832" s="520">
        <v>131387.9112</v>
      </c>
      <c r="CE832" s="520">
        <v>131387.9112</v>
      </c>
      <c r="CF832" s="520">
        <v>0</v>
      </c>
      <c r="CG832" s="520">
        <v>0</v>
      </c>
      <c r="CH832" s="520">
        <v>0</v>
      </c>
      <c r="CI832" s="520">
        <v>0</v>
      </c>
      <c r="CJ832" s="520">
        <v>0</v>
      </c>
      <c r="CK832" s="520">
        <v>0</v>
      </c>
      <c r="CL832" s="520">
        <f t="shared" si="123"/>
        <v>131387.9112</v>
      </c>
      <c r="CM832" s="521">
        <f t="shared" si="124"/>
        <v>131387.9112</v>
      </c>
      <c r="CN832" s="522">
        <v>7323360</v>
      </c>
      <c r="CO832" s="522">
        <v>7323360</v>
      </c>
      <c r="CP832" s="522">
        <v>11808480.000000002</v>
      </c>
      <c r="CQ832" s="243" t="s">
        <v>874</v>
      </c>
      <c r="CR832" s="103">
        <v>2.09</v>
      </c>
      <c r="CS832" s="523">
        <v>2.09</v>
      </c>
      <c r="CT832" s="104">
        <v>3.37</v>
      </c>
      <c r="CU832" s="524"/>
      <c r="CV832" s="524"/>
      <c r="CW832" s="524"/>
      <c r="CX832" s="525"/>
      <c r="CY832" s="526">
        <v>8.9837272335040232</v>
      </c>
      <c r="CZ832" s="527">
        <v>1.9358037731118198</v>
      </c>
      <c r="DA832" s="528">
        <v>2.9921841892166151E-2</v>
      </c>
      <c r="DB832" s="529">
        <v>2.4234154585958335E-2</v>
      </c>
      <c r="DC832" s="530" t="s">
        <v>2301</v>
      </c>
      <c r="DD832" s="225"/>
      <c r="DE832" s="524"/>
      <c r="DF832" s="524"/>
      <c r="DG832" s="531"/>
      <c r="DH832" s="532"/>
      <c r="DI832" s="64">
        <v>0</v>
      </c>
      <c r="DJ832" s="64">
        <v>0</v>
      </c>
      <c r="DK832" s="64">
        <v>0</v>
      </c>
      <c r="DL832" s="534">
        <f t="shared" si="125"/>
        <v>0</v>
      </c>
    </row>
    <row r="833" spans="1:116" ht="43.5" customHeight="1" x14ac:dyDescent="0.25">
      <c r="A833" s="356" t="s">
        <v>7</v>
      </c>
      <c r="B833" s="65" t="s">
        <v>96</v>
      </c>
      <c r="C833" s="65" t="s">
        <v>114</v>
      </c>
      <c r="D833" s="64" t="s">
        <v>2649</v>
      </c>
      <c r="E833" s="64" t="s">
        <v>128</v>
      </c>
      <c r="F833" s="64" t="s">
        <v>1780</v>
      </c>
      <c r="G833" s="18" t="s">
        <v>1592</v>
      </c>
      <c r="H833" s="35" t="s">
        <v>860</v>
      </c>
      <c r="I833" s="28" t="s">
        <v>2287</v>
      </c>
      <c r="J833" s="498">
        <v>3.3865057389586686</v>
      </c>
      <c r="K833" s="498">
        <v>3.0803030238960001</v>
      </c>
      <c r="L833" s="499">
        <v>772.2</v>
      </c>
      <c r="M833" s="512">
        <v>0</v>
      </c>
      <c r="N833" s="513">
        <v>0</v>
      </c>
      <c r="O833" s="513">
        <v>0</v>
      </c>
      <c r="P833" s="513">
        <v>0</v>
      </c>
      <c r="Q833" s="513">
        <v>0</v>
      </c>
      <c r="R833" s="513">
        <v>0</v>
      </c>
      <c r="S833" s="513">
        <v>0</v>
      </c>
      <c r="T833" s="513">
        <v>0</v>
      </c>
      <c r="U833" s="513">
        <v>0</v>
      </c>
      <c r="V833" s="513">
        <v>0</v>
      </c>
      <c r="W833" s="513">
        <v>0</v>
      </c>
      <c r="X833" s="513">
        <v>0</v>
      </c>
      <c r="Y833" s="513">
        <v>0</v>
      </c>
      <c r="Z833" s="513">
        <v>0</v>
      </c>
      <c r="AA833" s="513">
        <v>0</v>
      </c>
      <c r="AB833" s="513">
        <v>0</v>
      </c>
      <c r="AC833" s="513">
        <v>24</v>
      </c>
      <c r="AD833" s="513">
        <v>24</v>
      </c>
      <c r="AE833" s="513">
        <v>0</v>
      </c>
      <c r="AF833" s="513">
        <v>0</v>
      </c>
      <c r="AG833" s="513">
        <v>0</v>
      </c>
      <c r="AH833" s="513">
        <f t="shared" si="117"/>
        <v>0</v>
      </c>
      <c r="AI833" s="513">
        <v>0</v>
      </c>
      <c r="AJ833" s="513">
        <v>0</v>
      </c>
      <c r="AK833" s="513">
        <f t="shared" si="118"/>
        <v>24</v>
      </c>
      <c r="AL833" s="513">
        <f t="shared" si="119"/>
        <v>24</v>
      </c>
      <c r="AM833" s="513">
        <v>0</v>
      </c>
      <c r="AN833" s="513">
        <v>0</v>
      </c>
      <c r="AO833" s="513">
        <v>0</v>
      </c>
      <c r="AP833" s="513">
        <v>0</v>
      </c>
      <c r="AQ833" s="513">
        <v>0</v>
      </c>
      <c r="AR833" s="513">
        <v>0</v>
      </c>
      <c r="AS833" s="513">
        <v>0</v>
      </c>
      <c r="AT833" s="513">
        <v>0</v>
      </c>
      <c r="AU833" s="513">
        <v>0</v>
      </c>
      <c r="AV833" s="513">
        <v>0</v>
      </c>
      <c r="AW833" s="513">
        <v>0</v>
      </c>
      <c r="AX833" s="513">
        <v>0</v>
      </c>
      <c r="AY833" s="513">
        <v>0</v>
      </c>
      <c r="AZ833" s="513">
        <v>0</v>
      </c>
      <c r="BA833" s="513">
        <v>0</v>
      </c>
      <c r="BB833" s="513">
        <v>0</v>
      </c>
      <c r="BC833" s="513">
        <v>150.35</v>
      </c>
      <c r="BD833" s="513">
        <v>150.35</v>
      </c>
      <c r="BE833" s="513">
        <v>0</v>
      </c>
      <c r="BF833" s="513">
        <v>0</v>
      </c>
      <c r="BG833" s="513">
        <v>0</v>
      </c>
      <c r="BH833" s="513">
        <v>0</v>
      </c>
      <c r="BI833" s="513">
        <v>0</v>
      </c>
      <c r="BJ833" s="513">
        <v>0</v>
      </c>
      <c r="BK833" s="241">
        <f t="shared" si="120"/>
        <v>150.35</v>
      </c>
      <c r="BL833" s="22">
        <f t="shared" si="121"/>
        <v>150.35</v>
      </c>
      <c r="BM833" s="519">
        <f t="shared" si="122"/>
        <v>9.826797385620914E-2</v>
      </c>
      <c r="BN833" s="520">
        <v>0</v>
      </c>
      <c r="BO833" s="520">
        <v>0</v>
      </c>
      <c r="BP833" s="520">
        <v>0</v>
      </c>
      <c r="BQ833" s="520">
        <v>0</v>
      </c>
      <c r="BR833" s="520">
        <v>0</v>
      </c>
      <c r="BS833" s="520">
        <v>0</v>
      </c>
      <c r="BT833" s="520">
        <v>0</v>
      </c>
      <c r="BU833" s="520">
        <v>0</v>
      </c>
      <c r="BV833" s="520">
        <v>0</v>
      </c>
      <c r="BW833" s="520">
        <v>0</v>
      </c>
      <c r="BX833" s="520">
        <v>0</v>
      </c>
      <c r="BY833" s="520">
        <v>0</v>
      </c>
      <c r="BZ833" s="520">
        <v>0</v>
      </c>
      <c r="CA833" s="520">
        <v>0</v>
      </c>
      <c r="CB833" s="520">
        <v>0</v>
      </c>
      <c r="CC833" s="520">
        <v>0</v>
      </c>
      <c r="CD833" s="520">
        <v>176486.84400000001</v>
      </c>
      <c r="CE833" s="520">
        <v>176486.84400000001</v>
      </c>
      <c r="CF833" s="520">
        <v>0</v>
      </c>
      <c r="CG833" s="520">
        <v>0</v>
      </c>
      <c r="CH833" s="520">
        <v>0</v>
      </c>
      <c r="CI833" s="520">
        <v>0</v>
      </c>
      <c r="CJ833" s="520">
        <v>0</v>
      </c>
      <c r="CK833" s="520">
        <v>0</v>
      </c>
      <c r="CL833" s="520">
        <f t="shared" si="123"/>
        <v>176486.84400000001</v>
      </c>
      <c r="CM833" s="521">
        <f t="shared" si="124"/>
        <v>176486.84400000001</v>
      </c>
      <c r="CN833" s="522">
        <v>4800480.0000000009</v>
      </c>
      <c r="CO833" s="522">
        <v>4800480.0000000009</v>
      </c>
      <c r="CP833" s="522">
        <v>5361120.0000000009</v>
      </c>
      <c r="CQ833" s="243" t="s">
        <v>874</v>
      </c>
      <c r="CR833" s="103">
        <v>1.37</v>
      </c>
      <c r="CS833" s="523">
        <v>1.37</v>
      </c>
      <c r="CT833" s="104">
        <v>1.53</v>
      </c>
      <c r="CU833" s="524"/>
      <c r="CV833" s="524"/>
      <c r="CW833" s="524"/>
      <c r="CX833" s="525"/>
      <c r="CY833" s="526">
        <v>27.025745222266909</v>
      </c>
      <c r="CZ833" s="527">
        <v>13.814484325615561</v>
      </c>
      <c r="DA833" s="528">
        <v>0.12525793757355907</v>
      </c>
      <c r="DB833" s="529">
        <v>0.1057138618280774</v>
      </c>
      <c r="DC833" s="530" t="s">
        <v>2650</v>
      </c>
      <c r="DD833" s="225"/>
      <c r="DE833" s="524"/>
      <c r="DF833" s="524"/>
      <c r="DG833" s="531"/>
      <c r="DH833" s="532"/>
      <c r="DI833" s="64">
        <v>0</v>
      </c>
      <c r="DJ833" s="64">
        <v>0</v>
      </c>
      <c r="DK833" s="64">
        <v>0</v>
      </c>
      <c r="DL833" s="534">
        <f t="shared" si="125"/>
        <v>0</v>
      </c>
    </row>
    <row r="834" spans="1:116" ht="43.5" customHeight="1" x14ac:dyDescent="0.25">
      <c r="A834" s="356" t="s">
        <v>7</v>
      </c>
      <c r="B834" s="65" t="s">
        <v>96</v>
      </c>
      <c r="C834" s="65" t="s">
        <v>114</v>
      </c>
      <c r="D834" s="64" t="s">
        <v>2649</v>
      </c>
      <c r="E834" s="64" t="s">
        <v>128</v>
      </c>
      <c r="F834" s="64" t="s">
        <v>1781</v>
      </c>
      <c r="G834" s="18" t="s">
        <v>128</v>
      </c>
      <c r="H834" s="35" t="s">
        <v>860</v>
      </c>
      <c r="I834" s="28" t="s">
        <v>2287</v>
      </c>
      <c r="J834" s="498">
        <v>3.3865057389586686</v>
      </c>
      <c r="K834" s="498">
        <v>1.4244318152190001</v>
      </c>
      <c r="L834" s="499">
        <v>563</v>
      </c>
      <c r="M834" s="512">
        <v>0</v>
      </c>
      <c r="N834" s="513">
        <v>0</v>
      </c>
      <c r="O834" s="513">
        <v>0</v>
      </c>
      <c r="P834" s="513">
        <v>0</v>
      </c>
      <c r="Q834" s="513">
        <v>0</v>
      </c>
      <c r="R834" s="513">
        <v>0</v>
      </c>
      <c r="S834" s="513">
        <v>0</v>
      </c>
      <c r="T834" s="513">
        <v>0</v>
      </c>
      <c r="U834" s="513">
        <v>0</v>
      </c>
      <c r="V834" s="513">
        <v>0</v>
      </c>
      <c r="W834" s="513">
        <v>0</v>
      </c>
      <c r="X834" s="513">
        <v>0</v>
      </c>
      <c r="Y834" s="513">
        <v>0</v>
      </c>
      <c r="Z834" s="513">
        <v>0</v>
      </c>
      <c r="AA834" s="513">
        <v>0</v>
      </c>
      <c r="AB834" s="513">
        <v>0</v>
      </c>
      <c r="AC834" s="513">
        <v>4</v>
      </c>
      <c r="AD834" s="513">
        <v>4</v>
      </c>
      <c r="AE834" s="513">
        <v>0</v>
      </c>
      <c r="AF834" s="513">
        <v>0</v>
      </c>
      <c r="AG834" s="513">
        <v>0</v>
      </c>
      <c r="AH834" s="513">
        <f t="shared" si="117"/>
        <v>0</v>
      </c>
      <c r="AI834" s="513">
        <v>0</v>
      </c>
      <c r="AJ834" s="513">
        <v>0</v>
      </c>
      <c r="AK834" s="513">
        <f t="shared" si="118"/>
        <v>4</v>
      </c>
      <c r="AL834" s="513">
        <f t="shared" si="119"/>
        <v>4</v>
      </c>
      <c r="AM834" s="513">
        <v>0</v>
      </c>
      <c r="AN834" s="513">
        <v>0</v>
      </c>
      <c r="AO834" s="513">
        <v>0</v>
      </c>
      <c r="AP834" s="513">
        <v>0</v>
      </c>
      <c r="AQ834" s="513">
        <v>0</v>
      </c>
      <c r="AR834" s="513">
        <v>0</v>
      </c>
      <c r="AS834" s="513">
        <v>0</v>
      </c>
      <c r="AT834" s="513">
        <v>0</v>
      </c>
      <c r="AU834" s="513">
        <v>0</v>
      </c>
      <c r="AV834" s="513">
        <v>0</v>
      </c>
      <c r="AW834" s="513">
        <v>0</v>
      </c>
      <c r="AX834" s="513">
        <v>0</v>
      </c>
      <c r="AY834" s="513">
        <v>0</v>
      </c>
      <c r="AZ834" s="513">
        <v>0</v>
      </c>
      <c r="BA834" s="513">
        <v>0</v>
      </c>
      <c r="BB834" s="513">
        <v>0</v>
      </c>
      <c r="BC834" s="513">
        <v>19.2</v>
      </c>
      <c r="BD834" s="513">
        <v>19.2</v>
      </c>
      <c r="BE834" s="513">
        <v>0</v>
      </c>
      <c r="BF834" s="513">
        <v>0</v>
      </c>
      <c r="BG834" s="513">
        <v>0</v>
      </c>
      <c r="BH834" s="513">
        <v>0</v>
      </c>
      <c r="BI834" s="513">
        <v>0</v>
      </c>
      <c r="BJ834" s="513">
        <v>0</v>
      </c>
      <c r="BK834" s="241">
        <f t="shared" si="120"/>
        <v>19.2</v>
      </c>
      <c r="BL834" s="22">
        <f t="shared" si="121"/>
        <v>19.2</v>
      </c>
      <c r="BM834" s="519">
        <f t="shared" si="122"/>
        <v>2.1333333333333333E-2</v>
      </c>
      <c r="BN834" s="520">
        <v>0</v>
      </c>
      <c r="BO834" s="520">
        <v>0</v>
      </c>
      <c r="BP834" s="520">
        <v>0</v>
      </c>
      <c r="BQ834" s="520">
        <v>0</v>
      </c>
      <c r="BR834" s="520">
        <v>0</v>
      </c>
      <c r="BS834" s="520">
        <v>0</v>
      </c>
      <c r="BT834" s="520">
        <v>0</v>
      </c>
      <c r="BU834" s="520">
        <v>0</v>
      </c>
      <c r="BV834" s="520">
        <v>0</v>
      </c>
      <c r="BW834" s="520">
        <v>0</v>
      </c>
      <c r="BX834" s="520">
        <v>0</v>
      </c>
      <c r="BY834" s="520">
        <v>0</v>
      </c>
      <c r="BZ834" s="520">
        <v>0</v>
      </c>
      <c r="CA834" s="520">
        <v>0</v>
      </c>
      <c r="CB834" s="520">
        <v>0</v>
      </c>
      <c r="CC834" s="520">
        <v>0</v>
      </c>
      <c r="CD834" s="520">
        <v>22537.728000000003</v>
      </c>
      <c r="CE834" s="520">
        <v>22537.728000000003</v>
      </c>
      <c r="CF834" s="520">
        <v>0</v>
      </c>
      <c r="CG834" s="520">
        <v>0</v>
      </c>
      <c r="CH834" s="520">
        <v>0</v>
      </c>
      <c r="CI834" s="520">
        <v>0</v>
      </c>
      <c r="CJ834" s="520">
        <v>0</v>
      </c>
      <c r="CK834" s="520">
        <v>0</v>
      </c>
      <c r="CL834" s="520">
        <f t="shared" si="123"/>
        <v>22537.728000000003</v>
      </c>
      <c r="CM834" s="521">
        <f t="shared" si="124"/>
        <v>22537.728000000003</v>
      </c>
      <c r="CN834" s="522">
        <v>3013440</v>
      </c>
      <c r="CO834" s="522">
        <v>3013440</v>
      </c>
      <c r="CP834" s="522">
        <v>3153600.0000000005</v>
      </c>
      <c r="CQ834" s="243" t="s">
        <v>874</v>
      </c>
      <c r="CR834" s="103">
        <v>0.86</v>
      </c>
      <c r="CS834" s="523">
        <v>0.86</v>
      </c>
      <c r="CT834" s="104">
        <v>0.9</v>
      </c>
      <c r="CU834" s="524"/>
      <c r="CV834" s="524"/>
      <c r="CW834" s="524"/>
      <c r="CX834" s="525"/>
      <c r="CY834" s="526">
        <v>3.5901932084309034</v>
      </c>
      <c r="CZ834" s="527">
        <v>3.5901932084309034</v>
      </c>
      <c r="DA834" s="528">
        <v>2.032591725214675E-2</v>
      </c>
      <c r="DB834" s="529">
        <v>2.032591725214675E-2</v>
      </c>
      <c r="DC834" s="530" t="s">
        <v>2293</v>
      </c>
      <c r="DD834" s="225"/>
      <c r="DE834" s="524"/>
      <c r="DF834" s="524"/>
      <c r="DG834" s="531"/>
      <c r="DH834" s="532"/>
      <c r="DI834" s="64">
        <v>0</v>
      </c>
      <c r="DJ834" s="64">
        <v>0</v>
      </c>
      <c r="DK834" s="64">
        <v>0</v>
      </c>
      <c r="DL834" s="534">
        <f t="shared" si="125"/>
        <v>0</v>
      </c>
    </row>
    <row r="835" spans="1:116" ht="43.5" customHeight="1" x14ac:dyDescent="0.25">
      <c r="A835" s="356" t="s">
        <v>7</v>
      </c>
      <c r="B835" s="65" t="s">
        <v>96</v>
      </c>
      <c r="C835" s="65" t="s">
        <v>114</v>
      </c>
      <c r="D835" s="64" t="s">
        <v>2649</v>
      </c>
      <c r="E835" s="64" t="s">
        <v>128</v>
      </c>
      <c r="F835" s="64" t="s">
        <v>1782</v>
      </c>
      <c r="G835" s="18" t="s">
        <v>1779</v>
      </c>
      <c r="H835" s="35" t="s">
        <v>860</v>
      </c>
      <c r="I835" s="28" t="s">
        <v>2287</v>
      </c>
      <c r="J835" s="498">
        <v>2.997417845546396</v>
      </c>
      <c r="K835" s="498">
        <v>5.3098484738040002</v>
      </c>
      <c r="L835" s="499">
        <v>1872.8</v>
      </c>
      <c r="M835" s="512">
        <v>0</v>
      </c>
      <c r="N835" s="513">
        <v>0</v>
      </c>
      <c r="O835" s="513">
        <v>0</v>
      </c>
      <c r="P835" s="513">
        <v>0</v>
      </c>
      <c r="Q835" s="513">
        <v>0</v>
      </c>
      <c r="R835" s="513">
        <v>0</v>
      </c>
      <c r="S835" s="513">
        <v>0</v>
      </c>
      <c r="T835" s="513">
        <v>0</v>
      </c>
      <c r="U835" s="513">
        <v>0</v>
      </c>
      <c r="V835" s="513">
        <v>0</v>
      </c>
      <c r="W835" s="513">
        <v>0</v>
      </c>
      <c r="X835" s="513">
        <v>0</v>
      </c>
      <c r="Y835" s="513">
        <v>0</v>
      </c>
      <c r="Z835" s="513">
        <v>0</v>
      </c>
      <c r="AA835" s="513">
        <v>0</v>
      </c>
      <c r="AB835" s="513">
        <v>0</v>
      </c>
      <c r="AC835" s="513">
        <v>19</v>
      </c>
      <c r="AD835" s="513">
        <v>19</v>
      </c>
      <c r="AE835" s="513">
        <v>0</v>
      </c>
      <c r="AF835" s="513">
        <v>0</v>
      </c>
      <c r="AG835" s="513">
        <v>0</v>
      </c>
      <c r="AH835" s="513">
        <f t="shared" si="117"/>
        <v>0</v>
      </c>
      <c r="AI835" s="513">
        <v>0</v>
      </c>
      <c r="AJ835" s="513">
        <v>0</v>
      </c>
      <c r="AK835" s="513">
        <f t="shared" si="118"/>
        <v>19</v>
      </c>
      <c r="AL835" s="513">
        <f t="shared" si="119"/>
        <v>19</v>
      </c>
      <c r="AM835" s="513">
        <v>0</v>
      </c>
      <c r="AN835" s="513">
        <v>0</v>
      </c>
      <c r="AO835" s="513">
        <v>0</v>
      </c>
      <c r="AP835" s="513">
        <v>0</v>
      </c>
      <c r="AQ835" s="513">
        <v>0</v>
      </c>
      <c r="AR835" s="513">
        <v>0</v>
      </c>
      <c r="AS835" s="513">
        <v>0</v>
      </c>
      <c r="AT835" s="513">
        <v>0</v>
      </c>
      <c r="AU835" s="513">
        <v>0</v>
      </c>
      <c r="AV835" s="513">
        <v>0</v>
      </c>
      <c r="AW835" s="513">
        <v>0</v>
      </c>
      <c r="AX835" s="513">
        <v>0</v>
      </c>
      <c r="AY835" s="513">
        <v>0</v>
      </c>
      <c r="AZ835" s="513">
        <v>0</v>
      </c>
      <c r="BA835" s="513">
        <v>0</v>
      </c>
      <c r="BB835" s="513">
        <v>0</v>
      </c>
      <c r="BC835" s="513">
        <v>104.95</v>
      </c>
      <c r="BD835" s="513">
        <v>104.95</v>
      </c>
      <c r="BE835" s="513">
        <v>0</v>
      </c>
      <c r="BF835" s="513">
        <v>0</v>
      </c>
      <c r="BG835" s="513">
        <v>0</v>
      </c>
      <c r="BH835" s="513">
        <v>0</v>
      </c>
      <c r="BI835" s="513">
        <v>0</v>
      </c>
      <c r="BJ835" s="513">
        <v>0</v>
      </c>
      <c r="BK835" s="241">
        <f t="shared" si="120"/>
        <v>104.95</v>
      </c>
      <c r="BL835" s="22">
        <f t="shared" si="121"/>
        <v>104.95</v>
      </c>
      <c r="BM835" s="519">
        <f t="shared" si="122"/>
        <v>3.9307116104868915E-2</v>
      </c>
      <c r="BN835" s="520">
        <v>0</v>
      </c>
      <c r="BO835" s="520">
        <v>0</v>
      </c>
      <c r="BP835" s="520">
        <v>0</v>
      </c>
      <c r="BQ835" s="520">
        <v>0</v>
      </c>
      <c r="BR835" s="520">
        <v>0</v>
      </c>
      <c r="BS835" s="520">
        <v>0</v>
      </c>
      <c r="BT835" s="520">
        <v>0</v>
      </c>
      <c r="BU835" s="520">
        <v>0</v>
      </c>
      <c r="BV835" s="520">
        <v>0</v>
      </c>
      <c r="BW835" s="520">
        <v>0</v>
      </c>
      <c r="BX835" s="520">
        <v>0</v>
      </c>
      <c r="BY835" s="520">
        <v>0</v>
      </c>
      <c r="BZ835" s="520">
        <v>0</v>
      </c>
      <c r="CA835" s="520">
        <v>0</v>
      </c>
      <c r="CB835" s="520">
        <v>0</v>
      </c>
      <c r="CC835" s="520">
        <v>0</v>
      </c>
      <c r="CD835" s="520">
        <v>123194.508</v>
      </c>
      <c r="CE835" s="520">
        <v>123194.508</v>
      </c>
      <c r="CF835" s="520">
        <v>0</v>
      </c>
      <c r="CG835" s="520">
        <v>0</v>
      </c>
      <c r="CH835" s="520">
        <v>0</v>
      </c>
      <c r="CI835" s="520">
        <v>0</v>
      </c>
      <c r="CJ835" s="520">
        <v>0</v>
      </c>
      <c r="CK835" s="520">
        <v>0</v>
      </c>
      <c r="CL835" s="520">
        <f t="shared" si="123"/>
        <v>123194.508</v>
      </c>
      <c r="CM835" s="521">
        <f t="shared" si="124"/>
        <v>123194.508</v>
      </c>
      <c r="CN835" s="522">
        <v>9846240.0000000019</v>
      </c>
      <c r="CO835" s="522">
        <v>9846240.0000000019</v>
      </c>
      <c r="CP835" s="522">
        <v>9355680</v>
      </c>
      <c r="CQ835" s="243" t="s">
        <v>874</v>
      </c>
      <c r="CR835" s="103">
        <v>2.81</v>
      </c>
      <c r="CS835" s="523">
        <v>2.81</v>
      </c>
      <c r="CT835" s="104">
        <v>2.67</v>
      </c>
      <c r="CU835" s="524"/>
      <c r="CV835" s="524"/>
      <c r="CW835" s="524"/>
      <c r="CX835" s="525"/>
      <c r="CY835" s="526">
        <v>31.900804194848323</v>
      </c>
      <c r="CZ835" s="527">
        <v>25.721951487523707</v>
      </c>
      <c r="DA835" s="528">
        <v>5.7582164844391194E-2</v>
      </c>
      <c r="DB835" s="529">
        <v>5.4482206832887632E-2</v>
      </c>
      <c r="DC835" s="530" t="s">
        <v>2301</v>
      </c>
      <c r="DD835" s="225"/>
      <c r="DE835" s="524"/>
      <c r="DF835" s="524"/>
      <c r="DG835" s="531"/>
      <c r="DH835" s="532"/>
      <c r="DI835" s="64">
        <v>0</v>
      </c>
      <c r="DJ835" s="64">
        <v>0</v>
      </c>
      <c r="DK835" s="64">
        <v>0</v>
      </c>
      <c r="DL835" s="534">
        <f t="shared" si="125"/>
        <v>0</v>
      </c>
    </row>
    <row r="836" spans="1:116" ht="43.5" customHeight="1" x14ac:dyDescent="0.25">
      <c r="A836" s="356" t="s">
        <v>7</v>
      </c>
      <c r="B836" s="65" t="s">
        <v>96</v>
      </c>
      <c r="C836" s="65" t="s">
        <v>114</v>
      </c>
      <c r="D836" s="64" t="s">
        <v>2651</v>
      </c>
      <c r="E836" s="64" t="s">
        <v>514</v>
      </c>
      <c r="F836" s="64" t="s">
        <v>1786</v>
      </c>
      <c r="G836" s="18" t="s">
        <v>514</v>
      </c>
      <c r="H836" s="35" t="s">
        <v>860</v>
      </c>
      <c r="I836" s="28" t="s">
        <v>2287</v>
      </c>
      <c r="J836" s="498">
        <v>1.7292795262767671</v>
      </c>
      <c r="K836" s="498">
        <v>0.83882575583099994</v>
      </c>
      <c r="L836" s="499">
        <v>169.7</v>
      </c>
      <c r="M836" s="512">
        <v>0</v>
      </c>
      <c r="N836" s="513">
        <v>0</v>
      </c>
      <c r="O836" s="513">
        <v>0</v>
      </c>
      <c r="P836" s="513">
        <v>0</v>
      </c>
      <c r="Q836" s="513">
        <v>0</v>
      </c>
      <c r="R836" s="513">
        <v>0</v>
      </c>
      <c r="S836" s="513">
        <v>0</v>
      </c>
      <c r="T836" s="513">
        <v>0</v>
      </c>
      <c r="U836" s="513">
        <v>0</v>
      </c>
      <c r="V836" s="513">
        <v>0</v>
      </c>
      <c r="W836" s="513">
        <v>0</v>
      </c>
      <c r="X836" s="513">
        <v>0</v>
      </c>
      <c r="Y836" s="513">
        <v>0</v>
      </c>
      <c r="Z836" s="513">
        <v>0</v>
      </c>
      <c r="AA836" s="513">
        <v>0</v>
      </c>
      <c r="AB836" s="513">
        <v>0</v>
      </c>
      <c r="AC836" s="513">
        <v>3</v>
      </c>
      <c r="AD836" s="513">
        <v>3</v>
      </c>
      <c r="AE836" s="513">
        <v>0</v>
      </c>
      <c r="AF836" s="513">
        <v>0</v>
      </c>
      <c r="AG836" s="513">
        <v>0</v>
      </c>
      <c r="AH836" s="513">
        <f t="shared" si="117"/>
        <v>0</v>
      </c>
      <c r="AI836" s="513">
        <v>0</v>
      </c>
      <c r="AJ836" s="513">
        <v>0</v>
      </c>
      <c r="AK836" s="513">
        <f t="shared" si="118"/>
        <v>3</v>
      </c>
      <c r="AL836" s="513">
        <f t="shared" si="119"/>
        <v>3</v>
      </c>
      <c r="AM836" s="513">
        <v>0</v>
      </c>
      <c r="AN836" s="513">
        <v>0</v>
      </c>
      <c r="AO836" s="513">
        <v>0</v>
      </c>
      <c r="AP836" s="513">
        <v>0</v>
      </c>
      <c r="AQ836" s="513">
        <v>0</v>
      </c>
      <c r="AR836" s="513">
        <v>0</v>
      </c>
      <c r="AS836" s="513">
        <v>0</v>
      </c>
      <c r="AT836" s="513">
        <v>0</v>
      </c>
      <c r="AU836" s="513">
        <v>0</v>
      </c>
      <c r="AV836" s="513">
        <v>0</v>
      </c>
      <c r="AW836" s="513">
        <v>0</v>
      </c>
      <c r="AX836" s="513">
        <v>0</v>
      </c>
      <c r="AY836" s="513">
        <v>0</v>
      </c>
      <c r="AZ836" s="513">
        <v>0</v>
      </c>
      <c r="BA836" s="513">
        <v>0</v>
      </c>
      <c r="BB836" s="513">
        <v>0</v>
      </c>
      <c r="BC836" s="513">
        <v>11.88</v>
      </c>
      <c r="BD836" s="513">
        <v>11.88</v>
      </c>
      <c r="BE836" s="513">
        <v>0</v>
      </c>
      <c r="BF836" s="513">
        <v>0</v>
      </c>
      <c r="BG836" s="513">
        <v>0</v>
      </c>
      <c r="BH836" s="513">
        <v>0</v>
      </c>
      <c r="BI836" s="513">
        <v>0</v>
      </c>
      <c r="BJ836" s="513">
        <v>0</v>
      </c>
      <c r="BK836" s="241">
        <f t="shared" si="120"/>
        <v>11.88</v>
      </c>
      <c r="BL836" s="22">
        <f t="shared" si="121"/>
        <v>11.88</v>
      </c>
      <c r="BM836" s="519">
        <f t="shared" si="122"/>
        <v>1.2505263157894738E-2</v>
      </c>
      <c r="BN836" s="520">
        <v>0</v>
      </c>
      <c r="BO836" s="520">
        <v>0</v>
      </c>
      <c r="BP836" s="520">
        <v>0</v>
      </c>
      <c r="BQ836" s="520">
        <v>0</v>
      </c>
      <c r="BR836" s="520">
        <v>0</v>
      </c>
      <c r="BS836" s="520">
        <v>0</v>
      </c>
      <c r="BT836" s="520">
        <v>0</v>
      </c>
      <c r="BU836" s="520">
        <v>0</v>
      </c>
      <c r="BV836" s="520">
        <v>0</v>
      </c>
      <c r="BW836" s="520">
        <v>0</v>
      </c>
      <c r="BX836" s="520">
        <v>0</v>
      </c>
      <c r="BY836" s="520">
        <v>0</v>
      </c>
      <c r="BZ836" s="520">
        <v>0</v>
      </c>
      <c r="CA836" s="520">
        <v>0</v>
      </c>
      <c r="CB836" s="520">
        <v>0</v>
      </c>
      <c r="CC836" s="520">
        <v>0</v>
      </c>
      <c r="CD836" s="520">
        <v>13945.219200000001</v>
      </c>
      <c r="CE836" s="520">
        <v>13945.219200000001</v>
      </c>
      <c r="CF836" s="520">
        <v>0</v>
      </c>
      <c r="CG836" s="520">
        <v>0</v>
      </c>
      <c r="CH836" s="520">
        <v>0</v>
      </c>
      <c r="CI836" s="520">
        <v>0</v>
      </c>
      <c r="CJ836" s="520">
        <v>0</v>
      </c>
      <c r="CK836" s="520">
        <v>0</v>
      </c>
      <c r="CL836" s="520">
        <f t="shared" si="123"/>
        <v>13945.219200000001</v>
      </c>
      <c r="CM836" s="521">
        <f t="shared" si="124"/>
        <v>13945.219200000001</v>
      </c>
      <c r="CN836" s="522">
        <v>2522879.9999999995</v>
      </c>
      <c r="CO836" s="522">
        <v>2522879.9999999995</v>
      </c>
      <c r="CP836" s="522">
        <v>3328800</v>
      </c>
      <c r="CQ836" s="243" t="s">
        <v>874</v>
      </c>
      <c r="CR836" s="103">
        <v>0.72</v>
      </c>
      <c r="CS836" s="523">
        <v>0.72</v>
      </c>
      <c r="CT836" s="104">
        <v>0.95</v>
      </c>
      <c r="CU836" s="524"/>
      <c r="CV836" s="524"/>
      <c r="CW836" s="524"/>
      <c r="CX836" s="525"/>
      <c r="CY836" s="526">
        <v>327.75895981587627</v>
      </c>
      <c r="CZ836" s="527">
        <v>296.70130574033004</v>
      </c>
      <c r="DA836" s="528">
        <v>0.54151511233167582</v>
      </c>
      <c r="DB836" s="529">
        <v>0.49313870411431404</v>
      </c>
      <c r="DC836" s="530" t="s">
        <v>2652</v>
      </c>
      <c r="DD836" s="225"/>
      <c r="DE836" s="524"/>
      <c r="DF836" s="524"/>
      <c r="DG836" s="531"/>
      <c r="DH836" s="532"/>
      <c r="DI836" s="64">
        <v>0</v>
      </c>
      <c r="DJ836" s="64">
        <v>0</v>
      </c>
      <c r="DK836" s="64">
        <v>0</v>
      </c>
      <c r="DL836" s="534">
        <f t="shared" si="125"/>
        <v>0</v>
      </c>
    </row>
    <row r="837" spans="1:116" ht="43.5" customHeight="1" x14ac:dyDescent="0.25">
      <c r="A837" s="356" t="s">
        <v>7</v>
      </c>
      <c r="B837" s="65" t="s">
        <v>96</v>
      </c>
      <c r="C837" s="65" t="s">
        <v>114</v>
      </c>
      <c r="D837" s="64" t="s">
        <v>2651</v>
      </c>
      <c r="E837" s="64" t="s">
        <v>514</v>
      </c>
      <c r="F837" s="64" t="s">
        <v>1787</v>
      </c>
      <c r="G837" s="18" t="s">
        <v>514</v>
      </c>
      <c r="H837" s="35" t="s">
        <v>860</v>
      </c>
      <c r="I837" s="28" t="s">
        <v>2287</v>
      </c>
      <c r="J837" s="498">
        <v>2.521865975820285</v>
      </c>
      <c r="K837" s="498">
        <v>1.6767045419670001</v>
      </c>
      <c r="L837" s="499">
        <v>658.7</v>
      </c>
      <c r="M837" s="512">
        <v>0</v>
      </c>
      <c r="N837" s="513">
        <v>0</v>
      </c>
      <c r="O837" s="513">
        <v>0</v>
      </c>
      <c r="P837" s="513">
        <v>0</v>
      </c>
      <c r="Q837" s="513">
        <v>0</v>
      </c>
      <c r="R837" s="513">
        <v>0</v>
      </c>
      <c r="S837" s="513">
        <v>0</v>
      </c>
      <c r="T837" s="513">
        <v>0</v>
      </c>
      <c r="U837" s="513">
        <v>0</v>
      </c>
      <c r="V837" s="513">
        <v>0</v>
      </c>
      <c r="W837" s="513">
        <v>0</v>
      </c>
      <c r="X837" s="513">
        <v>0</v>
      </c>
      <c r="Y837" s="513">
        <v>0</v>
      </c>
      <c r="Z837" s="513">
        <v>0</v>
      </c>
      <c r="AA837" s="513">
        <v>0</v>
      </c>
      <c r="AB837" s="513">
        <v>0</v>
      </c>
      <c r="AC837" s="513">
        <v>9</v>
      </c>
      <c r="AD837" s="513">
        <v>9</v>
      </c>
      <c r="AE837" s="513">
        <v>0</v>
      </c>
      <c r="AF837" s="513">
        <v>0</v>
      </c>
      <c r="AG837" s="513">
        <v>0</v>
      </c>
      <c r="AH837" s="513">
        <f t="shared" si="117"/>
        <v>0</v>
      </c>
      <c r="AI837" s="513">
        <v>0</v>
      </c>
      <c r="AJ837" s="513">
        <v>0</v>
      </c>
      <c r="AK837" s="513">
        <f t="shared" si="118"/>
        <v>9</v>
      </c>
      <c r="AL837" s="513">
        <f t="shared" si="119"/>
        <v>9</v>
      </c>
      <c r="AM837" s="513">
        <v>0</v>
      </c>
      <c r="AN837" s="513">
        <v>0</v>
      </c>
      <c r="AO837" s="513">
        <v>0</v>
      </c>
      <c r="AP837" s="513">
        <v>0</v>
      </c>
      <c r="AQ837" s="513">
        <v>0</v>
      </c>
      <c r="AR837" s="513">
        <v>0</v>
      </c>
      <c r="AS837" s="513">
        <v>0</v>
      </c>
      <c r="AT837" s="513">
        <v>0</v>
      </c>
      <c r="AU837" s="513">
        <v>0</v>
      </c>
      <c r="AV837" s="513">
        <v>0</v>
      </c>
      <c r="AW837" s="513">
        <v>0</v>
      </c>
      <c r="AX837" s="513">
        <v>0</v>
      </c>
      <c r="AY837" s="513">
        <v>0</v>
      </c>
      <c r="AZ837" s="513">
        <v>0</v>
      </c>
      <c r="BA837" s="513">
        <v>0</v>
      </c>
      <c r="BB837" s="513">
        <v>0</v>
      </c>
      <c r="BC837" s="513">
        <v>49.6</v>
      </c>
      <c r="BD837" s="513">
        <v>49.6</v>
      </c>
      <c r="BE837" s="513">
        <v>0</v>
      </c>
      <c r="BF837" s="513">
        <v>0</v>
      </c>
      <c r="BG837" s="513">
        <v>0</v>
      </c>
      <c r="BH837" s="513">
        <v>0</v>
      </c>
      <c r="BI837" s="513">
        <v>0</v>
      </c>
      <c r="BJ837" s="513">
        <v>0</v>
      </c>
      <c r="BK837" s="241">
        <f t="shared" si="120"/>
        <v>49.6</v>
      </c>
      <c r="BL837" s="22">
        <f t="shared" si="121"/>
        <v>49.6</v>
      </c>
      <c r="BM837" s="519">
        <f t="shared" si="122"/>
        <v>5.2210526315789471E-2</v>
      </c>
      <c r="BN837" s="520">
        <v>0</v>
      </c>
      <c r="BO837" s="520">
        <v>0</v>
      </c>
      <c r="BP837" s="520">
        <v>0</v>
      </c>
      <c r="BQ837" s="520">
        <v>0</v>
      </c>
      <c r="BR837" s="520">
        <v>0</v>
      </c>
      <c r="BS837" s="520">
        <v>0</v>
      </c>
      <c r="BT837" s="520">
        <v>0</v>
      </c>
      <c r="BU837" s="520">
        <v>0</v>
      </c>
      <c r="BV837" s="520">
        <v>0</v>
      </c>
      <c r="BW837" s="520">
        <v>0</v>
      </c>
      <c r="BX837" s="520">
        <v>0</v>
      </c>
      <c r="BY837" s="520">
        <v>0</v>
      </c>
      <c r="BZ837" s="520">
        <v>0</v>
      </c>
      <c r="CA837" s="520">
        <v>0</v>
      </c>
      <c r="CB837" s="520">
        <v>0</v>
      </c>
      <c r="CC837" s="520">
        <v>0</v>
      </c>
      <c r="CD837" s="520">
        <v>58222.464</v>
      </c>
      <c r="CE837" s="520">
        <v>58222.464</v>
      </c>
      <c r="CF837" s="520">
        <v>0</v>
      </c>
      <c r="CG837" s="520">
        <v>0</v>
      </c>
      <c r="CH837" s="520">
        <v>0</v>
      </c>
      <c r="CI837" s="520">
        <v>0</v>
      </c>
      <c r="CJ837" s="520">
        <v>0</v>
      </c>
      <c r="CK837" s="520">
        <v>0</v>
      </c>
      <c r="CL837" s="520">
        <f t="shared" si="123"/>
        <v>58222.464</v>
      </c>
      <c r="CM837" s="521">
        <f t="shared" si="124"/>
        <v>58222.464</v>
      </c>
      <c r="CN837" s="522">
        <v>3784320.0000000005</v>
      </c>
      <c r="CO837" s="522">
        <v>3784320.0000000005</v>
      </c>
      <c r="CP837" s="522">
        <v>3328800</v>
      </c>
      <c r="CQ837" s="243" t="s">
        <v>874</v>
      </c>
      <c r="CR837" s="103">
        <v>1.08</v>
      </c>
      <c r="CS837" s="523">
        <v>1.08</v>
      </c>
      <c r="CT837" s="104">
        <v>0.95</v>
      </c>
      <c r="CU837" s="524"/>
      <c r="CV837" s="524"/>
      <c r="CW837" s="524"/>
      <c r="CX837" s="525"/>
      <c r="CY837" s="526">
        <v>207.31528340080965</v>
      </c>
      <c r="CZ837" s="527">
        <v>206.90019425019432</v>
      </c>
      <c r="DA837" s="528">
        <v>0.33299595141700389</v>
      </c>
      <c r="DB837" s="529">
        <v>0.33236985236985234</v>
      </c>
      <c r="DC837" s="530" t="s">
        <v>2653</v>
      </c>
      <c r="DD837" s="225"/>
      <c r="DE837" s="524"/>
      <c r="DF837" s="524"/>
      <c r="DG837" s="531"/>
      <c r="DH837" s="532"/>
      <c r="DI837" s="64">
        <v>0</v>
      </c>
      <c r="DJ837" s="64">
        <v>0</v>
      </c>
      <c r="DK837" s="64">
        <v>0</v>
      </c>
      <c r="DL837" s="534">
        <f t="shared" si="125"/>
        <v>0</v>
      </c>
    </row>
    <row r="838" spans="1:116" ht="43.5" customHeight="1" x14ac:dyDescent="0.25">
      <c r="A838" s="356" t="s">
        <v>7</v>
      </c>
      <c r="B838" s="65" t="s">
        <v>96</v>
      </c>
      <c r="C838" s="65" t="s">
        <v>114</v>
      </c>
      <c r="D838" s="64" t="s">
        <v>2607</v>
      </c>
      <c r="E838" s="64" t="s">
        <v>569</v>
      </c>
      <c r="F838" s="64" t="s">
        <v>570</v>
      </c>
      <c r="G838" s="18" t="s">
        <v>569</v>
      </c>
      <c r="H838" s="35" t="s">
        <v>866</v>
      </c>
      <c r="I838" s="28" t="s">
        <v>2330</v>
      </c>
      <c r="J838" s="498">
        <v>10.974273916756404</v>
      </c>
      <c r="K838" s="498">
        <v>7.1634469547970001</v>
      </c>
      <c r="L838" s="499">
        <v>628.70000000000005</v>
      </c>
      <c r="M838" s="512">
        <v>0</v>
      </c>
      <c r="N838" s="513">
        <v>0</v>
      </c>
      <c r="O838" s="513">
        <v>0</v>
      </c>
      <c r="P838" s="513">
        <v>0</v>
      </c>
      <c r="Q838" s="513">
        <v>0</v>
      </c>
      <c r="R838" s="513">
        <v>0</v>
      </c>
      <c r="S838" s="513">
        <v>0</v>
      </c>
      <c r="T838" s="513">
        <v>0</v>
      </c>
      <c r="U838" s="513">
        <v>0</v>
      </c>
      <c r="V838" s="513">
        <v>0</v>
      </c>
      <c r="W838" s="513">
        <v>0</v>
      </c>
      <c r="X838" s="513">
        <v>0</v>
      </c>
      <c r="Y838" s="513">
        <v>0</v>
      </c>
      <c r="Z838" s="513">
        <v>0</v>
      </c>
      <c r="AA838" s="513">
        <v>0</v>
      </c>
      <c r="AB838" s="513">
        <v>0</v>
      </c>
      <c r="AC838" s="513">
        <v>54</v>
      </c>
      <c r="AD838" s="513">
        <v>54</v>
      </c>
      <c r="AE838" s="513">
        <v>0</v>
      </c>
      <c r="AF838" s="513">
        <v>0</v>
      </c>
      <c r="AG838" s="513">
        <v>0</v>
      </c>
      <c r="AH838" s="513">
        <f t="shared" si="117"/>
        <v>0</v>
      </c>
      <c r="AI838" s="513">
        <v>0</v>
      </c>
      <c r="AJ838" s="513">
        <v>0</v>
      </c>
      <c r="AK838" s="513">
        <f t="shared" si="118"/>
        <v>54</v>
      </c>
      <c r="AL838" s="513">
        <f t="shared" si="119"/>
        <v>54</v>
      </c>
      <c r="AM838" s="513">
        <v>0</v>
      </c>
      <c r="AN838" s="513">
        <v>0</v>
      </c>
      <c r="AO838" s="513">
        <v>0</v>
      </c>
      <c r="AP838" s="513">
        <v>0</v>
      </c>
      <c r="AQ838" s="513">
        <v>0</v>
      </c>
      <c r="AR838" s="513">
        <v>0</v>
      </c>
      <c r="AS838" s="513">
        <v>0</v>
      </c>
      <c r="AT838" s="513">
        <v>0</v>
      </c>
      <c r="AU838" s="513">
        <v>0</v>
      </c>
      <c r="AV838" s="513">
        <v>0</v>
      </c>
      <c r="AW838" s="513">
        <v>0</v>
      </c>
      <c r="AX838" s="513">
        <v>0</v>
      </c>
      <c r="AY838" s="513">
        <v>0</v>
      </c>
      <c r="AZ838" s="513">
        <v>0</v>
      </c>
      <c r="BA838" s="513">
        <v>0</v>
      </c>
      <c r="BB838" s="513">
        <v>0</v>
      </c>
      <c r="BC838" s="513">
        <v>469.34</v>
      </c>
      <c r="BD838" s="513">
        <v>469.34</v>
      </c>
      <c r="BE838" s="513">
        <v>0</v>
      </c>
      <c r="BF838" s="513">
        <v>0</v>
      </c>
      <c r="BG838" s="513">
        <v>0</v>
      </c>
      <c r="BH838" s="513">
        <v>0</v>
      </c>
      <c r="BI838" s="513">
        <v>0</v>
      </c>
      <c r="BJ838" s="513">
        <v>0</v>
      </c>
      <c r="BK838" s="241">
        <f t="shared" si="120"/>
        <v>469.34</v>
      </c>
      <c r="BL838" s="22">
        <f t="shared" si="121"/>
        <v>469.34</v>
      </c>
      <c r="BM838" s="519">
        <f t="shared" si="122"/>
        <v>5.634333733493397E-2</v>
      </c>
      <c r="BN838" s="520">
        <v>0</v>
      </c>
      <c r="BO838" s="520">
        <v>0</v>
      </c>
      <c r="BP838" s="520">
        <v>0</v>
      </c>
      <c r="BQ838" s="520">
        <v>0</v>
      </c>
      <c r="BR838" s="520">
        <v>0</v>
      </c>
      <c r="BS838" s="520">
        <v>0</v>
      </c>
      <c r="BT838" s="520">
        <v>0</v>
      </c>
      <c r="BU838" s="520">
        <v>0</v>
      </c>
      <c r="BV838" s="520">
        <v>0</v>
      </c>
      <c r="BW838" s="520">
        <v>0</v>
      </c>
      <c r="BX838" s="520">
        <v>0</v>
      </c>
      <c r="BY838" s="520">
        <v>0</v>
      </c>
      <c r="BZ838" s="520">
        <v>0</v>
      </c>
      <c r="CA838" s="520">
        <v>0</v>
      </c>
      <c r="CB838" s="520">
        <v>0</v>
      </c>
      <c r="CC838" s="520">
        <v>0</v>
      </c>
      <c r="CD838" s="520">
        <v>550930.06559999997</v>
      </c>
      <c r="CE838" s="520">
        <v>550930.06559999997</v>
      </c>
      <c r="CF838" s="520">
        <v>0</v>
      </c>
      <c r="CG838" s="520">
        <v>0</v>
      </c>
      <c r="CH838" s="520">
        <v>0</v>
      </c>
      <c r="CI838" s="520">
        <v>0</v>
      </c>
      <c r="CJ838" s="520">
        <v>0</v>
      </c>
      <c r="CK838" s="520">
        <v>0</v>
      </c>
      <c r="CL838" s="520">
        <f t="shared" si="123"/>
        <v>550930.06559999997</v>
      </c>
      <c r="CM838" s="521">
        <f t="shared" si="124"/>
        <v>550930.06559999997</v>
      </c>
      <c r="CN838" s="522">
        <v>18255840</v>
      </c>
      <c r="CO838" s="522">
        <v>18255840</v>
      </c>
      <c r="CP838" s="522">
        <v>29188320.000000004</v>
      </c>
      <c r="CQ838" s="243" t="s">
        <v>874</v>
      </c>
      <c r="CR838" s="103">
        <v>5.21</v>
      </c>
      <c r="CS838" s="523">
        <v>5.21</v>
      </c>
      <c r="CT838" s="104">
        <v>8.33</v>
      </c>
      <c r="CU838" s="524"/>
      <c r="CV838" s="524"/>
      <c r="CW838" s="524"/>
      <c r="CX838" s="525"/>
      <c r="CY838" s="526">
        <v>12.624354113930602</v>
      </c>
      <c r="CZ838" s="527">
        <v>12.639282113491555</v>
      </c>
      <c r="DA838" s="528">
        <v>0.39696368630696388</v>
      </c>
      <c r="DB838" s="529">
        <v>0.39740713982065029</v>
      </c>
      <c r="DC838" s="530" t="s">
        <v>2312</v>
      </c>
      <c r="DD838" s="225"/>
      <c r="DE838" s="524"/>
      <c r="DF838" s="524"/>
      <c r="DG838" s="531"/>
      <c r="DH838" s="532"/>
      <c r="DI838" s="64">
        <v>0</v>
      </c>
      <c r="DJ838" s="64">
        <v>0</v>
      </c>
      <c r="DK838" s="64">
        <v>0</v>
      </c>
      <c r="DL838" s="534">
        <f t="shared" si="125"/>
        <v>0</v>
      </c>
    </row>
    <row r="839" spans="1:116" ht="43.5" customHeight="1" x14ac:dyDescent="0.25">
      <c r="A839" s="356" t="s">
        <v>7</v>
      </c>
      <c r="B839" s="65" t="s">
        <v>96</v>
      </c>
      <c r="C839" s="65" t="s">
        <v>114</v>
      </c>
      <c r="D839" s="64" t="s">
        <v>2654</v>
      </c>
      <c r="E839" s="64" t="s">
        <v>1788</v>
      </c>
      <c r="F839" s="64" t="s">
        <v>1789</v>
      </c>
      <c r="G839" s="18" t="s">
        <v>1788</v>
      </c>
      <c r="H839" s="35" t="s">
        <v>860</v>
      </c>
      <c r="I839" s="28" t="s">
        <v>2287</v>
      </c>
      <c r="J839" s="498">
        <v>3.3865057389586686</v>
      </c>
      <c r="K839" s="498">
        <v>3.1587121146419999</v>
      </c>
      <c r="L839" s="499">
        <v>576.1</v>
      </c>
      <c r="M839" s="512">
        <v>0</v>
      </c>
      <c r="N839" s="513">
        <v>0</v>
      </c>
      <c r="O839" s="513">
        <v>0</v>
      </c>
      <c r="P839" s="513">
        <v>0</v>
      </c>
      <c r="Q839" s="513">
        <v>0</v>
      </c>
      <c r="R839" s="513">
        <v>0</v>
      </c>
      <c r="S839" s="513">
        <v>0</v>
      </c>
      <c r="T839" s="513">
        <v>0</v>
      </c>
      <c r="U839" s="513">
        <v>0</v>
      </c>
      <c r="V839" s="513">
        <v>0</v>
      </c>
      <c r="W839" s="513">
        <v>0</v>
      </c>
      <c r="X839" s="513">
        <v>0</v>
      </c>
      <c r="Y839" s="513">
        <v>0</v>
      </c>
      <c r="Z839" s="513">
        <v>0</v>
      </c>
      <c r="AA839" s="513">
        <v>0</v>
      </c>
      <c r="AB839" s="513">
        <v>0</v>
      </c>
      <c r="AC839" s="513">
        <v>14</v>
      </c>
      <c r="AD839" s="513">
        <v>14</v>
      </c>
      <c r="AE839" s="513">
        <v>0</v>
      </c>
      <c r="AF839" s="513">
        <v>0</v>
      </c>
      <c r="AG839" s="513">
        <v>0</v>
      </c>
      <c r="AH839" s="513">
        <f t="shared" si="117"/>
        <v>0</v>
      </c>
      <c r="AI839" s="513">
        <v>0</v>
      </c>
      <c r="AJ839" s="513">
        <v>0</v>
      </c>
      <c r="AK839" s="513">
        <f t="shared" si="118"/>
        <v>14</v>
      </c>
      <c r="AL839" s="513">
        <f t="shared" si="119"/>
        <v>14</v>
      </c>
      <c r="AM839" s="513">
        <v>0</v>
      </c>
      <c r="AN839" s="513">
        <v>0</v>
      </c>
      <c r="AO839" s="513">
        <v>0</v>
      </c>
      <c r="AP839" s="513">
        <v>0</v>
      </c>
      <c r="AQ839" s="513">
        <v>0</v>
      </c>
      <c r="AR839" s="513">
        <v>0</v>
      </c>
      <c r="AS839" s="513">
        <v>0</v>
      </c>
      <c r="AT839" s="513">
        <v>0</v>
      </c>
      <c r="AU839" s="513">
        <v>0</v>
      </c>
      <c r="AV839" s="513">
        <v>0</v>
      </c>
      <c r="AW839" s="513">
        <v>0</v>
      </c>
      <c r="AX839" s="513">
        <v>0</v>
      </c>
      <c r="AY839" s="513">
        <v>0</v>
      </c>
      <c r="AZ839" s="513">
        <v>0</v>
      </c>
      <c r="BA839" s="513">
        <v>0</v>
      </c>
      <c r="BB839" s="513">
        <v>0</v>
      </c>
      <c r="BC839" s="513">
        <v>60.83</v>
      </c>
      <c r="BD839" s="513">
        <v>60.83</v>
      </c>
      <c r="BE839" s="513">
        <v>0</v>
      </c>
      <c r="BF839" s="513">
        <v>0</v>
      </c>
      <c r="BG839" s="513">
        <v>0</v>
      </c>
      <c r="BH839" s="513">
        <v>0</v>
      </c>
      <c r="BI839" s="513">
        <v>0</v>
      </c>
      <c r="BJ839" s="513">
        <v>0</v>
      </c>
      <c r="BK839" s="241">
        <f t="shared" si="120"/>
        <v>60.83</v>
      </c>
      <c r="BL839" s="22">
        <f t="shared" si="121"/>
        <v>60.83</v>
      </c>
      <c r="BM839" s="519">
        <f t="shared" si="122"/>
        <v>5.1117647058823525E-2</v>
      </c>
      <c r="BN839" s="520">
        <v>0</v>
      </c>
      <c r="BO839" s="520">
        <v>0</v>
      </c>
      <c r="BP839" s="520">
        <v>0</v>
      </c>
      <c r="BQ839" s="520">
        <v>0</v>
      </c>
      <c r="BR839" s="520">
        <v>0</v>
      </c>
      <c r="BS839" s="520">
        <v>0</v>
      </c>
      <c r="BT839" s="520">
        <v>0</v>
      </c>
      <c r="BU839" s="520">
        <v>0</v>
      </c>
      <c r="BV839" s="520">
        <v>0</v>
      </c>
      <c r="BW839" s="520">
        <v>0</v>
      </c>
      <c r="BX839" s="520">
        <v>0</v>
      </c>
      <c r="BY839" s="520">
        <v>0</v>
      </c>
      <c r="BZ839" s="520">
        <v>0</v>
      </c>
      <c r="CA839" s="520">
        <v>0</v>
      </c>
      <c r="CB839" s="520">
        <v>0</v>
      </c>
      <c r="CC839" s="520">
        <v>0</v>
      </c>
      <c r="CD839" s="520">
        <v>71404.6872</v>
      </c>
      <c r="CE839" s="520">
        <v>71404.6872</v>
      </c>
      <c r="CF839" s="520">
        <v>0</v>
      </c>
      <c r="CG839" s="520">
        <v>0</v>
      </c>
      <c r="CH839" s="520">
        <v>0</v>
      </c>
      <c r="CI839" s="520">
        <v>0</v>
      </c>
      <c r="CJ839" s="520">
        <v>0</v>
      </c>
      <c r="CK839" s="520">
        <v>0</v>
      </c>
      <c r="CL839" s="520">
        <f t="shared" si="123"/>
        <v>71404.6872</v>
      </c>
      <c r="CM839" s="521">
        <f t="shared" si="124"/>
        <v>71404.6872</v>
      </c>
      <c r="CN839" s="522">
        <v>3363840</v>
      </c>
      <c r="CO839" s="522">
        <v>3363840</v>
      </c>
      <c r="CP839" s="522">
        <v>4169760</v>
      </c>
      <c r="CQ839" s="243" t="s">
        <v>874</v>
      </c>
      <c r="CR839" s="103">
        <v>0.96</v>
      </c>
      <c r="CS839" s="523">
        <v>0.96</v>
      </c>
      <c r="CT839" s="104">
        <v>1.19</v>
      </c>
      <c r="CU839" s="524"/>
      <c r="CV839" s="524"/>
      <c r="CW839" s="524"/>
      <c r="CX839" s="525"/>
      <c r="CY839" s="526">
        <v>67.775020598597237</v>
      </c>
      <c r="CZ839" s="527">
        <v>67.620442077353616</v>
      </c>
      <c r="DA839" s="528">
        <v>0.38433861208704467</v>
      </c>
      <c r="DB839" s="529">
        <v>0.3830409047187085</v>
      </c>
      <c r="DC839" s="530" t="s">
        <v>2301</v>
      </c>
      <c r="DD839" s="225"/>
      <c r="DE839" s="524"/>
      <c r="DF839" s="524"/>
      <c r="DG839" s="531"/>
      <c r="DH839" s="532"/>
      <c r="DI839" s="64">
        <v>80360</v>
      </c>
      <c r="DJ839" s="64">
        <v>0</v>
      </c>
      <c r="DK839" s="64">
        <v>0</v>
      </c>
      <c r="DL839" s="534">
        <f t="shared" si="125"/>
        <v>26786.666666666668</v>
      </c>
    </row>
    <row r="840" spans="1:116" ht="43.5" customHeight="1" x14ac:dyDescent="0.25">
      <c r="A840" s="356" t="s">
        <v>7</v>
      </c>
      <c r="B840" s="65" t="s">
        <v>96</v>
      </c>
      <c r="C840" s="65" t="s">
        <v>114</v>
      </c>
      <c r="D840" s="64" t="s">
        <v>2654</v>
      </c>
      <c r="E840" s="64" t="s">
        <v>1788</v>
      </c>
      <c r="F840" s="64" t="s">
        <v>1790</v>
      </c>
      <c r="G840" s="18" t="s">
        <v>1788</v>
      </c>
      <c r="H840" s="35" t="s">
        <v>866</v>
      </c>
      <c r="I840" s="28" t="s">
        <v>2287</v>
      </c>
      <c r="J840" s="498">
        <v>3.0622658277817751</v>
      </c>
      <c r="K840" s="498">
        <v>7.5594696812460001</v>
      </c>
      <c r="L840" s="499">
        <v>874.2</v>
      </c>
      <c r="M840" s="512">
        <v>0</v>
      </c>
      <c r="N840" s="513">
        <v>0</v>
      </c>
      <c r="O840" s="513">
        <v>0</v>
      </c>
      <c r="P840" s="513">
        <v>0</v>
      </c>
      <c r="Q840" s="513">
        <v>0</v>
      </c>
      <c r="R840" s="513">
        <v>0</v>
      </c>
      <c r="S840" s="513">
        <v>0</v>
      </c>
      <c r="T840" s="513">
        <v>0</v>
      </c>
      <c r="U840" s="513">
        <v>0</v>
      </c>
      <c r="V840" s="513">
        <v>0</v>
      </c>
      <c r="W840" s="513">
        <v>0</v>
      </c>
      <c r="X840" s="513">
        <v>0</v>
      </c>
      <c r="Y840" s="513">
        <v>0</v>
      </c>
      <c r="Z840" s="513">
        <v>0</v>
      </c>
      <c r="AA840" s="513">
        <v>0</v>
      </c>
      <c r="AB840" s="513">
        <v>0</v>
      </c>
      <c r="AC840" s="513">
        <v>35</v>
      </c>
      <c r="AD840" s="513">
        <v>35</v>
      </c>
      <c r="AE840" s="513">
        <v>0</v>
      </c>
      <c r="AF840" s="513">
        <v>0</v>
      </c>
      <c r="AG840" s="513">
        <v>0</v>
      </c>
      <c r="AH840" s="513">
        <f t="shared" si="117"/>
        <v>0</v>
      </c>
      <c r="AI840" s="513">
        <v>0</v>
      </c>
      <c r="AJ840" s="513">
        <v>0</v>
      </c>
      <c r="AK840" s="513">
        <f t="shared" si="118"/>
        <v>35</v>
      </c>
      <c r="AL840" s="513">
        <f t="shared" si="119"/>
        <v>35</v>
      </c>
      <c r="AM840" s="513">
        <v>0</v>
      </c>
      <c r="AN840" s="513">
        <v>0</v>
      </c>
      <c r="AO840" s="513">
        <v>0</v>
      </c>
      <c r="AP840" s="513">
        <v>0</v>
      </c>
      <c r="AQ840" s="513">
        <v>0</v>
      </c>
      <c r="AR840" s="513">
        <v>0</v>
      </c>
      <c r="AS840" s="513">
        <v>0</v>
      </c>
      <c r="AT840" s="513">
        <v>0</v>
      </c>
      <c r="AU840" s="513">
        <v>0</v>
      </c>
      <c r="AV840" s="513">
        <v>0</v>
      </c>
      <c r="AW840" s="513">
        <v>0</v>
      </c>
      <c r="AX840" s="513">
        <v>0</v>
      </c>
      <c r="AY840" s="513">
        <v>0</v>
      </c>
      <c r="AZ840" s="513">
        <v>0</v>
      </c>
      <c r="BA840" s="513">
        <v>0</v>
      </c>
      <c r="BB840" s="513">
        <v>0</v>
      </c>
      <c r="BC840" s="513">
        <v>181.32499999999999</v>
      </c>
      <c r="BD840" s="513">
        <v>181.32499999999999</v>
      </c>
      <c r="BE840" s="513">
        <v>0</v>
      </c>
      <c r="BF840" s="513">
        <v>0</v>
      </c>
      <c r="BG840" s="513">
        <v>0</v>
      </c>
      <c r="BH840" s="513">
        <v>0</v>
      </c>
      <c r="BI840" s="513">
        <v>0</v>
      </c>
      <c r="BJ840" s="513">
        <v>0</v>
      </c>
      <c r="BK840" s="241">
        <f t="shared" si="120"/>
        <v>181.32499999999999</v>
      </c>
      <c r="BL840" s="22">
        <f t="shared" si="121"/>
        <v>181.32499999999999</v>
      </c>
      <c r="BM840" s="519">
        <f t="shared" si="122"/>
        <v>9.2512755102040808E-2</v>
      </c>
      <c r="BN840" s="520">
        <v>0</v>
      </c>
      <c r="BO840" s="520">
        <v>0</v>
      </c>
      <c r="BP840" s="520">
        <v>0</v>
      </c>
      <c r="BQ840" s="520">
        <v>0</v>
      </c>
      <c r="BR840" s="520">
        <v>0</v>
      </c>
      <c r="BS840" s="520">
        <v>0</v>
      </c>
      <c r="BT840" s="520">
        <v>0</v>
      </c>
      <c r="BU840" s="520">
        <v>0</v>
      </c>
      <c r="BV840" s="520">
        <v>0</v>
      </c>
      <c r="BW840" s="520">
        <v>0</v>
      </c>
      <c r="BX840" s="520">
        <v>0</v>
      </c>
      <c r="BY840" s="520">
        <v>0</v>
      </c>
      <c r="BZ840" s="520">
        <v>0</v>
      </c>
      <c r="CA840" s="520">
        <v>0</v>
      </c>
      <c r="CB840" s="520">
        <v>0</v>
      </c>
      <c r="CC840" s="520">
        <v>0</v>
      </c>
      <c r="CD840" s="520">
        <v>212846.538</v>
      </c>
      <c r="CE840" s="520">
        <v>212846.538</v>
      </c>
      <c r="CF840" s="520">
        <v>0</v>
      </c>
      <c r="CG840" s="520">
        <v>0</v>
      </c>
      <c r="CH840" s="520">
        <v>0</v>
      </c>
      <c r="CI840" s="520">
        <v>0</v>
      </c>
      <c r="CJ840" s="520">
        <v>0</v>
      </c>
      <c r="CK840" s="520">
        <v>0</v>
      </c>
      <c r="CL840" s="520">
        <f t="shared" si="123"/>
        <v>212846.538</v>
      </c>
      <c r="CM840" s="521">
        <f t="shared" si="124"/>
        <v>212846.538</v>
      </c>
      <c r="CN840" s="522">
        <v>7533599.9999999991</v>
      </c>
      <c r="CO840" s="522">
        <v>7533599.9999999991</v>
      </c>
      <c r="CP840" s="522">
        <v>6867840</v>
      </c>
      <c r="CQ840" s="243" t="s">
        <v>874</v>
      </c>
      <c r="CR840" s="103">
        <v>2.15</v>
      </c>
      <c r="CS840" s="523">
        <v>2.15</v>
      </c>
      <c r="CT840" s="104">
        <v>1.96</v>
      </c>
      <c r="CU840" s="524"/>
      <c r="CV840" s="524"/>
      <c r="CW840" s="524"/>
      <c r="CX840" s="525"/>
      <c r="CY840" s="526">
        <v>69.747460121897234</v>
      </c>
      <c r="CZ840" s="527">
        <v>49.25751784107009</v>
      </c>
      <c r="DA840" s="528">
        <v>0.13018992862362008</v>
      </c>
      <c r="DB840" s="529">
        <v>9.9666049964488856E-2</v>
      </c>
      <c r="DC840" s="530" t="s">
        <v>2292</v>
      </c>
      <c r="DD840" s="225"/>
      <c r="DE840" s="524"/>
      <c r="DF840" s="524"/>
      <c r="DG840" s="531"/>
      <c r="DH840" s="532"/>
      <c r="DI840" s="64">
        <v>0</v>
      </c>
      <c r="DJ840" s="64">
        <v>0</v>
      </c>
      <c r="DK840" s="64">
        <v>0</v>
      </c>
      <c r="DL840" s="534">
        <f t="shared" si="125"/>
        <v>0</v>
      </c>
    </row>
    <row r="841" spans="1:116" ht="43.5" customHeight="1" x14ac:dyDescent="0.25">
      <c r="A841" s="356" t="s">
        <v>7</v>
      </c>
      <c r="B841" s="65" t="s">
        <v>96</v>
      </c>
      <c r="C841" s="65" t="s">
        <v>114</v>
      </c>
      <c r="D841" s="64" t="s">
        <v>2604</v>
      </c>
      <c r="E841" s="64" t="s">
        <v>571</v>
      </c>
      <c r="F841" s="64" t="s">
        <v>1791</v>
      </c>
      <c r="G841" s="18" t="s">
        <v>571</v>
      </c>
      <c r="H841" s="35" t="s">
        <v>866</v>
      </c>
      <c r="I841" s="28" t="s">
        <v>2287</v>
      </c>
      <c r="J841" s="498">
        <v>2.0535194374536609</v>
      </c>
      <c r="K841" s="498">
        <v>2.4874999948259999</v>
      </c>
      <c r="L841" s="499">
        <v>300.10000000000002</v>
      </c>
      <c r="M841" s="512">
        <v>0</v>
      </c>
      <c r="N841" s="513">
        <v>0</v>
      </c>
      <c r="O841" s="513">
        <v>0</v>
      </c>
      <c r="P841" s="513">
        <v>0</v>
      </c>
      <c r="Q841" s="513">
        <v>0</v>
      </c>
      <c r="R841" s="513">
        <v>0</v>
      </c>
      <c r="S841" s="513">
        <v>0</v>
      </c>
      <c r="T841" s="513">
        <v>0</v>
      </c>
      <c r="U841" s="513">
        <v>0</v>
      </c>
      <c r="V841" s="513">
        <v>0</v>
      </c>
      <c r="W841" s="513">
        <v>0</v>
      </c>
      <c r="X841" s="513">
        <v>0</v>
      </c>
      <c r="Y841" s="513">
        <v>0</v>
      </c>
      <c r="Z841" s="513">
        <v>0</v>
      </c>
      <c r="AA841" s="513">
        <v>0</v>
      </c>
      <c r="AB841" s="513">
        <v>0</v>
      </c>
      <c r="AC841" s="513">
        <v>14</v>
      </c>
      <c r="AD841" s="513">
        <v>14</v>
      </c>
      <c r="AE841" s="513">
        <v>0</v>
      </c>
      <c r="AF841" s="513">
        <v>0</v>
      </c>
      <c r="AG841" s="513">
        <v>0</v>
      </c>
      <c r="AH841" s="513">
        <f t="shared" si="117"/>
        <v>0</v>
      </c>
      <c r="AI841" s="513">
        <v>0</v>
      </c>
      <c r="AJ841" s="513">
        <v>0</v>
      </c>
      <c r="AK841" s="513">
        <f t="shared" si="118"/>
        <v>14</v>
      </c>
      <c r="AL841" s="513">
        <f t="shared" si="119"/>
        <v>14</v>
      </c>
      <c r="AM841" s="513">
        <v>0</v>
      </c>
      <c r="AN841" s="513">
        <v>0</v>
      </c>
      <c r="AO841" s="513">
        <v>0</v>
      </c>
      <c r="AP841" s="513">
        <v>0</v>
      </c>
      <c r="AQ841" s="513">
        <v>0</v>
      </c>
      <c r="AR841" s="513">
        <v>0</v>
      </c>
      <c r="AS841" s="513">
        <v>0</v>
      </c>
      <c r="AT841" s="513">
        <v>0</v>
      </c>
      <c r="AU841" s="513">
        <v>0</v>
      </c>
      <c r="AV841" s="513">
        <v>0</v>
      </c>
      <c r="AW841" s="513">
        <v>0</v>
      </c>
      <c r="AX841" s="513">
        <v>0</v>
      </c>
      <c r="AY841" s="513">
        <v>0</v>
      </c>
      <c r="AZ841" s="513">
        <v>0</v>
      </c>
      <c r="BA841" s="513">
        <v>0</v>
      </c>
      <c r="BB841" s="513">
        <v>0</v>
      </c>
      <c r="BC841" s="513">
        <v>84.69</v>
      </c>
      <c r="BD841" s="513">
        <v>84.69</v>
      </c>
      <c r="BE841" s="513">
        <v>0</v>
      </c>
      <c r="BF841" s="513">
        <v>0</v>
      </c>
      <c r="BG841" s="513">
        <v>0</v>
      </c>
      <c r="BH841" s="513">
        <v>0</v>
      </c>
      <c r="BI841" s="513">
        <v>0</v>
      </c>
      <c r="BJ841" s="513">
        <v>0</v>
      </c>
      <c r="BK841" s="241">
        <f t="shared" si="120"/>
        <v>84.69</v>
      </c>
      <c r="BL841" s="22">
        <f t="shared" si="121"/>
        <v>84.69</v>
      </c>
      <c r="BM841" s="519">
        <f t="shared" si="122"/>
        <v>0.1365967741935484</v>
      </c>
      <c r="BN841" s="520">
        <v>0</v>
      </c>
      <c r="BO841" s="520">
        <v>0</v>
      </c>
      <c r="BP841" s="520">
        <v>0</v>
      </c>
      <c r="BQ841" s="520">
        <v>0</v>
      </c>
      <c r="BR841" s="520">
        <v>0</v>
      </c>
      <c r="BS841" s="520">
        <v>0</v>
      </c>
      <c r="BT841" s="520">
        <v>0</v>
      </c>
      <c r="BU841" s="520">
        <v>0</v>
      </c>
      <c r="BV841" s="520">
        <v>0</v>
      </c>
      <c r="BW841" s="520">
        <v>0</v>
      </c>
      <c r="BX841" s="520">
        <v>0</v>
      </c>
      <c r="BY841" s="520">
        <v>0</v>
      </c>
      <c r="BZ841" s="520">
        <v>0</v>
      </c>
      <c r="CA841" s="520">
        <v>0</v>
      </c>
      <c r="CB841" s="520">
        <v>0</v>
      </c>
      <c r="CC841" s="520">
        <v>0</v>
      </c>
      <c r="CD841" s="520">
        <v>99412.509600000005</v>
      </c>
      <c r="CE841" s="520">
        <v>99412.509600000005</v>
      </c>
      <c r="CF841" s="520">
        <v>0</v>
      </c>
      <c r="CG841" s="520">
        <v>0</v>
      </c>
      <c r="CH841" s="520">
        <v>0</v>
      </c>
      <c r="CI841" s="520">
        <v>0</v>
      </c>
      <c r="CJ841" s="520">
        <v>0</v>
      </c>
      <c r="CK841" s="520">
        <v>0</v>
      </c>
      <c r="CL841" s="520">
        <f t="shared" si="123"/>
        <v>99412.509600000005</v>
      </c>
      <c r="CM841" s="521">
        <f t="shared" si="124"/>
        <v>99412.509600000005</v>
      </c>
      <c r="CN841" s="522">
        <v>5220960</v>
      </c>
      <c r="CO841" s="522">
        <v>5220960</v>
      </c>
      <c r="CP841" s="522">
        <v>2172480</v>
      </c>
      <c r="CQ841" s="243" t="s">
        <v>874</v>
      </c>
      <c r="CR841" s="103">
        <v>1.49</v>
      </c>
      <c r="CS841" s="523">
        <v>1.49</v>
      </c>
      <c r="CT841" s="104">
        <v>0.62</v>
      </c>
      <c r="CU841" s="524"/>
      <c r="CV841" s="524"/>
      <c r="CW841" s="524"/>
      <c r="CX841" s="525"/>
      <c r="CY841" s="526">
        <v>43.150446766047871</v>
      </c>
      <c r="CZ841" s="527">
        <v>43.153489233444056</v>
      </c>
      <c r="DA841" s="528">
        <v>1.0012001467241181</v>
      </c>
      <c r="DB841" s="529">
        <v>0.99890343024839068</v>
      </c>
      <c r="DC841" s="530" t="s">
        <v>2574</v>
      </c>
      <c r="DD841" s="225"/>
      <c r="DE841" s="524"/>
      <c r="DF841" s="524"/>
      <c r="DG841" s="531"/>
      <c r="DH841" s="532"/>
      <c r="DI841" s="64">
        <v>21345</v>
      </c>
      <c r="DJ841" s="64">
        <v>0</v>
      </c>
      <c r="DK841" s="64">
        <v>2086</v>
      </c>
      <c r="DL841" s="534">
        <f t="shared" si="125"/>
        <v>7810.333333333333</v>
      </c>
    </row>
    <row r="842" spans="1:116" ht="43.5" customHeight="1" x14ac:dyDescent="0.25">
      <c r="A842" s="356" t="s">
        <v>7</v>
      </c>
      <c r="B842" s="65" t="s">
        <v>96</v>
      </c>
      <c r="C842" s="65" t="s">
        <v>114</v>
      </c>
      <c r="D842" s="64" t="s">
        <v>2604</v>
      </c>
      <c r="E842" s="64" t="s">
        <v>571</v>
      </c>
      <c r="F842" s="64" t="s">
        <v>1792</v>
      </c>
      <c r="G842" s="18" t="s">
        <v>571</v>
      </c>
      <c r="H842" s="35" t="s">
        <v>860</v>
      </c>
      <c r="I842" s="28" t="s">
        <v>2287</v>
      </c>
      <c r="J842" s="498">
        <v>2.2696793782382572</v>
      </c>
      <c r="K842" s="498">
        <v>3.0979166602229999</v>
      </c>
      <c r="L842" s="499">
        <v>779.2</v>
      </c>
      <c r="M842" s="512">
        <v>0</v>
      </c>
      <c r="N842" s="513">
        <v>0</v>
      </c>
      <c r="O842" s="513">
        <v>0</v>
      </c>
      <c r="P842" s="513">
        <v>0</v>
      </c>
      <c r="Q842" s="513">
        <v>0</v>
      </c>
      <c r="R842" s="513">
        <v>0</v>
      </c>
      <c r="S842" s="513">
        <v>0</v>
      </c>
      <c r="T842" s="513">
        <v>0</v>
      </c>
      <c r="U842" s="513">
        <v>0</v>
      </c>
      <c r="V842" s="513">
        <v>0</v>
      </c>
      <c r="W842" s="513">
        <v>0</v>
      </c>
      <c r="X842" s="513">
        <v>0</v>
      </c>
      <c r="Y842" s="513">
        <v>0</v>
      </c>
      <c r="Z842" s="513">
        <v>0</v>
      </c>
      <c r="AA842" s="513">
        <v>0</v>
      </c>
      <c r="AB842" s="513">
        <v>0</v>
      </c>
      <c r="AC842" s="513">
        <v>31</v>
      </c>
      <c r="AD842" s="513">
        <v>31</v>
      </c>
      <c r="AE842" s="513">
        <v>0</v>
      </c>
      <c r="AF842" s="513">
        <v>0</v>
      </c>
      <c r="AG842" s="513">
        <v>0</v>
      </c>
      <c r="AH842" s="513">
        <f t="shared" si="117"/>
        <v>0</v>
      </c>
      <c r="AI842" s="513">
        <v>0</v>
      </c>
      <c r="AJ842" s="513">
        <v>0</v>
      </c>
      <c r="AK842" s="513">
        <f t="shared" si="118"/>
        <v>31</v>
      </c>
      <c r="AL842" s="513">
        <f t="shared" si="119"/>
        <v>31</v>
      </c>
      <c r="AM842" s="513">
        <v>0</v>
      </c>
      <c r="AN842" s="513">
        <v>0</v>
      </c>
      <c r="AO842" s="513">
        <v>0</v>
      </c>
      <c r="AP842" s="513">
        <v>0</v>
      </c>
      <c r="AQ842" s="513">
        <v>0</v>
      </c>
      <c r="AR842" s="513">
        <v>0</v>
      </c>
      <c r="AS842" s="513">
        <v>0</v>
      </c>
      <c r="AT842" s="513">
        <v>0</v>
      </c>
      <c r="AU842" s="513">
        <v>0</v>
      </c>
      <c r="AV842" s="513">
        <v>0</v>
      </c>
      <c r="AW842" s="513">
        <v>0</v>
      </c>
      <c r="AX842" s="513">
        <v>0</v>
      </c>
      <c r="AY842" s="513">
        <v>0</v>
      </c>
      <c r="AZ842" s="513">
        <v>0</v>
      </c>
      <c r="BA842" s="513">
        <v>0</v>
      </c>
      <c r="BB842" s="513">
        <v>0</v>
      </c>
      <c r="BC842" s="513">
        <v>157.94</v>
      </c>
      <c r="BD842" s="513">
        <v>157.94</v>
      </c>
      <c r="BE842" s="513">
        <v>0</v>
      </c>
      <c r="BF842" s="513">
        <v>0</v>
      </c>
      <c r="BG842" s="513">
        <v>0</v>
      </c>
      <c r="BH842" s="513">
        <v>0</v>
      </c>
      <c r="BI842" s="513">
        <v>0</v>
      </c>
      <c r="BJ842" s="513">
        <v>0</v>
      </c>
      <c r="BK842" s="241">
        <f t="shared" si="120"/>
        <v>157.94</v>
      </c>
      <c r="BL842" s="22">
        <f t="shared" si="121"/>
        <v>157.94</v>
      </c>
      <c r="BM842" s="519">
        <f t="shared" si="122"/>
        <v>0.98712499999999992</v>
      </c>
      <c r="BN842" s="520">
        <v>0</v>
      </c>
      <c r="BO842" s="520">
        <v>0</v>
      </c>
      <c r="BP842" s="520">
        <v>0</v>
      </c>
      <c r="BQ842" s="520">
        <v>0</v>
      </c>
      <c r="BR842" s="520">
        <v>0</v>
      </c>
      <c r="BS842" s="520">
        <v>0</v>
      </c>
      <c r="BT842" s="520">
        <v>0</v>
      </c>
      <c r="BU842" s="520">
        <v>0</v>
      </c>
      <c r="BV842" s="520">
        <v>0</v>
      </c>
      <c r="BW842" s="520">
        <v>0</v>
      </c>
      <c r="BX842" s="520">
        <v>0</v>
      </c>
      <c r="BY842" s="520">
        <v>0</v>
      </c>
      <c r="BZ842" s="520">
        <v>0</v>
      </c>
      <c r="CA842" s="520">
        <v>0</v>
      </c>
      <c r="CB842" s="520">
        <v>0</v>
      </c>
      <c r="CC842" s="520">
        <v>0</v>
      </c>
      <c r="CD842" s="520">
        <v>185396.28959999999</v>
      </c>
      <c r="CE842" s="520">
        <v>185396.28959999999</v>
      </c>
      <c r="CF842" s="520">
        <v>0</v>
      </c>
      <c r="CG842" s="520">
        <v>0</v>
      </c>
      <c r="CH842" s="520">
        <v>0</v>
      </c>
      <c r="CI842" s="520">
        <v>0</v>
      </c>
      <c r="CJ842" s="520">
        <v>0</v>
      </c>
      <c r="CK842" s="520">
        <v>0</v>
      </c>
      <c r="CL842" s="520">
        <f t="shared" si="123"/>
        <v>185396.28959999999</v>
      </c>
      <c r="CM842" s="521">
        <f t="shared" si="124"/>
        <v>185396.28959999999</v>
      </c>
      <c r="CN842" s="522">
        <v>6727680</v>
      </c>
      <c r="CO842" s="522">
        <v>6727680</v>
      </c>
      <c r="CP842" s="522">
        <v>560640</v>
      </c>
      <c r="CQ842" s="243" t="s">
        <v>874</v>
      </c>
      <c r="CR842" s="103">
        <v>1.92</v>
      </c>
      <c r="CS842" s="523">
        <v>1.92</v>
      </c>
      <c r="CT842" s="104">
        <v>0.16</v>
      </c>
      <c r="CU842" s="524"/>
      <c r="CV842" s="524"/>
      <c r="CW842" s="524"/>
      <c r="CX842" s="525"/>
      <c r="CY842" s="526">
        <v>22.191028323458372</v>
      </c>
      <c r="CZ842" s="527">
        <v>22.14232040928643</v>
      </c>
      <c r="DA842" s="528">
        <v>0.69055130161435896</v>
      </c>
      <c r="DB842" s="529">
        <v>0.68916270438397209</v>
      </c>
      <c r="DC842" s="530" t="s">
        <v>2389</v>
      </c>
      <c r="DD842" s="225"/>
      <c r="DE842" s="524"/>
      <c r="DF842" s="524"/>
      <c r="DG842" s="531"/>
      <c r="DH842" s="532"/>
      <c r="DI842" s="64">
        <v>0</v>
      </c>
      <c r="DJ842" s="64">
        <v>0</v>
      </c>
      <c r="DK842" s="64">
        <v>0</v>
      </c>
      <c r="DL842" s="534">
        <f t="shared" si="125"/>
        <v>0</v>
      </c>
    </row>
    <row r="843" spans="1:116" ht="43.5" customHeight="1" x14ac:dyDescent="0.25">
      <c r="A843" s="356" t="s">
        <v>7</v>
      </c>
      <c r="B843" s="65" t="s">
        <v>96</v>
      </c>
      <c r="C843" s="65" t="s">
        <v>114</v>
      </c>
      <c r="D843" s="64" t="s">
        <v>2604</v>
      </c>
      <c r="E843" s="64" t="s">
        <v>571</v>
      </c>
      <c r="F843" s="64" t="s">
        <v>1793</v>
      </c>
      <c r="G843" s="18" t="s">
        <v>571</v>
      </c>
      <c r="H843" s="35" t="s">
        <v>866</v>
      </c>
      <c r="I843" s="28" t="s">
        <v>2287</v>
      </c>
      <c r="J843" s="498">
        <v>2.5506873012582316</v>
      </c>
      <c r="K843" s="498">
        <v>3.6804924165870001</v>
      </c>
      <c r="L843" s="499">
        <v>737.9</v>
      </c>
      <c r="M843" s="512">
        <v>0</v>
      </c>
      <c r="N843" s="513">
        <v>0</v>
      </c>
      <c r="O843" s="513">
        <v>0</v>
      </c>
      <c r="P843" s="513">
        <v>0</v>
      </c>
      <c r="Q843" s="513">
        <v>0</v>
      </c>
      <c r="R843" s="513">
        <v>0</v>
      </c>
      <c r="S843" s="513">
        <v>0</v>
      </c>
      <c r="T843" s="513">
        <v>0</v>
      </c>
      <c r="U843" s="513">
        <v>0</v>
      </c>
      <c r="V843" s="513">
        <v>0</v>
      </c>
      <c r="W843" s="513">
        <v>0</v>
      </c>
      <c r="X843" s="513">
        <v>0</v>
      </c>
      <c r="Y843" s="513">
        <v>0</v>
      </c>
      <c r="Z843" s="513">
        <v>0</v>
      </c>
      <c r="AA843" s="513">
        <v>0</v>
      </c>
      <c r="AB843" s="513">
        <v>0</v>
      </c>
      <c r="AC843" s="513">
        <v>10</v>
      </c>
      <c r="AD843" s="513">
        <v>10</v>
      </c>
      <c r="AE843" s="513">
        <v>0</v>
      </c>
      <c r="AF843" s="513">
        <v>0</v>
      </c>
      <c r="AG843" s="513">
        <v>0</v>
      </c>
      <c r="AH843" s="513">
        <f t="shared" ref="AH843:AH906" si="126">AG843</f>
        <v>0</v>
      </c>
      <c r="AI843" s="513">
        <v>0</v>
      </c>
      <c r="AJ843" s="513">
        <v>0</v>
      </c>
      <c r="AK843" s="513">
        <f t="shared" ref="AK843:AK906" si="127">SUM(M843,O843,Q843,S843,U843,W843,Y843,AA843,AC843,AE843,AG843,AI843)</f>
        <v>10</v>
      </c>
      <c r="AL843" s="513">
        <f t="shared" ref="AL843:AL906" si="128">SUM(N843,P843,R843,T843,V843,X843,Z843,AB843,AD843,AF843,AH843,AJ843,)</f>
        <v>10</v>
      </c>
      <c r="AM843" s="513">
        <v>0</v>
      </c>
      <c r="AN843" s="513">
        <v>0</v>
      </c>
      <c r="AO843" s="513">
        <v>0</v>
      </c>
      <c r="AP843" s="513">
        <v>0</v>
      </c>
      <c r="AQ843" s="513">
        <v>0</v>
      </c>
      <c r="AR843" s="513">
        <v>0</v>
      </c>
      <c r="AS843" s="513">
        <v>0</v>
      </c>
      <c r="AT843" s="513">
        <v>0</v>
      </c>
      <c r="AU843" s="513">
        <v>0</v>
      </c>
      <c r="AV843" s="513">
        <v>0</v>
      </c>
      <c r="AW843" s="513">
        <v>0</v>
      </c>
      <c r="AX843" s="513">
        <v>0</v>
      </c>
      <c r="AY843" s="513">
        <v>0</v>
      </c>
      <c r="AZ843" s="513">
        <v>0</v>
      </c>
      <c r="BA843" s="513">
        <v>0</v>
      </c>
      <c r="BB843" s="513">
        <v>0</v>
      </c>
      <c r="BC843" s="513">
        <v>61.77</v>
      </c>
      <c r="BD843" s="513">
        <v>61.77</v>
      </c>
      <c r="BE843" s="513">
        <v>0</v>
      </c>
      <c r="BF843" s="513">
        <v>0</v>
      </c>
      <c r="BG843" s="513">
        <v>0</v>
      </c>
      <c r="BH843" s="513">
        <v>0</v>
      </c>
      <c r="BI843" s="513">
        <v>0</v>
      </c>
      <c r="BJ843" s="513">
        <v>0</v>
      </c>
      <c r="BK843" s="241">
        <f t="shared" ref="BK843:BK906" si="129">SUM(AM843,AO843,AQ843,AS843,AU843,AW843,AY843,BA843,BC843,BE843,BG843,BI843,)</f>
        <v>61.77</v>
      </c>
      <c r="BL843" s="22">
        <f t="shared" ref="BL843:BL906" si="130">SUM(AN843,AP843,AR843,AT843,AV843,AX843,AZ843,BB843,BD843,BF843,BH843,BJ843)</f>
        <v>61.77</v>
      </c>
      <c r="BM843" s="519">
        <f t="shared" ref="BM843:BM906" si="131">IF(CT843=0,0,BK843/1000/CT843)</f>
        <v>3.7436363636363643E-2</v>
      </c>
      <c r="BN843" s="520">
        <v>0</v>
      </c>
      <c r="BO843" s="520">
        <v>0</v>
      </c>
      <c r="BP843" s="520">
        <v>0</v>
      </c>
      <c r="BQ843" s="520">
        <v>0</v>
      </c>
      <c r="BR843" s="520">
        <v>0</v>
      </c>
      <c r="BS843" s="520">
        <v>0</v>
      </c>
      <c r="BT843" s="520">
        <v>0</v>
      </c>
      <c r="BU843" s="520">
        <v>0</v>
      </c>
      <c r="BV843" s="520">
        <v>0</v>
      </c>
      <c r="BW843" s="520">
        <v>0</v>
      </c>
      <c r="BX843" s="520">
        <v>0</v>
      </c>
      <c r="BY843" s="520">
        <v>0</v>
      </c>
      <c r="BZ843" s="520">
        <v>0</v>
      </c>
      <c r="CA843" s="520">
        <v>0</v>
      </c>
      <c r="CB843" s="520">
        <v>0</v>
      </c>
      <c r="CC843" s="520">
        <v>0</v>
      </c>
      <c r="CD843" s="520">
        <v>72508.096800000014</v>
      </c>
      <c r="CE843" s="520">
        <v>72508.096800000014</v>
      </c>
      <c r="CF843" s="520">
        <v>0</v>
      </c>
      <c r="CG843" s="520">
        <v>0</v>
      </c>
      <c r="CH843" s="520">
        <v>0</v>
      </c>
      <c r="CI843" s="520">
        <v>0</v>
      </c>
      <c r="CJ843" s="520">
        <v>0</v>
      </c>
      <c r="CK843" s="520">
        <v>0</v>
      </c>
      <c r="CL843" s="520">
        <f t="shared" ref="CL843:CL906" si="132">SUM(BN843,BP843,BR843,BT843,BV843,BX843,BZ843,CB843,CD843,CF843,CH843,CJ843)</f>
        <v>72508.096800000014</v>
      </c>
      <c r="CM843" s="521">
        <f t="shared" ref="CM843:CM906" si="133">SUM(BO843,BQ843,BS843,BU843,BW843,BY843,CA843,CC843,CE843,CG843,CI843,CK843)</f>
        <v>72508.096800000014</v>
      </c>
      <c r="CN843" s="522">
        <v>5991840</v>
      </c>
      <c r="CO843" s="522">
        <v>5991840</v>
      </c>
      <c r="CP843" s="522">
        <v>5781600</v>
      </c>
      <c r="CQ843" s="243" t="s">
        <v>874</v>
      </c>
      <c r="CR843" s="103">
        <v>1.71</v>
      </c>
      <c r="CS843" s="523">
        <v>1.71</v>
      </c>
      <c r="CT843" s="104">
        <v>1.65</v>
      </c>
      <c r="CU843" s="524"/>
      <c r="CV843" s="524"/>
      <c r="CW843" s="524"/>
      <c r="CX843" s="525"/>
      <c r="CY843" s="526">
        <v>65.919955204457011</v>
      </c>
      <c r="CZ843" s="527">
        <v>65.899065156189138</v>
      </c>
      <c r="DA843" s="528">
        <v>1.1444192301003628</v>
      </c>
      <c r="DB843" s="529">
        <v>1.1401299321942968</v>
      </c>
      <c r="DC843" s="530" t="s">
        <v>2288</v>
      </c>
      <c r="DD843" s="225"/>
      <c r="DE843" s="524"/>
      <c r="DF843" s="524"/>
      <c r="DG843" s="531"/>
      <c r="DH843" s="532"/>
      <c r="DI843" s="64">
        <v>60288</v>
      </c>
      <c r="DJ843" s="64">
        <v>0</v>
      </c>
      <c r="DK843" s="64">
        <v>0</v>
      </c>
      <c r="DL843" s="534">
        <f t="shared" si="125"/>
        <v>20096</v>
      </c>
    </row>
    <row r="844" spans="1:116" ht="43.5" customHeight="1" x14ac:dyDescent="0.25">
      <c r="A844" s="356" t="s">
        <v>7</v>
      </c>
      <c r="B844" s="65" t="s">
        <v>96</v>
      </c>
      <c r="C844" s="65" t="s">
        <v>114</v>
      </c>
      <c r="D844" s="64" t="s">
        <v>2604</v>
      </c>
      <c r="E844" s="64" t="s">
        <v>571</v>
      </c>
      <c r="F844" s="64" t="s">
        <v>1794</v>
      </c>
      <c r="G844" s="18" t="s">
        <v>571</v>
      </c>
      <c r="H844" s="35" t="s">
        <v>866</v>
      </c>
      <c r="I844" s="28" t="s">
        <v>2287</v>
      </c>
      <c r="J844" s="498">
        <v>2.0535194374536609</v>
      </c>
      <c r="K844" s="498">
        <v>1.8621212082480001</v>
      </c>
      <c r="L844" s="499">
        <v>174.5</v>
      </c>
      <c r="M844" s="512">
        <v>0</v>
      </c>
      <c r="N844" s="513">
        <v>0</v>
      </c>
      <c r="O844" s="513">
        <v>0</v>
      </c>
      <c r="P844" s="513">
        <v>0</v>
      </c>
      <c r="Q844" s="513">
        <v>0</v>
      </c>
      <c r="R844" s="513">
        <v>0</v>
      </c>
      <c r="S844" s="513">
        <v>0</v>
      </c>
      <c r="T844" s="513">
        <v>0</v>
      </c>
      <c r="U844" s="513">
        <v>0</v>
      </c>
      <c r="V844" s="513">
        <v>0</v>
      </c>
      <c r="W844" s="513">
        <v>0</v>
      </c>
      <c r="X844" s="513">
        <v>0</v>
      </c>
      <c r="Y844" s="513">
        <v>0</v>
      </c>
      <c r="Z844" s="513">
        <v>0</v>
      </c>
      <c r="AA844" s="513">
        <v>0</v>
      </c>
      <c r="AB844" s="513">
        <v>0</v>
      </c>
      <c r="AC844" s="513">
        <v>4</v>
      </c>
      <c r="AD844" s="513">
        <v>4</v>
      </c>
      <c r="AE844" s="513">
        <v>0</v>
      </c>
      <c r="AF844" s="513">
        <v>0</v>
      </c>
      <c r="AG844" s="513">
        <v>0</v>
      </c>
      <c r="AH844" s="513">
        <f t="shared" si="126"/>
        <v>0</v>
      </c>
      <c r="AI844" s="513">
        <v>0</v>
      </c>
      <c r="AJ844" s="513">
        <v>0</v>
      </c>
      <c r="AK844" s="513">
        <f t="shared" si="127"/>
        <v>4</v>
      </c>
      <c r="AL844" s="513">
        <f t="shared" si="128"/>
        <v>4</v>
      </c>
      <c r="AM844" s="513">
        <v>0</v>
      </c>
      <c r="AN844" s="513">
        <v>0</v>
      </c>
      <c r="AO844" s="513">
        <v>0</v>
      </c>
      <c r="AP844" s="513">
        <v>0</v>
      </c>
      <c r="AQ844" s="513">
        <v>0</v>
      </c>
      <c r="AR844" s="513">
        <v>0</v>
      </c>
      <c r="AS844" s="513">
        <v>0</v>
      </c>
      <c r="AT844" s="513">
        <v>0</v>
      </c>
      <c r="AU844" s="513">
        <v>0</v>
      </c>
      <c r="AV844" s="513">
        <v>0</v>
      </c>
      <c r="AW844" s="513">
        <v>0</v>
      </c>
      <c r="AX844" s="513">
        <v>0</v>
      </c>
      <c r="AY844" s="513">
        <v>0</v>
      </c>
      <c r="AZ844" s="513">
        <v>0</v>
      </c>
      <c r="BA844" s="513">
        <v>0</v>
      </c>
      <c r="BB844" s="513">
        <v>0</v>
      </c>
      <c r="BC844" s="513">
        <v>20.8</v>
      </c>
      <c r="BD844" s="513">
        <v>20.8</v>
      </c>
      <c r="BE844" s="513">
        <v>0</v>
      </c>
      <c r="BF844" s="513">
        <v>0</v>
      </c>
      <c r="BG844" s="513">
        <v>0</v>
      </c>
      <c r="BH844" s="513">
        <v>0</v>
      </c>
      <c r="BI844" s="513">
        <v>0</v>
      </c>
      <c r="BJ844" s="513">
        <v>0</v>
      </c>
      <c r="BK844" s="241">
        <f t="shared" si="129"/>
        <v>20.8</v>
      </c>
      <c r="BL844" s="22">
        <f t="shared" si="130"/>
        <v>20.8</v>
      </c>
      <c r="BM844" s="519">
        <f t="shared" si="131"/>
        <v>9.4545454545454544E-2</v>
      </c>
      <c r="BN844" s="520">
        <v>0</v>
      </c>
      <c r="BO844" s="520">
        <v>0</v>
      </c>
      <c r="BP844" s="520">
        <v>0</v>
      </c>
      <c r="BQ844" s="520">
        <v>0</v>
      </c>
      <c r="BR844" s="520">
        <v>0</v>
      </c>
      <c r="BS844" s="520">
        <v>0</v>
      </c>
      <c r="BT844" s="520">
        <v>0</v>
      </c>
      <c r="BU844" s="520">
        <v>0</v>
      </c>
      <c r="BV844" s="520">
        <v>0</v>
      </c>
      <c r="BW844" s="520">
        <v>0</v>
      </c>
      <c r="BX844" s="520">
        <v>0</v>
      </c>
      <c r="BY844" s="520">
        <v>0</v>
      </c>
      <c r="BZ844" s="520">
        <v>0</v>
      </c>
      <c r="CA844" s="520">
        <v>0</v>
      </c>
      <c r="CB844" s="520">
        <v>0</v>
      </c>
      <c r="CC844" s="520">
        <v>0</v>
      </c>
      <c r="CD844" s="520">
        <v>24415.872000000003</v>
      </c>
      <c r="CE844" s="520">
        <v>24415.872000000003</v>
      </c>
      <c r="CF844" s="520">
        <v>0</v>
      </c>
      <c r="CG844" s="520">
        <v>0</v>
      </c>
      <c r="CH844" s="520">
        <v>0</v>
      </c>
      <c r="CI844" s="520">
        <v>0</v>
      </c>
      <c r="CJ844" s="520">
        <v>0</v>
      </c>
      <c r="CK844" s="520">
        <v>0</v>
      </c>
      <c r="CL844" s="520">
        <f t="shared" si="132"/>
        <v>24415.872000000003</v>
      </c>
      <c r="CM844" s="521">
        <f t="shared" si="133"/>
        <v>24415.872000000003</v>
      </c>
      <c r="CN844" s="522">
        <v>2277600</v>
      </c>
      <c r="CO844" s="522">
        <v>2277600</v>
      </c>
      <c r="CP844" s="522">
        <v>770880.00000000012</v>
      </c>
      <c r="CQ844" s="243" t="s">
        <v>874</v>
      </c>
      <c r="CR844" s="103">
        <v>0.65</v>
      </c>
      <c r="CS844" s="523">
        <v>0.65</v>
      </c>
      <c r="CT844" s="104">
        <v>0.22</v>
      </c>
      <c r="CU844" s="524"/>
      <c r="CV844" s="524"/>
      <c r="CW844" s="524"/>
      <c r="CX844" s="525"/>
      <c r="CY844" s="526">
        <v>15.90586567428673</v>
      </c>
      <c r="CZ844" s="527">
        <v>15.895265470644603</v>
      </c>
      <c r="DA844" s="528">
        <v>0.6624844940634409</v>
      </c>
      <c r="DB844" s="529">
        <v>0.65718439224237635</v>
      </c>
      <c r="DC844" s="530" t="s">
        <v>2389</v>
      </c>
      <c r="DD844" s="225"/>
      <c r="DE844" s="524"/>
      <c r="DF844" s="524"/>
      <c r="DG844" s="531"/>
      <c r="DH844" s="532"/>
      <c r="DI844" s="64">
        <v>0</v>
      </c>
      <c r="DJ844" s="64">
        <v>0</v>
      </c>
      <c r="DK844" s="64">
        <v>0</v>
      </c>
      <c r="DL844" s="534">
        <f t="shared" si="125"/>
        <v>0</v>
      </c>
    </row>
    <row r="845" spans="1:116" ht="43.5" customHeight="1" x14ac:dyDescent="0.25">
      <c r="A845" s="356" t="s">
        <v>7</v>
      </c>
      <c r="B845" s="65" t="s">
        <v>96</v>
      </c>
      <c r="C845" s="65" t="s">
        <v>114</v>
      </c>
      <c r="D845" s="64" t="s">
        <v>2604</v>
      </c>
      <c r="E845" s="64" t="s">
        <v>571</v>
      </c>
      <c r="F845" s="64" t="s">
        <v>1795</v>
      </c>
      <c r="G845" s="18" t="s">
        <v>571</v>
      </c>
      <c r="H845" s="35" t="s">
        <v>860</v>
      </c>
      <c r="I845" s="28" t="s">
        <v>2287</v>
      </c>
      <c r="J845" s="498">
        <v>2.4281966681469602</v>
      </c>
      <c r="K845" s="498">
        <v>2.653787873268</v>
      </c>
      <c r="L845" s="499">
        <v>998.5</v>
      </c>
      <c r="M845" s="512">
        <v>0</v>
      </c>
      <c r="N845" s="513">
        <v>0</v>
      </c>
      <c r="O845" s="513">
        <v>0</v>
      </c>
      <c r="P845" s="513">
        <v>0</v>
      </c>
      <c r="Q845" s="513">
        <v>0</v>
      </c>
      <c r="R845" s="513">
        <v>0</v>
      </c>
      <c r="S845" s="513">
        <v>0</v>
      </c>
      <c r="T845" s="513">
        <v>0</v>
      </c>
      <c r="U845" s="513">
        <v>0</v>
      </c>
      <c r="V845" s="513">
        <v>0</v>
      </c>
      <c r="W845" s="513">
        <v>0</v>
      </c>
      <c r="X845" s="513">
        <v>0</v>
      </c>
      <c r="Y845" s="513">
        <v>0</v>
      </c>
      <c r="Z845" s="513">
        <v>0</v>
      </c>
      <c r="AA845" s="513">
        <v>0</v>
      </c>
      <c r="AB845" s="513">
        <v>0</v>
      </c>
      <c r="AC845" s="513">
        <v>11</v>
      </c>
      <c r="AD845" s="513">
        <v>11</v>
      </c>
      <c r="AE845" s="513">
        <v>0</v>
      </c>
      <c r="AF845" s="513">
        <v>0</v>
      </c>
      <c r="AG845" s="513">
        <v>0</v>
      </c>
      <c r="AH845" s="513">
        <f t="shared" si="126"/>
        <v>0</v>
      </c>
      <c r="AI845" s="513">
        <v>0</v>
      </c>
      <c r="AJ845" s="513">
        <v>0</v>
      </c>
      <c r="AK845" s="513">
        <f t="shared" si="127"/>
        <v>11</v>
      </c>
      <c r="AL845" s="513">
        <f t="shared" si="128"/>
        <v>11</v>
      </c>
      <c r="AM845" s="513">
        <v>0</v>
      </c>
      <c r="AN845" s="513">
        <v>0</v>
      </c>
      <c r="AO845" s="513">
        <v>0</v>
      </c>
      <c r="AP845" s="513">
        <v>0</v>
      </c>
      <c r="AQ845" s="513">
        <v>0</v>
      </c>
      <c r="AR845" s="513">
        <v>0</v>
      </c>
      <c r="AS845" s="513">
        <v>0</v>
      </c>
      <c r="AT845" s="513">
        <v>0</v>
      </c>
      <c r="AU845" s="513">
        <v>0</v>
      </c>
      <c r="AV845" s="513">
        <v>0</v>
      </c>
      <c r="AW845" s="513">
        <v>0</v>
      </c>
      <c r="AX845" s="513">
        <v>0</v>
      </c>
      <c r="AY845" s="513">
        <v>0</v>
      </c>
      <c r="AZ845" s="513">
        <v>0</v>
      </c>
      <c r="BA845" s="513">
        <v>0</v>
      </c>
      <c r="BB845" s="513">
        <v>0</v>
      </c>
      <c r="BC845" s="513">
        <v>64.010000000000005</v>
      </c>
      <c r="BD845" s="513">
        <v>64.010000000000005</v>
      </c>
      <c r="BE845" s="513">
        <v>0</v>
      </c>
      <c r="BF845" s="513">
        <v>0</v>
      </c>
      <c r="BG845" s="513">
        <v>0</v>
      </c>
      <c r="BH845" s="513">
        <v>0</v>
      </c>
      <c r="BI845" s="513">
        <v>0</v>
      </c>
      <c r="BJ845" s="513">
        <v>0</v>
      </c>
      <c r="BK845" s="241">
        <f t="shared" si="129"/>
        <v>64.010000000000005</v>
      </c>
      <c r="BL845" s="22">
        <f t="shared" si="130"/>
        <v>64.010000000000005</v>
      </c>
      <c r="BM845" s="519">
        <f t="shared" si="131"/>
        <v>3.2658163265306128E-2</v>
      </c>
      <c r="BN845" s="520">
        <v>0</v>
      </c>
      <c r="BO845" s="520">
        <v>0</v>
      </c>
      <c r="BP845" s="520">
        <v>0</v>
      </c>
      <c r="BQ845" s="520">
        <v>0</v>
      </c>
      <c r="BR845" s="520">
        <v>0</v>
      </c>
      <c r="BS845" s="520">
        <v>0</v>
      </c>
      <c r="BT845" s="520">
        <v>0</v>
      </c>
      <c r="BU845" s="520">
        <v>0</v>
      </c>
      <c r="BV845" s="520">
        <v>0</v>
      </c>
      <c r="BW845" s="520">
        <v>0</v>
      </c>
      <c r="BX845" s="520">
        <v>0</v>
      </c>
      <c r="BY845" s="520">
        <v>0</v>
      </c>
      <c r="BZ845" s="520">
        <v>0</v>
      </c>
      <c r="CA845" s="520">
        <v>0</v>
      </c>
      <c r="CB845" s="520">
        <v>0</v>
      </c>
      <c r="CC845" s="520">
        <v>0</v>
      </c>
      <c r="CD845" s="520">
        <v>75137.498400000011</v>
      </c>
      <c r="CE845" s="520">
        <v>75137.498400000011</v>
      </c>
      <c r="CF845" s="520">
        <v>0</v>
      </c>
      <c r="CG845" s="520">
        <v>0</v>
      </c>
      <c r="CH845" s="520">
        <v>0</v>
      </c>
      <c r="CI845" s="520">
        <v>0</v>
      </c>
      <c r="CJ845" s="520">
        <v>0</v>
      </c>
      <c r="CK845" s="520">
        <v>0</v>
      </c>
      <c r="CL845" s="520">
        <f t="shared" si="132"/>
        <v>75137.498400000011</v>
      </c>
      <c r="CM845" s="521">
        <f t="shared" si="133"/>
        <v>75137.498400000011</v>
      </c>
      <c r="CN845" s="522">
        <v>6061920</v>
      </c>
      <c r="CO845" s="522">
        <v>6061920</v>
      </c>
      <c r="CP845" s="522">
        <v>6867840</v>
      </c>
      <c r="CQ845" s="243" t="s">
        <v>874</v>
      </c>
      <c r="CR845" s="103">
        <v>1.73</v>
      </c>
      <c r="CS845" s="523">
        <v>1.73</v>
      </c>
      <c r="CT845" s="104">
        <v>1.96</v>
      </c>
      <c r="CU845" s="524"/>
      <c r="CV845" s="524"/>
      <c r="CW845" s="524"/>
      <c r="CX845" s="525"/>
      <c r="CY845" s="526">
        <v>39.027039722688627</v>
      </c>
      <c r="CZ845" s="527">
        <v>39.099831808583936</v>
      </c>
      <c r="DA845" s="528">
        <v>0.76878065153977515</v>
      </c>
      <c r="DB845" s="529">
        <v>0.76696295547942539</v>
      </c>
      <c r="DC845" s="530" t="s">
        <v>2299</v>
      </c>
      <c r="DD845" s="225"/>
      <c r="DE845" s="524"/>
      <c r="DF845" s="524"/>
      <c r="DG845" s="531"/>
      <c r="DH845" s="532"/>
      <c r="DI845" s="64">
        <v>0</v>
      </c>
      <c r="DJ845" s="64">
        <v>0</v>
      </c>
      <c r="DK845" s="64">
        <v>66276</v>
      </c>
      <c r="DL845" s="534">
        <f t="shared" si="125"/>
        <v>22092</v>
      </c>
    </row>
    <row r="846" spans="1:116" ht="43.5" customHeight="1" x14ac:dyDescent="0.25">
      <c r="A846" s="356" t="s">
        <v>7</v>
      </c>
      <c r="B846" s="65" t="s">
        <v>96</v>
      </c>
      <c r="C846" s="65" t="s">
        <v>114</v>
      </c>
      <c r="D846" s="64" t="s">
        <v>2604</v>
      </c>
      <c r="E846" s="64" t="s">
        <v>571</v>
      </c>
      <c r="F846" s="64" t="s">
        <v>1796</v>
      </c>
      <c r="G846" s="18" t="s">
        <v>571</v>
      </c>
      <c r="H846" s="35" t="s">
        <v>866</v>
      </c>
      <c r="I846" s="28" t="s">
        <v>2287</v>
      </c>
      <c r="J846" s="498">
        <v>2.9397751946705037</v>
      </c>
      <c r="K846" s="498">
        <v>3.0178030240260001</v>
      </c>
      <c r="L846" s="499">
        <v>675.5</v>
      </c>
      <c r="M846" s="512">
        <v>0</v>
      </c>
      <c r="N846" s="513">
        <v>0</v>
      </c>
      <c r="O846" s="513">
        <v>0</v>
      </c>
      <c r="P846" s="513">
        <v>0</v>
      </c>
      <c r="Q846" s="513">
        <v>0</v>
      </c>
      <c r="R846" s="513">
        <v>0</v>
      </c>
      <c r="S846" s="513">
        <v>0</v>
      </c>
      <c r="T846" s="513">
        <v>0</v>
      </c>
      <c r="U846" s="513">
        <v>0</v>
      </c>
      <c r="V846" s="513">
        <v>0</v>
      </c>
      <c r="W846" s="513">
        <v>0</v>
      </c>
      <c r="X846" s="513">
        <v>0</v>
      </c>
      <c r="Y846" s="513">
        <v>0</v>
      </c>
      <c r="Z846" s="513">
        <v>0</v>
      </c>
      <c r="AA846" s="513">
        <v>0</v>
      </c>
      <c r="AB846" s="513">
        <v>0</v>
      </c>
      <c r="AC846" s="513">
        <v>27</v>
      </c>
      <c r="AD846" s="513">
        <v>27</v>
      </c>
      <c r="AE846" s="513">
        <v>0</v>
      </c>
      <c r="AF846" s="513">
        <v>0</v>
      </c>
      <c r="AG846" s="513">
        <v>0</v>
      </c>
      <c r="AH846" s="513">
        <f t="shared" si="126"/>
        <v>0</v>
      </c>
      <c r="AI846" s="513">
        <v>0</v>
      </c>
      <c r="AJ846" s="513">
        <v>0</v>
      </c>
      <c r="AK846" s="513">
        <f t="shared" si="127"/>
        <v>27</v>
      </c>
      <c r="AL846" s="513">
        <f t="shared" si="128"/>
        <v>27</v>
      </c>
      <c r="AM846" s="513">
        <v>0</v>
      </c>
      <c r="AN846" s="513">
        <v>0</v>
      </c>
      <c r="AO846" s="513">
        <v>0</v>
      </c>
      <c r="AP846" s="513">
        <v>0</v>
      </c>
      <c r="AQ846" s="513">
        <v>0</v>
      </c>
      <c r="AR846" s="513">
        <v>0</v>
      </c>
      <c r="AS846" s="513">
        <v>0</v>
      </c>
      <c r="AT846" s="513">
        <v>0</v>
      </c>
      <c r="AU846" s="513">
        <v>0</v>
      </c>
      <c r="AV846" s="513">
        <v>0</v>
      </c>
      <c r="AW846" s="513">
        <v>0</v>
      </c>
      <c r="AX846" s="513">
        <v>0</v>
      </c>
      <c r="AY846" s="513">
        <v>0</v>
      </c>
      <c r="AZ846" s="513">
        <v>0</v>
      </c>
      <c r="BA846" s="513">
        <v>0</v>
      </c>
      <c r="BB846" s="513">
        <v>0</v>
      </c>
      <c r="BC846" s="513">
        <v>151.44</v>
      </c>
      <c r="BD846" s="513">
        <v>151.44</v>
      </c>
      <c r="BE846" s="513">
        <v>0</v>
      </c>
      <c r="BF846" s="513">
        <v>0</v>
      </c>
      <c r="BG846" s="513">
        <v>0</v>
      </c>
      <c r="BH846" s="513">
        <v>0</v>
      </c>
      <c r="BI846" s="513">
        <v>0</v>
      </c>
      <c r="BJ846" s="513">
        <v>0</v>
      </c>
      <c r="BK846" s="241">
        <f t="shared" si="129"/>
        <v>151.44</v>
      </c>
      <c r="BL846" s="22">
        <f t="shared" si="130"/>
        <v>151.44</v>
      </c>
      <c r="BM846" s="519">
        <f t="shared" si="131"/>
        <v>7.3514563106796105E-2</v>
      </c>
      <c r="BN846" s="520">
        <v>0</v>
      </c>
      <c r="BO846" s="520">
        <v>0</v>
      </c>
      <c r="BP846" s="520">
        <v>0</v>
      </c>
      <c r="BQ846" s="520">
        <v>0</v>
      </c>
      <c r="BR846" s="520">
        <v>0</v>
      </c>
      <c r="BS846" s="520">
        <v>0</v>
      </c>
      <c r="BT846" s="520">
        <v>0</v>
      </c>
      <c r="BU846" s="520">
        <v>0</v>
      </c>
      <c r="BV846" s="520">
        <v>0</v>
      </c>
      <c r="BW846" s="520">
        <v>0</v>
      </c>
      <c r="BX846" s="520">
        <v>0</v>
      </c>
      <c r="BY846" s="520">
        <v>0</v>
      </c>
      <c r="BZ846" s="520">
        <v>0</v>
      </c>
      <c r="CA846" s="520">
        <v>0</v>
      </c>
      <c r="CB846" s="520">
        <v>0</v>
      </c>
      <c r="CC846" s="520">
        <v>0</v>
      </c>
      <c r="CD846" s="520">
        <v>177766.3296</v>
      </c>
      <c r="CE846" s="520">
        <v>177766.3296</v>
      </c>
      <c r="CF846" s="520">
        <v>0</v>
      </c>
      <c r="CG846" s="520">
        <v>0</v>
      </c>
      <c r="CH846" s="520">
        <v>0</v>
      </c>
      <c r="CI846" s="520">
        <v>0</v>
      </c>
      <c r="CJ846" s="520">
        <v>0</v>
      </c>
      <c r="CK846" s="520">
        <v>0</v>
      </c>
      <c r="CL846" s="520">
        <f t="shared" si="132"/>
        <v>177766.3296</v>
      </c>
      <c r="CM846" s="521">
        <f t="shared" si="133"/>
        <v>177766.3296</v>
      </c>
      <c r="CN846" s="522">
        <v>7253280</v>
      </c>
      <c r="CO846" s="522">
        <v>7253280</v>
      </c>
      <c r="CP846" s="522">
        <v>7218240.0000000009</v>
      </c>
      <c r="CQ846" s="243" t="s">
        <v>874</v>
      </c>
      <c r="CR846" s="103">
        <v>2.0699999999999998</v>
      </c>
      <c r="CS846" s="523">
        <v>2.0699999999999998</v>
      </c>
      <c r="CT846" s="104">
        <v>2.06</v>
      </c>
      <c r="CU846" s="524"/>
      <c r="CV846" s="524"/>
      <c r="CW846" s="524"/>
      <c r="CX846" s="525"/>
      <c r="CY846" s="526">
        <v>23.874775167430922</v>
      </c>
      <c r="CZ846" s="527">
        <v>23.87206813259878</v>
      </c>
      <c r="DA846" s="528">
        <v>0.69410521315168416</v>
      </c>
      <c r="DB846" s="529">
        <v>0.69275169573561346</v>
      </c>
      <c r="DC846" s="530" t="s">
        <v>2580</v>
      </c>
      <c r="DD846" s="225"/>
      <c r="DE846" s="524"/>
      <c r="DF846" s="524"/>
      <c r="DG846" s="531"/>
      <c r="DH846" s="532"/>
      <c r="DI846" s="64">
        <v>0</v>
      </c>
      <c r="DJ846" s="64">
        <v>0</v>
      </c>
      <c r="DK846" s="64">
        <v>0</v>
      </c>
      <c r="DL846" s="534">
        <f t="shared" si="125"/>
        <v>0</v>
      </c>
    </row>
    <row r="847" spans="1:116" ht="43.5" customHeight="1" x14ac:dyDescent="0.25">
      <c r="A847" s="356" t="s">
        <v>7</v>
      </c>
      <c r="B847" s="65" t="s">
        <v>96</v>
      </c>
      <c r="C847" s="65" t="s">
        <v>114</v>
      </c>
      <c r="D847" s="64" t="s">
        <v>2655</v>
      </c>
      <c r="E847" s="64" t="s">
        <v>514</v>
      </c>
      <c r="F847" s="64" t="s">
        <v>1798</v>
      </c>
      <c r="G847" s="18" t="s">
        <v>514</v>
      </c>
      <c r="H847" s="35" t="s">
        <v>860</v>
      </c>
      <c r="I847" s="28" t="s">
        <v>2287</v>
      </c>
      <c r="J847" s="498">
        <v>3.3865057389586686</v>
      </c>
      <c r="K847" s="498">
        <v>3.6958333256460003</v>
      </c>
      <c r="L847" s="499">
        <v>944.9</v>
      </c>
      <c r="M847" s="512">
        <v>0</v>
      </c>
      <c r="N847" s="513">
        <v>0</v>
      </c>
      <c r="O847" s="513">
        <v>0</v>
      </c>
      <c r="P847" s="513">
        <v>0</v>
      </c>
      <c r="Q847" s="513">
        <v>0</v>
      </c>
      <c r="R847" s="513">
        <v>0</v>
      </c>
      <c r="S847" s="513">
        <v>0</v>
      </c>
      <c r="T847" s="513">
        <v>0</v>
      </c>
      <c r="U847" s="513">
        <v>0</v>
      </c>
      <c r="V847" s="513">
        <v>0</v>
      </c>
      <c r="W847" s="513">
        <v>0</v>
      </c>
      <c r="X847" s="513">
        <v>0</v>
      </c>
      <c r="Y847" s="513">
        <v>0</v>
      </c>
      <c r="Z847" s="513">
        <v>0</v>
      </c>
      <c r="AA847" s="513">
        <v>0</v>
      </c>
      <c r="AB847" s="513">
        <v>0</v>
      </c>
      <c r="AC847" s="513">
        <v>24</v>
      </c>
      <c r="AD847" s="513">
        <v>24</v>
      </c>
      <c r="AE847" s="513">
        <v>0</v>
      </c>
      <c r="AF847" s="513">
        <v>0</v>
      </c>
      <c r="AG847" s="513">
        <v>0</v>
      </c>
      <c r="AH847" s="513">
        <f t="shared" si="126"/>
        <v>0</v>
      </c>
      <c r="AI847" s="513">
        <v>0</v>
      </c>
      <c r="AJ847" s="513">
        <v>0</v>
      </c>
      <c r="AK847" s="513">
        <f t="shared" si="127"/>
        <v>24</v>
      </c>
      <c r="AL847" s="513">
        <f t="shared" si="128"/>
        <v>24</v>
      </c>
      <c r="AM847" s="513">
        <v>0</v>
      </c>
      <c r="AN847" s="513">
        <v>0</v>
      </c>
      <c r="AO847" s="513">
        <v>0</v>
      </c>
      <c r="AP847" s="513">
        <v>0</v>
      </c>
      <c r="AQ847" s="513">
        <v>0</v>
      </c>
      <c r="AR847" s="513">
        <v>0</v>
      </c>
      <c r="AS847" s="513">
        <v>0</v>
      </c>
      <c r="AT847" s="513">
        <v>0</v>
      </c>
      <c r="AU847" s="513">
        <v>0</v>
      </c>
      <c r="AV847" s="513">
        <v>0</v>
      </c>
      <c r="AW847" s="513">
        <v>0</v>
      </c>
      <c r="AX847" s="513">
        <v>0</v>
      </c>
      <c r="AY847" s="513">
        <v>0</v>
      </c>
      <c r="AZ847" s="513">
        <v>0</v>
      </c>
      <c r="BA847" s="513">
        <v>0</v>
      </c>
      <c r="BB847" s="513">
        <v>0</v>
      </c>
      <c r="BC847" s="513">
        <v>1650.08</v>
      </c>
      <c r="BD847" s="513">
        <v>1650.08</v>
      </c>
      <c r="BE847" s="513">
        <v>0</v>
      </c>
      <c r="BF847" s="513">
        <v>0</v>
      </c>
      <c r="BG847" s="513">
        <v>0</v>
      </c>
      <c r="BH847" s="513">
        <v>0</v>
      </c>
      <c r="BI847" s="513">
        <v>0</v>
      </c>
      <c r="BJ847" s="513">
        <v>0</v>
      </c>
      <c r="BK847" s="241">
        <f t="shared" si="129"/>
        <v>1650.08</v>
      </c>
      <c r="BL847" s="22">
        <f t="shared" si="130"/>
        <v>1650.08</v>
      </c>
      <c r="BM847" s="519">
        <f t="shared" si="131"/>
        <v>0.81284729064039418</v>
      </c>
      <c r="BN847" s="520">
        <v>0</v>
      </c>
      <c r="BO847" s="520">
        <v>0</v>
      </c>
      <c r="BP847" s="520">
        <v>0</v>
      </c>
      <c r="BQ847" s="520">
        <v>0</v>
      </c>
      <c r="BR847" s="520">
        <v>0</v>
      </c>
      <c r="BS847" s="520">
        <v>0</v>
      </c>
      <c r="BT847" s="520">
        <v>0</v>
      </c>
      <c r="BU847" s="520">
        <v>0</v>
      </c>
      <c r="BV847" s="520">
        <v>0</v>
      </c>
      <c r="BW847" s="520">
        <v>0</v>
      </c>
      <c r="BX847" s="520">
        <v>0</v>
      </c>
      <c r="BY847" s="520">
        <v>0</v>
      </c>
      <c r="BZ847" s="520">
        <v>0</v>
      </c>
      <c r="CA847" s="520">
        <v>0</v>
      </c>
      <c r="CB847" s="520">
        <v>0</v>
      </c>
      <c r="CC847" s="520">
        <v>0</v>
      </c>
      <c r="CD847" s="520">
        <v>1936929.9072</v>
      </c>
      <c r="CE847" s="520">
        <v>1936929.9072</v>
      </c>
      <c r="CF847" s="520">
        <v>0</v>
      </c>
      <c r="CG847" s="520">
        <v>0</v>
      </c>
      <c r="CH847" s="520">
        <v>0</v>
      </c>
      <c r="CI847" s="520">
        <v>0</v>
      </c>
      <c r="CJ847" s="520">
        <v>0</v>
      </c>
      <c r="CK847" s="520">
        <v>0</v>
      </c>
      <c r="CL847" s="520">
        <f t="shared" si="132"/>
        <v>1936929.9072</v>
      </c>
      <c r="CM847" s="521">
        <f t="shared" si="133"/>
        <v>1936929.9072</v>
      </c>
      <c r="CN847" s="522">
        <v>6412320.0000000009</v>
      </c>
      <c r="CO847" s="522">
        <v>6412320.0000000009</v>
      </c>
      <c r="CP847" s="522">
        <v>7113120</v>
      </c>
      <c r="CQ847" s="243" t="s">
        <v>874</v>
      </c>
      <c r="CR847" s="103">
        <v>1.83</v>
      </c>
      <c r="CS847" s="523">
        <v>1.83</v>
      </c>
      <c r="CT847" s="104">
        <v>2.0299999999999998</v>
      </c>
      <c r="CU847" s="524"/>
      <c r="CV847" s="524"/>
      <c r="CW847" s="524"/>
      <c r="CX847" s="525"/>
      <c r="CY847" s="526">
        <v>150.21567506647838</v>
      </c>
      <c r="CZ847" s="527">
        <v>150.56625542900304</v>
      </c>
      <c r="DA847" s="528">
        <v>1.0338025743581021</v>
      </c>
      <c r="DB847" s="529">
        <v>1.0332409042960979</v>
      </c>
      <c r="DC847" s="530" t="s">
        <v>2616</v>
      </c>
      <c r="DD847" s="225"/>
      <c r="DE847" s="524"/>
      <c r="DF847" s="524"/>
      <c r="DG847" s="531"/>
      <c r="DH847" s="532"/>
      <c r="DI847" s="64">
        <v>0</v>
      </c>
      <c r="DJ847" s="64">
        <v>51260</v>
      </c>
      <c r="DK847" s="64">
        <v>369178</v>
      </c>
      <c r="DL847" s="534">
        <f t="shared" si="125"/>
        <v>140146</v>
      </c>
    </row>
    <row r="848" spans="1:116" ht="43.5" customHeight="1" x14ac:dyDescent="0.25">
      <c r="A848" s="356" t="s">
        <v>7</v>
      </c>
      <c r="B848" s="65" t="s">
        <v>96</v>
      </c>
      <c r="C848" s="65" t="s">
        <v>114</v>
      </c>
      <c r="D848" s="64" t="s">
        <v>2655</v>
      </c>
      <c r="E848" s="64" t="s">
        <v>514</v>
      </c>
      <c r="F848" s="64" t="s">
        <v>1799</v>
      </c>
      <c r="G848" s="18" t="s">
        <v>514</v>
      </c>
      <c r="H848" s="35" t="s">
        <v>860</v>
      </c>
      <c r="I848" s="28" t="s">
        <v>2287</v>
      </c>
      <c r="J848" s="498">
        <v>2.4858393190228529</v>
      </c>
      <c r="K848" s="498">
        <v>0.33162878718900002</v>
      </c>
      <c r="L848" s="499">
        <v>70.8</v>
      </c>
      <c r="M848" s="512">
        <v>0</v>
      </c>
      <c r="N848" s="513">
        <v>0</v>
      </c>
      <c r="O848" s="513">
        <v>0</v>
      </c>
      <c r="P848" s="513">
        <v>0</v>
      </c>
      <c r="Q848" s="513">
        <v>0</v>
      </c>
      <c r="R848" s="513">
        <v>0</v>
      </c>
      <c r="S848" s="513">
        <v>0</v>
      </c>
      <c r="T848" s="513">
        <v>0</v>
      </c>
      <c r="U848" s="513">
        <v>0</v>
      </c>
      <c r="V848" s="513">
        <v>0</v>
      </c>
      <c r="W848" s="513">
        <v>0</v>
      </c>
      <c r="X848" s="513">
        <v>0</v>
      </c>
      <c r="Y848" s="513">
        <v>0</v>
      </c>
      <c r="Z848" s="513">
        <v>0</v>
      </c>
      <c r="AA848" s="513">
        <v>0</v>
      </c>
      <c r="AB848" s="513">
        <v>0</v>
      </c>
      <c r="AC848" s="513">
        <v>4</v>
      </c>
      <c r="AD848" s="513">
        <v>4</v>
      </c>
      <c r="AE848" s="513">
        <v>0</v>
      </c>
      <c r="AF848" s="513">
        <v>0</v>
      </c>
      <c r="AG848" s="513">
        <v>0</v>
      </c>
      <c r="AH848" s="513">
        <f t="shared" si="126"/>
        <v>0</v>
      </c>
      <c r="AI848" s="513">
        <v>0</v>
      </c>
      <c r="AJ848" s="513">
        <v>0</v>
      </c>
      <c r="AK848" s="513">
        <f t="shared" si="127"/>
        <v>4</v>
      </c>
      <c r="AL848" s="513">
        <f t="shared" si="128"/>
        <v>4</v>
      </c>
      <c r="AM848" s="513">
        <v>0</v>
      </c>
      <c r="AN848" s="513">
        <v>0</v>
      </c>
      <c r="AO848" s="513">
        <v>0</v>
      </c>
      <c r="AP848" s="513">
        <v>0</v>
      </c>
      <c r="AQ848" s="513">
        <v>0</v>
      </c>
      <c r="AR848" s="513">
        <v>0</v>
      </c>
      <c r="AS848" s="513">
        <v>0</v>
      </c>
      <c r="AT848" s="513">
        <v>0</v>
      </c>
      <c r="AU848" s="513">
        <v>0</v>
      </c>
      <c r="AV848" s="513">
        <v>0</v>
      </c>
      <c r="AW848" s="513">
        <v>0</v>
      </c>
      <c r="AX848" s="513">
        <v>0</v>
      </c>
      <c r="AY848" s="513">
        <v>0</v>
      </c>
      <c r="AZ848" s="513">
        <v>0</v>
      </c>
      <c r="BA848" s="513">
        <v>0</v>
      </c>
      <c r="BB848" s="513">
        <v>0</v>
      </c>
      <c r="BC848" s="513">
        <v>19.79</v>
      </c>
      <c r="BD848" s="513">
        <v>19.79</v>
      </c>
      <c r="BE848" s="513">
        <v>0</v>
      </c>
      <c r="BF848" s="513">
        <v>0</v>
      </c>
      <c r="BG848" s="513">
        <v>0</v>
      </c>
      <c r="BH848" s="513">
        <v>0</v>
      </c>
      <c r="BI848" s="513">
        <v>0</v>
      </c>
      <c r="BJ848" s="513">
        <v>0</v>
      </c>
      <c r="BK848" s="241">
        <f t="shared" si="129"/>
        <v>19.79</v>
      </c>
      <c r="BL848" s="22">
        <f t="shared" si="130"/>
        <v>19.79</v>
      </c>
      <c r="BM848" s="519">
        <f t="shared" si="131"/>
        <v>3.3542372881355934E-2</v>
      </c>
      <c r="BN848" s="520">
        <v>0</v>
      </c>
      <c r="BO848" s="520">
        <v>0</v>
      </c>
      <c r="BP848" s="520">
        <v>0</v>
      </c>
      <c r="BQ848" s="520">
        <v>0</v>
      </c>
      <c r="BR848" s="520">
        <v>0</v>
      </c>
      <c r="BS848" s="520">
        <v>0</v>
      </c>
      <c r="BT848" s="520">
        <v>0</v>
      </c>
      <c r="BU848" s="520">
        <v>0</v>
      </c>
      <c r="BV848" s="520">
        <v>0</v>
      </c>
      <c r="BW848" s="520">
        <v>0</v>
      </c>
      <c r="BX848" s="520">
        <v>0</v>
      </c>
      <c r="BY848" s="520">
        <v>0</v>
      </c>
      <c r="BZ848" s="520">
        <v>0</v>
      </c>
      <c r="CA848" s="520">
        <v>0</v>
      </c>
      <c r="CB848" s="520">
        <v>0</v>
      </c>
      <c r="CC848" s="520">
        <v>0</v>
      </c>
      <c r="CD848" s="520">
        <v>23230.293600000001</v>
      </c>
      <c r="CE848" s="520">
        <v>23230.293600000001</v>
      </c>
      <c r="CF848" s="520">
        <v>0</v>
      </c>
      <c r="CG848" s="520">
        <v>0</v>
      </c>
      <c r="CH848" s="520">
        <v>0</v>
      </c>
      <c r="CI848" s="520">
        <v>0</v>
      </c>
      <c r="CJ848" s="520">
        <v>0</v>
      </c>
      <c r="CK848" s="520">
        <v>0</v>
      </c>
      <c r="CL848" s="520">
        <f t="shared" si="132"/>
        <v>23230.293600000001</v>
      </c>
      <c r="CM848" s="521">
        <f t="shared" si="133"/>
        <v>23230.293600000001</v>
      </c>
      <c r="CN848" s="522">
        <v>981120.00000000012</v>
      </c>
      <c r="CO848" s="522">
        <v>981120.00000000012</v>
      </c>
      <c r="CP848" s="522">
        <v>2067359.9999999998</v>
      </c>
      <c r="CQ848" s="243" t="s">
        <v>874</v>
      </c>
      <c r="CR848" s="103">
        <v>0.28000000000000003</v>
      </c>
      <c r="CS848" s="523">
        <v>0.28000000000000003</v>
      </c>
      <c r="CT848" s="104">
        <v>0.59</v>
      </c>
      <c r="CU848" s="524"/>
      <c r="CV848" s="524"/>
      <c r="CW848" s="524"/>
      <c r="CX848" s="525"/>
      <c r="CY848" s="526">
        <v>28</v>
      </c>
      <c r="CZ848" s="527">
        <v>28</v>
      </c>
      <c r="DA848" s="528">
        <v>0.33333333333333331</v>
      </c>
      <c r="DB848" s="529">
        <v>0.33333333333333331</v>
      </c>
      <c r="DC848" s="530" t="s">
        <v>2293</v>
      </c>
      <c r="DD848" s="225"/>
      <c r="DE848" s="524"/>
      <c r="DF848" s="524"/>
      <c r="DG848" s="531"/>
      <c r="DH848" s="532"/>
      <c r="DI848" s="64">
        <v>0</v>
      </c>
      <c r="DJ848" s="64">
        <v>5880</v>
      </c>
      <c r="DK848" s="64">
        <v>0</v>
      </c>
      <c r="DL848" s="534">
        <f t="shared" si="125"/>
        <v>1960</v>
      </c>
    </row>
    <row r="849" spans="1:116" ht="43.5" customHeight="1" x14ac:dyDescent="0.25">
      <c r="A849" s="356" t="s">
        <v>7</v>
      </c>
      <c r="B849" s="65" t="s">
        <v>96</v>
      </c>
      <c r="C849" s="65" t="s">
        <v>114</v>
      </c>
      <c r="D849" s="64" t="s">
        <v>2655</v>
      </c>
      <c r="E849" s="64" t="s">
        <v>514</v>
      </c>
      <c r="F849" s="64" t="s">
        <v>1800</v>
      </c>
      <c r="G849" s="18" t="s">
        <v>127</v>
      </c>
      <c r="H849" s="35" t="s">
        <v>860</v>
      </c>
      <c r="I849" s="28" t="s">
        <v>2287</v>
      </c>
      <c r="J849" s="498">
        <v>3.0262391709843421</v>
      </c>
      <c r="K849" s="498">
        <v>4.8604166565570006</v>
      </c>
      <c r="L849" s="499">
        <v>449.2</v>
      </c>
      <c r="M849" s="512">
        <v>0</v>
      </c>
      <c r="N849" s="513">
        <v>0</v>
      </c>
      <c r="O849" s="513">
        <v>0</v>
      </c>
      <c r="P849" s="513">
        <v>0</v>
      </c>
      <c r="Q849" s="513">
        <v>0</v>
      </c>
      <c r="R849" s="513">
        <v>0</v>
      </c>
      <c r="S849" s="513">
        <v>0</v>
      </c>
      <c r="T849" s="513">
        <v>0</v>
      </c>
      <c r="U849" s="513">
        <v>0</v>
      </c>
      <c r="V849" s="513">
        <v>0</v>
      </c>
      <c r="W849" s="513">
        <v>0</v>
      </c>
      <c r="X849" s="513">
        <v>0</v>
      </c>
      <c r="Y849" s="513">
        <v>0</v>
      </c>
      <c r="Z849" s="513">
        <v>0</v>
      </c>
      <c r="AA849" s="513">
        <v>0</v>
      </c>
      <c r="AB849" s="513">
        <v>0</v>
      </c>
      <c r="AC849" s="513">
        <v>22</v>
      </c>
      <c r="AD849" s="513">
        <v>22</v>
      </c>
      <c r="AE849" s="513">
        <v>0</v>
      </c>
      <c r="AF849" s="513">
        <v>0</v>
      </c>
      <c r="AG849" s="513">
        <v>0</v>
      </c>
      <c r="AH849" s="513">
        <f t="shared" si="126"/>
        <v>0</v>
      </c>
      <c r="AI849" s="513">
        <v>0</v>
      </c>
      <c r="AJ849" s="513">
        <v>0</v>
      </c>
      <c r="AK849" s="513">
        <f t="shared" si="127"/>
        <v>22</v>
      </c>
      <c r="AL849" s="513">
        <f t="shared" si="128"/>
        <v>22</v>
      </c>
      <c r="AM849" s="513">
        <v>0</v>
      </c>
      <c r="AN849" s="513">
        <v>0</v>
      </c>
      <c r="AO849" s="513">
        <v>0</v>
      </c>
      <c r="AP849" s="513">
        <v>0</v>
      </c>
      <c r="AQ849" s="513">
        <v>0</v>
      </c>
      <c r="AR849" s="513">
        <v>0</v>
      </c>
      <c r="AS849" s="513">
        <v>0</v>
      </c>
      <c r="AT849" s="513">
        <v>0</v>
      </c>
      <c r="AU849" s="513">
        <v>0</v>
      </c>
      <c r="AV849" s="513">
        <v>0</v>
      </c>
      <c r="AW849" s="513">
        <v>0</v>
      </c>
      <c r="AX849" s="513">
        <v>0</v>
      </c>
      <c r="AY849" s="513">
        <v>0</v>
      </c>
      <c r="AZ849" s="513">
        <v>0</v>
      </c>
      <c r="BA849" s="513">
        <v>0</v>
      </c>
      <c r="BB849" s="513">
        <v>0</v>
      </c>
      <c r="BC849" s="513">
        <v>142.84</v>
      </c>
      <c r="BD849" s="513">
        <v>142.84</v>
      </c>
      <c r="BE849" s="513">
        <v>0</v>
      </c>
      <c r="BF849" s="513">
        <v>0</v>
      </c>
      <c r="BG849" s="513">
        <v>0</v>
      </c>
      <c r="BH849" s="513">
        <v>0</v>
      </c>
      <c r="BI849" s="513">
        <v>0</v>
      </c>
      <c r="BJ849" s="513">
        <v>0</v>
      </c>
      <c r="BK849" s="241">
        <f t="shared" si="129"/>
        <v>142.84</v>
      </c>
      <c r="BL849" s="22">
        <f t="shared" si="130"/>
        <v>142.84</v>
      </c>
      <c r="BM849" s="519">
        <f t="shared" si="131"/>
        <v>0.10659701492537313</v>
      </c>
      <c r="BN849" s="520">
        <v>0</v>
      </c>
      <c r="BO849" s="520">
        <v>0</v>
      </c>
      <c r="BP849" s="520">
        <v>0</v>
      </c>
      <c r="BQ849" s="520">
        <v>0</v>
      </c>
      <c r="BR849" s="520">
        <v>0</v>
      </c>
      <c r="BS849" s="520">
        <v>0</v>
      </c>
      <c r="BT849" s="520">
        <v>0</v>
      </c>
      <c r="BU849" s="520">
        <v>0</v>
      </c>
      <c r="BV849" s="520">
        <v>0</v>
      </c>
      <c r="BW849" s="520">
        <v>0</v>
      </c>
      <c r="BX849" s="520">
        <v>0</v>
      </c>
      <c r="BY849" s="520">
        <v>0</v>
      </c>
      <c r="BZ849" s="520">
        <v>0</v>
      </c>
      <c r="CA849" s="520">
        <v>0</v>
      </c>
      <c r="CB849" s="520">
        <v>0</v>
      </c>
      <c r="CC849" s="520">
        <v>0</v>
      </c>
      <c r="CD849" s="520">
        <v>167671.30560000002</v>
      </c>
      <c r="CE849" s="520">
        <v>167671.30560000002</v>
      </c>
      <c r="CF849" s="520">
        <v>0</v>
      </c>
      <c r="CG849" s="520">
        <v>0</v>
      </c>
      <c r="CH849" s="520">
        <v>0</v>
      </c>
      <c r="CI849" s="520">
        <v>0</v>
      </c>
      <c r="CJ849" s="520">
        <v>0</v>
      </c>
      <c r="CK849" s="520">
        <v>0</v>
      </c>
      <c r="CL849" s="520">
        <f t="shared" si="132"/>
        <v>167671.30560000002</v>
      </c>
      <c r="CM849" s="521">
        <f t="shared" si="133"/>
        <v>167671.30560000002</v>
      </c>
      <c r="CN849" s="522">
        <v>6657600</v>
      </c>
      <c r="CO849" s="522">
        <v>6657600</v>
      </c>
      <c r="CP849" s="522">
        <v>4695360.0000000009</v>
      </c>
      <c r="CQ849" s="243" t="s">
        <v>874</v>
      </c>
      <c r="CR849" s="103">
        <v>1.9</v>
      </c>
      <c r="CS849" s="523">
        <v>1.9</v>
      </c>
      <c r="CT849" s="104">
        <v>1.34</v>
      </c>
      <c r="CU849" s="524"/>
      <c r="CV849" s="524"/>
      <c r="CW849" s="524"/>
      <c r="CX849" s="525"/>
      <c r="CY849" s="526">
        <v>35.938767808398879</v>
      </c>
      <c r="CZ849" s="527">
        <v>35.824687231600549</v>
      </c>
      <c r="DA849" s="528">
        <v>0.44423439772162915</v>
      </c>
      <c r="DB849" s="529">
        <v>0.44287083677618627</v>
      </c>
      <c r="DC849" s="530" t="s">
        <v>2388</v>
      </c>
      <c r="DD849" s="225"/>
      <c r="DE849" s="524"/>
      <c r="DF849" s="524"/>
      <c r="DG849" s="531"/>
      <c r="DH849" s="532"/>
      <c r="DI849" s="64">
        <v>651</v>
      </c>
      <c r="DJ849" s="64">
        <v>0</v>
      </c>
      <c r="DK849" s="64">
        <v>34008</v>
      </c>
      <c r="DL849" s="534">
        <f t="shared" si="125"/>
        <v>11553</v>
      </c>
    </row>
    <row r="850" spans="1:116" ht="43.5" customHeight="1" x14ac:dyDescent="0.25">
      <c r="A850" s="356" t="s">
        <v>7</v>
      </c>
      <c r="B850" s="65" t="s">
        <v>96</v>
      </c>
      <c r="C850" s="65" t="s">
        <v>114</v>
      </c>
      <c r="D850" s="64" t="s">
        <v>2604</v>
      </c>
      <c r="E850" s="64" t="s">
        <v>571</v>
      </c>
      <c r="F850" s="64" t="s">
        <v>572</v>
      </c>
      <c r="G850" s="18" t="s">
        <v>571</v>
      </c>
      <c r="H850" s="35" t="s">
        <v>866</v>
      </c>
      <c r="I850" s="28" t="s">
        <v>2322</v>
      </c>
      <c r="J850" s="498">
        <v>8.533121508568831</v>
      </c>
      <c r="K850" s="498">
        <v>4.2833333244240004</v>
      </c>
      <c r="L850" s="499">
        <v>1096.8</v>
      </c>
      <c r="M850" s="512">
        <v>0</v>
      </c>
      <c r="N850" s="513">
        <v>0</v>
      </c>
      <c r="O850" s="513">
        <v>1</v>
      </c>
      <c r="P850" s="513">
        <v>1</v>
      </c>
      <c r="Q850" s="513">
        <v>0</v>
      </c>
      <c r="R850" s="513">
        <v>0</v>
      </c>
      <c r="S850" s="513">
        <v>0</v>
      </c>
      <c r="T850" s="513">
        <v>0</v>
      </c>
      <c r="U850" s="513">
        <v>0</v>
      </c>
      <c r="V850" s="513">
        <v>0</v>
      </c>
      <c r="W850" s="513">
        <v>0</v>
      </c>
      <c r="X850" s="513">
        <v>0</v>
      </c>
      <c r="Y850" s="513">
        <v>0</v>
      </c>
      <c r="Z850" s="513">
        <v>0</v>
      </c>
      <c r="AA850" s="513">
        <v>0</v>
      </c>
      <c r="AB850" s="513">
        <v>0</v>
      </c>
      <c r="AC850" s="513">
        <v>8</v>
      </c>
      <c r="AD850" s="513">
        <v>8</v>
      </c>
      <c r="AE850" s="513">
        <v>0</v>
      </c>
      <c r="AF850" s="513">
        <v>0</v>
      </c>
      <c r="AG850" s="513">
        <v>0</v>
      </c>
      <c r="AH850" s="513">
        <f t="shared" si="126"/>
        <v>0</v>
      </c>
      <c r="AI850" s="513">
        <v>0</v>
      </c>
      <c r="AJ850" s="513">
        <v>0</v>
      </c>
      <c r="AK850" s="513">
        <f t="shared" si="127"/>
        <v>9</v>
      </c>
      <c r="AL850" s="513">
        <f t="shared" si="128"/>
        <v>9</v>
      </c>
      <c r="AM850" s="513">
        <v>0</v>
      </c>
      <c r="AN850" s="513">
        <v>0</v>
      </c>
      <c r="AO850" s="513">
        <v>75</v>
      </c>
      <c r="AP850" s="513">
        <v>75</v>
      </c>
      <c r="AQ850" s="513">
        <v>0</v>
      </c>
      <c r="AR850" s="513">
        <v>0</v>
      </c>
      <c r="AS850" s="513">
        <v>0</v>
      </c>
      <c r="AT850" s="513">
        <v>0</v>
      </c>
      <c r="AU850" s="513">
        <v>0</v>
      </c>
      <c r="AV850" s="513">
        <v>0</v>
      </c>
      <c r="AW850" s="513">
        <v>0</v>
      </c>
      <c r="AX850" s="513">
        <v>0</v>
      </c>
      <c r="AY850" s="513">
        <v>0</v>
      </c>
      <c r="AZ850" s="513">
        <v>0</v>
      </c>
      <c r="BA850" s="513">
        <v>0</v>
      </c>
      <c r="BB850" s="513">
        <v>0</v>
      </c>
      <c r="BC850" s="513">
        <v>49.35</v>
      </c>
      <c r="BD850" s="513">
        <v>49.35</v>
      </c>
      <c r="BE850" s="513">
        <v>0</v>
      </c>
      <c r="BF850" s="513">
        <v>0</v>
      </c>
      <c r="BG850" s="513">
        <v>0</v>
      </c>
      <c r="BH850" s="513">
        <v>0</v>
      </c>
      <c r="BI850" s="513">
        <v>0</v>
      </c>
      <c r="BJ850" s="513">
        <v>0</v>
      </c>
      <c r="BK850" s="241">
        <f t="shared" si="129"/>
        <v>124.35</v>
      </c>
      <c r="BL850" s="22">
        <f t="shared" si="130"/>
        <v>124.35</v>
      </c>
      <c r="BM850" s="519">
        <f t="shared" si="131"/>
        <v>3.8379629629629625E-2</v>
      </c>
      <c r="BN850" s="520">
        <v>0</v>
      </c>
      <c r="BO850" s="520">
        <v>0</v>
      </c>
      <c r="BP850" s="520">
        <v>262800</v>
      </c>
      <c r="BQ850" s="520">
        <v>262800</v>
      </c>
      <c r="BR850" s="520">
        <v>0</v>
      </c>
      <c r="BS850" s="520">
        <v>0</v>
      </c>
      <c r="BT850" s="520">
        <v>0</v>
      </c>
      <c r="BU850" s="520">
        <v>0</v>
      </c>
      <c r="BV850" s="520">
        <v>0</v>
      </c>
      <c r="BW850" s="520">
        <v>0</v>
      </c>
      <c r="BX850" s="520">
        <v>0</v>
      </c>
      <c r="BY850" s="520">
        <v>0</v>
      </c>
      <c r="BZ850" s="520">
        <v>0</v>
      </c>
      <c r="CA850" s="520">
        <v>0</v>
      </c>
      <c r="CB850" s="520">
        <v>0</v>
      </c>
      <c r="CC850" s="520">
        <v>0</v>
      </c>
      <c r="CD850" s="520">
        <v>57929.004000000001</v>
      </c>
      <c r="CE850" s="520">
        <v>57929.004000000001</v>
      </c>
      <c r="CF850" s="520">
        <v>0</v>
      </c>
      <c r="CG850" s="520">
        <v>0</v>
      </c>
      <c r="CH850" s="520">
        <v>0</v>
      </c>
      <c r="CI850" s="520">
        <v>0</v>
      </c>
      <c r="CJ850" s="520">
        <v>0</v>
      </c>
      <c r="CK850" s="520">
        <v>0</v>
      </c>
      <c r="CL850" s="520">
        <f t="shared" si="132"/>
        <v>320729.00400000002</v>
      </c>
      <c r="CM850" s="521">
        <f t="shared" si="133"/>
        <v>320729.00400000002</v>
      </c>
      <c r="CN850" s="522">
        <v>12719520</v>
      </c>
      <c r="CO850" s="522">
        <v>12719520</v>
      </c>
      <c r="CP850" s="522">
        <v>11352960.000000002</v>
      </c>
      <c r="CQ850" s="243" t="s">
        <v>874</v>
      </c>
      <c r="CR850" s="103">
        <v>3.63</v>
      </c>
      <c r="CS850" s="523">
        <v>3.63</v>
      </c>
      <c r="CT850" s="104">
        <v>3.24</v>
      </c>
      <c r="CU850" s="524"/>
      <c r="CV850" s="524"/>
      <c r="CW850" s="524"/>
      <c r="CX850" s="525"/>
      <c r="CY850" s="526">
        <v>4.6183114216881291</v>
      </c>
      <c r="CZ850" s="527">
        <v>4.6191217291470998</v>
      </c>
      <c r="DA850" s="528">
        <v>4.232509656266184E-2</v>
      </c>
      <c r="DB850" s="529">
        <v>4.2332889625204061E-2</v>
      </c>
      <c r="DC850" s="530" t="s">
        <v>2301</v>
      </c>
      <c r="DD850" s="225"/>
      <c r="DE850" s="524"/>
      <c r="DF850" s="524"/>
      <c r="DG850" s="531"/>
      <c r="DH850" s="532"/>
      <c r="DI850" s="64">
        <v>0</v>
      </c>
      <c r="DJ850" s="64">
        <v>0</v>
      </c>
      <c r="DK850" s="64">
        <v>0</v>
      </c>
      <c r="DL850" s="534">
        <f t="shared" si="125"/>
        <v>0</v>
      </c>
    </row>
    <row r="851" spans="1:116" ht="43.5" customHeight="1" x14ac:dyDescent="0.25">
      <c r="A851" s="356" t="s">
        <v>7</v>
      </c>
      <c r="B851" s="65" t="s">
        <v>96</v>
      </c>
      <c r="C851" s="65" t="s">
        <v>114</v>
      </c>
      <c r="D851" s="64" t="s">
        <v>2604</v>
      </c>
      <c r="E851" s="64" t="s">
        <v>571</v>
      </c>
      <c r="F851" s="64" t="s">
        <v>573</v>
      </c>
      <c r="G851" s="18" t="s">
        <v>571</v>
      </c>
      <c r="H851" s="35" t="s">
        <v>860</v>
      </c>
      <c r="I851" s="28" t="s">
        <v>2322</v>
      </c>
      <c r="J851" s="498">
        <v>10.038966480669213</v>
      </c>
      <c r="K851" s="498">
        <v>9.1636363445760001</v>
      </c>
      <c r="L851" s="499">
        <v>1969.7</v>
      </c>
      <c r="M851" s="512">
        <v>0</v>
      </c>
      <c r="N851" s="513">
        <v>0</v>
      </c>
      <c r="O851" s="513">
        <v>0</v>
      </c>
      <c r="P851" s="513">
        <v>0</v>
      </c>
      <c r="Q851" s="513">
        <v>0</v>
      </c>
      <c r="R851" s="513">
        <v>0</v>
      </c>
      <c r="S851" s="513">
        <v>0</v>
      </c>
      <c r="T851" s="513">
        <v>0</v>
      </c>
      <c r="U851" s="513">
        <v>0</v>
      </c>
      <c r="V851" s="513">
        <v>0</v>
      </c>
      <c r="W851" s="513">
        <v>0</v>
      </c>
      <c r="X851" s="513">
        <v>0</v>
      </c>
      <c r="Y851" s="513">
        <v>0</v>
      </c>
      <c r="Z851" s="513">
        <v>0</v>
      </c>
      <c r="AA851" s="513">
        <v>0</v>
      </c>
      <c r="AB851" s="513">
        <v>0</v>
      </c>
      <c r="AC851" s="513">
        <v>99</v>
      </c>
      <c r="AD851" s="513">
        <v>99</v>
      </c>
      <c r="AE851" s="513">
        <v>0</v>
      </c>
      <c r="AF851" s="513">
        <v>0</v>
      </c>
      <c r="AG851" s="513">
        <v>0</v>
      </c>
      <c r="AH851" s="513">
        <f t="shared" si="126"/>
        <v>0</v>
      </c>
      <c r="AI851" s="513">
        <v>0</v>
      </c>
      <c r="AJ851" s="513">
        <v>0</v>
      </c>
      <c r="AK851" s="513">
        <f t="shared" si="127"/>
        <v>99</v>
      </c>
      <c r="AL851" s="513">
        <f t="shared" si="128"/>
        <v>99</v>
      </c>
      <c r="AM851" s="513">
        <v>0</v>
      </c>
      <c r="AN851" s="513">
        <v>0</v>
      </c>
      <c r="AO851" s="513">
        <v>0</v>
      </c>
      <c r="AP851" s="513">
        <v>0</v>
      </c>
      <c r="AQ851" s="513">
        <v>0</v>
      </c>
      <c r="AR851" s="513">
        <v>0</v>
      </c>
      <c r="AS851" s="513">
        <v>0</v>
      </c>
      <c r="AT851" s="513">
        <v>0</v>
      </c>
      <c r="AU851" s="513">
        <v>0</v>
      </c>
      <c r="AV851" s="513">
        <v>0</v>
      </c>
      <c r="AW851" s="513">
        <v>0</v>
      </c>
      <c r="AX851" s="513">
        <v>0</v>
      </c>
      <c r="AY851" s="513">
        <v>0</v>
      </c>
      <c r="AZ851" s="513">
        <v>0</v>
      </c>
      <c r="BA851" s="513">
        <v>0</v>
      </c>
      <c r="BB851" s="513">
        <v>0</v>
      </c>
      <c r="BC851" s="513">
        <v>564.77</v>
      </c>
      <c r="BD851" s="513">
        <v>564.77</v>
      </c>
      <c r="BE851" s="513">
        <v>0</v>
      </c>
      <c r="BF851" s="513">
        <v>0</v>
      </c>
      <c r="BG851" s="513">
        <v>0</v>
      </c>
      <c r="BH851" s="513">
        <v>0</v>
      </c>
      <c r="BI851" s="513">
        <v>0</v>
      </c>
      <c r="BJ851" s="513">
        <v>0</v>
      </c>
      <c r="BK851" s="241">
        <f t="shared" si="129"/>
        <v>564.77</v>
      </c>
      <c r="BL851" s="22">
        <f t="shared" si="130"/>
        <v>564.77</v>
      </c>
      <c r="BM851" s="519">
        <f t="shared" si="131"/>
        <v>6.4990794016110479E-2</v>
      </c>
      <c r="BN851" s="520">
        <v>0</v>
      </c>
      <c r="BO851" s="520">
        <v>0</v>
      </c>
      <c r="BP851" s="520">
        <v>0</v>
      </c>
      <c r="BQ851" s="520">
        <v>0</v>
      </c>
      <c r="BR851" s="520">
        <v>0</v>
      </c>
      <c r="BS851" s="520">
        <v>0</v>
      </c>
      <c r="BT851" s="520">
        <v>0</v>
      </c>
      <c r="BU851" s="520">
        <v>0</v>
      </c>
      <c r="BV851" s="520">
        <v>0</v>
      </c>
      <c r="BW851" s="520">
        <v>0</v>
      </c>
      <c r="BX851" s="520">
        <v>0</v>
      </c>
      <c r="BY851" s="520">
        <v>0</v>
      </c>
      <c r="BZ851" s="520">
        <v>0</v>
      </c>
      <c r="CA851" s="520">
        <v>0</v>
      </c>
      <c r="CB851" s="520">
        <v>0</v>
      </c>
      <c r="CC851" s="520">
        <v>0</v>
      </c>
      <c r="CD851" s="520">
        <v>662949.61680000008</v>
      </c>
      <c r="CE851" s="520">
        <v>662949.61680000008</v>
      </c>
      <c r="CF851" s="520">
        <v>0</v>
      </c>
      <c r="CG851" s="520">
        <v>0</v>
      </c>
      <c r="CH851" s="520">
        <v>0</v>
      </c>
      <c r="CI851" s="520">
        <v>0</v>
      </c>
      <c r="CJ851" s="520">
        <v>0</v>
      </c>
      <c r="CK851" s="520">
        <v>0</v>
      </c>
      <c r="CL851" s="520">
        <f t="shared" si="132"/>
        <v>662949.61680000008</v>
      </c>
      <c r="CM851" s="521">
        <f t="shared" si="133"/>
        <v>662949.61680000008</v>
      </c>
      <c r="CN851" s="522">
        <v>20767355.155658398</v>
      </c>
      <c r="CO851" s="522">
        <v>20767355.155658398</v>
      </c>
      <c r="CP851" s="522">
        <v>27636801.884023197</v>
      </c>
      <c r="CQ851" s="243" t="s">
        <v>874</v>
      </c>
      <c r="CR851" s="103">
        <v>6.53</v>
      </c>
      <c r="CS851" s="523">
        <v>6.53</v>
      </c>
      <c r="CT851" s="104">
        <v>8.69</v>
      </c>
      <c r="CU851" s="524"/>
      <c r="CV851" s="524"/>
      <c r="CW851" s="524"/>
      <c r="CX851" s="525"/>
      <c r="CY851" s="526">
        <v>15.437134901643139</v>
      </c>
      <c r="CZ851" s="527">
        <v>15.437134901643139</v>
      </c>
      <c r="DA851" s="528">
        <v>0.10987739592118</v>
      </c>
      <c r="DB851" s="529">
        <v>0.10987739592118</v>
      </c>
      <c r="DC851" s="530" t="s">
        <v>2307</v>
      </c>
      <c r="DD851" s="225"/>
      <c r="DE851" s="524"/>
      <c r="DF851" s="524"/>
      <c r="DG851" s="531"/>
      <c r="DH851" s="532"/>
      <c r="DI851" s="64">
        <v>0</v>
      </c>
      <c r="DJ851" s="64">
        <v>0</v>
      </c>
      <c r="DK851" s="64">
        <v>0</v>
      </c>
      <c r="DL851" s="534">
        <f t="shared" si="125"/>
        <v>0</v>
      </c>
    </row>
    <row r="852" spans="1:116" ht="43.5" customHeight="1" x14ac:dyDescent="0.25">
      <c r="A852" s="356" t="s">
        <v>7</v>
      </c>
      <c r="B852" s="65" t="s">
        <v>96</v>
      </c>
      <c r="C852" s="65" t="s">
        <v>114</v>
      </c>
      <c r="D852" s="64" t="s">
        <v>2604</v>
      </c>
      <c r="E852" s="64" t="s">
        <v>571</v>
      </c>
      <c r="F852" s="64" t="s">
        <v>575</v>
      </c>
      <c r="G852" s="18" t="s">
        <v>571</v>
      </c>
      <c r="H852" s="35" t="s">
        <v>860</v>
      </c>
      <c r="I852" s="28" t="s">
        <v>2322</v>
      </c>
      <c r="J852" s="498">
        <v>8.4375123039910278</v>
      </c>
      <c r="K852" s="498">
        <v>5.103977262111</v>
      </c>
      <c r="L852" s="499">
        <v>1289.7</v>
      </c>
      <c r="M852" s="512">
        <v>0</v>
      </c>
      <c r="N852" s="513">
        <v>0</v>
      </c>
      <c r="O852" s="513">
        <v>0</v>
      </c>
      <c r="P852" s="513">
        <v>0</v>
      </c>
      <c r="Q852" s="513">
        <v>0</v>
      </c>
      <c r="R852" s="513">
        <v>0</v>
      </c>
      <c r="S852" s="513">
        <v>0</v>
      </c>
      <c r="T852" s="513">
        <v>0</v>
      </c>
      <c r="U852" s="513">
        <v>0</v>
      </c>
      <c r="V852" s="513">
        <v>0</v>
      </c>
      <c r="W852" s="513">
        <v>0</v>
      </c>
      <c r="X852" s="513">
        <v>0</v>
      </c>
      <c r="Y852" s="513">
        <v>0</v>
      </c>
      <c r="Z852" s="513">
        <v>0</v>
      </c>
      <c r="AA852" s="513">
        <v>0</v>
      </c>
      <c r="AB852" s="513">
        <v>0</v>
      </c>
      <c r="AC852" s="513">
        <v>43</v>
      </c>
      <c r="AD852" s="513">
        <v>43</v>
      </c>
      <c r="AE852" s="513">
        <v>0</v>
      </c>
      <c r="AF852" s="513">
        <v>0</v>
      </c>
      <c r="AG852" s="513">
        <v>0</v>
      </c>
      <c r="AH852" s="513">
        <f t="shared" si="126"/>
        <v>0</v>
      </c>
      <c r="AI852" s="513">
        <v>0</v>
      </c>
      <c r="AJ852" s="513">
        <v>0</v>
      </c>
      <c r="AK852" s="513">
        <f t="shared" si="127"/>
        <v>43</v>
      </c>
      <c r="AL852" s="513">
        <f t="shared" si="128"/>
        <v>43</v>
      </c>
      <c r="AM852" s="513">
        <v>0</v>
      </c>
      <c r="AN852" s="513">
        <v>0</v>
      </c>
      <c r="AO852" s="513">
        <v>0</v>
      </c>
      <c r="AP852" s="513">
        <v>0</v>
      </c>
      <c r="AQ852" s="513">
        <v>0</v>
      </c>
      <c r="AR852" s="513">
        <v>0</v>
      </c>
      <c r="AS852" s="513">
        <v>0</v>
      </c>
      <c r="AT852" s="513">
        <v>0</v>
      </c>
      <c r="AU852" s="513">
        <v>0</v>
      </c>
      <c r="AV852" s="513">
        <v>0</v>
      </c>
      <c r="AW852" s="513">
        <v>0</v>
      </c>
      <c r="AX852" s="513">
        <v>0</v>
      </c>
      <c r="AY852" s="513">
        <v>0</v>
      </c>
      <c r="AZ852" s="513">
        <v>0</v>
      </c>
      <c r="BA852" s="513">
        <v>0</v>
      </c>
      <c r="BB852" s="513">
        <v>0</v>
      </c>
      <c r="BC852" s="513">
        <v>208.845</v>
      </c>
      <c r="BD852" s="513">
        <v>208.845</v>
      </c>
      <c r="BE852" s="513">
        <v>0</v>
      </c>
      <c r="BF852" s="513">
        <v>0</v>
      </c>
      <c r="BG852" s="513">
        <v>0</v>
      </c>
      <c r="BH852" s="513">
        <v>0</v>
      </c>
      <c r="BI852" s="513">
        <v>0</v>
      </c>
      <c r="BJ852" s="513">
        <v>0</v>
      </c>
      <c r="BK852" s="241">
        <f t="shared" si="129"/>
        <v>208.845</v>
      </c>
      <c r="BL852" s="22">
        <f t="shared" si="130"/>
        <v>208.845</v>
      </c>
      <c r="BM852" s="519">
        <f t="shared" si="131"/>
        <v>6.6090189873417721E-2</v>
      </c>
      <c r="BN852" s="520">
        <v>0</v>
      </c>
      <c r="BO852" s="520">
        <v>0</v>
      </c>
      <c r="BP852" s="520">
        <v>0</v>
      </c>
      <c r="BQ852" s="520">
        <v>0</v>
      </c>
      <c r="BR852" s="520">
        <v>0</v>
      </c>
      <c r="BS852" s="520">
        <v>0</v>
      </c>
      <c r="BT852" s="520">
        <v>0</v>
      </c>
      <c r="BU852" s="520">
        <v>0</v>
      </c>
      <c r="BV852" s="520">
        <v>0</v>
      </c>
      <c r="BW852" s="520">
        <v>0</v>
      </c>
      <c r="BX852" s="520">
        <v>0</v>
      </c>
      <c r="BY852" s="520">
        <v>0</v>
      </c>
      <c r="BZ852" s="520">
        <v>0</v>
      </c>
      <c r="CA852" s="520">
        <v>0</v>
      </c>
      <c r="CB852" s="520">
        <v>0</v>
      </c>
      <c r="CC852" s="520">
        <v>0</v>
      </c>
      <c r="CD852" s="520">
        <v>245150.61480000001</v>
      </c>
      <c r="CE852" s="520">
        <v>245150.61480000001</v>
      </c>
      <c r="CF852" s="520">
        <v>0</v>
      </c>
      <c r="CG852" s="520">
        <v>0</v>
      </c>
      <c r="CH852" s="520">
        <v>0</v>
      </c>
      <c r="CI852" s="520">
        <v>0</v>
      </c>
      <c r="CJ852" s="520">
        <v>0</v>
      </c>
      <c r="CK852" s="520">
        <v>0</v>
      </c>
      <c r="CL852" s="520">
        <f t="shared" si="132"/>
        <v>245150.61480000001</v>
      </c>
      <c r="CM852" s="521">
        <f t="shared" si="133"/>
        <v>245150.61480000001</v>
      </c>
      <c r="CN852" s="522">
        <v>9215520</v>
      </c>
      <c r="CO852" s="522">
        <v>9215520</v>
      </c>
      <c r="CP852" s="522">
        <v>11072640.000000002</v>
      </c>
      <c r="CQ852" s="243" t="s">
        <v>874</v>
      </c>
      <c r="CR852" s="103">
        <v>2.63</v>
      </c>
      <c r="CS852" s="523">
        <v>2.63</v>
      </c>
      <c r="CT852" s="104">
        <v>3.16</v>
      </c>
      <c r="CU852" s="524"/>
      <c r="CV852" s="524"/>
      <c r="CW852" s="524"/>
      <c r="CX852" s="525"/>
      <c r="CY852" s="526">
        <v>4.1279374642293094</v>
      </c>
      <c r="CZ852" s="527">
        <v>4.1319078445881088</v>
      </c>
      <c r="DA852" s="528">
        <v>1.3780055194709638E-2</v>
      </c>
      <c r="DB852" s="529">
        <v>1.3783266143979872E-2</v>
      </c>
      <c r="DC852" s="530" t="s">
        <v>2412</v>
      </c>
      <c r="DD852" s="225"/>
      <c r="DE852" s="524"/>
      <c r="DF852" s="524"/>
      <c r="DG852" s="531"/>
      <c r="DH852" s="532"/>
      <c r="DI852" s="64">
        <v>0</v>
      </c>
      <c r="DJ852" s="64">
        <v>0</v>
      </c>
      <c r="DK852" s="64">
        <v>0</v>
      </c>
      <c r="DL852" s="534">
        <f t="shared" si="125"/>
        <v>0</v>
      </c>
    </row>
    <row r="853" spans="1:116" ht="43.5" customHeight="1" x14ac:dyDescent="0.25">
      <c r="A853" s="356" t="s">
        <v>7</v>
      </c>
      <c r="B853" s="65" t="s">
        <v>96</v>
      </c>
      <c r="C853" s="65" t="s">
        <v>114</v>
      </c>
      <c r="D853" s="64" t="s">
        <v>2604</v>
      </c>
      <c r="E853" s="64" t="s">
        <v>571</v>
      </c>
      <c r="F853" s="64" t="s">
        <v>576</v>
      </c>
      <c r="G853" s="18" t="s">
        <v>571</v>
      </c>
      <c r="H853" s="35" t="s">
        <v>860</v>
      </c>
      <c r="I853" s="28" t="s">
        <v>2322</v>
      </c>
      <c r="J853" s="498">
        <v>12.190173583669758</v>
      </c>
      <c r="K853" s="498">
        <v>10.642992402105001</v>
      </c>
      <c r="L853" s="499">
        <v>3762.7</v>
      </c>
      <c r="M853" s="512">
        <v>0</v>
      </c>
      <c r="N853" s="513">
        <v>0</v>
      </c>
      <c r="O853" s="513">
        <v>0</v>
      </c>
      <c r="P853" s="513">
        <v>0</v>
      </c>
      <c r="Q853" s="513">
        <v>0</v>
      </c>
      <c r="R853" s="513">
        <v>0</v>
      </c>
      <c r="S853" s="513">
        <v>0</v>
      </c>
      <c r="T853" s="513">
        <v>0</v>
      </c>
      <c r="U853" s="513">
        <v>0</v>
      </c>
      <c r="V853" s="513">
        <v>0</v>
      </c>
      <c r="W853" s="513">
        <v>0</v>
      </c>
      <c r="X853" s="513">
        <v>0</v>
      </c>
      <c r="Y853" s="513">
        <v>0</v>
      </c>
      <c r="Z853" s="513">
        <v>0</v>
      </c>
      <c r="AA853" s="513">
        <v>0</v>
      </c>
      <c r="AB853" s="513">
        <v>0</v>
      </c>
      <c r="AC853" s="513">
        <v>32</v>
      </c>
      <c r="AD853" s="513">
        <v>32</v>
      </c>
      <c r="AE853" s="513">
        <v>0</v>
      </c>
      <c r="AF853" s="513">
        <v>0</v>
      </c>
      <c r="AG853" s="513">
        <v>0</v>
      </c>
      <c r="AH853" s="513">
        <f t="shared" si="126"/>
        <v>0</v>
      </c>
      <c r="AI853" s="513">
        <v>0</v>
      </c>
      <c r="AJ853" s="513">
        <v>0</v>
      </c>
      <c r="AK853" s="513">
        <f t="shared" si="127"/>
        <v>32</v>
      </c>
      <c r="AL853" s="513">
        <f t="shared" si="128"/>
        <v>32</v>
      </c>
      <c r="AM853" s="513">
        <v>0</v>
      </c>
      <c r="AN853" s="513">
        <v>0</v>
      </c>
      <c r="AO853" s="513">
        <v>0</v>
      </c>
      <c r="AP853" s="513">
        <v>0</v>
      </c>
      <c r="AQ853" s="513">
        <v>0</v>
      </c>
      <c r="AR853" s="513">
        <v>0</v>
      </c>
      <c r="AS853" s="513">
        <v>0</v>
      </c>
      <c r="AT853" s="513">
        <v>0</v>
      </c>
      <c r="AU853" s="513">
        <v>0</v>
      </c>
      <c r="AV853" s="513">
        <v>0</v>
      </c>
      <c r="AW853" s="513">
        <v>0</v>
      </c>
      <c r="AX853" s="513">
        <v>0</v>
      </c>
      <c r="AY853" s="513">
        <v>0</v>
      </c>
      <c r="AZ853" s="513">
        <v>0</v>
      </c>
      <c r="BA853" s="513">
        <v>0</v>
      </c>
      <c r="BB853" s="513">
        <v>0</v>
      </c>
      <c r="BC853" s="513">
        <v>1705.6949999999999</v>
      </c>
      <c r="BD853" s="513">
        <v>1705.6949999999999</v>
      </c>
      <c r="BE853" s="513">
        <v>0</v>
      </c>
      <c r="BF853" s="513">
        <v>0</v>
      </c>
      <c r="BG853" s="513">
        <v>0</v>
      </c>
      <c r="BH853" s="513">
        <v>0</v>
      </c>
      <c r="BI853" s="513">
        <v>0</v>
      </c>
      <c r="BJ853" s="513">
        <v>0</v>
      </c>
      <c r="BK853" s="241">
        <f t="shared" si="129"/>
        <v>1705.6949999999999</v>
      </c>
      <c r="BL853" s="22">
        <f t="shared" si="130"/>
        <v>1705.6949999999999</v>
      </c>
      <c r="BM853" s="519">
        <f t="shared" si="131"/>
        <v>0.13010640732265447</v>
      </c>
      <c r="BN853" s="520">
        <v>0</v>
      </c>
      <c r="BO853" s="520">
        <v>0</v>
      </c>
      <c r="BP853" s="520">
        <v>0</v>
      </c>
      <c r="BQ853" s="520">
        <v>0</v>
      </c>
      <c r="BR853" s="520">
        <v>0</v>
      </c>
      <c r="BS853" s="520">
        <v>0</v>
      </c>
      <c r="BT853" s="520">
        <v>0</v>
      </c>
      <c r="BU853" s="520">
        <v>0</v>
      </c>
      <c r="BV853" s="520">
        <v>0</v>
      </c>
      <c r="BW853" s="520">
        <v>0</v>
      </c>
      <c r="BX853" s="520">
        <v>0</v>
      </c>
      <c r="BY853" s="520">
        <v>0</v>
      </c>
      <c r="BZ853" s="520">
        <v>0</v>
      </c>
      <c r="CA853" s="520">
        <v>0</v>
      </c>
      <c r="CB853" s="520">
        <v>0</v>
      </c>
      <c r="CC853" s="520">
        <v>0</v>
      </c>
      <c r="CD853" s="520">
        <v>2002213.0188</v>
      </c>
      <c r="CE853" s="520">
        <v>2002213.0188</v>
      </c>
      <c r="CF853" s="520">
        <v>0</v>
      </c>
      <c r="CG853" s="520">
        <v>0</v>
      </c>
      <c r="CH853" s="520">
        <v>0</v>
      </c>
      <c r="CI853" s="520">
        <v>0</v>
      </c>
      <c r="CJ853" s="520">
        <v>0</v>
      </c>
      <c r="CK853" s="520">
        <v>0</v>
      </c>
      <c r="CL853" s="520">
        <f t="shared" si="132"/>
        <v>2002213.0188</v>
      </c>
      <c r="CM853" s="521">
        <f t="shared" si="133"/>
        <v>2002213.0188</v>
      </c>
      <c r="CN853" s="522">
        <v>37791672.695726402</v>
      </c>
      <c r="CO853" s="522">
        <v>37791672.695726402</v>
      </c>
      <c r="CP853" s="522">
        <v>51716996.768368803</v>
      </c>
      <c r="CQ853" s="243" t="s">
        <v>874</v>
      </c>
      <c r="CR853" s="103">
        <v>9.58</v>
      </c>
      <c r="CS853" s="523">
        <v>9.58</v>
      </c>
      <c r="CT853" s="104">
        <v>13.11</v>
      </c>
      <c r="CU853" s="524"/>
      <c r="CV853" s="524"/>
      <c r="CW853" s="524"/>
      <c r="CX853" s="525"/>
      <c r="CY853" s="526">
        <v>45.598366320086903</v>
      </c>
      <c r="CZ853" s="527">
        <v>16.686981610715446</v>
      </c>
      <c r="DA853" s="528">
        <v>0.14000731662982116</v>
      </c>
      <c r="DB853" s="529">
        <v>9.756832553583844E-2</v>
      </c>
      <c r="DC853" s="530" t="s">
        <v>2333</v>
      </c>
      <c r="DD853" s="225"/>
      <c r="DE853" s="524"/>
      <c r="DF853" s="524"/>
      <c r="DG853" s="531"/>
      <c r="DH853" s="532"/>
      <c r="DI853" s="64">
        <v>90250</v>
      </c>
      <c r="DJ853" s="64">
        <v>0</v>
      </c>
      <c r="DK853" s="64">
        <v>0</v>
      </c>
      <c r="DL853" s="545">
        <f t="shared" si="125"/>
        <v>30083.333333333332</v>
      </c>
    </row>
    <row r="854" spans="1:116" ht="43.5" customHeight="1" x14ac:dyDescent="0.25">
      <c r="A854" s="356" t="s">
        <v>7</v>
      </c>
      <c r="B854" s="65" t="s">
        <v>96</v>
      </c>
      <c r="C854" s="65" t="s">
        <v>114</v>
      </c>
      <c r="D854" s="64" t="s">
        <v>577</v>
      </c>
      <c r="E854" s="64" t="s">
        <v>551</v>
      </c>
      <c r="F854" s="64" t="s">
        <v>578</v>
      </c>
      <c r="G854" s="18" t="s">
        <v>551</v>
      </c>
      <c r="H854" s="35" t="s">
        <v>2466</v>
      </c>
      <c r="I854" s="28" t="s">
        <v>2466</v>
      </c>
      <c r="J854" s="498">
        <v>0</v>
      </c>
      <c r="K854" s="498" t="s">
        <v>2466</v>
      </c>
      <c r="L854" s="499">
        <v>0</v>
      </c>
      <c r="M854" s="512">
        <v>0</v>
      </c>
      <c r="N854" s="513">
        <v>0</v>
      </c>
      <c r="O854" s="513">
        <v>0</v>
      </c>
      <c r="P854" s="513">
        <v>0</v>
      </c>
      <c r="Q854" s="513">
        <v>0</v>
      </c>
      <c r="R854" s="513">
        <v>0</v>
      </c>
      <c r="S854" s="513">
        <v>0</v>
      </c>
      <c r="T854" s="513">
        <v>0</v>
      </c>
      <c r="U854" s="513">
        <v>0</v>
      </c>
      <c r="V854" s="513">
        <v>0</v>
      </c>
      <c r="W854" s="513">
        <v>0</v>
      </c>
      <c r="X854" s="513">
        <v>0</v>
      </c>
      <c r="Y854" s="513">
        <v>1</v>
      </c>
      <c r="Z854" s="513">
        <v>1</v>
      </c>
      <c r="AA854" s="513">
        <v>0</v>
      </c>
      <c r="AB854" s="513">
        <v>0</v>
      </c>
      <c r="AC854" s="513">
        <v>11</v>
      </c>
      <c r="AD854" s="513">
        <v>11</v>
      </c>
      <c r="AE854" s="513">
        <v>0</v>
      </c>
      <c r="AF854" s="513">
        <v>0</v>
      </c>
      <c r="AG854" s="513">
        <v>0</v>
      </c>
      <c r="AH854" s="513">
        <f t="shared" si="126"/>
        <v>0</v>
      </c>
      <c r="AI854" s="513">
        <v>0</v>
      </c>
      <c r="AJ854" s="513">
        <v>0</v>
      </c>
      <c r="AK854" s="513">
        <f t="shared" si="127"/>
        <v>12</v>
      </c>
      <c r="AL854" s="513">
        <f t="shared" si="128"/>
        <v>12</v>
      </c>
      <c r="AM854" s="513">
        <v>0</v>
      </c>
      <c r="AN854" s="513">
        <v>0</v>
      </c>
      <c r="AO854" s="513">
        <v>0</v>
      </c>
      <c r="AP854" s="513">
        <v>0</v>
      </c>
      <c r="AQ854" s="513">
        <v>0</v>
      </c>
      <c r="AR854" s="513">
        <v>0</v>
      </c>
      <c r="AS854" s="513">
        <v>0</v>
      </c>
      <c r="AT854" s="513">
        <v>0</v>
      </c>
      <c r="AU854" s="513">
        <v>0</v>
      </c>
      <c r="AV854" s="513">
        <v>0</v>
      </c>
      <c r="AW854" s="513">
        <v>0</v>
      </c>
      <c r="AX854" s="513">
        <v>0</v>
      </c>
      <c r="AY854" s="513">
        <v>1.2</v>
      </c>
      <c r="AZ854" s="513">
        <v>1.2</v>
      </c>
      <c r="BA854" s="513">
        <v>0</v>
      </c>
      <c r="BB854" s="513">
        <v>0</v>
      </c>
      <c r="BC854" s="513">
        <v>55.76</v>
      </c>
      <c r="BD854" s="513">
        <v>55.76</v>
      </c>
      <c r="BE854" s="513">
        <v>0</v>
      </c>
      <c r="BF854" s="513">
        <v>0</v>
      </c>
      <c r="BG854" s="513">
        <v>0</v>
      </c>
      <c r="BH854" s="513">
        <v>0</v>
      </c>
      <c r="BI854" s="513">
        <v>0</v>
      </c>
      <c r="BJ854" s="513">
        <v>0</v>
      </c>
      <c r="BK854" s="241">
        <f t="shared" si="129"/>
        <v>56.96</v>
      </c>
      <c r="BL854" s="22">
        <f t="shared" si="130"/>
        <v>56.96</v>
      </c>
      <c r="BM854" s="519">
        <f t="shared" si="131"/>
        <v>0</v>
      </c>
      <c r="BN854" s="520">
        <v>0</v>
      </c>
      <c r="BO854" s="520">
        <v>0</v>
      </c>
      <c r="BP854" s="520">
        <v>0</v>
      </c>
      <c r="BQ854" s="520">
        <v>0</v>
      </c>
      <c r="BR854" s="520">
        <v>0</v>
      </c>
      <c r="BS854" s="520">
        <v>0</v>
      </c>
      <c r="BT854" s="520">
        <v>0</v>
      </c>
      <c r="BU854" s="520">
        <v>0</v>
      </c>
      <c r="BV854" s="520">
        <v>0</v>
      </c>
      <c r="BW854" s="520">
        <v>0</v>
      </c>
      <c r="BX854" s="520">
        <v>0</v>
      </c>
      <c r="BY854" s="520">
        <v>0</v>
      </c>
      <c r="BZ854" s="520">
        <v>6054.9119999999994</v>
      </c>
      <c r="CA854" s="520">
        <v>6054.9119999999994</v>
      </c>
      <c r="CB854" s="520">
        <v>0</v>
      </c>
      <c r="CC854" s="520">
        <v>0</v>
      </c>
      <c r="CD854" s="520">
        <v>65453.318400000004</v>
      </c>
      <c r="CE854" s="520">
        <v>65453.318400000004</v>
      </c>
      <c r="CF854" s="520">
        <v>0</v>
      </c>
      <c r="CG854" s="520">
        <v>0</v>
      </c>
      <c r="CH854" s="520">
        <v>0</v>
      </c>
      <c r="CI854" s="520">
        <v>0</v>
      </c>
      <c r="CJ854" s="520">
        <v>0</v>
      </c>
      <c r="CK854" s="520">
        <v>0</v>
      </c>
      <c r="CL854" s="520">
        <f t="shared" si="132"/>
        <v>71508.2304</v>
      </c>
      <c r="CM854" s="521">
        <f t="shared" si="133"/>
        <v>71508.2304</v>
      </c>
      <c r="CN854" s="522">
        <v>0</v>
      </c>
      <c r="CO854" s="522">
        <v>0</v>
      </c>
      <c r="CP854" s="522">
        <v>0</v>
      </c>
      <c r="CQ854" s="243" t="s">
        <v>874</v>
      </c>
      <c r="CR854" s="103">
        <v>0</v>
      </c>
      <c r="CS854" s="523">
        <v>0</v>
      </c>
      <c r="CT854" s="104">
        <v>0</v>
      </c>
      <c r="CU854" s="524"/>
      <c r="CV854" s="524"/>
      <c r="CW854" s="524"/>
      <c r="CX854" s="525"/>
      <c r="CY854" s="526" t="s">
        <v>56</v>
      </c>
      <c r="CZ854" s="527">
        <v>0</v>
      </c>
      <c r="DA854" s="528" t="s">
        <v>56</v>
      </c>
      <c r="DB854" s="529">
        <v>0</v>
      </c>
      <c r="DC854" s="530" t="s">
        <v>2297</v>
      </c>
      <c r="DD854" s="225"/>
      <c r="DE854" s="524"/>
      <c r="DF854" s="524"/>
      <c r="DG854" s="531"/>
      <c r="DH854" s="532"/>
      <c r="DI854" s="64" t="s">
        <v>56</v>
      </c>
      <c r="DJ854" s="64" t="s">
        <v>56</v>
      </c>
      <c r="DK854" s="18" t="s">
        <v>56</v>
      </c>
      <c r="DL854" s="534" t="s">
        <v>56</v>
      </c>
    </row>
    <row r="855" spans="1:116" ht="43.5" customHeight="1" x14ac:dyDescent="0.25">
      <c r="A855" s="356" t="s">
        <v>7</v>
      </c>
      <c r="B855" s="65" t="s">
        <v>96</v>
      </c>
      <c r="C855" s="65" t="s">
        <v>114</v>
      </c>
      <c r="D855" s="64" t="s">
        <v>2656</v>
      </c>
      <c r="E855" s="64" t="s">
        <v>1631</v>
      </c>
      <c r="F855" s="64" t="s">
        <v>1802</v>
      </c>
      <c r="G855" s="18" t="s">
        <v>1631</v>
      </c>
      <c r="H855" s="35" t="s">
        <v>860</v>
      </c>
      <c r="I855" s="28" t="s">
        <v>2322</v>
      </c>
      <c r="J855" s="498">
        <v>8.7243399177244338</v>
      </c>
      <c r="K855" s="498">
        <v>14.385037848867002</v>
      </c>
      <c r="L855" s="499">
        <v>3809.4</v>
      </c>
      <c r="M855" s="512">
        <v>0</v>
      </c>
      <c r="N855" s="513">
        <v>0</v>
      </c>
      <c r="O855" s="513">
        <v>0</v>
      </c>
      <c r="P855" s="513">
        <v>0</v>
      </c>
      <c r="Q855" s="513">
        <v>0</v>
      </c>
      <c r="R855" s="513">
        <v>0</v>
      </c>
      <c r="S855" s="513">
        <v>0</v>
      </c>
      <c r="T855" s="513">
        <v>0</v>
      </c>
      <c r="U855" s="513">
        <v>0</v>
      </c>
      <c r="V855" s="513">
        <v>0</v>
      </c>
      <c r="W855" s="513">
        <v>0</v>
      </c>
      <c r="X855" s="513">
        <v>0</v>
      </c>
      <c r="Y855" s="513">
        <v>0</v>
      </c>
      <c r="Z855" s="513">
        <v>0</v>
      </c>
      <c r="AA855" s="513">
        <v>0</v>
      </c>
      <c r="AB855" s="513">
        <v>0</v>
      </c>
      <c r="AC855" s="513">
        <v>54</v>
      </c>
      <c r="AD855" s="513">
        <v>54</v>
      </c>
      <c r="AE855" s="513">
        <v>0</v>
      </c>
      <c r="AF855" s="513">
        <v>0</v>
      </c>
      <c r="AG855" s="513">
        <v>0</v>
      </c>
      <c r="AH855" s="513">
        <f t="shared" si="126"/>
        <v>0</v>
      </c>
      <c r="AI855" s="513">
        <v>0</v>
      </c>
      <c r="AJ855" s="513">
        <v>0</v>
      </c>
      <c r="AK855" s="513">
        <f t="shared" si="127"/>
        <v>54</v>
      </c>
      <c r="AL855" s="513">
        <f t="shared" si="128"/>
        <v>54</v>
      </c>
      <c r="AM855" s="513">
        <v>0</v>
      </c>
      <c r="AN855" s="513">
        <v>0</v>
      </c>
      <c r="AO855" s="513">
        <v>0</v>
      </c>
      <c r="AP855" s="513">
        <v>0</v>
      </c>
      <c r="AQ855" s="513">
        <v>0</v>
      </c>
      <c r="AR855" s="513">
        <v>0</v>
      </c>
      <c r="AS855" s="513">
        <v>0</v>
      </c>
      <c r="AT855" s="513">
        <v>0</v>
      </c>
      <c r="AU855" s="513">
        <v>0</v>
      </c>
      <c r="AV855" s="513">
        <v>0</v>
      </c>
      <c r="AW855" s="513">
        <v>0</v>
      </c>
      <c r="AX855" s="513">
        <v>0</v>
      </c>
      <c r="AY855" s="513">
        <v>0</v>
      </c>
      <c r="AZ855" s="513">
        <v>0</v>
      </c>
      <c r="BA855" s="513">
        <v>0</v>
      </c>
      <c r="BB855" s="513">
        <v>0</v>
      </c>
      <c r="BC855" s="513">
        <v>253.87</v>
      </c>
      <c r="BD855" s="513">
        <v>253.87</v>
      </c>
      <c r="BE855" s="513">
        <v>0</v>
      </c>
      <c r="BF855" s="513">
        <v>0</v>
      </c>
      <c r="BG855" s="513">
        <v>0</v>
      </c>
      <c r="BH855" s="513">
        <v>0</v>
      </c>
      <c r="BI855" s="513">
        <v>0</v>
      </c>
      <c r="BJ855" s="513">
        <v>0</v>
      </c>
      <c r="BK855" s="241">
        <f t="shared" si="129"/>
        <v>253.87</v>
      </c>
      <c r="BL855" s="22">
        <f t="shared" si="130"/>
        <v>253.87</v>
      </c>
      <c r="BM855" s="519">
        <f t="shared" si="131"/>
        <v>5.2999999999999999E-2</v>
      </c>
      <c r="BN855" s="520">
        <v>0</v>
      </c>
      <c r="BO855" s="520">
        <v>0</v>
      </c>
      <c r="BP855" s="520">
        <v>0</v>
      </c>
      <c r="BQ855" s="520">
        <v>0</v>
      </c>
      <c r="BR855" s="520">
        <v>0</v>
      </c>
      <c r="BS855" s="520">
        <v>0</v>
      </c>
      <c r="BT855" s="520">
        <v>0</v>
      </c>
      <c r="BU855" s="520">
        <v>0</v>
      </c>
      <c r="BV855" s="520">
        <v>0</v>
      </c>
      <c r="BW855" s="520">
        <v>0</v>
      </c>
      <c r="BX855" s="520">
        <v>0</v>
      </c>
      <c r="BY855" s="520">
        <v>0</v>
      </c>
      <c r="BZ855" s="520">
        <v>0</v>
      </c>
      <c r="CA855" s="520">
        <v>0</v>
      </c>
      <c r="CB855" s="520">
        <v>0</v>
      </c>
      <c r="CC855" s="520">
        <v>0</v>
      </c>
      <c r="CD855" s="520">
        <v>298002.76080000005</v>
      </c>
      <c r="CE855" s="520">
        <v>298002.76080000005</v>
      </c>
      <c r="CF855" s="520">
        <v>0</v>
      </c>
      <c r="CG855" s="520">
        <v>0</v>
      </c>
      <c r="CH855" s="520">
        <v>0</v>
      </c>
      <c r="CI855" s="520">
        <v>0</v>
      </c>
      <c r="CJ855" s="520">
        <v>0</v>
      </c>
      <c r="CK855" s="520">
        <v>0</v>
      </c>
      <c r="CL855" s="520">
        <f t="shared" si="132"/>
        <v>298002.76080000005</v>
      </c>
      <c r="CM855" s="521">
        <f t="shared" si="133"/>
        <v>298002.76080000005</v>
      </c>
      <c r="CN855" s="522">
        <v>11738400.000000002</v>
      </c>
      <c r="CO855" s="522">
        <v>11738400.000000002</v>
      </c>
      <c r="CP855" s="522">
        <v>16784160</v>
      </c>
      <c r="CQ855" s="243" t="s">
        <v>874</v>
      </c>
      <c r="CR855" s="103">
        <v>3.35</v>
      </c>
      <c r="CS855" s="523">
        <v>3.35</v>
      </c>
      <c r="CT855" s="104">
        <v>4.79</v>
      </c>
      <c r="CU855" s="524"/>
      <c r="CV855" s="524"/>
      <c r="CW855" s="524"/>
      <c r="CX855" s="525"/>
      <c r="CY855" s="526">
        <v>268.89034857283696</v>
      </c>
      <c r="CZ855" s="527">
        <v>268.45010692273667</v>
      </c>
      <c r="DA855" s="528">
        <v>2.4299013174435053</v>
      </c>
      <c r="DB855" s="529">
        <v>2.4271786885150504</v>
      </c>
      <c r="DC855" s="530" t="s">
        <v>2307</v>
      </c>
      <c r="DD855" s="225"/>
      <c r="DE855" s="524"/>
      <c r="DF855" s="524"/>
      <c r="DG855" s="531"/>
      <c r="DH855" s="532"/>
      <c r="DI855" s="64">
        <v>0</v>
      </c>
      <c r="DJ855" s="64">
        <v>0</v>
      </c>
      <c r="DK855" s="64">
        <v>1476375</v>
      </c>
      <c r="DL855" s="533">
        <f t="shared" ref="DL855:DL890" si="134">AVERAGE(DI855,DJ855,DK855)</f>
        <v>492125</v>
      </c>
    </row>
    <row r="856" spans="1:116" ht="43.5" customHeight="1" x14ac:dyDescent="0.25">
      <c r="A856" s="356" t="s">
        <v>7</v>
      </c>
      <c r="B856" s="65" t="s">
        <v>96</v>
      </c>
      <c r="C856" s="65" t="s">
        <v>114</v>
      </c>
      <c r="D856" s="64" t="s">
        <v>2657</v>
      </c>
      <c r="E856" s="64" t="s">
        <v>1552</v>
      </c>
      <c r="F856" s="64" t="s">
        <v>1803</v>
      </c>
      <c r="G856" s="18" t="s">
        <v>1552</v>
      </c>
      <c r="H856" s="35" t="s">
        <v>866</v>
      </c>
      <c r="I856" s="28" t="s">
        <v>2287</v>
      </c>
      <c r="J856" s="498">
        <v>2.3777593486305548</v>
      </c>
      <c r="K856" s="498">
        <v>1.5388257543750001</v>
      </c>
      <c r="L856" s="499">
        <v>417.3</v>
      </c>
      <c r="M856" s="512">
        <v>0</v>
      </c>
      <c r="N856" s="513">
        <v>0</v>
      </c>
      <c r="O856" s="513">
        <v>0</v>
      </c>
      <c r="P856" s="513">
        <v>0</v>
      </c>
      <c r="Q856" s="513">
        <v>0</v>
      </c>
      <c r="R856" s="513">
        <v>0</v>
      </c>
      <c r="S856" s="513">
        <v>0</v>
      </c>
      <c r="T856" s="513">
        <v>0</v>
      </c>
      <c r="U856" s="513">
        <v>0</v>
      </c>
      <c r="V856" s="513">
        <v>0</v>
      </c>
      <c r="W856" s="513">
        <v>0</v>
      </c>
      <c r="X856" s="513">
        <v>0</v>
      </c>
      <c r="Y856" s="513">
        <v>0</v>
      </c>
      <c r="Z856" s="513">
        <v>0</v>
      </c>
      <c r="AA856" s="513">
        <v>0</v>
      </c>
      <c r="AB856" s="513">
        <v>0</v>
      </c>
      <c r="AC856" s="513">
        <v>6</v>
      </c>
      <c r="AD856" s="513">
        <v>6</v>
      </c>
      <c r="AE856" s="513">
        <v>0</v>
      </c>
      <c r="AF856" s="513">
        <v>0</v>
      </c>
      <c r="AG856" s="513">
        <v>0</v>
      </c>
      <c r="AH856" s="513">
        <f t="shared" si="126"/>
        <v>0</v>
      </c>
      <c r="AI856" s="513">
        <v>0</v>
      </c>
      <c r="AJ856" s="513">
        <v>0</v>
      </c>
      <c r="AK856" s="513">
        <f t="shared" si="127"/>
        <v>6</v>
      </c>
      <c r="AL856" s="513">
        <f t="shared" si="128"/>
        <v>6</v>
      </c>
      <c r="AM856" s="513">
        <v>0</v>
      </c>
      <c r="AN856" s="513">
        <v>0</v>
      </c>
      <c r="AO856" s="513">
        <v>0</v>
      </c>
      <c r="AP856" s="513">
        <v>0</v>
      </c>
      <c r="AQ856" s="513">
        <v>0</v>
      </c>
      <c r="AR856" s="513">
        <v>0</v>
      </c>
      <c r="AS856" s="513">
        <v>0</v>
      </c>
      <c r="AT856" s="513">
        <v>0</v>
      </c>
      <c r="AU856" s="513">
        <v>0</v>
      </c>
      <c r="AV856" s="513">
        <v>0</v>
      </c>
      <c r="AW856" s="513">
        <v>0</v>
      </c>
      <c r="AX856" s="513">
        <v>0</v>
      </c>
      <c r="AY856" s="513">
        <v>0</v>
      </c>
      <c r="AZ856" s="513">
        <v>0</v>
      </c>
      <c r="BA856" s="513">
        <v>0</v>
      </c>
      <c r="BB856" s="513">
        <v>0</v>
      </c>
      <c r="BC856" s="513">
        <v>30.9</v>
      </c>
      <c r="BD856" s="513">
        <v>30.9</v>
      </c>
      <c r="BE856" s="513">
        <v>0</v>
      </c>
      <c r="BF856" s="513">
        <v>0</v>
      </c>
      <c r="BG856" s="513">
        <v>0</v>
      </c>
      <c r="BH856" s="513">
        <v>0</v>
      </c>
      <c r="BI856" s="513">
        <v>0</v>
      </c>
      <c r="BJ856" s="513">
        <v>0</v>
      </c>
      <c r="BK856" s="241">
        <f t="shared" si="129"/>
        <v>30.9</v>
      </c>
      <c r="BL856" s="22">
        <f t="shared" si="130"/>
        <v>30.9</v>
      </c>
      <c r="BM856" s="519">
        <f t="shared" si="131"/>
        <v>1.7965116279069767E-2</v>
      </c>
      <c r="BN856" s="520">
        <v>0</v>
      </c>
      <c r="BO856" s="520">
        <v>0</v>
      </c>
      <c r="BP856" s="520">
        <v>0</v>
      </c>
      <c r="BQ856" s="520">
        <v>0</v>
      </c>
      <c r="BR856" s="520">
        <v>0</v>
      </c>
      <c r="BS856" s="520">
        <v>0</v>
      </c>
      <c r="BT856" s="520">
        <v>0</v>
      </c>
      <c r="BU856" s="520">
        <v>0</v>
      </c>
      <c r="BV856" s="520">
        <v>0</v>
      </c>
      <c r="BW856" s="520">
        <v>0</v>
      </c>
      <c r="BX856" s="520">
        <v>0</v>
      </c>
      <c r="BY856" s="520">
        <v>0</v>
      </c>
      <c r="BZ856" s="520">
        <v>0</v>
      </c>
      <c r="CA856" s="520">
        <v>0</v>
      </c>
      <c r="CB856" s="520">
        <v>0</v>
      </c>
      <c r="CC856" s="520">
        <v>0</v>
      </c>
      <c r="CD856" s="520">
        <v>36271.656000000003</v>
      </c>
      <c r="CE856" s="520">
        <v>36271.656000000003</v>
      </c>
      <c r="CF856" s="520">
        <v>0</v>
      </c>
      <c r="CG856" s="520">
        <v>0</v>
      </c>
      <c r="CH856" s="520">
        <v>0</v>
      </c>
      <c r="CI856" s="520">
        <v>0</v>
      </c>
      <c r="CJ856" s="520">
        <v>0</v>
      </c>
      <c r="CK856" s="520">
        <v>0</v>
      </c>
      <c r="CL856" s="520">
        <f t="shared" si="132"/>
        <v>36271.656000000003</v>
      </c>
      <c r="CM856" s="521">
        <f t="shared" si="133"/>
        <v>36271.656000000003</v>
      </c>
      <c r="CN856" s="522">
        <v>3539040.0000000005</v>
      </c>
      <c r="CO856" s="522">
        <v>3539040.0000000005</v>
      </c>
      <c r="CP856" s="522">
        <v>6026880</v>
      </c>
      <c r="CQ856" s="243" t="s">
        <v>874</v>
      </c>
      <c r="CR856" s="103">
        <v>1.01</v>
      </c>
      <c r="CS856" s="523">
        <v>1.01</v>
      </c>
      <c r="CT856" s="104">
        <v>1.72</v>
      </c>
      <c r="CU856" s="524"/>
      <c r="CV856" s="524"/>
      <c r="CW856" s="524"/>
      <c r="CX856" s="525"/>
      <c r="CY856" s="526">
        <v>57.077788639872701</v>
      </c>
      <c r="CZ856" s="527">
        <v>56.939664645044424</v>
      </c>
      <c r="DA856" s="528">
        <v>1.091963478075785</v>
      </c>
      <c r="DB856" s="529">
        <v>1.0897703511420334</v>
      </c>
      <c r="DC856" s="530" t="s">
        <v>2538</v>
      </c>
      <c r="DD856" s="225"/>
      <c r="DE856" s="524"/>
      <c r="DF856" s="524"/>
      <c r="DG856" s="531"/>
      <c r="DH856" s="532"/>
      <c r="DI856" s="64">
        <v>0</v>
      </c>
      <c r="DJ856" s="64">
        <v>0</v>
      </c>
      <c r="DK856" s="64">
        <v>0</v>
      </c>
      <c r="DL856" s="534">
        <f t="shared" si="134"/>
        <v>0</v>
      </c>
    </row>
    <row r="857" spans="1:116" ht="43.5" customHeight="1" x14ac:dyDescent="0.25">
      <c r="A857" s="356" t="s">
        <v>7</v>
      </c>
      <c r="B857" s="65" t="s">
        <v>96</v>
      </c>
      <c r="C857" s="65" t="s">
        <v>114</v>
      </c>
      <c r="D857" s="64" t="s">
        <v>2657</v>
      </c>
      <c r="E857" s="64" t="s">
        <v>1552</v>
      </c>
      <c r="F857" s="64" t="s">
        <v>1804</v>
      </c>
      <c r="G857" s="18" t="s">
        <v>1552</v>
      </c>
      <c r="H857" s="35" t="s">
        <v>866</v>
      </c>
      <c r="I857" s="28" t="s">
        <v>2287</v>
      </c>
      <c r="J857" s="498">
        <v>4.4096627920057561</v>
      </c>
      <c r="K857" s="498">
        <v>2.6253787824180002</v>
      </c>
      <c r="L857" s="499">
        <v>377.3</v>
      </c>
      <c r="M857" s="512">
        <v>0</v>
      </c>
      <c r="N857" s="513">
        <v>0</v>
      </c>
      <c r="O857" s="513">
        <v>0</v>
      </c>
      <c r="P857" s="513">
        <v>0</v>
      </c>
      <c r="Q857" s="513">
        <v>0</v>
      </c>
      <c r="R857" s="513">
        <v>0</v>
      </c>
      <c r="S857" s="513">
        <v>0</v>
      </c>
      <c r="T857" s="513">
        <v>0</v>
      </c>
      <c r="U857" s="513">
        <v>0</v>
      </c>
      <c r="V857" s="513">
        <v>0</v>
      </c>
      <c r="W857" s="513">
        <v>0</v>
      </c>
      <c r="X857" s="513">
        <v>0</v>
      </c>
      <c r="Y857" s="513">
        <v>0</v>
      </c>
      <c r="Z857" s="513">
        <v>0</v>
      </c>
      <c r="AA857" s="513">
        <v>0</v>
      </c>
      <c r="AB857" s="513">
        <v>0</v>
      </c>
      <c r="AC857" s="513">
        <v>3</v>
      </c>
      <c r="AD857" s="513">
        <v>3</v>
      </c>
      <c r="AE857" s="513">
        <v>0</v>
      </c>
      <c r="AF857" s="513">
        <v>0</v>
      </c>
      <c r="AG857" s="513">
        <v>0</v>
      </c>
      <c r="AH857" s="513">
        <f t="shared" si="126"/>
        <v>0</v>
      </c>
      <c r="AI857" s="513">
        <v>0</v>
      </c>
      <c r="AJ857" s="513">
        <v>0</v>
      </c>
      <c r="AK857" s="513">
        <f t="shared" si="127"/>
        <v>3</v>
      </c>
      <c r="AL857" s="513">
        <f t="shared" si="128"/>
        <v>3</v>
      </c>
      <c r="AM857" s="513">
        <v>0</v>
      </c>
      <c r="AN857" s="513">
        <v>0</v>
      </c>
      <c r="AO857" s="513">
        <v>0</v>
      </c>
      <c r="AP857" s="513">
        <v>0</v>
      </c>
      <c r="AQ857" s="513">
        <v>0</v>
      </c>
      <c r="AR857" s="513">
        <v>0</v>
      </c>
      <c r="AS857" s="513">
        <v>0</v>
      </c>
      <c r="AT857" s="513">
        <v>0</v>
      </c>
      <c r="AU857" s="513">
        <v>0</v>
      </c>
      <c r="AV857" s="513">
        <v>0</v>
      </c>
      <c r="AW857" s="513">
        <v>0</v>
      </c>
      <c r="AX857" s="513">
        <v>0</v>
      </c>
      <c r="AY857" s="513">
        <v>0</v>
      </c>
      <c r="AZ857" s="513">
        <v>0</v>
      </c>
      <c r="BA857" s="513">
        <v>0</v>
      </c>
      <c r="BB857" s="513">
        <v>0</v>
      </c>
      <c r="BC857" s="513">
        <v>10.9</v>
      </c>
      <c r="BD857" s="513">
        <v>10.9</v>
      </c>
      <c r="BE857" s="513">
        <v>0</v>
      </c>
      <c r="BF857" s="513">
        <v>0</v>
      </c>
      <c r="BG857" s="513">
        <v>0</v>
      </c>
      <c r="BH857" s="513">
        <v>0</v>
      </c>
      <c r="BI857" s="513">
        <v>0</v>
      </c>
      <c r="BJ857" s="513">
        <v>0</v>
      </c>
      <c r="BK857" s="241">
        <f t="shared" si="129"/>
        <v>10.9</v>
      </c>
      <c r="BL857" s="22">
        <f t="shared" si="130"/>
        <v>10.9</v>
      </c>
      <c r="BM857" s="519">
        <f t="shared" si="131"/>
        <v>5.1415094339622635E-3</v>
      </c>
      <c r="BN857" s="520">
        <v>0</v>
      </c>
      <c r="BO857" s="520">
        <v>0</v>
      </c>
      <c r="BP857" s="520">
        <v>0</v>
      </c>
      <c r="BQ857" s="520">
        <v>0</v>
      </c>
      <c r="BR857" s="520">
        <v>0</v>
      </c>
      <c r="BS857" s="520">
        <v>0</v>
      </c>
      <c r="BT857" s="520">
        <v>0</v>
      </c>
      <c r="BU857" s="520">
        <v>0</v>
      </c>
      <c r="BV857" s="520">
        <v>0</v>
      </c>
      <c r="BW857" s="520">
        <v>0</v>
      </c>
      <c r="BX857" s="520">
        <v>0</v>
      </c>
      <c r="BY857" s="520">
        <v>0</v>
      </c>
      <c r="BZ857" s="520">
        <v>0</v>
      </c>
      <c r="CA857" s="520">
        <v>0</v>
      </c>
      <c r="CB857" s="520">
        <v>0</v>
      </c>
      <c r="CC857" s="520">
        <v>0</v>
      </c>
      <c r="CD857" s="520">
        <v>12794.856000000002</v>
      </c>
      <c r="CE857" s="520">
        <v>12794.856000000002</v>
      </c>
      <c r="CF857" s="520">
        <v>0</v>
      </c>
      <c r="CG857" s="520">
        <v>0</v>
      </c>
      <c r="CH857" s="520">
        <v>0</v>
      </c>
      <c r="CI857" s="520">
        <v>0</v>
      </c>
      <c r="CJ857" s="520">
        <v>0</v>
      </c>
      <c r="CK857" s="520">
        <v>0</v>
      </c>
      <c r="CL857" s="520">
        <f t="shared" si="132"/>
        <v>12794.856000000002</v>
      </c>
      <c r="CM857" s="521">
        <f t="shared" si="133"/>
        <v>12794.856000000002</v>
      </c>
      <c r="CN857" s="522">
        <v>7323360</v>
      </c>
      <c r="CO857" s="522">
        <v>7323360</v>
      </c>
      <c r="CP857" s="522">
        <v>7428480.0000000009</v>
      </c>
      <c r="CQ857" s="243" t="s">
        <v>874</v>
      </c>
      <c r="CR857" s="103">
        <v>2.09</v>
      </c>
      <c r="CS857" s="523">
        <v>2.09</v>
      </c>
      <c r="CT857" s="104">
        <v>2.12</v>
      </c>
      <c r="CU857" s="524"/>
      <c r="CV857" s="524"/>
      <c r="CW857" s="524"/>
      <c r="CX857" s="525"/>
      <c r="CY857" s="526">
        <v>121.29621137359381</v>
      </c>
      <c r="CZ857" s="527">
        <v>120.97505071423923</v>
      </c>
      <c r="DA857" s="528">
        <v>1.7492531874325346</v>
      </c>
      <c r="DB857" s="529">
        <v>1.7469628147887741</v>
      </c>
      <c r="DC857" s="530" t="s">
        <v>2401</v>
      </c>
      <c r="DD857" s="225"/>
      <c r="DE857" s="524"/>
      <c r="DF857" s="524"/>
      <c r="DG857" s="531"/>
      <c r="DH857" s="532"/>
      <c r="DI857" s="64">
        <v>46826</v>
      </c>
      <c r="DJ857" s="64">
        <v>0</v>
      </c>
      <c r="DK857" s="64">
        <v>0</v>
      </c>
      <c r="DL857" s="534">
        <f t="shared" si="134"/>
        <v>15608.666666666666</v>
      </c>
    </row>
    <row r="858" spans="1:116" ht="43.5" customHeight="1" x14ac:dyDescent="0.25">
      <c r="A858" s="356" t="s">
        <v>7</v>
      </c>
      <c r="B858" s="65" t="s">
        <v>96</v>
      </c>
      <c r="C858" s="65" t="s">
        <v>114</v>
      </c>
      <c r="D858" s="64" t="s">
        <v>2657</v>
      </c>
      <c r="E858" s="64" t="s">
        <v>1552</v>
      </c>
      <c r="F858" s="64" t="s">
        <v>1805</v>
      </c>
      <c r="G858" s="18" t="s">
        <v>1552</v>
      </c>
      <c r="H858" s="35" t="s">
        <v>866</v>
      </c>
      <c r="I858" s="28" t="s">
        <v>2287</v>
      </c>
      <c r="J858" s="498">
        <v>2.3417326918331218</v>
      </c>
      <c r="K858" s="498">
        <v>1.9528409050290001</v>
      </c>
      <c r="L858" s="499">
        <v>604.20000000000005</v>
      </c>
      <c r="M858" s="512">
        <v>0</v>
      </c>
      <c r="N858" s="513">
        <v>0</v>
      </c>
      <c r="O858" s="513">
        <v>0</v>
      </c>
      <c r="P858" s="513">
        <v>0</v>
      </c>
      <c r="Q858" s="513">
        <v>0</v>
      </c>
      <c r="R858" s="513">
        <v>0</v>
      </c>
      <c r="S858" s="513">
        <v>0</v>
      </c>
      <c r="T858" s="513">
        <v>0</v>
      </c>
      <c r="U858" s="513">
        <v>0</v>
      </c>
      <c r="V858" s="513">
        <v>0</v>
      </c>
      <c r="W858" s="513">
        <v>0</v>
      </c>
      <c r="X858" s="513">
        <v>0</v>
      </c>
      <c r="Y858" s="513">
        <v>0</v>
      </c>
      <c r="Z858" s="513">
        <v>0</v>
      </c>
      <c r="AA858" s="513">
        <v>0</v>
      </c>
      <c r="AB858" s="513">
        <v>0</v>
      </c>
      <c r="AC858" s="513">
        <v>4</v>
      </c>
      <c r="AD858" s="513">
        <v>4</v>
      </c>
      <c r="AE858" s="513">
        <v>0</v>
      </c>
      <c r="AF858" s="513">
        <v>0</v>
      </c>
      <c r="AG858" s="513">
        <v>0</v>
      </c>
      <c r="AH858" s="513">
        <f t="shared" si="126"/>
        <v>0</v>
      </c>
      <c r="AI858" s="513">
        <v>0</v>
      </c>
      <c r="AJ858" s="513">
        <v>0</v>
      </c>
      <c r="AK858" s="513">
        <f t="shared" si="127"/>
        <v>4</v>
      </c>
      <c r="AL858" s="513">
        <f t="shared" si="128"/>
        <v>4</v>
      </c>
      <c r="AM858" s="513">
        <v>0</v>
      </c>
      <c r="AN858" s="513">
        <v>0</v>
      </c>
      <c r="AO858" s="513">
        <v>0</v>
      </c>
      <c r="AP858" s="513">
        <v>0</v>
      </c>
      <c r="AQ858" s="513">
        <v>0</v>
      </c>
      <c r="AR858" s="513">
        <v>0</v>
      </c>
      <c r="AS858" s="513">
        <v>0</v>
      </c>
      <c r="AT858" s="513">
        <v>0</v>
      </c>
      <c r="AU858" s="513">
        <v>0</v>
      </c>
      <c r="AV858" s="513">
        <v>0</v>
      </c>
      <c r="AW858" s="513">
        <v>0</v>
      </c>
      <c r="AX858" s="513">
        <v>0</v>
      </c>
      <c r="AY858" s="513">
        <v>0</v>
      </c>
      <c r="AZ858" s="513">
        <v>0</v>
      </c>
      <c r="BA858" s="513">
        <v>0</v>
      </c>
      <c r="BB858" s="513">
        <v>0</v>
      </c>
      <c r="BC858" s="513">
        <v>27</v>
      </c>
      <c r="BD858" s="513">
        <v>27</v>
      </c>
      <c r="BE858" s="513">
        <v>0</v>
      </c>
      <c r="BF858" s="513">
        <v>0</v>
      </c>
      <c r="BG858" s="513">
        <v>0</v>
      </c>
      <c r="BH858" s="513">
        <v>0</v>
      </c>
      <c r="BI858" s="513">
        <v>0</v>
      </c>
      <c r="BJ858" s="513">
        <v>0</v>
      </c>
      <c r="BK858" s="241">
        <f t="shared" si="129"/>
        <v>27</v>
      </c>
      <c r="BL858" s="22">
        <f t="shared" si="130"/>
        <v>27</v>
      </c>
      <c r="BM858" s="519">
        <f t="shared" si="131"/>
        <v>1.9285714285714288E-2</v>
      </c>
      <c r="BN858" s="520">
        <v>0</v>
      </c>
      <c r="BO858" s="520">
        <v>0</v>
      </c>
      <c r="BP858" s="520">
        <v>0</v>
      </c>
      <c r="BQ858" s="520">
        <v>0</v>
      </c>
      <c r="BR858" s="520">
        <v>0</v>
      </c>
      <c r="BS858" s="520">
        <v>0</v>
      </c>
      <c r="BT858" s="520">
        <v>0</v>
      </c>
      <c r="BU858" s="520">
        <v>0</v>
      </c>
      <c r="BV858" s="520">
        <v>0</v>
      </c>
      <c r="BW858" s="520">
        <v>0</v>
      </c>
      <c r="BX858" s="520">
        <v>0</v>
      </c>
      <c r="BY858" s="520">
        <v>0</v>
      </c>
      <c r="BZ858" s="520">
        <v>0</v>
      </c>
      <c r="CA858" s="520">
        <v>0</v>
      </c>
      <c r="CB858" s="520">
        <v>0</v>
      </c>
      <c r="CC858" s="520">
        <v>0</v>
      </c>
      <c r="CD858" s="520">
        <v>31693.68</v>
      </c>
      <c r="CE858" s="520">
        <v>31693.68</v>
      </c>
      <c r="CF858" s="520">
        <v>0</v>
      </c>
      <c r="CG858" s="520">
        <v>0</v>
      </c>
      <c r="CH858" s="520">
        <v>0</v>
      </c>
      <c r="CI858" s="520">
        <v>0</v>
      </c>
      <c r="CJ858" s="520">
        <v>0</v>
      </c>
      <c r="CK858" s="520">
        <v>0</v>
      </c>
      <c r="CL858" s="520">
        <f t="shared" si="132"/>
        <v>31693.68</v>
      </c>
      <c r="CM858" s="521">
        <f t="shared" si="133"/>
        <v>31693.68</v>
      </c>
      <c r="CN858" s="522">
        <v>5045759.9999999991</v>
      </c>
      <c r="CO858" s="522">
        <v>5045759.9999999991</v>
      </c>
      <c r="CP858" s="522">
        <v>4905599.9999999991</v>
      </c>
      <c r="CQ858" s="243" t="s">
        <v>874</v>
      </c>
      <c r="CR858" s="103">
        <v>1.44</v>
      </c>
      <c r="CS858" s="523">
        <v>1.44</v>
      </c>
      <c r="CT858" s="104">
        <v>1.4</v>
      </c>
      <c r="CU858" s="524"/>
      <c r="CV858" s="524"/>
      <c r="CW858" s="524"/>
      <c r="CX858" s="525"/>
      <c r="CY858" s="526">
        <v>128.87005101520847</v>
      </c>
      <c r="CZ858" s="527">
        <v>128.44027740061452</v>
      </c>
      <c r="DA858" s="528">
        <v>1.6639154220055827</v>
      </c>
      <c r="DB858" s="529">
        <v>1.6617097318548157</v>
      </c>
      <c r="DC858" s="530" t="s">
        <v>2415</v>
      </c>
      <c r="DD858" s="225"/>
      <c r="DE858" s="524"/>
      <c r="DF858" s="524"/>
      <c r="DG858" s="531"/>
      <c r="DH858" s="532"/>
      <c r="DI858" s="64">
        <v>0</v>
      </c>
      <c r="DJ858" s="64">
        <v>156857</v>
      </c>
      <c r="DK858" s="64">
        <v>0</v>
      </c>
      <c r="DL858" s="534">
        <f t="shared" si="134"/>
        <v>52285.666666666664</v>
      </c>
    </row>
    <row r="859" spans="1:116" ht="43.5" customHeight="1" x14ac:dyDescent="0.25">
      <c r="A859" s="356" t="s">
        <v>7</v>
      </c>
      <c r="B859" s="65" t="s">
        <v>96</v>
      </c>
      <c r="C859" s="65" t="s">
        <v>114</v>
      </c>
      <c r="D859" s="64" t="s">
        <v>2657</v>
      </c>
      <c r="E859" s="64" t="s">
        <v>1552</v>
      </c>
      <c r="F859" s="64" t="s">
        <v>1806</v>
      </c>
      <c r="G859" s="18" t="s">
        <v>1552</v>
      </c>
      <c r="H859" s="35" t="s">
        <v>860</v>
      </c>
      <c r="I859" s="28" t="s">
        <v>2287</v>
      </c>
      <c r="J859" s="498">
        <v>2.3417326918331218</v>
      </c>
      <c r="K859" s="498">
        <v>1.4772727241999999</v>
      </c>
      <c r="L859" s="499">
        <v>264.2</v>
      </c>
      <c r="M859" s="512">
        <v>0</v>
      </c>
      <c r="N859" s="513">
        <v>0</v>
      </c>
      <c r="O859" s="513">
        <v>0</v>
      </c>
      <c r="P859" s="513">
        <v>0</v>
      </c>
      <c r="Q859" s="513">
        <v>0</v>
      </c>
      <c r="R859" s="513">
        <v>0</v>
      </c>
      <c r="S859" s="513">
        <v>0</v>
      </c>
      <c r="T859" s="513">
        <v>0</v>
      </c>
      <c r="U859" s="513">
        <v>0</v>
      </c>
      <c r="V859" s="513">
        <v>0</v>
      </c>
      <c r="W859" s="513">
        <v>0</v>
      </c>
      <c r="X859" s="513">
        <v>0</v>
      </c>
      <c r="Y859" s="513">
        <v>0</v>
      </c>
      <c r="Z859" s="513">
        <v>0</v>
      </c>
      <c r="AA859" s="513">
        <v>0</v>
      </c>
      <c r="AB859" s="513">
        <v>0</v>
      </c>
      <c r="AC859" s="513">
        <v>2</v>
      </c>
      <c r="AD859" s="513">
        <v>2</v>
      </c>
      <c r="AE859" s="513">
        <v>0</v>
      </c>
      <c r="AF859" s="513">
        <v>0</v>
      </c>
      <c r="AG859" s="513">
        <v>0</v>
      </c>
      <c r="AH859" s="513">
        <f t="shared" si="126"/>
        <v>0</v>
      </c>
      <c r="AI859" s="513">
        <v>0</v>
      </c>
      <c r="AJ859" s="513">
        <v>0</v>
      </c>
      <c r="AK859" s="513">
        <f t="shared" si="127"/>
        <v>2</v>
      </c>
      <c r="AL859" s="513">
        <f t="shared" si="128"/>
        <v>2</v>
      </c>
      <c r="AM859" s="513">
        <v>0</v>
      </c>
      <c r="AN859" s="513">
        <v>0</v>
      </c>
      <c r="AO859" s="513">
        <v>0</v>
      </c>
      <c r="AP859" s="513">
        <v>0</v>
      </c>
      <c r="AQ859" s="513">
        <v>0</v>
      </c>
      <c r="AR859" s="513">
        <v>0</v>
      </c>
      <c r="AS859" s="513">
        <v>0</v>
      </c>
      <c r="AT859" s="513">
        <v>0</v>
      </c>
      <c r="AU859" s="513">
        <v>0</v>
      </c>
      <c r="AV859" s="513">
        <v>0</v>
      </c>
      <c r="AW859" s="513">
        <v>0</v>
      </c>
      <c r="AX859" s="513">
        <v>0</v>
      </c>
      <c r="AY859" s="513">
        <v>0</v>
      </c>
      <c r="AZ859" s="513">
        <v>0</v>
      </c>
      <c r="BA859" s="513">
        <v>0</v>
      </c>
      <c r="BB859" s="513">
        <v>0</v>
      </c>
      <c r="BC859" s="513">
        <v>26.5</v>
      </c>
      <c r="BD859" s="513">
        <v>26.5</v>
      </c>
      <c r="BE859" s="513">
        <v>0</v>
      </c>
      <c r="BF859" s="513">
        <v>0</v>
      </c>
      <c r="BG859" s="513">
        <v>0</v>
      </c>
      <c r="BH859" s="513">
        <v>0</v>
      </c>
      <c r="BI859" s="513">
        <v>0</v>
      </c>
      <c r="BJ859" s="513">
        <v>0</v>
      </c>
      <c r="BK859" s="241">
        <f t="shared" si="129"/>
        <v>26.5</v>
      </c>
      <c r="BL859" s="22">
        <f t="shared" si="130"/>
        <v>26.5</v>
      </c>
      <c r="BM859" s="519">
        <f t="shared" si="131"/>
        <v>2.2268907563025211E-2</v>
      </c>
      <c r="BN859" s="520">
        <v>0</v>
      </c>
      <c r="BO859" s="520">
        <v>0</v>
      </c>
      <c r="BP859" s="520">
        <v>0</v>
      </c>
      <c r="BQ859" s="520">
        <v>0</v>
      </c>
      <c r="BR859" s="520">
        <v>0</v>
      </c>
      <c r="BS859" s="520">
        <v>0</v>
      </c>
      <c r="BT859" s="520">
        <v>0</v>
      </c>
      <c r="BU859" s="520">
        <v>0</v>
      </c>
      <c r="BV859" s="520">
        <v>0</v>
      </c>
      <c r="BW859" s="520">
        <v>0</v>
      </c>
      <c r="BX859" s="520">
        <v>0</v>
      </c>
      <c r="BY859" s="520">
        <v>0</v>
      </c>
      <c r="BZ859" s="520">
        <v>0</v>
      </c>
      <c r="CA859" s="520">
        <v>0</v>
      </c>
      <c r="CB859" s="520">
        <v>0</v>
      </c>
      <c r="CC859" s="520">
        <v>0</v>
      </c>
      <c r="CD859" s="520">
        <v>31106.760000000002</v>
      </c>
      <c r="CE859" s="520">
        <v>31106.760000000002</v>
      </c>
      <c r="CF859" s="520">
        <v>0</v>
      </c>
      <c r="CG859" s="520">
        <v>0</v>
      </c>
      <c r="CH859" s="520">
        <v>0</v>
      </c>
      <c r="CI859" s="520">
        <v>0</v>
      </c>
      <c r="CJ859" s="520">
        <v>0</v>
      </c>
      <c r="CK859" s="520">
        <v>0</v>
      </c>
      <c r="CL859" s="520">
        <f t="shared" si="132"/>
        <v>31106.760000000002</v>
      </c>
      <c r="CM859" s="521">
        <f t="shared" si="133"/>
        <v>31106.760000000002</v>
      </c>
      <c r="CN859" s="522">
        <v>3363840</v>
      </c>
      <c r="CO859" s="522">
        <v>3363840</v>
      </c>
      <c r="CP859" s="522">
        <v>4169760</v>
      </c>
      <c r="CQ859" s="243" t="s">
        <v>874</v>
      </c>
      <c r="CR859" s="103">
        <v>0.96</v>
      </c>
      <c r="CS859" s="523">
        <v>0.96</v>
      </c>
      <c r="CT859" s="104">
        <v>1.19</v>
      </c>
      <c r="CU859" s="524"/>
      <c r="CV859" s="524"/>
      <c r="CW859" s="524"/>
      <c r="CX859" s="525"/>
      <c r="CY859" s="526">
        <v>42.786771516510875</v>
      </c>
      <c r="CZ859" s="527">
        <v>42.561534923450971</v>
      </c>
      <c r="DA859" s="528">
        <v>0.99856734606989661</v>
      </c>
      <c r="DB859" s="529">
        <v>0.99499216205307262</v>
      </c>
      <c r="DC859" s="530" t="s">
        <v>2647</v>
      </c>
      <c r="DD859" s="225"/>
      <c r="DE859" s="524"/>
      <c r="DF859" s="524"/>
      <c r="DG859" s="531"/>
      <c r="DH859" s="532"/>
      <c r="DI859" s="64">
        <v>0</v>
      </c>
      <c r="DJ859" s="64">
        <v>0</v>
      </c>
      <c r="DK859" s="64">
        <v>0</v>
      </c>
      <c r="DL859" s="534">
        <f t="shared" si="134"/>
        <v>0</v>
      </c>
    </row>
    <row r="860" spans="1:116" ht="43.5" customHeight="1" x14ac:dyDescent="0.25">
      <c r="A860" s="356" t="s">
        <v>7</v>
      </c>
      <c r="B860" s="65" t="s">
        <v>96</v>
      </c>
      <c r="C860" s="65" t="s">
        <v>114</v>
      </c>
      <c r="D860" s="64" t="s">
        <v>2657</v>
      </c>
      <c r="E860" s="64" t="s">
        <v>1552</v>
      </c>
      <c r="F860" s="64" t="s">
        <v>1807</v>
      </c>
      <c r="G860" s="18" t="s">
        <v>1552</v>
      </c>
      <c r="H860" s="35" t="s">
        <v>860</v>
      </c>
      <c r="I860" s="28" t="s">
        <v>2287</v>
      </c>
      <c r="J860" s="498">
        <v>2.2696793782382572</v>
      </c>
      <c r="K860" s="498">
        <v>0.85890151336499998</v>
      </c>
      <c r="L860" s="499">
        <v>117.4</v>
      </c>
      <c r="M860" s="512">
        <v>0</v>
      </c>
      <c r="N860" s="513">
        <v>0</v>
      </c>
      <c r="O860" s="513">
        <v>0</v>
      </c>
      <c r="P860" s="513">
        <v>0</v>
      </c>
      <c r="Q860" s="513">
        <v>0</v>
      </c>
      <c r="R860" s="513">
        <v>0</v>
      </c>
      <c r="S860" s="513">
        <v>0</v>
      </c>
      <c r="T860" s="513">
        <v>0</v>
      </c>
      <c r="U860" s="513">
        <v>0</v>
      </c>
      <c r="V860" s="513">
        <v>0</v>
      </c>
      <c r="W860" s="513">
        <v>0</v>
      </c>
      <c r="X860" s="513">
        <v>0</v>
      </c>
      <c r="Y860" s="513">
        <v>1</v>
      </c>
      <c r="Z860" s="513">
        <v>1</v>
      </c>
      <c r="AA860" s="513">
        <v>0</v>
      </c>
      <c r="AB860" s="513">
        <v>0</v>
      </c>
      <c r="AC860" s="513">
        <v>0</v>
      </c>
      <c r="AD860" s="513">
        <v>0</v>
      </c>
      <c r="AE860" s="513">
        <v>0</v>
      </c>
      <c r="AF860" s="513">
        <v>0</v>
      </c>
      <c r="AG860" s="513">
        <v>0</v>
      </c>
      <c r="AH860" s="513">
        <f t="shared" si="126"/>
        <v>0</v>
      </c>
      <c r="AI860" s="513">
        <v>0</v>
      </c>
      <c r="AJ860" s="513">
        <v>0</v>
      </c>
      <c r="AK860" s="513">
        <f t="shared" si="127"/>
        <v>1</v>
      </c>
      <c r="AL860" s="513">
        <f t="shared" si="128"/>
        <v>1</v>
      </c>
      <c r="AM860" s="513">
        <v>0</v>
      </c>
      <c r="AN860" s="513">
        <v>0</v>
      </c>
      <c r="AO860" s="513">
        <v>0</v>
      </c>
      <c r="AP860" s="513">
        <v>0</v>
      </c>
      <c r="AQ860" s="513">
        <v>0</v>
      </c>
      <c r="AR860" s="513">
        <v>0</v>
      </c>
      <c r="AS860" s="513">
        <v>0</v>
      </c>
      <c r="AT860" s="513">
        <v>0</v>
      </c>
      <c r="AU860" s="513">
        <v>0</v>
      </c>
      <c r="AV860" s="513">
        <v>0</v>
      </c>
      <c r="AW860" s="513">
        <v>0</v>
      </c>
      <c r="AX860" s="513">
        <v>0</v>
      </c>
      <c r="AY860" s="513">
        <v>75</v>
      </c>
      <c r="AZ860" s="513">
        <v>75</v>
      </c>
      <c r="BA860" s="513">
        <v>0</v>
      </c>
      <c r="BB860" s="513">
        <v>0</v>
      </c>
      <c r="BC860" s="513">
        <v>0</v>
      </c>
      <c r="BD860" s="513">
        <v>0</v>
      </c>
      <c r="BE860" s="513">
        <v>0</v>
      </c>
      <c r="BF860" s="513">
        <v>0</v>
      </c>
      <c r="BG860" s="513">
        <v>0</v>
      </c>
      <c r="BH860" s="513">
        <v>0</v>
      </c>
      <c r="BI860" s="513">
        <v>0</v>
      </c>
      <c r="BJ860" s="513">
        <v>0</v>
      </c>
      <c r="BK860" s="241">
        <f t="shared" si="129"/>
        <v>75</v>
      </c>
      <c r="BL860" s="22">
        <f t="shared" si="130"/>
        <v>75</v>
      </c>
      <c r="BM860" s="519">
        <f t="shared" si="131"/>
        <v>4.1436464088397788E-2</v>
      </c>
      <c r="BN860" s="520">
        <v>0</v>
      </c>
      <c r="BO860" s="520">
        <v>0</v>
      </c>
      <c r="BP860" s="520">
        <v>0</v>
      </c>
      <c r="BQ860" s="520">
        <v>0</v>
      </c>
      <c r="BR860" s="520">
        <v>0</v>
      </c>
      <c r="BS860" s="520">
        <v>0</v>
      </c>
      <c r="BT860" s="520">
        <v>0</v>
      </c>
      <c r="BU860" s="520">
        <v>0</v>
      </c>
      <c r="BV860" s="520">
        <v>0</v>
      </c>
      <c r="BW860" s="520">
        <v>0</v>
      </c>
      <c r="BX860" s="520">
        <v>0</v>
      </c>
      <c r="BY860" s="520">
        <v>0</v>
      </c>
      <c r="BZ860" s="520">
        <v>378432</v>
      </c>
      <c r="CA860" s="520">
        <v>378432</v>
      </c>
      <c r="CB860" s="520">
        <v>0</v>
      </c>
      <c r="CC860" s="520">
        <v>0</v>
      </c>
      <c r="CD860" s="520">
        <v>0</v>
      </c>
      <c r="CE860" s="520">
        <v>0</v>
      </c>
      <c r="CF860" s="520">
        <v>0</v>
      </c>
      <c r="CG860" s="520">
        <v>0</v>
      </c>
      <c r="CH860" s="520">
        <v>0</v>
      </c>
      <c r="CI860" s="520">
        <v>0</v>
      </c>
      <c r="CJ860" s="520">
        <v>0</v>
      </c>
      <c r="CK860" s="520">
        <v>0</v>
      </c>
      <c r="CL860" s="520">
        <f t="shared" si="132"/>
        <v>378432</v>
      </c>
      <c r="CM860" s="521">
        <f t="shared" si="133"/>
        <v>378432</v>
      </c>
      <c r="CN860" s="522">
        <v>5816640</v>
      </c>
      <c r="CO860" s="522">
        <v>5816640</v>
      </c>
      <c r="CP860" s="522">
        <v>6342240.0000000009</v>
      </c>
      <c r="CQ860" s="243" t="s">
        <v>874</v>
      </c>
      <c r="CR860" s="103">
        <v>1.66</v>
      </c>
      <c r="CS860" s="523">
        <v>1.66</v>
      </c>
      <c r="CT860" s="104">
        <v>1.81</v>
      </c>
      <c r="CU860" s="524"/>
      <c r="CV860" s="524"/>
      <c r="CW860" s="524"/>
      <c r="CX860" s="525"/>
      <c r="CY860" s="526">
        <v>205.29590219118867</v>
      </c>
      <c r="CZ860" s="527">
        <v>201.98295216813335</v>
      </c>
      <c r="DA860" s="528">
        <v>1.7510469196342164</v>
      </c>
      <c r="DB860" s="529">
        <v>1.7350855107738601</v>
      </c>
      <c r="DC860" s="530" t="s">
        <v>2488</v>
      </c>
      <c r="DD860" s="225"/>
      <c r="DE860" s="524"/>
      <c r="DF860" s="524"/>
      <c r="DG860" s="531"/>
      <c r="DH860" s="532"/>
      <c r="DI860" s="64">
        <v>25666</v>
      </c>
      <c r="DJ860" s="64">
        <v>7820</v>
      </c>
      <c r="DK860" s="64">
        <v>0</v>
      </c>
      <c r="DL860" s="534">
        <f t="shared" si="134"/>
        <v>11162</v>
      </c>
    </row>
    <row r="861" spans="1:116" ht="43.5" customHeight="1" x14ac:dyDescent="0.25">
      <c r="A861" s="356" t="s">
        <v>7</v>
      </c>
      <c r="B861" s="65" t="s">
        <v>96</v>
      </c>
      <c r="C861" s="65" t="s">
        <v>114</v>
      </c>
      <c r="D861" s="64" t="s">
        <v>2657</v>
      </c>
      <c r="E861" s="64" t="s">
        <v>1552</v>
      </c>
      <c r="F861" s="64" t="s">
        <v>1808</v>
      </c>
      <c r="G861" s="18" t="s">
        <v>1552</v>
      </c>
      <c r="H861" s="35" t="s">
        <v>866</v>
      </c>
      <c r="I861" s="28" t="s">
        <v>2287</v>
      </c>
      <c r="J861" s="498">
        <v>2.3201166977546626</v>
      </c>
      <c r="K861" s="498">
        <v>3.6772727196239998</v>
      </c>
      <c r="L861" s="499">
        <v>928.7</v>
      </c>
      <c r="M861" s="512">
        <v>0</v>
      </c>
      <c r="N861" s="513">
        <v>0</v>
      </c>
      <c r="O861" s="513">
        <v>0</v>
      </c>
      <c r="P861" s="513">
        <v>0</v>
      </c>
      <c r="Q861" s="513">
        <v>0</v>
      </c>
      <c r="R861" s="513">
        <v>0</v>
      </c>
      <c r="S861" s="513">
        <v>0</v>
      </c>
      <c r="T861" s="513">
        <v>0</v>
      </c>
      <c r="U861" s="513">
        <v>0</v>
      </c>
      <c r="V861" s="513">
        <v>0</v>
      </c>
      <c r="W861" s="513">
        <v>0</v>
      </c>
      <c r="X861" s="513">
        <v>0</v>
      </c>
      <c r="Y861" s="513">
        <v>0</v>
      </c>
      <c r="Z861" s="513">
        <v>0</v>
      </c>
      <c r="AA861" s="513">
        <v>0</v>
      </c>
      <c r="AB861" s="513">
        <v>0</v>
      </c>
      <c r="AC861" s="513">
        <v>24</v>
      </c>
      <c r="AD861" s="513">
        <v>24</v>
      </c>
      <c r="AE861" s="513">
        <v>0</v>
      </c>
      <c r="AF861" s="513">
        <v>0</v>
      </c>
      <c r="AG861" s="513">
        <v>0</v>
      </c>
      <c r="AH861" s="513">
        <f t="shared" si="126"/>
        <v>0</v>
      </c>
      <c r="AI861" s="513">
        <v>0</v>
      </c>
      <c r="AJ861" s="513">
        <v>0</v>
      </c>
      <c r="AK861" s="513">
        <f t="shared" si="127"/>
        <v>24</v>
      </c>
      <c r="AL861" s="513">
        <f t="shared" si="128"/>
        <v>24</v>
      </c>
      <c r="AM861" s="513">
        <v>0</v>
      </c>
      <c r="AN861" s="513">
        <v>0</v>
      </c>
      <c r="AO861" s="513">
        <v>0</v>
      </c>
      <c r="AP861" s="513">
        <v>0</v>
      </c>
      <c r="AQ861" s="513">
        <v>0</v>
      </c>
      <c r="AR861" s="513">
        <v>0</v>
      </c>
      <c r="AS861" s="513">
        <v>0</v>
      </c>
      <c r="AT861" s="513">
        <v>0</v>
      </c>
      <c r="AU861" s="513">
        <v>0</v>
      </c>
      <c r="AV861" s="513">
        <v>0</v>
      </c>
      <c r="AW861" s="513">
        <v>0</v>
      </c>
      <c r="AX861" s="513">
        <v>0</v>
      </c>
      <c r="AY861" s="513">
        <v>0</v>
      </c>
      <c r="AZ861" s="513">
        <v>0</v>
      </c>
      <c r="BA861" s="513">
        <v>0</v>
      </c>
      <c r="BB861" s="513">
        <v>0</v>
      </c>
      <c r="BC861" s="513">
        <v>96.62</v>
      </c>
      <c r="BD861" s="513">
        <v>96.62</v>
      </c>
      <c r="BE861" s="513">
        <v>0</v>
      </c>
      <c r="BF861" s="513">
        <v>0</v>
      </c>
      <c r="BG861" s="513">
        <v>0</v>
      </c>
      <c r="BH861" s="513">
        <v>0</v>
      </c>
      <c r="BI861" s="513">
        <v>0</v>
      </c>
      <c r="BJ861" s="513">
        <v>0</v>
      </c>
      <c r="BK861" s="241">
        <f t="shared" si="129"/>
        <v>96.62</v>
      </c>
      <c r="BL861" s="22">
        <f t="shared" si="130"/>
        <v>96.62</v>
      </c>
      <c r="BM861" s="519">
        <f t="shared" si="131"/>
        <v>5.3087912087912095E-2</v>
      </c>
      <c r="BN861" s="520">
        <v>0</v>
      </c>
      <c r="BO861" s="520">
        <v>0</v>
      </c>
      <c r="BP861" s="520">
        <v>0</v>
      </c>
      <c r="BQ861" s="520">
        <v>0</v>
      </c>
      <c r="BR861" s="520">
        <v>0</v>
      </c>
      <c r="BS861" s="520">
        <v>0</v>
      </c>
      <c r="BT861" s="520">
        <v>0</v>
      </c>
      <c r="BU861" s="520">
        <v>0</v>
      </c>
      <c r="BV861" s="520">
        <v>0</v>
      </c>
      <c r="BW861" s="520">
        <v>0</v>
      </c>
      <c r="BX861" s="520">
        <v>0</v>
      </c>
      <c r="BY861" s="520">
        <v>0</v>
      </c>
      <c r="BZ861" s="520">
        <v>0</v>
      </c>
      <c r="CA861" s="520">
        <v>0</v>
      </c>
      <c r="CB861" s="520">
        <v>0</v>
      </c>
      <c r="CC861" s="520">
        <v>0</v>
      </c>
      <c r="CD861" s="520">
        <v>113416.42080000002</v>
      </c>
      <c r="CE861" s="520">
        <v>113416.42080000002</v>
      </c>
      <c r="CF861" s="520">
        <v>0</v>
      </c>
      <c r="CG861" s="520">
        <v>0</v>
      </c>
      <c r="CH861" s="520">
        <v>0</v>
      </c>
      <c r="CI861" s="520">
        <v>0</v>
      </c>
      <c r="CJ861" s="520">
        <v>0</v>
      </c>
      <c r="CK861" s="520">
        <v>0</v>
      </c>
      <c r="CL861" s="520">
        <f t="shared" si="132"/>
        <v>113416.42080000002</v>
      </c>
      <c r="CM861" s="521">
        <f t="shared" si="133"/>
        <v>113416.42080000002</v>
      </c>
      <c r="CN861" s="522">
        <v>5606400.0000000019</v>
      </c>
      <c r="CO861" s="522">
        <v>5606400.0000000019</v>
      </c>
      <c r="CP861" s="522">
        <v>6377280.0000000009</v>
      </c>
      <c r="CQ861" s="243" t="s">
        <v>874</v>
      </c>
      <c r="CR861" s="103">
        <v>1.6</v>
      </c>
      <c r="CS861" s="523">
        <v>1.6</v>
      </c>
      <c r="CT861" s="104">
        <v>1.82</v>
      </c>
      <c r="CU861" s="524"/>
      <c r="CV861" s="524"/>
      <c r="CW861" s="524"/>
      <c r="CX861" s="525"/>
      <c r="CY861" s="526">
        <v>49.527648727646628</v>
      </c>
      <c r="CZ861" s="527">
        <v>49.329015263346129</v>
      </c>
      <c r="DA861" s="528">
        <v>1.0834745368364789</v>
      </c>
      <c r="DB861" s="529">
        <v>1.0803634874780632</v>
      </c>
      <c r="DC861" s="530" t="s">
        <v>2464</v>
      </c>
      <c r="DD861" s="225"/>
      <c r="DE861" s="524"/>
      <c r="DF861" s="524"/>
      <c r="DG861" s="531"/>
      <c r="DH861" s="532"/>
      <c r="DI861" s="64">
        <v>0</v>
      </c>
      <c r="DJ861" s="64">
        <v>0</v>
      </c>
      <c r="DK861" s="64">
        <v>0</v>
      </c>
      <c r="DL861" s="534">
        <f t="shared" si="134"/>
        <v>0</v>
      </c>
    </row>
    <row r="862" spans="1:116" ht="43.5" customHeight="1" x14ac:dyDescent="0.25">
      <c r="A862" s="356" t="s">
        <v>7</v>
      </c>
      <c r="B862" s="65" t="s">
        <v>96</v>
      </c>
      <c r="C862" s="65" t="s">
        <v>114</v>
      </c>
      <c r="D862" s="64" t="s">
        <v>2657</v>
      </c>
      <c r="E862" s="64" t="s">
        <v>1552</v>
      </c>
      <c r="F862" s="64" t="s">
        <v>1809</v>
      </c>
      <c r="G862" s="18" t="s">
        <v>1552</v>
      </c>
      <c r="H862" s="35" t="s">
        <v>860</v>
      </c>
      <c r="I862" s="28" t="s">
        <v>2287</v>
      </c>
      <c r="J862" s="498">
        <v>2.3849646799900412</v>
      </c>
      <c r="K862" s="498">
        <v>0.95568181619400006</v>
      </c>
      <c r="L862" s="499">
        <v>61.3</v>
      </c>
      <c r="M862" s="512">
        <v>0</v>
      </c>
      <c r="N862" s="513">
        <v>0</v>
      </c>
      <c r="O862" s="513">
        <v>0</v>
      </c>
      <c r="P862" s="513">
        <v>0</v>
      </c>
      <c r="Q862" s="513">
        <v>0</v>
      </c>
      <c r="R862" s="513">
        <v>0</v>
      </c>
      <c r="S862" s="513">
        <v>0</v>
      </c>
      <c r="T862" s="513">
        <v>0</v>
      </c>
      <c r="U862" s="513">
        <v>0</v>
      </c>
      <c r="V862" s="513">
        <v>0</v>
      </c>
      <c r="W862" s="513">
        <v>0</v>
      </c>
      <c r="X862" s="513">
        <v>0</v>
      </c>
      <c r="Y862" s="513">
        <v>0</v>
      </c>
      <c r="Z862" s="513">
        <v>0</v>
      </c>
      <c r="AA862" s="513">
        <v>0</v>
      </c>
      <c r="AB862" s="513">
        <v>0</v>
      </c>
      <c r="AC862" s="513">
        <v>0</v>
      </c>
      <c r="AD862" s="513">
        <v>0</v>
      </c>
      <c r="AE862" s="513">
        <v>0</v>
      </c>
      <c r="AF862" s="513">
        <v>0</v>
      </c>
      <c r="AG862" s="513">
        <v>0</v>
      </c>
      <c r="AH862" s="513">
        <f t="shared" si="126"/>
        <v>0</v>
      </c>
      <c r="AI862" s="513">
        <v>0</v>
      </c>
      <c r="AJ862" s="513">
        <v>0</v>
      </c>
      <c r="AK862" s="513">
        <f t="shared" si="127"/>
        <v>0</v>
      </c>
      <c r="AL862" s="513">
        <f t="shared" si="128"/>
        <v>0</v>
      </c>
      <c r="AM862" s="513">
        <v>0</v>
      </c>
      <c r="AN862" s="513">
        <v>0</v>
      </c>
      <c r="AO862" s="513">
        <v>0</v>
      </c>
      <c r="AP862" s="513">
        <v>0</v>
      </c>
      <c r="AQ862" s="513">
        <v>0</v>
      </c>
      <c r="AR862" s="513">
        <v>0</v>
      </c>
      <c r="AS862" s="513">
        <v>0</v>
      </c>
      <c r="AT862" s="513">
        <v>0</v>
      </c>
      <c r="AU862" s="513">
        <v>0</v>
      </c>
      <c r="AV862" s="513">
        <v>0</v>
      </c>
      <c r="AW862" s="513">
        <v>0</v>
      </c>
      <c r="AX862" s="513">
        <v>0</v>
      </c>
      <c r="AY862" s="513">
        <v>0</v>
      </c>
      <c r="AZ862" s="513">
        <v>0</v>
      </c>
      <c r="BA862" s="513">
        <v>0</v>
      </c>
      <c r="BB862" s="513">
        <v>0</v>
      </c>
      <c r="BC862" s="513">
        <v>0</v>
      </c>
      <c r="BD862" s="513">
        <v>0</v>
      </c>
      <c r="BE862" s="513">
        <v>0</v>
      </c>
      <c r="BF862" s="513">
        <v>0</v>
      </c>
      <c r="BG862" s="513">
        <v>0</v>
      </c>
      <c r="BH862" s="513">
        <v>0</v>
      </c>
      <c r="BI862" s="513">
        <v>0</v>
      </c>
      <c r="BJ862" s="513">
        <v>0</v>
      </c>
      <c r="BK862" s="241">
        <f t="shared" si="129"/>
        <v>0</v>
      </c>
      <c r="BL862" s="22">
        <f t="shared" si="130"/>
        <v>0</v>
      </c>
      <c r="BM862" s="519">
        <f t="shared" si="131"/>
        <v>0</v>
      </c>
      <c r="BN862" s="520">
        <v>0</v>
      </c>
      <c r="BO862" s="520">
        <v>0</v>
      </c>
      <c r="BP862" s="520">
        <v>0</v>
      </c>
      <c r="BQ862" s="520">
        <v>0</v>
      </c>
      <c r="BR862" s="520">
        <v>0</v>
      </c>
      <c r="BS862" s="520">
        <v>0</v>
      </c>
      <c r="BT862" s="520">
        <v>0</v>
      </c>
      <c r="BU862" s="520">
        <v>0</v>
      </c>
      <c r="BV862" s="520">
        <v>0</v>
      </c>
      <c r="BW862" s="520">
        <v>0</v>
      </c>
      <c r="BX862" s="520">
        <v>0</v>
      </c>
      <c r="BY862" s="520">
        <v>0</v>
      </c>
      <c r="BZ862" s="520">
        <v>0</v>
      </c>
      <c r="CA862" s="520">
        <v>0</v>
      </c>
      <c r="CB862" s="520">
        <v>0</v>
      </c>
      <c r="CC862" s="520">
        <v>0</v>
      </c>
      <c r="CD862" s="520">
        <v>0</v>
      </c>
      <c r="CE862" s="520">
        <v>0</v>
      </c>
      <c r="CF862" s="520">
        <v>0</v>
      </c>
      <c r="CG862" s="520">
        <v>0</v>
      </c>
      <c r="CH862" s="520">
        <v>0</v>
      </c>
      <c r="CI862" s="520">
        <v>0</v>
      </c>
      <c r="CJ862" s="520">
        <v>0</v>
      </c>
      <c r="CK862" s="520">
        <v>0</v>
      </c>
      <c r="CL862" s="520">
        <f t="shared" si="132"/>
        <v>0</v>
      </c>
      <c r="CM862" s="521">
        <f t="shared" si="133"/>
        <v>0</v>
      </c>
      <c r="CN862" s="522">
        <v>5045759.9999999991</v>
      </c>
      <c r="CO862" s="522">
        <v>5045759.9999999991</v>
      </c>
      <c r="CP862" s="522">
        <v>5571360.0000000019</v>
      </c>
      <c r="CQ862" s="243" t="s">
        <v>874</v>
      </c>
      <c r="CR862" s="103">
        <v>1.44</v>
      </c>
      <c r="CS862" s="523">
        <v>1.44</v>
      </c>
      <c r="CT862" s="104">
        <v>1.59</v>
      </c>
      <c r="CU862" s="524"/>
      <c r="CV862" s="524"/>
      <c r="CW862" s="524"/>
      <c r="CX862" s="525"/>
      <c r="CY862" s="526">
        <v>142.39585253456218</v>
      </c>
      <c r="CZ862" s="527">
        <v>142.13870967741931</v>
      </c>
      <c r="DA862" s="528">
        <v>1.3429705215419512</v>
      </c>
      <c r="DB862" s="529">
        <v>1.3388888888888901</v>
      </c>
      <c r="DC862" s="530" t="s">
        <v>2401</v>
      </c>
      <c r="DD862" s="225"/>
      <c r="DE862" s="524"/>
      <c r="DF862" s="524"/>
      <c r="DG862" s="531"/>
      <c r="DH862" s="532"/>
      <c r="DI862" s="64">
        <v>0</v>
      </c>
      <c r="DJ862" s="64">
        <v>18446</v>
      </c>
      <c r="DK862" s="64">
        <v>0</v>
      </c>
      <c r="DL862" s="534">
        <f t="shared" si="134"/>
        <v>6148.666666666667</v>
      </c>
    </row>
    <row r="863" spans="1:116" ht="43.5" customHeight="1" x14ac:dyDescent="0.25">
      <c r="A863" s="356" t="s">
        <v>7</v>
      </c>
      <c r="B863" s="65" t="s">
        <v>96</v>
      </c>
      <c r="C863" s="65" t="s">
        <v>114</v>
      </c>
      <c r="D863" s="64" t="s">
        <v>2658</v>
      </c>
      <c r="E863" s="64" t="s">
        <v>122</v>
      </c>
      <c r="F863" s="64" t="s">
        <v>1811</v>
      </c>
      <c r="G863" s="18" t="s">
        <v>122</v>
      </c>
      <c r="H863" s="35" t="s">
        <v>860</v>
      </c>
      <c r="I863" s="28" t="s">
        <v>2287</v>
      </c>
      <c r="J863" s="498">
        <v>2.6515619402910429</v>
      </c>
      <c r="K863" s="498">
        <v>2.0178030261060003</v>
      </c>
      <c r="L863" s="499">
        <v>265.10000000000002</v>
      </c>
      <c r="M863" s="512">
        <v>0</v>
      </c>
      <c r="N863" s="513">
        <v>0</v>
      </c>
      <c r="O863" s="513">
        <v>0</v>
      </c>
      <c r="P863" s="513">
        <v>0</v>
      </c>
      <c r="Q863" s="513">
        <v>0</v>
      </c>
      <c r="R863" s="513">
        <v>0</v>
      </c>
      <c r="S863" s="513">
        <v>0</v>
      </c>
      <c r="T863" s="513">
        <v>0</v>
      </c>
      <c r="U863" s="513">
        <v>0</v>
      </c>
      <c r="V863" s="513">
        <v>0</v>
      </c>
      <c r="W863" s="513">
        <v>0</v>
      </c>
      <c r="X863" s="513">
        <v>0</v>
      </c>
      <c r="Y863" s="513">
        <v>0</v>
      </c>
      <c r="Z863" s="513">
        <v>0</v>
      </c>
      <c r="AA863" s="513">
        <v>0</v>
      </c>
      <c r="AB863" s="513">
        <v>0</v>
      </c>
      <c r="AC863" s="513">
        <v>9</v>
      </c>
      <c r="AD863" s="513">
        <v>9</v>
      </c>
      <c r="AE863" s="513">
        <v>0</v>
      </c>
      <c r="AF863" s="513">
        <v>0</v>
      </c>
      <c r="AG863" s="513">
        <v>0</v>
      </c>
      <c r="AH863" s="513">
        <f t="shared" si="126"/>
        <v>0</v>
      </c>
      <c r="AI863" s="513">
        <v>0</v>
      </c>
      <c r="AJ863" s="513">
        <v>0</v>
      </c>
      <c r="AK863" s="513">
        <f t="shared" si="127"/>
        <v>9</v>
      </c>
      <c r="AL863" s="513">
        <f t="shared" si="128"/>
        <v>9</v>
      </c>
      <c r="AM863" s="513">
        <v>0</v>
      </c>
      <c r="AN863" s="513">
        <v>0</v>
      </c>
      <c r="AO863" s="513">
        <v>0</v>
      </c>
      <c r="AP863" s="513">
        <v>0</v>
      </c>
      <c r="AQ863" s="513">
        <v>0</v>
      </c>
      <c r="AR863" s="513">
        <v>0</v>
      </c>
      <c r="AS863" s="513">
        <v>0</v>
      </c>
      <c r="AT863" s="513">
        <v>0</v>
      </c>
      <c r="AU863" s="513">
        <v>0</v>
      </c>
      <c r="AV863" s="513">
        <v>0</v>
      </c>
      <c r="AW863" s="513">
        <v>0</v>
      </c>
      <c r="AX863" s="513">
        <v>0</v>
      </c>
      <c r="AY863" s="513">
        <v>0</v>
      </c>
      <c r="AZ863" s="513">
        <v>0</v>
      </c>
      <c r="BA863" s="513">
        <v>0</v>
      </c>
      <c r="BB863" s="513">
        <v>0</v>
      </c>
      <c r="BC863" s="513">
        <v>50.12</v>
      </c>
      <c r="BD863" s="513">
        <v>50.12</v>
      </c>
      <c r="BE863" s="513">
        <v>0</v>
      </c>
      <c r="BF863" s="513">
        <v>0</v>
      </c>
      <c r="BG863" s="513">
        <v>0</v>
      </c>
      <c r="BH863" s="513">
        <v>0</v>
      </c>
      <c r="BI863" s="513">
        <v>0</v>
      </c>
      <c r="BJ863" s="513">
        <v>0</v>
      </c>
      <c r="BK863" s="241">
        <f t="shared" si="129"/>
        <v>50.12</v>
      </c>
      <c r="BL863" s="22">
        <f t="shared" si="130"/>
        <v>50.12</v>
      </c>
      <c r="BM863" s="519">
        <f t="shared" si="131"/>
        <v>2.3096774193548386E-2</v>
      </c>
      <c r="BN863" s="520">
        <v>0</v>
      </c>
      <c r="BO863" s="520">
        <v>0</v>
      </c>
      <c r="BP863" s="520">
        <v>0</v>
      </c>
      <c r="BQ863" s="520">
        <v>0</v>
      </c>
      <c r="BR863" s="520">
        <v>0</v>
      </c>
      <c r="BS863" s="520">
        <v>0</v>
      </c>
      <c r="BT863" s="520">
        <v>0</v>
      </c>
      <c r="BU863" s="520">
        <v>0</v>
      </c>
      <c r="BV863" s="520">
        <v>0</v>
      </c>
      <c r="BW863" s="520">
        <v>0</v>
      </c>
      <c r="BX863" s="520">
        <v>0</v>
      </c>
      <c r="BY863" s="520">
        <v>0</v>
      </c>
      <c r="BZ863" s="520">
        <v>0</v>
      </c>
      <c r="CA863" s="520">
        <v>0</v>
      </c>
      <c r="CB863" s="520">
        <v>0</v>
      </c>
      <c r="CC863" s="520">
        <v>0</v>
      </c>
      <c r="CD863" s="520">
        <v>58832.860799999995</v>
      </c>
      <c r="CE863" s="520">
        <v>58832.860799999995</v>
      </c>
      <c r="CF863" s="520">
        <v>0</v>
      </c>
      <c r="CG863" s="520">
        <v>0</v>
      </c>
      <c r="CH863" s="520">
        <v>0</v>
      </c>
      <c r="CI863" s="520">
        <v>0</v>
      </c>
      <c r="CJ863" s="520">
        <v>0</v>
      </c>
      <c r="CK863" s="520">
        <v>0</v>
      </c>
      <c r="CL863" s="520">
        <f t="shared" si="132"/>
        <v>58832.860799999995</v>
      </c>
      <c r="CM863" s="521">
        <f t="shared" si="133"/>
        <v>58832.860799999995</v>
      </c>
      <c r="CN863" s="522">
        <v>3153600.0000000005</v>
      </c>
      <c r="CO863" s="522">
        <v>3153600.0000000005</v>
      </c>
      <c r="CP863" s="522">
        <v>7603680</v>
      </c>
      <c r="CQ863" s="243" t="s">
        <v>874</v>
      </c>
      <c r="CR863" s="103">
        <v>0.9</v>
      </c>
      <c r="CS863" s="523">
        <v>0.9</v>
      </c>
      <c r="CT863" s="104">
        <v>2.17</v>
      </c>
      <c r="CU863" s="524"/>
      <c r="CV863" s="524"/>
      <c r="CW863" s="524"/>
      <c r="CX863" s="525"/>
      <c r="CY863" s="526">
        <v>94.929428188157956</v>
      </c>
      <c r="CZ863" s="527">
        <v>16.70527065527066</v>
      </c>
      <c r="DA863" s="528">
        <v>0.40216449691709638</v>
      </c>
      <c r="DB863" s="529">
        <v>0.32473884140550796</v>
      </c>
      <c r="DC863" s="530" t="s">
        <v>2301</v>
      </c>
      <c r="DD863" s="225"/>
      <c r="DE863" s="524"/>
      <c r="DF863" s="524"/>
      <c r="DG863" s="531"/>
      <c r="DH863" s="532"/>
      <c r="DI863" s="64">
        <v>0</v>
      </c>
      <c r="DJ863" s="64">
        <v>0</v>
      </c>
      <c r="DK863" s="64">
        <v>13362</v>
      </c>
      <c r="DL863" s="534">
        <f t="shared" si="134"/>
        <v>4454</v>
      </c>
    </row>
    <row r="864" spans="1:116" ht="43.5" customHeight="1" x14ac:dyDescent="0.25">
      <c r="A864" s="356" t="s">
        <v>7</v>
      </c>
      <c r="B864" s="65" t="s">
        <v>96</v>
      </c>
      <c r="C864" s="65" t="s">
        <v>114</v>
      </c>
      <c r="D864" s="64" t="s">
        <v>2658</v>
      </c>
      <c r="E864" s="64" t="s">
        <v>122</v>
      </c>
      <c r="F864" s="64" t="s">
        <v>1812</v>
      </c>
      <c r="G864" s="18" t="s">
        <v>122</v>
      </c>
      <c r="H864" s="35" t="s">
        <v>866</v>
      </c>
      <c r="I864" s="28" t="s">
        <v>2287</v>
      </c>
      <c r="J864" s="498">
        <v>1.9814661238587958</v>
      </c>
      <c r="K864" s="498">
        <v>5.22348483762</v>
      </c>
      <c r="L864" s="499">
        <v>324.8</v>
      </c>
      <c r="M864" s="512">
        <v>0</v>
      </c>
      <c r="N864" s="513">
        <v>0</v>
      </c>
      <c r="O864" s="513">
        <v>0</v>
      </c>
      <c r="P864" s="513">
        <v>0</v>
      </c>
      <c r="Q864" s="513">
        <v>0</v>
      </c>
      <c r="R864" s="513">
        <v>0</v>
      </c>
      <c r="S864" s="513">
        <v>0</v>
      </c>
      <c r="T864" s="513">
        <v>0</v>
      </c>
      <c r="U864" s="513">
        <v>0</v>
      </c>
      <c r="V864" s="513">
        <v>0</v>
      </c>
      <c r="W864" s="513">
        <v>0</v>
      </c>
      <c r="X864" s="513">
        <v>0</v>
      </c>
      <c r="Y864" s="513">
        <v>0</v>
      </c>
      <c r="Z864" s="513">
        <v>0</v>
      </c>
      <c r="AA864" s="513">
        <v>0</v>
      </c>
      <c r="AB864" s="513">
        <v>0</v>
      </c>
      <c r="AC864" s="513">
        <v>4</v>
      </c>
      <c r="AD864" s="513">
        <v>4</v>
      </c>
      <c r="AE864" s="513">
        <v>0</v>
      </c>
      <c r="AF864" s="513">
        <v>0</v>
      </c>
      <c r="AG864" s="513">
        <v>0</v>
      </c>
      <c r="AH864" s="513">
        <f t="shared" si="126"/>
        <v>0</v>
      </c>
      <c r="AI864" s="513">
        <v>0</v>
      </c>
      <c r="AJ864" s="513">
        <v>0</v>
      </c>
      <c r="AK864" s="513">
        <f t="shared" si="127"/>
        <v>4</v>
      </c>
      <c r="AL864" s="513">
        <f t="shared" si="128"/>
        <v>4</v>
      </c>
      <c r="AM864" s="513">
        <v>0</v>
      </c>
      <c r="AN864" s="513">
        <v>0</v>
      </c>
      <c r="AO864" s="513">
        <v>0</v>
      </c>
      <c r="AP864" s="513">
        <v>0</v>
      </c>
      <c r="AQ864" s="513">
        <v>0</v>
      </c>
      <c r="AR864" s="513">
        <v>0</v>
      </c>
      <c r="AS864" s="513">
        <v>0</v>
      </c>
      <c r="AT864" s="513">
        <v>0</v>
      </c>
      <c r="AU864" s="513">
        <v>0</v>
      </c>
      <c r="AV864" s="513">
        <v>0</v>
      </c>
      <c r="AW864" s="513">
        <v>0</v>
      </c>
      <c r="AX864" s="513">
        <v>0</v>
      </c>
      <c r="AY864" s="513">
        <v>0</v>
      </c>
      <c r="AZ864" s="513">
        <v>0</v>
      </c>
      <c r="BA864" s="513">
        <v>0</v>
      </c>
      <c r="BB864" s="513">
        <v>0</v>
      </c>
      <c r="BC864" s="513">
        <v>20.22</v>
      </c>
      <c r="BD864" s="513">
        <v>20.22</v>
      </c>
      <c r="BE864" s="513">
        <v>0</v>
      </c>
      <c r="BF864" s="513">
        <v>0</v>
      </c>
      <c r="BG864" s="513">
        <v>0</v>
      </c>
      <c r="BH864" s="513">
        <v>0</v>
      </c>
      <c r="BI864" s="513">
        <v>0</v>
      </c>
      <c r="BJ864" s="513">
        <v>0</v>
      </c>
      <c r="BK864" s="241">
        <f t="shared" si="129"/>
        <v>20.22</v>
      </c>
      <c r="BL864" s="22">
        <f t="shared" si="130"/>
        <v>20.22</v>
      </c>
      <c r="BM864" s="519">
        <f t="shared" si="131"/>
        <v>1.7431034482758619E-2</v>
      </c>
      <c r="BN864" s="520">
        <v>0</v>
      </c>
      <c r="BO864" s="520">
        <v>0</v>
      </c>
      <c r="BP864" s="520">
        <v>0</v>
      </c>
      <c r="BQ864" s="520">
        <v>0</v>
      </c>
      <c r="BR864" s="520">
        <v>0</v>
      </c>
      <c r="BS864" s="520">
        <v>0</v>
      </c>
      <c r="BT864" s="520">
        <v>0</v>
      </c>
      <c r="BU864" s="520">
        <v>0</v>
      </c>
      <c r="BV864" s="520">
        <v>0</v>
      </c>
      <c r="BW864" s="520">
        <v>0</v>
      </c>
      <c r="BX864" s="520">
        <v>0</v>
      </c>
      <c r="BY864" s="520">
        <v>0</v>
      </c>
      <c r="BZ864" s="520">
        <v>0</v>
      </c>
      <c r="CA864" s="520">
        <v>0</v>
      </c>
      <c r="CB864" s="520">
        <v>0</v>
      </c>
      <c r="CC864" s="520">
        <v>0</v>
      </c>
      <c r="CD864" s="520">
        <v>23735.0448</v>
      </c>
      <c r="CE864" s="520">
        <v>23735.0448</v>
      </c>
      <c r="CF864" s="520">
        <v>0</v>
      </c>
      <c r="CG864" s="520">
        <v>0</v>
      </c>
      <c r="CH864" s="520">
        <v>0</v>
      </c>
      <c r="CI864" s="520">
        <v>0</v>
      </c>
      <c r="CJ864" s="520">
        <v>0</v>
      </c>
      <c r="CK864" s="520">
        <v>0</v>
      </c>
      <c r="CL864" s="520">
        <f t="shared" si="132"/>
        <v>23735.0448</v>
      </c>
      <c r="CM864" s="521">
        <f t="shared" si="133"/>
        <v>23735.0448</v>
      </c>
      <c r="CN864" s="522">
        <v>3784320.0000000005</v>
      </c>
      <c r="CO864" s="522">
        <v>3784320.0000000005</v>
      </c>
      <c r="CP864" s="522">
        <v>4064640</v>
      </c>
      <c r="CQ864" s="243" t="s">
        <v>874</v>
      </c>
      <c r="CR864" s="103">
        <v>1.08</v>
      </c>
      <c r="CS864" s="523">
        <v>1.08</v>
      </c>
      <c r="CT864" s="104">
        <v>1.1599999999999999</v>
      </c>
      <c r="CU864" s="524"/>
      <c r="CV864" s="524"/>
      <c r="CW864" s="524"/>
      <c r="CX864" s="525"/>
      <c r="CY864" s="526">
        <v>175.85566670701556</v>
      </c>
      <c r="CZ864" s="527">
        <v>157.66060559225807</v>
      </c>
      <c r="DA864" s="528">
        <v>1.1753994347517613</v>
      </c>
      <c r="DB864" s="529">
        <v>1.151757112649501</v>
      </c>
      <c r="DC864" s="530" t="s">
        <v>2298</v>
      </c>
      <c r="DD864" s="225"/>
      <c r="DE864" s="524"/>
      <c r="DF864" s="524"/>
      <c r="DG864" s="531"/>
      <c r="DH864" s="532"/>
      <c r="DI864" s="64">
        <v>0</v>
      </c>
      <c r="DJ864" s="64">
        <v>93430</v>
      </c>
      <c r="DK864" s="64">
        <v>16677</v>
      </c>
      <c r="DL864" s="534">
        <f t="shared" si="134"/>
        <v>36702.333333333336</v>
      </c>
    </row>
    <row r="865" spans="1:116" ht="43.5" customHeight="1" x14ac:dyDescent="0.25">
      <c r="A865" s="356" t="s">
        <v>7</v>
      </c>
      <c r="B865" s="65" t="s">
        <v>96</v>
      </c>
      <c r="C865" s="65" t="s">
        <v>140</v>
      </c>
      <c r="D865" s="64" t="s">
        <v>2659</v>
      </c>
      <c r="E865" s="64" t="s">
        <v>595</v>
      </c>
      <c r="F865" s="64" t="s">
        <v>1813</v>
      </c>
      <c r="G865" s="18" t="s">
        <v>659</v>
      </c>
      <c r="H865" s="35" t="s">
        <v>866</v>
      </c>
      <c r="I865" s="28" t="s">
        <v>2322</v>
      </c>
      <c r="J865" s="498">
        <v>20.100000000000001</v>
      </c>
      <c r="K865" s="498">
        <v>7.8380681655149997</v>
      </c>
      <c r="L865" s="499">
        <v>45.9</v>
      </c>
      <c r="M865" s="512">
        <v>0</v>
      </c>
      <c r="N865" s="513">
        <v>0</v>
      </c>
      <c r="O865" s="513">
        <v>0</v>
      </c>
      <c r="P865" s="513">
        <v>0</v>
      </c>
      <c r="Q865" s="513">
        <v>0</v>
      </c>
      <c r="R865" s="513">
        <v>0</v>
      </c>
      <c r="S865" s="513">
        <v>0</v>
      </c>
      <c r="T865" s="513">
        <v>0</v>
      </c>
      <c r="U865" s="513">
        <v>0</v>
      </c>
      <c r="V865" s="513">
        <v>0</v>
      </c>
      <c r="W865" s="513">
        <v>0</v>
      </c>
      <c r="X865" s="513">
        <v>0</v>
      </c>
      <c r="Y865" s="513">
        <v>0</v>
      </c>
      <c r="Z865" s="513">
        <v>0</v>
      </c>
      <c r="AA865" s="513">
        <v>0</v>
      </c>
      <c r="AB865" s="513">
        <v>0</v>
      </c>
      <c r="AC865" s="513">
        <v>0</v>
      </c>
      <c r="AD865" s="513">
        <v>0</v>
      </c>
      <c r="AE865" s="513">
        <v>0</v>
      </c>
      <c r="AF865" s="513">
        <v>0</v>
      </c>
      <c r="AG865" s="513">
        <v>0</v>
      </c>
      <c r="AH865" s="513">
        <f t="shared" si="126"/>
        <v>0</v>
      </c>
      <c r="AI865" s="513">
        <v>0</v>
      </c>
      <c r="AJ865" s="513">
        <v>0</v>
      </c>
      <c r="AK865" s="513">
        <f t="shared" si="127"/>
        <v>0</v>
      </c>
      <c r="AL865" s="513">
        <f t="shared" si="128"/>
        <v>0</v>
      </c>
      <c r="AM865" s="513">
        <v>0</v>
      </c>
      <c r="AN865" s="513">
        <v>0</v>
      </c>
      <c r="AO865" s="513">
        <v>0</v>
      </c>
      <c r="AP865" s="513">
        <v>0</v>
      </c>
      <c r="AQ865" s="513">
        <v>0</v>
      </c>
      <c r="AR865" s="513">
        <v>0</v>
      </c>
      <c r="AS865" s="513">
        <v>0</v>
      </c>
      <c r="AT865" s="513">
        <v>0</v>
      </c>
      <c r="AU865" s="513">
        <v>0</v>
      </c>
      <c r="AV865" s="513">
        <v>0</v>
      </c>
      <c r="AW865" s="513">
        <v>0</v>
      </c>
      <c r="AX865" s="513">
        <v>0</v>
      </c>
      <c r="AY865" s="513">
        <v>0</v>
      </c>
      <c r="AZ865" s="513">
        <v>0</v>
      </c>
      <c r="BA865" s="513">
        <v>0</v>
      </c>
      <c r="BB865" s="513">
        <v>0</v>
      </c>
      <c r="BC865" s="513">
        <v>0</v>
      </c>
      <c r="BD865" s="513">
        <v>0</v>
      </c>
      <c r="BE865" s="513">
        <v>0</v>
      </c>
      <c r="BF865" s="513">
        <v>0</v>
      </c>
      <c r="BG865" s="513">
        <v>0</v>
      </c>
      <c r="BH865" s="513">
        <v>0</v>
      </c>
      <c r="BI865" s="513">
        <v>0</v>
      </c>
      <c r="BJ865" s="513">
        <v>0</v>
      </c>
      <c r="BK865" s="241">
        <f t="shared" si="129"/>
        <v>0</v>
      </c>
      <c r="BL865" s="22">
        <f t="shared" si="130"/>
        <v>0</v>
      </c>
      <c r="BM865" s="519">
        <f t="shared" si="131"/>
        <v>0</v>
      </c>
      <c r="BN865" s="520">
        <v>0</v>
      </c>
      <c r="BO865" s="520">
        <v>0</v>
      </c>
      <c r="BP865" s="520">
        <v>0</v>
      </c>
      <c r="BQ865" s="520">
        <v>0</v>
      </c>
      <c r="BR865" s="520">
        <v>0</v>
      </c>
      <c r="BS865" s="520">
        <v>0</v>
      </c>
      <c r="BT865" s="520">
        <v>0</v>
      </c>
      <c r="BU865" s="520">
        <v>0</v>
      </c>
      <c r="BV865" s="520">
        <v>0</v>
      </c>
      <c r="BW865" s="520">
        <v>0</v>
      </c>
      <c r="BX865" s="520">
        <v>0</v>
      </c>
      <c r="BY865" s="520">
        <v>0</v>
      </c>
      <c r="BZ865" s="520">
        <v>0</v>
      </c>
      <c r="CA865" s="520">
        <v>0</v>
      </c>
      <c r="CB865" s="520">
        <v>0</v>
      </c>
      <c r="CC865" s="520">
        <v>0</v>
      </c>
      <c r="CD865" s="520">
        <v>0</v>
      </c>
      <c r="CE865" s="520">
        <v>0</v>
      </c>
      <c r="CF865" s="520">
        <v>0</v>
      </c>
      <c r="CG865" s="520">
        <v>0</v>
      </c>
      <c r="CH865" s="520">
        <v>0</v>
      </c>
      <c r="CI865" s="520">
        <v>0</v>
      </c>
      <c r="CJ865" s="520">
        <v>0</v>
      </c>
      <c r="CK865" s="520">
        <v>0</v>
      </c>
      <c r="CL865" s="520">
        <f t="shared" si="132"/>
        <v>0</v>
      </c>
      <c r="CM865" s="521">
        <f t="shared" si="133"/>
        <v>0</v>
      </c>
      <c r="CN865" s="522">
        <v>0</v>
      </c>
      <c r="CO865" s="522">
        <v>0</v>
      </c>
      <c r="CP865" s="522">
        <v>29994240</v>
      </c>
      <c r="CQ865" s="243" t="s">
        <v>874</v>
      </c>
      <c r="CR865" s="103">
        <v>0</v>
      </c>
      <c r="CS865" s="523">
        <v>0</v>
      </c>
      <c r="CT865" s="104">
        <v>8.56</v>
      </c>
      <c r="CU865" s="524"/>
      <c r="CV865" s="524"/>
      <c r="CW865" s="524"/>
      <c r="CX865" s="525"/>
      <c r="CY865" s="526">
        <v>14.142076502732239</v>
      </c>
      <c r="CZ865" s="527">
        <v>13.7659574468085</v>
      </c>
      <c r="DA865" s="528">
        <v>0.32786885245901637</v>
      </c>
      <c r="DB865" s="529">
        <v>0.31914893617021267</v>
      </c>
      <c r="DC865" s="530" t="s">
        <v>2293</v>
      </c>
      <c r="DD865" s="225"/>
      <c r="DE865" s="524"/>
      <c r="DF865" s="524"/>
      <c r="DG865" s="531"/>
      <c r="DH865" s="532"/>
      <c r="DI865" s="64">
        <v>0</v>
      </c>
      <c r="DJ865" s="64">
        <v>0</v>
      </c>
      <c r="DK865" s="64">
        <v>1941</v>
      </c>
      <c r="DL865" s="534">
        <f t="shared" si="134"/>
        <v>647</v>
      </c>
    </row>
    <row r="866" spans="1:116" ht="43.5" customHeight="1" x14ac:dyDescent="0.25">
      <c r="A866" s="356" t="s">
        <v>7</v>
      </c>
      <c r="B866" s="65" t="s">
        <v>96</v>
      </c>
      <c r="C866" s="65" t="s">
        <v>140</v>
      </c>
      <c r="D866" s="64" t="s">
        <v>2660</v>
      </c>
      <c r="E866" s="64" t="s">
        <v>1814</v>
      </c>
      <c r="F866" s="64" t="s">
        <v>1815</v>
      </c>
      <c r="G866" s="18" t="s">
        <v>1814</v>
      </c>
      <c r="H866" s="35" t="s">
        <v>860</v>
      </c>
      <c r="I866" s="28" t="s">
        <v>2322</v>
      </c>
      <c r="J866" s="498" t="s">
        <v>56</v>
      </c>
      <c r="K866" s="498">
        <v>0.90492424054200005</v>
      </c>
      <c r="L866" s="499">
        <v>1</v>
      </c>
      <c r="M866" s="512">
        <v>0</v>
      </c>
      <c r="N866" s="513">
        <v>0</v>
      </c>
      <c r="O866" s="513">
        <v>0</v>
      </c>
      <c r="P866" s="513">
        <v>0</v>
      </c>
      <c r="Q866" s="513">
        <v>0</v>
      </c>
      <c r="R866" s="513">
        <v>0</v>
      </c>
      <c r="S866" s="513">
        <v>0</v>
      </c>
      <c r="T866" s="513">
        <v>0</v>
      </c>
      <c r="U866" s="513">
        <v>0</v>
      </c>
      <c r="V866" s="513">
        <v>0</v>
      </c>
      <c r="W866" s="513">
        <v>0</v>
      </c>
      <c r="X866" s="513">
        <v>0</v>
      </c>
      <c r="Y866" s="513">
        <v>0</v>
      </c>
      <c r="Z866" s="513">
        <v>0</v>
      </c>
      <c r="AA866" s="513">
        <v>0</v>
      </c>
      <c r="AB866" s="513">
        <v>0</v>
      </c>
      <c r="AC866" s="513">
        <v>0</v>
      </c>
      <c r="AD866" s="513">
        <v>0</v>
      </c>
      <c r="AE866" s="513">
        <v>0</v>
      </c>
      <c r="AF866" s="513">
        <v>0</v>
      </c>
      <c r="AG866" s="513">
        <v>0</v>
      </c>
      <c r="AH866" s="513">
        <f t="shared" si="126"/>
        <v>0</v>
      </c>
      <c r="AI866" s="513">
        <v>0</v>
      </c>
      <c r="AJ866" s="513">
        <v>0</v>
      </c>
      <c r="AK866" s="513">
        <f t="shared" si="127"/>
        <v>0</v>
      </c>
      <c r="AL866" s="513">
        <f t="shared" si="128"/>
        <v>0</v>
      </c>
      <c r="AM866" s="513">
        <v>0</v>
      </c>
      <c r="AN866" s="513">
        <v>0</v>
      </c>
      <c r="AO866" s="513">
        <v>0</v>
      </c>
      <c r="AP866" s="513">
        <v>0</v>
      </c>
      <c r="AQ866" s="513">
        <v>0</v>
      </c>
      <c r="AR866" s="513">
        <v>0</v>
      </c>
      <c r="AS866" s="513">
        <v>0</v>
      </c>
      <c r="AT866" s="513">
        <v>0</v>
      </c>
      <c r="AU866" s="513">
        <v>0</v>
      </c>
      <c r="AV866" s="513">
        <v>0</v>
      </c>
      <c r="AW866" s="513">
        <v>0</v>
      </c>
      <c r="AX866" s="513">
        <v>0</v>
      </c>
      <c r="AY866" s="513">
        <v>0</v>
      </c>
      <c r="AZ866" s="513">
        <v>0</v>
      </c>
      <c r="BA866" s="513">
        <v>0</v>
      </c>
      <c r="BB866" s="513">
        <v>0</v>
      </c>
      <c r="BC866" s="513">
        <v>0</v>
      </c>
      <c r="BD866" s="513">
        <v>0</v>
      </c>
      <c r="BE866" s="513">
        <v>0</v>
      </c>
      <c r="BF866" s="513">
        <v>0</v>
      </c>
      <c r="BG866" s="513">
        <v>0</v>
      </c>
      <c r="BH866" s="513">
        <v>0</v>
      </c>
      <c r="BI866" s="513">
        <v>0</v>
      </c>
      <c r="BJ866" s="513">
        <v>0</v>
      </c>
      <c r="BK866" s="241">
        <f t="shared" si="129"/>
        <v>0</v>
      </c>
      <c r="BL866" s="22">
        <f t="shared" si="130"/>
        <v>0</v>
      </c>
      <c r="BM866" s="519">
        <f t="shared" si="131"/>
        <v>0</v>
      </c>
      <c r="BN866" s="520">
        <v>0</v>
      </c>
      <c r="BO866" s="520">
        <v>0</v>
      </c>
      <c r="BP866" s="520">
        <v>0</v>
      </c>
      <c r="BQ866" s="520">
        <v>0</v>
      </c>
      <c r="BR866" s="520">
        <v>0</v>
      </c>
      <c r="BS866" s="520">
        <v>0</v>
      </c>
      <c r="BT866" s="520">
        <v>0</v>
      </c>
      <c r="BU866" s="520">
        <v>0</v>
      </c>
      <c r="BV866" s="520">
        <v>0</v>
      </c>
      <c r="BW866" s="520">
        <v>0</v>
      </c>
      <c r="BX866" s="520">
        <v>0</v>
      </c>
      <c r="BY866" s="520">
        <v>0</v>
      </c>
      <c r="BZ866" s="520">
        <v>0</v>
      </c>
      <c r="CA866" s="520">
        <v>0</v>
      </c>
      <c r="CB866" s="520">
        <v>0</v>
      </c>
      <c r="CC866" s="520">
        <v>0</v>
      </c>
      <c r="CD866" s="520">
        <v>0</v>
      </c>
      <c r="CE866" s="520">
        <v>0</v>
      </c>
      <c r="CF866" s="520">
        <v>0</v>
      </c>
      <c r="CG866" s="520">
        <v>0</v>
      </c>
      <c r="CH866" s="520">
        <v>0</v>
      </c>
      <c r="CI866" s="520">
        <v>0</v>
      </c>
      <c r="CJ866" s="520">
        <v>0</v>
      </c>
      <c r="CK866" s="520">
        <v>0</v>
      </c>
      <c r="CL866" s="520">
        <f t="shared" si="132"/>
        <v>0</v>
      </c>
      <c r="CM866" s="521">
        <f t="shared" si="133"/>
        <v>0</v>
      </c>
      <c r="CN866" s="522">
        <v>0</v>
      </c>
      <c r="CO866" s="522">
        <v>0</v>
      </c>
      <c r="CP866" s="522">
        <v>0</v>
      </c>
      <c r="CQ866" s="243" t="s">
        <v>874</v>
      </c>
      <c r="CR866" s="103">
        <v>0</v>
      </c>
      <c r="CS866" s="523">
        <v>0</v>
      </c>
      <c r="CT866" s="104">
        <v>0</v>
      </c>
      <c r="CU866" s="524"/>
      <c r="CV866" s="524"/>
      <c r="CW866" s="524"/>
      <c r="CX866" s="525"/>
      <c r="CY866" s="526">
        <v>105</v>
      </c>
      <c r="CZ866" s="527">
        <v>105</v>
      </c>
      <c r="DA866" s="528">
        <v>0.66666666666666663</v>
      </c>
      <c r="DB866" s="529">
        <v>0.66666666666666663</v>
      </c>
      <c r="DC866" s="530" t="s">
        <v>2525</v>
      </c>
      <c r="DD866" s="225"/>
      <c r="DE866" s="524"/>
      <c r="DF866" s="524"/>
      <c r="DG866" s="531"/>
      <c r="DH866" s="532"/>
      <c r="DI866" s="64">
        <v>315</v>
      </c>
      <c r="DJ866" s="64">
        <v>0</v>
      </c>
      <c r="DK866" s="64">
        <v>0</v>
      </c>
      <c r="DL866" s="534">
        <f t="shared" si="134"/>
        <v>105</v>
      </c>
    </row>
    <row r="867" spans="1:116" ht="43.5" customHeight="1" x14ac:dyDescent="0.25">
      <c r="A867" s="356" t="s">
        <v>7</v>
      </c>
      <c r="B867" s="65" t="s">
        <v>96</v>
      </c>
      <c r="C867" s="65" t="s">
        <v>140</v>
      </c>
      <c r="D867" s="64" t="s">
        <v>2661</v>
      </c>
      <c r="E867" s="64" t="s">
        <v>648</v>
      </c>
      <c r="F867" s="64" t="s">
        <v>1816</v>
      </c>
      <c r="G867" s="18" t="s">
        <v>648</v>
      </c>
      <c r="H867" s="35" t="s">
        <v>866</v>
      </c>
      <c r="I867" s="28" t="s">
        <v>2330</v>
      </c>
      <c r="J867" s="498">
        <v>7.3</v>
      </c>
      <c r="K867" s="498">
        <v>1.8373106022390002</v>
      </c>
      <c r="L867" s="499">
        <v>242.2</v>
      </c>
      <c r="M867" s="512">
        <v>0</v>
      </c>
      <c r="N867" s="513">
        <v>0</v>
      </c>
      <c r="O867" s="513">
        <v>0</v>
      </c>
      <c r="P867" s="513">
        <v>0</v>
      </c>
      <c r="Q867" s="513">
        <v>0</v>
      </c>
      <c r="R867" s="513">
        <v>0</v>
      </c>
      <c r="S867" s="513">
        <v>0</v>
      </c>
      <c r="T867" s="513">
        <v>0</v>
      </c>
      <c r="U867" s="513">
        <v>0</v>
      </c>
      <c r="V867" s="513">
        <v>0</v>
      </c>
      <c r="W867" s="513">
        <v>0</v>
      </c>
      <c r="X867" s="513">
        <v>0</v>
      </c>
      <c r="Y867" s="513">
        <v>0</v>
      </c>
      <c r="Z867" s="513">
        <v>0</v>
      </c>
      <c r="AA867" s="513">
        <v>0</v>
      </c>
      <c r="AB867" s="513">
        <v>0</v>
      </c>
      <c r="AC867" s="513">
        <v>0</v>
      </c>
      <c r="AD867" s="513">
        <v>0</v>
      </c>
      <c r="AE867" s="513">
        <v>0</v>
      </c>
      <c r="AF867" s="513">
        <v>0</v>
      </c>
      <c r="AG867" s="513">
        <v>0</v>
      </c>
      <c r="AH867" s="513">
        <f t="shared" si="126"/>
        <v>0</v>
      </c>
      <c r="AI867" s="513">
        <v>0</v>
      </c>
      <c r="AJ867" s="513">
        <v>0</v>
      </c>
      <c r="AK867" s="513">
        <f t="shared" si="127"/>
        <v>0</v>
      </c>
      <c r="AL867" s="513">
        <f t="shared" si="128"/>
        <v>0</v>
      </c>
      <c r="AM867" s="513">
        <v>0</v>
      </c>
      <c r="AN867" s="513">
        <v>0</v>
      </c>
      <c r="AO867" s="513">
        <v>0</v>
      </c>
      <c r="AP867" s="513">
        <v>0</v>
      </c>
      <c r="AQ867" s="513">
        <v>0</v>
      </c>
      <c r="AR867" s="513">
        <v>0</v>
      </c>
      <c r="AS867" s="513">
        <v>0</v>
      </c>
      <c r="AT867" s="513">
        <v>0</v>
      </c>
      <c r="AU867" s="513">
        <v>0</v>
      </c>
      <c r="AV867" s="513">
        <v>0</v>
      </c>
      <c r="AW867" s="513">
        <v>0</v>
      </c>
      <c r="AX867" s="513">
        <v>0</v>
      </c>
      <c r="AY867" s="513">
        <v>0</v>
      </c>
      <c r="AZ867" s="513">
        <v>0</v>
      </c>
      <c r="BA867" s="513">
        <v>0</v>
      </c>
      <c r="BB867" s="513">
        <v>0</v>
      </c>
      <c r="BC867" s="513">
        <v>0</v>
      </c>
      <c r="BD867" s="513">
        <v>0</v>
      </c>
      <c r="BE867" s="513">
        <v>0</v>
      </c>
      <c r="BF867" s="513">
        <v>0</v>
      </c>
      <c r="BG867" s="513">
        <v>0</v>
      </c>
      <c r="BH867" s="513">
        <v>0</v>
      </c>
      <c r="BI867" s="513">
        <v>0</v>
      </c>
      <c r="BJ867" s="513">
        <v>0</v>
      </c>
      <c r="BK867" s="241">
        <f t="shared" si="129"/>
        <v>0</v>
      </c>
      <c r="BL867" s="22">
        <f t="shared" si="130"/>
        <v>0</v>
      </c>
      <c r="BM867" s="519">
        <f t="shared" si="131"/>
        <v>0</v>
      </c>
      <c r="BN867" s="520">
        <v>0</v>
      </c>
      <c r="BO867" s="520">
        <v>0</v>
      </c>
      <c r="BP867" s="520">
        <v>0</v>
      </c>
      <c r="BQ867" s="520">
        <v>0</v>
      </c>
      <c r="BR867" s="520">
        <v>0</v>
      </c>
      <c r="BS867" s="520">
        <v>0</v>
      </c>
      <c r="BT867" s="520">
        <v>0</v>
      </c>
      <c r="BU867" s="520">
        <v>0</v>
      </c>
      <c r="BV867" s="520">
        <v>0</v>
      </c>
      <c r="BW867" s="520">
        <v>0</v>
      </c>
      <c r="BX867" s="520">
        <v>0</v>
      </c>
      <c r="BY867" s="520">
        <v>0</v>
      </c>
      <c r="BZ867" s="520">
        <v>0</v>
      </c>
      <c r="CA867" s="520">
        <v>0</v>
      </c>
      <c r="CB867" s="520">
        <v>0</v>
      </c>
      <c r="CC867" s="520">
        <v>0</v>
      </c>
      <c r="CD867" s="520">
        <v>0</v>
      </c>
      <c r="CE867" s="520">
        <v>0</v>
      </c>
      <c r="CF867" s="520">
        <v>0</v>
      </c>
      <c r="CG867" s="520">
        <v>0</v>
      </c>
      <c r="CH867" s="520">
        <v>0</v>
      </c>
      <c r="CI867" s="520">
        <v>0</v>
      </c>
      <c r="CJ867" s="520">
        <v>0</v>
      </c>
      <c r="CK867" s="520">
        <v>0</v>
      </c>
      <c r="CL867" s="520">
        <f t="shared" si="132"/>
        <v>0</v>
      </c>
      <c r="CM867" s="521">
        <f t="shared" si="133"/>
        <v>0</v>
      </c>
      <c r="CN867" s="522">
        <v>0</v>
      </c>
      <c r="CO867" s="522">
        <v>0</v>
      </c>
      <c r="CP867" s="522">
        <v>2838240.0000000005</v>
      </c>
      <c r="CQ867" s="243" t="s">
        <v>874</v>
      </c>
      <c r="CR867" s="103">
        <v>0</v>
      </c>
      <c r="CS867" s="523">
        <v>0</v>
      </c>
      <c r="CT867" s="104">
        <v>0.81</v>
      </c>
      <c r="CU867" s="524"/>
      <c r="CV867" s="524"/>
      <c r="CW867" s="524"/>
      <c r="CX867" s="525"/>
      <c r="CY867" s="526">
        <v>156.94501797048227</v>
      </c>
      <c r="CZ867" s="527">
        <v>53.777777777777665</v>
      </c>
      <c r="DA867" s="528">
        <v>0.66368905164755321</v>
      </c>
      <c r="DB867" s="529">
        <v>0.33196159122085034</v>
      </c>
      <c r="DC867" s="530" t="s">
        <v>2293</v>
      </c>
      <c r="DD867" s="225"/>
      <c r="DE867" s="524"/>
      <c r="DF867" s="524"/>
      <c r="DG867" s="531"/>
      <c r="DH867" s="532"/>
      <c r="DI867" s="64">
        <v>0</v>
      </c>
      <c r="DJ867" s="64">
        <v>0</v>
      </c>
      <c r="DK867" s="64">
        <v>0</v>
      </c>
      <c r="DL867" s="534">
        <f t="shared" si="134"/>
        <v>0</v>
      </c>
    </row>
    <row r="868" spans="1:116" ht="43.5" customHeight="1" x14ac:dyDescent="0.25">
      <c r="A868" s="356" t="s">
        <v>7</v>
      </c>
      <c r="B868" s="65" t="s">
        <v>96</v>
      </c>
      <c r="C868" s="65" t="s">
        <v>140</v>
      </c>
      <c r="D868" s="64" t="s">
        <v>2660</v>
      </c>
      <c r="E868" s="64" t="s">
        <v>1814</v>
      </c>
      <c r="F868" s="64" t="s">
        <v>1817</v>
      </c>
      <c r="G868" s="18" t="s">
        <v>1814</v>
      </c>
      <c r="H868" s="35" t="s">
        <v>889</v>
      </c>
      <c r="I868" s="28" t="s">
        <v>2330</v>
      </c>
      <c r="J868" s="498">
        <v>0</v>
      </c>
      <c r="K868" s="498">
        <v>2.5299999999999998</v>
      </c>
      <c r="L868" s="499">
        <v>2</v>
      </c>
      <c r="M868" s="512">
        <v>0</v>
      </c>
      <c r="N868" s="513">
        <v>0</v>
      </c>
      <c r="O868" s="513">
        <v>0</v>
      </c>
      <c r="P868" s="513">
        <v>0</v>
      </c>
      <c r="Q868" s="513">
        <v>0</v>
      </c>
      <c r="R868" s="513">
        <v>0</v>
      </c>
      <c r="S868" s="513">
        <v>0</v>
      </c>
      <c r="T868" s="513">
        <v>0</v>
      </c>
      <c r="U868" s="513">
        <v>0</v>
      </c>
      <c r="V868" s="513">
        <v>0</v>
      </c>
      <c r="W868" s="513">
        <v>0</v>
      </c>
      <c r="X868" s="513">
        <v>0</v>
      </c>
      <c r="Y868" s="513">
        <v>0</v>
      </c>
      <c r="Z868" s="513">
        <v>0</v>
      </c>
      <c r="AA868" s="513">
        <v>0</v>
      </c>
      <c r="AB868" s="513">
        <v>0</v>
      </c>
      <c r="AC868" s="513">
        <v>1</v>
      </c>
      <c r="AD868" s="513">
        <v>1</v>
      </c>
      <c r="AE868" s="513">
        <v>0</v>
      </c>
      <c r="AF868" s="513">
        <v>0</v>
      </c>
      <c r="AG868" s="513">
        <v>0</v>
      </c>
      <c r="AH868" s="513">
        <f t="shared" si="126"/>
        <v>0</v>
      </c>
      <c r="AI868" s="513">
        <v>0</v>
      </c>
      <c r="AJ868" s="513">
        <v>0</v>
      </c>
      <c r="AK868" s="513">
        <f t="shared" si="127"/>
        <v>1</v>
      </c>
      <c r="AL868" s="513">
        <f t="shared" si="128"/>
        <v>1</v>
      </c>
      <c r="AM868" s="513">
        <v>0</v>
      </c>
      <c r="AN868" s="513">
        <v>0</v>
      </c>
      <c r="AO868" s="513">
        <v>0</v>
      </c>
      <c r="AP868" s="513">
        <v>0</v>
      </c>
      <c r="AQ868" s="513">
        <v>0</v>
      </c>
      <c r="AR868" s="513">
        <v>0</v>
      </c>
      <c r="AS868" s="513">
        <v>0</v>
      </c>
      <c r="AT868" s="513">
        <v>0</v>
      </c>
      <c r="AU868" s="513">
        <v>0</v>
      </c>
      <c r="AV868" s="513">
        <v>0</v>
      </c>
      <c r="AW868" s="513">
        <v>0</v>
      </c>
      <c r="AX868" s="513">
        <v>0</v>
      </c>
      <c r="AY868" s="513">
        <v>0</v>
      </c>
      <c r="AZ868" s="513">
        <v>0</v>
      </c>
      <c r="BA868" s="513">
        <v>0</v>
      </c>
      <c r="BB868" s="513">
        <v>0</v>
      </c>
      <c r="BC868" s="513">
        <v>60</v>
      </c>
      <c r="BD868" s="513">
        <v>60</v>
      </c>
      <c r="BE868" s="513">
        <v>0</v>
      </c>
      <c r="BF868" s="513">
        <v>0</v>
      </c>
      <c r="BG868" s="513">
        <v>0</v>
      </c>
      <c r="BH868" s="513">
        <v>0</v>
      </c>
      <c r="BI868" s="513">
        <v>0</v>
      </c>
      <c r="BJ868" s="513">
        <v>0</v>
      </c>
      <c r="BK868" s="241">
        <f t="shared" si="129"/>
        <v>60</v>
      </c>
      <c r="BL868" s="22">
        <f t="shared" si="130"/>
        <v>60</v>
      </c>
      <c r="BM868" s="519">
        <f t="shared" si="131"/>
        <v>0.1</v>
      </c>
      <c r="BN868" s="520">
        <v>0</v>
      </c>
      <c r="BO868" s="520">
        <v>0</v>
      </c>
      <c r="BP868" s="520">
        <v>0</v>
      </c>
      <c r="BQ868" s="520">
        <v>0</v>
      </c>
      <c r="BR868" s="520">
        <v>0</v>
      </c>
      <c r="BS868" s="520">
        <v>0</v>
      </c>
      <c r="BT868" s="520">
        <v>0</v>
      </c>
      <c r="BU868" s="520">
        <v>0</v>
      </c>
      <c r="BV868" s="520">
        <v>0</v>
      </c>
      <c r="BW868" s="520">
        <v>0</v>
      </c>
      <c r="BX868" s="520">
        <v>0</v>
      </c>
      <c r="BY868" s="520">
        <v>0</v>
      </c>
      <c r="BZ868" s="520">
        <v>0</v>
      </c>
      <c r="CA868" s="520">
        <v>0</v>
      </c>
      <c r="CB868" s="520">
        <v>0</v>
      </c>
      <c r="CC868" s="520">
        <v>0</v>
      </c>
      <c r="CD868" s="520">
        <v>70430.400000000009</v>
      </c>
      <c r="CE868" s="520">
        <v>70430.400000000009</v>
      </c>
      <c r="CF868" s="520">
        <v>0</v>
      </c>
      <c r="CG868" s="520">
        <v>0</v>
      </c>
      <c r="CH868" s="520">
        <v>0</v>
      </c>
      <c r="CI868" s="520">
        <v>0</v>
      </c>
      <c r="CJ868" s="520">
        <v>0</v>
      </c>
      <c r="CK868" s="520">
        <v>0</v>
      </c>
      <c r="CL868" s="520">
        <f t="shared" si="132"/>
        <v>70430.400000000009</v>
      </c>
      <c r="CM868" s="521">
        <f t="shared" si="133"/>
        <v>70430.400000000009</v>
      </c>
      <c r="CN868" s="522">
        <v>2803200.0000000009</v>
      </c>
      <c r="CO868" s="522">
        <v>700800.00000000023</v>
      </c>
      <c r="CP868" s="522">
        <v>2102400</v>
      </c>
      <c r="CQ868" s="243" t="s">
        <v>874</v>
      </c>
      <c r="CR868" s="103">
        <v>0.8</v>
      </c>
      <c r="CS868" s="523">
        <v>0.2</v>
      </c>
      <c r="CT868" s="104">
        <v>0.6</v>
      </c>
      <c r="CU868" s="524"/>
      <c r="CV868" s="524"/>
      <c r="CW868" s="524"/>
      <c r="CX868" s="525"/>
      <c r="CY868" s="526">
        <v>0</v>
      </c>
      <c r="CZ868" s="527">
        <v>0</v>
      </c>
      <c r="DA868" s="528">
        <v>0</v>
      </c>
      <c r="DB868" s="529">
        <v>0</v>
      </c>
      <c r="DC868" s="530" t="s">
        <v>2297</v>
      </c>
      <c r="DD868" s="225"/>
      <c r="DE868" s="524"/>
      <c r="DF868" s="524"/>
      <c r="DG868" s="531"/>
      <c r="DH868" s="532"/>
      <c r="DI868" s="64" t="s">
        <v>56</v>
      </c>
      <c r="DJ868" s="64" t="s">
        <v>56</v>
      </c>
      <c r="DK868" s="64">
        <v>0</v>
      </c>
      <c r="DL868" s="534">
        <f t="shared" si="134"/>
        <v>0</v>
      </c>
    </row>
    <row r="869" spans="1:116" ht="43.5" customHeight="1" x14ac:dyDescent="0.25">
      <c r="A869" s="356" t="s">
        <v>7</v>
      </c>
      <c r="B869" s="65" t="s">
        <v>96</v>
      </c>
      <c r="C869" s="65" t="s">
        <v>140</v>
      </c>
      <c r="D869" s="64" t="s">
        <v>2660</v>
      </c>
      <c r="E869" s="64" t="s">
        <v>1814</v>
      </c>
      <c r="F869" s="64" t="s">
        <v>1818</v>
      </c>
      <c r="G869" s="18" t="s">
        <v>1814</v>
      </c>
      <c r="H869" s="35" t="s">
        <v>889</v>
      </c>
      <c r="I869" s="28" t="s">
        <v>2330</v>
      </c>
      <c r="J869" s="498">
        <v>5.3</v>
      </c>
      <c r="K869" s="498">
        <v>0.49469696866800006</v>
      </c>
      <c r="L869" s="499">
        <v>1</v>
      </c>
      <c r="M869" s="512">
        <v>0</v>
      </c>
      <c r="N869" s="513">
        <v>0</v>
      </c>
      <c r="O869" s="513">
        <v>0</v>
      </c>
      <c r="P869" s="513">
        <v>0</v>
      </c>
      <c r="Q869" s="513">
        <v>0</v>
      </c>
      <c r="R869" s="513">
        <v>0</v>
      </c>
      <c r="S869" s="513">
        <v>0</v>
      </c>
      <c r="T869" s="513">
        <v>0</v>
      </c>
      <c r="U869" s="513">
        <v>0</v>
      </c>
      <c r="V869" s="513">
        <v>0</v>
      </c>
      <c r="W869" s="513">
        <v>0</v>
      </c>
      <c r="X869" s="513">
        <v>0</v>
      </c>
      <c r="Y869" s="513">
        <v>0</v>
      </c>
      <c r="Z869" s="513">
        <v>0</v>
      </c>
      <c r="AA869" s="513">
        <v>0</v>
      </c>
      <c r="AB869" s="513">
        <v>0</v>
      </c>
      <c r="AC869" s="513">
        <v>0</v>
      </c>
      <c r="AD869" s="513">
        <v>0</v>
      </c>
      <c r="AE869" s="513">
        <v>0</v>
      </c>
      <c r="AF869" s="513">
        <v>0</v>
      </c>
      <c r="AG869" s="513">
        <v>0</v>
      </c>
      <c r="AH869" s="513">
        <f t="shared" si="126"/>
        <v>0</v>
      </c>
      <c r="AI869" s="513">
        <v>0</v>
      </c>
      <c r="AJ869" s="513">
        <v>0</v>
      </c>
      <c r="AK869" s="513">
        <f t="shared" si="127"/>
        <v>0</v>
      </c>
      <c r="AL869" s="513">
        <f t="shared" si="128"/>
        <v>0</v>
      </c>
      <c r="AM869" s="513">
        <v>0</v>
      </c>
      <c r="AN869" s="513">
        <v>0</v>
      </c>
      <c r="AO869" s="513">
        <v>0</v>
      </c>
      <c r="AP869" s="513">
        <v>0</v>
      </c>
      <c r="AQ869" s="513">
        <v>0</v>
      </c>
      <c r="AR869" s="513">
        <v>0</v>
      </c>
      <c r="AS869" s="513">
        <v>0</v>
      </c>
      <c r="AT869" s="513">
        <v>0</v>
      </c>
      <c r="AU869" s="513">
        <v>0</v>
      </c>
      <c r="AV869" s="513">
        <v>0</v>
      </c>
      <c r="AW869" s="513">
        <v>0</v>
      </c>
      <c r="AX869" s="513">
        <v>0</v>
      </c>
      <c r="AY869" s="513">
        <v>0</v>
      </c>
      <c r="AZ869" s="513">
        <v>0</v>
      </c>
      <c r="BA869" s="513">
        <v>0</v>
      </c>
      <c r="BB869" s="513">
        <v>0</v>
      </c>
      <c r="BC869" s="513">
        <v>0</v>
      </c>
      <c r="BD869" s="513">
        <v>0</v>
      </c>
      <c r="BE869" s="513">
        <v>0</v>
      </c>
      <c r="BF869" s="513">
        <v>0</v>
      </c>
      <c r="BG869" s="513">
        <v>0</v>
      </c>
      <c r="BH869" s="513">
        <v>0</v>
      </c>
      <c r="BI869" s="513">
        <v>0</v>
      </c>
      <c r="BJ869" s="513">
        <v>0</v>
      </c>
      <c r="BK869" s="241">
        <f t="shared" si="129"/>
        <v>0</v>
      </c>
      <c r="BL869" s="22">
        <f t="shared" si="130"/>
        <v>0</v>
      </c>
      <c r="BM869" s="519">
        <f t="shared" si="131"/>
        <v>0</v>
      </c>
      <c r="BN869" s="520">
        <v>0</v>
      </c>
      <c r="BO869" s="520">
        <v>0</v>
      </c>
      <c r="BP869" s="520">
        <v>0</v>
      </c>
      <c r="BQ869" s="520">
        <v>0</v>
      </c>
      <c r="BR869" s="520">
        <v>0</v>
      </c>
      <c r="BS869" s="520">
        <v>0</v>
      </c>
      <c r="BT869" s="520">
        <v>0</v>
      </c>
      <c r="BU869" s="520">
        <v>0</v>
      </c>
      <c r="BV869" s="520">
        <v>0</v>
      </c>
      <c r="BW869" s="520">
        <v>0</v>
      </c>
      <c r="BX869" s="520">
        <v>0</v>
      </c>
      <c r="BY869" s="520">
        <v>0</v>
      </c>
      <c r="BZ869" s="520">
        <v>0</v>
      </c>
      <c r="CA869" s="520">
        <v>0</v>
      </c>
      <c r="CB869" s="520">
        <v>0</v>
      </c>
      <c r="CC869" s="520">
        <v>0</v>
      </c>
      <c r="CD869" s="520">
        <v>0</v>
      </c>
      <c r="CE869" s="520">
        <v>0</v>
      </c>
      <c r="CF869" s="520">
        <v>0</v>
      </c>
      <c r="CG869" s="520">
        <v>0</v>
      </c>
      <c r="CH869" s="520">
        <v>0</v>
      </c>
      <c r="CI869" s="520">
        <v>0</v>
      </c>
      <c r="CJ869" s="520">
        <v>0</v>
      </c>
      <c r="CK869" s="520">
        <v>0</v>
      </c>
      <c r="CL869" s="520">
        <f t="shared" si="132"/>
        <v>0</v>
      </c>
      <c r="CM869" s="521">
        <f t="shared" si="133"/>
        <v>0</v>
      </c>
      <c r="CN869" s="522">
        <v>2803200.0000000009</v>
      </c>
      <c r="CO869" s="522">
        <v>2803200.0000000009</v>
      </c>
      <c r="CP869" s="522">
        <v>2768160.0000000005</v>
      </c>
      <c r="CQ869" s="243" t="s">
        <v>874</v>
      </c>
      <c r="CR869" s="103">
        <v>0.8</v>
      </c>
      <c r="CS869" s="523">
        <v>0.8</v>
      </c>
      <c r="CT869" s="104">
        <v>0.79</v>
      </c>
      <c r="CU869" s="524"/>
      <c r="CV869" s="524"/>
      <c r="CW869" s="524"/>
      <c r="CX869" s="525"/>
      <c r="CY869" s="526">
        <v>18</v>
      </c>
      <c r="CZ869" s="527">
        <v>18</v>
      </c>
      <c r="DA869" s="528">
        <v>0.33333333333333331</v>
      </c>
      <c r="DB869" s="529">
        <v>0.33333333333333331</v>
      </c>
      <c r="DC869" s="530" t="s">
        <v>2293</v>
      </c>
      <c r="DD869" s="225"/>
      <c r="DE869" s="524"/>
      <c r="DF869" s="524"/>
      <c r="DG869" s="531"/>
      <c r="DH869" s="532"/>
      <c r="DI869" s="64">
        <v>54</v>
      </c>
      <c r="DJ869" s="64">
        <v>0</v>
      </c>
      <c r="DK869" s="64">
        <v>0</v>
      </c>
      <c r="DL869" s="534">
        <f t="shared" si="134"/>
        <v>18</v>
      </c>
    </row>
    <row r="870" spans="1:116" ht="43.5" customHeight="1" x14ac:dyDescent="0.25">
      <c r="A870" s="356" t="s">
        <v>7</v>
      </c>
      <c r="B870" s="65" t="s">
        <v>96</v>
      </c>
      <c r="C870" s="65" t="s">
        <v>140</v>
      </c>
      <c r="D870" s="64" t="s">
        <v>2661</v>
      </c>
      <c r="E870" s="64" t="s">
        <v>648</v>
      </c>
      <c r="F870" s="64" t="s">
        <v>1819</v>
      </c>
      <c r="G870" s="18" t="s">
        <v>648</v>
      </c>
      <c r="H870" s="35" t="s">
        <v>866</v>
      </c>
      <c r="I870" s="28" t="s">
        <v>2330</v>
      </c>
      <c r="J870" s="498">
        <v>6.6</v>
      </c>
      <c r="K870" s="498">
        <v>1.9740530261970002</v>
      </c>
      <c r="L870" s="499">
        <v>61.5</v>
      </c>
      <c r="M870" s="512">
        <v>0</v>
      </c>
      <c r="N870" s="513">
        <v>0</v>
      </c>
      <c r="O870" s="513">
        <v>0</v>
      </c>
      <c r="P870" s="513">
        <v>0</v>
      </c>
      <c r="Q870" s="513">
        <v>0</v>
      </c>
      <c r="R870" s="513">
        <v>0</v>
      </c>
      <c r="S870" s="513">
        <v>0</v>
      </c>
      <c r="T870" s="513">
        <v>0</v>
      </c>
      <c r="U870" s="513">
        <v>0</v>
      </c>
      <c r="V870" s="513">
        <v>0</v>
      </c>
      <c r="W870" s="513">
        <v>0</v>
      </c>
      <c r="X870" s="513">
        <v>0</v>
      </c>
      <c r="Y870" s="513">
        <v>0</v>
      </c>
      <c r="Z870" s="513">
        <v>0</v>
      </c>
      <c r="AA870" s="513">
        <v>0</v>
      </c>
      <c r="AB870" s="513">
        <v>0</v>
      </c>
      <c r="AC870" s="513">
        <v>0</v>
      </c>
      <c r="AD870" s="513">
        <v>0</v>
      </c>
      <c r="AE870" s="513">
        <v>0</v>
      </c>
      <c r="AF870" s="513">
        <v>0</v>
      </c>
      <c r="AG870" s="513">
        <v>0</v>
      </c>
      <c r="AH870" s="513">
        <f t="shared" si="126"/>
        <v>0</v>
      </c>
      <c r="AI870" s="513">
        <v>0</v>
      </c>
      <c r="AJ870" s="513">
        <v>0</v>
      </c>
      <c r="AK870" s="513">
        <f t="shared" si="127"/>
        <v>0</v>
      </c>
      <c r="AL870" s="513">
        <f t="shared" si="128"/>
        <v>0</v>
      </c>
      <c r="AM870" s="513">
        <v>0</v>
      </c>
      <c r="AN870" s="513">
        <v>0</v>
      </c>
      <c r="AO870" s="513">
        <v>0</v>
      </c>
      <c r="AP870" s="513">
        <v>0</v>
      </c>
      <c r="AQ870" s="513">
        <v>0</v>
      </c>
      <c r="AR870" s="513">
        <v>0</v>
      </c>
      <c r="AS870" s="513">
        <v>0</v>
      </c>
      <c r="AT870" s="513">
        <v>0</v>
      </c>
      <c r="AU870" s="513">
        <v>0</v>
      </c>
      <c r="AV870" s="513">
        <v>0</v>
      </c>
      <c r="AW870" s="513">
        <v>0</v>
      </c>
      <c r="AX870" s="513">
        <v>0</v>
      </c>
      <c r="AY870" s="513">
        <v>0</v>
      </c>
      <c r="AZ870" s="513">
        <v>0</v>
      </c>
      <c r="BA870" s="513">
        <v>0</v>
      </c>
      <c r="BB870" s="513">
        <v>0</v>
      </c>
      <c r="BC870" s="513">
        <v>0</v>
      </c>
      <c r="BD870" s="513">
        <v>0</v>
      </c>
      <c r="BE870" s="513">
        <v>0</v>
      </c>
      <c r="BF870" s="513">
        <v>0</v>
      </c>
      <c r="BG870" s="513">
        <v>0</v>
      </c>
      <c r="BH870" s="513">
        <v>0</v>
      </c>
      <c r="BI870" s="513">
        <v>0</v>
      </c>
      <c r="BJ870" s="513">
        <v>0</v>
      </c>
      <c r="BK870" s="241">
        <f t="shared" si="129"/>
        <v>0</v>
      </c>
      <c r="BL870" s="22">
        <f t="shared" si="130"/>
        <v>0</v>
      </c>
      <c r="BM870" s="519">
        <f t="shared" si="131"/>
        <v>0</v>
      </c>
      <c r="BN870" s="520">
        <v>0</v>
      </c>
      <c r="BO870" s="520">
        <v>0</v>
      </c>
      <c r="BP870" s="520">
        <v>0</v>
      </c>
      <c r="BQ870" s="520">
        <v>0</v>
      </c>
      <c r="BR870" s="520">
        <v>0</v>
      </c>
      <c r="BS870" s="520">
        <v>0</v>
      </c>
      <c r="BT870" s="520">
        <v>0</v>
      </c>
      <c r="BU870" s="520">
        <v>0</v>
      </c>
      <c r="BV870" s="520">
        <v>0</v>
      </c>
      <c r="BW870" s="520">
        <v>0</v>
      </c>
      <c r="BX870" s="520">
        <v>0</v>
      </c>
      <c r="BY870" s="520">
        <v>0</v>
      </c>
      <c r="BZ870" s="520">
        <v>0</v>
      </c>
      <c r="CA870" s="520">
        <v>0</v>
      </c>
      <c r="CB870" s="520">
        <v>0</v>
      </c>
      <c r="CC870" s="520">
        <v>0</v>
      </c>
      <c r="CD870" s="520">
        <v>0</v>
      </c>
      <c r="CE870" s="520">
        <v>0</v>
      </c>
      <c r="CF870" s="520">
        <v>0</v>
      </c>
      <c r="CG870" s="520">
        <v>0</v>
      </c>
      <c r="CH870" s="520">
        <v>0</v>
      </c>
      <c r="CI870" s="520">
        <v>0</v>
      </c>
      <c r="CJ870" s="520">
        <v>0</v>
      </c>
      <c r="CK870" s="520">
        <v>0</v>
      </c>
      <c r="CL870" s="520">
        <f t="shared" si="132"/>
        <v>0</v>
      </c>
      <c r="CM870" s="521">
        <f t="shared" si="133"/>
        <v>0</v>
      </c>
      <c r="CN870" s="522">
        <v>0</v>
      </c>
      <c r="CO870" s="522">
        <v>0</v>
      </c>
      <c r="CP870" s="522">
        <v>1401600.0000000005</v>
      </c>
      <c r="CQ870" s="243" t="s">
        <v>874</v>
      </c>
      <c r="CR870" s="103">
        <v>0</v>
      </c>
      <c r="CS870" s="523">
        <v>0</v>
      </c>
      <c r="CT870" s="104">
        <v>0.4</v>
      </c>
      <c r="CU870" s="524"/>
      <c r="CV870" s="524"/>
      <c r="CW870" s="524"/>
      <c r="CX870" s="525"/>
      <c r="CY870" s="526">
        <v>156.82384823848238</v>
      </c>
      <c r="CZ870" s="527">
        <v>54</v>
      </c>
      <c r="DA870" s="528">
        <v>0.66395663956639561</v>
      </c>
      <c r="DB870" s="529">
        <v>0.33333333333333331</v>
      </c>
      <c r="DC870" s="530" t="s">
        <v>2293</v>
      </c>
      <c r="DD870" s="225"/>
      <c r="DE870" s="524"/>
      <c r="DF870" s="524"/>
      <c r="DG870" s="531"/>
      <c r="DH870" s="532"/>
      <c r="DI870" s="64">
        <v>0</v>
      </c>
      <c r="DJ870" s="64">
        <v>0</v>
      </c>
      <c r="DK870" s="64">
        <v>0</v>
      </c>
      <c r="DL870" s="534">
        <f t="shared" si="134"/>
        <v>0</v>
      </c>
    </row>
    <row r="871" spans="1:116" ht="43.5" customHeight="1" x14ac:dyDescent="0.25">
      <c r="A871" s="356" t="s">
        <v>7</v>
      </c>
      <c r="B871" s="65" t="s">
        <v>96</v>
      </c>
      <c r="C871" s="65" t="s">
        <v>140</v>
      </c>
      <c r="D871" s="64" t="s">
        <v>2660</v>
      </c>
      <c r="E871" s="64" t="s">
        <v>1814</v>
      </c>
      <c r="F871" s="64" t="s">
        <v>1820</v>
      </c>
      <c r="G871" s="18" t="s">
        <v>1814</v>
      </c>
      <c r="H871" s="35" t="s">
        <v>866</v>
      </c>
      <c r="I871" s="28" t="s">
        <v>2322</v>
      </c>
      <c r="J871" s="498" t="s">
        <v>56</v>
      </c>
      <c r="K871" s="498">
        <v>2.0240530260930001</v>
      </c>
      <c r="L871" s="499">
        <v>10.8</v>
      </c>
      <c r="M871" s="512">
        <v>0</v>
      </c>
      <c r="N871" s="513">
        <v>0</v>
      </c>
      <c r="O871" s="513">
        <v>0</v>
      </c>
      <c r="P871" s="513">
        <v>0</v>
      </c>
      <c r="Q871" s="513">
        <v>0</v>
      </c>
      <c r="R871" s="513">
        <v>0</v>
      </c>
      <c r="S871" s="513">
        <v>0</v>
      </c>
      <c r="T871" s="513">
        <v>0</v>
      </c>
      <c r="U871" s="513">
        <v>0</v>
      </c>
      <c r="V871" s="513">
        <v>0</v>
      </c>
      <c r="W871" s="513">
        <v>0</v>
      </c>
      <c r="X871" s="513">
        <v>0</v>
      </c>
      <c r="Y871" s="513">
        <v>0</v>
      </c>
      <c r="Z871" s="513">
        <v>0</v>
      </c>
      <c r="AA871" s="513">
        <v>0</v>
      </c>
      <c r="AB871" s="513">
        <v>0</v>
      </c>
      <c r="AC871" s="513">
        <v>1</v>
      </c>
      <c r="AD871" s="513">
        <v>1</v>
      </c>
      <c r="AE871" s="513">
        <v>0</v>
      </c>
      <c r="AF871" s="513">
        <v>0</v>
      </c>
      <c r="AG871" s="513">
        <v>0</v>
      </c>
      <c r="AH871" s="513">
        <f t="shared" si="126"/>
        <v>0</v>
      </c>
      <c r="AI871" s="513">
        <v>0</v>
      </c>
      <c r="AJ871" s="513">
        <v>0</v>
      </c>
      <c r="AK871" s="513">
        <f t="shared" si="127"/>
        <v>1</v>
      </c>
      <c r="AL871" s="513">
        <f t="shared" si="128"/>
        <v>1</v>
      </c>
      <c r="AM871" s="513">
        <v>0</v>
      </c>
      <c r="AN871" s="513">
        <v>0</v>
      </c>
      <c r="AO871" s="513">
        <v>0</v>
      </c>
      <c r="AP871" s="513">
        <v>0</v>
      </c>
      <c r="AQ871" s="513">
        <v>0</v>
      </c>
      <c r="AR871" s="513">
        <v>0</v>
      </c>
      <c r="AS871" s="513">
        <v>0</v>
      </c>
      <c r="AT871" s="513">
        <v>0</v>
      </c>
      <c r="AU871" s="513">
        <v>0</v>
      </c>
      <c r="AV871" s="513">
        <v>0</v>
      </c>
      <c r="AW871" s="513">
        <v>0</v>
      </c>
      <c r="AX871" s="513">
        <v>0</v>
      </c>
      <c r="AY871" s="513">
        <v>0</v>
      </c>
      <c r="AZ871" s="513">
        <v>0</v>
      </c>
      <c r="BA871" s="513">
        <v>0</v>
      </c>
      <c r="BB871" s="513">
        <v>0</v>
      </c>
      <c r="BC871" s="513">
        <v>5</v>
      </c>
      <c r="BD871" s="513">
        <v>5</v>
      </c>
      <c r="BE871" s="513">
        <v>0</v>
      </c>
      <c r="BF871" s="513">
        <v>0</v>
      </c>
      <c r="BG871" s="513">
        <v>0</v>
      </c>
      <c r="BH871" s="513">
        <v>0</v>
      </c>
      <c r="BI871" s="513">
        <v>0</v>
      </c>
      <c r="BJ871" s="513">
        <v>0</v>
      </c>
      <c r="BK871" s="241">
        <f t="shared" si="129"/>
        <v>5</v>
      </c>
      <c r="BL871" s="22">
        <f t="shared" si="130"/>
        <v>5</v>
      </c>
      <c r="BM871" s="519">
        <f t="shared" si="131"/>
        <v>0</v>
      </c>
      <c r="BN871" s="520">
        <v>0</v>
      </c>
      <c r="BO871" s="520">
        <v>0</v>
      </c>
      <c r="BP871" s="520">
        <v>0</v>
      </c>
      <c r="BQ871" s="520">
        <v>0</v>
      </c>
      <c r="BR871" s="520">
        <v>0</v>
      </c>
      <c r="BS871" s="520">
        <v>0</v>
      </c>
      <c r="BT871" s="520">
        <v>0</v>
      </c>
      <c r="BU871" s="520">
        <v>0</v>
      </c>
      <c r="BV871" s="520">
        <v>0</v>
      </c>
      <c r="BW871" s="520">
        <v>0</v>
      </c>
      <c r="BX871" s="520">
        <v>0</v>
      </c>
      <c r="BY871" s="520">
        <v>0</v>
      </c>
      <c r="BZ871" s="520">
        <v>0</v>
      </c>
      <c r="CA871" s="520">
        <v>0</v>
      </c>
      <c r="CB871" s="520">
        <v>0</v>
      </c>
      <c r="CC871" s="520">
        <v>0</v>
      </c>
      <c r="CD871" s="520">
        <v>5869.2000000000007</v>
      </c>
      <c r="CE871" s="520">
        <v>5869.2000000000007</v>
      </c>
      <c r="CF871" s="520">
        <v>0</v>
      </c>
      <c r="CG871" s="520">
        <v>0</v>
      </c>
      <c r="CH871" s="520">
        <v>0</v>
      </c>
      <c r="CI871" s="520">
        <v>0</v>
      </c>
      <c r="CJ871" s="520">
        <v>0</v>
      </c>
      <c r="CK871" s="520">
        <v>0</v>
      </c>
      <c r="CL871" s="520">
        <f t="shared" si="132"/>
        <v>5869.2000000000007</v>
      </c>
      <c r="CM871" s="521">
        <f t="shared" si="133"/>
        <v>5869.2000000000007</v>
      </c>
      <c r="CN871" s="522">
        <v>0</v>
      </c>
      <c r="CO871" s="522">
        <v>0</v>
      </c>
      <c r="CP871" s="522">
        <v>0</v>
      </c>
      <c r="CQ871" s="243" t="s">
        <v>874</v>
      </c>
      <c r="CR871" s="103">
        <v>0</v>
      </c>
      <c r="CS871" s="523">
        <v>0</v>
      </c>
      <c r="CT871" s="104">
        <v>0</v>
      </c>
      <c r="CU871" s="524"/>
      <c r="CV871" s="524"/>
      <c r="CW871" s="524"/>
      <c r="CX871" s="525"/>
      <c r="CY871" s="526">
        <v>95.666666666666671</v>
      </c>
      <c r="CZ871" s="527">
        <v>95.666666666666671</v>
      </c>
      <c r="DA871" s="528">
        <v>0.66666666666666663</v>
      </c>
      <c r="DB871" s="529">
        <v>0.66666666666666663</v>
      </c>
      <c r="DC871" s="530" t="s">
        <v>2525</v>
      </c>
      <c r="DD871" s="225"/>
      <c r="DE871" s="524"/>
      <c r="DF871" s="524"/>
      <c r="DG871" s="531"/>
      <c r="DH871" s="532"/>
      <c r="DI871" s="64">
        <v>3157</v>
      </c>
      <c r="DJ871" s="64">
        <v>0</v>
      </c>
      <c r="DK871" s="64">
        <v>0</v>
      </c>
      <c r="DL871" s="534">
        <f t="shared" si="134"/>
        <v>1052.3333333333333</v>
      </c>
    </row>
    <row r="872" spans="1:116" ht="43.5" customHeight="1" x14ac:dyDescent="0.25">
      <c r="A872" s="356" t="s">
        <v>7</v>
      </c>
      <c r="B872" s="65" t="s">
        <v>96</v>
      </c>
      <c r="C872" s="65" t="s">
        <v>140</v>
      </c>
      <c r="D872" s="64" t="s">
        <v>2660</v>
      </c>
      <c r="E872" s="64" t="s">
        <v>1814</v>
      </c>
      <c r="F872" s="64" t="s">
        <v>1821</v>
      </c>
      <c r="G872" s="18" t="s">
        <v>1814</v>
      </c>
      <c r="H872" s="35" t="s">
        <v>889</v>
      </c>
      <c r="I872" s="28" t="s">
        <v>2322</v>
      </c>
      <c r="J872" s="498">
        <v>4.8</v>
      </c>
      <c r="K872" s="498">
        <v>0.59034090786300009</v>
      </c>
      <c r="L872" s="499">
        <v>208.7</v>
      </c>
      <c r="M872" s="512">
        <v>0</v>
      </c>
      <c r="N872" s="513">
        <v>0</v>
      </c>
      <c r="O872" s="513">
        <v>0</v>
      </c>
      <c r="P872" s="513">
        <v>0</v>
      </c>
      <c r="Q872" s="513">
        <v>0</v>
      </c>
      <c r="R872" s="513">
        <v>0</v>
      </c>
      <c r="S872" s="513">
        <v>0</v>
      </c>
      <c r="T872" s="513">
        <v>0</v>
      </c>
      <c r="U872" s="513">
        <v>0</v>
      </c>
      <c r="V872" s="513">
        <v>0</v>
      </c>
      <c r="W872" s="513">
        <v>0</v>
      </c>
      <c r="X872" s="513">
        <v>0</v>
      </c>
      <c r="Y872" s="513">
        <v>0</v>
      </c>
      <c r="Z872" s="513">
        <v>0</v>
      </c>
      <c r="AA872" s="513">
        <v>0</v>
      </c>
      <c r="AB872" s="513">
        <v>0</v>
      </c>
      <c r="AC872" s="513">
        <v>0</v>
      </c>
      <c r="AD872" s="513">
        <v>0</v>
      </c>
      <c r="AE872" s="513">
        <v>0</v>
      </c>
      <c r="AF872" s="513">
        <v>0</v>
      </c>
      <c r="AG872" s="513">
        <v>0</v>
      </c>
      <c r="AH872" s="513">
        <f t="shared" si="126"/>
        <v>0</v>
      </c>
      <c r="AI872" s="513">
        <v>0</v>
      </c>
      <c r="AJ872" s="513">
        <v>0</v>
      </c>
      <c r="AK872" s="513">
        <f t="shared" si="127"/>
        <v>0</v>
      </c>
      <c r="AL872" s="513">
        <f t="shared" si="128"/>
        <v>0</v>
      </c>
      <c r="AM872" s="513">
        <v>0</v>
      </c>
      <c r="AN872" s="513">
        <v>0</v>
      </c>
      <c r="AO872" s="513">
        <v>0</v>
      </c>
      <c r="AP872" s="513">
        <v>0</v>
      </c>
      <c r="AQ872" s="513">
        <v>0</v>
      </c>
      <c r="AR872" s="513">
        <v>0</v>
      </c>
      <c r="AS872" s="513">
        <v>0</v>
      </c>
      <c r="AT872" s="513">
        <v>0</v>
      </c>
      <c r="AU872" s="513">
        <v>0</v>
      </c>
      <c r="AV872" s="513">
        <v>0</v>
      </c>
      <c r="AW872" s="513">
        <v>0</v>
      </c>
      <c r="AX872" s="513">
        <v>0</v>
      </c>
      <c r="AY872" s="513">
        <v>0</v>
      </c>
      <c r="AZ872" s="513">
        <v>0</v>
      </c>
      <c r="BA872" s="513">
        <v>0</v>
      </c>
      <c r="BB872" s="513">
        <v>0</v>
      </c>
      <c r="BC872" s="513">
        <v>0</v>
      </c>
      <c r="BD872" s="513">
        <v>0</v>
      </c>
      <c r="BE872" s="513">
        <v>0</v>
      </c>
      <c r="BF872" s="513">
        <v>0</v>
      </c>
      <c r="BG872" s="513">
        <v>0</v>
      </c>
      <c r="BH872" s="513">
        <v>0</v>
      </c>
      <c r="BI872" s="513">
        <v>0</v>
      </c>
      <c r="BJ872" s="513">
        <v>0</v>
      </c>
      <c r="BK872" s="241">
        <f t="shared" si="129"/>
        <v>0</v>
      </c>
      <c r="BL872" s="22">
        <f t="shared" si="130"/>
        <v>0</v>
      </c>
      <c r="BM872" s="519">
        <f t="shared" si="131"/>
        <v>0</v>
      </c>
      <c r="BN872" s="520">
        <v>0</v>
      </c>
      <c r="BO872" s="520">
        <v>0</v>
      </c>
      <c r="BP872" s="520">
        <v>0</v>
      </c>
      <c r="BQ872" s="520">
        <v>0</v>
      </c>
      <c r="BR872" s="520">
        <v>0</v>
      </c>
      <c r="BS872" s="520">
        <v>0</v>
      </c>
      <c r="BT872" s="520">
        <v>0</v>
      </c>
      <c r="BU872" s="520">
        <v>0</v>
      </c>
      <c r="BV872" s="520">
        <v>0</v>
      </c>
      <c r="BW872" s="520">
        <v>0</v>
      </c>
      <c r="BX872" s="520">
        <v>0</v>
      </c>
      <c r="BY872" s="520">
        <v>0</v>
      </c>
      <c r="BZ872" s="520">
        <v>0</v>
      </c>
      <c r="CA872" s="520">
        <v>0</v>
      </c>
      <c r="CB872" s="520">
        <v>0</v>
      </c>
      <c r="CC872" s="520">
        <v>0</v>
      </c>
      <c r="CD872" s="520">
        <v>0</v>
      </c>
      <c r="CE872" s="520">
        <v>0</v>
      </c>
      <c r="CF872" s="520">
        <v>0</v>
      </c>
      <c r="CG872" s="520">
        <v>0</v>
      </c>
      <c r="CH872" s="520">
        <v>0</v>
      </c>
      <c r="CI872" s="520">
        <v>0</v>
      </c>
      <c r="CJ872" s="520">
        <v>0</v>
      </c>
      <c r="CK872" s="520">
        <v>0</v>
      </c>
      <c r="CL872" s="520">
        <f t="shared" si="132"/>
        <v>0</v>
      </c>
      <c r="CM872" s="521">
        <f t="shared" si="133"/>
        <v>0</v>
      </c>
      <c r="CN872" s="522">
        <v>840960</v>
      </c>
      <c r="CO872" s="522">
        <v>840960</v>
      </c>
      <c r="CP872" s="522">
        <v>1892160.0000000002</v>
      </c>
      <c r="CQ872" s="243" t="s">
        <v>874</v>
      </c>
      <c r="CR872" s="103">
        <v>0.24</v>
      </c>
      <c r="CS872" s="523">
        <v>0.24</v>
      </c>
      <c r="CT872" s="104">
        <v>0.54</v>
      </c>
      <c r="CU872" s="524"/>
      <c r="CV872" s="524"/>
      <c r="CW872" s="524"/>
      <c r="CX872" s="525"/>
      <c r="CY872" s="526">
        <v>0</v>
      </c>
      <c r="CZ872" s="527">
        <v>0</v>
      </c>
      <c r="DA872" s="528">
        <v>0</v>
      </c>
      <c r="DB872" s="529">
        <v>0</v>
      </c>
      <c r="DC872" s="530" t="s">
        <v>2297</v>
      </c>
      <c r="DD872" s="225"/>
      <c r="DE872" s="524"/>
      <c r="DF872" s="524"/>
      <c r="DG872" s="531"/>
      <c r="DH872" s="532"/>
      <c r="DI872" s="64">
        <v>0</v>
      </c>
      <c r="DJ872" s="64">
        <v>0</v>
      </c>
      <c r="DK872" s="64">
        <v>0</v>
      </c>
      <c r="DL872" s="534">
        <f t="shared" si="134"/>
        <v>0</v>
      </c>
    </row>
    <row r="873" spans="1:116" ht="43.5" customHeight="1" x14ac:dyDescent="0.25">
      <c r="A873" s="356" t="s">
        <v>7</v>
      </c>
      <c r="B873" s="65" t="s">
        <v>96</v>
      </c>
      <c r="C873" s="65" t="s">
        <v>140</v>
      </c>
      <c r="D873" s="64" t="s">
        <v>2660</v>
      </c>
      <c r="E873" s="64" t="s">
        <v>1814</v>
      </c>
      <c r="F873" s="64" t="s">
        <v>1822</v>
      </c>
      <c r="G873" s="18" t="s">
        <v>1814</v>
      </c>
      <c r="H873" s="35" t="s">
        <v>866</v>
      </c>
      <c r="I873" s="28" t="s">
        <v>2322</v>
      </c>
      <c r="J873" s="498">
        <v>7.5</v>
      </c>
      <c r="K873" s="498">
        <v>1.9642045413690001</v>
      </c>
      <c r="L873" s="499">
        <v>271.10000000000002</v>
      </c>
      <c r="M873" s="512">
        <v>0</v>
      </c>
      <c r="N873" s="513">
        <v>0</v>
      </c>
      <c r="O873" s="513">
        <v>0</v>
      </c>
      <c r="P873" s="513">
        <v>0</v>
      </c>
      <c r="Q873" s="513">
        <v>0</v>
      </c>
      <c r="R873" s="513">
        <v>0</v>
      </c>
      <c r="S873" s="513">
        <v>0</v>
      </c>
      <c r="T873" s="513">
        <v>0</v>
      </c>
      <c r="U873" s="513">
        <v>0</v>
      </c>
      <c r="V873" s="513">
        <v>0</v>
      </c>
      <c r="W873" s="513">
        <v>0</v>
      </c>
      <c r="X873" s="513">
        <v>0</v>
      </c>
      <c r="Y873" s="513">
        <v>0</v>
      </c>
      <c r="Z873" s="513">
        <v>0</v>
      </c>
      <c r="AA873" s="513">
        <v>0</v>
      </c>
      <c r="AB873" s="513">
        <v>0</v>
      </c>
      <c r="AC873" s="513">
        <v>2</v>
      </c>
      <c r="AD873" s="513">
        <v>2</v>
      </c>
      <c r="AE873" s="513">
        <v>0</v>
      </c>
      <c r="AF873" s="513">
        <v>0</v>
      </c>
      <c r="AG873" s="513">
        <v>0</v>
      </c>
      <c r="AH873" s="513">
        <f t="shared" si="126"/>
        <v>0</v>
      </c>
      <c r="AI873" s="513">
        <v>0</v>
      </c>
      <c r="AJ873" s="513">
        <v>0</v>
      </c>
      <c r="AK873" s="513">
        <f t="shared" si="127"/>
        <v>2</v>
      </c>
      <c r="AL873" s="513">
        <f t="shared" si="128"/>
        <v>2</v>
      </c>
      <c r="AM873" s="513">
        <v>0</v>
      </c>
      <c r="AN873" s="513">
        <v>0</v>
      </c>
      <c r="AO873" s="513">
        <v>0</v>
      </c>
      <c r="AP873" s="513">
        <v>0</v>
      </c>
      <c r="AQ873" s="513">
        <v>0</v>
      </c>
      <c r="AR873" s="513">
        <v>0</v>
      </c>
      <c r="AS873" s="513">
        <v>0</v>
      </c>
      <c r="AT873" s="513">
        <v>0</v>
      </c>
      <c r="AU873" s="513">
        <v>0</v>
      </c>
      <c r="AV873" s="513">
        <v>0</v>
      </c>
      <c r="AW873" s="513">
        <v>0</v>
      </c>
      <c r="AX873" s="513">
        <v>0</v>
      </c>
      <c r="AY873" s="513">
        <v>0</v>
      </c>
      <c r="AZ873" s="513">
        <v>0</v>
      </c>
      <c r="BA873" s="513">
        <v>0</v>
      </c>
      <c r="BB873" s="513">
        <v>0</v>
      </c>
      <c r="BC873" s="513">
        <v>630</v>
      </c>
      <c r="BD873" s="513">
        <v>630</v>
      </c>
      <c r="BE873" s="513">
        <v>0</v>
      </c>
      <c r="BF873" s="513">
        <v>0</v>
      </c>
      <c r="BG873" s="513">
        <v>0</v>
      </c>
      <c r="BH873" s="513">
        <v>0</v>
      </c>
      <c r="BI873" s="513">
        <v>0</v>
      </c>
      <c r="BJ873" s="513">
        <v>0</v>
      </c>
      <c r="BK873" s="241">
        <f t="shared" si="129"/>
        <v>630</v>
      </c>
      <c r="BL873" s="22">
        <f t="shared" si="130"/>
        <v>630</v>
      </c>
      <c r="BM873" s="519">
        <f t="shared" si="131"/>
        <v>0.22419928825622776</v>
      </c>
      <c r="BN873" s="520">
        <v>0</v>
      </c>
      <c r="BO873" s="520">
        <v>0</v>
      </c>
      <c r="BP873" s="520">
        <v>0</v>
      </c>
      <c r="BQ873" s="520">
        <v>0</v>
      </c>
      <c r="BR873" s="520">
        <v>0</v>
      </c>
      <c r="BS873" s="520">
        <v>0</v>
      </c>
      <c r="BT873" s="520">
        <v>0</v>
      </c>
      <c r="BU873" s="520">
        <v>0</v>
      </c>
      <c r="BV873" s="520">
        <v>0</v>
      </c>
      <c r="BW873" s="520">
        <v>0</v>
      </c>
      <c r="BX873" s="520">
        <v>0</v>
      </c>
      <c r="BY873" s="520">
        <v>0</v>
      </c>
      <c r="BZ873" s="520">
        <v>0</v>
      </c>
      <c r="CA873" s="520">
        <v>0</v>
      </c>
      <c r="CB873" s="520">
        <v>0</v>
      </c>
      <c r="CC873" s="520">
        <v>0</v>
      </c>
      <c r="CD873" s="520">
        <v>739519.20000000007</v>
      </c>
      <c r="CE873" s="520">
        <v>739519.20000000007</v>
      </c>
      <c r="CF873" s="520">
        <v>0</v>
      </c>
      <c r="CG873" s="520">
        <v>0</v>
      </c>
      <c r="CH873" s="520">
        <v>0</v>
      </c>
      <c r="CI873" s="520">
        <v>0</v>
      </c>
      <c r="CJ873" s="520">
        <v>0</v>
      </c>
      <c r="CK873" s="520">
        <v>0</v>
      </c>
      <c r="CL873" s="520">
        <f t="shared" si="132"/>
        <v>739519.20000000007</v>
      </c>
      <c r="CM873" s="521">
        <f t="shared" si="133"/>
        <v>739519.20000000007</v>
      </c>
      <c r="CN873" s="522">
        <v>9460800.0000000019</v>
      </c>
      <c r="CO873" s="522">
        <v>9460800.0000000019</v>
      </c>
      <c r="CP873" s="522">
        <v>9846240.0000000019</v>
      </c>
      <c r="CQ873" s="243" t="s">
        <v>874</v>
      </c>
      <c r="CR873" s="103">
        <v>2.7</v>
      </c>
      <c r="CS873" s="523">
        <v>2.7</v>
      </c>
      <c r="CT873" s="104">
        <v>2.81</v>
      </c>
      <c r="CU873" s="524"/>
      <c r="CV873" s="524"/>
      <c r="CW873" s="524"/>
      <c r="CX873" s="525"/>
      <c r="CY873" s="526">
        <v>0</v>
      </c>
      <c r="CZ873" s="527">
        <v>0</v>
      </c>
      <c r="DA873" s="528">
        <v>0</v>
      </c>
      <c r="DB873" s="529">
        <v>0</v>
      </c>
      <c r="DC873" s="530" t="s">
        <v>2297</v>
      </c>
      <c r="DD873" s="225"/>
      <c r="DE873" s="524"/>
      <c r="DF873" s="524"/>
      <c r="DG873" s="531"/>
      <c r="DH873" s="532"/>
      <c r="DI873" s="64">
        <v>0</v>
      </c>
      <c r="DJ873" s="64">
        <v>0</v>
      </c>
      <c r="DK873" s="64">
        <v>0</v>
      </c>
      <c r="DL873" s="534">
        <f t="shared" si="134"/>
        <v>0</v>
      </c>
    </row>
    <row r="874" spans="1:116" ht="43.5" customHeight="1" x14ac:dyDescent="0.25">
      <c r="A874" s="356" t="s">
        <v>7</v>
      </c>
      <c r="B874" s="65" t="s">
        <v>96</v>
      </c>
      <c r="C874" s="65" t="s">
        <v>140</v>
      </c>
      <c r="D874" s="64" t="s">
        <v>2660</v>
      </c>
      <c r="E874" s="64" t="s">
        <v>1814</v>
      </c>
      <c r="F874" s="64" t="s">
        <v>1824</v>
      </c>
      <c r="G874" s="18" t="s">
        <v>1814</v>
      </c>
      <c r="H874" s="35" t="s">
        <v>866</v>
      </c>
      <c r="I874" s="28" t="s">
        <v>2322</v>
      </c>
      <c r="J874" s="498">
        <v>7.4</v>
      </c>
      <c r="K874" s="498">
        <v>0.87272727091200009</v>
      </c>
      <c r="L874" s="499">
        <v>72.3</v>
      </c>
      <c r="M874" s="512">
        <v>0</v>
      </c>
      <c r="N874" s="513">
        <v>0</v>
      </c>
      <c r="O874" s="513">
        <v>0</v>
      </c>
      <c r="P874" s="513">
        <v>0</v>
      </c>
      <c r="Q874" s="513">
        <v>0</v>
      </c>
      <c r="R874" s="513">
        <v>0</v>
      </c>
      <c r="S874" s="513">
        <v>0</v>
      </c>
      <c r="T874" s="513">
        <v>0</v>
      </c>
      <c r="U874" s="513">
        <v>0</v>
      </c>
      <c r="V874" s="513">
        <v>0</v>
      </c>
      <c r="W874" s="513">
        <v>0</v>
      </c>
      <c r="X874" s="513">
        <v>0</v>
      </c>
      <c r="Y874" s="513">
        <v>0</v>
      </c>
      <c r="Z874" s="513">
        <v>0</v>
      </c>
      <c r="AA874" s="513">
        <v>0</v>
      </c>
      <c r="AB874" s="513">
        <v>0</v>
      </c>
      <c r="AC874" s="513">
        <v>0</v>
      </c>
      <c r="AD874" s="513">
        <v>0</v>
      </c>
      <c r="AE874" s="513">
        <v>0</v>
      </c>
      <c r="AF874" s="513">
        <v>0</v>
      </c>
      <c r="AG874" s="513">
        <v>0</v>
      </c>
      <c r="AH874" s="513">
        <f t="shared" si="126"/>
        <v>0</v>
      </c>
      <c r="AI874" s="513">
        <v>0</v>
      </c>
      <c r="AJ874" s="513">
        <v>0</v>
      </c>
      <c r="AK874" s="513">
        <f t="shared" si="127"/>
        <v>0</v>
      </c>
      <c r="AL874" s="513">
        <f t="shared" si="128"/>
        <v>0</v>
      </c>
      <c r="AM874" s="513">
        <v>0</v>
      </c>
      <c r="AN874" s="513">
        <v>0</v>
      </c>
      <c r="AO874" s="513">
        <v>0</v>
      </c>
      <c r="AP874" s="513">
        <v>0</v>
      </c>
      <c r="AQ874" s="513">
        <v>0</v>
      </c>
      <c r="AR874" s="513">
        <v>0</v>
      </c>
      <c r="AS874" s="513">
        <v>0</v>
      </c>
      <c r="AT874" s="513">
        <v>0</v>
      </c>
      <c r="AU874" s="513">
        <v>0</v>
      </c>
      <c r="AV874" s="513">
        <v>0</v>
      </c>
      <c r="AW874" s="513">
        <v>0</v>
      </c>
      <c r="AX874" s="513">
        <v>0</v>
      </c>
      <c r="AY874" s="513">
        <v>0</v>
      </c>
      <c r="AZ874" s="513">
        <v>0</v>
      </c>
      <c r="BA874" s="513">
        <v>0</v>
      </c>
      <c r="BB874" s="513">
        <v>0</v>
      </c>
      <c r="BC874" s="513">
        <v>0</v>
      </c>
      <c r="BD874" s="513">
        <v>0</v>
      </c>
      <c r="BE874" s="513">
        <v>0</v>
      </c>
      <c r="BF874" s="513">
        <v>0</v>
      </c>
      <c r="BG874" s="513">
        <v>0</v>
      </c>
      <c r="BH874" s="513">
        <v>0</v>
      </c>
      <c r="BI874" s="513">
        <v>0</v>
      </c>
      <c r="BJ874" s="513">
        <v>0</v>
      </c>
      <c r="BK874" s="241">
        <f t="shared" si="129"/>
        <v>0</v>
      </c>
      <c r="BL874" s="22">
        <f t="shared" si="130"/>
        <v>0</v>
      </c>
      <c r="BM874" s="519">
        <f t="shared" si="131"/>
        <v>0</v>
      </c>
      <c r="BN874" s="520">
        <v>0</v>
      </c>
      <c r="BO874" s="520">
        <v>0</v>
      </c>
      <c r="BP874" s="520">
        <v>0</v>
      </c>
      <c r="BQ874" s="520">
        <v>0</v>
      </c>
      <c r="BR874" s="520">
        <v>0</v>
      </c>
      <c r="BS874" s="520">
        <v>0</v>
      </c>
      <c r="BT874" s="520">
        <v>0</v>
      </c>
      <c r="BU874" s="520">
        <v>0</v>
      </c>
      <c r="BV874" s="520">
        <v>0</v>
      </c>
      <c r="BW874" s="520">
        <v>0</v>
      </c>
      <c r="BX874" s="520">
        <v>0</v>
      </c>
      <c r="BY874" s="520">
        <v>0</v>
      </c>
      <c r="BZ874" s="520">
        <v>0</v>
      </c>
      <c r="CA874" s="520">
        <v>0</v>
      </c>
      <c r="CB874" s="520">
        <v>0</v>
      </c>
      <c r="CC874" s="520">
        <v>0</v>
      </c>
      <c r="CD874" s="520">
        <v>0</v>
      </c>
      <c r="CE874" s="520">
        <v>0</v>
      </c>
      <c r="CF874" s="520">
        <v>0</v>
      </c>
      <c r="CG874" s="520">
        <v>0</v>
      </c>
      <c r="CH874" s="520">
        <v>0</v>
      </c>
      <c r="CI874" s="520">
        <v>0</v>
      </c>
      <c r="CJ874" s="520">
        <v>0</v>
      </c>
      <c r="CK874" s="520">
        <v>0</v>
      </c>
      <c r="CL874" s="520">
        <f t="shared" si="132"/>
        <v>0</v>
      </c>
      <c r="CM874" s="521">
        <f t="shared" si="133"/>
        <v>0</v>
      </c>
      <c r="CN874" s="522">
        <v>6937920</v>
      </c>
      <c r="CO874" s="522">
        <v>6937920</v>
      </c>
      <c r="CP874" s="522">
        <v>10231679.999999998</v>
      </c>
      <c r="CQ874" s="243" t="s">
        <v>874</v>
      </c>
      <c r="CR874" s="103">
        <v>1.98</v>
      </c>
      <c r="CS874" s="523">
        <v>1.98</v>
      </c>
      <c r="CT874" s="104">
        <v>2.92</v>
      </c>
      <c r="CU874" s="524"/>
      <c r="CV874" s="524"/>
      <c r="CW874" s="524"/>
      <c r="CX874" s="525"/>
      <c r="CY874" s="526">
        <v>32.337605796253861</v>
      </c>
      <c r="CZ874" s="527">
        <v>32.211331918451329</v>
      </c>
      <c r="DA874" s="528">
        <v>0.66081842844842975</v>
      </c>
      <c r="DB874" s="529">
        <v>0.65740562094025334</v>
      </c>
      <c r="DC874" s="530" t="s">
        <v>2489</v>
      </c>
      <c r="DD874" s="225"/>
      <c r="DE874" s="524"/>
      <c r="DF874" s="524"/>
      <c r="DG874" s="531"/>
      <c r="DH874" s="532"/>
      <c r="DI874" s="64">
        <v>4270</v>
      </c>
      <c r="DJ874" s="64">
        <v>0</v>
      </c>
      <c r="DK874" s="64">
        <v>0</v>
      </c>
      <c r="DL874" s="534">
        <f t="shared" si="134"/>
        <v>1423.3333333333333</v>
      </c>
    </row>
    <row r="875" spans="1:116" ht="43.5" customHeight="1" x14ac:dyDescent="0.25">
      <c r="A875" s="356" t="s">
        <v>7</v>
      </c>
      <c r="B875" s="65" t="s">
        <v>96</v>
      </c>
      <c r="C875" s="65" t="s">
        <v>140</v>
      </c>
      <c r="D875" s="64" t="s">
        <v>2660</v>
      </c>
      <c r="E875" s="64" t="s">
        <v>1814</v>
      </c>
      <c r="F875" s="64" t="s">
        <v>1825</v>
      </c>
      <c r="G875" s="18" t="s">
        <v>1814</v>
      </c>
      <c r="H875" s="35" t="s">
        <v>866</v>
      </c>
      <c r="I875" s="28" t="s">
        <v>2322</v>
      </c>
      <c r="J875" s="498">
        <v>9.6</v>
      </c>
      <c r="K875" s="498">
        <v>1.0380681796590001</v>
      </c>
      <c r="L875" s="499">
        <v>4</v>
      </c>
      <c r="M875" s="512">
        <v>0</v>
      </c>
      <c r="N875" s="513">
        <v>0</v>
      </c>
      <c r="O875" s="513">
        <v>0</v>
      </c>
      <c r="P875" s="513">
        <v>0</v>
      </c>
      <c r="Q875" s="513">
        <v>0</v>
      </c>
      <c r="R875" s="513">
        <v>0</v>
      </c>
      <c r="S875" s="513">
        <v>0</v>
      </c>
      <c r="T875" s="513">
        <v>0</v>
      </c>
      <c r="U875" s="513">
        <v>0</v>
      </c>
      <c r="V875" s="513">
        <v>0</v>
      </c>
      <c r="W875" s="513">
        <v>0</v>
      </c>
      <c r="X875" s="513">
        <v>0</v>
      </c>
      <c r="Y875" s="513">
        <v>0</v>
      </c>
      <c r="Z875" s="513">
        <v>0</v>
      </c>
      <c r="AA875" s="513">
        <v>0</v>
      </c>
      <c r="AB875" s="513">
        <v>0</v>
      </c>
      <c r="AC875" s="513">
        <v>0</v>
      </c>
      <c r="AD875" s="513">
        <v>0</v>
      </c>
      <c r="AE875" s="513">
        <v>0</v>
      </c>
      <c r="AF875" s="513">
        <v>0</v>
      </c>
      <c r="AG875" s="513">
        <v>0</v>
      </c>
      <c r="AH875" s="513">
        <f t="shared" si="126"/>
        <v>0</v>
      </c>
      <c r="AI875" s="513">
        <v>0</v>
      </c>
      <c r="AJ875" s="513">
        <v>0</v>
      </c>
      <c r="AK875" s="513">
        <f t="shared" si="127"/>
        <v>0</v>
      </c>
      <c r="AL875" s="513">
        <f t="shared" si="128"/>
        <v>0</v>
      </c>
      <c r="AM875" s="513">
        <v>0</v>
      </c>
      <c r="AN875" s="513">
        <v>0</v>
      </c>
      <c r="AO875" s="513">
        <v>0</v>
      </c>
      <c r="AP875" s="513">
        <v>0</v>
      </c>
      <c r="AQ875" s="513">
        <v>0</v>
      </c>
      <c r="AR875" s="513">
        <v>0</v>
      </c>
      <c r="AS875" s="513">
        <v>0</v>
      </c>
      <c r="AT875" s="513">
        <v>0</v>
      </c>
      <c r="AU875" s="513">
        <v>0</v>
      </c>
      <c r="AV875" s="513">
        <v>0</v>
      </c>
      <c r="AW875" s="513">
        <v>0</v>
      </c>
      <c r="AX875" s="513">
        <v>0</v>
      </c>
      <c r="AY875" s="513">
        <v>0</v>
      </c>
      <c r="AZ875" s="513">
        <v>0</v>
      </c>
      <c r="BA875" s="513">
        <v>0</v>
      </c>
      <c r="BB875" s="513">
        <v>0</v>
      </c>
      <c r="BC875" s="513">
        <v>0</v>
      </c>
      <c r="BD875" s="513">
        <v>0</v>
      </c>
      <c r="BE875" s="513">
        <v>0</v>
      </c>
      <c r="BF875" s="513">
        <v>0</v>
      </c>
      <c r="BG875" s="513">
        <v>0</v>
      </c>
      <c r="BH875" s="513">
        <v>0</v>
      </c>
      <c r="BI875" s="513">
        <v>0</v>
      </c>
      <c r="BJ875" s="513">
        <v>0</v>
      </c>
      <c r="BK875" s="241">
        <f t="shared" si="129"/>
        <v>0</v>
      </c>
      <c r="BL875" s="22">
        <f t="shared" si="130"/>
        <v>0</v>
      </c>
      <c r="BM875" s="519">
        <f t="shared" si="131"/>
        <v>0</v>
      </c>
      <c r="BN875" s="520">
        <v>0</v>
      </c>
      <c r="BO875" s="520">
        <v>0</v>
      </c>
      <c r="BP875" s="520">
        <v>0</v>
      </c>
      <c r="BQ875" s="520">
        <v>0</v>
      </c>
      <c r="BR875" s="520">
        <v>0</v>
      </c>
      <c r="BS875" s="520">
        <v>0</v>
      </c>
      <c r="BT875" s="520">
        <v>0</v>
      </c>
      <c r="BU875" s="520">
        <v>0</v>
      </c>
      <c r="BV875" s="520">
        <v>0</v>
      </c>
      <c r="BW875" s="520">
        <v>0</v>
      </c>
      <c r="BX875" s="520">
        <v>0</v>
      </c>
      <c r="BY875" s="520">
        <v>0</v>
      </c>
      <c r="BZ875" s="520">
        <v>0</v>
      </c>
      <c r="CA875" s="520">
        <v>0</v>
      </c>
      <c r="CB875" s="520">
        <v>0</v>
      </c>
      <c r="CC875" s="520">
        <v>0</v>
      </c>
      <c r="CD875" s="520">
        <v>0</v>
      </c>
      <c r="CE875" s="520">
        <v>0</v>
      </c>
      <c r="CF875" s="520">
        <v>0</v>
      </c>
      <c r="CG875" s="520">
        <v>0</v>
      </c>
      <c r="CH875" s="520">
        <v>0</v>
      </c>
      <c r="CI875" s="520">
        <v>0</v>
      </c>
      <c r="CJ875" s="520">
        <v>0</v>
      </c>
      <c r="CK875" s="520">
        <v>0</v>
      </c>
      <c r="CL875" s="520">
        <f t="shared" si="132"/>
        <v>0</v>
      </c>
      <c r="CM875" s="521">
        <f t="shared" si="133"/>
        <v>0</v>
      </c>
      <c r="CN875" s="522">
        <v>840960</v>
      </c>
      <c r="CO875" s="522">
        <v>840960</v>
      </c>
      <c r="CP875" s="522">
        <v>946080.00000000012</v>
      </c>
      <c r="CQ875" s="243" t="s">
        <v>874</v>
      </c>
      <c r="CR875" s="103">
        <v>0.24</v>
      </c>
      <c r="CS875" s="523">
        <v>0.24</v>
      </c>
      <c r="CT875" s="104">
        <v>0.27</v>
      </c>
      <c r="CU875" s="524"/>
      <c r="CV875" s="524"/>
      <c r="CW875" s="524"/>
      <c r="CX875" s="525"/>
      <c r="CY875" s="526">
        <v>119.33333333333333</v>
      </c>
      <c r="CZ875" s="527">
        <v>119.33333333333333</v>
      </c>
      <c r="DA875" s="528">
        <v>1.6666666666666667</v>
      </c>
      <c r="DB875" s="529">
        <v>1.6666666666666667</v>
      </c>
      <c r="DC875" s="530" t="s">
        <v>2662</v>
      </c>
      <c r="DD875" s="225"/>
      <c r="DE875" s="524"/>
      <c r="DF875" s="524"/>
      <c r="DG875" s="531"/>
      <c r="DH875" s="532"/>
      <c r="DI875" s="64">
        <v>616</v>
      </c>
      <c r="DJ875" s="64">
        <v>816</v>
      </c>
      <c r="DK875" s="64">
        <v>0</v>
      </c>
      <c r="DL875" s="534">
        <f t="shared" si="134"/>
        <v>477.33333333333331</v>
      </c>
    </row>
    <row r="876" spans="1:116" ht="43.5" customHeight="1" x14ac:dyDescent="0.25">
      <c r="A876" s="356" t="s">
        <v>7</v>
      </c>
      <c r="B876" s="65" t="s">
        <v>96</v>
      </c>
      <c r="C876" s="65" t="s">
        <v>140</v>
      </c>
      <c r="D876" s="64" t="s">
        <v>2663</v>
      </c>
      <c r="E876" s="64" t="s">
        <v>633</v>
      </c>
      <c r="F876" s="64" t="s">
        <v>1827</v>
      </c>
      <c r="G876" s="18" t="s">
        <v>633</v>
      </c>
      <c r="H876" s="35" t="s">
        <v>889</v>
      </c>
      <c r="I876" s="28" t="s">
        <v>2287</v>
      </c>
      <c r="J876" s="498">
        <v>2.1615994078459591</v>
      </c>
      <c r="K876" s="498">
        <v>1.6367424208380001</v>
      </c>
      <c r="L876" s="499">
        <v>809</v>
      </c>
      <c r="M876" s="512">
        <v>0</v>
      </c>
      <c r="N876" s="513">
        <v>0</v>
      </c>
      <c r="O876" s="513">
        <v>0</v>
      </c>
      <c r="P876" s="513">
        <v>0</v>
      </c>
      <c r="Q876" s="513">
        <v>0</v>
      </c>
      <c r="R876" s="513">
        <v>0</v>
      </c>
      <c r="S876" s="513">
        <v>0</v>
      </c>
      <c r="T876" s="513">
        <v>0</v>
      </c>
      <c r="U876" s="513">
        <v>0</v>
      </c>
      <c r="V876" s="513">
        <v>0</v>
      </c>
      <c r="W876" s="513">
        <v>0</v>
      </c>
      <c r="X876" s="513">
        <v>0</v>
      </c>
      <c r="Y876" s="513">
        <v>0</v>
      </c>
      <c r="Z876" s="513">
        <v>0</v>
      </c>
      <c r="AA876" s="513">
        <v>0</v>
      </c>
      <c r="AB876" s="513">
        <v>0</v>
      </c>
      <c r="AC876" s="513">
        <v>0</v>
      </c>
      <c r="AD876" s="513">
        <v>0</v>
      </c>
      <c r="AE876" s="513">
        <v>0</v>
      </c>
      <c r="AF876" s="513">
        <v>0</v>
      </c>
      <c r="AG876" s="513">
        <v>0</v>
      </c>
      <c r="AH876" s="513">
        <f t="shared" si="126"/>
        <v>0</v>
      </c>
      <c r="AI876" s="513">
        <v>0</v>
      </c>
      <c r="AJ876" s="513">
        <v>0</v>
      </c>
      <c r="AK876" s="513">
        <f t="shared" si="127"/>
        <v>0</v>
      </c>
      <c r="AL876" s="513">
        <f t="shared" si="128"/>
        <v>0</v>
      </c>
      <c r="AM876" s="513">
        <v>0</v>
      </c>
      <c r="AN876" s="513">
        <v>0</v>
      </c>
      <c r="AO876" s="513">
        <v>0</v>
      </c>
      <c r="AP876" s="513">
        <v>0</v>
      </c>
      <c r="AQ876" s="513">
        <v>0</v>
      </c>
      <c r="AR876" s="513">
        <v>0</v>
      </c>
      <c r="AS876" s="513">
        <v>0</v>
      </c>
      <c r="AT876" s="513">
        <v>0</v>
      </c>
      <c r="AU876" s="513">
        <v>0</v>
      </c>
      <c r="AV876" s="513">
        <v>0</v>
      </c>
      <c r="AW876" s="513">
        <v>0</v>
      </c>
      <c r="AX876" s="513">
        <v>0</v>
      </c>
      <c r="AY876" s="513">
        <v>0</v>
      </c>
      <c r="AZ876" s="513">
        <v>0</v>
      </c>
      <c r="BA876" s="513">
        <v>0</v>
      </c>
      <c r="BB876" s="513">
        <v>0</v>
      </c>
      <c r="BC876" s="513">
        <v>0</v>
      </c>
      <c r="BD876" s="513">
        <v>0</v>
      </c>
      <c r="BE876" s="513">
        <v>0</v>
      </c>
      <c r="BF876" s="513">
        <v>0</v>
      </c>
      <c r="BG876" s="513">
        <v>0</v>
      </c>
      <c r="BH876" s="513">
        <v>0</v>
      </c>
      <c r="BI876" s="513">
        <v>0</v>
      </c>
      <c r="BJ876" s="513">
        <v>0</v>
      </c>
      <c r="BK876" s="241">
        <f t="shared" si="129"/>
        <v>0</v>
      </c>
      <c r="BL876" s="22">
        <f t="shared" si="130"/>
        <v>0</v>
      </c>
      <c r="BM876" s="519">
        <f t="shared" si="131"/>
        <v>0</v>
      </c>
      <c r="BN876" s="520">
        <v>0</v>
      </c>
      <c r="BO876" s="520">
        <v>0</v>
      </c>
      <c r="BP876" s="520">
        <v>0</v>
      </c>
      <c r="BQ876" s="520">
        <v>0</v>
      </c>
      <c r="BR876" s="520">
        <v>0</v>
      </c>
      <c r="BS876" s="520">
        <v>0</v>
      </c>
      <c r="BT876" s="520">
        <v>0</v>
      </c>
      <c r="BU876" s="520">
        <v>0</v>
      </c>
      <c r="BV876" s="520">
        <v>0</v>
      </c>
      <c r="BW876" s="520">
        <v>0</v>
      </c>
      <c r="BX876" s="520">
        <v>0</v>
      </c>
      <c r="BY876" s="520">
        <v>0</v>
      </c>
      <c r="BZ876" s="520">
        <v>0</v>
      </c>
      <c r="CA876" s="520">
        <v>0</v>
      </c>
      <c r="CB876" s="520">
        <v>0</v>
      </c>
      <c r="CC876" s="520">
        <v>0</v>
      </c>
      <c r="CD876" s="520">
        <v>0</v>
      </c>
      <c r="CE876" s="520">
        <v>0</v>
      </c>
      <c r="CF876" s="520">
        <v>0</v>
      </c>
      <c r="CG876" s="520">
        <v>0</v>
      </c>
      <c r="CH876" s="520">
        <v>0</v>
      </c>
      <c r="CI876" s="520">
        <v>0</v>
      </c>
      <c r="CJ876" s="520">
        <v>0</v>
      </c>
      <c r="CK876" s="520">
        <v>0</v>
      </c>
      <c r="CL876" s="520">
        <f t="shared" si="132"/>
        <v>0</v>
      </c>
      <c r="CM876" s="521">
        <f t="shared" si="133"/>
        <v>0</v>
      </c>
      <c r="CN876" s="522">
        <v>3854400.0000000005</v>
      </c>
      <c r="CO876" s="522">
        <v>3854400.0000000005</v>
      </c>
      <c r="CP876" s="522">
        <v>3328800</v>
      </c>
      <c r="CQ876" s="243" t="s">
        <v>874</v>
      </c>
      <c r="CR876" s="103">
        <v>1.1000000000000001</v>
      </c>
      <c r="CS876" s="523">
        <v>1.1000000000000001</v>
      </c>
      <c r="CT876" s="104">
        <v>0.95</v>
      </c>
      <c r="CU876" s="524"/>
      <c r="CV876" s="524"/>
      <c r="CW876" s="524"/>
      <c r="CX876" s="525"/>
      <c r="CY876" s="526">
        <v>144.61069360890943</v>
      </c>
      <c r="CZ876" s="527">
        <v>143.33975985526465</v>
      </c>
      <c r="DA876" s="528">
        <v>1.0070829211795376</v>
      </c>
      <c r="DB876" s="529">
        <v>0.9960246118485071</v>
      </c>
      <c r="DC876" s="530" t="s">
        <v>2389</v>
      </c>
      <c r="DD876" s="225"/>
      <c r="DE876" s="524"/>
      <c r="DF876" s="524"/>
      <c r="DG876" s="531"/>
      <c r="DH876" s="532"/>
      <c r="DI876" s="64">
        <v>216325</v>
      </c>
      <c r="DJ876" s="64">
        <v>0</v>
      </c>
      <c r="DK876" s="64">
        <v>95507</v>
      </c>
      <c r="DL876" s="534">
        <f t="shared" si="134"/>
        <v>103944</v>
      </c>
    </row>
    <row r="877" spans="1:116" ht="43.5" customHeight="1" x14ac:dyDescent="0.25">
      <c r="A877" s="356" t="s">
        <v>7</v>
      </c>
      <c r="B877" s="65" t="s">
        <v>96</v>
      </c>
      <c r="C877" s="65" t="s">
        <v>140</v>
      </c>
      <c r="D877" s="64" t="s">
        <v>2663</v>
      </c>
      <c r="E877" s="64" t="s">
        <v>633</v>
      </c>
      <c r="F877" s="64" t="s">
        <v>1828</v>
      </c>
      <c r="G877" s="18" t="s">
        <v>633</v>
      </c>
      <c r="H877" s="35" t="s">
        <v>860</v>
      </c>
      <c r="I877" s="28" t="s">
        <v>2287</v>
      </c>
      <c r="J877" s="498">
        <v>1.9814661238587958</v>
      </c>
      <c r="K877" s="498">
        <v>2.6696969641439998</v>
      </c>
      <c r="L877" s="499">
        <v>309.8</v>
      </c>
      <c r="M877" s="512">
        <v>0</v>
      </c>
      <c r="N877" s="513">
        <v>0</v>
      </c>
      <c r="O877" s="513">
        <v>0</v>
      </c>
      <c r="P877" s="513">
        <v>0</v>
      </c>
      <c r="Q877" s="513">
        <v>0</v>
      </c>
      <c r="R877" s="513">
        <v>0</v>
      </c>
      <c r="S877" s="513">
        <v>0</v>
      </c>
      <c r="T877" s="513">
        <v>0</v>
      </c>
      <c r="U877" s="513">
        <v>0</v>
      </c>
      <c r="V877" s="513">
        <v>0</v>
      </c>
      <c r="W877" s="513">
        <v>0</v>
      </c>
      <c r="X877" s="513">
        <v>0</v>
      </c>
      <c r="Y877" s="513">
        <v>0</v>
      </c>
      <c r="Z877" s="513">
        <v>0</v>
      </c>
      <c r="AA877" s="513">
        <v>0</v>
      </c>
      <c r="AB877" s="513">
        <v>0</v>
      </c>
      <c r="AC877" s="513">
        <v>0</v>
      </c>
      <c r="AD877" s="513">
        <v>0</v>
      </c>
      <c r="AE877" s="513">
        <v>0</v>
      </c>
      <c r="AF877" s="513">
        <v>0</v>
      </c>
      <c r="AG877" s="513">
        <v>0</v>
      </c>
      <c r="AH877" s="513">
        <f t="shared" si="126"/>
        <v>0</v>
      </c>
      <c r="AI877" s="513">
        <v>0</v>
      </c>
      <c r="AJ877" s="513">
        <v>0</v>
      </c>
      <c r="AK877" s="513">
        <f t="shared" si="127"/>
        <v>0</v>
      </c>
      <c r="AL877" s="513">
        <f t="shared" si="128"/>
        <v>0</v>
      </c>
      <c r="AM877" s="513">
        <v>0</v>
      </c>
      <c r="AN877" s="513">
        <v>0</v>
      </c>
      <c r="AO877" s="513">
        <v>0</v>
      </c>
      <c r="AP877" s="513">
        <v>0</v>
      </c>
      <c r="AQ877" s="513">
        <v>0</v>
      </c>
      <c r="AR877" s="513">
        <v>0</v>
      </c>
      <c r="AS877" s="513">
        <v>0</v>
      </c>
      <c r="AT877" s="513">
        <v>0</v>
      </c>
      <c r="AU877" s="513">
        <v>0</v>
      </c>
      <c r="AV877" s="513">
        <v>0</v>
      </c>
      <c r="AW877" s="513">
        <v>0</v>
      </c>
      <c r="AX877" s="513">
        <v>0</v>
      </c>
      <c r="AY877" s="513">
        <v>0</v>
      </c>
      <c r="AZ877" s="513">
        <v>0</v>
      </c>
      <c r="BA877" s="513">
        <v>0</v>
      </c>
      <c r="BB877" s="513">
        <v>0</v>
      </c>
      <c r="BC877" s="513">
        <v>0</v>
      </c>
      <c r="BD877" s="513">
        <v>0</v>
      </c>
      <c r="BE877" s="513">
        <v>0</v>
      </c>
      <c r="BF877" s="513">
        <v>0</v>
      </c>
      <c r="BG877" s="513">
        <v>0</v>
      </c>
      <c r="BH877" s="513">
        <v>0</v>
      </c>
      <c r="BI877" s="513">
        <v>0</v>
      </c>
      <c r="BJ877" s="513">
        <v>0</v>
      </c>
      <c r="BK877" s="241">
        <f t="shared" si="129"/>
        <v>0</v>
      </c>
      <c r="BL877" s="22">
        <f t="shared" si="130"/>
        <v>0</v>
      </c>
      <c r="BM877" s="519">
        <f t="shared" si="131"/>
        <v>0</v>
      </c>
      <c r="BN877" s="520">
        <v>0</v>
      </c>
      <c r="BO877" s="520">
        <v>0</v>
      </c>
      <c r="BP877" s="520">
        <v>0</v>
      </c>
      <c r="BQ877" s="520">
        <v>0</v>
      </c>
      <c r="BR877" s="520">
        <v>0</v>
      </c>
      <c r="BS877" s="520">
        <v>0</v>
      </c>
      <c r="BT877" s="520">
        <v>0</v>
      </c>
      <c r="BU877" s="520">
        <v>0</v>
      </c>
      <c r="BV877" s="520">
        <v>0</v>
      </c>
      <c r="BW877" s="520">
        <v>0</v>
      </c>
      <c r="BX877" s="520">
        <v>0</v>
      </c>
      <c r="BY877" s="520">
        <v>0</v>
      </c>
      <c r="BZ877" s="520">
        <v>0</v>
      </c>
      <c r="CA877" s="520">
        <v>0</v>
      </c>
      <c r="CB877" s="520">
        <v>0</v>
      </c>
      <c r="CC877" s="520">
        <v>0</v>
      </c>
      <c r="CD877" s="520">
        <v>0</v>
      </c>
      <c r="CE877" s="520">
        <v>0</v>
      </c>
      <c r="CF877" s="520">
        <v>0</v>
      </c>
      <c r="CG877" s="520">
        <v>0</v>
      </c>
      <c r="CH877" s="520">
        <v>0</v>
      </c>
      <c r="CI877" s="520">
        <v>0</v>
      </c>
      <c r="CJ877" s="520">
        <v>0</v>
      </c>
      <c r="CK877" s="520">
        <v>0</v>
      </c>
      <c r="CL877" s="520">
        <f t="shared" si="132"/>
        <v>0</v>
      </c>
      <c r="CM877" s="521">
        <f t="shared" si="133"/>
        <v>0</v>
      </c>
      <c r="CN877" s="522">
        <v>7008000</v>
      </c>
      <c r="CO877" s="522">
        <v>7008000</v>
      </c>
      <c r="CP877" s="522">
        <v>2768160.0000000005</v>
      </c>
      <c r="CQ877" s="243" t="s">
        <v>874</v>
      </c>
      <c r="CR877" s="103">
        <v>2</v>
      </c>
      <c r="CS877" s="523">
        <v>2</v>
      </c>
      <c r="CT877" s="104">
        <v>0.79</v>
      </c>
      <c r="CU877" s="524"/>
      <c r="CV877" s="524"/>
      <c r="CW877" s="524"/>
      <c r="CX877" s="525"/>
      <c r="CY877" s="526">
        <v>54.045156351349597</v>
      </c>
      <c r="CZ877" s="527">
        <v>54.045156351349597</v>
      </c>
      <c r="DA877" s="528">
        <v>0.39419377604293149</v>
      </c>
      <c r="DB877" s="529">
        <v>0.39419377604293149</v>
      </c>
      <c r="DC877" s="530" t="s">
        <v>2306</v>
      </c>
      <c r="DD877" s="225"/>
      <c r="DE877" s="524"/>
      <c r="DF877" s="524"/>
      <c r="DG877" s="531"/>
      <c r="DH877" s="532"/>
      <c r="DI877" s="64">
        <v>0</v>
      </c>
      <c r="DJ877" s="64">
        <v>37264</v>
      </c>
      <c r="DK877" s="64">
        <v>0</v>
      </c>
      <c r="DL877" s="534">
        <f t="shared" si="134"/>
        <v>12421.333333333334</v>
      </c>
    </row>
    <row r="878" spans="1:116" ht="43.5" customHeight="1" x14ac:dyDescent="0.25">
      <c r="A878" s="356" t="s">
        <v>7</v>
      </c>
      <c r="B878" s="65" t="s">
        <v>96</v>
      </c>
      <c r="C878" s="65" t="s">
        <v>140</v>
      </c>
      <c r="D878" s="64" t="s">
        <v>2663</v>
      </c>
      <c r="E878" s="64" t="s">
        <v>633</v>
      </c>
      <c r="F878" s="64" t="s">
        <v>1829</v>
      </c>
      <c r="G878" s="18" t="s">
        <v>633</v>
      </c>
      <c r="H878" s="35" t="s">
        <v>889</v>
      </c>
      <c r="I878" s="28" t="s">
        <v>2287</v>
      </c>
      <c r="J878" s="498">
        <v>3.5666390229458322</v>
      </c>
      <c r="K878" s="498">
        <v>1.1089015128449999</v>
      </c>
      <c r="L878" s="499">
        <v>165.5</v>
      </c>
      <c r="M878" s="512">
        <v>0</v>
      </c>
      <c r="N878" s="513">
        <v>0</v>
      </c>
      <c r="O878" s="513">
        <v>0</v>
      </c>
      <c r="P878" s="513">
        <v>0</v>
      </c>
      <c r="Q878" s="513">
        <v>0</v>
      </c>
      <c r="R878" s="513">
        <v>0</v>
      </c>
      <c r="S878" s="513">
        <v>0</v>
      </c>
      <c r="T878" s="513">
        <v>0</v>
      </c>
      <c r="U878" s="513">
        <v>0</v>
      </c>
      <c r="V878" s="513">
        <v>0</v>
      </c>
      <c r="W878" s="513">
        <v>0</v>
      </c>
      <c r="X878" s="513">
        <v>0</v>
      </c>
      <c r="Y878" s="513">
        <v>1</v>
      </c>
      <c r="Z878" s="513">
        <v>1</v>
      </c>
      <c r="AA878" s="513">
        <v>0</v>
      </c>
      <c r="AB878" s="513">
        <v>0</v>
      </c>
      <c r="AC878" s="513">
        <v>0</v>
      </c>
      <c r="AD878" s="513">
        <v>0</v>
      </c>
      <c r="AE878" s="513">
        <v>0</v>
      </c>
      <c r="AF878" s="513">
        <v>0</v>
      </c>
      <c r="AG878" s="513">
        <v>0</v>
      </c>
      <c r="AH878" s="513">
        <f t="shared" si="126"/>
        <v>0</v>
      </c>
      <c r="AI878" s="513">
        <v>0</v>
      </c>
      <c r="AJ878" s="513">
        <v>0</v>
      </c>
      <c r="AK878" s="513">
        <f t="shared" si="127"/>
        <v>1</v>
      </c>
      <c r="AL878" s="513">
        <f t="shared" si="128"/>
        <v>1</v>
      </c>
      <c r="AM878" s="513">
        <v>0</v>
      </c>
      <c r="AN878" s="513">
        <v>0</v>
      </c>
      <c r="AO878" s="513">
        <v>0</v>
      </c>
      <c r="AP878" s="513">
        <v>0</v>
      </c>
      <c r="AQ878" s="513">
        <v>0</v>
      </c>
      <c r="AR878" s="513">
        <v>0</v>
      </c>
      <c r="AS878" s="513">
        <v>0</v>
      </c>
      <c r="AT878" s="513">
        <v>0</v>
      </c>
      <c r="AU878" s="513">
        <v>0</v>
      </c>
      <c r="AV878" s="513">
        <v>0</v>
      </c>
      <c r="AW878" s="513">
        <v>0</v>
      </c>
      <c r="AX878" s="513">
        <v>0</v>
      </c>
      <c r="AY878" s="513">
        <v>75</v>
      </c>
      <c r="AZ878" s="513">
        <v>75</v>
      </c>
      <c r="BA878" s="513">
        <v>0</v>
      </c>
      <c r="BB878" s="513">
        <v>0</v>
      </c>
      <c r="BC878" s="513">
        <v>0</v>
      </c>
      <c r="BD878" s="513">
        <v>0</v>
      </c>
      <c r="BE878" s="513">
        <v>0</v>
      </c>
      <c r="BF878" s="513">
        <v>0</v>
      </c>
      <c r="BG878" s="513">
        <v>0</v>
      </c>
      <c r="BH878" s="513">
        <v>0</v>
      </c>
      <c r="BI878" s="513">
        <v>0</v>
      </c>
      <c r="BJ878" s="513">
        <v>0</v>
      </c>
      <c r="BK878" s="241">
        <f t="shared" si="129"/>
        <v>75</v>
      </c>
      <c r="BL878" s="22">
        <f t="shared" si="130"/>
        <v>75</v>
      </c>
      <c r="BM878" s="519">
        <f t="shared" si="131"/>
        <v>8.620689655172413E-2</v>
      </c>
      <c r="BN878" s="520">
        <v>0</v>
      </c>
      <c r="BO878" s="520">
        <v>0</v>
      </c>
      <c r="BP878" s="520">
        <v>0</v>
      </c>
      <c r="BQ878" s="520">
        <v>0</v>
      </c>
      <c r="BR878" s="520">
        <v>0</v>
      </c>
      <c r="BS878" s="520">
        <v>0</v>
      </c>
      <c r="BT878" s="520">
        <v>0</v>
      </c>
      <c r="BU878" s="520">
        <v>0</v>
      </c>
      <c r="BV878" s="520">
        <v>0</v>
      </c>
      <c r="BW878" s="520">
        <v>0</v>
      </c>
      <c r="BX878" s="520">
        <v>0</v>
      </c>
      <c r="BY878" s="520">
        <v>0</v>
      </c>
      <c r="BZ878" s="520">
        <v>378432</v>
      </c>
      <c r="CA878" s="520">
        <v>378432</v>
      </c>
      <c r="CB878" s="520">
        <v>0</v>
      </c>
      <c r="CC878" s="520">
        <v>0</v>
      </c>
      <c r="CD878" s="520">
        <v>0</v>
      </c>
      <c r="CE878" s="520">
        <v>0</v>
      </c>
      <c r="CF878" s="520">
        <v>0</v>
      </c>
      <c r="CG878" s="520">
        <v>0</v>
      </c>
      <c r="CH878" s="520">
        <v>0</v>
      </c>
      <c r="CI878" s="520">
        <v>0</v>
      </c>
      <c r="CJ878" s="520">
        <v>0</v>
      </c>
      <c r="CK878" s="520">
        <v>0</v>
      </c>
      <c r="CL878" s="520">
        <f t="shared" si="132"/>
        <v>378432</v>
      </c>
      <c r="CM878" s="521">
        <f t="shared" si="133"/>
        <v>378432</v>
      </c>
      <c r="CN878" s="522">
        <v>4169760</v>
      </c>
      <c r="CO878" s="522">
        <v>4169760</v>
      </c>
      <c r="CP878" s="522">
        <v>3048480.0000000005</v>
      </c>
      <c r="CQ878" s="243" t="s">
        <v>874</v>
      </c>
      <c r="CR878" s="103">
        <v>1.19</v>
      </c>
      <c r="CS878" s="523">
        <v>1.19</v>
      </c>
      <c r="CT878" s="104">
        <v>0.87</v>
      </c>
      <c r="CU878" s="524"/>
      <c r="CV878" s="524"/>
      <c r="CW878" s="524"/>
      <c r="CX878" s="525"/>
      <c r="CY878" s="526">
        <v>655.39252667733729</v>
      </c>
      <c r="CZ878" s="527">
        <v>549.6072517963006</v>
      </c>
      <c r="DA878" s="528">
        <v>1.5082509670534876</v>
      </c>
      <c r="DB878" s="529">
        <v>1.1978365844329679</v>
      </c>
      <c r="DC878" s="530" t="s">
        <v>2457</v>
      </c>
      <c r="DD878" s="225"/>
      <c r="DE878" s="524"/>
      <c r="DF878" s="524"/>
      <c r="DG878" s="531"/>
      <c r="DH878" s="532"/>
      <c r="DI878" s="64">
        <v>15936</v>
      </c>
      <c r="DJ878" s="64">
        <v>0</v>
      </c>
      <c r="DK878" s="64">
        <v>22265</v>
      </c>
      <c r="DL878" s="534">
        <f t="shared" si="134"/>
        <v>12733.666666666666</v>
      </c>
    </row>
    <row r="879" spans="1:116" ht="43.5" customHeight="1" x14ac:dyDescent="0.25">
      <c r="A879" s="356" t="s">
        <v>7</v>
      </c>
      <c r="B879" s="65" t="s">
        <v>96</v>
      </c>
      <c r="C879" s="65" t="s">
        <v>140</v>
      </c>
      <c r="D879" s="64" t="s">
        <v>2663</v>
      </c>
      <c r="E879" s="64" t="s">
        <v>633</v>
      </c>
      <c r="F879" s="64" t="s">
        <v>1830</v>
      </c>
      <c r="G879" s="18" t="s">
        <v>633</v>
      </c>
      <c r="H879" s="35" t="s">
        <v>860</v>
      </c>
      <c r="I879" s="28" t="s">
        <v>2287</v>
      </c>
      <c r="J879" s="498">
        <v>2.3777593486305548</v>
      </c>
      <c r="K879" s="498">
        <v>2.1049242380460003</v>
      </c>
      <c r="L879" s="499">
        <v>158.80000000000001</v>
      </c>
      <c r="M879" s="512">
        <v>0</v>
      </c>
      <c r="N879" s="513">
        <v>0</v>
      </c>
      <c r="O879" s="513">
        <v>0</v>
      </c>
      <c r="P879" s="513">
        <v>0</v>
      </c>
      <c r="Q879" s="513">
        <v>0</v>
      </c>
      <c r="R879" s="513">
        <v>0</v>
      </c>
      <c r="S879" s="513">
        <v>0</v>
      </c>
      <c r="T879" s="513">
        <v>0</v>
      </c>
      <c r="U879" s="513">
        <v>0</v>
      </c>
      <c r="V879" s="513">
        <v>0</v>
      </c>
      <c r="W879" s="513">
        <v>0</v>
      </c>
      <c r="X879" s="513">
        <v>0</v>
      </c>
      <c r="Y879" s="513">
        <v>0</v>
      </c>
      <c r="Z879" s="513">
        <v>0</v>
      </c>
      <c r="AA879" s="513">
        <v>0</v>
      </c>
      <c r="AB879" s="513">
        <v>0</v>
      </c>
      <c r="AC879" s="513">
        <v>4</v>
      </c>
      <c r="AD879" s="513">
        <v>4</v>
      </c>
      <c r="AE879" s="513">
        <v>0</v>
      </c>
      <c r="AF879" s="513">
        <v>0</v>
      </c>
      <c r="AG879" s="513">
        <v>0</v>
      </c>
      <c r="AH879" s="513">
        <f t="shared" si="126"/>
        <v>0</v>
      </c>
      <c r="AI879" s="513">
        <v>0</v>
      </c>
      <c r="AJ879" s="513">
        <v>0</v>
      </c>
      <c r="AK879" s="513">
        <f t="shared" si="127"/>
        <v>4</v>
      </c>
      <c r="AL879" s="513">
        <f t="shared" si="128"/>
        <v>4</v>
      </c>
      <c r="AM879" s="513">
        <v>0</v>
      </c>
      <c r="AN879" s="513">
        <v>0</v>
      </c>
      <c r="AO879" s="513">
        <v>0</v>
      </c>
      <c r="AP879" s="513">
        <v>0</v>
      </c>
      <c r="AQ879" s="513">
        <v>0</v>
      </c>
      <c r="AR879" s="513">
        <v>0</v>
      </c>
      <c r="AS879" s="513">
        <v>0</v>
      </c>
      <c r="AT879" s="513">
        <v>0</v>
      </c>
      <c r="AU879" s="513">
        <v>0</v>
      </c>
      <c r="AV879" s="513">
        <v>0</v>
      </c>
      <c r="AW879" s="513">
        <v>0</v>
      </c>
      <c r="AX879" s="513">
        <v>0</v>
      </c>
      <c r="AY879" s="513">
        <v>0</v>
      </c>
      <c r="AZ879" s="513">
        <v>0</v>
      </c>
      <c r="BA879" s="513">
        <v>0</v>
      </c>
      <c r="BB879" s="513">
        <v>0</v>
      </c>
      <c r="BC879" s="513">
        <v>140</v>
      </c>
      <c r="BD879" s="513">
        <v>140</v>
      </c>
      <c r="BE879" s="513">
        <v>0</v>
      </c>
      <c r="BF879" s="513">
        <v>0</v>
      </c>
      <c r="BG879" s="513">
        <v>0</v>
      </c>
      <c r="BH879" s="513">
        <v>0</v>
      </c>
      <c r="BI879" s="513">
        <v>0</v>
      </c>
      <c r="BJ879" s="513">
        <v>0</v>
      </c>
      <c r="BK879" s="241">
        <f t="shared" si="129"/>
        <v>140</v>
      </c>
      <c r="BL879" s="22">
        <f t="shared" si="130"/>
        <v>140</v>
      </c>
      <c r="BM879" s="519">
        <f t="shared" si="131"/>
        <v>0.10606060606060606</v>
      </c>
      <c r="BN879" s="520">
        <v>0</v>
      </c>
      <c r="BO879" s="520">
        <v>0</v>
      </c>
      <c r="BP879" s="520">
        <v>0</v>
      </c>
      <c r="BQ879" s="520">
        <v>0</v>
      </c>
      <c r="BR879" s="520">
        <v>0</v>
      </c>
      <c r="BS879" s="520">
        <v>0</v>
      </c>
      <c r="BT879" s="520">
        <v>0</v>
      </c>
      <c r="BU879" s="520">
        <v>0</v>
      </c>
      <c r="BV879" s="520">
        <v>0</v>
      </c>
      <c r="BW879" s="520">
        <v>0</v>
      </c>
      <c r="BX879" s="520">
        <v>0</v>
      </c>
      <c r="BY879" s="520">
        <v>0</v>
      </c>
      <c r="BZ879" s="520">
        <v>0</v>
      </c>
      <c r="CA879" s="520">
        <v>0</v>
      </c>
      <c r="CB879" s="520">
        <v>0</v>
      </c>
      <c r="CC879" s="520">
        <v>0</v>
      </c>
      <c r="CD879" s="520">
        <v>164337.60000000001</v>
      </c>
      <c r="CE879" s="520">
        <v>164337.60000000001</v>
      </c>
      <c r="CF879" s="520">
        <v>0</v>
      </c>
      <c r="CG879" s="520">
        <v>0</v>
      </c>
      <c r="CH879" s="520">
        <v>0</v>
      </c>
      <c r="CI879" s="520">
        <v>0</v>
      </c>
      <c r="CJ879" s="520">
        <v>0</v>
      </c>
      <c r="CK879" s="520">
        <v>0</v>
      </c>
      <c r="CL879" s="520">
        <f t="shared" si="132"/>
        <v>164337.60000000001</v>
      </c>
      <c r="CM879" s="521">
        <f t="shared" si="133"/>
        <v>164337.60000000001</v>
      </c>
      <c r="CN879" s="522">
        <v>3714240.0000000005</v>
      </c>
      <c r="CO879" s="522">
        <v>3714240.0000000005</v>
      </c>
      <c r="CP879" s="522">
        <v>4625280.0000000009</v>
      </c>
      <c r="CQ879" s="243" t="s">
        <v>874</v>
      </c>
      <c r="CR879" s="103">
        <v>1.06</v>
      </c>
      <c r="CS879" s="523">
        <v>1.06</v>
      </c>
      <c r="CT879" s="104">
        <v>1.32</v>
      </c>
      <c r="CU879" s="524"/>
      <c r="CV879" s="524"/>
      <c r="CW879" s="524"/>
      <c r="CX879" s="525"/>
      <c r="CY879" s="526">
        <v>0</v>
      </c>
      <c r="CZ879" s="527">
        <v>0</v>
      </c>
      <c r="DA879" s="528">
        <v>0</v>
      </c>
      <c r="DB879" s="529">
        <v>0</v>
      </c>
      <c r="DC879" s="530" t="s">
        <v>2293</v>
      </c>
      <c r="DD879" s="225"/>
      <c r="DE879" s="524"/>
      <c r="DF879" s="524"/>
      <c r="DG879" s="531"/>
      <c r="DH879" s="532"/>
      <c r="DI879" s="64">
        <v>0</v>
      </c>
      <c r="DJ879" s="64">
        <v>0</v>
      </c>
      <c r="DK879" s="64">
        <v>0</v>
      </c>
      <c r="DL879" s="534">
        <f t="shared" si="134"/>
        <v>0</v>
      </c>
    </row>
    <row r="880" spans="1:116" ht="43.5" customHeight="1" x14ac:dyDescent="0.25">
      <c r="A880" s="356" t="s">
        <v>7</v>
      </c>
      <c r="B880" s="65" t="s">
        <v>96</v>
      </c>
      <c r="C880" s="65" t="s">
        <v>140</v>
      </c>
      <c r="D880" s="64" t="s">
        <v>2663</v>
      </c>
      <c r="E880" s="64" t="s">
        <v>633</v>
      </c>
      <c r="F880" s="64" t="s">
        <v>1831</v>
      </c>
      <c r="G880" s="18" t="s">
        <v>633</v>
      </c>
      <c r="H880" s="35" t="s">
        <v>860</v>
      </c>
      <c r="I880" s="28" t="s">
        <v>2287</v>
      </c>
      <c r="J880" s="498">
        <v>2.3777593486305548</v>
      </c>
      <c r="K880" s="498">
        <v>3.4009469626230002</v>
      </c>
      <c r="L880" s="499">
        <v>386.5</v>
      </c>
      <c r="M880" s="512">
        <v>0</v>
      </c>
      <c r="N880" s="513">
        <v>0</v>
      </c>
      <c r="O880" s="513">
        <v>0</v>
      </c>
      <c r="P880" s="513">
        <v>0</v>
      </c>
      <c r="Q880" s="513">
        <v>0</v>
      </c>
      <c r="R880" s="513">
        <v>0</v>
      </c>
      <c r="S880" s="513">
        <v>0</v>
      </c>
      <c r="T880" s="513">
        <v>0</v>
      </c>
      <c r="U880" s="513">
        <v>0</v>
      </c>
      <c r="V880" s="513">
        <v>0</v>
      </c>
      <c r="W880" s="513">
        <v>0</v>
      </c>
      <c r="X880" s="513">
        <v>0</v>
      </c>
      <c r="Y880" s="513">
        <v>0</v>
      </c>
      <c r="Z880" s="513">
        <v>0</v>
      </c>
      <c r="AA880" s="513">
        <v>0</v>
      </c>
      <c r="AB880" s="513">
        <v>0</v>
      </c>
      <c r="AC880" s="513">
        <v>1</v>
      </c>
      <c r="AD880" s="513">
        <v>1</v>
      </c>
      <c r="AE880" s="513">
        <v>0</v>
      </c>
      <c r="AF880" s="513">
        <v>0</v>
      </c>
      <c r="AG880" s="513">
        <v>0</v>
      </c>
      <c r="AH880" s="513">
        <f t="shared" si="126"/>
        <v>0</v>
      </c>
      <c r="AI880" s="513">
        <v>0</v>
      </c>
      <c r="AJ880" s="513">
        <v>0</v>
      </c>
      <c r="AK880" s="513">
        <f t="shared" si="127"/>
        <v>1</v>
      </c>
      <c r="AL880" s="513">
        <f t="shared" si="128"/>
        <v>1</v>
      </c>
      <c r="AM880" s="513">
        <v>0</v>
      </c>
      <c r="AN880" s="513">
        <v>0</v>
      </c>
      <c r="AO880" s="513">
        <v>0</v>
      </c>
      <c r="AP880" s="513">
        <v>0</v>
      </c>
      <c r="AQ880" s="513">
        <v>0</v>
      </c>
      <c r="AR880" s="513">
        <v>0</v>
      </c>
      <c r="AS880" s="513">
        <v>0</v>
      </c>
      <c r="AT880" s="513">
        <v>0</v>
      </c>
      <c r="AU880" s="513">
        <v>0</v>
      </c>
      <c r="AV880" s="513">
        <v>0</v>
      </c>
      <c r="AW880" s="513">
        <v>0</v>
      </c>
      <c r="AX880" s="513">
        <v>0</v>
      </c>
      <c r="AY880" s="513">
        <v>0</v>
      </c>
      <c r="AZ880" s="513">
        <v>0</v>
      </c>
      <c r="BA880" s="513">
        <v>0</v>
      </c>
      <c r="BB880" s="513">
        <v>0</v>
      </c>
      <c r="BC880" s="513">
        <v>3</v>
      </c>
      <c r="BD880" s="513">
        <v>3</v>
      </c>
      <c r="BE880" s="513">
        <v>0</v>
      </c>
      <c r="BF880" s="513">
        <v>0</v>
      </c>
      <c r="BG880" s="513">
        <v>0</v>
      </c>
      <c r="BH880" s="513">
        <v>0</v>
      </c>
      <c r="BI880" s="513">
        <v>0</v>
      </c>
      <c r="BJ880" s="513">
        <v>0</v>
      </c>
      <c r="BK880" s="241">
        <f t="shared" si="129"/>
        <v>3</v>
      </c>
      <c r="BL880" s="22">
        <f t="shared" si="130"/>
        <v>3</v>
      </c>
      <c r="BM880" s="519">
        <f t="shared" si="131"/>
        <v>2.9702970297029703E-3</v>
      </c>
      <c r="BN880" s="520">
        <v>0</v>
      </c>
      <c r="BO880" s="520">
        <v>0</v>
      </c>
      <c r="BP880" s="520">
        <v>0</v>
      </c>
      <c r="BQ880" s="520">
        <v>0</v>
      </c>
      <c r="BR880" s="520">
        <v>0</v>
      </c>
      <c r="BS880" s="520">
        <v>0</v>
      </c>
      <c r="BT880" s="520">
        <v>0</v>
      </c>
      <c r="BU880" s="520">
        <v>0</v>
      </c>
      <c r="BV880" s="520">
        <v>0</v>
      </c>
      <c r="BW880" s="520">
        <v>0</v>
      </c>
      <c r="BX880" s="520">
        <v>0</v>
      </c>
      <c r="BY880" s="520">
        <v>0</v>
      </c>
      <c r="BZ880" s="520">
        <v>0</v>
      </c>
      <c r="CA880" s="520">
        <v>0</v>
      </c>
      <c r="CB880" s="520">
        <v>0</v>
      </c>
      <c r="CC880" s="520">
        <v>0</v>
      </c>
      <c r="CD880" s="520">
        <v>3521.5200000000004</v>
      </c>
      <c r="CE880" s="520">
        <v>3521.5200000000004</v>
      </c>
      <c r="CF880" s="520">
        <v>0</v>
      </c>
      <c r="CG880" s="520">
        <v>0</v>
      </c>
      <c r="CH880" s="520">
        <v>0</v>
      </c>
      <c r="CI880" s="520">
        <v>0</v>
      </c>
      <c r="CJ880" s="520">
        <v>0</v>
      </c>
      <c r="CK880" s="520">
        <v>0</v>
      </c>
      <c r="CL880" s="520">
        <f t="shared" si="132"/>
        <v>3521.5200000000004</v>
      </c>
      <c r="CM880" s="521">
        <f t="shared" si="133"/>
        <v>3521.5200000000004</v>
      </c>
      <c r="CN880" s="522">
        <v>4099679.9999999995</v>
      </c>
      <c r="CO880" s="522">
        <v>4099679.9999999995</v>
      </c>
      <c r="CP880" s="522">
        <v>3539040.0000000005</v>
      </c>
      <c r="CQ880" s="243" t="s">
        <v>874</v>
      </c>
      <c r="CR880" s="103">
        <v>1.17</v>
      </c>
      <c r="CS880" s="523">
        <v>1.17</v>
      </c>
      <c r="CT880" s="104">
        <v>1.01</v>
      </c>
      <c r="CU880" s="524"/>
      <c r="CV880" s="524"/>
      <c r="CW880" s="524"/>
      <c r="CX880" s="525"/>
      <c r="CY880" s="526">
        <v>11.878335649483347</v>
      </c>
      <c r="CZ880" s="527">
        <v>11.764963656846854</v>
      </c>
      <c r="DA880" s="528">
        <v>2.7433468010562873E-2</v>
      </c>
      <c r="DB880" s="529">
        <v>2.5119753875124263E-2</v>
      </c>
      <c r="DC880" s="530" t="s">
        <v>2293</v>
      </c>
      <c r="DD880" s="225"/>
      <c r="DE880" s="524"/>
      <c r="DF880" s="524"/>
      <c r="DG880" s="531"/>
      <c r="DH880" s="532"/>
      <c r="DI880" s="64">
        <v>0</v>
      </c>
      <c r="DJ880" s="64">
        <v>0</v>
      </c>
      <c r="DK880" s="64">
        <v>0</v>
      </c>
      <c r="DL880" s="534">
        <f t="shared" si="134"/>
        <v>0</v>
      </c>
    </row>
    <row r="881" spans="1:116" ht="43.5" customHeight="1" x14ac:dyDescent="0.25">
      <c r="A881" s="356" t="s">
        <v>7</v>
      </c>
      <c r="B881" s="65" t="s">
        <v>96</v>
      </c>
      <c r="C881" s="65" t="s">
        <v>140</v>
      </c>
      <c r="D881" s="64" t="s">
        <v>2663</v>
      </c>
      <c r="E881" s="64" t="s">
        <v>633</v>
      </c>
      <c r="F881" s="64" t="s">
        <v>1832</v>
      </c>
      <c r="G881" s="18" t="s">
        <v>633</v>
      </c>
      <c r="H881" s="35" t="s">
        <v>860</v>
      </c>
      <c r="I881" s="28" t="s">
        <v>2287</v>
      </c>
      <c r="J881" s="498">
        <v>2.1976260646433912</v>
      </c>
      <c r="K881" s="498">
        <v>1.5096590877690002</v>
      </c>
      <c r="L881" s="499">
        <v>510.3</v>
      </c>
      <c r="M881" s="512">
        <v>0</v>
      </c>
      <c r="N881" s="513">
        <v>0</v>
      </c>
      <c r="O881" s="513">
        <v>0</v>
      </c>
      <c r="P881" s="513">
        <v>0</v>
      </c>
      <c r="Q881" s="513">
        <v>0</v>
      </c>
      <c r="R881" s="513">
        <v>0</v>
      </c>
      <c r="S881" s="513">
        <v>0</v>
      </c>
      <c r="T881" s="513">
        <v>0</v>
      </c>
      <c r="U881" s="513">
        <v>0</v>
      </c>
      <c r="V881" s="513">
        <v>0</v>
      </c>
      <c r="W881" s="513">
        <v>0</v>
      </c>
      <c r="X881" s="513">
        <v>0</v>
      </c>
      <c r="Y881" s="513">
        <v>0</v>
      </c>
      <c r="Z881" s="513">
        <v>0</v>
      </c>
      <c r="AA881" s="513">
        <v>0</v>
      </c>
      <c r="AB881" s="513">
        <v>0</v>
      </c>
      <c r="AC881" s="513">
        <v>1</v>
      </c>
      <c r="AD881" s="513">
        <v>1</v>
      </c>
      <c r="AE881" s="513">
        <v>0</v>
      </c>
      <c r="AF881" s="513">
        <v>0</v>
      </c>
      <c r="AG881" s="513">
        <v>0</v>
      </c>
      <c r="AH881" s="513">
        <f t="shared" si="126"/>
        <v>0</v>
      </c>
      <c r="AI881" s="513">
        <v>0</v>
      </c>
      <c r="AJ881" s="513">
        <v>0</v>
      </c>
      <c r="AK881" s="513">
        <f t="shared" si="127"/>
        <v>1</v>
      </c>
      <c r="AL881" s="513">
        <f t="shared" si="128"/>
        <v>1</v>
      </c>
      <c r="AM881" s="513">
        <v>0</v>
      </c>
      <c r="AN881" s="513">
        <v>0</v>
      </c>
      <c r="AO881" s="513">
        <v>0</v>
      </c>
      <c r="AP881" s="513">
        <v>0</v>
      </c>
      <c r="AQ881" s="513">
        <v>0</v>
      </c>
      <c r="AR881" s="513">
        <v>0</v>
      </c>
      <c r="AS881" s="513">
        <v>0</v>
      </c>
      <c r="AT881" s="513">
        <v>0</v>
      </c>
      <c r="AU881" s="513">
        <v>0</v>
      </c>
      <c r="AV881" s="513">
        <v>0</v>
      </c>
      <c r="AW881" s="513">
        <v>0</v>
      </c>
      <c r="AX881" s="513">
        <v>0</v>
      </c>
      <c r="AY881" s="513">
        <v>0</v>
      </c>
      <c r="AZ881" s="513">
        <v>0</v>
      </c>
      <c r="BA881" s="513">
        <v>0</v>
      </c>
      <c r="BB881" s="513">
        <v>0</v>
      </c>
      <c r="BC881" s="513">
        <v>9.6</v>
      </c>
      <c r="BD881" s="513">
        <v>9.6</v>
      </c>
      <c r="BE881" s="513">
        <v>0</v>
      </c>
      <c r="BF881" s="513">
        <v>0</v>
      </c>
      <c r="BG881" s="513">
        <v>0</v>
      </c>
      <c r="BH881" s="513">
        <v>0</v>
      </c>
      <c r="BI881" s="513">
        <v>0</v>
      </c>
      <c r="BJ881" s="513">
        <v>0</v>
      </c>
      <c r="BK881" s="241">
        <f t="shared" si="129"/>
        <v>9.6</v>
      </c>
      <c r="BL881" s="22">
        <f t="shared" si="130"/>
        <v>9.6</v>
      </c>
      <c r="BM881" s="519">
        <f t="shared" si="131"/>
        <v>0.11999999999999998</v>
      </c>
      <c r="BN881" s="520">
        <v>0</v>
      </c>
      <c r="BO881" s="520">
        <v>0</v>
      </c>
      <c r="BP881" s="520">
        <v>0</v>
      </c>
      <c r="BQ881" s="520">
        <v>0</v>
      </c>
      <c r="BR881" s="520">
        <v>0</v>
      </c>
      <c r="BS881" s="520">
        <v>0</v>
      </c>
      <c r="BT881" s="520">
        <v>0</v>
      </c>
      <c r="BU881" s="520">
        <v>0</v>
      </c>
      <c r="BV881" s="520">
        <v>0</v>
      </c>
      <c r="BW881" s="520">
        <v>0</v>
      </c>
      <c r="BX881" s="520">
        <v>0</v>
      </c>
      <c r="BY881" s="520">
        <v>0</v>
      </c>
      <c r="BZ881" s="520">
        <v>0</v>
      </c>
      <c r="CA881" s="520">
        <v>0</v>
      </c>
      <c r="CB881" s="520">
        <v>0</v>
      </c>
      <c r="CC881" s="520">
        <v>0</v>
      </c>
      <c r="CD881" s="520">
        <v>11268.864000000001</v>
      </c>
      <c r="CE881" s="520">
        <v>11268.864000000001</v>
      </c>
      <c r="CF881" s="520">
        <v>0</v>
      </c>
      <c r="CG881" s="520">
        <v>0</v>
      </c>
      <c r="CH881" s="520">
        <v>0</v>
      </c>
      <c r="CI881" s="520">
        <v>0</v>
      </c>
      <c r="CJ881" s="520">
        <v>0</v>
      </c>
      <c r="CK881" s="520">
        <v>0</v>
      </c>
      <c r="CL881" s="520">
        <f t="shared" si="132"/>
        <v>11268.864000000001</v>
      </c>
      <c r="CM881" s="521">
        <f t="shared" si="133"/>
        <v>11268.864000000001</v>
      </c>
      <c r="CN881" s="522">
        <v>7358400.0000000009</v>
      </c>
      <c r="CO881" s="522">
        <v>7358400.0000000009</v>
      </c>
      <c r="CP881" s="522">
        <v>280320</v>
      </c>
      <c r="CQ881" s="243" t="s">
        <v>874</v>
      </c>
      <c r="CR881" s="103">
        <v>2.1</v>
      </c>
      <c r="CS881" s="523">
        <v>2.1</v>
      </c>
      <c r="CT881" s="104">
        <v>0.08</v>
      </c>
      <c r="CU881" s="524"/>
      <c r="CV881" s="524"/>
      <c r="CW881" s="524"/>
      <c r="CX881" s="525"/>
      <c r="CY881" s="526">
        <v>192.62628389333827</v>
      </c>
      <c r="CZ881" s="527">
        <v>174.85101368235769</v>
      </c>
      <c r="DA881" s="528">
        <v>0.67131402925118033</v>
      </c>
      <c r="DB881" s="529">
        <v>0.64278248250083458</v>
      </c>
      <c r="DC881" s="530" t="s">
        <v>2390</v>
      </c>
      <c r="DD881" s="225"/>
      <c r="DE881" s="524"/>
      <c r="DF881" s="524"/>
      <c r="DG881" s="531"/>
      <c r="DH881" s="532"/>
      <c r="DI881" s="64">
        <v>425871</v>
      </c>
      <c r="DJ881" s="64">
        <v>0</v>
      </c>
      <c r="DK881" s="64">
        <v>49233</v>
      </c>
      <c r="DL881" s="534">
        <f t="shared" si="134"/>
        <v>158368</v>
      </c>
    </row>
    <row r="882" spans="1:116" ht="43.5" customHeight="1" x14ac:dyDescent="0.25">
      <c r="A882" s="356" t="s">
        <v>7</v>
      </c>
      <c r="B882" s="65" t="s">
        <v>96</v>
      </c>
      <c r="C882" s="65" t="s">
        <v>140</v>
      </c>
      <c r="D882" s="64" t="s">
        <v>2663</v>
      </c>
      <c r="E882" s="64" t="s">
        <v>633</v>
      </c>
      <c r="F882" s="64" t="s">
        <v>1833</v>
      </c>
      <c r="G882" s="18" t="s">
        <v>633</v>
      </c>
      <c r="H882" s="35" t="s">
        <v>889</v>
      </c>
      <c r="I882" s="28" t="s">
        <v>2287</v>
      </c>
      <c r="J882" s="498">
        <v>2.3417326918331218</v>
      </c>
      <c r="K882" s="498">
        <v>1.0897727250060001</v>
      </c>
      <c r="L882" s="499">
        <v>45.9</v>
      </c>
      <c r="M882" s="512">
        <v>0</v>
      </c>
      <c r="N882" s="513">
        <v>0</v>
      </c>
      <c r="O882" s="513">
        <v>0</v>
      </c>
      <c r="P882" s="513">
        <v>0</v>
      </c>
      <c r="Q882" s="513">
        <v>0</v>
      </c>
      <c r="R882" s="513">
        <v>0</v>
      </c>
      <c r="S882" s="513">
        <v>0</v>
      </c>
      <c r="T882" s="513">
        <v>0</v>
      </c>
      <c r="U882" s="513">
        <v>0</v>
      </c>
      <c r="V882" s="513">
        <v>0</v>
      </c>
      <c r="W882" s="513">
        <v>0</v>
      </c>
      <c r="X882" s="513">
        <v>0</v>
      </c>
      <c r="Y882" s="513">
        <v>0</v>
      </c>
      <c r="Z882" s="513">
        <v>0</v>
      </c>
      <c r="AA882" s="513">
        <v>0</v>
      </c>
      <c r="AB882" s="513">
        <v>0</v>
      </c>
      <c r="AC882" s="513">
        <v>0</v>
      </c>
      <c r="AD882" s="513">
        <v>0</v>
      </c>
      <c r="AE882" s="513">
        <v>0</v>
      </c>
      <c r="AF882" s="513">
        <v>0</v>
      </c>
      <c r="AG882" s="513">
        <v>0</v>
      </c>
      <c r="AH882" s="513">
        <f t="shared" si="126"/>
        <v>0</v>
      </c>
      <c r="AI882" s="513">
        <v>0</v>
      </c>
      <c r="AJ882" s="513">
        <v>0</v>
      </c>
      <c r="AK882" s="513">
        <f t="shared" si="127"/>
        <v>0</v>
      </c>
      <c r="AL882" s="513">
        <f t="shared" si="128"/>
        <v>0</v>
      </c>
      <c r="AM882" s="513">
        <v>0</v>
      </c>
      <c r="AN882" s="513">
        <v>0</v>
      </c>
      <c r="AO882" s="513">
        <v>0</v>
      </c>
      <c r="AP882" s="513">
        <v>0</v>
      </c>
      <c r="AQ882" s="513">
        <v>0</v>
      </c>
      <c r="AR882" s="513">
        <v>0</v>
      </c>
      <c r="AS882" s="513">
        <v>0</v>
      </c>
      <c r="AT882" s="513">
        <v>0</v>
      </c>
      <c r="AU882" s="513">
        <v>0</v>
      </c>
      <c r="AV882" s="513">
        <v>0</v>
      </c>
      <c r="AW882" s="513">
        <v>0</v>
      </c>
      <c r="AX882" s="513">
        <v>0</v>
      </c>
      <c r="AY882" s="513">
        <v>0</v>
      </c>
      <c r="AZ882" s="513">
        <v>0</v>
      </c>
      <c r="BA882" s="513">
        <v>0</v>
      </c>
      <c r="BB882" s="513">
        <v>0</v>
      </c>
      <c r="BC882" s="513">
        <v>0</v>
      </c>
      <c r="BD882" s="513">
        <v>0</v>
      </c>
      <c r="BE882" s="513">
        <v>0</v>
      </c>
      <c r="BF882" s="513">
        <v>0</v>
      </c>
      <c r="BG882" s="513">
        <v>0</v>
      </c>
      <c r="BH882" s="513">
        <v>0</v>
      </c>
      <c r="BI882" s="513">
        <v>0</v>
      </c>
      <c r="BJ882" s="513">
        <v>0</v>
      </c>
      <c r="BK882" s="241">
        <f t="shared" si="129"/>
        <v>0</v>
      </c>
      <c r="BL882" s="22">
        <f t="shared" si="130"/>
        <v>0</v>
      </c>
      <c r="BM882" s="519">
        <f t="shared" si="131"/>
        <v>0</v>
      </c>
      <c r="BN882" s="520">
        <v>0</v>
      </c>
      <c r="BO882" s="520">
        <v>0</v>
      </c>
      <c r="BP882" s="520">
        <v>0</v>
      </c>
      <c r="BQ882" s="520">
        <v>0</v>
      </c>
      <c r="BR882" s="520">
        <v>0</v>
      </c>
      <c r="BS882" s="520">
        <v>0</v>
      </c>
      <c r="BT882" s="520">
        <v>0</v>
      </c>
      <c r="BU882" s="520">
        <v>0</v>
      </c>
      <c r="BV882" s="520">
        <v>0</v>
      </c>
      <c r="BW882" s="520">
        <v>0</v>
      </c>
      <c r="BX882" s="520">
        <v>0</v>
      </c>
      <c r="BY882" s="520">
        <v>0</v>
      </c>
      <c r="BZ882" s="520">
        <v>0</v>
      </c>
      <c r="CA882" s="520">
        <v>0</v>
      </c>
      <c r="CB882" s="520">
        <v>0</v>
      </c>
      <c r="CC882" s="520">
        <v>0</v>
      </c>
      <c r="CD882" s="520">
        <v>0</v>
      </c>
      <c r="CE882" s="520">
        <v>0</v>
      </c>
      <c r="CF882" s="520">
        <v>0</v>
      </c>
      <c r="CG882" s="520">
        <v>0</v>
      </c>
      <c r="CH882" s="520">
        <v>0</v>
      </c>
      <c r="CI882" s="520">
        <v>0</v>
      </c>
      <c r="CJ882" s="520">
        <v>0</v>
      </c>
      <c r="CK882" s="520">
        <v>0</v>
      </c>
      <c r="CL882" s="520">
        <f t="shared" si="132"/>
        <v>0</v>
      </c>
      <c r="CM882" s="521">
        <f t="shared" si="133"/>
        <v>0</v>
      </c>
      <c r="CN882" s="522">
        <v>5571360.0000000019</v>
      </c>
      <c r="CO882" s="522">
        <v>5571360.0000000019</v>
      </c>
      <c r="CP882" s="522">
        <v>4064640</v>
      </c>
      <c r="CQ882" s="243" t="s">
        <v>874</v>
      </c>
      <c r="CR882" s="103">
        <v>1.59</v>
      </c>
      <c r="CS882" s="523">
        <v>1.59</v>
      </c>
      <c r="CT882" s="104">
        <v>1.1599999999999999</v>
      </c>
      <c r="CU882" s="524"/>
      <c r="CV882" s="524"/>
      <c r="CW882" s="524"/>
      <c r="CX882" s="525"/>
      <c r="CY882" s="526">
        <v>19.44827586206895</v>
      </c>
      <c r="CZ882" s="527">
        <v>25.553781512605031</v>
      </c>
      <c r="DA882" s="528">
        <v>0.13793103448275854</v>
      </c>
      <c r="DB882" s="529">
        <v>0.18123249299719901</v>
      </c>
      <c r="DC882" s="530" t="s">
        <v>2293</v>
      </c>
      <c r="DD882" s="225"/>
      <c r="DE882" s="524"/>
      <c r="DF882" s="524"/>
      <c r="DG882" s="531"/>
      <c r="DH882" s="532"/>
      <c r="DI882" s="64">
        <v>0</v>
      </c>
      <c r="DJ882" s="64">
        <v>0</v>
      </c>
      <c r="DK882" s="64">
        <v>2679</v>
      </c>
      <c r="DL882" s="534">
        <f t="shared" si="134"/>
        <v>893</v>
      </c>
    </row>
    <row r="883" spans="1:116" ht="43.5" customHeight="1" x14ac:dyDescent="0.25">
      <c r="A883" s="356" t="s">
        <v>7</v>
      </c>
      <c r="B883" s="65" t="s">
        <v>96</v>
      </c>
      <c r="C883" s="65" t="s">
        <v>140</v>
      </c>
      <c r="D883" s="64" t="s">
        <v>2663</v>
      </c>
      <c r="E883" s="64" t="s">
        <v>633</v>
      </c>
      <c r="F883" s="64" t="s">
        <v>1834</v>
      </c>
      <c r="G883" s="18" t="s">
        <v>633</v>
      </c>
      <c r="H883" s="35" t="s">
        <v>866</v>
      </c>
      <c r="I883" s="28" t="s">
        <v>2322</v>
      </c>
      <c r="J883" s="498">
        <v>9.7396681011213087</v>
      </c>
      <c r="K883" s="498">
        <v>3.9469696887600003</v>
      </c>
      <c r="L883" s="499">
        <v>847.3</v>
      </c>
      <c r="M883" s="512">
        <v>0</v>
      </c>
      <c r="N883" s="513">
        <v>0</v>
      </c>
      <c r="O883" s="513">
        <v>0</v>
      </c>
      <c r="P883" s="513">
        <v>0</v>
      </c>
      <c r="Q883" s="513">
        <v>0</v>
      </c>
      <c r="R883" s="513">
        <v>0</v>
      </c>
      <c r="S883" s="513">
        <v>0</v>
      </c>
      <c r="T883" s="513">
        <v>0</v>
      </c>
      <c r="U883" s="513">
        <v>0</v>
      </c>
      <c r="V883" s="513">
        <v>0</v>
      </c>
      <c r="W883" s="513">
        <v>0</v>
      </c>
      <c r="X883" s="513">
        <v>0</v>
      </c>
      <c r="Y883" s="513">
        <v>0</v>
      </c>
      <c r="Z883" s="513">
        <v>0</v>
      </c>
      <c r="AA883" s="513">
        <v>0</v>
      </c>
      <c r="AB883" s="513">
        <v>0</v>
      </c>
      <c r="AC883" s="513">
        <v>1</v>
      </c>
      <c r="AD883" s="513">
        <v>1</v>
      </c>
      <c r="AE883" s="513">
        <v>0</v>
      </c>
      <c r="AF883" s="513">
        <v>0</v>
      </c>
      <c r="AG883" s="513">
        <v>0</v>
      </c>
      <c r="AH883" s="513">
        <f t="shared" si="126"/>
        <v>0</v>
      </c>
      <c r="AI883" s="513">
        <v>0</v>
      </c>
      <c r="AJ883" s="513">
        <v>0</v>
      </c>
      <c r="AK883" s="513">
        <f t="shared" si="127"/>
        <v>1</v>
      </c>
      <c r="AL883" s="513">
        <f t="shared" si="128"/>
        <v>1</v>
      </c>
      <c r="AM883" s="513">
        <v>0</v>
      </c>
      <c r="AN883" s="513">
        <v>0</v>
      </c>
      <c r="AO883" s="513">
        <v>0</v>
      </c>
      <c r="AP883" s="513">
        <v>0</v>
      </c>
      <c r="AQ883" s="513">
        <v>0</v>
      </c>
      <c r="AR883" s="513">
        <v>0</v>
      </c>
      <c r="AS883" s="513">
        <v>0</v>
      </c>
      <c r="AT883" s="513">
        <v>0</v>
      </c>
      <c r="AU883" s="513">
        <v>0</v>
      </c>
      <c r="AV883" s="513">
        <v>0</v>
      </c>
      <c r="AW883" s="513">
        <v>0</v>
      </c>
      <c r="AX883" s="513">
        <v>0</v>
      </c>
      <c r="AY883" s="513">
        <v>0</v>
      </c>
      <c r="AZ883" s="513">
        <v>0</v>
      </c>
      <c r="BA883" s="513">
        <v>0</v>
      </c>
      <c r="BB883" s="513">
        <v>0</v>
      </c>
      <c r="BC883" s="513">
        <v>120</v>
      </c>
      <c r="BD883" s="513">
        <v>120</v>
      </c>
      <c r="BE883" s="513">
        <v>0</v>
      </c>
      <c r="BF883" s="513">
        <v>0</v>
      </c>
      <c r="BG883" s="513">
        <v>0</v>
      </c>
      <c r="BH883" s="513">
        <v>0</v>
      </c>
      <c r="BI883" s="513">
        <v>0</v>
      </c>
      <c r="BJ883" s="513">
        <v>0</v>
      </c>
      <c r="BK883" s="241">
        <f t="shared" si="129"/>
        <v>120</v>
      </c>
      <c r="BL883" s="22">
        <f t="shared" si="130"/>
        <v>120</v>
      </c>
      <c r="BM883" s="519">
        <f t="shared" si="131"/>
        <v>1.780415430267062E-2</v>
      </c>
      <c r="BN883" s="520">
        <v>0</v>
      </c>
      <c r="BO883" s="520">
        <v>0</v>
      </c>
      <c r="BP883" s="520">
        <v>0</v>
      </c>
      <c r="BQ883" s="520">
        <v>0</v>
      </c>
      <c r="BR883" s="520">
        <v>0</v>
      </c>
      <c r="BS883" s="520">
        <v>0</v>
      </c>
      <c r="BT883" s="520">
        <v>0</v>
      </c>
      <c r="BU883" s="520">
        <v>0</v>
      </c>
      <c r="BV883" s="520">
        <v>0</v>
      </c>
      <c r="BW883" s="520">
        <v>0</v>
      </c>
      <c r="BX883" s="520">
        <v>0</v>
      </c>
      <c r="BY883" s="520">
        <v>0</v>
      </c>
      <c r="BZ883" s="520">
        <v>0</v>
      </c>
      <c r="CA883" s="520">
        <v>0</v>
      </c>
      <c r="CB883" s="520">
        <v>0</v>
      </c>
      <c r="CC883" s="520">
        <v>0</v>
      </c>
      <c r="CD883" s="520">
        <v>140860.80000000002</v>
      </c>
      <c r="CE883" s="520">
        <v>140860.80000000002</v>
      </c>
      <c r="CF883" s="520">
        <v>0</v>
      </c>
      <c r="CG883" s="520">
        <v>0</v>
      </c>
      <c r="CH883" s="520">
        <v>0</v>
      </c>
      <c r="CI883" s="520">
        <v>0</v>
      </c>
      <c r="CJ883" s="520">
        <v>0</v>
      </c>
      <c r="CK883" s="520">
        <v>0</v>
      </c>
      <c r="CL883" s="520">
        <f t="shared" si="132"/>
        <v>140860.80000000002</v>
      </c>
      <c r="CM883" s="521">
        <f t="shared" si="133"/>
        <v>140860.80000000002</v>
      </c>
      <c r="CN883" s="522">
        <v>18816480</v>
      </c>
      <c r="CO883" s="522">
        <v>18816480</v>
      </c>
      <c r="CP883" s="522">
        <v>23616960.000000004</v>
      </c>
      <c r="CQ883" s="243" t="s">
        <v>874</v>
      </c>
      <c r="CR883" s="103">
        <v>5.37</v>
      </c>
      <c r="CS883" s="523">
        <v>5.37</v>
      </c>
      <c r="CT883" s="104">
        <v>6.74</v>
      </c>
      <c r="CU883" s="524"/>
      <c r="CV883" s="524"/>
      <c r="CW883" s="524"/>
      <c r="CX883" s="525"/>
      <c r="CY883" s="526">
        <v>18.265383865656368</v>
      </c>
      <c r="CZ883" s="527">
        <v>18.265383865656368</v>
      </c>
      <c r="DA883" s="528">
        <v>0.12513842057458532</v>
      </c>
      <c r="DB883" s="529">
        <v>0.12513842057458532</v>
      </c>
      <c r="DC883" s="530" t="s">
        <v>2354</v>
      </c>
      <c r="DD883" s="225"/>
      <c r="DE883" s="524"/>
      <c r="DF883" s="524"/>
      <c r="DG883" s="531"/>
      <c r="DH883" s="532"/>
      <c r="DI883" s="64">
        <v>48910</v>
      </c>
      <c r="DJ883" s="64">
        <v>0</v>
      </c>
      <c r="DK883" s="64">
        <v>0</v>
      </c>
      <c r="DL883" s="534">
        <f t="shared" si="134"/>
        <v>16303.333333333334</v>
      </c>
    </row>
    <row r="884" spans="1:116" ht="43.5" customHeight="1" x14ac:dyDescent="0.25">
      <c r="A884" s="356" t="s">
        <v>7</v>
      </c>
      <c r="B884" s="65" t="s">
        <v>96</v>
      </c>
      <c r="C884" s="65" t="s">
        <v>140</v>
      </c>
      <c r="D884" s="64" t="s">
        <v>2664</v>
      </c>
      <c r="E884" s="64" t="s">
        <v>595</v>
      </c>
      <c r="F884" s="64" t="s">
        <v>2665</v>
      </c>
      <c r="G884" s="18" t="s">
        <v>595</v>
      </c>
      <c r="H884" s="35" t="s">
        <v>866</v>
      </c>
      <c r="I884" s="28" t="s">
        <v>2330</v>
      </c>
      <c r="J884" s="498">
        <v>11.660166036553681</v>
      </c>
      <c r="K884" s="498">
        <v>25.117992371997001</v>
      </c>
      <c r="L884" s="499">
        <v>1836.5</v>
      </c>
      <c r="M884" s="512">
        <v>0</v>
      </c>
      <c r="N884" s="513">
        <v>0</v>
      </c>
      <c r="O884" s="513">
        <v>0</v>
      </c>
      <c r="P884" s="513">
        <v>0</v>
      </c>
      <c r="Q884" s="513">
        <v>0</v>
      </c>
      <c r="R884" s="513">
        <v>0</v>
      </c>
      <c r="S884" s="513">
        <v>0</v>
      </c>
      <c r="T884" s="513">
        <v>0</v>
      </c>
      <c r="U884" s="513">
        <v>0</v>
      </c>
      <c r="V884" s="513">
        <v>0</v>
      </c>
      <c r="W884" s="513">
        <v>0</v>
      </c>
      <c r="X884" s="513">
        <v>0</v>
      </c>
      <c r="Y884" s="513">
        <v>0</v>
      </c>
      <c r="Z884" s="513">
        <v>0</v>
      </c>
      <c r="AA884" s="513">
        <v>0</v>
      </c>
      <c r="AB884" s="513">
        <v>0</v>
      </c>
      <c r="AC884" s="513">
        <v>45</v>
      </c>
      <c r="AD884" s="513">
        <v>45</v>
      </c>
      <c r="AE884" s="513">
        <v>0</v>
      </c>
      <c r="AF884" s="513">
        <v>0</v>
      </c>
      <c r="AG884" s="513">
        <v>0</v>
      </c>
      <c r="AH884" s="513">
        <f t="shared" si="126"/>
        <v>0</v>
      </c>
      <c r="AI884" s="513">
        <v>0</v>
      </c>
      <c r="AJ884" s="513">
        <v>0</v>
      </c>
      <c r="AK884" s="513">
        <f t="shared" si="127"/>
        <v>45</v>
      </c>
      <c r="AL884" s="513">
        <f t="shared" si="128"/>
        <v>45</v>
      </c>
      <c r="AM884" s="513">
        <v>0</v>
      </c>
      <c r="AN884" s="513">
        <v>0</v>
      </c>
      <c r="AO884" s="513">
        <v>0</v>
      </c>
      <c r="AP884" s="513">
        <v>0</v>
      </c>
      <c r="AQ884" s="513">
        <v>0</v>
      </c>
      <c r="AR884" s="513">
        <v>0</v>
      </c>
      <c r="AS884" s="513">
        <v>0</v>
      </c>
      <c r="AT884" s="513">
        <v>0</v>
      </c>
      <c r="AU884" s="513">
        <v>0</v>
      </c>
      <c r="AV884" s="513">
        <v>0</v>
      </c>
      <c r="AW884" s="513">
        <v>0</v>
      </c>
      <c r="AX884" s="513">
        <v>0</v>
      </c>
      <c r="AY884" s="513">
        <v>0</v>
      </c>
      <c r="AZ884" s="513">
        <v>0</v>
      </c>
      <c r="BA884" s="513">
        <v>0</v>
      </c>
      <c r="BB884" s="513">
        <v>0</v>
      </c>
      <c r="BC884" s="513">
        <v>828.678</v>
      </c>
      <c r="BD884" s="513">
        <v>828.678</v>
      </c>
      <c r="BE884" s="513">
        <v>0</v>
      </c>
      <c r="BF884" s="513">
        <v>0</v>
      </c>
      <c r="BG884" s="513">
        <v>0</v>
      </c>
      <c r="BH884" s="513">
        <v>0</v>
      </c>
      <c r="BI884" s="513">
        <v>0</v>
      </c>
      <c r="BJ884" s="513">
        <v>0</v>
      </c>
      <c r="BK884" s="241">
        <f t="shared" si="129"/>
        <v>828.678</v>
      </c>
      <c r="BL884" s="22">
        <f t="shared" si="130"/>
        <v>828.678</v>
      </c>
      <c r="BM884" s="519">
        <f t="shared" si="131"/>
        <v>9.2383277591973234E-2</v>
      </c>
      <c r="BN884" s="520">
        <v>0</v>
      </c>
      <c r="BO884" s="520">
        <v>0</v>
      </c>
      <c r="BP884" s="520">
        <v>0</v>
      </c>
      <c r="BQ884" s="520">
        <v>0</v>
      </c>
      <c r="BR884" s="520">
        <v>0</v>
      </c>
      <c r="BS884" s="520">
        <v>0</v>
      </c>
      <c r="BT884" s="520">
        <v>0</v>
      </c>
      <c r="BU884" s="520">
        <v>0</v>
      </c>
      <c r="BV884" s="520">
        <v>0</v>
      </c>
      <c r="BW884" s="520">
        <v>0</v>
      </c>
      <c r="BX884" s="520">
        <v>0</v>
      </c>
      <c r="BY884" s="520">
        <v>0</v>
      </c>
      <c r="BZ884" s="520">
        <v>0</v>
      </c>
      <c r="CA884" s="520">
        <v>0</v>
      </c>
      <c r="CB884" s="520">
        <v>0</v>
      </c>
      <c r="CC884" s="520">
        <v>0</v>
      </c>
      <c r="CD884" s="520">
        <v>972735.38352000015</v>
      </c>
      <c r="CE884" s="520">
        <v>972735.38352000015</v>
      </c>
      <c r="CF884" s="520">
        <v>0</v>
      </c>
      <c r="CG884" s="520">
        <v>0</v>
      </c>
      <c r="CH884" s="520">
        <v>0</v>
      </c>
      <c r="CI884" s="520">
        <v>0</v>
      </c>
      <c r="CJ884" s="520">
        <v>0</v>
      </c>
      <c r="CK884" s="520">
        <v>0</v>
      </c>
      <c r="CL884" s="520">
        <f t="shared" si="132"/>
        <v>972735.38352000015</v>
      </c>
      <c r="CM884" s="521">
        <f t="shared" si="133"/>
        <v>972735.38352000015</v>
      </c>
      <c r="CN884" s="522">
        <v>30449760</v>
      </c>
      <c r="CO884" s="522">
        <v>30449760</v>
      </c>
      <c r="CP884" s="522">
        <v>31430880.000000004</v>
      </c>
      <c r="CQ884" s="243" t="s">
        <v>874</v>
      </c>
      <c r="CR884" s="103">
        <v>8.69</v>
      </c>
      <c r="CS884" s="523">
        <v>8.69</v>
      </c>
      <c r="CT884" s="104">
        <v>8.9700000000000006</v>
      </c>
      <c r="CU884" s="524"/>
      <c r="CV884" s="524"/>
      <c r="CW884" s="524"/>
      <c r="CX884" s="525"/>
      <c r="CY884" s="526">
        <v>85.836066820022737</v>
      </c>
      <c r="CZ884" s="527">
        <v>36.414074456677469</v>
      </c>
      <c r="DA884" s="528">
        <v>0.39748322719193435</v>
      </c>
      <c r="DB884" s="529">
        <v>0.38170881168328402</v>
      </c>
      <c r="DC884" s="530" t="s">
        <v>2439</v>
      </c>
      <c r="DD884" s="225"/>
      <c r="DE884" s="524"/>
      <c r="DF884" s="524"/>
      <c r="DG884" s="531"/>
      <c r="DH884" s="532"/>
      <c r="DI884" s="64">
        <v>0</v>
      </c>
      <c r="DJ884" s="64">
        <v>0</v>
      </c>
      <c r="DK884" s="64">
        <v>4368</v>
      </c>
      <c r="DL884" s="534">
        <f t="shared" si="134"/>
        <v>1456</v>
      </c>
    </row>
    <row r="885" spans="1:116" ht="43.5" customHeight="1" x14ac:dyDescent="0.25">
      <c r="A885" s="356" t="s">
        <v>7</v>
      </c>
      <c r="B885" s="65" t="s">
        <v>96</v>
      </c>
      <c r="C885" s="65" t="s">
        <v>140</v>
      </c>
      <c r="D885" s="64" t="s">
        <v>2664</v>
      </c>
      <c r="E885" s="64" t="s">
        <v>595</v>
      </c>
      <c r="F885" s="64" t="s">
        <v>2666</v>
      </c>
      <c r="G885" s="18" t="s">
        <v>595</v>
      </c>
      <c r="H885" s="35" t="s">
        <v>866</v>
      </c>
      <c r="I885" s="28" t="s">
        <v>2330</v>
      </c>
      <c r="J885" s="498">
        <v>11.797344460513136</v>
      </c>
      <c r="K885" s="498">
        <v>31.656818115972001</v>
      </c>
      <c r="L885" s="499">
        <v>2327.8000000000002</v>
      </c>
      <c r="M885" s="512">
        <v>0</v>
      </c>
      <c r="N885" s="513">
        <v>0</v>
      </c>
      <c r="O885" s="513">
        <v>0</v>
      </c>
      <c r="P885" s="513">
        <v>0</v>
      </c>
      <c r="Q885" s="513">
        <v>0</v>
      </c>
      <c r="R885" s="513">
        <v>0</v>
      </c>
      <c r="S885" s="513">
        <v>0</v>
      </c>
      <c r="T885" s="513">
        <v>0</v>
      </c>
      <c r="U885" s="513">
        <v>0</v>
      </c>
      <c r="V885" s="513">
        <v>0</v>
      </c>
      <c r="W885" s="513">
        <v>0</v>
      </c>
      <c r="X885" s="513">
        <v>0</v>
      </c>
      <c r="Y885" s="513">
        <v>1</v>
      </c>
      <c r="Z885" s="513">
        <v>1</v>
      </c>
      <c r="AA885" s="513">
        <v>0</v>
      </c>
      <c r="AB885" s="513">
        <v>0</v>
      </c>
      <c r="AC885" s="513">
        <v>40</v>
      </c>
      <c r="AD885" s="513">
        <v>40</v>
      </c>
      <c r="AE885" s="513">
        <v>0</v>
      </c>
      <c r="AF885" s="513">
        <v>0</v>
      </c>
      <c r="AG885" s="513">
        <v>0</v>
      </c>
      <c r="AH885" s="513">
        <f t="shared" si="126"/>
        <v>0</v>
      </c>
      <c r="AI885" s="513">
        <v>0</v>
      </c>
      <c r="AJ885" s="513">
        <v>0</v>
      </c>
      <c r="AK885" s="513">
        <f t="shared" si="127"/>
        <v>41</v>
      </c>
      <c r="AL885" s="513">
        <f t="shared" si="128"/>
        <v>41</v>
      </c>
      <c r="AM885" s="513">
        <v>0</v>
      </c>
      <c r="AN885" s="513">
        <v>0</v>
      </c>
      <c r="AO885" s="513">
        <v>0</v>
      </c>
      <c r="AP885" s="513">
        <v>0</v>
      </c>
      <c r="AQ885" s="513">
        <v>0</v>
      </c>
      <c r="AR885" s="513">
        <v>0</v>
      </c>
      <c r="AS885" s="513">
        <v>0</v>
      </c>
      <c r="AT885" s="513">
        <v>0</v>
      </c>
      <c r="AU885" s="513">
        <v>0</v>
      </c>
      <c r="AV885" s="513">
        <v>0</v>
      </c>
      <c r="AW885" s="513">
        <v>0</v>
      </c>
      <c r="AX885" s="513">
        <v>0</v>
      </c>
      <c r="AY885" s="513">
        <v>600</v>
      </c>
      <c r="AZ885" s="513">
        <v>600</v>
      </c>
      <c r="BA885" s="513">
        <v>0</v>
      </c>
      <c r="BB885" s="513">
        <v>0</v>
      </c>
      <c r="BC885" s="513">
        <v>264.35000000000002</v>
      </c>
      <c r="BD885" s="513">
        <v>264.35000000000002</v>
      </c>
      <c r="BE885" s="513">
        <v>0</v>
      </c>
      <c r="BF885" s="513">
        <v>0</v>
      </c>
      <c r="BG885" s="513">
        <v>0</v>
      </c>
      <c r="BH885" s="513">
        <v>0</v>
      </c>
      <c r="BI885" s="513">
        <v>0</v>
      </c>
      <c r="BJ885" s="513">
        <v>0</v>
      </c>
      <c r="BK885" s="241">
        <f t="shared" si="129"/>
        <v>864.35</v>
      </c>
      <c r="BL885" s="22">
        <f t="shared" si="130"/>
        <v>864.35</v>
      </c>
      <c r="BM885" s="519">
        <f t="shared" si="131"/>
        <v>7.7036541889483071E-2</v>
      </c>
      <c r="BN885" s="520">
        <v>0</v>
      </c>
      <c r="BO885" s="520">
        <v>0</v>
      </c>
      <c r="BP885" s="520">
        <v>0</v>
      </c>
      <c r="BQ885" s="520">
        <v>0</v>
      </c>
      <c r="BR885" s="520">
        <v>0</v>
      </c>
      <c r="BS885" s="520">
        <v>0</v>
      </c>
      <c r="BT885" s="520">
        <v>0</v>
      </c>
      <c r="BU885" s="520">
        <v>0</v>
      </c>
      <c r="BV885" s="520">
        <v>0</v>
      </c>
      <c r="BW885" s="520">
        <v>0</v>
      </c>
      <c r="BX885" s="520">
        <v>0</v>
      </c>
      <c r="BY885" s="520">
        <v>0</v>
      </c>
      <c r="BZ885" s="520">
        <v>3027456</v>
      </c>
      <c r="CA885" s="520">
        <v>3027456</v>
      </c>
      <c r="CB885" s="520">
        <v>0</v>
      </c>
      <c r="CC885" s="520">
        <v>0</v>
      </c>
      <c r="CD885" s="520">
        <v>310304.60399999999</v>
      </c>
      <c r="CE885" s="520">
        <v>310304.60399999999</v>
      </c>
      <c r="CF885" s="520">
        <v>0</v>
      </c>
      <c r="CG885" s="520">
        <v>0</v>
      </c>
      <c r="CH885" s="520">
        <v>0</v>
      </c>
      <c r="CI885" s="520">
        <v>0</v>
      </c>
      <c r="CJ885" s="520">
        <v>0</v>
      </c>
      <c r="CK885" s="520">
        <v>0</v>
      </c>
      <c r="CL885" s="520">
        <f t="shared" si="132"/>
        <v>3337760.6039999998</v>
      </c>
      <c r="CM885" s="521">
        <f t="shared" si="133"/>
        <v>3337760.6039999998</v>
      </c>
      <c r="CN885" s="522">
        <v>35565600.000000007</v>
      </c>
      <c r="CO885" s="522">
        <v>35565600.000000007</v>
      </c>
      <c r="CP885" s="522">
        <v>39314880.000000007</v>
      </c>
      <c r="CQ885" s="243" t="s">
        <v>874</v>
      </c>
      <c r="CR885" s="103">
        <v>10.15</v>
      </c>
      <c r="CS885" s="523">
        <v>10.15</v>
      </c>
      <c r="CT885" s="104">
        <v>11.22</v>
      </c>
      <c r="CU885" s="524"/>
      <c r="CV885" s="524"/>
      <c r="CW885" s="524"/>
      <c r="CX885" s="525"/>
      <c r="CY885" s="526">
        <v>259.42329578761019</v>
      </c>
      <c r="CZ885" s="527">
        <v>160.41606523594052</v>
      </c>
      <c r="DA885" s="528">
        <v>1.1346674144786559</v>
      </c>
      <c r="DB885" s="529">
        <v>1.0860759113381233</v>
      </c>
      <c r="DC885" s="530" t="s">
        <v>2335</v>
      </c>
      <c r="DD885" s="225"/>
      <c r="DE885" s="524"/>
      <c r="DF885" s="524"/>
      <c r="DG885" s="531"/>
      <c r="DH885" s="532"/>
      <c r="DI885" s="64">
        <v>611479</v>
      </c>
      <c r="DJ885" s="64">
        <v>21870</v>
      </c>
      <c r="DK885" s="64">
        <v>137081</v>
      </c>
      <c r="DL885" s="534">
        <f t="shared" si="134"/>
        <v>256810</v>
      </c>
    </row>
    <row r="886" spans="1:116" ht="43.5" customHeight="1" x14ac:dyDescent="0.25">
      <c r="A886" s="356" t="s">
        <v>7</v>
      </c>
      <c r="B886" s="65" t="s">
        <v>96</v>
      </c>
      <c r="C886" s="65" t="s">
        <v>140</v>
      </c>
      <c r="D886" s="64" t="s">
        <v>2664</v>
      </c>
      <c r="E886" s="64" t="s">
        <v>595</v>
      </c>
      <c r="F886" s="64" t="s">
        <v>2667</v>
      </c>
      <c r="G886" s="18" t="s">
        <v>595</v>
      </c>
      <c r="H886" s="35" t="s">
        <v>866</v>
      </c>
      <c r="I886" s="28" t="s">
        <v>2330</v>
      </c>
      <c r="J886" s="498">
        <v>11.797344460513136</v>
      </c>
      <c r="K886" s="498">
        <v>20.592424199592003</v>
      </c>
      <c r="L886" s="499">
        <v>1538.2</v>
      </c>
      <c r="M886" s="512">
        <v>0</v>
      </c>
      <c r="N886" s="513">
        <v>0</v>
      </c>
      <c r="O886" s="513">
        <v>0</v>
      </c>
      <c r="P886" s="513">
        <v>0</v>
      </c>
      <c r="Q886" s="513">
        <v>0</v>
      </c>
      <c r="R886" s="513">
        <v>0</v>
      </c>
      <c r="S886" s="513">
        <v>0</v>
      </c>
      <c r="T886" s="513">
        <v>0</v>
      </c>
      <c r="U886" s="513">
        <v>0</v>
      </c>
      <c r="V886" s="513">
        <v>0</v>
      </c>
      <c r="W886" s="513">
        <v>0</v>
      </c>
      <c r="X886" s="513">
        <v>0</v>
      </c>
      <c r="Y886" s="513">
        <v>0</v>
      </c>
      <c r="Z886" s="513">
        <v>0</v>
      </c>
      <c r="AA886" s="513">
        <v>0</v>
      </c>
      <c r="AB886" s="513">
        <v>0</v>
      </c>
      <c r="AC886" s="513">
        <v>22</v>
      </c>
      <c r="AD886" s="513">
        <v>22</v>
      </c>
      <c r="AE886" s="513">
        <v>0</v>
      </c>
      <c r="AF886" s="513">
        <v>0</v>
      </c>
      <c r="AG886" s="513">
        <v>0</v>
      </c>
      <c r="AH886" s="513">
        <f t="shared" si="126"/>
        <v>0</v>
      </c>
      <c r="AI886" s="513">
        <v>0</v>
      </c>
      <c r="AJ886" s="513">
        <v>0</v>
      </c>
      <c r="AK886" s="513">
        <f t="shared" si="127"/>
        <v>22</v>
      </c>
      <c r="AL886" s="513">
        <f t="shared" si="128"/>
        <v>22</v>
      </c>
      <c r="AM886" s="513">
        <v>0</v>
      </c>
      <c r="AN886" s="513">
        <v>0</v>
      </c>
      <c r="AO886" s="513">
        <v>0</v>
      </c>
      <c r="AP886" s="513">
        <v>0</v>
      </c>
      <c r="AQ886" s="513">
        <v>0</v>
      </c>
      <c r="AR886" s="513">
        <v>0</v>
      </c>
      <c r="AS886" s="513">
        <v>0</v>
      </c>
      <c r="AT886" s="513">
        <v>0</v>
      </c>
      <c r="AU886" s="513">
        <v>0</v>
      </c>
      <c r="AV886" s="513">
        <v>0</v>
      </c>
      <c r="AW886" s="513">
        <v>0</v>
      </c>
      <c r="AX886" s="513">
        <v>0</v>
      </c>
      <c r="AY886" s="513">
        <v>0</v>
      </c>
      <c r="AZ886" s="513">
        <v>0</v>
      </c>
      <c r="BA886" s="513">
        <v>0</v>
      </c>
      <c r="BB886" s="513">
        <v>0</v>
      </c>
      <c r="BC886" s="513">
        <v>162.46</v>
      </c>
      <c r="BD886" s="513">
        <v>162.46</v>
      </c>
      <c r="BE886" s="513">
        <v>0</v>
      </c>
      <c r="BF886" s="513">
        <v>0</v>
      </c>
      <c r="BG886" s="513">
        <v>0</v>
      </c>
      <c r="BH886" s="513">
        <v>0</v>
      </c>
      <c r="BI886" s="513">
        <v>0</v>
      </c>
      <c r="BJ886" s="513">
        <v>0</v>
      </c>
      <c r="BK886" s="241">
        <f t="shared" si="129"/>
        <v>162.46</v>
      </c>
      <c r="BL886" s="22">
        <f t="shared" si="130"/>
        <v>162.46</v>
      </c>
      <c r="BM886" s="519">
        <f t="shared" si="131"/>
        <v>2.5910685805422651E-2</v>
      </c>
      <c r="BN886" s="520">
        <v>0</v>
      </c>
      <c r="BO886" s="520">
        <v>0</v>
      </c>
      <c r="BP886" s="520">
        <v>0</v>
      </c>
      <c r="BQ886" s="520">
        <v>0</v>
      </c>
      <c r="BR886" s="520">
        <v>0</v>
      </c>
      <c r="BS886" s="520">
        <v>0</v>
      </c>
      <c r="BT886" s="520">
        <v>0</v>
      </c>
      <c r="BU886" s="520">
        <v>0</v>
      </c>
      <c r="BV886" s="520">
        <v>0</v>
      </c>
      <c r="BW886" s="520">
        <v>0</v>
      </c>
      <c r="BX886" s="520">
        <v>0</v>
      </c>
      <c r="BY886" s="520">
        <v>0</v>
      </c>
      <c r="BZ886" s="520">
        <v>0</v>
      </c>
      <c r="CA886" s="520">
        <v>0</v>
      </c>
      <c r="CB886" s="520">
        <v>0</v>
      </c>
      <c r="CC886" s="520">
        <v>0</v>
      </c>
      <c r="CD886" s="520">
        <v>190702.04640000002</v>
      </c>
      <c r="CE886" s="520">
        <v>190702.04640000002</v>
      </c>
      <c r="CF886" s="520">
        <v>0</v>
      </c>
      <c r="CG886" s="520">
        <v>0</v>
      </c>
      <c r="CH886" s="520">
        <v>0</v>
      </c>
      <c r="CI886" s="520">
        <v>0</v>
      </c>
      <c r="CJ886" s="520">
        <v>0</v>
      </c>
      <c r="CK886" s="520">
        <v>0</v>
      </c>
      <c r="CL886" s="520">
        <f t="shared" si="132"/>
        <v>190702.04640000002</v>
      </c>
      <c r="CM886" s="521">
        <f t="shared" si="133"/>
        <v>190702.04640000002</v>
      </c>
      <c r="CN886" s="522">
        <v>22635840</v>
      </c>
      <c r="CO886" s="522">
        <v>22635840</v>
      </c>
      <c r="CP886" s="522">
        <v>21970080</v>
      </c>
      <c r="CQ886" s="243" t="s">
        <v>874</v>
      </c>
      <c r="CR886" s="103">
        <v>6.46</v>
      </c>
      <c r="CS886" s="523">
        <v>6.46</v>
      </c>
      <c r="CT886" s="104">
        <v>6.27</v>
      </c>
      <c r="CU886" s="524"/>
      <c r="CV886" s="524"/>
      <c r="CW886" s="524"/>
      <c r="CX886" s="525"/>
      <c r="CY886" s="526">
        <v>600.79429255340244</v>
      </c>
      <c r="CZ886" s="527">
        <v>214.95308964850605</v>
      </c>
      <c r="DA886" s="528">
        <v>1.2105287779339218</v>
      </c>
      <c r="DB886" s="529">
        <v>0.87424083374427974</v>
      </c>
      <c r="DC886" s="530" t="s">
        <v>2415</v>
      </c>
      <c r="DD886" s="225"/>
      <c r="DE886" s="524"/>
      <c r="DF886" s="524"/>
      <c r="DG886" s="531"/>
      <c r="DH886" s="532"/>
      <c r="DI886" s="64">
        <v>0</v>
      </c>
      <c r="DJ886" s="64">
        <v>115590</v>
      </c>
      <c r="DK886" s="64">
        <v>0</v>
      </c>
      <c r="DL886" s="534">
        <f t="shared" si="134"/>
        <v>38530</v>
      </c>
    </row>
    <row r="887" spans="1:116" ht="43.5" customHeight="1" x14ac:dyDescent="0.25">
      <c r="A887" s="356" t="s">
        <v>7</v>
      </c>
      <c r="B887" s="65" t="s">
        <v>96</v>
      </c>
      <c r="C887" s="65" t="s">
        <v>140</v>
      </c>
      <c r="D887" s="64" t="s">
        <v>2668</v>
      </c>
      <c r="E887" s="64" t="s">
        <v>580</v>
      </c>
      <c r="F887" s="64" t="s">
        <v>581</v>
      </c>
      <c r="G887" s="18" t="s">
        <v>582</v>
      </c>
      <c r="H887" s="35" t="s">
        <v>866</v>
      </c>
      <c r="I887" s="28" t="s">
        <v>2330</v>
      </c>
      <c r="J887" s="498">
        <v>12.117427449751863</v>
      </c>
      <c r="K887" s="498">
        <v>4.7619318082769997</v>
      </c>
      <c r="L887" s="499">
        <v>156.30000000000001</v>
      </c>
      <c r="M887" s="512">
        <v>0</v>
      </c>
      <c r="N887" s="513">
        <v>0</v>
      </c>
      <c r="O887" s="513">
        <v>0</v>
      </c>
      <c r="P887" s="513">
        <v>0</v>
      </c>
      <c r="Q887" s="513">
        <v>0</v>
      </c>
      <c r="R887" s="513">
        <v>0</v>
      </c>
      <c r="S887" s="513">
        <v>0</v>
      </c>
      <c r="T887" s="513">
        <v>0</v>
      </c>
      <c r="U887" s="513">
        <v>0</v>
      </c>
      <c r="V887" s="513">
        <v>0</v>
      </c>
      <c r="W887" s="513">
        <v>0</v>
      </c>
      <c r="X887" s="513">
        <v>0</v>
      </c>
      <c r="Y887" s="513">
        <v>0</v>
      </c>
      <c r="Z887" s="513">
        <v>0</v>
      </c>
      <c r="AA887" s="513">
        <v>0</v>
      </c>
      <c r="AB887" s="513">
        <v>0</v>
      </c>
      <c r="AC887" s="513">
        <v>1</v>
      </c>
      <c r="AD887" s="513">
        <v>1</v>
      </c>
      <c r="AE887" s="513">
        <v>0</v>
      </c>
      <c r="AF887" s="513">
        <v>0</v>
      </c>
      <c r="AG887" s="513">
        <v>0</v>
      </c>
      <c r="AH887" s="513">
        <f t="shared" si="126"/>
        <v>0</v>
      </c>
      <c r="AI887" s="513">
        <v>0</v>
      </c>
      <c r="AJ887" s="513">
        <v>0</v>
      </c>
      <c r="AK887" s="513">
        <f t="shared" si="127"/>
        <v>1</v>
      </c>
      <c r="AL887" s="513">
        <f t="shared" si="128"/>
        <v>1</v>
      </c>
      <c r="AM887" s="513">
        <v>0</v>
      </c>
      <c r="AN887" s="513">
        <v>0</v>
      </c>
      <c r="AO887" s="513">
        <v>0</v>
      </c>
      <c r="AP887" s="513">
        <v>0</v>
      </c>
      <c r="AQ887" s="513">
        <v>0</v>
      </c>
      <c r="AR887" s="513">
        <v>0</v>
      </c>
      <c r="AS887" s="513">
        <v>0</v>
      </c>
      <c r="AT887" s="513">
        <v>0</v>
      </c>
      <c r="AU887" s="513">
        <v>0</v>
      </c>
      <c r="AV887" s="513">
        <v>0</v>
      </c>
      <c r="AW887" s="513">
        <v>0</v>
      </c>
      <c r="AX887" s="513">
        <v>0</v>
      </c>
      <c r="AY887" s="513">
        <v>0</v>
      </c>
      <c r="AZ887" s="513">
        <v>0</v>
      </c>
      <c r="BA887" s="513">
        <v>0</v>
      </c>
      <c r="BB887" s="513">
        <v>0</v>
      </c>
      <c r="BC887" s="513">
        <v>6</v>
      </c>
      <c r="BD887" s="513">
        <v>6</v>
      </c>
      <c r="BE887" s="513">
        <v>0</v>
      </c>
      <c r="BF887" s="513">
        <v>0</v>
      </c>
      <c r="BG887" s="513">
        <v>0</v>
      </c>
      <c r="BH887" s="513">
        <v>0</v>
      </c>
      <c r="BI887" s="513">
        <v>0</v>
      </c>
      <c r="BJ887" s="513">
        <v>0</v>
      </c>
      <c r="BK887" s="241">
        <f t="shared" si="129"/>
        <v>6</v>
      </c>
      <c r="BL887" s="22">
        <f t="shared" si="130"/>
        <v>6</v>
      </c>
      <c r="BM887" s="519">
        <f t="shared" si="131"/>
        <v>1.6085790884718498E-3</v>
      </c>
      <c r="BN887" s="520">
        <v>0</v>
      </c>
      <c r="BO887" s="520">
        <v>0</v>
      </c>
      <c r="BP887" s="520">
        <v>0</v>
      </c>
      <c r="BQ887" s="520">
        <v>0</v>
      </c>
      <c r="BR887" s="520">
        <v>0</v>
      </c>
      <c r="BS887" s="520">
        <v>0</v>
      </c>
      <c r="BT887" s="520">
        <v>0</v>
      </c>
      <c r="BU887" s="520">
        <v>0</v>
      </c>
      <c r="BV887" s="520">
        <v>0</v>
      </c>
      <c r="BW887" s="520">
        <v>0</v>
      </c>
      <c r="BX887" s="520">
        <v>0</v>
      </c>
      <c r="BY887" s="520">
        <v>0</v>
      </c>
      <c r="BZ887" s="520">
        <v>0</v>
      </c>
      <c r="CA887" s="520">
        <v>0</v>
      </c>
      <c r="CB887" s="520">
        <v>0</v>
      </c>
      <c r="CC887" s="520">
        <v>0</v>
      </c>
      <c r="CD887" s="520">
        <v>7043.0400000000009</v>
      </c>
      <c r="CE887" s="520">
        <v>7043.0400000000009</v>
      </c>
      <c r="CF887" s="520">
        <v>0</v>
      </c>
      <c r="CG887" s="520">
        <v>0</v>
      </c>
      <c r="CH887" s="520">
        <v>0</v>
      </c>
      <c r="CI887" s="520">
        <v>0</v>
      </c>
      <c r="CJ887" s="520">
        <v>0</v>
      </c>
      <c r="CK887" s="520">
        <v>0</v>
      </c>
      <c r="CL887" s="520">
        <f t="shared" si="132"/>
        <v>7043.0400000000009</v>
      </c>
      <c r="CM887" s="521">
        <f t="shared" si="133"/>
        <v>7043.0400000000009</v>
      </c>
      <c r="CN887" s="522">
        <v>21391567.636708807</v>
      </c>
      <c r="CO887" s="522">
        <v>21391567.636708807</v>
      </c>
      <c r="CP887" s="522">
        <v>17459638.355563201</v>
      </c>
      <c r="CQ887" s="243" t="s">
        <v>874</v>
      </c>
      <c r="CR887" s="103">
        <v>4.57</v>
      </c>
      <c r="CS887" s="523">
        <v>4.57</v>
      </c>
      <c r="CT887" s="104">
        <v>3.73</v>
      </c>
      <c r="CU887" s="524"/>
      <c r="CV887" s="524"/>
      <c r="CW887" s="524"/>
      <c r="CX887" s="525"/>
      <c r="CY887" s="526">
        <v>1140.6370957711465</v>
      </c>
      <c r="CZ887" s="527">
        <v>33.47291666666667</v>
      </c>
      <c r="DA887" s="528">
        <v>0.37428926794598505</v>
      </c>
      <c r="DB887" s="529">
        <v>4.1666666666666664E-2</v>
      </c>
      <c r="DC887" s="530" t="s">
        <v>2513</v>
      </c>
      <c r="DD887" s="225"/>
      <c r="DE887" s="524"/>
      <c r="DF887" s="524"/>
      <c r="DG887" s="531"/>
      <c r="DH887" s="532"/>
      <c r="DI887" s="64">
        <v>12971</v>
      </c>
      <c r="DJ887" s="64">
        <v>0</v>
      </c>
      <c r="DK887" s="64">
        <v>0</v>
      </c>
      <c r="DL887" s="534">
        <f t="shared" si="134"/>
        <v>4323.666666666667</v>
      </c>
    </row>
    <row r="888" spans="1:116" ht="43.5" customHeight="1" x14ac:dyDescent="0.25">
      <c r="A888" s="356" t="s">
        <v>7</v>
      </c>
      <c r="B888" s="65" t="s">
        <v>96</v>
      </c>
      <c r="C888" s="65" t="s">
        <v>140</v>
      </c>
      <c r="D888" s="64" t="s">
        <v>2668</v>
      </c>
      <c r="E888" s="64" t="s">
        <v>580</v>
      </c>
      <c r="F888" s="64" t="s">
        <v>583</v>
      </c>
      <c r="G888" s="18" t="s">
        <v>582</v>
      </c>
      <c r="H888" s="35" t="s">
        <v>866</v>
      </c>
      <c r="I888" s="28" t="s">
        <v>2330</v>
      </c>
      <c r="J888" s="498">
        <v>12.117427449751863</v>
      </c>
      <c r="K888" s="498">
        <v>11.340340885503</v>
      </c>
      <c r="L888" s="499">
        <v>813.1</v>
      </c>
      <c r="M888" s="512">
        <v>0</v>
      </c>
      <c r="N888" s="513">
        <v>0</v>
      </c>
      <c r="O888" s="513">
        <v>0</v>
      </c>
      <c r="P888" s="513">
        <v>0</v>
      </c>
      <c r="Q888" s="513">
        <v>0</v>
      </c>
      <c r="R888" s="513">
        <v>0</v>
      </c>
      <c r="S888" s="513">
        <v>0</v>
      </c>
      <c r="T888" s="513">
        <v>0</v>
      </c>
      <c r="U888" s="513">
        <v>0</v>
      </c>
      <c r="V888" s="513">
        <v>0</v>
      </c>
      <c r="W888" s="513">
        <v>0</v>
      </c>
      <c r="X888" s="513">
        <v>0</v>
      </c>
      <c r="Y888" s="513">
        <v>0</v>
      </c>
      <c r="Z888" s="513">
        <v>0</v>
      </c>
      <c r="AA888" s="513">
        <v>0</v>
      </c>
      <c r="AB888" s="513">
        <v>0</v>
      </c>
      <c r="AC888" s="513">
        <v>18</v>
      </c>
      <c r="AD888" s="513">
        <v>18</v>
      </c>
      <c r="AE888" s="513">
        <v>0</v>
      </c>
      <c r="AF888" s="513">
        <v>0</v>
      </c>
      <c r="AG888" s="513">
        <v>0</v>
      </c>
      <c r="AH888" s="513">
        <f t="shared" si="126"/>
        <v>0</v>
      </c>
      <c r="AI888" s="513">
        <v>0</v>
      </c>
      <c r="AJ888" s="513">
        <v>0</v>
      </c>
      <c r="AK888" s="513">
        <f t="shared" si="127"/>
        <v>18</v>
      </c>
      <c r="AL888" s="513">
        <f t="shared" si="128"/>
        <v>18</v>
      </c>
      <c r="AM888" s="513">
        <v>0</v>
      </c>
      <c r="AN888" s="513">
        <v>0</v>
      </c>
      <c r="AO888" s="513">
        <v>0</v>
      </c>
      <c r="AP888" s="513">
        <v>0</v>
      </c>
      <c r="AQ888" s="513">
        <v>0</v>
      </c>
      <c r="AR888" s="513">
        <v>0</v>
      </c>
      <c r="AS888" s="513">
        <v>0</v>
      </c>
      <c r="AT888" s="513">
        <v>0</v>
      </c>
      <c r="AU888" s="513">
        <v>0</v>
      </c>
      <c r="AV888" s="513">
        <v>0</v>
      </c>
      <c r="AW888" s="513">
        <v>0</v>
      </c>
      <c r="AX888" s="513">
        <v>0</v>
      </c>
      <c r="AY888" s="513">
        <v>0</v>
      </c>
      <c r="AZ888" s="513">
        <v>0</v>
      </c>
      <c r="BA888" s="513">
        <v>0</v>
      </c>
      <c r="BB888" s="513">
        <v>0</v>
      </c>
      <c r="BC888" s="513">
        <v>573.20000000000005</v>
      </c>
      <c r="BD888" s="513">
        <v>573.20000000000005</v>
      </c>
      <c r="BE888" s="513">
        <v>0</v>
      </c>
      <c r="BF888" s="513">
        <v>0</v>
      </c>
      <c r="BG888" s="513">
        <v>0</v>
      </c>
      <c r="BH888" s="513">
        <v>0</v>
      </c>
      <c r="BI888" s="513">
        <v>0</v>
      </c>
      <c r="BJ888" s="513">
        <v>0</v>
      </c>
      <c r="BK888" s="241">
        <f t="shared" si="129"/>
        <v>573.20000000000005</v>
      </c>
      <c r="BL888" s="22">
        <f t="shared" si="130"/>
        <v>573.20000000000005</v>
      </c>
      <c r="BM888" s="519">
        <f t="shared" si="131"/>
        <v>0.11966597077244259</v>
      </c>
      <c r="BN888" s="520">
        <v>0</v>
      </c>
      <c r="BO888" s="520">
        <v>0</v>
      </c>
      <c r="BP888" s="520">
        <v>0</v>
      </c>
      <c r="BQ888" s="520">
        <v>0</v>
      </c>
      <c r="BR888" s="520">
        <v>0</v>
      </c>
      <c r="BS888" s="520">
        <v>0</v>
      </c>
      <c r="BT888" s="520">
        <v>0</v>
      </c>
      <c r="BU888" s="520">
        <v>0</v>
      </c>
      <c r="BV888" s="520">
        <v>0</v>
      </c>
      <c r="BW888" s="520">
        <v>0</v>
      </c>
      <c r="BX888" s="520">
        <v>0</v>
      </c>
      <c r="BY888" s="520">
        <v>0</v>
      </c>
      <c r="BZ888" s="520">
        <v>0</v>
      </c>
      <c r="CA888" s="520">
        <v>0</v>
      </c>
      <c r="CB888" s="520">
        <v>0</v>
      </c>
      <c r="CC888" s="520">
        <v>0</v>
      </c>
      <c r="CD888" s="520">
        <v>672845.08799999999</v>
      </c>
      <c r="CE888" s="520">
        <v>672845.08799999999</v>
      </c>
      <c r="CF888" s="520">
        <v>0</v>
      </c>
      <c r="CG888" s="520">
        <v>0</v>
      </c>
      <c r="CH888" s="520">
        <v>0</v>
      </c>
      <c r="CI888" s="520">
        <v>0</v>
      </c>
      <c r="CJ888" s="520">
        <v>0</v>
      </c>
      <c r="CK888" s="520">
        <v>0</v>
      </c>
      <c r="CL888" s="520">
        <f t="shared" si="132"/>
        <v>672845.08799999999</v>
      </c>
      <c r="CM888" s="521">
        <f t="shared" si="133"/>
        <v>672845.08799999999</v>
      </c>
      <c r="CN888" s="522">
        <v>31243224.7282032</v>
      </c>
      <c r="CO888" s="522">
        <v>31243224.7282032</v>
      </c>
      <c r="CP888" s="522">
        <v>22953227.982836399</v>
      </c>
      <c r="CQ888" s="243" t="s">
        <v>874</v>
      </c>
      <c r="CR888" s="103">
        <v>6.52</v>
      </c>
      <c r="CS888" s="523">
        <v>6.52</v>
      </c>
      <c r="CT888" s="104">
        <v>4.79</v>
      </c>
      <c r="CU888" s="524"/>
      <c r="CV888" s="524"/>
      <c r="CW888" s="524"/>
      <c r="CX888" s="525"/>
      <c r="CY888" s="526">
        <v>26.027280732367831</v>
      </c>
      <c r="CZ888" s="527">
        <v>26.068704226659509</v>
      </c>
      <c r="DA888" s="528">
        <v>0.30254066319306933</v>
      </c>
      <c r="DB888" s="529">
        <v>0.2438385198773215</v>
      </c>
      <c r="DC888" s="530" t="s">
        <v>2392</v>
      </c>
      <c r="DD888" s="225"/>
      <c r="DE888" s="524"/>
      <c r="DF888" s="524"/>
      <c r="DG888" s="531"/>
      <c r="DH888" s="532"/>
      <c r="DI888" s="64">
        <v>0</v>
      </c>
      <c r="DJ888" s="64">
        <v>0</v>
      </c>
      <c r="DK888" s="64">
        <v>26230</v>
      </c>
      <c r="DL888" s="534">
        <f t="shared" si="134"/>
        <v>8743.3333333333339</v>
      </c>
    </row>
    <row r="889" spans="1:116" ht="43.5" customHeight="1" x14ac:dyDescent="0.25">
      <c r="A889" s="356" t="s">
        <v>7</v>
      </c>
      <c r="B889" s="65" t="s">
        <v>96</v>
      </c>
      <c r="C889" s="65" t="s">
        <v>140</v>
      </c>
      <c r="D889" s="64" t="s">
        <v>2668</v>
      </c>
      <c r="E889" s="64" t="s">
        <v>580</v>
      </c>
      <c r="F889" s="64" t="s">
        <v>584</v>
      </c>
      <c r="G889" s="18" t="s">
        <v>582</v>
      </c>
      <c r="H889" s="35" t="s">
        <v>860</v>
      </c>
      <c r="I889" s="28" t="s">
        <v>2330</v>
      </c>
      <c r="J889" s="498">
        <v>12.117427449751863</v>
      </c>
      <c r="K889" s="498">
        <v>25.934469643025999</v>
      </c>
      <c r="L889" s="499">
        <v>4879.5</v>
      </c>
      <c r="M889" s="512">
        <v>0</v>
      </c>
      <c r="N889" s="513">
        <v>0</v>
      </c>
      <c r="O889" s="513">
        <v>0</v>
      </c>
      <c r="P889" s="513">
        <v>0</v>
      </c>
      <c r="Q889" s="513">
        <v>0</v>
      </c>
      <c r="R889" s="513">
        <v>0</v>
      </c>
      <c r="S889" s="513">
        <v>0</v>
      </c>
      <c r="T889" s="513">
        <v>0</v>
      </c>
      <c r="U889" s="513">
        <v>0</v>
      </c>
      <c r="V889" s="513">
        <v>0</v>
      </c>
      <c r="W889" s="513">
        <v>0</v>
      </c>
      <c r="X889" s="513">
        <v>0</v>
      </c>
      <c r="Y889" s="513">
        <v>0</v>
      </c>
      <c r="Z889" s="513">
        <v>0</v>
      </c>
      <c r="AA889" s="513">
        <v>0</v>
      </c>
      <c r="AB889" s="513">
        <v>0</v>
      </c>
      <c r="AC889" s="513">
        <v>99</v>
      </c>
      <c r="AD889" s="513">
        <v>99</v>
      </c>
      <c r="AE889" s="513">
        <v>0</v>
      </c>
      <c r="AF889" s="513">
        <v>0</v>
      </c>
      <c r="AG889" s="513">
        <v>0</v>
      </c>
      <c r="AH889" s="513">
        <f t="shared" si="126"/>
        <v>0</v>
      </c>
      <c r="AI889" s="513">
        <v>0</v>
      </c>
      <c r="AJ889" s="513">
        <v>0</v>
      </c>
      <c r="AK889" s="513">
        <f t="shared" si="127"/>
        <v>99</v>
      </c>
      <c r="AL889" s="513">
        <f t="shared" si="128"/>
        <v>99</v>
      </c>
      <c r="AM889" s="513">
        <v>0</v>
      </c>
      <c r="AN889" s="513">
        <v>0</v>
      </c>
      <c r="AO889" s="513">
        <v>0</v>
      </c>
      <c r="AP889" s="513">
        <v>0</v>
      </c>
      <c r="AQ889" s="513">
        <v>0</v>
      </c>
      <c r="AR889" s="513">
        <v>0</v>
      </c>
      <c r="AS889" s="513">
        <v>0</v>
      </c>
      <c r="AT889" s="513">
        <v>0</v>
      </c>
      <c r="AU889" s="513">
        <v>0</v>
      </c>
      <c r="AV889" s="513">
        <v>0</v>
      </c>
      <c r="AW889" s="513">
        <v>0</v>
      </c>
      <c r="AX889" s="513">
        <v>0</v>
      </c>
      <c r="AY889" s="513">
        <v>0</v>
      </c>
      <c r="AZ889" s="513">
        <v>0</v>
      </c>
      <c r="BA889" s="513">
        <v>0</v>
      </c>
      <c r="BB889" s="513">
        <v>0</v>
      </c>
      <c r="BC889" s="513">
        <v>550.20000000000005</v>
      </c>
      <c r="BD889" s="513">
        <v>550.20000000000005</v>
      </c>
      <c r="BE889" s="513">
        <v>0</v>
      </c>
      <c r="BF889" s="513">
        <v>0</v>
      </c>
      <c r="BG889" s="513">
        <v>0</v>
      </c>
      <c r="BH889" s="513">
        <v>0</v>
      </c>
      <c r="BI889" s="513">
        <v>0</v>
      </c>
      <c r="BJ889" s="513">
        <v>0</v>
      </c>
      <c r="BK889" s="241">
        <f t="shared" si="129"/>
        <v>550.20000000000005</v>
      </c>
      <c r="BL889" s="22">
        <f t="shared" si="130"/>
        <v>550.20000000000005</v>
      </c>
      <c r="BM889" s="519">
        <f t="shared" si="131"/>
        <v>8.543478260869565E-2</v>
      </c>
      <c r="BN889" s="520">
        <v>0</v>
      </c>
      <c r="BO889" s="520">
        <v>0</v>
      </c>
      <c r="BP889" s="520">
        <v>0</v>
      </c>
      <c r="BQ889" s="520">
        <v>0</v>
      </c>
      <c r="BR889" s="520">
        <v>0</v>
      </c>
      <c r="BS889" s="520">
        <v>0</v>
      </c>
      <c r="BT889" s="520">
        <v>0</v>
      </c>
      <c r="BU889" s="520">
        <v>0</v>
      </c>
      <c r="BV889" s="520">
        <v>0</v>
      </c>
      <c r="BW889" s="520">
        <v>0</v>
      </c>
      <c r="BX889" s="520">
        <v>0</v>
      </c>
      <c r="BY889" s="520">
        <v>0</v>
      </c>
      <c r="BZ889" s="520">
        <v>0</v>
      </c>
      <c r="CA889" s="520">
        <v>0</v>
      </c>
      <c r="CB889" s="520">
        <v>0</v>
      </c>
      <c r="CC889" s="520">
        <v>0</v>
      </c>
      <c r="CD889" s="520">
        <v>645846.76800000004</v>
      </c>
      <c r="CE889" s="520">
        <v>645846.76800000004</v>
      </c>
      <c r="CF889" s="520">
        <v>0</v>
      </c>
      <c r="CG889" s="520">
        <v>0</v>
      </c>
      <c r="CH889" s="520">
        <v>0</v>
      </c>
      <c r="CI889" s="520">
        <v>0</v>
      </c>
      <c r="CJ889" s="520">
        <v>0</v>
      </c>
      <c r="CK889" s="520">
        <v>0</v>
      </c>
      <c r="CL889" s="520">
        <f t="shared" si="132"/>
        <v>645846.76800000004</v>
      </c>
      <c r="CM889" s="521">
        <f t="shared" si="133"/>
        <v>645846.76800000004</v>
      </c>
      <c r="CN889" s="522">
        <v>25198645.484412</v>
      </c>
      <c r="CO889" s="522">
        <v>25198645.484412</v>
      </c>
      <c r="CP889" s="522">
        <v>24256992.065711997</v>
      </c>
      <c r="CQ889" s="243" t="s">
        <v>874</v>
      </c>
      <c r="CR889" s="103">
        <v>6.69</v>
      </c>
      <c r="CS889" s="523">
        <v>6.69</v>
      </c>
      <c r="CT889" s="104">
        <v>6.44</v>
      </c>
      <c r="CU889" s="524"/>
      <c r="CV889" s="524"/>
      <c r="CW889" s="524"/>
      <c r="CX889" s="525"/>
      <c r="CY889" s="526">
        <v>84.244698305199023</v>
      </c>
      <c r="CZ889" s="527">
        <v>71.154450782325199</v>
      </c>
      <c r="DA889" s="528">
        <v>0.97210522267106247</v>
      </c>
      <c r="DB889" s="529">
        <v>0.75492719429832533</v>
      </c>
      <c r="DC889" s="530" t="s">
        <v>2339</v>
      </c>
      <c r="DD889" s="225"/>
      <c r="DE889" s="524"/>
      <c r="DF889" s="524"/>
      <c r="DG889" s="531"/>
      <c r="DH889" s="532"/>
      <c r="DI889" s="64">
        <v>0</v>
      </c>
      <c r="DJ889" s="64">
        <v>101310</v>
      </c>
      <c r="DK889" s="64">
        <v>14056</v>
      </c>
      <c r="DL889" s="534">
        <f t="shared" si="134"/>
        <v>38455.333333333336</v>
      </c>
    </row>
    <row r="890" spans="1:116" ht="43.5" customHeight="1" x14ac:dyDescent="0.25">
      <c r="A890" s="356" t="s">
        <v>7</v>
      </c>
      <c r="B890" s="65" t="s">
        <v>96</v>
      </c>
      <c r="C890" s="65" t="s">
        <v>140</v>
      </c>
      <c r="D890" s="64" t="s">
        <v>2668</v>
      </c>
      <c r="E890" s="64" t="s">
        <v>580</v>
      </c>
      <c r="F890" s="64" t="s">
        <v>585</v>
      </c>
      <c r="G890" s="18" t="s">
        <v>582</v>
      </c>
      <c r="H890" s="35" t="s">
        <v>866</v>
      </c>
      <c r="I890" s="28" t="s">
        <v>2330</v>
      </c>
      <c r="J890" s="498">
        <v>14.74668057564142</v>
      </c>
      <c r="K890" s="498">
        <v>24.967234796553001</v>
      </c>
      <c r="L890" s="499">
        <v>2059.4</v>
      </c>
      <c r="M890" s="512">
        <v>0</v>
      </c>
      <c r="N890" s="513">
        <v>0</v>
      </c>
      <c r="O890" s="513">
        <v>0</v>
      </c>
      <c r="P890" s="513">
        <v>0</v>
      </c>
      <c r="Q890" s="513">
        <v>0</v>
      </c>
      <c r="R890" s="513">
        <v>0</v>
      </c>
      <c r="S890" s="513">
        <v>0</v>
      </c>
      <c r="T890" s="513">
        <v>0</v>
      </c>
      <c r="U890" s="513">
        <v>0</v>
      </c>
      <c r="V890" s="513">
        <v>0</v>
      </c>
      <c r="W890" s="513">
        <v>0</v>
      </c>
      <c r="X890" s="513">
        <v>0</v>
      </c>
      <c r="Y890" s="513">
        <v>0</v>
      </c>
      <c r="Z890" s="513">
        <v>0</v>
      </c>
      <c r="AA890" s="513">
        <v>0</v>
      </c>
      <c r="AB890" s="513">
        <v>0</v>
      </c>
      <c r="AC890" s="513">
        <v>105</v>
      </c>
      <c r="AD890" s="513">
        <v>105</v>
      </c>
      <c r="AE890" s="513">
        <v>0</v>
      </c>
      <c r="AF890" s="513">
        <v>0</v>
      </c>
      <c r="AG890" s="513">
        <v>0</v>
      </c>
      <c r="AH890" s="513">
        <f t="shared" si="126"/>
        <v>0</v>
      </c>
      <c r="AI890" s="513">
        <v>0</v>
      </c>
      <c r="AJ890" s="513">
        <v>0</v>
      </c>
      <c r="AK890" s="513">
        <f t="shared" si="127"/>
        <v>105</v>
      </c>
      <c r="AL890" s="513">
        <f t="shared" si="128"/>
        <v>105</v>
      </c>
      <c r="AM890" s="513">
        <v>0</v>
      </c>
      <c r="AN890" s="513">
        <v>0</v>
      </c>
      <c r="AO890" s="513">
        <v>0</v>
      </c>
      <c r="AP890" s="513">
        <v>0</v>
      </c>
      <c r="AQ890" s="513">
        <v>0</v>
      </c>
      <c r="AR890" s="513">
        <v>0</v>
      </c>
      <c r="AS890" s="513">
        <v>0</v>
      </c>
      <c r="AT890" s="513">
        <v>0</v>
      </c>
      <c r="AU890" s="513">
        <v>0</v>
      </c>
      <c r="AV890" s="513">
        <v>0</v>
      </c>
      <c r="AW890" s="513">
        <v>0</v>
      </c>
      <c r="AX890" s="513">
        <v>0</v>
      </c>
      <c r="AY890" s="513">
        <v>0</v>
      </c>
      <c r="AZ890" s="513">
        <v>0</v>
      </c>
      <c r="BA890" s="513">
        <v>0</v>
      </c>
      <c r="BB890" s="513">
        <v>0</v>
      </c>
      <c r="BC890" s="513">
        <v>986.94</v>
      </c>
      <c r="BD890" s="513">
        <v>986.94</v>
      </c>
      <c r="BE890" s="513">
        <v>0</v>
      </c>
      <c r="BF890" s="513">
        <v>0</v>
      </c>
      <c r="BG890" s="513">
        <v>0</v>
      </c>
      <c r="BH890" s="513">
        <v>0</v>
      </c>
      <c r="BI890" s="513">
        <v>0</v>
      </c>
      <c r="BJ890" s="513">
        <v>0</v>
      </c>
      <c r="BK890" s="241">
        <f t="shared" si="129"/>
        <v>986.94</v>
      </c>
      <c r="BL890" s="22">
        <f t="shared" si="130"/>
        <v>986.94</v>
      </c>
      <c r="BM890" s="519">
        <f t="shared" si="131"/>
        <v>9.0628099173553717E-2</v>
      </c>
      <c r="BN890" s="520">
        <v>0</v>
      </c>
      <c r="BO890" s="520">
        <v>0</v>
      </c>
      <c r="BP890" s="520">
        <v>0</v>
      </c>
      <c r="BQ890" s="520">
        <v>0</v>
      </c>
      <c r="BR890" s="520">
        <v>0</v>
      </c>
      <c r="BS890" s="520">
        <v>0</v>
      </c>
      <c r="BT890" s="520">
        <v>0</v>
      </c>
      <c r="BU890" s="520">
        <v>0</v>
      </c>
      <c r="BV890" s="520">
        <v>0</v>
      </c>
      <c r="BW890" s="520">
        <v>0</v>
      </c>
      <c r="BX890" s="520">
        <v>0</v>
      </c>
      <c r="BY890" s="520">
        <v>0</v>
      </c>
      <c r="BZ890" s="520">
        <v>0</v>
      </c>
      <c r="CA890" s="520">
        <v>0</v>
      </c>
      <c r="CB890" s="520">
        <v>0</v>
      </c>
      <c r="CC890" s="520">
        <v>0</v>
      </c>
      <c r="CD890" s="520">
        <v>1158509.6496000001</v>
      </c>
      <c r="CE890" s="520">
        <v>1158509.6496000001</v>
      </c>
      <c r="CF890" s="520">
        <v>0</v>
      </c>
      <c r="CG890" s="520">
        <v>0</v>
      </c>
      <c r="CH890" s="520">
        <v>0</v>
      </c>
      <c r="CI890" s="520">
        <v>0</v>
      </c>
      <c r="CJ890" s="520">
        <v>0</v>
      </c>
      <c r="CK890" s="520">
        <v>0</v>
      </c>
      <c r="CL890" s="520">
        <f t="shared" si="132"/>
        <v>1158509.6496000001</v>
      </c>
      <c r="CM890" s="521">
        <f t="shared" si="133"/>
        <v>1158509.6496000001</v>
      </c>
      <c r="CN890" s="522">
        <v>33435680.812502403</v>
      </c>
      <c r="CO890" s="522">
        <v>33435680.812502403</v>
      </c>
      <c r="CP890" s="522">
        <v>43502337.401212804</v>
      </c>
      <c r="CQ890" s="243" t="s">
        <v>874</v>
      </c>
      <c r="CR890" s="103">
        <v>8.3699999999999992</v>
      </c>
      <c r="CS890" s="523">
        <v>8.3699999999999992</v>
      </c>
      <c r="CT890" s="104">
        <v>10.89</v>
      </c>
      <c r="CU890" s="524"/>
      <c r="CV890" s="524"/>
      <c r="CW890" s="524"/>
      <c r="CX890" s="525"/>
      <c r="CY890" s="526">
        <v>309.28358003302839</v>
      </c>
      <c r="CZ890" s="527">
        <v>166.34900702881475</v>
      </c>
      <c r="DA890" s="528">
        <v>1.4166546909229256</v>
      </c>
      <c r="DB890" s="529">
        <v>1.3492211570337334</v>
      </c>
      <c r="DC890" s="530" t="s">
        <v>2326</v>
      </c>
      <c r="DD890" s="225"/>
      <c r="DE890" s="524"/>
      <c r="DF890" s="524"/>
      <c r="DG890" s="531"/>
      <c r="DH890" s="532"/>
      <c r="DI890" s="64">
        <v>0</v>
      </c>
      <c r="DJ890" s="64">
        <v>264934</v>
      </c>
      <c r="DK890" s="64">
        <v>429707</v>
      </c>
      <c r="DL890" s="545">
        <f t="shared" si="134"/>
        <v>231547</v>
      </c>
    </row>
    <row r="891" spans="1:116" ht="43.5" customHeight="1" x14ac:dyDescent="0.25">
      <c r="A891" s="356" t="s">
        <v>7</v>
      </c>
      <c r="B891" s="65" t="s">
        <v>96</v>
      </c>
      <c r="C891" s="65" t="s">
        <v>140</v>
      </c>
      <c r="D891" s="64" t="s">
        <v>2668</v>
      </c>
      <c r="E891" s="64" t="s">
        <v>580</v>
      </c>
      <c r="F891" s="64" t="s">
        <v>586</v>
      </c>
      <c r="G891" s="18" t="s">
        <v>582</v>
      </c>
      <c r="H891" s="35" t="s">
        <v>2466</v>
      </c>
      <c r="I891" s="28" t="s">
        <v>2466</v>
      </c>
      <c r="J891" s="498">
        <v>0</v>
      </c>
      <c r="K891" s="498" t="s">
        <v>2466</v>
      </c>
      <c r="L891" s="499">
        <v>0</v>
      </c>
      <c r="M891" s="512">
        <v>0</v>
      </c>
      <c r="N891" s="513">
        <v>0</v>
      </c>
      <c r="O891" s="513">
        <v>0</v>
      </c>
      <c r="P891" s="513">
        <v>0</v>
      </c>
      <c r="Q891" s="513">
        <v>0</v>
      </c>
      <c r="R891" s="513">
        <v>0</v>
      </c>
      <c r="S891" s="513">
        <v>0</v>
      </c>
      <c r="T891" s="513">
        <v>0</v>
      </c>
      <c r="U891" s="513">
        <v>0</v>
      </c>
      <c r="V891" s="513">
        <v>0</v>
      </c>
      <c r="W891" s="513">
        <v>0</v>
      </c>
      <c r="X891" s="513">
        <v>0</v>
      </c>
      <c r="Y891" s="513">
        <v>0</v>
      </c>
      <c r="Z891" s="513">
        <v>0</v>
      </c>
      <c r="AA891" s="513">
        <v>0</v>
      </c>
      <c r="AB891" s="513">
        <v>0</v>
      </c>
      <c r="AC891" s="513">
        <v>0</v>
      </c>
      <c r="AD891" s="513">
        <v>0</v>
      </c>
      <c r="AE891" s="513">
        <v>0</v>
      </c>
      <c r="AF891" s="513">
        <v>0</v>
      </c>
      <c r="AG891" s="513">
        <v>0</v>
      </c>
      <c r="AH891" s="513">
        <f t="shared" si="126"/>
        <v>0</v>
      </c>
      <c r="AI891" s="513">
        <v>0</v>
      </c>
      <c r="AJ891" s="513">
        <v>0</v>
      </c>
      <c r="AK891" s="513">
        <f t="shared" si="127"/>
        <v>0</v>
      </c>
      <c r="AL891" s="513">
        <f t="shared" si="128"/>
        <v>0</v>
      </c>
      <c r="AM891" s="513">
        <v>0</v>
      </c>
      <c r="AN891" s="513">
        <v>0</v>
      </c>
      <c r="AO891" s="513">
        <v>0</v>
      </c>
      <c r="AP891" s="513">
        <v>0</v>
      </c>
      <c r="AQ891" s="513">
        <v>0</v>
      </c>
      <c r="AR891" s="513">
        <v>0</v>
      </c>
      <c r="AS891" s="513">
        <v>0</v>
      </c>
      <c r="AT891" s="513">
        <v>0</v>
      </c>
      <c r="AU891" s="513">
        <v>0</v>
      </c>
      <c r="AV891" s="513">
        <v>0</v>
      </c>
      <c r="AW891" s="513">
        <v>0</v>
      </c>
      <c r="AX891" s="513">
        <v>0</v>
      </c>
      <c r="AY891" s="513">
        <v>0</v>
      </c>
      <c r="AZ891" s="513">
        <v>0</v>
      </c>
      <c r="BA891" s="513">
        <v>0</v>
      </c>
      <c r="BB891" s="513">
        <v>0</v>
      </c>
      <c r="BC891" s="513">
        <v>0</v>
      </c>
      <c r="BD891" s="513">
        <v>0</v>
      </c>
      <c r="BE891" s="513">
        <v>0</v>
      </c>
      <c r="BF891" s="513">
        <v>0</v>
      </c>
      <c r="BG891" s="513">
        <v>0</v>
      </c>
      <c r="BH891" s="513">
        <v>0</v>
      </c>
      <c r="BI891" s="513">
        <v>0</v>
      </c>
      <c r="BJ891" s="513">
        <v>0</v>
      </c>
      <c r="BK891" s="241">
        <f t="shared" si="129"/>
        <v>0</v>
      </c>
      <c r="BL891" s="22">
        <f t="shared" si="130"/>
        <v>0</v>
      </c>
      <c r="BM891" s="519">
        <f t="shared" si="131"/>
        <v>0</v>
      </c>
      <c r="BN891" s="520">
        <v>0</v>
      </c>
      <c r="BO891" s="520">
        <v>0</v>
      </c>
      <c r="BP891" s="520">
        <v>0</v>
      </c>
      <c r="BQ891" s="520">
        <v>0</v>
      </c>
      <c r="BR891" s="520">
        <v>0</v>
      </c>
      <c r="BS891" s="520">
        <v>0</v>
      </c>
      <c r="BT891" s="520">
        <v>0</v>
      </c>
      <c r="BU891" s="520">
        <v>0</v>
      </c>
      <c r="BV891" s="520">
        <v>0</v>
      </c>
      <c r="BW891" s="520">
        <v>0</v>
      </c>
      <c r="BX891" s="520">
        <v>0</v>
      </c>
      <c r="BY891" s="520">
        <v>0</v>
      </c>
      <c r="BZ891" s="520">
        <v>0</v>
      </c>
      <c r="CA891" s="520">
        <v>0</v>
      </c>
      <c r="CB891" s="520">
        <v>0</v>
      </c>
      <c r="CC891" s="520">
        <v>0</v>
      </c>
      <c r="CD891" s="520">
        <v>0</v>
      </c>
      <c r="CE891" s="520">
        <v>0</v>
      </c>
      <c r="CF891" s="520">
        <v>0</v>
      </c>
      <c r="CG891" s="520">
        <v>0</v>
      </c>
      <c r="CH891" s="520">
        <v>0</v>
      </c>
      <c r="CI891" s="520">
        <v>0</v>
      </c>
      <c r="CJ891" s="520">
        <v>0</v>
      </c>
      <c r="CK891" s="520">
        <v>0</v>
      </c>
      <c r="CL891" s="520">
        <f t="shared" si="132"/>
        <v>0</v>
      </c>
      <c r="CM891" s="521">
        <f t="shared" si="133"/>
        <v>0</v>
      </c>
      <c r="CN891" s="522">
        <v>0</v>
      </c>
      <c r="CO891" s="522">
        <v>0</v>
      </c>
      <c r="CP891" s="522">
        <v>0</v>
      </c>
      <c r="CQ891" s="243" t="s">
        <v>874</v>
      </c>
      <c r="CR891" s="103">
        <v>0</v>
      </c>
      <c r="CS891" s="523">
        <v>0</v>
      </c>
      <c r="CT891" s="104">
        <v>0</v>
      </c>
      <c r="CU891" s="524"/>
      <c r="CV891" s="524"/>
      <c r="CW891" s="524"/>
      <c r="CX891" s="525"/>
      <c r="CY891" s="526" t="s">
        <v>56</v>
      </c>
      <c r="CZ891" s="527">
        <v>0</v>
      </c>
      <c r="DA891" s="528" t="s">
        <v>56</v>
      </c>
      <c r="DB891" s="529">
        <v>0</v>
      </c>
      <c r="DC891" s="530" t="s">
        <v>2297</v>
      </c>
      <c r="DD891" s="225"/>
      <c r="DE891" s="524"/>
      <c r="DF891" s="524"/>
      <c r="DG891" s="531"/>
      <c r="DH891" s="532"/>
      <c r="DI891" s="64" t="s">
        <v>56</v>
      </c>
      <c r="DJ891" s="64" t="s">
        <v>56</v>
      </c>
      <c r="DK891" s="18" t="s">
        <v>56</v>
      </c>
      <c r="DL891" s="534" t="s">
        <v>56</v>
      </c>
    </row>
    <row r="892" spans="1:116" ht="43.5" customHeight="1" x14ac:dyDescent="0.25">
      <c r="A892" s="356" t="s">
        <v>7</v>
      </c>
      <c r="B892" s="65" t="s">
        <v>96</v>
      </c>
      <c r="C892" s="65" t="s">
        <v>140</v>
      </c>
      <c r="D892" s="64" t="s">
        <v>2668</v>
      </c>
      <c r="E892" s="64" t="s">
        <v>580</v>
      </c>
      <c r="F892" s="64" t="s">
        <v>587</v>
      </c>
      <c r="G892" s="18" t="s">
        <v>582</v>
      </c>
      <c r="H892" s="35" t="s">
        <v>2466</v>
      </c>
      <c r="I892" s="28" t="s">
        <v>2466</v>
      </c>
      <c r="J892" s="498">
        <v>0</v>
      </c>
      <c r="K892" s="498" t="s">
        <v>2466</v>
      </c>
      <c r="L892" s="499">
        <v>0</v>
      </c>
      <c r="M892" s="512">
        <v>0</v>
      </c>
      <c r="N892" s="513">
        <v>0</v>
      </c>
      <c r="O892" s="513">
        <v>0</v>
      </c>
      <c r="P892" s="513">
        <v>0</v>
      </c>
      <c r="Q892" s="513">
        <v>0</v>
      </c>
      <c r="R892" s="513">
        <v>0</v>
      </c>
      <c r="S892" s="513">
        <v>0</v>
      </c>
      <c r="T892" s="513">
        <v>0</v>
      </c>
      <c r="U892" s="513">
        <v>0</v>
      </c>
      <c r="V892" s="513">
        <v>0</v>
      </c>
      <c r="W892" s="513">
        <v>0</v>
      </c>
      <c r="X892" s="513">
        <v>0</v>
      </c>
      <c r="Y892" s="513">
        <v>0</v>
      </c>
      <c r="Z892" s="513">
        <v>0</v>
      </c>
      <c r="AA892" s="513">
        <v>0</v>
      </c>
      <c r="AB892" s="513">
        <v>0</v>
      </c>
      <c r="AC892" s="513">
        <v>0</v>
      </c>
      <c r="AD892" s="513">
        <v>0</v>
      </c>
      <c r="AE892" s="513">
        <v>0</v>
      </c>
      <c r="AF892" s="513">
        <v>0</v>
      </c>
      <c r="AG892" s="513">
        <v>0</v>
      </c>
      <c r="AH892" s="513">
        <f t="shared" si="126"/>
        <v>0</v>
      </c>
      <c r="AI892" s="513">
        <v>0</v>
      </c>
      <c r="AJ892" s="513">
        <v>0</v>
      </c>
      <c r="AK892" s="513">
        <f t="shared" si="127"/>
        <v>0</v>
      </c>
      <c r="AL892" s="513">
        <f t="shared" si="128"/>
        <v>0</v>
      </c>
      <c r="AM892" s="513">
        <v>0</v>
      </c>
      <c r="AN892" s="513">
        <v>0</v>
      </c>
      <c r="AO892" s="513">
        <v>0</v>
      </c>
      <c r="AP892" s="513">
        <v>0</v>
      </c>
      <c r="AQ892" s="513">
        <v>0</v>
      </c>
      <c r="AR892" s="513">
        <v>0</v>
      </c>
      <c r="AS892" s="513">
        <v>0</v>
      </c>
      <c r="AT892" s="513">
        <v>0</v>
      </c>
      <c r="AU892" s="513">
        <v>0</v>
      </c>
      <c r="AV892" s="513">
        <v>0</v>
      </c>
      <c r="AW892" s="513">
        <v>0</v>
      </c>
      <c r="AX892" s="513">
        <v>0</v>
      </c>
      <c r="AY892" s="513">
        <v>0</v>
      </c>
      <c r="AZ892" s="513">
        <v>0</v>
      </c>
      <c r="BA892" s="513">
        <v>0</v>
      </c>
      <c r="BB892" s="513">
        <v>0</v>
      </c>
      <c r="BC892" s="513">
        <v>0</v>
      </c>
      <c r="BD892" s="513">
        <v>0</v>
      </c>
      <c r="BE892" s="513">
        <v>0</v>
      </c>
      <c r="BF892" s="513">
        <v>0</v>
      </c>
      <c r="BG892" s="513">
        <v>0</v>
      </c>
      <c r="BH892" s="513">
        <v>0</v>
      </c>
      <c r="BI892" s="513">
        <v>0</v>
      </c>
      <c r="BJ892" s="513">
        <v>0</v>
      </c>
      <c r="BK892" s="241">
        <f t="shared" si="129"/>
        <v>0</v>
      </c>
      <c r="BL892" s="22">
        <f t="shared" si="130"/>
        <v>0</v>
      </c>
      <c r="BM892" s="519">
        <f t="shared" si="131"/>
        <v>0</v>
      </c>
      <c r="BN892" s="520">
        <v>0</v>
      </c>
      <c r="BO892" s="520">
        <v>0</v>
      </c>
      <c r="BP892" s="520">
        <v>0</v>
      </c>
      <c r="BQ892" s="520">
        <v>0</v>
      </c>
      <c r="BR892" s="520">
        <v>0</v>
      </c>
      <c r="BS892" s="520">
        <v>0</v>
      </c>
      <c r="BT892" s="520">
        <v>0</v>
      </c>
      <c r="BU892" s="520">
        <v>0</v>
      </c>
      <c r="BV892" s="520">
        <v>0</v>
      </c>
      <c r="BW892" s="520">
        <v>0</v>
      </c>
      <c r="BX892" s="520">
        <v>0</v>
      </c>
      <c r="BY892" s="520">
        <v>0</v>
      </c>
      <c r="BZ892" s="520">
        <v>0</v>
      </c>
      <c r="CA892" s="520">
        <v>0</v>
      </c>
      <c r="CB892" s="520">
        <v>0</v>
      </c>
      <c r="CC892" s="520">
        <v>0</v>
      </c>
      <c r="CD892" s="520">
        <v>0</v>
      </c>
      <c r="CE892" s="520">
        <v>0</v>
      </c>
      <c r="CF892" s="520">
        <v>0</v>
      </c>
      <c r="CG892" s="520">
        <v>0</v>
      </c>
      <c r="CH892" s="520">
        <v>0</v>
      </c>
      <c r="CI892" s="520">
        <v>0</v>
      </c>
      <c r="CJ892" s="520">
        <v>0</v>
      </c>
      <c r="CK892" s="520">
        <v>0</v>
      </c>
      <c r="CL892" s="520">
        <f t="shared" si="132"/>
        <v>0</v>
      </c>
      <c r="CM892" s="521">
        <f t="shared" si="133"/>
        <v>0</v>
      </c>
      <c r="CN892" s="522">
        <v>0</v>
      </c>
      <c r="CO892" s="522">
        <v>0</v>
      </c>
      <c r="CP892" s="522">
        <v>0</v>
      </c>
      <c r="CQ892" s="243" t="s">
        <v>874</v>
      </c>
      <c r="CR892" s="103">
        <v>0</v>
      </c>
      <c r="CS892" s="523">
        <v>0</v>
      </c>
      <c r="CT892" s="104">
        <v>0</v>
      </c>
      <c r="CU892" s="524"/>
      <c r="CV892" s="524"/>
      <c r="CW892" s="524"/>
      <c r="CX892" s="525"/>
      <c r="CY892" s="526" t="s">
        <v>56</v>
      </c>
      <c r="CZ892" s="527">
        <v>0</v>
      </c>
      <c r="DA892" s="528" t="s">
        <v>56</v>
      </c>
      <c r="DB892" s="529">
        <v>0</v>
      </c>
      <c r="DC892" s="530" t="s">
        <v>2297</v>
      </c>
      <c r="DD892" s="225"/>
      <c r="DE892" s="524"/>
      <c r="DF892" s="524"/>
      <c r="DG892" s="531"/>
      <c r="DH892" s="532"/>
      <c r="DI892" s="64" t="s">
        <v>56</v>
      </c>
      <c r="DJ892" s="64" t="s">
        <v>56</v>
      </c>
      <c r="DK892" s="18" t="s">
        <v>56</v>
      </c>
      <c r="DL892" s="534" t="s">
        <v>56</v>
      </c>
    </row>
    <row r="893" spans="1:116" ht="43.5" customHeight="1" x14ac:dyDescent="0.25">
      <c r="A893" s="356" t="s">
        <v>7</v>
      </c>
      <c r="B893" s="65" t="s">
        <v>96</v>
      </c>
      <c r="C893" s="65" t="s">
        <v>140</v>
      </c>
      <c r="D893" s="64" t="s">
        <v>2668</v>
      </c>
      <c r="E893" s="64" t="s">
        <v>580</v>
      </c>
      <c r="F893" s="64" t="s">
        <v>588</v>
      </c>
      <c r="G893" s="18" t="s">
        <v>580</v>
      </c>
      <c r="H893" s="35" t="s">
        <v>866</v>
      </c>
      <c r="I893" s="28" t="s">
        <v>2330</v>
      </c>
      <c r="J893" s="498">
        <v>12.117427449751863</v>
      </c>
      <c r="K893" s="498">
        <v>1.4910984817470001</v>
      </c>
      <c r="L893" s="499">
        <v>0</v>
      </c>
      <c r="M893" s="512">
        <v>0</v>
      </c>
      <c r="N893" s="513">
        <v>0</v>
      </c>
      <c r="O893" s="513">
        <v>0</v>
      </c>
      <c r="P893" s="513">
        <v>0</v>
      </c>
      <c r="Q893" s="513">
        <v>0</v>
      </c>
      <c r="R893" s="513">
        <v>0</v>
      </c>
      <c r="S893" s="513">
        <v>0</v>
      </c>
      <c r="T893" s="513">
        <v>0</v>
      </c>
      <c r="U893" s="513">
        <v>0</v>
      </c>
      <c r="V893" s="513">
        <v>0</v>
      </c>
      <c r="W893" s="513">
        <v>0</v>
      </c>
      <c r="X893" s="513">
        <v>0</v>
      </c>
      <c r="Y893" s="513">
        <v>0</v>
      </c>
      <c r="Z893" s="513">
        <v>0</v>
      </c>
      <c r="AA893" s="513">
        <v>0</v>
      </c>
      <c r="AB893" s="513">
        <v>0</v>
      </c>
      <c r="AC893" s="513">
        <v>0</v>
      </c>
      <c r="AD893" s="513">
        <v>0</v>
      </c>
      <c r="AE893" s="513">
        <v>0</v>
      </c>
      <c r="AF893" s="513">
        <v>0</v>
      </c>
      <c r="AG893" s="513">
        <v>0</v>
      </c>
      <c r="AH893" s="513">
        <f t="shared" si="126"/>
        <v>0</v>
      </c>
      <c r="AI893" s="513">
        <v>0</v>
      </c>
      <c r="AJ893" s="513">
        <v>0</v>
      </c>
      <c r="AK893" s="513">
        <f t="shared" si="127"/>
        <v>0</v>
      </c>
      <c r="AL893" s="513">
        <f t="shared" si="128"/>
        <v>0</v>
      </c>
      <c r="AM893" s="513">
        <v>0</v>
      </c>
      <c r="AN893" s="513">
        <v>0</v>
      </c>
      <c r="AO893" s="513">
        <v>0</v>
      </c>
      <c r="AP893" s="513">
        <v>0</v>
      </c>
      <c r="AQ893" s="513">
        <v>0</v>
      </c>
      <c r="AR893" s="513">
        <v>0</v>
      </c>
      <c r="AS893" s="513">
        <v>0</v>
      </c>
      <c r="AT893" s="513">
        <v>0</v>
      </c>
      <c r="AU893" s="513">
        <v>0</v>
      </c>
      <c r="AV893" s="513">
        <v>0</v>
      </c>
      <c r="AW893" s="513">
        <v>0</v>
      </c>
      <c r="AX893" s="513">
        <v>0</v>
      </c>
      <c r="AY893" s="513">
        <v>0</v>
      </c>
      <c r="AZ893" s="513">
        <v>0</v>
      </c>
      <c r="BA893" s="513">
        <v>0</v>
      </c>
      <c r="BB893" s="513">
        <v>0</v>
      </c>
      <c r="BC893" s="513">
        <v>0</v>
      </c>
      <c r="BD893" s="513">
        <v>0</v>
      </c>
      <c r="BE893" s="513">
        <v>0</v>
      </c>
      <c r="BF893" s="513">
        <v>0</v>
      </c>
      <c r="BG893" s="513">
        <v>0</v>
      </c>
      <c r="BH893" s="513">
        <v>0</v>
      </c>
      <c r="BI893" s="513">
        <v>0</v>
      </c>
      <c r="BJ893" s="513">
        <v>0</v>
      </c>
      <c r="BK893" s="241">
        <f t="shared" si="129"/>
        <v>0</v>
      </c>
      <c r="BL893" s="22">
        <f t="shared" si="130"/>
        <v>0</v>
      </c>
      <c r="BM893" s="519">
        <f t="shared" si="131"/>
        <v>0</v>
      </c>
      <c r="BN893" s="520">
        <v>0</v>
      </c>
      <c r="BO893" s="520">
        <v>0</v>
      </c>
      <c r="BP893" s="520">
        <v>0</v>
      </c>
      <c r="BQ893" s="520">
        <v>0</v>
      </c>
      <c r="BR893" s="520">
        <v>0</v>
      </c>
      <c r="BS893" s="520">
        <v>0</v>
      </c>
      <c r="BT893" s="520">
        <v>0</v>
      </c>
      <c r="BU893" s="520">
        <v>0</v>
      </c>
      <c r="BV893" s="520">
        <v>0</v>
      </c>
      <c r="BW893" s="520">
        <v>0</v>
      </c>
      <c r="BX893" s="520">
        <v>0</v>
      </c>
      <c r="BY893" s="520">
        <v>0</v>
      </c>
      <c r="BZ893" s="520">
        <v>0</v>
      </c>
      <c r="CA893" s="520">
        <v>0</v>
      </c>
      <c r="CB893" s="520">
        <v>0</v>
      </c>
      <c r="CC893" s="520">
        <v>0</v>
      </c>
      <c r="CD893" s="520">
        <v>0</v>
      </c>
      <c r="CE893" s="520">
        <v>0</v>
      </c>
      <c r="CF893" s="520">
        <v>0</v>
      </c>
      <c r="CG893" s="520">
        <v>0</v>
      </c>
      <c r="CH893" s="520">
        <v>0</v>
      </c>
      <c r="CI893" s="520">
        <v>0</v>
      </c>
      <c r="CJ893" s="520">
        <v>0</v>
      </c>
      <c r="CK893" s="520">
        <v>0</v>
      </c>
      <c r="CL893" s="520">
        <f t="shared" si="132"/>
        <v>0</v>
      </c>
      <c r="CM893" s="521">
        <f t="shared" si="133"/>
        <v>0</v>
      </c>
      <c r="CN893" s="522">
        <v>0</v>
      </c>
      <c r="CO893" s="522">
        <v>0</v>
      </c>
      <c r="CP893" s="522">
        <v>0</v>
      </c>
      <c r="CQ893" s="243" t="s">
        <v>874</v>
      </c>
      <c r="CR893" s="103">
        <v>0</v>
      </c>
      <c r="CS893" s="523">
        <v>0</v>
      </c>
      <c r="CT893" s="104">
        <v>0</v>
      </c>
      <c r="CU893" s="524"/>
      <c r="CV893" s="524"/>
      <c r="CW893" s="524"/>
      <c r="CX893" s="525"/>
      <c r="CY893" s="526" t="s">
        <v>56</v>
      </c>
      <c r="CZ893" s="527">
        <v>0</v>
      </c>
      <c r="DA893" s="528" t="s">
        <v>56</v>
      </c>
      <c r="DB893" s="529">
        <v>0</v>
      </c>
      <c r="DC893" s="530" t="s">
        <v>2297</v>
      </c>
      <c r="DD893" s="225"/>
      <c r="DE893" s="524"/>
      <c r="DF893" s="524"/>
      <c r="DG893" s="531"/>
      <c r="DH893" s="532"/>
      <c r="DI893" s="64" t="s">
        <v>56</v>
      </c>
      <c r="DJ893" s="64" t="s">
        <v>56</v>
      </c>
      <c r="DK893" s="18" t="s">
        <v>56</v>
      </c>
      <c r="DL893" s="534" t="s">
        <v>56</v>
      </c>
    </row>
    <row r="894" spans="1:116" ht="43.5" customHeight="1" x14ac:dyDescent="0.25">
      <c r="A894" s="356" t="s">
        <v>7</v>
      </c>
      <c r="B894" s="65" t="s">
        <v>96</v>
      </c>
      <c r="C894" s="65" t="s">
        <v>140</v>
      </c>
      <c r="D894" s="64" t="s">
        <v>2669</v>
      </c>
      <c r="E894" s="64" t="s">
        <v>590</v>
      </c>
      <c r="F894" s="64" t="s">
        <v>2670</v>
      </c>
      <c r="G894" s="18" t="s">
        <v>590</v>
      </c>
      <c r="H894" s="35" t="s">
        <v>866</v>
      </c>
      <c r="I894" s="28" t="s">
        <v>2287</v>
      </c>
      <c r="J894" s="498">
        <v>3.7107456501355629</v>
      </c>
      <c r="K894" s="498">
        <v>0.9306818162460001</v>
      </c>
      <c r="L894" s="499">
        <v>1</v>
      </c>
      <c r="M894" s="512">
        <v>0</v>
      </c>
      <c r="N894" s="513">
        <v>0</v>
      </c>
      <c r="O894" s="513">
        <v>0</v>
      </c>
      <c r="P894" s="513">
        <v>0</v>
      </c>
      <c r="Q894" s="513">
        <v>0</v>
      </c>
      <c r="R894" s="513">
        <v>0</v>
      </c>
      <c r="S894" s="513">
        <v>0</v>
      </c>
      <c r="T894" s="513">
        <v>0</v>
      </c>
      <c r="U894" s="513">
        <v>0</v>
      </c>
      <c r="V894" s="513">
        <v>0</v>
      </c>
      <c r="W894" s="513">
        <v>0</v>
      </c>
      <c r="X894" s="513">
        <v>0</v>
      </c>
      <c r="Y894" s="513">
        <v>0</v>
      </c>
      <c r="Z894" s="513">
        <v>0</v>
      </c>
      <c r="AA894" s="513">
        <v>0</v>
      </c>
      <c r="AB894" s="513">
        <v>0</v>
      </c>
      <c r="AC894" s="513">
        <v>0</v>
      </c>
      <c r="AD894" s="513">
        <v>0</v>
      </c>
      <c r="AE894" s="513">
        <v>0</v>
      </c>
      <c r="AF894" s="513">
        <v>0</v>
      </c>
      <c r="AG894" s="513">
        <v>0</v>
      </c>
      <c r="AH894" s="513">
        <f t="shared" si="126"/>
        <v>0</v>
      </c>
      <c r="AI894" s="513">
        <v>0</v>
      </c>
      <c r="AJ894" s="513">
        <v>0</v>
      </c>
      <c r="AK894" s="513">
        <f t="shared" si="127"/>
        <v>0</v>
      </c>
      <c r="AL894" s="513">
        <f t="shared" si="128"/>
        <v>0</v>
      </c>
      <c r="AM894" s="513">
        <v>0</v>
      </c>
      <c r="AN894" s="513">
        <v>0</v>
      </c>
      <c r="AO894" s="513">
        <v>0</v>
      </c>
      <c r="AP894" s="513">
        <v>0</v>
      </c>
      <c r="AQ894" s="513">
        <v>0</v>
      </c>
      <c r="AR894" s="513">
        <v>0</v>
      </c>
      <c r="AS894" s="513">
        <v>0</v>
      </c>
      <c r="AT894" s="513">
        <v>0</v>
      </c>
      <c r="AU894" s="513">
        <v>0</v>
      </c>
      <c r="AV894" s="513">
        <v>0</v>
      </c>
      <c r="AW894" s="513">
        <v>0</v>
      </c>
      <c r="AX894" s="513">
        <v>0</v>
      </c>
      <c r="AY894" s="513">
        <v>0</v>
      </c>
      <c r="AZ894" s="513">
        <v>0</v>
      </c>
      <c r="BA894" s="513">
        <v>0</v>
      </c>
      <c r="BB894" s="513">
        <v>0</v>
      </c>
      <c r="BC894" s="513">
        <v>0</v>
      </c>
      <c r="BD894" s="513">
        <v>0</v>
      </c>
      <c r="BE894" s="513">
        <v>0</v>
      </c>
      <c r="BF894" s="513">
        <v>0</v>
      </c>
      <c r="BG894" s="513">
        <v>0</v>
      </c>
      <c r="BH894" s="513">
        <v>0</v>
      </c>
      <c r="BI894" s="513">
        <v>0</v>
      </c>
      <c r="BJ894" s="513">
        <v>0</v>
      </c>
      <c r="BK894" s="241">
        <f t="shared" si="129"/>
        <v>0</v>
      </c>
      <c r="BL894" s="22">
        <f t="shared" si="130"/>
        <v>0</v>
      </c>
      <c r="BM894" s="519">
        <f t="shared" si="131"/>
        <v>0</v>
      </c>
      <c r="BN894" s="520">
        <v>0</v>
      </c>
      <c r="BO894" s="520">
        <v>0</v>
      </c>
      <c r="BP894" s="520">
        <v>0</v>
      </c>
      <c r="BQ894" s="520">
        <v>0</v>
      </c>
      <c r="BR894" s="520">
        <v>0</v>
      </c>
      <c r="BS894" s="520">
        <v>0</v>
      </c>
      <c r="BT894" s="520">
        <v>0</v>
      </c>
      <c r="BU894" s="520">
        <v>0</v>
      </c>
      <c r="BV894" s="520">
        <v>0</v>
      </c>
      <c r="BW894" s="520">
        <v>0</v>
      </c>
      <c r="BX894" s="520">
        <v>0</v>
      </c>
      <c r="BY894" s="520">
        <v>0</v>
      </c>
      <c r="BZ894" s="520">
        <v>0</v>
      </c>
      <c r="CA894" s="520">
        <v>0</v>
      </c>
      <c r="CB894" s="520">
        <v>0</v>
      </c>
      <c r="CC894" s="520">
        <v>0</v>
      </c>
      <c r="CD894" s="520">
        <v>0</v>
      </c>
      <c r="CE894" s="520">
        <v>0</v>
      </c>
      <c r="CF894" s="520">
        <v>0</v>
      </c>
      <c r="CG894" s="520">
        <v>0</v>
      </c>
      <c r="CH894" s="520">
        <v>0</v>
      </c>
      <c r="CI894" s="520">
        <v>0</v>
      </c>
      <c r="CJ894" s="520">
        <v>0</v>
      </c>
      <c r="CK894" s="520">
        <v>0</v>
      </c>
      <c r="CL894" s="520">
        <f t="shared" si="132"/>
        <v>0</v>
      </c>
      <c r="CM894" s="521">
        <f t="shared" si="133"/>
        <v>0</v>
      </c>
      <c r="CN894" s="522">
        <v>5045759.9999999991</v>
      </c>
      <c r="CO894" s="522">
        <v>5045759.9999999991</v>
      </c>
      <c r="CP894" s="522">
        <v>8795040</v>
      </c>
      <c r="CQ894" s="243" t="s">
        <v>874</v>
      </c>
      <c r="CR894" s="103">
        <v>1.44</v>
      </c>
      <c r="CS894" s="523">
        <v>1.44</v>
      </c>
      <c r="CT894" s="104">
        <v>2.5099999999999998</v>
      </c>
      <c r="CU894" s="524"/>
      <c r="CV894" s="524"/>
      <c r="CW894" s="524"/>
      <c r="CX894" s="525"/>
      <c r="CY894" s="526">
        <v>400.33333333333331</v>
      </c>
      <c r="CZ894" s="527">
        <v>400.33333333333331</v>
      </c>
      <c r="DA894" s="528">
        <v>1</v>
      </c>
      <c r="DB894" s="529">
        <v>1</v>
      </c>
      <c r="DC894" s="530" t="s">
        <v>2289</v>
      </c>
      <c r="DD894" s="225"/>
      <c r="DE894" s="524"/>
      <c r="DF894" s="524"/>
      <c r="DG894" s="531"/>
      <c r="DH894" s="532"/>
      <c r="DI894" s="64">
        <v>253</v>
      </c>
      <c r="DJ894" s="64">
        <v>789</v>
      </c>
      <c r="DK894" s="64">
        <v>0</v>
      </c>
      <c r="DL894" s="533">
        <f t="shared" ref="DL894:DL925" si="135">AVERAGE(DI894,DJ894,DK894)</f>
        <v>347.33333333333331</v>
      </c>
    </row>
    <row r="895" spans="1:116" ht="43.5" customHeight="1" x14ac:dyDescent="0.25">
      <c r="A895" s="356" t="s">
        <v>7</v>
      </c>
      <c r="B895" s="65" t="s">
        <v>96</v>
      </c>
      <c r="C895" s="65" t="s">
        <v>140</v>
      </c>
      <c r="D895" s="64" t="s">
        <v>2669</v>
      </c>
      <c r="E895" s="64" t="s">
        <v>590</v>
      </c>
      <c r="F895" s="64" t="s">
        <v>591</v>
      </c>
      <c r="G895" s="18" t="s">
        <v>590</v>
      </c>
      <c r="H895" s="35" t="s">
        <v>866</v>
      </c>
      <c r="I895" s="28" t="s">
        <v>2330</v>
      </c>
      <c r="J895" s="498">
        <v>8.4364730735064875</v>
      </c>
      <c r="K895" s="498">
        <v>8.2831439221650012</v>
      </c>
      <c r="L895" s="499">
        <v>635.20000000000005</v>
      </c>
      <c r="M895" s="512">
        <v>0</v>
      </c>
      <c r="N895" s="513">
        <v>0</v>
      </c>
      <c r="O895" s="513">
        <v>0</v>
      </c>
      <c r="P895" s="513">
        <v>0</v>
      </c>
      <c r="Q895" s="513">
        <v>0</v>
      </c>
      <c r="R895" s="513">
        <v>0</v>
      </c>
      <c r="S895" s="513">
        <v>0</v>
      </c>
      <c r="T895" s="513">
        <v>0</v>
      </c>
      <c r="U895" s="513">
        <v>0</v>
      </c>
      <c r="V895" s="513">
        <v>0</v>
      </c>
      <c r="W895" s="513">
        <v>0</v>
      </c>
      <c r="X895" s="513">
        <v>0</v>
      </c>
      <c r="Y895" s="513">
        <v>0</v>
      </c>
      <c r="Z895" s="513">
        <v>0</v>
      </c>
      <c r="AA895" s="513">
        <v>0</v>
      </c>
      <c r="AB895" s="513">
        <v>0</v>
      </c>
      <c r="AC895" s="513">
        <v>29</v>
      </c>
      <c r="AD895" s="513">
        <v>29</v>
      </c>
      <c r="AE895" s="513">
        <v>0</v>
      </c>
      <c r="AF895" s="513">
        <v>0</v>
      </c>
      <c r="AG895" s="513">
        <v>0</v>
      </c>
      <c r="AH895" s="513">
        <f t="shared" si="126"/>
        <v>0</v>
      </c>
      <c r="AI895" s="513">
        <v>0</v>
      </c>
      <c r="AJ895" s="513">
        <v>0</v>
      </c>
      <c r="AK895" s="513">
        <f t="shared" si="127"/>
        <v>29</v>
      </c>
      <c r="AL895" s="513">
        <f t="shared" si="128"/>
        <v>29</v>
      </c>
      <c r="AM895" s="513">
        <v>0</v>
      </c>
      <c r="AN895" s="513">
        <v>0</v>
      </c>
      <c r="AO895" s="513">
        <v>0</v>
      </c>
      <c r="AP895" s="513">
        <v>0</v>
      </c>
      <c r="AQ895" s="513">
        <v>0</v>
      </c>
      <c r="AR895" s="513">
        <v>0</v>
      </c>
      <c r="AS895" s="513">
        <v>0</v>
      </c>
      <c r="AT895" s="513">
        <v>0</v>
      </c>
      <c r="AU895" s="513">
        <v>0</v>
      </c>
      <c r="AV895" s="513">
        <v>0</v>
      </c>
      <c r="AW895" s="513">
        <v>0</v>
      </c>
      <c r="AX895" s="513">
        <v>0</v>
      </c>
      <c r="AY895" s="513">
        <v>0</v>
      </c>
      <c r="AZ895" s="513">
        <v>0</v>
      </c>
      <c r="BA895" s="513">
        <v>0</v>
      </c>
      <c r="BB895" s="513">
        <v>0</v>
      </c>
      <c r="BC895" s="513">
        <v>150.07</v>
      </c>
      <c r="BD895" s="513">
        <v>150.07</v>
      </c>
      <c r="BE895" s="513">
        <v>0</v>
      </c>
      <c r="BF895" s="513">
        <v>0</v>
      </c>
      <c r="BG895" s="513">
        <v>0</v>
      </c>
      <c r="BH895" s="513">
        <v>0</v>
      </c>
      <c r="BI895" s="513">
        <v>0</v>
      </c>
      <c r="BJ895" s="513">
        <v>0</v>
      </c>
      <c r="BK895" s="241">
        <f t="shared" si="129"/>
        <v>150.07</v>
      </c>
      <c r="BL895" s="22">
        <f t="shared" si="130"/>
        <v>150.07</v>
      </c>
      <c r="BM895" s="519">
        <f t="shared" si="131"/>
        <v>2.2911450381679386E-2</v>
      </c>
      <c r="BN895" s="520">
        <v>0</v>
      </c>
      <c r="BO895" s="520">
        <v>0</v>
      </c>
      <c r="BP895" s="520">
        <v>0</v>
      </c>
      <c r="BQ895" s="520">
        <v>0</v>
      </c>
      <c r="BR895" s="520">
        <v>0</v>
      </c>
      <c r="BS895" s="520">
        <v>0</v>
      </c>
      <c r="BT895" s="520">
        <v>0</v>
      </c>
      <c r="BU895" s="520">
        <v>0</v>
      </c>
      <c r="BV895" s="520">
        <v>0</v>
      </c>
      <c r="BW895" s="520">
        <v>0</v>
      </c>
      <c r="BX895" s="520">
        <v>0</v>
      </c>
      <c r="BY895" s="520">
        <v>0</v>
      </c>
      <c r="BZ895" s="520">
        <v>0</v>
      </c>
      <c r="CA895" s="520">
        <v>0</v>
      </c>
      <c r="CB895" s="520">
        <v>0</v>
      </c>
      <c r="CC895" s="520">
        <v>0</v>
      </c>
      <c r="CD895" s="520">
        <v>176158.16880000001</v>
      </c>
      <c r="CE895" s="520">
        <v>176158.16880000001</v>
      </c>
      <c r="CF895" s="520">
        <v>0</v>
      </c>
      <c r="CG895" s="520">
        <v>0</v>
      </c>
      <c r="CH895" s="520">
        <v>0</v>
      </c>
      <c r="CI895" s="520">
        <v>0</v>
      </c>
      <c r="CJ895" s="520">
        <v>0</v>
      </c>
      <c r="CK895" s="520">
        <v>0</v>
      </c>
      <c r="CL895" s="520">
        <f t="shared" si="132"/>
        <v>176158.16880000001</v>
      </c>
      <c r="CM895" s="521">
        <f t="shared" si="133"/>
        <v>176158.16880000001</v>
      </c>
      <c r="CN895" s="522">
        <v>17695200</v>
      </c>
      <c r="CO895" s="522">
        <v>17695200</v>
      </c>
      <c r="CP895" s="522">
        <v>22951200</v>
      </c>
      <c r="CQ895" s="243" t="s">
        <v>874</v>
      </c>
      <c r="CR895" s="103">
        <v>5.05</v>
      </c>
      <c r="CS895" s="523">
        <v>5.05</v>
      </c>
      <c r="CT895" s="104">
        <v>6.55</v>
      </c>
      <c r="CU895" s="524"/>
      <c r="CV895" s="524"/>
      <c r="CW895" s="524"/>
      <c r="CX895" s="525"/>
      <c r="CY895" s="526">
        <v>848.79429772560115</v>
      </c>
      <c r="CZ895" s="527">
        <v>221.85208000096975</v>
      </c>
      <c r="DA895" s="528">
        <v>1.4695882030785148</v>
      </c>
      <c r="DB895" s="529">
        <v>1.1355281355694533</v>
      </c>
      <c r="DC895" s="530" t="s">
        <v>2304</v>
      </c>
      <c r="DD895" s="225"/>
      <c r="DE895" s="524"/>
      <c r="DF895" s="524"/>
      <c r="DG895" s="531"/>
      <c r="DH895" s="532"/>
      <c r="DI895" s="64">
        <v>7279</v>
      </c>
      <c r="DJ895" s="64">
        <v>140594</v>
      </c>
      <c r="DK895" s="64">
        <v>0</v>
      </c>
      <c r="DL895" s="534">
        <f t="shared" si="135"/>
        <v>49291</v>
      </c>
    </row>
    <row r="896" spans="1:116" ht="43.5" customHeight="1" x14ac:dyDescent="0.25">
      <c r="A896" s="356" t="s">
        <v>7</v>
      </c>
      <c r="B896" s="65" t="s">
        <v>96</v>
      </c>
      <c r="C896" s="65" t="s">
        <v>140</v>
      </c>
      <c r="D896" s="64" t="s">
        <v>2669</v>
      </c>
      <c r="E896" s="64" t="s">
        <v>590</v>
      </c>
      <c r="F896" s="64" t="s">
        <v>592</v>
      </c>
      <c r="G896" s="18" t="s">
        <v>590</v>
      </c>
      <c r="H896" s="35" t="s">
        <v>860</v>
      </c>
      <c r="I896" s="28" t="s">
        <v>2330</v>
      </c>
      <c r="J896" s="498">
        <v>8.4364730735064875</v>
      </c>
      <c r="K896" s="498">
        <v>6.7227272587440003</v>
      </c>
      <c r="L896" s="499">
        <v>403</v>
      </c>
      <c r="M896" s="512">
        <v>0</v>
      </c>
      <c r="N896" s="513">
        <v>0</v>
      </c>
      <c r="O896" s="513">
        <v>0</v>
      </c>
      <c r="P896" s="513">
        <v>0</v>
      </c>
      <c r="Q896" s="513">
        <v>0</v>
      </c>
      <c r="R896" s="513">
        <v>0</v>
      </c>
      <c r="S896" s="513">
        <v>0</v>
      </c>
      <c r="T896" s="513">
        <v>0</v>
      </c>
      <c r="U896" s="513">
        <v>0</v>
      </c>
      <c r="V896" s="513">
        <v>0</v>
      </c>
      <c r="W896" s="513">
        <v>0</v>
      </c>
      <c r="X896" s="513">
        <v>0</v>
      </c>
      <c r="Y896" s="513">
        <v>0</v>
      </c>
      <c r="Z896" s="513">
        <v>0</v>
      </c>
      <c r="AA896" s="513">
        <v>0</v>
      </c>
      <c r="AB896" s="513">
        <v>0</v>
      </c>
      <c r="AC896" s="513">
        <v>26</v>
      </c>
      <c r="AD896" s="513">
        <v>26</v>
      </c>
      <c r="AE896" s="513">
        <v>0</v>
      </c>
      <c r="AF896" s="513">
        <v>0</v>
      </c>
      <c r="AG896" s="513">
        <v>0</v>
      </c>
      <c r="AH896" s="513">
        <f t="shared" si="126"/>
        <v>0</v>
      </c>
      <c r="AI896" s="513">
        <v>0</v>
      </c>
      <c r="AJ896" s="513">
        <v>0</v>
      </c>
      <c r="AK896" s="513">
        <f t="shared" si="127"/>
        <v>26</v>
      </c>
      <c r="AL896" s="513">
        <f t="shared" si="128"/>
        <v>26</v>
      </c>
      <c r="AM896" s="513">
        <v>0</v>
      </c>
      <c r="AN896" s="513">
        <v>0</v>
      </c>
      <c r="AO896" s="513">
        <v>0</v>
      </c>
      <c r="AP896" s="513">
        <v>0</v>
      </c>
      <c r="AQ896" s="513">
        <v>0</v>
      </c>
      <c r="AR896" s="513">
        <v>0</v>
      </c>
      <c r="AS896" s="513">
        <v>0</v>
      </c>
      <c r="AT896" s="513">
        <v>0</v>
      </c>
      <c r="AU896" s="513">
        <v>0</v>
      </c>
      <c r="AV896" s="513">
        <v>0</v>
      </c>
      <c r="AW896" s="513">
        <v>0</v>
      </c>
      <c r="AX896" s="513">
        <v>0</v>
      </c>
      <c r="AY896" s="513">
        <v>0</v>
      </c>
      <c r="AZ896" s="513">
        <v>0</v>
      </c>
      <c r="BA896" s="513">
        <v>0</v>
      </c>
      <c r="BB896" s="513">
        <v>0</v>
      </c>
      <c r="BC896" s="513">
        <v>312.02999999999997</v>
      </c>
      <c r="BD896" s="513">
        <v>312.02999999999997</v>
      </c>
      <c r="BE896" s="513">
        <v>0</v>
      </c>
      <c r="BF896" s="513">
        <v>0</v>
      </c>
      <c r="BG896" s="513">
        <v>0</v>
      </c>
      <c r="BH896" s="513">
        <v>0</v>
      </c>
      <c r="BI896" s="513">
        <v>0</v>
      </c>
      <c r="BJ896" s="513">
        <v>0</v>
      </c>
      <c r="BK896" s="241">
        <f t="shared" si="129"/>
        <v>312.02999999999997</v>
      </c>
      <c r="BL896" s="22">
        <f t="shared" si="130"/>
        <v>312.02999999999997</v>
      </c>
      <c r="BM896" s="519">
        <f t="shared" si="131"/>
        <v>4.8984301412872834E-2</v>
      </c>
      <c r="BN896" s="520">
        <v>0</v>
      </c>
      <c r="BO896" s="520">
        <v>0</v>
      </c>
      <c r="BP896" s="520">
        <v>0</v>
      </c>
      <c r="BQ896" s="520">
        <v>0</v>
      </c>
      <c r="BR896" s="520">
        <v>0</v>
      </c>
      <c r="BS896" s="520">
        <v>0</v>
      </c>
      <c r="BT896" s="520">
        <v>0</v>
      </c>
      <c r="BU896" s="520">
        <v>0</v>
      </c>
      <c r="BV896" s="520">
        <v>0</v>
      </c>
      <c r="BW896" s="520">
        <v>0</v>
      </c>
      <c r="BX896" s="520">
        <v>0</v>
      </c>
      <c r="BY896" s="520">
        <v>0</v>
      </c>
      <c r="BZ896" s="520">
        <v>0</v>
      </c>
      <c r="CA896" s="520">
        <v>0</v>
      </c>
      <c r="CB896" s="520">
        <v>0</v>
      </c>
      <c r="CC896" s="520">
        <v>0</v>
      </c>
      <c r="CD896" s="520">
        <v>366273.29519999999</v>
      </c>
      <c r="CE896" s="520">
        <v>366273.29519999999</v>
      </c>
      <c r="CF896" s="520">
        <v>0</v>
      </c>
      <c r="CG896" s="520">
        <v>0</v>
      </c>
      <c r="CH896" s="520">
        <v>0</v>
      </c>
      <c r="CI896" s="520">
        <v>0</v>
      </c>
      <c r="CJ896" s="520">
        <v>0</v>
      </c>
      <c r="CK896" s="520">
        <v>0</v>
      </c>
      <c r="CL896" s="520">
        <f t="shared" si="132"/>
        <v>366273.29519999999</v>
      </c>
      <c r="CM896" s="521">
        <f t="shared" si="133"/>
        <v>366273.29519999999</v>
      </c>
      <c r="CN896" s="522">
        <v>12824640.000000002</v>
      </c>
      <c r="CO896" s="522">
        <v>12824640.000000002</v>
      </c>
      <c r="CP896" s="522">
        <v>22320480</v>
      </c>
      <c r="CQ896" s="243" t="s">
        <v>874</v>
      </c>
      <c r="CR896" s="103">
        <v>3.66</v>
      </c>
      <c r="CS896" s="523">
        <v>3.66</v>
      </c>
      <c r="CT896" s="104">
        <v>6.37</v>
      </c>
      <c r="CU896" s="524"/>
      <c r="CV896" s="524"/>
      <c r="CW896" s="524"/>
      <c r="CX896" s="525"/>
      <c r="CY896" s="526">
        <v>767.40956302029963</v>
      </c>
      <c r="CZ896" s="527">
        <v>136.4858862392594</v>
      </c>
      <c r="DA896" s="528">
        <v>0.93056224255068842</v>
      </c>
      <c r="DB896" s="529">
        <v>0.59766933575613057</v>
      </c>
      <c r="DC896" s="530" t="s">
        <v>2323</v>
      </c>
      <c r="DD896" s="225"/>
      <c r="DE896" s="524"/>
      <c r="DF896" s="524"/>
      <c r="DG896" s="531"/>
      <c r="DH896" s="532"/>
      <c r="DI896" s="64">
        <v>81039</v>
      </c>
      <c r="DJ896" s="64">
        <v>0</v>
      </c>
      <c r="DK896" s="64">
        <v>68304</v>
      </c>
      <c r="DL896" s="534">
        <f t="shared" si="135"/>
        <v>49781</v>
      </c>
    </row>
    <row r="897" spans="1:116" ht="43.5" customHeight="1" x14ac:dyDescent="0.25">
      <c r="A897" s="356" t="s">
        <v>7</v>
      </c>
      <c r="B897" s="65" t="s">
        <v>96</v>
      </c>
      <c r="C897" s="65" t="s">
        <v>140</v>
      </c>
      <c r="D897" s="64" t="s">
        <v>2669</v>
      </c>
      <c r="E897" s="64" t="s">
        <v>590</v>
      </c>
      <c r="F897" s="64" t="s">
        <v>593</v>
      </c>
      <c r="G897" s="18" t="s">
        <v>590</v>
      </c>
      <c r="H897" s="35" t="s">
        <v>866</v>
      </c>
      <c r="I897" s="28" t="s">
        <v>2330</v>
      </c>
      <c r="J897" s="498">
        <v>10.882821634116768</v>
      </c>
      <c r="K897" s="498">
        <v>19.473674201919</v>
      </c>
      <c r="L897" s="499">
        <v>1515.8</v>
      </c>
      <c r="M897" s="512">
        <v>0</v>
      </c>
      <c r="N897" s="513">
        <v>0</v>
      </c>
      <c r="O897" s="513">
        <v>0</v>
      </c>
      <c r="P897" s="513">
        <v>0</v>
      </c>
      <c r="Q897" s="513">
        <v>0</v>
      </c>
      <c r="R897" s="513">
        <v>0</v>
      </c>
      <c r="S897" s="513">
        <v>0</v>
      </c>
      <c r="T897" s="513">
        <v>0</v>
      </c>
      <c r="U897" s="513">
        <v>0</v>
      </c>
      <c r="V897" s="513">
        <v>0</v>
      </c>
      <c r="W897" s="513">
        <v>0</v>
      </c>
      <c r="X897" s="513">
        <v>0</v>
      </c>
      <c r="Y897" s="513">
        <v>0</v>
      </c>
      <c r="Z897" s="513">
        <v>0</v>
      </c>
      <c r="AA897" s="513">
        <v>0</v>
      </c>
      <c r="AB897" s="513">
        <v>0</v>
      </c>
      <c r="AC897" s="513">
        <v>47</v>
      </c>
      <c r="AD897" s="513">
        <v>47</v>
      </c>
      <c r="AE897" s="513">
        <v>0</v>
      </c>
      <c r="AF897" s="513">
        <v>0</v>
      </c>
      <c r="AG897" s="513">
        <v>0</v>
      </c>
      <c r="AH897" s="513">
        <f t="shared" si="126"/>
        <v>0</v>
      </c>
      <c r="AI897" s="513">
        <v>0</v>
      </c>
      <c r="AJ897" s="513">
        <v>0</v>
      </c>
      <c r="AK897" s="513">
        <f t="shared" si="127"/>
        <v>47</v>
      </c>
      <c r="AL897" s="513">
        <f t="shared" si="128"/>
        <v>47</v>
      </c>
      <c r="AM897" s="513">
        <v>0</v>
      </c>
      <c r="AN897" s="513">
        <v>0</v>
      </c>
      <c r="AO897" s="513">
        <v>0</v>
      </c>
      <c r="AP897" s="513">
        <v>0</v>
      </c>
      <c r="AQ897" s="513">
        <v>0</v>
      </c>
      <c r="AR897" s="513">
        <v>0</v>
      </c>
      <c r="AS897" s="513">
        <v>0</v>
      </c>
      <c r="AT897" s="513">
        <v>0</v>
      </c>
      <c r="AU897" s="513">
        <v>0</v>
      </c>
      <c r="AV897" s="513">
        <v>0</v>
      </c>
      <c r="AW897" s="513">
        <v>0</v>
      </c>
      <c r="AX897" s="513">
        <v>0</v>
      </c>
      <c r="AY897" s="513">
        <v>0</v>
      </c>
      <c r="AZ897" s="513">
        <v>0</v>
      </c>
      <c r="BA897" s="513">
        <v>0</v>
      </c>
      <c r="BB897" s="513">
        <v>0</v>
      </c>
      <c r="BC897" s="513">
        <v>335.34500000000003</v>
      </c>
      <c r="BD897" s="513">
        <v>335.34500000000003</v>
      </c>
      <c r="BE897" s="513">
        <v>0</v>
      </c>
      <c r="BF897" s="513">
        <v>0</v>
      </c>
      <c r="BG897" s="513">
        <v>0</v>
      </c>
      <c r="BH897" s="513">
        <v>0</v>
      </c>
      <c r="BI897" s="513">
        <v>0</v>
      </c>
      <c r="BJ897" s="513">
        <v>0</v>
      </c>
      <c r="BK897" s="241">
        <f t="shared" si="129"/>
        <v>335.34500000000003</v>
      </c>
      <c r="BL897" s="22">
        <f t="shared" si="130"/>
        <v>335.34500000000003</v>
      </c>
      <c r="BM897" s="519">
        <f t="shared" si="131"/>
        <v>3.9221637426900581E-2</v>
      </c>
      <c r="BN897" s="520">
        <v>0</v>
      </c>
      <c r="BO897" s="520">
        <v>0</v>
      </c>
      <c r="BP897" s="520">
        <v>0</v>
      </c>
      <c r="BQ897" s="520">
        <v>0</v>
      </c>
      <c r="BR897" s="520">
        <v>0</v>
      </c>
      <c r="BS897" s="520">
        <v>0</v>
      </c>
      <c r="BT897" s="520">
        <v>0</v>
      </c>
      <c r="BU897" s="520">
        <v>0</v>
      </c>
      <c r="BV897" s="520">
        <v>0</v>
      </c>
      <c r="BW897" s="520">
        <v>0</v>
      </c>
      <c r="BX897" s="520">
        <v>0</v>
      </c>
      <c r="BY897" s="520">
        <v>0</v>
      </c>
      <c r="BZ897" s="520">
        <v>0</v>
      </c>
      <c r="CA897" s="520">
        <v>0</v>
      </c>
      <c r="CB897" s="520">
        <v>0</v>
      </c>
      <c r="CC897" s="520">
        <v>0</v>
      </c>
      <c r="CD897" s="520">
        <v>393641.37480000005</v>
      </c>
      <c r="CE897" s="520">
        <v>393641.37480000005</v>
      </c>
      <c r="CF897" s="520">
        <v>0</v>
      </c>
      <c r="CG897" s="520">
        <v>0</v>
      </c>
      <c r="CH897" s="520">
        <v>0</v>
      </c>
      <c r="CI897" s="520">
        <v>0</v>
      </c>
      <c r="CJ897" s="520">
        <v>0</v>
      </c>
      <c r="CK897" s="520">
        <v>0</v>
      </c>
      <c r="CL897" s="520">
        <f t="shared" si="132"/>
        <v>393641.37480000005</v>
      </c>
      <c r="CM897" s="521">
        <f t="shared" si="133"/>
        <v>393641.37480000005</v>
      </c>
      <c r="CN897" s="522">
        <v>26280000</v>
      </c>
      <c r="CO897" s="522">
        <v>26280000</v>
      </c>
      <c r="CP897" s="522">
        <v>29959200.000000004</v>
      </c>
      <c r="CQ897" s="243" t="s">
        <v>874</v>
      </c>
      <c r="CR897" s="103">
        <v>7.5</v>
      </c>
      <c r="CS897" s="523">
        <v>7.5</v>
      </c>
      <c r="CT897" s="104">
        <v>8.5500000000000007</v>
      </c>
      <c r="CU897" s="524"/>
      <c r="CV897" s="524"/>
      <c r="CW897" s="524"/>
      <c r="CX897" s="525"/>
      <c r="CY897" s="526">
        <v>85.965894706921915</v>
      </c>
      <c r="CZ897" s="527">
        <v>85.921698952238771</v>
      </c>
      <c r="DA897" s="528">
        <v>0.54013167733842271</v>
      </c>
      <c r="DB897" s="529">
        <v>0.53995048120185307</v>
      </c>
      <c r="DC897" s="530" t="s">
        <v>2323</v>
      </c>
      <c r="DD897" s="225"/>
      <c r="DE897" s="524"/>
      <c r="DF897" s="524"/>
      <c r="DG897" s="531"/>
      <c r="DH897" s="532"/>
      <c r="DI897" s="64">
        <v>216502</v>
      </c>
      <c r="DJ897" s="64">
        <v>0</v>
      </c>
      <c r="DK897" s="64">
        <v>0</v>
      </c>
      <c r="DL897" s="534">
        <f t="shared" si="135"/>
        <v>72167.333333333328</v>
      </c>
    </row>
    <row r="898" spans="1:116" ht="43.5" customHeight="1" x14ac:dyDescent="0.25">
      <c r="A898" s="356" t="s">
        <v>7</v>
      </c>
      <c r="B898" s="65" t="s">
        <v>96</v>
      </c>
      <c r="C898" s="65" t="s">
        <v>140</v>
      </c>
      <c r="D898" s="64" t="s">
        <v>2660</v>
      </c>
      <c r="E898" s="64" t="s">
        <v>1814</v>
      </c>
      <c r="F898" s="64" t="s">
        <v>1835</v>
      </c>
      <c r="G898" s="18" t="s">
        <v>1814</v>
      </c>
      <c r="H898" s="35" t="s">
        <v>866</v>
      </c>
      <c r="I898" s="28" t="s">
        <v>2287</v>
      </c>
      <c r="J898" s="498">
        <v>2.1183674196890396</v>
      </c>
      <c r="K898" s="498">
        <v>2.583522721899</v>
      </c>
      <c r="L898" s="499">
        <v>667.3</v>
      </c>
      <c r="M898" s="512">
        <v>0</v>
      </c>
      <c r="N898" s="513">
        <v>0</v>
      </c>
      <c r="O898" s="513">
        <v>0</v>
      </c>
      <c r="P898" s="513">
        <v>0</v>
      </c>
      <c r="Q898" s="513">
        <v>0</v>
      </c>
      <c r="R898" s="513">
        <v>0</v>
      </c>
      <c r="S898" s="513">
        <v>0</v>
      </c>
      <c r="T898" s="513">
        <v>0</v>
      </c>
      <c r="U898" s="513">
        <v>0</v>
      </c>
      <c r="V898" s="513">
        <v>0</v>
      </c>
      <c r="W898" s="513">
        <v>0</v>
      </c>
      <c r="X898" s="513">
        <v>0</v>
      </c>
      <c r="Y898" s="513">
        <v>0</v>
      </c>
      <c r="Z898" s="513">
        <v>0</v>
      </c>
      <c r="AA898" s="513">
        <v>0</v>
      </c>
      <c r="AB898" s="513">
        <v>0</v>
      </c>
      <c r="AC898" s="513">
        <v>9</v>
      </c>
      <c r="AD898" s="513">
        <v>9</v>
      </c>
      <c r="AE898" s="513">
        <v>0</v>
      </c>
      <c r="AF898" s="513">
        <v>0</v>
      </c>
      <c r="AG898" s="513">
        <v>0</v>
      </c>
      <c r="AH898" s="513">
        <f t="shared" si="126"/>
        <v>0</v>
      </c>
      <c r="AI898" s="513">
        <v>0</v>
      </c>
      <c r="AJ898" s="513">
        <v>0</v>
      </c>
      <c r="AK898" s="513">
        <f t="shared" si="127"/>
        <v>9</v>
      </c>
      <c r="AL898" s="513">
        <f t="shared" si="128"/>
        <v>9</v>
      </c>
      <c r="AM898" s="513">
        <v>0</v>
      </c>
      <c r="AN898" s="513">
        <v>0</v>
      </c>
      <c r="AO898" s="513">
        <v>0</v>
      </c>
      <c r="AP898" s="513">
        <v>0</v>
      </c>
      <c r="AQ898" s="513">
        <v>0</v>
      </c>
      <c r="AR898" s="513">
        <v>0</v>
      </c>
      <c r="AS898" s="513">
        <v>0</v>
      </c>
      <c r="AT898" s="513">
        <v>0</v>
      </c>
      <c r="AU898" s="513">
        <v>0</v>
      </c>
      <c r="AV898" s="513">
        <v>0</v>
      </c>
      <c r="AW898" s="513">
        <v>0</v>
      </c>
      <c r="AX898" s="513">
        <v>0</v>
      </c>
      <c r="AY898" s="513">
        <v>0</v>
      </c>
      <c r="AZ898" s="513">
        <v>0</v>
      </c>
      <c r="BA898" s="513">
        <v>0</v>
      </c>
      <c r="BB898" s="513">
        <v>0</v>
      </c>
      <c r="BC898" s="513">
        <v>52.96</v>
      </c>
      <c r="BD898" s="513">
        <v>52.96</v>
      </c>
      <c r="BE898" s="513">
        <v>0</v>
      </c>
      <c r="BF898" s="513">
        <v>0</v>
      </c>
      <c r="BG898" s="513">
        <v>0</v>
      </c>
      <c r="BH898" s="513">
        <v>0</v>
      </c>
      <c r="BI898" s="513">
        <v>0</v>
      </c>
      <c r="BJ898" s="513">
        <v>0</v>
      </c>
      <c r="BK898" s="241">
        <f t="shared" si="129"/>
        <v>52.96</v>
      </c>
      <c r="BL898" s="22">
        <f t="shared" si="130"/>
        <v>52.96</v>
      </c>
      <c r="BM898" s="519">
        <f t="shared" si="131"/>
        <v>3.8376811594202899E-2</v>
      </c>
      <c r="BN898" s="520">
        <v>0</v>
      </c>
      <c r="BO898" s="520">
        <v>0</v>
      </c>
      <c r="BP898" s="520">
        <v>0</v>
      </c>
      <c r="BQ898" s="520">
        <v>0</v>
      </c>
      <c r="BR898" s="520">
        <v>0</v>
      </c>
      <c r="BS898" s="520">
        <v>0</v>
      </c>
      <c r="BT898" s="520">
        <v>0</v>
      </c>
      <c r="BU898" s="520">
        <v>0</v>
      </c>
      <c r="BV898" s="520">
        <v>0</v>
      </c>
      <c r="BW898" s="520">
        <v>0</v>
      </c>
      <c r="BX898" s="520">
        <v>0</v>
      </c>
      <c r="BY898" s="520">
        <v>0</v>
      </c>
      <c r="BZ898" s="520">
        <v>0</v>
      </c>
      <c r="CA898" s="520">
        <v>0</v>
      </c>
      <c r="CB898" s="520">
        <v>0</v>
      </c>
      <c r="CC898" s="520">
        <v>0</v>
      </c>
      <c r="CD898" s="520">
        <v>62166.566400000011</v>
      </c>
      <c r="CE898" s="520">
        <v>62166.566400000011</v>
      </c>
      <c r="CF898" s="520">
        <v>0</v>
      </c>
      <c r="CG898" s="520">
        <v>0</v>
      </c>
      <c r="CH898" s="520">
        <v>0</v>
      </c>
      <c r="CI898" s="520">
        <v>0</v>
      </c>
      <c r="CJ898" s="520">
        <v>0</v>
      </c>
      <c r="CK898" s="520">
        <v>0</v>
      </c>
      <c r="CL898" s="520">
        <f t="shared" si="132"/>
        <v>62166.566400000011</v>
      </c>
      <c r="CM898" s="521">
        <f t="shared" si="133"/>
        <v>62166.566400000011</v>
      </c>
      <c r="CN898" s="522">
        <v>3363840</v>
      </c>
      <c r="CO898" s="522">
        <v>3363840</v>
      </c>
      <c r="CP898" s="522">
        <v>4835519.9999999991</v>
      </c>
      <c r="CQ898" s="243" t="s">
        <v>874</v>
      </c>
      <c r="CR898" s="103">
        <v>0.96</v>
      </c>
      <c r="CS898" s="523">
        <v>0.96</v>
      </c>
      <c r="CT898" s="104">
        <v>1.38</v>
      </c>
      <c r="CU898" s="524"/>
      <c r="CV898" s="524"/>
      <c r="CW898" s="524"/>
      <c r="CX898" s="525"/>
      <c r="CY898" s="526">
        <v>213.98638152974198</v>
      </c>
      <c r="CZ898" s="527">
        <v>213.98638152974198</v>
      </c>
      <c r="DA898" s="528">
        <v>0.66892353353194667</v>
      </c>
      <c r="DB898" s="529">
        <v>0.66892353353194667</v>
      </c>
      <c r="DC898" s="530" t="s">
        <v>2671</v>
      </c>
      <c r="DD898" s="225"/>
      <c r="DE898" s="524"/>
      <c r="DF898" s="524"/>
      <c r="DG898" s="531"/>
      <c r="DH898" s="532"/>
      <c r="DI898" s="64">
        <v>0</v>
      </c>
      <c r="DJ898" s="64">
        <v>401302</v>
      </c>
      <c r="DK898" s="64">
        <v>0</v>
      </c>
      <c r="DL898" s="534">
        <f t="shared" si="135"/>
        <v>133767.33333333334</v>
      </c>
    </row>
    <row r="899" spans="1:116" ht="43.5" customHeight="1" x14ac:dyDescent="0.25">
      <c r="A899" s="356" t="s">
        <v>7</v>
      </c>
      <c r="B899" s="65" t="s">
        <v>96</v>
      </c>
      <c r="C899" s="65" t="s">
        <v>140</v>
      </c>
      <c r="D899" s="64" t="s">
        <v>2660</v>
      </c>
      <c r="E899" s="64" t="s">
        <v>1814</v>
      </c>
      <c r="F899" s="64" t="s">
        <v>1836</v>
      </c>
      <c r="G899" s="18" t="s">
        <v>1814</v>
      </c>
      <c r="H899" s="35" t="s">
        <v>866</v>
      </c>
      <c r="I899" s="28" t="s">
        <v>2287</v>
      </c>
      <c r="J899" s="498">
        <v>1.9094128102639305</v>
      </c>
      <c r="K899" s="498">
        <v>1.163825755155</v>
      </c>
      <c r="L899" s="499">
        <v>106.8</v>
      </c>
      <c r="M899" s="512">
        <v>0</v>
      </c>
      <c r="N899" s="513">
        <v>0</v>
      </c>
      <c r="O899" s="513">
        <v>0</v>
      </c>
      <c r="P899" s="513">
        <v>0</v>
      </c>
      <c r="Q899" s="513">
        <v>0</v>
      </c>
      <c r="R899" s="513">
        <v>0</v>
      </c>
      <c r="S899" s="513">
        <v>0</v>
      </c>
      <c r="T899" s="513">
        <v>0</v>
      </c>
      <c r="U899" s="513">
        <v>0</v>
      </c>
      <c r="V899" s="513">
        <v>0</v>
      </c>
      <c r="W899" s="513">
        <v>0</v>
      </c>
      <c r="X899" s="513">
        <v>0</v>
      </c>
      <c r="Y899" s="513">
        <v>0</v>
      </c>
      <c r="Z899" s="513">
        <v>0</v>
      </c>
      <c r="AA899" s="513">
        <v>0</v>
      </c>
      <c r="AB899" s="513">
        <v>0</v>
      </c>
      <c r="AC899" s="513">
        <v>2</v>
      </c>
      <c r="AD899" s="513">
        <v>2</v>
      </c>
      <c r="AE899" s="513">
        <v>0</v>
      </c>
      <c r="AF899" s="513">
        <v>0</v>
      </c>
      <c r="AG899" s="513">
        <v>0</v>
      </c>
      <c r="AH899" s="513">
        <f t="shared" si="126"/>
        <v>0</v>
      </c>
      <c r="AI899" s="513">
        <v>0</v>
      </c>
      <c r="AJ899" s="513">
        <v>0</v>
      </c>
      <c r="AK899" s="513">
        <f t="shared" si="127"/>
        <v>2</v>
      </c>
      <c r="AL899" s="513">
        <f t="shared" si="128"/>
        <v>2</v>
      </c>
      <c r="AM899" s="513">
        <v>0</v>
      </c>
      <c r="AN899" s="513">
        <v>0</v>
      </c>
      <c r="AO899" s="513">
        <v>0</v>
      </c>
      <c r="AP899" s="513">
        <v>0</v>
      </c>
      <c r="AQ899" s="513">
        <v>0</v>
      </c>
      <c r="AR899" s="513">
        <v>0</v>
      </c>
      <c r="AS899" s="513">
        <v>0</v>
      </c>
      <c r="AT899" s="513">
        <v>0</v>
      </c>
      <c r="AU899" s="513">
        <v>0</v>
      </c>
      <c r="AV899" s="513">
        <v>0</v>
      </c>
      <c r="AW899" s="513">
        <v>0</v>
      </c>
      <c r="AX899" s="513">
        <v>0</v>
      </c>
      <c r="AY899" s="513">
        <v>0</v>
      </c>
      <c r="AZ899" s="513">
        <v>0</v>
      </c>
      <c r="BA899" s="513">
        <v>0</v>
      </c>
      <c r="BB899" s="513">
        <v>0</v>
      </c>
      <c r="BC899" s="513">
        <v>80</v>
      </c>
      <c r="BD899" s="513">
        <v>80</v>
      </c>
      <c r="BE899" s="513">
        <v>0</v>
      </c>
      <c r="BF899" s="513">
        <v>0</v>
      </c>
      <c r="BG899" s="513">
        <v>0</v>
      </c>
      <c r="BH899" s="513">
        <v>0</v>
      </c>
      <c r="BI899" s="513">
        <v>0</v>
      </c>
      <c r="BJ899" s="513">
        <v>0</v>
      </c>
      <c r="BK899" s="241">
        <f t="shared" si="129"/>
        <v>80</v>
      </c>
      <c r="BL899" s="22">
        <f t="shared" si="130"/>
        <v>80</v>
      </c>
      <c r="BM899" s="519">
        <f t="shared" si="131"/>
        <v>9.1954022988505746E-2</v>
      </c>
      <c r="BN899" s="520">
        <v>0</v>
      </c>
      <c r="BO899" s="520">
        <v>0</v>
      </c>
      <c r="BP899" s="520">
        <v>0</v>
      </c>
      <c r="BQ899" s="520">
        <v>0</v>
      </c>
      <c r="BR899" s="520">
        <v>0</v>
      </c>
      <c r="BS899" s="520">
        <v>0</v>
      </c>
      <c r="BT899" s="520">
        <v>0</v>
      </c>
      <c r="BU899" s="520">
        <v>0</v>
      </c>
      <c r="BV899" s="520">
        <v>0</v>
      </c>
      <c r="BW899" s="520">
        <v>0</v>
      </c>
      <c r="BX899" s="520">
        <v>0</v>
      </c>
      <c r="BY899" s="520">
        <v>0</v>
      </c>
      <c r="BZ899" s="520">
        <v>0</v>
      </c>
      <c r="CA899" s="520">
        <v>0</v>
      </c>
      <c r="CB899" s="520">
        <v>0</v>
      </c>
      <c r="CC899" s="520">
        <v>0</v>
      </c>
      <c r="CD899" s="520">
        <v>93907.200000000012</v>
      </c>
      <c r="CE899" s="520">
        <v>93907.200000000012</v>
      </c>
      <c r="CF899" s="520">
        <v>0</v>
      </c>
      <c r="CG899" s="520">
        <v>0</v>
      </c>
      <c r="CH899" s="520">
        <v>0</v>
      </c>
      <c r="CI899" s="520">
        <v>0</v>
      </c>
      <c r="CJ899" s="520">
        <v>0</v>
      </c>
      <c r="CK899" s="520">
        <v>0</v>
      </c>
      <c r="CL899" s="520">
        <f t="shared" si="132"/>
        <v>93907.200000000012</v>
      </c>
      <c r="CM899" s="521">
        <f t="shared" si="133"/>
        <v>93907.200000000012</v>
      </c>
      <c r="CN899" s="522">
        <v>4274880</v>
      </c>
      <c r="CO899" s="522">
        <v>4274880</v>
      </c>
      <c r="CP899" s="522">
        <v>3048480.0000000005</v>
      </c>
      <c r="CQ899" s="243" t="s">
        <v>874</v>
      </c>
      <c r="CR899" s="103">
        <v>1.22</v>
      </c>
      <c r="CS899" s="523">
        <v>1.22</v>
      </c>
      <c r="CT899" s="104">
        <v>0.87</v>
      </c>
      <c r="CU899" s="524"/>
      <c r="CV899" s="524"/>
      <c r="CW899" s="524"/>
      <c r="CX899" s="525"/>
      <c r="CY899" s="526">
        <v>27.617108329474714</v>
      </c>
      <c r="CZ899" s="527">
        <v>27.286048184106431</v>
      </c>
      <c r="DA899" s="528">
        <v>0.32838154808444198</v>
      </c>
      <c r="DB899" s="529">
        <v>0.32407407407407401</v>
      </c>
      <c r="DC899" s="530" t="s">
        <v>2306</v>
      </c>
      <c r="DD899" s="225"/>
      <c r="DE899" s="524"/>
      <c r="DF899" s="524"/>
      <c r="DG899" s="531"/>
      <c r="DH899" s="532"/>
      <c r="DI899" s="64">
        <v>0</v>
      </c>
      <c r="DJ899" s="64">
        <v>735</v>
      </c>
      <c r="DK899" s="64">
        <v>8070</v>
      </c>
      <c r="DL899" s="534">
        <f t="shared" si="135"/>
        <v>2935</v>
      </c>
    </row>
    <row r="900" spans="1:116" ht="43.5" customHeight="1" x14ac:dyDescent="0.25">
      <c r="A900" s="356" t="s">
        <v>7</v>
      </c>
      <c r="B900" s="65" t="s">
        <v>96</v>
      </c>
      <c r="C900" s="65" t="s">
        <v>140</v>
      </c>
      <c r="D900" s="64" t="s">
        <v>2660</v>
      </c>
      <c r="E900" s="64" t="s">
        <v>1814</v>
      </c>
      <c r="F900" s="64" t="s">
        <v>1837</v>
      </c>
      <c r="G900" s="18" t="s">
        <v>1814</v>
      </c>
      <c r="H900" s="35" t="s">
        <v>866</v>
      </c>
      <c r="I900" s="28" t="s">
        <v>2287</v>
      </c>
      <c r="J900" s="498">
        <v>2.0967514256105799</v>
      </c>
      <c r="K900" s="498">
        <v>2.1645833288310001</v>
      </c>
      <c r="L900" s="499">
        <v>446.1</v>
      </c>
      <c r="M900" s="512">
        <v>0</v>
      </c>
      <c r="N900" s="513">
        <v>0</v>
      </c>
      <c r="O900" s="513">
        <v>0</v>
      </c>
      <c r="P900" s="513">
        <v>0</v>
      </c>
      <c r="Q900" s="513">
        <v>0</v>
      </c>
      <c r="R900" s="513">
        <v>0</v>
      </c>
      <c r="S900" s="513">
        <v>0</v>
      </c>
      <c r="T900" s="513">
        <v>0</v>
      </c>
      <c r="U900" s="513">
        <v>0</v>
      </c>
      <c r="V900" s="513">
        <v>0</v>
      </c>
      <c r="W900" s="513">
        <v>0</v>
      </c>
      <c r="X900" s="513">
        <v>0</v>
      </c>
      <c r="Y900" s="513">
        <v>0</v>
      </c>
      <c r="Z900" s="513">
        <v>0</v>
      </c>
      <c r="AA900" s="513">
        <v>0</v>
      </c>
      <c r="AB900" s="513">
        <v>0</v>
      </c>
      <c r="AC900" s="513">
        <v>4</v>
      </c>
      <c r="AD900" s="513">
        <v>4</v>
      </c>
      <c r="AE900" s="513">
        <v>0</v>
      </c>
      <c r="AF900" s="513">
        <v>0</v>
      </c>
      <c r="AG900" s="513">
        <v>0</v>
      </c>
      <c r="AH900" s="513">
        <f t="shared" si="126"/>
        <v>0</v>
      </c>
      <c r="AI900" s="513">
        <v>0</v>
      </c>
      <c r="AJ900" s="513">
        <v>0</v>
      </c>
      <c r="AK900" s="513">
        <f t="shared" si="127"/>
        <v>4</v>
      </c>
      <c r="AL900" s="513">
        <f t="shared" si="128"/>
        <v>4</v>
      </c>
      <c r="AM900" s="513">
        <v>0</v>
      </c>
      <c r="AN900" s="513">
        <v>0</v>
      </c>
      <c r="AO900" s="513">
        <v>0</v>
      </c>
      <c r="AP900" s="513">
        <v>0</v>
      </c>
      <c r="AQ900" s="513">
        <v>0</v>
      </c>
      <c r="AR900" s="513">
        <v>0</v>
      </c>
      <c r="AS900" s="513">
        <v>0</v>
      </c>
      <c r="AT900" s="513">
        <v>0</v>
      </c>
      <c r="AU900" s="513">
        <v>0</v>
      </c>
      <c r="AV900" s="513">
        <v>0</v>
      </c>
      <c r="AW900" s="513">
        <v>0</v>
      </c>
      <c r="AX900" s="513">
        <v>0</v>
      </c>
      <c r="AY900" s="513">
        <v>0</v>
      </c>
      <c r="AZ900" s="513">
        <v>0</v>
      </c>
      <c r="BA900" s="513">
        <v>0</v>
      </c>
      <c r="BB900" s="513">
        <v>0</v>
      </c>
      <c r="BC900" s="513">
        <v>22.85</v>
      </c>
      <c r="BD900" s="513">
        <v>22.85</v>
      </c>
      <c r="BE900" s="513">
        <v>0</v>
      </c>
      <c r="BF900" s="513">
        <v>0</v>
      </c>
      <c r="BG900" s="513">
        <v>0</v>
      </c>
      <c r="BH900" s="513">
        <v>0</v>
      </c>
      <c r="BI900" s="513">
        <v>0</v>
      </c>
      <c r="BJ900" s="513">
        <v>0</v>
      </c>
      <c r="BK900" s="241">
        <f t="shared" si="129"/>
        <v>22.85</v>
      </c>
      <c r="BL900" s="22">
        <f t="shared" si="130"/>
        <v>22.85</v>
      </c>
      <c r="BM900" s="519">
        <f t="shared" si="131"/>
        <v>1.5868055555555559E-2</v>
      </c>
      <c r="BN900" s="520">
        <v>0</v>
      </c>
      <c r="BO900" s="520">
        <v>0</v>
      </c>
      <c r="BP900" s="520">
        <v>0</v>
      </c>
      <c r="BQ900" s="520">
        <v>0</v>
      </c>
      <c r="BR900" s="520">
        <v>0</v>
      </c>
      <c r="BS900" s="520">
        <v>0</v>
      </c>
      <c r="BT900" s="520">
        <v>0</v>
      </c>
      <c r="BU900" s="520">
        <v>0</v>
      </c>
      <c r="BV900" s="520">
        <v>0</v>
      </c>
      <c r="BW900" s="520">
        <v>0</v>
      </c>
      <c r="BX900" s="520">
        <v>0</v>
      </c>
      <c r="BY900" s="520">
        <v>0</v>
      </c>
      <c r="BZ900" s="520">
        <v>0</v>
      </c>
      <c r="CA900" s="520">
        <v>0</v>
      </c>
      <c r="CB900" s="520">
        <v>0</v>
      </c>
      <c r="CC900" s="520">
        <v>0</v>
      </c>
      <c r="CD900" s="520">
        <v>26822.244000000002</v>
      </c>
      <c r="CE900" s="520">
        <v>26822.244000000002</v>
      </c>
      <c r="CF900" s="520">
        <v>0</v>
      </c>
      <c r="CG900" s="520">
        <v>0</v>
      </c>
      <c r="CH900" s="520">
        <v>0</v>
      </c>
      <c r="CI900" s="520">
        <v>0</v>
      </c>
      <c r="CJ900" s="520">
        <v>0</v>
      </c>
      <c r="CK900" s="520">
        <v>0</v>
      </c>
      <c r="CL900" s="520">
        <f t="shared" si="132"/>
        <v>26822.244000000002</v>
      </c>
      <c r="CM900" s="521">
        <f t="shared" si="133"/>
        <v>26822.244000000002</v>
      </c>
      <c r="CN900" s="522">
        <v>4099679.9999999995</v>
      </c>
      <c r="CO900" s="522">
        <v>4099679.9999999995</v>
      </c>
      <c r="CP900" s="522">
        <v>5045759.9999999991</v>
      </c>
      <c r="CQ900" s="243" t="s">
        <v>874</v>
      </c>
      <c r="CR900" s="103">
        <v>1.17</v>
      </c>
      <c r="CS900" s="523">
        <v>1.17</v>
      </c>
      <c r="CT900" s="104">
        <v>1.44</v>
      </c>
      <c r="CU900" s="524"/>
      <c r="CV900" s="524"/>
      <c r="CW900" s="524"/>
      <c r="CX900" s="525"/>
      <c r="CY900" s="526">
        <v>79.747959779706335</v>
      </c>
      <c r="CZ900" s="527">
        <v>38.084561037541711</v>
      </c>
      <c r="DA900" s="528">
        <v>0.67662466622162931</v>
      </c>
      <c r="DB900" s="529">
        <v>0.66592425387614951</v>
      </c>
      <c r="DC900" s="530" t="s">
        <v>2306</v>
      </c>
      <c r="DD900" s="225"/>
      <c r="DE900" s="524"/>
      <c r="DF900" s="524"/>
      <c r="DG900" s="531"/>
      <c r="DH900" s="532"/>
      <c r="DI900" s="64">
        <v>0</v>
      </c>
      <c r="DJ900" s="64">
        <v>0</v>
      </c>
      <c r="DK900" s="64">
        <v>4450</v>
      </c>
      <c r="DL900" s="534">
        <f t="shared" si="135"/>
        <v>1483.3333333333333</v>
      </c>
    </row>
    <row r="901" spans="1:116" ht="43.5" customHeight="1" x14ac:dyDescent="0.25">
      <c r="A901" s="356" t="s">
        <v>7</v>
      </c>
      <c r="B901" s="65" t="s">
        <v>96</v>
      </c>
      <c r="C901" s="65" t="s">
        <v>140</v>
      </c>
      <c r="D901" s="64" t="s">
        <v>2660</v>
      </c>
      <c r="E901" s="64" t="s">
        <v>1814</v>
      </c>
      <c r="F901" s="64" t="s">
        <v>1838</v>
      </c>
      <c r="G901" s="18" t="s">
        <v>1814</v>
      </c>
      <c r="H901" s="35" t="s">
        <v>866</v>
      </c>
      <c r="I901" s="28" t="s">
        <v>2287</v>
      </c>
      <c r="J901" s="498">
        <v>2.7019992598074487</v>
      </c>
      <c r="K901" s="498">
        <v>0.95662878588900002</v>
      </c>
      <c r="L901" s="499">
        <v>120.5</v>
      </c>
      <c r="M901" s="512">
        <v>0</v>
      </c>
      <c r="N901" s="513">
        <v>0</v>
      </c>
      <c r="O901" s="513">
        <v>0</v>
      </c>
      <c r="P901" s="513">
        <v>0</v>
      </c>
      <c r="Q901" s="513">
        <v>0</v>
      </c>
      <c r="R901" s="513">
        <v>0</v>
      </c>
      <c r="S901" s="513">
        <v>0</v>
      </c>
      <c r="T901" s="513">
        <v>0</v>
      </c>
      <c r="U901" s="513">
        <v>0</v>
      </c>
      <c r="V901" s="513">
        <v>0</v>
      </c>
      <c r="W901" s="513">
        <v>0</v>
      </c>
      <c r="X901" s="513">
        <v>0</v>
      </c>
      <c r="Y901" s="513">
        <v>0</v>
      </c>
      <c r="Z901" s="513">
        <v>0</v>
      </c>
      <c r="AA901" s="513">
        <v>0</v>
      </c>
      <c r="AB901" s="513">
        <v>0</v>
      </c>
      <c r="AC901" s="513">
        <v>3</v>
      </c>
      <c r="AD901" s="513">
        <v>3</v>
      </c>
      <c r="AE901" s="513">
        <v>0</v>
      </c>
      <c r="AF901" s="513">
        <v>0</v>
      </c>
      <c r="AG901" s="513">
        <v>0</v>
      </c>
      <c r="AH901" s="513">
        <f t="shared" si="126"/>
        <v>0</v>
      </c>
      <c r="AI901" s="513">
        <v>0</v>
      </c>
      <c r="AJ901" s="513">
        <v>0</v>
      </c>
      <c r="AK901" s="513">
        <f t="shared" si="127"/>
        <v>3</v>
      </c>
      <c r="AL901" s="513">
        <f t="shared" si="128"/>
        <v>3</v>
      </c>
      <c r="AM901" s="513">
        <v>0</v>
      </c>
      <c r="AN901" s="513">
        <v>0</v>
      </c>
      <c r="AO901" s="513">
        <v>0</v>
      </c>
      <c r="AP901" s="513">
        <v>0</v>
      </c>
      <c r="AQ901" s="513">
        <v>0</v>
      </c>
      <c r="AR901" s="513">
        <v>0</v>
      </c>
      <c r="AS901" s="513">
        <v>0</v>
      </c>
      <c r="AT901" s="513">
        <v>0</v>
      </c>
      <c r="AU901" s="513">
        <v>0</v>
      </c>
      <c r="AV901" s="513">
        <v>0</v>
      </c>
      <c r="AW901" s="513">
        <v>0</v>
      </c>
      <c r="AX901" s="513">
        <v>0</v>
      </c>
      <c r="AY901" s="513">
        <v>0</v>
      </c>
      <c r="AZ901" s="513">
        <v>0</v>
      </c>
      <c r="BA901" s="513">
        <v>0</v>
      </c>
      <c r="BB901" s="513">
        <v>0</v>
      </c>
      <c r="BC901" s="513">
        <v>14.66</v>
      </c>
      <c r="BD901" s="513">
        <v>14.66</v>
      </c>
      <c r="BE901" s="513">
        <v>0</v>
      </c>
      <c r="BF901" s="513">
        <v>0</v>
      </c>
      <c r="BG901" s="513">
        <v>0</v>
      </c>
      <c r="BH901" s="513">
        <v>0</v>
      </c>
      <c r="BI901" s="513">
        <v>0</v>
      </c>
      <c r="BJ901" s="513">
        <v>0</v>
      </c>
      <c r="BK901" s="241">
        <f t="shared" si="129"/>
        <v>14.66</v>
      </c>
      <c r="BL901" s="22">
        <f t="shared" si="130"/>
        <v>14.66</v>
      </c>
      <c r="BM901" s="519">
        <f t="shared" si="131"/>
        <v>1.6850574712643677E-2</v>
      </c>
      <c r="BN901" s="520">
        <v>0</v>
      </c>
      <c r="BO901" s="520">
        <v>0</v>
      </c>
      <c r="BP901" s="520">
        <v>0</v>
      </c>
      <c r="BQ901" s="520">
        <v>0</v>
      </c>
      <c r="BR901" s="520">
        <v>0</v>
      </c>
      <c r="BS901" s="520">
        <v>0</v>
      </c>
      <c r="BT901" s="520">
        <v>0</v>
      </c>
      <c r="BU901" s="520">
        <v>0</v>
      </c>
      <c r="BV901" s="520">
        <v>0</v>
      </c>
      <c r="BW901" s="520">
        <v>0</v>
      </c>
      <c r="BX901" s="520">
        <v>0</v>
      </c>
      <c r="BY901" s="520">
        <v>0</v>
      </c>
      <c r="BZ901" s="520">
        <v>0</v>
      </c>
      <c r="CA901" s="520">
        <v>0</v>
      </c>
      <c r="CB901" s="520">
        <v>0</v>
      </c>
      <c r="CC901" s="520">
        <v>0</v>
      </c>
      <c r="CD901" s="520">
        <v>17208.494400000003</v>
      </c>
      <c r="CE901" s="520">
        <v>17208.494400000003</v>
      </c>
      <c r="CF901" s="520">
        <v>0</v>
      </c>
      <c r="CG901" s="520">
        <v>0</v>
      </c>
      <c r="CH901" s="520">
        <v>0</v>
      </c>
      <c r="CI901" s="520">
        <v>0</v>
      </c>
      <c r="CJ901" s="520">
        <v>0</v>
      </c>
      <c r="CK901" s="520">
        <v>0</v>
      </c>
      <c r="CL901" s="520">
        <f t="shared" si="132"/>
        <v>17208.494400000003</v>
      </c>
      <c r="CM901" s="521">
        <f t="shared" si="133"/>
        <v>17208.494400000003</v>
      </c>
      <c r="CN901" s="522">
        <v>2698080.0000000005</v>
      </c>
      <c r="CO901" s="522">
        <v>2698080.0000000005</v>
      </c>
      <c r="CP901" s="522">
        <v>3048480.0000000005</v>
      </c>
      <c r="CQ901" s="243" t="s">
        <v>874</v>
      </c>
      <c r="CR901" s="103">
        <v>0.77</v>
      </c>
      <c r="CS901" s="523">
        <v>0.77</v>
      </c>
      <c r="CT901" s="104">
        <v>0.87</v>
      </c>
      <c r="CU901" s="524"/>
      <c r="CV901" s="524"/>
      <c r="CW901" s="524"/>
      <c r="CX901" s="525"/>
      <c r="CY901" s="526">
        <v>83.205273643204379</v>
      </c>
      <c r="CZ901" s="527">
        <v>83.298012232415999</v>
      </c>
      <c r="DA901" s="528">
        <v>0.48141662542667457</v>
      </c>
      <c r="DB901" s="529">
        <v>0.48172782874617665</v>
      </c>
      <c r="DC901" s="530" t="s">
        <v>2493</v>
      </c>
      <c r="DD901" s="225"/>
      <c r="DE901" s="524"/>
      <c r="DF901" s="524"/>
      <c r="DG901" s="531"/>
      <c r="DH901" s="532"/>
      <c r="DI901" s="64">
        <v>18634</v>
      </c>
      <c r="DJ901" s="64">
        <v>0</v>
      </c>
      <c r="DK901" s="64">
        <v>0</v>
      </c>
      <c r="DL901" s="534">
        <f t="shared" si="135"/>
        <v>6211.333333333333</v>
      </c>
    </row>
    <row r="902" spans="1:116" ht="43.5" customHeight="1" x14ac:dyDescent="0.25">
      <c r="A902" s="356" t="s">
        <v>7</v>
      </c>
      <c r="B902" s="65" t="s">
        <v>96</v>
      </c>
      <c r="C902" s="65" t="s">
        <v>140</v>
      </c>
      <c r="D902" s="64" t="s">
        <v>2660</v>
      </c>
      <c r="E902" s="64" t="s">
        <v>1814</v>
      </c>
      <c r="F902" s="64" t="s">
        <v>1839</v>
      </c>
      <c r="G902" s="18" t="s">
        <v>1814</v>
      </c>
      <c r="H902" s="35" t="s">
        <v>866</v>
      </c>
      <c r="I902" s="28" t="s">
        <v>2287</v>
      </c>
      <c r="J902" s="498">
        <v>2.1615994078459591</v>
      </c>
      <c r="K902" s="498">
        <v>2.1941287833150001</v>
      </c>
      <c r="L902" s="499">
        <v>292</v>
      </c>
      <c r="M902" s="512">
        <v>0</v>
      </c>
      <c r="N902" s="513">
        <v>0</v>
      </c>
      <c r="O902" s="513">
        <v>0</v>
      </c>
      <c r="P902" s="513">
        <v>0</v>
      </c>
      <c r="Q902" s="513">
        <v>0</v>
      </c>
      <c r="R902" s="513">
        <v>0</v>
      </c>
      <c r="S902" s="513">
        <v>0</v>
      </c>
      <c r="T902" s="513">
        <v>0</v>
      </c>
      <c r="U902" s="513">
        <v>0</v>
      </c>
      <c r="V902" s="513">
        <v>0</v>
      </c>
      <c r="W902" s="513">
        <v>0</v>
      </c>
      <c r="X902" s="513">
        <v>0</v>
      </c>
      <c r="Y902" s="513">
        <v>0</v>
      </c>
      <c r="Z902" s="513">
        <v>0</v>
      </c>
      <c r="AA902" s="513">
        <v>0</v>
      </c>
      <c r="AB902" s="513">
        <v>0</v>
      </c>
      <c r="AC902" s="513">
        <v>4</v>
      </c>
      <c r="AD902" s="513">
        <v>4</v>
      </c>
      <c r="AE902" s="513">
        <v>0</v>
      </c>
      <c r="AF902" s="513">
        <v>0</v>
      </c>
      <c r="AG902" s="513">
        <v>0</v>
      </c>
      <c r="AH902" s="513">
        <f t="shared" si="126"/>
        <v>0</v>
      </c>
      <c r="AI902" s="513">
        <v>0</v>
      </c>
      <c r="AJ902" s="513">
        <v>0</v>
      </c>
      <c r="AK902" s="513">
        <f t="shared" si="127"/>
        <v>4</v>
      </c>
      <c r="AL902" s="513">
        <f t="shared" si="128"/>
        <v>4</v>
      </c>
      <c r="AM902" s="513">
        <v>0</v>
      </c>
      <c r="AN902" s="513">
        <v>0</v>
      </c>
      <c r="AO902" s="513">
        <v>0</v>
      </c>
      <c r="AP902" s="513">
        <v>0</v>
      </c>
      <c r="AQ902" s="513">
        <v>0</v>
      </c>
      <c r="AR902" s="513">
        <v>0</v>
      </c>
      <c r="AS902" s="513">
        <v>0</v>
      </c>
      <c r="AT902" s="513">
        <v>0</v>
      </c>
      <c r="AU902" s="513">
        <v>0</v>
      </c>
      <c r="AV902" s="513">
        <v>0</v>
      </c>
      <c r="AW902" s="513">
        <v>0</v>
      </c>
      <c r="AX902" s="513">
        <v>0</v>
      </c>
      <c r="AY902" s="513">
        <v>0</v>
      </c>
      <c r="AZ902" s="513">
        <v>0</v>
      </c>
      <c r="BA902" s="513">
        <v>0</v>
      </c>
      <c r="BB902" s="513">
        <v>0</v>
      </c>
      <c r="BC902" s="513">
        <v>20.66</v>
      </c>
      <c r="BD902" s="513">
        <v>20.66</v>
      </c>
      <c r="BE902" s="513">
        <v>0</v>
      </c>
      <c r="BF902" s="513">
        <v>0</v>
      </c>
      <c r="BG902" s="513">
        <v>0</v>
      </c>
      <c r="BH902" s="513">
        <v>0</v>
      </c>
      <c r="BI902" s="513">
        <v>0</v>
      </c>
      <c r="BJ902" s="513">
        <v>0</v>
      </c>
      <c r="BK902" s="241">
        <f t="shared" si="129"/>
        <v>20.66</v>
      </c>
      <c r="BL902" s="22">
        <f t="shared" si="130"/>
        <v>20.66</v>
      </c>
      <c r="BM902" s="519">
        <f t="shared" si="131"/>
        <v>1.8283185840707969E-2</v>
      </c>
      <c r="BN902" s="520">
        <v>0</v>
      </c>
      <c r="BO902" s="520">
        <v>0</v>
      </c>
      <c r="BP902" s="520">
        <v>0</v>
      </c>
      <c r="BQ902" s="520">
        <v>0</v>
      </c>
      <c r="BR902" s="520">
        <v>0</v>
      </c>
      <c r="BS902" s="520">
        <v>0</v>
      </c>
      <c r="BT902" s="520">
        <v>0</v>
      </c>
      <c r="BU902" s="520">
        <v>0</v>
      </c>
      <c r="BV902" s="520">
        <v>0</v>
      </c>
      <c r="BW902" s="520">
        <v>0</v>
      </c>
      <c r="BX902" s="520">
        <v>0</v>
      </c>
      <c r="BY902" s="520">
        <v>0</v>
      </c>
      <c r="BZ902" s="520">
        <v>0</v>
      </c>
      <c r="CA902" s="520">
        <v>0</v>
      </c>
      <c r="CB902" s="520">
        <v>0</v>
      </c>
      <c r="CC902" s="520">
        <v>0</v>
      </c>
      <c r="CD902" s="520">
        <v>24251.5344</v>
      </c>
      <c r="CE902" s="520">
        <v>24251.5344</v>
      </c>
      <c r="CF902" s="520">
        <v>0</v>
      </c>
      <c r="CG902" s="520">
        <v>0</v>
      </c>
      <c r="CH902" s="520">
        <v>0</v>
      </c>
      <c r="CI902" s="520">
        <v>0</v>
      </c>
      <c r="CJ902" s="520">
        <v>0</v>
      </c>
      <c r="CK902" s="520">
        <v>0</v>
      </c>
      <c r="CL902" s="520">
        <f t="shared" si="132"/>
        <v>24251.5344</v>
      </c>
      <c r="CM902" s="521">
        <f t="shared" si="133"/>
        <v>24251.5344</v>
      </c>
      <c r="CN902" s="522">
        <v>2277600</v>
      </c>
      <c r="CO902" s="522">
        <v>2277600</v>
      </c>
      <c r="CP902" s="522">
        <v>3959519.9999999995</v>
      </c>
      <c r="CQ902" s="243" t="s">
        <v>874</v>
      </c>
      <c r="CR902" s="103">
        <v>0.65</v>
      </c>
      <c r="CS902" s="523">
        <v>0.65</v>
      </c>
      <c r="CT902" s="104">
        <v>1.1299999999999999</v>
      </c>
      <c r="CU902" s="524"/>
      <c r="CV902" s="524"/>
      <c r="CW902" s="524"/>
      <c r="CX902" s="525"/>
      <c r="CY902" s="526">
        <v>62.785846111985848</v>
      </c>
      <c r="CZ902" s="527">
        <v>58.743888070027872</v>
      </c>
      <c r="DA902" s="528">
        <v>0.39400910845566361</v>
      </c>
      <c r="DB902" s="529">
        <v>0.35438206882862383</v>
      </c>
      <c r="DC902" s="530" t="s">
        <v>2306</v>
      </c>
      <c r="DD902" s="225"/>
      <c r="DE902" s="524"/>
      <c r="DF902" s="524"/>
      <c r="DG902" s="531"/>
      <c r="DH902" s="532"/>
      <c r="DI902" s="64">
        <v>0</v>
      </c>
      <c r="DJ902" s="64">
        <v>0</v>
      </c>
      <c r="DK902" s="64">
        <v>49635</v>
      </c>
      <c r="DL902" s="534">
        <f t="shared" si="135"/>
        <v>16545</v>
      </c>
    </row>
    <row r="903" spans="1:116" ht="43.5" customHeight="1" x14ac:dyDescent="0.25">
      <c r="A903" s="356" t="s">
        <v>7</v>
      </c>
      <c r="B903" s="65" t="s">
        <v>96</v>
      </c>
      <c r="C903" s="65" t="s">
        <v>140</v>
      </c>
      <c r="D903" s="64" t="s">
        <v>2660</v>
      </c>
      <c r="E903" s="64" t="s">
        <v>1814</v>
      </c>
      <c r="F903" s="64" t="s">
        <v>1840</v>
      </c>
      <c r="G903" s="18" t="s">
        <v>1814</v>
      </c>
      <c r="H903" s="35" t="s">
        <v>866</v>
      </c>
      <c r="I903" s="28" t="s">
        <v>2287</v>
      </c>
      <c r="J903" s="498">
        <v>1.851770159388038</v>
      </c>
      <c r="K903" s="498">
        <v>2.0435606018100003</v>
      </c>
      <c r="L903" s="499">
        <v>692.4</v>
      </c>
      <c r="M903" s="512">
        <v>0</v>
      </c>
      <c r="N903" s="513">
        <v>0</v>
      </c>
      <c r="O903" s="513">
        <v>0</v>
      </c>
      <c r="P903" s="513">
        <v>0</v>
      </c>
      <c r="Q903" s="513">
        <v>0</v>
      </c>
      <c r="R903" s="513">
        <v>0</v>
      </c>
      <c r="S903" s="513">
        <v>0</v>
      </c>
      <c r="T903" s="513">
        <v>0</v>
      </c>
      <c r="U903" s="513">
        <v>0</v>
      </c>
      <c r="V903" s="513">
        <v>0</v>
      </c>
      <c r="W903" s="513">
        <v>0</v>
      </c>
      <c r="X903" s="513">
        <v>0</v>
      </c>
      <c r="Y903" s="513">
        <v>0</v>
      </c>
      <c r="Z903" s="513">
        <v>0</v>
      </c>
      <c r="AA903" s="513">
        <v>0</v>
      </c>
      <c r="AB903" s="513">
        <v>0</v>
      </c>
      <c r="AC903" s="513">
        <v>3</v>
      </c>
      <c r="AD903" s="513">
        <v>3</v>
      </c>
      <c r="AE903" s="513">
        <v>0</v>
      </c>
      <c r="AF903" s="513">
        <v>0</v>
      </c>
      <c r="AG903" s="513">
        <v>0</v>
      </c>
      <c r="AH903" s="513">
        <f t="shared" si="126"/>
        <v>0</v>
      </c>
      <c r="AI903" s="513">
        <v>0</v>
      </c>
      <c r="AJ903" s="513">
        <v>0</v>
      </c>
      <c r="AK903" s="513">
        <f t="shared" si="127"/>
        <v>3</v>
      </c>
      <c r="AL903" s="513">
        <f t="shared" si="128"/>
        <v>3</v>
      </c>
      <c r="AM903" s="513">
        <v>0</v>
      </c>
      <c r="AN903" s="513">
        <v>0</v>
      </c>
      <c r="AO903" s="513">
        <v>0</v>
      </c>
      <c r="AP903" s="513">
        <v>0</v>
      </c>
      <c r="AQ903" s="513">
        <v>0</v>
      </c>
      <c r="AR903" s="513">
        <v>0</v>
      </c>
      <c r="AS903" s="513">
        <v>0</v>
      </c>
      <c r="AT903" s="513">
        <v>0</v>
      </c>
      <c r="AU903" s="513">
        <v>0</v>
      </c>
      <c r="AV903" s="513">
        <v>0</v>
      </c>
      <c r="AW903" s="513">
        <v>0</v>
      </c>
      <c r="AX903" s="513">
        <v>0</v>
      </c>
      <c r="AY903" s="513">
        <v>0</v>
      </c>
      <c r="AZ903" s="513">
        <v>0</v>
      </c>
      <c r="BA903" s="513">
        <v>0</v>
      </c>
      <c r="BB903" s="513">
        <v>0</v>
      </c>
      <c r="BC903" s="513">
        <v>22</v>
      </c>
      <c r="BD903" s="513">
        <v>22</v>
      </c>
      <c r="BE903" s="513">
        <v>0</v>
      </c>
      <c r="BF903" s="513">
        <v>0</v>
      </c>
      <c r="BG903" s="513">
        <v>0</v>
      </c>
      <c r="BH903" s="513">
        <v>0</v>
      </c>
      <c r="BI903" s="513">
        <v>0</v>
      </c>
      <c r="BJ903" s="513">
        <v>0</v>
      </c>
      <c r="BK903" s="241">
        <f t="shared" si="129"/>
        <v>22</v>
      </c>
      <c r="BL903" s="22">
        <f t="shared" si="130"/>
        <v>22</v>
      </c>
      <c r="BM903" s="519">
        <f t="shared" si="131"/>
        <v>1.5942028985507246E-2</v>
      </c>
      <c r="BN903" s="520">
        <v>0</v>
      </c>
      <c r="BO903" s="520">
        <v>0</v>
      </c>
      <c r="BP903" s="520">
        <v>0</v>
      </c>
      <c r="BQ903" s="520">
        <v>0</v>
      </c>
      <c r="BR903" s="520">
        <v>0</v>
      </c>
      <c r="BS903" s="520">
        <v>0</v>
      </c>
      <c r="BT903" s="520">
        <v>0</v>
      </c>
      <c r="BU903" s="520">
        <v>0</v>
      </c>
      <c r="BV903" s="520">
        <v>0</v>
      </c>
      <c r="BW903" s="520">
        <v>0</v>
      </c>
      <c r="BX903" s="520">
        <v>0</v>
      </c>
      <c r="BY903" s="520">
        <v>0</v>
      </c>
      <c r="BZ903" s="520">
        <v>0</v>
      </c>
      <c r="CA903" s="520">
        <v>0</v>
      </c>
      <c r="CB903" s="520">
        <v>0</v>
      </c>
      <c r="CC903" s="520">
        <v>0</v>
      </c>
      <c r="CD903" s="520">
        <v>25824.480000000003</v>
      </c>
      <c r="CE903" s="520">
        <v>25824.480000000003</v>
      </c>
      <c r="CF903" s="520">
        <v>0</v>
      </c>
      <c r="CG903" s="520">
        <v>0</v>
      </c>
      <c r="CH903" s="520">
        <v>0</v>
      </c>
      <c r="CI903" s="520">
        <v>0</v>
      </c>
      <c r="CJ903" s="520">
        <v>0</v>
      </c>
      <c r="CK903" s="520">
        <v>0</v>
      </c>
      <c r="CL903" s="520">
        <f t="shared" si="132"/>
        <v>25824.480000000003</v>
      </c>
      <c r="CM903" s="521">
        <f t="shared" si="133"/>
        <v>25824.480000000003</v>
      </c>
      <c r="CN903" s="522">
        <v>4800480.0000000009</v>
      </c>
      <c r="CO903" s="522">
        <v>4800480.0000000009</v>
      </c>
      <c r="CP903" s="522">
        <v>4835519.9999999991</v>
      </c>
      <c r="CQ903" s="243" t="s">
        <v>874</v>
      </c>
      <c r="CR903" s="103">
        <v>1.37</v>
      </c>
      <c r="CS903" s="523">
        <v>1.37</v>
      </c>
      <c r="CT903" s="104">
        <v>1.38</v>
      </c>
      <c r="CU903" s="524"/>
      <c r="CV903" s="524"/>
      <c r="CW903" s="524"/>
      <c r="CX903" s="525"/>
      <c r="CY903" s="526">
        <v>18.717458183281259</v>
      </c>
      <c r="CZ903" s="527">
        <v>18.717458183281259</v>
      </c>
      <c r="DA903" s="528">
        <v>7.0789035006167331E-2</v>
      </c>
      <c r="DB903" s="529">
        <v>7.0789035006167331E-2</v>
      </c>
      <c r="DC903" s="530" t="s">
        <v>2306</v>
      </c>
      <c r="DD903" s="225"/>
      <c r="DE903" s="524"/>
      <c r="DF903" s="524"/>
      <c r="DG903" s="531"/>
      <c r="DH903" s="532"/>
      <c r="DI903" s="64">
        <v>0</v>
      </c>
      <c r="DJ903" s="64">
        <v>0</v>
      </c>
      <c r="DK903" s="64">
        <v>0</v>
      </c>
      <c r="DL903" s="534">
        <f t="shared" si="135"/>
        <v>0</v>
      </c>
    </row>
    <row r="904" spans="1:116" ht="43.5" customHeight="1" x14ac:dyDescent="0.25">
      <c r="A904" s="356" t="s">
        <v>7</v>
      </c>
      <c r="B904" s="65" t="s">
        <v>96</v>
      </c>
      <c r="C904" s="65" t="s">
        <v>140</v>
      </c>
      <c r="D904" s="64" t="s">
        <v>2660</v>
      </c>
      <c r="E904" s="64" t="s">
        <v>1814</v>
      </c>
      <c r="F904" s="64" t="s">
        <v>1841</v>
      </c>
      <c r="G904" s="18" t="s">
        <v>1814</v>
      </c>
      <c r="H904" s="35" t="s">
        <v>860</v>
      </c>
      <c r="I904" s="28" t="s">
        <v>2287</v>
      </c>
      <c r="J904" s="498">
        <v>1.9454394670613628</v>
      </c>
      <c r="K904" s="498">
        <v>0.33768939323700004</v>
      </c>
      <c r="L904" s="499">
        <v>10.9</v>
      </c>
      <c r="M904" s="512">
        <v>0</v>
      </c>
      <c r="N904" s="513">
        <v>0</v>
      </c>
      <c r="O904" s="513">
        <v>0</v>
      </c>
      <c r="P904" s="513">
        <v>0</v>
      </c>
      <c r="Q904" s="513">
        <v>0</v>
      </c>
      <c r="R904" s="513">
        <v>0</v>
      </c>
      <c r="S904" s="513">
        <v>0</v>
      </c>
      <c r="T904" s="513">
        <v>0</v>
      </c>
      <c r="U904" s="513">
        <v>0</v>
      </c>
      <c r="V904" s="513">
        <v>0</v>
      </c>
      <c r="W904" s="513">
        <v>0</v>
      </c>
      <c r="X904" s="513">
        <v>0</v>
      </c>
      <c r="Y904" s="513">
        <v>0</v>
      </c>
      <c r="Z904" s="513">
        <v>0</v>
      </c>
      <c r="AA904" s="513">
        <v>0</v>
      </c>
      <c r="AB904" s="513">
        <v>0</v>
      </c>
      <c r="AC904" s="513">
        <v>1</v>
      </c>
      <c r="AD904" s="513">
        <v>1</v>
      </c>
      <c r="AE904" s="513">
        <v>0</v>
      </c>
      <c r="AF904" s="513">
        <v>0</v>
      </c>
      <c r="AG904" s="513">
        <v>0</v>
      </c>
      <c r="AH904" s="513">
        <f t="shared" si="126"/>
        <v>0</v>
      </c>
      <c r="AI904" s="513">
        <v>0</v>
      </c>
      <c r="AJ904" s="513">
        <v>0</v>
      </c>
      <c r="AK904" s="513">
        <f t="shared" si="127"/>
        <v>1</v>
      </c>
      <c r="AL904" s="513">
        <f t="shared" si="128"/>
        <v>1</v>
      </c>
      <c r="AM904" s="513">
        <v>0</v>
      </c>
      <c r="AN904" s="513">
        <v>0</v>
      </c>
      <c r="AO904" s="513">
        <v>0</v>
      </c>
      <c r="AP904" s="513">
        <v>0</v>
      </c>
      <c r="AQ904" s="513">
        <v>0</v>
      </c>
      <c r="AR904" s="513">
        <v>0</v>
      </c>
      <c r="AS904" s="513">
        <v>0</v>
      </c>
      <c r="AT904" s="513">
        <v>0</v>
      </c>
      <c r="AU904" s="513">
        <v>0</v>
      </c>
      <c r="AV904" s="513">
        <v>0</v>
      </c>
      <c r="AW904" s="513">
        <v>0</v>
      </c>
      <c r="AX904" s="513">
        <v>0</v>
      </c>
      <c r="AY904" s="513">
        <v>0</v>
      </c>
      <c r="AZ904" s="513">
        <v>0</v>
      </c>
      <c r="BA904" s="513">
        <v>0</v>
      </c>
      <c r="BB904" s="513">
        <v>0</v>
      </c>
      <c r="BC904" s="513">
        <v>23</v>
      </c>
      <c r="BD904" s="513">
        <v>23</v>
      </c>
      <c r="BE904" s="513">
        <v>0</v>
      </c>
      <c r="BF904" s="513">
        <v>0</v>
      </c>
      <c r="BG904" s="513">
        <v>0</v>
      </c>
      <c r="BH904" s="513">
        <v>0</v>
      </c>
      <c r="BI904" s="513">
        <v>0</v>
      </c>
      <c r="BJ904" s="513">
        <v>0</v>
      </c>
      <c r="BK904" s="241">
        <f t="shared" si="129"/>
        <v>23</v>
      </c>
      <c r="BL904" s="22">
        <f t="shared" si="130"/>
        <v>23</v>
      </c>
      <c r="BM904" s="519">
        <f t="shared" si="131"/>
        <v>4.8936170212765959E-2</v>
      </c>
      <c r="BN904" s="520">
        <v>0</v>
      </c>
      <c r="BO904" s="520">
        <v>0</v>
      </c>
      <c r="BP904" s="520">
        <v>0</v>
      </c>
      <c r="BQ904" s="520">
        <v>0</v>
      </c>
      <c r="BR904" s="520">
        <v>0</v>
      </c>
      <c r="BS904" s="520">
        <v>0</v>
      </c>
      <c r="BT904" s="520">
        <v>0</v>
      </c>
      <c r="BU904" s="520">
        <v>0</v>
      </c>
      <c r="BV904" s="520">
        <v>0</v>
      </c>
      <c r="BW904" s="520">
        <v>0</v>
      </c>
      <c r="BX904" s="520">
        <v>0</v>
      </c>
      <c r="BY904" s="520">
        <v>0</v>
      </c>
      <c r="BZ904" s="520">
        <v>0</v>
      </c>
      <c r="CA904" s="520">
        <v>0</v>
      </c>
      <c r="CB904" s="520">
        <v>0</v>
      </c>
      <c r="CC904" s="520">
        <v>0</v>
      </c>
      <c r="CD904" s="520">
        <v>26998.320000000003</v>
      </c>
      <c r="CE904" s="520">
        <v>26998.320000000003</v>
      </c>
      <c r="CF904" s="520">
        <v>0</v>
      </c>
      <c r="CG904" s="520">
        <v>0</v>
      </c>
      <c r="CH904" s="520">
        <v>0</v>
      </c>
      <c r="CI904" s="520">
        <v>0</v>
      </c>
      <c r="CJ904" s="520">
        <v>0</v>
      </c>
      <c r="CK904" s="520">
        <v>0</v>
      </c>
      <c r="CL904" s="520">
        <f t="shared" si="132"/>
        <v>26998.320000000003</v>
      </c>
      <c r="CM904" s="521">
        <f t="shared" si="133"/>
        <v>26998.320000000003</v>
      </c>
      <c r="CN904" s="522">
        <v>876000</v>
      </c>
      <c r="CO904" s="522">
        <v>876000</v>
      </c>
      <c r="CP904" s="522">
        <v>1646880</v>
      </c>
      <c r="CQ904" s="243" t="s">
        <v>874</v>
      </c>
      <c r="CR904" s="103">
        <v>0.25</v>
      </c>
      <c r="CS904" s="523">
        <v>0.25</v>
      </c>
      <c r="CT904" s="104">
        <v>0.47</v>
      </c>
      <c r="CU904" s="524"/>
      <c r="CV904" s="524"/>
      <c r="CW904" s="524"/>
      <c r="CX904" s="525"/>
      <c r="CY904" s="526">
        <v>0</v>
      </c>
      <c r="CZ904" s="527">
        <v>0</v>
      </c>
      <c r="DA904" s="528">
        <v>0</v>
      </c>
      <c r="DB904" s="529">
        <v>0</v>
      </c>
      <c r="DC904" s="530" t="s">
        <v>2297</v>
      </c>
      <c r="DD904" s="225"/>
      <c r="DE904" s="524"/>
      <c r="DF904" s="524"/>
      <c r="DG904" s="531"/>
      <c r="DH904" s="532"/>
      <c r="DI904" s="64">
        <v>0</v>
      </c>
      <c r="DJ904" s="64">
        <v>0</v>
      </c>
      <c r="DK904" s="64">
        <v>0</v>
      </c>
      <c r="DL904" s="534">
        <f t="shared" si="135"/>
        <v>0</v>
      </c>
    </row>
    <row r="905" spans="1:116" ht="43.5" customHeight="1" x14ac:dyDescent="0.25">
      <c r="A905" s="356" t="s">
        <v>7</v>
      </c>
      <c r="B905" s="65" t="s">
        <v>96</v>
      </c>
      <c r="C905" s="65" t="s">
        <v>140</v>
      </c>
      <c r="D905" s="64" t="s">
        <v>2660</v>
      </c>
      <c r="E905" s="64" t="s">
        <v>1814</v>
      </c>
      <c r="F905" s="64" t="s">
        <v>1842</v>
      </c>
      <c r="G905" s="18" t="s">
        <v>1814</v>
      </c>
      <c r="H905" s="35" t="s">
        <v>860</v>
      </c>
      <c r="I905" s="28" t="s">
        <v>2287</v>
      </c>
      <c r="J905" s="498">
        <v>2.1471887451269858</v>
      </c>
      <c r="K905" s="498">
        <v>2.1928030257420001</v>
      </c>
      <c r="L905" s="499">
        <v>750.8</v>
      </c>
      <c r="M905" s="512">
        <v>0</v>
      </c>
      <c r="N905" s="513">
        <v>0</v>
      </c>
      <c r="O905" s="513">
        <v>0</v>
      </c>
      <c r="P905" s="513">
        <v>0</v>
      </c>
      <c r="Q905" s="513">
        <v>0</v>
      </c>
      <c r="R905" s="513">
        <v>0</v>
      </c>
      <c r="S905" s="513">
        <v>0</v>
      </c>
      <c r="T905" s="513">
        <v>0</v>
      </c>
      <c r="U905" s="513">
        <v>0</v>
      </c>
      <c r="V905" s="513">
        <v>0</v>
      </c>
      <c r="W905" s="513">
        <v>0</v>
      </c>
      <c r="X905" s="513">
        <v>0</v>
      </c>
      <c r="Y905" s="513">
        <v>0</v>
      </c>
      <c r="Z905" s="513">
        <v>0</v>
      </c>
      <c r="AA905" s="513">
        <v>0</v>
      </c>
      <c r="AB905" s="513">
        <v>0</v>
      </c>
      <c r="AC905" s="513">
        <v>14</v>
      </c>
      <c r="AD905" s="513">
        <v>14</v>
      </c>
      <c r="AE905" s="513">
        <v>0</v>
      </c>
      <c r="AF905" s="513">
        <v>0</v>
      </c>
      <c r="AG905" s="513">
        <v>0</v>
      </c>
      <c r="AH905" s="513">
        <f t="shared" si="126"/>
        <v>0</v>
      </c>
      <c r="AI905" s="513">
        <v>0</v>
      </c>
      <c r="AJ905" s="513">
        <v>0</v>
      </c>
      <c r="AK905" s="513">
        <f t="shared" si="127"/>
        <v>14</v>
      </c>
      <c r="AL905" s="513">
        <f t="shared" si="128"/>
        <v>14</v>
      </c>
      <c r="AM905" s="513">
        <v>0</v>
      </c>
      <c r="AN905" s="513">
        <v>0</v>
      </c>
      <c r="AO905" s="513">
        <v>0</v>
      </c>
      <c r="AP905" s="513">
        <v>0</v>
      </c>
      <c r="AQ905" s="513">
        <v>0</v>
      </c>
      <c r="AR905" s="513">
        <v>0</v>
      </c>
      <c r="AS905" s="513">
        <v>0</v>
      </c>
      <c r="AT905" s="513">
        <v>0</v>
      </c>
      <c r="AU905" s="513">
        <v>0</v>
      </c>
      <c r="AV905" s="513">
        <v>0</v>
      </c>
      <c r="AW905" s="513">
        <v>0</v>
      </c>
      <c r="AX905" s="513">
        <v>0</v>
      </c>
      <c r="AY905" s="513">
        <v>0</v>
      </c>
      <c r="AZ905" s="513">
        <v>0</v>
      </c>
      <c r="BA905" s="513">
        <v>0</v>
      </c>
      <c r="BB905" s="513">
        <v>0</v>
      </c>
      <c r="BC905" s="513">
        <v>81.790000000000006</v>
      </c>
      <c r="BD905" s="513">
        <v>81.790000000000006</v>
      </c>
      <c r="BE905" s="513">
        <v>0</v>
      </c>
      <c r="BF905" s="513">
        <v>0</v>
      </c>
      <c r="BG905" s="513">
        <v>0</v>
      </c>
      <c r="BH905" s="513">
        <v>0</v>
      </c>
      <c r="BI905" s="513">
        <v>0</v>
      </c>
      <c r="BJ905" s="513">
        <v>0</v>
      </c>
      <c r="BK905" s="241">
        <f t="shared" si="129"/>
        <v>81.790000000000006</v>
      </c>
      <c r="BL905" s="22">
        <f t="shared" si="130"/>
        <v>81.790000000000006</v>
      </c>
      <c r="BM905" s="519">
        <f t="shared" si="131"/>
        <v>4.9569696969696972E-2</v>
      </c>
      <c r="BN905" s="520">
        <v>0</v>
      </c>
      <c r="BO905" s="520">
        <v>0</v>
      </c>
      <c r="BP905" s="520">
        <v>0</v>
      </c>
      <c r="BQ905" s="520">
        <v>0</v>
      </c>
      <c r="BR905" s="520">
        <v>0</v>
      </c>
      <c r="BS905" s="520">
        <v>0</v>
      </c>
      <c r="BT905" s="520">
        <v>0</v>
      </c>
      <c r="BU905" s="520">
        <v>0</v>
      </c>
      <c r="BV905" s="520">
        <v>0</v>
      </c>
      <c r="BW905" s="520">
        <v>0</v>
      </c>
      <c r="BX905" s="520">
        <v>0</v>
      </c>
      <c r="BY905" s="520">
        <v>0</v>
      </c>
      <c r="BZ905" s="520">
        <v>0</v>
      </c>
      <c r="CA905" s="520">
        <v>0</v>
      </c>
      <c r="CB905" s="520">
        <v>0</v>
      </c>
      <c r="CC905" s="520">
        <v>0</v>
      </c>
      <c r="CD905" s="520">
        <v>96008.373600000006</v>
      </c>
      <c r="CE905" s="520">
        <v>96008.373600000006</v>
      </c>
      <c r="CF905" s="520">
        <v>0</v>
      </c>
      <c r="CG905" s="520">
        <v>0</v>
      </c>
      <c r="CH905" s="520">
        <v>0</v>
      </c>
      <c r="CI905" s="520">
        <v>0</v>
      </c>
      <c r="CJ905" s="520">
        <v>0</v>
      </c>
      <c r="CK905" s="520">
        <v>0</v>
      </c>
      <c r="CL905" s="520">
        <f t="shared" si="132"/>
        <v>96008.373600000006</v>
      </c>
      <c r="CM905" s="521">
        <f t="shared" si="133"/>
        <v>96008.373600000006</v>
      </c>
      <c r="CN905" s="522">
        <v>4800480.0000000009</v>
      </c>
      <c r="CO905" s="522">
        <v>4800480.0000000009</v>
      </c>
      <c r="CP905" s="522">
        <v>5781600</v>
      </c>
      <c r="CQ905" s="243" t="s">
        <v>874</v>
      </c>
      <c r="CR905" s="103">
        <v>1.37</v>
      </c>
      <c r="CS905" s="523">
        <v>1.37</v>
      </c>
      <c r="CT905" s="104">
        <v>1.65</v>
      </c>
      <c r="CU905" s="524"/>
      <c r="CV905" s="524"/>
      <c r="CW905" s="524"/>
      <c r="CX905" s="525"/>
      <c r="CY905" s="526">
        <v>0.34448906738063334</v>
      </c>
      <c r="CZ905" s="527">
        <v>0.34448906738063334</v>
      </c>
      <c r="DA905" s="528">
        <v>8.0321285140562328E-3</v>
      </c>
      <c r="DB905" s="529">
        <v>8.0321285140562328E-3</v>
      </c>
      <c r="DC905" s="530" t="s">
        <v>2320</v>
      </c>
      <c r="DD905" s="225"/>
      <c r="DE905" s="524"/>
      <c r="DF905" s="524"/>
      <c r="DG905" s="531"/>
      <c r="DH905" s="532"/>
      <c r="DI905" s="64">
        <v>0</v>
      </c>
      <c r="DJ905" s="64">
        <v>0</v>
      </c>
      <c r="DK905" s="64">
        <v>0</v>
      </c>
      <c r="DL905" s="534">
        <f t="shared" si="135"/>
        <v>0</v>
      </c>
    </row>
    <row r="906" spans="1:116" ht="43.5" customHeight="1" x14ac:dyDescent="0.25">
      <c r="A906" s="356" t="s">
        <v>7</v>
      </c>
      <c r="B906" s="65" t="s">
        <v>96</v>
      </c>
      <c r="C906" s="65" t="s">
        <v>140</v>
      </c>
      <c r="D906" s="64" t="s">
        <v>2672</v>
      </c>
      <c r="E906" s="64" t="s">
        <v>603</v>
      </c>
      <c r="F906" s="64" t="s">
        <v>604</v>
      </c>
      <c r="G906" s="18" t="s">
        <v>603</v>
      </c>
      <c r="H906" s="35" t="s">
        <v>866</v>
      </c>
      <c r="I906" s="28" t="s">
        <v>2330</v>
      </c>
      <c r="J906" s="498">
        <v>10.882821634116768</v>
      </c>
      <c r="K906" s="498">
        <v>18.965340869643001</v>
      </c>
      <c r="L906" s="499">
        <v>762.3</v>
      </c>
      <c r="M906" s="512">
        <v>0</v>
      </c>
      <c r="N906" s="513">
        <v>0</v>
      </c>
      <c r="O906" s="513">
        <v>0</v>
      </c>
      <c r="P906" s="513">
        <v>0</v>
      </c>
      <c r="Q906" s="513">
        <v>0</v>
      </c>
      <c r="R906" s="513">
        <v>0</v>
      </c>
      <c r="S906" s="513">
        <v>0</v>
      </c>
      <c r="T906" s="513">
        <v>0</v>
      </c>
      <c r="U906" s="513">
        <v>0</v>
      </c>
      <c r="V906" s="513">
        <v>0</v>
      </c>
      <c r="W906" s="513">
        <v>0</v>
      </c>
      <c r="X906" s="513">
        <v>0</v>
      </c>
      <c r="Y906" s="513">
        <v>1</v>
      </c>
      <c r="Z906" s="513">
        <v>1</v>
      </c>
      <c r="AA906" s="513">
        <v>0</v>
      </c>
      <c r="AB906" s="513">
        <v>0</v>
      </c>
      <c r="AC906" s="513">
        <v>24</v>
      </c>
      <c r="AD906" s="513">
        <v>24</v>
      </c>
      <c r="AE906" s="513">
        <v>0</v>
      </c>
      <c r="AF906" s="513">
        <v>0</v>
      </c>
      <c r="AG906" s="513">
        <v>0</v>
      </c>
      <c r="AH906" s="513">
        <f t="shared" si="126"/>
        <v>0</v>
      </c>
      <c r="AI906" s="513">
        <v>0</v>
      </c>
      <c r="AJ906" s="513">
        <v>0</v>
      </c>
      <c r="AK906" s="513">
        <f t="shared" si="127"/>
        <v>25</v>
      </c>
      <c r="AL906" s="513">
        <f t="shared" si="128"/>
        <v>25</v>
      </c>
      <c r="AM906" s="513">
        <v>0</v>
      </c>
      <c r="AN906" s="513">
        <v>0</v>
      </c>
      <c r="AO906" s="513">
        <v>0</v>
      </c>
      <c r="AP906" s="513">
        <v>0</v>
      </c>
      <c r="AQ906" s="513">
        <v>0</v>
      </c>
      <c r="AR906" s="513">
        <v>0</v>
      </c>
      <c r="AS906" s="513">
        <v>0</v>
      </c>
      <c r="AT906" s="513">
        <v>0</v>
      </c>
      <c r="AU906" s="513">
        <v>0</v>
      </c>
      <c r="AV906" s="513">
        <v>0</v>
      </c>
      <c r="AW906" s="513">
        <v>0</v>
      </c>
      <c r="AX906" s="513">
        <v>0</v>
      </c>
      <c r="AY906" s="513">
        <v>1.2</v>
      </c>
      <c r="AZ906" s="513">
        <v>1.2</v>
      </c>
      <c r="BA906" s="513">
        <v>0</v>
      </c>
      <c r="BB906" s="513">
        <v>0</v>
      </c>
      <c r="BC906" s="513">
        <v>1006.84</v>
      </c>
      <c r="BD906" s="513">
        <v>1006.84</v>
      </c>
      <c r="BE906" s="513">
        <v>0</v>
      </c>
      <c r="BF906" s="513">
        <v>0</v>
      </c>
      <c r="BG906" s="513">
        <v>0</v>
      </c>
      <c r="BH906" s="513">
        <v>0</v>
      </c>
      <c r="BI906" s="513">
        <v>0</v>
      </c>
      <c r="BJ906" s="513">
        <v>0</v>
      </c>
      <c r="BK906" s="241">
        <f t="shared" si="129"/>
        <v>1008.0400000000001</v>
      </c>
      <c r="BL906" s="22">
        <f t="shared" si="130"/>
        <v>1008.0400000000001</v>
      </c>
      <c r="BM906" s="519">
        <f t="shared" si="131"/>
        <v>0.12792385786802032</v>
      </c>
      <c r="BN906" s="520">
        <v>0</v>
      </c>
      <c r="BO906" s="520">
        <v>0</v>
      </c>
      <c r="BP906" s="520">
        <v>0</v>
      </c>
      <c r="BQ906" s="520">
        <v>0</v>
      </c>
      <c r="BR906" s="520">
        <v>0</v>
      </c>
      <c r="BS906" s="520">
        <v>0</v>
      </c>
      <c r="BT906" s="520">
        <v>0</v>
      </c>
      <c r="BU906" s="520">
        <v>0</v>
      </c>
      <c r="BV906" s="520">
        <v>0</v>
      </c>
      <c r="BW906" s="520">
        <v>0</v>
      </c>
      <c r="BX906" s="520">
        <v>0</v>
      </c>
      <c r="BY906" s="520">
        <v>0</v>
      </c>
      <c r="BZ906" s="520">
        <v>6054.9119999999994</v>
      </c>
      <c r="CA906" s="520">
        <v>6054.9119999999994</v>
      </c>
      <c r="CB906" s="520">
        <v>0</v>
      </c>
      <c r="CC906" s="520">
        <v>0</v>
      </c>
      <c r="CD906" s="520">
        <v>1181869.0656000001</v>
      </c>
      <c r="CE906" s="520">
        <v>1181869.0656000001</v>
      </c>
      <c r="CF906" s="520">
        <v>0</v>
      </c>
      <c r="CG906" s="520">
        <v>0</v>
      </c>
      <c r="CH906" s="520">
        <v>0</v>
      </c>
      <c r="CI906" s="520">
        <v>0</v>
      </c>
      <c r="CJ906" s="520">
        <v>0</v>
      </c>
      <c r="CK906" s="520">
        <v>0</v>
      </c>
      <c r="CL906" s="520">
        <f t="shared" si="132"/>
        <v>1187923.9776000001</v>
      </c>
      <c r="CM906" s="521">
        <f t="shared" si="133"/>
        <v>1187923.9776000001</v>
      </c>
      <c r="CN906" s="522">
        <v>19797600.000000004</v>
      </c>
      <c r="CO906" s="522">
        <v>19797600.000000004</v>
      </c>
      <c r="CP906" s="522">
        <v>27611520</v>
      </c>
      <c r="CQ906" s="243" t="s">
        <v>874</v>
      </c>
      <c r="CR906" s="103">
        <v>5.65</v>
      </c>
      <c r="CS906" s="523">
        <v>5.65</v>
      </c>
      <c r="CT906" s="104">
        <v>7.88</v>
      </c>
      <c r="CU906" s="524"/>
      <c r="CV906" s="524"/>
      <c r="CW906" s="524"/>
      <c r="CX906" s="525"/>
      <c r="CY906" s="526">
        <v>63.794052443772529</v>
      </c>
      <c r="CZ906" s="527">
        <v>57.287783353500771</v>
      </c>
      <c r="DA906" s="528">
        <v>0.79921014325318585</v>
      </c>
      <c r="DB906" s="529">
        <v>0.78296144431353554</v>
      </c>
      <c r="DC906" s="530" t="s">
        <v>2313</v>
      </c>
      <c r="DD906" s="225"/>
      <c r="DE906" s="524"/>
      <c r="DF906" s="524"/>
      <c r="DG906" s="531"/>
      <c r="DH906" s="532"/>
      <c r="DI906" s="64">
        <v>0</v>
      </c>
      <c r="DJ906" s="64">
        <v>85998</v>
      </c>
      <c r="DK906" s="64">
        <v>0</v>
      </c>
      <c r="DL906" s="534">
        <f t="shared" si="135"/>
        <v>28666</v>
      </c>
    </row>
    <row r="907" spans="1:116" ht="43.5" customHeight="1" x14ac:dyDescent="0.25">
      <c r="A907" s="356" t="s">
        <v>7</v>
      </c>
      <c r="B907" s="65" t="s">
        <v>96</v>
      </c>
      <c r="C907" s="65" t="s">
        <v>140</v>
      </c>
      <c r="D907" s="64" t="s">
        <v>2672</v>
      </c>
      <c r="E907" s="64" t="s">
        <v>603</v>
      </c>
      <c r="F907" s="64" t="s">
        <v>1844</v>
      </c>
      <c r="G907" s="18" t="s">
        <v>1845</v>
      </c>
      <c r="H907" s="35" t="s">
        <v>866</v>
      </c>
      <c r="I907" s="28" t="s">
        <v>2330</v>
      </c>
      <c r="J907" s="498">
        <v>10.882821634116768</v>
      </c>
      <c r="K907" s="498">
        <v>43.828030211868004</v>
      </c>
      <c r="L907" s="499">
        <v>2488.4</v>
      </c>
      <c r="M907" s="512">
        <v>0</v>
      </c>
      <c r="N907" s="513">
        <v>0</v>
      </c>
      <c r="O907" s="513">
        <v>0</v>
      </c>
      <c r="P907" s="513">
        <v>0</v>
      </c>
      <c r="Q907" s="513">
        <v>1</v>
      </c>
      <c r="R907" s="513">
        <v>1</v>
      </c>
      <c r="S907" s="513">
        <v>0</v>
      </c>
      <c r="T907" s="513">
        <v>0</v>
      </c>
      <c r="U907" s="513">
        <v>0</v>
      </c>
      <c r="V907" s="513">
        <v>0</v>
      </c>
      <c r="W907" s="513">
        <v>0</v>
      </c>
      <c r="X907" s="513">
        <v>0</v>
      </c>
      <c r="Y907" s="513">
        <v>0</v>
      </c>
      <c r="Z907" s="513">
        <v>0</v>
      </c>
      <c r="AA907" s="513">
        <v>0</v>
      </c>
      <c r="AB907" s="513">
        <v>0</v>
      </c>
      <c r="AC907" s="513">
        <v>136</v>
      </c>
      <c r="AD907" s="513">
        <v>136</v>
      </c>
      <c r="AE907" s="513">
        <v>0</v>
      </c>
      <c r="AF907" s="513">
        <v>0</v>
      </c>
      <c r="AG907" s="513">
        <v>0</v>
      </c>
      <c r="AH907" s="513">
        <f t="shared" ref="AH907:AH970" si="136">AG907</f>
        <v>0</v>
      </c>
      <c r="AI907" s="513">
        <v>0</v>
      </c>
      <c r="AJ907" s="513">
        <v>0</v>
      </c>
      <c r="AK907" s="513">
        <f t="shared" ref="AK907:AK970" si="137">SUM(M907,O907,Q907,S907,U907,W907,Y907,AA907,AC907,AE907,AG907,AI907)</f>
        <v>137</v>
      </c>
      <c r="AL907" s="513">
        <f t="shared" ref="AL907:AL970" si="138">SUM(N907,P907,R907,T907,V907,X907,Z907,AB907,AD907,AF907,AH907,AJ907,)</f>
        <v>137</v>
      </c>
      <c r="AM907" s="513">
        <v>0</v>
      </c>
      <c r="AN907" s="513">
        <v>0</v>
      </c>
      <c r="AO907" s="513">
        <v>0</v>
      </c>
      <c r="AP907" s="513">
        <v>0</v>
      </c>
      <c r="AQ907" s="513">
        <v>5000</v>
      </c>
      <c r="AR907" s="513">
        <v>5000</v>
      </c>
      <c r="AS907" s="513">
        <v>0</v>
      </c>
      <c r="AT907" s="513">
        <v>0</v>
      </c>
      <c r="AU907" s="513">
        <v>0</v>
      </c>
      <c r="AV907" s="513">
        <v>0</v>
      </c>
      <c r="AW907" s="513">
        <v>0</v>
      </c>
      <c r="AX907" s="513">
        <v>0</v>
      </c>
      <c r="AY907" s="513">
        <v>0</v>
      </c>
      <c r="AZ907" s="513">
        <v>0</v>
      </c>
      <c r="BA907" s="513">
        <v>0</v>
      </c>
      <c r="BB907" s="513">
        <v>0</v>
      </c>
      <c r="BC907" s="513">
        <v>808.06</v>
      </c>
      <c r="BD907" s="513">
        <v>808.06</v>
      </c>
      <c r="BE907" s="513">
        <v>0</v>
      </c>
      <c r="BF907" s="513">
        <v>0</v>
      </c>
      <c r="BG907" s="513">
        <v>0</v>
      </c>
      <c r="BH907" s="513">
        <v>0</v>
      </c>
      <c r="BI907" s="513">
        <v>0</v>
      </c>
      <c r="BJ907" s="513">
        <v>0</v>
      </c>
      <c r="BK907" s="241">
        <f t="shared" ref="BK907:BK970" si="139">SUM(AM907,AO907,AQ907,AS907,AU907,AW907,AY907,BA907,BC907,BE907,BG907,BI907,)</f>
        <v>5808.0599999999995</v>
      </c>
      <c r="BL907" s="22">
        <f t="shared" ref="BL907:BL970" si="140">SUM(AN907,AP907,AR907,AT907,AV907,AX907,AZ907,BB907,BD907,BF907,BH907,BJ907)</f>
        <v>5808.0599999999995</v>
      </c>
      <c r="BM907" s="519">
        <f t="shared" ref="BM907:BM970" si="141">IF(CT907=0,0,BK907/1000/CT907)</f>
        <v>0.70486165048543681</v>
      </c>
      <c r="BN907" s="520">
        <v>0</v>
      </c>
      <c r="BO907" s="520">
        <v>0</v>
      </c>
      <c r="BP907" s="520">
        <v>0</v>
      </c>
      <c r="BQ907" s="520">
        <v>0</v>
      </c>
      <c r="BR907" s="520">
        <v>17520000</v>
      </c>
      <c r="BS907" s="520">
        <v>17520000</v>
      </c>
      <c r="BT907" s="520">
        <v>0</v>
      </c>
      <c r="BU907" s="520">
        <v>0</v>
      </c>
      <c r="BV907" s="520">
        <v>0</v>
      </c>
      <c r="BW907" s="520">
        <v>0</v>
      </c>
      <c r="BX907" s="520">
        <v>0</v>
      </c>
      <c r="BY907" s="520">
        <v>0</v>
      </c>
      <c r="BZ907" s="520">
        <v>0</v>
      </c>
      <c r="CA907" s="520">
        <v>0</v>
      </c>
      <c r="CB907" s="520">
        <v>0</v>
      </c>
      <c r="CC907" s="520">
        <v>0</v>
      </c>
      <c r="CD907" s="520">
        <v>948533.15040000004</v>
      </c>
      <c r="CE907" s="520">
        <v>948533.15040000004</v>
      </c>
      <c r="CF907" s="520">
        <v>0</v>
      </c>
      <c r="CG907" s="520">
        <v>0</v>
      </c>
      <c r="CH907" s="520">
        <v>0</v>
      </c>
      <c r="CI907" s="520">
        <v>0</v>
      </c>
      <c r="CJ907" s="520">
        <v>0</v>
      </c>
      <c r="CK907" s="520">
        <v>0</v>
      </c>
      <c r="CL907" s="520">
        <f t="shared" ref="CL907:CL970" si="142">SUM(BN907,BP907,BR907,BT907,BV907,BX907,BZ907,CB907,CD907,CF907,CH907,CJ907)</f>
        <v>18468533.150400002</v>
      </c>
      <c r="CM907" s="521">
        <f t="shared" ref="CM907:CM970" si="143">SUM(BO907,BQ907,BS907,BU907,BW907,BY907,CA907,CC907,CE907,CG907,CI907,CK907)</f>
        <v>18468533.150400002</v>
      </c>
      <c r="CN907" s="522">
        <v>25859520</v>
      </c>
      <c r="CO907" s="522">
        <v>25859520</v>
      </c>
      <c r="CP907" s="522">
        <v>28872960.000000004</v>
      </c>
      <c r="CQ907" s="243" t="s">
        <v>874</v>
      </c>
      <c r="CR907" s="103">
        <v>7.38</v>
      </c>
      <c r="CS907" s="523">
        <v>7.38</v>
      </c>
      <c r="CT907" s="104">
        <v>8.24</v>
      </c>
      <c r="CU907" s="524"/>
      <c r="CV907" s="524"/>
      <c r="CW907" s="524"/>
      <c r="CX907" s="525"/>
      <c r="CY907" s="526">
        <v>256.51399206486582</v>
      </c>
      <c r="CZ907" s="527">
        <v>166.84070217612157</v>
      </c>
      <c r="DA907" s="528">
        <v>0.89696689514179451</v>
      </c>
      <c r="DB907" s="529">
        <v>0.87228054899740703</v>
      </c>
      <c r="DC907" s="530" t="s">
        <v>2326</v>
      </c>
      <c r="DD907" s="225"/>
      <c r="DE907" s="524"/>
      <c r="DF907" s="524"/>
      <c r="DG907" s="531"/>
      <c r="DH907" s="532"/>
      <c r="DI907" s="64">
        <v>463629</v>
      </c>
      <c r="DJ907" s="64">
        <v>403736</v>
      </c>
      <c r="DK907" s="64">
        <v>0</v>
      </c>
      <c r="DL907" s="534">
        <f t="shared" si="135"/>
        <v>289121.66666666669</v>
      </c>
    </row>
    <row r="908" spans="1:116" ht="43.5" customHeight="1" x14ac:dyDescent="0.25">
      <c r="A908" s="356" t="s">
        <v>7</v>
      </c>
      <c r="B908" s="65" t="s">
        <v>96</v>
      </c>
      <c r="C908" s="65" t="s">
        <v>140</v>
      </c>
      <c r="D908" s="64" t="s">
        <v>2673</v>
      </c>
      <c r="E908" s="64" t="s">
        <v>169</v>
      </c>
      <c r="F908" s="64" t="s">
        <v>607</v>
      </c>
      <c r="G908" s="18" t="s">
        <v>608</v>
      </c>
      <c r="H908" s="35" t="s">
        <v>866</v>
      </c>
      <c r="I908" s="28" t="s">
        <v>2330</v>
      </c>
      <c r="J908" s="498">
        <v>8.8022822040650333</v>
      </c>
      <c r="K908" s="498">
        <v>28.260227213946003</v>
      </c>
      <c r="L908" s="499">
        <v>2986.9</v>
      </c>
      <c r="M908" s="512">
        <v>0</v>
      </c>
      <c r="N908" s="513">
        <v>0</v>
      </c>
      <c r="O908" s="513">
        <v>0</v>
      </c>
      <c r="P908" s="513">
        <v>0</v>
      </c>
      <c r="Q908" s="513">
        <v>0</v>
      </c>
      <c r="R908" s="513">
        <v>0</v>
      </c>
      <c r="S908" s="513">
        <v>0</v>
      </c>
      <c r="T908" s="513">
        <v>0</v>
      </c>
      <c r="U908" s="513">
        <v>0</v>
      </c>
      <c r="V908" s="513">
        <v>0</v>
      </c>
      <c r="W908" s="513">
        <v>0</v>
      </c>
      <c r="X908" s="513">
        <v>0</v>
      </c>
      <c r="Y908" s="513">
        <v>0</v>
      </c>
      <c r="Z908" s="513">
        <v>0</v>
      </c>
      <c r="AA908" s="513">
        <v>0</v>
      </c>
      <c r="AB908" s="513">
        <v>0</v>
      </c>
      <c r="AC908" s="513">
        <v>92</v>
      </c>
      <c r="AD908" s="513">
        <v>92</v>
      </c>
      <c r="AE908" s="513">
        <v>0</v>
      </c>
      <c r="AF908" s="513">
        <v>0</v>
      </c>
      <c r="AG908" s="513">
        <v>0</v>
      </c>
      <c r="AH908" s="513">
        <f t="shared" si="136"/>
        <v>0</v>
      </c>
      <c r="AI908" s="513">
        <v>0</v>
      </c>
      <c r="AJ908" s="513">
        <v>0</v>
      </c>
      <c r="AK908" s="513">
        <f t="shared" si="137"/>
        <v>92</v>
      </c>
      <c r="AL908" s="513">
        <f t="shared" si="138"/>
        <v>92</v>
      </c>
      <c r="AM908" s="513">
        <v>0</v>
      </c>
      <c r="AN908" s="513">
        <v>0</v>
      </c>
      <c r="AO908" s="513">
        <v>0</v>
      </c>
      <c r="AP908" s="513">
        <v>0</v>
      </c>
      <c r="AQ908" s="513">
        <v>0</v>
      </c>
      <c r="AR908" s="513">
        <v>0</v>
      </c>
      <c r="AS908" s="513">
        <v>0</v>
      </c>
      <c r="AT908" s="513">
        <v>0</v>
      </c>
      <c r="AU908" s="513">
        <v>0</v>
      </c>
      <c r="AV908" s="513">
        <v>0</v>
      </c>
      <c r="AW908" s="513">
        <v>0</v>
      </c>
      <c r="AX908" s="513">
        <v>0</v>
      </c>
      <c r="AY908" s="513">
        <v>0</v>
      </c>
      <c r="AZ908" s="513">
        <v>0</v>
      </c>
      <c r="BA908" s="513">
        <v>0</v>
      </c>
      <c r="BB908" s="513">
        <v>0</v>
      </c>
      <c r="BC908" s="513">
        <v>723.26099999999997</v>
      </c>
      <c r="BD908" s="513">
        <v>723.26099999999997</v>
      </c>
      <c r="BE908" s="513">
        <v>0</v>
      </c>
      <c r="BF908" s="513">
        <v>0</v>
      </c>
      <c r="BG908" s="513">
        <v>0</v>
      </c>
      <c r="BH908" s="513">
        <v>0</v>
      </c>
      <c r="BI908" s="513">
        <v>0</v>
      </c>
      <c r="BJ908" s="513">
        <v>0</v>
      </c>
      <c r="BK908" s="241">
        <f t="shared" si="139"/>
        <v>723.26099999999997</v>
      </c>
      <c r="BL908" s="22">
        <f t="shared" si="140"/>
        <v>723.26099999999997</v>
      </c>
      <c r="BM908" s="519">
        <f t="shared" si="141"/>
        <v>9.6178324468085108E-2</v>
      </c>
      <c r="BN908" s="520">
        <v>0</v>
      </c>
      <c r="BO908" s="520">
        <v>0</v>
      </c>
      <c r="BP908" s="520">
        <v>0</v>
      </c>
      <c r="BQ908" s="520">
        <v>0</v>
      </c>
      <c r="BR908" s="520">
        <v>0</v>
      </c>
      <c r="BS908" s="520">
        <v>0</v>
      </c>
      <c r="BT908" s="520">
        <v>0</v>
      </c>
      <c r="BU908" s="520">
        <v>0</v>
      </c>
      <c r="BV908" s="520">
        <v>0</v>
      </c>
      <c r="BW908" s="520">
        <v>0</v>
      </c>
      <c r="BX908" s="520">
        <v>0</v>
      </c>
      <c r="BY908" s="520">
        <v>0</v>
      </c>
      <c r="BZ908" s="520">
        <v>0</v>
      </c>
      <c r="CA908" s="520">
        <v>0</v>
      </c>
      <c r="CB908" s="520">
        <v>0</v>
      </c>
      <c r="CC908" s="520">
        <v>0</v>
      </c>
      <c r="CD908" s="520">
        <v>848992.69224</v>
      </c>
      <c r="CE908" s="520">
        <v>848992.69224</v>
      </c>
      <c r="CF908" s="520">
        <v>0</v>
      </c>
      <c r="CG908" s="520">
        <v>0</v>
      </c>
      <c r="CH908" s="520">
        <v>0</v>
      </c>
      <c r="CI908" s="520">
        <v>0</v>
      </c>
      <c r="CJ908" s="520">
        <v>0</v>
      </c>
      <c r="CK908" s="520">
        <v>0</v>
      </c>
      <c r="CL908" s="520">
        <f t="shared" si="142"/>
        <v>848992.69224</v>
      </c>
      <c r="CM908" s="521">
        <f t="shared" si="143"/>
        <v>848992.69224</v>
      </c>
      <c r="CN908" s="522">
        <v>19833587.857666802</v>
      </c>
      <c r="CO908" s="522">
        <v>19833587.857666802</v>
      </c>
      <c r="CP908" s="522">
        <v>23562177.044179201</v>
      </c>
      <c r="CQ908" s="243" t="s">
        <v>874</v>
      </c>
      <c r="CR908" s="103">
        <v>6.33</v>
      </c>
      <c r="CS908" s="523">
        <v>6.33</v>
      </c>
      <c r="CT908" s="104">
        <v>7.52</v>
      </c>
      <c r="CU908" s="524"/>
      <c r="CV908" s="524"/>
      <c r="CW908" s="524"/>
      <c r="CX908" s="525"/>
      <c r="CY908" s="526">
        <v>638.26139464550567</v>
      </c>
      <c r="CZ908" s="527">
        <v>99.961209443487363</v>
      </c>
      <c r="DA908" s="528">
        <v>1.2725377753712654</v>
      </c>
      <c r="DB908" s="529">
        <v>0.93852150261762579</v>
      </c>
      <c r="DC908" s="530" t="s">
        <v>2288</v>
      </c>
      <c r="DD908" s="225"/>
      <c r="DE908" s="524"/>
      <c r="DF908" s="524"/>
      <c r="DG908" s="531"/>
      <c r="DH908" s="532"/>
      <c r="DI908" s="64">
        <v>187904</v>
      </c>
      <c r="DJ908" s="64">
        <v>33490</v>
      </c>
      <c r="DK908" s="64">
        <v>0</v>
      </c>
      <c r="DL908" s="534">
        <f t="shared" si="135"/>
        <v>73798</v>
      </c>
    </row>
    <row r="909" spans="1:116" ht="43.5" customHeight="1" x14ac:dyDescent="0.25">
      <c r="A909" s="356" t="s">
        <v>7</v>
      </c>
      <c r="B909" s="65" t="s">
        <v>96</v>
      </c>
      <c r="C909" s="65" t="s">
        <v>140</v>
      </c>
      <c r="D909" s="64" t="s">
        <v>2673</v>
      </c>
      <c r="E909" s="64" t="s">
        <v>169</v>
      </c>
      <c r="F909" s="64" t="s">
        <v>1846</v>
      </c>
      <c r="G909" s="18" t="s">
        <v>610</v>
      </c>
      <c r="H909" s="35" t="s">
        <v>860</v>
      </c>
      <c r="I909" s="28" t="s">
        <v>2330</v>
      </c>
      <c r="J909" s="498">
        <v>8.7108299214253968</v>
      </c>
      <c r="K909" s="498">
        <v>9.2528408898450003</v>
      </c>
      <c r="L909" s="499">
        <v>1907.3</v>
      </c>
      <c r="M909" s="512">
        <v>0</v>
      </c>
      <c r="N909" s="513">
        <v>0</v>
      </c>
      <c r="O909" s="513">
        <v>0</v>
      </c>
      <c r="P909" s="513">
        <v>0</v>
      </c>
      <c r="Q909" s="513">
        <v>0</v>
      </c>
      <c r="R909" s="513">
        <v>0</v>
      </c>
      <c r="S909" s="513">
        <v>0</v>
      </c>
      <c r="T909" s="513">
        <v>0</v>
      </c>
      <c r="U909" s="513">
        <v>0</v>
      </c>
      <c r="V909" s="513">
        <v>0</v>
      </c>
      <c r="W909" s="513">
        <v>0</v>
      </c>
      <c r="X909" s="513">
        <v>0</v>
      </c>
      <c r="Y909" s="513">
        <v>0</v>
      </c>
      <c r="Z909" s="513">
        <v>0</v>
      </c>
      <c r="AA909" s="513">
        <v>0</v>
      </c>
      <c r="AB909" s="513">
        <v>0</v>
      </c>
      <c r="AC909" s="513">
        <v>45</v>
      </c>
      <c r="AD909" s="513">
        <v>45</v>
      </c>
      <c r="AE909" s="513">
        <v>0</v>
      </c>
      <c r="AF909" s="513">
        <v>0</v>
      </c>
      <c r="AG909" s="513">
        <v>0</v>
      </c>
      <c r="AH909" s="513">
        <f t="shared" si="136"/>
        <v>0</v>
      </c>
      <c r="AI909" s="513">
        <v>0</v>
      </c>
      <c r="AJ909" s="513">
        <v>0</v>
      </c>
      <c r="AK909" s="513">
        <f t="shared" si="137"/>
        <v>45</v>
      </c>
      <c r="AL909" s="513">
        <f t="shared" si="138"/>
        <v>45</v>
      </c>
      <c r="AM909" s="513">
        <v>0</v>
      </c>
      <c r="AN909" s="513">
        <v>0</v>
      </c>
      <c r="AO909" s="513">
        <v>0</v>
      </c>
      <c r="AP909" s="513">
        <v>0</v>
      </c>
      <c r="AQ909" s="513">
        <v>0</v>
      </c>
      <c r="AR909" s="513">
        <v>0</v>
      </c>
      <c r="AS909" s="513">
        <v>0</v>
      </c>
      <c r="AT909" s="513">
        <v>0</v>
      </c>
      <c r="AU909" s="513">
        <v>0</v>
      </c>
      <c r="AV909" s="513">
        <v>0</v>
      </c>
      <c r="AW909" s="513">
        <v>0</v>
      </c>
      <c r="AX909" s="513">
        <v>0</v>
      </c>
      <c r="AY909" s="513">
        <v>0</v>
      </c>
      <c r="AZ909" s="513">
        <v>0</v>
      </c>
      <c r="BA909" s="513">
        <v>0</v>
      </c>
      <c r="BB909" s="513">
        <v>0</v>
      </c>
      <c r="BC909" s="513">
        <v>298.16000000000003</v>
      </c>
      <c r="BD909" s="513">
        <v>298.16000000000003</v>
      </c>
      <c r="BE909" s="513">
        <v>0</v>
      </c>
      <c r="BF909" s="513">
        <v>0</v>
      </c>
      <c r="BG909" s="513">
        <v>0</v>
      </c>
      <c r="BH909" s="513">
        <v>0</v>
      </c>
      <c r="BI909" s="513">
        <v>0</v>
      </c>
      <c r="BJ909" s="513">
        <v>0</v>
      </c>
      <c r="BK909" s="241">
        <f t="shared" si="139"/>
        <v>298.16000000000003</v>
      </c>
      <c r="BL909" s="22">
        <f t="shared" si="140"/>
        <v>298.16000000000003</v>
      </c>
      <c r="BM909" s="519">
        <f t="shared" si="141"/>
        <v>4.456801195814649E-2</v>
      </c>
      <c r="BN909" s="520">
        <v>0</v>
      </c>
      <c r="BO909" s="520">
        <v>0</v>
      </c>
      <c r="BP909" s="520">
        <v>0</v>
      </c>
      <c r="BQ909" s="520">
        <v>0</v>
      </c>
      <c r="BR909" s="520">
        <v>0</v>
      </c>
      <c r="BS909" s="520">
        <v>0</v>
      </c>
      <c r="BT909" s="520">
        <v>0</v>
      </c>
      <c r="BU909" s="520">
        <v>0</v>
      </c>
      <c r="BV909" s="520">
        <v>0</v>
      </c>
      <c r="BW909" s="520">
        <v>0</v>
      </c>
      <c r="BX909" s="520">
        <v>0</v>
      </c>
      <c r="BY909" s="520">
        <v>0</v>
      </c>
      <c r="BZ909" s="520">
        <v>0</v>
      </c>
      <c r="CA909" s="520">
        <v>0</v>
      </c>
      <c r="CB909" s="520">
        <v>0</v>
      </c>
      <c r="CC909" s="520">
        <v>0</v>
      </c>
      <c r="CD909" s="520">
        <v>349992.13440000004</v>
      </c>
      <c r="CE909" s="520">
        <v>349992.13440000004</v>
      </c>
      <c r="CF909" s="520">
        <v>0</v>
      </c>
      <c r="CG909" s="520">
        <v>0</v>
      </c>
      <c r="CH909" s="520">
        <v>0</v>
      </c>
      <c r="CI909" s="520">
        <v>0</v>
      </c>
      <c r="CJ909" s="520">
        <v>0</v>
      </c>
      <c r="CK909" s="520">
        <v>0</v>
      </c>
      <c r="CL909" s="520">
        <f t="shared" si="142"/>
        <v>349992.13440000004</v>
      </c>
      <c r="CM909" s="521">
        <f t="shared" si="143"/>
        <v>349992.13440000004</v>
      </c>
      <c r="CN909" s="522">
        <v>27224910.722646002</v>
      </c>
      <c r="CO909" s="522">
        <v>27224910.722646002</v>
      </c>
      <c r="CP909" s="522">
        <v>27388669.584135603</v>
      </c>
      <c r="CQ909" s="243" t="s">
        <v>874</v>
      </c>
      <c r="CR909" s="103">
        <v>6.65</v>
      </c>
      <c r="CS909" s="523">
        <v>6.65</v>
      </c>
      <c r="CT909" s="104">
        <v>6.69</v>
      </c>
      <c r="CU909" s="524"/>
      <c r="CV909" s="524"/>
      <c r="CW909" s="524"/>
      <c r="CX909" s="525"/>
      <c r="CY909" s="526">
        <v>582.55473178147497</v>
      </c>
      <c r="CZ909" s="527">
        <v>97.811372004571808</v>
      </c>
      <c r="DA909" s="528">
        <v>1.446984536108274</v>
      </c>
      <c r="DB909" s="529">
        <v>1.1110282220771697</v>
      </c>
      <c r="DC909" s="530" t="s">
        <v>2336</v>
      </c>
      <c r="DD909" s="225"/>
      <c r="DE909" s="524"/>
      <c r="DF909" s="524"/>
      <c r="DG909" s="531"/>
      <c r="DH909" s="532"/>
      <c r="DI909" s="64">
        <v>0</v>
      </c>
      <c r="DJ909" s="64">
        <v>151489</v>
      </c>
      <c r="DK909" s="64">
        <v>250652</v>
      </c>
      <c r="DL909" s="534">
        <f t="shared" si="135"/>
        <v>134047</v>
      </c>
    </row>
    <row r="910" spans="1:116" ht="43.5" customHeight="1" x14ac:dyDescent="0.25">
      <c r="A910" s="356" t="s">
        <v>7</v>
      </c>
      <c r="B910" s="65" t="s">
        <v>96</v>
      </c>
      <c r="C910" s="65" t="s">
        <v>140</v>
      </c>
      <c r="D910" s="64" t="s">
        <v>2673</v>
      </c>
      <c r="E910" s="64" t="s">
        <v>169</v>
      </c>
      <c r="F910" s="64" t="s">
        <v>609</v>
      </c>
      <c r="G910" s="18" t="s">
        <v>610</v>
      </c>
      <c r="H910" s="35" t="s">
        <v>866</v>
      </c>
      <c r="I910" s="28" t="s">
        <v>2330</v>
      </c>
      <c r="J910" s="498">
        <v>11.797344460513136</v>
      </c>
      <c r="K910" s="498">
        <v>12.324621186486</v>
      </c>
      <c r="L910" s="499">
        <v>2402.3000000000002</v>
      </c>
      <c r="M910" s="512">
        <v>0</v>
      </c>
      <c r="N910" s="513">
        <v>0</v>
      </c>
      <c r="O910" s="513">
        <v>0</v>
      </c>
      <c r="P910" s="513">
        <v>0</v>
      </c>
      <c r="Q910" s="513">
        <v>0</v>
      </c>
      <c r="R910" s="513">
        <v>0</v>
      </c>
      <c r="S910" s="513">
        <v>0</v>
      </c>
      <c r="T910" s="513">
        <v>0</v>
      </c>
      <c r="U910" s="513">
        <v>0</v>
      </c>
      <c r="V910" s="513">
        <v>0</v>
      </c>
      <c r="W910" s="513">
        <v>0</v>
      </c>
      <c r="X910" s="513">
        <v>0</v>
      </c>
      <c r="Y910" s="513">
        <v>1</v>
      </c>
      <c r="Z910" s="513">
        <v>1</v>
      </c>
      <c r="AA910" s="513">
        <v>0</v>
      </c>
      <c r="AB910" s="513">
        <v>0</v>
      </c>
      <c r="AC910" s="513">
        <v>74</v>
      </c>
      <c r="AD910" s="513">
        <v>74</v>
      </c>
      <c r="AE910" s="513">
        <v>0</v>
      </c>
      <c r="AF910" s="513">
        <v>0</v>
      </c>
      <c r="AG910" s="513">
        <v>0</v>
      </c>
      <c r="AH910" s="513">
        <f t="shared" si="136"/>
        <v>0</v>
      </c>
      <c r="AI910" s="513">
        <v>0</v>
      </c>
      <c r="AJ910" s="513">
        <v>0</v>
      </c>
      <c r="AK910" s="513">
        <f t="shared" si="137"/>
        <v>75</v>
      </c>
      <c r="AL910" s="513">
        <f t="shared" si="138"/>
        <v>75</v>
      </c>
      <c r="AM910" s="513">
        <v>0</v>
      </c>
      <c r="AN910" s="513">
        <v>0</v>
      </c>
      <c r="AO910" s="513">
        <v>0</v>
      </c>
      <c r="AP910" s="513">
        <v>0</v>
      </c>
      <c r="AQ910" s="513">
        <v>0</v>
      </c>
      <c r="AR910" s="513">
        <v>0</v>
      </c>
      <c r="AS910" s="513">
        <v>0</v>
      </c>
      <c r="AT910" s="513">
        <v>0</v>
      </c>
      <c r="AU910" s="513">
        <v>0</v>
      </c>
      <c r="AV910" s="513">
        <v>0</v>
      </c>
      <c r="AW910" s="513">
        <v>0</v>
      </c>
      <c r="AX910" s="513">
        <v>0</v>
      </c>
      <c r="AY910" s="513">
        <v>60</v>
      </c>
      <c r="AZ910" s="513">
        <v>60</v>
      </c>
      <c r="BA910" s="513">
        <v>0</v>
      </c>
      <c r="BB910" s="513">
        <v>0</v>
      </c>
      <c r="BC910" s="513">
        <v>407.55500000000001</v>
      </c>
      <c r="BD910" s="513">
        <v>407.55500000000001</v>
      </c>
      <c r="BE910" s="513">
        <v>0</v>
      </c>
      <c r="BF910" s="513">
        <v>0</v>
      </c>
      <c r="BG910" s="513">
        <v>0</v>
      </c>
      <c r="BH910" s="513">
        <v>0</v>
      </c>
      <c r="BI910" s="513">
        <v>0</v>
      </c>
      <c r="BJ910" s="513">
        <v>0</v>
      </c>
      <c r="BK910" s="241">
        <f t="shared" si="139"/>
        <v>467.55500000000001</v>
      </c>
      <c r="BL910" s="22">
        <f t="shared" si="140"/>
        <v>467.55500000000001</v>
      </c>
      <c r="BM910" s="519">
        <f t="shared" si="141"/>
        <v>5.5727651966626934E-2</v>
      </c>
      <c r="BN910" s="520">
        <v>0</v>
      </c>
      <c r="BO910" s="520">
        <v>0</v>
      </c>
      <c r="BP910" s="520">
        <v>0</v>
      </c>
      <c r="BQ910" s="520">
        <v>0</v>
      </c>
      <c r="BR910" s="520">
        <v>0</v>
      </c>
      <c r="BS910" s="520">
        <v>0</v>
      </c>
      <c r="BT910" s="520">
        <v>0</v>
      </c>
      <c r="BU910" s="520">
        <v>0</v>
      </c>
      <c r="BV910" s="520">
        <v>0</v>
      </c>
      <c r="BW910" s="520">
        <v>0</v>
      </c>
      <c r="BX910" s="520">
        <v>0</v>
      </c>
      <c r="BY910" s="520">
        <v>0</v>
      </c>
      <c r="BZ910" s="520">
        <v>302745.59999999998</v>
      </c>
      <c r="CA910" s="520">
        <v>302745.59999999998</v>
      </c>
      <c r="CB910" s="520">
        <v>0</v>
      </c>
      <c r="CC910" s="520">
        <v>0</v>
      </c>
      <c r="CD910" s="520">
        <v>478404.36120000004</v>
      </c>
      <c r="CE910" s="520">
        <v>478404.36120000004</v>
      </c>
      <c r="CF910" s="520">
        <v>0</v>
      </c>
      <c r="CG910" s="520">
        <v>0</v>
      </c>
      <c r="CH910" s="520">
        <v>0</v>
      </c>
      <c r="CI910" s="520">
        <v>0</v>
      </c>
      <c r="CJ910" s="520">
        <v>0</v>
      </c>
      <c r="CK910" s="520">
        <v>0</v>
      </c>
      <c r="CL910" s="520">
        <f t="shared" si="142"/>
        <v>781149.96120000002</v>
      </c>
      <c r="CM910" s="521">
        <f t="shared" si="143"/>
        <v>781149.96120000002</v>
      </c>
      <c r="CN910" s="522">
        <v>31650262.999464005</v>
      </c>
      <c r="CO910" s="522">
        <v>31650262.999464005</v>
      </c>
      <c r="CP910" s="522">
        <v>33360013.387626007</v>
      </c>
      <c r="CQ910" s="243" t="s">
        <v>874</v>
      </c>
      <c r="CR910" s="103">
        <v>7.96</v>
      </c>
      <c r="CS910" s="523">
        <v>7.96</v>
      </c>
      <c r="CT910" s="104">
        <v>8.39</v>
      </c>
      <c r="CU910" s="524"/>
      <c r="CV910" s="524"/>
      <c r="CW910" s="524"/>
      <c r="CX910" s="525"/>
      <c r="CY910" s="526">
        <v>402.96821561981869</v>
      </c>
      <c r="CZ910" s="527">
        <v>37.014499442431173</v>
      </c>
      <c r="DA910" s="528">
        <v>0.61350749986259012</v>
      </c>
      <c r="DB910" s="529">
        <v>0.28094830063536963</v>
      </c>
      <c r="DC910" s="530" t="s">
        <v>2328</v>
      </c>
      <c r="DD910" s="225"/>
      <c r="DE910" s="524"/>
      <c r="DF910" s="524"/>
      <c r="DG910" s="531"/>
      <c r="DH910" s="532"/>
      <c r="DI910" s="64">
        <v>81000</v>
      </c>
      <c r="DJ910" s="64">
        <v>0</v>
      </c>
      <c r="DK910" s="64">
        <v>0</v>
      </c>
      <c r="DL910" s="534">
        <f t="shared" si="135"/>
        <v>27000</v>
      </c>
    </row>
    <row r="911" spans="1:116" ht="43.5" customHeight="1" x14ac:dyDescent="0.25">
      <c r="A911" s="356" t="s">
        <v>7</v>
      </c>
      <c r="B911" s="65" t="s">
        <v>96</v>
      </c>
      <c r="C911" s="65" t="s">
        <v>140</v>
      </c>
      <c r="D911" s="64" t="s">
        <v>2216</v>
      </c>
      <c r="E911" s="64" t="s">
        <v>142</v>
      </c>
      <c r="F911" s="64" t="s">
        <v>1849</v>
      </c>
      <c r="G911" s="18" t="s">
        <v>1850</v>
      </c>
      <c r="H911" s="35" t="s">
        <v>866</v>
      </c>
      <c r="I911" s="28" t="s">
        <v>2284</v>
      </c>
      <c r="J911" s="498">
        <v>44.020071270000003</v>
      </c>
      <c r="K911" s="498">
        <v>8.9210227087170004</v>
      </c>
      <c r="L911" s="499">
        <v>268.3</v>
      </c>
      <c r="M911" s="512">
        <v>0</v>
      </c>
      <c r="N911" s="513">
        <v>0</v>
      </c>
      <c r="O911" s="513">
        <v>0</v>
      </c>
      <c r="P911" s="513">
        <v>0</v>
      </c>
      <c r="Q911" s="513">
        <v>0</v>
      </c>
      <c r="R911" s="513">
        <v>0</v>
      </c>
      <c r="S911" s="513">
        <v>0</v>
      </c>
      <c r="T911" s="513">
        <v>0</v>
      </c>
      <c r="U911" s="513">
        <v>0</v>
      </c>
      <c r="V911" s="513">
        <v>0</v>
      </c>
      <c r="W911" s="513">
        <v>0</v>
      </c>
      <c r="X911" s="513">
        <v>0</v>
      </c>
      <c r="Y911" s="513">
        <v>0</v>
      </c>
      <c r="Z911" s="513">
        <v>0</v>
      </c>
      <c r="AA911" s="513">
        <v>0</v>
      </c>
      <c r="AB911" s="513">
        <v>0</v>
      </c>
      <c r="AC911" s="513">
        <v>7</v>
      </c>
      <c r="AD911" s="513">
        <v>7</v>
      </c>
      <c r="AE911" s="513">
        <v>0</v>
      </c>
      <c r="AF911" s="513">
        <v>0</v>
      </c>
      <c r="AG911" s="513">
        <v>0</v>
      </c>
      <c r="AH911" s="513">
        <f t="shared" si="136"/>
        <v>0</v>
      </c>
      <c r="AI911" s="513">
        <v>0</v>
      </c>
      <c r="AJ911" s="513">
        <v>0</v>
      </c>
      <c r="AK911" s="513">
        <f t="shared" si="137"/>
        <v>7</v>
      </c>
      <c r="AL911" s="513">
        <f t="shared" si="138"/>
        <v>7</v>
      </c>
      <c r="AM911" s="513">
        <v>0</v>
      </c>
      <c r="AN911" s="513">
        <v>0</v>
      </c>
      <c r="AO911" s="513">
        <v>0</v>
      </c>
      <c r="AP911" s="513">
        <v>0</v>
      </c>
      <c r="AQ911" s="513">
        <v>0</v>
      </c>
      <c r="AR911" s="513">
        <v>0</v>
      </c>
      <c r="AS911" s="513">
        <v>0</v>
      </c>
      <c r="AT911" s="513">
        <v>0</v>
      </c>
      <c r="AU911" s="513">
        <v>0</v>
      </c>
      <c r="AV911" s="513">
        <v>0</v>
      </c>
      <c r="AW911" s="513">
        <v>0</v>
      </c>
      <c r="AX911" s="513">
        <v>0</v>
      </c>
      <c r="AY911" s="513">
        <v>0</v>
      </c>
      <c r="AZ911" s="513">
        <v>0</v>
      </c>
      <c r="BA911" s="513">
        <v>0</v>
      </c>
      <c r="BB911" s="513">
        <v>0</v>
      </c>
      <c r="BC911" s="513">
        <v>937</v>
      </c>
      <c r="BD911" s="513">
        <v>937</v>
      </c>
      <c r="BE911" s="513">
        <v>0</v>
      </c>
      <c r="BF911" s="513">
        <v>0</v>
      </c>
      <c r="BG911" s="513">
        <v>0</v>
      </c>
      <c r="BH911" s="513">
        <v>0</v>
      </c>
      <c r="BI911" s="513">
        <v>0</v>
      </c>
      <c r="BJ911" s="513">
        <v>0</v>
      </c>
      <c r="BK911" s="241">
        <f t="shared" si="139"/>
        <v>937</v>
      </c>
      <c r="BL911" s="22">
        <f t="shared" si="140"/>
        <v>937</v>
      </c>
      <c r="BM911" s="519">
        <f t="shared" si="141"/>
        <v>3.7360446570972893E-2</v>
      </c>
      <c r="BN911" s="520">
        <v>0</v>
      </c>
      <c r="BO911" s="520">
        <v>0</v>
      </c>
      <c r="BP911" s="520">
        <v>0</v>
      </c>
      <c r="BQ911" s="520">
        <v>0</v>
      </c>
      <c r="BR911" s="520">
        <v>0</v>
      </c>
      <c r="BS911" s="520">
        <v>0</v>
      </c>
      <c r="BT911" s="520">
        <v>0</v>
      </c>
      <c r="BU911" s="520">
        <v>0</v>
      </c>
      <c r="BV911" s="520">
        <v>0</v>
      </c>
      <c r="BW911" s="520">
        <v>0</v>
      </c>
      <c r="BX911" s="520">
        <v>0</v>
      </c>
      <c r="BY911" s="520">
        <v>0</v>
      </c>
      <c r="BZ911" s="520">
        <v>0</v>
      </c>
      <c r="CA911" s="520">
        <v>0</v>
      </c>
      <c r="CB911" s="520">
        <v>0</v>
      </c>
      <c r="CC911" s="520">
        <v>0</v>
      </c>
      <c r="CD911" s="520">
        <v>1099888.08</v>
      </c>
      <c r="CE911" s="520">
        <v>1099888.08</v>
      </c>
      <c r="CF911" s="520">
        <v>0</v>
      </c>
      <c r="CG911" s="520">
        <v>0</v>
      </c>
      <c r="CH911" s="520">
        <v>0</v>
      </c>
      <c r="CI911" s="520">
        <v>0</v>
      </c>
      <c r="CJ911" s="520">
        <v>0</v>
      </c>
      <c r="CK911" s="520">
        <v>0</v>
      </c>
      <c r="CL911" s="520">
        <f t="shared" si="142"/>
        <v>1099888.08</v>
      </c>
      <c r="CM911" s="521">
        <f t="shared" si="143"/>
        <v>1099888.08</v>
      </c>
      <c r="CN911" s="522">
        <v>55363200.000000007</v>
      </c>
      <c r="CO911" s="522">
        <v>55363200.000000007</v>
      </c>
      <c r="CP911" s="522">
        <v>87880320</v>
      </c>
      <c r="CQ911" s="243" t="s">
        <v>874</v>
      </c>
      <c r="CR911" s="103">
        <v>15.8</v>
      </c>
      <c r="CS911" s="523">
        <v>15.8</v>
      </c>
      <c r="CT911" s="104">
        <v>25.08</v>
      </c>
      <c r="CU911" s="524"/>
      <c r="CV911" s="524"/>
      <c r="CW911" s="524"/>
      <c r="CX911" s="525"/>
      <c r="CY911" s="526">
        <v>715.68046670675824</v>
      </c>
      <c r="CZ911" s="527">
        <v>461.95967033806556</v>
      </c>
      <c r="DA911" s="528">
        <v>0.97623166511722881</v>
      </c>
      <c r="DB911" s="529">
        <v>0.64494697652660549</v>
      </c>
      <c r="DC911" s="530" t="s">
        <v>2436</v>
      </c>
      <c r="DD911" s="225"/>
      <c r="DE911" s="524"/>
      <c r="DF911" s="524"/>
      <c r="DG911" s="531"/>
      <c r="DH911" s="532"/>
      <c r="DI911" s="64">
        <v>792</v>
      </c>
      <c r="DJ911" s="64">
        <v>15303</v>
      </c>
      <c r="DK911" s="64">
        <v>328861</v>
      </c>
      <c r="DL911" s="534">
        <f t="shared" si="135"/>
        <v>114985.33333333333</v>
      </c>
    </row>
    <row r="912" spans="1:116" ht="43.5" customHeight="1" x14ac:dyDescent="0.25">
      <c r="A912" s="356" t="s">
        <v>7</v>
      </c>
      <c r="B912" s="65" t="s">
        <v>96</v>
      </c>
      <c r="C912" s="65" t="s">
        <v>140</v>
      </c>
      <c r="D912" s="64" t="s">
        <v>2216</v>
      </c>
      <c r="E912" s="64" t="s">
        <v>142</v>
      </c>
      <c r="F912" s="64" t="s">
        <v>1852</v>
      </c>
      <c r="G912" s="18" t="s">
        <v>142</v>
      </c>
      <c r="H912" s="35" t="s">
        <v>866</v>
      </c>
      <c r="I912" s="28" t="s">
        <v>2284</v>
      </c>
      <c r="J912" s="498">
        <v>17.12998249</v>
      </c>
      <c r="K912" s="498">
        <v>3.5708333259060003</v>
      </c>
      <c r="L912" s="499">
        <v>1</v>
      </c>
      <c r="M912" s="512">
        <v>0</v>
      </c>
      <c r="N912" s="513">
        <v>0</v>
      </c>
      <c r="O912" s="513">
        <v>0</v>
      </c>
      <c r="P912" s="513">
        <v>0</v>
      </c>
      <c r="Q912" s="513">
        <v>0</v>
      </c>
      <c r="R912" s="513">
        <v>0</v>
      </c>
      <c r="S912" s="513">
        <v>0</v>
      </c>
      <c r="T912" s="513">
        <v>0</v>
      </c>
      <c r="U912" s="513">
        <v>0</v>
      </c>
      <c r="V912" s="513">
        <v>0</v>
      </c>
      <c r="W912" s="513">
        <v>0</v>
      </c>
      <c r="X912" s="513">
        <v>0</v>
      </c>
      <c r="Y912" s="513">
        <v>0</v>
      </c>
      <c r="Z912" s="513">
        <v>0</v>
      </c>
      <c r="AA912" s="513">
        <v>0</v>
      </c>
      <c r="AB912" s="513">
        <v>0</v>
      </c>
      <c r="AC912" s="513">
        <v>0</v>
      </c>
      <c r="AD912" s="513">
        <v>0</v>
      </c>
      <c r="AE912" s="513">
        <v>0</v>
      </c>
      <c r="AF912" s="513">
        <v>0</v>
      </c>
      <c r="AG912" s="513">
        <v>0</v>
      </c>
      <c r="AH912" s="513">
        <f t="shared" si="136"/>
        <v>0</v>
      </c>
      <c r="AI912" s="513">
        <v>0</v>
      </c>
      <c r="AJ912" s="513">
        <v>0</v>
      </c>
      <c r="AK912" s="513">
        <f t="shared" si="137"/>
        <v>0</v>
      </c>
      <c r="AL912" s="513">
        <f t="shared" si="138"/>
        <v>0</v>
      </c>
      <c r="AM912" s="513">
        <v>0</v>
      </c>
      <c r="AN912" s="513">
        <v>0</v>
      </c>
      <c r="AO912" s="513">
        <v>0</v>
      </c>
      <c r="AP912" s="513">
        <v>0</v>
      </c>
      <c r="AQ912" s="513">
        <v>0</v>
      </c>
      <c r="AR912" s="513">
        <v>0</v>
      </c>
      <c r="AS912" s="513">
        <v>0</v>
      </c>
      <c r="AT912" s="513">
        <v>0</v>
      </c>
      <c r="AU912" s="513">
        <v>0</v>
      </c>
      <c r="AV912" s="513">
        <v>0</v>
      </c>
      <c r="AW912" s="513">
        <v>0</v>
      </c>
      <c r="AX912" s="513">
        <v>0</v>
      </c>
      <c r="AY912" s="513">
        <v>0</v>
      </c>
      <c r="AZ912" s="513">
        <v>0</v>
      </c>
      <c r="BA912" s="513">
        <v>0</v>
      </c>
      <c r="BB912" s="513">
        <v>0</v>
      </c>
      <c r="BC912" s="513">
        <v>0</v>
      </c>
      <c r="BD912" s="513">
        <v>0</v>
      </c>
      <c r="BE912" s="513">
        <v>0</v>
      </c>
      <c r="BF912" s="513">
        <v>0</v>
      </c>
      <c r="BG912" s="513">
        <v>0</v>
      </c>
      <c r="BH912" s="513">
        <v>0</v>
      </c>
      <c r="BI912" s="513">
        <v>0</v>
      </c>
      <c r="BJ912" s="513">
        <v>0</v>
      </c>
      <c r="BK912" s="241">
        <f t="shared" si="139"/>
        <v>0</v>
      </c>
      <c r="BL912" s="22">
        <f t="shared" si="140"/>
        <v>0</v>
      </c>
      <c r="BM912" s="519">
        <f t="shared" si="141"/>
        <v>0</v>
      </c>
      <c r="BN912" s="520">
        <v>0</v>
      </c>
      <c r="BO912" s="520">
        <v>0</v>
      </c>
      <c r="BP912" s="520">
        <v>0</v>
      </c>
      <c r="BQ912" s="520">
        <v>0</v>
      </c>
      <c r="BR912" s="520">
        <v>0</v>
      </c>
      <c r="BS912" s="520">
        <v>0</v>
      </c>
      <c r="BT912" s="520">
        <v>0</v>
      </c>
      <c r="BU912" s="520">
        <v>0</v>
      </c>
      <c r="BV912" s="520">
        <v>0</v>
      </c>
      <c r="BW912" s="520">
        <v>0</v>
      </c>
      <c r="BX912" s="520">
        <v>0</v>
      </c>
      <c r="BY912" s="520">
        <v>0</v>
      </c>
      <c r="BZ912" s="520">
        <v>0</v>
      </c>
      <c r="CA912" s="520">
        <v>0</v>
      </c>
      <c r="CB912" s="520">
        <v>0</v>
      </c>
      <c r="CC912" s="520">
        <v>0</v>
      </c>
      <c r="CD912" s="520">
        <v>0</v>
      </c>
      <c r="CE912" s="520">
        <v>0</v>
      </c>
      <c r="CF912" s="520">
        <v>0</v>
      </c>
      <c r="CG912" s="520">
        <v>0</v>
      </c>
      <c r="CH912" s="520">
        <v>0</v>
      </c>
      <c r="CI912" s="520">
        <v>0</v>
      </c>
      <c r="CJ912" s="520">
        <v>0</v>
      </c>
      <c r="CK912" s="520">
        <v>0</v>
      </c>
      <c r="CL912" s="520">
        <f t="shared" si="142"/>
        <v>0</v>
      </c>
      <c r="CM912" s="521">
        <f t="shared" si="143"/>
        <v>0</v>
      </c>
      <c r="CN912" s="522">
        <v>20323199.999999996</v>
      </c>
      <c r="CO912" s="522">
        <v>20323199.999999996</v>
      </c>
      <c r="CP912" s="522">
        <v>18115680</v>
      </c>
      <c r="CQ912" s="243" t="s">
        <v>874</v>
      </c>
      <c r="CR912" s="103">
        <v>5.8</v>
      </c>
      <c r="CS912" s="523">
        <v>5.8</v>
      </c>
      <c r="CT912" s="104">
        <v>5.17</v>
      </c>
      <c r="CU912" s="524"/>
      <c r="CV912" s="524"/>
      <c r="CW912" s="524"/>
      <c r="CX912" s="525"/>
      <c r="CY912" s="526">
        <v>0</v>
      </c>
      <c r="CZ912" s="527">
        <v>0</v>
      </c>
      <c r="DA912" s="528">
        <v>0</v>
      </c>
      <c r="DB912" s="529">
        <v>0</v>
      </c>
      <c r="DC912" s="530" t="s">
        <v>2297</v>
      </c>
      <c r="DD912" s="225"/>
      <c r="DE912" s="524"/>
      <c r="DF912" s="524"/>
      <c r="DG912" s="531"/>
      <c r="DH912" s="532"/>
      <c r="DI912" s="64">
        <v>0</v>
      </c>
      <c r="DJ912" s="64">
        <v>0</v>
      </c>
      <c r="DK912" s="64">
        <v>0</v>
      </c>
      <c r="DL912" s="534">
        <f t="shared" si="135"/>
        <v>0</v>
      </c>
    </row>
    <row r="913" spans="1:116" ht="43.5" customHeight="1" x14ac:dyDescent="0.25">
      <c r="A913" s="356" t="s">
        <v>7</v>
      </c>
      <c r="B913" s="65" t="s">
        <v>96</v>
      </c>
      <c r="C913" s="65" t="s">
        <v>140</v>
      </c>
      <c r="D913" s="64" t="s">
        <v>2674</v>
      </c>
      <c r="E913" s="64" t="s">
        <v>160</v>
      </c>
      <c r="F913" s="64" t="s">
        <v>1854</v>
      </c>
      <c r="G913" s="18" t="s">
        <v>162</v>
      </c>
      <c r="H913" s="35" t="s">
        <v>860</v>
      </c>
      <c r="I913" s="28" t="s">
        <v>2284</v>
      </c>
      <c r="J913" s="498">
        <v>44.020071270000003</v>
      </c>
      <c r="K913" s="498">
        <v>3.9543560523810002</v>
      </c>
      <c r="L913" s="499">
        <v>26</v>
      </c>
      <c r="M913" s="512">
        <v>0</v>
      </c>
      <c r="N913" s="513">
        <v>0</v>
      </c>
      <c r="O913" s="513">
        <v>0</v>
      </c>
      <c r="P913" s="513">
        <v>0</v>
      </c>
      <c r="Q913" s="513">
        <v>0</v>
      </c>
      <c r="R913" s="513">
        <v>0</v>
      </c>
      <c r="S913" s="513">
        <v>0</v>
      </c>
      <c r="T913" s="513">
        <v>0</v>
      </c>
      <c r="U913" s="513">
        <v>0</v>
      </c>
      <c r="V913" s="513">
        <v>0</v>
      </c>
      <c r="W913" s="513">
        <v>0</v>
      </c>
      <c r="X913" s="513">
        <v>0</v>
      </c>
      <c r="Y913" s="513">
        <v>0</v>
      </c>
      <c r="Z913" s="513">
        <v>0</v>
      </c>
      <c r="AA913" s="513">
        <v>0</v>
      </c>
      <c r="AB913" s="513">
        <v>0</v>
      </c>
      <c r="AC913" s="513">
        <v>0</v>
      </c>
      <c r="AD913" s="513">
        <v>0</v>
      </c>
      <c r="AE913" s="513">
        <v>0</v>
      </c>
      <c r="AF913" s="513">
        <v>0</v>
      </c>
      <c r="AG913" s="513">
        <v>0</v>
      </c>
      <c r="AH913" s="513">
        <f t="shared" si="136"/>
        <v>0</v>
      </c>
      <c r="AI913" s="513">
        <v>0</v>
      </c>
      <c r="AJ913" s="513">
        <v>0</v>
      </c>
      <c r="AK913" s="513">
        <f t="shared" si="137"/>
        <v>0</v>
      </c>
      <c r="AL913" s="513">
        <f t="shared" si="138"/>
        <v>0</v>
      </c>
      <c r="AM913" s="513">
        <v>0</v>
      </c>
      <c r="AN913" s="513">
        <v>0</v>
      </c>
      <c r="AO913" s="513">
        <v>0</v>
      </c>
      <c r="AP913" s="513">
        <v>0</v>
      </c>
      <c r="AQ913" s="513">
        <v>0</v>
      </c>
      <c r="AR913" s="513">
        <v>0</v>
      </c>
      <c r="AS913" s="513">
        <v>0</v>
      </c>
      <c r="AT913" s="513">
        <v>0</v>
      </c>
      <c r="AU913" s="513">
        <v>0</v>
      </c>
      <c r="AV913" s="513">
        <v>0</v>
      </c>
      <c r="AW913" s="513">
        <v>0</v>
      </c>
      <c r="AX913" s="513">
        <v>0</v>
      </c>
      <c r="AY913" s="513">
        <v>0</v>
      </c>
      <c r="AZ913" s="513">
        <v>0</v>
      </c>
      <c r="BA913" s="513">
        <v>0</v>
      </c>
      <c r="BB913" s="513">
        <v>0</v>
      </c>
      <c r="BC913" s="513">
        <v>0</v>
      </c>
      <c r="BD913" s="513">
        <v>0</v>
      </c>
      <c r="BE913" s="513">
        <v>0</v>
      </c>
      <c r="BF913" s="513">
        <v>0</v>
      </c>
      <c r="BG913" s="513">
        <v>0</v>
      </c>
      <c r="BH913" s="513">
        <v>0</v>
      </c>
      <c r="BI913" s="513">
        <v>0</v>
      </c>
      <c r="BJ913" s="513">
        <v>0</v>
      </c>
      <c r="BK913" s="241">
        <f t="shared" si="139"/>
        <v>0</v>
      </c>
      <c r="BL913" s="22">
        <f t="shared" si="140"/>
        <v>0</v>
      </c>
      <c r="BM913" s="519">
        <f t="shared" si="141"/>
        <v>0</v>
      </c>
      <c r="BN913" s="520">
        <v>0</v>
      </c>
      <c r="BO913" s="520">
        <v>0</v>
      </c>
      <c r="BP913" s="520">
        <v>0</v>
      </c>
      <c r="BQ913" s="520">
        <v>0</v>
      </c>
      <c r="BR913" s="520">
        <v>0</v>
      </c>
      <c r="BS913" s="520">
        <v>0</v>
      </c>
      <c r="BT913" s="520">
        <v>0</v>
      </c>
      <c r="BU913" s="520">
        <v>0</v>
      </c>
      <c r="BV913" s="520">
        <v>0</v>
      </c>
      <c r="BW913" s="520">
        <v>0</v>
      </c>
      <c r="BX913" s="520">
        <v>0</v>
      </c>
      <c r="BY913" s="520">
        <v>0</v>
      </c>
      <c r="BZ913" s="520">
        <v>0</v>
      </c>
      <c r="CA913" s="520">
        <v>0</v>
      </c>
      <c r="CB913" s="520">
        <v>0</v>
      </c>
      <c r="CC913" s="520">
        <v>0</v>
      </c>
      <c r="CD913" s="520">
        <v>0</v>
      </c>
      <c r="CE913" s="520">
        <v>0</v>
      </c>
      <c r="CF913" s="520">
        <v>0</v>
      </c>
      <c r="CG913" s="520">
        <v>0</v>
      </c>
      <c r="CH913" s="520">
        <v>0</v>
      </c>
      <c r="CI913" s="520">
        <v>0</v>
      </c>
      <c r="CJ913" s="520">
        <v>0</v>
      </c>
      <c r="CK913" s="520">
        <v>0</v>
      </c>
      <c r="CL913" s="520">
        <f t="shared" si="142"/>
        <v>0</v>
      </c>
      <c r="CM913" s="521">
        <f t="shared" si="143"/>
        <v>0</v>
      </c>
      <c r="CN913" s="522">
        <v>70080000</v>
      </c>
      <c r="CO913" s="522">
        <v>70080000</v>
      </c>
      <c r="CP913" s="522">
        <v>79225440</v>
      </c>
      <c r="CQ913" s="243" t="s">
        <v>874</v>
      </c>
      <c r="CR913" s="103">
        <v>20</v>
      </c>
      <c r="CS913" s="523">
        <v>20</v>
      </c>
      <c r="CT913" s="104">
        <v>22.61</v>
      </c>
      <c r="CU913" s="524"/>
      <c r="CV913" s="524"/>
      <c r="CW913" s="524"/>
      <c r="CX913" s="525"/>
      <c r="CY913" s="526">
        <v>0</v>
      </c>
      <c r="CZ913" s="527">
        <v>0</v>
      </c>
      <c r="DA913" s="528">
        <v>0</v>
      </c>
      <c r="DB913" s="529">
        <v>0</v>
      </c>
      <c r="DC913" s="530" t="s">
        <v>2297</v>
      </c>
      <c r="DD913" s="225"/>
      <c r="DE913" s="524"/>
      <c r="DF913" s="524"/>
      <c r="DG913" s="531"/>
      <c r="DH913" s="532"/>
      <c r="DI913" s="64">
        <v>0</v>
      </c>
      <c r="DJ913" s="64">
        <v>0</v>
      </c>
      <c r="DK913" s="64">
        <v>0</v>
      </c>
      <c r="DL913" s="534">
        <f t="shared" si="135"/>
        <v>0</v>
      </c>
    </row>
    <row r="914" spans="1:116" ht="43.5" customHeight="1" x14ac:dyDescent="0.25">
      <c r="A914" s="356" t="s">
        <v>7</v>
      </c>
      <c r="B914" s="65" t="s">
        <v>96</v>
      </c>
      <c r="C914" s="65" t="s">
        <v>140</v>
      </c>
      <c r="D914" s="64" t="s">
        <v>2216</v>
      </c>
      <c r="E914" s="64" t="s">
        <v>142</v>
      </c>
      <c r="F914" s="64" t="s">
        <v>1855</v>
      </c>
      <c r="G914" s="18" t="s">
        <v>142</v>
      </c>
      <c r="H914" s="35" t="s">
        <v>860</v>
      </c>
      <c r="I914" s="28" t="s">
        <v>2284</v>
      </c>
      <c r="J914" s="498">
        <v>17.12998249</v>
      </c>
      <c r="K914" s="498">
        <v>3.1863636297360003</v>
      </c>
      <c r="L914" s="499">
        <v>1</v>
      </c>
      <c r="M914" s="512">
        <v>0</v>
      </c>
      <c r="N914" s="513">
        <v>0</v>
      </c>
      <c r="O914" s="513">
        <v>0</v>
      </c>
      <c r="P914" s="513">
        <v>0</v>
      </c>
      <c r="Q914" s="513">
        <v>0</v>
      </c>
      <c r="R914" s="513">
        <v>0</v>
      </c>
      <c r="S914" s="513">
        <v>0</v>
      </c>
      <c r="T914" s="513">
        <v>0</v>
      </c>
      <c r="U914" s="513">
        <v>0</v>
      </c>
      <c r="V914" s="513">
        <v>0</v>
      </c>
      <c r="W914" s="513">
        <v>0</v>
      </c>
      <c r="X914" s="513">
        <v>0</v>
      </c>
      <c r="Y914" s="513">
        <v>0</v>
      </c>
      <c r="Z914" s="513">
        <v>0</v>
      </c>
      <c r="AA914" s="513">
        <v>0</v>
      </c>
      <c r="AB914" s="513">
        <v>0</v>
      </c>
      <c r="AC914" s="513">
        <v>0</v>
      </c>
      <c r="AD914" s="513">
        <v>0</v>
      </c>
      <c r="AE914" s="513">
        <v>0</v>
      </c>
      <c r="AF914" s="513">
        <v>0</v>
      </c>
      <c r="AG914" s="513">
        <v>0</v>
      </c>
      <c r="AH914" s="513">
        <f t="shared" si="136"/>
        <v>0</v>
      </c>
      <c r="AI914" s="513">
        <v>0</v>
      </c>
      <c r="AJ914" s="513">
        <v>0</v>
      </c>
      <c r="AK914" s="513">
        <f t="shared" si="137"/>
        <v>0</v>
      </c>
      <c r="AL914" s="513">
        <f t="shared" si="138"/>
        <v>0</v>
      </c>
      <c r="AM914" s="513">
        <v>0</v>
      </c>
      <c r="AN914" s="513">
        <v>0</v>
      </c>
      <c r="AO914" s="513">
        <v>0</v>
      </c>
      <c r="AP914" s="513">
        <v>0</v>
      </c>
      <c r="AQ914" s="513">
        <v>0</v>
      </c>
      <c r="AR914" s="513">
        <v>0</v>
      </c>
      <c r="AS914" s="513">
        <v>0</v>
      </c>
      <c r="AT914" s="513">
        <v>0</v>
      </c>
      <c r="AU914" s="513">
        <v>0</v>
      </c>
      <c r="AV914" s="513">
        <v>0</v>
      </c>
      <c r="AW914" s="513">
        <v>0</v>
      </c>
      <c r="AX914" s="513">
        <v>0</v>
      </c>
      <c r="AY914" s="513">
        <v>0</v>
      </c>
      <c r="AZ914" s="513">
        <v>0</v>
      </c>
      <c r="BA914" s="513">
        <v>0</v>
      </c>
      <c r="BB914" s="513">
        <v>0</v>
      </c>
      <c r="BC914" s="513">
        <v>0</v>
      </c>
      <c r="BD914" s="513">
        <v>0</v>
      </c>
      <c r="BE914" s="513">
        <v>0</v>
      </c>
      <c r="BF914" s="513">
        <v>0</v>
      </c>
      <c r="BG914" s="513">
        <v>0</v>
      </c>
      <c r="BH914" s="513">
        <v>0</v>
      </c>
      <c r="BI914" s="513">
        <v>0</v>
      </c>
      <c r="BJ914" s="513">
        <v>0</v>
      </c>
      <c r="BK914" s="241">
        <f t="shared" si="139"/>
        <v>0</v>
      </c>
      <c r="BL914" s="22">
        <f t="shared" si="140"/>
        <v>0</v>
      </c>
      <c r="BM914" s="519">
        <f t="shared" si="141"/>
        <v>0</v>
      </c>
      <c r="BN914" s="520">
        <v>0</v>
      </c>
      <c r="BO914" s="520">
        <v>0</v>
      </c>
      <c r="BP914" s="520">
        <v>0</v>
      </c>
      <c r="BQ914" s="520">
        <v>0</v>
      </c>
      <c r="BR914" s="520">
        <v>0</v>
      </c>
      <c r="BS914" s="520">
        <v>0</v>
      </c>
      <c r="BT914" s="520">
        <v>0</v>
      </c>
      <c r="BU914" s="520">
        <v>0</v>
      </c>
      <c r="BV914" s="520">
        <v>0</v>
      </c>
      <c r="BW914" s="520">
        <v>0</v>
      </c>
      <c r="BX914" s="520">
        <v>0</v>
      </c>
      <c r="BY914" s="520">
        <v>0</v>
      </c>
      <c r="BZ914" s="520">
        <v>0</v>
      </c>
      <c r="CA914" s="520">
        <v>0</v>
      </c>
      <c r="CB914" s="520">
        <v>0</v>
      </c>
      <c r="CC914" s="520">
        <v>0</v>
      </c>
      <c r="CD914" s="520">
        <v>0</v>
      </c>
      <c r="CE914" s="520">
        <v>0</v>
      </c>
      <c r="CF914" s="520">
        <v>0</v>
      </c>
      <c r="CG914" s="520">
        <v>0</v>
      </c>
      <c r="CH914" s="520">
        <v>0</v>
      </c>
      <c r="CI914" s="520">
        <v>0</v>
      </c>
      <c r="CJ914" s="520">
        <v>0</v>
      </c>
      <c r="CK914" s="520">
        <v>0</v>
      </c>
      <c r="CL914" s="520">
        <f t="shared" si="142"/>
        <v>0</v>
      </c>
      <c r="CM914" s="521">
        <f t="shared" si="143"/>
        <v>0</v>
      </c>
      <c r="CN914" s="522">
        <v>16468800</v>
      </c>
      <c r="CO914" s="522">
        <v>16468800</v>
      </c>
      <c r="CP914" s="522">
        <v>22460640</v>
      </c>
      <c r="CQ914" s="243" t="s">
        <v>874</v>
      </c>
      <c r="CR914" s="103">
        <v>4.7</v>
      </c>
      <c r="CS914" s="523">
        <v>4.7</v>
      </c>
      <c r="CT914" s="104">
        <v>6.41</v>
      </c>
      <c r="CU914" s="524"/>
      <c r="CV914" s="524"/>
      <c r="CW914" s="524"/>
      <c r="CX914" s="525"/>
      <c r="CY914" s="526">
        <v>1152.3333333333333</v>
      </c>
      <c r="CZ914" s="527">
        <v>876.33333333333337</v>
      </c>
      <c r="DA914" s="528">
        <v>1.6666666666666667</v>
      </c>
      <c r="DB914" s="529">
        <v>1.3333333333333333</v>
      </c>
      <c r="DC914" s="530" t="s">
        <v>2312</v>
      </c>
      <c r="DD914" s="225"/>
      <c r="DE914" s="524"/>
      <c r="DF914" s="524"/>
      <c r="DG914" s="531"/>
      <c r="DH914" s="532"/>
      <c r="DI914" s="64">
        <v>0</v>
      </c>
      <c r="DJ914" s="64">
        <v>0</v>
      </c>
      <c r="DK914" s="64">
        <v>808</v>
      </c>
      <c r="DL914" s="534">
        <f t="shared" si="135"/>
        <v>269.33333333333331</v>
      </c>
    </row>
    <row r="915" spans="1:116" ht="43.5" customHeight="1" x14ac:dyDescent="0.25">
      <c r="A915" s="356" t="s">
        <v>7</v>
      </c>
      <c r="B915" s="65" t="s">
        <v>96</v>
      </c>
      <c r="C915" s="65" t="s">
        <v>140</v>
      </c>
      <c r="D915" s="64" t="s">
        <v>2675</v>
      </c>
      <c r="E915" s="64" t="s">
        <v>156</v>
      </c>
      <c r="F915" s="64" t="s">
        <v>1856</v>
      </c>
      <c r="G915" s="18" t="s">
        <v>1857</v>
      </c>
      <c r="H915" s="35" t="s">
        <v>860</v>
      </c>
      <c r="I915" s="28" t="s">
        <v>2284</v>
      </c>
      <c r="J915" s="498">
        <v>44.020071270000003</v>
      </c>
      <c r="K915" s="498">
        <v>3.9734848402200003</v>
      </c>
      <c r="L915" s="499">
        <v>2</v>
      </c>
      <c r="M915" s="512">
        <v>0</v>
      </c>
      <c r="N915" s="513">
        <v>0</v>
      </c>
      <c r="O915" s="513">
        <v>0</v>
      </c>
      <c r="P915" s="513">
        <v>0</v>
      </c>
      <c r="Q915" s="513">
        <v>0</v>
      </c>
      <c r="R915" s="513">
        <v>0</v>
      </c>
      <c r="S915" s="513">
        <v>0</v>
      </c>
      <c r="T915" s="513">
        <v>0</v>
      </c>
      <c r="U915" s="513">
        <v>0</v>
      </c>
      <c r="V915" s="513">
        <v>0</v>
      </c>
      <c r="W915" s="513">
        <v>0</v>
      </c>
      <c r="X915" s="513">
        <v>0</v>
      </c>
      <c r="Y915" s="513">
        <v>0</v>
      </c>
      <c r="Z915" s="513">
        <v>0</v>
      </c>
      <c r="AA915" s="513">
        <v>0</v>
      </c>
      <c r="AB915" s="513">
        <v>0</v>
      </c>
      <c r="AC915" s="513">
        <v>5</v>
      </c>
      <c r="AD915" s="513">
        <v>5</v>
      </c>
      <c r="AE915" s="513">
        <v>0</v>
      </c>
      <c r="AF915" s="513">
        <v>0</v>
      </c>
      <c r="AG915" s="513">
        <v>0</v>
      </c>
      <c r="AH915" s="513">
        <f t="shared" si="136"/>
        <v>0</v>
      </c>
      <c r="AI915" s="513">
        <v>0</v>
      </c>
      <c r="AJ915" s="513">
        <v>0</v>
      </c>
      <c r="AK915" s="513">
        <f t="shared" si="137"/>
        <v>5</v>
      </c>
      <c r="AL915" s="513">
        <f t="shared" si="138"/>
        <v>5</v>
      </c>
      <c r="AM915" s="513">
        <v>0</v>
      </c>
      <c r="AN915" s="513">
        <v>0</v>
      </c>
      <c r="AO915" s="513">
        <v>0</v>
      </c>
      <c r="AP915" s="513">
        <v>0</v>
      </c>
      <c r="AQ915" s="513">
        <v>0</v>
      </c>
      <c r="AR915" s="513">
        <v>0</v>
      </c>
      <c r="AS915" s="513">
        <v>0</v>
      </c>
      <c r="AT915" s="513">
        <v>0</v>
      </c>
      <c r="AU915" s="513">
        <v>0</v>
      </c>
      <c r="AV915" s="513">
        <v>0</v>
      </c>
      <c r="AW915" s="513">
        <v>0</v>
      </c>
      <c r="AX915" s="513">
        <v>0</v>
      </c>
      <c r="AY915" s="513">
        <v>0</v>
      </c>
      <c r="AZ915" s="513">
        <v>0</v>
      </c>
      <c r="BA915" s="513">
        <v>0</v>
      </c>
      <c r="BB915" s="513">
        <v>0</v>
      </c>
      <c r="BC915" s="513">
        <v>6057.88</v>
      </c>
      <c r="BD915" s="513">
        <v>6057.88</v>
      </c>
      <c r="BE915" s="513">
        <v>0</v>
      </c>
      <c r="BF915" s="513">
        <v>0</v>
      </c>
      <c r="BG915" s="513">
        <v>0</v>
      </c>
      <c r="BH915" s="513">
        <v>0</v>
      </c>
      <c r="BI915" s="513">
        <v>0</v>
      </c>
      <c r="BJ915" s="513">
        <v>0</v>
      </c>
      <c r="BK915" s="241">
        <f t="shared" si="139"/>
        <v>6057.88</v>
      </c>
      <c r="BL915" s="22">
        <f t="shared" si="140"/>
        <v>6057.88</v>
      </c>
      <c r="BM915" s="519">
        <f t="shared" si="141"/>
        <v>3.584544378698225</v>
      </c>
      <c r="BN915" s="520">
        <v>0</v>
      </c>
      <c r="BO915" s="520">
        <v>0</v>
      </c>
      <c r="BP915" s="520">
        <v>0</v>
      </c>
      <c r="BQ915" s="520">
        <v>0</v>
      </c>
      <c r="BR915" s="520">
        <v>0</v>
      </c>
      <c r="BS915" s="520">
        <v>0</v>
      </c>
      <c r="BT915" s="520">
        <v>0</v>
      </c>
      <c r="BU915" s="520">
        <v>0</v>
      </c>
      <c r="BV915" s="520">
        <v>0</v>
      </c>
      <c r="BW915" s="520">
        <v>0</v>
      </c>
      <c r="BX915" s="520">
        <v>0</v>
      </c>
      <c r="BY915" s="520">
        <v>0</v>
      </c>
      <c r="BZ915" s="520">
        <v>0</v>
      </c>
      <c r="CA915" s="520">
        <v>0</v>
      </c>
      <c r="CB915" s="520">
        <v>0</v>
      </c>
      <c r="CC915" s="520">
        <v>0</v>
      </c>
      <c r="CD915" s="520">
        <v>7110981.8592000008</v>
      </c>
      <c r="CE915" s="520">
        <v>7110981.8592000008</v>
      </c>
      <c r="CF915" s="520">
        <v>0</v>
      </c>
      <c r="CG915" s="520">
        <v>0</v>
      </c>
      <c r="CH915" s="520">
        <v>0</v>
      </c>
      <c r="CI915" s="520">
        <v>0</v>
      </c>
      <c r="CJ915" s="520">
        <v>0</v>
      </c>
      <c r="CK915" s="520">
        <v>0</v>
      </c>
      <c r="CL915" s="520">
        <f t="shared" si="142"/>
        <v>7110981.8592000008</v>
      </c>
      <c r="CM915" s="521">
        <f t="shared" si="143"/>
        <v>7110981.8592000008</v>
      </c>
      <c r="CN915" s="522">
        <v>6657600</v>
      </c>
      <c r="CO915" s="522">
        <v>6657600</v>
      </c>
      <c r="CP915" s="522">
        <v>5921760</v>
      </c>
      <c r="CQ915" s="243" t="s">
        <v>874</v>
      </c>
      <c r="CR915" s="103">
        <v>1.9</v>
      </c>
      <c r="CS915" s="523">
        <v>1.9</v>
      </c>
      <c r="CT915" s="104">
        <v>1.69</v>
      </c>
      <c r="CU915" s="524"/>
      <c r="CV915" s="524"/>
      <c r="CW915" s="524"/>
      <c r="CX915" s="525"/>
      <c r="CY915" s="526">
        <v>1235.8333333333333</v>
      </c>
      <c r="CZ915" s="527">
        <v>0</v>
      </c>
      <c r="DA915" s="528">
        <v>0.33333333333333331</v>
      </c>
      <c r="DB915" s="529">
        <v>0</v>
      </c>
      <c r="DC915" s="530" t="s">
        <v>2320</v>
      </c>
      <c r="DD915" s="225"/>
      <c r="DE915" s="524"/>
      <c r="DF915" s="524"/>
      <c r="DG915" s="531"/>
      <c r="DH915" s="532"/>
      <c r="DI915" s="64">
        <v>0</v>
      </c>
      <c r="DJ915" s="64">
        <v>0</v>
      </c>
      <c r="DK915" s="64">
        <v>0</v>
      </c>
      <c r="DL915" s="534">
        <f t="shared" si="135"/>
        <v>0</v>
      </c>
    </row>
    <row r="916" spans="1:116" ht="43.5" customHeight="1" x14ac:dyDescent="0.25">
      <c r="A916" s="356" t="s">
        <v>7</v>
      </c>
      <c r="B916" s="65" t="s">
        <v>96</v>
      </c>
      <c r="C916" s="65" t="s">
        <v>140</v>
      </c>
      <c r="D916" s="64" t="s">
        <v>2676</v>
      </c>
      <c r="E916" s="64" t="s">
        <v>1859</v>
      </c>
      <c r="F916" s="64" t="s">
        <v>1860</v>
      </c>
      <c r="G916" s="18" t="s">
        <v>1861</v>
      </c>
      <c r="H916" s="35" t="s">
        <v>860</v>
      </c>
      <c r="I916" s="28" t="s">
        <v>2284</v>
      </c>
      <c r="J916" s="498">
        <v>45.215186330000002</v>
      </c>
      <c r="K916" s="498">
        <v>14.275946940002999</v>
      </c>
      <c r="L916" s="499">
        <v>1.6</v>
      </c>
      <c r="M916" s="512">
        <v>0</v>
      </c>
      <c r="N916" s="513">
        <v>0</v>
      </c>
      <c r="O916" s="513">
        <v>0</v>
      </c>
      <c r="P916" s="513">
        <v>0</v>
      </c>
      <c r="Q916" s="513">
        <v>0</v>
      </c>
      <c r="R916" s="513">
        <v>0</v>
      </c>
      <c r="S916" s="513">
        <v>0</v>
      </c>
      <c r="T916" s="513">
        <v>0</v>
      </c>
      <c r="U916" s="513">
        <v>0</v>
      </c>
      <c r="V916" s="513">
        <v>0</v>
      </c>
      <c r="W916" s="513">
        <v>0</v>
      </c>
      <c r="X916" s="513">
        <v>0</v>
      </c>
      <c r="Y916" s="513">
        <v>0</v>
      </c>
      <c r="Z916" s="513">
        <v>0</v>
      </c>
      <c r="AA916" s="513">
        <v>0</v>
      </c>
      <c r="AB916" s="513">
        <v>0</v>
      </c>
      <c r="AC916" s="513">
        <v>0</v>
      </c>
      <c r="AD916" s="513">
        <v>0</v>
      </c>
      <c r="AE916" s="513">
        <v>0</v>
      </c>
      <c r="AF916" s="513">
        <v>0</v>
      </c>
      <c r="AG916" s="513">
        <v>0</v>
      </c>
      <c r="AH916" s="513">
        <f t="shared" si="136"/>
        <v>0</v>
      </c>
      <c r="AI916" s="513">
        <v>0</v>
      </c>
      <c r="AJ916" s="513">
        <v>0</v>
      </c>
      <c r="AK916" s="513">
        <f t="shared" si="137"/>
        <v>0</v>
      </c>
      <c r="AL916" s="513">
        <f t="shared" si="138"/>
        <v>0</v>
      </c>
      <c r="AM916" s="513">
        <v>0</v>
      </c>
      <c r="AN916" s="513">
        <v>0</v>
      </c>
      <c r="AO916" s="513">
        <v>0</v>
      </c>
      <c r="AP916" s="513">
        <v>0</v>
      </c>
      <c r="AQ916" s="513">
        <v>0</v>
      </c>
      <c r="AR916" s="513">
        <v>0</v>
      </c>
      <c r="AS916" s="513">
        <v>0</v>
      </c>
      <c r="AT916" s="513">
        <v>0</v>
      </c>
      <c r="AU916" s="513">
        <v>0</v>
      </c>
      <c r="AV916" s="513">
        <v>0</v>
      </c>
      <c r="AW916" s="513">
        <v>0</v>
      </c>
      <c r="AX916" s="513">
        <v>0</v>
      </c>
      <c r="AY916" s="513">
        <v>0</v>
      </c>
      <c r="AZ916" s="513">
        <v>0</v>
      </c>
      <c r="BA916" s="513">
        <v>0</v>
      </c>
      <c r="BB916" s="513">
        <v>0</v>
      </c>
      <c r="BC916" s="513">
        <v>0</v>
      </c>
      <c r="BD916" s="513">
        <v>0</v>
      </c>
      <c r="BE916" s="513">
        <v>0</v>
      </c>
      <c r="BF916" s="513">
        <v>0</v>
      </c>
      <c r="BG916" s="513">
        <v>0</v>
      </c>
      <c r="BH916" s="513">
        <v>0</v>
      </c>
      <c r="BI916" s="513">
        <v>0</v>
      </c>
      <c r="BJ916" s="513">
        <v>0</v>
      </c>
      <c r="BK916" s="241">
        <f t="shared" si="139"/>
        <v>0</v>
      </c>
      <c r="BL916" s="22">
        <f t="shared" si="140"/>
        <v>0</v>
      </c>
      <c r="BM916" s="519">
        <f t="shared" si="141"/>
        <v>0</v>
      </c>
      <c r="BN916" s="520">
        <v>0</v>
      </c>
      <c r="BO916" s="520">
        <v>0</v>
      </c>
      <c r="BP916" s="520">
        <v>0</v>
      </c>
      <c r="BQ916" s="520">
        <v>0</v>
      </c>
      <c r="BR916" s="520">
        <v>0</v>
      </c>
      <c r="BS916" s="520">
        <v>0</v>
      </c>
      <c r="BT916" s="520">
        <v>0</v>
      </c>
      <c r="BU916" s="520">
        <v>0</v>
      </c>
      <c r="BV916" s="520">
        <v>0</v>
      </c>
      <c r="BW916" s="520">
        <v>0</v>
      </c>
      <c r="BX916" s="520">
        <v>0</v>
      </c>
      <c r="BY916" s="520">
        <v>0</v>
      </c>
      <c r="BZ916" s="520">
        <v>0</v>
      </c>
      <c r="CA916" s="520">
        <v>0</v>
      </c>
      <c r="CB916" s="520">
        <v>0</v>
      </c>
      <c r="CC916" s="520">
        <v>0</v>
      </c>
      <c r="CD916" s="520">
        <v>0</v>
      </c>
      <c r="CE916" s="520">
        <v>0</v>
      </c>
      <c r="CF916" s="520">
        <v>0</v>
      </c>
      <c r="CG916" s="520">
        <v>0</v>
      </c>
      <c r="CH916" s="520">
        <v>0</v>
      </c>
      <c r="CI916" s="520">
        <v>0</v>
      </c>
      <c r="CJ916" s="520">
        <v>0</v>
      </c>
      <c r="CK916" s="520">
        <v>0</v>
      </c>
      <c r="CL916" s="520">
        <f t="shared" si="142"/>
        <v>0</v>
      </c>
      <c r="CM916" s="521">
        <f t="shared" si="143"/>
        <v>0</v>
      </c>
      <c r="CN916" s="522">
        <v>20673600.000000004</v>
      </c>
      <c r="CO916" s="522">
        <v>20673600.000000004</v>
      </c>
      <c r="CP916" s="522">
        <v>132416160</v>
      </c>
      <c r="CQ916" s="243" t="s">
        <v>874</v>
      </c>
      <c r="CR916" s="103">
        <v>5.9</v>
      </c>
      <c r="CS916" s="523">
        <v>5.9</v>
      </c>
      <c r="CT916" s="104">
        <v>37.79</v>
      </c>
      <c r="CU916" s="524"/>
      <c r="CV916" s="524"/>
      <c r="CW916" s="524"/>
      <c r="CX916" s="525"/>
      <c r="CY916" s="526">
        <v>680</v>
      </c>
      <c r="CZ916" s="527">
        <v>621.16666666666663</v>
      </c>
      <c r="DA916" s="528">
        <v>0.55555555555555547</v>
      </c>
      <c r="DB916" s="529">
        <v>0.5</v>
      </c>
      <c r="DC916" s="530" t="s">
        <v>2366</v>
      </c>
      <c r="DD916" s="225"/>
      <c r="DE916" s="524"/>
      <c r="DF916" s="524"/>
      <c r="DG916" s="531"/>
      <c r="DH916" s="532"/>
      <c r="DI916" s="64">
        <v>0</v>
      </c>
      <c r="DJ916" s="64">
        <v>0</v>
      </c>
      <c r="DK916" s="64">
        <v>0</v>
      </c>
      <c r="DL916" s="534">
        <f t="shared" si="135"/>
        <v>0</v>
      </c>
    </row>
    <row r="917" spans="1:116" ht="43.5" customHeight="1" x14ac:dyDescent="0.25">
      <c r="A917" s="356" t="s">
        <v>7</v>
      </c>
      <c r="B917" s="65" t="s">
        <v>96</v>
      </c>
      <c r="C917" s="65" t="s">
        <v>140</v>
      </c>
      <c r="D917" s="64" t="s">
        <v>2216</v>
      </c>
      <c r="E917" s="64" t="s">
        <v>142</v>
      </c>
      <c r="F917" s="64" t="s">
        <v>1862</v>
      </c>
      <c r="G917" s="18" t="s">
        <v>142</v>
      </c>
      <c r="H917" s="35" t="s">
        <v>860</v>
      </c>
      <c r="I917" s="28" t="s">
        <v>2284</v>
      </c>
      <c r="J917" s="498">
        <v>47.007858919999997</v>
      </c>
      <c r="K917" s="498">
        <v>2.3895833283629999</v>
      </c>
      <c r="L917" s="499">
        <v>4</v>
      </c>
      <c r="M917" s="512">
        <v>0</v>
      </c>
      <c r="N917" s="513">
        <v>0</v>
      </c>
      <c r="O917" s="513">
        <v>0</v>
      </c>
      <c r="P917" s="513">
        <v>0</v>
      </c>
      <c r="Q917" s="513">
        <v>0</v>
      </c>
      <c r="R917" s="513">
        <v>0</v>
      </c>
      <c r="S917" s="513">
        <v>0</v>
      </c>
      <c r="T917" s="513">
        <v>0</v>
      </c>
      <c r="U917" s="513">
        <v>0</v>
      </c>
      <c r="V917" s="513">
        <v>0</v>
      </c>
      <c r="W917" s="513">
        <v>0</v>
      </c>
      <c r="X917" s="513">
        <v>0</v>
      </c>
      <c r="Y917" s="513">
        <v>0</v>
      </c>
      <c r="Z917" s="513">
        <v>0</v>
      </c>
      <c r="AA917" s="513">
        <v>0</v>
      </c>
      <c r="AB917" s="513">
        <v>0</v>
      </c>
      <c r="AC917" s="513">
        <v>0</v>
      </c>
      <c r="AD917" s="513">
        <v>0</v>
      </c>
      <c r="AE917" s="513">
        <v>0</v>
      </c>
      <c r="AF917" s="513">
        <v>0</v>
      </c>
      <c r="AG917" s="513">
        <v>1</v>
      </c>
      <c r="AH917" s="513">
        <f t="shared" si="136"/>
        <v>1</v>
      </c>
      <c r="AI917" s="513">
        <v>0</v>
      </c>
      <c r="AJ917" s="513">
        <v>0</v>
      </c>
      <c r="AK917" s="513">
        <f t="shared" si="137"/>
        <v>1</v>
      </c>
      <c r="AL917" s="513">
        <f t="shared" si="138"/>
        <v>1</v>
      </c>
      <c r="AM917" s="513">
        <v>0</v>
      </c>
      <c r="AN917" s="513">
        <v>0</v>
      </c>
      <c r="AO917" s="513">
        <v>0</v>
      </c>
      <c r="AP917" s="513">
        <v>0</v>
      </c>
      <c r="AQ917" s="513">
        <v>0</v>
      </c>
      <c r="AR917" s="513">
        <v>0</v>
      </c>
      <c r="AS917" s="513">
        <v>0</v>
      </c>
      <c r="AT917" s="513">
        <v>0</v>
      </c>
      <c r="AU917" s="513">
        <v>0</v>
      </c>
      <c r="AV917" s="513">
        <v>0</v>
      </c>
      <c r="AW917" s="513">
        <v>0</v>
      </c>
      <c r="AX917" s="513">
        <v>0</v>
      </c>
      <c r="AY917" s="513">
        <v>0</v>
      </c>
      <c r="AZ917" s="513">
        <v>0</v>
      </c>
      <c r="BA917" s="513">
        <v>0</v>
      </c>
      <c r="BB917" s="513">
        <v>0</v>
      </c>
      <c r="BC917" s="513">
        <v>0</v>
      </c>
      <c r="BD917" s="513">
        <v>0</v>
      </c>
      <c r="BE917" s="513">
        <v>0</v>
      </c>
      <c r="BF917" s="513">
        <v>0</v>
      </c>
      <c r="BG917" s="513">
        <v>10</v>
      </c>
      <c r="BH917" s="513">
        <v>10</v>
      </c>
      <c r="BI917" s="513">
        <v>0</v>
      </c>
      <c r="BJ917" s="513">
        <v>0</v>
      </c>
      <c r="BK917" s="241">
        <f t="shared" si="139"/>
        <v>10</v>
      </c>
      <c r="BL917" s="22">
        <f t="shared" si="140"/>
        <v>10</v>
      </c>
      <c r="BM917" s="519">
        <f t="shared" si="141"/>
        <v>2.804262478968032E-4</v>
      </c>
      <c r="BN917" s="520">
        <v>0</v>
      </c>
      <c r="BO917" s="520">
        <v>0</v>
      </c>
      <c r="BP917" s="520">
        <v>0</v>
      </c>
      <c r="BQ917" s="520">
        <v>0</v>
      </c>
      <c r="BR917" s="520">
        <v>0</v>
      </c>
      <c r="BS917" s="520">
        <v>0</v>
      </c>
      <c r="BT917" s="520">
        <v>0</v>
      </c>
      <c r="BU917" s="520">
        <v>0</v>
      </c>
      <c r="BV917" s="520">
        <v>0</v>
      </c>
      <c r="BW917" s="520">
        <v>0</v>
      </c>
      <c r="BX917" s="520">
        <v>0</v>
      </c>
      <c r="BY917" s="520">
        <v>0</v>
      </c>
      <c r="BZ917" s="520">
        <v>0</v>
      </c>
      <c r="CA917" s="520">
        <v>0</v>
      </c>
      <c r="CB917" s="520">
        <v>0</v>
      </c>
      <c r="CC917" s="520">
        <v>0</v>
      </c>
      <c r="CD917" s="520">
        <v>0</v>
      </c>
      <c r="CE917" s="520">
        <v>0</v>
      </c>
      <c r="CF917" s="520">
        <v>0</v>
      </c>
      <c r="CG917" s="520">
        <v>0</v>
      </c>
      <c r="CH917" s="520">
        <v>32762.400000000001</v>
      </c>
      <c r="CI917" s="520">
        <v>32762.400000000001</v>
      </c>
      <c r="CJ917" s="520">
        <v>0</v>
      </c>
      <c r="CK917" s="520">
        <v>0</v>
      </c>
      <c r="CL917" s="520">
        <f t="shared" si="142"/>
        <v>32762.400000000001</v>
      </c>
      <c r="CM917" s="521">
        <f t="shared" si="143"/>
        <v>32762.400000000001</v>
      </c>
      <c r="CN917" s="522">
        <v>112583520.00000001</v>
      </c>
      <c r="CO917" s="522">
        <v>112583520.00000001</v>
      </c>
      <c r="CP917" s="522">
        <v>124952640</v>
      </c>
      <c r="CQ917" s="243" t="s">
        <v>874</v>
      </c>
      <c r="CR917" s="103">
        <v>32.130000000000003</v>
      </c>
      <c r="CS917" s="523">
        <v>32.130000000000003</v>
      </c>
      <c r="CT917" s="104">
        <v>35.659999999999997</v>
      </c>
      <c r="CU917" s="524"/>
      <c r="CV917" s="524"/>
      <c r="CW917" s="524"/>
      <c r="CX917" s="525"/>
      <c r="CY917" s="526">
        <v>88.333333333333329</v>
      </c>
      <c r="CZ917" s="527">
        <v>88.333333333333329</v>
      </c>
      <c r="DA917" s="528">
        <v>0.33333333333333331</v>
      </c>
      <c r="DB917" s="529">
        <v>0.33333333333333331</v>
      </c>
      <c r="DC917" s="530" t="s">
        <v>2392</v>
      </c>
      <c r="DD917" s="225"/>
      <c r="DE917" s="524"/>
      <c r="DF917" s="524"/>
      <c r="DG917" s="531"/>
      <c r="DH917" s="532"/>
      <c r="DI917" s="64">
        <v>795</v>
      </c>
      <c r="DJ917" s="64">
        <v>0</v>
      </c>
      <c r="DK917" s="64">
        <v>0</v>
      </c>
      <c r="DL917" s="534">
        <f t="shared" si="135"/>
        <v>265</v>
      </c>
    </row>
    <row r="918" spans="1:116" ht="43.5" customHeight="1" x14ac:dyDescent="0.25">
      <c r="A918" s="356" t="s">
        <v>7</v>
      </c>
      <c r="B918" s="65" t="s">
        <v>96</v>
      </c>
      <c r="C918" s="65" t="s">
        <v>140</v>
      </c>
      <c r="D918" s="64" t="s">
        <v>2677</v>
      </c>
      <c r="E918" s="64" t="s">
        <v>1814</v>
      </c>
      <c r="F918" s="64" t="s">
        <v>1863</v>
      </c>
      <c r="G918" s="18" t="s">
        <v>1864</v>
      </c>
      <c r="H918" s="35" t="s">
        <v>860</v>
      </c>
      <c r="I918" s="28" t="s">
        <v>2284</v>
      </c>
      <c r="J918" s="498">
        <v>43</v>
      </c>
      <c r="K918" s="498">
        <v>3.7030302953280003</v>
      </c>
      <c r="L918" s="499">
        <v>80.900000000000006</v>
      </c>
      <c r="M918" s="512">
        <v>0</v>
      </c>
      <c r="N918" s="513">
        <v>0</v>
      </c>
      <c r="O918" s="513">
        <v>0</v>
      </c>
      <c r="P918" s="513">
        <v>0</v>
      </c>
      <c r="Q918" s="513">
        <v>0</v>
      </c>
      <c r="R918" s="513">
        <v>0</v>
      </c>
      <c r="S918" s="513">
        <v>0</v>
      </c>
      <c r="T918" s="513">
        <v>0</v>
      </c>
      <c r="U918" s="513">
        <v>0</v>
      </c>
      <c r="V918" s="513">
        <v>0</v>
      </c>
      <c r="W918" s="513">
        <v>0</v>
      </c>
      <c r="X918" s="513">
        <v>0</v>
      </c>
      <c r="Y918" s="513">
        <v>0</v>
      </c>
      <c r="Z918" s="513">
        <v>0</v>
      </c>
      <c r="AA918" s="513">
        <v>0</v>
      </c>
      <c r="AB918" s="513">
        <v>0</v>
      </c>
      <c r="AC918" s="513">
        <v>0</v>
      </c>
      <c r="AD918" s="513">
        <v>0</v>
      </c>
      <c r="AE918" s="513">
        <v>0</v>
      </c>
      <c r="AF918" s="513">
        <v>0</v>
      </c>
      <c r="AG918" s="513">
        <v>0</v>
      </c>
      <c r="AH918" s="513">
        <f t="shared" si="136"/>
        <v>0</v>
      </c>
      <c r="AI918" s="513">
        <v>0</v>
      </c>
      <c r="AJ918" s="513">
        <v>0</v>
      </c>
      <c r="AK918" s="513">
        <f t="shared" si="137"/>
        <v>0</v>
      </c>
      <c r="AL918" s="513">
        <f t="shared" si="138"/>
        <v>0</v>
      </c>
      <c r="AM918" s="513">
        <v>0</v>
      </c>
      <c r="AN918" s="513">
        <v>0</v>
      </c>
      <c r="AO918" s="513">
        <v>0</v>
      </c>
      <c r="AP918" s="513">
        <v>0</v>
      </c>
      <c r="AQ918" s="513">
        <v>0</v>
      </c>
      <c r="AR918" s="513">
        <v>0</v>
      </c>
      <c r="AS918" s="513">
        <v>0</v>
      </c>
      <c r="AT918" s="513">
        <v>0</v>
      </c>
      <c r="AU918" s="513">
        <v>0</v>
      </c>
      <c r="AV918" s="513">
        <v>0</v>
      </c>
      <c r="AW918" s="513">
        <v>0</v>
      </c>
      <c r="AX918" s="513">
        <v>0</v>
      </c>
      <c r="AY918" s="513">
        <v>0</v>
      </c>
      <c r="AZ918" s="513">
        <v>0</v>
      </c>
      <c r="BA918" s="513">
        <v>0</v>
      </c>
      <c r="BB918" s="513">
        <v>0</v>
      </c>
      <c r="BC918" s="513">
        <v>0</v>
      </c>
      <c r="BD918" s="513">
        <v>0</v>
      </c>
      <c r="BE918" s="513">
        <v>0</v>
      </c>
      <c r="BF918" s="513">
        <v>0</v>
      </c>
      <c r="BG918" s="513">
        <v>0</v>
      </c>
      <c r="BH918" s="513">
        <v>0</v>
      </c>
      <c r="BI918" s="513">
        <v>0</v>
      </c>
      <c r="BJ918" s="513">
        <v>0</v>
      </c>
      <c r="BK918" s="241">
        <f t="shared" si="139"/>
        <v>0</v>
      </c>
      <c r="BL918" s="22">
        <f t="shared" si="140"/>
        <v>0</v>
      </c>
      <c r="BM918" s="519">
        <f t="shared" si="141"/>
        <v>0</v>
      </c>
      <c r="BN918" s="520">
        <v>0</v>
      </c>
      <c r="BO918" s="520">
        <v>0</v>
      </c>
      <c r="BP918" s="520">
        <v>0</v>
      </c>
      <c r="BQ918" s="520">
        <v>0</v>
      </c>
      <c r="BR918" s="520">
        <v>0</v>
      </c>
      <c r="BS918" s="520">
        <v>0</v>
      </c>
      <c r="BT918" s="520">
        <v>0</v>
      </c>
      <c r="BU918" s="520">
        <v>0</v>
      </c>
      <c r="BV918" s="520">
        <v>0</v>
      </c>
      <c r="BW918" s="520">
        <v>0</v>
      </c>
      <c r="BX918" s="520">
        <v>0</v>
      </c>
      <c r="BY918" s="520">
        <v>0</v>
      </c>
      <c r="BZ918" s="520">
        <v>0</v>
      </c>
      <c r="CA918" s="520">
        <v>0</v>
      </c>
      <c r="CB918" s="520">
        <v>0</v>
      </c>
      <c r="CC918" s="520">
        <v>0</v>
      </c>
      <c r="CD918" s="520">
        <v>0</v>
      </c>
      <c r="CE918" s="520">
        <v>0</v>
      </c>
      <c r="CF918" s="520">
        <v>0</v>
      </c>
      <c r="CG918" s="520">
        <v>0</v>
      </c>
      <c r="CH918" s="520">
        <v>0</v>
      </c>
      <c r="CI918" s="520">
        <v>0</v>
      </c>
      <c r="CJ918" s="520">
        <v>0</v>
      </c>
      <c r="CK918" s="520">
        <v>0</v>
      </c>
      <c r="CL918" s="520">
        <f t="shared" si="142"/>
        <v>0</v>
      </c>
      <c r="CM918" s="521">
        <f t="shared" si="143"/>
        <v>0</v>
      </c>
      <c r="CN918" s="522">
        <v>50808000.000000007</v>
      </c>
      <c r="CO918" s="522">
        <v>50808000.000000007</v>
      </c>
      <c r="CP918" s="522">
        <v>71726880</v>
      </c>
      <c r="CQ918" s="243" t="s">
        <v>874</v>
      </c>
      <c r="CR918" s="103">
        <v>14.5</v>
      </c>
      <c r="CS918" s="523">
        <v>14.5</v>
      </c>
      <c r="CT918" s="104">
        <v>20.47</v>
      </c>
      <c r="CU918" s="524"/>
      <c r="CV918" s="524"/>
      <c r="CW918" s="524"/>
      <c r="CX918" s="525"/>
      <c r="CY918" s="526">
        <v>162.48280905806675</v>
      </c>
      <c r="CZ918" s="527">
        <v>161.92203460496134</v>
      </c>
      <c r="DA918" s="528">
        <v>0.66308044761653018</v>
      </c>
      <c r="DB918" s="529">
        <v>0.65832812174275568</v>
      </c>
      <c r="DC918" s="530" t="s">
        <v>2285</v>
      </c>
      <c r="DD918" s="225"/>
      <c r="DE918" s="524"/>
      <c r="DF918" s="524"/>
      <c r="DG918" s="531"/>
      <c r="DH918" s="532"/>
      <c r="DI918" s="64">
        <v>28798</v>
      </c>
      <c r="DJ918" s="64">
        <v>0</v>
      </c>
      <c r="DK918" s="64">
        <v>9558</v>
      </c>
      <c r="DL918" s="534">
        <f t="shared" si="135"/>
        <v>12785.333333333334</v>
      </c>
    </row>
    <row r="919" spans="1:116" ht="43.5" customHeight="1" x14ac:dyDescent="0.25">
      <c r="A919" s="356" t="s">
        <v>7</v>
      </c>
      <c r="B919" s="65" t="s">
        <v>96</v>
      </c>
      <c r="C919" s="65" t="s">
        <v>140</v>
      </c>
      <c r="D919" s="64" t="s">
        <v>2678</v>
      </c>
      <c r="E919" s="64" t="s">
        <v>663</v>
      </c>
      <c r="F919" s="64" t="s">
        <v>1867</v>
      </c>
      <c r="G919" s="18" t="s">
        <v>1868</v>
      </c>
      <c r="H919" s="35" t="s">
        <v>860</v>
      </c>
      <c r="I919" s="28" t="s">
        <v>2284</v>
      </c>
      <c r="J919" s="498">
        <v>31.949409200000002</v>
      </c>
      <c r="K919" s="498">
        <v>10.034469676098</v>
      </c>
      <c r="L919" s="499">
        <v>5</v>
      </c>
      <c r="M919" s="512">
        <v>0</v>
      </c>
      <c r="N919" s="513">
        <v>0</v>
      </c>
      <c r="O919" s="513">
        <v>0</v>
      </c>
      <c r="P919" s="513">
        <v>0</v>
      </c>
      <c r="Q919" s="513">
        <v>0</v>
      </c>
      <c r="R919" s="513">
        <v>0</v>
      </c>
      <c r="S919" s="513">
        <v>0</v>
      </c>
      <c r="T919" s="513">
        <v>0</v>
      </c>
      <c r="U919" s="513">
        <v>0</v>
      </c>
      <c r="V919" s="513">
        <v>0</v>
      </c>
      <c r="W919" s="513">
        <v>0</v>
      </c>
      <c r="X919" s="513">
        <v>0</v>
      </c>
      <c r="Y919" s="513">
        <v>0</v>
      </c>
      <c r="Z919" s="513">
        <v>0</v>
      </c>
      <c r="AA919" s="513">
        <v>0</v>
      </c>
      <c r="AB919" s="513">
        <v>0</v>
      </c>
      <c r="AC919" s="513">
        <v>2</v>
      </c>
      <c r="AD919" s="513">
        <v>2</v>
      </c>
      <c r="AE919" s="513">
        <v>0</v>
      </c>
      <c r="AF919" s="513">
        <v>0</v>
      </c>
      <c r="AG919" s="513">
        <v>0</v>
      </c>
      <c r="AH919" s="513">
        <f t="shared" si="136"/>
        <v>0</v>
      </c>
      <c r="AI919" s="513">
        <v>0</v>
      </c>
      <c r="AJ919" s="513">
        <v>0</v>
      </c>
      <c r="AK919" s="513">
        <f t="shared" si="137"/>
        <v>2</v>
      </c>
      <c r="AL919" s="513">
        <f t="shared" si="138"/>
        <v>2</v>
      </c>
      <c r="AM919" s="513">
        <v>0</v>
      </c>
      <c r="AN919" s="513">
        <v>0</v>
      </c>
      <c r="AO919" s="513">
        <v>0</v>
      </c>
      <c r="AP919" s="513">
        <v>0</v>
      </c>
      <c r="AQ919" s="513">
        <v>0</v>
      </c>
      <c r="AR919" s="513">
        <v>0</v>
      </c>
      <c r="AS919" s="513">
        <v>0</v>
      </c>
      <c r="AT919" s="513">
        <v>0</v>
      </c>
      <c r="AU919" s="513">
        <v>0</v>
      </c>
      <c r="AV919" s="513">
        <v>0</v>
      </c>
      <c r="AW919" s="513">
        <v>0</v>
      </c>
      <c r="AX919" s="513">
        <v>0</v>
      </c>
      <c r="AY919" s="513">
        <v>0</v>
      </c>
      <c r="AZ919" s="513">
        <v>0</v>
      </c>
      <c r="BA919" s="513">
        <v>0</v>
      </c>
      <c r="BB919" s="513">
        <v>0</v>
      </c>
      <c r="BC919" s="513">
        <v>305</v>
      </c>
      <c r="BD919" s="513">
        <v>305</v>
      </c>
      <c r="BE919" s="513">
        <v>0</v>
      </c>
      <c r="BF919" s="513">
        <v>0</v>
      </c>
      <c r="BG919" s="513">
        <v>0</v>
      </c>
      <c r="BH919" s="513">
        <v>0</v>
      </c>
      <c r="BI919" s="513">
        <v>0</v>
      </c>
      <c r="BJ919" s="513">
        <v>0</v>
      </c>
      <c r="BK919" s="241">
        <f t="shared" si="139"/>
        <v>305</v>
      </c>
      <c r="BL919" s="22">
        <f t="shared" si="140"/>
        <v>305</v>
      </c>
      <c r="BM919" s="519">
        <f t="shared" si="141"/>
        <v>1.3763537906137184E-2</v>
      </c>
      <c r="BN919" s="520">
        <v>0</v>
      </c>
      <c r="BO919" s="520">
        <v>0</v>
      </c>
      <c r="BP919" s="520">
        <v>0</v>
      </c>
      <c r="BQ919" s="520">
        <v>0</v>
      </c>
      <c r="BR919" s="520">
        <v>0</v>
      </c>
      <c r="BS919" s="520">
        <v>0</v>
      </c>
      <c r="BT919" s="520">
        <v>0</v>
      </c>
      <c r="BU919" s="520">
        <v>0</v>
      </c>
      <c r="BV919" s="520">
        <v>0</v>
      </c>
      <c r="BW919" s="520">
        <v>0</v>
      </c>
      <c r="BX919" s="520">
        <v>0</v>
      </c>
      <c r="BY919" s="520">
        <v>0</v>
      </c>
      <c r="BZ919" s="520">
        <v>0</v>
      </c>
      <c r="CA919" s="520">
        <v>0</v>
      </c>
      <c r="CB919" s="520">
        <v>0</v>
      </c>
      <c r="CC919" s="520">
        <v>0</v>
      </c>
      <c r="CD919" s="520">
        <v>358021.2</v>
      </c>
      <c r="CE919" s="520">
        <v>358021.2</v>
      </c>
      <c r="CF919" s="520">
        <v>0</v>
      </c>
      <c r="CG919" s="520">
        <v>0</v>
      </c>
      <c r="CH919" s="520">
        <v>0</v>
      </c>
      <c r="CI919" s="520">
        <v>0</v>
      </c>
      <c r="CJ919" s="520">
        <v>0</v>
      </c>
      <c r="CK919" s="520">
        <v>0</v>
      </c>
      <c r="CL919" s="520">
        <f t="shared" si="142"/>
        <v>358021.2</v>
      </c>
      <c r="CM919" s="521">
        <f t="shared" si="143"/>
        <v>358021.2</v>
      </c>
      <c r="CN919" s="522">
        <v>78840000</v>
      </c>
      <c r="CO919" s="522">
        <v>78840000</v>
      </c>
      <c r="CP919" s="522">
        <v>77648640.000000015</v>
      </c>
      <c r="CQ919" s="243" t="s">
        <v>874</v>
      </c>
      <c r="CR919" s="103">
        <v>22.5</v>
      </c>
      <c r="CS919" s="523">
        <v>22.5</v>
      </c>
      <c r="CT919" s="104">
        <v>22.16</v>
      </c>
      <c r="CU919" s="524"/>
      <c r="CV919" s="524"/>
      <c r="CW919" s="524"/>
      <c r="CX919" s="525"/>
      <c r="CY919" s="526">
        <v>1246.4666666666667</v>
      </c>
      <c r="CZ919" s="527">
        <v>51.800000000000004</v>
      </c>
      <c r="DA919" s="528">
        <v>1.1333333333333333</v>
      </c>
      <c r="DB919" s="529">
        <v>0.79999999999999993</v>
      </c>
      <c r="DC919" s="530" t="s">
        <v>2382</v>
      </c>
      <c r="DD919" s="225"/>
      <c r="DE919" s="524"/>
      <c r="DF919" s="524"/>
      <c r="DG919" s="531"/>
      <c r="DH919" s="532"/>
      <c r="DI919" s="64">
        <v>112</v>
      </c>
      <c r="DJ919" s="64">
        <v>310</v>
      </c>
      <c r="DK919" s="64">
        <v>0</v>
      </c>
      <c r="DL919" s="534">
        <f t="shared" si="135"/>
        <v>140.66666666666666</v>
      </c>
    </row>
    <row r="920" spans="1:116" ht="43.5" customHeight="1" x14ac:dyDescent="0.25">
      <c r="A920" s="356" t="s">
        <v>7</v>
      </c>
      <c r="B920" s="65" t="s">
        <v>96</v>
      </c>
      <c r="C920" s="65" t="s">
        <v>140</v>
      </c>
      <c r="D920" s="64" t="s">
        <v>2668</v>
      </c>
      <c r="E920" s="64" t="s">
        <v>580</v>
      </c>
      <c r="F920" s="64" t="s">
        <v>1869</v>
      </c>
      <c r="G920" s="18" t="s">
        <v>582</v>
      </c>
      <c r="H920" s="35" t="s">
        <v>860</v>
      </c>
      <c r="I920" s="28" t="s">
        <v>2284</v>
      </c>
      <c r="J920" s="498">
        <v>44.020071270000003</v>
      </c>
      <c r="K920" s="498">
        <v>1.5189393907800002</v>
      </c>
      <c r="L920" s="499">
        <v>7</v>
      </c>
      <c r="M920" s="512">
        <v>0</v>
      </c>
      <c r="N920" s="513">
        <v>0</v>
      </c>
      <c r="O920" s="513">
        <v>0</v>
      </c>
      <c r="P920" s="513">
        <v>0</v>
      </c>
      <c r="Q920" s="513">
        <v>0</v>
      </c>
      <c r="R920" s="513">
        <v>0</v>
      </c>
      <c r="S920" s="513">
        <v>0</v>
      </c>
      <c r="T920" s="513">
        <v>0</v>
      </c>
      <c r="U920" s="513">
        <v>0</v>
      </c>
      <c r="V920" s="513">
        <v>0</v>
      </c>
      <c r="W920" s="513">
        <v>0</v>
      </c>
      <c r="X920" s="513">
        <v>0</v>
      </c>
      <c r="Y920" s="513">
        <v>0</v>
      </c>
      <c r="Z920" s="513">
        <v>0</v>
      </c>
      <c r="AA920" s="513">
        <v>0</v>
      </c>
      <c r="AB920" s="513">
        <v>0</v>
      </c>
      <c r="AC920" s="513">
        <v>0</v>
      </c>
      <c r="AD920" s="513">
        <v>0</v>
      </c>
      <c r="AE920" s="513">
        <v>0</v>
      </c>
      <c r="AF920" s="513">
        <v>0</v>
      </c>
      <c r="AG920" s="513">
        <v>0</v>
      </c>
      <c r="AH920" s="513">
        <f t="shared" si="136"/>
        <v>0</v>
      </c>
      <c r="AI920" s="513">
        <v>0</v>
      </c>
      <c r="AJ920" s="513">
        <v>0</v>
      </c>
      <c r="AK920" s="513">
        <f t="shared" si="137"/>
        <v>0</v>
      </c>
      <c r="AL920" s="513">
        <f t="shared" si="138"/>
        <v>0</v>
      </c>
      <c r="AM920" s="513">
        <v>0</v>
      </c>
      <c r="AN920" s="513">
        <v>0</v>
      </c>
      <c r="AO920" s="513">
        <v>0</v>
      </c>
      <c r="AP920" s="513">
        <v>0</v>
      </c>
      <c r="AQ920" s="513">
        <v>0</v>
      </c>
      <c r="AR920" s="513">
        <v>0</v>
      </c>
      <c r="AS920" s="513">
        <v>0</v>
      </c>
      <c r="AT920" s="513">
        <v>0</v>
      </c>
      <c r="AU920" s="513">
        <v>0</v>
      </c>
      <c r="AV920" s="513">
        <v>0</v>
      </c>
      <c r="AW920" s="513">
        <v>0</v>
      </c>
      <c r="AX920" s="513">
        <v>0</v>
      </c>
      <c r="AY920" s="513">
        <v>0</v>
      </c>
      <c r="AZ920" s="513">
        <v>0</v>
      </c>
      <c r="BA920" s="513">
        <v>0</v>
      </c>
      <c r="BB920" s="513">
        <v>0</v>
      </c>
      <c r="BC920" s="513">
        <v>0</v>
      </c>
      <c r="BD920" s="513">
        <v>0</v>
      </c>
      <c r="BE920" s="513">
        <v>0</v>
      </c>
      <c r="BF920" s="513">
        <v>0</v>
      </c>
      <c r="BG920" s="513">
        <v>0</v>
      </c>
      <c r="BH920" s="513">
        <v>0</v>
      </c>
      <c r="BI920" s="513">
        <v>0</v>
      </c>
      <c r="BJ920" s="513">
        <v>0</v>
      </c>
      <c r="BK920" s="241">
        <f t="shared" si="139"/>
        <v>0</v>
      </c>
      <c r="BL920" s="22">
        <f t="shared" si="140"/>
        <v>0</v>
      </c>
      <c r="BM920" s="519">
        <f t="shared" si="141"/>
        <v>0</v>
      </c>
      <c r="BN920" s="520">
        <v>0</v>
      </c>
      <c r="BO920" s="520">
        <v>0</v>
      </c>
      <c r="BP920" s="520">
        <v>0</v>
      </c>
      <c r="BQ920" s="520">
        <v>0</v>
      </c>
      <c r="BR920" s="520">
        <v>0</v>
      </c>
      <c r="BS920" s="520">
        <v>0</v>
      </c>
      <c r="BT920" s="520">
        <v>0</v>
      </c>
      <c r="BU920" s="520">
        <v>0</v>
      </c>
      <c r="BV920" s="520">
        <v>0</v>
      </c>
      <c r="BW920" s="520">
        <v>0</v>
      </c>
      <c r="BX920" s="520">
        <v>0</v>
      </c>
      <c r="BY920" s="520">
        <v>0</v>
      </c>
      <c r="BZ920" s="520">
        <v>0</v>
      </c>
      <c r="CA920" s="520">
        <v>0</v>
      </c>
      <c r="CB920" s="520">
        <v>0</v>
      </c>
      <c r="CC920" s="520">
        <v>0</v>
      </c>
      <c r="CD920" s="520">
        <v>0</v>
      </c>
      <c r="CE920" s="520">
        <v>0</v>
      </c>
      <c r="CF920" s="520">
        <v>0</v>
      </c>
      <c r="CG920" s="520">
        <v>0</v>
      </c>
      <c r="CH920" s="520">
        <v>0</v>
      </c>
      <c r="CI920" s="520">
        <v>0</v>
      </c>
      <c r="CJ920" s="520">
        <v>0</v>
      </c>
      <c r="CK920" s="520">
        <v>0</v>
      </c>
      <c r="CL920" s="520">
        <f t="shared" si="142"/>
        <v>0</v>
      </c>
      <c r="CM920" s="521">
        <f t="shared" si="143"/>
        <v>0</v>
      </c>
      <c r="CN920" s="522">
        <v>0</v>
      </c>
      <c r="CO920" s="522">
        <v>0</v>
      </c>
      <c r="CP920" s="522">
        <v>35916000.000000007</v>
      </c>
      <c r="CQ920" s="243" t="s">
        <v>874</v>
      </c>
      <c r="CR920" s="103">
        <v>0</v>
      </c>
      <c r="CS920" s="523">
        <v>0</v>
      </c>
      <c r="CT920" s="104">
        <v>10.25</v>
      </c>
      <c r="CU920" s="524"/>
      <c r="CV920" s="524"/>
      <c r="CW920" s="524"/>
      <c r="CX920" s="525"/>
      <c r="CY920" s="526">
        <v>169.33333333333334</v>
      </c>
      <c r="CZ920" s="527">
        <v>147.90476190476176</v>
      </c>
      <c r="DA920" s="528">
        <v>0.52380952380952406</v>
      </c>
      <c r="DB920" s="529">
        <v>0.38095238095238099</v>
      </c>
      <c r="DC920" s="530" t="s">
        <v>2525</v>
      </c>
      <c r="DD920" s="225"/>
      <c r="DE920" s="524"/>
      <c r="DF920" s="524"/>
      <c r="DG920" s="531"/>
      <c r="DH920" s="532"/>
      <c r="DI920" s="64">
        <v>0</v>
      </c>
      <c r="DJ920" s="64">
        <v>0</v>
      </c>
      <c r="DK920" s="64">
        <v>0</v>
      </c>
      <c r="DL920" s="534">
        <f t="shared" si="135"/>
        <v>0</v>
      </c>
    </row>
    <row r="921" spans="1:116" ht="43.5" customHeight="1" x14ac:dyDescent="0.25">
      <c r="A921" s="356" t="s">
        <v>7</v>
      </c>
      <c r="B921" s="65" t="s">
        <v>96</v>
      </c>
      <c r="C921" s="65" t="s">
        <v>140</v>
      </c>
      <c r="D921" s="64" t="s">
        <v>2668</v>
      </c>
      <c r="E921" s="64" t="s">
        <v>580</v>
      </c>
      <c r="F921" s="64" t="s">
        <v>1870</v>
      </c>
      <c r="G921" s="18" t="s">
        <v>580</v>
      </c>
      <c r="H921" s="35" t="s">
        <v>860</v>
      </c>
      <c r="I921" s="28" t="s">
        <v>2284</v>
      </c>
      <c r="J921" s="498">
        <v>16.253564780000001</v>
      </c>
      <c r="K921" s="498">
        <v>0.27121212064799999</v>
      </c>
      <c r="L921" s="499">
        <v>1</v>
      </c>
      <c r="M921" s="512">
        <v>0</v>
      </c>
      <c r="N921" s="513">
        <v>0</v>
      </c>
      <c r="O921" s="513">
        <v>0</v>
      </c>
      <c r="P921" s="513">
        <v>0</v>
      </c>
      <c r="Q921" s="513">
        <v>0</v>
      </c>
      <c r="R921" s="513">
        <v>0</v>
      </c>
      <c r="S921" s="513">
        <v>0</v>
      </c>
      <c r="T921" s="513">
        <v>0</v>
      </c>
      <c r="U921" s="513">
        <v>0</v>
      </c>
      <c r="V921" s="513">
        <v>0</v>
      </c>
      <c r="W921" s="513">
        <v>0</v>
      </c>
      <c r="X921" s="513">
        <v>0</v>
      </c>
      <c r="Y921" s="513">
        <v>0</v>
      </c>
      <c r="Z921" s="513">
        <v>0</v>
      </c>
      <c r="AA921" s="513">
        <v>0</v>
      </c>
      <c r="AB921" s="513">
        <v>0</v>
      </c>
      <c r="AC921" s="513">
        <v>0</v>
      </c>
      <c r="AD921" s="513">
        <v>0</v>
      </c>
      <c r="AE921" s="513">
        <v>0</v>
      </c>
      <c r="AF921" s="513">
        <v>0</v>
      </c>
      <c r="AG921" s="513">
        <v>0</v>
      </c>
      <c r="AH921" s="513">
        <f t="shared" si="136"/>
        <v>0</v>
      </c>
      <c r="AI921" s="513">
        <v>0</v>
      </c>
      <c r="AJ921" s="513">
        <v>0</v>
      </c>
      <c r="AK921" s="513">
        <f t="shared" si="137"/>
        <v>0</v>
      </c>
      <c r="AL921" s="513">
        <f t="shared" si="138"/>
        <v>0</v>
      </c>
      <c r="AM921" s="513">
        <v>0</v>
      </c>
      <c r="AN921" s="513">
        <v>0</v>
      </c>
      <c r="AO921" s="513">
        <v>0</v>
      </c>
      <c r="AP921" s="513">
        <v>0</v>
      </c>
      <c r="AQ921" s="513">
        <v>0</v>
      </c>
      <c r="AR921" s="513">
        <v>0</v>
      </c>
      <c r="AS921" s="513">
        <v>0</v>
      </c>
      <c r="AT921" s="513">
        <v>0</v>
      </c>
      <c r="AU921" s="513">
        <v>0</v>
      </c>
      <c r="AV921" s="513">
        <v>0</v>
      </c>
      <c r="AW921" s="513">
        <v>0</v>
      </c>
      <c r="AX921" s="513">
        <v>0</v>
      </c>
      <c r="AY921" s="513">
        <v>0</v>
      </c>
      <c r="AZ921" s="513">
        <v>0</v>
      </c>
      <c r="BA921" s="513">
        <v>0</v>
      </c>
      <c r="BB921" s="513">
        <v>0</v>
      </c>
      <c r="BC921" s="513">
        <v>0</v>
      </c>
      <c r="BD921" s="513">
        <v>0</v>
      </c>
      <c r="BE921" s="513">
        <v>0</v>
      </c>
      <c r="BF921" s="513">
        <v>0</v>
      </c>
      <c r="BG921" s="513">
        <v>0</v>
      </c>
      <c r="BH921" s="513">
        <v>0</v>
      </c>
      <c r="BI921" s="513">
        <v>0</v>
      </c>
      <c r="BJ921" s="513">
        <v>0</v>
      </c>
      <c r="BK921" s="241">
        <f t="shared" si="139"/>
        <v>0</v>
      </c>
      <c r="BL921" s="22">
        <f t="shared" si="140"/>
        <v>0</v>
      </c>
      <c r="BM921" s="519">
        <f t="shared" si="141"/>
        <v>0</v>
      </c>
      <c r="BN921" s="520">
        <v>0</v>
      </c>
      <c r="BO921" s="520">
        <v>0</v>
      </c>
      <c r="BP921" s="520">
        <v>0</v>
      </c>
      <c r="BQ921" s="520">
        <v>0</v>
      </c>
      <c r="BR921" s="520">
        <v>0</v>
      </c>
      <c r="BS921" s="520">
        <v>0</v>
      </c>
      <c r="BT921" s="520">
        <v>0</v>
      </c>
      <c r="BU921" s="520">
        <v>0</v>
      </c>
      <c r="BV921" s="520">
        <v>0</v>
      </c>
      <c r="BW921" s="520">
        <v>0</v>
      </c>
      <c r="BX921" s="520">
        <v>0</v>
      </c>
      <c r="BY921" s="520">
        <v>0</v>
      </c>
      <c r="BZ921" s="520">
        <v>0</v>
      </c>
      <c r="CA921" s="520">
        <v>0</v>
      </c>
      <c r="CB921" s="520">
        <v>0</v>
      </c>
      <c r="CC921" s="520">
        <v>0</v>
      </c>
      <c r="CD921" s="520">
        <v>0</v>
      </c>
      <c r="CE921" s="520">
        <v>0</v>
      </c>
      <c r="CF921" s="520">
        <v>0</v>
      </c>
      <c r="CG921" s="520">
        <v>0</v>
      </c>
      <c r="CH921" s="520">
        <v>0</v>
      </c>
      <c r="CI921" s="520">
        <v>0</v>
      </c>
      <c r="CJ921" s="520">
        <v>0</v>
      </c>
      <c r="CK921" s="520">
        <v>0</v>
      </c>
      <c r="CL921" s="520">
        <f t="shared" si="142"/>
        <v>0</v>
      </c>
      <c r="CM921" s="521">
        <f t="shared" si="143"/>
        <v>0</v>
      </c>
      <c r="CN921" s="522">
        <v>17660160</v>
      </c>
      <c r="CO921" s="522">
        <v>17660160</v>
      </c>
      <c r="CP921" s="522">
        <v>19727520</v>
      </c>
      <c r="CQ921" s="243" t="s">
        <v>874</v>
      </c>
      <c r="CR921" s="103">
        <v>5.04</v>
      </c>
      <c r="CS921" s="523">
        <v>5.04</v>
      </c>
      <c r="CT921" s="104">
        <v>5.63</v>
      </c>
      <c r="CU921" s="524"/>
      <c r="CV921" s="524"/>
      <c r="CW921" s="524"/>
      <c r="CX921" s="525"/>
      <c r="CY921" s="526">
        <v>23.333333333333332</v>
      </c>
      <c r="CZ921" s="527">
        <v>23.333333333333332</v>
      </c>
      <c r="DA921" s="528">
        <v>0.33333333333333331</v>
      </c>
      <c r="DB921" s="529">
        <v>0.33333333333333331</v>
      </c>
      <c r="DC921" s="530" t="s">
        <v>2392</v>
      </c>
      <c r="DD921" s="225"/>
      <c r="DE921" s="524"/>
      <c r="DF921" s="524"/>
      <c r="DG921" s="531"/>
      <c r="DH921" s="532"/>
      <c r="DI921" s="64">
        <v>0</v>
      </c>
      <c r="DJ921" s="64">
        <v>0</v>
      </c>
      <c r="DK921" s="64">
        <v>70</v>
      </c>
      <c r="DL921" s="534">
        <f t="shared" si="135"/>
        <v>23.333333333333332</v>
      </c>
    </row>
    <row r="922" spans="1:116" ht="43.5" customHeight="1" x14ac:dyDescent="0.25">
      <c r="A922" s="356" t="s">
        <v>7</v>
      </c>
      <c r="B922" s="65" t="s">
        <v>96</v>
      </c>
      <c r="C922" s="65" t="s">
        <v>140</v>
      </c>
      <c r="D922" s="64" t="s">
        <v>2679</v>
      </c>
      <c r="E922" s="64" t="s">
        <v>650</v>
      </c>
      <c r="F922" s="64" t="s">
        <v>1871</v>
      </c>
      <c r="G922" s="18" t="s">
        <v>580</v>
      </c>
      <c r="H922" s="35" t="s">
        <v>860</v>
      </c>
      <c r="I922" s="28" t="s">
        <v>2284</v>
      </c>
      <c r="J922" s="498">
        <v>40.6</v>
      </c>
      <c r="K922" s="498">
        <v>4.1664772640610002</v>
      </c>
      <c r="L922" s="499">
        <v>12</v>
      </c>
      <c r="M922" s="512">
        <v>0</v>
      </c>
      <c r="N922" s="513">
        <v>0</v>
      </c>
      <c r="O922" s="513">
        <v>0</v>
      </c>
      <c r="P922" s="513">
        <v>0</v>
      </c>
      <c r="Q922" s="513">
        <v>0</v>
      </c>
      <c r="R922" s="513">
        <v>0</v>
      </c>
      <c r="S922" s="513">
        <v>0</v>
      </c>
      <c r="T922" s="513">
        <v>0</v>
      </c>
      <c r="U922" s="513">
        <v>0</v>
      </c>
      <c r="V922" s="513">
        <v>0</v>
      </c>
      <c r="W922" s="513">
        <v>0</v>
      </c>
      <c r="X922" s="513">
        <v>0</v>
      </c>
      <c r="Y922" s="513">
        <v>0</v>
      </c>
      <c r="Z922" s="513">
        <v>0</v>
      </c>
      <c r="AA922" s="513">
        <v>0</v>
      </c>
      <c r="AB922" s="513">
        <v>0</v>
      </c>
      <c r="AC922" s="513">
        <v>0</v>
      </c>
      <c r="AD922" s="513">
        <v>0</v>
      </c>
      <c r="AE922" s="513">
        <v>0</v>
      </c>
      <c r="AF922" s="513">
        <v>0</v>
      </c>
      <c r="AG922" s="513">
        <v>0</v>
      </c>
      <c r="AH922" s="513">
        <f t="shared" si="136"/>
        <v>0</v>
      </c>
      <c r="AI922" s="513">
        <v>0</v>
      </c>
      <c r="AJ922" s="513">
        <v>0</v>
      </c>
      <c r="AK922" s="513">
        <f t="shared" si="137"/>
        <v>0</v>
      </c>
      <c r="AL922" s="513">
        <f t="shared" si="138"/>
        <v>0</v>
      </c>
      <c r="AM922" s="513">
        <v>0</v>
      </c>
      <c r="AN922" s="513">
        <v>0</v>
      </c>
      <c r="AO922" s="513">
        <v>0</v>
      </c>
      <c r="AP922" s="513">
        <v>0</v>
      </c>
      <c r="AQ922" s="513">
        <v>0</v>
      </c>
      <c r="AR922" s="513">
        <v>0</v>
      </c>
      <c r="AS922" s="513">
        <v>0</v>
      </c>
      <c r="AT922" s="513">
        <v>0</v>
      </c>
      <c r="AU922" s="513">
        <v>0</v>
      </c>
      <c r="AV922" s="513">
        <v>0</v>
      </c>
      <c r="AW922" s="513">
        <v>0</v>
      </c>
      <c r="AX922" s="513">
        <v>0</v>
      </c>
      <c r="AY922" s="513">
        <v>0</v>
      </c>
      <c r="AZ922" s="513">
        <v>0</v>
      </c>
      <c r="BA922" s="513">
        <v>0</v>
      </c>
      <c r="BB922" s="513">
        <v>0</v>
      </c>
      <c r="BC922" s="513">
        <v>0</v>
      </c>
      <c r="BD922" s="513">
        <v>0</v>
      </c>
      <c r="BE922" s="513">
        <v>0</v>
      </c>
      <c r="BF922" s="513">
        <v>0</v>
      </c>
      <c r="BG922" s="513">
        <v>0</v>
      </c>
      <c r="BH922" s="513">
        <v>0</v>
      </c>
      <c r="BI922" s="513">
        <v>0</v>
      </c>
      <c r="BJ922" s="513">
        <v>0</v>
      </c>
      <c r="BK922" s="241">
        <f t="shared" si="139"/>
        <v>0</v>
      </c>
      <c r="BL922" s="22">
        <f t="shared" si="140"/>
        <v>0</v>
      </c>
      <c r="BM922" s="519">
        <f t="shared" si="141"/>
        <v>0</v>
      </c>
      <c r="BN922" s="520">
        <v>0</v>
      </c>
      <c r="BO922" s="520">
        <v>0</v>
      </c>
      <c r="BP922" s="520">
        <v>0</v>
      </c>
      <c r="BQ922" s="520">
        <v>0</v>
      </c>
      <c r="BR922" s="520">
        <v>0</v>
      </c>
      <c r="BS922" s="520">
        <v>0</v>
      </c>
      <c r="BT922" s="520">
        <v>0</v>
      </c>
      <c r="BU922" s="520">
        <v>0</v>
      </c>
      <c r="BV922" s="520">
        <v>0</v>
      </c>
      <c r="BW922" s="520">
        <v>0</v>
      </c>
      <c r="BX922" s="520">
        <v>0</v>
      </c>
      <c r="BY922" s="520">
        <v>0</v>
      </c>
      <c r="BZ922" s="520">
        <v>0</v>
      </c>
      <c r="CA922" s="520">
        <v>0</v>
      </c>
      <c r="CB922" s="520">
        <v>0</v>
      </c>
      <c r="CC922" s="520">
        <v>0</v>
      </c>
      <c r="CD922" s="520">
        <v>0</v>
      </c>
      <c r="CE922" s="520">
        <v>0</v>
      </c>
      <c r="CF922" s="520">
        <v>0</v>
      </c>
      <c r="CG922" s="520">
        <v>0</v>
      </c>
      <c r="CH922" s="520">
        <v>0</v>
      </c>
      <c r="CI922" s="520">
        <v>0</v>
      </c>
      <c r="CJ922" s="520">
        <v>0</v>
      </c>
      <c r="CK922" s="520">
        <v>0</v>
      </c>
      <c r="CL922" s="520">
        <f t="shared" si="142"/>
        <v>0</v>
      </c>
      <c r="CM922" s="521">
        <f t="shared" si="143"/>
        <v>0</v>
      </c>
      <c r="CN922" s="522">
        <v>93206400.000000015</v>
      </c>
      <c r="CO922" s="522">
        <v>93206400.000000015</v>
      </c>
      <c r="CP922" s="522">
        <v>97446240</v>
      </c>
      <c r="CQ922" s="243" t="s">
        <v>874</v>
      </c>
      <c r="CR922" s="103">
        <v>26.6</v>
      </c>
      <c r="CS922" s="523">
        <v>26.6</v>
      </c>
      <c r="CT922" s="104">
        <v>27.81</v>
      </c>
      <c r="CU922" s="524"/>
      <c r="CV922" s="524"/>
      <c r="CW922" s="524"/>
      <c r="CX922" s="525"/>
      <c r="CY922" s="526">
        <v>2021.7777777777776</v>
      </c>
      <c r="CZ922" s="527">
        <v>471.66666666666669</v>
      </c>
      <c r="DA922" s="528">
        <v>1.4444444444444435</v>
      </c>
      <c r="DB922" s="529">
        <v>1</v>
      </c>
      <c r="DC922" s="530" t="s">
        <v>2424</v>
      </c>
      <c r="DD922" s="225"/>
      <c r="DE922" s="524"/>
      <c r="DF922" s="524"/>
      <c r="DG922" s="531"/>
      <c r="DH922" s="532"/>
      <c r="DI922" s="64">
        <v>0</v>
      </c>
      <c r="DJ922" s="64">
        <v>9864</v>
      </c>
      <c r="DK922" s="64">
        <v>0</v>
      </c>
      <c r="DL922" s="534">
        <f t="shared" si="135"/>
        <v>3288</v>
      </c>
    </row>
    <row r="923" spans="1:116" ht="43.5" customHeight="1" x14ac:dyDescent="0.25">
      <c r="A923" s="356" t="s">
        <v>7</v>
      </c>
      <c r="B923" s="65" t="s">
        <v>96</v>
      </c>
      <c r="C923" s="65" t="s">
        <v>140</v>
      </c>
      <c r="D923" s="64" t="s">
        <v>2680</v>
      </c>
      <c r="E923" s="64" t="s">
        <v>590</v>
      </c>
      <c r="F923" s="64" t="s">
        <v>1872</v>
      </c>
      <c r="G923" s="18" t="s">
        <v>1873</v>
      </c>
      <c r="H923" s="35" t="s">
        <v>860</v>
      </c>
      <c r="I923" s="28" t="s">
        <v>2284</v>
      </c>
      <c r="J923" s="498">
        <v>45.2</v>
      </c>
      <c r="K923" s="498">
        <v>21.837121166700001</v>
      </c>
      <c r="L923" s="499">
        <v>48</v>
      </c>
      <c r="M923" s="512">
        <v>0</v>
      </c>
      <c r="N923" s="513">
        <v>0</v>
      </c>
      <c r="O923" s="513">
        <v>0</v>
      </c>
      <c r="P923" s="513">
        <v>0</v>
      </c>
      <c r="Q923" s="513">
        <v>0</v>
      </c>
      <c r="R923" s="513">
        <v>0</v>
      </c>
      <c r="S923" s="513">
        <v>0</v>
      </c>
      <c r="T923" s="513">
        <v>0</v>
      </c>
      <c r="U923" s="513">
        <v>0</v>
      </c>
      <c r="V923" s="513">
        <v>0</v>
      </c>
      <c r="W923" s="513">
        <v>0</v>
      </c>
      <c r="X923" s="513">
        <v>0</v>
      </c>
      <c r="Y923" s="513">
        <v>0</v>
      </c>
      <c r="Z923" s="513">
        <v>0</v>
      </c>
      <c r="AA923" s="513">
        <v>0</v>
      </c>
      <c r="AB923" s="513">
        <v>0</v>
      </c>
      <c r="AC923" s="513">
        <v>0</v>
      </c>
      <c r="AD923" s="513">
        <v>0</v>
      </c>
      <c r="AE923" s="513">
        <v>0</v>
      </c>
      <c r="AF923" s="513">
        <v>0</v>
      </c>
      <c r="AG923" s="513">
        <v>0</v>
      </c>
      <c r="AH923" s="513">
        <f t="shared" si="136"/>
        <v>0</v>
      </c>
      <c r="AI923" s="513">
        <v>0</v>
      </c>
      <c r="AJ923" s="513">
        <v>0</v>
      </c>
      <c r="AK923" s="513">
        <f t="shared" si="137"/>
        <v>0</v>
      </c>
      <c r="AL923" s="513">
        <f t="shared" si="138"/>
        <v>0</v>
      </c>
      <c r="AM923" s="513">
        <v>0</v>
      </c>
      <c r="AN923" s="513">
        <v>0</v>
      </c>
      <c r="AO923" s="513">
        <v>0</v>
      </c>
      <c r="AP923" s="513">
        <v>0</v>
      </c>
      <c r="AQ923" s="513">
        <v>0</v>
      </c>
      <c r="AR923" s="513">
        <v>0</v>
      </c>
      <c r="AS923" s="513">
        <v>0</v>
      </c>
      <c r="AT923" s="513">
        <v>0</v>
      </c>
      <c r="AU923" s="513">
        <v>0</v>
      </c>
      <c r="AV923" s="513">
        <v>0</v>
      </c>
      <c r="AW923" s="513">
        <v>0</v>
      </c>
      <c r="AX923" s="513">
        <v>0</v>
      </c>
      <c r="AY923" s="513">
        <v>0</v>
      </c>
      <c r="AZ923" s="513">
        <v>0</v>
      </c>
      <c r="BA923" s="513">
        <v>0</v>
      </c>
      <c r="BB923" s="513">
        <v>0</v>
      </c>
      <c r="BC923" s="513">
        <v>0</v>
      </c>
      <c r="BD923" s="513">
        <v>0</v>
      </c>
      <c r="BE923" s="513">
        <v>0</v>
      </c>
      <c r="BF923" s="513">
        <v>0</v>
      </c>
      <c r="BG923" s="513">
        <v>0</v>
      </c>
      <c r="BH923" s="513">
        <v>0</v>
      </c>
      <c r="BI923" s="513">
        <v>0</v>
      </c>
      <c r="BJ923" s="513">
        <v>0</v>
      </c>
      <c r="BK923" s="241">
        <f t="shared" si="139"/>
        <v>0</v>
      </c>
      <c r="BL923" s="22">
        <f t="shared" si="140"/>
        <v>0</v>
      </c>
      <c r="BM923" s="519">
        <f t="shared" si="141"/>
        <v>0</v>
      </c>
      <c r="BN923" s="520">
        <v>0</v>
      </c>
      <c r="BO923" s="520">
        <v>0</v>
      </c>
      <c r="BP923" s="520">
        <v>0</v>
      </c>
      <c r="BQ923" s="520">
        <v>0</v>
      </c>
      <c r="BR923" s="520">
        <v>0</v>
      </c>
      <c r="BS923" s="520">
        <v>0</v>
      </c>
      <c r="BT923" s="520">
        <v>0</v>
      </c>
      <c r="BU923" s="520">
        <v>0</v>
      </c>
      <c r="BV923" s="520">
        <v>0</v>
      </c>
      <c r="BW923" s="520">
        <v>0</v>
      </c>
      <c r="BX923" s="520">
        <v>0</v>
      </c>
      <c r="BY923" s="520">
        <v>0</v>
      </c>
      <c r="BZ923" s="520">
        <v>0</v>
      </c>
      <c r="CA923" s="520">
        <v>0</v>
      </c>
      <c r="CB923" s="520">
        <v>0</v>
      </c>
      <c r="CC923" s="520">
        <v>0</v>
      </c>
      <c r="CD923" s="520">
        <v>0</v>
      </c>
      <c r="CE923" s="520">
        <v>0</v>
      </c>
      <c r="CF923" s="520">
        <v>0</v>
      </c>
      <c r="CG923" s="520">
        <v>0</v>
      </c>
      <c r="CH923" s="520">
        <v>0</v>
      </c>
      <c r="CI923" s="520">
        <v>0</v>
      </c>
      <c r="CJ923" s="520">
        <v>0</v>
      </c>
      <c r="CK923" s="520">
        <v>0</v>
      </c>
      <c r="CL923" s="520">
        <f t="shared" si="142"/>
        <v>0</v>
      </c>
      <c r="CM923" s="521">
        <f t="shared" si="143"/>
        <v>0</v>
      </c>
      <c r="CN923" s="522">
        <v>33988799.999999993</v>
      </c>
      <c r="CO923" s="522">
        <v>33988799.999999993</v>
      </c>
      <c r="CP923" s="522">
        <v>37492800</v>
      </c>
      <c r="CQ923" s="243" t="s">
        <v>874</v>
      </c>
      <c r="CR923" s="103">
        <v>9.6999999999999993</v>
      </c>
      <c r="CS923" s="523">
        <v>9.6999999999999993</v>
      </c>
      <c r="CT923" s="104">
        <v>10.7</v>
      </c>
      <c r="CU923" s="524"/>
      <c r="CV923" s="524"/>
      <c r="CW923" s="524"/>
      <c r="CX923" s="525"/>
      <c r="CY923" s="526">
        <v>95.93804915921838</v>
      </c>
      <c r="CZ923" s="527">
        <v>94.031447385717669</v>
      </c>
      <c r="DA923" s="528">
        <v>0.41834780925449033</v>
      </c>
      <c r="DB923" s="529">
        <v>0.40949505406027309</v>
      </c>
      <c r="DC923" s="530" t="s">
        <v>2415</v>
      </c>
      <c r="DD923" s="225"/>
      <c r="DE923" s="524"/>
      <c r="DF923" s="524"/>
      <c r="DG923" s="531"/>
      <c r="DH923" s="532"/>
      <c r="DI923" s="64">
        <v>750</v>
      </c>
      <c r="DJ923" s="64">
        <v>8</v>
      </c>
      <c r="DK923" s="64">
        <v>12414</v>
      </c>
      <c r="DL923" s="534">
        <f t="shared" si="135"/>
        <v>4390.666666666667</v>
      </c>
    </row>
    <row r="924" spans="1:116" ht="43.5" customHeight="1" x14ac:dyDescent="0.25">
      <c r="A924" s="356" t="s">
        <v>7</v>
      </c>
      <c r="B924" s="65" t="s">
        <v>96</v>
      </c>
      <c r="C924" s="65" t="s">
        <v>140</v>
      </c>
      <c r="D924" s="64" t="s">
        <v>2680</v>
      </c>
      <c r="E924" s="64" t="s">
        <v>590</v>
      </c>
      <c r="F924" s="64" t="s">
        <v>1875</v>
      </c>
      <c r="G924" s="18" t="s">
        <v>679</v>
      </c>
      <c r="H924" s="35" t="s">
        <v>860</v>
      </c>
      <c r="I924" s="28" t="s">
        <v>2284</v>
      </c>
      <c r="J924" s="498">
        <v>32.507129560000003</v>
      </c>
      <c r="K924" s="498">
        <v>8.9511363450179999</v>
      </c>
      <c r="L924" s="499">
        <v>21.9</v>
      </c>
      <c r="M924" s="512">
        <v>0</v>
      </c>
      <c r="N924" s="513">
        <v>0</v>
      </c>
      <c r="O924" s="513">
        <v>0</v>
      </c>
      <c r="P924" s="513">
        <v>0</v>
      </c>
      <c r="Q924" s="513">
        <v>0</v>
      </c>
      <c r="R924" s="513">
        <v>0</v>
      </c>
      <c r="S924" s="513">
        <v>0</v>
      </c>
      <c r="T924" s="513">
        <v>0</v>
      </c>
      <c r="U924" s="513">
        <v>0</v>
      </c>
      <c r="V924" s="513">
        <v>0</v>
      </c>
      <c r="W924" s="513">
        <v>0</v>
      </c>
      <c r="X924" s="513">
        <v>0</v>
      </c>
      <c r="Y924" s="513">
        <v>0</v>
      </c>
      <c r="Z924" s="513">
        <v>0</v>
      </c>
      <c r="AA924" s="513">
        <v>0</v>
      </c>
      <c r="AB924" s="513">
        <v>0</v>
      </c>
      <c r="AC924" s="513">
        <v>3</v>
      </c>
      <c r="AD924" s="513">
        <v>3</v>
      </c>
      <c r="AE924" s="513">
        <v>0</v>
      </c>
      <c r="AF924" s="513">
        <v>0</v>
      </c>
      <c r="AG924" s="513">
        <v>0</v>
      </c>
      <c r="AH924" s="513">
        <f t="shared" si="136"/>
        <v>0</v>
      </c>
      <c r="AI924" s="513">
        <v>0</v>
      </c>
      <c r="AJ924" s="513">
        <v>0</v>
      </c>
      <c r="AK924" s="513">
        <f t="shared" si="137"/>
        <v>3</v>
      </c>
      <c r="AL924" s="513">
        <f t="shared" si="138"/>
        <v>3</v>
      </c>
      <c r="AM924" s="513">
        <v>0</v>
      </c>
      <c r="AN924" s="513">
        <v>0</v>
      </c>
      <c r="AO924" s="513">
        <v>0</v>
      </c>
      <c r="AP924" s="513">
        <v>0</v>
      </c>
      <c r="AQ924" s="513">
        <v>0</v>
      </c>
      <c r="AR924" s="513">
        <v>0</v>
      </c>
      <c r="AS924" s="513">
        <v>0</v>
      </c>
      <c r="AT924" s="513">
        <v>0</v>
      </c>
      <c r="AU924" s="513">
        <v>0</v>
      </c>
      <c r="AV924" s="513">
        <v>0</v>
      </c>
      <c r="AW924" s="513">
        <v>0</v>
      </c>
      <c r="AX924" s="513">
        <v>0</v>
      </c>
      <c r="AY924" s="513">
        <v>0</v>
      </c>
      <c r="AZ924" s="513">
        <v>0</v>
      </c>
      <c r="BA924" s="513">
        <v>0</v>
      </c>
      <c r="BB924" s="513">
        <v>0</v>
      </c>
      <c r="BC924" s="513">
        <v>8109</v>
      </c>
      <c r="BD924" s="513">
        <v>8109</v>
      </c>
      <c r="BE924" s="513">
        <v>0</v>
      </c>
      <c r="BF924" s="513">
        <v>0</v>
      </c>
      <c r="BG924" s="513">
        <v>0</v>
      </c>
      <c r="BH924" s="513">
        <v>0</v>
      </c>
      <c r="BI924" s="513">
        <v>0</v>
      </c>
      <c r="BJ924" s="513">
        <v>0</v>
      </c>
      <c r="BK924" s="241">
        <f t="shared" si="139"/>
        <v>8109</v>
      </c>
      <c r="BL924" s="22">
        <f t="shared" si="140"/>
        <v>8109</v>
      </c>
      <c r="BM924" s="519">
        <f t="shared" si="141"/>
        <v>1.0913862718707941</v>
      </c>
      <c r="BN924" s="520">
        <v>0</v>
      </c>
      <c r="BO924" s="520">
        <v>0</v>
      </c>
      <c r="BP924" s="520">
        <v>0</v>
      </c>
      <c r="BQ924" s="520">
        <v>0</v>
      </c>
      <c r="BR924" s="520">
        <v>0</v>
      </c>
      <c r="BS924" s="520">
        <v>0</v>
      </c>
      <c r="BT924" s="520">
        <v>0</v>
      </c>
      <c r="BU924" s="520">
        <v>0</v>
      </c>
      <c r="BV924" s="520">
        <v>0</v>
      </c>
      <c r="BW924" s="520">
        <v>0</v>
      </c>
      <c r="BX924" s="520">
        <v>0</v>
      </c>
      <c r="BY924" s="520">
        <v>0</v>
      </c>
      <c r="BZ924" s="520">
        <v>0</v>
      </c>
      <c r="CA924" s="520">
        <v>0</v>
      </c>
      <c r="CB924" s="520">
        <v>0</v>
      </c>
      <c r="CC924" s="520">
        <v>0</v>
      </c>
      <c r="CD924" s="520">
        <v>9518668.5600000005</v>
      </c>
      <c r="CE924" s="520">
        <v>9518668.5600000005</v>
      </c>
      <c r="CF924" s="520">
        <v>0</v>
      </c>
      <c r="CG924" s="520">
        <v>0</v>
      </c>
      <c r="CH924" s="520">
        <v>0</v>
      </c>
      <c r="CI924" s="520">
        <v>0</v>
      </c>
      <c r="CJ924" s="520">
        <v>0</v>
      </c>
      <c r="CK924" s="520">
        <v>0</v>
      </c>
      <c r="CL924" s="520">
        <f t="shared" si="142"/>
        <v>9518668.5600000005</v>
      </c>
      <c r="CM924" s="521">
        <f t="shared" si="143"/>
        <v>9518668.5600000005</v>
      </c>
      <c r="CN924" s="522">
        <v>21619680</v>
      </c>
      <c r="CO924" s="522">
        <v>21619680</v>
      </c>
      <c r="CP924" s="522">
        <v>26034720</v>
      </c>
      <c r="CQ924" s="243" t="s">
        <v>874</v>
      </c>
      <c r="CR924" s="103">
        <v>6.17</v>
      </c>
      <c r="CS924" s="523">
        <v>6.17</v>
      </c>
      <c r="CT924" s="104">
        <v>7.43</v>
      </c>
      <c r="CU924" s="524"/>
      <c r="CV924" s="524"/>
      <c r="CW924" s="524"/>
      <c r="CX924" s="525"/>
      <c r="CY924" s="526">
        <v>384.64358932819982</v>
      </c>
      <c r="CZ924" s="527">
        <v>387.50387331966266</v>
      </c>
      <c r="DA924" s="528">
        <v>1.629936692174035</v>
      </c>
      <c r="DB924" s="529">
        <v>1.6519328624591785</v>
      </c>
      <c r="DC924" s="530" t="s">
        <v>2290</v>
      </c>
      <c r="DD924" s="225"/>
      <c r="DE924" s="524"/>
      <c r="DF924" s="524"/>
      <c r="DG924" s="531"/>
      <c r="DH924" s="532"/>
      <c r="DI924" s="64">
        <v>1806</v>
      </c>
      <c r="DJ924" s="64">
        <v>3111</v>
      </c>
      <c r="DK924" s="64">
        <v>7585</v>
      </c>
      <c r="DL924" s="534">
        <f t="shared" si="135"/>
        <v>4167.333333333333</v>
      </c>
    </row>
    <row r="925" spans="1:116" ht="43.5" customHeight="1" x14ac:dyDescent="0.25">
      <c r="A925" s="356" t="s">
        <v>7</v>
      </c>
      <c r="B925" s="65" t="s">
        <v>96</v>
      </c>
      <c r="C925" s="65" t="s">
        <v>140</v>
      </c>
      <c r="D925" s="64" t="s">
        <v>2681</v>
      </c>
      <c r="E925" s="64" t="s">
        <v>633</v>
      </c>
      <c r="F925" s="64" t="s">
        <v>1876</v>
      </c>
      <c r="G925" s="18" t="s">
        <v>1877</v>
      </c>
      <c r="H925" s="35" t="s">
        <v>866</v>
      </c>
      <c r="I925" s="28" t="s">
        <v>2284</v>
      </c>
      <c r="J925" s="498">
        <v>51.1</v>
      </c>
      <c r="K925" s="498">
        <v>4.1918560518870009</v>
      </c>
      <c r="L925" s="499">
        <v>1</v>
      </c>
      <c r="M925" s="512">
        <v>0</v>
      </c>
      <c r="N925" s="513">
        <v>0</v>
      </c>
      <c r="O925" s="513">
        <v>0</v>
      </c>
      <c r="P925" s="513">
        <v>0</v>
      </c>
      <c r="Q925" s="513">
        <v>0</v>
      </c>
      <c r="R925" s="513">
        <v>0</v>
      </c>
      <c r="S925" s="513">
        <v>0</v>
      </c>
      <c r="T925" s="513">
        <v>0</v>
      </c>
      <c r="U925" s="513">
        <v>0</v>
      </c>
      <c r="V925" s="513">
        <v>0</v>
      </c>
      <c r="W925" s="513">
        <v>0</v>
      </c>
      <c r="X925" s="513">
        <v>0</v>
      </c>
      <c r="Y925" s="513">
        <v>0</v>
      </c>
      <c r="Z925" s="513">
        <v>0</v>
      </c>
      <c r="AA925" s="513">
        <v>0</v>
      </c>
      <c r="AB925" s="513">
        <v>0</v>
      </c>
      <c r="AC925" s="513">
        <v>0</v>
      </c>
      <c r="AD925" s="513">
        <v>0</v>
      </c>
      <c r="AE925" s="513">
        <v>0</v>
      </c>
      <c r="AF925" s="513">
        <v>0</v>
      </c>
      <c r="AG925" s="513">
        <v>0</v>
      </c>
      <c r="AH925" s="513">
        <f t="shared" si="136"/>
        <v>0</v>
      </c>
      <c r="AI925" s="513">
        <v>0</v>
      </c>
      <c r="AJ925" s="513">
        <v>0</v>
      </c>
      <c r="AK925" s="513">
        <f t="shared" si="137"/>
        <v>0</v>
      </c>
      <c r="AL925" s="513">
        <f t="shared" si="138"/>
        <v>0</v>
      </c>
      <c r="AM925" s="513">
        <v>0</v>
      </c>
      <c r="AN925" s="513">
        <v>0</v>
      </c>
      <c r="AO925" s="513">
        <v>0</v>
      </c>
      <c r="AP925" s="513">
        <v>0</v>
      </c>
      <c r="AQ925" s="513">
        <v>0</v>
      </c>
      <c r="AR925" s="513">
        <v>0</v>
      </c>
      <c r="AS925" s="513">
        <v>0</v>
      </c>
      <c r="AT925" s="513">
        <v>0</v>
      </c>
      <c r="AU925" s="513">
        <v>0</v>
      </c>
      <c r="AV925" s="513">
        <v>0</v>
      </c>
      <c r="AW925" s="513">
        <v>0</v>
      </c>
      <c r="AX925" s="513">
        <v>0</v>
      </c>
      <c r="AY925" s="513">
        <v>0</v>
      </c>
      <c r="AZ925" s="513">
        <v>0</v>
      </c>
      <c r="BA925" s="513">
        <v>0</v>
      </c>
      <c r="BB925" s="513">
        <v>0</v>
      </c>
      <c r="BC925" s="513">
        <v>0</v>
      </c>
      <c r="BD925" s="513">
        <v>0</v>
      </c>
      <c r="BE925" s="513">
        <v>0</v>
      </c>
      <c r="BF925" s="513">
        <v>0</v>
      </c>
      <c r="BG925" s="513">
        <v>0</v>
      </c>
      <c r="BH925" s="513">
        <v>0</v>
      </c>
      <c r="BI925" s="513">
        <v>0</v>
      </c>
      <c r="BJ925" s="513">
        <v>0</v>
      </c>
      <c r="BK925" s="241">
        <f t="shared" si="139"/>
        <v>0</v>
      </c>
      <c r="BL925" s="22">
        <f t="shared" si="140"/>
        <v>0</v>
      </c>
      <c r="BM925" s="519">
        <f t="shared" si="141"/>
        <v>0</v>
      </c>
      <c r="BN925" s="520">
        <v>0</v>
      </c>
      <c r="BO925" s="520">
        <v>0</v>
      </c>
      <c r="BP925" s="520">
        <v>0</v>
      </c>
      <c r="BQ925" s="520">
        <v>0</v>
      </c>
      <c r="BR925" s="520">
        <v>0</v>
      </c>
      <c r="BS925" s="520">
        <v>0</v>
      </c>
      <c r="BT925" s="520">
        <v>0</v>
      </c>
      <c r="BU925" s="520">
        <v>0</v>
      </c>
      <c r="BV925" s="520">
        <v>0</v>
      </c>
      <c r="BW925" s="520">
        <v>0</v>
      </c>
      <c r="BX925" s="520">
        <v>0</v>
      </c>
      <c r="BY925" s="520">
        <v>0</v>
      </c>
      <c r="BZ925" s="520">
        <v>0</v>
      </c>
      <c r="CA925" s="520">
        <v>0</v>
      </c>
      <c r="CB925" s="520">
        <v>0</v>
      </c>
      <c r="CC925" s="520">
        <v>0</v>
      </c>
      <c r="CD925" s="520">
        <v>0</v>
      </c>
      <c r="CE925" s="520">
        <v>0</v>
      </c>
      <c r="CF925" s="520">
        <v>0</v>
      </c>
      <c r="CG925" s="520">
        <v>0</v>
      </c>
      <c r="CH925" s="520">
        <v>0</v>
      </c>
      <c r="CI925" s="520">
        <v>0</v>
      </c>
      <c r="CJ925" s="520">
        <v>0</v>
      </c>
      <c r="CK925" s="520">
        <v>0</v>
      </c>
      <c r="CL925" s="520">
        <f t="shared" si="142"/>
        <v>0</v>
      </c>
      <c r="CM925" s="521">
        <f t="shared" si="143"/>
        <v>0</v>
      </c>
      <c r="CN925" s="522">
        <v>107222400.00000003</v>
      </c>
      <c r="CO925" s="522">
        <v>107222400.00000003</v>
      </c>
      <c r="CP925" s="522">
        <v>114405600</v>
      </c>
      <c r="CQ925" s="243" t="s">
        <v>874</v>
      </c>
      <c r="CR925" s="103">
        <v>30.6</v>
      </c>
      <c r="CS925" s="523">
        <v>30.6</v>
      </c>
      <c r="CT925" s="104">
        <v>32.65</v>
      </c>
      <c r="CU925" s="524"/>
      <c r="CV925" s="524"/>
      <c r="CW925" s="524"/>
      <c r="CX925" s="525"/>
      <c r="CY925" s="526">
        <v>255.66666666666666</v>
      </c>
      <c r="CZ925" s="527">
        <v>86.333333333333329</v>
      </c>
      <c r="DA925" s="528">
        <v>0.66666666666666663</v>
      </c>
      <c r="DB925" s="529">
        <v>0.33333333333333331</v>
      </c>
      <c r="DC925" s="530" t="s">
        <v>2320</v>
      </c>
      <c r="DD925" s="225"/>
      <c r="DE925" s="524"/>
      <c r="DF925" s="524"/>
      <c r="DG925" s="531"/>
      <c r="DH925" s="532"/>
      <c r="DI925" s="64">
        <v>0</v>
      </c>
      <c r="DJ925" s="64">
        <v>0</v>
      </c>
      <c r="DK925" s="64">
        <v>0</v>
      </c>
      <c r="DL925" s="534">
        <f t="shared" si="135"/>
        <v>0</v>
      </c>
    </row>
    <row r="926" spans="1:116" ht="43.5" customHeight="1" x14ac:dyDescent="0.25">
      <c r="A926" s="356" t="s">
        <v>7</v>
      </c>
      <c r="B926" s="65" t="s">
        <v>96</v>
      </c>
      <c r="C926" s="65" t="s">
        <v>140</v>
      </c>
      <c r="D926" s="64" t="s">
        <v>2682</v>
      </c>
      <c r="E926" s="64" t="s">
        <v>187</v>
      </c>
      <c r="F926" s="64" t="s">
        <v>1880</v>
      </c>
      <c r="G926" s="18" t="s">
        <v>650</v>
      </c>
      <c r="H926" s="35" t="s">
        <v>860</v>
      </c>
      <c r="I926" s="28" t="s">
        <v>2284</v>
      </c>
      <c r="J926" s="498">
        <v>37.128241109999998</v>
      </c>
      <c r="K926" s="498">
        <v>7.069318167114</v>
      </c>
      <c r="L926" s="499">
        <v>5</v>
      </c>
      <c r="M926" s="512">
        <v>0</v>
      </c>
      <c r="N926" s="513">
        <v>0</v>
      </c>
      <c r="O926" s="513">
        <v>0</v>
      </c>
      <c r="P926" s="513">
        <v>0</v>
      </c>
      <c r="Q926" s="513">
        <v>0</v>
      </c>
      <c r="R926" s="513">
        <v>0</v>
      </c>
      <c r="S926" s="513">
        <v>0</v>
      </c>
      <c r="T926" s="513">
        <v>0</v>
      </c>
      <c r="U926" s="513">
        <v>0</v>
      </c>
      <c r="V926" s="513">
        <v>0</v>
      </c>
      <c r="W926" s="513">
        <v>0</v>
      </c>
      <c r="X926" s="513">
        <v>0</v>
      </c>
      <c r="Y926" s="513">
        <v>0</v>
      </c>
      <c r="Z926" s="513">
        <v>0</v>
      </c>
      <c r="AA926" s="513">
        <v>0</v>
      </c>
      <c r="AB926" s="513">
        <v>0</v>
      </c>
      <c r="AC926" s="513">
        <v>0</v>
      </c>
      <c r="AD926" s="513">
        <v>0</v>
      </c>
      <c r="AE926" s="513">
        <v>0</v>
      </c>
      <c r="AF926" s="513">
        <v>0</v>
      </c>
      <c r="AG926" s="513">
        <v>0</v>
      </c>
      <c r="AH926" s="513">
        <f t="shared" si="136"/>
        <v>0</v>
      </c>
      <c r="AI926" s="513">
        <v>0</v>
      </c>
      <c r="AJ926" s="513">
        <v>0</v>
      </c>
      <c r="AK926" s="513">
        <f t="shared" si="137"/>
        <v>0</v>
      </c>
      <c r="AL926" s="513">
        <f t="shared" si="138"/>
        <v>0</v>
      </c>
      <c r="AM926" s="513">
        <v>0</v>
      </c>
      <c r="AN926" s="513">
        <v>0</v>
      </c>
      <c r="AO926" s="513">
        <v>0</v>
      </c>
      <c r="AP926" s="513">
        <v>0</v>
      </c>
      <c r="AQ926" s="513">
        <v>0</v>
      </c>
      <c r="AR926" s="513">
        <v>0</v>
      </c>
      <c r="AS926" s="513">
        <v>0</v>
      </c>
      <c r="AT926" s="513">
        <v>0</v>
      </c>
      <c r="AU926" s="513">
        <v>0</v>
      </c>
      <c r="AV926" s="513">
        <v>0</v>
      </c>
      <c r="AW926" s="513">
        <v>0</v>
      </c>
      <c r="AX926" s="513">
        <v>0</v>
      </c>
      <c r="AY926" s="513">
        <v>0</v>
      </c>
      <c r="AZ926" s="513">
        <v>0</v>
      </c>
      <c r="BA926" s="513">
        <v>0</v>
      </c>
      <c r="BB926" s="513">
        <v>0</v>
      </c>
      <c r="BC926" s="513">
        <v>0</v>
      </c>
      <c r="BD926" s="513">
        <v>0</v>
      </c>
      <c r="BE926" s="513">
        <v>0</v>
      </c>
      <c r="BF926" s="513">
        <v>0</v>
      </c>
      <c r="BG926" s="513">
        <v>0</v>
      </c>
      <c r="BH926" s="513">
        <v>0</v>
      </c>
      <c r="BI926" s="513">
        <v>0</v>
      </c>
      <c r="BJ926" s="513">
        <v>0</v>
      </c>
      <c r="BK926" s="241">
        <f t="shared" si="139"/>
        <v>0</v>
      </c>
      <c r="BL926" s="22">
        <f t="shared" si="140"/>
        <v>0</v>
      </c>
      <c r="BM926" s="519">
        <f t="shared" si="141"/>
        <v>0</v>
      </c>
      <c r="BN926" s="520">
        <v>0</v>
      </c>
      <c r="BO926" s="520">
        <v>0</v>
      </c>
      <c r="BP926" s="520">
        <v>0</v>
      </c>
      <c r="BQ926" s="520">
        <v>0</v>
      </c>
      <c r="BR926" s="520">
        <v>0</v>
      </c>
      <c r="BS926" s="520">
        <v>0</v>
      </c>
      <c r="BT926" s="520">
        <v>0</v>
      </c>
      <c r="BU926" s="520">
        <v>0</v>
      </c>
      <c r="BV926" s="520">
        <v>0</v>
      </c>
      <c r="BW926" s="520">
        <v>0</v>
      </c>
      <c r="BX926" s="520">
        <v>0</v>
      </c>
      <c r="BY926" s="520">
        <v>0</v>
      </c>
      <c r="BZ926" s="520">
        <v>0</v>
      </c>
      <c r="CA926" s="520">
        <v>0</v>
      </c>
      <c r="CB926" s="520">
        <v>0</v>
      </c>
      <c r="CC926" s="520">
        <v>0</v>
      </c>
      <c r="CD926" s="520">
        <v>0</v>
      </c>
      <c r="CE926" s="520">
        <v>0</v>
      </c>
      <c r="CF926" s="520">
        <v>0</v>
      </c>
      <c r="CG926" s="520">
        <v>0</v>
      </c>
      <c r="CH926" s="520">
        <v>0</v>
      </c>
      <c r="CI926" s="520">
        <v>0</v>
      </c>
      <c r="CJ926" s="520">
        <v>0</v>
      </c>
      <c r="CK926" s="520">
        <v>0</v>
      </c>
      <c r="CL926" s="520">
        <f t="shared" si="142"/>
        <v>0</v>
      </c>
      <c r="CM926" s="521">
        <f t="shared" si="143"/>
        <v>0</v>
      </c>
      <c r="CN926" s="522">
        <v>76387200.000000015</v>
      </c>
      <c r="CO926" s="522">
        <v>76387200.000000015</v>
      </c>
      <c r="CP926" s="522">
        <v>83640480</v>
      </c>
      <c r="CQ926" s="243" t="s">
        <v>874</v>
      </c>
      <c r="CR926" s="103">
        <v>21.8</v>
      </c>
      <c r="CS926" s="523">
        <v>21.8</v>
      </c>
      <c r="CT926" s="104">
        <v>23.87</v>
      </c>
      <c r="CU926" s="524"/>
      <c r="CV926" s="524"/>
      <c r="CW926" s="524"/>
      <c r="CX926" s="525"/>
      <c r="CY926" s="526">
        <v>896.86666666666667</v>
      </c>
      <c r="CZ926" s="527">
        <v>896.86666666666667</v>
      </c>
      <c r="DA926" s="528">
        <v>0.73333333333333339</v>
      </c>
      <c r="DB926" s="529">
        <v>0.73333333333333339</v>
      </c>
      <c r="DC926" s="530" t="s">
        <v>2285</v>
      </c>
      <c r="DD926" s="225"/>
      <c r="DE926" s="524"/>
      <c r="DF926" s="524"/>
      <c r="DG926" s="531"/>
      <c r="DH926" s="532"/>
      <c r="DI926" s="64">
        <v>0</v>
      </c>
      <c r="DJ926" s="64">
        <v>0</v>
      </c>
      <c r="DK926" s="64">
        <v>885</v>
      </c>
      <c r="DL926" s="534">
        <f t="shared" ref="DL926:DL947" si="144">AVERAGE(DI926,DJ926,DK926)</f>
        <v>295</v>
      </c>
    </row>
    <row r="927" spans="1:116" ht="43.5" customHeight="1" x14ac:dyDescent="0.25">
      <c r="A927" s="356" t="s">
        <v>7</v>
      </c>
      <c r="B927" s="65" t="s">
        <v>96</v>
      </c>
      <c r="C927" s="65" t="s">
        <v>140</v>
      </c>
      <c r="D927" s="64" t="s">
        <v>2680</v>
      </c>
      <c r="E927" s="64" t="s">
        <v>590</v>
      </c>
      <c r="F927" s="64" t="s">
        <v>1881</v>
      </c>
      <c r="G927" s="18" t="s">
        <v>590</v>
      </c>
      <c r="H927" s="35" t="s">
        <v>866</v>
      </c>
      <c r="I927" s="28" t="s">
        <v>2284</v>
      </c>
      <c r="J927" s="498">
        <v>20.316955969999999</v>
      </c>
      <c r="K927" s="498">
        <v>3.9742424159760001</v>
      </c>
      <c r="L927" s="499">
        <v>8</v>
      </c>
      <c r="M927" s="512">
        <v>0</v>
      </c>
      <c r="N927" s="513">
        <v>0</v>
      </c>
      <c r="O927" s="513">
        <v>0</v>
      </c>
      <c r="P927" s="513">
        <v>0</v>
      </c>
      <c r="Q927" s="513">
        <v>0</v>
      </c>
      <c r="R927" s="513">
        <v>0</v>
      </c>
      <c r="S927" s="513">
        <v>0</v>
      </c>
      <c r="T927" s="513">
        <v>0</v>
      </c>
      <c r="U927" s="513">
        <v>0</v>
      </c>
      <c r="V927" s="513">
        <v>0</v>
      </c>
      <c r="W927" s="513">
        <v>0</v>
      </c>
      <c r="X927" s="513">
        <v>0</v>
      </c>
      <c r="Y927" s="513">
        <v>0</v>
      </c>
      <c r="Z927" s="513">
        <v>0</v>
      </c>
      <c r="AA927" s="513">
        <v>0</v>
      </c>
      <c r="AB927" s="513">
        <v>0</v>
      </c>
      <c r="AC927" s="513">
        <v>0</v>
      </c>
      <c r="AD927" s="513">
        <v>0</v>
      </c>
      <c r="AE927" s="513">
        <v>0</v>
      </c>
      <c r="AF927" s="513">
        <v>0</v>
      </c>
      <c r="AG927" s="513">
        <v>0</v>
      </c>
      <c r="AH927" s="513">
        <f t="shared" si="136"/>
        <v>0</v>
      </c>
      <c r="AI927" s="513">
        <v>0</v>
      </c>
      <c r="AJ927" s="513">
        <v>0</v>
      </c>
      <c r="AK927" s="513">
        <f t="shared" si="137"/>
        <v>0</v>
      </c>
      <c r="AL927" s="513">
        <f t="shared" si="138"/>
        <v>0</v>
      </c>
      <c r="AM927" s="513">
        <v>0</v>
      </c>
      <c r="AN927" s="513">
        <v>0</v>
      </c>
      <c r="AO927" s="513">
        <v>0</v>
      </c>
      <c r="AP927" s="513">
        <v>0</v>
      </c>
      <c r="AQ927" s="513">
        <v>0</v>
      </c>
      <c r="AR927" s="513">
        <v>0</v>
      </c>
      <c r="AS927" s="513">
        <v>0</v>
      </c>
      <c r="AT927" s="513">
        <v>0</v>
      </c>
      <c r="AU927" s="513">
        <v>0</v>
      </c>
      <c r="AV927" s="513">
        <v>0</v>
      </c>
      <c r="AW927" s="513">
        <v>0</v>
      </c>
      <c r="AX927" s="513">
        <v>0</v>
      </c>
      <c r="AY927" s="513">
        <v>0</v>
      </c>
      <c r="AZ927" s="513">
        <v>0</v>
      </c>
      <c r="BA927" s="513">
        <v>0</v>
      </c>
      <c r="BB927" s="513">
        <v>0</v>
      </c>
      <c r="BC927" s="513">
        <v>0</v>
      </c>
      <c r="BD927" s="513">
        <v>0</v>
      </c>
      <c r="BE927" s="513">
        <v>0</v>
      </c>
      <c r="BF927" s="513">
        <v>0</v>
      </c>
      <c r="BG927" s="513">
        <v>0</v>
      </c>
      <c r="BH927" s="513">
        <v>0</v>
      </c>
      <c r="BI927" s="513">
        <v>0</v>
      </c>
      <c r="BJ927" s="513">
        <v>0</v>
      </c>
      <c r="BK927" s="241">
        <f t="shared" si="139"/>
        <v>0</v>
      </c>
      <c r="BL927" s="22">
        <f t="shared" si="140"/>
        <v>0</v>
      </c>
      <c r="BM927" s="519">
        <f t="shared" si="141"/>
        <v>0</v>
      </c>
      <c r="BN927" s="520">
        <v>0</v>
      </c>
      <c r="BO927" s="520">
        <v>0</v>
      </c>
      <c r="BP927" s="520">
        <v>0</v>
      </c>
      <c r="BQ927" s="520">
        <v>0</v>
      </c>
      <c r="BR927" s="520">
        <v>0</v>
      </c>
      <c r="BS927" s="520">
        <v>0</v>
      </c>
      <c r="BT927" s="520">
        <v>0</v>
      </c>
      <c r="BU927" s="520">
        <v>0</v>
      </c>
      <c r="BV927" s="520">
        <v>0</v>
      </c>
      <c r="BW927" s="520">
        <v>0</v>
      </c>
      <c r="BX927" s="520">
        <v>0</v>
      </c>
      <c r="BY927" s="520">
        <v>0</v>
      </c>
      <c r="BZ927" s="520">
        <v>0</v>
      </c>
      <c r="CA927" s="520">
        <v>0</v>
      </c>
      <c r="CB927" s="520">
        <v>0</v>
      </c>
      <c r="CC927" s="520">
        <v>0</v>
      </c>
      <c r="CD927" s="520">
        <v>0</v>
      </c>
      <c r="CE927" s="520">
        <v>0</v>
      </c>
      <c r="CF927" s="520">
        <v>0</v>
      </c>
      <c r="CG927" s="520">
        <v>0</v>
      </c>
      <c r="CH927" s="520">
        <v>0</v>
      </c>
      <c r="CI927" s="520">
        <v>0</v>
      </c>
      <c r="CJ927" s="520">
        <v>0</v>
      </c>
      <c r="CK927" s="520">
        <v>0</v>
      </c>
      <c r="CL927" s="520">
        <f t="shared" si="142"/>
        <v>0</v>
      </c>
      <c r="CM927" s="521">
        <f t="shared" si="143"/>
        <v>0</v>
      </c>
      <c r="CN927" s="522">
        <v>27716640.000000004</v>
      </c>
      <c r="CO927" s="522">
        <v>27716640.000000004</v>
      </c>
      <c r="CP927" s="522">
        <v>31956479.999999996</v>
      </c>
      <c r="CQ927" s="243" t="s">
        <v>874</v>
      </c>
      <c r="CR927" s="103">
        <v>7.91</v>
      </c>
      <c r="CS927" s="523">
        <v>7.91</v>
      </c>
      <c r="CT927" s="104">
        <v>9.1199999999999992</v>
      </c>
      <c r="CU927" s="524"/>
      <c r="CV927" s="524"/>
      <c r="CW927" s="524"/>
      <c r="CX927" s="525"/>
      <c r="CY927" s="526">
        <v>437.88888888888999</v>
      </c>
      <c r="CZ927" s="527">
        <v>437.88888888888999</v>
      </c>
      <c r="DA927" s="528">
        <v>0.75</v>
      </c>
      <c r="DB927" s="529">
        <v>0.75</v>
      </c>
      <c r="DC927" s="530" t="s">
        <v>2424</v>
      </c>
      <c r="DD927" s="225"/>
      <c r="DE927" s="524"/>
      <c r="DF927" s="524"/>
      <c r="DG927" s="531"/>
      <c r="DH927" s="532"/>
      <c r="DI927" s="64">
        <v>2160</v>
      </c>
      <c r="DJ927" s="64">
        <v>8672</v>
      </c>
      <c r="DK927" s="64">
        <v>0</v>
      </c>
      <c r="DL927" s="534">
        <f t="shared" si="144"/>
        <v>3610.6666666666665</v>
      </c>
    </row>
    <row r="928" spans="1:116" ht="43.5" customHeight="1" x14ac:dyDescent="0.25">
      <c r="A928" s="356" t="s">
        <v>7</v>
      </c>
      <c r="B928" s="65" t="s">
        <v>96</v>
      </c>
      <c r="C928" s="65" t="s">
        <v>140</v>
      </c>
      <c r="D928" s="64" t="s">
        <v>2678</v>
      </c>
      <c r="E928" s="64" t="s">
        <v>663</v>
      </c>
      <c r="F928" s="64" t="s">
        <v>1883</v>
      </c>
      <c r="G928" s="18" t="s">
        <v>1868</v>
      </c>
      <c r="H928" s="35" t="s">
        <v>860</v>
      </c>
      <c r="I928" s="28" t="s">
        <v>2284</v>
      </c>
      <c r="J928" s="498">
        <v>26.173019750000002</v>
      </c>
      <c r="K928" s="498">
        <v>8.265909073716001</v>
      </c>
      <c r="L928" s="499">
        <v>7</v>
      </c>
      <c r="M928" s="512">
        <v>0</v>
      </c>
      <c r="N928" s="513">
        <v>0</v>
      </c>
      <c r="O928" s="513">
        <v>0</v>
      </c>
      <c r="P928" s="513">
        <v>0</v>
      </c>
      <c r="Q928" s="513">
        <v>0</v>
      </c>
      <c r="R928" s="513">
        <v>0</v>
      </c>
      <c r="S928" s="513">
        <v>0</v>
      </c>
      <c r="T928" s="513">
        <v>0</v>
      </c>
      <c r="U928" s="513">
        <v>0</v>
      </c>
      <c r="V928" s="513">
        <v>0</v>
      </c>
      <c r="W928" s="513">
        <v>0</v>
      </c>
      <c r="X928" s="513">
        <v>0</v>
      </c>
      <c r="Y928" s="513">
        <v>0</v>
      </c>
      <c r="Z928" s="513">
        <v>0</v>
      </c>
      <c r="AA928" s="513">
        <v>0</v>
      </c>
      <c r="AB928" s="513">
        <v>0</v>
      </c>
      <c r="AC928" s="513">
        <v>0</v>
      </c>
      <c r="AD928" s="513">
        <v>0</v>
      </c>
      <c r="AE928" s="513">
        <v>0</v>
      </c>
      <c r="AF928" s="513">
        <v>0</v>
      </c>
      <c r="AG928" s="513">
        <v>0</v>
      </c>
      <c r="AH928" s="513">
        <f t="shared" si="136"/>
        <v>0</v>
      </c>
      <c r="AI928" s="513">
        <v>0</v>
      </c>
      <c r="AJ928" s="513">
        <v>0</v>
      </c>
      <c r="AK928" s="513">
        <f t="shared" si="137"/>
        <v>0</v>
      </c>
      <c r="AL928" s="513">
        <f t="shared" si="138"/>
        <v>0</v>
      </c>
      <c r="AM928" s="513">
        <v>0</v>
      </c>
      <c r="AN928" s="513">
        <v>0</v>
      </c>
      <c r="AO928" s="513">
        <v>0</v>
      </c>
      <c r="AP928" s="513">
        <v>0</v>
      </c>
      <c r="AQ928" s="513">
        <v>0</v>
      </c>
      <c r="AR928" s="513">
        <v>0</v>
      </c>
      <c r="AS928" s="513">
        <v>0</v>
      </c>
      <c r="AT928" s="513">
        <v>0</v>
      </c>
      <c r="AU928" s="513">
        <v>0</v>
      </c>
      <c r="AV928" s="513">
        <v>0</v>
      </c>
      <c r="AW928" s="513">
        <v>0</v>
      </c>
      <c r="AX928" s="513">
        <v>0</v>
      </c>
      <c r="AY928" s="513">
        <v>0</v>
      </c>
      <c r="AZ928" s="513">
        <v>0</v>
      </c>
      <c r="BA928" s="513">
        <v>0</v>
      </c>
      <c r="BB928" s="513">
        <v>0</v>
      </c>
      <c r="BC928" s="513">
        <v>0</v>
      </c>
      <c r="BD928" s="513">
        <v>0</v>
      </c>
      <c r="BE928" s="513">
        <v>0</v>
      </c>
      <c r="BF928" s="513">
        <v>0</v>
      </c>
      <c r="BG928" s="513">
        <v>0</v>
      </c>
      <c r="BH928" s="513">
        <v>0</v>
      </c>
      <c r="BI928" s="513">
        <v>0</v>
      </c>
      <c r="BJ928" s="513">
        <v>0</v>
      </c>
      <c r="BK928" s="241">
        <f t="shared" si="139"/>
        <v>0</v>
      </c>
      <c r="BL928" s="22">
        <f t="shared" si="140"/>
        <v>0</v>
      </c>
      <c r="BM928" s="519">
        <f t="shared" si="141"/>
        <v>0</v>
      </c>
      <c r="BN928" s="520">
        <v>0</v>
      </c>
      <c r="BO928" s="520">
        <v>0</v>
      </c>
      <c r="BP928" s="520">
        <v>0</v>
      </c>
      <c r="BQ928" s="520">
        <v>0</v>
      </c>
      <c r="BR928" s="520">
        <v>0</v>
      </c>
      <c r="BS928" s="520">
        <v>0</v>
      </c>
      <c r="BT928" s="520">
        <v>0</v>
      </c>
      <c r="BU928" s="520">
        <v>0</v>
      </c>
      <c r="BV928" s="520">
        <v>0</v>
      </c>
      <c r="BW928" s="520">
        <v>0</v>
      </c>
      <c r="BX928" s="520">
        <v>0</v>
      </c>
      <c r="BY928" s="520">
        <v>0</v>
      </c>
      <c r="BZ928" s="520">
        <v>0</v>
      </c>
      <c r="CA928" s="520">
        <v>0</v>
      </c>
      <c r="CB928" s="520">
        <v>0</v>
      </c>
      <c r="CC928" s="520">
        <v>0</v>
      </c>
      <c r="CD928" s="520">
        <v>0</v>
      </c>
      <c r="CE928" s="520">
        <v>0</v>
      </c>
      <c r="CF928" s="520">
        <v>0</v>
      </c>
      <c r="CG928" s="520">
        <v>0</v>
      </c>
      <c r="CH928" s="520">
        <v>0</v>
      </c>
      <c r="CI928" s="520">
        <v>0</v>
      </c>
      <c r="CJ928" s="520">
        <v>0</v>
      </c>
      <c r="CK928" s="520">
        <v>0</v>
      </c>
      <c r="CL928" s="520">
        <f t="shared" si="142"/>
        <v>0</v>
      </c>
      <c r="CM928" s="521">
        <f t="shared" si="143"/>
        <v>0</v>
      </c>
      <c r="CN928" s="522">
        <v>36441600</v>
      </c>
      <c r="CO928" s="522">
        <v>36441600</v>
      </c>
      <c r="CP928" s="522">
        <v>39420000</v>
      </c>
      <c r="CQ928" s="243" t="s">
        <v>874</v>
      </c>
      <c r="CR928" s="103">
        <v>10.4</v>
      </c>
      <c r="CS928" s="523">
        <v>10.4</v>
      </c>
      <c r="CT928" s="104">
        <v>11.25</v>
      </c>
      <c r="CU928" s="524"/>
      <c r="CV928" s="524"/>
      <c r="CW928" s="524"/>
      <c r="CX928" s="525"/>
      <c r="CY928" s="526">
        <v>1066.9096045197741</v>
      </c>
      <c r="CZ928" s="527">
        <v>92.576271186440678</v>
      </c>
      <c r="DA928" s="528">
        <v>1.4519774011299438</v>
      </c>
      <c r="DB928" s="529">
        <v>0.78531073446327693</v>
      </c>
      <c r="DC928" s="530" t="s">
        <v>2304</v>
      </c>
      <c r="DD928" s="225"/>
      <c r="DE928" s="524"/>
      <c r="DF928" s="524"/>
      <c r="DG928" s="531"/>
      <c r="DH928" s="532"/>
      <c r="DI928" s="64">
        <v>0</v>
      </c>
      <c r="DJ928" s="64">
        <v>4263</v>
      </c>
      <c r="DK928" s="64">
        <v>1386</v>
      </c>
      <c r="DL928" s="534">
        <f t="shared" si="144"/>
        <v>1883</v>
      </c>
    </row>
    <row r="929" spans="1:116" ht="43.5" customHeight="1" x14ac:dyDescent="0.25">
      <c r="A929" s="356" t="s">
        <v>7</v>
      </c>
      <c r="B929" s="65" t="s">
        <v>96</v>
      </c>
      <c r="C929" s="65" t="s">
        <v>140</v>
      </c>
      <c r="D929" s="64" t="s">
        <v>2676</v>
      </c>
      <c r="E929" s="64" t="s">
        <v>142</v>
      </c>
      <c r="F929" s="64" t="s">
        <v>1886</v>
      </c>
      <c r="G929" s="18" t="s">
        <v>1887</v>
      </c>
      <c r="H929" s="35" t="s">
        <v>860</v>
      </c>
      <c r="I929" s="28" t="s">
        <v>2284</v>
      </c>
      <c r="J929" s="498">
        <v>45.8</v>
      </c>
      <c r="K929" s="498">
        <v>4.002651506826</v>
      </c>
      <c r="L929" s="499">
        <v>2</v>
      </c>
      <c r="M929" s="512">
        <v>0</v>
      </c>
      <c r="N929" s="513">
        <v>0</v>
      </c>
      <c r="O929" s="513">
        <v>0</v>
      </c>
      <c r="P929" s="513">
        <v>0</v>
      </c>
      <c r="Q929" s="513">
        <v>0</v>
      </c>
      <c r="R929" s="513">
        <v>0</v>
      </c>
      <c r="S929" s="513">
        <v>0</v>
      </c>
      <c r="T929" s="513">
        <v>0</v>
      </c>
      <c r="U929" s="513">
        <v>0</v>
      </c>
      <c r="V929" s="513">
        <v>0</v>
      </c>
      <c r="W929" s="513">
        <v>0</v>
      </c>
      <c r="X929" s="513">
        <v>0</v>
      </c>
      <c r="Y929" s="513">
        <v>0</v>
      </c>
      <c r="Z929" s="513">
        <v>0</v>
      </c>
      <c r="AA929" s="513">
        <v>0</v>
      </c>
      <c r="AB929" s="513">
        <v>0</v>
      </c>
      <c r="AC929" s="513">
        <v>0</v>
      </c>
      <c r="AD929" s="513">
        <v>0</v>
      </c>
      <c r="AE929" s="513">
        <v>0</v>
      </c>
      <c r="AF929" s="513">
        <v>0</v>
      </c>
      <c r="AG929" s="513">
        <v>0</v>
      </c>
      <c r="AH929" s="513">
        <f t="shared" si="136"/>
        <v>0</v>
      </c>
      <c r="AI929" s="513">
        <v>0</v>
      </c>
      <c r="AJ929" s="513">
        <v>0</v>
      </c>
      <c r="AK929" s="513">
        <f t="shared" si="137"/>
        <v>0</v>
      </c>
      <c r="AL929" s="513">
        <f t="shared" si="138"/>
        <v>0</v>
      </c>
      <c r="AM929" s="513">
        <v>0</v>
      </c>
      <c r="AN929" s="513">
        <v>0</v>
      </c>
      <c r="AO929" s="513">
        <v>0</v>
      </c>
      <c r="AP929" s="513">
        <v>0</v>
      </c>
      <c r="AQ929" s="513">
        <v>0</v>
      </c>
      <c r="AR929" s="513">
        <v>0</v>
      </c>
      <c r="AS929" s="513">
        <v>0</v>
      </c>
      <c r="AT929" s="513">
        <v>0</v>
      </c>
      <c r="AU929" s="513">
        <v>0</v>
      </c>
      <c r="AV929" s="513">
        <v>0</v>
      </c>
      <c r="AW929" s="513">
        <v>0</v>
      </c>
      <c r="AX929" s="513">
        <v>0</v>
      </c>
      <c r="AY929" s="513">
        <v>0</v>
      </c>
      <c r="AZ929" s="513">
        <v>0</v>
      </c>
      <c r="BA929" s="513">
        <v>0</v>
      </c>
      <c r="BB929" s="513">
        <v>0</v>
      </c>
      <c r="BC929" s="513">
        <v>0</v>
      </c>
      <c r="BD929" s="513">
        <v>0</v>
      </c>
      <c r="BE929" s="513">
        <v>0</v>
      </c>
      <c r="BF929" s="513">
        <v>0</v>
      </c>
      <c r="BG929" s="513">
        <v>0</v>
      </c>
      <c r="BH929" s="513">
        <v>0</v>
      </c>
      <c r="BI929" s="513">
        <v>0</v>
      </c>
      <c r="BJ929" s="513">
        <v>0</v>
      </c>
      <c r="BK929" s="241">
        <f t="shared" si="139"/>
        <v>0</v>
      </c>
      <c r="BL929" s="22">
        <f t="shared" si="140"/>
        <v>0</v>
      </c>
      <c r="BM929" s="519">
        <f t="shared" si="141"/>
        <v>0</v>
      </c>
      <c r="BN929" s="520">
        <v>0</v>
      </c>
      <c r="BO929" s="520">
        <v>0</v>
      </c>
      <c r="BP929" s="520">
        <v>0</v>
      </c>
      <c r="BQ929" s="520">
        <v>0</v>
      </c>
      <c r="BR929" s="520">
        <v>0</v>
      </c>
      <c r="BS929" s="520">
        <v>0</v>
      </c>
      <c r="BT929" s="520">
        <v>0</v>
      </c>
      <c r="BU929" s="520">
        <v>0</v>
      </c>
      <c r="BV929" s="520">
        <v>0</v>
      </c>
      <c r="BW929" s="520">
        <v>0</v>
      </c>
      <c r="BX929" s="520">
        <v>0</v>
      </c>
      <c r="BY929" s="520">
        <v>0</v>
      </c>
      <c r="BZ929" s="520">
        <v>0</v>
      </c>
      <c r="CA929" s="520">
        <v>0</v>
      </c>
      <c r="CB929" s="520">
        <v>0</v>
      </c>
      <c r="CC929" s="520">
        <v>0</v>
      </c>
      <c r="CD929" s="520">
        <v>0</v>
      </c>
      <c r="CE929" s="520">
        <v>0</v>
      </c>
      <c r="CF929" s="520">
        <v>0</v>
      </c>
      <c r="CG929" s="520">
        <v>0</v>
      </c>
      <c r="CH929" s="520">
        <v>0</v>
      </c>
      <c r="CI929" s="520">
        <v>0</v>
      </c>
      <c r="CJ929" s="520">
        <v>0</v>
      </c>
      <c r="CK929" s="520">
        <v>0</v>
      </c>
      <c r="CL929" s="520">
        <f t="shared" si="142"/>
        <v>0</v>
      </c>
      <c r="CM929" s="521">
        <f t="shared" si="143"/>
        <v>0</v>
      </c>
      <c r="CN929" s="522">
        <v>29784000.000000004</v>
      </c>
      <c r="CO929" s="522">
        <v>29784000.000000004</v>
      </c>
      <c r="CP929" s="522">
        <v>31150560.000000004</v>
      </c>
      <c r="CQ929" s="243" t="s">
        <v>874</v>
      </c>
      <c r="CR929" s="103">
        <v>8.5</v>
      </c>
      <c r="CS929" s="523">
        <v>8.5</v>
      </c>
      <c r="CT929" s="104">
        <v>8.89</v>
      </c>
      <c r="CU929" s="524"/>
      <c r="CV929" s="524"/>
      <c r="CW929" s="524"/>
      <c r="CX929" s="525"/>
      <c r="CY929" s="526">
        <v>94.5</v>
      </c>
      <c r="CZ929" s="527">
        <v>94.5</v>
      </c>
      <c r="DA929" s="528">
        <v>0.5</v>
      </c>
      <c r="DB929" s="529">
        <v>0.5</v>
      </c>
      <c r="DC929" s="530" t="s">
        <v>2417</v>
      </c>
      <c r="DD929" s="225"/>
      <c r="DE929" s="524"/>
      <c r="DF929" s="524"/>
      <c r="DG929" s="531"/>
      <c r="DH929" s="532"/>
      <c r="DI929" s="64">
        <v>0</v>
      </c>
      <c r="DJ929" s="64">
        <v>567</v>
      </c>
      <c r="DK929" s="64">
        <v>0</v>
      </c>
      <c r="DL929" s="534">
        <f t="shared" si="144"/>
        <v>189</v>
      </c>
    </row>
    <row r="930" spans="1:116" ht="43.5" customHeight="1" x14ac:dyDescent="0.25">
      <c r="A930" s="356" t="s">
        <v>7</v>
      </c>
      <c r="B930" s="65" t="s">
        <v>96</v>
      </c>
      <c r="C930" s="65" t="s">
        <v>140</v>
      </c>
      <c r="D930" s="64" t="s">
        <v>2676</v>
      </c>
      <c r="E930" s="64" t="s">
        <v>142</v>
      </c>
      <c r="F930" s="64" t="s">
        <v>1888</v>
      </c>
      <c r="G930" s="18" t="s">
        <v>1889</v>
      </c>
      <c r="H930" s="35" t="s">
        <v>860</v>
      </c>
      <c r="I930" s="28" t="s">
        <v>2284</v>
      </c>
      <c r="J930" s="498">
        <v>72.5</v>
      </c>
      <c r="K930" s="498">
        <v>21.240719652789</v>
      </c>
      <c r="L930" s="499">
        <v>1</v>
      </c>
      <c r="M930" s="512">
        <v>0</v>
      </c>
      <c r="N930" s="513">
        <v>0</v>
      </c>
      <c r="O930" s="513">
        <v>0</v>
      </c>
      <c r="P930" s="513">
        <v>0</v>
      </c>
      <c r="Q930" s="513">
        <v>0</v>
      </c>
      <c r="R930" s="513">
        <v>0</v>
      </c>
      <c r="S930" s="513">
        <v>0</v>
      </c>
      <c r="T930" s="513">
        <v>0</v>
      </c>
      <c r="U930" s="513">
        <v>0</v>
      </c>
      <c r="V930" s="513">
        <v>0</v>
      </c>
      <c r="W930" s="513">
        <v>0</v>
      </c>
      <c r="X930" s="513">
        <v>0</v>
      </c>
      <c r="Y930" s="513">
        <v>0</v>
      </c>
      <c r="Z930" s="513">
        <v>0</v>
      </c>
      <c r="AA930" s="513">
        <v>0</v>
      </c>
      <c r="AB930" s="513">
        <v>0</v>
      </c>
      <c r="AC930" s="513">
        <v>1</v>
      </c>
      <c r="AD930" s="513">
        <v>1</v>
      </c>
      <c r="AE930" s="513">
        <v>0</v>
      </c>
      <c r="AF930" s="513">
        <v>0</v>
      </c>
      <c r="AG930" s="513">
        <v>1</v>
      </c>
      <c r="AH930" s="513">
        <f t="shared" si="136"/>
        <v>1</v>
      </c>
      <c r="AI930" s="513">
        <v>0</v>
      </c>
      <c r="AJ930" s="513">
        <v>0</v>
      </c>
      <c r="AK930" s="513">
        <f t="shared" si="137"/>
        <v>2</v>
      </c>
      <c r="AL930" s="513">
        <f t="shared" si="138"/>
        <v>2</v>
      </c>
      <c r="AM930" s="513">
        <v>0</v>
      </c>
      <c r="AN930" s="513">
        <v>0</v>
      </c>
      <c r="AO930" s="513">
        <v>0</v>
      </c>
      <c r="AP930" s="513">
        <v>0</v>
      </c>
      <c r="AQ930" s="513">
        <v>0</v>
      </c>
      <c r="AR930" s="513">
        <v>0</v>
      </c>
      <c r="AS930" s="513">
        <v>0</v>
      </c>
      <c r="AT930" s="513">
        <v>0</v>
      </c>
      <c r="AU930" s="513">
        <v>0</v>
      </c>
      <c r="AV930" s="513">
        <v>0</v>
      </c>
      <c r="AW930" s="513">
        <v>0</v>
      </c>
      <c r="AX930" s="513">
        <v>0</v>
      </c>
      <c r="AY930" s="513">
        <v>0</v>
      </c>
      <c r="AZ930" s="513">
        <v>0</v>
      </c>
      <c r="BA930" s="513">
        <v>0</v>
      </c>
      <c r="BB930" s="513">
        <v>0</v>
      </c>
      <c r="BC930" s="513">
        <v>375</v>
      </c>
      <c r="BD930" s="513">
        <v>375</v>
      </c>
      <c r="BE930" s="513">
        <v>0</v>
      </c>
      <c r="BF930" s="513">
        <v>0</v>
      </c>
      <c r="BG930" s="513">
        <v>600</v>
      </c>
      <c r="BH930" s="513">
        <v>600</v>
      </c>
      <c r="BI930" s="513">
        <v>0</v>
      </c>
      <c r="BJ930" s="513">
        <v>0</v>
      </c>
      <c r="BK930" s="241">
        <f t="shared" si="139"/>
        <v>975</v>
      </c>
      <c r="BL930" s="22">
        <f t="shared" si="140"/>
        <v>975</v>
      </c>
      <c r="BM930" s="519">
        <f t="shared" si="141"/>
        <v>2.4765049530099063E-2</v>
      </c>
      <c r="BN930" s="520">
        <v>0</v>
      </c>
      <c r="BO930" s="520">
        <v>0</v>
      </c>
      <c r="BP930" s="520">
        <v>0</v>
      </c>
      <c r="BQ930" s="520">
        <v>0</v>
      </c>
      <c r="BR930" s="520">
        <v>0</v>
      </c>
      <c r="BS930" s="520">
        <v>0</v>
      </c>
      <c r="BT930" s="520">
        <v>0</v>
      </c>
      <c r="BU930" s="520">
        <v>0</v>
      </c>
      <c r="BV930" s="520">
        <v>0</v>
      </c>
      <c r="BW930" s="520">
        <v>0</v>
      </c>
      <c r="BX930" s="520">
        <v>0</v>
      </c>
      <c r="BY930" s="520">
        <v>0</v>
      </c>
      <c r="BZ930" s="520">
        <v>0</v>
      </c>
      <c r="CA930" s="520">
        <v>0</v>
      </c>
      <c r="CB930" s="520">
        <v>0</v>
      </c>
      <c r="CC930" s="520">
        <v>0</v>
      </c>
      <c r="CD930" s="520">
        <v>440190</v>
      </c>
      <c r="CE930" s="520">
        <v>440190</v>
      </c>
      <c r="CF930" s="520">
        <v>0</v>
      </c>
      <c r="CG930" s="520">
        <v>0</v>
      </c>
      <c r="CH930" s="520">
        <v>1965744</v>
      </c>
      <c r="CI930" s="520">
        <v>1965744</v>
      </c>
      <c r="CJ930" s="520">
        <v>0</v>
      </c>
      <c r="CK930" s="520">
        <v>0</v>
      </c>
      <c r="CL930" s="520">
        <f t="shared" si="142"/>
        <v>2405934</v>
      </c>
      <c r="CM930" s="521">
        <f t="shared" si="143"/>
        <v>2405934</v>
      </c>
      <c r="CN930" s="522">
        <v>0</v>
      </c>
      <c r="CO930" s="522">
        <v>0</v>
      </c>
      <c r="CP930" s="522">
        <v>137952479.99999997</v>
      </c>
      <c r="CQ930" s="243" t="s">
        <v>874</v>
      </c>
      <c r="CR930" s="103">
        <v>0</v>
      </c>
      <c r="CS930" s="523">
        <v>0</v>
      </c>
      <c r="CT930" s="104">
        <v>39.369999999999997</v>
      </c>
      <c r="CU930" s="524"/>
      <c r="CV930" s="524"/>
      <c r="CW930" s="524"/>
      <c r="CX930" s="525"/>
      <c r="CY930" s="526">
        <v>56.666666666666664</v>
      </c>
      <c r="CZ930" s="527">
        <v>56.666666666666664</v>
      </c>
      <c r="DA930" s="528">
        <v>0.33333333333333331</v>
      </c>
      <c r="DB930" s="529">
        <v>0.33333333333333331</v>
      </c>
      <c r="DC930" s="530" t="s">
        <v>2683</v>
      </c>
      <c r="DD930" s="225"/>
      <c r="DE930" s="524"/>
      <c r="DF930" s="524"/>
      <c r="DG930" s="531"/>
      <c r="DH930" s="532"/>
      <c r="DI930" s="64">
        <v>0</v>
      </c>
      <c r="DJ930" s="64">
        <v>0</v>
      </c>
      <c r="DK930" s="64">
        <v>0</v>
      </c>
      <c r="DL930" s="534">
        <f t="shared" si="144"/>
        <v>0</v>
      </c>
    </row>
    <row r="931" spans="1:116" ht="43.5" customHeight="1" x14ac:dyDescent="0.25">
      <c r="A931" s="356" t="s">
        <v>7</v>
      </c>
      <c r="B931" s="65" t="s">
        <v>96</v>
      </c>
      <c r="C931" s="65" t="s">
        <v>140</v>
      </c>
      <c r="D931" s="64" t="s">
        <v>2684</v>
      </c>
      <c r="E931" s="64" t="s">
        <v>580</v>
      </c>
      <c r="F931" s="64" t="s">
        <v>1891</v>
      </c>
      <c r="G931" s="18" t="s">
        <v>580</v>
      </c>
      <c r="H931" s="35" t="s">
        <v>860</v>
      </c>
      <c r="I931" s="28" t="s">
        <v>2330</v>
      </c>
      <c r="J931" s="498">
        <v>11.660166036553681</v>
      </c>
      <c r="K931" s="498">
        <v>26.356439339118001</v>
      </c>
      <c r="L931" s="499">
        <v>1841.5</v>
      </c>
      <c r="M931" s="512">
        <v>0</v>
      </c>
      <c r="N931" s="513">
        <v>0</v>
      </c>
      <c r="O931" s="513">
        <v>0</v>
      </c>
      <c r="P931" s="513">
        <v>0</v>
      </c>
      <c r="Q931" s="513">
        <v>0</v>
      </c>
      <c r="R931" s="513">
        <v>0</v>
      </c>
      <c r="S931" s="513">
        <v>0</v>
      </c>
      <c r="T931" s="513">
        <v>0</v>
      </c>
      <c r="U931" s="513">
        <v>0</v>
      </c>
      <c r="V931" s="513">
        <v>0</v>
      </c>
      <c r="W931" s="513">
        <v>0</v>
      </c>
      <c r="X931" s="513">
        <v>0</v>
      </c>
      <c r="Y931" s="513">
        <v>0</v>
      </c>
      <c r="Z931" s="513">
        <v>0</v>
      </c>
      <c r="AA931" s="513">
        <v>0</v>
      </c>
      <c r="AB931" s="513">
        <v>0</v>
      </c>
      <c r="AC931" s="513">
        <v>74</v>
      </c>
      <c r="AD931" s="513">
        <v>74</v>
      </c>
      <c r="AE931" s="513">
        <v>0</v>
      </c>
      <c r="AF931" s="513">
        <v>0</v>
      </c>
      <c r="AG931" s="513">
        <v>0</v>
      </c>
      <c r="AH931" s="513">
        <f t="shared" si="136"/>
        <v>0</v>
      </c>
      <c r="AI931" s="513">
        <v>0</v>
      </c>
      <c r="AJ931" s="513">
        <v>0</v>
      </c>
      <c r="AK931" s="513">
        <f t="shared" si="137"/>
        <v>74</v>
      </c>
      <c r="AL931" s="513">
        <f t="shared" si="138"/>
        <v>74</v>
      </c>
      <c r="AM931" s="513">
        <v>0</v>
      </c>
      <c r="AN931" s="513">
        <v>0</v>
      </c>
      <c r="AO931" s="513">
        <v>0</v>
      </c>
      <c r="AP931" s="513">
        <v>0</v>
      </c>
      <c r="AQ931" s="513">
        <v>0</v>
      </c>
      <c r="AR931" s="513">
        <v>0</v>
      </c>
      <c r="AS931" s="513">
        <v>0</v>
      </c>
      <c r="AT931" s="513">
        <v>0</v>
      </c>
      <c r="AU931" s="513">
        <v>0</v>
      </c>
      <c r="AV931" s="513">
        <v>0</v>
      </c>
      <c r="AW931" s="513">
        <v>0</v>
      </c>
      <c r="AX931" s="513">
        <v>0</v>
      </c>
      <c r="AY931" s="513">
        <v>0</v>
      </c>
      <c r="AZ931" s="513">
        <v>0</v>
      </c>
      <c r="BA931" s="513">
        <v>0</v>
      </c>
      <c r="BB931" s="513">
        <v>0</v>
      </c>
      <c r="BC931" s="513">
        <v>769.69</v>
      </c>
      <c r="BD931" s="513">
        <v>769.69</v>
      </c>
      <c r="BE931" s="513">
        <v>0</v>
      </c>
      <c r="BF931" s="513">
        <v>0</v>
      </c>
      <c r="BG931" s="513">
        <v>0</v>
      </c>
      <c r="BH931" s="513">
        <v>0</v>
      </c>
      <c r="BI931" s="513">
        <v>0</v>
      </c>
      <c r="BJ931" s="513">
        <v>0</v>
      </c>
      <c r="BK931" s="241">
        <f t="shared" si="139"/>
        <v>769.69</v>
      </c>
      <c r="BL931" s="22">
        <f t="shared" si="140"/>
        <v>769.69</v>
      </c>
      <c r="BM931" s="519">
        <f t="shared" si="141"/>
        <v>8.8981502890173411E-2</v>
      </c>
      <c r="BN931" s="520">
        <v>0</v>
      </c>
      <c r="BO931" s="520">
        <v>0</v>
      </c>
      <c r="BP931" s="520">
        <v>0</v>
      </c>
      <c r="BQ931" s="520">
        <v>0</v>
      </c>
      <c r="BR931" s="520">
        <v>0</v>
      </c>
      <c r="BS931" s="520">
        <v>0</v>
      </c>
      <c r="BT931" s="520">
        <v>0</v>
      </c>
      <c r="BU931" s="520">
        <v>0</v>
      </c>
      <c r="BV931" s="520">
        <v>0</v>
      </c>
      <c r="BW931" s="520">
        <v>0</v>
      </c>
      <c r="BX931" s="520">
        <v>0</v>
      </c>
      <c r="BY931" s="520">
        <v>0</v>
      </c>
      <c r="BZ931" s="520">
        <v>0</v>
      </c>
      <c r="CA931" s="520">
        <v>0</v>
      </c>
      <c r="CB931" s="520">
        <v>0</v>
      </c>
      <c r="CC931" s="520">
        <v>0</v>
      </c>
      <c r="CD931" s="520">
        <v>903492.90960000013</v>
      </c>
      <c r="CE931" s="520">
        <v>903492.90960000013</v>
      </c>
      <c r="CF931" s="520">
        <v>0</v>
      </c>
      <c r="CG931" s="520">
        <v>0</v>
      </c>
      <c r="CH931" s="520">
        <v>0</v>
      </c>
      <c r="CI931" s="520">
        <v>0</v>
      </c>
      <c r="CJ931" s="520">
        <v>0</v>
      </c>
      <c r="CK931" s="520">
        <v>0</v>
      </c>
      <c r="CL931" s="520">
        <f t="shared" si="142"/>
        <v>903492.90960000013</v>
      </c>
      <c r="CM931" s="521">
        <f t="shared" si="143"/>
        <v>903492.90960000013</v>
      </c>
      <c r="CN931" s="522">
        <v>28837920.000000004</v>
      </c>
      <c r="CO931" s="522">
        <v>28837920.000000004</v>
      </c>
      <c r="CP931" s="522">
        <v>30309600.000000004</v>
      </c>
      <c r="CQ931" s="243" t="s">
        <v>874</v>
      </c>
      <c r="CR931" s="103">
        <v>8.23</v>
      </c>
      <c r="CS931" s="523">
        <v>8.23</v>
      </c>
      <c r="CT931" s="104">
        <v>8.65</v>
      </c>
      <c r="CU931" s="524"/>
      <c r="CV931" s="524"/>
      <c r="CW931" s="524"/>
      <c r="CX931" s="525"/>
      <c r="CY931" s="526">
        <v>385.40614381541985</v>
      </c>
      <c r="CZ931" s="527">
        <v>317.04378312710475</v>
      </c>
      <c r="DA931" s="528">
        <v>1.5478171969852337</v>
      </c>
      <c r="DB931" s="529">
        <v>1.5303329025075438</v>
      </c>
      <c r="DC931" s="530" t="s">
        <v>2336</v>
      </c>
      <c r="DD931" s="225"/>
      <c r="DE931" s="524"/>
      <c r="DF931" s="524"/>
      <c r="DG931" s="531"/>
      <c r="DH931" s="532"/>
      <c r="DI931" s="64">
        <v>6442</v>
      </c>
      <c r="DJ931" s="64">
        <v>930242</v>
      </c>
      <c r="DK931" s="64">
        <v>501021</v>
      </c>
      <c r="DL931" s="534">
        <f t="shared" si="144"/>
        <v>479235</v>
      </c>
    </row>
    <row r="932" spans="1:116" ht="43.5" customHeight="1" x14ac:dyDescent="0.25">
      <c r="A932" s="356" t="s">
        <v>7</v>
      </c>
      <c r="B932" s="65" t="s">
        <v>96</v>
      </c>
      <c r="C932" s="65" t="s">
        <v>140</v>
      </c>
      <c r="D932" s="64" t="s">
        <v>2684</v>
      </c>
      <c r="E932" s="64" t="s">
        <v>580</v>
      </c>
      <c r="F932" s="64" t="s">
        <v>1894</v>
      </c>
      <c r="G932" s="18" t="s">
        <v>654</v>
      </c>
      <c r="H932" s="35" t="s">
        <v>866</v>
      </c>
      <c r="I932" s="28" t="s">
        <v>2330</v>
      </c>
      <c r="J932" s="498">
        <v>8.5965145681258512</v>
      </c>
      <c r="K932" s="498">
        <v>33.001893870750003</v>
      </c>
      <c r="L932" s="499">
        <v>1492.6</v>
      </c>
      <c r="M932" s="512">
        <v>0</v>
      </c>
      <c r="N932" s="513">
        <v>0</v>
      </c>
      <c r="O932" s="513">
        <v>0</v>
      </c>
      <c r="P932" s="513">
        <v>0</v>
      </c>
      <c r="Q932" s="513">
        <v>0</v>
      </c>
      <c r="R932" s="513">
        <v>0</v>
      </c>
      <c r="S932" s="513">
        <v>0</v>
      </c>
      <c r="T932" s="513">
        <v>0</v>
      </c>
      <c r="U932" s="513">
        <v>0</v>
      </c>
      <c r="V932" s="513">
        <v>0</v>
      </c>
      <c r="W932" s="513">
        <v>0</v>
      </c>
      <c r="X932" s="513">
        <v>0</v>
      </c>
      <c r="Y932" s="513">
        <v>0</v>
      </c>
      <c r="Z932" s="513">
        <v>0</v>
      </c>
      <c r="AA932" s="513">
        <v>0</v>
      </c>
      <c r="AB932" s="513">
        <v>0</v>
      </c>
      <c r="AC932" s="513">
        <v>79</v>
      </c>
      <c r="AD932" s="513">
        <v>79</v>
      </c>
      <c r="AE932" s="513">
        <v>0</v>
      </c>
      <c r="AF932" s="513">
        <v>0</v>
      </c>
      <c r="AG932" s="513">
        <v>0</v>
      </c>
      <c r="AH932" s="513">
        <f t="shared" si="136"/>
        <v>0</v>
      </c>
      <c r="AI932" s="513">
        <v>0</v>
      </c>
      <c r="AJ932" s="513">
        <v>0</v>
      </c>
      <c r="AK932" s="513">
        <f t="shared" si="137"/>
        <v>79</v>
      </c>
      <c r="AL932" s="513">
        <f t="shared" si="138"/>
        <v>79</v>
      </c>
      <c r="AM932" s="513">
        <v>0</v>
      </c>
      <c r="AN932" s="513">
        <v>0</v>
      </c>
      <c r="AO932" s="513">
        <v>0</v>
      </c>
      <c r="AP932" s="513">
        <v>0</v>
      </c>
      <c r="AQ932" s="513">
        <v>0</v>
      </c>
      <c r="AR932" s="513">
        <v>0</v>
      </c>
      <c r="AS932" s="513">
        <v>0</v>
      </c>
      <c r="AT932" s="513">
        <v>0</v>
      </c>
      <c r="AU932" s="513">
        <v>0</v>
      </c>
      <c r="AV932" s="513">
        <v>0</v>
      </c>
      <c r="AW932" s="513">
        <v>0</v>
      </c>
      <c r="AX932" s="513">
        <v>0</v>
      </c>
      <c r="AY932" s="513">
        <v>0</v>
      </c>
      <c r="AZ932" s="513">
        <v>0</v>
      </c>
      <c r="BA932" s="513">
        <v>0</v>
      </c>
      <c r="BB932" s="513">
        <v>0</v>
      </c>
      <c r="BC932" s="513">
        <v>774.84</v>
      </c>
      <c r="BD932" s="513">
        <v>774.84</v>
      </c>
      <c r="BE932" s="513">
        <v>0</v>
      </c>
      <c r="BF932" s="513">
        <v>0</v>
      </c>
      <c r="BG932" s="513">
        <v>0</v>
      </c>
      <c r="BH932" s="513">
        <v>0</v>
      </c>
      <c r="BI932" s="513">
        <v>0</v>
      </c>
      <c r="BJ932" s="513">
        <v>0</v>
      </c>
      <c r="BK932" s="241">
        <f t="shared" si="139"/>
        <v>774.84</v>
      </c>
      <c r="BL932" s="22">
        <f t="shared" si="140"/>
        <v>774.84</v>
      </c>
      <c r="BM932" s="519">
        <f t="shared" si="141"/>
        <v>0.13088513513513514</v>
      </c>
      <c r="BN932" s="520">
        <v>0</v>
      </c>
      <c r="BO932" s="520">
        <v>0</v>
      </c>
      <c r="BP932" s="520">
        <v>0</v>
      </c>
      <c r="BQ932" s="520">
        <v>0</v>
      </c>
      <c r="BR932" s="520">
        <v>0</v>
      </c>
      <c r="BS932" s="520">
        <v>0</v>
      </c>
      <c r="BT932" s="520">
        <v>0</v>
      </c>
      <c r="BU932" s="520">
        <v>0</v>
      </c>
      <c r="BV932" s="520">
        <v>0</v>
      </c>
      <c r="BW932" s="520">
        <v>0</v>
      </c>
      <c r="BX932" s="520">
        <v>0</v>
      </c>
      <c r="BY932" s="520">
        <v>0</v>
      </c>
      <c r="BZ932" s="520">
        <v>0</v>
      </c>
      <c r="CA932" s="520">
        <v>0</v>
      </c>
      <c r="CB932" s="520">
        <v>0</v>
      </c>
      <c r="CC932" s="520">
        <v>0</v>
      </c>
      <c r="CD932" s="520">
        <v>909538.18560000008</v>
      </c>
      <c r="CE932" s="520">
        <v>909538.18560000008</v>
      </c>
      <c r="CF932" s="520">
        <v>0</v>
      </c>
      <c r="CG932" s="520">
        <v>0</v>
      </c>
      <c r="CH932" s="520">
        <v>0</v>
      </c>
      <c r="CI932" s="520">
        <v>0</v>
      </c>
      <c r="CJ932" s="520">
        <v>0</v>
      </c>
      <c r="CK932" s="520">
        <v>0</v>
      </c>
      <c r="CL932" s="520">
        <f t="shared" si="142"/>
        <v>909538.18560000008</v>
      </c>
      <c r="CM932" s="521">
        <f t="shared" si="143"/>
        <v>909538.18560000008</v>
      </c>
      <c r="CN932" s="522">
        <v>18676320</v>
      </c>
      <c r="CO932" s="522">
        <v>18676320</v>
      </c>
      <c r="CP932" s="522">
        <v>20743680</v>
      </c>
      <c r="CQ932" s="243" t="s">
        <v>874</v>
      </c>
      <c r="CR932" s="103">
        <v>5.33</v>
      </c>
      <c r="CS932" s="523">
        <v>5.33</v>
      </c>
      <c r="CT932" s="104">
        <v>5.92</v>
      </c>
      <c r="CU932" s="524"/>
      <c r="CV932" s="524"/>
      <c r="CW932" s="524"/>
      <c r="CX932" s="525"/>
      <c r="CY932" s="526">
        <v>632.85412954479204</v>
      </c>
      <c r="CZ932" s="527">
        <v>281.03500936053268</v>
      </c>
      <c r="DA932" s="528">
        <v>1.0702852593212813</v>
      </c>
      <c r="DB932" s="529">
        <v>0.97468939883199035</v>
      </c>
      <c r="DC932" s="530" t="s">
        <v>2323</v>
      </c>
      <c r="DD932" s="225"/>
      <c r="DE932" s="524"/>
      <c r="DF932" s="524"/>
      <c r="DG932" s="531"/>
      <c r="DH932" s="532"/>
      <c r="DI932" s="64">
        <v>341407</v>
      </c>
      <c r="DJ932" s="64">
        <v>0</v>
      </c>
      <c r="DK932" s="64">
        <v>0</v>
      </c>
      <c r="DL932" s="534">
        <f t="shared" si="144"/>
        <v>113802.33333333333</v>
      </c>
    </row>
    <row r="933" spans="1:116" ht="43.5" customHeight="1" x14ac:dyDescent="0.25">
      <c r="A933" s="356" t="s">
        <v>7</v>
      </c>
      <c r="B933" s="65" t="s">
        <v>96</v>
      </c>
      <c r="C933" s="65" t="s">
        <v>140</v>
      </c>
      <c r="D933" s="64" t="s">
        <v>2684</v>
      </c>
      <c r="E933" s="64" t="s">
        <v>580</v>
      </c>
      <c r="F933" s="64" t="s">
        <v>1895</v>
      </c>
      <c r="G933" s="18" t="s">
        <v>1896</v>
      </c>
      <c r="H933" s="35" t="s">
        <v>866</v>
      </c>
      <c r="I933" s="28" t="s">
        <v>2330</v>
      </c>
      <c r="J933" s="498">
        <v>10.151203372999674</v>
      </c>
      <c r="K933" s="498">
        <v>16.384280268950999</v>
      </c>
      <c r="L933" s="499">
        <v>876.3</v>
      </c>
      <c r="M933" s="512">
        <v>0</v>
      </c>
      <c r="N933" s="513">
        <v>0</v>
      </c>
      <c r="O933" s="513">
        <v>0</v>
      </c>
      <c r="P933" s="513">
        <v>0</v>
      </c>
      <c r="Q933" s="513">
        <v>0</v>
      </c>
      <c r="R933" s="513">
        <v>0</v>
      </c>
      <c r="S933" s="513">
        <v>1</v>
      </c>
      <c r="T933" s="513">
        <v>1</v>
      </c>
      <c r="U933" s="513">
        <v>0</v>
      </c>
      <c r="V933" s="513">
        <v>0</v>
      </c>
      <c r="W933" s="513">
        <v>0</v>
      </c>
      <c r="X933" s="513">
        <v>0</v>
      </c>
      <c r="Y933" s="513">
        <v>0</v>
      </c>
      <c r="Z933" s="513">
        <v>0</v>
      </c>
      <c r="AA933" s="513">
        <v>0</v>
      </c>
      <c r="AB933" s="513">
        <v>0</v>
      </c>
      <c r="AC933" s="513">
        <v>36</v>
      </c>
      <c r="AD933" s="513">
        <v>36</v>
      </c>
      <c r="AE933" s="513">
        <v>0</v>
      </c>
      <c r="AF933" s="513">
        <v>0</v>
      </c>
      <c r="AG933" s="513">
        <v>0</v>
      </c>
      <c r="AH933" s="513">
        <f t="shared" si="136"/>
        <v>0</v>
      </c>
      <c r="AI933" s="513">
        <v>0</v>
      </c>
      <c r="AJ933" s="513">
        <v>0</v>
      </c>
      <c r="AK933" s="513">
        <f t="shared" si="137"/>
        <v>37</v>
      </c>
      <c r="AL933" s="513">
        <f t="shared" si="138"/>
        <v>37</v>
      </c>
      <c r="AM933" s="513">
        <v>0</v>
      </c>
      <c r="AN933" s="513">
        <v>0</v>
      </c>
      <c r="AO933" s="513">
        <v>0</v>
      </c>
      <c r="AP933" s="513">
        <v>0</v>
      </c>
      <c r="AQ933" s="513">
        <v>0</v>
      </c>
      <c r="AR933" s="513">
        <v>0</v>
      </c>
      <c r="AS933" s="513">
        <v>0</v>
      </c>
      <c r="AT933" s="513">
        <v>0</v>
      </c>
      <c r="AU933" s="513">
        <v>0</v>
      </c>
      <c r="AV933" s="513">
        <v>0</v>
      </c>
      <c r="AW933" s="513">
        <v>0</v>
      </c>
      <c r="AX933" s="513">
        <v>0</v>
      </c>
      <c r="AY933" s="513">
        <v>0</v>
      </c>
      <c r="AZ933" s="513">
        <v>0</v>
      </c>
      <c r="BA933" s="513">
        <v>0</v>
      </c>
      <c r="BB933" s="513">
        <v>0</v>
      </c>
      <c r="BC933" s="513">
        <v>356.39499999999998</v>
      </c>
      <c r="BD933" s="513">
        <v>356.39499999999998</v>
      </c>
      <c r="BE933" s="513">
        <v>0</v>
      </c>
      <c r="BF933" s="513">
        <v>0</v>
      </c>
      <c r="BG933" s="513">
        <v>0</v>
      </c>
      <c r="BH933" s="513">
        <v>0</v>
      </c>
      <c r="BI933" s="513">
        <v>0</v>
      </c>
      <c r="BJ933" s="513">
        <v>0</v>
      </c>
      <c r="BK933" s="241">
        <f t="shared" si="139"/>
        <v>356.39499999999998</v>
      </c>
      <c r="BL933" s="22">
        <f t="shared" si="140"/>
        <v>356.39499999999998</v>
      </c>
      <c r="BM933" s="519">
        <f t="shared" si="141"/>
        <v>5.1059455587392541E-2</v>
      </c>
      <c r="BN933" s="520">
        <v>0</v>
      </c>
      <c r="BO933" s="520">
        <v>0</v>
      </c>
      <c r="BP933" s="520">
        <v>0</v>
      </c>
      <c r="BQ933" s="520">
        <v>0</v>
      </c>
      <c r="BR933" s="520">
        <v>0</v>
      </c>
      <c r="BS933" s="520">
        <v>0</v>
      </c>
      <c r="BT933" s="520">
        <v>16381.2</v>
      </c>
      <c r="BU933" s="520">
        <v>16381.2</v>
      </c>
      <c r="BV933" s="520">
        <v>0</v>
      </c>
      <c r="BW933" s="520">
        <v>0</v>
      </c>
      <c r="BX933" s="520">
        <v>0</v>
      </c>
      <c r="BY933" s="520">
        <v>0</v>
      </c>
      <c r="BZ933" s="520">
        <v>0</v>
      </c>
      <c r="CA933" s="520">
        <v>0</v>
      </c>
      <c r="CB933" s="520">
        <v>0</v>
      </c>
      <c r="CC933" s="520">
        <v>0</v>
      </c>
      <c r="CD933" s="520">
        <v>418350.70679999999</v>
      </c>
      <c r="CE933" s="520">
        <v>418350.70679999999</v>
      </c>
      <c r="CF933" s="520">
        <v>0</v>
      </c>
      <c r="CG933" s="520">
        <v>0</v>
      </c>
      <c r="CH933" s="520">
        <v>0</v>
      </c>
      <c r="CI933" s="520">
        <v>0</v>
      </c>
      <c r="CJ933" s="520">
        <v>0</v>
      </c>
      <c r="CK933" s="520">
        <v>0</v>
      </c>
      <c r="CL933" s="520">
        <f t="shared" si="142"/>
        <v>434731.9068</v>
      </c>
      <c r="CM933" s="521">
        <f t="shared" si="143"/>
        <v>434731.9068</v>
      </c>
      <c r="CN933" s="522">
        <v>26595360</v>
      </c>
      <c r="CO933" s="522">
        <v>26595360</v>
      </c>
      <c r="CP933" s="522">
        <v>24457920.000000004</v>
      </c>
      <c r="CQ933" s="243" t="s">
        <v>874</v>
      </c>
      <c r="CR933" s="103">
        <v>7.59</v>
      </c>
      <c r="CS933" s="523">
        <v>7.59</v>
      </c>
      <c r="CT933" s="104">
        <v>6.98</v>
      </c>
      <c r="CU933" s="524"/>
      <c r="CV933" s="524"/>
      <c r="CW933" s="524"/>
      <c r="CX933" s="525"/>
      <c r="CY933" s="526">
        <v>1265.1080366540261</v>
      </c>
      <c r="CZ933" s="527">
        <v>241.87151921633631</v>
      </c>
      <c r="DA933" s="528">
        <v>1.4862358127546997</v>
      </c>
      <c r="DB933" s="529">
        <v>1.1253326501786853</v>
      </c>
      <c r="DC933" s="530" t="s">
        <v>2323</v>
      </c>
      <c r="DD933" s="225"/>
      <c r="DE933" s="524"/>
      <c r="DF933" s="524"/>
      <c r="DG933" s="531"/>
      <c r="DH933" s="532"/>
      <c r="DI933" s="64">
        <v>178553</v>
      </c>
      <c r="DJ933" s="64">
        <v>0</v>
      </c>
      <c r="DK933" s="64">
        <v>76299</v>
      </c>
      <c r="DL933" s="534">
        <f t="shared" si="144"/>
        <v>84950.666666666672</v>
      </c>
    </row>
    <row r="934" spans="1:116" ht="43.5" customHeight="1" x14ac:dyDescent="0.25">
      <c r="A934" s="356" t="s">
        <v>7</v>
      </c>
      <c r="B934" s="65" t="s">
        <v>96</v>
      </c>
      <c r="C934" s="65" t="s">
        <v>140</v>
      </c>
      <c r="D934" s="64" t="s">
        <v>2678</v>
      </c>
      <c r="E934" s="64" t="s">
        <v>663</v>
      </c>
      <c r="F934" s="64" t="s">
        <v>1897</v>
      </c>
      <c r="G934" s="18" t="s">
        <v>663</v>
      </c>
      <c r="H934" s="35" t="s">
        <v>866</v>
      </c>
      <c r="I934" s="28" t="s">
        <v>2330</v>
      </c>
      <c r="J934" s="498">
        <v>12.117427449751863</v>
      </c>
      <c r="K934" s="498">
        <v>33.857007505334998</v>
      </c>
      <c r="L934" s="499">
        <v>2752.3</v>
      </c>
      <c r="M934" s="512">
        <v>0</v>
      </c>
      <c r="N934" s="513">
        <v>0</v>
      </c>
      <c r="O934" s="513">
        <v>0</v>
      </c>
      <c r="P934" s="513">
        <v>0</v>
      </c>
      <c r="Q934" s="513">
        <v>0</v>
      </c>
      <c r="R934" s="513">
        <v>0</v>
      </c>
      <c r="S934" s="513">
        <v>0</v>
      </c>
      <c r="T934" s="513">
        <v>0</v>
      </c>
      <c r="U934" s="513">
        <v>0</v>
      </c>
      <c r="V934" s="513">
        <v>0</v>
      </c>
      <c r="W934" s="513">
        <v>0</v>
      </c>
      <c r="X934" s="513">
        <v>0</v>
      </c>
      <c r="Y934" s="513">
        <v>0</v>
      </c>
      <c r="Z934" s="513">
        <v>0</v>
      </c>
      <c r="AA934" s="513">
        <v>0</v>
      </c>
      <c r="AB934" s="513">
        <v>0</v>
      </c>
      <c r="AC934" s="513">
        <v>95</v>
      </c>
      <c r="AD934" s="513">
        <v>95</v>
      </c>
      <c r="AE934" s="513">
        <v>0</v>
      </c>
      <c r="AF934" s="513">
        <v>0</v>
      </c>
      <c r="AG934" s="513">
        <v>0</v>
      </c>
      <c r="AH934" s="513">
        <f t="shared" si="136"/>
        <v>0</v>
      </c>
      <c r="AI934" s="513">
        <v>0</v>
      </c>
      <c r="AJ934" s="513">
        <v>0</v>
      </c>
      <c r="AK934" s="513">
        <f t="shared" si="137"/>
        <v>95</v>
      </c>
      <c r="AL934" s="513">
        <f t="shared" si="138"/>
        <v>95</v>
      </c>
      <c r="AM934" s="513">
        <v>0</v>
      </c>
      <c r="AN934" s="513">
        <v>0</v>
      </c>
      <c r="AO934" s="513">
        <v>0</v>
      </c>
      <c r="AP934" s="513">
        <v>0</v>
      </c>
      <c r="AQ934" s="513">
        <v>0</v>
      </c>
      <c r="AR934" s="513">
        <v>0</v>
      </c>
      <c r="AS934" s="513">
        <v>0</v>
      </c>
      <c r="AT934" s="513">
        <v>0</v>
      </c>
      <c r="AU934" s="513">
        <v>0</v>
      </c>
      <c r="AV934" s="513">
        <v>0</v>
      </c>
      <c r="AW934" s="513">
        <v>0</v>
      </c>
      <c r="AX934" s="513">
        <v>0</v>
      </c>
      <c r="AY934" s="513">
        <v>0</v>
      </c>
      <c r="AZ934" s="513">
        <v>0</v>
      </c>
      <c r="BA934" s="513">
        <v>0</v>
      </c>
      <c r="BB934" s="513">
        <v>0</v>
      </c>
      <c r="BC934" s="513">
        <v>1293.28</v>
      </c>
      <c r="BD934" s="513">
        <v>1293.28</v>
      </c>
      <c r="BE934" s="513">
        <v>0</v>
      </c>
      <c r="BF934" s="513">
        <v>0</v>
      </c>
      <c r="BG934" s="513">
        <v>0</v>
      </c>
      <c r="BH934" s="513">
        <v>0</v>
      </c>
      <c r="BI934" s="513">
        <v>0</v>
      </c>
      <c r="BJ934" s="513">
        <v>0</v>
      </c>
      <c r="BK934" s="241">
        <f t="shared" si="139"/>
        <v>1293.28</v>
      </c>
      <c r="BL934" s="22">
        <f t="shared" si="140"/>
        <v>1293.28</v>
      </c>
      <c r="BM934" s="519">
        <f t="shared" si="141"/>
        <v>0.1649591836734694</v>
      </c>
      <c r="BN934" s="520">
        <v>0</v>
      </c>
      <c r="BO934" s="520">
        <v>0</v>
      </c>
      <c r="BP934" s="520">
        <v>0</v>
      </c>
      <c r="BQ934" s="520">
        <v>0</v>
      </c>
      <c r="BR934" s="520">
        <v>0</v>
      </c>
      <c r="BS934" s="520">
        <v>0</v>
      </c>
      <c r="BT934" s="520">
        <v>0</v>
      </c>
      <c r="BU934" s="520">
        <v>0</v>
      </c>
      <c r="BV934" s="520">
        <v>0</v>
      </c>
      <c r="BW934" s="520">
        <v>0</v>
      </c>
      <c r="BX934" s="520">
        <v>0</v>
      </c>
      <c r="BY934" s="520">
        <v>0</v>
      </c>
      <c r="BZ934" s="520">
        <v>0</v>
      </c>
      <c r="CA934" s="520">
        <v>0</v>
      </c>
      <c r="CB934" s="520">
        <v>0</v>
      </c>
      <c r="CC934" s="520">
        <v>0</v>
      </c>
      <c r="CD934" s="520">
        <v>1518103.7952000001</v>
      </c>
      <c r="CE934" s="520">
        <v>1518103.7952000001</v>
      </c>
      <c r="CF934" s="520">
        <v>0</v>
      </c>
      <c r="CG934" s="520">
        <v>0</v>
      </c>
      <c r="CH934" s="520">
        <v>0</v>
      </c>
      <c r="CI934" s="520">
        <v>0</v>
      </c>
      <c r="CJ934" s="520">
        <v>0</v>
      </c>
      <c r="CK934" s="520">
        <v>0</v>
      </c>
      <c r="CL934" s="520">
        <f t="shared" si="142"/>
        <v>1518103.7952000001</v>
      </c>
      <c r="CM934" s="521">
        <f t="shared" si="143"/>
        <v>1518103.7952000001</v>
      </c>
      <c r="CN934" s="522">
        <v>24668160.000000004</v>
      </c>
      <c r="CO934" s="522">
        <v>24668160.000000004</v>
      </c>
      <c r="CP934" s="522">
        <v>27471360</v>
      </c>
      <c r="CQ934" s="243" t="s">
        <v>874</v>
      </c>
      <c r="CR934" s="103">
        <v>7.04</v>
      </c>
      <c r="CS934" s="523">
        <v>7.04</v>
      </c>
      <c r="CT934" s="104">
        <v>7.84</v>
      </c>
      <c r="CU934" s="524"/>
      <c r="CV934" s="524"/>
      <c r="CW934" s="524"/>
      <c r="CX934" s="525"/>
      <c r="CY934" s="526">
        <v>403.77097021448805</v>
      </c>
      <c r="CZ934" s="527">
        <v>96.817184555584859</v>
      </c>
      <c r="DA934" s="528">
        <v>0.55716734667493051</v>
      </c>
      <c r="DB934" s="529">
        <v>0.45823033062539537</v>
      </c>
      <c r="DC934" s="530" t="s">
        <v>2313</v>
      </c>
      <c r="DD934" s="225"/>
      <c r="DE934" s="524"/>
      <c r="DF934" s="524"/>
      <c r="DG934" s="531"/>
      <c r="DH934" s="532"/>
      <c r="DI934" s="64">
        <v>0</v>
      </c>
      <c r="DJ934" s="64">
        <v>70069</v>
      </c>
      <c r="DK934" s="64">
        <v>3456</v>
      </c>
      <c r="DL934" s="534">
        <f t="shared" si="144"/>
        <v>24508.333333333332</v>
      </c>
    </row>
    <row r="935" spans="1:116" ht="43.5" customHeight="1" x14ac:dyDescent="0.25">
      <c r="A935" s="356" t="s">
        <v>7</v>
      </c>
      <c r="B935" s="65" t="s">
        <v>96</v>
      </c>
      <c r="C935" s="65" t="s">
        <v>140</v>
      </c>
      <c r="D935" s="64" t="s">
        <v>2678</v>
      </c>
      <c r="E935" s="64" t="s">
        <v>663</v>
      </c>
      <c r="F935" s="64" t="s">
        <v>1898</v>
      </c>
      <c r="G935" s="18" t="s">
        <v>1868</v>
      </c>
      <c r="H935" s="35" t="s">
        <v>866</v>
      </c>
      <c r="I935" s="28" t="s">
        <v>2330</v>
      </c>
      <c r="J935" s="498">
        <v>12.117427449751863</v>
      </c>
      <c r="K935" s="498">
        <v>36.391855984911004</v>
      </c>
      <c r="L935" s="499">
        <v>1930.8</v>
      </c>
      <c r="M935" s="512">
        <v>0</v>
      </c>
      <c r="N935" s="513">
        <v>0</v>
      </c>
      <c r="O935" s="513">
        <v>0</v>
      </c>
      <c r="P935" s="513">
        <v>0</v>
      </c>
      <c r="Q935" s="513">
        <v>0</v>
      </c>
      <c r="R935" s="513">
        <v>0</v>
      </c>
      <c r="S935" s="513">
        <v>0</v>
      </c>
      <c r="T935" s="513">
        <v>0</v>
      </c>
      <c r="U935" s="513">
        <v>0</v>
      </c>
      <c r="V935" s="513">
        <v>0</v>
      </c>
      <c r="W935" s="513">
        <v>0</v>
      </c>
      <c r="X935" s="513">
        <v>0</v>
      </c>
      <c r="Y935" s="513">
        <v>0</v>
      </c>
      <c r="Z935" s="513">
        <v>0</v>
      </c>
      <c r="AA935" s="513">
        <v>0</v>
      </c>
      <c r="AB935" s="513">
        <v>0</v>
      </c>
      <c r="AC935" s="513">
        <v>88</v>
      </c>
      <c r="AD935" s="513">
        <v>88</v>
      </c>
      <c r="AE935" s="513">
        <v>0</v>
      </c>
      <c r="AF935" s="513">
        <v>0</v>
      </c>
      <c r="AG935" s="513">
        <v>0</v>
      </c>
      <c r="AH935" s="513">
        <f t="shared" si="136"/>
        <v>0</v>
      </c>
      <c r="AI935" s="513">
        <v>0</v>
      </c>
      <c r="AJ935" s="513">
        <v>0</v>
      </c>
      <c r="AK935" s="513">
        <f t="shared" si="137"/>
        <v>88</v>
      </c>
      <c r="AL935" s="513">
        <f t="shared" si="138"/>
        <v>88</v>
      </c>
      <c r="AM935" s="513">
        <v>0</v>
      </c>
      <c r="AN935" s="513">
        <v>0</v>
      </c>
      <c r="AO935" s="513">
        <v>0</v>
      </c>
      <c r="AP935" s="513">
        <v>0</v>
      </c>
      <c r="AQ935" s="513">
        <v>0</v>
      </c>
      <c r="AR935" s="513">
        <v>0</v>
      </c>
      <c r="AS935" s="513">
        <v>0</v>
      </c>
      <c r="AT935" s="513">
        <v>0</v>
      </c>
      <c r="AU935" s="513">
        <v>0</v>
      </c>
      <c r="AV935" s="513">
        <v>0</v>
      </c>
      <c r="AW935" s="513">
        <v>0</v>
      </c>
      <c r="AX935" s="513">
        <v>0</v>
      </c>
      <c r="AY935" s="513">
        <v>0</v>
      </c>
      <c r="AZ935" s="513">
        <v>0</v>
      </c>
      <c r="BA935" s="513">
        <v>0</v>
      </c>
      <c r="BB935" s="513">
        <v>0</v>
      </c>
      <c r="BC935" s="513">
        <v>9964.3799999999992</v>
      </c>
      <c r="BD935" s="513">
        <v>9964.3799999999992</v>
      </c>
      <c r="BE935" s="513">
        <v>0</v>
      </c>
      <c r="BF935" s="513">
        <v>0</v>
      </c>
      <c r="BG935" s="513">
        <v>0</v>
      </c>
      <c r="BH935" s="513">
        <v>0</v>
      </c>
      <c r="BI935" s="513">
        <v>0</v>
      </c>
      <c r="BJ935" s="513">
        <v>0</v>
      </c>
      <c r="BK935" s="241">
        <f t="shared" si="139"/>
        <v>9964.3799999999992</v>
      </c>
      <c r="BL935" s="22">
        <f t="shared" si="140"/>
        <v>9964.3799999999992</v>
      </c>
      <c r="BM935" s="519">
        <f t="shared" si="141"/>
        <v>0.95719308357348687</v>
      </c>
      <c r="BN935" s="520">
        <v>0</v>
      </c>
      <c r="BO935" s="520">
        <v>0</v>
      </c>
      <c r="BP935" s="520">
        <v>0</v>
      </c>
      <c r="BQ935" s="520">
        <v>0</v>
      </c>
      <c r="BR935" s="520">
        <v>0</v>
      </c>
      <c r="BS935" s="520">
        <v>0</v>
      </c>
      <c r="BT935" s="520">
        <v>0</v>
      </c>
      <c r="BU935" s="520">
        <v>0</v>
      </c>
      <c r="BV935" s="520">
        <v>0</v>
      </c>
      <c r="BW935" s="520">
        <v>0</v>
      </c>
      <c r="BX935" s="520">
        <v>0</v>
      </c>
      <c r="BY935" s="520">
        <v>0</v>
      </c>
      <c r="BZ935" s="520">
        <v>0</v>
      </c>
      <c r="CA935" s="520">
        <v>0</v>
      </c>
      <c r="CB935" s="520">
        <v>0</v>
      </c>
      <c r="CC935" s="520">
        <v>0</v>
      </c>
      <c r="CD935" s="520">
        <v>11696587.8192</v>
      </c>
      <c r="CE935" s="520">
        <v>11696587.8192</v>
      </c>
      <c r="CF935" s="520">
        <v>0</v>
      </c>
      <c r="CG935" s="520">
        <v>0</v>
      </c>
      <c r="CH935" s="520">
        <v>0</v>
      </c>
      <c r="CI935" s="520">
        <v>0</v>
      </c>
      <c r="CJ935" s="520">
        <v>0</v>
      </c>
      <c r="CK935" s="520">
        <v>0</v>
      </c>
      <c r="CL935" s="520">
        <f t="shared" si="142"/>
        <v>11696587.8192</v>
      </c>
      <c r="CM935" s="521">
        <f t="shared" si="143"/>
        <v>11696587.8192</v>
      </c>
      <c r="CN935" s="522">
        <v>33895904.640444003</v>
      </c>
      <c r="CO935" s="522">
        <v>33895904.640444003</v>
      </c>
      <c r="CP935" s="522">
        <v>41269750.562224798</v>
      </c>
      <c r="CQ935" s="243" t="s">
        <v>874</v>
      </c>
      <c r="CR935" s="103">
        <v>8.5500000000000007</v>
      </c>
      <c r="CS935" s="523">
        <v>8.5500000000000007</v>
      </c>
      <c r="CT935" s="104">
        <v>10.41</v>
      </c>
      <c r="CU935" s="524"/>
      <c r="CV935" s="524"/>
      <c r="CW935" s="524"/>
      <c r="CX935" s="525"/>
      <c r="CY935" s="526">
        <v>354.85299923953238</v>
      </c>
      <c r="CZ935" s="527">
        <v>138.38619675663099</v>
      </c>
      <c r="DA935" s="528">
        <v>1.3733562653310882</v>
      </c>
      <c r="DB935" s="529">
        <v>1.2430660973160119</v>
      </c>
      <c r="DC935" s="530" t="s">
        <v>2298</v>
      </c>
      <c r="DD935" s="225"/>
      <c r="DE935" s="524"/>
      <c r="DF935" s="524"/>
      <c r="DG935" s="531"/>
      <c r="DH935" s="532"/>
      <c r="DI935" s="64">
        <v>22608</v>
      </c>
      <c r="DJ935" s="64">
        <v>335482</v>
      </c>
      <c r="DK935" s="64">
        <v>149362</v>
      </c>
      <c r="DL935" s="534">
        <f t="shared" si="144"/>
        <v>169150.66666666666</v>
      </c>
    </row>
    <row r="936" spans="1:116" ht="43.5" customHeight="1" x14ac:dyDescent="0.25">
      <c r="A936" s="356" t="s">
        <v>7</v>
      </c>
      <c r="B936" s="65" t="s">
        <v>96</v>
      </c>
      <c r="C936" s="65" t="s">
        <v>140</v>
      </c>
      <c r="D936" s="64" t="s">
        <v>2685</v>
      </c>
      <c r="E936" s="64" t="s">
        <v>1814</v>
      </c>
      <c r="F936" s="64" t="s">
        <v>1899</v>
      </c>
      <c r="G936" s="18" t="s">
        <v>1814</v>
      </c>
      <c r="H936" s="35" t="s">
        <v>889</v>
      </c>
      <c r="I936" s="28" t="s">
        <v>2287</v>
      </c>
      <c r="J936" s="498">
        <v>2.3057060350356893</v>
      </c>
      <c r="K936" s="498">
        <v>1.3861742395410002</v>
      </c>
      <c r="L936" s="499">
        <v>232.3</v>
      </c>
      <c r="M936" s="512">
        <v>0</v>
      </c>
      <c r="N936" s="513">
        <v>0</v>
      </c>
      <c r="O936" s="513">
        <v>0</v>
      </c>
      <c r="P936" s="513">
        <v>0</v>
      </c>
      <c r="Q936" s="513">
        <v>0</v>
      </c>
      <c r="R936" s="513">
        <v>0</v>
      </c>
      <c r="S936" s="513">
        <v>0</v>
      </c>
      <c r="T936" s="513">
        <v>0</v>
      </c>
      <c r="U936" s="513">
        <v>0</v>
      </c>
      <c r="V936" s="513">
        <v>0</v>
      </c>
      <c r="W936" s="513">
        <v>0</v>
      </c>
      <c r="X936" s="513">
        <v>0</v>
      </c>
      <c r="Y936" s="513">
        <v>0</v>
      </c>
      <c r="Z936" s="513">
        <v>0</v>
      </c>
      <c r="AA936" s="513">
        <v>0</v>
      </c>
      <c r="AB936" s="513">
        <v>0</v>
      </c>
      <c r="AC936" s="513">
        <v>0</v>
      </c>
      <c r="AD936" s="513">
        <v>0</v>
      </c>
      <c r="AE936" s="513">
        <v>0</v>
      </c>
      <c r="AF936" s="513">
        <v>0</v>
      </c>
      <c r="AG936" s="513">
        <v>0</v>
      </c>
      <c r="AH936" s="513">
        <f t="shared" si="136"/>
        <v>0</v>
      </c>
      <c r="AI936" s="513">
        <v>0</v>
      </c>
      <c r="AJ936" s="513">
        <v>0</v>
      </c>
      <c r="AK936" s="513">
        <f t="shared" si="137"/>
        <v>0</v>
      </c>
      <c r="AL936" s="513">
        <f t="shared" si="138"/>
        <v>0</v>
      </c>
      <c r="AM936" s="513">
        <v>0</v>
      </c>
      <c r="AN936" s="513">
        <v>0</v>
      </c>
      <c r="AO936" s="513">
        <v>0</v>
      </c>
      <c r="AP936" s="513">
        <v>0</v>
      </c>
      <c r="AQ936" s="513">
        <v>0</v>
      </c>
      <c r="AR936" s="513">
        <v>0</v>
      </c>
      <c r="AS936" s="513">
        <v>0</v>
      </c>
      <c r="AT936" s="513">
        <v>0</v>
      </c>
      <c r="AU936" s="513">
        <v>0</v>
      </c>
      <c r="AV936" s="513">
        <v>0</v>
      </c>
      <c r="AW936" s="513">
        <v>0</v>
      </c>
      <c r="AX936" s="513">
        <v>0</v>
      </c>
      <c r="AY936" s="513">
        <v>0</v>
      </c>
      <c r="AZ936" s="513">
        <v>0</v>
      </c>
      <c r="BA936" s="513">
        <v>0</v>
      </c>
      <c r="BB936" s="513">
        <v>0</v>
      </c>
      <c r="BC936" s="513">
        <v>0</v>
      </c>
      <c r="BD936" s="513">
        <v>0</v>
      </c>
      <c r="BE936" s="513">
        <v>0</v>
      </c>
      <c r="BF936" s="513">
        <v>0</v>
      </c>
      <c r="BG936" s="513">
        <v>0</v>
      </c>
      <c r="BH936" s="513">
        <v>0</v>
      </c>
      <c r="BI936" s="513">
        <v>0</v>
      </c>
      <c r="BJ936" s="513">
        <v>0</v>
      </c>
      <c r="BK936" s="241">
        <f t="shared" si="139"/>
        <v>0</v>
      </c>
      <c r="BL936" s="22">
        <f t="shared" si="140"/>
        <v>0</v>
      </c>
      <c r="BM936" s="519">
        <f t="shared" si="141"/>
        <v>0</v>
      </c>
      <c r="BN936" s="520">
        <v>0</v>
      </c>
      <c r="BO936" s="520">
        <v>0</v>
      </c>
      <c r="BP936" s="520">
        <v>0</v>
      </c>
      <c r="BQ936" s="520">
        <v>0</v>
      </c>
      <c r="BR936" s="520">
        <v>0</v>
      </c>
      <c r="BS936" s="520">
        <v>0</v>
      </c>
      <c r="BT936" s="520">
        <v>0</v>
      </c>
      <c r="BU936" s="520">
        <v>0</v>
      </c>
      <c r="BV936" s="520">
        <v>0</v>
      </c>
      <c r="BW936" s="520">
        <v>0</v>
      </c>
      <c r="BX936" s="520">
        <v>0</v>
      </c>
      <c r="BY936" s="520">
        <v>0</v>
      </c>
      <c r="BZ936" s="520">
        <v>0</v>
      </c>
      <c r="CA936" s="520">
        <v>0</v>
      </c>
      <c r="CB936" s="520">
        <v>0</v>
      </c>
      <c r="CC936" s="520">
        <v>0</v>
      </c>
      <c r="CD936" s="520">
        <v>0</v>
      </c>
      <c r="CE936" s="520">
        <v>0</v>
      </c>
      <c r="CF936" s="520">
        <v>0</v>
      </c>
      <c r="CG936" s="520">
        <v>0</v>
      </c>
      <c r="CH936" s="520">
        <v>0</v>
      </c>
      <c r="CI936" s="520">
        <v>0</v>
      </c>
      <c r="CJ936" s="520">
        <v>0</v>
      </c>
      <c r="CK936" s="520">
        <v>0</v>
      </c>
      <c r="CL936" s="520">
        <f t="shared" si="142"/>
        <v>0</v>
      </c>
      <c r="CM936" s="521">
        <f t="shared" si="143"/>
        <v>0</v>
      </c>
      <c r="CN936" s="522">
        <v>3013440</v>
      </c>
      <c r="CO936" s="522">
        <v>3013440</v>
      </c>
      <c r="CP936" s="522">
        <v>0</v>
      </c>
      <c r="CQ936" s="243" t="s">
        <v>874</v>
      </c>
      <c r="CR936" s="103">
        <v>0.86</v>
      </c>
      <c r="CS936" s="523">
        <v>0.86</v>
      </c>
      <c r="CT936" s="104">
        <v>0</v>
      </c>
      <c r="CU936" s="524"/>
      <c r="CV936" s="524"/>
      <c r="CW936" s="524"/>
      <c r="CX936" s="525"/>
      <c r="CY936" s="526">
        <v>227.26229263717838</v>
      </c>
      <c r="CZ936" s="527">
        <v>199.05774718263305</v>
      </c>
      <c r="DA936" s="528">
        <v>1.048028996202512</v>
      </c>
      <c r="DB936" s="529">
        <v>0.71621081438433187</v>
      </c>
      <c r="DC936" s="530" t="s">
        <v>2293</v>
      </c>
      <c r="DD936" s="225"/>
      <c r="DE936" s="524"/>
      <c r="DF936" s="524"/>
      <c r="DG936" s="531"/>
      <c r="DH936" s="532"/>
      <c r="DI936" s="64">
        <v>40921</v>
      </c>
      <c r="DJ936" s="64">
        <v>0</v>
      </c>
      <c r="DK936" s="64">
        <v>0</v>
      </c>
      <c r="DL936" s="534">
        <f t="shared" si="144"/>
        <v>13640.333333333334</v>
      </c>
    </row>
    <row r="937" spans="1:116" ht="43.5" customHeight="1" x14ac:dyDescent="0.25">
      <c r="A937" s="356" t="s">
        <v>7</v>
      </c>
      <c r="B937" s="65" t="s">
        <v>96</v>
      </c>
      <c r="C937" s="65" t="s">
        <v>140</v>
      </c>
      <c r="D937" s="64" t="s">
        <v>2685</v>
      </c>
      <c r="E937" s="64" t="s">
        <v>1814</v>
      </c>
      <c r="F937" s="64" t="s">
        <v>1900</v>
      </c>
      <c r="G937" s="18" t="s">
        <v>1814</v>
      </c>
      <c r="H937" s="35" t="s">
        <v>889</v>
      </c>
      <c r="I937" s="28" t="s">
        <v>2287</v>
      </c>
      <c r="J937" s="498">
        <v>2.0535194374536609</v>
      </c>
      <c r="K937" s="498">
        <v>1.2287878762320001</v>
      </c>
      <c r="L937" s="499">
        <v>331.5</v>
      </c>
      <c r="M937" s="512">
        <v>0</v>
      </c>
      <c r="N937" s="513">
        <v>0</v>
      </c>
      <c r="O937" s="513">
        <v>0</v>
      </c>
      <c r="P937" s="513">
        <v>0</v>
      </c>
      <c r="Q937" s="513">
        <v>0</v>
      </c>
      <c r="R937" s="513">
        <v>0</v>
      </c>
      <c r="S937" s="513">
        <v>0</v>
      </c>
      <c r="T937" s="513">
        <v>0</v>
      </c>
      <c r="U937" s="513">
        <v>0</v>
      </c>
      <c r="V937" s="513">
        <v>0</v>
      </c>
      <c r="W937" s="513">
        <v>0</v>
      </c>
      <c r="X937" s="513">
        <v>0</v>
      </c>
      <c r="Y937" s="513">
        <v>0</v>
      </c>
      <c r="Z937" s="513">
        <v>0</v>
      </c>
      <c r="AA937" s="513">
        <v>0</v>
      </c>
      <c r="AB937" s="513">
        <v>0</v>
      </c>
      <c r="AC937" s="513">
        <v>1</v>
      </c>
      <c r="AD937" s="513">
        <v>1</v>
      </c>
      <c r="AE937" s="513">
        <v>0</v>
      </c>
      <c r="AF937" s="513">
        <v>0</v>
      </c>
      <c r="AG937" s="513">
        <v>0</v>
      </c>
      <c r="AH937" s="513">
        <f t="shared" si="136"/>
        <v>0</v>
      </c>
      <c r="AI937" s="513">
        <v>0</v>
      </c>
      <c r="AJ937" s="513">
        <v>0</v>
      </c>
      <c r="AK937" s="513">
        <f t="shared" si="137"/>
        <v>1</v>
      </c>
      <c r="AL937" s="513">
        <f t="shared" si="138"/>
        <v>1</v>
      </c>
      <c r="AM937" s="513">
        <v>0</v>
      </c>
      <c r="AN937" s="513">
        <v>0</v>
      </c>
      <c r="AO937" s="513">
        <v>0</v>
      </c>
      <c r="AP937" s="513">
        <v>0</v>
      </c>
      <c r="AQ937" s="513">
        <v>0</v>
      </c>
      <c r="AR937" s="513">
        <v>0</v>
      </c>
      <c r="AS937" s="513">
        <v>0</v>
      </c>
      <c r="AT937" s="513">
        <v>0</v>
      </c>
      <c r="AU937" s="513">
        <v>0</v>
      </c>
      <c r="AV937" s="513">
        <v>0</v>
      </c>
      <c r="AW937" s="513">
        <v>0</v>
      </c>
      <c r="AX937" s="513">
        <v>0</v>
      </c>
      <c r="AY937" s="513">
        <v>0</v>
      </c>
      <c r="AZ937" s="513">
        <v>0</v>
      </c>
      <c r="BA937" s="513">
        <v>0</v>
      </c>
      <c r="BB937" s="513">
        <v>0</v>
      </c>
      <c r="BC937" s="513">
        <v>3.8</v>
      </c>
      <c r="BD937" s="513">
        <v>3.8</v>
      </c>
      <c r="BE937" s="513">
        <v>0</v>
      </c>
      <c r="BF937" s="513">
        <v>0</v>
      </c>
      <c r="BG937" s="513">
        <v>0</v>
      </c>
      <c r="BH937" s="513">
        <v>0</v>
      </c>
      <c r="BI937" s="513">
        <v>0</v>
      </c>
      <c r="BJ937" s="513">
        <v>0</v>
      </c>
      <c r="BK937" s="241">
        <f t="shared" si="139"/>
        <v>3.8</v>
      </c>
      <c r="BL937" s="22">
        <f t="shared" si="140"/>
        <v>3.8</v>
      </c>
      <c r="BM937" s="519">
        <f t="shared" si="141"/>
        <v>0</v>
      </c>
      <c r="BN937" s="520">
        <v>0</v>
      </c>
      <c r="BO937" s="520">
        <v>0</v>
      </c>
      <c r="BP937" s="520">
        <v>0</v>
      </c>
      <c r="BQ937" s="520">
        <v>0</v>
      </c>
      <c r="BR937" s="520">
        <v>0</v>
      </c>
      <c r="BS937" s="520">
        <v>0</v>
      </c>
      <c r="BT937" s="520">
        <v>0</v>
      </c>
      <c r="BU937" s="520">
        <v>0</v>
      </c>
      <c r="BV937" s="520">
        <v>0</v>
      </c>
      <c r="BW937" s="520">
        <v>0</v>
      </c>
      <c r="BX937" s="520">
        <v>0</v>
      </c>
      <c r="BY937" s="520">
        <v>0</v>
      </c>
      <c r="BZ937" s="520">
        <v>0</v>
      </c>
      <c r="CA937" s="520">
        <v>0</v>
      </c>
      <c r="CB937" s="520">
        <v>0</v>
      </c>
      <c r="CC937" s="520">
        <v>0</v>
      </c>
      <c r="CD937" s="520">
        <v>4460.5920000000006</v>
      </c>
      <c r="CE937" s="520">
        <v>4460.5920000000006</v>
      </c>
      <c r="CF937" s="520">
        <v>0</v>
      </c>
      <c r="CG937" s="520">
        <v>0</v>
      </c>
      <c r="CH937" s="520">
        <v>0</v>
      </c>
      <c r="CI937" s="520">
        <v>0</v>
      </c>
      <c r="CJ937" s="520">
        <v>0</v>
      </c>
      <c r="CK937" s="520">
        <v>0</v>
      </c>
      <c r="CL937" s="520">
        <f t="shared" si="142"/>
        <v>4460.5920000000006</v>
      </c>
      <c r="CM937" s="521">
        <f t="shared" si="143"/>
        <v>4460.5920000000006</v>
      </c>
      <c r="CN937" s="522">
        <v>4590240</v>
      </c>
      <c r="CO937" s="522">
        <v>4590240</v>
      </c>
      <c r="CP937" s="522">
        <v>0</v>
      </c>
      <c r="CQ937" s="243" t="s">
        <v>874</v>
      </c>
      <c r="CR937" s="103">
        <v>1.31</v>
      </c>
      <c r="CS937" s="523">
        <v>1.31</v>
      </c>
      <c r="CT937" s="104">
        <v>0</v>
      </c>
      <c r="CU937" s="524"/>
      <c r="CV937" s="524"/>
      <c r="CW937" s="524"/>
      <c r="CX937" s="525"/>
      <c r="CY937" s="526">
        <v>144.17931959108429</v>
      </c>
      <c r="CZ937" s="527">
        <v>115.91585164324327</v>
      </c>
      <c r="DA937" s="528">
        <v>0.6504105915870636</v>
      </c>
      <c r="DB937" s="529">
        <v>0.34183239225226164</v>
      </c>
      <c r="DC937" s="530" t="s">
        <v>2389</v>
      </c>
      <c r="DD937" s="225"/>
      <c r="DE937" s="524"/>
      <c r="DF937" s="524"/>
      <c r="DG937" s="531"/>
      <c r="DH937" s="532"/>
      <c r="DI937" s="64">
        <v>0</v>
      </c>
      <c r="DJ937" s="64">
        <v>0</v>
      </c>
      <c r="DK937" s="64">
        <v>0</v>
      </c>
      <c r="DL937" s="534">
        <f t="shared" si="144"/>
        <v>0</v>
      </c>
    </row>
    <row r="938" spans="1:116" ht="43.5" customHeight="1" x14ac:dyDescent="0.25">
      <c r="A938" s="356" t="s">
        <v>7</v>
      </c>
      <c r="B938" s="65" t="s">
        <v>96</v>
      </c>
      <c r="C938" s="65" t="s">
        <v>140</v>
      </c>
      <c r="D938" s="64" t="s">
        <v>2685</v>
      </c>
      <c r="E938" s="64" t="s">
        <v>1814</v>
      </c>
      <c r="F938" s="64" t="s">
        <v>1901</v>
      </c>
      <c r="G938" s="18" t="s">
        <v>1814</v>
      </c>
      <c r="H938" s="35" t="s">
        <v>889</v>
      </c>
      <c r="I938" s="28" t="s">
        <v>2287</v>
      </c>
      <c r="J938" s="498">
        <v>3.2568097744879116</v>
      </c>
      <c r="K938" s="498">
        <v>1.667613632895</v>
      </c>
      <c r="L938" s="499">
        <v>265.8</v>
      </c>
      <c r="M938" s="512">
        <v>0</v>
      </c>
      <c r="N938" s="513">
        <v>0</v>
      </c>
      <c r="O938" s="513">
        <v>0</v>
      </c>
      <c r="P938" s="513">
        <v>0</v>
      </c>
      <c r="Q938" s="513">
        <v>0</v>
      </c>
      <c r="R938" s="513">
        <v>0</v>
      </c>
      <c r="S938" s="513">
        <v>0</v>
      </c>
      <c r="T938" s="513">
        <v>0</v>
      </c>
      <c r="U938" s="513">
        <v>0</v>
      </c>
      <c r="V938" s="513">
        <v>0</v>
      </c>
      <c r="W938" s="513">
        <v>0</v>
      </c>
      <c r="X938" s="513">
        <v>0</v>
      </c>
      <c r="Y938" s="513">
        <v>0</v>
      </c>
      <c r="Z938" s="513">
        <v>0</v>
      </c>
      <c r="AA938" s="513">
        <v>0</v>
      </c>
      <c r="AB938" s="513">
        <v>0</v>
      </c>
      <c r="AC938" s="513">
        <v>0</v>
      </c>
      <c r="AD938" s="513">
        <v>0</v>
      </c>
      <c r="AE938" s="513">
        <v>0</v>
      </c>
      <c r="AF938" s="513">
        <v>0</v>
      </c>
      <c r="AG938" s="513">
        <v>0</v>
      </c>
      <c r="AH938" s="513">
        <f t="shared" si="136"/>
        <v>0</v>
      </c>
      <c r="AI938" s="513">
        <v>0</v>
      </c>
      <c r="AJ938" s="513">
        <v>0</v>
      </c>
      <c r="AK938" s="513">
        <f t="shared" si="137"/>
        <v>0</v>
      </c>
      <c r="AL938" s="513">
        <f t="shared" si="138"/>
        <v>0</v>
      </c>
      <c r="AM938" s="513">
        <v>0</v>
      </c>
      <c r="AN938" s="513">
        <v>0</v>
      </c>
      <c r="AO938" s="513">
        <v>0</v>
      </c>
      <c r="AP938" s="513">
        <v>0</v>
      </c>
      <c r="AQ938" s="513">
        <v>0</v>
      </c>
      <c r="AR938" s="513">
        <v>0</v>
      </c>
      <c r="AS938" s="513">
        <v>0</v>
      </c>
      <c r="AT938" s="513">
        <v>0</v>
      </c>
      <c r="AU938" s="513">
        <v>0</v>
      </c>
      <c r="AV938" s="513">
        <v>0</v>
      </c>
      <c r="AW938" s="513">
        <v>0</v>
      </c>
      <c r="AX938" s="513">
        <v>0</v>
      </c>
      <c r="AY938" s="513">
        <v>0</v>
      </c>
      <c r="AZ938" s="513">
        <v>0</v>
      </c>
      <c r="BA938" s="513">
        <v>0</v>
      </c>
      <c r="BB938" s="513">
        <v>0</v>
      </c>
      <c r="BC938" s="513">
        <v>0</v>
      </c>
      <c r="BD938" s="513">
        <v>0</v>
      </c>
      <c r="BE938" s="513">
        <v>0</v>
      </c>
      <c r="BF938" s="513">
        <v>0</v>
      </c>
      <c r="BG938" s="513">
        <v>0</v>
      </c>
      <c r="BH938" s="513">
        <v>0</v>
      </c>
      <c r="BI938" s="513">
        <v>0</v>
      </c>
      <c r="BJ938" s="513">
        <v>0</v>
      </c>
      <c r="BK938" s="241">
        <f t="shared" si="139"/>
        <v>0</v>
      </c>
      <c r="BL938" s="22">
        <f t="shared" si="140"/>
        <v>0</v>
      </c>
      <c r="BM938" s="519">
        <f t="shared" si="141"/>
        <v>0</v>
      </c>
      <c r="BN938" s="520">
        <v>0</v>
      </c>
      <c r="BO938" s="520">
        <v>0</v>
      </c>
      <c r="BP938" s="520">
        <v>0</v>
      </c>
      <c r="BQ938" s="520">
        <v>0</v>
      </c>
      <c r="BR938" s="520">
        <v>0</v>
      </c>
      <c r="BS938" s="520">
        <v>0</v>
      </c>
      <c r="BT938" s="520">
        <v>0</v>
      </c>
      <c r="BU938" s="520">
        <v>0</v>
      </c>
      <c r="BV938" s="520">
        <v>0</v>
      </c>
      <c r="BW938" s="520">
        <v>0</v>
      </c>
      <c r="BX938" s="520">
        <v>0</v>
      </c>
      <c r="BY938" s="520">
        <v>0</v>
      </c>
      <c r="BZ938" s="520">
        <v>0</v>
      </c>
      <c r="CA938" s="520">
        <v>0</v>
      </c>
      <c r="CB938" s="520">
        <v>0</v>
      </c>
      <c r="CC938" s="520">
        <v>0</v>
      </c>
      <c r="CD938" s="520">
        <v>0</v>
      </c>
      <c r="CE938" s="520">
        <v>0</v>
      </c>
      <c r="CF938" s="520">
        <v>0</v>
      </c>
      <c r="CG938" s="520">
        <v>0</v>
      </c>
      <c r="CH938" s="520">
        <v>0</v>
      </c>
      <c r="CI938" s="520">
        <v>0</v>
      </c>
      <c r="CJ938" s="520">
        <v>0</v>
      </c>
      <c r="CK938" s="520">
        <v>0</v>
      </c>
      <c r="CL938" s="520">
        <f t="shared" si="142"/>
        <v>0</v>
      </c>
      <c r="CM938" s="521">
        <f t="shared" si="143"/>
        <v>0</v>
      </c>
      <c r="CN938" s="522">
        <v>4660320.0000000009</v>
      </c>
      <c r="CO938" s="522">
        <v>4660320.0000000009</v>
      </c>
      <c r="CP938" s="522">
        <v>6657600</v>
      </c>
      <c r="CQ938" s="243" t="s">
        <v>874</v>
      </c>
      <c r="CR938" s="103">
        <v>1.33</v>
      </c>
      <c r="CS938" s="523">
        <v>1.33</v>
      </c>
      <c r="CT938" s="104">
        <v>1.9</v>
      </c>
      <c r="CU938" s="524"/>
      <c r="CV938" s="524"/>
      <c r="CW938" s="524"/>
      <c r="CX938" s="525"/>
      <c r="CY938" s="526">
        <v>169.11495570711821</v>
      </c>
      <c r="CZ938" s="527">
        <v>140.87025714425525</v>
      </c>
      <c r="DA938" s="528">
        <v>0.98526183756663543</v>
      </c>
      <c r="DB938" s="529">
        <v>0.65651790957134459</v>
      </c>
      <c r="DC938" s="530" t="s">
        <v>2293</v>
      </c>
      <c r="DD938" s="225"/>
      <c r="DE938" s="524"/>
      <c r="DF938" s="524"/>
      <c r="DG938" s="531"/>
      <c r="DH938" s="532"/>
      <c r="DI938" s="64">
        <v>0</v>
      </c>
      <c r="DJ938" s="64">
        <v>0</v>
      </c>
      <c r="DK938" s="64">
        <v>3514</v>
      </c>
      <c r="DL938" s="534">
        <f t="shared" si="144"/>
        <v>1171.3333333333333</v>
      </c>
    </row>
    <row r="939" spans="1:116" ht="43.5" customHeight="1" x14ac:dyDescent="0.25">
      <c r="A939" s="356" t="s">
        <v>7</v>
      </c>
      <c r="B939" s="65" t="s">
        <v>96</v>
      </c>
      <c r="C939" s="65" t="s">
        <v>140</v>
      </c>
      <c r="D939" s="64" t="s">
        <v>2685</v>
      </c>
      <c r="E939" s="64" t="s">
        <v>1814</v>
      </c>
      <c r="F939" s="64" t="s">
        <v>1902</v>
      </c>
      <c r="G939" s="18" t="s">
        <v>1814</v>
      </c>
      <c r="H939" s="35" t="s">
        <v>866</v>
      </c>
      <c r="I939" s="28" t="s">
        <v>2287</v>
      </c>
      <c r="J939" s="498">
        <v>2.9397751946705037</v>
      </c>
      <c r="K939" s="498">
        <v>2.7087121155780003</v>
      </c>
      <c r="L939" s="499">
        <v>842.7</v>
      </c>
      <c r="M939" s="512">
        <v>0</v>
      </c>
      <c r="N939" s="513">
        <v>0</v>
      </c>
      <c r="O939" s="513">
        <v>0</v>
      </c>
      <c r="P939" s="513">
        <v>0</v>
      </c>
      <c r="Q939" s="513">
        <v>0</v>
      </c>
      <c r="R939" s="513">
        <v>0</v>
      </c>
      <c r="S939" s="513">
        <v>0</v>
      </c>
      <c r="T939" s="513">
        <v>0</v>
      </c>
      <c r="U939" s="513">
        <v>0</v>
      </c>
      <c r="V939" s="513">
        <v>0</v>
      </c>
      <c r="W939" s="513">
        <v>0</v>
      </c>
      <c r="X939" s="513">
        <v>0</v>
      </c>
      <c r="Y939" s="513">
        <v>0</v>
      </c>
      <c r="Z939" s="513">
        <v>0</v>
      </c>
      <c r="AA939" s="513">
        <v>0</v>
      </c>
      <c r="AB939" s="513">
        <v>0</v>
      </c>
      <c r="AC939" s="513">
        <v>12</v>
      </c>
      <c r="AD939" s="513">
        <v>12</v>
      </c>
      <c r="AE939" s="513">
        <v>0</v>
      </c>
      <c r="AF939" s="513">
        <v>0</v>
      </c>
      <c r="AG939" s="513">
        <v>0</v>
      </c>
      <c r="AH939" s="513">
        <f t="shared" si="136"/>
        <v>0</v>
      </c>
      <c r="AI939" s="513">
        <v>0</v>
      </c>
      <c r="AJ939" s="513">
        <v>0</v>
      </c>
      <c r="AK939" s="513">
        <f t="shared" si="137"/>
        <v>12</v>
      </c>
      <c r="AL939" s="513">
        <f t="shared" si="138"/>
        <v>12</v>
      </c>
      <c r="AM939" s="513">
        <v>0</v>
      </c>
      <c r="AN939" s="513">
        <v>0</v>
      </c>
      <c r="AO939" s="513">
        <v>0</v>
      </c>
      <c r="AP939" s="513">
        <v>0</v>
      </c>
      <c r="AQ939" s="513">
        <v>0</v>
      </c>
      <c r="AR939" s="513">
        <v>0</v>
      </c>
      <c r="AS939" s="513">
        <v>0</v>
      </c>
      <c r="AT939" s="513">
        <v>0</v>
      </c>
      <c r="AU939" s="513">
        <v>0</v>
      </c>
      <c r="AV939" s="513">
        <v>0</v>
      </c>
      <c r="AW939" s="513">
        <v>0</v>
      </c>
      <c r="AX939" s="513">
        <v>0</v>
      </c>
      <c r="AY939" s="513">
        <v>0</v>
      </c>
      <c r="AZ939" s="513">
        <v>0</v>
      </c>
      <c r="BA939" s="513">
        <v>0</v>
      </c>
      <c r="BB939" s="513">
        <v>0</v>
      </c>
      <c r="BC939" s="513">
        <v>126.58</v>
      </c>
      <c r="BD939" s="513">
        <v>126.58</v>
      </c>
      <c r="BE939" s="513">
        <v>0</v>
      </c>
      <c r="BF939" s="513">
        <v>0</v>
      </c>
      <c r="BG939" s="513">
        <v>0</v>
      </c>
      <c r="BH939" s="513">
        <v>0</v>
      </c>
      <c r="BI939" s="513">
        <v>0</v>
      </c>
      <c r="BJ939" s="513">
        <v>0</v>
      </c>
      <c r="BK939" s="241">
        <f t="shared" si="139"/>
        <v>126.58</v>
      </c>
      <c r="BL939" s="22">
        <f t="shared" si="140"/>
        <v>126.58</v>
      </c>
      <c r="BM939" s="519">
        <f t="shared" si="141"/>
        <v>5.5517543859649125E-2</v>
      </c>
      <c r="BN939" s="520">
        <v>0</v>
      </c>
      <c r="BO939" s="520">
        <v>0</v>
      </c>
      <c r="BP939" s="520">
        <v>0</v>
      </c>
      <c r="BQ939" s="520">
        <v>0</v>
      </c>
      <c r="BR939" s="520">
        <v>0</v>
      </c>
      <c r="BS939" s="520">
        <v>0</v>
      </c>
      <c r="BT939" s="520">
        <v>0</v>
      </c>
      <c r="BU939" s="520">
        <v>0</v>
      </c>
      <c r="BV939" s="520">
        <v>0</v>
      </c>
      <c r="BW939" s="520">
        <v>0</v>
      </c>
      <c r="BX939" s="520">
        <v>0</v>
      </c>
      <c r="BY939" s="520">
        <v>0</v>
      </c>
      <c r="BZ939" s="520">
        <v>0</v>
      </c>
      <c r="CA939" s="520">
        <v>0</v>
      </c>
      <c r="CB939" s="520">
        <v>0</v>
      </c>
      <c r="CC939" s="520">
        <v>0</v>
      </c>
      <c r="CD939" s="520">
        <v>148584.66720000003</v>
      </c>
      <c r="CE939" s="520">
        <v>148584.66720000003</v>
      </c>
      <c r="CF939" s="520">
        <v>0</v>
      </c>
      <c r="CG939" s="520">
        <v>0</v>
      </c>
      <c r="CH939" s="520">
        <v>0</v>
      </c>
      <c r="CI939" s="520">
        <v>0</v>
      </c>
      <c r="CJ939" s="520">
        <v>0</v>
      </c>
      <c r="CK939" s="520">
        <v>0</v>
      </c>
      <c r="CL939" s="520">
        <f t="shared" si="142"/>
        <v>148584.66720000003</v>
      </c>
      <c r="CM939" s="521">
        <f t="shared" si="143"/>
        <v>148584.66720000003</v>
      </c>
      <c r="CN939" s="522">
        <v>6937920</v>
      </c>
      <c r="CO939" s="522">
        <v>6937920</v>
      </c>
      <c r="CP939" s="522">
        <v>7989119.9999999991</v>
      </c>
      <c r="CQ939" s="243" t="s">
        <v>874</v>
      </c>
      <c r="CR939" s="103">
        <v>1.98</v>
      </c>
      <c r="CS939" s="523">
        <v>1.98</v>
      </c>
      <c r="CT939" s="104">
        <v>2.2799999999999998</v>
      </c>
      <c r="CU939" s="524"/>
      <c r="CV939" s="524"/>
      <c r="CW939" s="524"/>
      <c r="CX939" s="525"/>
      <c r="CY939" s="526">
        <v>89.057995313744712</v>
      </c>
      <c r="CZ939" s="527">
        <v>59.607785651351691</v>
      </c>
      <c r="DA939" s="528">
        <v>0.70494946054929752</v>
      </c>
      <c r="DB939" s="529">
        <v>0.37342421780541635</v>
      </c>
      <c r="DC939" s="530" t="s">
        <v>2686</v>
      </c>
      <c r="DD939" s="225"/>
      <c r="DE939" s="524"/>
      <c r="DF939" s="524"/>
      <c r="DG939" s="531"/>
      <c r="DH939" s="532"/>
      <c r="DI939" s="64">
        <v>0</v>
      </c>
      <c r="DJ939" s="64">
        <v>0</v>
      </c>
      <c r="DK939" s="64">
        <v>0</v>
      </c>
      <c r="DL939" s="534">
        <f t="shared" si="144"/>
        <v>0</v>
      </c>
    </row>
    <row r="940" spans="1:116" ht="43.5" customHeight="1" x14ac:dyDescent="0.25">
      <c r="A940" s="356" t="s">
        <v>7</v>
      </c>
      <c r="B940" s="65" t="s">
        <v>96</v>
      </c>
      <c r="C940" s="65" t="s">
        <v>140</v>
      </c>
      <c r="D940" s="64" t="s">
        <v>2685</v>
      </c>
      <c r="E940" s="64" t="s">
        <v>1814</v>
      </c>
      <c r="F940" s="64" t="s">
        <v>1903</v>
      </c>
      <c r="G940" s="18" t="s">
        <v>1814</v>
      </c>
      <c r="H940" s="35" t="s">
        <v>889</v>
      </c>
      <c r="I940" s="28" t="s">
        <v>2287</v>
      </c>
      <c r="J940" s="498">
        <v>2.2912953723167164</v>
      </c>
      <c r="K940" s="498">
        <v>0.21912878742300002</v>
      </c>
      <c r="L940" s="499">
        <v>58.3</v>
      </c>
      <c r="M940" s="512">
        <v>0</v>
      </c>
      <c r="N940" s="513">
        <v>0</v>
      </c>
      <c r="O940" s="513">
        <v>0</v>
      </c>
      <c r="P940" s="513">
        <v>0</v>
      </c>
      <c r="Q940" s="513">
        <v>0</v>
      </c>
      <c r="R940" s="513">
        <v>0</v>
      </c>
      <c r="S940" s="513">
        <v>0</v>
      </c>
      <c r="T940" s="513">
        <v>0</v>
      </c>
      <c r="U940" s="513">
        <v>0</v>
      </c>
      <c r="V940" s="513">
        <v>0</v>
      </c>
      <c r="W940" s="513">
        <v>0</v>
      </c>
      <c r="X940" s="513">
        <v>0</v>
      </c>
      <c r="Y940" s="513">
        <v>0</v>
      </c>
      <c r="Z940" s="513">
        <v>0</v>
      </c>
      <c r="AA940" s="513">
        <v>0</v>
      </c>
      <c r="AB940" s="513">
        <v>0</v>
      </c>
      <c r="AC940" s="513">
        <v>0</v>
      </c>
      <c r="AD940" s="513">
        <v>0</v>
      </c>
      <c r="AE940" s="513">
        <v>0</v>
      </c>
      <c r="AF940" s="513">
        <v>0</v>
      </c>
      <c r="AG940" s="513">
        <v>0</v>
      </c>
      <c r="AH940" s="513">
        <f t="shared" si="136"/>
        <v>0</v>
      </c>
      <c r="AI940" s="513">
        <v>0</v>
      </c>
      <c r="AJ940" s="513">
        <v>0</v>
      </c>
      <c r="AK940" s="513">
        <f t="shared" si="137"/>
        <v>0</v>
      </c>
      <c r="AL940" s="513">
        <f t="shared" si="138"/>
        <v>0</v>
      </c>
      <c r="AM940" s="513">
        <v>0</v>
      </c>
      <c r="AN940" s="513">
        <v>0</v>
      </c>
      <c r="AO940" s="513">
        <v>0</v>
      </c>
      <c r="AP940" s="513">
        <v>0</v>
      </c>
      <c r="AQ940" s="513">
        <v>0</v>
      </c>
      <c r="AR940" s="513">
        <v>0</v>
      </c>
      <c r="AS940" s="513">
        <v>0</v>
      </c>
      <c r="AT940" s="513">
        <v>0</v>
      </c>
      <c r="AU940" s="513">
        <v>0</v>
      </c>
      <c r="AV940" s="513">
        <v>0</v>
      </c>
      <c r="AW940" s="513">
        <v>0</v>
      </c>
      <c r="AX940" s="513">
        <v>0</v>
      </c>
      <c r="AY940" s="513">
        <v>0</v>
      </c>
      <c r="AZ940" s="513">
        <v>0</v>
      </c>
      <c r="BA940" s="513">
        <v>0</v>
      </c>
      <c r="BB940" s="513">
        <v>0</v>
      </c>
      <c r="BC940" s="513">
        <v>0</v>
      </c>
      <c r="BD940" s="513">
        <v>0</v>
      </c>
      <c r="BE940" s="513">
        <v>0</v>
      </c>
      <c r="BF940" s="513">
        <v>0</v>
      </c>
      <c r="BG940" s="513">
        <v>0</v>
      </c>
      <c r="BH940" s="513">
        <v>0</v>
      </c>
      <c r="BI940" s="513">
        <v>0</v>
      </c>
      <c r="BJ940" s="513">
        <v>0</v>
      </c>
      <c r="BK940" s="241">
        <f t="shared" si="139"/>
        <v>0</v>
      </c>
      <c r="BL940" s="22">
        <f t="shared" si="140"/>
        <v>0</v>
      </c>
      <c r="BM940" s="519">
        <f t="shared" si="141"/>
        <v>0</v>
      </c>
      <c r="BN940" s="520">
        <v>0</v>
      </c>
      <c r="BO940" s="520">
        <v>0</v>
      </c>
      <c r="BP940" s="520">
        <v>0</v>
      </c>
      <c r="BQ940" s="520">
        <v>0</v>
      </c>
      <c r="BR940" s="520">
        <v>0</v>
      </c>
      <c r="BS940" s="520">
        <v>0</v>
      </c>
      <c r="BT940" s="520">
        <v>0</v>
      </c>
      <c r="BU940" s="520">
        <v>0</v>
      </c>
      <c r="BV940" s="520">
        <v>0</v>
      </c>
      <c r="BW940" s="520">
        <v>0</v>
      </c>
      <c r="BX940" s="520">
        <v>0</v>
      </c>
      <c r="BY940" s="520">
        <v>0</v>
      </c>
      <c r="BZ940" s="520">
        <v>0</v>
      </c>
      <c r="CA940" s="520">
        <v>0</v>
      </c>
      <c r="CB940" s="520">
        <v>0</v>
      </c>
      <c r="CC940" s="520">
        <v>0</v>
      </c>
      <c r="CD940" s="520">
        <v>0</v>
      </c>
      <c r="CE940" s="520">
        <v>0</v>
      </c>
      <c r="CF940" s="520">
        <v>0</v>
      </c>
      <c r="CG940" s="520">
        <v>0</v>
      </c>
      <c r="CH940" s="520">
        <v>0</v>
      </c>
      <c r="CI940" s="520">
        <v>0</v>
      </c>
      <c r="CJ940" s="520">
        <v>0</v>
      </c>
      <c r="CK940" s="520">
        <v>0</v>
      </c>
      <c r="CL940" s="520">
        <f t="shared" si="142"/>
        <v>0</v>
      </c>
      <c r="CM940" s="521">
        <f t="shared" si="143"/>
        <v>0</v>
      </c>
      <c r="CN940" s="522">
        <v>1506720</v>
      </c>
      <c r="CO940" s="522">
        <v>1506720</v>
      </c>
      <c r="CP940" s="522">
        <v>1997279.9999999998</v>
      </c>
      <c r="CQ940" s="243" t="s">
        <v>874</v>
      </c>
      <c r="CR940" s="103">
        <v>0.43</v>
      </c>
      <c r="CS940" s="523">
        <v>0.43</v>
      </c>
      <c r="CT940" s="104">
        <v>0.56999999999999995</v>
      </c>
      <c r="CU940" s="524"/>
      <c r="CV940" s="524"/>
      <c r="CW940" s="524"/>
      <c r="CX940" s="525"/>
      <c r="CY940" s="526">
        <v>74.509803921568661</v>
      </c>
      <c r="CZ940" s="527">
        <v>46.732026143790996</v>
      </c>
      <c r="DA940" s="528">
        <v>0.65359477124182996</v>
      </c>
      <c r="DB940" s="529">
        <v>0.32679738562091498</v>
      </c>
      <c r="DC940" s="530" t="s">
        <v>2293</v>
      </c>
      <c r="DD940" s="225"/>
      <c r="DE940" s="524"/>
      <c r="DF940" s="524"/>
      <c r="DG940" s="531"/>
      <c r="DH940" s="532"/>
      <c r="DI940" s="64">
        <v>0</v>
      </c>
      <c r="DJ940" s="64">
        <v>0</v>
      </c>
      <c r="DK940" s="64">
        <v>0</v>
      </c>
      <c r="DL940" s="534">
        <f t="shared" si="144"/>
        <v>0</v>
      </c>
    </row>
    <row r="941" spans="1:116" ht="43.5" customHeight="1" x14ac:dyDescent="0.25">
      <c r="A941" s="356" t="s">
        <v>7</v>
      </c>
      <c r="B941" s="65" t="s">
        <v>96</v>
      </c>
      <c r="C941" s="65" t="s">
        <v>140</v>
      </c>
      <c r="D941" s="64" t="s">
        <v>2685</v>
      </c>
      <c r="E941" s="64" t="s">
        <v>1814</v>
      </c>
      <c r="F941" s="64" t="s">
        <v>1904</v>
      </c>
      <c r="G941" s="18" t="s">
        <v>1814</v>
      </c>
      <c r="H941" s="35" t="s">
        <v>889</v>
      </c>
      <c r="I941" s="28" t="s">
        <v>2287</v>
      </c>
      <c r="J941" s="498">
        <v>2.1976260646433912</v>
      </c>
      <c r="K941" s="498">
        <v>2.1210227228609999</v>
      </c>
      <c r="L941" s="499">
        <v>394.5</v>
      </c>
      <c r="M941" s="512">
        <v>0</v>
      </c>
      <c r="N941" s="513">
        <v>0</v>
      </c>
      <c r="O941" s="513">
        <v>0</v>
      </c>
      <c r="P941" s="513">
        <v>0</v>
      </c>
      <c r="Q941" s="513">
        <v>0</v>
      </c>
      <c r="R941" s="513">
        <v>0</v>
      </c>
      <c r="S941" s="513">
        <v>0</v>
      </c>
      <c r="T941" s="513">
        <v>0</v>
      </c>
      <c r="U941" s="513">
        <v>0</v>
      </c>
      <c r="V941" s="513">
        <v>0</v>
      </c>
      <c r="W941" s="513">
        <v>0</v>
      </c>
      <c r="X941" s="513">
        <v>0</v>
      </c>
      <c r="Y941" s="513">
        <v>0</v>
      </c>
      <c r="Z941" s="513">
        <v>0</v>
      </c>
      <c r="AA941" s="513">
        <v>0</v>
      </c>
      <c r="AB941" s="513">
        <v>0</v>
      </c>
      <c r="AC941" s="513">
        <v>0</v>
      </c>
      <c r="AD941" s="513">
        <v>0</v>
      </c>
      <c r="AE941" s="513">
        <v>0</v>
      </c>
      <c r="AF941" s="513">
        <v>0</v>
      </c>
      <c r="AG941" s="513">
        <v>0</v>
      </c>
      <c r="AH941" s="513">
        <f t="shared" si="136"/>
        <v>0</v>
      </c>
      <c r="AI941" s="513">
        <v>0</v>
      </c>
      <c r="AJ941" s="513">
        <v>0</v>
      </c>
      <c r="AK941" s="513">
        <f t="shared" si="137"/>
        <v>0</v>
      </c>
      <c r="AL941" s="513">
        <f t="shared" si="138"/>
        <v>0</v>
      </c>
      <c r="AM941" s="513">
        <v>0</v>
      </c>
      <c r="AN941" s="513">
        <v>0</v>
      </c>
      <c r="AO941" s="513">
        <v>0</v>
      </c>
      <c r="AP941" s="513">
        <v>0</v>
      </c>
      <c r="AQ941" s="513">
        <v>0</v>
      </c>
      <c r="AR941" s="513">
        <v>0</v>
      </c>
      <c r="AS941" s="513">
        <v>0</v>
      </c>
      <c r="AT941" s="513">
        <v>0</v>
      </c>
      <c r="AU941" s="513">
        <v>0</v>
      </c>
      <c r="AV941" s="513">
        <v>0</v>
      </c>
      <c r="AW941" s="513">
        <v>0</v>
      </c>
      <c r="AX941" s="513">
        <v>0</v>
      </c>
      <c r="AY941" s="513">
        <v>0</v>
      </c>
      <c r="AZ941" s="513">
        <v>0</v>
      </c>
      <c r="BA941" s="513">
        <v>0</v>
      </c>
      <c r="BB941" s="513">
        <v>0</v>
      </c>
      <c r="BC941" s="513">
        <v>0</v>
      </c>
      <c r="BD941" s="513">
        <v>0</v>
      </c>
      <c r="BE941" s="513">
        <v>0</v>
      </c>
      <c r="BF941" s="513">
        <v>0</v>
      </c>
      <c r="BG941" s="513">
        <v>0</v>
      </c>
      <c r="BH941" s="513">
        <v>0</v>
      </c>
      <c r="BI941" s="513">
        <v>0</v>
      </c>
      <c r="BJ941" s="513">
        <v>0</v>
      </c>
      <c r="BK941" s="241">
        <f t="shared" si="139"/>
        <v>0</v>
      </c>
      <c r="BL941" s="22">
        <f t="shared" si="140"/>
        <v>0</v>
      </c>
      <c r="BM941" s="519">
        <f t="shared" si="141"/>
        <v>0</v>
      </c>
      <c r="BN941" s="520">
        <v>0</v>
      </c>
      <c r="BO941" s="520">
        <v>0</v>
      </c>
      <c r="BP941" s="520">
        <v>0</v>
      </c>
      <c r="BQ941" s="520">
        <v>0</v>
      </c>
      <c r="BR941" s="520">
        <v>0</v>
      </c>
      <c r="BS941" s="520">
        <v>0</v>
      </c>
      <c r="BT941" s="520">
        <v>0</v>
      </c>
      <c r="BU941" s="520">
        <v>0</v>
      </c>
      <c r="BV941" s="520">
        <v>0</v>
      </c>
      <c r="BW941" s="520">
        <v>0</v>
      </c>
      <c r="BX941" s="520">
        <v>0</v>
      </c>
      <c r="BY941" s="520">
        <v>0</v>
      </c>
      <c r="BZ941" s="520">
        <v>0</v>
      </c>
      <c r="CA941" s="520">
        <v>0</v>
      </c>
      <c r="CB941" s="520">
        <v>0</v>
      </c>
      <c r="CC941" s="520">
        <v>0</v>
      </c>
      <c r="CD941" s="520">
        <v>0</v>
      </c>
      <c r="CE941" s="520">
        <v>0</v>
      </c>
      <c r="CF941" s="520">
        <v>0</v>
      </c>
      <c r="CG941" s="520">
        <v>0</v>
      </c>
      <c r="CH941" s="520">
        <v>0</v>
      </c>
      <c r="CI941" s="520">
        <v>0</v>
      </c>
      <c r="CJ941" s="520">
        <v>0</v>
      </c>
      <c r="CK941" s="520">
        <v>0</v>
      </c>
      <c r="CL941" s="520">
        <f t="shared" si="142"/>
        <v>0</v>
      </c>
      <c r="CM941" s="521">
        <f t="shared" si="143"/>
        <v>0</v>
      </c>
      <c r="CN941" s="522">
        <v>4730400.0000000009</v>
      </c>
      <c r="CO941" s="522">
        <v>4730400.0000000009</v>
      </c>
      <c r="CP941" s="522">
        <v>4835519.9999999991</v>
      </c>
      <c r="CQ941" s="243" t="s">
        <v>874</v>
      </c>
      <c r="CR941" s="103">
        <v>1.35</v>
      </c>
      <c r="CS941" s="523">
        <v>1.35</v>
      </c>
      <c r="CT941" s="104">
        <v>1.38</v>
      </c>
      <c r="CU941" s="524"/>
      <c r="CV941" s="524"/>
      <c r="CW941" s="524"/>
      <c r="CX941" s="525"/>
      <c r="CY941" s="526">
        <v>74.265822784809998</v>
      </c>
      <c r="CZ941" s="527">
        <v>45.93248945147667</v>
      </c>
      <c r="DA941" s="528">
        <v>0.66666666666666663</v>
      </c>
      <c r="DB941" s="529">
        <v>0.33333333333333331</v>
      </c>
      <c r="DC941" s="530" t="s">
        <v>2293</v>
      </c>
      <c r="DD941" s="225"/>
      <c r="DE941" s="524"/>
      <c r="DF941" s="524"/>
      <c r="DG941" s="531"/>
      <c r="DH941" s="532"/>
      <c r="DI941" s="64">
        <v>0</v>
      </c>
      <c r="DJ941" s="64">
        <v>0</v>
      </c>
      <c r="DK941" s="64">
        <v>0</v>
      </c>
      <c r="DL941" s="534">
        <f t="shared" si="144"/>
        <v>0</v>
      </c>
    </row>
    <row r="942" spans="1:116" ht="43.5" customHeight="1" x14ac:dyDescent="0.25">
      <c r="A942" s="356" t="s">
        <v>7</v>
      </c>
      <c r="B942" s="65" t="s">
        <v>96</v>
      </c>
      <c r="C942" s="65" t="s">
        <v>140</v>
      </c>
      <c r="D942" s="64" t="s">
        <v>2685</v>
      </c>
      <c r="E942" s="64" t="s">
        <v>1814</v>
      </c>
      <c r="F942" s="64" t="s">
        <v>1905</v>
      </c>
      <c r="G942" s="18" t="s">
        <v>1814</v>
      </c>
      <c r="H942" s="35" t="s">
        <v>889</v>
      </c>
      <c r="I942" s="28" t="s">
        <v>2287</v>
      </c>
      <c r="J942" s="498">
        <v>2.1111620883295532</v>
      </c>
      <c r="K942" s="498">
        <v>0.65359848348900007</v>
      </c>
      <c r="L942" s="499">
        <v>9</v>
      </c>
      <c r="M942" s="512">
        <v>0</v>
      </c>
      <c r="N942" s="513">
        <v>0</v>
      </c>
      <c r="O942" s="513">
        <v>0</v>
      </c>
      <c r="P942" s="513">
        <v>0</v>
      </c>
      <c r="Q942" s="513">
        <v>0</v>
      </c>
      <c r="R942" s="513">
        <v>0</v>
      </c>
      <c r="S942" s="513">
        <v>0</v>
      </c>
      <c r="T942" s="513">
        <v>0</v>
      </c>
      <c r="U942" s="513">
        <v>0</v>
      </c>
      <c r="V942" s="513">
        <v>0</v>
      </c>
      <c r="W942" s="513">
        <v>0</v>
      </c>
      <c r="X942" s="513">
        <v>0</v>
      </c>
      <c r="Y942" s="513">
        <v>0</v>
      </c>
      <c r="Z942" s="513">
        <v>0</v>
      </c>
      <c r="AA942" s="513">
        <v>0</v>
      </c>
      <c r="AB942" s="513">
        <v>0</v>
      </c>
      <c r="AC942" s="513">
        <v>0</v>
      </c>
      <c r="AD942" s="513">
        <v>0</v>
      </c>
      <c r="AE942" s="513">
        <v>0</v>
      </c>
      <c r="AF942" s="513">
        <v>0</v>
      </c>
      <c r="AG942" s="513">
        <v>0</v>
      </c>
      <c r="AH942" s="513">
        <f t="shared" si="136"/>
        <v>0</v>
      </c>
      <c r="AI942" s="513">
        <v>0</v>
      </c>
      <c r="AJ942" s="513">
        <v>0</v>
      </c>
      <c r="AK942" s="513">
        <f t="shared" si="137"/>
        <v>0</v>
      </c>
      <c r="AL942" s="513">
        <f t="shared" si="138"/>
        <v>0</v>
      </c>
      <c r="AM942" s="513">
        <v>0</v>
      </c>
      <c r="AN942" s="513">
        <v>0</v>
      </c>
      <c r="AO942" s="513">
        <v>0</v>
      </c>
      <c r="AP942" s="513">
        <v>0</v>
      </c>
      <c r="AQ942" s="513">
        <v>0</v>
      </c>
      <c r="AR942" s="513">
        <v>0</v>
      </c>
      <c r="AS942" s="513">
        <v>0</v>
      </c>
      <c r="AT942" s="513">
        <v>0</v>
      </c>
      <c r="AU942" s="513">
        <v>0</v>
      </c>
      <c r="AV942" s="513">
        <v>0</v>
      </c>
      <c r="AW942" s="513">
        <v>0</v>
      </c>
      <c r="AX942" s="513">
        <v>0</v>
      </c>
      <c r="AY942" s="513">
        <v>0</v>
      </c>
      <c r="AZ942" s="513">
        <v>0</v>
      </c>
      <c r="BA942" s="513">
        <v>0</v>
      </c>
      <c r="BB942" s="513">
        <v>0</v>
      </c>
      <c r="BC942" s="513">
        <v>0</v>
      </c>
      <c r="BD942" s="513">
        <v>0</v>
      </c>
      <c r="BE942" s="513">
        <v>0</v>
      </c>
      <c r="BF942" s="513">
        <v>0</v>
      </c>
      <c r="BG942" s="513">
        <v>0</v>
      </c>
      <c r="BH942" s="513">
        <v>0</v>
      </c>
      <c r="BI942" s="513">
        <v>0</v>
      </c>
      <c r="BJ942" s="513">
        <v>0</v>
      </c>
      <c r="BK942" s="241">
        <f t="shared" si="139"/>
        <v>0</v>
      </c>
      <c r="BL942" s="22">
        <f t="shared" si="140"/>
        <v>0</v>
      </c>
      <c r="BM942" s="519">
        <f t="shared" si="141"/>
        <v>0</v>
      </c>
      <c r="BN942" s="520">
        <v>0</v>
      </c>
      <c r="BO942" s="520">
        <v>0</v>
      </c>
      <c r="BP942" s="520">
        <v>0</v>
      </c>
      <c r="BQ942" s="520">
        <v>0</v>
      </c>
      <c r="BR942" s="520">
        <v>0</v>
      </c>
      <c r="BS942" s="520">
        <v>0</v>
      </c>
      <c r="BT942" s="520">
        <v>0</v>
      </c>
      <c r="BU942" s="520">
        <v>0</v>
      </c>
      <c r="BV942" s="520">
        <v>0</v>
      </c>
      <c r="BW942" s="520">
        <v>0</v>
      </c>
      <c r="BX942" s="520">
        <v>0</v>
      </c>
      <c r="BY942" s="520">
        <v>0</v>
      </c>
      <c r="BZ942" s="520">
        <v>0</v>
      </c>
      <c r="CA942" s="520">
        <v>0</v>
      </c>
      <c r="CB942" s="520">
        <v>0</v>
      </c>
      <c r="CC942" s="520">
        <v>0</v>
      </c>
      <c r="CD942" s="520">
        <v>0</v>
      </c>
      <c r="CE942" s="520">
        <v>0</v>
      </c>
      <c r="CF942" s="520">
        <v>0</v>
      </c>
      <c r="CG942" s="520">
        <v>0</v>
      </c>
      <c r="CH942" s="520">
        <v>0</v>
      </c>
      <c r="CI942" s="520">
        <v>0</v>
      </c>
      <c r="CJ942" s="520">
        <v>0</v>
      </c>
      <c r="CK942" s="520">
        <v>0</v>
      </c>
      <c r="CL942" s="520">
        <f t="shared" si="142"/>
        <v>0</v>
      </c>
      <c r="CM942" s="521">
        <f t="shared" si="143"/>
        <v>0</v>
      </c>
      <c r="CN942" s="522">
        <v>490560.00000000006</v>
      </c>
      <c r="CO942" s="522">
        <v>490560.00000000006</v>
      </c>
      <c r="CP942" s="522">
        <v>385440.00000000006</v>
      </c>
      <c r="CQ942" s="243" t="s">
        <v>874</v>
      </c>
      <c r="CR942" s="103">
        <v>0.14000000000000001</v>
      </c>
      <c r="CS942" s="523">
        <v>0.14000000000000001</v>
      </c>
      <c r="CT942" s="104">
        <v>0.11</v>
      </c>
      <c r="CU942" s="524"/>
      <c r="CV942" s="524"/>
      <c r="CW942" s="524"/>
      <c r="CX942" s="525"/>
      <c r="CY942" s="526">
        <v>76</v>
      </c>
      <c r="CZ942" s="527">
        <v>47.666666666666664</v>
      </c>
      <c r="DA942" s="528">
        <v>0.66666666666666663</v>
      </c>
      <c r="DB942" s="529">
        <v>0.33333333333333331</v>
      </c>
      <c r="DC942" s="530" t="s">
        <v>2293</v>
      </c>
      <c r="DD942" s="225"/>
      <c r="DE942" s="524"/>
      <c r="DF942" s="524"/>
      <c r="DG942" s="531"/>
      <c r="DH942" s="532"/>
      <c r="DI942" s="64">
        <v>0</v>
      </c>
      <c r="DJ942" s="64">
        <v>0</v>
      </c>
      <c r="DK942" s="64">
        <v>0</v>
      </c>
      <c r="DL942" s="534">
        <f t="shared" si="144"/>
        <v>0</v>
      </c>
    </row>
    <row r="943" spans="1:116" ht="43.5" customHeight="1" x14ac:dyDescent="0.25">
      <c r="A943" s="356" t="s">
        <v>7</v>
      </c>
      <c r="B943" s="65" t="s">
        <v>96</v>
      </c>
      <c r="C943" s="65" t="s">
        <v>140</v>
      </c>
      <c r="D943" s="64" t="s">
        <v>2685</v>
      </c>
      <c r="E943" s="64" t="s">
        <v>1814</v>
      </c>
      <c r="F943" s="64" t="s">
        <v>1906</v>
      </c>
      <c r="G943" s="18" t="s">
        <v>1814</v>
      </c>
      <c r="H943" s="35" t="s">
        <v>866</v>
      </c>
      <c r="I943" s="28" t="s">
        <v>2287</v>
      </c>
      <c r="J943" s="498">
        <v>2.9397751946705037</v>
      </c>
      <c r="K943" s="498">
        <v>3.9952651432050001</v>
      </c>
      <c r="L943" s="499">
        <v>492.1</v>
      </c>
      <c r="M943" s="512">
        <v>0</v>
      </c>
      <c r="N943" s="513">
        <v>0</v>
      </c>
      <c r="O943" s="513">
        <v>0</v>
      </c>
      <c r="P943" s="513">
        <v>0</v>
      </c>
      <c r="Q943" s="513">
        <v>0</v>
      </c>
      <c r="R943" s="513">
        <v>0</v>
      </c>
      <c r="S943" s="513">
        <v>0</v>
      </c>
      <c r="T943" s="513">
        <v>0</v>
      </c>
      <c r="U943" s="513">
        <v>0</v>
      </c>
      <c r="V943" s="513">
        <v>0</v>
      </c>
      <c r="W943" s="513">
        <v>0</v>
      </c>
      <c r="X943" s="513">
        <v>0</v>
      </c>
      <c r="Y943" s="513">
        <v>1</v>
      </c>
      <c r="Z943" s="513">
        <v>1</v>
      </c>
      <c r="AA943" s="513">
        <v>0</v>
      </c>
      <c r="AB943" s="513">
        <v>0</v>
      </c>
      <c r="AC943" s="513">
        <v>0</v>
      </c>
      <c r="AD943" s="513">
        <v>0</v>
      </c>
      <c r="AE943" s="513">
        <v>0</v>
      </c>
      <c r="AF943" s="513">
        <v>0</v>
      </c>
      <c r="AG943" s="513">
        <v>0</v>
      </c>
      <c r="AH943" s="513">
        <f t="shared" si="136"/>
        <v>0</v>
      </c>
      <c r="AI943" s="513">
        <v>0</v>
      </c>
      <c r="AJ943" s="513">
        <v>0</v>
      </c>
      <c r="AK943" s="513">
        <f t="shared" si="137"/>
        <v>1</v>
      </c>
      <c r="AL943" s="513">
        <f t="shared" si="138"/>
        <v>1</v>
      </c>
      <c r="AM943" s="513">
        <v>0</v>
      </c>
      <c r="AN943" s="513">
        <v>0</v>
      </c>
      <c r="AO943" s="513">
        <v>0</v>
      </c>
      <c r="AP943" s="513">
        <v>0</v>
      </c>
      <c r="AQ943" s="513">
        <v>0</v>
      </c>
      <c r="AR943" s="513">
        <v>0</v>
      </c>
      <c r="AS943" s="513">
        <v>0</v>
      </c>
      <c r="AT943" s="513">
        <v>0</v>
      </c>
      <c r="AU943" s="513">
        <v>0</v>
      </c>
      <c r="AV943" s="513">
        <v>0</v>
      </c>
      <c r="AW943" s="513">
        <v>0</v>
      </c>
      <c r="AX943" s="513">
        <v>0</v>
      </c>
      <c r="AY943" s="513">
        <v>75</v>
      </c>
      <c r="AZ943" s="513">
        <v>75</v>
      </c>
      <c r="BA943" s="513">
        <v>0</v>
      </c>
      <c r="BB943" s="513">
        <v>0</v>
      </c>
      <c r="BC943" s="513">
        <v>0</v>
      </c>
      <c r="BD943" s="513">
        <v>0</v>
      </c>
      <c r="BE943" s="513">
        <v>0</v>
      </c>
      <c r="BF943" s="513">
        <v>0</v>
      </c>
      <c r="BG943" s="513">
        <v>0</v>
      </c>
      <c r="BH943" s="513">
        <v>0</v>
      </c>
      <c r="BI943" s="513">
        <v>0</v>
      </c>
      <c r="BJ943" s="513">
        <v>0</v>
      </c>
      <c r="BK943" s="241">
        <f t="shared" si="139"/>
        <v>75</v>
      </c>
      <c r="BL943" s="22">
        <f t="shared" si="140"/>
        <v>75</v>
      </c>
      <c r="BM943" s="519">
        <f t="shared" si="141"/>
        <v>2.9411764705882353E-2</v>
      </c>
      <c r="BN943" s="520">
        <v>0</v>
      </c>
      <c r="BO943" s="520">
        <v>0</v>
      </c>
      <c r="BP943" s="520">
        <v>0</v>
      </c>
      <c r="BQ943" s="520">
        <v>0</v>
      </c>
      <c r="BR943" s="520">
        <v>0</v>
      </c>
      <c r="BS943" s="520">
        <v>0</v>
      </c>
      <c r="BT943" s="520">
        <v>0</v>
      </c>
      <c r="BU943" s="520">
        <v>0</v>
      </c>
      <c r="BV943" s="520">
        <v>0</v>
      </c>
      <c r="BW943" s="520">
        <v>0</v>
      </c>
      <c r="BX943" s="520">
        <v>0</v>
      </c>
      <c r="BY943" s="520">
        <v>0</v>
      </c>
      <c r="BZ943" s="520">
        <v>378432</v>
      </c>
      <c r="CA943" s="520">
        <v>378432</v>
      </c>
      <c r="CB943" s="520">
        <v>0</v>
      </c>
      <c r="CC943" s="520">
        <v>0</v>
      </c>
      <c r="CD943" s="520">
        <v>0</v>
      </c>
      <c r="CE943" s="520">
        <v>0</v>
      </c>
      <c r="CF943" s="520">
        <v>0</v>
      </c>
      <c r="CG943" s="520">
        <v>0</v>
      </c>
      <c r="CH943" s="520">
        <v>0</v>
      </c>
      <c r="CI943" s="520">
        <v>0</v>
      </c>
      <c r="CJ943" s="520">
        <v>0</v>
      </c>
      <c r="CK943" s="520">
        <v>0</v>
      </c>
      <c r="CL943" s="520">
        <f t="shared" si="142"/>
        <v>378432</v>
      </c>
      <c r="CM943" s="521">
        <f t="shared" si="143"/>
        <v>378432</v>
      </c>
      <c r="CN943" s="522">
        <v>8094240.0000000009</v>
      </c>
      <c r="CO943" s="522">
        <v>8094240.0000000009</v>
      </c>
      <c r="CP943" s="522">
        <v>8935200</v>
      </c>
      <c r="CQ943" s="243" t="s">
        <v>874</v>
      </c>
      <c r="CR943" s="103">
        <v>2.31</v>
      </c>
      <c r="CS943" s="523">
        <v>2.31</v>
      </c>
      <c r="CT943" s="104">
        <v>2.5499999999999998</v>
      </c>
      <c r="CU943" s="524"/>
      <c r="CV943" s="524"/>
      <c r="CW943" s="524"/>
      <c r="CX943" s="525"/>
      <c r="CY943" s="526">
        <v>161.89782029933019</v>
      </c>
      <c r="CZ943" s="527">
        <v>66.715575884873417</v>
      </c>
      <c r="DA943" s="528">
        <v>0.60642178723012619</v>
      </c>
      <c r="DB943" s="529">
        <v>0.2535659552403865</v>
      </c>
      <c r="DC943" s="530" t="s">
        <v>2304</v>
      </c>
      <c r="DD943" s="225"/>
      <c r="DE943" s="524"/>
      <c r="DF943" s="524"/>
      <c r="DG943" s="531"/>
      <c r="DH943" s="532"/>
      <c r="DI943" s="64">
        <v>0</v>
      </c>
      <c r="DJ943" s="64">
        <v>1472</v>
      </c>
      <c r="DK943" s="64">
        <v>78</v>
      </c>
      <c r="DL943" s="534">
        <f t="shared" si="144"/>
        <v>516.66666666666663</v>
      </c>
    </row>
    <row r="944" spans="1:116" ht="43.5" customHeight="1" x14ac:dyDescent="0.25">
      <c r="A944" s="356" t="s">
        <v>7</v>
      </c>
      <c r="B944" s="65" t="s">
        <v>96</v>
      </c>
      <c r="C944" s="65" t="s">
        <v>140</v>
      </c>
      <c r="D944" s="64" t="s">
        <v>2687</v>
      </c>
      <c r="E944" s="64" t="s">
        <v>580</v>
      </c>
      <c r="F944" s="64" t="s">
        <v>612</v>
      </c>
      <c r="G944" s="18" t="s">
        <v>613</v>
      </c>
      <c r="H944" s="35" t="s">
        <v>866</v>
      </c>
      <c r="I944" s="28" t="s">
        <v>2330</v>
      </c>
      <c r="J944" s="498">
        <v>8.8480083453848515</v>
      </c>
      <c r="K944" s="498">
        <v>21.938446924065001</v>
      </c>
      <c r="L944" s="499">
        <v>2252.4</v>
      </c>
      <c r="M944" s="512">
        <v>0</v>
      </c>
      <c r="N944" s="513">
        <v>0</v>
      </c>
      <c r="O944" s="513">
        <v>0</v>
      </c>
      <c r="P944" s="513">
        <v>0</v>
      </c>
      <c r="Q944" s="513">
        <v>0</v>
      </c>
      <c r="R944" s="513">
        <v>0</v>
      </c>
      <c r="S944" s="513">
        <v>0</v>
      </c>
      <c r="T944" s="513">
        <v>0</v>
      </c>
      <c r="U944" s="513">
        <v>0</v>
      </c>
      <c r="V944" s="513">
        <v>0</v>
      </c>
      <c r="W944" s="513">
        <v>0</v>
      </c>
      <c r="X944" s="513">
        <v>0</v>
      </c>
      <c r="Y944" s="513">
        <v>0</v>
      </c>
      <c r="Z944" s="513">
        <v>0</v>
      </c>
      <c r="AA944" s="513">
        <v>0</v>
      </c>
      <c r="AB944" s="513">
        <v>0</v>
      </c>
      <c r="AC944" s="513">
        <v>44</v>
      </c>
      <c r="AD944" s="513">
        <v>44</v>
      </c>
      <c r="AE944" s="513">
        <v>0</v>
      </c>
      <c r="AF944" s="513">
        <v>0</v>
      </c>
      <c r="AG944" s="513">
        <v>0</v>
      </c>
      <c r="AH944" s="513">
        <f t="shared" si="136"/>
        <v>0</v>
      </c>
      <c r="AI944" s="513">
        <v>0</v>
      </c>
      <c r="AJ944" s="513">
        <v>0</v>
      </c>
      <c r="AK944" s="513">
        <f t="shared" si="137"/>
        <v>44</v>
      </c>
      <c r="AL944" s="513">
        <f t="shared" si="138"/>
        <v>44</v>
      </c>
      <c r="AM944" s="513">
        <v>0</v>
      </c>
      <c r="AN944" s="513">
        <v>0</v>
      </c>
      <c r="AO944" s="513">
        <v>0</v>
      </c>
      <c r="AP944" s="513">
        <v>0</v>
      </c>
      <c r="AQ944" s="513">
        <v>0</v>
      </c>
      <c r="AR944" s="513">
        <v>0</v>
      </c>
      <c r="AS944" s="513">
        <v>0</v>
      </c>
      <c r="AT944" s="513">
        <v>0</v>
      </c>
      <c r="AU944" s="513">
        <v>0</v>
      </c>
      <c r="AV944" s="513">
        <v>0</v>
      </c>
      <c r="AW944" s="513">
        <v>0</v>
      </c>
      <c r="AX944" s="513">
        <v>0</v>
      </c>
      <c r="AY944" s="513">
        <v>0</v>
      </c>
      <c r="AZ944" s="513">
        <v>0</v>
      </c>
      <c r="BA944" s="513">
        <v>0</v>
      </c>
      <c r="BB944" s="513">
        <v>0</v>
      </c>
      <c r="BC944" s="513">
        <v>285.99</v>
      </c>
      <c r="BD944" s="513">
        <v>285.99</v>
      </c>
      <c r="BE944" s="513">
        <v>0</v>
      </c>
      <c r="BF944" s="513">
        <v>0</v>
      </c>
      <c r="BG944" s="513">
        <v>0</v>
      </c>
      <c r="BH944" s="513">
        <v>0</v>
      </c>
      <c r="BI944" s="513">
        <v>0</v>
      </c>
      <c r="BJ944" s="513">
        <v>0</v>
      </c>
      <c r="BK944" s="241">
        <f t="shared" si="139"/>
        <v>285.99</v>
      </c>
      <c r="BL944" s="22">
        <f t="shared" si="140"/>
        <v>285.99</v>
      </c>
      <c r="BM944" s="519">
        <f t="shared" si="141"/>
        <v>3.5047794117647059E-2</v>
      </c>
      <c r="BN944" s="520">
        <v>0</v>
      </c>
      <c r="BO944" s="520">
        <v>0</v>
      </c>
      <c r="BP944" s="520">
        <v>0</v>
      </c>
      <c r="BQ944" s="520">
        <v>0</v>
      </c>
      <c r="BR944" s="520">
        <v>0</v>
      </c>
      <c r="BS944" s="520">
        <v>0</v>
      </c>
      <c r="BT944" s="520">
        <v>0</v>
      </c>
      <c r="BU944" s="520">
        <v>0</v>
      </c>
      <c r="BV944" s="520">
        <v>0</v>
      </c>
      <c r="BW944" s="520">
        <v>0</v>
      </c>
      <c r="BX944" s="520">
        <v>0</v>
      </c>
      <c r="BY944" s="520">
        <v>0</v>
      </c>
      <c r="BZ944" s="520">
        <v>0</v>
      </c>
      <c r="CA944" s="520">
        <v>0</v>
      </c>
      <c r="CB944" s="520">
        <v>0</v>
      </c>
      <c r="CC944" s="520">
        <v>0</v>
      </c>
      <c r="CD944" s="520">
        <v>335706.50160000002</v>
      </c>
      <c r="CE944" s="520">
        <v>335706.50160000002</v>
      </c>
      <c r="CF944" s="520">
        <v>0</v>
      </c>
      <c r="CG944" s="520">
        <v>0</v>
      </c>
      <c r="CH944" s="520">
        <v>0</v>
      </c>
      <c r="CI944" s="520">
        <v>0</v>
      </c>
      <c r="CJ944" s="520">
        <v>0</v>
      </c>
      <c r="CK944" s="520">
        <v>0</v>
      </c>
      <c r="CL944" s="520">
        <f t="shared" si="142"/>
        <v>335706.50160000002</v>
      </c>
      <c r="CM944" s="521">
        <f t="shared" si="143"/>
        <v>335706.50160000002</v>
      </c>
      <c r="CN944" s="522">
        <v>25326508.8946716</v>
      </c>
      <c r="CO944" s="522">
        <v>25326508.8946716</v>
      </c>
      <c r="CP944" s="522">
        <v>29821690.127059203</v>
      </c>
      <c r="CQ944" s="243" t="s">
        <v>874</v>
      </c>
      <c r="CR944" s="103">
        <v>6.93</v>
      </c>
      <c r="CS944" s="523">
        <v>6.93</v>
      </c>
      <c r="CT944" s="104">
        <v>8.16</v>
      </c>
      <c r="CU944" s="524"/>
      <c r="CV944" s="524"/>
      <c r="CW944" s="524"/>
      <c r="CX944" s="525"/>
      <c r="CY944" s="526">
        <v>144.33830484366476</v>
      </c>
      <c r="CZ944" s="527">
        <v>142.83907476899083</v>
      </c>
      <c r="DA944" s="528">
        <v>0.53948346373512401</v>
      </c>
      <c r="DB944" s="529">
        <v>0.53919107036728631</v>
      </c>
      <c r="DC944" s="530" t="s">
        <v>2313</v>
      </c>
      <c r="DD944" s="225"/>
      <c r="DE944" s="524"/>
      <c r="DF944" s="524"/>
      <c r="DG944" s="531"/>
      <c r="DH944" s="532"/>
      <c r="DI944" s="64">
        <v>0</v>
      </c>
      <c r="DJ944" s="64">
        <v>301453</v>
      </c>
      <c r="DK944" s="64">
        <v>0</v>
      </c>
      <c r="DL944" s="534">
        <f t="shared" si="144"/>
        <v>100484.33333333333</v>
      </c>
    </row>
    <row r="945" spans="1:116" ht="43.5" customHeight="1" x14ac:dyDescent="0.25">
      <c r="A945" s="356" t="s">
        <v>7</v>
      </c>
      <c r="B945" s="65" t="s">
        <v>96</v>
      </c>
      <c r="C945" s="65" t="s">
        <v>140</v>
      </c>
      <c r="D945" s="64" t="s">
        <v>2687</v>
      </c>
      <c r="E945" s="64" t="s">
        <v>580</v>
      </c>
      <c r="F945" s="64" t="s">
        <v>614</v>
      </c>
      <c r="G945" s="18" t="s">
        <v>582</v>
      </c>
      <c r="H945" s="35" t="s">
        <v>860</v>
      </c>
      <c r="I945" s="28" t="s">
        <v>2330</v>
      </c>
      <c r="J945" s="498">
        <v>8.3450207908668492</v>
      </c>
      <c r="K945" s="498">
        <v>13.317424214724001</v>
      </c>
      <c r="L945" s="499">
        <v>2853.9</v>
      </c>
      <c r="M945" s="512">
        <v>0</v>
      </c>
      <c r="N945" s="513">
        <v>0</v>
      </c>
      <c r="O945" s="513">
        <v>0</v>
      </c>
      <c r="P945" s="513">
        <v>0</v>
      </c>
      <c r="Q945" s="513">
        <v>0</v>
      </c>
      <c r="R945" s="513">
        <v>0</v>
      </c>
      <c r="S945" s="513">
        <v>0</v>
      </c>
      <c r="T945" s="513">
        <v>0</v>
      </c>
      <c r="U945" s="513">
        <v>0</v>
      </c>
      <c r="V945" s="513">
        <v>0</v>
      </c>
      <c r="W945" s="513">
        <v>0</v>
      </c>
      <c r="X945" s="513">
        <v>0</v>
      </c>
      <c r="Y945" s="513">
        <v>0</v>
      </c>
      <c r="Z945" s="513">
        <v>0</v>
      </c>
      <c r="AA945" s="513">
        <v>0</v>
      </c>
      <c r="AB945" s="513">
        <v>0</v>
      </c>
      <c r="AC945" s="513">
        <v>61</v>
      </c>
      <c r="AD945" s="513">
        <v>61</v>
      </c>
      <c r="AE945" s="513">
        <v>0</v>
      </c>
      <c r="AF945" s="513">
        <v>0</v>
      </c>
      <c r="AG945" s="513">
        <v>0</v>
      </c>
      <c r="AH945" s="513">
        <f t="shared" si="136"/>
        <v>0</v>
      </c>
      <c r="AI945" s="513">
        <v>0</v>
      </c>
      <c r="AJ945" s="513">
        <v>0</v>
      </c>
      <c r="AK945" s="513">
        <f t="shared" si="137"/>
        <v>61</v>
      </c>
      <c r="AL945" s="513">
        <f t="shared" si="138"/>
        <v>61</v>
      </c>
      <c r="AM945" s="513">
        <v>0</v>
      </c>
      <c r="AN945" s="513">
        <v>0</v>
      </c>
      <c r="AO945" s="513">
        <v>0</v>
      </c>
      <c r="AP945" s="513">
        <v>0</v>
      </c>
      <c r="AQ945" s="513">
        <v>0</v>
      </c>
      <c r="AR945" s="513">
        <v>0</v>
      </c>
      <c r="AS945" s="513">
        <v>0</v>
      </c>
      <c r="AT945" s="513">
        <v>0</v>
      </c>
      <c r="AU945" s="513">
        <v>0</v>
      </c>
      <c r="AV945" s="513">
        <v>0</v>
      </c>
      <c r="AW945" s="513">
        <v>0</v>
      </c>
      <c r="AX945" s="513">
        <v>0</v>
      </c>
      <c r="AY945" s="513">
        <v>0</v>
      </c>
      <c r="AZ945" s="513">
        <v>0</v>
      </c>
      <c r="BA945" s="513">
        <v>0</v>
      </c>
      <c r="BB945" s="513">
        <v>0</v>
      </c>
      <c r="BC945" s="513">
        <v>485.09</v>
      </c>
      <c r="BD945" s="513">
        <v>485.09</v>
      </c>
      <c r="BE945" s="513">
        <v>0</v>
      </c>
      <c r="BF945" s="513">
        <v>0</v>
      </c>
      <c r="BG945" s="513">
        <v>0</v>
      </c>
      <c r="BH945" s="513">
        <v>0</v>
      </c>
      <c r="BI945" s="513">
        <v>0</v>
      </c>
      <c r="BJ945" s="513">
        <v>0</v>
      </c>
      <c r="BK945" s="241">
        <f t="shared" si="139"/>
        <v>485.09</v>
      </c>
      <c r="BL945" s="22">
        <f t="shared" si="140"/>
        <v>485.09</v>
      </c>
      <c r="BM945" s="519">
        <f t="shared" si="141"/>
        <v>7.6032915360501566E-2</v>
      </c>
      <c r="BN945" s="520">
        <v>0</v>
      </c>
      <c r="BO945" s="520">
        <v>0</v>
      </c>
      <c r="BP945" s="520">
        <v>0</v>
      </c>
      <c r="BQ945" s="520">
        <v>0</v>
      </c>
      <c r="BR945" s="520">
        <v>0</v>
      </c>
      <c r="BS945" s="520">
        <v>0</v>
      </c>
      <c r="BT945" s="520">
        <v>0</v>
      </c>
      <c r="BU945" s="520">
        <v>0</v>
      </c>
      <c r="BV945" s="520">
        <v>0</v>
      </c>
      <c r="BW945" s="520">
        <v>0</v>
      </c>
      <c r="BX945" s="520">
        <v>0</v>
      </c>
      <c r="BY945" s="520">
        <v>0</v>
      </c>
      <c r="BZ945" s="520">
        <v>0</v>
      </c>
      <c r="CA945" s="520">
        <v>0</v>
      </c>
      <c r="CB945" s="520">
        <v>0</v>
      </c>
      <c r="CC945" s="520">
        <v>0</v>
      </c>
      <c r="CD945" s="520">
        <v>569418.04559999995</v>
      </c>
      <c r="CE945" s="520">
        <v>569418.04559999995</v>
      </c>
      <c r="CF945" s="520">
        <v>0</v>
      </c>
      <c r="CG945" s="520">
        <v>0</v>
      </c>
      <c r="CH945" s="520">
        <v>0</v>
      </c>
      <c r="CI945" s="520">
        <v>0</v>
      </c>
      <c r="CJ945" s="520">
        <v>0</v>
      </c>
      <c r="CK945" s="520">
        <v>0</v>
      </c>
      <c r="CL945" s="520">
        <f t="shared" si="142"/>
        <v>569418.04559999995</v>
      </c>
      <c r="CM945" s="521">
        <f t="shared" si="143"/>
        <v>569418.04559999995</v>
      </c>
      <c r="CN945" s="522">
        <v>18467284.892447997</v>
      </c>
      <c r="CO945" s="522">
        <v>18467284.892447997</v>
      </c>
      <c r="CP945" s="522">
        <v>19902242.840172</v>
      </c>
      <c r="CQ945" s="243" t="s">
        <v>874</v>
      </c>
      <c r="CR945" s="103">
        <v>5.92</v>
      </c>
      <c r="CS945" s="523">
        <v>5.92</v>
      </c>
      <c r="CT945" s="104">
        <v>6.38</v>
      </c>
      <c r="CU945" s="524"/>
      <c r="CV945" s="524"/>
      <c r="CW945" s="524"/>
      <c r="CX945" s="525"/>
      <c r="CY945" s="526">
        <v>474.33486364595433</v>
      </c>
      <c r="CZ945" s="527">
        <v>38.683732837380646</v>
      </c>
      <c r="DA945" s="528">
        <v>0.93555928535117505</v>
      </c>
      <c r="DB945" s="529">
        <v>0.59266708962197978</v>
      </c>
      <c r="DC945" s="530" t="s">
        <v>2326</v>
      </c>
      <c r="DD945" s="225"/>
      <c r="DE945" s="524"/>
      <c r="DF945" s="524"/>
      <c r="DG945" s="531"/>
      <c r="DH945" s="532"/>
      <c r="DI945" s="64">
        <v>0</v>
      </c>
      <c r="DJ945" s="64">
        <v>0</v>
      </c>
      <c r="DK945" s="64">
        <v>213447</v>
      </c>
      <c r="DL945" s="534">
        <f t="shared" si="144"/>
        <v>71149</v>
      </c>
    </row>
    <row r="946" spans="1:116" ht="43.5" customHeight="1" x14ac:dyDescent="0.25">
      <c r="A946" s="356" t="s">
        <v>7</v>
      </c>
      <c r="B946" s="65" t="s">
        <v>96</v>
      </c>
      <c r="C946" s="65" t="s">
        <v>140</v>
      </c>
      <c r="D946" s="64" t="s">
        <v>2687</v>
      </c>
      <c r="E946" s="64" t="s">
        <v>580</v>
      </c>
      <c r="F946" s="64" t="s">
        <v>615</v>
      </c>
      <c r="G946" s="18" t="s">
        <v>582</v>
      </c>
      <c r="H946" s="35" t="s">
        <v>860</v>
      </c>
      <c r="I946" s="28" t="s">
        <v>2330</v>
      </c>
      <c r="J946" s="498">
        <v>10.174066443659585</v>
      </c>
      <c r="K946" s="498">
        <v>10.715340886803</v>
      </c>
      <c r="L946" s="499">
        <v>2501.5</v>
      </c>
      <c r="M946" s="512">
        <v>0</v>
      </c>
      <c r="N946" s="513">
        <v>0</v>
      </c>
      <c r="O946" s="513">
        <v>0</v>
      </c>
      <c r="P946" s="513">
        <v>0</v>
      </c>
      <c r="Q946" s="513">
        <v>0</v>
      </c>
      <c r="R946" s="513">
        <v>0</v>
      </c>
      <c r="S946" s="513">
        <v>0</v>
      </c>
      <c r="T946" s="513">
        <v>0</v>
      </c>
      <c r="U946" s="513">
        <v>0</v>
      </c>
      <c r="V946" s="513">
        <v>0</v>
      </c>
      <c r="W946" s="513">
        <v>0</v>
      </c>
      <c r="X946" s="513">
        <v>0</v>
      </c>
      <c r="Y946" s="513">
        <v>0</v>
      </c>
      <c r="Z946" s="513">
        <v>0</v>
      </c>
      <c r="AA946" s="513">
        <v>0</v>
      </c>
      <c r="AB946" s="513">
        <v>0</v>
      </c>
      <c r="AC946" s="513">
        <v>37</v>
      </c>
      <c r="AD946" s="513">
        <v>37</v>
      </c>
      <c r="AE946" s="513">
        <v>0</v>
      </c>
      <c r="AF946" s="513">
        <v>0</v>
      </c>
      <c r="AG946" s="513">
        <v>0</v>
      </c>
      <c r="AH946" s="513">
        <f t="shared" si="136"/>
        <v>0</v>
      </c>
      <c r="AI946" s="513">
        <v>0</v>
      </c>
      <c r="AJ946" s="513">
        <v>0</v>
      </c>
      <c r="AK946" s="513">
        <f t="shared" si="137"/>
        <v>37</v>
      </c>
      <c r="AL946" s="513">
        <f t="shared" si="138"/>
        <v>37</v>
      </c>
      <c r="AM946" s="513">
        <v>0</v>
      </c>
      <c r="AN946" s="513">
        <v>0</v>
      </c>
      <c r="AO946" s="513">
        <v>0</v>
      </c>
      <c r="AP946" s="513">
        <v>0</v>
      </c>
      <c r="AQ946" s="513">
        <v>0</v>
      </c>
      <c r="AR946" s="513">
        <v>0</v>
      </c>
      <c r="AS946" s="513">
        <v>0</v>
      </c>
      <c r="AT946" s="513">
        <v>0</v>
      </c>
      <c r="AU946" s="513">
        <v>0</v>
      </c>
      <c r="AV946" s="513">
        <v>0</v>
      </c>
      <c r="AW946" s="513">
        <v>0</v>
      </c>
      <c r="AX946" s="513">
        <v>0</v>
      </c>
      <c r="AY946" s="513">
        <v>0</v>
      </c>
      <c r="AZ946" s="513">
        <v>0</v>
      </c>
      <c r="BA946" s="513">
        <v>0</v>
      </c>
      <c r="BB946" s="513">
        <v>0</v>
      </c>
      <c r="BC946" s="513">
        <v>805.57</v>
      </c>
      <c r="BD946" s="513">
        <v>805.57</v>
      </c>
      <c r="BE946" s="513">
        <v>0</v>
      </c>
      <c r="BF946" s="513">
        <v>0</v>
      </c>
      <c r="BG946" s="513">
        <v>0</v>
      </c>
      <c r="BH946" s="513">
        <v>0</v>
      </c>
      <c r="BI946" s="513">
        <v>0</v>
      </c>
      <c r="BJ946" s="513">
        <v>0</v>
      </c>
      <c r="BK946" s="241">
        <f t="shared" si="139"/>
        <v>805.57</v>
      </c>
      <c r="BL946" s="22">
        <f t="shared" si="140"/>
        <v>805.57</v>
      </c>
      <c r="BM946" s="519">
        <f t="shared" si="141"/>
        <v>9.4772941176470588E-2</v>
      </c>
      <c r="BN946" s="520">
        <v>0</v>
      </c>
      <c r="BO946" s="520">
        <v>0</v>
      </c>
      <c r="BP946" s="520">
        <v>0</v>
      </c>
      <c r="BQ946" s="520">
        <v>0</v>
      </c>
      <c r="BR946" s="520">
        <v>0</v>
      </c>
      <c r="BS946" s="520">
        <v>0</v>
      </c>
      <c r="BT946" s="520">
        <v>0</v>
      </c>
      <c r="BU946" s="520">
        <v>0</v>
      </c>
      <c r="BV946" s="520">
        <v>0</v>
      </c>
      <c r="BW946" s="520">
        <v>0</v>
      </c>
      <c r="BX946" s="520">
        <v>0</v>
      </c>
      <c r="BY946" s="520">
        <v>0</v>
      </c>
      <c r="BZ946" s="520">
        <v>0</v>
      </c>
      <c r="CA946" s="520">
        <v>0</v>
      </c>
      <c r="CB946" s="520">
        <v>0</v>
      </c>
      <c r="CC946" s="520">
        <v>0</v>
      </c>
      <c r="CD946" s="520">
        <v>945610.2888000001</v>
      </c>
      <c r="CE946" s="520">
        <v>945610.2888000001</v>
      </c>
      <c r="CF946" s="520">
        <v>0</v>
      </c>
      <c r="CG946" s="520">
        <v>0</v>
      </c>
      <c r="CH946" s="520">
        <v>0</v>
      </c>
      <c r="CI946" s="520">
        <v>0</v>
      </c>
      <c r="CJ946" s="520">
        <v>0</v>
      </c>
      <c r="CK946" s="520">
        <v>0</v>
      </c>
      <c r="CL946" s="520">
        <f t="shared" si="142"/>
        <v>945610.2888000001</v>
      </c>
      <c r="CM946" s="521">
        <f t="shared" si="143"/>
        <v>945610.2888000001</v>
      </c>
      <c r="CN946" s="522">
        <v>31562125.857287999</v>
      </c>
      <c r="CO946" s="522">
        <v>31562125.857287999</v>
      </c>
      <c r="CP946" s="522">
        <v>34394624.331660002</v>
      </c>
      <c r="CQ946" s="243" t="s">
        <v>874</v>
      </c>
      <c r="CR946" s="103">
        <v>7.8</v>
      </c>
      <c r="CS946" s="523">
        <v>7.8</v>
      </c>
      <c r="CT946" s="104">
        <v>8.5</v>
      </c>
      <c r="CU946" s="524"/>
      <c r="CV946" s="524"/>
      <c r="CW946" s="524"/>
      <c r="CX946" s="525"/>
      <c r="CY946" s="526">
        <v>207.89640003895042</v>
      </c>
      <c r="CZ946" s="527">
        <v>102.48320754812933</v>
      </c>
      <c r="DA946" s="528">
        <v>0.92148966465907023</v>
      </c>
      <c r="DB946" s="529">
        <v>0.930693321733715</v>
      </c>
      <c r="DC946" s="530" t="s">
        <v>2335</v>
      </c>
      <c r="DD946" s="225"/>
      <c r="DE946" s="524"/>
      <c r="DF946" s="524"/>
      <c r="DG946" s="531"/>
      <c r="DH946" s="532"/>
      <c r="DI946" s="64">
        <v>0</v>
      </c>
      <c r="DJ946" s="64">
        <v>0</v>
      </c>
      <c r="DK946" s="64">
        <v>29260</v>
      </c>
      <c r="DL946" s="534">
        <f t="shared" si="144"/>
        <v>9753.3333333333339</v>
      </c>
    </row>
    <row r="947" spans="1:116" ht="43.5" customHeight="1" x14ac:dyDescent="0.25">
      <c r="A947" s="356" t="s">
        <v>7</v>
      </c>
      <c r="B947" s="65" t="s">
        <v>96</v>
      </c>
      <c r="C947" s="65" t="s">
        <v>140</v>
      </c>
      <c r="D947" s="64" t="s">
        <v>2687</v>
      </c>
      <c r="E947" s="64" t="s">
        <v>580</v>
      </c>
      <c r="F947" s="64" t="s">
        <v>616</v>
      </c>
      <c r="G947" s="18" t="s">
        <v>582</v>
      </c>
      <c r="H947" s="35" t="s">
        <v>866</v>
      </c>
      <c r="I947" s="28" t="s">
        <v>2330</v>
      </c>
      <c r="J947" s="498">
        <v>11.660166036553681</v>
      </c>
      <c r="K947" s="498">
        <v>14.270643909711</v>
      </c>
      <c r="L947" s="499">
        <v>1288.0999999999999</v>
      </c>
      <c r="M947" s="512">
        <v>0</v>
      </c>
      <c r="N947" s="513">
        <v>0</v>
      </c>
      <c r="O947" s="513">
        <v>0</v>
      </c>
      <c r="P947" s="513">
        <v>0</v>
      </c>
      <c r="Q947" s="513">
        <v>0</v>
      </c>
      <c r="R947" s="513">
        <v>0</v>
      </c>
      <c r="S947" s="513">
        <v>0</v>
      </c>
      <c r="T947" s="513">
        <v>0</v>
      </c>
      <c r="U947" s="513">
        <v>0</v>
      </c>
      <c r="V947" s="513">
        <v>0</v>
      </c>
      <c r="W947" s="513">
        <v>1</v>
      </c>
      <c r="X947" s="513">
        <v>1</v>
      </c>
      <c r="Y947" s="513">
        <v>0</v>
      </c>
      <c r="Z947" s="513">
        <v>0</v>
      </c>
      <c r="AA947" s="513">
        <v>0</v>
      </c>
      <c r="AB947" s="513">
        <v>0</v>
      </c>
      <c r="AC947" s="513">
        <v>16</v>
      </c>
      <c r="AD947" s="513">
        <v>16</v>
      </c>
      <c r="AE947" s="513">
        <v>0</v>
      </c>
      <c r="AF947" s="513">
        <v>0</v>
      </c>
      <c r="AG947" s="513">
        <v>0</v>
      </c>
      <c r="AH947" s="513">
        <f t="shared" si="136"/>
        <v>0</v>
      </c>
      <c r="AI947" s="513">
        <v>0</v>
      </c>
      <c r="AJ947" s="513">
        <v>0</v>
      </c>
      <c r="AK947" s="513">
        <f t="shared" si="137"/>
        <v>17</v>
      </c>
      <c r="AL947" s="513">
        <f t="shared" si="138"/>
        <v>17</v>
      </c>
      <c r="AM947" s="513">
        <v>0</v>
      </c>
      <c r="AN947" s="513">
        <v>0</v>
      </c>
      <c r="AO947" s="513">
        <v>0</v>
      </c>
      <c r="AP947" s="513">
        <v>0</v>
      </c>
      <c r="AQ947" s="513">
        <v>0</v>
      </c>
      <c r="AR947" s="513">
        <v>0</v>
      </c>
      <c r="AS947" s="513">
        <v>0</v>
      </c>
      <c r="AT947" s="513">
        <v>0</v>
      </c>
      <c r="AU947" s="513">
        <v>0</v>
      </c>
      <c r="AV947" s="513">
        <v>0</v>
      </c>
      <c r="AW947" s="513">
        <v>460</v>
      </c>
      <c r="AX947" s="513">
        <v>460</v>
      </c>
      <c r="AY947" s="513">
        <v>0</v>
      </c>
      <c r="AZ947" s="513">
        <v>0</v>
      </c>
      <c r="BA947" s="513">
        <v>0</v>
      </c>
      <c r="BB947" s="513">
        <v>0</v>
      </c>
      <c r="BC947" s="513">
        <v>1577.83</v>
      </c>
      <c r="BD947" s="513">
        <v>1577.83</v>
      </c>
      <c r="BE947" s="513">
        <v>0</v>
      </c>
      <c r="BF947" s="513">
        <v>0</v>
      </c>
      <c r="BG947" s="513">
        <v>0</v>
      </c>
      <c r="BH947" s="513">
        <v>0</v>
      </c>
      <c r="BI947" s="513">
        <v>0</v>
      </c>
      <c r="BJ947" s="513">
        <v>0</v>
      </c>
      <c r="BK947" s="241">
        <f t="shared" si="139"/>
        <v>2037.83</v>
      </c>
      <c r="BL947" s="22">
        <f t="shared" si="140"/>
        <v>2037.83</v>
      </c>
      <c r="BM947" s="519">
        <f t="shared" si="141"/>
        <v>0.24059386068476976</v>
      </c>
      <c r="BN947" s="520">
        <v>0</v>
      </c>
      <c r="BO947" s="520">
        <v>0</v>
      </c>
      <c r="BP947" s="520">
        <v>0</v>
      </c>
      <c r="BQ947" s="520">
        <v>0</v>
      </c>
      <c r="BR947" s="520">
        <v>0</v>
      </c>
      <c r="BS947" s="520">
        <v>0</v>
      </c>
      <c r="BT947" s="520">
        <v>0</v>
      </c>
      <c r="BU947" s="520">
        <v>0</v>
      </c>
      <c r="BV947" s="520">
        <v>0</v>
      </c>
      <c r="BW947" s="520">
        <v>0</v>
      </c>
      <c r="BX947" s="520">
        <v>2953696.8</v>
      </c>
      <c r="BY947" s="520">
        <v>2953696.8</v>
      </c>
      <c r="BZ947" s="520">
        <v>0</v>
      </c>
      <c r="CA947" s="520">
        <v>0</v>
      </c>
      <c r="CB947" s="520">
        <v>0</v>
      </c>
      <c r="CC947" s="520">
        <v>0</v>
      </c>
      <c r="CD947" s="520">
        <v>1852119.9672000001</v>
      </c>
      <c r="CE947" s="520">
        <v>1852119.9672000001</v>
      </c>
      <c r="CF947" s="520">
        <v>0</v>
      </c>
      <c r="CG947" s="520">
        <v>0</v>
      </c>
      <c r="CH947" s="520">
        <v>0</v>
      </c>
      <c r="CI947" s="520">
        <v>0</v>
      </c>
      <c r="CJ947" s="520">
        <v>0</v>
      </c>
      <c r="CK947" s="520">
        <v>0</v>
      </c>
      <c r="CL947" s="520">
        <f t="shared" si="142"/>
        <v>4805816.7671999997</v>
      </c>
      <c r="CM947" s="521">
        <f t="shared" si="143"/>
        <v>4805816.7671999997</v>
      </c>
      <c r="CN947" s="522">
        <v>40239942.7287312</v>
      </c>
      <c r="CO947" s="522">
        <v>40239942.7287312</v>
      </c>
      <c r="CP947" s="522">
        <v>37744442.404468812</v>
      </c>
      <c r="CQ947" s="243" t="s">
        <v>874</v>
      </c>
      <c r="CR947" s="103">
        <v>9.0299999999999994</v>
      </c>
      <c r="CS947" s="523">
        <v>9.0299999999999994</v>
      </c>
      <c r="CT947" s="104">
        <v>8.4700000000000006</v>
      </c>
      <c r="CU947" s="524"/>
      <c r="CV947" s="524"/>
      <c r="CW947" s="524"/>
      <c r="CX947" s="525"/>
      <c r="CY947" s="526">
        <v>782.51990229187061</v>
      </c>
      <c r="CZ947" s="527">
        <v>14.187667681757823</v>
      </c>
      <c r="DA947" s="528">
        <v>0.38813982871680675</v>
      </c>
      <c r="DB947" s="529">
        <v>5.1743099508263356E-2</v>
      </c>
      <c r="DC947" s="530" t="s">
        <v>2333</v>
      </c>
      <c r="DD947" s="225"/>
      <c r="DE947" s="524"/>
      <c r="DF947" s="524"/>
      <c r="DG947" s="531"/>
      <c r="DH947" s="532"/>
      <c r="DI947" s="64">
        <v>0</v>
      </c>
      <c r="DJ947" s="64">
        <v>0</v>
      </c>
      <c r="DK947" s="64">
        <v>0</v>
      </c>
      <c r="DL947" s="545">
        <f t="shared" si="144"/>
        <v>0</v>
      </c>
    </row>
    <row r="948" spans="1:116" ht="43.5" customHeight="1" x14ac:dyDescent="0.25">
      <c r="A948" s="356" t="s">
        <v>7</v>
      </c>
      <c r="B948" s="65" t="s">
        <v>96</v>
      </c>
      <c r="C948" s="65" t="s">
        <v>140</v>
      </c>
      <c r="D948" s="64" t="s">
        <v>2688</v>
      </c>
      <c r="E948" s="64" t="s">
        <v>633</v>
      </c>
      <c r="F948" s="64" t="s">
        <v>1907</v>
      </c>
      <c r="G948" s="18" t="s">
        <v>633</v>
      </c>
      <c r="H948" s="35" t="s">
        <v>889</v>
      </c>
      <c r="I948" s="28" t="s">
        <v>2322</v>
      </c>
      <c r="J948" s="498">
        <v>0</v>
      </c>
      <c r="K948" s="498">
        <v>0.87859848302100008</v>
      </c>
      <c r="L948" s="499">
        <v>0</v>
      </c>
      <c r="M948" s="512">
        <v>0</v>
      </c>
      <c r="N948" s="513">
        <v>0</v>
      </c>
      <c r="O948" s="513">
        <v>0</v>
      </c>
      <c r="P948" s="513">
        <v>0</v>
      </c>
      <c r="Q948" s="513">
        <v>0</v>
      </c>
      <c r="R948" s="513">
        <v>0</v>
      </c>
      <c r="S948" s="513">
        <v>0</v>
      </c>
      <c r="T948" s="513">
        <v>0</v>
      </c>
      <c r="U948" s="513">
        <v>0</v>
      </c>
      <c r="V948" s="513">
        <v>0</v>
      </c>
      <c r="W948" s="513">
        <v>0</v>
      </c>
      <c r="X948" s="513">
        <v>0</v>
      </c>
      <c r="Y948" s="513">
        <v>0</v>
      </c>
      <c r="Z948" s="513">
        <v>0</v>
      </c>
      <c r="AA948" s="513">
        <v>0</v>
      </c>
      <c r="AB948" s="513">
        <v>0</v>
      </c>
      <c r="AC948" s="513">
        <v>0</v>
      </c>
      <c r="AD948" s="513">
        <v>0</v>
      </c>
      <c r="AE948" s="513">
        <v>0</v>
      </c>
      <c r="AF948" s="513">
        <v>0</v>
      </c>
      <c r="AG948" s="513">
        <v>0</v>
      </c>
      <c r="AH948" s="513">
        <f t="shared" si="136"/>
        <v>0</v>
      </c>
      <c r="AI948" s="513">
        <v>0</v>
      </c>
      <c r="AJ948" s="513">
        <v>0</v>
      </c>
      <c r="AK948" s="513">
        <f t="shared" si="137"/>
        <v>0</v>
      </c>
      <c r="AL948" s="513">
        <f t="shared" si="138"/>
        <v>0</v>
      </c>
      <c r="AM948" s="513">
        <v>0</v>
      </c>
      <c r="AN948" s="513">
        <v>0</v>
      </c>
      <c r="AO948" s="513">
        <v>0</v>
      </c>
      <c r="AP948" s="513">
        <v>0</v>
      </c>
      <c r="AQ948" s="513">
        <v>0</v>
      </c>
      <c r="AR948" s="513">
        <v>0</v>
      </c>
      <c r="AS948" s="513">
        <v>0</v>
      </c>
      <c r="AT948" s="513">
        <v>0</v>
      </c>
      <c r="AU948" s="513">
        <v>0</v>
      </c>
      <c r="AV948" s="513">
        <v>0</v>
      </c>
      <c r="AW948" s="513">
        <v>0</v>
      </c>
      <c r="AX948" s="513">
        <v>0</v>
      </c>
      <c r="AY948" s="513">
        <v>0</v>
      </c>
      <c r="AZ948" s="513">
        <v>0</v>
      </c>
      <c r="BA948" s="513">
        <v>0</v>
      </c>
      <c r="BB948" s="513">
        <v>0</v>
      </c>
      <c r="BC948" s="513">
        <v>0</v>
      </c>
      <c r="BD948" s="513">
        <v>0</v>
      </c>
      <c r="BE948" s="513">
        <v>0</v>
      </c>
      <c r="BF948" s="513">
        <v>0</v>
      </c>
      <c r="BG948" s="513">
        <v>0</v>
      </c>
      <c r="BH948" s="513">
        <v>0</v>
      </c>
      <c r="BI948" s="513">
        <v>0</v>
      </c>
      <c r="BJ948" s="513">
        <v>0</v>
      </c>
      <c r="BK948" s="241">
        <f t="shared" si="139"/>
        <v>0</v>
      </c>
      <c r="BL948" s="22">
        <f t="shared" si="140"/>
        <v>0</v>
      </c>
      <c r="BM948" s="519">
        <f t="shared" si="141"/>
        <v>0</v>
      </c>
      <c r="BN948" s="520">
        <v>0</v>
      </c>
      <c r="BO948" s="520">
        <v>0</v>
      </c>
      <c r="BP948" s="520">
        <v>0</v>
      </c>
      <c r="BQ948" s="520">
        <v>0</v>
      </c>
      <c r="BR948" s="520">
        <v>0</v>
      </c>
      <c r="BS948" s="520">
        <v>0</v>
      </c>
      <c r="BT948" s="520">
        <v>0</v>
      </c>
      <c r="BU948" s="520">
        <v>0</v>
      </c>
      <c r="BV948" s="520">
        <v>0</v>
      </c>
      <c r="BW948" s="520">
        <v>0</v>
      </c>
      <c r="BX948" s="520">
        <v>0</v>
      </c>
      <c r="BY948" s="520">
        <v>0</v>
      </c>
      <c r="BZ948" s="520">
        <v>0</v>
      </c>
      <c r="CA948" s="520">
        <v>0</v>
      </c>
      <c r="CB948" s="520">
        <v>0</v>
      </c>
      <c r="CC948" s="520">
        <v>0</v>
      </c>
      <c r="CD948" s="520">
        <v>0</v>
      </c>
      <c r="CE948" s="520">
        <v>0</v>
      </c>
      <c r="CF948" s="520">
        <v>0</v>
      </c>
      <c r="CG948" s="520">
        <v>0</v>
      </c>
      <c r="CH948" s="520">
        <v>0</v>
      </c>
      <c r="CI948" s="520">
        <v>0</v>
      </c>
      <c r="CJ948" s="520">
        <v>0</v>
      </c>
      <c r="CK948" s="520">
        <v>0</v>
      </c>
      <c r="CL948" s="520">
        <f t="shared" si="142"/>
        <v>0</v>
      </c>
      <c r="CM948" s="521">
        <f t="shared" si="143"/>
        <v>0</v>
      </c>
      <c r="CN948" s="522">
        <v>0</v>
      </c>
      <c r="CO948" s="522">
        <v>0</v>
      </c>
      <c r="CP948" s="522">
        <v>0</v>
      </c>
      <c r="CQ948" s="243" t="s">
        <v>874</v>
      </c>
      <c r="CR948" s="103">
        <v>0</v>
      </c>
      <c r="CS948" s="523">
        <v>0</v>
      </c>
      <c r="CT948" s="104">
        <v>0</v>
      </c>
      <c r="CU948" s="524"/>
      <c r="CV948" s="524"/>
      <c r="CW948" s="524"/>
      <c r="CX948" s="525"/>
      <c r="CY948" s="526" t="s">
        <v>56</v>
      </c>
      <c r="CZ948" s="527">
        <v>0</v>
      </c>
      <c r="DA948" s="528" t="s">
        <v>56</v>
      </c>
      <c r="DB948" s="529">
        <v>0</v>
      </c>
      <c r="DC948" s="530" t="s">
        <v>2297</v>
      </c>
      <c r="DD948" s="225"/>
      <c r="DE948" s="524"/>
      <c r="DF948" s="524"/>
      <c r="DG948" s="531"/>
      <c r="DH948" s="532"/>
      <c r="DI948" s="64" t="s">
        <v>56</v>
      </c>
      <c r="DJ948" s="64" t="s">
        <v>56</v>
      </c>
      <c r="DK948" s="18" t="s">
        <v>56</v>
      </c>
      <c r="DL948" s="534" t="s">
        <v>56</v>
      </c>
    </row>
    <row r="949" spans="1:116" ht="43.5" customHeight="1" x14ac:dyDescent="0.25">
      <c r="A949" s="356" t="s">
        <v>7</v>
      </c>
      <c r="B949" s="65" t="s">
        <v>96</v>
      </c>
      <c r="C949" s="65" t="s">
        <v>140</v>
      </c>
      <c r="D949" s="64" t="s">
        <v>2688</v>
      </c>
      <c r="E949" s="64" t="s">
        <v>633</v>
      </c>
      <c r="F949" s="64" t="s">
        <v>1908</v>
      </c>
      <c r="G949" s="18" t="s">
        <v>633</v>
      </c>
      <c r="H949" s="35" t="s">
        <v>889</v>
      </c>
      <c r="I949" s="28" t="s">
        <v>2322</v>
      </c>
      <c r="J949" s="498">
        <v>5.5</v>
      </c>
      <c r="K949" s="498">
        <v>2.9498105999250002</v>
      </c>
      <c r="L949" s="499">
        <v>291.8</v>
      </c>
      <c r="M949" s="512">
        <v>0</v>
      </c>
      <c r="N949" s="513">
        <v>0</v>
      </c>
      <c r="O949" s="513">
        <v>0</v>
      </c>
      <c r="P949" s="513">
        <v>0</v>
      </c>
      <c r="Q949" s="513">
        <v>0</v>
      </c>
      <c r="R949" s="513">
        <v>0</v>
      </c>
      <c r="S949" s="513">
        <v>0</v>
      </c>
      <c r="T949" s="513">
        <v>0</v>
      </c>
      <c r="U949" s="513">
        <v>0</v>
      </c>
      <c r="V949" s="513">
        <v>0</v>
      </c>
      <c r="W949" s="513">
        <v>0</v>
      </c>
      <c r="X949" s="513">
        <v>0</v>
      </c>
      <c r="Y949" s="513">
        <v>0</v>
      </c>
      <c r="Z949" s="513">
        <v>0</v>
      </c>
      <c r="AA949" s="513">
        <v>0</v>
      </c>
      <c r="AB949" s="513">
        <v>0</v>
      </c>
      <c r="AC949" s="513">
        <v>1</v>
      </c>
      <c r="AD949" s="513">
        <v>1</v>
      </c>
      <c r="AE949" s="513">
        <v>0</v>
      </c>
      <c r="AF949" s="513">
        <v>0</v>
      </c>
      <c r="AG949" s="513">
        <v>0</v>
      </c>
      <c r="AH949" s="513">
        <f t="shared" si="136"/>
        <v>0</v>
      </c>
      <c r="AI949" s="513">
        <v>0</v>
      </c>
      <c r="AJ949" s="513">
        <v>0</v>
      </c>
      <c r="AK949" s="513">
        <f t="shared" si="137"/>
        <v>1</v>
      </c>
      <c r="AL949" s="513">
        <f t="shared" si="138"/>
        <v>1</v>
      </c>
      <c r="AM949" s="513">
        <v>0</v>
      </c>
      <c r="AN949" s="513">
        <v>0</v>
      </c>
      <c r="AO949" s="513">
        <v>0</v>
      </c>
      <c r="AP949" s="513">
        <v>0</v>
      </c>
      <c r="AQ949" s="513">
        <v>0</v>
      </c>
      <c r="AR949" s="513">
        <v>0</v>
      </c>
      <c r="AS949" s="513">
        <v>0</v>
      </c>
      <c r="AT949" s="513">
        <v>0</v>
      </c>
      <c r="AU949" s="513">
        <v>0</v>
      </c>
      <c r="AV949" s="513">
        <v>0</v>
      </c>
      <c r="AW949" s="513">
        <v>0</v>
      </c>
      <c r="AX949" s="513">
        <v>0</v>
      </c>
      <c r="AY949" s="513">
        <v>0</v>
      </c>
      <c r="AZ949" s="513">
        <v>0</v>
      </c>
      <c r="BA949" s="513">
        <v>0</v>
      </c>
      <c r="BB949" s="513">
        <v>0</v>
      </c>
      <c r="BC949" s="513">
        <v>275</v>
      </c>
      <c r="BD949" s="513">
        <v>275</v>
      </c>
      <c r="BE949" s="513">
        <v>0</v>
      </c>
      <c r="BF949" s="513">
        <v>0</v>
      </c>
      <c r="BG949" s="513">
        <v>0</v>
      </c>
      <c r="BH949" s="513">
        <v>0</v>
      </c>
      <c r="BI949" s="513">
        <v>0</v>
      </c>
      <c r="BJ949" s="513">
        <v>0</v>
      </c>
      <c r="BK949" s="241">
        <f t="shared" si="139"/>
        <v>275</v>
      </c>
      <c r="BL949" s="22">
        <f t="shared" si="140"/>
        <v>275</v>
      </c>
      <c r="BM949" s="519">
        <f t="shared" si="141"/>
        <v>5.9782608695652183E-2</v>
      </c>
      <c r="BN949" s="520">
        <v>0</v>
      </c>
      <c r="BO949" s="520">
        <v>0</v>
      </c>
      <c r="BP949" s="520">
        <v>0</v>
      </c>
      <c r="BQ949" s="520">
        <v>0</v>
      </c>
      <c r="BR949" s="520">
        <v>0</v>
      </c>
      <c r="BS949" s="520">
        <v>0</v>
      </c>
      <c r="BT949" s="520">
        <v>0</v>
      </c>
      <c r="BU949" s="520">
        <v>0</v>
      </c>
      <c r="BV949" s="520">
        <v>0</v>
      </c>
      <c r="BW949" s="520">
        <v>0</v>
      </c>
      <c r="BX949" s="520">
        <v>0</v>
      </c>
      <c r="BY949" s="520">
        <v>0</v>
      </c>
      <c r="BZ949" s="520">
        <v>0</v>
      </c>
      <c r="CA949" s="520">
        <v>0</v>
      </c>
      <c r="CB949" s="520">
        <v>0</v>
      </c>
      <c r="CC949" s="520">
        <v>0</v>
      </c>
      <c r="CD949" s="520">
        <v>322806</v>
      </c>
      <c r="CE949" s="520">
        <v>322806</v>
      </c>
      <c r="CF949" s="520">
        <v>0</v>
      </c>
      <c r="CG949" s="520">
        <v>0</v>
      </c>
      <c r="CH949" s="520">
        <v>0</v>
      </c>
      <c r="CI949" s="520">
        <v>0</v>
      </c>
      <c r="CJ949" s="520">
        <v>0</v>
      </c>
      <c r="CK949" s="520">
        <v>0</v>
      </c>
      <c r="CL949" s="520">
        <f t="shared" si="142"/>
        <v>322806</v>
      </c>
      <c r="CM949" s="521">
        <f t="shared" si="143"/>
        <v>322806</v>
      </c>
      <c r="CN949" s="522">
        <v>13315200</v>
      </c>
      <c r="CO949" s="522">
        <v>13315200</v>
      </c>
      <c r="CP949" s="522">
        <v>16118400</v>
      </c>
      <c r="CQ949" s="243" t="s">
        <v>874</v>
      </c>
      <c r="CR949" s="103">
        <v>3.8</v>
      </c>
      <c r="CS949" s="523">
        <v>3.8</v>
      </c>
      <c r="CT949" s="104">
        <v>4.5999999999999996</v>
      </c>
      <c r="CU949" s="524"/>
      <c r="CV949" s="524"/>
      <c r="CW949" s="524"/>
      <c r="CX949" s="525"/>
      <c r="CY949" s="526">
        <v>288.49027162528768</v>
      </c>
      <c r="CZ949" s="527">
        <v>259.7654188948307</v>
      </c>
      <c r="DA949" s="528">
        <v>1.0828955049620548</v>
      </c>
      <c r="DB949" s="529">
        <v>0.98181818181818326</v>
      </c>
      <c r="DC949" s="530" t="s">
        <v>2293</v>
      </c>
      <c r="DD949" s="225"/>
      <c r="DE949" s="524"/>
      <c r="DF949" s="524"/>
      <c r="DG949" s="531"/>
      <c r="DH949" s="532"/>
      <c r="DI949" s="64">
        <v>0</v>
      </c>
      <c r="DJ949" s="64">
        <v>57738</v>
      </c>
      <c r="DK949" s="64">
        <v>166536</v>
      </c>
      <c r="DL949" s="533">
        <f t="shared" ref="DL949:DL980" si="145">AVERAGE(DI949,DJ949,DK949)</f>
        <v>74758</v>
      </c>
    </row>
    <row r="950" spans="1:116" ht="43.5" customHeight="1" x14ac:dyDescent="0.25">
      <c r="A950" s="356" t="s">
        <v>7</v>
      </c>
      <c r="B950" s="65" t="s">
        <v>96</v>
      </c>
      <c r="C950" s="65" t="s">
        <v>140</v>
      </c>
      <c r="D950" s="64" t="s">
        <v>2688</v>
      </c>
      <c r="E950" s="64" t="s">
        <v>633</v>
      </c>
      <c r="F950" s="64" t="s">
        <v>1909</v>
      </c>
      <c r="G950" s="18" t="s">
        <v>633</v>
      </c>
      <c r="H950" s="35" t="s">
        <v>860</v>
      </c>
      <c r="I950" s="28" t="s">
        <v>2322</v>
      </c>
      <c r="J950" s="498">
        <v>6.3</v>
      </c>
      <c r="K950" s="498">
        <v>2.0452651472609999</v>
      </c>
      <c r="L950" s="499">
        <v>14</v>
      </c>
      <c r="M950" s="512">
        <v>0</v>
      </c>
      <c r="N950" s="513">
        <v>0</v>
      </c>
      <c r="O950" s="513">
        <v>0</v>
      </c>
      <c r="P950" s="513">
        <v>0</v>
      </c>
      <c r="Q950" s="513">
        <v>0</v>
      </c>
      <c r="R950" s="513">
        <v>0</v>
      </c>
      <c r="S950" s="513">
        <v>0</v>
      </c>
      <c r="T950" s="513">
        <v>0</v>
      </c>
      <c r="U950" s="513">
        <v>0</v>
      </c>
      <c r="V950" s="513">
        <v>0</v>
      </c>
      <c r="W950" s="513">
        <v>0</v>
      </c>
      <c r="X950" s="513">
        <v>0</v>
      </c>
      <c r="Y950" s="513">
        <v>0</v>
      </c>
      <c r="Z950" s="513">
        <v>0</v>
      </c>
      <c r="AA950" s="513">
        <v>0</v>
      </c>
      <c r="AB950" s="513">
        <v>0</v>
      </c>
      <c r="AC950" s="513">
        <v>0</v>
      </c>
      <c r="AD950" s="513">
        <v>0</v>
      </c>
      <c r="AE950" s="513">
        <v>0</v>
      </c>
      <c r="AF950" s="513">
        <v>0</v>
      </c>
      <c r="AG950" s="513">
        <v>0</v>
      </c>
      <c r="AH950" s="513">
        <f t="shared" si="136"/>
        <v>0</v>
      </c>
      <c r="AI950" s="513">
        <v>0</v>
      </c>
      <c r="AJ950" s="513">
        <v>0</v>
      </c>
      <c r="AK950" s="513">
        <f t="shared" si="137"/>
        <v>0</v>
      </c>
      <c r="AL950" s="513">
        <f t="shared" si="138"/>
        <v>0</v>
      </c>
      <c r="AM950" s="513">
        <v>0</v>
      </c>
      <c r="AN950" s="513">
        <v>0</v>
      </c>
      <c r="AO950" s="513">
        <v>0</v>
      </c>
      <c r="AP950" s="513">
        <v>0</v>
      </c>
      <c r="AQ950" s="513">
        <v>0</v>
      </c>
      <c r="AR950" s="513">
        <v>0</v>
      </c>
      <c r="AS950" s="513">
        <v>0</v>
      </c>
      <c r="AT950" s="513">
        <v>0</v>
      </c>
      <c r="AU950" s="513">
        <v>0</v>
      </c>
      <c r="AV950" s="513">
        <v>0</v>
      </c>
      <c r="AW950" s="513">
        <v>0</v>
      </c>
      <c r="AX950" s="513">
        <v>0</v>
      </c>
      <c r="AY950" s="513">
        <v>0</v>
      </c>
      <c r="AZ950" s="513">
        <v>0</v>
      </c>
      <c r="BA950" s="513">
        <v>0</v>
      </c>
      <c r="BB950" s="513">
        <v>0</v>
      </c>
      <c r="BC950" s="513">
        <v>0</v>
      </c>
      <c r="BD950" s="513">
        <v>0</v>
      </c>
      <c r="BE950" s="513">
        <v>0</v>
      </c>
      <c r="BF950" s="513">
        <v>0</v>
      </c>
      <c r="BG950" s="513">
        <v>0</v>
      </c>
      <c r="BH950" s="513">
        <v>0</v>
      </c>
      <c r="BI950" s="513">
        <v>0</v>
      </c>
      <c r="BJ950" s="513">
        <v>0</v>
      </c>
      <c r="BK950" s="241">
        <f t="shared" si="139"/>
        <v>0</v>
      </c>
      <c r="BL950" s="22">
        <f t="shared" si="140"/>
        <v>0</v>
      </c>
      <c r="BM950" s="519">
        <f t="shared" si="141"/>
        <v>0</v>
      </c>
      <c r="BN950" s="520">
        <v>0</v>
      </c>
      <c r="BO950" s="520">
        <v>0</v>
      </c>
      <c r="BP950" s="520">
        <v>0</v>
      </c>
      <c r="BQ950" s="520">
        <v>0</v>
      </c>
      <c r="BR950" s="520">
        <v>0</v>
      </c>
      <c r="BS950" s="520">
        <v>0</v>
      </c>
      <c r="BT950" s="520">
        <v>0</v>
      </c>
      <c r="BU950" s="520">
        <v>0</v>
      </c>
      <c r="BV950" s="520">
        <v>0</v>
      </c>
      <c r="BW950" s="520">
        <v>0</v>
      </c>
      <c r="BX950" s="520">
        <v>0</v>
      </c>
      <c r="BY950" s="520">
        <v>0</v>
      </c>
      <c r="BZ950" s="520">
        <v>0</v>
      </c>
      <c r="CA950" s="520">
        <v>0</v>
      </c>
      <c r="CB950" s="520">
        <v>0</v>
      </c>
      <c r="CC950" s="520">
        <v>0</v>
      </c>
      <c r="CD950" s="520">
        <v>0</v>
      </c>
      <c r="CE950" s="520">
        <v>0</v>
      </c>
      <c r="CF950" s="520">
        <v>0</v>
      </c>
      <c r="CG950" s="520">
        <v>0</v>
      </c>
      <c r="CH950" s="520">
        <v>0</v>
      </c>
      <c r="CI950" s="520">
        <v>0</v>
      </c>
      <c r="CJ950" s="520">
        <v>0</v>
      </c>
      <c r="CK950" s="520">
        <v>0</v>
      </c>
      <c r="CL950" s="520">
        <f t="shared" si="142"/>
        <v>0</v>
      </c>
      <c r="CM950" s="521">
        <f t="shared" si="143"/>
        <v>0</v>
      </c>
      <c r="CN950" s="522">
        <v>0</v>
      </c>
      <c r="CO950" s="522">
        <v>0</v>
      </c>
      <c r="CP950" s="522">
        <v>0</v>
      </c>
      <c r="CQ950" s="243" t="s">
        <v>874</v>
      </c>
      <c r="CR950" s="103">
        <v>0</v>
      </c>
      <c r="CS950" s="523">
        <v>0</v>
      </c>
      <c r="CT950" s="104">
        <v>0</v>
      </c>
      <c r="CU950" s="524"/>
      <c r="CV950" s="524"/>
      <c r="CW950" s="524"/>
      <c r="CX950" s="525"/>
      <c r="CY950" s="526">
        <v>415.76190476190476</v>
      </c>
      <c r="CZ950" s="527">
        <v>415.76190476190465</v>
      </c>
      <c r="DA950" s="528">
        <v>1.3333333333333333</v>
      </c>
      <c r="DB950" s="529">
        <v>1.3333333333333333</v>
      </c>
      <c r="DC950" s="530" t="s">
        <v>2293</v>
      </c>
      <c r="DD950" s="225"/>
      <c r="DE950" s="524"/>
      <c r="DF950" s="524"/>
      <c r="DG950" s="531"/>
      <c r="DH950" s="532"/>
      <c r="DI950" s="64">
        <v>0</v>
      </c>
      <c r="DJ950" s="64">
        <v>3724</v>
      </c>
      <c r="DK950" s="64">
        <v>7854</v>
      </c>
      <c r="DL950" s="534">
        <f t="shared" si="145"/>
        <v>3859.3333333333335</v>
      </c>
    </row>
    <row r="951" spans="1:116" ht="43.5" customHeight="1" x14ac:dyDescent="0.25">
      <c r="A951" s="356" t="s">
        <v>7</v>
      </c>
      <c r="B951" s="65" t="s">
        <v>96</v>
      </c>
      <c r="C951" s="65" t="s">
        <v>140</v>
      </c>
      <c r="D951" s="64" t="s">
        <v>2688</v>
      </c>
      <c r="E951" s="64" t="s">
        <v>633</v>
      </c>
      <c r="F951" s="64" t="s">
        <v>1910</v>
      </c>
      <c r="G951" s="18" t="s">
        <v>598</v>
      </c>
      <c r="H951" s="35" t="s">
        <v>860</v>
      </c>
      <c r="I951" s="28" t="s">
        <v>2322</v>
      </c>
      <c r="J951" s="498" t="s">
        <v>56</v>
      </c>
      <c r="K951" s="498">
        <v>4.1124999914459996</v>
      </c>
      <c r="L951" s="499">
        <v>12</v>
      </c>
      <c r="M951" s="512">
        <v>0</v>
      </c>
      <c r="N951" s="513">
        <v>0</v>
      </c>
      <c r="O951" s="513">
        <v>0</v>
      </c>
      <c r="P951" s="513">
        <v>0</v>
      </c>
      <c r="Q951" s="513">
        <v>0</v>
      </c>
      <c r="R951" s="513">
        <v>0</v>
      </c>
      <c r="S951" s="513">
        <v>0</v>
      </c>
      <c r="T951" s="513">
        <v>0</v>
      </c>
      <c r="U951" s="513">
        <v>0</v>
      </c>
      <c r="V951" s="513">
        <v>0</v>
      </c>
      <c r="W951" s="513">
        <v>0</v>
      </c>
      <c r="X951" s="513">
        <v>0</v>
      </c>
      <c r="Y951" s="513">
        <v>0</v>
      </c>
      <c r="Z951" s="513">
        <v>0</v>
      </c>
      <c r="AA951" s="513">
        <v>0</v>
      </c>
      <c r="AB951" s="513">
        <v>0</v>
      </c>
      <c r="AC951" s="513">
        <v>0</v>
      </c>
      <c r="AD951" s="513">
        <v>0</v>
      </c>
      <c r="AE951" s="513">
        <v>0</v>
      </c>
      <c r="AF951" s="513">
        <v>0</v>
      </c>
      <c r="AG951" s="513">
        <v>0</v>
      </c>
      <c r="AH951" s="513">
        <f t="shared" si="136"/>
        <v>0</v>
      </c>
      <c r="AI951" s="513">
        <v>0</v>
      </c>
      <c r="AJ951" s="513">
        <v>0</v>
      </c>
      <c r="AK951" s="513">
        <f t="shared" si="137"/>
        <v>0</v>
      </c>
      <c r="AL951" s="513">
        <f t="shared" si="138"/>
        <v>0</v>
      </c>
      <c r="AM951" s="513">
        <v>0</v>
      </c>
      <c r="AN951" s="513">
        <v>0</v>
      </c>
      <c r="AO951" s="513">
        <v>0</v>
      </c>
      <c r="AP951" s="513">
        <v>0</v>
      </c>
      <c r="AQ951" s="513">
        <v>0</v>
      </c>
      <c r="AR951" s="513">
        <v>0</v>
      </c>
      <c r="AS951" s="513">
        <v>0</v>
      </c>
      <c r="AT951" s="513">
        <v>0</v>
      </c>
      <c r="AU951" s="513">
        <v>0</v>
      </c>
      <c r="AV951" s="513">
        <v>0</v>
      </c>
      <c r="AW951" s="513">
        <v>0</v>
      </c>
      <c r="AX951" s="513">
        <v>0</v>
      </c>
      <c r="AY951" s="513">
        <v>0</v>
      </c>
      <c r="AZ951" s="513">
        <v>0</v>
      </c>
      <c r="BA951" s="513">
        <v>0</v>
      </c>
      <c r="BB951" s="513">
        <v>0</v>
      </c>
      <c r="BC951" s="513">
        <v>0</v>
      </c>
      <c r="BD951" s="513">
        <v>0</v>
      </c>
      <c r="BE951" s="513">
        <v>0</v>
      </c>
      <c r="BF951" s="513">
        <v>0</v>
      </c>
      <c r="BG951" s="513">
        <v>0</v>
      </c>
      <c r="BH951" s="513">
        <v>0</v>
      </c>
      <c r="BI951" s="513">
        <v>0</v>
      </c>
      <c r="BJ951" s="513">
        <v>0</v>
      </c>
      <c r="BK951" s="241">
        <f t="shared" si="139"/>
        <v>0</v>
      </c>
      <c r="BL951" s="22">
        <f t="shared" si="140"/>
        <v>0</v>
      </c>
      <c r="BM951" s="519">
        <f t="shared" si="141"/>
        <v>0</v>
      </c>
      <c r="BN951" s="520">
        <v>0</v>
      </c>
      <c r="BO951" s="520">
        <v>0</v>
      </c>
      <c r="BP951" s="520">
        <v>0</v>
      </c>
      <c r="BQ951" s="520">
        <v>0</v>
      </c>
      <c r="BR951" s="520">
        <v>0</v>
      </c>
      <c r="BS951" s="520">
        <v>0</v>
      </c>
      <c r="BT951" s="520">
        <v>0</v>
      </c>
      <c r="BU951" s="520">
        <v>0</v>
      </c>
      <c r="BV951" s="520">
        <v>0</v>
      </c>
      <c r="BW951" s="520">
        <v>0</v>
      </c>
      <c r="BX951" s="520">
        <v>0</v>
      </c>
      <c r="BY951" s="520">
        <v>0</v>
      </c>
      <c r="BZ951" s="520">
        <v>0</v>
      </c>
      <c r="CA951" s="520">
        <v>0</v>
      </c>
      <c r="CB951" s="520">
        <v>0</v>
      </c>
      <c r="CC951" s="520">
        <v>0</v>
      </c>
      <c r="CD951" s="520">
        <v>0</v>
      </c>
      <c r="CE951" s="520">
        <v>0</v>
      </c>
      <c r="CF951" s="520">
        <v>0</v>
      </c>
      <c r="CG951" s="520">
        <v>0</v>
      </c>
      <c r="CH951" s="520">
        <v>0</v>
      </c>
      <c r="CI951" s="520">
        <v>0</v>
      </c>
      <c r="CJ951" s="520">
        <v>0</v>
      </c>
      <c r="CK951" s="520">
        <v>0</v>
      </c>
      <c r="CL951" s="520">
        <f t="shared" si="142"/>
        <v>0</v>
      </c>
      <c r="CM951" s="521">
        <f t="shared" si="143"/>
        <v>0</v>
      </c>
      <c r="CN951" s="522">
        <v>38894400</v>
      </c>
      <c r="CO951" s="522">
        <v>38894400</v>
      </c>
      <c r="CP951" s="522">
        <v>39455040</v>
      </c>
      <c r="CQ951" s="243" t="s">
        <v>874</v>
      </c>
      <c r="CR951" s="103">
        <v>11.1</v>
      </c>
      <c r="CS951" s="523">
        <v>11.1</v>
      </c>
      <c r="CT951" s="104">
        <v>11.26</v>
      </c>
      <c r="CU951" s="524"/>
      <c r="CV951" s="524"/>
      <c r="CW951" s="524"/>
      <c r="CX951" s="525"/>
      <c r="CY951" s="526">
        <v>149</v>
      </c>
      <c r="CZ951" s="527">
        <v>149</v>
      </c>
      <c r="DA951" s="528">
        <v>0.66666666666666663</v>
      </c>
      <c r="DB951" s="529">
        <v>0.66666666666666663</v>
      </c>
      <c r="DC951" s="530" t="s">
        <v>2293</v>
      </c>
      <c r="DD951" s="225"/>
      <c r="DE951" s="524"/>
      <c r="DF951" s="524"/>
      <c r="DG951" s="531"/>
      <c r="DH951" s="532"/>
      <c r="DI951" s="64">
        <v>0</v>
      </c>
      <c r="DJ951" s="64">
        <v>0</v>
      </c>
      <c r="DK951" s="64">
        <v>4476</v>
      </c>
      <c r="DL951" s="534">
        <f t="shared" si="145"/>
        <v>1492</v>
      </c>
    </row>
    <row r="952" spans="1:116" ht="43.5" customHeight="1" x14ac:dyDescent="0.25">
      <c r="A952" s="356" t="s">
        <v>7</v>
      </c>
      <c r="B952" s="65" t="s">
        <v>96</v>
      </c>
      <c r="C952" s="65" t="s">
        <v>140</v>
      </c>
      <c r="D952" s="64" t="s">
        <v>2688</v>
      </c>
      <c r="E952" s="64" t="s">
        <v>633</v>
      </c>
      <c r="F952" s="64" t="s">
        <v>1911</v>
      </c>
      <c r="G952" s="18" t="s">
        <v>633</v>
      </c>
      <c r="H952" s="35" t="s">
        <v>889</v>
      </c>
      <c r="I952" s="28" t="s">
        <v>2322</v>
      </c>
      <c r="J952" s="498">
        <v>7.3</v>
      </c>
      <c r="K952" s="498">
        <v>1.675378784394</v>
      </c>
      <c r="L952" s="499">
        <v>129.9</v>
      </c>
      <c r="M952" s="512">
        <v>0</v>
      </c>
      <c r="N952" s="513">
        <v>0</v>
      </c>
      <c r="O952" s="513">
        <v>0</v>
      </c>
      <c r="P952" s="513">
        <v>0</v>
      </c>
      <c r="Q952" s="513">
        <v>0</v>
      </c>
      <c r="R952" s="513">
        <v>0</v>
      </c>
      <c r="S952" s="513">
        <v>0</v>
      </c>
      <c r="T952" s="513">
        <v>0</v>
      </c>
      <c r="U952" s="513">
        <v>0</v>
      </c>
      <c r="V952" s="513">
        <v>0</v>
      </c>
      <c r="W952" s="513">
        <v>0</v>
      </c>
      <c r="X952" s="513">
        <v>0</v>
      </c>
      <c r="Y952" s="513">
        <v>0</v>
      </c>
      <c r="Z952" s="513">
        <v>0</v>
      </c>
      <c r="AA952" s="513">
        <v>0</v>
      </c>
      <c r="AB952" s="513">
        <v>0</v>
      </c>
      <c r="AC952" s="513">
        <v>0</v>
      </c>
      <c r="AD952" s="513">
        <v>0</v>
      </c>
      <c r="AE952" s="513">
        <v>0</v>
      </c>
      <c r="AF952" s="513">
        <v>0</v>
      </c>
      <c r="AG952" s="513">
        <v>0</v>
      </c>
      <c r="AH952" s="513">
        <f t="shared" si="136"/>
        <v>0</v>
      </c>
      <c r="AI952" s="513">
        <v>0</v>
      </c>
      <c r="AJ952" s="513">
        <v>0</v>
      </c>
      <c r="AK952" s="513">
        <f t="shared" si="137"/>
        <v>0</v>
      </c>
      <c r="AL952" s="513">
        <f t="shared" si="138"/>
        <v>0</v>
      </c>
      <c r="AM952" s="513">
        <v>0</v>
      </c>
      <c r="AN952" s="513">
        <v>0</v>
      </c>
      <c r="AO952" s="513">
        <v>0</v>
      </c>
      <c r="AP952" s="513">
        <v>0</v>
      </c>
      <c r="AQ952" s="513">
        <v>0</v>
      </c>
      <c r="AR952" s="513">
        <v>0</v>
      </c>
      <c r="AS952" s="513">
        <v>0</v>
      </c>
      <c r="AT952" s="513">
        <v>0</v>
      </c>
      <c r="AU952" s="513">
        <v>0</v>
      </c>
      <c r="AV952" s="513">
        <v>0</v>
      </c>
      <c r="AW952" s="513">
        <v>0</v>
      </c>
      <c r="AX952" s="513">
        <v>0</v>
      </c>
      <c r="AY952" s="513">
        <v>0</v>
      </c>
      <c r="AZ952" s="513">
        <v>0</v>
      </c>
      <c r="BA952" s="513">
        <v>0</v>
      </c>
      <c r="BB952" s="513">
        <v>0</v>
      </c>
      <c r="BC952" s="513">
        <v>0</v>
      </c>
      <c r="BD952" s="513">
        <v>0</v>
      </c>
      <c r="BE952" s="513">
        <v>0</v>
      </c>
      <c r="BF952" s="513">
        <v>0</v>
      </c>
      <c r="BG952" s="513">
        <v>0</v>
      </c>
      <c r="BH952" s="513">
        <v>0</v>
      </c>
      <c r="BI952" s="513">
        <v>0</v>
      </c>
      <c r="BJ952" s="513">
        <v>0</v>
      </c>
      <c r="BK952" s="241">
        <f t="shared" si="139"/>
        <v>0</v>
      </c>
      <c r="BL952" s="22">
        <f t="shared" si="140"/>
        <v>0</v>
      </c>
      <c r="BM952" s="519">
        <f t="shared" si="141"/>
        <v>0</v>
      </c>
      <c r="BN952" s="520">
        <v>0</v>
      </c>
      <c r="BO952" s="520">
        <v>0</v>
      </c>
      <c r="BP952" s="520">
        <v>0</v>
      </c>
      <c r="BQ952" s="520">
        <v>0</v>
      </c>
      <c r="BR952" s="520">
        <v>0</v>
      </c>
      <c r="BS952" s="520">
        <v>0</v>
      </c>
      <c r="BT952" s="520">
        <v>0</v>
      </c>
      <c r="BU952" s="520">
        <v>0</v>
      </c>
      <c r="BV952" s="520">
        <v>0</v>
      </c>
      <c r="BW952" s="520">
        <v>0</v>
      </c>
      <c r="BX952" s="520">
        <v>0</v>
      </c>
      <c r="BY952" s="520">
        <v>0</v>
      </c>
      <c r="BZ952" s="520">
        <v>0</v>
      </c>
      <c r="CA952" s="520">
        <v>0</v>
      </c>
      <c r="CB952" s="520">
        <v>0</v>
      </c>
      <c r="CC952" s="520">
        <v>0</v>
      </c>
      <c r="CD952" s="520">
        <v>0</v>
      </c>
      <c r="CE952" s="520">
        <v>0</v>
      </c>
      <c r="CF952" s="520">
        <v>0</v>
      </c>
      <c r="CG952" s="520">
        <v>0</v>
      </c>
      <c r="CH952" s="520">
        <v>0</v>
      </c>
      <c r="CI952" s="520">
        <v>0</v>
      </c>
      <c r="CJ952" s="520">
        <v>0</v>
      </c>
      <c r="CK952" s="520">
        <v>0</v>
      </c>
      <c r="CL952" s="520">
        <f t="shared" si="142"/>
        <v>0</v>
      </c>
      <c r="CM952" s="521">
        <f t="shared" si="143"/>
        <v>0</v>
      </c>
      <c r="CN952" s="522">
        <v>6657600</v>
      </c>
      <c r="CO952" s="522">
        <v>6657600</v>
      </c>
      <c r="CP952" s="522">
        <v>0</v>
      </c>
      <c r="CQ952" s="243" t="s">
        <v>874</v>
      </c>
      <c r="CR952" s="103">
        <v>1.9</v>
      </c>
      <c r="CS952" s="523">
        <v>1.9</v>
      </c>
      <c r="CT952" s="104">
        <v>0</v>
      </c>
      <c r="CU952" s="524"/>
      <c r="CV952" s="524"/>
      <c r="CW952" s="524"/>
      <c r="CX952" s="525"/>
      <c r="CY952" s="526">
        <v>89.025016035920359</v>
      </c>
      <c r="CZ952" s="527">
        <v>89</v>
      </c>
      <c r="DA952" s="528">
        <v>0.66688047893949032</v>
      </c>
      <c r="DB952" s="529">
        <v>0.66666666666666663</v>
      </c>
      <c r="DC952" s="530" t="s">
        <v>2354</v>
      </c>
      <c r="DD952" s="225"/>
      <c r="DE952" s="524"/>
      <c r="DF952" s="524"/>
      <c r="DG952" s="531"/>
      <c r="DH952" s="532"/>
      <c r="DI952" s="64">
        <v>0</v>
      </c>
      <c r="DJ952" s="64">
        <v>0</v>
      </c>
      <c r="DK952" s="64">
        <v>0</v>
      </c>
      <c r="DL952" s="534">
        <f t="shared" si="145"/>
        <v>0</v>
      </c>
    </row>
    <row r="953" spans="1:116" ht="43.5" customHeight="1" x14ac:dyDescent="0.25">
      <c r="A953" s="356" t="s">
        <v>7</v>
      </c>
      <c r="B953" s="65" t="s">
        <v>96</v>
      </c>
      <c r="C953" s="65" t="s">
        <v>140</v>
      </c>
      <c r="D953" s="64" t="s">
        <v>2688</v>
      </c>
      <c r="E953" s="64" t="s">
        <v>633</v>
      </c>
      <c r="F953" s="64" t="s">
        <v>1912</v>
      </c>
      <c r="G953" s="18" t="s">
        <v>633</v>
      </c>
      <c r="H953" s="35" t="s">
        <v>860</v>
      </c>
      <c r="I953" s="28" t="s">
        <v>2322</v>
      </c>
      <c r="J953" s="498">
        <v>5</v>
      </c>
      <c r="K953" s="498">
        <v>2.9708333271540002</v>
      </c>
      <c r="L953" s="499">
        <v>367.5</v>
      </c>
      <c r="M953" s="512">
        <v>0</v>
      </c>
      <c r="N953" s="513">
        <v>0</v>
      </c>
      <c r="O953" s="513">
        <v>0</v>
      </c>
      <c r="P953" s="513">
        <v>0</v>
      </c>
      <c r="Q953" s="513">
        <v>0</v>
      </c>
      <c r="R953" s="513">
        <v>0</v>
      </c>
      <c r="S953" s="513">
        <v>0</v>
      </c>
      <c r="T953" s="513">
        <v>0</v>
      </c>
      <c r="U953" s="513">
        <v>0</v>
      </c>
      <c r="V953" s="513">
        <v>0</v>
      </c>
      <c r="W953" s="513">
        <v>0</v>
      </c>
      <c r="X953" s="513">
        <v>0</v>
      </c>
      <c r="Y953" s="513">
        <v>0</v>
      </c>
      <c r="Z953" s="513">
        <v>0</v>
      </c>
      <c r="AA953" s="513">
        <v>0</v>
      </c>
      <c r="AB953" s="513">
        <v>0</v>
      </c>
      <c r="AC953" s="513">
        <v>2</v>
      </c>
      <c r="AD953" s="513">
        <v>2</v>
      </c>
      <c r="AE953" s="513">
        <v>0</v>
      </c>
      <c r="AF953" s="513">
        <v>0</v>
      </c>
      <c r="AG953" s="513">
        <v>0</v>
      </c>
      <c r="AH953" s="513">
        <f t="shared" si="136"/>
        <v>0</v>
      </c>
      <c r="AI953" s="513">
        <v>0</v>
      </c>
      <c r="AJ953" s="513">
        <v>0</v>
      </c>
      <c r="AK953" s="513">
        <f t="shared" si="137"/>
        <v>2</v>
      </c>
      <c r="AL953" s="513">
        <f t="shared" si="138"/>
        <v>2</v>
      </c>
      <c r="AM953" s="513">
        <v>0</v>
      </c>
      <c r="AN953" s="513">
        <v>0</v>
      </c>
      <c r="AO953" s="513">
        <v>0</v>
      </c>
      <c r="AP953" s="513">
        <v>0</v>
      </c>
      <c r="AQ953" s="513">
        <v>0</v>
      </c>
      <c r="AR953" s="513">
        <v>0</v>
      </c>
      <c r="AS953" s="513">
        <v>0</v>
      </c>
      <c r="AT953" s="513">
        <v>0</v>
      </c>
      <c r="AU953" s="513">
        <v>0</v>
      </c>
      <c r="AV953" s="513">
        <v>0</v>
      </c>
      <c r="AW953" s="513">
        <v>0</v>
      </c>
      <c r="AX953" s="513">
        <v>0</v>
      </c>
      <c r="AY953" s="513">
        <v>0</v>
      </c>
      <c r="AZ953" s="513">
        <v>0</v>
      </c>
      <c r="BA953" s="513">
        <v>0</v>
      </c>
      <c r="BB953" s="513">
        <v>0</v>
      </c>
      <c r="BC953" s="513">
        <v>208</v>
      </c>
      <c r="BD953" s="513">
        <v>208</v>
      </c>
      <c r="BE953" s="513">
        <v>0</v>
      </c>
      <c r="BF953" s="513">
        <v>0</v>
      </c>
      <c r="BG953" s="513">
        <v>0</v>
      </c>
      <c r="BH953" s="513">
        <v>0</v>
      </c>
      <c r="BI953" s="513">
        <v>0</v>
      </c>
      <c r="BJ953" s="513">
        <v>0</v>
      </c>
      <c r="BK953" s="241">
        <f t="shared" si="139"/>
        <v>208</v>
      </c>
      <c r="BL953" s="22">
        <f t="shared" si="140"/>
        <v>208</v>
      </c>
      <c r="BM953" s="519">
        <f t="shared" si="141"/>
        <v>5.473684210526316E-2</v>
      </c>
      <c r="BN953" s="520">
        <v>0</v>
      </c>
      <c r="BO953" s="520">
        <v>0</v>
      </c>
      <c r="BP953" s="520">
        <v>0</v>
      </c>
      <c r="BQ953" s="520">
        <v>0</v>
      </c>
      <c r="BR953" s="520">
        <v>0</v>
      </c>
      <c r="BS953" s="520">
        <v>0</v>
      </c>
      <c r="BT953" s="520">
        <v>0</v>
      </c>
      <c r="BU953" s="520">
        <v>0</v>
      </c>
      <c r="BV953" s="520">
        <v>0</v>
      </c>
      <c r="BW953" s="520">
        <v>0</v>
      </c>
      <c r="BX953" s="520">
        <v>0</v>
      </c>
      <c r="BY953" s="520">
        <v>0</v>
      </c>
      <c r="BZ953" s="520">
        <v>0</v>
      </c>
      <c r="CA953" s="520">
        <v>0</v>
      </c>
      <c r="CB953" s="520">
        <v>0</v>
      </c>
      <c r="CC953" s="520">
        <v>0</v>
      </c>
      <c r="CD953" s="520">
        <v>244158.72</v>
      </c>
      <c r="CE953" s="520">
        <v>244158.72</v>
      </c>
      <c r="CF953" s="520">
        <v>0</v>
      </c>
      <c r="CG953" s="520">
        <v>0</v>
      </c>
      <c r="CH953" s="520">
        <v>0</v>
      </c>
      <c r="CI953" s="520">
        <v>0</v>
      </c>
      <c r="CJ953" s="520">
        <v>0</v>
      </c>
      <c r="CK953" s="520">
        <v>0</v>
      </c>
      <c r="CL953" s="520">
        <f t="shared" si="142"/>
        <v>244158.72</v>
      </c>
      <c r="CM953" s="521">
        <f t="shared" si="143"/>
        <v>244158.72</v>
      </c>
      <c r="CN953" s="522">
        <v>9145440</v>
      </c>
      <c r="CO953" s="522">
        <v>9145440</v>
      </c>
      <c r="CP953" s="522">
        <v>13315200</v>
      </c>
      <c r="CQ953" s="243" t="s">
        <v>874</v>
      </c>
      <c r="CR953" s="103">
        <v>2.61</v>
      </c>
      <c r="CS953" s="523">
        <v>2.61</v>
      </c>
      <c r="CT953" s="104">
        <v>3.8</v>
      </c>
      <c r="CU953" s="524"/>
      <c r="CV953" s="524"/>
      <c r="CW953" s="524"/>
      <c r="CX953" s="525"/>
      <c r="CY953" s="526">
        <v>157.84608706777277</v>
      </c>
      <c r="CZ953" s="527">
        <v>156.26272989971096</v>
      </c>
      <c r="DA953" s="528">
        <v>0.74772561217043487</v>
      </c>
      <c r="DB953" s="529">
        <v>0.72804302955246369</v>
      </c>
      <c r="DC953" s="530" t="s">
        <v>2293</v>
      </c>
      <c r="DD953" s="225"/>
      <c r="DE953" s="524"/>
      <c r="DF953" s="524"/>
      <c r="DG953" s="531"/>
      <c r="DH953" s="532"/>
      <c r="DI953" s="64">
        <v>0</v>
      </c>
      <c r="DJ953" s="64">
        <v>92270</v>
      </c>
      <c r="DK953" s="64">
        <v>0</v>
      </c>
      <c r="DL953" s="534">
        <f t="shared" si="145"/>
        <v>30756.666666666668</v>
      </c>
    </row>
    <row r="954" spans="1:116" ht="43.5" customHeight="1" x14ac:dyDescent="0.25">
      <c r="A954" s="356" t="s">
        <v>7</v>
      </c>
      <c r="B954" s="65" t="s">
        <v>96</v>
      </c>
      <c r="C954" s="65" t="s">
        <v>140</v>
      </c>
      <c r="D954" s="64" t="s">
        <v>2688</v>
      </c>
      <c r="E954" s="64" t="s">
        <v>633</v>
      </c>
      <c r="F954" s="64" t="s">
        <v>1913</v>
      </c>
      <c r="G954" s="18" t="s">
        <v>633</v>
      </c>
      <c r="H954" s="35" t="s">
        <v>889</v>
      </c>
      <c r="I954" s="28" t="s">
        <v>2322</v>
      </c>
      <c r="J954" s="498" t="s">
        <v>56</v>
      </c>
      <c r="K954" s="498">
        <v>2.6748106004970005</v>
      </c>
      <c r="L954" s="499">
        <v>2</v>
      </c>
      <c r="M954" s="512">
        <v>0</v>
      </c>
      <c r="N954" s="513">
        <v>0</v>
      </c>
      <c r="O954" s="513">
        <v>0</v>
      </c>
      <c r="P954" s="513">
        <v>0</v>
      </c>
      <c r="Q954" s="513">
        <v>0</v>
      </c>
      <c r="R954" s="513">
        <v>0</v>
      </c>
      <c r="S954" s="513">
        <v>0</v>
      </c>
      <c r="T954" s="513">
        <v>0</v>
      </c>
      <c r="U954" s="513">
        <v>0</v>
      </c>
      <c r="V954" s="513">
        <v>0</v>
      </c>
      <c r="W954" s="513">
        <v>0</v>
      </c>
      <c r="X954" s="513">
        <v>0</v>
      </c>
      <c r="Y954" s="513">
        <v>0</v>
      </c>
      <c r="Z954" s="513">
        <v>0</v>
      </c>
      <c r="AA954" s="513">
        <v>0</v>
      </c>
      <c r="AB954" s="513">
        <v>0</v>
      </c>
      <c r="AC954" s="513">
        <v>0</v>
      </c>
      <c r="AD954" s="513">
        <v>0</v>
      </c>
      <c r="AE954" s="513">
        <v>0</v>
      </c>
      <c r="AF954" s="513">
        <v>0</v>
      </c>
      <c r="AG954" s="513">
        <v>0</v>
      </c>
      <c r="AH954" s="513">
        <f t="shared" si="136"/>
        <v>0</v>
      </c>
      <c r="AI954" s="513">
        <v>0</v>
      </c>
      <c r="AJ954" s="513">
        <v>0</v>
      </c>
      <c r="AK954" s="513">
        <f t="shared" si="137"/>
        <v>0</v>
      </c>
      <c r="AL954" s="513">
        <f t="shared" si="138"/>
        <v>0</v>
      </c>
      <c r="AM954" s="513">
        <v>0</v>
      </c>
      <c r="AN954" s="513">
        <v>0</v>
      </c>
      <c r="AO954" s="513">
        <v>0</v>
      </c>
      <c r="AP954" s="513">
        <v>0</v>
      </c>
      <c r="AQ954" s="513">
        <v>0</v>
      </c>
      <c r="AR954" s="513">
        <v>0</v>
      </c>
      <c r="AS954" s="513">
        <v>0</v>
      </c>
      <c r="AT954" s="513">
        <v>0</v>
      </c>
      <c r="AU954" s="513">
        <v>0</v>
      </c>
      <c r="AV954" s="513">
        <v>0</v>
      </c>
      <c r="AW954" s="513">
        <v>0</v>
      </c>
      <c r="AX954" s="513">
        <v>0</v>
      </c>
      <c r="AY954" s="513">
        <v>0</v>
      </c>
      <c r="AZ954" s="513">
        <v>0</v>
      </c>
      <c r="BA954" s="513">
        <v>0</v>
      </c>
      <c r="BB954" s="513">
        <v>0</v>
      </c>
      <c r="BC954" s="513">
        <v>0</v>
      </c>
      <c r="BD954" s="513">
        <v>0</v>
      </c>
      <c r="BE954" s="513">
        <v>0</v>
      </c>
      <c r="BF954" s="513">
        <v>0</v>
      </c>
      <c r="BG954" s="513">
        <v>0</v>
      </c>
      <c r="BH954" s="513">
        <v>0</v>
      </c>
      <c r="BI954" s="513">
        <v>0</v>
      </c>
      <c r="BJ954" s="513">
        <v>0</v>
      </c>
      <c r="BK954" s="241">
        <f t="shared" si="139"/>
        <v>0</v>
      </c>
      <c r="BL954" s="22">
        <f t="shared" si="140"/>
        <v>0</v>
      </c>
      <c r="BM954" s="519">
        <f t="shared" si="141"/>
        <v>0</v>
      </c>
      <c r="BN954" s="520">
        <v>0</v>
      </c>
      <c r="BO954" s="520">
        <v>0</v>
      </c>
      <c r="BP954" s="520">
        <v>0</v>
      </c>
      <c r="BQ954" s="520">
        <v>0</v>
      </c>
      <c r="BR954" s="520">
        <v>0</v>
      </c>
      <c r="BS954" s="520">
        <v>0</v>
      </c>
      <c r="BT954" s="520">
        <v>0</v>
      </c>
      <c r="BU954" s="520">
        <v>0</v>
      </c>
      <c r="BV954" s="520">
        <v>0</v>
      </c>
      <c r="BW954" s="520">
        <v>0</v>
      </c>
      <c r="BX954" s="520">
        <v>0</v>
      </c>
      <c r="BY954" s="520">
        <v>0</v>
      </c>
      <c r="BZ954" s="520">
        <v>0</v>
      </c>
      <c r="CA954" s="520">
        <v>0</v>
      </c>
      <c r="CB954" s="520">
        <v>0</v>
      </c>
      <c r="CC954" s="520">
        <v>0</v>
      </c>
      <c r="CD954" s="520">
        <v>0</v>
      </c>
      <c r="CE954" s="520">
        <v>0</v>
      </c>
      <c r="CF954" s="520">
        <v>0</v>
      </c>
      <c r="CG954" s="520">
        <v>0</v>
      </c>
      <c r="CH954" s="520">
        <v>0</v>
      </c>
      <c r="CI954" s="520">
        <v>0</v>
      </c>
      <c r="CJ954" s="520">
        <v>0</v>
      </c>
      <c r="CK954" s="520">
        <v>0</v>
      </c>
      <c r="CL954" s="520">
        <f t="shared" si="142"/>
        <v>0</v>
      </c>
      <c r="CM954" s="521">
        <f t="shared" si="143"/>
        <v>0</v>
      </c>
      <c r="CN954" s="522">
        <v>0</v>
      </c>
      <c r="CO954" s="522">
        <v>0</v>
      </c>
      <c r="CP954" s="522">
        <v>0</v>
      </c>
      <c r="CQ954" s="243" t="s">
        <v>874</v>
      </c>
      <c r="CR954" s="103">
        <v>0</v>
      </c>
      <c r="CS954" s="523">
        <v>0</v>
      </c>
      <c r="CT954" s="104">
        <v>0</v>
      </c>
      <c r="CU954" s="524"/>
      <c r="CV954" s="524"/>
      <c r="CW954" s="524"/>
      <c r="CX954" s="525"/>
      <c r="CY954" s="526">
        <v>54.666666666666664</v>
      </c>
      <c r="CZ954" s="527">
        <v>54.666666666666664</v>
      </c>
      <c r="DA954" s="528">
        <v>0.5</v>
      </c>
      <c r="DB954" s="529">
        <v>0.5</v>
      </c>
      <c r="DC954" s="530" t="s">
        <v>2293</v>
      </c>
      <c r="DD954" s="225"/>
      <c r="DE954" s="524"/>
      <c r="DF954" s="524"/>
      <c r="DG954" s="531"/>
      <c r="DH954" s="532"/>
      <c r="DI954" s="64">
        <v>0</v>
      </c>
      <c r="DJ954" s="64">
        <v>0</v>
      </c>
      <c r="DK954" s="64">
        <v>226</v>
      </c>
      <c r="DL954" s="534">
        <f t="shared" si="145"/>
        <v>75.333333333333329</v>
      </c>
    </row>
    <row r="955" spans="1:116" ht="43.5" customHeight="1" x14ac:dyDescent="0.25">
      <c r="A955" s="356" t="s">
        <v>7</v>
      </c>
      <c r="B955" s="65" t="s">
        <v>96</v>
      </c>
      <c r="C955" s="65" t="s">
        <v>140</v>
      </c>
      <c r="D955" s="64" t="s">
        <v>2689</v>
      </c>
      <c r="E955" s="64" t="s">
        <v>633</v>
      </c>
      <c r="F955" s="64" t="s">
        <v>1915</v>
      </c>
      <c r="G955" s="18" t="s">
        <v>633</v>
      </c>
      <c r="H955" s="35" t="s">
        <v>866</v>
      </c>
      <c r="I955" s="28" t="s">
        <v>2322</v>
      </c>
      <c r="J955" s="498">
        <v>11.8</v>
      </c>
      <c r="K955" s="498">
        <v>1.8554924203830001</v>
      </c>
      <c r="L955" s="499">
        <v>57.2</v>
      </c>
      <c r="M955" s="512">
        <v>0</v>
      </c>
      <c r="N955" s="513">
        <v>0</v>
      </c>
      <c r="O955" s="513">
        <v>0</v>
      </c>
      <c r="P955" s="513">
        <v>0</v>
      </c>
      <c r="Q955" s="513">
        <v>0</v>
      </c>
      <c r="R955" s="513">
        <v>0</v>
      </c>
      <c r="S955" s="513">
        <v>0</v>
      </c>
      <c r="T955" s="513">
        <v>0</v>
      </c>
      <c r="U955" s="513">
        <v>0</v>
      </c>
      <c r="V955" s="513">
        <v>0</v>
      </c>
      <c r="W955" s="513">
        <v>0</v>
      </c>
      <c r="X955" s="513">
        <v>0</v>
      </c>
      <c r="Y955" s="513">
        <v>0</v>
      </c>
      <c r="Z955" s="513">
        <v>0</v>
      </c>
      <c r="AA955" s="513">
        <v>0</v>
      </c>
      <c r="AB955" s="513">
        <v>0</v>
      </c>
      <c r="AC955" s="513">
        <v>0</v>
      </c>
      <c r="AD955" s="513">
        <v>0</v>
      </c>
      <c r="AE955" s="513">
        <v>0</v>
      </c>
      <c r="AF955" s="513">
        <v>0</v>
      </c>
      <c r="AG955" s="513">
        <v>0</v>
      </c>
      <c r="AH955" s="513">
        <f t="shared" si="136"/>
        <v>0</v>
      </c>
      <c r="AI955" s="513">
        <v>0</v>
      </c>
      <c r="AJ955" s="513">
        <v>0</v>
      </c>
      <c r="AK955" s="513">
        <f t="shared" si="137"/>
        <v>0</v>
      </c>
      <c r="AL955" s="513">
        <f t="shared" si="138"/>
        <v>0</v>
      </c>
      <c r="AM955" s="513">
        <v>0</v>
      </c>
      <c r="AN955" s="513">
        <v>0</v>
      </c>
      <c r="AO955" s="513">
        <v>0</v>
      </c>
      <c r="AP955" s="513">
        <v>0</v>
      </c>
      <c r="AQ955" s="513">
        <v>0</v>
      </c>
      <c r="AR955" s="513">
        <v>0</v>
      </c>
      <c r="AS955" s="513">
        <v>0</v>
      </c>
      <c r="AT955" s="513">
        <v>0</v>
      </c>
      <c r="AU955" s="513">
        <v>0</v>
      </c>
      <c r="AV955" s="513">
        <v>0</v>
      </c>
      <c r="AW955" s="513">
        <v>0</v>
      </c>
      <c r="AX955" s="513">
        <v>0</v>
      </c>
      <c r="AY955" s="513">
        <v>0</v>
      </c>
      <c r="AZ955" s="513">
        <v>0</v>
      </c>
      <c r="BA955" s="513">
        <v>0</v>
      </c>
      <c r="BB955" s="513">
        <v>0</v>
      </c>
      <c r="BC955" s="513">
        <v>0</v>
      </c>
      <c r="BD955" s="513">
        <v>0</v>
      </c>
      <c r="BE955" s="513">
        <v>0</v>
      </c>
      <c r="BF955" s="513">
        <v>0</v>
      </c>
      <c r="BG955" s="513">
        <v>0</v>
      </c>
      <c r="BH955" s="513">
        <v>0</v>
      </c>
      <c r="BI955" s="513">
        <v>0</v>
      </c>
      <c r="BJ955" s="513">
        <v>0</v>
      </c>
      <c r="BK955" s="241">
        <f t="shared" si="139"/>
        <v>0</v>
      </c>
      <c r="BL955" s="22">
        <f t="shared" si="140"/>
        <v>0</v>
      </c>
      <c r="BM955" s="519">
        <f t="shared" si="141"/>
        <v>0</v>
      </c>
      <c r="BN955" s="520">
        <v>0</v>
      </c>
      <c r="BO955" s="520">
        <v>0</v>
      </c>
      <c r="BP955" s="520">
        <v>0</v>
      </c>
      <c r="BQ955" s="520">
        <v>0</v>
      </c>
      <c r="BR955" s="520">
        <v>0</v>
      </c>
      <c r="BS955" s="520">
        <v>0</v>
      </c>
      <c r="BT955" s="520">
        <v>0</v>
      </c>
      <c r="BU955" s="520">
        <v>0</v>
      </c>
      <c r="BV955" s="520">
        <v>0</v>
      </c>
      <c r="BW955" s="520">
        <v>0</v>
      </c>
      <c r="BX955" s="520">
        <v>0</v>
      </c>
      <c r="BY955" s="520">
        <v>0</v>
      </c>
      <c r="BZ955" s="520">
        <v>0</v>
      </c>
      <c r="CA955" s="520">
        <v>0</v>
      </c>
      <c r="CB955" s="520">
        <v>0</v>
      </c>
      <c r="CC955" s="520">
        <v>0</v>
      </c>
      <c r="CD955" s="520">
        <v>0</v>
      </c>
      <c r="CE955" s="520">
        <v>0</v>
      </c>
      <c r="CF955" s="520">
        <v>0</v>
      </c>
      <c r="CG955" s="520">
        <v>0</v>
      </c>
      <c r="CH955" s="520">
        <v>0</v>
      </c>
      <c r="CI955" s="520">
        <v>0</v>
      </c>
      <c r="CJ955" s="520">
        <v>0</v>
      </c>
      <c r="CK955" s="520">
        <v>0</v>
      </c>
      <c r="CL955" s="520">
        <f t="shared" si="142"/>
        <v>0</v>
      </c>
      <c r="CM955" s="521">
        <f t="shared" si="143"/>
        <v>0</v>
      </c>
      <c r="CN955" s="522">
        <v>25228800.000000004</v>
      </c>
      <c r="CO955" s="522">
        <v>25228800.000000004</v>
      </c>
      <c r="CP955" s="522">
        <v>27611520</v>
      </c>
      <c r="CQ955" s="243" t="s">
        <v>874</v>
      </c>
      <c r="CR955" s="103">
        <v>7.2</v>
      </c>
      <c r="CS955" s="523">
        <v>7.2</v>
      </c>
      <c r="CT955" s="104">
        <v>7.88</v>
      </c>
      <c r="CU955" s="524"/>
      <c r="CV955" s="524"/>
      <c r="CW955" s="524"/>
      <c r="CX955" s="525"/>
      <c r="CY955" s="526">
        <v>22.666666666666668</v>
      </c>
      <c r="CZ955" s="527">
        <v>22.666666666666668</v>
      </c>
      <c r="DA955" s="528">
        <v>0.33333333333333331</v>
      </c>
      <c r="DB955" s="529">
        <v>0.33333333333333331</v>
      </c>
      <c r="DC955" s="530" t="s">
        <v>2489</v>
      </c>
      <c r="DD955" s="225"/>
      <c r="DE955" s="524"/>
      <c r="DF955" s="524"/>
      <c r="DG955" s="531"/>
      <c r="DH955" s="532"/>
      <c r="DI955" s="64">
        <v>0</v>
      </c>
      <c r="DJ955" s="64">
        <v>4012</v>
      </c>
      <c r="DK955" s="64">
        <v>0</v>
      </c>
      <c r="DL955" s="534">
        <f t="shared" si="145"/>
        <v>1337.3333333333333</v>
      </c>
    </row>
    <row r="956" spans="1:116" ht="43.5" customHeight="1" x14ac:dyDescent="0.25">
      <c r="A956" s="356" t="s">
        <v>7</v>
      </c>
      <c r="B956" s="65" t="s">
        <v>96</v>
      </c>
      <c r="C956" s="65" t="s">
        <v>140</v>
      </c>
      <c r="D956" s="64" t="s">
        <v>2689</v>
      </c>
      <c r="E956" s="64" t="s">
        <v>633</v>
      </c>
      <c r="F956" s="64" t="s">
        <v>1916</v>
      </c>
      <c r="G956" s="18" t="s">
        <v>633</v>
      </c>
      <c r="H956" s="35" t="s">
        <v>866</v>
      </c>
      <c r="I956" s="28" t="s">
        <v>2322</v>
      </c>
      <c r="J956" s="498">
        <v>11.8</v>
      </c>
      <c r="K956" s="498">
        <v>2.4471590858190004</v>
      </c>
      <c r="L956" s="499">
        <v>5.0999999999999996</v>
      </c>
      <c r="M956" s="512">
        <v>0</v>
      </c>
      <c r="N956" s="513">
        <v>0</v>
      </c>
      <c r="O956" s="513">
        <v>0</v>
      </c>
      <c r="P956" s="513">
        <v>0</v>
      </c>
      <c r="Q956" s="513">
        <v>0</v>
      </c>
      <c r="R956" s="513">
        <v>0</v>
      </c>
      <c r="S956" s="513">
        <v>0</v>
      </c>
      <c r="T956" s="513">
        <v>0</v>
      </c>
      <c r="U956" s="513">
        <v>0</v>
      </c>
      <c r="V956" s="513">
        <v>0</v>
      </c>
      <c r="W956" s="513">
        <v>0</v>
      </c>
      <c r="X956" s="513">
        <v>0</v>
      </c>
      <c r="Y956" s="513">
        <v>0</v>
      </c>
      <c r="Z956" s="513">
        <v>0</v>
      </c>
      <c r="AA956" s="513">
        <v>0</v>
      </c>
      <c r="AB956" s="513">
        <v>0</v>
      </c>
      <c r="AC956" s="513">
        <v>0</v>
      </c>
      <c r="AD956" s="513">
        <v>0</v>
      </c>
      <c r="AE956" s="513">
        <v>0</v>
      </c>
      <c r="AF956" s="513">
        <v>0</v>
      </c>
      <c r="AG956" s="513">
        <v>0</v>
      </c>
      <c r="AH956" s="513">
        <f t="shared" si="136"/>
        <v>0</v>
      </c>
      <c r="AI956" s="513">
        <v>0</v>
      </c>
      <c r="AJ956" s="513">
        <v>0</v>
      </c>
      <c r="AK956" s="513">
        <f t="shared" si="137"/>
        <v>0</v>
      </c>
      <c r="AL956" s="513">
        <f t="shared" si="138"/>
        <v>0</v>
      </c>
      <c r="AM956" s="513">
        <v>0</v>
      </c>
      <c r="AN956" s="513">
        <v>0</v>
      </c>
      <c r="AO956" s="513">
        <v>0</v>
      </c>
      <c r="AP956" s="513">
        <v>0</v>
      </c>
      <c r="AQ956" s="513">
        <v>0</v>
      </c>
      <c r="AR956" s="513">
        <v>0</v>
      </c>
      <c r="AS956" s="513">
        <v>0</v>
      </c>
      <c r="AT956" s="513">
        <v>0</v>
      </c>
      <c r="AU956" s="513">
        <v>0</v>
      </c>
      <c r="AV956" s="513">
        <v>0</v>
      </c>
      <c r="AW956" s="513">
        <v>0</v>
      </c>
      <c r="AX956" s="513">
        <v>0</v>
      </c>
      <c r="AY956" s="513">
        <v>0</v>
      </c>
      <c r="AZ956" s="513">
        <v>0</v>
      </c>
      <c r="BA956" s="513">
        <v>0</v>
      </c>
      <c r="BB956" s="513">
        <v>0</v>
      </c>
      <c r="BC956" s="513">
        <v>0</v>
      </c>
      <c r="BD956" s="513">
        <v>0</v>
      </c>
      <c r="BE956" s="513">
        <v>0</v>
      </c>
      <c r="BF956" s="513">
        <v>0</v>
      </c>
      <c r="BG956" s="513">
        <v>0</v>
      </c>
      <c r="BH956" s="513">
        <v>0</v>
      </c>
      <c r="BI956" s="513">
        <v>0</v>
      </c>
      <c r="BJ956" s="513">
        <v>0</v>
      </c>
      <c r="BK956" s="241">
        <f t="shared" si="139"/>
        <v>0</v>
      </c>
      <c r="BL956" s="22">
        <f t="shared" si="140"/>
        <v>0</v>
      </c>
      <c r="BM956" s="519">
        <f t="shared" si="141"/>
        <v>0</v>
      </c>
      <c r="BN956" s="520">
        <v>0</v>
      </c>
      <c r="BO956" s="520">
        <v>0</v>
      </c>
      <c r="BP956" s="520">
        <v>0</v>
      </c>
      <c r="BQ956" s="520">
        <v>0</v>
      </c>
      <c r="BR956" s="520">
        <v>0</v>
      </c>
      <c r="BS956" s="520">
        <v>0</v>
      </c>
      <c r="BT956" s="520">
        <v>0</v>
      </c>
      <c r="BU956" s="520">
        <v>0</v>
      </c>
      <c r="BV956" s="520">
        <v>0</v>
      </c>
      <c r="BW956" s="520">
        <v>0</v>
      </c>
      <c r="BX956" s="520">
        <v>0</v>
      </c>
      <c r="BY956" s="520">
        <v>0</v>
      </c>
      <c r="BZ956" s="520">
        <v>0</v>
      </c>
      <c r="CA956" s="520">
        <v>0</v>
      </c>
      <c r="CB956" s="520">
        <v>0</v>
      </c>
      <c r="CC956" s="520">
        <v>0</v>
      </c>
      <c r="CD956" s="520">
        <v>0</v>
      </c>
      <c r="CE956" s="520">
        <v>0</v>
      </c>
      <c r="CF956" s="520">
        <v>0</v>
      </c>
      <c r="CG956" s="520">
        <v>0</v>
      </c>
      <c r="CH956" s="520">
        <v>0</v>
      </c>
      <c r="CI956" s="520">
        <v>0</v>
      </c>
      <c r="CJ956" s="520">
        <v>0</v>
      </c>
      <c r="CK956" s="520">
        <v>0</v>
      </c>
      <c r="CL956" s="520">
        <f t="shared" si="142"/>
        <v>0</v>
      </c>
      <c r="CM956" s="521">
        <f t="shared" si="143"/>
        <v>0</v>
      </c>
      <c r="CN956" s="522">
        <v>27681600.000000004</v>
      </c>
      <c r="CO956" s="522">
        <v>27681600.000000004</v>
      </c>
      <c r="CP956" s="522">
        <v>26034720</v>
      </c>
      <c r="CQ956" s="243" t="s">
        <v>874</v>
      </c>
      <c r="CR956" s="103">
        <v>7.9</v>
      </c>
      <c r="CS956" s="523">
        <v>7.9</v>
      </c>
      <c r="CT956" s="104">
        <v>7.43</v>
      </c>
      <c r="CU956" s="524"/>
      <c r="CV956" s="524"/>
      <c r="CW956" s="524"/>
      <c r="CX956" s="525"/>
      <c r="CY956" s="526">
        <v>42.933333333333337</v>
      </c>
      <c r="CZ956" s="527">
        <v>42.933333333333337</v>
      </c>
      <c r="DA956" s="528">
        <v>0.33333333333333331</v>
      </c>
      <c r="DB956" s="529">
        <v>0.33333333333333331</v>
      </c>
      <c r="DC956" s="530" t="s">
        <v>2489</v>
      </c>
      <c r="DD956" s="225"/>
      <c r="DE956" s="524"/>
      <c r="DF956" s="524"/>
      <c r="DG956" s="531"/>
      <c r="DH956" s="532"/>
      <c r="DI956" s="64">
        <v>0</v>
      </c>
      <c r="DJ956" s="64">
        <v>644</v>
      </c>
      <c r="DK956" s="64">
        <v>0</v>
      </c>
      <c r="DL956" s="534">
        <f t="shared" si="145"/>
        <v>214.66666666666666</v>
      </c>
    </row>
    <row r="957" spans="1:116" ht="43.5" customHeight="1" x14ac:dyDescent="0.25">
      <c r="A957" s="356" t="s">
        <v>7</v>
      </c>
      <c r="B957" s="65" t="s">
        <v>96</v>
      </c>
      <c r="C957" s="65" t="s">
        <v>140</v>
      </c>
      <c r="D957" s="64" t="s">
        <v>2690</v>
      </c>
      <c r="E957" s="64" t="s">
        <v>142</v>
      </c>
      <c r="F957" s="64" t="s">
        <v>1917</v>
      </c>
      <c r="G957" s="18" t="s">
        <v>142</v>
      </c>
      <c r="H957" s="35" t="s">
        <v>889</v>
      </c>
      <c r="I957" s="28" t="s">
        <v>2287</v>
      </c>
      <c r="J957" s="498">
        <v>2.1760100705649315</v>
      </c>
      <c r="K957" s="498">
        <v>1.309469694246</v>
      </c>
      <c r="L957" s="499">
        <v>68.599999999999994</v>
      </c>
      <c r="M957" s="512">
        <v>0</v>
      </c>
      <c r="N957" s="513">
        <v>0</v>
      </c>
      <c r="O957" s="513">
        <v>0</v>
      </c>
      <c r="P957" s="513">
        <v>0</v>
      </c>
      <c r="Q957" s="513">
        <v>0</v>
      </c>
      <c r="R957" s="513">
        <v>0</v>
      </c>
      <c r="S957" s="513">
        <v>0</v>
      </c>
      <c r="T957" s="513">
        <v>0</v>
      </c>
      <c r="U957" s="513">
        <v>0</v>
      </c>
      <c r="V957" s="513">
        <v>0</v>
      </c>
      <c r="W957" s="513">
        <v>0</v>
      </c>
      <c r="X957" s="513">
        <v>0</v>
      </c>
      <c r="Y957" s="513">
        <v>0</v>
      </c>
      <c r="Z957" s="513">
        <v>0</v>
      </c>
      <c r="AA957" s="513">
        <v>0</v>
      </c>
      <c r="AB957" s="513">
        <v>0</v>
      </c>
      <c r="AC957" s="513">
        <v>3</v>
      </c>
      <c r="AD957" s="513">
        <v>3</v>
      </c>
      <c r="AE957" s="513">
        <v>0</v>
      </c>
      <c r="AF957" s="513">
        <v>0</v>
      </c>
      <c r="AG957" s="513">
        <v>0</v>
      </c>
      <c r="AH957" s="513">
        <f t="shared" si="136"/>
        <v>0</v>
      </c>
      <c r="AI957" s="513">
        <v>0</v>
      </c>
      <c r="AJ957" s="513">
        <v>0</v>
      </c>
      <c r="AK957" s="513">
        <f t="shared" si="137"/>
        <v>3</v>
      </c>
      <c r="AL957" s="513">
        <f t="shared" si="138"/>
        <v>3</v>
      </c>
      <c r="AM957" s="513">
        <v>0</v>
      </c>
      <c r="AN957" s="513">
        <v>0</v>
      </c>
      <c r="AO957" s="513">
        <v>0</v>
      </c>
      <c r="AP957" s="513">
        <v>0</v>
      </c>
      <c r="AQ957" s="513">
        <v>0</v>
      </c>
      <c r="AR957" s="513">
        <v>0</v>
      </c>
      <c r="AS957" s="513">
        <v>0</v>
      </c>
      <c r="AT957" s="513">
        <v>0</v>
      </c>
      <c r="AU957" s="513">
        <v>0</v>
      </c>
      <c r="AV957" s="513">
        <v>0</v>
      </c>
      <c r="AW957" s="513">
        <v>0</v>
      </c>
      <c r="AX957" s="513">
        <v>0</v>
      </c>
      <c r="AY957" s="513">
        <v>0</v>
      </c>
      <c r="AZ957" s="513">
        <v>0</v>
      </c>
      <c r="BA957" s="513">
        <v>0</v>
      </c>
      <c r="BB957" s="513">
        <v>0</v>
      </c>
      <c r="BC957" s="513">
        <v>117.4</v>
      </c>
      <c r="BD957" s="513">
        <v>117.4</v>
      </c>
      <c r="BE957" s="513">
        <v>0</v>
      </c>
      <c r="BF957" s="513">
        <v>0</v>
      </c>
      <c r="BG957" s="513">
        <v>0</v>
      </c>
      <c r="BH957" s="513">
        <v>0</v>
      </c>
      <c r="BI957" s="513">
        <v>0</v>
      </c>
      <c r="BJ957" s="513">
        <v>0</v>
      </c>
      <c r="BK957" s="241">
        <f t="shared" si="139"/>
        <v>117.4</v>
      </c>
      <c r="BL957" s="22">
        <f t="shared" si="140"/>
        <v>117.4</v>
      </c>
      <c r="BM957" s="519">
        <f t="shared" si="141"/>
        <v>9.7833333333333342E-2</v>
      </c>
      <c r="BN957" s="520">
        <v>0</v>
      </c>
      <c r="BO957" s="520">
        <v>0</v>
      </c>
      <c r="BP957" s="520">
        <v>0</v>
      </c>
      <c r="BQ957" s="520">
        <v>0</v>
      </c>
      <c r="BR957" s="520">
        <v>0</v>
      </c>
      <c r="BS957" s="520">
        <v>0</v>
      </c>
      <c r="BT957" s="520">
        <v>0</v>
      </c>
      <c r="BU957" s="520">
        <v>0</v>
      </c>
      <c r="BV957" s="520">
        <v>0</v>
      </c>
      <c r="BW957" s="520">
        <v>0</v>
      </c>
      <c r="BX957" s="520">
        <v>0</v>
      </c>
      <c r="BY957" s="520">
        <v>0</v>
      </c>
      <c r="BZ957" s="520">
        <v>0</v>
      </c>
      <c r="CA957" s="520">
        <v>0</v>
      </c>
      <c r="CB957" s="520">
        <v>0</v>
      </c>
      <c r="CC957" s="520">
        <v>0</v>
      </c>
      <c r="CD957" s="520">
        <v>137808.81600000002</v>
      </c>
      <c r="CE957" s="520">
        <v>137808.81600000002</v>
      </c>
      <c r="CF957" s="520">
        <v>0</v>
      </c>
      <c r="CG957" s="520">
        <v>0</v>
      </c>
      <c r="CH957" s="520">
        <v>0</v>
      </c>
      <c r="CI957" s="520">
        <v>0</v>
      </c>
      <c r="CJ957" s="520">
        <v>0</v>
      </c>
      <c r="CK957" s="520">
        <v>0</v>
      </c>
      <c r="CL957" s="520">
        <f t="shared" si="142"/>
        <v>137808.81600000002</v>
      </c>
      <c r="CM957" s="521">
        <f t="shared" si="143"/>
        <v>137808.81600000002</v>
      </c>
      <c r="CN957" s="522">
        <v>3328800</v>
      </c>
      <c r="CO957" s="522">
        <v>3328800</v>
      </c>
      <c r="CP957" s="522">
        <v>4204800</v>
      </c>
      <c r="CQ957" s="243" t="s">
        <v>874</v>
      </c>
      <c r="CR957" s="103">
        <v>0.95</v>
      </c>
      <c r="CS957" s="523">
        <v>0.95</v>
      </c>
      <c r="CT957" s="104">
        <v>1.2</v>
      </c>
      <c r="CU957" s="524"/>
      <c r="CV957" s="524"/>
      <c r="CW957" s="524"/>
      <c r="CX957" s="525"/>
      <c r="CY957" s="526">
        <v>297.25216794559861</v>
      </c>
      <c r="CZ957" s="527">
        <v>197.19325431751076</v>
      </c>
      <c r="DA957" s="528">
        <v>1.6666666666666667</v>
      </c>
      <c r="DB957" s="529">
        <v>1.2836257309941532</v>
      </c>
      <c r="DC957" s="530" t="s">
        <v>2293</v>
      </c>
      <c r="DD957" s="225"/>
      <c r="DE957" s="524"/>
      <c r="DF957" s="524"/>
      <c r="DG957" s="531"/>
      <c r="DH957" s="532"/>
      <c r="DI957" s="64">
        <v>0</v>
      </c>
      <c r="DJ957" s="64">
        <v>3365</v>
      </c>
      <c r="DK957" s="64">
        <v>41743</v>
      </c>
      <c r="DL957" s="534">
        <f t="shared" si="145"/>
        <v>15036</v>
      </c>
    </row>
    <row r="958" spans="1:116" ht="43.5" customHeight="1" x14ac:dyDescent="0.25">
      <c r="A958" s="356" t="s">
        <v>7</v>
      </c>
      <c r="B958" s="65" t="s">
        <v>96</v>
      </c>
      <c r="C958" s="65" t="s">
        <v>140</v>
      </c>
      <c r="D958" s="64" t="s">
        <v>2690</v>
      </c>
      <c r="E958" s="64" t="s">
        <v>142</v>
      </c>
      <c r="F958" s="64" t="s">
        <v>1918</v>
      </c>
      <c r="G958" s="18" t="s">
        <v>142</v>
      </c>
      <c r="H958" s="35" t="s">
        <v>889</v>
      </c>
      <c r="I958" s="28" t="s">
        <v>2287</v>
      </c>
      <c r="J958" s="498">
        <v>2.1615994078459591</v>
      </c>
      <c r="K958" s="498">
        <v>1.2022727247720002</v>
      </c>
      <c r="L958" s="499">
        <v>56.6</v>
      </c>
      <c r="M958" s="512">
        <v>0</v>
      </c>
      <c r="N958" s="513">
        <v>0</v>
      </c>
      <c r="O958" s="513">
        <v>0</v>
      </c>
      <c r="P958" s="513">
        <v>0</v>
      </c>
      <c r="Q958" s="513">
        <v>0</v>
      </c>
      <c r="R958" s="513">
        <v>0</v>
      </c>
      <c r="S958" s="513">
        <v>0</v>
      </c>
      <c r="T958" s="513">
        <v>0</v>
      </c>
      <c r="U958" s="513">
        <v>0</v>
      </c>
      <c r="V958" s="513">
        <v>0</v>
      </c>
      <c r="W958" s="513">
        <v>0</v>
      </c>
      <c r="X958" s="513">
        <v>0</v>
      </c>
      <c r="Y958" s="513">
        <v>0</v>
      </c>
      <c r="Z958" s="513">
        <v>0</v>
      </c>
      <c r="AA958" s="513">
        <v>0</v>
      </c>
      <c r="AB958" s="513">
        <v>0</v>
      </c>
      <c r="AC958" s="513">
        <v>0</v>
      </c>
      <c r="AD958" s="513">
        <v>0</v>
      </c>
      <c r="AE958" s="513">
        <v>0</v>
      </c>
      <c r="AF958" s="513">
        <v>0</v>
      </c>
      <c r="AG958" s="513">
        <v>0</v>
      </c>
      <c r="AH958" s="513">
        <f t="shared" si="136"/>
        <v>0</v>
      </c>
      <c r="AI958" s="513">
        <v>0</v>
      </c>
      <c r="AJ958" s="513">
        <v>0</v>
      </c>
      <c r="AK958" s="513">
        <f t="shared" si="137"/>
        <v>0</v>
      </c>
      <c r="AL958" s="513">
        <f t="shared" si="138"/>
        <v>0</v>
      </c>
      <c r="AM958" s="513">
        <v>0</v>
      </c>
      <c r="AN958" s="513">
        <v>0</v>
      </c>
      <c r="AO958" s="513">
        <v>0</v>
      </c>
      <c r="AP958" s="513">
        <v>0</v>
      </c>
      <c r="AQ958" s="513">
        <v>0</v>
      </c>
      <c r="AR958" s="513">
        <v>0</v>
      </c>
      <c r="AS958" s="513">
        <v>0</v>
      </c>
      <c r="AT958" s="513">
        <v>0</v>
      </c>
      <c r="AU958" s="513">
        <v>0</v>
      </c>
      <c r="AV958" s="513">
        <v>0</v>
      </c>
      <c r="AW958" s="513">
        <v>0</v>
      </c>
      <c r="AX958" s="513">
        <v>0</v>
      </c>
      <c r="AY958" s="513">
        <v>0</v>
      </c>
      <c r="AZ958" s="513">
        <v>0</v>
      </c>
      <c r="BA958" s="513">
        <v>0</v>
      </c>
      <c r="BB958" s="513">
        <v>0</v>
      </c>
      <c r="BC958" s="513">
        <v>0</v>
      </c>
      <c r="BD958" s="513">
        <v>0</v>
      </c>
      <c r="BE958" s="513">
        <v>0</v>
      </c>
      <c r="BF958" s="513">
        <v>0</v>
      </c>
      <c r="BG958" s="513">
        <v>0</v>
      </c>
      <c r="BH958" s="513">
        <v>0</v>
      </c>
      <c r="BI958" s="513">
        <v>0</v>
      </c>
      <c r="BJ958" s="513">
        <v>0</v>
      </c>
      <c r="BK958" s="241">
        <f t="shared" si="139"/>
        <v>0</v>
      </c>
      <c r="BL958" s="22">
        <f t="shared" si="140"/>
        <v>0</v>
      </c>
      <c r="BM958" s="519">
        <f t="shared" si="141"/>
        <v>0</v>
      </c>
      <c r="BN958" s="520">
        <v>0</v>
      </c>
      <c r="BO958" s="520">
        <v>0</v>
      </c>
      <c r="BP958" s="520">
        <v>0</v>
      </c>
      <c r="BQ958" s="520">
        <v>0</v>
      </c>
      <c r="BR958" s="520">
        <v>0</v>
      </c>
      <c r="BS958" s="520">
        <v>0</v>
      </c>
      <c r="BT958" s="520">
        <v>0</v>
      </c>
      <c r="BU958" s="520">
        <v>0</v>
      </c>
      <c r="BV958" s="520">
        <v>0</v>
      </c>
      <c r="BW958" s="520">
        <v>0</v>
      </c>
      <c r="BX958" s="520">
        <v>0</v>
      </c>
      <c r="BY958" s="520">
        <v>0</v>
      </c>
      <c r="BZ958" s="520">
        <v>0</v>
      </c>
      <c r="CA958" s="520">
        <v>0</v>
      </c>
      <c r="CB958" s="520">
        <v>0</v>
      </c>
      <c r="CC958" s="520">
        <v>0</v>
      </c>
      <c r="CD958" s="520">
        <v>0</v>
      </c>
      <c r="CE958" s="520">
        <v>0</v>
      </c>
      <c r="CF958" s="520">
        <v>0</v>
      </c>
      <c r="CG958" s="520">
        <v>0</v>
      </c>
      <c r="CH958" s="520">
        <v>0</v>
      </c>
      <c r="CI958" s="520">
        <v>0</v>
      </c>
      <c r="CJ958" s="520">
        <v>0</v>
      </c>
      <c r="CK958" s="520">
        <v>0</v>
      </c>
      <c r="CL958" s="520">
        <f t="shared" si="142"/>
        <v>0</v>
      </c>
      <c r="CM958" s="521">
        <f t="shared" si="143"/>
        <v>0</v>
      </c>
      <c r="CN958" s="522">
        <v>4555200</v>
      </c>
      <c r="CO958" s="522">
        <v>4555200</v>
      </c>
      <c r="CP958" s="522">
        <v>2838240.0000000005</v>
      </c>
      <c r="CQ958" s="243" t="s">
        <v>874</v>
      </c>
      <c r="CR958" s="103">
        <v>1.3</v>
      </c>
      <c r="CS958" s="523">
        <v>1.3</v>
      </c>
      <c r="CT958" s="104">
        <v>0.81</v>
      </c>
      <c r="CU958" s="524"/>
      <c r="CV958" s="524"/>
      <c r="CW958" s="524"/>
      <c r="CX958" s="525"/>
      <c r="CY958" s="526">
        <v>111.80221823613753</v>
      </c>
      <c r="CZ958" s="527">
        <v>109.70324184518489</v>
      </c>
      <c r="DA958" s="528">
        <v>1.1148295331797027</v>
      </c>
      <c r="DB958" s="529">
        <v>1.0938785673550366</v>
      </c>
      <c r="DC958" s="530" t="s">
        <v>2433</v>
      </c>
      <c r="DD958" s="225"/>
      <c r="DE958" s="524"/>
      <c r="DF958" s="524"/>
      <c r="DG958" s="531"/>
      <c r="DH958" s="532"/>
      <c r="DI958" s="64">
        <v>0</v>
      </c>
      <c r="DJ958" s="64">
        <v>13075</v>
      </c>
      <c r="DK958" s="64">
        <v>5410</v>
      </c>
      <c r="DL958" s="534">
        <f t="shared" si="145"/>
        <v>6161.666666666667</v>
      </c>
    </row>
    <row r="959" spans="1:116" ht="43.5" customHeight="1" x14ac:dyDescent="0.25">
      <c r="A959" s="356" t="s">
        <v>7</v>
      </c>
      <c r="B959" s="65" t="s">
        <v>96</v>
      </c>
      <c r="C959" s="65" t="s">
        <v>140</v>
      </c>
      <c r="D959" s="64" t="s">
        <v>2690</v>
      </c>
      <c r="E959" s="64" t="s">
        <v>142</v>
      </c>
      <c r="F959" s="64" t="s">
        <v>1919</v>
      </c>
      <c r="G959" s="18" t="s">
        <v>142</v>
      </c>
      <c r="H959" s="35" t="s">
        <v>860</v>
      </c>
      <c r="I959" s="28" t="s">
        <v>2691</v>
      </c>
      <c r="J959" s="498">
        <v>1.8229488339500919</v>
      </c>
      <c r="K959" s="498">
        <v>2.956060599912</v>
      </c>
      <c r="L959" s="499">
        <v>290.8</v>
      </c>
      <c r="M959" s="512">
        <v>0</v>
      </c>
      <c r="N959" s="513">
        <v>0</v>
      </c>
      <c r="O959" s="513">
        <v>0</v>
      </c>
      <c r="P959" s="513">
        <v>0</v>
      </c>
      <c r="Q959" s="513">
        <v>0</v>
      </c>
      <c r="R959" s="513">
        <v>0</v>
      </c>
      <c r="S959" s="513">
        <v>0</v>
      </c>
      <c r="T959" s="513">
        <v>0</v>
      </c>
      <c r="U959" s="513">
        <v>0</v>
      </c>
      <c r="V959" s="513">
        <v>0</v>
      </c>
      <c r="W959" s="513">
        <v>0</v>
      </c>
      <c r="X959" s="513">
        <v>0</v>
      </c>
      <c r="Y959" s="513">
        <v>0</v>
      </c>
      <c r="Z959" s="513">
        <v>0</v>
      </c>
      <c r="AA959" s="513">
        <v>0</v>
      </c>
      <c r="AB959" s="513">
        <v>0</v>
      </c>
      <c r="AC959" s="513">
        <v>5</v>
      </c>
      <c r="AD959" s="513">
        <v>5</v>
      </c>
      <c r="AE959" s="513">
        <v>0</v>
      </c>
      <c r="AF959" s="513">
        <v>0</v>
      </c>
      <c r="AG959" s="513">
        <v>0</v>
      </c>
      <c r="AH959" s="513">
        <f t="shared" si="136"/>
        <v>0</v>
      </c>
      <c r="AI959" s="513">
        <v>0</v>
      </c>
      <c r="AJ959" s="513">
        <v>0</v>
      </c>
      <c r="AK959" s="513">
        <f t="shared" si="137"/>
        <v>5</v>
      </c>
      <c r="AL959" s="513">
        <f t="shared" si="138"/>
        <v>5</v>
      </c>
      <c r="AM959" s="513">
        <v>0</v>
      </c>
      <c r="AN959" s="513">
        <v>0</v>
      </c>
      <c r="AO959" s="513">
        <v>0</v>
      </c>
      <c r="AP959" s="513">
        <v>0</v>
      </c>
      <c r="AQ959" s="513">
        <v>0</v>
      </c>
      <c r="AR959" s="513">
        <v>0</v>
      </c>
      <c r="AS959" s="513">
        <v>0</v>
      </c>
      <c r="AT959" s="513">
        <v>0</v>
      </c>
      <c r="AU959" s="513">
        <v>0</v>
      </c>
      <c r="AV959" s="513">
        <v>0</v>
      </c>
      <c r="AW959" s="513">
        <v>0</v>
      </c>
      <c r="AX959" s="513">
        <v>0</v>
      </c>
      <c r="AY959" s="513">
        <v>0</v>
      </c>
      <c r="AZ959" s="513">
        <v>0</v>
      </c>
      <c r="BA959" s="513">
        <v>0</v>
      </c>
      <c r="BB959" s="513">
        <v>0</v>
      </c>
      <c r="BC959" s="513">
        <v>21.84</v>
      </c>
      <c r="BD959" s="513">
        <v>21.84</v>
      </c>
      <c r="BE959" s="513">
        <v>0</v>
      </c>
      <c r="BF959" s="513">
        <v>0</v>
      </c>
      <c r="BG959" s="513">
        <v>0</v>
      </c>
      <c r="BH959" s="513">
        <v>0</v>
      </c>
      <c r="BI959" s="513">
        <v>0</v>
      </c>
      <c r="BJ959" s="513">
        <v>0</v>
      </c>
      <c r="BK959" s="241">
        <f t="shared" si="139"/>
        <v>21.84</v>
      </c>
      <c r="BL959" s="22">
        <f t="shared" si="140"/>
        <v>21.84</v>
      </c>
      <c r="BM959" s="519">
        <f t="shared" si="141"/>
        <v>2.0799999999999999E-2</v>
      </c>
      <c r="BN959" s="520">
        <v>0</v>
      </c>
      <c r="BO959" s="520">
        <v>0</v>
      </c>
      <c r="BP959" s="520">
        <v>0</v>
      </c>
      <c r="BQ959" s="520">
        <v>0</v>
      </c>
      <c r="BR959" s="520">
        <v>0</v>
      </c>
      <c r="BS959" s="520">
        <v>0</v>
      </c>
      <c r="BT959" s="520">
        <v>0</v>
      </c>
      <c r="BU959" s="520">
        <v>0</v>
      </c>
      <c r="BV959" s="520">
        <v>0</v>
      </c>
      <c r="BW959" s="520">
        <v>0</v>
      </c>
      <c r="BX959" s="520">
        <v>0</v>
      </c>
      <c r="BY959" s="520">
        <v>0</v>
      </c>
      <c r="BZ959" s="520">
        <v>0</v>
      </c>
      <c r="CA959" s="520">
        <v>0</v>
      </c>
      <c r="CB959" s="520">
        <v>0</v>
      </c>
      <c r="CC959" s="520">
        <v>0</v>
      </c>
      <c r="CD959" s="520">
        <v>25636.6656</v>
      </c>
      <c r="CE959" s="520">
        <v>25636.6656</v>
      </c>
      <c r="CF959" s="520">
        <v>0</v>
      </c>
      <c r="CG959" s="520">
        <v>0</v>
      </c>
      <c r="CH959" s="520">
        <v>0</v>
      </c>
      <c r="CI959" s="520">
        <v>0</v>
      </c>
      <c r="CJ959" s="520">
        <v>0</v>
      </c>
      <c r="CK959" s="520">
        <v>0</v>
      </c>
      <c r="CL959" s="520">
        <f t="shared" si="142"/>
        <v>25636.6656</v>
      </c>
      <c r="CM959" s="521">
        <f t="shared" si="143"/>
        <v>25636.6656</v>
      </c>
      <c r="CN959" s="522">
        <v>2698080.0000000005</v>
      </c>
      <c r="CO959" s="522">
        <v>2698080.0000000005</v>
      </c>
      <c r="CP959" s="522">
        <v>3679200.0000000005</v>
      </c>
      <c r="CQ959" s="243" t="s">
        <v>874</v>
      </c>
      <c r="CR959" s="103">
        <v>0.77</v>
      </c>
      <c r="CS959" s="523">
        <v>0.77</v>
      </c>
      <c r="CT959" s="104">
        <v>1.05</v>
      </c>
      <c r="CU959" s="524"/>
      <c r="CV959" s="524"/>
      <c r="CW959" s="524"/>
      <c r="CX959" s="525"/>
      <c r="CY959" s="526">
        <v>757.52866804736016</v>
      </c>
      <c r="CZ959" s="527">
        <v>215.90803268229934</v>
      </c>
      <c r="DA959" s="528">
        <v>1.4542313747366993</v>
      </c>
      <c r="DB959" s="529">
        <v>1.3610527604257836</v>
      </c>
      <c r="DC959" s="530" t="s">
        <v>2436</v>
      </c>
      <c r="DD959" s="225"/>
      <c r="DE959" s="524"/>
      <c r="DF959" s="524"/>
      <c r="DG959" s="531"/>
      <c r="DH959" s="532"/>
      <c r="DI959" s="64">
        <v>25256</v>
      </c>
      <c r="DJ959" s="64">
        <v>98944</v>
      </c>
      <c r="DK959" s="64">
        <v>56454</v>
      </c>
      <c r="DL959" s="534">
        <f t="shared" si="145"/>
        <v>60218</v>
      </c>
    </row>
    <row r="960" spans="1:116" ht="43.5" customHeight="1" x14ac:dyDescent="0.25">
      <c r="A960" s="356" t="s">
        <v>7</v>
      </c>
      <c r="B960" s="65" t="s">
        <v>96</v>
      </c>
      <c r="C960" s="65" t="s">
        <v>140</v>
      </c>
      <c r="D960" s="64" t="s">
        <v>2690</v>
      </c>
      <c r="E960" s="64" t="s">
        <v>142</v>
      </c>
      <c r="F960" s="64" t="s">
        <v>1920</v>
      </c>
      <c r="G960" s="18" t="s">
        <v>142</v>
      </c>
      <c r="H960" s="35" t="s">
        <v>860</v>
      </c>
      <c r="I960" s="28" t="s">
        <v>2287</v>
      </c>
      <c r="J960" s="498">
        <v>1.6067888931654961</v>
      </c>
      <c r="K960" s="498">
        <v>2.0729166623550004</v>
      </c>
      <c r="L960" s="499">
        <v>262.5</v>
      </c>
      <c r="M960" s="512">
        <v>0</v>
      </c>
      <c r="N960" s="513">
        <v>0</v>
      </c>
      <c r="O960" s="513">
        <v>0</v>
      </c>
      <c r="P960" s="513">
        <v>0</v>
      </c>
      <c r="Q960" s="513">
        <v>0</v>
      </c>
      <c r="R960" s="513">
        <v>0</v>
      </c>
      <c r="S960" s="513">
        <v>0</v>
      </c>
      <c r="T960" s="513">
        <v>0</v>
      </c>
      <c r="U960" s="513">
        <v>0</v>
      </c>
      <c r="V960" s="513">
        <v>0</v>
      </c>
      <c r="W960" s="513">
        <v>0</v>
      </c>
      <c r="X960" s="513">
        <v>0</v>
      </c>
      <c r="Y960" s="513">
        <v>0</v>
      </c>
      <c r="Z960" s="513">
        <v>0</v>
      </c>
      <c r="AA960" s="513">
        <v>0</v>
      </c>
      <c r="AB960" s="513">
        <v>0</v>
      </c>
      <c r="AC960" s="513">
        <v>1</v>
      </c>
      <c r="AD960" s="513">
        <v>1</v>
      </c>
      <c r="AE960" s="513">
        <v>0</v>
      </c>
      <c r="AF960" s="513">
        <v>0</v>
      </c>
      <c r="AG960" s="513">
        <v>0</v>
      </c>
      <c r="AH960" s="513">
        <f t="shared" si="136"/>
        <v>0</v>
      </c>
      <c r="AI960" s="513">
        <v>0</v>
      </c>
      <c r="AJ960" s="513">
        <v>0</v>
      </c>
      <c r="AK960" s="513">
        <f t="shared" si="137"/>
        <v>1</v>
      </c>
      <c r="AL960" s="513">
        <f t="shared" si="138"/>
        <v>1</v>
      </c>
      <c r="AM960" s="513">
        <v>0</v>
      </c>
      <c r="AN960" s="513">
        <v>0</v>
      </c>
      <c r="AO960" s="513">
        <v>0</v>
      </c>
      <c r="AP960" s="513">
        <v>0</v>
      </c>
      <c r="AQ960" s="513">
        <v>0</v>
      </c>
      <c r="AR960" s="513">
        <v>0</v>
      </c>
      <c r="AS960" s="513">
        <v>0</v>
      </c>
      <c r="AT960" s="513">
        <v>0</v>
      </c>
      <c r="AU960" s="513">
        <v>0</v>
      </c>
      <c r="AV960" s="513">
        <v>0</v>
      </c>
      <c r="AW960" s="513">
        <v>0</v>
      </c>
      <c r="AX960" s="513">
        <v>0</v>
      </c>
      <c r="AY960" s="513">
        <v>0</v>
      </c>
      <c r="AZ960" s="513">
        <v>0</v>
      </c>
      <c r="BA960" s="513">
        <v>0</v>
      </c>
      <c r="BB960" s="513">
        <v>0</v>
      </c>
      <c r="BC960" s="513">
        <v>6.3</v>
      </c>
      <c r="BD960" s="513">
        <v>6.3</v>
      </c>
      <c r="BE960" s="513">
        <v>0</v>
      </c>
      <c r="BF960" s="513">
        <v>0</v>
      </c>
      <c r="BG960" s="513">
        <v>0</v>
      </c>
      <c r="BH960" s="513">
        <v>0</v>
      </c>
      <c r="BI960" s="513">
        <v>0</v>
      </c>
      <c r="BJ960" s="513">
        <v>0</v>
      </c>
      <c r="BK960" s="241">
        <f t="shared" si="139"/>
        <v>6.3</v>
      </c>
      <c r="BL960" s="22">
        <f t="shared" si="140"/>
        <v>6.3</v>
      </c>
      <c r="BM960" s="519">
        <f t="shared" si="141"/>
        <v>3.3157894736842108E-3</v>
      </c>
      <c r="BN960" s="520">
        <v>0</v>
      </c>
      <c r="BO960" s="520">
        <v>0</v>
      </c>
      <c r="BP960" s="520">
        <v>0</v>
      </c>
      <c r="BQ960" s="520">
        <v>0</v>
      </c>
      <c r="BR960" s="520">
        <v>0</v>
      </c>
      <c r="BS960" s="520">
        <v>0</v>
      </c>
      <c r="BT960" s="520">
        <v>0</v>
      </c>
      <c r="BU960" s="520">
        <v>0</v>
      </c>
      <c r="BV960" s="520">
        <v>0</v>
      </c>
      <c r="BW960" s="520">
        <v>0</v>
      </c>
      <c r="BX960" s="520">
        <v>0</v>
      </c>
      <c r="BY960" s="520">
        <v>0</v>
      </c>
      <c r="BZ960" s="520">
        <v>0</v>
      </c>
      <c r="CA960" s="520">
        <v>0</v>
      </c>
      <c r="CB960" s="520">
        <v>0</v>
      </c>
      <c r="CC960" s="520">
        <v>0</v>
      </c>
      <c r="CD960" s="520">
        <v>7395.192</v>
      </c>
      <c r="CE960" s="520">
        <v>7395.192</v>
      </c>
      <c r="CF960" s="520">
        <v>0</v>
      </c>
      <c r="CG960" s="520">
        <v>0</v>
      </c>
      <c r="CH960" s="520">
        <v>0</v>
      </c>
      <c r="CI960" s="520">
        <v>0</v>
      </c>
      <c r="CJ960" s="520">
        <v>0</v>
      </c>
      <c r="CK960" s="520">
        <v>0</v>
      </c>
      <c r="CL960" s="520">
        <f t="shared" si="142"/>
        <v>7395.192</v>
      </c>
      <c r="CM960" s="521">
        <f t="shared" si="143"/>
        <v>7395.192</v>
      </c>
      <c r="CN960" s="522">
        <v>2347680.0000000005</v>
      </c>
      <c r="CO960" s="522">
        <v>2347680.0000000005</v>
      </c>
      <c r="CP960" s="522">
        <v>6657600</v>
      </c>
      <c r="CQ960" s="243" t="s">
        <v>874</v>
      </c>
      <c r="CR960" s="103">
        <v>0.67</v>
      </c>
      <c r="CS960" s="523">
        <v>0.67</v>
      </c>
      <c r="CT960" s="104">
        <v>1.9</v>
      </c>
      <c r="CU960" s="524"/>
      <c r="CV960" s="524"/>
      <c r="CW960" s="524"/>
      <c r="CX960" s="525"/>
      <c r="CY960" s="526">
        <v>31.694945475979964</v>
      </c>
      <c r="CZ960" s="527">
        <v>31.694945475979964</v>
      </c>
      <c r="DA960" s="528">
        <v>8.3018960605167627E-2</v>
      </c>
      <c r="DB960" s="529">
        <v>8.3018960605167627E-2</v>
      </c>
      <c r="DC960" s="530" t="s">
        <v>2391</v>
      </c>
      <c r="DD960" s="225"/>
      <c r="DE960" s="524"/>
      <c r="DF960" s="524"/>
      <c r="DG960" s="531"/>
      <c r="DH960" s="532"/>
      <c r="DI960" s="64">
        <v>0</v>
      </c>
      <c r="DJ960" s="64">
        <v>24780</v>
      </c>
      <c r="DK960" s="64">
        <v>0</v>
      </c>
      <c r="DL960" s="534">
        <f t="shared" si="145"/>
        <v>8260</v>
      </c>
    </row>
    <row r="961" spans="1:116" ht="43.5" customHeight="1" x14ac:dyDescent="0.25">
      <c r="A961" s="356" t="s">
        <v>7</v>
      </c>
      <c r="B961" s="65" t="s">
        <v>96</v>
      </c>
      <c r="C961" s="65" t="s">
        <v>140</v>
      </c>
      <c r="D961" s="64" t="s">
        <v>2690</v>
      </c>
      <c r="E961" s="64" t="s">
        <v>142</v>
      </c>
      <c r="F961" s="64" t="s">
        <v>1921</v>
      </c>
      <c r="G961" s="18" t="s">
        <v>142</v>
      </c>
      <c r="H961" s="35" t="s">
        <v>866</v>
      </c>
      <c r="I961" s="28" t="s">
        <v>2287</v>
      </c>
      <c r="J961" s="498">
        <v>1.8</v>
      </c>
      <c r="K961" s="498">
        <v>2.1867424196940002</v>
      </c>
      <c r="L961" s="499">
        <v>458.8</v>
      </c>
      <c r="M961" s="512">
        <v>0</v>
      </c>
      <c r="N961" s="513">
        <v>0</v>
      </c>
      <c r="O961" s="513">
        <v>0</v>
      </c>
      <c r="P961" s="513">
        <v>0</v>
      </c>
      <c r="Q961" s="513">
        <v>0</v>
      </c>
      <c r="R961" s="513">
        <v>0</v>
      </c>
      <c r="S961" s="513">
        <v>0</v>
      </c>
      <c r="T961" s="513">
        <v>0</v>
      </c>
      <c r="U961" s="513">
        <v>0</v>
      </c>
      <c r="V961" s="513">
        <v>0</v>
      </c>
      <c r="W961" s="513">
        <v>0</v>
      </c>
      <c r="X961" s="513">
        <v>0</v>
      </c>
      <c r="Y961" s="513">
        <v>2</v>
      </c>
      <c r="Z961" s="513">
        <v>2</v>
      </c>
      <c r="AA961" s="513">
        <v>0</v>
      </c>
      <c r="AB961" s="513">
        <v>0</v>
      </c>
      <c r="AC961" s="513">
        <v>1</v>
      </c>
      <c r="AD961" s="513">
        <v>1</v>
      </c>
      <c r="AE961" s="513">
        <v>0</v>
      </c>
      <c r="AF961" s="513">
        <v>0</v>
      </c>
      <c r="AG961" s="513">
        <v>0</v>
      </c>
      <c r="AH961" s="513">
        <f t="shared" si="136"/>
        <v>0</v>
      </c>
      <c r="AI961" s="513">
        <v>0</v>
      </c>
      <c r="AJ961" s="513">
        <v>0</v>
      </c>
      <c r="AK961" s="513">
        <f t="shared" si="137"/>
        <v>3</v>
      </c>
      <c r="AL961" s="513">
        <f t="shared" si="138"/>
        <v>3</v>
      </c>
      <c r="AM961" s="513">
        <v>0</v>
      </c>
      <c r="AN961" s="513">
        <v>0</v>
      </c>
      <c r="AO961" s="513">
        <v>0</v>
      </c>
      <c r="AP961" s="513">
        <v>0</v>
      </c>
      <c r="AQ961" s="513">
        <v>0</v>
      </c>
      <c r="AR961" s="513">
        <v>0</v>
      </c>
      <c r="AS961" s="513">
        <v>0</v>
      </c>
      <c r="AT961" s="513">
        <v>0</v>
      </c>
      <c r="AU961" s="513">
        <v>0</v>
      </c>
      <c r="AV961" s="513">
        <v>0</v>
      </c>
      <c r="AW961" s="513">
        <v>0</v>
      </c>
      <c r="AX961" s="513">
        <v>0</v>
      </c>
      <c r="AY961" s="513">
        <v>135</v>
      </c>
      <c r="AZ961" s="513">
        <v>135</v>
      </c>
      <c r="BA961" s="513">
        <v>0</v>
      </c>
      <c r="BB961" s="513">
        <v>0</v>
      </c>
      <c r="BC961" s="513">
        <v>60</v>
      </c>
      <c r="BD961" s="513">
        <v>60</v>
      </c>
      <c r="BE961" s="513">
        <v>0</v>
      </c>
      <c r="BF961" s="513">
        <v>0</v>
      </c>
      <c r="BG961" s="513">
        <v>0</v>
      </c>
      <c r="BH961" s="513">
        <v>0</v>
      </c>
      <c r="BI961" s="513">
        <v>0</v>
      </c>
      <c r="BJ961" s="513">
        <v>0</v>
      </c>
      <c r="BK961" s="241">
        <f t="shared" si="139"/>
        <v>195</v>
      </c>
      <c r="BL961" s="22">
        <f t="shared" si="140"/>
        <v>195</v>
      </c>
      <c r="BM961" s="519">
        <f t="shared" si="141"/>
        <v>0.16250000000000001</v>
      </c>
      <c r="BN961" s="520">
        <v>0</v>
      </c>
      <c r="BO961" s="520">
        <v>0</v>
      </c>
      <c r="BP961" s="520">
        <v>0</v>
      </c>
      <c r="BQ961" s="520">
        <v>0</v>
      </c>
      <c r="BR961" s="520">
        <v>0</v>
      </c>
      <c r="BS961" s="520">
        <v>0</v>
      </c>
      <c r="BT961" s="520">
        <v>0</v>
      </c>
      <c r="BU961" s="520">
        <v>0</v>
      </c>
      <c r="BV961" s="520">
        <v>0</v>
      </c>
      <c r="BW961" s="520">
        <v>0</v>
      </c>
      <c r="BX961" s="520">
        <v>0</v>
      </c>
      <c r="BY961" s="520">
        <v>0</v>
      </c>
      <c r="BZ961" s="520">
        <v>681177.59999999998</v>
      </c>
      <c r="CA961" s="520">
        <v>681177.59999999998</v>
      </c>
      <c r="CB961" s="520">
        <v>0</v>
      </c>
      <c r="CC961" s="520">
        <v>0</v>
      </c>
      <c r="CD961" s="520">
        <v>70430.400000000009</v>
      </c>
      <c r="CE961" s="520">
        <v>70430.400000000009</v>
      </c>
      <c r="CF961" s="520">
        <v>0</v>
      </c>
      <c r="CG961" s="520">
        <v>0</v>
      </c>
      <c r="CH961" s="520">
        <v>0</v>
      </c>
      <c r="CI961" s="520">
        <v>0</v>
      </c>
      <c r="CJ961" s="520">
        <v>0</v>
      </c>
      <c r="CK961" s="520">
        <v>0</v>
      </c>
      <c r="CL961" s="520">
        <f t="shared" si="142"/>
        <v>751608</v>
      </c>
      <c r="CM961" s="521">
        <f t="shared" si="143"/>
        <v>751608</v>
      </c>
      <c r="CN961" s="522">
        <v>4099679.9999999995</v>
      </c>
      <c r="CO961" s="522">
        <v>4099679.9999999995</v>
      </c>
      <c r="CP961" s="522">
        <v>4204800</v>
      </c>
      <c r="CQ961" s="243" t="s">
        <v>874</v>
      </c>
      <c r="CR961" s="103">
        <v>1.17</v>
      </c>
      <c r="CS961" s="523">
        <v>1.17</v>
      </c>
      <c r="CT961" s="104">
        <v>1.2</v>
      </c>
      <c r="CU961" s="524"/>
      <c r="CV961" s="524"/>
      <c r="CW961" s="524"/>
      <c r="CX961" s="525"/>
      <c r="CY961" s="526">
        <v>40.093025031662627</v>
      </c>
      <c r="CZ961" s="527">
        <v>40.09509370254753</v>
      </c>
      <c r="DA961" s="528">
        <v>0.33333987113214009</v>
      </c>
      <c r="DB961" s="529">
        <v>0.33334119296657133</v>
      </c>
      <c r="DC961" s="530" t="s">
        <v>2293</v>
      </c>
      <c r="DD961" s="225"/>
      <c r="DE961" s="524"/>
      <c r="DF961" s="524"/>
      <c r="DG961" s="531"/>
      <c r="DH961" s="532"/>
      <c r="DI961" s="64">
        <v>0</v>
      </c>
      <c r="DJ961" s="64">
        <v>54110</v>
      </c>
      <c r="DK961" s="64">
        <v>0</v>
      </c>
      <c r="DL961" s="534">
        <f t="shared" si="145"/>
        <v>18036.666666666668</v>
      </c>
    </row>
    <row r="962" spans="1:116" ht="43.5" customHeight="1" x14ac:dyDescent="0.25">
      <c r="A962" s="356" t="s">
        <v>7</v>
      </c>
      <c r="B962" s="65" t="s">
        <v>96</v>
      </c>
      <c r="C962" s="65" t="s">
        <v>140</v>
      </c>
      <c r="D962" s="64" t="s">
        <v>2690</v>
      </c>
      <c r="E962" s="64" t="s">
        <v>142</v>
      </c>
      <c r="F962" s="64" t="s">
        <v>1922</v>
      </c>
      <c r="G962" s="18" t="s">
        <v>142</v>
      </c>
      <c r="H962" s="35" t="s">
        <v>866</v>
      </c>
      <c r="I962" s="28" t="s">
        <v>2287</v>
      </c>
      <c r="J962" s="498">
        <v>2.4</v>
      </c>
      <c r="K962" s="498">
        <v>2.9303030242080004</v>
      </c>
      <c r="L962" s="499">
        <v>340.9</v>
      </c>
      <c r="M962" s="512">
        <v>0</v>
      </c>
      <c r="N962" s="513">
        <v>0</v>
      </c>
      <c r="O962" s="513">
        <v>0</v>
      </c>
      <c r="P962" s="513">
        <v>0</v>
      </c>
      <c r="Q962" s="513">
        <v>0</v>
      </c>
      <c r="R962" s="513">
        <v>0</v>
      </c>
      <c r="S962" s="513">
        <v>0</v>
      </c>
      <c r="T962" s="513">
        <v>0</v>
      </c>
      <c r="U962" s="513">
        <v>0</v>
      </c>
      <c r="V962" s="513">
        <v>0</v>
      </c>
      <c r="W962" s="513">
        <v>0</v>
      </c>
      <c r="X962" s="513">
        <v>0</v>
      </c>
      <c r="Y962" s="513">
        <v>0</v>
      </c>
      <c r="Z962" s="513">
        <v>0</v>
      </c>
      <c r="AA962" s="513">
        <v>0</v>
      </c>
      <c r="AB962" s="513">
        <v>0</v>
      </c>
      <c r="AC962" s="513">
        <v>3</v>
      </c>
      <c r="AD962" s="513">
        <v>3</v>
      </c>
      <c r="AE962" s="513">
        <v>0</v>
      </c>
      <c r="AF962" s="513">
        <v>0</v>
      </c>
      <c r="AG962" s="513">
        <v>0</v>
      </c>
      <c r="AH962" s="513">
        <f t="shared" si="136"/>
        <v>0</v>
      </c>
      <c r="AI962" s="513">
        <v>0</v>
      </c>
      <c r="AJ962" s="513">
        <v>0</v>
      </c>
      <c r="AK962" s="513">
        <f t="shared" si="137"/>
        <v>3</v>
      </c>
      <c r="AL962" s="513">
        <f t="shared" si="138"/>
        <v>3</v>
      </c>
      <c r="AM962" s="513">
        <v>0</v>
      </c>
      <c r="AN962" s="513">
        <v>0</v>
      </c>
      <c r="AO962" s="513">
        <v>0</v>
      </c>
      <c r="AP962" s="513">
        <v>0</v>
      </c>
      <c r="AQ962" s="513">
        <v>0</v>
      </c>
      <c r="AR962" s="513">
        <v>0</v>
      </c>
      <c r="AS962" s="513">
        <v>0</v>
      </c>
      <c r="AT962" s="513">
        <v>0</v>
      </c>
      <c r="AU962" s="513">
        <v>0</v>
      </c>
      <c r="AV962" s="513">
        <v>0</v>
      </c>
      <c r="AW962" s="513">
        <v>0</v>
      </c>
      <c r="AX962" s="513">
        <v>0</v>
      </c>
      <c r="AY962" s="513">
        <v>0</v>
      </c>
      <c r="AZ962" s="513">
        <v>0</v>
      </c>
      <c r="BA962" s="513">
        <v>0</v>
      </c>
      <c r="BB962" s="513">
        <v>0</v>
      </c>
      <c r="BC962" s="513">
        <v>17.04</v>
      </c>
      <c r="BD962" s="513">
        <v>17.04</v>
      </c>
      <c r="BE962" s="513">
        <v>0</v>
      </c>
      <c r="BF962" s="513">
        <v>0</v>
      </c>
      <c r="BG962" s="513">
        <v>0</v>
      </c>
      <c r="BH962" s="513">
        <v>0</v>
      </c>
      <c r="BI962" s="513">
        <v>0</v>
      </c>
      <c r="BJ962" s="513">
        <v>0</v>
      </c>
      <c r="BK962" s="241">
        <f t="shared" si="139"/>
        <v>17.04</v>
      </c>
      <c r="BL962" s="22">
        <f t="shared" si="140"/>
        <v>17.04</v>
      </c>
      <c r="BM962" s="519">
        <f t="shared" si="141"/>
        <v>2.8400000000000002E-2</v>
      </c>
      <c r="BN962" s="520">
        <v>0</v>
      </c>
      <c r="BO962" s="520">
        <v>0</v>
      </c>
      <c r="BP962" s="520">
        <v>0</v>
      </c>
      <c r="BQ962" s="520">
        <v>0</v>
      </c>
      <c r="BR962" s="520">
        <v>0</v>
      </c>
      <c r="BS962" s="520">
        <v>0</v>
      </c>
      <c r="BT962" s="520">
        <v>0</v>
      </c>
      <c r="BU962" s="520">
        <v>0</v>
      </c>
      <c r="BV962" s="520">
        <v>0</v>
      </c>
      <c r="BW962" s="520">
        <v>0</v>
      </c>
      <c r="BX962" s="520">
        <v>0</v>
      </c>
      <c r="BY962" s="520">
        <v>0</v>
      </c>
      <c r="BZ962" s="520">
        <v>0</v>
      </c>
      <c r="CA962" s="520">
        <v>0</v>
      </c>
      <c r="CB962" s="520">
        <v>0</v>
      </c>
      <c r="CC962" s="520">
        <v>0</v>
      </c>
      <c r="CD962" s="520">
        <v>20002.2336</v>
      </c>
      <c r="CE962" s="520">
        <v>20002.2336</v>
      </c>
      <c r="CF962" s="520">
        <v>0</v>
      </c>
      <c r="CG962" s="520">
        <v>0</v>
      </c>
      <c r="CH962" s="520">
        <v>0</v>
      </c>
      <c r="CI962" s="520">
        <v>0</v>
      </c>
      <c r="CJ962" s="520">
        <v>0</v>
      </c>
      <c r="CK962" s="520">
        <v>0</v>
      </c>
      <c r="CL962" s="520">
        <f t="shared" si="142"/>
        <v>20002.2336</v>
      </c>
      <c r="CM962" s="521">
        <f t="shared" si="143"/>
        <v>20002.2336</v>
      </c>
      <c r="CN962" s="522">
        <v>2838240.0000000005</v>
      </c>
      <c r="CO962" s="522">
        <v>2838240.0000000005</v>
      </c>
      <c r="CP962" s="522">
        <v>2102400</v>
      </c>
      <c r="CQ962" s="243" t="s">
        <v>874</v>
      </c>
      <c r="CR962" s="103">
        <v>0.81</v>
      </c>
      <c r="CS962" s="523">
        <v>0.81</v>
      </c>
      <c r="CT962" s="104">
        <v>0.6</v>
      </c>
      <c r="CU962" s="524"/>
      <c r="CV962" s="524"/>
      <c r="CW962" s="524"/>
      <c r="CX962" s="525"/>
      <c r="CY962" s="526">
        <v>1169.3076044713252</v>
      </c>
      <c r="CZ962" s="527">
        <v>151.69903958116547</v>
      </c>
      <c r="DA962" s="528">
        <v>0.66249238589905823</v>
      </c>
      <c r="DB962" s="529">
        <v>0.49019311224899359</v>
      </c>
      <c r="DC962" s="530" t="s">
        <v>2692</v>
      </c>
      <c r="DD962" s="225"/>
      <c r="DE962" s="524"/>
      <c r="DF962" s="524"/>
      <c r="DG962" s="531"/>
      <c r="DH962" s="532"/>
      <c r="DI962" s="64">
        <v>0</v>
      </c>
      <c r="DJ962" s="64">
        <v>117984</v>
      </c>
      <c r="DK962" s="64">
        <v>34208</v>
      </c>
      <c r="DL962" s="534">
        <f t="shared" si="145"/>
        <v>50730.666666666664</v>
      </c>
    </row>
    <row r="963" spans="1:116" ht="43.5" customHeight="1" x14ac:dyDescent="0.25">
      <c r="A963" s="356" t="s">
        <v>7</v>
      </c>
      <c r="B963" s="65" t="s">
        <v>96</v>
      </c>
      <c r="C963" s="65" t="s">
        <v>140</v>
      </c>
      <c r="D963" s="64" t="s">
        <v>2693</v>
      </c>
      <c r="E963" s="64" t="s">
        <v>142</v>
      </c>
      <c r="F963" s="64" t="s">
        <v>1924</v>
      </c>
      <c r="G963" s="18" t="s">
        <v>142</v>
      </c>
      <c r="H963" s="35" t="s">
        <v>889</v>
      </c>
      <c r="I963" s="28" t="s">
        <v>2287</v>
      </c>
      <c r="J963" s="498">
        <v>2.1688047392054455</v>
      </c>
      <c r="K963" s="498">
        <v>0.79659090743399996</v>
      </c>
      <c r="L963" s="499">
        <v>80.3</v>
      </c>
      <c r="M963" s="512">
        <v>0</v>
      </c>
      <c r="N963" s="513">
        <v>0</v>
      </c>
      <c r="O963" s="513">
        <v>0</v>
      </c>
      <c r="P963" s="513">
        <v>0</v>
      </c>
      <c r="Q963" s="513">
        <v>0</v>
      </c>
      <c r="R963" s="513">
        <v>0</v>
      </c>
      <c r="S963" s="513">
        <v>0</v>
      </c>
      <c r="T963" s="513">
        <v>0</v>
      </c>
      <c r="U963" s="513">
        <v>0</v>
      </c>
      <c r="V963" s="513">
        <v>0</v>
      </c>
      <c r="W963" s="513">
        <v>0</v>
      </c>
      <c r="X963" s="513">
        <v>0</v>
      </c>
      <c r="Y963" s="513">
        <v>0</v>
      </c>
      <c r="Z963" s="513">
        <v>0</v>
      </c>
      <c r="AA963" s="513">
        <v>0</v>
      </c>
      <c r="AB963" s="513">
        <v>0</v>
      </c>
      <c r="AC963" s="513">
        <v>1</v>
      </c>
      <c r="AD963" s="513">
        <v>1</v>
      </c>
      <c r="AE963" s="513">
        <v>0</v>
      </c>
      <c r="AF963" s="513">
        <v>0</v>
      </c>
      <c r="AG963" s="513">
        <v>0</v>
      </c>
      <c r="AH963" s="513">
        <f t="shared" si="136"/>
        <v>0</v>
      </c>
      <c r="AI963" s="513">
        <v>0</v>
      </c>
      <c r="AJ963" s="513">
        <v>0</v>
      </c>
      <c r="AK963" s="513">
        <f t="shared" si="137"/>
        <v>1</v>
      </c>
      <c r="AL963" s="513">
        <f t="shared" si="138"/>
        <v>1</v>
      </c>
      <c r="AM963" s="513">
        <v>0</v>
      </c>
      <c r="AN963" s="513">
        <v>0</v>
      </c>
      <c r="AO963" s="513">
        <v>0</v>
      </c>
      <c r="AP963" s="513">
        <v>0</v>
      </c>
      <c r="AQ963" s="513">
        <v>0</v>
      </c>
      <c r="AR963" s="513">
        <v>0</v>
      </c>
      <c r="AS963" s="513">
        <v>0</v>
      </c>
      <c r="AT963" s="513">
        <v>0</v>
      </c>
      <c r="AU963" s="513">
        <v>0</v>
      </c>
      <c r="AV963" s="513">
        <v>0</v>
      </c>
      <c r="AW963" s="513">
        <v>0</v>
      </c>
      <c r="AX963" s="513">
        <v>0</v>
      </c>
      <c r="AY963" s="513">
        <v>0</v>
      </c>
      <c r="AZ963" s="513">
        <v>0</v>
      </c>
      <c r="BA963" s="513">
        <v>0</v>
      </c>
      <c r="BB963" s="513">
        <v>0</v>
      </c>
      <c r="BC963" s="513">
        <v>46.8</v>
      </c>
      <c r="BD963" s="513">
        <v>46.8</v>
      </c>
      <c r="BE963" s="513">
        <v>0</v>
      </c>
      <c r="BF963" s="513">
        <v>0</v>
      </c>
      <c r="BG963" s="513">
        <v>0</v>
      </c>
      <c r="BH963" s="513">
        <v>0</v>
      </c>
      <c r="BI963" s="513">
        <v>0</v>
      </c>
      <c r="BJ963" s="513">
        <v>0</v>
      </c>
      <c r="BK963" s="241">
        <f t="shared" si="139"/>
        <v>46.8</v>
      </c>
      <c r="BL963" s="22">
        <f t="shared" si="140"/>
        <v>46.8</v>
      </c>
      <c r="BM963" s="519">
        <f t="shared" si="141"/>
        <v>0.12999999999999998</v>
      </c>
      <c r="BN963" s="520">
        <v>0</v>
      </c>
      <c r="BO963" s="520">
        <v>0</v>
      </c>
      <c r="BP963" s="520">
        <v>0</v>
      </c>
      <c r="BQ963" s="520">
        <v>0</v>
      </c>
      <c r="BR963" s="520">
        <v>0</v>
      </c>
      <c r="BS963" s="520">
        <v>0</v>
      </c>
      <c r="BT963" s="520">
        <v>0</v>
      </c>
      <c r="BU963" s="520">
        <v>0</v>
      </c>
      <c r="BV963" s="520">
        <v>0</v>
      </c>
      <c r="BW963" s="520">
        <v>0</v>
      </c>
      <c r="BX963" s="520">
        <v>0</v>
      </c>
      <c r="BY963" s="520">
        <v>0</v>
      </c>
      <c r="BZ963" s="520">
        <v>0</v>
      </c>
      <c r="CA963" s="520">
        <v>0</v>
      </c>
      <c r="CB963" s="520">
        <v>0</v>
      </c>
      <c r="CC963" s="520">
        <v>0</v>
      </c>
      <c r="CD963" s="520">
        <v>54935.712000000007</v>
      </c>
      <c r="CE963" s="520">
        <v>54935.712000000007</v>
      </c>
      <c r="CF963" s="520">
        <v>0</v>
      </c>
      <c r="CG963" s="520">
        <v>0</v>
      </c>
      <c r="CH963" s="520">
        <v>0</v>
      </c>
      <c r="CI963" s="520">
        <v>0</v>
      </c>
      <c r="CJ963" s="520">
        <v>0</v>
      </c>
      <c r="CK963" s="520">
        <v>0</v>
      </c>
      <c r="CL963" s="520">
        <f t="shared" si="142"/>
        <v>54935.712000000007</v>
      </c>
      <c r="CM963" s="521">
        <f t="shared" si="143"/>
        <v>54935.712000000007</v>
      </c>
      <c r="CN963" s="522">
        <v>770880.00000000012</v>
      </c>
      <c r="CO963" s="522">
        <v>770880.00000000012</v>
      </c>
      <c r="CP963" s="522">
        <v>1261439.9999999998</v>
      </c>
      <c r="CQ963" s="243" t="s">
        <v>874</v>
      </c>
      <c r="CR963" s="103">
        <v>0.22</v>
      </c>
      <c r="CS963" s="523">
        <v>0.22</v>
      </c>
      <c r="CT963" s="104">
        <v>0.36</v>
      </c>
      <c r="CU963" s="524"/>
      <c r="CV963" s="524"/>
      <c r="CW963" s="524"/>
      <c r="CX963" s="525"/>
      <c r="CY963" s="526">
        <v>88.13401671041872</v>
      </c>
      <c r="CZ963" s="527">
        <v>87.84632653061233</v>
      </c>
      <c r="DA963" s="528">
        <v>0.69426115674485578</v>
      </c>
      <c r="DB963" s="529">
        <v>0.69128999748047237</v>
      </c>
      <c r="DC963" s="530" t="s">
        <v>2433</v>
      </c>
      <c r="DD963" s="225"/>
      <c r="DE963" s="524"/>
      <c r="DF963" s="524"/>
      <c r="DG963" s="531"/>
      <c r="DH963" s="532"/>
      <c r="DI963" s="64">
        <v>0</v>
      </c>
      <c r="DJ963" s="64">
        <v>15185</v>
      </c>
      <c r="DK963" s="64">
        <v>8424</v>
      </c>
      <c r="DL963" s="534">
        <f t="shared" si="145"/>
        <v>7869.666666666667</v>
      </c>
    </row>
    <row r="964" spans="1:116" ht="43.5" customHeight="1" x14ac:dyDescent="0.25">
      <c r="A964" s="356" t="s">
        <v>7</v>
      </c>
      <c r="B964" s="65" t="s">
        <v>96</v>
      </c>
      <c r="C964" s="65" t="s">
        <v>140</v>
      </c>
      <c r="D964" s="64" t="s">
        <v>2693</v>
      </c>
      <c r="E964" s="64" t="s">
        <v>142</v>
      </c>
      <c r="F964" s="64" t="s">
        <v>1925</v>
      </c>
      <c r="G964" s="18" t="s">
        <v>142</v>
      </c>
      <c r="H964" s="35" t="s">
        <v>860</v>
      </c>
      <c r="I964" s="28" t="s">
        <v>2287</v>
      </c>
      <c r="J964" s="498">
        <v>1.7004582008388212</v>
      </c>
      <c r="K964" s="498">
        <v>1.916856056619</v>
      </c>
      <c r="L964" s="499">
        <v>475.8</v>
      </c>
      <c r="M964" s="512">
        <v>0</v>
      </c>
      <c r="N964" s="513">
        <v>0</v>
      </c>
      <c r="O964" s="513">
        <v>0</v>
      </c>
      <c r="P964" s="513">
        <v>0</v>
      </c>
      <c r="Q964" s="513">
        <v>0</v>
      </c>
      <c r="R964" s="513">
        <v>0</v>
      </c>
      <c r="S964" s="513">
        <v>0</v>
      </c>
      <c r="T964" s="513">
        <v>0</v>
      </c>
      <c r="U964" s="513">
        <v>0</v>
      </c>
      <c r="V964" s="513">
        <v>0</v>
      </c>
      <c r="W964" s="513">
        <v>0</v>
      </c>
      <c r="X964" s="513">
        <v>0</v>
      </c>
      <c r="Y964" s="513">
        <v>0</v>
      </c>
      <c r="Z964" s="513">
        <v>0</v>
      </c>
      <c r="AA964" s="513">
        <v>0</v>
      </c>
      <c r="AB964" s="513">
        <v>0</v>
      </c>
      <c r="AC964" s="513">
        <v>6</v>
      </c>
      <c r="AD964" s="513">
        <v>6</v>
      </c>
      <c r="AE964" s="513">
        <v>0</v>
      </c>
      <c r="AF964" s="513">
        <v>0</v>
      </c>
      <c r="AG964" s="513">
        <v>0</v>
      </c>
      <c r="AH964" s="513">
        <f t="shared" si="136"/>
        <v>0</v>
      </c>
      <c r="AI964" s="513">
        <v>0</v>
      </c>
      <c r="AJ964" s="513">
        <v>0</v>
      </c>
      <c r="AK964" s="513">
        <f t="shared" si="137"/>
        <v>6</v>
      </c>
      <c r="AL964" s="513">
        <f t="shared" si="138"/>
        <v>6</v>
      </c>
      <c r="AM964" s="513">
        <v>0</v>
      </c>
      <c r="AN964" s="513">
        <v>0</v>
      </c>
      <c r="AO964" s="513">
        <v>0</v>
      </c>
      <c r="AP964" s="513">
        <v>0</v>
      </c>
      <c r="AQ964" s="513">
        <v>0</v>
      </c>
      <c r="AR964" s="513">
        <v>0</v>
      </c>
      <c r="AS964" s="513">
        <v>0</v>
      </c>
      <c r="AT964" s="513">
        <v>0</v>
      </c>
      <c r="AU964" s="513">
        <v>0</v>
      </c>
      <c r="AV964" s="513">
        <v>0</v>
      </c>
      <c r="AW964" s="513">
        <v>0</v>
      </c>
      <c r="AX964" s="513">
        <v>0</v>
      </c>
      <c r="AY964" s="513">
        <v>0</v>
      </c>
      <c r="AZ964" s="513">
        <v>0</v>
      </c>
      <c r="BA964" s="513">
        <v>0</v>
      </c>
      <c r="BB964" s="513">
        <v>0</v>
      </c>
      <c r="BC964" s="513">
        <v>23.9</v>
      </c>
      <c r="BD964" s="513">
        <v>23.9</v>
      </c>
      <c r="BE964" s="513">
        <v>0</v>
      </c>
      <c r="BF964" s="513">
        <v>0</v>
      </c>
      <c r="BG964" s="513">
        <v>0</v>
      </c>
      <c r="BH964" s="513">
        <v>0</v>
      </c>
      <c r="BI964" s="513">
        <v>0</v>
      </c>
      <c r="BJ964" s="513">
        <v>0</v>
      </c>
      <c r="BK964" s="241">
        <f t="shared" si="139"/>
        <v>23.9</v>
      </c>
      <c r="BL964" s="22">
        <f t="shared" si="140"/>
        <v>23.9</v>
      </c>
      <c r="BM964" s="519">
        <f t="shared" si="141"/>
        <v>5.3111111111111102E-2</v>
      </c>
      <c r="BN964" s="520">
        <v>0</v>
      </c>
      <c r="BO964" s="520">
        <v>0</v>
      </c>
      <c r="BP964" s="520">
        <v>0</v>
      </c>
      <c r="BQ964" s="520">
        <v>0</v>
      </c>
      <c r="BR964" s="520">
        <v>0</v>
      </c>
      <c r="BS964" s="520">
        <v>0</v>
      </c>
      <c r="BT964" s="520">
        <v>0</v>
      </c>
      <c r="BU964" s="520">
        <v>0</v>
      </c>
      <c r="BV964" s="520">
        <v>0</v>
      </c>
      <c r="BW964" s="520">
        <v>0</v>
      </c>
      <c r="BX964" s="520">
        <v>0</v>
      </c>
      <c r="BY964" s="520">
        <v>0</v>
      </c>
      <c r="BZ964" s="520">
        <v>0</v>
      </c>
      <c r="CA964" s="520">
        <v>0</v>
      </c>
      <c r="CB964" s="520">
        <v>0</v>
      </c>
      <c r="CC964" s="520">
        <v>0</v>
      </c>
      <c r="CD964" s="520">
        <v>28054.776000000002</v>
      </c>
      <c r="CE964" s="520">
        <v>28054.776000000002</v>
      </c>
      <c r="CF964" s="520">
        <v>0</v>
      </c>
      <c r="CG964" s="520">
        <v>0</v>
      </c>
      <c r="CH964" s="520">
        <v>0</v>
      </c>
      <c r="CI964" s="520">
        <v>0</v>
      </c>
      <c r="CJ964" s="520">
        <v>0</v>
      </c>
      <c r="CK964" s="520">
        <v>0</v>
      </c>
      <c r="CL964" s="520">
        <f t="shared" si="142"/>
        <v>28054.776000000002</v>
      </c>
      <c r="CM964" s="521">
        <f t="shared" si="143"/>
        <v>28054.776000000002</v>
      </c>
      <c r="CN964" s="522">
        <v>2277600</v>
      </c>
      <c r="CO964" s="522">
        <v>2277600</v>
      </c>
      <c r="CP964" s="522">
        <v>1576800.0000000002</v>
      </c>
      <c r="CQ964" s="243" t="s">
        <v>874</v>
      </c>
      <c r="CR964" s="103">
        <v>0.65</v>
      </c>
      <c r="CS964" s="523">
        <v>0.65</v>
      </c>
      <c r="CT964" s="104">
        <v>0.45</v>
      </c>
      <c r="CU964" s="524"/>
      <c r="CV964" s="524"/>
      <c r="CW964" s="524"/>
      <c r="CX964" s="525"/>
      <c r="CY964" s="526">
        <v>15.157446808510633</v>
      </c>
      <c r="CZ964" s="527">
        <v>15.157446808510633</v>
      </c>
      <c r="DA964" s="528">
        <v>0.29148936170212764</v>
      </c>
      <c r="DB964" s="529">
        <v>0.29148936170212764</v>
      </c>
      <c r="DC964" s="530" t="s">
        <v>2417</v>
      </c>
      <c r="DD964" s="225"/>
      <c r="DE964" s="524"/>
      <c r="DF964" s="524"/>
      <c r="DG964" s="531"/>
      <c r="DH964" s="532"/>
      <c r="DI964" s="64">
        <v>0</v>
      </c>
      <c r="DJ964" s="64">
        <v>21372</v>
      </c>
      <c r="DK964" s="64">
        <v>0</v>
      </c>
      <c r="DL964" s="534">
        <f t="shared" si="145"/>
        <v>7124</v>
      </c>
    </row>
    <row r="965" spans="1:116" ht="43.5" customHeight="1" x14ac:dyDescent="0.25">
      <c r="A965" s="356" t="s">
        <v>7</v>
      </c>
      <c r="B965" s="65" t="s">
        <v>96</v>
      </c>
      <c r="C965" s="65" t="s">
        <v>140</v>
      </c>
      <c r="D965" s="64" t="s">
        <v>2693</v>
      </c>
      <c r="E965" s="64" t="s">
        <v>142</v>
      </c>
      <c r="F965" s="64" t="s">
        <v>1926</v>
      </c>
      <c r="G965" s="18" t="s">
        <v>142</v>
      </c>
      <c r="H965" s="35" t="s">
        <v>889</v>
      </c>
      <c r="I965" s="28" t="s">
        <v>2287</v>
      </c>
      <c r="J965" s="498">
        <v>2</v>
      </c>
      <c r="K965" s="498">
        <v>1.1054924219430002</v>
      </c>
      <c r="L965" s="499">
        <v>229.8</v>
      </c>
      <c r="M965" s="512">
        <v>0</v>
      </c>
      <c r="N965" s="513">
        <v>0</v>
      </c>
      <c r="O965" s="513">
        <v>0</v>
      </c>
      <c r="P965" s="513">
        <v>0</v>
      </c>
      <c r="Q965" s="513">
        <v>0</v>
      </c>
      <c r="R965" s="513">
        <v>0</v>
      </c>
      <c r="S965" s="513">
        <v>0</v>
      </c>
      <c r="T965" s="513">
        <v>0</v>
      </c>
      <c r="U965" s="513">
        <v>0</v>
      </c>
      <c r="V965" s="513">
        <v>0</v>
      </c>
      <c r="W965" s="513">
        <v>0</v>
      </c>
      <c r="X965" s="513">
        <v>0</v>
      </c>
      <c r="Y965" s="513">
        <v>0</v>
      </c>
      <c r="Z965" s="513">
        <v>0</v>
      </c>
      <c r="AA965" s="513">
        <v>0</v>
      </c>
      <c r="AB965" s="513">
        <v>0</v>
      </c>
      <c r="AC965" s="513">
        <v>0</v>
      </c>
      <c r="AD965" s="513">
        <v>0</v>
      </c>
      <c r="AE965" s="513">
        <v>0</v>
      </c>
      <c r="AF965" s="513">
        <v>0</v>
      </c>
      <c r="AG965" s="513">
        <v>0</v>
      </c>
      <c r="AH965" s="513">
        <f t="shared" si="136"/>
        <v>0</v>
      </c>
      <c r="AI965" s="513">
        <v>0</v>
      </c>
      <c r="AJ965" s="513">
        <v>0</v>
      </c>
      <c r="AK965" s="513">
        <f t="shared" si="137"/>
        <v>0</v>
      </c>
      <c r="AL965" s="513">
        <f t="shared" si="138"/>
        <v>0</v>
      </c>
      <c r="AM965" s="513">
        <v>0</v>
      </c>
      <c r="AN965" s="513">
        <v>0</v>
      </c>
      <c r="AO965" s="513">
        <v>0</v>
      </c>
      <c r="AP965" s="513">
        <v>0</v>
      </c>
      <c r="AQ965" s="513">
        <v>0</v>
      </c>
      <c r="AR965" s="513">
        <v>0</v>
      </c>
      <c r="AS965" s="513">
        <v>0</v>
      </c>
      <c r="AT965" s="513">
        <v>0</v>
      </c>
      <c r="AU965" s="513">
        <v>0</v>
      </c>
      <c r="AV965" s="513">
        <v>0</v>
      </c>
      <c r="AW965" s="513">
        <v>0</v>
      </c>
      <c r="AX965" s="513">
        <v>0</v>
      </c>
      <c r="AY965" s="513">
        <v>0</v>
      </c>
      <c r="AZ965" s="513">
        <v>0</v>
      </c>
      <c r="BA965" s="513">
        <v>0</v>
      </c>
      <c r="BB965" s="513">
        <v>0</v>
      </c>
      <c r="BC965" s="513">
        <v>0</v>
      </c>
      <c r="BD965" s="513">
        <v>0</v>
      </c>
      <c r="BE965" s="513">
        <v>0</v>
      </c>
      <c r="BF965" s="513">
        <v>0</v>
      </c>
      <c r="BG965" s="513">
        <v>0</v>
      </c>
      <c r="BH965" s="513">
        <v>0</v>
      </c>
      <c r="BI965" s="513">
        <v>0</v>
      </c>
      <c r="BJ965" s="513">
        <v>0</v>
      </c>
      <c r="BK965" s="241">
        <f t="shared" si="139"/>
        <v>0</v>
      </c>
      <c r="BL965" s="22">
        <f t="shared" si="140"/>
        <v>0</v>
      </c>
      <c r="BM965" s="519">
        <f t="shared" si="141"/>
        <v>0</v>
      </c>
      <c r="BN965" s="520">
        <v>0</v>
      </c>
      <c r="BO965" s="520">
        <v>0</v>
      </c>
      <c r="BP965" s="520">
        <v>0</v>
      </c>
      <c r="BQ965" s="520">
        <v>0</v>
      </c>
      <c r="BR965" s="520">
        <v>0</v>
      </c>
      <c r="BS965" s="520">
        <v>0</v>
      </c>
      <c r="BT965" s="520">
        <v>0</v>
      </c>
      <c r="BU965" s="520">
        <v>0</v>
      </c>
      <c r="BV965" s="520">
        <v>0</v>
      </c>
      <c r="BW965" s="520">
        <v>0</v>
      </c>
      <c r="BX965" s="520">
        <v>0</v>
      </c>
      <c r="BY965" s="520">
        <v>0</v>
      </c>
      <c r="BZ965" s="520">
        <v>0</v>
      </c>
      <c r="CA965" s="520">
        <v>0</v>
      </c>
      <c r="CB965" s="520">
        <v>0</v>
      </c>
      <c r="CC965" s="520">
        <v>0</v>
      </c>
      <c r="CD965" s="520">
        <v>0</v>
      </c>
      <c r="CE965" s="520">
        <v>0</v>
      </c>
      <c r="CF965" s="520">
        <v>0</v>
      </c>
      <c r="CG965" s="520">
        <v>0</v>
      </c>
      <c r="CH965" s="520">
        <v>0</v>
      </c>
      <c r="CI965" s="520">
        <v>0</v>
      </c>
      <c r="CJ965" s="520">
        <v>0</v>
      </c>
      <c r="CK965" s="520">
        <v>0</v>
      </c>
      <c r="CL965" s="520">
        <f t="shared" si="142"/>
        <v>0</v>
      </c>
      <c r="CM965" s="521">
        <f t="shared" si="143"/>
        <v>0</v>
      </c>
      <c r="CN965" s="522">
        <v>1681920</v>
      </c>
      <c r="CO965" s="522">
        <v>1681920</v>
      </c>
      <c r="CP965" s="522">
        <v>1051200</v>
      </c>
      <c r="CQ965" s="243" t="s">
        <v>874</v>
      </c>
      <c r="CR965" s="103">
        <v>0.48</v>
      </c>
      <c r="CS965" s="523">
        <v>0.48</v>
      </c>
      <c r="CT965" s="104">
        <v>0.3</v>
      </c>
      <c r="CU965" s="524"/>
      <c r="CV965" s="524"/>
      <c r="CW965" s="524"/>
      <c r="CX965" s="525"/>
      <c r="CY965" s="526">
        <v>24.294174522600922</v>
      </c>
      <c r="CZ965" s="527">
        <v>24.32626325639427</v>
      </c>
      <c r="DA965" s="528">
        <v>0.10257030053984369</v>
      </c>
      <c r="DB965" s="529">
        <v>0.10265474457614193</v>
      </c>
      <c r="DC965" s="530" t="s">
        <v>2293</v>
      </c>
      <c r="DD965" s="225"/>
      <c r="DE965" s="524"/>
      <c r="DF965" s="524"/>
      <c r="DG965" s="531"/>
      <c r="DH965" s="532"/>
      <c r="DI965" s="64">
        <v>0</v>
      </c>
      <c r="DJ965" s="64">
        <v>0</v>
      </c>
      <c r="DK965" s="64">
        <v>0</v>
      </c>
      <c r="DL965" s="534">
        <f t="shared" si="145"/>
        <v>0</v>
      </c>
    </row>
    <row r="966" spans="1:116" ht="43.5" customHeight="1" x14ac:dyDescent="0.25">
      <c r="A966" s="356" t="s">
        <v>7</v>
      </c>
      <c r="B966" s="65" t="s">
        <v>96</v>
      </c>
      <c r="C966" s="65" t="s">
        <v>140</v>
      </c>
      <c r="D966" s="64" t="s">
        <v>2693</v>
      </c>
      <c r="E966" s="64" t="s">
        <v>142</v>
      </c>
      <c r="F966" s="64" t="s">
        <v>1927</v>
      </c>
      <c r="G966" s="18" t="s">
        <v>142</v>
      </c>
      <c r="H966" s="35" t="s">
        <v>889</v>
      </c>
      <c r="I966" s="28" t="s">
        <v>2287</v>
      </c>
      <c r="J966" s="498">
        <v>2.7</v>
      </c>
      <c r="K966" s="498">
        <v>1.1770833308849999</v>
      </c>
      <c r="L966" s="499">
        <v>135.1</v>
      </c>
      <c r="M966" s="512">
        <v>0</v>
      </c>
      <c r="N966" s="513">
        <v>0</v>
      </c>
      <c r="O966" s="513">
        <v>0</v>
      </c>
      <c r="P966" s="513">
        <v>0</v>
      </c>
      <c r="Q966" s="513">
        <v>0</v>
      </c>
      <c r="R966" s="513">
        <v>0</v>
      </c>
      <c r="S966" s="513">
        <v>0</v>
      </c>
      <c r="T966" s="513">
        <v>0</v>
      </c>
      <c r="U966" s="513">
        <v>0</v>
      </c>
      <c r="V966" s="513">
        <v>0</v>
      </c>
      <c r="W966" s="513">
        <v>0</v>
      </c>
      <c r="X966" s="513">
        <v>0</v>
      </c>
      <c r="Y966" s="513">
        <v>0</v>
      </c>
      <c r="Z966" s="513">
        <v>0</v>
      </c>
      <c r="AA966" s="513">
        <v>0</v>
      </c>
      <c r="AB966" s="513">
        <v>0</v>
      </c>
      <c r="AC966" s="513">
        <v>0</v>
      </c>
      <c r="AD966" s="513">
        <v>0</v>
      </c>
      <c r="AE966" s="513">
        <v>0</v>
      </c>
      <c r="AF966" s="513">
        <v>0</v>
      </c>
      <c r="AG966" s="513">
        <v>0</v>
      </c>
      <c r="AH966" s="513">
        <f t="shared" si="136"/>
        <v>0</v>
      </c>
      <c r="AI966" s="513">
        <v>0</v>
      </c>
      <c r="AJ966" s="513">
        <v>0</v>
      </c>
      <c r="AK966" s="513">
        <f t="shared" si="137"/>
        <v>0</v>
      </c>
      <c r="AL966" s="513">
        <f t="shared" si="138"/>
        <v>0</v>
      </c>
      <c r="AM966" s="513">
        <v>0</v>
      </c>
      <c r="AN966" s="513">
        <v>0</v>
      </c>
      <c r="AO966" s="513">
        <v>0</v>
      </c>
      <c r="AP966" s="513">
        <v>0</v>
      </c>
      <c r="AQ966" s="513">
        <v>0</v>
      </c>
      <c r="AR966" s="513">
        <v>0</v>
      </c>
      <c r="AS966" s="513">
        <v>0</v>
      </c>
      <c r="AT966" s="513">
        <v>0</v>
      </c>
      <c r="AU966" s="513">
        <v>0</v>
      </c>
      <c r="AV966" s="513">
        <v>0</v>
      </c>
      <c r="AW966" s="513">
        <v>0</v>
      </c>
      <c r="AX966" s="513">
        <v>0</v>
      </c>
      <c r="AY966" s="513">
        <v>0</v>
      </c>
      <c r="AZ966" s="513">
        <v>0</v>
      </c>
      <c r="BA966" s="513">
        <v>0</v>
      </c>
      <c r="BB966" s="513">
        <v>0</v>
      </c>
      <c r="BC966" s="513">
        <v>0</v>
      </c>
      <c r="BD966" s="513">
        <v>0</v>
      </c>
      <c r="BE966" s="513">
        <v>0</v>
      </c>
      <c r="BF966" s="513">
        <v>0</v>
      </c>
      <c r="BG966" s="513">
        <v>0</v>
      </c>
      <c r="BH966" s="513">
        <v>0</v>
      </c>
      <c r="BI966" s="513">
        <v>0</v>
      </c>
      <c r="BJ966" s="513">
        <v>0</v>
      </c>
      <c r="BK966" s="241">
        <f t="shared" si="139"/>
        <v>0</v>
      </c>
      <c r="BL966" s="22">
        <f t="shared" si="140"/>
        <v>0</v>
      </c>
      <c r="BM966" s="519">
        <f t="shared" si="141"/>
        <v>0</v>
      </c>
      <c r="BN966" s="520">
        <v>0</v>
      </c>
      <c r="BO966" s="520">
        <v>0</v>
      </c>
      <c r="BP966" s="520">
        <v>0</v>
      </c>
      <c r="BQ966" s="520">
        <v>0</v>
      </c>
      <c r="BR966" s="520">
        <v>0</v>
      </c>
      <c r="BS966" s="520">
        <v>0</v>
      </c>
      <c r="BT966" s="520">
        <v>0</v>
      </c>
      <c r="BU966" s="520">
        <v>0</v>
      </c>
      <c r="BV966" s="520">
        <v>0</v>
      </c>
      <c r="BW966" s="520">
        <v>0</v>
      </c>
      <c r="BX966" s="520">
        <v>0</v>
      </c>
      <c r="BY966" s="520">
        <v>0</v>
      </c>
      <c r="BZ966" s="520">
        <v>0</v>
      </c>
      <c r="CA966" s="520">
        <v>0</v>
      </c>
      <c r="CB966" s="520">
        <v>0</v>
      </c>
      <c r="CC966" s="520">
        <v>0</v>
      </c>
      <c r="CD966" s="520">
        <v>0</v>
      </c>
      <c r="CE966" s="520">
        <v>0</v>
      </c>
      <c r="CF966" s="520">
        <v>0</v>
      </c>
      <c r="CG966" s="520">
        <v>0</v>
      </c>
      <c r="CH966" s="520">
        <v>0</v>
      </c>
      <c r="CI966" s="520">
        <v>0</v>
      </c>
      <c r="CJ966" s="520">
        <v>0</v>
      </c>
      <c r="CK966" s="520">
        <v>0</v>
      </c>
      <c r="CL966" s="520">
        <f t="shared" si="142"/>
        <v>0</v>
      </c>
      <c r="CM966" s="521">
        <f t="shared" si="143"/>
        <v>0</v>
      </c>
      <c r="CN966" s="522">
        <v>1331520.0000000002</v>
      </c>
      <c r="CO966" s="522">
        <v>1331520.0000000002</v>
      </c>
      <c r="CP966" s="522">
        <v>1401600.0000000005</v>
      </c>
      <c r="CQ966" s="243" t="s">
        <v>874</v>
      </c>
      <c r="CR966" s="103">
        <v>0.38</v>
      </c>
      <c r="CS966" s="523">
        <v>0.38</v>
      </c>
      <c r="CT966" s="104">
        <v>0.4</v>
      </c>
      <c r="CU966" s="524"/>
      <c r="CV966" s="524"/>
      <c r="CW966" s="524"/>
      <c r="CX966" s="525"/>
      <c r="CY966" s="526">
        <v>163.89771311902766</v>
      </c>
      <c r="CZ966" s="527">
        <v>162.73239436619733</v>
      </c>
      <c r="DA966" s="528">
        <v>0.33893251328240132</v>
      </c>
      <c r="DB966" s="529">
        <v>0.33098591549295769</v>
      </c>
      <c r="DC966" s="530" t="s">
        <v>2694</v>
      </c>
      <c r="DD966" s="225"/>
      <c r="DE966" s="524"/>
      <c r="DF966" s="524"/>
      <c r="DG966" s="531"/>
      <c r="DH966" s="532"/>
      <c r="DI966" s="64">
        <v>0</v>
      </c>
      <c r="DJ966" s="64">
        <v>48024</v>
      </c>
      <c r="DK966" s="64">
        <v>0</v>
      </c>
      <c r="DL966" s="534">
        <f t="shared" si="145"/>
        <v>16008</v>
      </c>
    </row>
    <row r="967" spans="1:116" ht="43.5" customHeight="1" x14ac:dyDescent="0.25">
      <c r="A967" s="356" t="s">
        <v>7</v>
      </c>
      <c r="B967" s="65" t="s">
        <v>96</v>
      </c>
      <c r="C967" s="65" t="s">
        <v>140</v>
      </c>
      <c r="D967" s="64" t="s">
        <v>2693</v>
      </c>
      <c r="E967" s="64" t="s">
        <v>142</v>
      </c>
      <c r="F967" s="64" t="s">
        <v>1928</v>
      </c>
      <c r="G967" s="18" t="s">
        <v>142</v>
      </c>
      <c r="H967" s="35" t="s">
        <v>889</v>
      </c>
      <c r="I967" s="28" t="s">
        <v>2287</v>
      </c>
      <c r="J967" s="498">
        <v>1.7220741949172806</v>
      </c>
      <c r="K967" s="498">
        <v>0.40303030219200003</v>
      </c>
      <c r="L967" s="499">
        <v>9</v>
      </c>
      <c r="M967" s="512">
        <v>0</v>
      </c>
      <c r="N967" s="513">
        <v>0</v>
      </c>
      <c r="O967" s="513">
        <v>0</v>
      </c>
      <c r="P967" s="513">
        <v>0</v>
      </c>
      <c r="Q967" s="513">
        <v>0</v>
      </c>
      <c r="R967" s="513">
        <v>0</v>
      </c>
      <c r="S967" s="513">
        <v>0</v>
      </c>
      <c r="T967" s="513">
        <v>0</v>
      </c>
      <c r="U967" s="513">
        <v>0</v>
      </c>
      <c r="V967" s="513">
        <v>0</v>
      </c>
      <c r="W967" s="513">
        <v>0</v>
      </c>
      <c r="X967" s="513">
        <v>0</v>
      </c>
      <c r="Y967" s="513">
        <v>0</v>
      </c>
      <c r="Z967" s="513">
        <v>0</v>
      </c>
      <c r="AA967" s="513">
        <v>0</v>
      </c>
      <c r="AB967" s="513">
        <v>0</v>
      </c>
      <c r="AC967" s="513">
        <v>0</v>
      </c>
      <c r="AD967" s="513">
        <v>0</v>
      </c>
      <c r="AE967" s="513">
        <v>0</v>
      </c>
      <c r="AF967" s="513">
        <v>0</v>
      </c>
      <c r="AG967" s="513">
        <v>0</v>
      </c>
      <c r="AH967" s="513">
        <f t="shared" si="136"/>
        <v>0</v>
      </c>
      <c r="AI967" s="513">
        <v>0</v>
      </c>
      <c r="AJ967" s="513">
        <v>0</v>
      </c>
      <c r="AK967" s="513">
        <f t="shared" si="137"/>
        <v>0</v>
      </c>
      <c r="AL967" s="513">
        <f t="shared" si="138"/>
        <v>0</v>
      </c>
      <c r="AM967" s="513">
        <v>0</v>
      </c>
      <c r="AN967" s="513">
        <v>0</v>
      </c>
      <c r="AO967" s="513">
        <v>0</v>
      </c>
      <c r="AP967" s="513">
        <v>0</v>
      </c>
      <c r="AQ967" s="513">
        <v>0</v>
      </c>
      <c r="AR967" s="513">
        <v>0</v>
      </c>
      <c r="AS967" s="513">
        <v>0</v>
      </c>
      <c r="AT967" s="513">
        <v>0</v>
      </c>
      <c r="AU967" s="513">
        <v>0</v>
      </c>
      <c r="AV967" s="513">
        <v>0</v>
      </c>
      <c r="AW967" s="513">
        <v>0</v>
      </c>
      <c r="AX967" s="513">
        <v>0</v>
      </c>
      <c r="AY967" s="513">
        <v>0</v>
      </c>
      <c r="AZ967" s="513">
        <v>0</v>
      </c>
      <c r="BA967" s="513">
        <v>0</v>
      </c>
      <c r="BB967" s="513">
        <v>0</v>
      </c>
      <c r="BC967" s="513">
        <v>0</v>
      </c>
      <c r="BD967" s="513">
        <v>0</v>
      </c>
      <c r="BE967" s="513">
        <v>0</v>
      </c>
      <c r="BF967" s="513">
        <v>0</v>
      </c>
      <c r="BG967" s="513">
        <v>0</v>
      </c>
      <c r="BH967" s="513">
        <v>0</v>
      </c>
      <c r="BI967" s="513">
        <v>0</v>
      </c>
      <c r="BJ967" s="513">
        <v>0</v>
      </c>
      <c r="BK967" s="241">
        <f t="shared" si="139"/>
        <v>0</v>
      </c>
      <c r="BL967" s="22">
        <f t="shared" si="140"/>
        <v>0</v>
      </c>
      <c r="BM967" s="519">
        <f t="shared" si="141"/>
        <v>0</v>
      </c>
      <c r="BN967" s="520">
        <v>0</v>
      </c>
      <c r="BO967" s="520">
        <v>0</v>
      </c>
      <c r="BP967" s="520">
        <v>0</v>
      </c>
      <c r="BQ967" s="520">
        <v>0</v>
      </c>
      <c r="BR967" s="520">
        <v>0</v>
      </c>
      <c r="BS967" s="520">
        <v>0</v>
      </c>
      <c r="BT967" s="520">
        <v>0</v>
      </c>
      <c r="BU967" s="520">
        <v>0</v>
      </c>
      <c r="BV967" s="520">
        <v>0</v>
      </c>
      <c r="BW967" s="520">
        <v>0</v>
      </c>
      <c r="BX967" s="520">
        <v>0</v>
      </c>
      <c r="BY967" s="520">
        <v>0</v>
      </c>
      <c r="BZ967" s="520">
        <v>0</v>
      </c>
      <c r="CA967" s="520">
        <v>0</v>
      </c>
      <c r="CB967" s="520">
        <v>0</v>
      </c>
      <c r="CC967" s="520">
        <v>0</v>
      </c>
      <c r="CD967" s="520">
        <v>0</v>
      </c>
      <c r="CE967" s="520">
        <v>0</v>
      </c>
      <c r="CF967" s="520">
        <v>0</v>
      </c>
      <c r="CG967" s="520">
        <v>0</v>
      </c>
      <c r="CH967" s="520">
        <v>0</v>
      </c>
      <c r="CI967" s="520">
        <v>0</v>
      </c>
      <c r="CJ967" s="520">
        <v>0</v>
      </c>
      <c r="CK967" s="520">
        <v>0</v>
      </c>
      <c r="CL967" s="520">
        <f t="shared" si="142"/>
        <v>0</v>
      </c>
      <c r="CM967" s="521">
        <f t="shared" si="143"/>
        <v>0</v>
      </c>
      <c r="CN967" s="522">
        <v>1331520.0000000002</v>
      </c>
      <c r="CO967" s="522">
        <v>1331520.0000000002</v>
      </c>
      <c r="CP967" s="522">
        <v>560640</v>
      </c>
      <c r="CQ967" s="243" t="s">
        <v>874</v>
      </c>
      <c r="CR967" s="103">
        <v>0.38</v>
      </c>
      <c r="CS967" s="523">
        <v>0.38</v>
      </c>
      <c r="CT967" s="104">
        <v>0.16</v>
      </c>
      <c r="CU967" s="524"/>
      <c r="CV967" s="524"/>
      <c r="CW967" s="524"/>
      <c r="CX967" s="525"/>
      <c r="CY967" s="526">
        <v>0</v>
      </c>
      <c r="CZ967" s="527">
        <v>0</v>
      </c>
      <c r="DA967" s="528">
        <v>0</v>
      </c>
      <c r="DB967" s="529">
        <v>0</v>
      </c>
      <c r="DC967" s="530" t="s">
        <v>2297</v>
      </c>
      <c r="DD967" s="225"/>
      <c r="DE967" s="524"/>
      <c r="DF967" s="524"/>
      <c r="DG967" s="531"/>
      <c r="DH967" s="532"/>
      <c r="DI967" s="64">
        <v>0</v>
      </c>
      <c r="DJ967" s="64">
        <v>0</v>
      </c>
      <c r="DK967" s="64">
        <v>0</v>
      </c>
      <c r="DL967" s="534">
        <f t="shared" si="145"/>
        <v>0</v>
      </c>
    </row>
    <row r="968" spans="1:116" ht="43.5" customHeight="1" x14ac:dyDescent="0.25">
      <c r="A968" s="356" t="s">
        <v>7</v>
      </c>
      <c r="B968" s="65" t="s">
        <v>96</v>
      </c>
      <c r="C968" s="65" t="s">
        <v>140</v>
      </c>
      <c r="D968" s="64" t="s">
        <v>2693</v>
      </c>
      <c r="E968" s="64" t="s">
        <v>142</v>
      </c>
      <c r="F968" s="64" t="s">
        <v>1929</v>
      </c>
      <c r="G968" s="18" t="s">
        <v>142</v>
      </c>
      <c r="H968" s="35" t="s">
        <v>889</v>
      </c>
      <c r="I968" s="28" t="s">
        <v>2287</v>
      </c>
      <c r="J968" s="498">
        <v>1.6</v>
      </c>
      <c r="K968" s="498">
        <v>0.37196969619600001</v>
      </c>
      <c r="L968" s="499">
        <v>206.3</v>
      </c>
      <c r="M968" s="512">
        <v>0</v>
      </c>
      <c r="N968" s="513">
        <v>0</v>
      </c>
      <c r="O968" s="513">
        <v>0</v>
      </c>
      <c r="P968" s="513">
        <v>0</v>
      </c>
      <c r="Q968" s="513">
        <v>0</v>
      </c>
      <c r="R968" s="513">
        <v>0</v>
      </c>
      <c r="S968" s="513">
        <v>0</v>
      </c>
      <c r="T968" s="513">
        <v>0</v>
      </c>
      <c r="U968" s="513">
        <v>0</v>
      </c>
      <c r="V968" s="513">
        <v>0</v>
      </c>
      <c r="W968" s="513">
        <v>0</v>
      </c>
      <c r="X968" s="513">
        <v>0</v>
      </c>
      <c r="Y968" s="513">
        <v>0</v>
      </c>
      <c r="Z968" s="513">
        <v>0</v>
      </c>
      <c r="AA968" s="513">
        <v>0</v>
      </c>
      <c r="AB968" s="513">
        <v>0</v>
      </c>
      <c r="AC968" s="513">
        <v>0</v>
      </c>
      <c r="AD968" s="513">
        <v>0</v>
      </c>
      <c r="AE968" s="513">
        <v>0</v>
      </c>
      <c r="AF968" s="513">
        <v>0</v>
      </c>
      <c r="AG968" s="513">
        <v>0</v>
      </c>
      <c r="AH968" s="513">
        <f t="shared" si="136"/>
        <v>0</v>
      </c>
      <c r="AI968" s="513">
        <v>0</v>
      </c>
      <c r="AJ968" s="513">
        <v>0</v>
      </c>
      <c r="AK968" s="513">
        <f t="shared" si="137"/>
        <v>0</v>
      </c>
      <c r="AL968" s="513">
        <f t="shared" si="138"/>
        <v>0</v>
      </c>
      <c r="AM968" s="513">
        <v>0</v>
      </c>
      <c r="AN968" s="513">
        <v>0</v>
      </c>
      <c r="AO968" s="513">
        <v>0</v>
      </c>
      <c r="AP968" s="513">
        <v>0</v>
      </c>
      <c r="AQ968" s="513">
        <v>0</v>
      </c>
      <c r="AR968" s="513">
        <v>0</v>
      </c>
      <c r="AS968" s="513">
        <v>0</v>
      </c>
      <c r="AT968" s="513">
        <v>0</v>
      </c>
      <c r="AU968" s="513">
        <v>0</v>
      </c>
      <c r="AV968" s="513">
        <v>0</v>
      </c>
      <c r="AW968" s="513">
        <v>0</v>
      </c>
      <c r="AX968" s="513">
        <v>0</v>
      </c>
      <c r="AY968" s="513">
        <v>0</v>
      </c>
      <c r="AZ968" s="513">
        <v>0</v>
      </c>
      <c r="BA968" s="513">
        <v>0</v>
      </c>
      <c r="BB968" s="513">
        <v>0</v>
      </c>
      <c r="BC968" s="513">
        <v>0</v>
      </c>
      <c r="BD968" s="513">
        <v>0</v>
      </c>
      <c r="BE968" s="513">
        <v>0</v>
      </c>
      <c r="BF968" s="513">
        <v>0</v>
      </c>
      <c r="BG968" s="513">
        <v>0</v>
      </c>
      <c r="BH968" s="513">
        <v>0</v>
      </c>
      <c r="BI968" s="513">
        <v>0</v>
      </c>
      <c r="BJ968" s="513">
        <v>0</v>
      </c>
      <c r="BK968" s="241">
        <f t="shared" si="139"/>
        <v>0</v>
      </c>
      <c r="BL968" s="22">
        <f t="shared" si="140"/>
        <v>0</v>
      </c>
      <c r="BM968" s="519">
        <f t="shared" si="141"/>
        <v>0</v>
      </c>
      <c r="BN968" s="520">
        <v>0</v>
      </c>
      <c r="BO968" s="520">
        <v>0</v>
      </c>
      <c r="BP968" s="520">
        <v>0</v>
      </c>
      <c r="BQ968" s="520">
        <v>0</v>
      </c>
      <c r="BR968" s="520">
        <v>0</v>
      </c>
      <c r="BS968" s="520">
        <v>0</v>
      </c>
      <c r="BT968" s="520">
        <v>0</v>
      </c>
      <c r="BU968" s="520">
        <v>0</v>
      </c>
      <c r="BV968" s="520">
        <v>0</v>
      </c>
      <c r="BW968" s="520">
        <v>0</v>
      </c>
      <c r="BX968" s="520">
        <v>0</v>
      </c>
      <c r="BY968" s="520">
        <v>0</v>
      </c>
      <c r="BZ968" s="520">
        <v>0</v>
      </c>
      <c r="CA968" s="520">
        <v>0</v>
      </c>
      <c r="CB968" s="520">
        <v>0</v>
      </c>
      <c r="CC968" s="520">
        <v>0</v>
      </c>
      <c r="CD968" s="520">
        <v>0</v>
      </c>
      <c r="CE968" s="520">
        <v>0</v>
      </c>
      <c r="CF968" s="520">
        <v>0</v>
      </c>
      <c r="CG968" s="520">
        <v>0</v>
      </c>
      <c r="CH968" s="520">
        <v>0</v>
      </c>
      <c r="CI968" s="520">
        <v>0</v>
      </c>
      <c r="CJ968" s="520">
        <v>0</v>
      </c>
      <c r="CK968" s="520">
        <v>0</v>
      </c>
      <c r="CL968" s="520">
        <f t="shared" si="142"/>
        <v>0</v>
      </c>
      <c r="CM968" s="521">
        <f t="shared" si="143"/>
        <v>0</v>
      </c>
      <c r="CN968" s="522">
        <v>490560.00000000006</v>
      </c>
      <c r="CO968" s="522">
        <v>490560.00000000006</v>
      </c>
      <c r="CP968" s="522">
        <v>350400.00000000012</v>
      </c>
      <c r="CQ968" s="243" t="s">
        <v>874</v>
      </c>
      <c r="CR968" s="103">
        <v>0.14000000000000001</v>
      </c>
      <c r="CS968" s="523">
        <v>0.14000000000000001</v>
      </c>
      <c r="CT968" s="104">
        <v>0.1</v>
      </c>
      <c r="CU968" s="524"/>
      <c r="CV968" s="524"/>
      <c r="CW968" s="524"/>
      <c r="CX968" s="525"/>
      <c r="CY968" s="526">
        <v>115.79660684515061</v>
      </c>
      <c r="CZ968" s="527">
        <v>116.60130406364101</v>
      </c>
      <c r="DA968" s="528">
        <v>8.0808080808080815E-2</v>
      </c>
      <c r="DB968" s="529">
        <v>8.2101806239737327E-2</v>
      </c>
      <c r="DC968" s="530" t="s">
        <v>2695</v>
      </c>
      <c r="DD968" s="225"/>
      <c r="DE968" s="524"/>
      <c r="DF968" s="524"/>
      <c r="DG968" s="531"/>
      <c r="DH968" s="532"/>
      <c r="DI968" s="64">
        <v>0</v>
      </c>
      <c r="DJ968" s="64">
        <v>0</v>
      </c>
      <c r="DK968" s="64">
        <v>31100</v>
      </c>
      <c r="DL968" s="534">
        <f t="shared" si="145"/>
        <v>10366.666666666666</v>
      </c>
    </row>
    <row r="969" spans="1:116" ht="43.5" customHeight="1" x14ac:dyDescent="0.25">
      <c r="A969" s="356" t="s">
        <v>7</v>
      </c>
      <c r="B969" s="65" t="s">
        <v>96</v>
      </c>
      <c r="C969" s="65" t="s">
        <v>140</v>
      </c>
      <c r="D969" s="64" t="s">
        <v>2693</v>
      </c>
      <c r="E969" s="64" t="s">
        <v>142</v>
      </c>
      <c r="F969" s="64" t="s">
        <v>1930</v>
      </c>
      <c r="G969" s="18" t="s">
        <v>142</v>
      </c>
      <c r="H969" s="35" t="s">
        <v>889</v>
      </c>
      <c r="I969" s="28" t="s">
        <v>2287</v>
      </c>
      <c r="J969" s="498">
        <v>1.8877968161854708</v>
      </c>
      <c r="K969" s="498">
        <v>1.7136363600719999</v>
      </c>
      <c r="L969" s="499">
        <v>371.8</v>
      </c>
      <c r="M969" s="512">
        <v>0</v>
      </c>
      <c r="N969" s="513">
        <v>0</v>
      </c>
      <c r="O969" s="513">
        <v>0</v>
      </c>
      <c r="P969" s="513">
        <v>0</v>
      </c>
      <c r="Q969" s="513">
        <v>0</v>
      </c>
      <c r="R969" s="513">
        <v>0</v>
      </c>
      <c r="S969" s="513">
        <v>0</v>
      </c>
      <c r="T969" s="513">
        <v>0</v>
      </c>
      <c r="U969" s="513">
        <v>0</v>
      </c>
      <c r="V969" s="513">
        <v>0</v>
      </c>
      <c r="W969" s="513">
        <v>0</v>
      </c>
      <c r="X969" s="513">
        <v>0</v>
      </c>
      <c r="Y969" s="513">
        <v>0</v>
      </c>
      <c r="Z969" s="513">
        <v>0</v>
      </c>
      <c r="AA969" s="513">
        <v>0</v>
      </c>
      <c r="AB969" s="513">
        <v>0</v>
      </c>
      <c r="AC969" s="513">
        <v>1</v>
      </c>
      <c r="AD969" s="513">
        <v>1</v>
      </c>
      <c r="AE969" s="513">
        <v>0</v>
      </c>
      <c r="AF969" s="513">
        <v>0</v>
      </c>
      <c r="AG969" s="513">
        <v>0</v>
      </c>
      <c r="AH969" s="513">
        <f t="shared" si="136"/>
        <v>0</v>
      </c>
      <c r="AI969" s="513">
        <v>0</v>
      </c>
      <c r="AJ969" s="513">
        <v>0</v>
      </c>
      <c r="AK969" s="513">
        <f t="shared" si="137"/>
        <v>1</v>
      </c>
      <c r="AL969" s="513">
        <f t="shared" si="138"/>
        <v>1</v>
      </c>
      <c r="AM969" s="513">
        <v>0</v>
      </c>
      <c r="AN969" s="513">
        <v>0</v>
      </c>
      <c r="AO969" s="513">
        <v>0</v>
      </c>
      <c r="AP969" s="513">
        <v>0</v>
      </c>
      <c r="AQ969" s="513">
        <v>0</v>
      </c>
      <c r="AR969" s="513">
        <v>0</v>
      </c>
      <c r="AS969" s="513">
        <v>0</v>
      </c>
      <c r="AT969" s="513">
        <v>0</v>
      </c>
      <c r="AU969" s="513">
        <v>0</v>
      </c>
      <c r="AV969" s="513">
        <v>0</v>
      </c>
      <c r="AW969" s="513">
        <v>0</v>
      </c>
      <c r="AX969" s="513">
        <v>0</v>
      </c>
      <c r="AY969" s="513">
        <v>0</v>
      </c>
      <c r="AZ969" s="513">
        <v>0</v>
      </c>
      <c r="BA969" s="513">
        <v>0</v>
      </c>
      <c r="BB969" s="513">
        <v>0</v>
      </c>
      <c r="BC969" s="513">
        <v>82</v>
      </c>
      <c r="BD969" s="513">
        <v>82</v>
      </c>
      <c r="BE969" s="513">
        <v>0</v>
      </c>
      <c r="BF969" s="513">
        <v>0</v>
      </c>
      <c r="BG969" s="513">
        <v>0</v>
      </c>
      <c r="BH969" s="513">
        <v>0</v>
      </c>
      <c r="BI969" s="513">
        <v>0</v>
      </c>
      <c r="BJ969" s="513">
        <v>0</v>
      </c>
      <c r="BK969" s="241">
        <f t="shared" si="139"/>
        <v>82</v>
      </c>
      <c r="BL969" s="22">
        <f t="shared" si="140"/>
        <v>82</v>
      </c>
      <c r="BM969" s="519">
        <f t="shared" si="141"/>
        <v>7.1304347826086967E-2</v>
      </c>
      <c r="BN969" s="520">
        <v>0</v>
      </c>
      <c r="BO969" s="520">
        <v>0</v>
      </c>
      <c r="BP969" s="520">
        <v>0</v>
      </c>
      <c r="BQ969" s="520">
        <v>0</v>
      </c>
      <c r="BR969" s="520">
        <v>0</v>
      </c>
      <c r="BS969" s="520">
        <v>0</v>
      </c>
      <c r="BT969" s="520">
        <v>0</v>
      </c>
      <c r="BU969" s="520">
        <v>0</v>
      </c>
      <c r="BV969" s="520">
        <v>0</v>
      </c>
      <c r="BW969" s="520">
        <v>0</v>
      </c>
      <c r="BX969" s="520">
        <v>0</v>
      </c>
      <c r="BY969" s="520">
        <v>0</v>
      </c>
      <c r="BZ969" s="520">
        <v>0</v>
      </c>
      <c r="CA969" s="520">
        <v>0</v>
      </c>
      <c r="CB969" s="520">
        <v>0</v>
      </c>
      <c r="CC969" s="520">
        <v>0</v>
      </c>
      <c r="CD969" s="520">
        <v>96254.88</v>
      </c>
      <c r="CE969" s="520">
        <v>96254.88</v>
      </c>
      <c r="CF969" s="520">
        <v>0</v>
      </c>
      <c r="CG969" s="520">
        <v>0</v>
      </c>
      <c r="CH969" s="520">
        <v>0</v>
      </c>
      <c r="CI969" s="520">
        <v>0</v>
      </c>
      <c r="CJ969" s="520">
        <v>0</v>
      </c>
      <c r="CK969" s="520">
        <v>0</v>
      </c>
      <c r="CL969" s="520">
        <f t="shared" si="142"/>
        <v>96254.88</v>
      </c>
      <c r="CM969" s="521">
        <f t="shared" si="143"/>
        <v>96254.88</v>
      </c>
      <c r="CN969" s="522">
        <v>4239840</v>
      </c>
      <c r="CO969" s="522">
        <v>4239840</v>
      </c>
      <c r="CP969" s="522">
        <v>4029600</v>
      </c>
      <c r="CQ969" s="243" t="s">
        <v>874</v>
      </c>
      <c r="CR969" s="103">
        <v>1.21</v>
      </c>
      <c r="CS969" s="523">
        <v>1.21</v>
      </c>
      <c r="CT969" s="104">
        <v>1.1499999999999999</v>
      </c>
      <c r="CU969" s="524"/>
      <c r="CV969" s="524"/>
      <c r="CW969" s="524"/>
      <c r="CX969" s="525"/>
      <c r="CY969" s="526">
        <v>16.771127549876709</v>
      </c>
      <c r="CZ969" s="527">
        <v>16.759856630824366</v>
      </c>
      <c r="DA969" s="528">
        <v>2.5106478368078906E-2</v>
      </c>
      <c r="DB969" s="529">
        <v>2.5089605734767036E-2</v>
      </c>
      <c r="DC969" s="530" t="s">
        <v>2293</v>
      </c>
      <c r="DD969" s="225"/>
      <c r="DE969" s="524"/>
      <c r="DF969" s="524"/>
      <c r="DG969" s="531"/>
      <c r="DH969" s="532"/>
      <c r="DI969" s="64">
        <v>0</v>
      </c>
      <c r="DJ969" s="64">
        <v>0</v>
      </c>
      <c r="DK969" s="64">
        <v>0</v>
      </c>
      <c r="DL969" s="534">
        <f t="shared" si="145"/>
        <v>0</v>
      </c>
    </row>
    <row r="970" spans="1:116" ht="43.5" customHeight="1" x14ac:dyDescent="0.25">
      <c r="A970" s="356" t="s">
        <v>7</v>
      </c>
      <c r="B970" s="65" t="s">
        <v>96</v>
      </c>
      <c r="C970" s="65" t="s">
        <v>140</v>
      </c>
      <c r="D970" s="64" t="s">
        <v>2693</v>
      </c>
      <c r="E970" s="64" t="s">
        <v>142</v>
      </c>
      <c r="F970" s="64" t="s">
        <v>2696</v>
      </c>
      <c r="G970" s="18" t="s">
        <v>142</v>
      </c>
      <c r="H970" s="35" t="s">
        <v>866</v>
      </c>
      <c r="I970" s="28" t="s">
        <v>2287</v>
      </c>
      <c r="J970" s="498">
        <v>2.1543940764864717</v>
      </c>
      <c r="K970" s="498">
        <v>0.67537878647399996</v>
      </c>
      <c r="L970" s="499">
        <v>23.6</v>
      </c>
      <c r="M970" s="512">
        <v>0</v>
      </c>
      <c r="N970" s="513">
        <v>0</v>
      </c>
      <c r="O970" s="513">
        <v>0</v>
      </c>
      <c r="P970" s="513">
        <v>0</v>
      </c>
      <c r="Q970" s="513">
        <v>0</v>
      </c>
      <c r="R970" s="513">
        <v>0</v>
      </c>
      <c r="S970" s="513">
        <v>0</v>
      </c>
      <c r="T970" s="513">
        <v>0</v>
      </c>
      <c r="U970" s="513">
        <v>0</v>
      </c>
      <c r="V970" s="513">
        <v>0</v>
      </c>
      <c r="W970" s="513">
        <v>0</v>
      </c>
      <c r="X970" s="513">
        <v>0</v>
      </c>
      <c r="Y970" s="513">
        <v>0</v>
      </c>
      <c r="Z970" s="513">
        <v>0</v>
      </c>
      <c r="AA970" s="513">
        <v>0</v>
      </c>
      <c r="AB970" s="513">
        <v>0</v>
      </c>
      <c r="AC970" s="513">
        <v>0</v>
      </c>
      <c r="AD970" s="513">
        <v>0</v>
      </c>
      <c r="AE970" s="513">
        <v>0</v>
      </c>
      <c r="AF970" s="513">
        <v>0</v>
      </c>
      <c r="AG970" s="513">
        <v>0</v>
      </c>
      <c r="AH970" s="513">
        <f t="shared" si="136"/>
        <v>0</v>
      </c>
      <c r="AI970" s="513">
        <v>0</v>
      </c>
      <c r="AJ970" s="513">
        <v>0</v>
      </c>
      <c r="AK970" s="513">
        <f t="shared" si="137"/>
        <v>0</v>
      </c>
      <c r="AL970" s="513">
        <f t="shared" si="138"/>
        <v>0</v>
      </c>
      <c r="AM970" s="513">
        <v>0</v>
      </c>
      <c r="AN970" s="513">
        <v>0</v>
      </c>
      <c r="AO970" s="513">
        <v>0</v>
      </c>
      <c r="AP970" s="513">
        <v>0</v>
      </c>
      <c r="AQ970" s="513">
        <v>0</v>
      </c>
      <c r="AR970" s="513">
        <v>0</v>
      </c>
      <c r="AS970" s="513">
        <v>0</v>
      </c>
      <c r="AT970" s="513">
        <v>0</v>
      </c>
      <c r="AU970" s="513">
        <v>0</v>
      </c>
      <c r="AV970" s="513">
        <v>0</v>
      </c>
      <c r="AW970" s="513">
        <v>0</v>
      </c>
      <c r="AX970" s="513">
        <v>0</v>
      </c>
      <c r="AY970" s="513">
        <v>0</v>
      </c>
      <c r="AZ970" s="513">
        <v>0</v>
      </c>
      <c r="BA970" s="513">
        <v>0</v>
      </c>
      <c r="BB970" s="513">
        <v>0</v>
      </c>
      <c r="BC970" s="513">
        <v>0</v>
      </c>
      <c r="BD970" s="513">
        <v>0</v>
      </c>
      <c r="BE970" s="513">
        <v>0</v>
      </c>
      <c r="BF970" s="513">
        <v>0</v>
      </c>
      <c r="BG970" s="513">
        <v>0</v>
      </c>
      <c r="BH970" s="513">
        <v>0</v>
      </c>
      <c r="BI970" s="513">
        <v>0</v>
      </c>
      <c r="BJ970" s="513">
        <v>0</v>
      </c>
      <c r="BK970" s="241">
        <f t="shared" si="139"/>
        <v>0</v>
      </c>
      <c r="BL970" s="22">
        <f t="shared" si="140"/>
        <v>0</v>
      </c>
      <c r="BM970" s="519">
        <f t="shared" si="141"/>
        <v>0</v>
      </c>
      <c r="BN970" s="520">
        <v>0</v>
      </c>
      <c r="BO970" s="520">
        <v>0</v>
      </c>
      <c r="BP970" s="520">
        <v>0</v>
      </c>
      <c r="BQ970" s="520">
        <v>0</v>
      </c>
      <c r="BR970" s="520">
        <v>0</v>
      </c>
      <c r="BS970" s="520">
        <v>0</v>
      </c>
      <c r="BT970" s="520">
        <v>0</v>
      </c>
      <c r="BU970" s="520">
        <v>0</v>
      </c>
      <c r="BV970" s="520">
        <v>0</v>
      </c>
      <c r="BW970" s="520">
        <v>0</v>
      </c>
      <c r="BX970" s="520">
        <v>0</v>
      </c>
      <c r="BY970" s="520">
        <v>0</v>
      </c>
      <c r="BZ970" s="520">
        <v>0</v>
      </c>
      <c r="CA970" s="520">
        <v>0</v>
      </c>
      <c r="CB970" s="520">
        <v>0</v>
      </c>
      <c r="CC970" s="520">
        <v>0</v>
      </c>
      <c r="CD970" s="520">
        <v>0</v>
      </c>
      <c r="CE970" s="520">
        <v>0</v>
      </c>
      <c r="CF970" s="520">
        <v>0</v>
      </c>
      <c r="CG970" s="520">
        <v>0</v>
      </c>
      <c r="CH970" s="520">
        <v>0</v>
      </c>
      <c r="CI970" s="520">
        <v>0</v>
      </c>
      <c r="CJ970" s="520">
        <v>0</v>
      </c>
      <c r="CK970" s="520">
        <v>0</v>
      </c>
      <c r="CL970" s="520">
        <f t="shared" si="142"/>
        <v>0</v>
      </c>
      <c r="CM970" s="521">
        <f t="shared" si="143"/>
        <v>0</v>
      </c>
      <c r="CN970" s="522">
        <v>2592960</v>
      </c>
      <c r="CO970" s="522">
        <v>2592960</v>
      </c>
      <c r="CP970" s="522">
        <v>2347680.0000000005</v>
      </c>
      <c r="CQ970" s="243" t="s">
        <v>874</v>
      </c>
      <c r="CR970" s="103">
        <v>0.74</v>
      </c>
      <c r="CS970" s="523">
        <v>0.74</v>
      </c>
      <c r="CT970" s="104">
        <v>0.67</v>
      </c>
      <c r="CU970" s="524"/>
      <c r="CV970" s="524"/>
      <c r="CW970" s="524"/>
      <c r="CX970" s="525"/>
      <c r="CY970" s="526">
        <v>107.89743589743601</v>
      </c>
      <c r="CZ970" s="527">
        <v>107.89743589743601</v>
      </c>
      <c r="DA970" s="528">
        <v>6.8376068376068341E-2</v>
      </c>
      <c r="DB970" s="529">
        <v>6.8376068376068341E-2</v>
      </c>
      <c r="DC970" s="530" t="s">
        <v>2583</v>
      </c>
      <c r="DD970" s="225"/>
      <c r="DE970" s="524"/>
      <c r="DF970" s="524"/>
      <c r="DG970" s="531"/>
      <c r="DH970" s="532"/>
      <c r="DI970" s="64">
        <v>0</v>
      </c>
      <c r="DJ970" s="64">
        <v>0</v>
      </c>
      <c r="DK970" s="64">
        <v>0</v>
      </c>
      <c r="DL970" s="534">
        <f t="shared" si="145"/>
        <v>0</v>
      </c>
    </row>
    <row r="971" spans="1:116" ht="43.5" customHeight="1" x14ac:dyDescent="0.25">
      <c r="A971" s="356" t="s">
        <v>7</v>
      </c>
      <c r="B971" s="65" t="s">
        <v>96</v>
      </c>
      <c r="C971" s="65" t="s">
        <v>140</v>
      </c>
      <c r="D971" s="64" t="s">
        <v>2697</v>
      </c>
      <c r="E971" s="64" t="s">
        <v>618</v>
      </c>
      <c r="F971" s="64" t="s">
        <v>619</v>
      </c>
      <c r="G971" s="18" t="s">
        <v>620</v>
      </c>
      <c r="H971" s="35" t="s">
        <v>866</v>
      </c>
      <c r="I971" s="28" t="s">
        <v>2330</v>
      </c>
      <c r="J971" s="498">
        <v>11.797344460513136</v>
      </c>
      <c r="K971" s="498">
        <v>52.624621102661997</v>
      </c>
      <c r="L971" s="499">
        <v>1440.8</v>
      </c>
      <c r="M971" s="512">
        <v>0</v>
      </c>
      <c r="N971" s="513">
        <v>0</v>
      </c>
      <c r="O971" s="513">
        <v>0</v>
      </c>
      <c r="P971" s="513">
        <v>0</v>
      </c>
      <c r="Q971" s="513">
        <v>0</v>
      </c>
      <c r="R971" s="513">
        <v>0</v>
      </c>
      <c r="S971" s="513">
        <v>0</v>
      </c>
      <c r="T971" s="513">
        <v>0</v>
      </c>
      <c r="U971" s="513">
        <v>0</v>
      </c>
      <c r="V971" s="513">
        <v>0</v>
      </c>
      <c r="W971" s="513">
        <v>0</v>
      </c>
      <c r="X971" s="513">
        <v>0</v>
      </c>
      <c r="Y971" s="513">
        <v>0</v>
      </c>
      <c r="Z971" s="513">
        <v>0</v>
      </c>
      <c r="AA971" s="513">
        <v>0</v>
      </c>
      <c r="AB971" s="513">
        <v>0</v>
      </c>
      <c r="AC971" s="513">
        <v>26</v>
      </c>
      <c r="AD971" s="513">
        <v>26</v>
      </c>
      <c r="AE971" s="513">
        <v>0</v>
      </c>
      <c r="AF971" s="513">
        <v>0</v>
      </c>
      <c r="AG971" s="513">
        <v>0</v>
      </c>
      <c r="AH971" s="513">
        <f t="shared" ref="AH971:AH1034" si="146">AG971</f>
        <v>0</v>
      </c>
      <c r="AI971" s="513">
        <v>0</v>
      </c>
      <c r="AJ971" s="513">
        <v>0</v>
      </c>
      <c r="AK971" s="513">
        <f t="shared" ref="AK971:AK1034" si="147">SUM(M971,O971,Q971,S971,U971,W971,Y971,AA971,AC971,AE971,AG971,AI971)</f>
        <v>26</v>
      </c>
      <c r="AL971" s="513">
        <f t="shared" ref="AL971:AL1034" si="148">SUM(N971,P971,R971,T971,V971,X971,Z971,AB971,AD971,AF971,AH971,AJ971,)</f>
        <v>26</v>
      </c>
      <c r="AM971" s="513">
        <v>0</v>
      </c>
      <c r="AN971" s="513">
        <v>0</v>
      </c>
      <c r="AO971" s="513">
        <v>0</v>
      </c>
      <c r="AP971" s="513">
        <v>0</v>
      </c>
      <c r="AQ971" s="513">
        <v>0</v>
      </c>
      <c r="AR971" s="513">
        <v>0</v>
      </c>
      <c r="AS971" s="513">
        <v>0</v>
      </c>
      <c r="AT971" s="513">
        <v>0</v>
      </c>
      <c r="AU971" s="513">
        <v>0</v>
      </c>
      <c r="AV971" s="513">
        <v>0</v>
      </c>
      <c r="AW971" s="513">
        <v>0</v>
      </c>
      <c r="AX971" s="513">
        <v>0</v>
      </c>
      <c r="AY971" s="513">
        <v>0</v>
      </c>
      <c r="AZ971" s="513">
        <v>0</v>
      </c>
      <c r="BA971" s="513">
        <v>0</v>
      </c>
      <c r="BB971" s="513">
        <v>0</v>
      </c>
      <c r="BC971" s="513">
        <v>938.47</v>
      </c>
      <c r="BD971" s="513">
        <v>938.47</v>
      </c>
      <c r="BE971" s="513">
        <v>0</v>
      </c>
      <c r="BF971" s="513">
        <v>0</v>
      </c>
      <c r="BG971" s="513">
        <v>0</v>
      </c>
      <c r="BH971" s="513">
        <v>0</v>
      </c>
      <c r="BI971" s="513">
        <v>0</v>
      </c>
      <c r="BJ971" s="513">
        <v>0</v>
      </c>
      <c r="BK971" s="241">
        <f t="shared" ref="BK971:BK1034" si="149">SUM(AM971,AO971,AQ971,AS971,AU971,AW971,AY971,BA971,BC971,BE971,BG971,BI971,)</f>
        <v>938.47</v>
      </c>
      <c r="BL971" s="22">
        <f t="shared" ref="BL971:BL1034" si="150">SUM(AN971,AP971,AR971,AT971,AV971,AX971,AZ971,BB971,BD971,BF971,BH971,BJ971)</f>
        <v>938.47</v>
      </c>
      <c r="BM971" s="519">
        <f t="shared" ref="BM971:BM1034" si="151">IF(CT971=0,0,BK971/1000/CT971)</f>
        <v>0.15259674796747966</v>
      </c>
      <c r="BN971" s="520">
        <v>0</v>
      </c>
      <c r="BO971" s="520">
        <v>0</v>
      </c>
      <c r="BP971" s="520">
        <v>0</v>
      </c>
      <c r="BQ971" s="520">
        <v>0</v>
      </c>
      <c r="BR971" s="520">
        <v>0</v>
      </c>
      <c r="BS971" s="520">
        <v>0</v>
      </c>
      <c r="BT971" s="520">
        <v>0</v>
      </c>
      <c r="BU971" s="520">
        <v>0</v>
      </c>
      <c r="BV971" s="520">
        <v>0</v>
      </c>
      <c r="BW971" s="520">
        <v>0</v>
      </c>
      <c r="BX971" s="520">
        <v>0</v>
      </c>
      <c r="BY971" s="520">
        <v>0</v>
      </c>
      <c r="BZ971" s="520">
        <v>0</v>
      </c>
      <c r="CA971" s="520">
        <v>0</v>
      </c>
      <c r="CB971" s="520">
        <v>0</v>
      </c>
      <c r="CC971" s="520">
        <v>0</v>
      </c>
      <c r="CD971" s="520">
        <v>1101613.6248000001</v>
      </c>
      <c r="CE971" s="520">
        <v>1101613.6248000001</v>
      </c>
      <c r="CF971" s="520">
        <v>0</v>
      </c>
      <c r="CG971" s="520">
        <v>0</v>
      </c>
      <c r="CH971" s="520">
        <v>0</v>
      </c>
      <c r="CI971" s="520">
        <v>0</v>
      </c>
      <c r="CJ971" s="520">
        <v>0</v>
      </c>
      <c r="CK971" s="520">
        <v>0</v>
      </c>
      <c r="CL971" s="520">
        <f t="shared" ref="CL971:CL1034" si="152">SUM(BN971,BP971,BR971,BT971,BV971,BX971,BZ971,CB971,CD971,CF971,CH971,CJ971)</f>
        <v>1101613.6248000001</v>
      </c>
      <c r="CM971" s="521">
        <f t="shared" ref="CM971:CM1034" si="153">SUM(BO971,BQ971,BS971,BU971,BW971,BY971,CA971,CC971,CE971,CG971,CI971,CK971)</f>
        <v>1101613.6248000001</v>
      </c>
      <c r="CN971" s="522">
        <v>16210915.6042704</v>
      </c>
      <c r="CO971" s="522">
        <v>16210915.6042704</v>
      </c>
      <c r="CP971" s="522">
        <v>17739703.018908001</v>
      </c>
      <c r="CQ971" s="243" t="s">
        <v>874</v>
      </c>
      <c r="CR971" s="103">
        <v>5.62</v>
      </c>
      <c r="CS971" s="523">
        <v>5.62</v>
      </c>
      <c r="CT971" s="104">
        <v>6.15</v>
      </c>
      <c r="CU971" s="524"/>
      <c r="CV971" s="524"/>
      <c r="CW971" s="524"/>
      <c r="CX971" s="525"/>
      <c r="CY971" s="526">
        <v>1281.5494600584097</v>
      </c>
      <c r="CZ971" s="527">
        <v>440.30720431578834</v>
      </c>
      <c r="DA971" s="528">
        <v>2.4237149231615303</v>
      </c>
      <c r="DB971" s="529">
        <v>1.8515067387812849</v>
      </c>
      <c r="DC971" s="530" t="s">
        <v>2313</v>
      </c>
      <c r="DD971" s="225"/>
      <c r="DE971" s="524"/>
      <c r="DF971" s="524"/>
      <c r="DG971" s="531"/>
      <c r="DH971" s="532"/>
      <c r="DI971" s="64">
        <v>0</v>
      </c>
      <c r="DJ971" s="64">
        <v>190360</v>
      </c>
      <c r="DK971" s="64">
        <v>173173</v>
      </c>
      <c r="DL971" s="534">
        <f t="shared" si="145"/>
        <v>121177.66666666667</v>
      </c>
    </row>
    <row r="972" spans="1:116" ht="43.5" customHeight="1" x14ac:dyDescent="0.25">
      <c r="A972" s="356" t="s">
        <v>7</v>
      </c>
      <c r="B972" s="65" t="s">
        <v>96</v>
      </c>
      <c r="C972" s="65" t="s">
        <v>140</v>
      </c>
      <c r="D972" s="64" t="s">
        <v>2697</v>
      </c>
      <c r="E972" s="64" t="s">
        <v>618</v>
      </c>
      <c r="F972" s="64" t="s">
        <v>621</v>
      </c>
      <c r="G972" s="18" t="s">
        <v>618</v>
      </c>
      <c r="H972" s="35" t="s">
        <v>866</v>
      </c>
      <c r="I972" s="28" t="s">
        <v>2330</v>
      </c>
      <c r="J972" s="498">
        <v>8.2307054375673054</v>
      </c>
      <c r="K972" s="498">
        <v>37.625946891434999</v>
      </c>
      <c r="L972" s="499">
        <v>1060.4000000000001</v>
      </c>
      <c r="M972" s="512">
        <v>0</v>
      </c>
      <c r="N972" s="513">
        <v>0</v>
      </c>
      <c r="O972" s="513">
        <v>0</v>
      </c>
      <c r="P972" s="513">
        <v>0</v>
      </c>
      <c r="Q972" s="513">
        <v>0</v>
      </c>
      <c r="R972" s="513">
        <v>0</v>
      </c>
      <c r="S972" s="513">
        <v>0</v>
      </c>
      <c r="T972" s="513">
        <v>0</v>
      </c>
      <c r="U972" s="513">
        <v>0</v>
      </c>
      <c r="V972" s="513">
        <v>0</v>
      </c>
      <c r="W972" s="513">
        <v>0</v>
      </c>
      <c r="X972" s="513">
        <v>0</v>
      </c>
      <c r="Y972" s="513">
        <v>0</v>
      </c>
      <c r="Z972" s="513">
        <v>0</v>
      </c>
      <c r="AA972" s="513">
        <v>0</v>
      </c>
      <c r="AB972" s="513">
        <v>0</v>
      </c>
      <c r="AC972" s="513">
        <v>28</v>
      </c>
      <c r="AD972" s="513">
        <v>28</v>
      </c>
      <c r="AE972" s="513">
        <v>0</v>
      </c>
      <c r="AF972" s="513">
        <v>0</v>
      </c>
      <c r="AG972" s="513">
        <v>0</v>
      </c>
      <c r="AH972" s="513">
        <f t="shared" si="146"/>
        <v>0</v>
      </c>
      <c r="AI972" s="513">
        <v>0</v>
      </c>
      <c r="AJ972" s="513">
        <v>0</v>
      </c>
      <c r="AK972" s="513">
        <f t="shared" si="147"/>
        <v>28</v>
      </c>
      <c r="AL972" s="513">
        <f t="shared" si="148"/>
        <v>28</v>
      </c>
      <c r="AM972" s="513">
        <v>0</v>
      </c>
      <c r="AN972" s="513">
        <v>0</v>
      </c>
      <c r="AO972" s="513">
        <v>0</v>
      </c>
      <c r="AP972" s="513">
        <v>0</v>
      </c>
      <c r="AQ972" s="513">
        <v>0</v>
      </c>
      <c r="AR972" s="513">
        <v>0</v>
      </c>
      <c r="AS972" s="513">
        <v>0</v>
      </c>
      <c r="AT972" s="513">
        <v>0</v>
      </c>
      <c r="AU972" s="513">
        <v>0</v>
      </c>
      <c r="AV972" s="513">
        <v>0</v>
      </c>
      <c r="AW972" s="513">
        <v>0</v>
      </c>
      <c r="AX972" s="513">
        <v>0</v>
      </c>
      <c r="AY972" s="513">
        <v>0</v>
      </c>
      <c r="AZ972" s="513">
        <v>0</v>
      </c>
      <c r="BA972" s="513">
        <v>0</v>
      </c>
      <c r="BB972" s="513">
        <v>0</v>
      </c>
      <c r="BC972" s="513">
        <v>168.72</v>
      </c>
      <c r="BD972" s="513">
        <v>168.72</v>
      </c>
      <c r="BE972" s="513">
        <v>0</v>
      </c>
      <c r="BF972" s="513">
        <v>0</v>
      </c>
      <c r="BG972" s="513">
        <v>0</v>
      </c>
      <c r="BH972" s="513">
        <v>0</v>
      </c>
      <c r="BI972" s="513">
        <v>0</v>
      </c>
      <c r="BJ972" s="513">
        <v>0</v>
      </c>
      <c r="BK972" s="241">
        <f t="shared" si="149"/>
        <v>168.72</v>
      </c>
      <c r="BL972" s="22">
        <f t="shared" si="150"/>
        <v>168.72</v>
      </c>
      <c r="BM972" s="519">
        <f t="shared" si="151"/>
        <v>2.6239502332814933E-2</v>
      </c>
      <c r="BN972" s="520">
        <v>0</v>
      </c>
      <c r="BO972" s="520">
        <v>0</v>
      </c>
      <c r="BP972" s="520">
        <v>0</v>
      </c>
      <c r="BQ972" s="520">
        <v>0</v>
      </c>
      <c r="BR972" s="520">
        <v>0</v>
      </c>
      <c r="BS972" s="520">
        <v>0</v>
      </c>
      <c r="BT972" s="520">
        <v>0</v>
      </c>
      <c r="BU972" s="520">
        <v>0</v>
      </c>
      <c r="BV972" s="520">
        <v>0</v>
      </c>
      <c r="BW972" s="520">
        <v>0</v>
      </c>
      <c r="BX972" s="520">
        <v>0</v>
      </c>
      <c r="BY972" s="520">
        <v>0</v>
      </c>
      <c r="BZ972" s="520">
        <v>0</v>
      </c>
      <c r="CA972" s="520">
        <v>0</v>
      </c>
      <c r="CB972" s="520">
        <v>0</v>
      </c>
      <c r="CC972" s="520">
        <v>0</v>
      </c>
      <c r="CD972" s="520">
        <v>198050.28479999999</v>
      </c>
      <c r="CE972" s="520">
        <v>198050.28479999999</v>
      </c>
      <c r="CF972" s="520">
        <v>0</v>
      </c>
      <c r="CG972" s="520">
        <v>0</v>
      </c>
      <c r="CH972" s="520">
        <v>0</v>
      </c>
      <c r="CI972" s="520">
        <v>0</v>
      </c>
      <c r="CJ972" s="520">
        <v>0</v>
      </c>
      <c r="CK972" s="520">
        <v>0</v>
      </c>
      <c r="CL972" s="520">
        <f t="shared" si="152"/>
        <v>198050.28479999999</v>
      </c>
      <c r="CM972" s="521">
        <f t="shared" si="153"/>
        <v>198050.28479999999</v>
      </c>
      <c r="CN972" s="522">
        <v>18809002.343462396</v>
      </c>
      <c r="CO972" s="522">
        <v>18809002.343462396</v>
      </c>
      <c r="CP972" s="522">
        <v>26065061.437168799</v>
      </c>
      <c r="CQ972" s="243" t="s">
        <v>874</v>
      </c>
      <c r="CR972" s="103">
        <v>4.6399999999999997</v>
      </c>
      <c r="CS972" s="523">
        <v>4.6399999999999997</v>
      </c>
      <c r="CT972" s="104">
        <v>6.43</v>
      </c>
      <c r="CU972" s="524"/>
      <c r="CV972" s="524"/>
      <c r="CW972" s="524"/>
      <c r="CX972" s="525"/>
      <c r="CY972" s="526">
        <v>1152.4621573835946</v>
      </c>
      <c r="CZ972" s="527">
        <v>494.68671388743604</v>
      </c>
      <c r="DA972" s="528">
        <v>1.7274359440227747</v>
      </c>
      <c r="DB972" s="529">
        <v>1.315132277172721</v>
      </c>
      <c r="DC972" s="530" t="s">
        <v>2313</v>
      </c>
      <c r="DD972" s="225"/>
      <c r="DE972" s="524"/>
      <c r="DF972" s="524"/>
      <c r="DG972" s="531"/>
      <c r="DH972" s="532"/>
      <c r="DI972" s="64">
        <v>0</v>
      </c>
      <c r="DJ972" s="64">
        <v>109884</v>
      </c>
      <c r="DK972" s="64">
        <v>1101309</v>
      </c>
      <c r="DL972" s="534">
        <f t="shared" si="145"/>
        <v>403731</v>
      </c>
    </row>
    <row r="973" spans="1:116" ht="43.5" customHeight="1" x14ac:dyDescent="0.25">
      <c r="A973" s="356" t="s">
        <v>7</v>
      </c>
      <c r="B973" s="65" t="s">
        <v>96</v>
      </c>
      <c r="C973" s="65" t="s">
        <v>140</v>
      </c>
      <c r="D973" s="64" t="s">
        <v>2698</v>
      </c>
      <c r="E973" s="64" t="s">
        <v>146</v>
      </c>
      <c r="F973" s="64" t="s">
        <v>147</v>
      </c>
      <c r="G973" s="18" t="s">
        <v>148</v>
      </c>
      <c r="H973" s="35" t="s">
        <v>860</v>
      </c>
      <c r="I973" s="28" t="s">
        <v>2699</v>
      </c>
      <c r="J973" s="498">
        <v>3.2174575801399459</v>
      </c>
      <c r="K973" s="498">
        <v>10.096969675967999</v>
      </c>
      <c r="L973" s="499">
        <v>423.9</v>
      </c>
      <c r="M973" s="512">
        <v>0</v>
      </c>
      <c r="N973" s="513">
        <v>0</v>
      </c>
      <c r="O973" s="513">
        <v>0</v>
      </c>
      <c r="P973" s="513">
        <v>0</v>
      </c>
      <c r="Q973" s="513">
        <v>0</v>
      </c>
      <c r="R973" s="513">
        <v>0</v>
      </c>
      <c r="S973" s="513">
        <v>0</v>
      </c>
      <c r="T973" s="513">
        <v>0</v>
      </c>
      <c r="U973" s="513">
        <v>0</v>
      </c>
      <c r="V973" s="513">
        <v>0</v>
      </c>
      <c r="W973" s="513">
        <v>0</v>
      </c>
      <c r="X973" s="513">
        <v>0</v>
      </c>
      <c r="Y973" s="513">
        <v>0</v>
      </c>
      <c r="Z973" s="513">
        <v>0</v>
      </c>
      <c r="AA973" s="513">
        <v>0</v>
      </c>
      <c r="AB973" s="513">
        <v>0</v>
      </c>
      <c r="AC973" s="513">
        <v>17</v>
      </c>
      <c r="AD973" s="513">
        <v>17</v>
      </c>
      <c r="AE973" s="513">
        <v>0</v>
      </c>
      <c r="AF973" s="513">
        <v>0</v>
      </c>
      <c r="AG973" s="513">
        <v>0</v>
      </c>
      <c r="AH973" s="513">
        <f t="shared" si="146"/>
        <v>0</v>
      </c>
      <c r="AI973" s="513">
        <v>0</v>
      </c>
      <c r="AJ973" s="513">
        <v>0</v>
      </c>
      <c r="AK973" s="513">
        <f t="shared" si="147"/>
        <v>17</v>
      </c>
      <c r="AL973" s="513">
        <f t="shared" si="148"/>
        <v>17</v>
      </c>
      <c r="AM973" s="513">
        <v>0</v>
      </c>
      <c r="AN973" s="513">
        <v>0</v>
      </c>
      <c r="AO973" s="513">
        <v>0</v>
      </c>
      <c r="AP973" s="513">
        <v>0</v>
      </c>
      <c r="AQ973" s="513">
        <v>0</v>
      </c>
      <c r="AR973" s="513">
        <v>0</v>
      </c>
      <c r="AS973" s="513">
        <v>0</v>
      </c>
      <c r="AT973" s="513">
        <v>0</v>
      </c>
      <c r="AU973" s="513">
        <v>0</v>
      </c>
      <c r="AV973" s="513">
        <v>0</v>
      </c>
      <c r="AW973" s="513">
        <v>0</v>
      </c>
      <c r="AX973" s="513">
        <v>0</v>
      </c>
      <c r="AY973" s="513">
        <v>0</v>
      </c>
      <c r="AZ973" s="513">
        <v>0</v>
      </c>
      <c r="BA973" s="513">
        <v>0</v>
      </c>
      <c r="BB973" s="513">
        <v>0</v>
      </c>
      <c r="BC973" s="513">
        <v>147.07</v>
      </c>
      <c r="BD973" s="513">
        <v>147.07</v>
      </c>
      <c r="BE973" s="513">
        <v>0</v>
      </c>
      <c r="BF973" s="513">
        <v>0</v>
      </c>
      <c r="BG973" s="513">
        <v>0</v>
      </c>
      <c r="BH973" s="513">
        <v>0</v>
      </c>
      <c r="BI973" s="513">
        <v>0</v>
      </c>
      <c r="BJ973" s="513">
        <v>0</v>
      </c>
      <c r="BK973" s="241">
        <f t="shared" si="149"/>
        <v>147.07</v>
      </c>
      <c r="BL973" s="22">
        <f t="shared" si="150"/>
        <v>147.07</v>
      </c>
      <c r="BM973" s="519">
        <f t="shared" si="151"/>
        <v>0.11489843750000001</v>
      </c>
      <c r="BN973" s="520">
        <v>0</v>
      </c>
      <c r="BO973" s="520">
        <v>0</v>
      </c>
      <c r="BP973" s="520">
        <v>0</v>
      </c>
      <c r="BQ973" s="520">
        <v>0</v>
      </c>
      <c r="BR973" s="520">
        <v>0</v>
      </c>
      <c r="BS973" s="520">
        <v>0</v>
      </c>
      <c r="BT973" s="520">
        <v>0</v>
      </c>
      <c r="BU973" s="520">
        <v>0</v>
      </c>
      <c r="BV973" s="520">
        <v>0</v>
      </c>
      <c r="BW973" s="520">
        <v>0</v>
      </c>
      <c r="BX973" s="520">
        <v>0</v>
      </c>
      <c r="BY973" s="520">
        <v>0</v>
      </c>
      <c r="BZ973" s="520">
        <v>0</v>
      </c>
      <c r="CA973" s="520">
        <v>0</v>
      </c>
      <c r="CB973" s="520">
        <v>0</v>
      </c>
      <c r="CC973" s="520">
        <v>0</v>
      </c>
      <c r="CD973" s="520">
        <v>172636.6488</v>
      </c>
      <c r="CE973" s="520">
        <v>172636.6488</v>
      </c>
      <c r="CF973" s="520">
        <v>0</v>
      </c>
      <c r="CG973" s="520">
        <v>0</v>
      </c>
      <c r="CH973" s="520">
        <v>0</v>
      </c>
      <c r="CI973" s="520">
        <v>0</v>
      </c>
      <c r="CJ973" s="520">
        <v>0</v>
      </c>
      <c r="CK973" s="520">
        <v>0</v>
      </c>
      <c r="CL973" s="520">
        <f t="shared" si="152"/>
        <v>172636.6488</v>
      </c>
      <c r="CM973" s="521">
        <f t="shared" si="153"/>
        <v>172636.6488</v>
      </c>
      <c r="CN973" s="522">
        <v>4064640</v>
      </c>
      <c r="CO973" s="522">
        <v>4064640</v>
      </c>
      <c r="CP973" s="522">
        <v>4485120</v>
      </c>
      <c r="CQ973" s="243" t="s">
        <v>874</v>
      </c>
      <c r="CR973" s="103">
        <v>1.1599999999999999</v>
      </c>
      <c r="CS973" s="523">
        <v>1.1599999999999999</v>
      </c>
      <c r="CT973" s="104">
        <v>1.28</v>
      </c>
      <c r="CU973" s="524"/>
      <c r="CV973" s="524"/>
      <c r="CW973" s="524"/>
      <c r="CX973" s="525"/>
      <c r="CY973" s="526">
        <v>325.03513742697078</v>
      </c>
      <c r="CZ973" s="527">
        <v>175.5889471124826</v>
      </c>
      <c r="DA973" s="528">
        <v>1.1501829531295797</v>
      </c>
      <c r="DB973" s="529">
        <v>1.1214898730619545</v>
      </c>
      <c r="DC973" s="530" t="s">
        <v>2312</v>
      </c>
      <c r="DD973" s="225"/>
      <c r="DE973" s="524"/>
      <c r="DF973" s="524"/>
      <c r="DG973" s="531"/>
      <c r="DH973" s="532"/>
      <c r="DI973" s="64">
        <v>0</v>
      </c>
      <c r="DJ973" s="64">
        <v>0</v>
      </c>
      <c r="DK973" s="64">
        <v>0</v>
      </c>
      <c r="DL973" s="534">
        <f t="shared" si="145"/>
        <v>0</v>
      </c>
    </row>
    <row r="974" spans="1:116" ht="43.5" customHeight="1" x14ac:dyDescent="0.25">
      <c r="A974" s="356" t="s">
        <v>7</v>
      </c>
      <c r="B974" s="65" t="s">
        <v>96</v>
      </c>
      <c r="C974" s="65" t="s">
        <v>140</v>
      </c>
      <c r="D974" s="64" t="s">
        <v>2700</v>
      </c>
      <c r="E974" s="64" t="s">
        <v>622</v>
      </c>
      <c r="F974" s="64" t="s">
        <v>623</v>
      </c>
      <c r="G974" s="18" t="s">
        <v>622</v>
      </c>
      <c r="H974" s="35" t="s">
        <v>866</v>
      </c>
      <c r="I974" s="28" t="s">
        <v>2287</v>
      </c>
      <c r="J974" s="498">
        <v>2.2912953723167164</v>
      </c>
      <c r="K974" s="498">
        <v>1.114583331015</v>
      </c>
      <c r="L974" s="499">
        <v>284.5</v>
      </c>
      <c r="M974" s="512">
        <v>0</v>
      </c>
      <c r="N974" s="513">
        <v>0</v>
      </c>
      <c r="O974" s="513">
        <v>0</v>
      </c>
      <c r="P974" s="513">
        <v>0</v>
      </c>
      <c r="Q974" s="513">
        <v>0</v>
      </c>
      <c r="R974" s="513">
        <v>0</v>
      </c>
      <c r="S974" s="513">
        <v>0</v>
      </c>
      <c r="T974" s="513">
        <v>0</v>
      </c>
      <c r="U974" s="513">
        <v>0</v>
      </c>
      <c r="V974" s="513">
        <v>0</v>
      </c>
      <c r="W974" s="513">
        <v>0</v>
      </c>
      <c r="X974" s="513">
        <v>0</v>
      </c>
      <c r="Y974" s="513">
        <v>0</v>
      </c>
      <c r="Z974" s="513">
        <v>0</v>
      </c>
      <c r="AA974" s="513">
        <v>0</v>
      </c>
      <c r="AB974" s="513">
        <v>0</v>
      </c>
      <c r="AC974" s="513">
        <v>0</v>
      </c>
      <c r="AD974" s="513">
        <v>0</v>
      </c>
      <c r="AE974" s="513">
        <v>0</v>
      </c>
      <c r="AF974" s="513">
        <v>0</v>
      </c>
      <c r="AG974" s="513">
        <v>0</v>
      </c>
      <c r="AH974" s="513">
        <f t="shared" si="146"/>
        <v>0</v>
      </c>
      <c r="AI974" s="513">
        <v>0</v>
      </c>
      <c r="AJ974" s="513">
        <v>0</v>
      </c>
      <c r="AK974" s="513">
        <f t="shared" si="147"/>
        <v>0</v>
      </c>
      <c r="AL974" s="513">
        <f t="shared" si="148"/>
        <v>0</v>
      </c>
      <c r="AM974" s="513">
        <v>0</v>
      </c>
      <c r="AN974" s="513">
        <v>0</v>
      </c>
      <c r="AO974" s="513">
        <v>0</v>
      </c>
      <c r="AP974" s="513">
        <v>0</v>
      </c>
      <c r="AQ974" s="513">
        <v>0</v>
      </c>
      <c r="AR974" s="513">
        <v>0</v>
      </c>
      <c r="AS974" s="513">
        <v>0</v>
      </c>
      <c r="AT974" s="513">
        <v>0</v>
      </c>
      <c r="AU974" s="513">
        <v>0</v>
      </c>
      <c r="AV974" s="513">
        <v>0</v>
      </c>
      <c r="AW974" s="513">
        <v>0</v>
      </c>
      <c r="AX974" s="513">
        <v>0</v>
      </c>
      <c r="AY974" s="513">
        <v>0</v>
      </c>
      <c r="AZ974" s="513">
        <v>0</v>
      </c>
      <c r="BA974" s="513">
        <v>0</v>
      </c>
      <c r="BB974" s="513">
        <v>0</v>
      </c>
      <c r="BC974" s="513">
        <v>0</v>
      </c>
      <c r="BD974" s="513">
        <v>0</v>
      </c>
      <c r="BE974" s="513">
        <v>0</v>
      </c>
      <c r="BF974" s="513">
        <v>0</v>
      </c>
      <c r="BG974" s="513">
        <v>0</v>
      </c>
      <c r="BH974" s="513">
        <v>0</v>
      </c>
      <c r="BI974" s="513">
        <v>0</v>
      </c>
      <c r="BJ974" s="513">
        <v>0</v>
      </c>
      <c r="BK974" s="241">
        <f t="shared" si="149"/>
        <v>0</v>
      </c>
      <c r="BL974" s="22">
        <f t="shared" si="150"/>
        <v>0</v>
      </c>
      <c r="BM974" s="519">
        <f t="shared" si="151"/>
        <v>0</v>
      </c>
      <c r="BN974" s="520">
        <v>0</v>
      </c>
      <c r="BO974" s="520">
        <v>0</v>
      </c>
      <c r="BP974" s="520">
        <v>0</v>
      </c>
      <c r="BQ974" s="520">
        <v>0</v>
      </c>
      <c r="BR974" s="520">
        <v>0</v>
      </c>
      <c r="BS974" s="520">
        <v>0</v>
      </c>
      <c r="BT974" s="520">
        <v>0</v>
      </c>
      <c r="BU974" s="520">
        <v>0</v>
      </c>
      <c r="BV974" s="520">
        <v>0</v>
      </c>
      <c r="BW974" s="520">
        <v>0</v>
      </c>
      <c r="BX974" s="520">
        <v>0</v>
      </c>
      <c r="BY974" s="520">
        <v>0</v>
      </c>
      <c r="BZ974" s="520">
        <v>0</v>
      </c>
      <c r="CA974" s="520">
        <v>0</v>
      </c>
      <c r="CB974" s="520">
        <v>0</v>
      </c>
      <c r="CC974" s="520">
        <v>0</v>
      </c>
      <c r="CD974" s="520">
        <v>0</v>
      </c>
      <c r="CE974" s="520">
        <v>0</v>
      </c>
      <c r="CF974" s="520">
        <v>0</v>
      </c>
      <c r="CG974" s="520">
        <v>0</v>
      </c>
      <c r="CH974" s="520">
        <v>0</v>
      </c>
      <c r="CI974" s="520">
        <v>0</v>
      </c>
      <c r="CJ974" s="520">
        <v>0</v>
      </c>
      <c r="CK974" s="520">
        <v>0</v>
      </c>
      <c r="CL974" s="520">
        <f t="shared" si="152"/>
        <v>0</v>
      </c>
      <c r="CM974" s="521">
        <f t="shared" si="153"/>
        <v>0</v>
      </c>
      <c r="CN974" s="522">
        <v>3713857.2755999998</v>
      </c>
      <c r="CO974" s="522">
        <v>3713857.2755999998</v>
      </c>
      <c r="CP974" s="522">
        <v>4010965.8576480006</v>
      </c>
      <c r="CQ974" s="243" t="s">
        <v>874</v>
      </c>
      <c r="CR974" s="103">
        <v>1</v>
      </c>
      <c r="CS974" s="523">
        <v>1</v>
      </c>
      <c r="CT974" s="104">
        <v>1.08</v>
      </c>
      <c r="CU974" s="524"/>
      <c r="CV974" s="524"/>
      <c r="CW974" s="524"/>
      <c r="CX974" s="525"/>
      <c r="CY974" s="526">
        <v>0</v>
      </c>
      <c r="CZ974" s="527">
        <v>0</v>
      </c>
      <c r="DA974" s="528">
        <v>0</v>
      </c>
      <c r="DB974" s="529">
        <v>0</v>
      </c>
      <c r="DC974" s="530" t="s">
        <v>2297</v>
      </c>
      <c r="DD974" s="225"/>
      <c r="DE974" s="524"/>
      <c r="DF974" s="524"/>
      <c r="DG974" s="531"/>
      <c r="DH974" s="532"/>
      <c r="DI974" s="64">
        <v>0</v>
      </c>
      <c r="DJ974" s="64">
        <v>0</v>
      </c>
      <c r="DK974" s="64">
        <v>0</v>
      </c>
      <c r="DL974" s="534">
        <f t="shared" si="145"/>
        <v>0</v>
      </c>
    </row>
    <row r="975" spans="1:116" ht="43.5" customHeight="1" x14ac:dyDescent="0.25">
      <c r="A975" s="356" t="s">
        <v>7</v>
      </c>
      <c r="B975" s="65" t="s">
        <v>96</v>
      </c>
      <c r="C975" s="65" t="s">
        <v>140</v>
      </c>
      <c r="D975" s="64" t="s">
        <v>2700</v>
      </c>
      <c r="E975" s="64" t="s">
        <v>622</v>
      </c>
      <c r="F975" s="64" t="s">
        <v>624</v>
      </c>
      <c r="G975" s="18" t="s">
        <v>622</v>
      </c>
      <c r="H975" s="35" t="s">
        <v>866</v>
      </c>
      <c r="I975" s="28" t="s">
        <v>2287</v>
      </c>
      <c r="J975" s="498">
        <v>2.0174927806562284</v>
      </c>
      <c r="K975" s="498">
        <v>1.8407196931409999</v>
      </c>
      <c r="L975" s="499">
        <v>252</v>
      </c>
      <c r="M975" s="512">
        <v>0</v>
      </c>
      <c r="N975" s="513">
        <v>0</v>
      </c>
      <c r="O975" s="513">
        <v>0</v>
      </c>
      <c r="P975" s="513">
        <v>0</v>
      </c>
      <c r="Q975" s="513">
        <v>0</v>
      </c>
      <c r="R975" s="513">
        <v>0</v>
      </c>
      <c r="S975" s="513">
        <v>0</v>
      </c>
      <c r="T975" s="513">
        <v>0</v>
      </c>
      <c r="U975" s="513">
        <v>0</v>
      </c>
      <c r="V975" s="513">
        <v>0</v>
      </c>
      <c r="W975" s="513">
        <v>0</v>
      </c>
      <c r="X975" s="513">
        <v>0</v>
      </c>
      <c r="Y975" s="513">
        <v>0</v>
      </c>
      <c r="Z975" s="513">
        <v>0</v>
      </c>
      <c r="AA975" s="513">
        <v>0</v>
      </c>
      <c r="AB975" s="513">
        <v>0</v>
      </c>
      <c r="AC975" s="513">
        <v>3</v>
      </c>
      <c r="AD975" s="513">
        <v>3</v>
      </c>
      <c r="AE975" s="513">
        <v>0</v>
      </c>
      <c r="AF975" s="513">
        <v>0</v>
      </c>
      <c r="AG975" s="513">
        <v>0</v>
      </c>
      <c r="AH975" s="513">
        <f t="shared" si="146"/>
        <v>0</v>
      </c>
      <c r="AI975" s="513">
        <v>0</v>
      </c>
      <c r="AJ975" s="513">
        <v>0</v>
      </c>
      <c r="AK975" s="513">
        <f t="shared" si="147"/>
        <v>3</v>
      </c>
      <c r="AL975" s="513">
        <f t="shared" si="148"/>
        <v>3</v>
      </c>
      <c r="AM975" s="513">
        <v>0</v>
      </c>
      <c r="AN975" s="513">
        <v>0</v>
      </c>
      <c r="AO975" s="513">
        <v>0</v>
      </c>
      <c r="AP975" s="513">
        <v>0</v>
      </c>
      <c r="AQ975" s="513">
        <v>0</v>
      </c>
      <c r="AR975" s="513">
        <v>0</v>
      </c>
      <c r="AS975" s="513">
        <v>0</v>
      </c>
      <c r="AT975" s="513">
        <v>0</v>
      </c>
      <c r="AU975" s="513">
        <v>0</v>
      </c>
      <c r="AV975" s="513">
        <v>0</v>
      </c>
      <c r="AW975" s="513">
        <v>0</v>
      </c>
      <c r="AX975" s="513">
        <v>0</v>
      </c>
      <c r="AY975" s="513">
        <v>0</v>
      </c>
      <c r="AZ975" s="513">
        <v>0</v>
      </c>
      <c r="BA975" s="513">
        <v>0</v>
      </c>
      <c r="BB975" s="513">
        <v>0</v>
      </c>
      <c r="BC975" s="513">
        <v>37.6</v>
      </c>
      <c r="BD975" s="513">
        <v>37.6</v>
      </c>
      <c r="BE975" s="513">
        <v>0</v>
      </c>
      <c r="BF975" s="513">
        <v>0</v>
      </c>
      <c r="BG975" s="513">
        <v>0</v>
      </c>
      <c r="BH975" s="513">
        <v>0</v>
      </c>
      <c r="BI975" s="513">
        <v>0</v>
      </c>
      <c r="BJ975" s="513">
        <v>0</v>
      </c>
      <c r="BK975" s="241">
        <f t="shared" si="149"/>
        <v>37.6</v>
      </c>
      <c r="BL975" s="22">
        <f t="shared" si="150"/>
        <v>37.6</v>
      </c>
      <c r="BM975" s="519">
        <f t="shared" si="151"/>
        <v>2.379746835443038E-2</v>
      </c>
      <c r="BN975" s="520">
        <v>0</v>
      </c>
      <c r="BO975" s="520">
        <v>0</v>
      </c>
      <c r="BP975" s="520">
        <v>0</v>
      </c>
      <c r="BQ975" s="520">
        <v>0</v>
      </c>
      <c r="BR975" s="520">
        <v>0</v>
      </c>
      <c r="BS975" s="520">
        <v>0</v>
      </c>
      <c r="BT975" s="520">
        <v>0</v>
      </c>
      <c r="BU975" s="520">
        <v>0</v>
      </c>
      <c r="BV975" s="520">
        <v>0</v>
      </c>
      <c r="BW975" s="520">
        <v>0</v>
      </c>
      <c r="BX975" s="520">
        <v>0</v>
      </c>
      <c r="BY975" s="520">
        <v>0</v>
      </c>
      <c r="BZ975" s="520">
        <v>0</v>
      </c>
      <c r="CA975" s="520">
        <v>0</v>
      </c>
      <c r="CB975" s="520">
        <v>0</v>
      </c>
      <c r="CC975" s="520">
        <v>0</v>
      </c>
      <c r="CD975" s="520">
        <v>44136.384000000005</v>
      </c>
      <c r="CE975" s="520">
        <v>44136.384000000005</v>
      </c>
      <c r="CF975" s="520">
        <v>0</v>
      </c>
      <c r="CG975" s="520">
        <v>0</v>
      </c>
      <c r="CH975" s="520">
        <v>0</v>
      </c>
      <c r="CI975" s="520">
        <v>0</v>
      </c>
      <c r="CJ975" s="520">
        <v>0</v>
      </c>
      <c r="CK975" s="520">
        <v>0</v>
      </c>
      <c r="CL975" s="520">
        <f t="shared" si="152"/>
        <v>44136.384000000005</v>
      </c>
      <c r="CM975" s="521">
        <f t="shared" si="153"/>
        <v>44136.384000000005</v>
      </c>
      <c r="CN975" s="522">
        <v>4844015.8450908009</v>
      </c>
      <c r="CO975" s="522">
        <v>4844015.8450908009</v>
      </c>
      <c r="CP975" s="522">
        <v>5754545.1392808007</v>
      </c>
      <c r="CQ975" s="243" t="s">
        <v>874</v>
      </c>
      <c r="CR975" s="103">
        <v>1.33</v>
      </c>
      <c r="CS975" s="523">
        <v>1.33</v>
      </c>
      <c r="CT975" s="104">
        <v>1.58</v>
      </c>
      <c r="CU975" s="524"/>
      <c r="CV975" s="524"/>
      <c r="CW975" s="524"/>
      <c r="CX975" s="525"/>
      <c r="CY975" s="526">
        <v>79.113349540316605</v>
      </c>
      <c r="CZ975" s="527">
        <v>78.851568568493235</v>
      </c>
      <c r="DA975" s="528">
        <v>0.39898305860520039</v>
      </c>
      <c r="DB975" s="529">
        <v>0.39755443634267967</v>
      </c>
      <c r="DC975" s="530" t="s">
        <v>2306</v>
      </c>
      <c r="DD975" s="225"/>
      <c r="DE975" s="524"/>
      <c r="DF975" s="524"/>
      <c r="DG975" s="531"/>
      <c r="DH975" s="532"/>
      <c r="DI975" s="64">
        <v>0</v>
      </c>
      <c r="DJ975" s="64">
        <v>0</v>
      </c>
      <c r="DK975" s="64">
        <v>46299</v>
      </c>
      <c r="DL975" s="534">
        <f t="shared" si="145"/>
        <v>15433</v>
      </c>
    </row>
    <row r="976" spans="1:116" ht="43.5" customHeight="1" x14ac:dyDescent="0.25">
      <c r="A976" s="356" t="s">
        <v>7</v>
      </c>
      <c r="B976" s="65" t="s">
        <v>96</v>
      </c>
      <c r="C976" s="65" t="s">
        <v>140</v>
      </c>
      <c r="D976" s="64" t="s">
        <v>2700</v>
      </c>
      <c r="E976" s="64" t="s">
        <v>622</v>
      </c>
      <c r="F976" s="64" t="s">
        <v>625</v>
      </c>
      <c r="G976" s="18" t="s">
        <v>622</v>
      </c>
      <c r="H976" s="35" t="s">
        <v>866</v>
      </c>
      <c r="I976" s="28" t="s">
        <v>2287</v>
      </c>
      <c r="J976" s="498">
        <v>2.2120367273623645</v>
      </c>
      <c r="K976" s="498">
        <v>1.4787878757120001</v>
      </c>
      <c r="L976" s="499">
        <v>464.2</v>
      </c>
      <c r="M976" s="512">
        <v>0</v>
      </c>
      <c r="N976" s="513">
        <v>0</v>
      </c>
      <c r="O976" s="513">
        <v>0</v>
      </c>
      <c r="P976" s="513">
        <v>0</v>
      </c>
      <c r="Q976" s="513">
        <v>0</v>
      </c>
      <c r="R976" s="513">
        <v>0</v>
      </c>
      <c r="S976" s="513">
        <v>0</v>
      </c>
      <c r="T976" s="513">
        <v>0</v>
      </c>
      <c r="U976" s="513">
        <v>0</v>
      </c>
      <c r="V976" s="513">
        <v>0</v>
      </c>
      <c r="W976" s="513">
        <v>0</v>
      </c>
      <c r="X976" s="513">
        <v>0</v>
      </c>
      <c r="Y976" s="513">
        <v>0</v>
      </c>
      <c r="Z976" s="513">
        <v>0</v>
      </c>
      <c r="AA976" s="513">
        <v>0</v>
      </c>
      <c r="AB976" s="513">
        <v>0</v>
      </c>
      <c r="AC976" s="513">
        <v>5</v>
      </c>
      <c r="AD976" s="513">
        <v>5</v>
      </c>
      <c r="AE976" s="513">
        <v>0</v>
      </c>
      <c r="AF976" s="513">
        <v>0</v>
      </c>
      <c r="AG976" s="513">
        <v>0</v>
      </c>
      <c r="AH976" s="513">
        <f t="shared" si="146"/>
        <v>0</v>
      </c>
      <c r="AI976" s="513">
        <v>0</v>
      </c>
      <c r="AJ976" s="513">
        <v>0</v>
      </c>
      <c r="AK976" s="513">
        <f t="shared" si="147"/>
        <v>5</v>
      </c>
      <c r="AL976" s="513">
        <f t="shared" si="148"/>
        <v>5</v>
      </c>
      <c r="AM976" s="513">
        <v>0</v>
      </c>
      <c r="AN976" s="513">
        <v>0</v>
      </c>
      <c r="AO976" s="513">
        <v>0</v>
      </c>
      <c r="AP976" s="513">
        <v>0</v>
      </c>
      <c r="AQ976" s="513">
        <v>0</v>
      </c>
      <c r="AR976" s="513">
        <v>0</v>
      </c>
      <c r="AS976" s="513">
        <v>0</v>
      </c>
      <c r="AT976" s="513">
        <v>0</v>
      </c>
      <c r="AU976" s="513">
        <v>0</v>
      </c>
      <c r="AV976" s="513">
        <v>0</v>
      </c>
      <c r="AW976" s="513">
        <v>0</v>
      </c>
      <c r="AX976" s="513">
        <v>0</v>
      </c>
      <c r="AY976" s="513">
        <v>0</v>
      </c>
      <c r="AZ976" s="513">
        <v>0</v>
      </c>
      <c r="BA976" s="513">
        <v>0</v>
      </c>
      <c r="BB976" s="513">
        <v>0</v>
      </c>
      <c r="BC976" s="513">
        <v>22.96</v>
      </c>
      <c r="BD976" s="513">
        <v>22.96</v>
      </c>
      <c r="BE976" s="513">
        <v>0</v>
      </c>
      <c r="BF976" s="513">
        <v>0</v>
      </c>
      <c r="BG976" s="513">
        <v>0</v>
      </c>
      <c r="BH976" s="513">
        <v>0</v>
      </c>
      <c r="BI976" s="513">
        <v>0</v>
      </c>
      <c r="BJ976" s="513">
        <v>0</v>
      </c>
      <c r="BK976" s="241">
        <f t="shared" si="149"/>
        <v>22.96</v>
      </c>
      <c r="BL976" s="22">
        <f t="shared" si="150"/>
        <v>22.96</v>
      </c>
      <c r="BM976" s="519">
        <f t="shared" si="151"/>
        <v>1.2971751412429379E-2</v>
      </c>
      <c r="BN976" s="520">
        <v>0</v>
      </c>
      <c r="BO976" s="520">
        <v>0</v>
      </c>
      <c r="BP976" s="520">
        <v>0</v>
      </c>
      <c r="BQ976" s="520">
        <v>0</v>
      </c>
      <c r="BR976" s="520">
        <v>0</v>
      </c>
      <c r="BS976" s="520">
        <v>0</v>
      </c>
      <c r="BT976" s="520">
        <v>0</v>
      </c>
      <c r="BU976" s="520">
        <v>0</v>
      </c>
      <c r="BV976" s="520">
        <v>0</v>
      </c>
      <c r="BW976" s="520">
        <v>0</v>
      </c>
      <c r="BX976" s="520">
        <v>0</v>
      </c>
      <c r="BY976" s="520">
        <v>0</v>
      </c>
      <c r="BZ976" s="520">
        <v>0</v>
      </c>
      <c r="CA976" s="520">
        <v>0</v>
      </c>
      <c r="CB976" s="520">
        <v>0</v>
      </c>
      <c r="CC976" s="520">
        <v>0</v>
      </c>
      <c r="CD976" s="520">
        <v>26951.366400000003</v>
      </c>
      <c r="CE976" s="520">
        <v>26951.366400000003</v>
      </c>
      <c r="CF976" s="520">
        <v>0</v>
      </c>
      <c r="CG976" s="520">
        <v>0</v>
      </c>
      <c r="CH976" s="520">
        <v>0</v>
      </c>
      <c r="CI976" s="520">
        <v>0</v>
      </c>
      <c r="CJ976" s="520">
        <v>0</v>
      </c>
      <c r="CK976" s="520">
        <v>0</v>
      </c>
      <c r="CL976" s="520">
        <f t="shared" si="152"/>
        <v>26951.366400000003</v>
      </c>
      <c r="CM976" s="521">
        <f t="shared" si="153"/>
        <v>26951.366400000003</v>
      </c>
      <c r="CN976" s="522">
        <v>6366802.0869119996</v>
      </c>
      <c r="CO976" s="522">
        <v>6366802.0869119996</v>
      </c>
      <c r="CP976" s="522">
        <v>7043274.8086463995</v>
      </c>
      <c r="CQ976" s="243" t="s">
        <v>874</v>
      </c>
      <c r="CR976" s="103">
        <v>1.6</v>
      </c>
      <c r="CS976" s="523">
        <v>1.6</v>
      </c>
      <c r="CT976" s="104">
        <v>1.77</v>
      </c>
      <c r="CU976" s="524"/>
      <c r="CV976" s="524"/>
      <c r="CW976" s="524"/>
      <c r="CX976" s="525"/>
      <c r="CY976" s="526">
        <v>22.561609373868251</v>
      </c>
      <c r="CZ976" s="527">
        <v>22.562398185028201</v>
      </c>
      <c r="DA976" s="528">
        <v>0.1120816817194889</v>
      </c>
      <c r="DB976" s="529">
        <v>0.11209303152035154</v>
      </c>
      <c r="DC976" s="530" t="s">
        <v>2303</v>
      </c>
      <c r="DD976" s="225"/>
      <c r="DE976" s="524"/>
      <c r="DF976" s="524"/>
      <c r="DG976" s="531"/>
      <c r="DH976" s="532"/>
      <c r="DI976" s="64">
        <v>0</v>
      </c>
      <c r="DJ976" s="64">
        <v>0</v>
      </c>
      <c r="DK976" s="64">
        <v>0</v>
      </c>
      <c r="DL976" s="534">
        <f t="shared" si="145"/>
        <v>0</v>
      </c>
    </row>
    <row r="977" spans="1:116" ht="43.5" customHeight="1" x14ac:dyDescent="0.25">
      <c r="A977" s="356" t="s">
        <v>7</v>
      </c>
      <c r="B977" s="65" t="s">
        <v>96</v>
      </c>
      <c r="C977" s="65" t="s">
        <v>140</v>
      </c>
      <c r="D977" s="64" t="s">
        <v>2700</v>
      </c>
      <c r="E977" s="64" t="s">
        <v>622</v>
      </c>
      <c r="F977" s="64" t="s">
        <v>626</v>
      </c>
      <c r="G977" s="18" t="s">
        <v>622</v>
      </c>
      <c r="H977" s="35" t="s">
        <v>866</v>
      </c>
      <c r="I977" s="28" t="s">
        <v>2287</v>
      </c>
      <c r="J977" s="498">
        <v>2.0174927806562284</v>
      </c>
      <c r="K977" s="498">
        <v>1.4585227242390002</v>
      </c>
      <c r="L977" s="499">
        <v>168.6</v>
      </c>
      <c r="M977" s="512">
        <v>0</v>
      </c>
      <c r="N977" s="513">
        <v>0</v>
      </c>
      <c r="O977" s="513">
        <v>0</v>
      </c>
      <c r="P977" s="513">
        <v>0</v>
      </c>
      <c r="Q977" s="513">
        <v>0</v>
      </c>
      <c r="R977" s="513">
        <v>0</v>
      </c>
      <c r="S977" s="513">
        <v>0</v>
      </c>
      <c r="T977" s="513">
        <v>0</v>
      </c>
      <c r="U977" s="513">
        <v>0</v>
      </c>
      <c r="V977" s="513">
        <v>0</v>
      </c>
      <c r="W977" s="513">
        <v>0</v>
      </c>
      <c r="X977" s="513">
        <v>0</v>
      </c>
      <c r="Y977" s="513">
        <v>0</v>
      </c>
      <c r="Z977" s="513">
        <v>0</v>
      </c>
      <c r="AA977" s="513">
        <v>0</v>
      </c>
      <c r="AB977" s="513">
        <v>0</v>
      </c>
      <c r="AC977" s="513">
        <v>0</v>
      </c>
      <c r="AD977" s="513">
        <v>0</v>
      </c>
      <c r="AE977" s="513">
        <v>0</v>
      </c>
      <c r="AF977" s="513">
        <v>0</v>
      </c>
      <c r="AG977" s="513">
        <v>0</v>
      </c>
      <c r="AH977" s="513">
        <f t="shared" si="146"/>
        <v>0</v>
      </c>
      <c r="AI977" s="513">
        <v>0</v>
      </c>
      <c r="AJ977" s="513">
        <v>0</v>
      </c>
      <c r="AK977" s="513">
        <f t="shared" si="147"/>
        <v>0</v>
      </c>
      <c r="AL977" s="513">
        <f t="shared" si="148"/>
        <v>0</v>
      </c>
      <c r="AM977" s="513">
        <v>0</v>
      </c>
      <c r="AN977" s="513">
        <v>0</v>
      </c>
      <c r="AO977" s="513">
        <v>0</v>
      </c>
      <c r="AP977" s="513">
        <v>0</v>
      </c>
      <c r="AQ977" s="513">
        <v>0</v>
      </c>
      <c r="AR977" s="513">
        <v>0</v>
      </c>
      <c r="AS977" s="513">
        <v>0</v>
      </c>
      <c r="AT977" s="513">
        <v>0</v>
      </c>
      <c r="AU977" s="513">
        <v>0</v>
      </c>
      <c r="AV977" s="513">
        <v>0</v>
      </c>
      <c r="AW977" s="513">
        <v>0</v>
      </c>
      <c r="AX977" s="513">
        <v>0</v>
      </c>
      <c r="AY977" s="513">
        <v>0</v>
      </c>
      <c r="AZ977" s="513">
        <v>0</v>
      </c>
      <c r="BA977" s="513">
        <v>0</v>
      </c>
      <c r="BB977" s="513">
        <v>0</v>
      </c>
      <c r="BC977" s="513">
        <v>0</v>
      </c>
      <c r="BD977" s="513">
        <v>0</v>
      </c>
      <c r="BE977" s="513">
        <v>0</v>
      </c>
      <c r="BF977" s="513">
        <v>0</v>
      </c>
      <c r="BG977" s="513">
        <v>0</v>
      </c>
      <c r="BH977" s="513">
        <v>0</v>
      </c>
      <c r="BI977" s="513">
        <v>0</v>
      </c>
      <c r="BJ977" s="513">
        <v>0</v>
      </c>
      <c r="BK977" s="241">
        <f t="shared" si="149"/>
        <v>0</v>
      </c>
      <c r="BL977" s="22">
        <f t="shared" si="150"/>
        <v>0</v>
      </c>
      <c r="BM977" s="519">
        <f t="shared" si="151"/>
        <v>0</v>
      </c>
      <c r="BN977" s="520">
        <v>0</v>
      </c>
      <c r="BO977" s="520">
        <v>0</v>
      </c>
      <c r="BP977" s="520">
        <v>0</v>
      </c>
      <c r="BQ977" s="520">
        <v>0</v>
      </c>
      <c r="BR977" s="520">
        <v>0</v>
      </c>
      <c r="BS977" s="520">
        <v>0</v>
      </c>
      <c r="BT977" s="520">
        <v>0</v>
      </c>
      <c r="BU977" s="520">
        <v>0</v>
      </c>
      <c r="BV977" s="520">
        <v>0</v>
      </c>
      <c r="BW977" s="520">
        <v>0</v>
      </c>
      <c r="BX977" s="520">
        <v>0</v>
      </c>
      <c r="BY977" s="520">
        <v>0</v>
      </c>
      <c r="BZ977" s="520">
        <v>0</v>
      </c>
      <c r="CA977" s="520">
        <v>0</v>
      </c>
      <c r="CB977" s="520">
        <v>0</v>
      </c>
      <c r="CC977" s="520">
        <v>0</v>
      </c>
      <c r="CD977" s="520">
        <v>0</v>
      </c>
      <c r="CE977" s="520">
        <v>0</v>
      </c>
      <c r="CF977" s="520">
        <v>0</v>
      </c>
      <c r="CG977" s="520">
        <v>0</v>
      </c>
      <c r="CH977" s="520">
        <v>0</v>
      </c>
      <c r="CI977" s="520">
        <v>0</v>
      </c>
      <c r="CJ977" s="520">
        <v>0</v>
      </c>
      <c r="CK977" s="520">
        <v>0</v>
      </c>
      <c r="CL977" s="520">
        <f t="shared" si="152"/>
        <v>0</v>
      </c>
      <c r="CM977" s="521">
        <f t="shared" si="153"/>
        <v>0</v>
      </c>
      <c r="CN977" s="522">
        <v>8795364.3652800005</v>
      </c>
      <c r="CO977" s="522">
        <v>8795364.3652800005</v>
      </c>
      <c r="CP977" s="522">
        <v>5834973.4325759998</v>
      </c>
      <c r="CQ977" s="243" t="s">
        <v>874</v>
      </c>
      <c r="CR977" s="103">
        <v>2.0499999999999998</v>
      </c>
      <c r="CS977" s="523">
        <v>2.0499999999999998</v>
      </c>
      <c r="CT977" s="104">
        <v>1.36</v>
      </c>
      <c r="CU977" s="524"/>
      <c r="CV977" s="524"/>
      <c r="CW977" s="524"/>
      <c r="CX977" s="525"/>
      <c r="CY977" s="526">
        <v>25.164102564102567</v>
      </c>
      <c r="CZ977" s="527">
        <v>25.164102564102567</v>
      </c>
      <c r="DA977" s="528">
        <v>0.6615384615384613</v>
      </c>
      <c r="DB977" s="529">
        <v>0.6615384615384613</v>
      </c>
      <c r="DC977" s="530" t="s">
        <v>2293</v>
      </c>
      <c r="DD977" s="225"/>
      <c r="DE977" s="524"/>
      <c r="DF977" s="524"/>
      <c r="DG977" s="531"/>
      <c r="DH977" s="532"/>
      <c r="DI977" s="64">
        <v>0</v>
      </c>
      <c r="DJ977" s="64">
        <v>0</v>
      </c>
      <c r="DK977" s="64">
        <v>0</v>
      </c>
      <c r="DL977" s="534">
        <f t="shared" si="145"/>
        <v>0</v>
      </c>
    </row>
    <row r="978" spans="1:116" ht="43.5" customHeight="1" x14ac:dyDescent="0.25">
      <c r="A978" s="356" t="s">
        <v>7</v>
      </c>
      <c r="B978" s="65" t="s">
        <v>96</v>
      </c>
      <c r="C978" s="65" t="s">
        <v>140</v>
      </c>
      <c r="D978" s="64" t="s">
        <v>2700</v>
      </c>
      <c r="E978" s="64" t="s">
        <v>622</v>
      </c>
      <c r="F978" s="64" t="s">
        <v>627</v>
      </c>
      <c r="G978" s="18" t="s">
        <v>622</v>
      </c>
      <c r="H978" s="35" t="s">
        <v>866</v>
      </c>
      <c r="I978" s="28" t="s">
        <v>2287</v>
      </c>
      <c r="J978" s="498">
        <v>2.1760100705649315</v>
      </c>
      <c r="K978" s="498">
        <v>8.1060605892000009E-2</v>
      </c>
      <c r="L978" s="499">
        <v>30.9</v>
      </c>
      <c r="M978" s="512">
        <v>0</v>
      </c>
      <c r="N978" s="513">
        <v>0</v>
      </c>
      <c r="O978" s="513">
        <v>0</v>
      </c>
      <c r="P978" s="513">
        <v>0</v>
      </c>
      <c r="Q978" s="513">
        <v>0</v>
      </c>
      <c r="R978" s="513">
        <v>0</v>
      </c>
      <c r="S978" s="513">
        <v>0</v>
      </c>
      <c r="T978" s="513">
        <v>0</v>
      </c>
      <c r="U978" s="513">
        <v>0</v>
      </c>
      <c r="V978" s="513">
        <v>0</v>
      </c>
      <c r="W978" s="513">
        <v>0</v>
      </c>
      <c r="X978" s="513">
        <v>0</v>
      </c>
      <c r="Y978" s="513">
        <v>0</v>
      </c>
      <c r="Z978" s="513">
        <v>0</v>
      </c>
      <c r="AA978" s="513">
        <v>0</v>
      </c>
      <c r="AB978" s="513">
        <v>0</v>
      </c>
      <c r="AC978" s="513">
        <v>0</v>
      </c>
      <c r="AD978" s="513">
        <v>0</v>
      </c>
      <c r="AE978" s="513">
        <v>0</v>
      </c>
      <c r="AF978" s="513">
        <v>0</v>
      </c>
      <c r="AG978" s="513">
        <v>0</v>
      </c>
      <c r="AH978" s="513">
        <f t="shared" si="146"/>
        <v>0</v>
      </c>
      <c r="AI978" s="513">
        <v>0</v>
      </c>
      <c r="AJ978" s="513">
        <v>0</v>
      </c>
      <c r="AK978" s="513">
        <f t="shared" si="147"/>
        <v>0</v>
      </c>
      <c r="AL978" s="513">
        <f t="shared" si="148"/>
        <v>0</v>
      </c>
      <c r="AM978" s="513">
        <v>0</v>
      </c>
      <c r="AN978" s="513">
        <v>0</v>
      </c>
      <c r="AO978" s="513">
        <v>0</v>
      </c>
      <c r="AP978" s="513">
        <v>0</v>
      </c>
      <c r="AQ978" s="513">
        <v>0</v>
      </c>
      <c r="AR978" s="513">
        <v>0</v>
      </c>
      <c r="AS978" s="513">
        <v>0</v>
      </c>
      <c r="AT978" s="513">
        <v>0</v>
      </c>
      <c r="AU978" s="513">
        <v>0</v>
      </c>
      <c r="AV978" s="513">
        <v>0</v>
      </c>
      <c r="AW978" s="513">
        <v>0</v>
      </c>
      <c r="AX978" s="513">
        <v>0</v>
      </c>
      <c r="AY978" s="513">
        <v>0</v>
      </c>
      <c r="AZ978" s="513">
        <v>0</v>
      </c>
      <c r="BA978" s="513">
        <v>0</v>
      </c>
      <c r="BB978" s="513">
        <v>0</v>
      </c>
      <c r="BC978" s="513">
        <v>0</v>
      </c>
      <c r="BD978" s="513">
        <v>0</v>
      </c>
      <c r="BE978" s="513">
        <v>0</v>
      </c>
      <c r="BF978" s="513">
        <v>0</v>
      </c>
      <c r="BG978" s="513">
        <v>0</v>
      </c>
      <c r="BH978" s="513">
        <v>0</v>
      </c>
      <c r="BI978" s="513">
        <v>0</v>
      </c>
      <c r="BJ978" s="513">
        <v>0</v>
      </c>
      <c r="BK978" s="241">
        <f t="shared" si="149"/>
        <v>0</v>
      </c>
      <c r="BL978" s="22">
        <f t="shared" si="150"/>
        <v>0</v>
      </c>
      <c r="BM978" s="519">
        <f t="shared" si="151"/>
        <v>0</v>
      </c>
      <c r="BN978" s="520">
        <v>0</v>
      </c>
      <c r="BO978" s="520">
        <v>0</v>
      </c>
      <c r="BP978" s="520">
        <v>0</v>
      </c>
      <c r="BQ978" s="520">
        <v>0</v>
      </c>
      <c r="BR978" s="520">
        <v>0</v>
      </c>
      <c r="BS978" s="520">
        <v>0</v>
      </c>
      <c r="BT978" s="520">
        <v>0</v>
      </c>
      <c r="BU978" s="520">
        <v>0</v>
      </c>
      <c r="BV978" s="520">
        <v>0</v>
      </c>
      <c r="BW978" s="520">
        <v>0</v>
      </c>
      <c r="BX978" s="520">
        <v>0</v>
      </c>
      <c r="BY978" s="520">
        <v>0</v>
      </c>
      <c r="BZ978" s="520">
        <v>0</v>
      </c>
      <c r="CA978" s="520">
        <v>0</v>
      </c>
      <c r="CB978" s="520">
        <v>0</v>
      </c>
      <c r="CC978" s="520">
        <v>0</v>
      </c>
      <c r="CD978" s="520">
        <v>0</v>
      </c>
      <c r="CE978" s="520">
        <v>0</v>
      </c>
      <c r="CF978" s="520">
        <v>0</v>
      </c>
      <c r="CG978" s="520">
        <v>0</v>
      </c>
      <c r="CH978" s="520">
        <v>0</v>
      </c>
      <c r="CI978" s="520">
        <v>0</v>
      </c>
      <c r="CJ978" s="520">
        <v>0</v>
      </c>
      <c r="CK978" s="520">
        <v>0</v>
      </c>
      <c r="CL978" s="520">
        <f t="shared" si="152"/>
        <v>0</v>
      </c>
      <c r="CM978" s="521">
        <f t="shared" si="153"/>
        <v>0</v>
      </c>
      <c r="CN978" s="522">
        <v>210360.96973080002</v>
      </c>
      <c r="CO978" s="522">
        <v>210360.96973080002</v>
      </c>
      <c r="CP978" s="522">
        <v>270464.10393959994</v>
      </c>
      <c r="CQ978" s="243" t="s">
        <v>874</v>
      </c>
      <c r="CR978" s="103">
        <v>7.0000000000000007E-2</v>
      </c>
      <c r="CS978" s="523">
        <v>7.0000000000000007E-2</v>
      </c>
      <c r="CT978" s="104">
        <v>0.09</v>
      </c>
      <c r="CU978" s="524"/>
      <c r="CV978" s="524"/>
      <c r="CW978" s="524"/>
      <c r="CX978" s="525"/>
      <c r="CY978" s="526">
        <v>0</v>
      </c>
      <c r="CZ978" s="527">
        <v>0</v>
      </c>
      <c r="DA978" s="528">
        <v>0</v>
      </c>
      <c r="DB978" s="529">
        <v>0</v>
      </c>
      <c r="DC978" s="530" t="s">
        <v>2297</v>
      </c>
      <c r="DD978" s="225"/>
      <c r="DE978" s="524"/>
      <c r="DF978" s="524"/>
      <c r="DG978" s="531"/>
      <c r="DH978" s="532"/>
      <c r="DI978" s="64">
        <v>0</v>
      </c>
      <c r="DJ978" s="64">
        <v>0</v>
      </c>
      <c r="DK978" s="64">
        <v>0</v>
      </c>
      <c r="DL978" s="534">
        <f t="shared" si="145"/>
        <v>0</v>
      </c>
    </row>
    <row r="979" spans="1:116" ht="43.5" customHeight="1" x14ac:dyDescent="0.25">
      <c r="A979" s="356" t="s">
        <v>7</v>
      </c>
      <c r="B979" s="65" t="s">
        <v>96</v>
      </c>
      <c r="C979" s="65" t="s">
        <v>140</v>
      </c>
      <c r="D979" s="64" t="s">
        <v>2700</v>
      </c>
      <c r="E979" s="64" t="s">
        <v>622</v>
      </c>
      <c r="F979" s="64" t="s">
        <v>628</v>
      </c>
      <c r="G979" s="18" t="s">
        <v>622</v>
      </c>
      <c r="H979" s="35" t="s">
        <v>860</v>
      </c>
      <c r="I979" s="28" t="s">
        <v>2287</v>
      </c>
      <c r="J979" s="498">
        <v>2.6587672716505293</v>
      </c>
      <c r="K979" s="498">
        <v>2.4443181767340003</v>
      </c>
      <c r="L979" s="499">
        <v>760.7</v>
      </c>
      <c r="M979" s="512">
        <v>0</v>
      </c>
      <c r="N979" s="513">
        <v>0</v>
      </c>
      <c r="O979" s="513">
        <v>0</v>
      </c>
      <c r="P979" s="513">
        <v>0</v>
      </c>
      <c r="Q979" s="513">
        <v>0</v>
      </c>
      <c r="R979" s="513">
        <v>0</v>
      </c>
      <c r="S979" s="513">
        <v>0</v>
      </c>
      <c r="T979" s="513">
        <v>0</v>
      </c>
      <c r="U979" s="513">
        <v>0</v>
      </c>
      <c r="V979" s="513">
        <v>0</v>
      </c>
      <c r="W979" s="513">
        <v>0</v>
      </c>
      <c r="X979" s="513">
        <v>0</v>
      </c>
      <c r="Y979" s="513">
        <v>0</v>
      </c>
      <c r="Z979" s="513">
        <v>0</v>
      </c>
      <c r="AA979" s="513">
        <v>0</v>
      </c>
      <c r="AB979" s="513">
        <v>0</v>
      </c>
      <c r="AC979" s="513">
        <v>9</v>
      </c>
      <c r="AD979" s="513">
        <v>9</v>
      </c>
      <c r="AE979" s="513">
        <v>0</v>
      </c>
      <c r="AF979" s="513">
        <v>0</v>
      </c>
      <c r="AG979" s="513">
        <v>0</v>
      </c>
      <c r="AH979" s="513">
        <f t="shared" si="146"/>
        <v>0</v>
      </c>
      <c r="AI979" s="513">
        <v>0</v>
      </c>
      <c r="AJ979" s="513">
        <v>0</v>
      </c>
      <c r="AK979" s="513">
        <f t="shared" si="147"/>
        <v>9</v>
      </c>
      <c r="AL979" s="513">
        <f t="shared" si="148"/>
        <v>9</v>
      </c>
      <c r="AM979" s="513">
        <v>0</v>
      </c>
      <c r="AN979" s="513">
        <v>0</v>
      </c>
      <c r="AO979" s="513">
        <v>0</v>
      </c>
      <c r="AP979" s="513">
        <v>0</v>
      </c>
      <c r="AQ979" s="513">
        <v>0</v>
      </c>
      <c r="AR979" s="513">
        <v>0</v>
      </c>
      <c r="AS979" s="513">
        <v>0</v>
      </c>
      <c r="AT979" s="513">
        <v>0</v>
      </c>
      <c r="AU979" s="513">
        <v>0</v>
      </c>
      <c r="AV979" s="513">
        <v>0</v>
      </c>
      <c r="AW979" s="513">
        <v>0</v>
      </c>
      <c r="AX979" s="513">
        <v>0</v>
      </c>
      <c r="AY979" s="513">
        <v>0</v>
      </c>
      <c r="AZ979" s="513">
        <v>0</v>
      </c>
      <c r="BA979" s="513">
        <v>0</v>
      </c>
      <c r="BB979" s="513">
        <v>0</v>
      </c>
      <c r="BC979" s="513">
        <v>36.479999999999997</v>
      </c>
      <c r="BD979" s="513">
        <v>36.479999999999997</v>
      </c>
      <c r="BE979" s="513">
        <v>0</v>
      </c>
      <c r="BF979" s="513">
        <v>0</v>
      </c>
      <c r="BG979" s="513">
        <v>0</v>
      </c>
      <c r="BH979" s="513">
        <v>0</v>
      </c>
      <c r="BI979" s="513">
        <v>0</v>
      </c>
      <c r="BJ979" s="513">
        <v>0</v>
      </c>
      <c r="BK979" s="241">
        <f t="shared" si="149"/>
        <v>36.479999999999997</v>
      </c>
      <c r="BL979" s="22">
        <f t="shared" si="150"/>
        <v>36.479999999999997</v>
      </c>
      <c r="BM979" s="519">
        <f t="shared" si="151"/>
        <v>1.7371428571428569E-2</v>
      </c>
      <c r="BN979" s="520">
        <v>0</v>
      </c>
      <c r="BO979" s="520">
        <v>0</v>
      </c>
      <c r="BP979" s="520">
        <v>0</v>
      </c>
      <c r="BQ979" s="520">
        <v>0</v>
      </c>
      <c r="BR979" s="520">
        <v>0</v>
      </c>
      <c r="BS979" s="520">
        <v>0</v>
      </c>
      <c r="BT979" s="520">
        <v>0</v>
      </c>
      <c r="BU979" s="520">
        <v>0</v>
      </c>
      <c r="BV979" s="520">
        <v>0</v>
      </c>
      <c r="BW979" s="520">
        <v>0</v>
      </c>
      <c r="BX979" s="520">
        <v>0</v>
      </c>
      <c r="BY979" s="520">
        <v>0</v>
      </c>
      <c r="BZ979" s="520">
        <v>0</v>
      </c>
      <c r="CA979" s="520">
        <v>0</v>
      </c>
      <c r="CB979" s="520">
        <v>0</v>
      </c>
      <c r="CC979" s="520">
        <v>0</v>
      </c>
      <c r="CD979" s="520">
        <v>42821.683199999999</v>
      </c>
      <c r="CE979" s="520">
        <v>42821.683199999999</v>
      </c>
      <c r="CF979" s="520">
        <v>0</v>
      </c>
      <c r="CG979" s="520">
        <v>0</v>
      </c>
      <c r="CH979" s="520">
        <v>0</v>
      </c>
      <c r="CI979" s="520">
        <v>0</v>
      </c>
      <c r="CJ979" s="520">
        <v>0</v>
      </c>
      <c r="CK979" s="520">
        <v>0</v>
      </c>
      <c r="CL979" s="520">
        <f t="shared" si="152"/>
        <v>42821.683199999999</v>
      </c>
      <c r="CM979" s="521">
        <f t="shared" si="153"/>
        <v>42821.683199999999</v>
      </c>
      <c r="CN979" s="522">
        <v>7208031.2063759994</v>
      </c>
      <c r="CO979" s="522">
        <v>7208031.2063759994</v>
      </c>
      <c r="CP979" s="522">
        <v>7762495.1453280002</v>
      </c>
      <c r="CQ979" s="243" t="s">
        <v>874</v>
      </c>
      <c r="CR979" s="103">
        <v>1.95</v>
      </c>
      <c r="CS979" s="523">
        <v>1.95</v>
      </c>
      <c r="CT979" s="104">
        <v>2.1</v>
      </c>
      <c r="CU979" s="524"/>
      <c r="CV979" s="524"/>
      <c r="CW979" s="524"/>
      <c r="CX979" s="525"/>
      <c r="CY979" s="526">
        <v>27.97879325500303</v>
      </c>
      <c r="CZ979" s="527">
        <v>27.97879325500303</v>
      </c>
      <c r="DA979" s="528">
        <v>0.35347544284658333</v>
      </c>
      <c r="DB979" s="529">
        <v>0.35347544284658333</v>
      </c>
      <c r="DC979" s="530" t="s">
        <v>2433</v>
      </c>
      <c r="DD979" s="225"/>
      <c r="DE979" s="524"/>
      <c r="DF979" s="524"/>
      <c r="DG979" s="531"/>
      <c r="DH979" s="532"/>
      <c r="DI979" s="64">
        <v>73393</v>
      </c>
      <c r="DJ979" s="64">
        <v>0</v>
      </c>
      <c r="DK979" s="64">
        <v>0</v>
      </c>
      <c r="DL979" s="534">
        <f t="shared" si="145"/>
        <v>24464.333333333332</v>
      </c>
    </row>
    <row r="980" spans="1:116" ht="43.5" customHeight="1" x14ac:dyDescent="0.25">
      <c r="A980" s="356" t="s">
        <v>7</v>
      </c>
      <c r="B980" s="65" t="s">
        <v>96</v>
      </c>
      <c r="C980" s="65" t="s">
        <v>140</v>
      </c>
      <c r="D980" s="64" t="s">
        <v>2700</v>
      </c>
      <c r="E980" s="64" t="s">
        <v>622</v>
      </c>
      <c r="F980" s="64" t="s">
        <v>629</v>
      </c>
      <c r="G980" s="18" t="s">
        <v>622</v>
      </c>
      <c r="H980" s="35" t="s">
        <v>866</v>
      </c>
      <c r="I980" s="28" t="s">
        <v>2330</v>
      </c>
      <c r="J980" s="498">
        <v>11.774481389853227</v>
      </c>
      <c r="K980" s="498">
        <v>22.566287831850001</v>
      </c>
      <c r="L980" s="499">
        <v>3328.8</v>
      </c>
      <c r="M980" s="512">
        <v>0</v>
      </c>
      <c r="N980" s="513">
        <v>0</v>
      </c>
      <c r="O980" s="513">
        <v>0</v>
      </c>
      <c r="P980" s="513">
        <v>0</v>
      </c>
      <c r="Q980" s="513">
        <v>0</v>
      </c>
      <c r="R980" s="513">
        <v>0</v>
      </c>
      <c r="S980" s="513">
        <v>0</v>
      </c>
      <c r="T980" s="513">
        <v>0</v>
      </c>
      <c r="U980" s="513">
        <v>0</v>
      </c>
      <c r="V980" s="513">
        <v>0</v>
      </c>
      <c r="W980" s="513">
        <v>0</v>
      </c>
      <c r="X980" s="513">
        <v>0</v>
      </c>
      <c r="Y980" s="513">
        <v>1</v>
      </c>
      <c r="Z980" s="513">
        <v>1</v>
      </c>
      <c r="AA980" s="513">
        <v>0</v>
      </c>
      <c r="AB980" s="513">
        <v>0</v>
      </c>
      <c r="AC980" s="513">
        <v>60</v>
      </c>
      <c r="AD980" s="513">
        <v>60</v>
      </c>
      <c r="AE980" s="513">
        <v>0</v>
      </c>
      <c r="AF980" s="513">
        <v>0</v>
      </c>
      <c r="AG980" s="513">
        <v>0</v>
      </c>
      <c r="AH980" s="513">
        <f t="shared" si="146"/>
        <v>0</v>
      </c>
      <c r="AI980" s="513">
        <v>0</v>
      </c>
      <c r="AJ980" s="513">
        <v>0</v>
      </c>
      <c r="AK980" s="513">
        <f t="shared" si="147"/>
        <v>61</v>
      </c>
      <c r="AL980" s="513">
        <f t="shared" si="148"/>
        <v>61</v>
      </c>
      <c r="AM980" s="513">
        <v>0</v>
      </c>
      <c r="AN980" s="513">
        <v>0</v>
      </c>
      <c r="AO980" s="513">
        <v>0</v>
      </c>
      <c r="AP980" s="513">
        <v>0</v>
      </c>
      <c r="AQ980" s="513">
        <v>0</v>
      </c>
      <c r="AR980" s="513">
        <v>0</v>
      </c>
      <c r="AS980" s="513">
        <v>0</v>
      </c>
      <c r="AT980" s="513">
        <v>0</v>
      </c>
      <c r="AU980" s="513">
        <v>0</v>
      </c>
      <c r="AV980" s="513">
        <v>0</v>
      </c>
      <c r="AW980" s="513">
        <v>0</v>
      </c>
      <c r="AX980" s="513">
        <v>0</v>
      </c>
      <c r="AY980" s="513">
        <v>1.2</v>
      </c>
      <c r="AZ980" s="513">
        <v>1.2</v>
      </c>
      <c r="BA980" s="513">
        <v>0</v>
      </c>
      <c r="BB980" s="513">
        <v>0</v>
      </c>
      <c r="BC980" s="513">
        <v>348.62</v>
      </c>
      <c r="BD980" s="513">
        <v>348.62</v>
      </c>
      <c r="BE980" s="513">
        <v>0</v>
      </c>
      <c r="BF980" s="513">
        <v>0</v>
      </c>
      <c r="BG980" s="513">
        <v>0</v>
      </c>
      <c r="BH980" s="513">
        <v>0</v>
      </c>
      <c r="BI980" s="513">
        <v>0</v>
      </c>
      <c r="BJ980" s="513">
        <v>0</v>
      </c>
      <c r="BK980" s="241">
        <f t="shared" si="149"/>
        <v>349.82</v>
      </c>
      <c r="BL980" s="22">
        <f t="shared" si="150"/>
        <v>349.82</v>
      </c>
      <c r="BM980" s="519">
        <f t="shared" si="151"/>
        <v>3.7254526091586797E-2</v>
      </c>
      <c r="BN980" s="520">
        <v>0</v>
      </c>
      <c r="BO980" s="520">
        <v>0</v>
      </c>
      <c r="BP980" s="520">
        <v>0</v>
      </c>
      <c r="BQ980" s="520">
        <v>0</v>
      </c>
      <c r="BR980" s="520">
        <v>0</v>
      </c>
      <c r="BS980" s="520">
        <v>0</v>
      </c>
      <c r="BT980" s="520">
        <v>0</v>
      </c>
      <c r="BU980" s="520">
        <v>0</v>
      </c>
      <c r="BV980" s="520">
        <v>0</v>
      </c>
      <c r="BW980" s="520">
        <v>0</v>
      </c>
      <c r="BX980" s="520">
        <v>0</v>
      </c>
      <c r="BY980" s="520">
        <v>0</v>
      </c>
      <c r="BZ980" s="520">
        <v>6054.9119999999994</v>
      </c>
      <c r="CA980" s="520">
        <v>6054.9119999999994</v>
      </c>
      <c r="CB980" s="520">
        <v>0</v>
      </c>
      <c r="CC980" s="520">
        <v>0</v>
      </c>
      <c r="CD980" s="520">
        <v>409224.10080000007</v>
      </c>
      <c r="CE980" s="520">
        <v>409224.10080000007</v>
      </c>
      <c r="CF980" s="520">
        <v>0</v>
      </c>
      <c r="CG980" s="520">
        <v>0</v>
      </c>
      <c r="CH980" s="520">
        <v>0</v>
      </c>
      <c r="CI980" s="520">
        <v>0</v>
      </c>
      <c r="CJ980" s="520">
        <v>0</v>
      </c>
      <c r="CK980" s="520">
        <v>0</v>
      </c>
      <c r="CL980" s="520">
        <f t="shared" si="152"/>
        <v>415279.01280000008</v>
      </c>
      <c r="CM980" s="521">
        <f t="shared" si="153"/>
        <v>415279.01280000008</v>
      </c>
      <c r="CN980" s="522">
        <v>32612013.432861596</v>
      </c>
      <c r="CO980" s="522">
        <v>32612013.432861596</v>
      </c>
      <c r="CP980" s="522">
        <v>33987436.862882398</v>
      </c>
      <c r="CQ980" s="243" t="s">
        <v>874</v>
      </c>
      <c r="CR980" s="103">
        <v>9.01</v>
      </c>
      <c r="CS980" s="523">
        <v>9.01</v>
      </c>
      <c r="CT980" s="104">
        <v>9.39</v>
      </c>
      <c r="CU980" s="524"/>
      <c r="CV980" s="524"/>
      <c r="CW980" s="524"/>
      <c r="CX980" s="525"/>
      <c r="CY980" s="526">
        <v>194.20209571529094</v>
      </c>
      <c r="CZ980" s="527">
        <v>168.6565276317915</v>
      </c>
      <c r="DA980" s="528">
        <v>1.0979683193669023</v>
      </c>
      <c r="DB980" s="529">
        <v>1.0922071050340272</v>
      </c>
      <c r="DC980" s="530" t="s">
        <v>2323</v>
      </c>
      <c r="DD980" s="225"/>
      <c r="DE980" s="524"/>
      <c r="DF980" s="524"/>
      <c r="DG980" s="531"/>
      <c r="DH980" s="532"/>
      <c r="DI980" s="64">
        <v>0</v>
      </c>
      <c r="DJ980" s="64">
        <v>0</v>
      </c>
      <c r="DK980" s="64">
        <v>419057</v>
      </c>
      <c r="DL980" s="534">
        <f t="shared" si="145"/>
        <v>139685.66666666666</v>
      </c>
    </row>
    <row r="981" spans="1:116" ht="43.5" customHeight="1" x14ac:dyDescent="0.25">
      <c r="A981" s="356" t="s">
        <v>7</v>
      </c>
      <c r="B981" s="65" t="s">
        <v>96</v>
      </c>
      <c r="C981" s="65" t="s">
        <v>140</v>
      </c>
      <c r="D981" s="64" t="s">
        <v>2700</v>
      </c>
      <c r="E981" s="64" t="s">
        <v>622</v>
      </c>
      <c r="F981" s="64" t="s">
        <v>630</v>
      </c>
      <c r="G981" s="18" t="s">
        <v>631</v>
      </c>
      <c r="H981" s="35" t="s">
        <v>860</v>
      </c>
      <c r="I981" s="28" t="s">
        <v>2330</v>
      </c>
      <c r="J981" s="498">
        <v>11.797344460513136</v>
      </c>
      <c r="K981" s="498">
        <v>15.042802999014002</v>
      </c>
      <c r="L981" s="499">
        <v>2022.8</v>
      </c>
      <c r="M981" s="512">
        <v>0</v>
      </c>
      <c r="N981" s="513">
        <v>0</v>
      </c>
      <c r="O981" s="513">
        <v>1</v>
      </c>
      <c r="P981" s="513">
        <v>1</v>
      </c>
      <c r="Q981" s="513">
        <v>0</v>
      </c>
      <c r="R981" s="513">
        <v>0</v>
      </c>
      <c r="S981" s="513">
        <v>0</v>
      </c>
      <c r="T981" s="513">
        <v>0</v>
      </c>
      <c r="U981" s="513">
        <v>0</v>
      </c>
      <c r="V981" s="513">
        <v>0</v>
      </c>
      <c r="W981" s="513">
        <v>0</v>
      </c>
      <c r="X981" s="513">
        <v>0</v>
      </c>
      <c r="Y981" s="513">
        <v>0</v>
      </c>
      <c r="Z981" s="513">
        <v>0</v>
      </c>
      <c r="AA981" s="513">
        <v>0</v>
      </c>
      <c r="AB981" s="513">
        <v>0</v>
      </c>
      <c r="AC981" s="513">
        <v>39</v>
      </c>
      <c r="AD981" s="513">
        <v>39</v>
      </c>
      <c r="AE981" s="513">
        <v>0</v>
      </c>
      <c r="AF981" s="513">
        <v>0</v>
      </c>
      <c r="AG981" s="513">
        <v>0</v>
      </c>
      <c r="AH981" s="513">
        <f t="shared" si="146"/>
        <v>0</v>
      </c>
      <c r="AI981" s="513">
        <v>0</v>
      </c>
      <c r="AJ981" s="513">
        <v>0</v>
      </c>
      <c r="AK981" s="513">
        <f t="shared" si="147"/>
        <v>40</v>
      </c>
      <c r="AL981" s="513">
        <f t="shared" si="148"/>
        <v>40</v>
      </c>
      <c r="AM981" s="513">
        <v>0</v>
      </c>
      <c r="AN981" s="513">
        <v>0</v>
      </c>
      <c r="AO981" s="513">
        <v>0</v>
      </c>
      <c r="AP981" s="513">
        <v>0</v>
      </c>
      <c r="AQ981" s="513">
        <v>0</v>
      </c>
      <c r="AR981" s="513">
        <v>0</v>
      </c>
      <c r="AS981" s="513">
        <v>0</v>
      </c>
      <c r="AT981" s="513">
        <v>0</v>
      </c>
      <c r="AU981" s="513">
        <v>0</v>
      </c>
      <c r="AV981" s="513">
        <v>0</v>
      </c>
      <c r="AW981" s="513">
        <v>0</v>
      </c>
      <c r="AX981" s="513">
        <v>0</v>
      </c>
      <c r="AY981" s="513">
        <v>0</v>
      </c>
      <c r="AZ981" s="513">
        <v>0</v>
      </c>
      <c r="BA981" s="513">
        <v>0</v>
      </c>
      <c r="BB981" s="513">
        <v>0</v>
      </c>
      <c r="BC981" s="513">
        <v>671.30399999999997</v>
      </c>
      <c r="BD981" s="513">
        <v>671.30399999999997</v>
      </c>
      <c r="BE981" s="513">
        <v>0</v>
      </c>
      <c r="BF981" s="513">
        <v>0</v>
      </c>
      <c r="BG981" s="513">
        <v>0</v>
      </c>
      <c r="BH981" s="513">
        <v>0</v>
      </c>
      <c r="BI981" s="513">
        <v>0</v>
      </c>
      <c r="BJ981" s="513">
        <v>0</v>
      </c>
      <c r="BK981" s="241">
        <f t="shared" si="149"/>
        <v>671.30399999999997</v>
      </c>
      <c r="BL981" s="22">
        <f t="shared" si="150"/>
        <v>671.30399999999997</v>
      </c>
      <c r="BM981" s="519">
        <f t="shared" si="151"/>
        <v>7.2338793103448276E-2</v>
      </c>
      <c r="BN981" s="520">
        <v>0</v>
      </c>
      <c r="BO981" s="520">
        <v>0</v>
      </c>
      <c r="BP981" s="520">
        <v>3574080</v>
      </c>
      <c r="BQ981" s="520">
        <v>3574080</v>
      </c>
      <c r="BR981" s="520">
        <v>0</v>
      </c>
      <c r="BS981" s="520">
        <v>0</v>
      </c>
      <c r="BT981" s="520">
        <v>0</v>
      </c>
      <c r="BU981" s="520">
        <v>0</v>
      </c>
      <c r="BV981" s="520">
        <v>0</v>
      </c>
      <c r="BW981" s="520">
        <v>0</v>
      </c>
      <c r="BX981" s="520">
        <v>0</v>
      </c>
      <c r="BY981" s="520">
        <v>0</v>
      </c>
      <c r="BZ981" s="520">
        <v>0</v>
      </c>
      <c r="CA981" s="520">
        <v>0</v>
      </c>
      <c r="CB981" s="520">
        <v>0</v>
      </c>
      <c r="CC981" s="520">
        <v>0</v>
      </c>
      <c r="CD981" s="520">
        <v>788003.48736000003</v>
      </c>
      <c r="CE981" s="520">
        <v>788003.48736000003</v>
      </c>
      <c r="CF981" s="520">
        <v>0</v>
      </c>
      <c r="CG981" s="520">
        <v>0</v>
      </c>
      <c r="CH981" s="520">
        <v>0</v>
      </c>
      <c r="CI981" s="520">
        <v>0</v>
      </c>
      <c r="CJ981" s="520">
        <v>0</v>
      </c>
      <c r="CK981" s="520">
        <v>0</v>
      </c>
      <c r="CL981" s="520">
        <f t="shared" si="152"/>
        <v>4362083.4873599997</v>
      </c>
      <c r="CM981" s="521">
        <f t="shared" si="153"/>
        <v>4362083.4873599997</v>
      </c>
      <c r="CN981" s="522">
        <v>36867496.879152</v>
      </c>
      <c r="CO981" s="522">
        <v>36867496.879152</v>
      </c>
      <c r="CP981" s="522">
        <v>40440942.203135997</v>
      </c>
      <c r="CQ981" s="243" t="s">
        <v>874</v>
      </c>
      <c r="CR981" s="103">
        <v>8.4600000000000009</v>
      </c>
      <c r="CS981" s="523">
        <v>8.4600000000000009</v>
      </c>
      <c r="CT981" s="104">
        <v>9.2799999999999994</v>
      </c>
      <c r="CU981" s="524"/>
      <c r="CV981" s="524"/>
      <c r="CW981" s="524"/>
      <c r="CX981" s="525"/>
      <c r="CY981" s="526">
        <v>340.69564987618099</v>
      </c>
      <c r="CZ981" s="527">
        <v>301.79440754611477</v>
      </c>
      <c r="DA981" s="528">
        <v>2.429186759142874</v>
      </c>
      <c r="DB981" s="529">
        <v>2.4197939841607163</v>
      </c>
      <c r="DC981" s="530" t="s">
        <v>2326</v>
      </c>
      <c r="DD981" s="225"/>
      <c r="DE981" s="524"/>
      <c r="DF981" s="524"/>
      <c r="DG981" s="531"/>
      <c r="DH981" s="532"/>
      <c r="DI981" s="64">
        <v>64728</v>
      </c>
      <c r="DJ981" s="64">
        <v>355609</v>
      </c>
      <c r="DK981" s="64">
        <v>281370</v>
      </c>
      <c r="DL981" s="534">
        <f t="shared" ref="DL981:DL1012" si="154">AVERAGE(DI981,DJ981,DK981)</f>
        <v>233902.33333333334</v>
      </c>
    </row>
    <row r="982" spans="1:116" ht="43.5" customHeight="1" x14ac:dyDescent="0.25">
      <c r="A982" s="356" t="s">
        <v>7</v>
      </c>
      <c r="B982" s="65" t="s">
        <v>96</v>
      </c>
      <c r="C982" s="65" t="s">
        <v>140</v>
      </c>
      <c r="D982" s="64" t="s">
        <v>2688</v>
      </c>
      <c r="E982" s="64" t="s">
        <v>633</v>
      </c>
      <c r="F982" s="64" t="s">
        <v>1932</v>
      </c>
      <c r="G982" s="18" t="s">
        <v>633</v>
      </c>
      <c r="H982" s="35" t="s">
        <v>860</v>
      </c>
      <c r="I982" s="28" t="s">
        <v>2287</v>
      </c>
      <c r="J982" s="498">
        <v>2.521865975820285</v>
      </c>
      <c r="K982" s="498">
        <v>1.8263257537770001</v>
      </c>
      <c r="L982" s="499">
        <v>194.6</v>
      </c>
      <c r="M982" s="512">
        <v>0</v>
      </c>
      <c r="N982" s="513">
        <v>0</v>
      </c>
      <c r="O982" s="513">
        <v>0</v>
      </c>
      <c r="P982" s="513">
        <v>0</v>
      </c>
      <c r="Q982" s="513">
        <v>0</v>
      </c>
      <c r="R982" s="513">
        <v>0</v>
      </c>
      <c r="S982" s="513">
        <v>0</v>
      </c>
      <c r="T982" s="513">
        <v>0</v>
      </c>
      <c r="U982" s="513">
        <v>0</v>
      </c>
      <c r="V982" s="513">
        <v>0</v>
      </c>
      <c r="W982" s="513">
        <v>0</v>
      </c>
      <c r="X982" s="513">
        <v>0</v>
      </c>
      <c r="Y982" s="513">
        <v>0</v>
      </c>
      <c r="Z982" s="513">
        <v>0</v>
      </c>
      <c r="AA982" s="513">
        <v>0</v>
      </c>
      <c r="AB982" s="513">
        <v>0</v>
      </c>
      <c r="AC982" s="513">
        <v>0</v>
      </c>
      <c r="AD982" s="513">
        <v>0</v>
      </c>
      <c r="AE982" s="513">
        <v>0</v>
      </c>
      <c r="AF982" s="513">
        <v>0</v>
      </c>
      <c r="AG982" s="513">
        <v>0</v>
      </c>
      <c r="AH982" s="513">
        <f t="shared" si="146"/>
        <v>0</v>
      </c>
      <c r="AI982" s="513">
        <v>0</v>
      </c>
      <c r="AJ982" s="513">
        <v>0</v>
      </c>
      <c r="AK982" s="513">
        <f t="shared" si="147"/>
        <v>0</v>
      </c>
      <c r="AL982" s="513">
        <f t="shared" si="148"/>
        <v>0</v>
      </c>
      <c r="AM982" s="513">
        <v>0</v>
      </c>
      <c r="AN982" s="513">
        <v>0</v>
      </c>
      <c r="AO982" s="513">
        <v>0</v>
      </c>
      <c r="AP982" s="513">
        <v>0</v>
      </c>
      <c r="AQ982" s="513">
        <v>0</v>
      </c>
      <c r="AR982" s="513">
        <v>0</v>
      </c>
      <c r="AS982" s="513">
        <v>0</v>
      </c>
      <c r="AT982" s="513">
        <v>0</v>
      </c>
      <c r="AU982" s="513">
        <v>0</v>
      </c>
      <c r="AV982" s="513">
        <v>0</v>
      </c>
      <c r="AW982" s="513">
        <v>0</v>
      </c>
      <c r="AX982" s="513">
        <v>0</v>
      </c>
      <c r="AY982" s="513">
        <v>0</v>
      </c>
      <c r="AZ982" s="513">
        <v>0</v>
      </c>
      <c r="BA982" s="513">
        <v>0</v>
      </c>
      <c r="BB982" s="513">
        <v>0</v>
      </c>
      <c r="BC982" s="513">
        <v>0</v>
      </c>
      <c r="BD982" s="513">
        <v>0</v>
      </c>
      <c r="BE982" s="513">
        <v>0</v>
      </c>
      <c r="BF982" s="513">
        <v>0</v>
      </c>
      <c r="BG982" s="513">
        <v>0</v>
      </c>
      <c r="BH982" s="513">
        <v>0</v>
      </c>
      <c r="BI982" s="513">
        <v>0</v>
      </c>
      <c r="BJ982" s="513">
        <v>0</v>
      </c>
      <c r="BK982" s="241">
        <f t="shared" si="149"/>
        <v>0</v>
      </c>
      <c r="BL982" s="22">
        <f t="shared" si="150"/>
        <v>0</v>
      </c>
      <c r="BM982" s="519">
        <f t="shared" si="151"/>
        <v>0</v>
      </c>
      <c r="BN982" s="520">
        <v>0</v>
      </c>
      <c r="BO982" s="520">
        <v>0</v>
      </c>
      <c r="BP982" s="520">
        <v>0</v>
      </c>
      <c r="BQ982" s="520">
        <v>0</v>
      </c>
      <c r="BR982" s="520">
        <v>0</v>
      </c>
      <c r="BS982" s="520">
        <v>0</v>
      </c>
      <c r="BT982" s="520">
        <v>0</v>
      </c>
      <c r="BU982" s="520">
        <v>0</v>
      </c>
      <c r="BV982" s="520">
        <v>0</v>
      </c>
      <c r="BW982" s="520">
        <v>0</v>
      </c>
      <c r="BX982" s="520">
        <v>0</v>
      </c>
      <c r="BY982" s="520">
        <v>0</v>
      </c>
      <c r="BZ982" s="520">
        <v>0</v>
      </c>
      <c r="CA982" s="520">
        <v>0</v>
      </c>
      <c r="CB982" s="520">
        <v>0</v>
      </c>
      <c r="CC982" s="520">
        <v>0</v>
      </c>
      <c r="CD982" s="520">
        <v>0</v>
      </c>
      <c r="CE982" s="520">
        <v>0</v>
      </c>
      <c r="CF982" s="520">
        <v>0</v>
      </c>
      <c r="CG982" s="520">
        <v>0</v>
      </c>
      <c r="CH982" s="520">
        <v>0</v>
      </c>
      <c r="CI982" s="520">
        <v>0</v>
      </c>
      <c r="CJ982" s="520">
        <v>0</v>
      </c>
      <c r="CK982" s="520">
        <v>0</v>
      </c>
      <c r="CL982" s="520">
        <f t="shared" si="152"/>
        <v>0</v>
      </c>
      <c r="CM982" s="521">
        <f t="shared" si="153"/>
        <v>0</v>
      </c>
      <c r="CN982" s="522">
        <v>6494000.4773040004</v>
      </c>
      <c r="CO982" s="522">
        <v>6494000.4773040004</v>
      </c>
      <c r="CP982" s="522">
        <v>7483939.5744539993</v>
      </c>
      <c r="CQ982" s="243" t="s">
        <v>874</v>
      </c>
      <c r="CR982" s="103">
        <v>1.64</v>
      </c>
      <c r="CS982" s="523">
        <v>1.64</v>
      </c>
      <c r="CT982" s="104">
        <v>1.89</v>
      </c>
      <c r="CU982" s="524"/>
      <c r="CV982" s="524"/>
      <c r="CW982" s="524"/>
      <c r="CX982" s="525"/>
      <c r="CY982" s="526">
        <v>219.04015350304329</v>
      </c>
      <c r="CZ982" s="527">
        <v>218.81172535131927</v>
      </c>
      <c r="DA982" s="528">
        <v>1.6132556291255735</v>
      </c>
      <c r="DB982" s="529">
        <v>1.5715831830522975</v>
      </c>
      <c r="DC982" s="530" t="s">
        <v>2389</v>
      </c>
      <c r="DD982" s="225"/>
      <c r="DE982" s="524"/>
      <c r="DF982" s="524"/>
      <c r="DG982" s="531"/>
      <c r="DH982" s="532"/>
      <c r="DI982" s="64">
        <v>118724</v>
      </c>
      <c r="DJ982" s="64">
        <v>418</v>
      </c>
      <c r="DK982" s="64">
        <v>3990</v>
      </c>
      <c r="DL982" s="534">
        <f t="shared" si="154"/>
        <v>41044</v>
      </c>
    </row>
    <row r="983" spans="1:116" ht="43.5" customHeight="1" x14ac:dyDescent="0.25">
      <c r="A983" s="356" t="s">
        <v>7</v>
      </c>
      <c r="B983" s="65" t="s">
        <v>96</v>
      </c>
      <c r="C983" s="65" t="s">
        <v>140</v>
      </c>
      <c r="D983" s="64" t="s">
        <v>2688</v>
      </c>
      <c r="E983" s="64" t="s">
        <v>633</v>
      </c>
      <c r="F983" s="64" t="s">
        <v>1933</v>
      </c>
      <c r="G983" s="18" t="s">
        <v>633</v>
      </c>
      <c r="H983" s="35" t="s">
        <v>889</v>
      </c>
      <c r="I983" s="28" t="s">
        <v>2287</v>
      </c>
      <c r="J983" s="498">
        <v>2.4498126622254199</v>
      </c>
      <c r="K983" s="498">
        <v>1.410416663733</v>
      </c>
      <c r="L983" s="499">
        <v>337.8</v>
      </c>
      <c r="M983" s="512">
        <v>0</v>
      </c>
      <c r="N983" s="513">
        <v>0</v>
      </c>
      <c r="O983" s="513">
        <v>0</v>
      </c>
      <c r="P983" s="513">
        <v>0</v>
      </c>
      <c r="Q983" s="513">
        <v>0</v>
      </c>
      <c r="R983" s="513">
        <v>0</v>
      </c>
      <c r="S983" s="513">
        <v>0</v>
      </c>
      <c r="T983" s="513">
        <v>0</v>
      </c>
      <c r="U983" s="513">
        <v>0</v>
      </c>
      <c r="V983" s="513">
        <v>0</v>
      </c>
      <c r="W983" s="513">
        <v>0</v>
      </c>
      <c r="X983" s="513">
        <v>0</v>
      </c>
      <c r="Y983" s="513">
        <v>0</v>
      </c>
      <c r="Z983" s="513">
        <v>0</v>
      </c>
      <c r="AA983" s="513">
        <v>0</v>
      </c>
      <c r="AB983" s="513">
        <v>0</v>
      </c>
      <c r="AC983" s="513">
        <v>0</v>
      </c>
      <c r="AD983" s="513">
        <v>0</v>
      </c>
      <c r="AE983" s="513">
        <v>0</v>
      </c>
      <c r="AF983" s="513">
        <v>0</v>
      </c>
      <c r="AG983" s="513">
        <v>0</v>
      </c>
      <c r="AH983" s="513">
        <f t="shared" si="146"/>
        <v>0</v>
      </c>
      <c r="AI983" s="513">
        <v>0</v>
      </c>
      <c r="AJ983" s="513">
        <v>0</v>
      </c>
      <c r="AK983" s="513">
        <f t="shared" si="147"/>
        <v>0</v>
      </c>
      <c r="AL983" s="513">
        <f t="shared" si="148"/>
        <v>0</v>
      </c>
      <c r="AM983" s="513">
        <v>0</v>
      </c>
      <c r="AN983" s="513">
        <v>0</v>
      </c>
      <c r="AO983" s="513">
        <v>0</v>
      </c>
      <c r="AP983" s="513">
        <v>0</v>
      </c>
      <c r="AQ983" s="513">
        <v>0</v>
      </c>
      <c r="AR983" s="513">
        <v>0</v>
      </c>
      <c r="AS983" s="513">
        <v>0</v>
      </c>
      <c r="AT983" s="513">
        <v>0</v>
      </c>
      <c r="AU983" s="513">
        <v>0</v>
      </c>
      <c r="AV983" s="513">
        <v>0</v>
      </c>
      <c r="AW983" s="513">
        <v>0</v>
      </c>
      <c r="AX983" s="513">
        <v>0</v>
      </c>
      <c r="AY983" s="513">
        <v>0</v>
      </c>
      <c r="AZ983" s="513">
        <v>0</v>
      </c>
      <c r="BA983" s="513">
        <v>0</v>
      </c>
      <c r="BB983" s="513">
        <v>0</v>
      </c>
      <c r="BC983" s="513">
        <v>0</v>
      </c>
      <c r="BD983" s="513">
        <v>0</v>
      </c>
      <c r="BE983" s="513">
        <v>0</v>
      </c>
      <c r="BF983" s="513">
        <v>0</v>
      </c>
      <c r="BG983" s="513">
        <v>0</v>
      </c>
      <c r="BH983" s="513">
        <v>0</v>
      </c>
      <c r="BI983" s="513">
        <v>0</v>
      </c>
      <c r="BJ983" s="513">
        <v>0</v>
      </c>
      <c r="BK983" s="241">
        <f t="shared" si="149"/>
        <v>0</v>
      </c>
      <c r="BL983" s="22">
        <f t="shared" si="150"/>
        <v>0</v>
      </c>
      <c r="BM983" s="519">
        <f t="shared" si="151"/>
        <v>0</v>
      </c>
      <c r="BN983" s="520">
        <v>0</v>
      </c>
      <c r="BO983" s="520">
        <v>0</v>
      </c>
      <c r="BP983" s="520">
        <v>0</v>
      </c>
      <c r="BQ983" s="520">
        <v>0</v>
      </c>
      <c r="BR983" s="520">
        <v>0</v>
      </c>
      <c r="BS983" s="520">
        <v>0</v>
      </c>
      <c r="BT983" s="520">
        <v>0</v>
      </c>
      <c r="BU983" s="520">
        <v>0</v>
      </c>
      <c r="BV983" s="520">
        <v>0</v>
      </c>
      <c r="BW983" s="520">
        <v>0</v>
      </c>
      <c r="BX983" s="520">
        <v>0</v>
      </c>
      <c r="BY983" s="520">
        <v>0</v>
      </c>
      <c r="BZ983" s="520">
        <v>0</v>
      </c>
      <c r="CA983" s="520">
        <v>0</v>
      </c>
      <c r="CB983" s="520">
        <v>0</v>
      </c>
      <c r="CC983" s="520">
        <v>0</v>
      </c>
      <c r="CD983" s="520">
        <v>0</v>
      </c>
      <c r="CE983" s="520">
        <v>0</v>
      </c>
      <c r="CF983" s="520">
        <v>0</v>
      </c>
      <c r="CG983" s="520">
        <v>0</v>
      </c>
      <c r="CH983" s="520">
        <v>0</v>
      </c>
      <c r="CI983" s="520">
        <v>0</v>
      </c>
      <c r="CJ983" s="520">
        <v>0</v>
      </c>
      <c r="CK983" s="520">
        <v>0</v>
      </c>
      <c r="CL983" s="520">
        <f t="shared" si="152"/>
        <v>0</v>
      </c>
      <c r="CM983" s="521">
        <f t="shared" si="153"/>
        <v>0</v>
      </c>
      <c r="CN983" s="522">
        <v>6482446.3672932005</v>
      </c>
      <c r="CO983" s="522">
        <v>6482446.3672932005</v>
      </c>
      <c r="CP983" s="522">
        <v>6317288.4980628006</v>
      </c>
      <c r="CQ983" s="243" t="s">
        <v>874</v>
      </c>
      <c r="CR983" s="103">
        <v>1.57</v>
      </c>
      <c r="CS983" s="523">
        <v>1.57</v>
      </c>
      <c r="CT983" s="104">
        <v>1.53</v>
      </c>
      <c r="CU983" s="524"/>
      <c r="CV983" s="524"/>
      <c r="CW983" s="524"/>
      <c r="CX983" s="525"/>
      <c r="CY983" s="526">
        <v>182.76312785581248</v>
      </c>
      <c r="CZ983" s="527">
        <v>176.37515384291132</v>
      </c>
      <c r="DA983" s="528">
        <v>0.85013934161105453</v>
      </c>
      <c r="DB983" s="529">
        <v>0.81901453114373146</v>
      </c>
      <c r="DC983" s="530" t="s">
        <v>2293</v>
      </c>
      <c r="DD983" s="225"/>
      <c r="DE983" s="524"/>
      <c r="DF983" s="524"/>
      <c r="DG983" s="531"/>
      <c r="DH983" s="532"/>
      <c r="DI983" s="64">
        <v>0</v>
      </c>
      <c r="DJ983" s="64">
        <v>59279</v>
      </c>
      <c r="DK983" s="64">
        <v>36467</v>
      </c>
      <c r="DL983" s="534">
        <f t="shared" si="154"/>
        <v>31915.333333333332</v>
      </c>
    </row>
    <row r="984" spans="1:116" ht="43.5" customHeight="1" x14ac:dyDescent="0.25">
      <c r="A984" s="356" t="s">
        <v>7</v>
      </c>
      <c r="B984" s="65" t="s">
        <v>96</v>
      </c>
      <c r="C984" s="65" t="s">
        <v>140</v>
      </c>
      <c r="D984" s="64" t="s">
        <v>2688</v>
      </c>
      <c r="E984" s="64" t="s">
        <v>633</v>
      </c>
      <c r="F984" s="64" t="s">
        <v>1934</v>
      </c>
      <c r="G984" s="18" t="s">
        <v>633</v>
      </c>
      <c r="H984" s="35" t="s">
        <v>860</v>
      </c>
      <c r="I984" s="28" t="s">
        <v>2287</v>
      </c>
      <c r="J984" s="498">
        <v>2.2336527214408242</v>
      </c>
      <c r="K984" s="498">
        <v>1.7990530265610001</v>
      </c>
      <c r="L984" s="499">
        <v>29.3</v>
      </c>
      <c r="M984" s="512">
        <v>0</v>
      </c>
      <c r="N984" s="513">
        <v>0</v>
      </c>
      <c r="O984" s="513">
        <v>0</v>
      </c>
      <c r="P984" s="513">
        <v>0</v>
      </c>
      <c r="Q984" s="513">
        <v>0</v>
      </c>
      <c r="R984" s="513">
        <v>0</v>
      </c>
      <c r="S984" s="513">
        <v>0</v>
      </c>
      <c r="T984" s="513">
        <v>0</v>
      </c>
      <c r="U984" s="513">
        <v>0</v>
      </c>
      <c r="V984" s="513">
        <v>0</v>
      </c>
      <c r="W984" s="513">
        <v>0</v>
      </c>
      <c r="X984" s="513">
        <v>0</v>
      </c>
      <c r="Y984" s="513">
        <v>0</v>
      </c>
      <c r="Z984" s="513">
        <v>0</v>
      </c>
      <c r="AA984" s="513">
        <v>0</v>
      </c>
      <c r="AB984" s="513">
        <v>0</v>
      </c>
      <c r="AC984" s="513">
        <v>1</v>
      </c>
      <c r="AD984" s="513">
        <v>1</v>
      </c>
      <c r="AE984" s="513">
        <v>0</v>
      </c>
      <c r="AF984" s="513">
        <v>0</v>
      </c>
      <c r="AG984" s="513">
        <v>0</v>
      </c>
      <c r="AH984" s="513">
        <f t="shared" si="146"/>
        <v>0</v>
      </c>
      <c r="AI984" s="513">
        <v>0</v>
      </c>
      <c r="AJ984" s="513">
        <v>0</v>
      </c>
      <c r="AK984" s="513">
        <f t="shared" si="147"/>
        <v>1</v>
      </c>
      <c r="AL984" s="513">
        <f t="shared" si="148"/>
        <v>1</v>
      </c>
      <c r="AM984" s="513">
        <v>0</v>
      </c>
      <c r="AN984" s="513">
        <v>0</v>
      </c>
      <c r="AO984" s="513">
        <v>0</v>
      </c>
      <c r="AP984" s="513">
        <v>0</v>
      </c>
      <c r="AQ984" s="513">
        <v>0</v>
      </c>
      <c r="AR984" s="513">
        <v>0</v>
      </c>
      <c r="AS984" s="513">
        <v>0</v>
      </c>
      <c r="AT984" s="513">
        <v>0</v>
      </c>
      <c r="AU984" s="513">
        <v>0</v>
      </c>
      <c r="AV984" s="513">
        <v>0</v>
      </c>
      <c r="AW984" s="513">
        <v>0</v>
      </c>
      <c r="AX984" s="513">
        <v>0</v>
      </c>
      <c r="AY984" s="513">
        <v>0</v>
      </c>
      <c r="AZ984" s="513">
        <v>0</v>
      </c>
      <c r="BA984" s="513">
        <v>0</v>
      </c>
      <c r="BB984" s="513">
        <v>0</v>
      </c>
      <c r="BC984" s="513">
        <v>30</v>
      </c>
      <c r="BD984" s="513">
        <v>30</v>
      </c>
      <c r="BE984" s="513">
        <v>0</v>
      </c>
      <c r="BF984" s="513">
        <v>0</v>
      </c>
      <c r="BG984" s="513">
        <v>0</v>
      </c>
      <c r="BH984" s="513">
        <v>0</v>
      </c>
      <c r="BI984" s="513">
        <v>0</v>
      </c>
      <c r="BJ984" s="513">
        <v>0</v>
      </c>
      <c r="BK984" s="241">
        <f t="shared" si="149"/>
        <v>30</v>
      </c>
      <c r="BL984" s="22">
        <f t="shared" si="150"/>
        <v>30</v>
      </c>
      <c r="BM984" s="519">
        <f t="shared" si="151"/>
        <v>8.5714285714285715E-2</v>
      </c>
      <c r="BN984" s="520">
        <v>0</v>
      </c>
      <c r="BO984" s="520">
        <v>0</v>
      </c>
      <c r="BP984" s="520">
        <v>0</v>
      </c>
      <c r="BQ984" s="520">
        <v>0</v>
      </c>
      <c r="BR984" s="520">
        <v>0</v>
      </c>
      <c r="BS984" s="520">
        <v>0</v>
      </c>
      <c r="BT984" s="520">
        <v>0</v>
      </c>
      <c r="BU984" s="520">
        <v>0</v>
      </c>
      <c r="BV984" s="520">
        <v>0</v>
      </c>
      <c r="BW984" s="520">
        <v>0</v>
      </c>
      <c r="BX984" s="520">
        <v>0</v>
      </c>
      <c r="BY984" s="520">
        <v>0</v>
      </c>
      <c r="BZ984" s="520">
        <v>0</v>
      </c>
      <c r="CA984" s="520">
        <v>0</v>
      </c>
      <c r="CB984" s="520">
        <v>0</v>
      </c>
      <c r="CC984" s="520">
        <v>0</v>
      </c>
      <c r="CD984" s="520">
        <v>35215.200000000004</v>
      </c>
      <c r="CE984" s="520">
        <v>35215.200000000004</v>
      </c>
      <c r="CF984" s="520">
        <v>0</v>
      </c>
      <c r="CG984" s="520">
        <v>0</v>
      </c>
      <c r="CH984" s="520">
        <v>0</v>
      </c>
      <c r="CI984" s="520">
        <v>0</v>
      </c>
      <c r="CJ984" s="520">
        <v>0</v>
      </c>
      <c r="CK984" s="520">
        <v>0</v>
      </c>
      <c r="CL984" s="520">
        <f t="shared" si="152"/>
        <v>35215.200000000004</v>
      </c>
      <c r="CM984" s="521">
        <f t="shared" si="153"/>
        <v>35215.200000000004</v>
      </c>
      <c r="CN984" s="522">
        <v>349547.41232640005</v>
      </c>
      <c r="CO984" s="522">
        <v>349547.41232640005</v>
      </c>
      <c r="CP984" s="522">
        <v>382317.48223199998</v>
      </c>
      <c r="CQ984" s="243" t="s">
        <v>874</v>
      </c>
      <c r="CR984" s="103">
        <v>0.32</v>
      </c>
      <c r="CS984" s="523">
        <v>0.32</v>
      </c>
      <c r="CT984" s="104">
        <v>0.35</v>
      </c>
      <c r="CU984" s="524"/>
      <c r="CV984" s="524"/>
      <c r="CW984" s="524"/>
      <c r="CX984" s="525"/>
      <c r="CY984" s="526">
        <v>77.963126843657818</v>
      </c>
      <c r="CZ984" s="527">
        <v>69.6111111111111</v>
      </c>
      <c r="DA984" s="528">
        <v>0.89093308492470114</v>
      </c>
      <c r="DB984" s="529">
        <v>0.76900584795321525</v>
      </c>
      <c r="DC984" s="530" t="s">
        <v>2293</v>
      </c>
      <c r="DD984" s="225"/>
      <c r="DE984" s="524"/>
      <c r="DF984" s="524"/>
      <c r="DG984" s="531"/>
      <c r="DH984" s="532"/>
      <c r="DI984" s="64">
        <v>4465</v>
      </c>
      <c r="DJ984" s="64">
        <v>0</v>
      </c>
      <c r="DK984" s="64">
        <v>0</v>
      </c>
      <c r="DL984" s="534">
        <f t="shared" si="154"/>
        <v>1488.3333333333333</v>
      </c>
    </row>
    <row r="985" spans="1:116" ht="43.5" customHeight="1" x14ac:dyDescent="0.25">
      <c r="A985" s="356" t="s">
        <v>7</v>
      </c>
      <c r="B985" s="65" t="s">
        <v>96</v>
      </c>
      <c r="C985" s="65" t="s">
        <v>140</v>
      </c>
      <c r="D985" s="64" t="s">
        <v>2688</v>
      </c>
      <c r="E985" s="64" t="s">
        <v>633</v>
      </c>
      <c r="F985" s="64" t="s">
        <v>1935</v>
      </c>
      <c r="G985" s="18" t="s">
        <v>633</v>
      </c>
      <c r="H985" s="35" t="s">
        <v>866</v>
      </c>
      <c r="I985" s="28" t="s">
        <v>2287</v>
      </c>
      <c r="J985" s="498">
        <v>2.2696793782382572</v>
      </c>
      <c r="K985" s="498">
        <v>3.8172348405450003</v>
      </c>
      <c r="L985" s="499">
        <v>571.20000000000005</v>
      </c>
      <c r="M985" s="512">
        <v>0</v>
      </c>
      <c r="N985" s="513">
        <v>0</v>
      </c>
      <c r="O985" s="513">
        <v>0</v>
      </c>
      <c r="P985" s="513">
        <v>0</v>
      </c>
      <c r="Q985" s="513">
        <v>0</v>
      </c>
      <c r="R985" s="513">
        <v>0</v>
      </c>
      <c r="S985" s="513">
        <v>0</v>
      </c>
      <c r="T985" s="513">
        <v>0</v>
      </c>
      <c r="U985" s="513">
        <v>0</v>
      </c>
      <c r="V985" s="513">
        <v>0</v>
      </c>
      <c r="W985" s="513">
        <v>0</v>
      </c>
      <c r="X985" s="513">
        <v>0</v>
      </c>
      <c r="Y985" s="513">
        <v>0</v>
      </c>
      <c r="Z985" s="513">
        <v>0</v>
      </c>
      <c r="AA985" s="513">
        <v>0</v>
      </c>
      <c r="AB985" s="513">
        <v>0</v>
      </c>
      <c r="AC985" s="513">
        <v>3</v>
      </c>
      <c r="AD985" s="513">
        <v>3</v>
      </c>
      <c r="AE985" s="513">
        <v>0</v>
      </c>
      <c r="AF985" s="513">
        <v>0</v>
      </c>
      <c r="AG985" s="513">
        <v>0</v>
      </c>
      <c r="AH985" s="513">
        <f t="shared" si="146"/>
        <v>0</v>
      </c>
      <c r="AI985" s="513">
        <v>0</v>
      </c>
      <c r="AJ985" s="513">
        <v>0</v>
      </c>
      <c r="AK985" s="513">
        <f t="shared" si="147"/>
        <v>3</v>
      </c>
      <c r="AL985" s="513">
        <f t="shared" si="148"/>
        <v>3</v>
      </c>
      <c r="AM985" s="513">
        <v>0</v>
      </c>
      <c r="AN985" s="513">
        <v>0</v>
      </c>
      <c r="AO985" s="513">
        <v>0</v>
      </c>
      <c r="AP985" s="513">
        <v>0</v>
      </c>
      <c r="AQ985" s="513">
        <v>0</v>
      </c>
      <c r="AR985" s="513">
        <v>0</v>
      </c>
      <c r="AS985" s="513">
        <v>0</v>
      </c>
      <c r="AT985" s="513">
        <v>0</v>
      </c>
      <c r="AU985" s="513">
        <v>0</v>
      </c>
      <c r="AV985" s="513">
        <v>0</v>
      </c>
      <c r="AW985" s="513">
        <v>0</v>
      </c>
      <c r="AX985" s="513">
        <v>0</v>
      </c>
      <c r="AY985" s="513">
        <v>0</v>
      </c>
      <c r="AZ985" s="513">
        <v>0</v>
      </c>
      <c r="BA985" s="513">
        <v>0</v>
      </c>
      <c r="BB985" s="513">
        <v>0</v>
      </c>
      <c r="BC985" s="513">
        <v>13.8</v>
      </c>
      <c r="BD985" s="513">
        <v>13.8</v>
      </c>
      <c r="BE985" s="513">
        <v>0</v>
      </c>
      <c r="BF985" s="513">
        <v>0</v>
      </c>
      <c r="BG985" s="513">
        <v>0</v>
      </c>
      <c r="BH985" s="513">
        <v>0</v>
      </c>
      <c r="BI985" s="513">
        <v>0</v>
      </c>
      <c r="BJ985" s="513">
        <v>0</v>
      </c>
      <c r="BK985" s="241">
        <f t="shared" si="149"/>
        <v>13.8</v>
      </c>
      <c r="BL985" s="22">
        <f t="shared" si="150"/>
        <v>13.8</v>
      </c>
      <c r="BM985" s="519">
        <f t="shared" si="151"/>
        <v>7.8409090909090911E-3</v>
      </c>
      <c r="BN985" s="520">
        <v>0</v>
      </c>
      <c r="BO985" s="520">
        <v>0</v>
      </c>
      <c r="BP985" s="520">
        <v>0</v>
      </c>
      <c r="BQ985" s="520">
        <v>0</v>
      </c>
      <c r="BR985" s="520">
        <v>0</v>
      </c>
      <c r="BS985" s="520">
        <v>0</v>
      </c>
      <c r="BT985" s="520">
        <v>0</v>
      </c>
      <c r="BU985" s="520">
        <v>0</v>
      </c>
      <c r="BV985" s="520">
        <v>0</v>
      </c>
      <c r="BW985" s="520">
        <v>0</v>
      </c>
      <c r="BX985" s="520">
        <v>0</v>
      </c>
      <c r="BY985" s="520">
        <v>0</v>
      </c>
      <c r="BZ985" s="520">
        <v>0</v>
      </c>
      <c r="CA985" s="520">
        <v>0</v>
      </c>
      <c r="CB985" s="520">
        <v>0</v>
      </c>
      <c r="CC985" s="520">
        <v>0</v>
      </c>
      <c r="CD985" s="520">
        <v>16198.992</v>
      </c>
      <c r="CE985" s="520">
        <v>16198.992</v>
      </c>
      <c r="CF985" s="520">
        <v>0</v>
      </c>
      <c r="CG985" s="520">
        <v>0</v>
      </c>
      <c r="CH985" s="520">
        <v>0</v>
      </c>
      <c r="CI985" s="520">
        <v>0</v>
      </c>
      <c r="CJ985" s="520">
        <v>0</v>
      </c>
      <c r="CK985" s="520">
        <v>0</v>
      </c>
      <c r="CL985" s="520">
        <f t="shared" si="152"/>
        <v>16198.992</v>
      </c>
      <c r="CM985" s="521">
        <f t="shared" si="153"/>
        <v>16198.992</v>
      </c>
      <c r="CN985" s="522">
        <v>5296484.144739599</v>
      </c>
      <c r="CO985" s="522">
        <v>5296484.144739599</v>
      </c>
      <c r="CP985" s="522">
        <v>7578709.0201151995</v>
      </c>
      <c r="CQ985" s="243" t="s">
        <v>874</v>
      </c>
      <c r="CR985" s="103">
        <v>1.23</v>
      </c>
      <c r="CS985" s="523">
        <v>1.23</v>
      </c>
      <c r="CT985" s="104">
        <v>1.76</v>
      </c>
      <c r="CU985" s="524"/>
      <c r="CV985" s="524"/>
      <c r="CW985" s="524"/>
      <c r="CX985" s="525"/>
      <c r="CY985" s="526">
        <v>17.333333333333332</v>
      </c>
      <c r="CZ985" s="527">
        <v>17.333333333333332</v>
      </c>
      <c r="DA985" s="528">
        <v>0.33333333333333331</v>
      </c>
      <c r="DB985" s="529">
        <v>0.33333333333333331</v>
      </c>
      <c r="DC985" s="530" t="s">
        <v>2525</v>
      </c>
      <c r="DD985" s="225"/>
      <c r="DE985" s="524"/>
      <c r="DF985" s="524"/>
      <c r="DG985" s="531"/>
      <c r="DH985" s="532"/>
      <c r="DI985" s="64">
        <v>24598</v>
      </c>
      <c r="DJ985" s="64">
        <v>0</v>
      </c>
      <c r="DK985" s="64">
        <v>0</v>
      </c>
      <c r="DL985" s="534">
        <f t="shared" si="154"/>
        <v>8199.3333333333339</v>
      </c>
    </row>
    <row r="986" spans="1:116" ht="43.5" customHeight="1" x14ac:dyDescent="0.25">
      <c r="A986" s="356" t="s">
        <v>7</v>
      </c>
      <c r="B986" s="65" t="s">
        <v>96</v>
      </c>
      <c r="C986" s="65" t="s">
        <v>140</v>
      </c>
      <c r="D986" s="64" t="s">
        <v>2661</v>
      </c>
      <c r="E986" s="64" t="s">
        <v>648</v>
      </c>
      <c r="F986" s="64" t="s">
        <v>1936</v>
      </c>
      <c r="G986" s="18" t="s">
        <v>648</v>
      </c>
      <c r="H986" s="35" t="s">
        <v>866</v>
      </c>
      <c r="I986" s="28" t="s">
        <v>2287</v>
      </c>
      <c r="J986" s="498">
        <v>2.204831396002878</v>
      </c>
      <c r="K986" s="498">
        <v>1.6193181784500001</v>
      </c>
      <c r="L986" s="499">
        <v>185.4</v>
      </c>
      <c r="M986" s="512">
        <v>0</v>
      </c>
      <c r="N986" s="513">
        <v>0</v>
      </c>
      <c r="O986" s="513">
        <v>0</v>
      </c>
      <c r="P986" s="513">
        <v>0</v>
      </c>
      <c r="Q986" s="513">
        <v>0</v>
      </c>
      <c r="R986" s="513">
        <v>0</v>
      </c>
      <c r="S986" s="513">
        <v>0</v>
      </c>
      <c r="T986" s="513">
        <v>0</v>
      </c>
      <c r="U986" s="513">
        <v>0</v>
      </c>
      <c r="V986" s="513">
        <v>0</v>
      </c>
      <c r="W986" s="513">
        <v>0</v>
      </c>
      <c r="X986" s="513">
        <v>0</v>
      </c>
      <c r="Y986" s="513">
        <v>0</v>
      </c>
      <c r="Z986" s="513">
        <v>0</v>
      </c>
      <c r="AA986" s="513">
        <v>0</v>
      </c>
      <c r="AB986" s="513">
        <v>0</v>
      </c>
      <c r="AC986" s="513">
        <v>2</v>
      </c>
      <c r="AD986" s="513">
        <v>2</v>
      </c>
      <c r="AE986" s="513">
        <v>0</v>
      </c>
      <c r="AF986" s="513">
        <v>0</v>
      </c>
      <c r="AG986" s="513">
        <v>0</v>
      </c>
      <c r="AH986" s="513">
        <f t="shared" si="146"/>
        <v>0</v>
      </c>
      <c r="AI986" s="513">
        <v>0</v>
      </c>
      <c r="AJ986" s="513">
        <v>0</v>
      </c>
      <c r="AK986" s="513">
        <f t="shared" si="147"/>
        <v>2</v>
      </c>
      <c r="AL986" s="513">
        <f t="shared" si="148"/>
        <v>2</v>
      </c>
      <c r="AM986" s="513">
        <v>0</v>
      </c>
      <c r="AN986" s="513">
        <v>0</v>
      </c>
      <c r="AO986" s="513">
        <v>0</v>
      </c>
      <c r="AP986" s="513">
        <v>0</v>
      </c>
      <c r="AQ986" s="513">
        <v>0</v>
      </c>
      <c r="AR986" s="513">
        <v>0</v>
      </c>
      <c r="AS986" s="513">
        <v>0</v>
      </c>
      <c r="AT986" s="513">
        <v>0</v>
      </c>
      <c r="AU986" s="513">
        <v>0</v>
      </c>
      <c r="AV986" s="513">
        <v>0</v>
      </c>
      <c r="AW986" s="513">
        <v>0</v>
      </c>
      <c r="AX986" s="513">
        <v>0</v>
      </c>
      <c r="AY986" s="513">
        <v>0</v>
      </c>
      <c r="AZ986" s="513">
        <v>0</v>
      </c>
      <c r="BA986" s="513">
        <v>0</v>
      </c>
      <c r="BB986" s="513">
        <v>0</v>
      </c>
      <c r="BC986" s="513">
        <v>63.6</v>
      </c>
      <c r="BD986" s="513">
        <v>63.6</v>
      </c>
      <c r="BE986" s="513">
        <v>0</v>
      </c>
      <c r="BF986" s="513">
        <v>0</v>
      </c>
      <c r="BG986" s="513">
        <v>0</v>
      </c>
      <c r="BH986" s="513">
        <v>0</v>
      </c>
      <c r="BI986" s="513">
        <v>0</v>
      </c>
      <c r="BJ986" s="513">
        <v>0</v>
      </c>
      <c r="BK986" s="241">
        <f t="shared" si="149"/>
        <v>63.6</v>
      </c>
      <c r="BL986" s="22">
        <f t="shared" si="150"/>
        <v>63.6</v>
      </c>
      <c r="BM986" s="519">
        <f t="shared" si="151"/>
        <v>6.0571428571428575E-2</v>
      </c>
      <c r="BN986" s="520">
        <v>0</v>
      </c>
      <c r="BO986" s="520">
        <v>0</v>
      </c>
      <c r="BP986" s="520">
        <v>0</v>
      </c>
      <c r="BQ986" s="520">
        <v>0</v>
      </c>
      <c r="BR986" s="520">
        <v>0</v>
      </c>
      <c r="BS986" s="520">
        <v>0</v>
      </c>
      <c r="BT986" s="520">
        <v>0</v>
      </c>
      <c r="BU986" s="520">
        <v>0</v>
      </c>
      <c r="BV986" s="520">
        <v>0</v>
      </c>
      <c r="BW986" s="520">
        <v>0</v>
      </c>
      <c r="BX986" s="520">
        <v>0</v>
      </c>
      <c r="BY986" s="520">
        <v>0</v>
      </c>
      <c r="BZ986" s="520">
        <v>0</v>
      </c>
      <c r="CA986" s="520">
        <v>0</v>
      </c>
      <c r="CB986" s="520">
        <v>0</v>
      </c>
      <c r="CC986" s="520">
        <v>0</v>
      </c>
      <c r="CD986" s="520">
        <v>74656.224000000002</v>
      </c>
      <c r="CE986" s="520">
        <v>74656.224000000002</v>
      </c>
      <c r="CF986" s="520">
        <v>0</v>
      </c>
      <c r="CG986" s="520">
        <v>0</v>
      </c>
      <c r="CH986" s="520">
        <v>0</v>
      </c>
      <c r="CI986" s="520">
        <v>0</v>
      </c>
      <c r="CJ986" s="520">
        <v>0</v>
      </c>
      <c r="CK986" s="520">
        <v>0</v>
      </c>
      <c r="CL986" s="520">
        <f t="shared" si="152"/>
        <v>74656.224000000002</v>
      </c>
      <c r="CM986" s="521">
        <f t="shared" si="153"/>
        <v>74656.224000000002</v>
      </c>
      <c r="CN986" s="522">
        <v>1541760.0000000002</v>
      </c>
      <c r="CO986" s="522">
        <v>1541760.0000000002</v>
      </c>
      <c r="CP986" s="522">
        <v>3679200.0000000005</v>
      </c>
      <c r="CQ986" s="243" t="s">
        <v>874</v>
      </c>
      <c r="CR986" s="103">
        <v>0.44</v>
      </c>
      <c r="CS986" s="523">
        <v>0.44</v>
      </c>
      <c r="CT986" s="104">
        <v>1.05</v>
      </c>
      <c r="CU986" s="524"/>
      <c r="CV986" s="524"/>
      <c r="CW986" s="524"/>
      <c r="CX986" s="525"/>
      <c r="CY986" s="526">
        <v>342.19628115377077</v>
      </c>
      <c r="CZ986" s="527">
        <v>230.91590633823168</v>
      </c>
      <c r="DA986" s="528">
        <v>1.5752509269344099</v>
      </c>
      <c r="DB986" s="529">
        <v>1.2357510780567533</v>
      </c>
      <c r="DC986" s="530" t="s">
        <v>2354</v>
      </c>
      <c r="DD986" s="225"/>
      <c r="DE986" s="524"/>
      <c r="DF986" s="524"/>
      <c r="DG986" s="531"/>
      <c r="DH986" s="532"/>
      <c r="DI986" s="64">
        <v>0</v>
      </c>
      <c r="DJ986" s="64">
        <v>44976</v>
      </c>
      <c r="DK986" s="64">
        <v>62635</v>
      </c>
      <c r="DL986" s="534">
        <f t="shared" si="154"/>
        <v>35870.333333333336</v>
      </c>
    </row>
    <row r="987" spans="1:116" ht="43.5" customHeight="1" x14ac:dyDescent="0.25">
      <c r="A987" s="356" t="s">
        <v>7</v>
      </c>
      <c r="B987" s="65" t="s">
        <v>96</v>
      </c>
      <c r="C987" s="65" t="s">
        <v>140</v>
      </c>
      <c r="D987" s="64" t="s">
        <v>2661</v>
      </c>
      <c r="E987" s="64" t="s">
        <v>648</v>
      </c>
      <c r="F987" s="64" t="s">
        <v>1937</v>
      </c>
      <c r="G987" s="18" t="s">
        <v>648</v>
      </c>
      <c r="H987" s="35" t="s">
        <v>860</v>
      </c>
      <c r="I987" s="28" t="s">
        <v>2287</v>
      </c>
      <c r="J987" s="498">
        <v>2.2552687155192839</v>
      </c>
      <c r="K987" s="498">
        <v>3.6267045379109999</v>
      </c>
      <c r="L987" s="499">
        <v>421</v>
      </c>
      <c r="M987" s="512">
        <v>0</v>
      </c>
      <c r="N987" s="513">
        <v>0</v>
      </c>
      <c r="O987" s="513">
        <v>0</v>
      </c>
      <c r="P987" s="513">
        <v>0</v>
      </c>
      <c r="Q987" s="513">
        <v>0</v>
      </c>
      <c r="R987" s="513">
        <v>0</v>
      </c>
      <c r="S987" s="513">
        <v>0</v>
      </c>
      <c r="T987" s="513">
        <v>0</v>
      </c>
      <c r="U987" s="513">
        <v>0</v>
      </c>
      <c r="V987" s="513">
        <v>0</v>
      </c>
      <c r="W987" s="513">
        <v>0</v>
      </c>
      <c r="X987" s="513">
        <v>0</v>
      </c>
      <c r="Y987" s="513">
        <v>0</v>
      </c>
      <c r="Z987" s="513">
        <v>0</v>
      </c>
      <c r="AA987" s="513">
        <v>0</v>
      </c>
      <c r="AB987" s="513">
        <v>0</v>
      </c>
      <c r="AC987" s="513">
        <v>1</v>
      </c>
      <c r="AD987" s="513">
        <v>1</v>
      </c>
      <c r="AE987" s="513">
        <v>0</v>
      </c>
      <c r="AF987" s="513">
        <v>0</v>
      </c>
      <c r="AG987" s="513">
        <v>0</v>
      </c>
      <c r="AH987" s="513">
        <f t="shared" si="146"/>
        <v>0</v>
      </c>
      <c r="AI987" s="513">
        <v>0</v>
      </c>
      <c r="AJ987" s="513">
        <v>0</v>
      </c>
      <c r="AK987" s="513">
        <f t="shared" si="147"/>
        <v>1</v>
      </c>
      <c r="AL987" s="513">
        <f t="shared" si="148"/>
        <v>1</v>
      </c>
      <c r="AM987" s="513">
        <v>0</v>
      </c>
      <c r="AN987" s="513">
        <v>0</v>
      </c>
      <c r="AO987" s="513">
        <v>0</v>
      </c>
      <c r="AP987" s="513">
        <v>0</v>
      </c>
      <c r="AQ987" s="513">
        <v>0</v>
      </c>
      <c r="AR987" s="513">
        <v>0</v>
      </c>
      <c r="AS987" s="513">
        <v>0</v>
      </c>
      <c r="AT987" s="513">
        <v>0</v>
      </c>
      <c r="AU987" s="513">
        <v>0</v>
      </c>
      <c r="AV987" s="513">
        <v>0</v>
      </c>
      <c r="AW987" s="513">
        <v>0</v>
      </c>
      <c r="AX987" s="513">
        <v>0</v>
      </c>
      <c r="AY987" s="513">
        <v>0</v>
      </c>
      <c r="AZ987" s="513">
        <v>0</v>
      </c>
      <c r="BA987" s="513">
        <v>0</v>
      </c>
      <c r="BB987" s="513">
        <v>0</v>
      </c>
      <c r="BC987" s="513">
        <v>4.3</v>
      </c>
      <c r="BD987" s="513">
        <v>4.3</v>
      </c>
      <c r="BE987" s="513">
        <v>0</v>
      </c>
      <c r="BF987" s="513">
        <v>0</v>
      </c>
      <c r="BG987" s="513">
        <v>0</v>
      </c>
      <c r="BH987" s="513">
        <v>0</v>
      </c>
      <c r="BI987" s="513">
        <v>0</v>
      </c>
      <c r="BJ987" s="513">
        <v>0</v>
      </c>
      <c r="BK987" s="241">
        <f t="shared" si="149"/>
        <v>4.3</v>
      </c>
      <c r="BL987" s="22">
        <f t="shared" si="150"/>
        <v>4.3</v>
      </c>
      <c r="BM987" s="519">
        <f t="shared" si="151"/>
        <v>1.8942731277533039E-3</v>
      </c>
      <c r="BN987" s="520">
        <v>0</v>
      </c>
      <c r="BO987" s="520">
        <v>0</v>
      </c>
      <c r="BP987" s="520">
        <v>0</v>
      </c>
      <c r="BQ987" s="520">
        <v>0</v>
      </c>
      <c r="BR987" s="520">
        <v>0</v>
      </c>
      <c r="BS987" s="520">
        <v>0</v>
      </c>
      <c r="BT987" s="520">
        <v>0</v>
      </c>
      <c r="BU987" s="520">
        <v>0</v>
      </c>
      <c r="BV987" s="520">
        <v>0</v>
      </c>
      <c r="BW987" s="520">
        <v>0</v>
      </c>
      <c r="BX987" s="520">
        <v>0</v>
      </c>
      <c r="BY987" s="520">
        <v>0</v>
      </c>
      <c r="BZ987" s="520">
        <v>0</v>
      </c>
      <c r="CA987" s="520">
        <v>0</v>
      </c>
      <c r="CB987" s="520">
        <v>0</v>
      </c>
      <c r="CC987" s="520">
        <v>0</v>
      </c>
      <c r="CD987" s="520">
        <v>5047.5120000000006</v>
      </c>
      <c r="CE987" s="520">
        <v>5047.5120000000006</v>
      </c>
      <c r="CF987" s="520">
        <v>0</v>
      </c>
      <c r="CG987" s="520">
        <v>0</v>
      </c>
      <c r="CH987" s="520">
        <v>0</v>
      </c>
      <c r="CI987" s="520">
        <v>0</v>
      </c>
      <c r="CJ987" s="520">
        <v>0</v>
      </c>
      <c r="CK987" s="520">
        <v>0</v>
      </c>
      <c r="CL987" s="520">
        <f t="shared" si="152"/>
        <v>5047.5120000000006</v>
      </c>
      <c r="CM987" s="521">
        <f t="shared" si="153"/>
        <v>5047.5120000000006</v>
      </c>
      <c r="CN987" s="522">
        <v>4625280.0000000009</v>
      </c>
      <c r="CO987" s="522">
        <v>4625280.0000000009</v>
      </c>
      <c r="CP987" s="522">
        <v>7954080</v>
      </c>
      <c r="CQ987" s="243" t="s">
        <v>874</v>
      </c>
      <c r="CR987" s="103">
        <v>1.32</v>
      </c>
      <c r="CS987" s="523">
        <v>1.32</v>
      </c>
      <c r="CT987" s="104">
        <v>2.27</v>
      </c>
      <c r="CU987" s="524"/>
      <c r="CV987" s="524"/>
      <c r="CW987" s="524"/>
      <c r="CX987" s="525"/>
      <c r="CY987" s="526">
        <v>133.22172402391109</v>
      </c>
      <c r="CZ987" s="527">
        <v>29.224618327525764</v>
      </c>
      <c r="DA987" s="528">
        <v>0.42548573780992999</v>
      </c>
      <c r="DB987" s="529">
        <v>9.1094426338357001E-2</v>
      </c>
      <c r="DC987" s="530" t="s">
        <v>2312</v>
      </c>
      <c r="DD987" s="225"/>
      <c r="DE987" s="524"/>
      <c r="DF987" s="524"/>
      <c r="DG987" s="531"/>
      <c r="DH987" s="532"/>
      <c r="DI987" s="64">
        <v>0</v>
      </c>
      <c r="DJ987" s="64">
        <v>0</v>
      </c>
      <c r="DK987" s="64">
        <v>0</v>
      </c>
      <c r="DL987" s="534">
        <f t="shared" si="154"/>
        <v>0</v>
      </c>
    </row>
    <row r="988" spans="1:116" ht="43.5" customHeight="1" x14ac:dyDescent="0.25">
      <c r="A988" s="356" t="s">
        <v>7</v>
      </c>
      <c r="B988" s="65" t="s">
        <v>96</v>
      </c>
      <c r="C988" s="65" t="s">
        <v>140</v>
      </c>
      <c r="D988" s="64" t="s">
        <v>2661</v>
      </c>
      <c r="E988" s="64" t="s">
        <v>648</v>
      </c>
      <c r="F988" s="64" t="s">
        <v>1938</v>
      </c>
      <c r="G988" s="18" t="s">
        <v>648</v>
      </c>
      <c r="H988" s="35" t="s">
        <v>866</v>
      </c>
      <c r="I988" s="28" t="s">
        <v>2287</v>
      </c>
      <c r="J988" s="498">
        <v>2.5506873012582316</v>
      </c>
      <c r="K988" s="498">
        <v>3.7384469619210003</v>
      </c>
      <c r="L988" s="499">
        <v>285.3</v>
      </c>
      <c r="M988" s="512">
        <v>0</v>
      </c>
      <c r="N988" s="513">
        <v>0</v>
      </c>
      <c r="O988" s="513">
        <v>0</v>
      </c>
      <c r="P988" s="513">
        <v>0</v>
      </c>
      <c r="Q988" s="513">
        <v>0</v>
      </c>
      <c r="R988" s="513">
        <v>0</v>
      </c>
      <c r="S988" s="513">
        <v>0</v>
      </c>
      <c r="T988" s="513">
        <v>0</v>
      </c>
      <c r="U988" s="513">
        <v>0</v>
      </c>
      <c r="V988" s="513">
        <v>0</v>
      </c>
      <c r="W988" s="513">
        <v>0</v>
      </c>
      <c r="X988" s="513">
        <v>0</v>
      </c>
      <c r="Y988" s="513">
        <v>0</v>
      </c>
      <c r="Z988" s="513">
        <v>0</v>
      </c>
      <c r="AA988" s="513">
        <v>0</v>
      </c>
      <c r="AB988" s="513">
        <v>0</v>
      </c>
      <c r="AC988" s="513">
        <v>1</v>
      </c>
      <c r="AD988" s="513">
        <v>1</v>
      </c>
      <c r="AE988" s="513">
        <v>0</v>
      </c>
      <c r="AF988" s="513">
        <v>0</v>
      </c>
      <c r="AG988" s="513">
        <v>0</v>
      </c>
      <c r="AH988" s="513">
        <f t="shared" si="146"/>
        <v>0</v>
      </c>
      <c r="AI988" s="513">
        <v>0</v>
      </c>
      <c r="AJ988" s="513">
        <v>0</v>
      </c>
      <c r="AK988" s="513">
        <f t="shared" si="147"/>
        <v>1</v>
      </c>
      <c r="AL988" s="513">
        <f t="shared" si="148"/>
        <v>1</v>
      </c>
      <c r="AM988" s="513">
        <v>0</v>
      </c>
      <c r="AN988" s="513">
        <v>0</v>
      </c>
      <c r="AO988" s="513">
        <v>0</v>
      </c>
      <c r="AP988" s="513">
        <v>0</v>
      </c>
      <c r="AQ988" s="513">
        <v>0</v>
      </c>
      <c r="AR988" s="513">
        <v>0</v>
      </c>
      <c r="AS988" s="513">
        <v>0</v>
      </c>
      <c r="AT988" s="513">
        <v>0</v>
      </c>
      <c r="AU988" s="513">
        <v>0</v>
      </c>
      <c r="AV988" s="513">
        <v>0</v>
      </c>
      <c r="AW988" s="513">
        <v>0</v>
      </c>
      <c r="AX988" s="513">
        <v>0</v>
      </c>
      <c r="AY988" s="513">
        <v>0</v>
      </c>
      <c r="AZ988" s="513">
        <v>0</v>
      </c>
      <c r="BA988" s="513">
        <v>0</v>
      </c>
      <c r="BB988" s="513">
        <v>0</v>
      </c>
      <c r="BC988" s="513">
        <v>7.44</v>
      </c>
      <c r="BD988" s="513">
        <v>7.44</v>
      </c>
      <c r="BE988" s="513">
        <v>0</v>
      </c>
      <c r="BF988" s="513">
        <v>0</v>
      </c>
      <c r="BG988" s="513">
        <v>0</v>
      </c>
      <c r="BH988" s="513">
        <v>0</v>
      </c>
      <c r="BI988" s="513">
        <v>0</v>
      </c>
      <c r="BJ988" s="513">
        <v>0</v>
      </c>
      <c r="BK988" s="241">
        <f t="shared" si="149"/>
        <v>7.44</v>
      </c>
      <c r="BL988" s="22">
        <f t="shared" si="150"/>
        <v>7.44</v>
      </c>
      <c r="BM988" s="519">
        <f t="shared" si="151"/>
        <v>3.2775330396475773E-3</v>
      </c>
      <c r="BN988" s="520">
        <v>0</v>
      </c>
      <c r="BO988" s="520">
        <v>0</v>
      </c>
      <c r="BP988" s="520">
        <v>0</v>
      </c>
      <c r="BQ988" s="520">
        <v>0</v>
      </c>
      <c r="BR988" s="520">
        <v>0</v>
      </c>
      <c r="BS988" s="520">
        <v>0</v>
      </c>
      <c r="BT988" s="520">
        <v>0</v>
      </c>
      <c r="BU988" s="520">
        <v>0</v>
      </c>
      <c r="BV988" s="520">
        <v>0</v>
      </c>
      <c r="BW988" s="520">
        <v>0</v>
      </c>
      <c r="BX988" s="520">
        <v>0</v>
      </c>
      <c r="BY988" s="520">
        <v>0</v>
      </c>
      <c r="BZ988" s="520">
        <v>0</v>
      </c>
      <c r="CA988" s="520">
        <v>0</v>
      </c>
      <c r="CB988" s="520">
        <v>0</v>
      </c>
      <c r="CC988" s="520">
        <v>0</v>
      </c>
      <c r="CD988" s="520">
        <v>8733.3696</v>
      </c>
      <c r="CE988" s="520">
        <v>8733.3696</v>
      </c>
      <c r="CF988" s="520">
        <v>0</v>
      </c>
      <c r="CG988" s="520">
        <v>0</v>
      </c>
      <c r="CH988" s="520">
        <v>0</v>
      </c>
      <c r="CI988" s="520">
        <v>0</v>
      </c>
      <c r="CJ988" s="520">
        <v>0</v>
      </c>
      <c r="CK988" s="520">
        <v>0</v>
      </c>
      <c r="CL988" s="520">
        <f t="shared" si="152"/>
        <v>8733.3696</v>
      </c>
      <c r="CM988" s="521">
        <f t="shared" si="153"/>
        <v>8733.3696</v>
      </c>
      <c r="CN988" s="522">
        <v>6061920</v>
      </c>
      <c r="CO988" s="522">
        <v>6061920</v>
      </c>
      <c r="CP988" s="522">
        <v>7954080</v>
      </c>
      <c r="CQ988" s="243" t="s">
        <v>874</v>
      </c>
      <c r="CR988" s="103">
        <v>1.73</v>
      </c>
      <c r="CS988" s="523">
        <v>1.73</v>
      </c>
      <c r="CT988" s="104">
        <v>2.27</v>
      </c>
      <c r="CU988" s="524"/>
      <c r="CV988" s="524"/>
      <c r="CW988" s="524"/>
      <c r="CX988" s="525"/>
      <c r="CY988" s="526">
        <v>104.51431911163048</v>
      </c>
      <c r="CZ988" s="527">
        <v>0.9087719298245599</v>
      </c>
      <c r="DA988" s="528">
        <v>0.34132086499123276</v>
      </c>
      <c r="DB988" s="529">
        <v>8.1871345029239668E-3</v>
      </c>
      <c r="DC988" s="530" t="s">
        <v>2285</v>
      </c>
      <c r="DD988" s="225"/>
      <c r="DE988" s="524"/>
      <c r="DF988" s="524"/>
      <c r="DG988" s="531"/>
      <c r="DH988" s="532"/>
      <c r="DI988" s="64">
        <v>0</v>
      </c>
      <c r="DJ988" s="64">
        <v>0</v>
      </c>
      <c r="DK988" s="64">
        <v>0</v>
      </c>
      <c r="DL988" s="534">
        <f t="shared" si="154"/>
        <v>0</v>
      </c>
    </row>
    <row r="989" spans="1:116" ht="43.5" customHeight="1" x14ac:dyDescent="0.25">
      <c r="A989" s="356" t="s">
        <v>7</v>
      </c>
      <c r="B989" s="65" t="s">
        <v>96</v>
      </c>
      <c r="C989" s="65" t="s">
        <v>140</v>
      </c>
      <c r="D989" s="64" t="s">
        <v>2661</v>
      </c>
      <c r="E989" s="64" t="s">
        <v>648</v>
      </c>
      <c r="F989" s="64" t="s">
        <v>1939</v>
      </c>
      <c r="G989" s="18" t="s">
        <v>648</v>
      </c>
      <c r="H989" s="35" t="s">
        <v>866</v>
      </c>
      <c r="I989" s="28" t="s">
        <v>2287</v>
      </c>
      <c r="J989" s="498">
        <v>2.1327780824080129</v>
      </c>
      <c r="K989" s="498">
        <v>1.066098482631</v>
      </c>
      <c r="L989" s="499">
        <v>191.2</v>
      </c>
      <c r="M989" s="512">
        <v>0</v>
      </c>
      <c r="N989" s="513">
        <v>0</v>
      </c>
      <c r="O989" s="513">
        <v>0</v>
      </c>
      <c r="P989" s="513">
        <v>0</v>
      </c>
      <c r="Q989" s="513">
        <v>0</v>
      </c>
      <c r="R989" s="513">
        <v>0</v>
      </c>
      <c r="S989" s="513">
        <v>0</v>
      </c>
      <c r="T989" s="513">
        <v>0</v>
      </c>
      <c r="U989" s="513">
        <v>0</v>
      </c>
      <c r="V989" s="513">
        <v>0</v>
      </c>
      <c r="W989" s="513">
        <v>0</v>
      </c>
      <c r="X989" s="513">
        <v>0</v>
      </c>
      <c r="Y989" s="513">
        <v>0</v>
      </c>
      <c r="Z989" s="513">
        <v>0</v>
      </c>
      <c r="AA989" s="513">
        <v>0</v>
      </c>
      <c r="AB989" s="513">
        <v>0</v>
      </c>
      <c r="AC989" s="513">
        <v>0</v>
      </c>
      <c r="AD989" s="513">
        <v>0</v>
      </c>
      <c r="AE989" s="513">
        <v>0</v>
      </c>
      <c r="AF989" s="513">
        <v>0</v>
      </c>
      <c r="AG989" s="513">
        <v>0</v>
      </c>
      <c r="AH989" s="513">
        <f t="shared" si="146"/>
        <v>0</v>
      </c>
      <c r="AI989" s="513">
        <v>0</v>
      </c>
      <c r="AJ989" s="513">
        <v>0</v>
      </c>
      <c r="AK989" s="513">
        <f t="shared" si="147"/>
        <v>0</v>
      </c>
      <c r="AL989" s="513">
        <f t="shared" si="148"/>
        <v>0</v>
      </c>
      <c r="AM989" s="513">
        <v>0</v>
      </c>
      <c r="AN989" s="513">
        <v>0</v>
      </c>
      <c r="AO989" s="513">
        <v>0</v>
      </c>
      <c r="AP989" s="513">
        <v>0</v>
      </c>
      <c r="AQ989" s="513">
        <v>0</v>
      </c>
      <c r="AR989" s="513">
        <v>0</v>
      </c>
      <c r="AS989" s="513">
        <v>0</v>
      </c>
      <c r="AT989" s="513">
        <v>0</v>
      </c>
      <c r="AU989" s="513">
        <v>0</v>
      </c>
      <c r="AV989" s="513">
        <v>0</v>
      </c>
      <c r="AW989" s="513">
        <v>0</v>
      </c>
      <c r="AX989" s="513">
        <v>0</v>
      </c>
      <c r="AY989" s="513">
        <v>0</v>
      </c>
      <c r="AZ989" s="513">
        <v>0</v>
      </c>
      <c r="BA989" s="513">
        <v>0</v>
      </c>
      <c r="BB989" s="513">
        <v>0</v>
      </c>
      <c r="BC989" s="513">
        <v>0</v>
      </c>
      <c r="BD989" s="513">
        <v>0</v>
      </c>
      <c r="BE989" s="513">
        <v>0</v>
      </c>
      <c r="BF989" s="513">
        <v>0</v>
      </c>
      <c r="BG989" s="513">
        <v>0</v>
      </c>
      <c r="BH989" s="513">
        <v>0</v>
      </c>
      <c r="BI989" s="513">
        <v>0</v>
      </c>
      <c r="BJ989" s="513">
        <v>0</v>
      </c>
      <c r="BK989" s="241">
        <f t="shared" si="149"/>
        <v>0</v>
      </c>
      <c r="BL989" s="22">
        <f t="shared" si="150"/>
        <v>0</v>
      </c>
      <c r="BM989" s="519">
        <f t="shared" si="151"/>
        <v>0</v>
      </c>
      <c r="BN989" s="520">
        <v>0</v>
      </c>
      <c r="BO989" s="520">
        <v>0</v>
      </c>
      <c r="BP989" s="520">
        <v>0</v>
      </c>
      <c r="BQ989" s="520">
        <v>0</v>
      </c>
      <c r="BR989" s="520">
        <v>0</v>
      </c>
      <c r="BS989" s="520">
        <v>0</v>
      </c>
      <c r="BT989" s="520">
        <v>0</v>
      </c>
      <c r="BU989" s="520">
        <v>0</v>
      </c>
      <c r="BV989" s="520">
        <v>0</v>
      </c>
      <c r="BW989" s="520">
        <v>0</v>
      </c>
      <c r="BX989" s="520">
        <v>0</v>
      </c>
      <c r="BY989" s="520">
        <v>0</v>
      </c>
      <c r="BZ989" s="520">
        <v>0</v>
      </c>
      <c r="CA989" s="520">
        <v>0</v>
      </c>
      <c r="CB989" s="520">
        <v>0</v>
      </c>
      <c r="CC989" s="520">
        <v>0</v>
      </c>
      <c r="CD989" s="520">
        <v>0</v>
      </c>
      <c r="CE989" s="520">
        <v>0</v>
      </c>
      <c r="CF989" s="520">
        <v>0</v>
      </c>
      <c r="CG989" s="520">
        <v>0</v>
      </c>
      <c r="CH989" s="520">
        <v>0</v>
      </c>
      <c r="CI989" s="520">
        <v>0</v>
      </c>
      <c r="CJ989" s="520">
        <v>0</v>
      </c>
      <c r="CK989" s="520">
        <v>0</v>
      </c>
      <c r="CL989" s="520">
        <f t="shared" si="152"/>
        <v>0</v>
      </c>
      <c r="CM989" s="521">
        <f t="shared" si="153"/>
        <v>0</v>
      </c>
      <c r="CN989" s="522">
        <v>4730400.0000000009</v>
      </c>
      <c r="CO989" s="522">
        <v>4730400.0000000009</v>
      </c>
      <c r="CP989" s="522">
        <v>5781600</v>
      </c>
      <c r="CQ989" s="243" t="s">
        <v>874</v>
      </c>
      <c r="CR989" s="103">
        <v>1.35</v>
      </c>
      <c r="CS989" s="523">
        <v>1.35</v>
      </c>
      <c r="CT989" s="104">
        <v>1.65</v>
      </c>
      <c r="CU989" s="524"/>
      <c r="CV989" s="524"/>
      <c r="CW989" s="524"/>
      <c r="CX989" s="525"/>
      <c r="CY989" s="526">
        <v>219.11751856705985</v>
      </c>
      <c r="CZ989" s="527">
        <v>112.68255528679533</v>
      </c>
      <c r="DA989" s="528">
        <v>1.0432503276539975</v>
      </c>
      <c r="DB989" s="529">
        <v>0.68917204187374337</v>
      </c>
      <c r="DC989" s="530" t="s">
        <v>2433</v>
      </c>
      <c r="DD989" s="225"/>
      <c r="DE989" s="524"/>
      <c r="DF989" s="524"/>
      <c r="DG989" s="531"/>
      <c r="DH989" s="532"/>
      <c r="DI989" s="64">
        <v>0</v>
      </c>
      <c r="DJ989" s="64">
        <v>0</v>
      </c>
      <c r="DK989" s="64">
        <v>63218</v>
      </c>
      <c r="DL989" s="534">
        <f t="shared" si="154"/>
        <v>21072.666666666668</v>
      </c>
    </row>
    <row r="990" spans="1:116" ht="43.5" customHeight="1" x14ac:dyDescent="0.25">
      <c r="A990" s="356" t="s">
        <v>7</v>
      </c>
      <c r="B990" s="65" t="s">
        <v>96</v>
      </c>
      <c r="C990" s="65" t="s">
        <v>140</v>
      </c>
      <c r="D990" s="64" t="s">
        <v>2661</v>
      </c>
      <c r="E990" s="64" t="s">
        <v>648</v>
      </c>
      <c r="F990" s="64" t="s">
        <v>1940</v>
      </c>
      <c r="G990" s="18" t="s">
        <v>648</v>
      </c>
      <c r="H990" s="35" t="s">
        <v>860</v>
      </c>
      <c r="I990" s="28" t="s">
        <v>2287</v>
      </c>
      <c r="J990" s="498">
        <v>2.1255727510485261</v>
      </c>
      <c r="K990" s="498">
        <v>2.3412878739180001</v>
      </c>
      <c r="L990" s="499">
        <v>250.5</v>
      </c>
      <c r="M990" s="512">
        <v>0</v>
      </c>
      <c r="N990" s="513">
        <v>0</v>
      </c>
      <c r="O990" s="513">
        <v>0</v>
      </c>
      <c r="P990" s="513">
        <v>0</v>
      </c>
      <c r="Q990" s="513">
        <v>0</v>
      </c>
      <c r="R990" s="513">
        <v>0</v>
      </c>
      <c r="S990" s="513">
        <v>0</v>
      </c>
      <c r="T990" s="513">
        <v>0</v>
      </c>
      <c r="U990" s="513">
        <v>0</v>
      </c>
      <c r="V990" s="513">
        <v>0</v>
      </c>
      <c r="W990" s="513">
        <v>0</v>
      </c>
      <c r="X990" s="513">
        <v>0</v>
      </c>
      <c r="Y990" s="513">
        <v>0</v>
      </c>
      <c r="Z990" s="513">
        <v>0</v>
      </c>
      <c r="AA990" s="513">
        <v>0</v>
      </c>
      <c r="AB990" s="513">
        <v>0</v>
      </c>
      <c r="AC990" s="513">
        <v>3</v>
      </c>
      <c r="AD990" s="513">
        <v>3</v>
      </c>
      <c r="AE990" s="513">
        <v>0</v>
      </c>
      <c r="AF990" s="513">
        <v>0</v>
      </c>
      <c r="AG990" s="513">
        <v>0</v>
      </c>
      <c r="AH990" s="513">
        <f t="shared" si="146"/>
        <v>0</v>
      </c>
      <c r="AI990" s="513">
        <v>0</v>
      </c>
      <c r="AJ990" s="513">
        <v>0</v>
      </c>
      <c r="AK990" s="513">
        <f t="shared" si="147"/>
        <v>3</v>
      </c>
      <c r="AL990" s="513">
        <f t="shared" si="148"/>
        <v>3</v>
      </c>
      <c r="AM990" s="513">
        <v>0</v>
      </c>
      <c r="AN990" s="513">
        <v>0</v>
      </c>
      <c r="AO990" s="513">
        <v>0</v>
      </c>
      <c r="AP990" s="513">
        <v>0</v>
      </c>
      <c r="AQ990" s="513">
        <v>0</v>
      </c>
      <c r="AR990" s="513">
        <v>0</v>
      </c>
      <c r="AS990" s="513">
        <v>0</v>
      </c>
      <c r="AT990" s="513">
        <v>0</v>
      </c>
      <c r="AU990" s="513">
        <v>0</v>
      </c>
      <c r="AV990" s="513">
        <v>0</v>
      </c>
      <c r="AW990" s="513">
        <v>0</v>
      </c>
      <c r="AX990" s="513">
        <v>0</v>
      </c>
      <c r="AY990" s="513">
        <v>0</v>
      </c>
      <c r="AZ990" s="513">
        <v>0</v>
      </c>
      <c r="BA990" s="513">
        <v>0</v>
      </c>
      <c r="BB990" s="513">
        <v>0</v>
      </c>
      <c r="BC990" s="513">
        <v>16.59</v>
      </c>
      <c r="BD990" s="513">
        <v>16.59</v>
      </c>
      <c r="BE990" s="513">
        <v>0</v>
      </c>
      <c r="BF990" s="513">
        <v>0</v>
      </c>
      <c r="BG990" s="513">
        <v>0</v>
      </c>
      <c r="BH990" s="513">
        <v>0</v>
      </c>
      <c r="BI990" s="513">
        <v>0</v>
      </c>
      <c r="BJ990" s="513">
        <v>0</v>
      </c>
      <c r="BK990" s="241">
        <f t="shared" si="149"/>
        <v>16.59</v>
      </c>
      <c r="BL990" s="22">
        <f t="shared" si="150"/>
        <v>16.59</v>
      </c>
      <c r="BM990" s="519">
        <f t="shared" si="151"/>
        <v>2.0481481481481482E-2</v>
      </c>
      <c r="BN990" s="520">
        <v>0</v>
      </c>
      <c r="BO990" s="520">
        <v>0</v>
      </c>
      <c r="BP990" s="520">
        <v>0</v>
      </c>
      <c r="BQ990" s="520">
        <v>0</v>
      </c>
      <c r="BR990" s="520">
        <v>0</v>
      </c>
      <c r="BS990" s="520">
        <v>0</v>
      </c>
      <c r="BT990" s="520">
        <v>0</v>
      </c>
      <c r="BU990" s="520">
        <v>0</v>
      </c>
      <c r="BV990" s="520">
        <v>0</v>
      </c>
      <c r="BW990" s="520">
        <v>0</v>
      </c>
      <c r="BX990" s="520">
        <v>0</v>
      </c>
      <c r="BY990" s="520">
        <v>0</v>
      </c>
      <c r="BZ990" s="520">
        <v>0</v>
      </c>
      <c r="CA990" s="520">
        <v>0</v>
      </c>
      <c r="CB990" s="520">
        <v>0</v>
      </c>
      <c r="CC990" s="520">
        <v>0</v>
      </c>
      <c r="CD990" s="520">
        <v>19474.0056</v>
      </c>
      <c r="CE990" s="520">
        <v>19474.0056</v>
      </c>
      <c r="CF990" s="520">
        <v>0</v>
      </c>
      <c r="CG990" s="520">
        <v>0</v>
      </c>
      <c r="CH990" s="520">
        <v>0</v>
      </c>
      <c r="CI990" s="520">
        <v>0</v>
      </c>
      <c r="CJ990" s="520">
        <v>0</v>
      </c>
      <c r="CK990" s="520">
        <v>0</v>
      </c>
      <c r="CL990" s="520">
        <f t="shared" si="152"/>
        <v>19474.0056</v>
      </c>
      <c r="CM990" s="521">
        <f t="shared" si="153"/>
        <v>19474.0056</v>
      </c>
      <c r="CN990" s="522">
        <v>2207520</v>
      </c>
      <c r="CO990" s="522">
        <v>2207520</v>
      </c>
      <c r="CP990" s="522">
        <v>2838240.0000000005</v>
      </c>
      <c r="CQ990" s="243" t="s">
        <v>874</v>
      </c>
      <c r="CR990" s="103">
        <v>0.63</v>
      </c>
      <c r="CS990" s="523">
        <v>0.63</v>
      </c>
      <c r="CT990" s="104">
        <v>0.81</v>
      </c>
      <c r="CU990" s="524"/>
      <c r="CV990" s="524"/>
      <c r="CW990" s="524"/>
      <c r="CX990" s="525"/>
      <c r="CY990" s="526">
        <v>729.47698495786369</v>
      </c>
      <c r="CZ990" s="527">
        <v>603.07435764252057</v>
      </c>
      <c r="DA990" s="528">
        <v>0.87055348008215416</v>
      </c>
      <c r="DB990" s="529">
        <v>0.52719185727179474</v>
      </c>
      <c r="DC990" s="530" t="s">
        <v>2292</v>
      </c>
      <c r="DD990" s="225"/>
      <c r="DE990" s="524"/>
      <c r="DF990" s="524"/>
      <c r="DG990" s="531"/>
      <c r="DH990" s="532"/>
      <c r="DI990" s="64">
        <v>0</v>
      </c>
      <c r="DJ990" s="64">
        <v>6240</v>
      </c>
      <c r="DK990" s="64">
        <v>418624</v>
      </c>
      <c r="DL990" s="534">
        <f t="shared" si="154"/>
        <v>141621.33333333334</v>
      </c>
    </row>
    <row r="991" spans="1:116" ht="43.5" customHeight="1" x14ac:dyDescent="0.25">
      <c r="A991" s="356" t="s">
        <v>7</v>
      </c>
      <c r="B991" s="65" t="s">
        <v>96</v>
      </c>
      <c r="C991" s="65" t="s">
        <v>140</v>
      </c>
      <c r="D991" s="64" t="s">
        <v>2661</v>
      </c>
      <c r="E991" s="64" t="s">
        <v>648</v>
      </c>
      <c r="F991" s="64" t="s">
        <v>1941</v>
      </c>
      <c r="G991" s="18" t="s">
        <v>648</v>
      </c>
      <c r="H991" s="35" t="s">
        <v>860</v>
      </c>
      <c r="I991" s="28" t="s">
        <v>2287</v>
      </c>
      <c r="J991" s="498">
        <v>2.3201166977546626</v>
      </c>
      <c r="K991" s="498">
        <v>4.5278408996730004</v>
      </c>
      <c r="L991" s="499">
        <v>598.29999999999995</v>
      </c>
      <c r="M991" s="512">
        <v>0</v>
      </c>
      <c r="N991" s="513">
        <v>0</v>
      </c>
      <c r="O991" s="513">
        <v>0</v>
      </c>
      <c r="P991" s="513">
        <v>0</v>
      </c>
      <c r="Q991" s="513">
        <v>0</v>
      </c>
      <c r="R991" s="513">
        <v>0</v>
      </c>
      <c r="S991" s="513">
        <v>0</v>
      </c>
      <c r="T991" s="513">
        <v>0</v>
      </c>
      <c r="U991" s="513">
        <v>0</v>
      </c>
      <c r="V991" s="513">
        <v>0</v>
      </c>
      <c r="W991" s="513">
        <v>0</v>
      </c>
      <c r="X991" s="513">
        <v>0</v>
      </c>
      <c r="Y991" s="513">
        <v>0</v>
      </c>
      <c r="Z991" s="513">
        <v>0</v>
      </c>
      <c r="AA991" s="513">
        <v>0</v>
      </c>
      <c r="AB991" s="513">
        <v>0</v>
      </c>
      <c r="AC991" s="513">
        <v>4</v>
      </c>
      <c r="AD991" s="513">
        <v>4</v>
      </c>
      <c r="AE991" s="513">
        <v>0</v>
      </c>
      <c r="AF991" s="513">
        <v>0</v>
      </c>
      <c r="AG991" s="513">
        <v>0</v>
      </c>
      <c r="AH991" s="513">
        <f t="shared" si="146"/>
        <v>0</v>
      </c>
      <c r="AI991" s="513">
        <v>0</v>
      </c>
      <c r="AJ991" s="513">
        <v>0</v>
      </c>
      <c r="AK991" s="513">
        <f t="shared" si="147"/>
        <v>4</v>
      </c>
      <c r="AL991" s="513">
        <f t="shared" si="148"/>
        <v>4</v>
      </c>
      <c r="AM991" s="513">
        <v>0</v>
      </c>
      <c r="AN991" s="513">
        <v>0</v>
      </c>
      <c r="AO991" s="513">
        <v>0</v>
      </c>
      <c r="AP991" s="513">
        <v>0</v>
      </c>
      <c r="AQ991" s="513">
        <v>0</v>
      </c>
      <c r="AR991" s="513">
        <v>0</v>
      </c>
      <c r="AS991" s="513">
        <v>0</v>
      </c>
      <c r="AT991" s="513">
        <v>0</v>
      </c>
      <c r="AU991" s="513">
        <v>0</v>
      </c>
      <c r="AV991" s="513">
        <v>0</v>
      </c>
      <c r="AW991" s="513">
        <v>0</v>
      </c>
      <c r="AX991" s="513">
        <v>0</v>
      </c>
      <c r="AY991" s="513">
        <v>0</v>
      </c>
      <c r="AZ991" s="513">
        <v>0</v>
      </c>
      <c r="BA991" s="513">
        <v>0</v>
      </c>
      <c r="BB991" s="513">
        <v>0</v>
      </c>
      <c r="BC991" s="513">
        <v>22.8</v>
      </c>
      <c r="BD991" s="513">
        <v>22.8</v>
      </c>
      <c r="BE991" s="513">
        <v>0</v>
      </c>
      <c r="BF991" s="513">
        <v>0</v>
      </c>
      <c r="BG991" s="513">
        <v>0</v>
      </c>
      <c r="BH991" s="513">
        <v>0</v>
      </c>
      <c r="BI991" s="513">
        <v>0</v>
      </c>
      <c r="BJ991" s="513">
        <v>0</v>
      </c>
      <c r="BK991" s="241">
        <f t="shared" si="149"/>
        <v>22.8</v>
      </c>
      <c r="BL991" s="22">
        <f t="shared" si="150"/>
        <v>22.8</v>
      </c>
      <c r="BM991" s="519">
        <f t="shared" si="151"/>
        <v>1.4805194805194806E-2</v>
      </c>
      <c r="BN991" s="520">
        <v>0</v>
      </c>
      <c r="BO991" s="520">
        <v>0</v>
      </c>
      <c r="BP991" s="520">
        <v>0</v>
      </c>
      <c r="BQ991" s="520">
        <v>0</v>
      </c>
      <c r="BR991" s="520">
        <v>0</v>
      </c>
      <c r="BS991" s="520">
        <v>0</v>
      </c>
      <c r="BT991" s="520">
        <v>0</v>
      </c>
      <c r="BU991" s="520">
        <v>0</v>
      </c>
      <c r="BV991" s="520">
        <v>0</v>
      </c>
      <c r="BW991" s="520">
        <v>0</v>
      </c>
      <c r="BX991" s="520">
        <v>0</v>
      </c>
      <c r="BY991" s="520">
        <v>0</v>
      </c>
      <c r="BZ991" s="520">
        <v>0</v>
      </c>
      <c r="CA991" s="520">
        <v>0</v>
      </c>
      <c r="CB991" s="520">
        <v>0</v>
      </c>
      <c r="CC991" s="520">
        <v>0</v>
      </c>
      <c r="CD991" s="520">
        <v>26763.552000000003</v>
      </c>
      <c r="CE991" s="520">
        <v>26763.552000000003</v>
      </c>
      <c r="CF991" s="520">
        <v>0</v>
      </c>
      <c r="CG991" s="520">
        <v>0</v>
      </c>
      <c r="CH991" s="520">
        <v>0</v>
      </c>
      <c r="CI991" s="520">
        <v>0</v>
      </c>
      <c r="CJ991" s="520">
        <v>0</v>
      </c>
      <c r="CK991" s="520">
        <v>0</v>
      </c>
      <c r="CL991" s="520">
        <f t="shared" si="152"/>
        <v>26763.552000000003</v>
      </c>
      <c r="CM991" s="521">
        <f t="shared" si="153"/>
        <v>26763.552000000003</v>
      </c>
      <c r="CN991" s="522">
        <v>4274880</v>
      </c>
      <c r="CO991" s="522">
        <v>4274880</v>
      </c>
      <c r="CP991" s="522">
        <v>5396160.0000000009</v>
      </c>
      <c r="CQ991" s="243" t="s">
        <v>874</v>
      </c>
      <c r="CR991" s="103">
        <v>1.22</v>
      </c>
      <c r="CS991" s="523">
        <v>1.22</v>
      </c>
      <c r="CT991" s="104">
        <v>1.54</v>
      </c>
      <c r="CU991" s="524"/>
      <c r="CV991" s="524"/>
      <c r="CW991" s="524"/>
      <c r="CX991" s="525"/>
      <c r="CY991" s="526">
        <v>132.94665360916795</v>
      </c>
      <c r="CZ991" s="527">
        <v>29.291797825018666</v>
      </c>
      <c r="DA991" s="528">
        <v>0.3905517227736322</v>
      </c>
      <c r="DB991" s="529">
        <v>5.723774604245907E-2</v>
      </c>
      <c r="DC991" s="530" t="s">
        <v>2319</v>
      </c>
      <c r="DD991" s="225"/>
      <c r="DE991" s="524"/>
      <c r="DF991" s="524"/>
      <c r="DG991" s="531"/>
      <c r="DH991" s="532"/>
      <c r="DI991" s="64">
        <v>0</v>
      </c>
      <c r="DJ991" s="64">
        <v>0</v>
      </c>
      <c r="DK991" s="64">
        <v>0</v>
      </c>
      <c r="DL991" s="534">
        <f t="shared" si="154"/>
        <v>0</v>
      </c>
    </row>
    <row r="992" spans="1:116" ht="43.5" customHeight="1" x14ac:dyDescent="0.25">
      <c r="A992" s="356" t="s">
        <v>7</v>
      </c>
      <c r="B992" s="65" t="s">
        <v>96</v>
      </c>
      <c r="C992" s="65" t="s">
        <v>140</v>
      </c>
      <c r="D992" s="64" t="s">
        <v>2688</v>
      </c>
      <c r="E992" s="64" t="s">
        <v>633</v>
      </c>
      <c r="F992" s="64" t="s">
        <v>1942</v>
      </c>
      <c r="G992" s="18" t="s">
        <v>633</v>
      </c>
      <c r="H992" s="35" t="s">
        <v>889</v>
      </c>
      <c r="I992" s="28" t="s">
        <v>2287</v>
      </c>
      <c r="J992" s="498">
        <v>2.3417326918331218</v>
      </c>
      <c r="K992" s="498">
        <v>1.4119318152450002</v>
      </c>
      <c r="L992" s="499">
        <v>57.8</v>
      </c>
      <c r="M992" s="512">
        <v>0</v>
      </c>
      <c r="N992" s="513">
        <v>0</v>
      </c>
      <c r="O992" s="513">
        <v>0</v>
      </c>
      <c r="P992" s="513">
        <v>0</v>
      </c>
      <c r="Q992" s="513">
        <v>0</v>
      </c>
      <c r="R992" s="513">
        <v>0</v>
      </c>
      <c r="S992" s="513">
        <v>0</v>
      </c>
      <c r="T992" s="513">
        <v>0</v>
      </c>
      <c r="U992" s="513">
        <v>0</v>
      </c>
      <c r="V992" s="513">
        <v>0</v>
      </c>
      <c r="W992" s="513">
        <v>0</v>
      </c>
      <c r="X992" s="513">
        <v>0</v>
      </c>
      <c r="Y992" s="513">
        <v>0</v>
      </c>
      <c r="Z992" s="513">
        <v>0</v>
      </c>
      <c r="AA992" s="513">
        <v>0</v>
      </c>
      <c r="AB992" s="513">
        <v>0</v>
      </c>
      <c r="AC992" s="513">
        <v>0</v>
      </c>
      <c r="AD992" s="513">
        <v>0</v>
      </c>
      <c r="AE992" s="513">
        <v>0</v>
      </c>
      <c r="AF992" s="513">
        <v>0</v>
      </c>
      <c r="AG992" s="513">
        <v>0</v>
      </c>
      <c r="AH992" s="513">
        <f t="shared" si="146"/>
        <v>0</v>
      </c>
      <c r="AI992" s="513">
        <v>0</v>
      </c>
      <c r="AJ992" s="513">
        <v>0</v>
      </c>
      <c r="AK992" s="513">
        <f t="shared" si="147"/>
        <v>0</v>
      </c>
      <c r="AL992" s="513">
        <f t="shared" si="148"/>
        <v>0</v>
      </c>
      <c r="AM992" s="513">
        <v>0</v>
      </c>
      <c r="AN992" s="513">
        <v>0</v>
      </c>
      <c r="AO992" s="513">
        <v>0</v>
      </c>
      <c r="AP992" s="513">
        <v>0</v>
      </c>
      <c r="AQ992" s="513">
        <v>0</v>
      </c>
      <c r="AR992" s="513">
        <v>0</v>
      </c>
      <c r="AS992" s="513">
        <v>0</v>
      </c>
      <c r="AT992" s="513">
        <v>0</v>
      </c>
      <c r="AU992" s="513">
        <v>0</v>
      </c>
      <c r="AV992" s="513">
        <v>0</v>
      </c>
      <c r="AW992" s="513">
        <v>0</v>
      </c>
      <c r="AX992" s="513">
        <v>0</v>
      </c>
      <c r="AY992" s="513">
        <v>0</v>
      </c>
      <c r="AZ992" s="513">
        <v>0</v>
      </c>
      <c r="BA992" s="513">
        <v>0</v>
      </c>
      <c r="BB992" s="513">
        <v>0</v>
      </c>
      <c r="BC992" s="513">
        <v>0</v>
      </c>
      <c r="BD992" s="513">
        <v>0</v>
      </c>
      <c r="BE992" s="513">
        <v>0</v>
      </c>
      <c r="BF992" s="513">
        <v>0</v>
      </c>
      <c r="BG992" s="513">
        <v>0</v>
      </c>
      <c r="BH992" s="513">
        <v>0</v>
      </c>
      <c r="BI992" s="513">
        <v>0</v>
      </c>
      <c r="BJ992" s="513">
        <v>0</v>
      </c>
      <c r="BK992" s="241">
        <f t="shared" si="149"/>
        <v>0</v>
      </c>
      <c r="BL992" s="22">
        <f t="shared" si="150"/>
        <v>0</v>
      </c>
      <c r="BM992" s="519">
        <f t="shared" si="151"/>
        <v>0</v>
      </c>
      <c r="BN992" s="520">
        <v>0</v>
      </c>
      <c r="BO992" s="520">
        <v>0</v>
      </c>
      <c r="BP992" s="520">
        <v>0</v>
      </c>
      <c r="BQ992" s="520">
        <v>0</v>
      </c>
      <c r="BR992" s="520">
        <v>0</v>
      </c>
      <c r="BS992" s="520">
        <v>0</v>
      </c>
      <c r="BT992" s="520">
        <v>0</v>
      </c>
      <c r="BU992" s="520">
        <v>0</v>
      </c>
      <c r="BV992" s="520">
        <v>0</v>
      </c>
      <c r="BW992" s="520">
        <v>0</v>
      </c>
      <c r="BX992" s="520">
        <v>0</v>
      </c>
      <c r="BY992" s="520">
        <v>0</v>
      </c>
      <c r="BZ992" s="520">
        <v>0</v>
      </c>
      <c r="CA992" s="520">
        <v>0</v>
      </c>
      <c r="CB992" s="520">
        <v>0</v>
      </c>
      <c r="CC992" s="520">
        <v>0</v>
      </c>
      <c r="CD992" s="520">
        <v>0</v>
      </c>
      <c r="CE992" s="520">
        <v>0</v>
      </c>
      <c r="CF992" s="520">
        <v>0</v>
      </c>
      <c r="CG992" s="520">
        <v>0</v>
      </c>
      <c r="CH992" s="520">
        <v>0</v>
      </c>
      <c r="CI992" s="520">
        <v>0</v>
      </c>
      <c r="CJ992" s="520">
        <v>0</v>
      </c>
      <c r="CK992" s="520">
        <v>0</v>
      </c>
      <c r="CL992" s="520">
        <f t="shared" si="152"/>
        <v>0</v>
      </c>
      <c r="CM992" s="521">
        <f t="shared" si="153"/>
        <v>0</v>
      </c>
      <c r="CN992" s="522">
        <v>3617721.3498299997</v>
      </c>
      <c r="CO992" s="522">
        <v>3617721.3498299997</v>
      </c>
      <c r="CP992" s="522">
        <v>6339625.984464</v>
      </c>
      <c r="CQ992" s="243" t="s">
        <v>874</v>
      </c>
      <c r="CR992" s="103">
        <v>1.05</v>
      </c>
      <c r="CS992" s="523">
        <v>1.05</v>
      </c>
      <c r="CT992" s="104">
        <v>1.84</v>
      </c>
      <c r="CU992" s="524"/>
      <c r="CV992" s="524"/>
      <c r="CW992" s="524"/>
      <c r="CX992" s="525"/>
      <c r="CY992" s="526">
        <v>340.83422778771626</v>
      </c>
      <c r="CZ992" s="527">
        <v>324.26758495151302</v>
      </c>
      <c r="DA992" s="528">
        <v>1.3050089445438291</v>
      </c>
      <c r="DB992" s="529">
        <v>1.2689835004271008</v>
      </c>
      <c r="DC992" s="530" t="s">
        <v>2574</v>
      </c>
      <c r="DD992" s="225"/>
      <c r="DE992" s="524"/>
      <c r="DF992" s="524"/>
      <c r="DG992" s="531"/>
      <c r="DH992" s="532"/>
      <c r="DI992" s="64">
        <v>0</v>
      </c>
      <c r="DJ992" s="64">
        <v>0</v>
      </c>
      <c r="DK992" s="64">
        <v>47881</v>
      </c>
      <c r="DL992" s="534">
        <f t="shared" si="154"/>
        <v>15960.333333333334</v>
      </c>
    </row>
    <row r="993" spans="1:116" ht="43.5" customHeight="1" x14ac:dyDescent="0.25">
      <c r="A993" s="356" t="s">
        <v>7</v>
      </c>
      <c r="B993" s="65" t="s">
        <v>96</v>
      </c>
      <c r="C993" s="65" t="s">
        <v>140</v>
      </c>
      <c r="D993" s="64" t="s">
        <v>2688</v>
      </c>
      <c r="E993" s="64" t="s">
        <v>633</v>
      </c>
      <c r="F993" s="64" t="s">
        <v>634</v>
      </c>
      <c r="G993" s="18" t="s">
        <v>633</v>
      </c>
      <c r="H993" s="35" t="s">
        <v>889</v>
      </c>
      <c r="I993" s="28" t="s">
        <v>2287</v>
      </c>
      <c r="J993" s="498">
        <v>2.4137860054279874</v>
      </c>
      <c r="K993" s="498">
        <v>1.5672348452250002</v>
      </c>
      <c r="L993" s="499">
        <v>259.89999999999998</v>
      </c>
      <c r="M993" s="512">
        <v>0</v>
      </c>
      <c r="N993" s="513">
        <v>0</v>
      </c>
      <c r="O993" s="513">
        <v>0</v>
      </c>
      <c r="P993" s="513">
        <v>0</v>
      </c>
      <c r="Q993" s="513">
        <v>0</v>
      </c>
      <c r="R993" s="513">
        <v>0</v>
      </c>
      <c r="S993" s="513">
        <v>0</v>
      </c>
      <c r="T993" s="513">
        <v>0</v>
      </c>
      <c r="U993" s="513">
        <v>0</v>
      </c>
      <c r="V993" s="513">
        <v>0</v>
      </c>
      <c r="W993" s="513">
        <v>0</v>
      </c>
      <c r="X993" s="513">
        <v>0</v>
      </c>
      <c r="Y993" s="513">
        <v>0</v>
      </c>
      <c r="Z993" s="513">
        <v>0</v>
      </c>
      <c r="AA993" s="513">
        <v>0</v>
      </c>
      <c r="AB993" s="513">
        <v>0</v>
      </c>
      <c r="AC993" s="513">
        <v>0</v>
      </c>
      <c r="AD993" s="513">
        <v>0</v>
      </c>
      <c r="AE993" s="513">
        <v>0</v>
      </c>
      <c r="AF993" s="513">
        <v>0</v>
      </c>
      <c r="AG993" s="513">
        <v>0</v>
      </c>
      <c r="AH993" s="513">
        <f t="shared" si="146"/>
        <v>0</v>
      </c>
      <c r="AI993" s="513">
        <v>0</v>
      </c>
      <c r="AJ993" s="513">
        <v>0</v>
      </c>
      <c r="AK993" s="513">
        <f t="shared" si="147"/>
        <v>0</v>
      </c>
      <c r="AL993" s="513">
        <f t="shared" si="148"/>
        <v>0</v>
      </c>
      <c r="AM993" s="513">
        <v>0</v>
      </c>
      <c r="AN993" s="513">
        <v>0</v>
      </c>
      <c r="AO993" s="513">
        <v>0</v>
      </c>
      <c r="AP993" s="513">
        <v>0</v>
      </c>
      <c r="AQ993" s="513">
        <v>0</v>
      </c>
      <c r="AR993" s="513">
        <v>0</v>
      </c>
      <c r="AS993" s="513">
        <v>0</v>
      </c>
      <c r="AT993" s="513">
        <v>0</v>
      </c>
      <c r="AU993" s="513">
        <v>0</v>
      </c>
      <c r="AV993" s="513">
        <v>0</v>
      </c>
      <c r="AW993" s="513">
        <v>0</v>
      </c>
      <c r="AX993" s="513">
        <v>0</v>
      </c>
      <c r="AY993" s="513">
        <v>0</v>
      </c>
      <c r="AZ993" s="513">
        <v>0</v>
      </c>
      <c r="BA993" s="513">
        <v>0</v>
      </c>
      <c r="BB993" s="513">
        <v>0</v>
      </c>
      <c r="BC993" s="513">
        <v>0</v>
      </c>
      <c r="BD993" s="513">
        <v>0</v>
      </c>
      <c r="BE993" s="513">
        <v>0</v>
      </c>
      <c r="BF993" s="513">
        <v>0</v>
      </c>
      <c r="BG993" s="513">
        <v>0</v>
      </c>
      <c r="BH993" s="513">
        <v>0</v>
      </c>
      <c r="BI993" s="513">
        <v>0</v>
      </c>
      <c r="BJ993" s="513">
        <v>0</v>
      </c>
      <c r="BK993" s="241">
        <f t="shared" si="149"/>
        <v>0</v>
      </c>
      <c r="BL993" s="22">
        <f t="shared" si="150"/>
        <v>0</v>
      </c>
      <c r="BM993" s="519">
        <f t="shared" si="151"/>
        <v>0</v>
      </c>
      <c r="BN993" s="520">
        <v>0</v>
      </c>
      <c r="BO993" s="520">
        <v>0</v>
      </c>
      <c r="BP993" s="520">
        <v>0</v>
      </c>
      <c r="BQ993" s="520">
        <v>0</v>
      </c>
      <c r="BR993" s="520">
        <v>0</v>
      </c>
      <c r="BS993" s="520">
        <v>0</v>
      </c>
      <c r="BT993" s="520">
        <v>0</v>
      </c>
      <c r="BU993" s="520">
        <v>0</v>
      </c>
      <c r="BV993" s="520">
        <v>0</v>
      </c>
      <c r="BW993" s="520">
        <v>0</v>
      </c>
      <c r="BX993" s="520">
        <v>0</v>
      </c>
      <c r="BY993" s="520">
        <v>0</v>
      </c>
      <c r="BZ993" s="520">
        <v>0</v>
      </c>
      <c r="CA993" s="520">
        <v>0</v>
      </c>
      <c r="CB993" s="520">
        <v>0</v>
      </c>
      <c r="CC993" s="520">
        <v>0</v>
      </c>
      <c r="CD993" s="520">
        <v>0</v>
      </c>
      <c r="CE993" s="520">
        <v>0</v>
      </c>
      <c r="CF993" s="520">
        <v>0</v>
      </c>
      <c r="CG993" s="520">
        <v>0</v>
      </c>
      <c r="CH993" s="520">
        <v>0</v>
      </c>
      <c r="CI993" s="520">
        <v>0</v>
      </c>
      <c r="CJ993" s="520">
        <v>0</v>
      </c>
      <c r="CK993" s="520">
        <v>0</v>
      </c>
      <c r="CL993" s="520">
        <f t="shared" si="152"/>
        <v>0</v>
      </c>
      <c r="CM993" s="521">
        <f t="shared" si="153"/>
        <v>0</v>
      </c>
      <c r="CN993" s="522">
        <v>2935137.7928688005</v>
      </c>
      <c r="CO993" s="522">
        <v>2935137.7928688005</v>
      </c>
      <c r="CP993" s="522">
        <v>3453103.2857280001</v>
      </c>
      <c r="CQ993" s="243" t="s">
        <v>874</v>
      </c>
      <c r="CR993" s="103">
        <v>0.68</v>
      </c>
      <c r="CS993" s="523">
        <v>0.68</v>
      </c>
      <c r="CT993" s="104">
        <v>0.8</v>
      </c>
      <c r="CU993" s="524"/>
      <c r="CV993" s="524"/>
      <c r="CW993" s="524"/>
      <c r="CX993" s="525"/>
      <c r="CY993" s="526">
        <v>300.59399684044234</v>
      </c>
      <c r="CZ993" s="527">
        <v>300.59399684044234</v>
      </c>
      <c r="DA993" s="528">
        <v>0.30647709320695099</v>
      </c>
      <c r="DB993" s="529">
        <v>0.30647709320695099</v>
      </c>
      <c r="DC993" s="530" t="s">
        <v>2293</v>
      </c>
      <c r="DD993" s="225"/>
      <c r="DE993" s="524"/>
      <c r="DF993" s="524"/>
      <c r="DG993" s="531"/>
      <c r="DH993" s="532"/>
      <c r="DI993" s="64">
        <v>190276</v>
      </c>
      <c r="DJ993" s="64">
        <v>0</v>
      </c>
      <c r="DK993" s="64">
        <v>0</v>
      </c>
      <c r="DL993" s="534">
        <f t="shared" si="154"/>
        <v>63425.333333333336</v>
      </c>
    </row>
    <row r="994" spans="1:116" ht="43.5" customHeight="1" x14ac:dyDescent="0.25">
      <c r="A994" s="356" t="s">
        <v>7</v>
      </c>
      <c r="B994" s="65" t="s">
        <v>96</v>
      </c>
      <c r="C994" s="65" t="s">
        <v>140</v>
      </c>
      <c r="D994" s="64" t="s">
        <v>2688</v>
      </c>
      <c r="E994" s="64" t="s">
        <v>633</v>
      </c>
      <c r="F994" s="64" t="s">
        <v>635</v>
      </c>
      <c r="G994" s="18" t="s">
        <v>633</v>
      </c>
      <c r="H994" s="35" t="s">
        <v>860</v>
      </c>
      <c r="I994" s="28" t="s">
        <v>2287</v>
      </c>
      <c r="J994" s="498">
        <v>2.6299459462125832</v>
      </c>
      <c r="K994" s="498">
        <v>2.5259469644429999</v>
      </c>
      <c r="L994" s="499">
        <v>1059</v>
      </c>
      <c r="M994" s="512">
        <v>0</v>
      </c>
      <c r="N994" s="513">
        <v>0</v>
      </c>
      <c r="O994" s="513">
        <v>0</v>
      </c>
      <c r="P994" s="513">
        <v>0</v>
      </c>
      <c r="Q994" s="513">
        <v>0</v>
      </c>
      <c r="R994" s="513">
        <v>0</v>
      </c>
      <c r="S994" s="513">
        <v>0</v>
      </c>
      <c r="T994" s="513">
        <v>0</v>
      </c>
      <c r="U994" s="513">
        <v>0</v>
      </c>
      <c r="V994" s="513">
        <v>0</v>
      </c>
      <c r="W994" s="513">
        <v>0</v>
      </c>
      <c r="X994" s="513">
        <v>0</v>
      </c>
      <c r="Y994" s="513">
        <v>0</v>
      </c>
      <c r="Z994" s="513">
        <v>0</v>
      </c>
      <c r="AA994" s="513">
        <v>0</v>
      </c>
      <c r="AB994" s="513">
        <v>0</v>
      </c>
      <c r="AC994" s="513">
        <v>1</v>
      </c>
      <c r="AD994" s="513">
        <v>1</v>
      </c>
      <c r="AE994" s="513">
        <v>0</v>
      </c>
      <c r="AF994" s="513">
        <v>0</v>
      </c>
      <c r="AG994" s="513">
        <v>0</v>
      </c>
      <c r="AH994" s="513">
        <f t="shared" si="146"/>
        <v>0</v>
      </c>
      <c r="AI994" s="513">
        <v>0</v>
      </c>
      <c r="AJ994" s="513">
        <v>0</v>
      </c>
      <c r="AK994" s="513">
        <f t="shared" si="147"/>
        <v>1</v>
      </c>
      <c r="AL994" s="513">
        <f t="shared" si="148"/>
        <v>1</v>
      </c>
      <c r="AM994" s="513">
        <v>0</v>
      </c>
      <c r="AN994" s="513">
        <v>0</v>
      </c>
      <c r="AO994" s="513">
        <v>0</v>
      </c>
      <c r="AP994" s="513">
        <v>0</v>
      </c>
      <c r="AQ994" s="513">
        <v>0</v>
      </c>
      <c r="AR994" s="513">
        <v>0</v>
      </c>
      <c r="AS994" s="513">
        <v>0</v>
      </c>
      <c r="AT994" s="513">
        <v>0</v>
      </c>
      <c r="AU994" s="513">
        <v>0</v>
      </c>
      <c r="AV994" s="513">
        <v>0</v>
      </c>
      <c r="AW994" s="513">
        <v>0</v>
      </c>
      <c r="AX994" s="513">
        <v>0</v>
      </c>
      <c r="AY994" s="513">
        <v>0</v>
      </c>
      <c r="AZ994" s="513">
        <v>0</v>
      </c>
      <c r="BA994" s="513">
        <v>0</v>
      </c>
      <c r="BB994" s="513">
        <v>0</v>
      </c>
      <c r="BC994" s="513">
        <v>10</v>
      </c>
      <c r="BD994" s="513">
        <v>10</v>
      </c>
      <c r="BE994" s="513">
        <v>0</v>
      </c>
      <c r="BF994" s="513">
        <v>0</v>
      </c>
      <c r="BG994" s="513">
        <v>0</v>
      </c>
      <c r="BH994" s="513">
        <v>0</v>
      </c>
      <c r="BI994" s="513">
        <v>0</v>
      </c>
      <c r="BJ994" s="513">
        <v>0</v>
      </c>
      <c r="BK994" s="241">
        <f t="shared" si="149"/>
        <v>10</v>
      </c>
      <c r="BL994" s="22">
        <f t="shared" si="150"/>
        <v>10</v>
      </c>
      <c r="BM994" s="519">
        <f t="shared" si="151"/>
        <v>5.235602094240838E-3</v>
      </c>
      <c r="BN994" s="520">
        <v>0</v>
      </c>
      <c r="BO994" s="520">
        <v>0</v>
      </c>
      <c r="BP994" s="520">
        <v>0</v>
      </c>
      <c r="BQ994" s="520">
        <v>0</v>
      </c>
      <c r="BR994" s="520">
        <v>0</v>
      </c>
      <c r="BS994" s="520">
        <v>0</v>
      </c>
      <c r="BT994" s="520">
        <v>0</v>
      </c>
      <c r="BU994" s="520">
        <v>0</v>
      </c>
      <c r="BV994" s="520">
        <v>0</v>
      </c>
      <c r="BW994" s="520">
        <v>0</v>
      </c>
      <c r="BX994" s="520">
        <v>0</v>
      </c>
      <c r="BY994" s="520">
        <v>0</v>
      </c>
      <c r="BZ994" s="520">
        <v>0</v>
      </c>
      <c r="CA994" s="520">
        <v>0</v>
      </c>
      <c r="CB994" s="520">
        <v>0</v>
      </c>
      <c r="CC994" s="520">
        <v>0</v>
      </c>
      <c r="CD994" s="520">
        <v>11738.400000000001</v>
      </c>
      <c r="CE994" s="520">
        <v>11738.400000000001</v>
      </c>
      <c r="CF994" s="520">
        <v>0</v>
      </c>
      <c r="CG994" s="520">
        <v>0</v>
      </c>
      <c r="CH994" s="520">
        <v>0</v>
      </c>
      <c r="CI994" s="520">
        <v>0</v>
      </c>
      <c r="CJ994" s="520">
        <v>0</v>
      </c>
      <c r="CK994" s="520">
        <v>0</v>
      </c>
      <c r="CL994" s="520">
        <f t="shared" si="152"/>
        <v>11738.400000000001</v>
      </c>
      <c r="CM994" s="521">
        <f t="shared" si="153"/>
        <v>11738.400000000001</v>
      </c>
      <c r="CN994" s="522">
        <v>6866608.1933280006</v>
      </c>
      <c r="CO994" s="522">
        <v>6866608.1933280006</v>
      </c>
      <c r="CP994" s="522">
        <v>7760486.1829919992</v>
      </c>
      <c r="CQ994" s="243" t="s">
        <v>874</v>
      </c>
      <c r="CR994" s="103">
        <v>1.69</v>
      </c>
      <c r="CS994" s="523">
        <v>1.69</v>
      </c>
      <c r="CT994" s="104">
        <v>1.91</v>
      </c>
      <c r="CU994" s="524"/>
      <c r="CV994" s="524"/>
      <c r="CW994" s="524"/>
      <c r="CX994" s="525"/>
      <c r="CY994" s="526">
        <v>258.77047364807777</v>
      </c>
      <c r="CZ994" s="527">
        <v>259.28136399979411</v>
      </c>
      <c r="DA994" s="528">
        <v>0.72634143104906868</v>
      </c>
      <c r="DB994" s="529">
        <v>0.72488027878809469</v>
      </c>
      <c r="DC994" s="530" t="s">
        <v>2701</v>
      </c>
      <c r="DD994" s="225"/>
      <c r="DE994" s="524"/>
      <c r="DF994" s="524"/>
      <c r="DG994" s="531"/>
      <c r="DH994" s="532"/>
      <c r="DI994" s="64">
        <v>0</v>
      </c>
      <c r="DJ994" s="64">
        <v>0</v>
      </c>
      <c r="DK994" s="64">
        <v>810321</v>
      </c>
      <c r="DL994" s="534">
        <f t="shared" si="154"/>
        <v>270107</v>
      </c>
    </row>
    <row r="995" spans="1:116" ht="43.5" customHeight="1" x14ac:dyDescent="0.25">
      <c r="A995" s="356" t="s">
        <v>7</v>
      </c>
      <c r="B995" s="65" t="s">
        <v>96</v>
      </c>
      <c r="C995" s="65" t="s">
        <v>140</v>
      </c>
      <c r="D995" s="64" t="s">
        <v>2688</v>
      </c>
      <c r="E995" s="64" t="s">
        <v>633</v>
      </c>
      <c r="F995" s="64" t="s">
        <v>636</v>
      </c>
      <c r="G995" s="18" t="s">
        <v>633</v>
      </c>
      <c r="H995" s="35" t="s">
        <v>866</v>
      </c>
      <c r="I995" s="28" t="s">
        <v>2330</v>
      </c>
      <c r="J995" s="498">
        <v>8.6879668507654877</v>
      </c>
      <c r="K995" s="498">
        <v>1.2721590882630001</v>
      </c>
      <c r="L995" s="499">
        <v>58.8</v>
      </c>
      <c r="M995" s="512">
        <v>0</v>
      </c>
      <c r="N995" s="513">
        <v>0</v>
      </c>
      <c r="O995" s="513">
        <v>0</v>
      </c>
      <c r="P995" s="513">
        <v>0</v>
      </c>
      <c r="Q995" s="513">
        <v>0</v>
      </c>
      <c r="R995" s="513">
        <v>0</v>
      </c>
      <c r="S995" s="513">
        <v>0</v>
      </c>
      <c r="T995" s="513">
        <v>0</v>
      </c>
      <c r="U995" s="513">
        <v>0</v>
      </c>
      <c r="V995" s="513">
        <v>0</v>
      </c>
      <c r="W995" s="513">
        <v>0</v>
      </c>
      <c r="X995" s="513">
        <v>0</v>
      </c>
      <c r="Y995" s="513">
        <v>0</v>
      </c>
      <c r="Z995" s="513">
        <v>0</v>
      </c>
      <c r="AA995" s="513">
        <v>0</v>
      </c>
      <c r="AB995" s="513">
        <v>0</v>
      </c>
      <c r="AC995" s="513">
        <v>0</v>
      </c>
      <c r="AD995" s="513">
        <v>0</v>
      </c>
      <c r="AE995" s="513">
        <v>0</v>
      </c>
      <c r="AF995" s="513">
        <v>0</v>
      </c>
      <c r="AG995" s="513">
        <v>0</v>
      </c>
      <c r="AH995" s="513">
        <f t="shared" si="146"/>
        <v>0</v>
      </c>
      <c r="AI995" s="513">
        <v>0</v>
      </c>
      <c r="AJ995" s="513">
        <v>0</v>
      </c>
      <c r="AK995" s="513">
        <f t="shared" si="147"/>
        <v>0</v>
      </c>
      <c r="AL995" s="513">
        <f t="shared" si="148"/>
        <v>0</v>
      </c>
      <c r="AM995" s="513">
        <v>0</v>
      </c>
      <c r="AN995" s="513">
        <v>0</v>
      </c>
      <c r="AO995" s="513">
        <v>0</v>
      </c>
      <c r="AP995" s="513">
        <v>0</v>
      </c>
      <c r="AQ995" s="513">
        <v>0</v>
      </c>
      <c r="AR995" s="513">
        <v>0</v>
      </c>
      <c r="AS995" s="513">
        <v>0</v>
      </c>
      <c r="AT995" s="513">
        <v>0</v>
      </c>
      <c r="AU995" s="513">
        <v>0</v>
      </c>
      <c r="AV995" s="513">
        <v>0</v>
      </c>
      <c r="AW995" s="513">
        <v>0</v>
      </c>
      <c r="AX995" s="513">
        <v>0</v>
      </c>
      <c r="AY995" s="513">
        <v>0</v>
      </c>
      <c r="AZ995" s="513">
        <v>0</v>
      </c>
      <c r="BA995" s="513">
        <v>0</v>
      </c>
      <c r="BB995" s="513">
        <v>0</v>
      </c>
      <c r="BC995" s="513">
        <v>0</v>
      </c>
      <c r="BD995" s="513">
        <v>0</v>
      </c>
      <c r="BE995" s="513">
        <v>0</v>
      </c>
      <c r="BF995" s="513">
        <v>0</v>
      </c>
      <c r="BG995" s="513">
        <v>0</v>
      </c>
      <c r="BH995" s="513">
        <v>0</v>
      </c>
      <c r="BI995" s="513">
        <v>0</v>
      </c>
      <c r="BJ995" s="513">
        <v>0</v>
      </c>
      <c r="BK995" s="241">
        <f t="shared" si="149"/>
        <v>0</v>
      </c>
      <c r="BL995" s="22">
        <f t="shared" si="150"/>
        <v>0</v>
      </c>
      <c r="BM995" s="519">
        <f t="shared" si="151"/>
        <v>0</v>
      </c>
      <c r="BN995" s="520">
        <v>0</v>
      </c>
      <c r="BO995" s="520">
        <v>0</v>
      </c>
      <c r="BP995" s="520">
        <v>0</v>
      </c>
      <c r="BQ995" s="520">
        <v>0</v>
      </c>
      <c r="BR995" s="520">
        <v>0</v>
      </c>
      <c r="BS995" s="520">
        <v>0</v>
      </c>
      <c r="BT995" s="520">
        <v>0</v>
      </c>
      <c r="BU995" s="520">
        <v>0</v>
      </c>
      <c r="BV995" s="520">
        <v>0</v>
      </c>
      <c r="BW995" s="520">
        <v>0</v>
      </c>
      <c r="BX995" s="520">
        <v>0</v>
      </c>
      <c r="BY995" s="520">
        <v>0</v>
      </c>
      <c r="BZ995" s="520">
        <v>0</v>
      </c>
      <c r="CA995" s="520">
        <v>0</v>
      </c>
      <c r="CB995" s="520">
        <v>0</v>
      </c>
      <c r="CC995" s="520">
        <v>0</v>
      </c>
      <c r="CD995" s="520">
        <v>0</v>
      </c>
      <c r="CE995" s="520">
        <v>0</v>
      </c>
      <c r="CF995" s="520">
        <v>0</v>
      </c>
      <c r="CG995" s="520">
        <v>0</v>
      </c>
      <c r="CH995" s="520">
        <v>0</v>
      </c>
      <c r="CI995" s="520">
        <v>0</v>
      </c>
      <c r="CJ995" s="520">
        <v>0</v>
      </c>
      <c r="CK995" s="520">
        <v>0</v>
      </c>
      <c r="CL995" s="520">
        <f t="shared" si="152"/>
        <v>0</v>
      </c>
      <c r="CM995" s="521">
        <f t="shared" si="153"/>
        <v>0</v>
      </c>
      <c r="CN995" s="522">
        <v>7113120</v>
      </c>
      <c r="CO995" s="522">
        <v>7113120</v>
      </c>
      <c r="CP995" s="522">
        <v>25298879.999999996</v>
      </c>
      <c r="CQ995" s="243" t="s">
        <v>874</v>
      </c>
      <c r="CR995" s="103">
        <v>2.0299999999999998</v>
      </c>
      <c r="CS995" s="523">
        <v>2.0299999999999998</v>
      </c>
      <c r="CT995" s="104">
        <v>7.22</v>
      </c>
      <c r="CU995" s="524"/>
      <c r="CV995" s="524"/>
      <c r="CW995" s="524"/>
      <c r="CX995" s="525"/>
      <c r="CY995" s="526">
        <v>0</v>
      </c>
      <c r="CZ995" s="527">
        <v>0</v>
      </c>
      <c r="DA995" s="528">
        <v>0</v>
      </c>
      <c r="DB995" s="529">
        <v>0</v>
      </c>
      <c r="DC995" s="530" t="s">
        <v>2297</v>
      </c>
      <c r="DD995" s="225"/>
      <c r="DE995" s="524"/>
      <c r="DF995" s="524"/>
      <c r="DG995" s="531"/>
      <c r="DH995" s="532"/>
      <c r="DI995" s="64">
        <v>0</v>
      </c>
      <c r="DJ995" s="64">
        <v>0</v>
      </c>
      <c r="DK995" s="64">
        <v>0</v>
      </c>
      <c r="DL995" s="534">
        <f t="shared" si="154"/>
        <v>0</v>
      </c>
    </row>
    <row r="996" spans="1:116" ht="43.5" customHeight="1" x14ac:dyDescent="0.25">
      <c r="A996" s="356" t="s">
        <v>7</v>
      </c>
      <c r="B996" s="65" t="s">
        <v>96</v>
      </c>
      <c r="C996" s="65" t="s">
        <v>140</v>
      </c>
      <c r="D996" s="64" t="s">
        <v>2688</v>
      </c>
      <c r="E996" s="64" t="s">
        <v>633</v>
      </c>
      <c r="F996" s="64" t="s">
        <v>637</v>
      </c>
      <c r="G996" s="18" t="s">
        <v>598</v>
      </c>
      <c r="H996" s="35" t="s">
        <v>860</v>
      </c>
      <c r="I996" s="28" t="s">
        <v>2330</v>
      </c>
      <c r="J996" s="498">
        <v>9.7168050304614013</v>
      </c>
      <c r="K996" s="498">
        <v>16.170833299698</v>
      </c>
      <c r="L996" s="499">
        <v>1679.9</v>
      </c>
      <c r="M996" s="512">
        <v>0</v>
      </c>
      <c r="N996" s="513">
        <v>0</v>
      </c>
      <c r="O996" s="513">
        <v>0</v>
      </c>
      <c r="P996" s="513">
        <v>0</v>
      </c>
      <c r="Q996" s="513">
        <v>0</v>
      </c>
      <c r="R996" s="513">
        <v>0</v>
      </c>
      <c r="S996" s="513">
        <v>0</v>
      </c>
      <c r="T996" s="513">
        <v>0</v>
      </c>
      <c r="U996" s="513">
        <v>0</v>
      </c>
      <c r="V996" s="513">
        <v>0</v>
      </c>
      <c r="W996" s="513">
        <v>0</v>
      </c>
      <c r="X996" s="513">
        <v>0</v>
      </c>
      <c r="Y996" s="513">
        <v>0</v>
      </c>
      <c r="Z996" s="513">
        <v>0</v>
      </c>
      <c r="AA996" s="513">
        <v>0</v>
      </c>
      <c r="AB996" s="513">
        <v>0</v>
      </c>
      <c r="AC996" s="513">
        <v>29</v>
      </c>
      <c r="AD996" s="513">
        <v>29</v>
      </c>
      <c r="AE996" s="513">
        <v>0</v>
      </c>
      <c r="AF996" s="513">
        <v>0</v>
      </c>
      <c r="AG996" s="513">
        <v>0</v>
      </c>
      <c r="AH996" s="513">
        <f t="shared" si="146"/>
        <v>0</v>
      </c>
      <c r="AI996" s="513">
        <v>0</v>
      </c>
      <c r="AJ996" s="513">
        <v>0</v>
      </c>
      <c r="AK996" s="513">
        <f t="shared" si="147"/>
        <v>29</v>
      </c>
      <c r="AL996" s="513">
        <f t="shared" si="148"/>
        <v>29</v>
      </c>
      <c r="AM996" s="513">
        <v>0</v>
      </c>
      <c r="AN996" s="513">
        <v>0</v>
      </c>
      <c r="AO996" s="513">
        <v>0</v>
      </c>
      <c r="AP996" s="513">
        <v>0</v>
      </c>
      <c r="AQ996" s="513">
        <v>0</v>
      </c>
      <c r="AR996" s="513">
        <v>0</v>
      </c>
      <c r="AS996" s="513">
        <v>0</v>
      </c>
      <c r="AT996" s="513">
        <v>0</v>
      </c>
      <c r="AU996" s="513">
        <v>0</v>
      </c>
      <c r="AV996" s="513">
        <v>0</v>
      </c>
      <c r="AW996" s="513">
        <v>0</v>
      </c>
      <c r="AX996" s="513">
        <v>0</v>
      </c>
      <c r="AY996" s="513">
        <v>0</v>
      </c>
      <c r="AZ996" s="513">
        <v>0</v>
      </c>
      <c r="BA996" s="513">
        <v>0</v>
      </c>
      <c r="BB996" s="513">
        <v>0</v>
      </c>
      <c r="BC996" s="513">
        <v>425.67</v>
      </c>
      <c r="BD996" s="513">
        <v>425.67</v>
      </c>
      <c r="BE996" s="513">
        <v>0</v>
      </c>
      <c r="BF996" s="513">
        <v>0</v>
      </c>
      <c r="BG996" s="513">
        <v>0</v>
      </c>
      <c r="BH996" s="513">
        <v>0</v>
      </c>
      <c r="BI996" s="513">
        <v>0</v>
      </c>
      <c r="BJ996" s="513">
        <v>0</v>
      </c>
      <c r="BK996" s="241">
        <f t="shared" si="149"/>
        <v>425.67</v>
      </c>
      <c r="BL996" s="22">
        <f t="shared" si="150"/>
        <v>425.67</v>
      </c>
      <c r="BM996" s="519">
        <f t="shared" si="151"/>
        <v>4.9381670533642695E-2</v>
      </c>
      <c r="BN996" s="520">
        <v>0</v>
      </c>
      <c r="BO996" s="520">
        <v>0</v>
      </c>
      <c r="BP996" s="520">
        <v>0</v>
      </c>
      <c r="BQ996" s="520">
        <v>0</v>
      </c>
      <c r="BR996" s="520">
        <v>0</v>
      </c>
      <c r="BS996" s="520">
        <v>0</v>
      </c>
      <c r="BT996" s="520">
        <v>0</v>
      </c>
      <c r="BU996" s="520">
        <v>0</v>
      </c>
      <c r="BV996" s="520">
        <v>0</v>
      </c>
      <c r="BW996" s="520">
        <v>0</v>
      </c>
      <c r="BX996" s="520">
        <v>0</v>
      </c>
      <c r="BY996" s="520">
        <v>0</v>
      </c>
      <c r="BZ996" s="520">
        <v>0</v>
      </c>
      <c r="CA996" s="520">
        <v>0</v>
      </c>
      <c r="CB996" s="520">
        <v>0</v>
      </c>
      <c r="CC996" s="520">
        <v>0</v>
      </c>
      <c r="CD996" s="520">
        <v>499668.47280000005</v>
      </c>
      <c r="CE996" s="520">
        <v>499668.47280000005</v>
      </c>
      <c r="CF996" s="520">
        <v>0</v>
      </c>
      <c r="CG996" s="520">
        <v>0</v>
      </c>
      <c r="CH996" s="520">
        <v>0</v>
      </c>
      <c r="CI996" s="520">
        <v>0</v>
      </c>
      <c r="CJ996" s="520">
        <v>0</v>
      </c>
      <c r="CK996" s="520">
        <v>0</v>
      </c>
      <c r="CL996" s="520">
        <f t="shared" si="152"/>
        <v>499668.47280000005</v>
      </c>
      <c r="CM996" s="521">
        <f t="shared" si="153"/>
        <v>499668.47280000005</v>
      </c>
      <c r="CN996" s="522">
        <v>29328480</v>
      </c>
      <c r="CO996" s="522">
        <v>29328480</v>
      </c>
      <c r="CP996" s="522">
        <v>30204480</v>
      </c>
      <c r="CQ996" s="243" t="s">
        <v>874</v>
      </c>
      <c r="CR996" s="103">
        <v>8.3699999999999992</v>
      </c>
      <c r="CS996" s="523">
        <v>8.3699999999999992</v>
      </c>
      <c r="CT996" s="104">
        <v>8.6199999999999992</v>
      </c>
      <c r="CU996" s="524"/>
      <c r="CV996" s="524"/>
      <c r="CW996" s="524"/>
      <c r="CX996" s="525"/>
      <c r="CY996" s="526">
        <v>68.825064915980064</v>
      </c>
      <c r="CZ996" s="527">
        <v>21.749988856498657</v>
      </c>
      <c r="DA996" s="528">
        <v>0.17094865136006057</v>
      </c>
      <c r="DB996" s="529">
        <v>0.14672170636386386</v>
      </c>
      <c r="DC996" s="530" t="s">
        <v>2415</v>
      </c>
      <c r="DD996" s="225"/>
      <c r="DE996" s="524"/>
      <c r="DF996" s="524"/>
      <c r="DG996" s="531"/>
      <c r="DH996" s="532"/>
      <c r="DI996" s="64">
        <v>0</v>
      </c>
      <c r="DJ996" s="64">
        <v>13456</v>
      </c>
      <c r="DK996" s="64">
        <v>35122</v>
      </c>
      <c r="DL996" s="534">
        <f t="shared" si="154"/>
        <v>16192.666666666666</v>
      </c>
    </row>
    <row r="997" spans="1:116" ht="43.5" customHeight="1" x14ac:dyDescent="0.25">
      <c r="A997" s="356" t="s">
        <v>7</v>
      </c>
      <c r="B997" s="65" t="s">
        <v>96</v>
      </c>
      <c r="C997" s="65" t="s">
        <v>140</v>
      </c>
      <c r="D997" s="64" t="s">
        <v>2688</v>
      </c>
      <c r="E997" s="64" t="s">
        <v>633</v>
      </c>
      <c r="F997" s="64" t="s">
        <v>638</v>
      </c>
      <c r="G997" s="18" t="s">
        <v>2702</v>
      </c>
      <c r="H997" s="35" t="s">
        <v>860</v>
      </c>
      <c r="I997" s="28" t="s">
        <v>2330</v>
      </c>
      <c r="J997" s="498">
        <v>13.169128700107684</v>
      </c>
      <c r="K997" s="498">
        <v>22.683901467969001</v>
      </c>
      <c r="L997" s="499">
        <v>4398.8</v>
      </c>
      <c r="M997" s="512">
        <v>0</v>
      </c>
      <c r="N997" s="513">
        <v>0</v>
      </c>
      <c r="O997" s="513">
        <v>0</v>
      </c>
      <c r="P997" s="513">
        <v>0</v>
      </c>
      <c r="Q997" s="513">
        <v>0</v>
      </c>
      <c r="R997" s="513">
        <v>0</v>
      </c>
      <c r="S997" s="513">
        <v>0</v>
      </c>
      <c r="T997" s="513">
        <v>0</v>
      </c>
      <c r="U997" s="513">
        <v>0</v>
      </c>
      <c r="V997" s="513">
        <v>0</v>
      </c>
      <c r="W997" s="513">
        <v>0</v>
      </c>
      <c r="X997" s="513">
        <v>0</v>
      </c>
      <c r="Y997" s="513">
        <v>0</v>
      </c>
      <c r="Z997" s="513">
        <v>0</v>
      </c>
      <c r="AA997" s="513">
        <v>0</v>
      </c>
      <c r="AB997" s="513">
        <v>0</v>
      </c>
      <c r="AC997" s="513">
        <v>83</v>
      </c>
      <c r="AD997" s="513">
        <v>83</v>
      </c>
      <c r="AE997" s="513">
        <v>0</v>
      </c>
      <c r="AF997" s="513">
        <v>0</v>
      </c>
      <c r="AG997" s="513">
        <v>0</v>
      </c>
      <c r="AH997" s="513">
        <f t="shared" si="146"/>
        <v>0</v>
      </c>
      <c r="AI997" s="513">
        <v>0</v>
      </c>
      <c r="AJ997" s="513">
        <v>0</v>
      </c>
      <c r="AK997" s="513">
        <f t="shared" si="147"/>
        <v>83</v>
      </c>
      <c r="AL997" s="513">
        <f t="shared" si="148"/>
        <v>83</v>
      </c>
      <c r="AM997" s="513">
        <v>0</v>
      </c>
      <c r="AN997" s="513">
        <v>0</v>
      </c>
      <c r="AO997" s="513">
        <v>0</v>
      </c>
      <c r="AP997" s="513">
        <v>0</v>
      </c>
      <c r="AQ997" s="513">
        <v>0</v>
      </c>
      <c r="AR997" s="513">
        <v>0</v>
      </c>
      <c r="AS997" s="513">
        <v>0</v>
      </c>
      <c r="AT997" s="513">
        <v>0</v>
      </c>
      <c r="AU997" s="513">
        <v>0</v>
      </c>
      <c r="AV997" s="513">
        <v>0</v>
      </c>
      <c r="AW997" s="513">
        <v>0</v>
      </c>
      <c r="AX997" s="513">
        <v>0</v>
      </c>
      <c r="AY997" s="513">
        <v>0</v>
      </c>
      <c r="AZ997" s="513">
        <v>0</v>
      </c>
      <c r="BA997" s="513">
        <v>0</v>
      </c>
      <c r="BB997" s="513">
        <v>0</v>
      </c>
      <c r="BC997" s="513">
        <v>496.82</v>
      </c>
      <c r="BD997" s="513">
        <v>496.82</v>
      </c>
      <c r="BE997" s="513">
        <v>0</v>
      </c>
      <c r="BF997" s="513">
        <v>0</v>
      </c>
      <c r="BG997" s="513">
        <v>0</v>
      </c>
      <c r="BH997" s="513">
        <v>0</v>
      </c>
      <c r="BI997" s="513">
        <v>0</v>
      </c>
      <c r="BJ997" s="513">
        <v>0</v>
      </c>
      <c r="BK997" s="241">
        <f t="shared" si="149"/>
        <v>496.82</v>
      </c>
      <c r="BL997" s="22">
        <f t="shared" si="150"/>
        <v>496.82</v>
      </c>
      <c r="BM997" s="519">
        <f t="shared" si="151"/>
        <v>4.072295081967213E-2</v>
      </c>
      <c r="BN997" s="520">
        <v>0</v>
      </c>
      <c r="BO997" s="520">
        <v>0</v>
      </c>
      <c r="BP997" s="520">
        <v>0</v>
      </c>
      <c r="BQ997" s="520">
        <v>0</v>
      </c>
      <c r="BR997" s="520">
        <v>0</v>
      </c>
      <c r="BS997" s="520">
        <v>0</v>
      </c>
      <c r="BT997" s="520">
        <v>0</v>
      </c>
      <c r="BU997" s="520">
        <v>0</v>
      </c>
      <c r="BV997" s="520">
        <v>0</v>
      </c>
      <c r="BW997" s="520">
        <v>0</v>
      </c>
      <c r="BX997" s="520">
        <v>0</v>
      </c>
      <c r="BY997" s="520">
        <v>0</v>
      </c>
      <c r="BZ997" s="520">
        <v>0</v>
      </c>
      <c r="CA997" s="520">
        <v>0</v>
      </c>
      <c r="CB997" s="520">
        <v>0</v>
      </c>
      <c r="CC997" s="520">
        <v>0</v>
      </c>
      <c r="CD997" s="520">
        <v>583187.1888</v>
      </c>
      <c r="CE997" s="520">
        <v>583187.1888</v>
      </c>
      <c r="CF997" s="520">
        <v>0</v>
      </c>
      <c r="CG997" s="520">
        <v>0</v>
      </c>
      <c r="CH997" s="520">
        <v>0</v>
      </c>
      <c r="CI997" s="520">
        <v>0</v>
      </c>
      <c r="CJ997" s="520">
        <v>0</v>
      </c>
      <c r="CK997" s="520">
        <v>0</v>
      </c>
      <c r="CL997" s="520">
        <f t="shared" si="152"/>
        <v>583187.1888</v>
      </c>
      <c r="CM997" s="521">
        <f t="shared" si="153"/>
        <v>583187.1888</v>
      </c>
      <c r="CN997" s="522">
        <v>34864800</v>
      </c>
      <c r="CO997" s="522">
        <v>34864800</v>
      </c>
      <c r="CP997" s="522">
        <v>42748799.999999993</v>
      </c>
      <c r="CQ997" s="243" t="s">
        <v>874</v>
      </c>
      <c r="CR997" s="103">
        <v>9.9499999999999993</v>
      </c>
      <c r="CS997" s="523">
        <v>9.9499999999999993</v>
      </c>
      <c r="CT997" s="104">
        <v>12.2</v>
      </c>
      <c r="CU997" s="524"/>
      <c r="CV997" s="524"/>
      <c r="CW997" s="524"/>
      <c r="CX997" s="525"/>
      <c r="CY997" s="526">
        <v>81.796491970924421</v>
      </c>
      <c r="CZ997" s="527">
        <v>66.279287926532504</v>
      </c>
      <c r="DA997" s="528">
        <v>0.85067922453215328</v>
      </c>
      <c r="DB997" s="529">
        <v>0.80760708604136655</v>
      </c>
      <c r="DC997" s="530" t="s">
        <v>2326</v>
      </c>
      <c r="DD997" s="225"/>
      <c r="DE997" s="524"/>
      <c r="DF997" s="524"/>
      <c r="DG997" s="531"/>
      <c r="DH997" s="532"/>
      <c r="DI997" s="64">
        <v>205104</v>
      </c>
      <c r="DJ997" s="64">
        <v>31673</v>
      </c>
      <c r="DK997" s="64">
        <v>183709</v>
      </c>
      <c r="DL997" s="534">
        <f t="shared" si="154"/>
        <v>140162</v>
      </c>
    </row>
    <row r="998" spans="1:116" ht="43.5" customHeight="1" x14ac:dyDescent="0.25">
      <c r="A998" s="356" t="s">
        <v>7</v>
      </c>
      <c r="B998" s="65" t="s">
        <v>96</v>
      </c>
      <c r="C998" s="65" t="s">
        <v>140</v>
      </c>
      <c r="D998" s="64" t="s">
        <v>2688</v>
      </c>
      <c r="E998" s="64" t="s">
        <v>633</v>
      </c>
      <c r="F998" s="64" t="s">
        <v>639</v>
      </c>
      <c r="G998" s="18" t="s">
        <v>633</v>
      </c>
      <c r="H998" s="35" t="s">
        <v>866</v>
      </c>
      <c r="I998" s="28" t="s">
        <v>2330</v>
      </c>
      <c r="J998" s="498">
        <v>12.117427449751863</v>
      </c>
      <c r="K998" s="498">
        <v>16.140909057336003</v>
      </c>
      <c r="L998" s="499">
        <v>2640.3</v>
      </c>
      <c r="M998" s="512">
        <v>0</v>
      </c>
      <c r="N998" s="513">
        <v>0</v>
      </c>
      <c r="O998" s="513">
        <v>0</v>
      </c>
      <c r="P998" s="513">
        <v>0</v>
      </c>
      <c r="Q998" s="513">
        <v>0</v>
      </c>
      <c r="R998" s="513">
        <v>0</v>
      </c>
      <c r="S998" s="513">
        <v>0</v>
      </c>
      <c r="T998" s="513">
        <v>0</v>
      </c>
      <c r="U998" s="513">
        <v>0</v>
      </c>
      <c r="V998" s="513">
        <v>0</v>
      </c>
      <c r="W998" s="513">
        <v>0</v>
      </c>
      <c r="X998" s="513">
        <v>0</v>
      </c>
      <c r="Y998" s="513">
        <v>0</v>
      </c>
      <c r="Z998" s="513">
        <v>0</v>
      </c>
      <c r="AA998" s="513">
        <v>0</v>
      </c>
      <c r="AB998" s="513">
        <v>0</v>
      </c>
      <c r="AC998" s="513">
        <v>43</v>
      </c>
      <c r="AD998" s="513">
        <v>43</v>
      </c>
      <c r="AE998" s="513">
        <v>0</v>
      </c>
      <c r="AF998" s="513">
        <v>0</v>
      </c>
      <c r="AG998" s="513">
        <v>0</v>
      </c>
      <c r="AH998" s="513">
        <f t="shared" si="146"/>
        <v>0</v>
      </c>
      <c r="AI998" s="513">
        <v>0</v>
      </c>
      <c r="AJ998" s="513">
        <v>0</v>
      </c>
      <c r="AK998" s="513">
        <f t="shared" si="147"/>
        <v>43</v>
      </c>
      <c r="AL998" s="513">
        <f t="shared" si="148"/>
        <v>43</v>
      </c>
      <c r="AM998" s="513">
        <v>0</v>
      </c>
      <c r="AN998" s="513">
        <v>0</v>
      </c>
      <c r="AO998" s="513">
        <v>0</v>
      </c>
      <c r="AP998" s="513">
        <v>0</v>
      </c>
      <c r="AQ998" s="513">
        <v>0</v>
      </c>
      <c r="AR998" s="513">
        <v>0</v>
      </c>
      <c r="AS998" s="513">
        <v>0</v>
      </c>
      <c r="AT998" s="513">
        <v>0</v>
      </c>
      <c r="AU998" s="513">
        <v>0</v>
      </c>
      <c r="AV998" s="513">
        <v>0</v>
      </c>
      <c r="AW998" s="513">
        <v>0</v>
      </c>
      <c r="AX998" s="513">
        <v>0</v>
      </c>
      <c r="AY998" s="513">
        <v>0</v>
      </c>
      <c r="AZ998" s="513">
        <v>0</v>
      </c>
      <c r="BA998" s="513">
        <v>0</v>
      </c>
      <c r="BB998" s="513">
        <v>0</v>
      </c>
      <c r="BC998" s="513">
        <v>432.67</v>
      </c>
      <c r="BD998" s="513">
        <v>432.67</v>
      </c>
      <c r="BE998" s="513">
        <v>0</v>
      </c>
      <c r="BF998" s="513">
        <v>0</v>
      </c>
      <c r="BG998" s="513">
        <v>0</v>
      </c>
      <c r="BH998" s="513">
        <v>0</v>
      </c>
      <c r="BI998" s="513">
        <v>0</v>
      </c>
      <c r="BJ998" s="513">
        <v>0</v>
      </c>
      <c r="BK998" s="241">
        <f t="shared" si="149"/>
        <v>432.67</v>
      </c>
      <c r="BL998" s="22">
        <f t="shared" si="150"/>
        <v>432.67</v>
      </c>
      <c r="BM998" s="519">
        <f t="shared" si="151"/>
        <v>4.352816901408451E-2</v>
      </c>
      <c r="BN998" s="520">
        <v>0</v>
      </c>
      <c r="BO998" s="520">
        <v>0</v>
      </c>
      <c r="BP998" s="520">
        <v>0</v>
      </c>
      <c r="BQ998" s="520">
        <v>0</v>
      </c>
      <c r="BR998" s="520">
        <v>0</v>
      </c>
      <c r="BS998" s="520">
        <v>0</v>
      </c>
      <c r="BT998" s="520">
        <v>0</v>
      </c>
      <c r="BU998" s="520">
        <v>0</v>
      </c>
      <c r="BV998" s="520">
        <v>0</v>
      </c>
      <c r="BW998" s="520">
        <v>0</v>
      </c>
      <c r="BX998" s="520">
        <v>0</v>
      </c>
      <c r="BY998" s="520">
        <v>0</v>
      </c>
      <c r="BZ998" s="520">
        <v>0</v>
      </c>
      <c r="CA998" s="520">
        <v>0</v>
      </c>
      <c r="CB998" s="520">
        <v>0</v>
      </c>
      <c r="CC998" s="520">
        <v>0</v>
      </c>
      <c r="CD998" s="520">
        <v>507885.35280000005</v>
      </c>
      <c r="CE998" s="520">
        <v>507885.35280000005</v>
      </c>
      <c r="CF998" s="520">
        <v>0</v>
      </c>
      <c r="CG998" s="520">
        <v>0</v>
      </c>
      <c r="CH998" s="520">
        <v>0</v>
      </c>
      <c r="CI998" s="520">
        <v>0</v>
      </c>
      <c r="CJ998" s="520">
        <v>0</v>
      </c>
      <c r="CK998" s="520">
        <v>0</v>
      </c>
      <c r="CL998" s="520">
        <f t="shared" si="152"/>
        <v>507885.35280000005</v>
      </c>
      <c r="CM998" s="521">
        <f t="shared" si="153"/>
        <v>507885.35280000005</v>
      </c>
      <c r="CN998" s="522">
        <v>32271840.000000004</v>
      </c>
      <c r="CO998" s="522">
        <v>32271840.000000004</v>
      </c>
      <c r="CP998" s="522">
        <v>34829760</v>
      </c>
      <c r="CQ998" s="243" t="s">
        <v>874</v>
      </c>
      <c r="CR998" s="103">
        <v>9.2100000000000009</v>
      </c>
      <c r="CS998" s="523">
        <v>9.2100000000000009</v>
      </c>
      <c r="CT998" s="104">
        <v>9.94</v>
      </c>
      <c r="CU998" s="524"/>
      <c r="CV998" s="524"/>
      <c r="CW998" s="524"/>
      <c r="CX998" s="525"/>
      <c r="CY998" s="526">
        <v>472.97584590031147</v>
      </c>
      <c r="CZ998" s="527">
        <v>263.52320010891668</v>
      </c>
      <c r="DA998" s="528">
        <v>1.9844587430698315</v>
      </c>
      <c r="DB998" s="529">
        <v>1.86979065193834</v>
      </c>
      <c r="DC998" s="530" t="s">
        <v>2313</v>
      </c>
      <c r="DD998" s="225"/>
      <c r="DE998" s="524"/>
      <c r="DF998" s="524"/>
      <c r="DG998" s="531"/>
      <c r="DH998" s="532"/>
      <c r="DI998" s="64">
        <v>464823</v>
      </c>
      <c r="DJ998" s="64">
        <v>780440</v>
      </c>
      <c r="DK998" s="64">
        <v>712331</v>
      </c>
      <c r="DL998" s="534">
        <f t="shared" si="154"/>
        <v>652531.33333333337</v>
      </c>
    </row>
    <row r="999" spans="1:116" ht="43.5" customHeight="1" x14ac:dyDescent="0.25">
      <c r="A999" s="356" t="s">
        <v>7</v>
      </c>
      <c r="B999" s="65" t="s">
        <v>96</v>
      </c>
      <c r="C999" s="65" t="s">
        <v>140</v>
      </c>
      <c r="D999" s="64" t="s">
        <v>2216</v>
      </c>
      <c r="E999" s="64" t="s">
        <v>142</v>
      </c>
      <c r="F999" s="64" t="s">
        <v>1944</v>
      </c>
      <c r="G999" s="18" t="s">
        <v>1945</v>
      </c>
      <c r="H999" s="35" t="s">
        <v>866</v>
      </c>
      <c r="I999" s="28" t="s">
        <v>2330</v>
      </c>
      <c r="J999" s="498">
        <v>11.774481389853227</v>
      </c>
      <c r="K999" s="498">
        <v>13.086363609144001</v>
      </c>
      <c r="L999" s="499">
        <v>873.3</v>
      </c>
      <c r="M999" s="512">
        <v>0</v>
      </c>
      <c r="N999" s="513">
        <v>0</v>
      </c>
      <c r="O999" s="513">
        <v>0</v>
      </c>
      <c r="P999" s="513">
        <v>0</v>
      </c>
      <c r="Q999" s="513">
        <v>0</v>
      </c>
      <c r="R999" s="513">
        <v>0</v>
      </c>
      <c r="S999" s="513">
        <v>0</v>
      </c>
      <c r="T999" s="513">
        <v>0</v>
      </c>
      <c r="U999" s="513">
        <v>0</v>
      </c>
      <c r="V999" s="513">
        <v>0</v>
      </c>
      <c r="W999" s="513">
        <v>0</v>
      </c>
      <c r="X999" s="513">
        <v>0</v>
      </c>
      <c r="Y999" s="513">
        <v>0</v>
      </c>
      <c r="Z999" s="513">
        <v>0</v>
      </c>
      <c r="AA999" s="513">
        <v>0</v>
      </c>
      <c r="AB999" s="513">
        <v>0</v>
      </c>
      <c r="AC999" s="513">
        <v>41</v>
      </c>
      <c r="AD999" s="513">
        <v>41</v>
      </c>
      <c r="AE999" s="513">
        <v>0</v>
      </c>
      <c r="AF999" s="513">
        <v>0</v>
      </c>
      <c r="AG999" s="513">
        <v>0</v>
      </c>
      <c r="AH999" s="513">
        <f t="shared" si="146"/>
        <v>0</v>
      </c>
      <c r="AI999" s="513">
        <v>0</v>
      </c>
      <c r="AJ999" s="513">
        <v>0</v>
      </c>
      <c r="AK999" s="513">
        <f t="shared" si="147"/>
        <v>41</v>
      </c>
      <c r="AL999" s="513">
        <f t="shared" si="148"/>
        <v>41</v>
      </c>
      <c r="AM999" s="513">
        <v>0</v>
      </c>
      <c r="AN999" s="513">
        <v>0</v>
      </c>
      <c r="AO999" s="513">
        <v>0</v>
      </c>
      <c r="AP999" s="513">
        <v>0</v>
      </c>
      <c r="AQ999" s="513">
        <v>0</v>
      </c>
      <c r="AR999" s="513">
        <v>0</v>
      </c>
      <c r="AS999" s="513">
        <v>0</v>
      </c>
      <c r="AT999" s="513">
        <v>0</v>
      </c>
      <c r="AU999" s="513">
        <v>0</v>
      </c>
      <c r="AV999" s="513">
        <v>0</v>
      </c>
      <c r="AW999" s="513">
        <v>0</v>
      </c>
      <c r="AX999" s="513">
        <v>0</v>
      </c>
      <c r="AY999" s="513">
        <v>0</v>
      </c>
      <c r="AZ999" s="513">
        <v>0</v>
      </c>
      <c r="BA999" s="513">
        <v>0</v>
      </c>
      <c r="BB999" s="513">
        <v>0</v>
      </c>
      <c r="BC999" s="513">
        <v>269.06</v>
      </c>
      <c r="BD999" s="513">
        <v>269.06</v>
      </c>
      <c r="BE999" s="513">
        <v>0</v>
      </c>
      <c r="BF999" s="513">
        <v>0</v>
      </c>
      <c r="BG999" s="513">
        <v>0</v>
      </c>
      <c r="BH999" s="513">
        <v>0</v>
      </c>
      <c r="BI999" s="513">
        <v>0</v>
      </c>
      <c r="BJ999" s="513">
        <v>0</v>
      </c>
      <c r="BK999" s="241">
        <f t="shared" si="149"/>
        <v>269.06</v>
      </c>
      <c r="BL999" s="22">
        <f t="shared" si="150"/>
        <v>269.06</v>
      </c>
      <c r="BM999" s="519">
        <f t="shared" si="151"/>
        <v>4.217241379310345E-2</v>
      </c>
      <c r="BN999" s="520">
        <v>0</v>
      </c>
      <c r="BO999" s="520">
        <v>0</v>
      </c>
      <c r="BP999" s="520">
        <v>0</v>
      </c>
      <c r="BQ999" s="520">
        <v>0</v>
      </c>
      <c r="BR999" s="520">
        <v>0</v>
      </c>
      <c r="BS999" s="520">
        <v>0</v>
      </c>
      <c r="BT999" s="520">
        <v>0</v>
      </c>
      <c r="BU999" s="520">
        <v>0</v>
      </c>
      <c r="BV999" s="520">
        <v>0</v>
      </c>
      <c r="BW999" s="520">
        <v>0</v>
      </c>
      <c r="BX999" s="520">
        <v>0</v>
      </c>
      <c r="BY999" s="520">
        <v>0</v>
      </c>
      <c r="BZ999" s="520">
        <v>0</v>
      </c>
      <c r="CA999" s="520">
        <v>0</v>
      </c>
      <c r="CB999" s="520">
        <v>0</v>
      </c>
      <c r="CC999" s="520">
        <v>0</v>
      </c>
      <c r="CD999" s="520">
        <v>315833.39040000003</v>
      </c>
      <c r="CE999" s="520">
        <v>315833.39040000003</v>
      </c>
      <c r="CF999" s="520">
        <v>0</v>
      </c>
      <c r="CG999" s="520">
        <v>0</v>
      </c>
      <c r="CH999" s="520">
        <v>0</v>
      </c>
      <c r="CI999" s="520">
        <v>0</v>
      </c>
      <c r="CJ999" s="520">
        <v>0</v>
      </c>
      <c r="CK999" s="520">
        <v>0</v>
      </c>
      <c r="CL999" s="520">
        <f t="shared" si="152"/>
        <v>315833.39040000003</v>
      </c>
      <c r="CM999" s="521">
        <f t="shared" si="153"/>
        <v>315833.39040000003</v>
      </c>
      <c r="CN999" s="522">
        <v>22285440.000000007</v>
      </c>
      <c r="CO999" s="522">
        <v>22285440.000000007</v>
      </c>
      <c r="CP999" s="522">
        <v>22355520</v>
      </c>
      <c r="CQ999" s="243" t="s">
        <v>874</v>
      </c>
      <c r="CR999" s="103">
        <v>6.36</v>
      </c>
      <c r="CS999" s="523">
        <v>6.36</v>
      </c>
      <c r="CT999" s="104">
        <v>6.38</v>
      </c>
      <c r="CU999" s="524"/>
      <c r="CV999" s="524"/>
      <c r="CW999" s="524"/>
      <c r="CX999" s="525"/>
      <c r="CY999" s="526">
        <v>192.64193278427604</v>
      </c>
      <c r="CZ999" s="527">
        <v>171.79331211771361</v>
      </c>
      <c r="DA999" s="528">
        <v>0.86281995401811573</v>
      </c>
      <c r="DB999" s="529">
        <v>0.81866854654542409</v>
      </c>
      <c r="DC999" s="530" t="s">
        <v>2323</v>
      </c>
      <c r="DD999" s="225"/>
      <c r="DE999" s="524"/>
      <c r="DF999" s="524"/>
      <c r="DG999" s="531"/>
      <c r="DH999" s="532"/>
      <c r="DI999" s="64">
        <v>242225</v>
      </c>
      <c r="DJ999" s="64">
        <v>74556</v>
      </c>
      <c r="DK999" s="64">
        <v>0</v>
      </c>
      <c r="DL999" s="534">
        <f t="shared" si="154"/>
        <v>105593.66666666667</v>
      </c>
    </row>
    <row r="1000" spans="1:116" ht="43.5" customHeight="1" x14ac:dyDescent="0.25">
      <c r="A1000" s="356" t="s">
        <v>7</v>
      </c>
      <c r="B1000" s="65" t="s">
        <v>96</v>
      </c>
      <c r="C1000" s="65" t="s">
        <v>140</v>
      </c>
      <c r="D1000" s="64" t="s">
        <v>2216</v>
      </c>
      <c r="E1000" s="64" t="s">
        <v>142</v>
      </c>
      <c r="F1000" s="64" t="s">
        <v>1946</v>
      </c>
      <c r="G1000" s="18" t="s">
        <v>142</v>
      </c>
      <c r="H1000" s="35" t="s">
        <v>866</v>
      </c>
      <c r="I1000" s="28" t="s">
        <v>2330</v>
      </c>
      <c r="J1000" s="498">
        <v>11.774481389853227</v>
      </c>
      <c r="K1000" s="498">
        <v>16.242045420762</v>
      </c>
      <c r="L1000" s="499">
        <v>2516</v>
      </c>
      <c r="M1000" s="512">
        <v>0</v>
      </c>
      <c r="N1000" s="513">
        <v>0</v>
      </c>
      <c r="O1000" s="513">
        <v>0</v>
      </c>
      <c r="P1000" s="513">
        <v>0</v>
      </c>
      <c r="Q1000" s="513">
        <v>0</v>
      </c>
      <c r="R1000" s="513">
        <v>0</v>
      </c>
      <c r="S1000" s="513">
        <v>0</v>
      </c>
      <c r="T1000" s="513">
        <v>0</v>
      </c>
      <c r="U1000" s="513">
        <v>0</v>
      </c>
      <c r="V1000" s="513">
        <v>0</v>
      </c>
      <c r="W1000" s="513">
        <v>0</v>
      </c>
      <c r="X1000" s="513">
        <v>0</v>
      </c>
      <c r="Y1000" s="513">
        <v>0</v>
      </c>
      <c r="Z1000" s="513">
        <v>0</v>
      </c>
      <c r="AA1000" s="513">
        <v>0</v>
      </c>
      <c r="AB1000" s="513">
        <v>0</v>
      </c>
      <c r="AC1000" s="513">
        <v>38</v>
      </c>
      <c r="AD1000" s="513">
        <v>38</v>
      </c>
      <c r="AE1000" s="513">
        <v>0</v>
      </c>
      <c r="AF1000" s="513">
        <v>0</v>
      </c>
      <c r="AG1000" s="513">
        <v>0</v>
      </c>
      <c r="AH1000" s="513">
        <f t="shared" si="146"/>
        <v>0</v>
      </c>
      <c r="AI1000" s="513">
        <v>0</v>
      </c>
      <c r="AJ1000" s="513">
        <v>0</v>
      </c>
      <c r="AK1000" s="513">
        <f t="shared" si="147"/>
        <v>38</v>
      </c>
      <c r="AL1000" s="513">
        <f t="shared" si="148"/>
        <v>38</v>
      </c>
      <c r="AM1000" s="513">
        <v>0</v>
      </c>
      <c r="AN1000" s="513">
        <v>0</v>
      </c>
      <c r="AO1000" s="513">
        <v>0</v>
      </c>
      <c r="AP1000" s="513">
        <v>0</v>
      </c>
      <c r="AQ1000" s="513">
        <v>0</v>
      </c>
      <c r="AR1000" s="513">
        <v>0</v>
      </c>
      <c r="AS1000" s="513">
        <v>0</v>
      </c>
      <c r="AT1000" s="513">
        <v>0</v>
      </c>
      <c r="AU1000" s="513">
        <v>0</v>
      </c>
      <c r="AV1000" s="513">
        <v>0</v>
      </c>
      <c r="AW1000" s="513">
        <v>0</v>
      </c>
      <c r="AX1000" s="513">
        <v>0</v>
      </c>
      <c r="AY1000" s="513">
        <v>0</v>
      </c>
      <c r="AZ1000" s="513">
        <v>0</v>
      </c>
      <c r="BA1000" s="513">
        <v>0</v>
      </c>
      <c r="BB1000" s="513">
        <v>0</v>
      </c>
      <c r="BC1000" s="513">
        <v>230.05</v>
      </c>
      <c r="BD1000" s="513">
        <v>230.05</v>
      </c>
      <c r="BE1000" s="513">
        <v>0</v>
      </c>
      <c r="BF1000" s="513">
        <v>0</v>
      </c>
      <c r="BG1000" s="513">
        <v>0</v>
      </c>
      <c r="BH1000" s="513">
        <v>0</v>
      </c>
      <c r="BI1000" s="513">
        <v>0</v>
      </c>
      <c r="BJ1000" s="513">
        <v>0</v>
      </c>
      <c r="BK1000" s="241">
        <f t="shared" si="149"/>
        <v>230.05</v>
      </c>
      <c r="BL1000" s="22">
        <f t="shared" si="150"/>
        <v>230.05</v>
      </c>
      <c r="BM1000" s="519">
        <f t="shared" si="151"/>
        <v>2.6937939110070259E-2</v>
      </c>
      <c r="BN1000" s="520">
        <v>0</v>
      </c>
      <c r="BO1000" s="520">
        <v>0</v>
      </c>
      <c r="BP1000" s="520">
        <v>0</v>
      </c>
      <c r="BQ1000" s="520">
        <v>0</v>
      </c>
      <c r="BR1000" s="520">
        <v>0</v>
      </c>
      <c r="BS1000" s="520">
        <v>0</v>
      </c>
      <c r="BT1000" s="520">
        <v>0</v>
      </c>
      <c r="BU1000" s="520">
        <v>0</v>
      </c>
      <c r="BV1000" s="520">
        <v>0</v>
      </c>
      <c r="BW1000" s="520">
        <v>0</v>
      </c>
      <c r="BX1000" s="520">
        <v>0</v>
      </c>
      <c r="BY1000" s="520">
        <v>0</v>
      </c>
      <c r="BZ1000" s="520">
        <v>0</v>
      </c>
      <c r="CA1000" s="520">
        <v>0</v>
      </c>
      <c r="CB1000" s="520">
        <v>0</v>
      </c>
      <c r="CC1000" s="520">
        <v>0</v>
      </c>
      <c r="CD1000" s="520">
        <v>270041.89199999999</v>
      </c>
      <c r="CE1000" s="520">
        <v>270041.89199999999</v>
      </c>
      <c r="CF1000" s="520">
        <v>0</v>
      </c>
      <c r="CG1000" s="520">
        <v>0</v>
      </c>
      <c r="CH1000" s="520">
        <v>0</v>
      </c>
      <c r="CI1000" s="520">
        <v>0</v>
      </c>
      <c r="CJ1000" s="520">
        <v>0</v>
      </c>
      <c r="CK1000" s="520">
        <v>0</v>
      </c>
      <c r="CL1000" s="520">
        <f t="shared" si="152"/>
        <v>270041.89199999999</v>
      </c>
      <c r="CM1000" s="521">
        <f t="shared" si="153"/>
        <v>270041.89199999999</v>
      </c>
      <c r="CN1000" s="522">
        <v>26525280.000000004</v>
      </c>
      <c r="CO1000" s="522">
        <v>26525280.000000004</v>
      </c>
      <c r="CP1000" s="522">
        <v>29924160</v>
      </c>
      <c r="CQ1000" s="243" t="s">
        <v>874</v>
      </c>
      <c r="CR1000" s="103">
        <v>7.57</v>
      </c>
      <c r="CS1000" s="523">
        <v>7.57</v>
      </c>
      <c r="CT1000" s="104">
        <v>8.5399999999999991</v>
      </c>
      <c r="CU1000" s="524"/>
      <c r="CV1000" s="524"/>
      <c r="CW1000" s="524"/>
      <c r="CX1000" s="525"/>
      <c r="CY1000" s="526">
        <v>296.47091644693631</v>
      </c>
      <c r="CZ1000" s="527">
        <v>221.91783789029026</v>
      </c>
      <c r="DA1000" s="528">
        <v>0.81226302448211174</v>
      </c>
      <c r="DB1000" s="529">
        <v>0.79015251302615397</v>
      </c>
      <c r="DC1000" s="530" t="s">
        <v>2323</v>
      </c>
      <c r="DD1000" s="225"/>
      <c r="DE1000" s="524"/>
      <c r="DF1000" s="524"/>
      <c r="DG1000" s="531"/>
      <c r="DH1000" s="532"/>
      <c r="DI1000" s="64">
        <v>0</v>
      </c>
      <c r="DJ1000" s="64">
        <v>1006533</v>
      </c>
      <c r="DK1000" s="64">
        <v>0</v>
      </c>
      <c r="DL1000" s="534">
        <f t="shared" si="154"/>
        <v>335511</v>
      </c>
    </row>
    <row r="1001" spans="1:116" ht="43.5" customHeight="1" x14ac:dyDescent="0.25">
      <c r="A1001" s="356" t="s">
        <v>7</v>
      </c>
      <c r="B1001" s="65" t="s">
        <v>96</v>
      </c>
      <c r="C1001" s="65" t="s">
        <v>140</v>
      </c>
      <c r="D1001" s="64" t="s">
        <v>2216</v>
      </c>
      <c r="E1001" s="64" t="s">
        <v>142</v>
      </c>
      <c r="F1001" s="64" t="s">
        <v>150</v>
      </c>
      <c r="G1001" s="18" t="s">
        <v>151</v>
      </c>
      <c r="H1001" s="35" t="s">
        <v>866</v>
      </c>
      <c r="I1001" s="28" t="s">
        <v>2330</v>
      </c>
      <c r="J1001" s="498">
        <v>6.8589211979727542</v>
      </c>
      <c r="K1001" s="498">
        <v>28.533712061862001</v>
      </c>
      <c r="L1001" s="499">
        <v>1783.5</v>
      </c>
      <c r="M1001" s="512">
        <v>0</v>
      </c>
      <c r="N1001" s="513">
        <v>0</v>
      </c>
      <c r="O1001" s="513">
        <v>0</v>
      </c>
      <c r="P1001" s="513">
        <v>0</v>
      </c>
      <c r="Q1001" s="513">
        <v>0</v>
      </c>
      <c r="R1001" s="513">
        <v>0</v>
      </c>
      <c r="S1001" s="513">
        <v>0</v>
      </c>
      <c r="T1001" s="513">
        <v>0</v>
      </c>
      <c r="U1001" s="513">
        <v>0</v>
      </c>
      <c r="V1001" s="513">
        <v>0</v>
      </c>
      <c r="W1001" s="513">
        <v>0</v>
      </c>
      <c r="X1001" s="513">
        <v>0</v>
      </c>
      <c r="Y1001" s="513">
        <v>0</v>
      </c>
      <c r="Z1001" s="513">
        <v>0</v>
      </c>
      <c r="AA1001" s="513">
        <v>0</v>
      </c>
      <c r="AB1001" s="513">
        <v>0</v>
      </c>
      <c r="AC1001" s="513">
        <v>108</v>
      </c>
      <c r="AD1001" s="513">
        <v>108</v>
      </c>
      <c r="AE1001" s="513">
        <v>0</v>
      </c>
      <c r="AF1001" s="513">
        <v>0</v>
      </c>
      <c r="AG1001" s="513">
        <v>0</v>
      </c>
      <c r="AH1001" s="513">
        <f t="shared" si="146"/>
        <v>0</v>
      </c>
      <c r="AI1001" s="513">
        <v>0</v>
      </c>
      <c r="AJ1001" s="513">
        <v>0</v>
      </c>
      <c r="AK1001" s="513">
        <f t="shared" si="147"/>
        <v>108</v>
      </c>
      <c r="AL1001" s="513">
        <f t="shared" si="148"/>
        <v>108</v>
      </c>
      <c r="AM1001" s="513">
        <v>0</v>
      </c>
      <c r="AN1001" s="513">
        <v>0</v>
      </c>
      <c r="AO1001" s="513">
        <v>0</v>
      </c>
      <c r="AP1001" s="513">
        <v>0</v>
      </c>
      <c r="AQ1001" s="513">
        <v>0</v>
      </c>
      <c r="AR1001" s="513">
        <v>0</v>
      </c>
      <c r="AS1001" s="513">
        <v>0</v>
      </c>
      <c r="AT1001" s="513">
        <v>0</v>
      </c>
      <c r="AU1001" s="513">
        <v>0</v>
      </c>
      <c r="AV1001" s="513">
        <v>0</v>
      </c>
      <c r="AW1001" s="513">
        <v>0</v>
      </c>
      <c r="AX1001" s="513">
        <v>0</v>
      </c>
      <c r="AY1001" s="513">
        <v>0</v>
      </c>
      <c r="AZ1001" s="513">
        <v>0</v>
      </c>
      <c r="BA1001" s="513">
        <v>0</v>
      </c>
      <c r="BB1001" s="513">
        <v>0</v>
      </c>
      <c r="BC1001" s="513">
        <v>661.14499999999998</v>
      </c>
      <c r="BD1001" s="513">
        <v>661.14499999999998</v>
      </c>
      <c r="BE1001" s="513">
        <v>0</v>
      </c>
      <c r="BF1001" s="513">
        <v>0</v>
      </c>
      <c r="BG1001" s="513">
        <v>0</v>
      </c>
      <c r="BH1001" s="513">
        <v>0</v>
      </c>
      <c r="BI1001" s="513">
        <v>0</v>
      </c>
      <c r="BJ1001" s="513">
        <v>0</v>
      </c>
      <c r="BK1001" s="241">
        <f t="shared" si="149"/>
        <v>661.14499999999998</v>
      </c>
      <c r="BL1001" s="22">
        <f t="shared" si="150"/>
        <v>661.14499999999998</v>
      </c>
      <c r="BM1001" s="519">
        <f t="shared" si="151"/>
        <v>0.13889600840336136</v>
      </c>
      <c r="BN1001" s="520">
        <v>0</v>
      </c>
      <c r="BO1001" s="520">
        <v>0</v>
      </c>
      <c r="BP1001" s="520">
        <v>0</v>
      </c>
      <c r="BQ1001" s="520">
        <v>0</v>
      </c>
      <c r="BR1001" s="520">
        <v>0</v>
      </c>
      <c r="BS1001" s="520">
        <v>0</v>
      </c>
      <c r="BT1001" s="520">
        <v>0</v>
      </c>
      <c r="BU1001" s="520">
        <v>0</v>
      </c>
      <c r="BV1001" s="520">
        <v>0</v>
      </c>
      <c r="BW1001" s="520">
        <v>0</v>
      </c>
      <c r="BX1001" s="520">
        <v>0</v>
      </c>
      <c r="BY1001" s="520">
        <v>0</v>
      </c>
      <c r="BZ1001" s="520">
        <v>0</v>
      </c>
      <c r="CA1001" s="520">
        <v>0</v>
      </c>
      <c r="CB1001" s="520">
        <v>0</v>
      </c>
      <c r="CC1001" s="520">
        <v>0</v>
      </c>
      <c r="CD1001" s="520">
        <v>776078.44680000003</v>
      </c>
      <c r="CE1001" s="520">
        <v>776078.44680000003</v>
      </c>
      <c r="CF1001" s="520">
        <v>0</v>
      </c>
      <c r="CG1001" s="520">
        <v>0</v>
      </c>
      <c r="CH1001" s="520">
        <v>0</v>
      </c>
      <c r="CI1001" s="520">
        <v>0</v>
      </c>
      <c r="CJ1001" s="520">
        <v>0</v>
      </c>
      <c r="CK1001" s="520">
        <v>0</v>
      </c>
      <c r="CL1001" s="520">
        <f t="shared" si="152"/>
        <v>776078.44680000003</v>
      </c>
      <c r="CM1001" s="521">
        <f t="shared" si="153"/>
        <v>776078.44680000003</v>
      </c>
      <c r="CN1001" s="522">
        <v>16258560</v>
      </c>
      <c r="CO1001" s="522">
        <v>16258560</v>
      </c>
      <c r="CP1001" s="522">
        <v>16679040</v>
      </c>
      <c r="CQ1001" s="243" t="s">
        <v>874</v>
      </c>
      <c r="CR1001" s="103">
        <v>4.6399999999999997</v>
      </c>
      <c r="CS1001" s="523">
        <v>4.6399999999999997</v>
      </c>
      <c r="CT1001" s="104">
        <v>4.76</v>
      </c>
      <c r="CU1001" s="524"/>
      <c r="CV1001" s="524"/>
      <c r="CW1001" s="524"/>
      <c r="CX1001" s="525"/>
      <c r="CY1001" s="526">
        <v>683.43512314420923</v>
      </c>
      <c r="CZ1001" s="527">
        <v>144.07103232947188</v>
      </c>
      <c r="DA1001" s="528">
        <v>1.6647127425201225</v>
      </c>
      <c r="DB1001" s="529">
        <v>1.4071384101484752</v>
      </c>
      <c r="DC1001" s="530" t="s">
        <v>2326</v>
      </c>
      <c r="DD1001" s="225"/>
      <c r="DE1001" s="524"/>
      <c r="DF1001" s="524"/>
      <c r="DG1001" s="531"/>
      <c r="DH1001" s="532"/>
      <c r="DI1001" s="64">
        <v>0</v>
      </c>
      <c r="DJ1001" s="64">
        <v>0</v>
      </c>
      <c r="DK1001" s="64">
        <v>0</v>
      </c>
      <c r="DL1001" s="534">
        <f t="shared" si="154"/>
        <v>0</v>
      </c>
    </row>
    <row r="1002" spans="1:116" ht="43.5" customHeight="1" x14ac:dyDescent="0.25">
      <c r="A1002" s="356" t="s">
        <v>7</v>
      </c>
      <c r="B1002" s="65" t="s">
        <v>96</v>
      </c>
      <c r="C1002" s="65" t="s">
        <v>140</v>
      </c>
      <c r="D1002" s="64" t="s">
        <v>2216</v>
      </c>
      <c r="E1002" s="64" t="s">
        <v>142</v>
      </c>
      <c r="F1002" s="64" t="s">
        <v>1947</v>
      </c>
      <c r="G1002" s="18" t="s">
        <v>142</v>
      </c>
      <c r="H1002" s="35" t="s">
        <v>866</v>
      </c>
      <c r="I1002" s="28" t="s">
        <v>2330</v>
      </c>
      <c r="J1002" s="498">
        <v>11.774481389853227</v>
      </c>
      <c r="K1002" s="498">
        <v>21.242045410362</v>
      </c>
      <c r="L1002" s="499">
        <v>3200.6</v>
      </c>
      <c r="M1002" s="512">
        <v>0</v>
      </c>
      <c r="N1002" s="513">
        <v>0</v>
      </c>
      <c r="O1002" s="513">
        <v>0</v>
      </c>
      <c r="P1002" s="513">
        <v>0</v>
      </c>
      <c r="Q1002" s="513">
        <v>0</v>
      </c>
      <c r="R1002" s="513">
        <v>0</v>
      </c>
      <c r="S1002" s="513">
        <v>0</v>
      </c>
      <c r="T1002" s="513">
        <v>0</v>
      </c>
      <c r="U1002" s="513">
        <v>0</v>
      </c>
      <c r="V1002" s="513">
        <v>0</v>
      </c>
      <c r="W1002" s="513">
        <v>0</v>
      </c>
      <c r="X1002" s="513">
        <v>0</v>
      </c>
      <c r="Y1002" s="513">
        <v>0</v>
      </c>
      <c r="Z1002" s="513">
        <v>0</v>
      </c>
      <c r="AA1002" s="513">
        <v>0</v>
      </c>
      <c r="AB1002" s="513">
        <v>0</v>
      </c>
      <c r="AC1002" s="513">
        <v>44</v>
      </c>
      <c r="AD1002" s="513">
        <v>44</v>
      </c>
      <c r="AE1002" s="513">
        <v>0</v>
      </c>
      <c r="AF1002" s="513">
        <v>0</v>
      </c>
      <c r="AG1002" s="513">
        <v>0</v>
      </c>
      <c r="AH1002" s="513">
        <f t="shared" si="146"/>
        <v>0</v>
      </c>
      <c r="AI1002" s="513">
        <v>0</v>
      </c>
      <c r="AJ1002" s="513">
        <v>0</v>
      </c>
      <c r="AK1002" s="513">
        <f t="shared" si="147"/>
        <v>44</v>
      </c>
      <c r="AL1002" s="513">
        <f t="shared" si="148"/>
        <v>44</v>
      </c>
      <c r="AM1002" s="513">
        <v>0</v>
      </c>
      <c r="AN1002" s="513">
        <v>0</v>
      </c>
      <c r="AO1002" s="513">
        <v>0</v>
      </c>
      <c r="AP1002" s="513">
        <v>0</v>
      </c>
      <c r="AQ1002" s="513">
        <v>0</v>
      </c>
      <c r="AR1002" s="513">
        <v>0</v>
      </c>
      <c r="AS1002" s="513">
        <v>0</v>
      </c>
      <c r="AT1002" s="513">
        <v>0</v>
      </c>
      <c r="AU1002" s="513">
        <v>0</v>
      </c>
      <c r="AV1002" s="513">
        <v>0</v>
      </c>
      <c r="AW1002" s="513">
        <v>0</v>
      </c>
      <c r="AX1002" s="513">
        <v>0</v>
      </c>
      <c r="AY1002" s="513">
        <v>0</v>
      </c>
      <c r="AZ1002" s="513">
        <v>0</v>
      </c>
      <c r="BA1002" s="513">
        <v>0</v>
      </c>
      <c r="BB1002" s="513">
        <v>0</v>
      </c>
      <c r="BC1002" s="513">
        <v>275.87</v>
      </c>
      <c r="BD1002" s="513">
        <v>275.87</v>
      </c>
      <c r="BE1002" s="513">
        <v>0</v>
      </c>
      <c r="BF1002" s="513">
        <v>0</v>
      </c>
      <c r="BG1002" s="513">
        <v>0</v>
      </c>
      <c r="BH1002" s="513">
        <v>0</v>
      </c>
      <c r="BI1002" s="513">
        <v>0</v>
      </c>
      <c r="BJ1002" s="513">
        <v>0</v>
      </c>
      <c r="BK1002" s="241">
        <f t="shared" si="149"/>
        <v>275.87</v>
      </c>
      <c r="BL1002" s="22">
        <f t="shared" si="150"/>
        <v>275.87</v>
      </c>
      <c r="BM1002" s="519">
        <f t="shared" si="151"/>
        <v>2.4370141342756182E-2</v>
      </c>
      <c r="BN1002" s="520">
        <v>0</v>
      </c>
      <c r="BO1002" s="520">
        <v>0</v>
      </c>
      <c r="BP1002" s="520">
        <v>0</v>
      </c>
      <c r="BQ1002" s="520">
        <v>0</v>
      </c>
      <c r="BR1002" s="520">
        <v>0</v>
      </c>
      <c r="BS1002" s="520">
        <v>0</v>
      </c>
      <c r="BT1002" s="520">
        <v>0</v>
      </c>
      <c r="BU1002" s="520">
        <v>0</v>
      </c>
      <c r="BV1002" s="520">
        <v>0</v>
      </c>
      <c r="BW1002" s="520">
        <v>0</v>
      </c>
      <c r="BX1002" s="520">
        <v>0</v>
      </c>
      <c r="BY1002" s="520">
        <v>0</v>
      </c>
      <c r="BZ1002" s="520">
        <v>0</v>
      </c>
      <c r="CA1002" s="520">
        <v>0</v>
      </c>
      <c r="CB1002" s="520">
        <v>0</v>
      </c>
      <c r="CC1002" s="520">
        <v>0</v>
      </c>
      <c r="CD1002" s="520">
        <v>323827.24080000003</v>
      </c>
      <c r="CE1002" s="520">
        <v>323827.24080000003</v>
      </c>
      <c r="CF1002" s="520">
        <v>0</v>
      </c>
      <c r="CG1002" s="520">
        <v>0</v>
      </c>
      <c r="CH1002" s="520">
        <v>0</v>
      </c>
      <c r="CI1002" s="520">
        <v>0</v>
      </c>
      <c r="CJ1002" s="520">
        <v>0</v>
      </c>
      <c r="CK1002" s="520">
        <v>0</v>
      </c>
      <c r="CL1002" s="520">
        <f t="shared" si="152"/>
        <v>323827.24080000003</v>
      </c>
      <c r="CM1002" s="521">
        <f t="shared" si="153"/>
        <v>323827.24080000003</v>
      </c>
      <c r="CN1002" s="522">
        <v>23862240</v>
      </c>
      <c r="CO1002" s="522">
        <v>23862240</v>
      </c>
      <c r="CP1002" s="522">
        <v>39665280.000000007</v>
      </c>
      <c r="CQ1002" s="243" t="s">
        <v>874</v>
      </c>
      <c r="CR1002" s="103">
        <v>6.81</v>
      </c>
      <c r="CS1002" s="523">
        <v>6.81</v>
      </c>
      <c r="CT1002" s="104">
        <v>11.32</v>
      </c>
      <c r="CU1002" s="524"/>
      <c r="CV1002" s="524"/>
      <c r="CW1002" s="524"/>
      <c r="CX1002" s="525"/>
      <c r="CY1002" s="526">
        <v>993.2242145593558</v>
      </c>
      <c r="CZ1002" s="527">
        <v>33.345876789482467</v>
      </c>
      <c r="DA1002" s="528">
        <v>0.71624177470099892</v>
      </c>
      <c r="DB1002" s="529">
        <v>0.46021521543385097</v>
      </c>
      <c r="DC1002" s="530" t="s">
        <v>2371</v>
      </c>
      <c r="DD1002" s="225"/>
      <c r="DE1002" s="524"/>
      <c r="DF1002" s="524"/>
      <c r="DG1002" s="531"/>
      <c r="DH1002" s="532"/>
      <c r="DI1002" s="64">
        <v>0</v>
      </c>
      <c r="DJ1002" s="64">
        <v>73380</v>
      </c>
      <c r="DK1002" s="64">
        <v>0</v>
      </c>
      <c r="DL1002" s="534">
        <f t="shared" si="154"/>
        <v>24460</v>
      </c>
    </row>
    <row r="1003" spans="1:116" ht="43.5" customHeight="1" x14ac:dyDescent="0.25">
      <c r="A1003" s="356" t="s">
        <v>7</v>
      </c>
      <c r="B1003" s="65" t="s">
        <v>96</v>
      </c>
      <c r="C1003" s="65" t="s">
        <v>140</v>
      </c>
      <c r="D1003" s="64" t="s">
        <v>2216</v>
      </c>
      <c r="E1003" s="64" t="s">
        <v>142</v>
      </c>
      <c r="F1003" s="64" t="s">
        <v>1948</v>
      </c>
      <c r="G1003" s="18" t="s">
        <v>1949</v>
      </c>
      <c r="H1003" s="35" t="s">
        <v>866</v>
      </c>
      <c r="I1003" s="28" t="s">
        <v>2330</v>
      </c>
      <c r="J1003" s="498">
        <v>0</v>
      </c>
      <c r="K1003" s="498">
        <v>28.82</v>
      </c>
      <c r="L1003" s="499">
        <v>1532</v>
      </c>
      <c r="M1003" s="512">
        <v>0</v>
      </c>
      <c r="N1003" s="513">
        <v>0</v>
      </c>
      <c r="O1003" s="513">
        <v>0</v>
      </c>
      <c r="P1003" s="513">
        <v>0</v>
      </c>
      <c r="Q1003" s="513">
        <v>0</v>
      </c>
      <c r="R1003" s="513">
        <v>0</v>
      </c>
      <c r="S1003" s="513">
        <v>0</v>
      </c>
      <c r="T1003" s="513">
        <v>0</v>
      </c>
      <c r="U1003" s="513">
        <v>0</v>
      </c>
      <c r="V1003" s="513">
        <v>0</v>
      </c>
      <c r="W1003" s="513">
        <v>0</v>
      </c>
      <c r="X1003" s="513">
        <v>0</v>
      </c>
      <c r="Y1003" s="513">
        <v>0</v>
      </c>
      <c r="Z1003" s="513">
        <v>0</v>
      </c>
      <c r="AA1003" s="513">
        <v>0</v>
      </c>
      <c r="AB1003" s="513">
        <v>0</v>
      </c>
      <c r="AC1003" s="513">
        <v>38</v>
      </c>
      <c r="AD1003" s="513">
        <v>38</v>
      </c>
      <c r="AE1003" s="513">
        <v>0</v>
      </c>
      <c r="AF1003" s="513">
        <v>0</v>
      </c>
      <c r="AG1003" s="513">
        <v>0</v>
      </c>
      <c r="AH1003" s="513">
        <f t="shared" si="146"/>
        <v>0</v>
      </c>
      <c r="AI1003" s="513">
        <v>0</v>
      </c>
      <c r="AJ1003" s="513">
        <v>0</v>
      </c>
      <c r="AK1003" s="513">
        <f t="shared" si="147"/>
        <v>38</v>
      </c>
      <c r="AL1003" s="513">
        <f t="shared" si="148"/>
        <v>38</v>
      </c>
      <c r="AM1003" s="513">
        <v>0</v>
      </c>
      <c r="AN1003" s="513">
        <v>0</v>
      </c>
      <c r="AO1003" s="513">
        <v>0</v>
      </c>
      <c r="AP1003" s="513">
        <v>0</v>
      </c>
      <c r="AQ1003" s="513">
        <v>0</v>
      </c>
      <c r="AR1003" s="513">
        <v>0</v>
      </c>
      <c r="AS1003" s="513">
        <v>0</v>
      </c>
      <c r="AT1003" s="513">
        <v>0</v>
      </c>
      <c r="AU1003" s="513">
        <v>0</v>
      </c>
      <c r="AV1003" s="513">
        <v>0</v>
      </c>
      <c r="AW1003" s="513">
        <v>0</v>
      </c>
      <c r="AX1003" s="513">
        <v>0</v>
      </c>
      <c r="AY1003" s="513">
        <v>0</v>
      </c>
      <c r="AZ1003" s="513">
        <v>0</v>
      </c>
      <c r="BA1003" s="513">
        <v>0</v>
      </c>
      <c r="BB1003" s="513">
        <v>0</v>
      </c>
      <c r="BC1003" s="513">
        <v>5265.16</v>
      </c>
      <c r="BD1003" s="513">
        <v>5265.16</v>
      </c>
      <c r="BE1003" s="513">
        <v>0</v>
      </c>
      <c r="BF1003" s="513">
        <v>0</v>
      </c>
      <c r="BG1003" s="513">
        <v>0</v>
      </c>
      <c r="BH1003" s="513">
        <v>0</v>
      </c>
      <c r="BI1003" s="513">
        <v>0</v>
      </c>
      <c r="BJ1003" s="513">
        <v>0</v>
      </c>
      <c r="BK1003" s="241">
        <f t="shared" si="149"/>
        <v>5265.16</v>
      </c>
      <c r="BL1003" s="22">
        <f t="shared" si="150"/>
        <v>5265.16</v>
      </c>
      <c r="BM1003" s="519">
        <f t="shared" si="151"/>
        <v>0</v>
      </c>
      <c r="BN1003" s="520">
        <v>0</v>
      </c>
      <c r="BO1003" s="520">
        <v>0</v>
      </c>
      <c r="BP1003" s="520">
        <v>0</v>
      </c>
      <c r="BQ1003" s="520">
        <v>0</v>
      </c>
      <c r="BR1003" s="520">
        <v>0</v>
      </c>
      <c r="BS1003" s="520">
        <v>0</v>
      </c>
      <c r="BT1003" s="520">
        <v>0</v>
      </c>
      <c r="BU1003" s="520">
        <v>0</v>
      </c>
      <c r="BV1003" s="520">
        <v>0</v>
      </c>
      <c r="BW1003" s="520">
        <v>0</v>
      </c>
      <c r="BX1003" s="520">
        <v>0</v>
      </c>
      <c r="BY1003" s="520">
        <v>0</v>
      </c>
      <c r="BZ1003" s="520">
        <v>0</v>
      </c>
      <c r="CA1003" s="520">
        <v>0</v>
      </c>
      <c r="CB1003" s="520">
        <v>0</v>
      </c>
      <c r="CC1003" s="520">
        <v>0</v>
      </c>
      <c r="CD1003" s="520">
        <v>6180455.4144000001</v>
      </c>
      <c r="CE1003" s="520">
        <v>6180455.4144000001</v>
      </c>
      <c r="CF1003" s="520">
        <v>0</v>
      </c>
      <c r="CG1003" s="520">
        <v>0</v>
      </c>
      <c r="CH1003" s="520">
        <v>0</v>
      </c>
      <c r="CI1003" s="520">
        <v>0</v>
      </c>
      <c r="CJ1003" s="520">
        <v>0</v>
      </c>
      <c r="CK1003" s="520">
        <v>0</v>
      </c>
      <c r="CL1003" s="520">
        <f t="shared" si="152"/>
        <v>6180455.4144000001</v>
      </c>
      <c r="CM1003" s="521">
        <f t="shared" si="153"/>
        <v>6180455.4144000001</v>
      </c>
      <c r="CN1003" s="522">
        <v>0</v>
      </c>
      <c r="CO1003" s="522">
        <v>0</v>
      </c>
      <c r="CP1003" s="522">
        <v>0</v>
      </c>
      <c r="CQ1003" s="243" t="s">
        <v>874</v>
      </c>
      <c r="CR1003" s="103">
        <v>0</v>
      </c>
      <c r="CS1003" s="523">
        <v>0</v>
      </c>
      <c r="CT1003" s="104">
        <v>0</v>
      </c>
      <c r="CU1003" s="524"/>
      <c r="CV1003" s="524"/>
      <c r="CW1003" s="524"/>
      <c r="CX1003" s="525"/>
      <c r="CY1003" s="526">
        <v>2.0757180156657991</v>
      </c>
      <c r="CZ1003" s="527">
        <v>0.34595300261096601</v>
      </c>
      <c r="DA1003" s="528">
        <v>3.9164490861618849E-2</v>
      </c>
      <c r="DB1003" s="529">
        <v>6.5274151436031302E-3</v>
      </c>
      <c r="DC1003" s="530" t="s">
        <v>2382</v>
      </c>
      <c r="DD1003" s="225"/>
      <c r="DE1003" s="524"/>
      <c r="DF1003" s="524"/>
      <c r="DG1003" s="531"/>
      <c r="DH1003" s="532"/>
      <c r="DI1003" s="64" t="s">
        <v>56</v>
      </c>
      <c r="DJ1003" s="64" t="s">
        <v>56</v>
      </c>
      <c r="DK1003" s="64">
        <v>0</v>
      </c>
      <c r="DL1003" s="534">
        <f t="shared" si="154"/>
        <v>0</v>
      </c>
    </row>
    <row r="1004" spans="1:116" ht="43.5" customHeight="1" x14ac:dyDescent="0.25">
      <c r="A1004" s="356" t="s">
        <v>7</v>
      </c>
      <c r="B1004" s="65" t="s">
        <v>96</v>
      </c>
      <c r="C1004" s="65" t="s">
        <v>140</v>
      </c>
      <c r="D1004" s="64" t="s">
        <v>2216</v>
      </c>
      <c r="E1004" s="64" t="s">
        <v>142</v>
      </c>
      <c r="F1004" s="64" t="s">
        <v>1950</v>
      </c>
      <c r="G1004" s="18" t="s">
        <v>142</v>
      </c>
      <c r="H1004" s="35" t="s">
        <v>866</v>
      </c>
      <c r="I1004" s="28" t="s">
        <v>2330</v>
      </c>
      <c r="J1004" s="498">
        <v>11.797344460513136</v>
      </c>
      <c r="K1004" s="498">
        <v>7.4530302875280006</v>
      </c>
      <c r="L1004" s="499">
        <v>211.5</v>
      </c>
      <c r="M1004" s="512">
        <v>0</v>
      </c>
      <c r="N1004" s="513">
        <v>0</v>
      </c>
      <c r="O1004" s="513">
        <v>0</v>
      </c>
      <c r="P1004" s="513">
        <v>0</v>
      </c>
      <c r="Q1004" s="513">
        <v>0</v>
      </c>
      <c r="R1004" s="513">
        <v>0</v>
      </c>
      <c r="S1004" s="513">
        <v>0</v>
      </c>
      <c r="T1004" s="513">
        <v>0</v>
      </c>
      <c r="U1004" s="513">
        <v>0</v>
      </c>
      <c r="V1004" s="513">
        <v>0</v>
      </c>
      <c r="W1004" s="513">
        <v>0</v>
      </c>
      <c r="X1004" s="513">
        <v>0</v>
      </c>
      <c r="Y1004" s="513">
        <v>0</v>
      </c>
      <c r="Z1004" s="513">
        <v>0</v>
      </c>
      <c r="AA1004" s="513">
        <v>0</v>
      </c>
      <c r="AB1004" s="513">
        <v>0</v>
      </c>
      <c r="AC1004" s="513">
        <v>5</v>
      </c>
      <c r="AD1004" s="513">
        <v>5</v>
      </c>
      <c r="AE1004" s="513">
        <v>0</v>
      </c>
      <c r="AF1004" s="513">
        <v>0</v>
      </c>
      <c r="AG1004" s="513">
        <v>0</v>
      </c>
      <c r="AH1004" s="513">
        <f t="shared" si="146"/>
        <v>0</v>
      </c>
      <c r="AI1004" s="513">
        <v>0</v>
      </c>
      <c r="AJ1004" s="513">
        <v>0</v>
      </c>
      <c r="AK1004" s="513">
        <f t="shared" si="147"/>
        <v>5</v>
      </c>
      <c r="AL1004" s="513">
        <f t="shared" si="148"/>
        <v>5</v>
      </c>
      <c r="AM1004" s="513">
        <v>0</v>
      </c>
      <c r="AN1004" s="513">
        <v>0</v>
      </c>
      <c r="AO1004" s="513">
        <v>0</v>
      </c>
      <c r="AP1004" s="513">
        <v>0</v>
      </c>
      <c r="AQ1004" s="513">
        <v>0</v>
      </c>
      <c r="AR1004" s="513">
        <v>0</v>
      </c>
      <c r="AS1004" s="513">
        <v>0</v>
      </c>
      <c r="AT1004" s="513">
        <v>0</v>
      </c>
      <c r="AU1004" s="513">
        <v>0</v>
      </c>
      <c r="AV1004" s="513">
        <v>0</v>
      </c>
      <c r="AW1004" s="513">
        <v>0</v>
      </c>
      <c r="AX1004" s="513">
        <v>0</v>
      </c>
      <c r="AY1004" s="513">
        <v>0</v>
      </c>
      <c r="AZ1004" s="513">
        <v>0</v>
      </c>
      <c r="BA1004" s="513">
        <v>0</v>
      </c>
      <c r="BB1004" s="513">
        <v>0</v>
      </c>
      <c r="BC1004" s="513">
        <v>415.48</v>
      </c>
      <c r="BD1004" s="513">
        <v>415.48</v>
      </c>
      <c r="BE1004" s="513">
        <v>0</v>
      </c>
      <c r="BF1004" s="513">
        <v>0</v>
      </c>
      <c r="BG1004" s="513">
        <v>0</v>
      </c>
      <c r="BH1004" s="513">
        <v>0</v>
      </c>
      <c r="BI1004" s="513">
        <v>0</v>
      </c>
      <c r="BJ1004" s="513">
        <v>0</v>
      </c>
      <c r="BK1004" s="241">
        <f t="shared" si="149"/>
        <v>415.48</v>
      </c>
      <c r="BL1004" s="22">
        <f t="shared" si="150"/>
        <v>415.48</v>
      </c>
      <c r="BM1004" s="519">
        <f t="shared" si="151"/>
        <v>3.5032040472175383E-2</v>
      </c>
      <c r="BN1004" s="520">
        <v>0</v>
      </c>
      <c r="BO1004" s="520">
        <v>0</v>
      </c>
      <c r="BP1004" s="520">
        <v>0</v>
      </c>
      <c r="BQ1004" s="520">
        <v>0</v>
      </c>
      <c r="BR1004" s="520">
        <v>0</v>
      </c>
      <c r="BS1004" s="520">
        <v>0</v>
      </c>
      <c r="BT1004" s="520">
        <v>0</v>
      </c>
      <c r="BU1004" s="520">
        <v>0</v>
      </c>
      <c r="BV1004" s="520">
        <v>0</v>
      </c>
      <c r="BW1004" s="520">
        <v>0</v>
      </c>
      <c r="BX1004" s="520">
        <v>0</v>
      </c>
      <c r="BY1004" s="520">
        <v>0</v>
      </c>
      <c r="BZ1004" s="520">
        <v>0</v>
      </c>
      <c r="CA1004" s="520">
        <v>0</v>
      </c>
      <c r="CB1004" s="520">
        <v>0</v>
      </c>
      <c r="CC1004" s="520">
        <v>0</v>
      </c>
      <c r="CD1004" s="520">
        <v>487707.04320000007</v>
      </c>
      <c r="CE1004" s="520">
        <v>487707.04320000007</v>
      </c>
      <c r="CF1004" s="520">
        <v>0</v>
      </c>
      <c r="CG1004" s="520">
        <v>0</v>
      </c>
      <c r="CH1004" s="520">
        <v>0</v>
      </c>
      <c r="CI1004" s="520">
        <v>0</v>
      </c>
      <c r="CJ1004" s="520">
        <v>0</v>
      </c>
      <c r="CK1004" s="520">
        <v>0</v>
      </c>
      <c r="CL1004" s="520">
        <f t="shared" si="152"/>
        <v>487707.04320000007</v>
      </c>
      <c r="CM1004" s="521">
        <f t="shared" si="153"/>
        <v>487707.04320000007</v>
      </c>
      <c r="CN1004" s="522">
        <v>32447040</v>
      </c>
      <c r="CO1004" s="522">
        <v>32447040</v>
      </c>
      <c r="CP1004" s="522">
        <v>41557439.999999993</v>
      </c>
      <c r="CQ1004" s="243" t="s">
        <v>874</v>
      </c>
      <c r="CR1004" s="103">
        <v>9.26</v>
      </c>
      <c r="CS1004" s="523">
        <v>9.26</v>
      </c>
      <c r="CT1004" s="104">
        <v>11.86</v>
      </c>
      <c r="CU1004" s="524"/>
      <c r="CV1004" s="524"/>
      <c r="CW1004" s="524"/>
      <c r="CX1004" s="525"/>
      <c r="CY1004" s="526">
        <v>940.67593076516732</v>
      </c>
      <c r="CZ1004" s="527">
        <v>103.58771262235028</v>
      </c>
      <c r="DA1004" s="528">
        <v>1.0786204129634793</v>
      </c>
      <c r="DB1004" s="529">
        <v>0.73691750591998051</v>
      </c>
      <c r="DC1004" s="530" t="s">
        <v>2371</v>
      </c>
      <c r="DD1004" s="225"/>
      <c r="DE1004" s="524"/>
      <c r="DF1004" s="524"/>
      <c r="DG1004" s="531"/>
      <c r="DH1004" s="532"/>
      <c r="DI1004" s="64">
        <v>0</v>
      </c>
      <c r="DJ1004" s="64">
        <v>18405</v>
      </c>
      <c r="DK1004" s="64">
        <v>43351</v>
      </c>
      <c r="DL1004" s="534">
        <f t="shared" si="154"/>
        <v>20585.333333333332</v>
      </c>
    </row>
    <row r="1005" spans="1:116" ht="43.5" customHeight="1" x14ac:dyDescent="0.25">
      <c r="A1005" s="356" t="s">
        <v>7</v>
      </c>
      <c r="B1005" s="65" t="s">
        <v>96</v>
      </c>
      <c r="C1005" s="65" t="s">
        <v>140</v>
      </c>
      <c r="D1005" s="64" t="s">
        <v>2703</v>
      </c>
      <c r="E1005" s="64" t="s">
        <v>152</v>
      </c>
      <c r="F1005" s="64" t="s">
        <v>153</v>
      </c>
      <c r="G1005" s="18" t="s">
        <v>2704</v>
      </c>
      <c r="H1005" s="35" t="s">
        <v>866</v>
      </c>
      <c r="I1005" s="28" t="s">
        <v>2330</v>
      </c>
      <c r="J1005" s="498">
        <v>6.9960996219322089</v>
      </c>
      <c r="K1005" s="498">
        <v>44.342234756253006</v>
      </c>
      <c r="L1005" s="499">
        <v>1446.8</v>
      </c>
      <c r="M1005" s="512">
        <v>0</v>
      </c>
      <c r="N1005" s="513">
        <v>0</v>
      </c>
      <c r="O1005" s="513">
        <v>0</v>
      </c>
      <c r="P1005" s="513">
        <v>0</v>
      </c>
      <c r="Q1005" s="513">
        <v>0</v>
      </c>
      <c r="R1005" s="513">
        <v>0</v>
      </c>
      <c r="S1005" s="513">
        <v>0</v>
      </c>
      <c r="T1005" s="513">
        <v>0</v>
      </c>
      <c r="U1005" s="513">
        <v>0</v>
      </c>
      <c r="V1005" s="513">
        <v>0</v>
      </c>
      <c r="W1005" s="513">
        <v>0</v>
      </c>
      <c r="X1005" s="513">
        <v>0</v>
      </c>
      <c r="Y1005" s="513">
        <v>0</v>
      </c>
      <c r="Z1005" s="513">
        <v>0</v>
      </c>
      <c r="AA1005" s="513">
        <v>0</v>
      </c>
      <c r="AB1005" s="513">
        <v>0</v>
      </c>
      <c r="AC1005" s="513">
        <v>4</v>
      </c>
      <c r="AD1005" s="513">
        <v>4</v>
      </c>
      <c r="AE1005" s="513">
        <v>0</v>
      </c>
      <c r="AF1005" s="513">
        <v>0</v>
      </c>
      <c r="AG1005" s="513">
        <v>0</v>
      </c>
      <c r="AH1005" s="513">
        <f t="shared" si="146"/>
        <v>0</v>
      </c>
      <c r="AI1005" s="513">
        <v>0</v>
      </c>
      <c r="AJ1005" s="513">
        <v>0</v>
      </c>
      <c r="AK1005" s="513">
        <f t="shared" si="147"/>
        <v>4</v>
      </c>
      <c r="AL1005" s="513">
        <f t="shared" si="148"/>
        <v>4</v>
      </c>
      <c r="AM1005" s="513">
        <v>0</v>
      </c>
      <c r="AN1005" s="513">
        <v>0</v>
      </c>
      <c r="AO1005" s="513">
        <v>0</v>
      </c>
      <c r="AP1005" s="513">
        <v>0</v>
      </c>
      <c r="AQ1005" s="513">
        <v>0</v>
      </c>
      <c r="AR1005" s="513">
        <v>0</v>
      </c>
      <c r="AS1005" s="513">
        <v>0</v>
      </c>
      <c r="AT1005" s="513">
        <v>0</v>
      </c>
      <c r="AU1005" s="513">
        <v>0</v>
      </c>
      <c r="AV1005" s="513">
        <v>0</v>
      </c>
      <c r="AW1005" s="513">
        <v>0</v>
      </c>
      <c r="AX1005" s="513">
        <v>0</v>
      </c>
      <c r="AY1005" s="513">
        <v>0</v>
      </c>
      <c r="AZ1005" s="513">
        <v>0</v>
      </c>
      <c r="BA1005" s="513">
        <v>0</v>
      </c>
      <c r="BB1005" s="513">
        <v>0</v>
      </c>
      <c r="BC1005" s="513">
        <v>16.32</v>
      </c>
      <c r="BD1005" s="513">
        <v>16.32</v>
      </c>
      <c r="BE1005" s="513">
        <v>0</v>
      </c>
      <c r="BF1005" s="513">
        <v>0</v>
      </c>
      <c r="BG1005" s="513">
        <v>0</v>
      </c>
      <c r="BH1005" s="513">
        <v>0</v>
      </c>
      <c r="BI1005" s="513">
        <v>0</v>
      </c>
      <c r="BJ1005" s="513">
        <v>0</v>
      </c>
      <c r="BK1005" s="241">
        <f t="shared" si="149"/>
        <v>16.32</v>
      </c>
      <c r="BL1005" s="22">
        <f t="shared" si="150"/>
        <v>16.32</v>
      </c>
      <c r="BM1005" s="519">
        <f t="shared" si="151"/>
        <v>2.9511754068716096E-3</v>
      </c>
      <c r="BN1005" s="520">
        <v>0</v>
      </c>
      <c r="BO1005" s="520">
        <v>0</v>
      </c>
      <c r="BP1005" s="520">
        <v>0</v>
      </c>
      <c r="BQ1005" s="520">
        <v>0</v>
      </c>
      <c r="BR1005" s="520">
        <v>0</v>
      </c>
      <c r="BS1005" s="520">
        <v>0</v>
      </c>
      <c r="BT1005" s="520">
        <v>0</v>
      </c>
      <c r="BU1005" s="520">
        <v>0</v>
      </c>
      <c r="BV1005" s="520">
        <v>0</v>
      </c>
      <c r="BW1005" s="520">
        <v>0</v>
      </c>
      <c r="BX1005" s="520">
        <v>0</v>
      </c>
      <c r="BY1005" s="520">
        <v>0</v>
      </c>
      <c r="BZ1005" s="520">
        <v>0</v>
      </c>
      <c r="CA1005" s="520">
        <v>0</v>
      </c>
      <c r="CB1005" s="520">
        <v>0</v>
      </c>
      <c r="CC1005" s="520">
        <v>0</v>
      </c>
      <c r="CD1005" s="520">
        <v>19157.068800000001</v>
      </c>
      <c r="CE1005" s="520">
        <v>19157.068800000001</v>
      </c>
      <c r="CF1005" s="520">
        <v>0</v>
      </c>
      <c r="CG1005" s="520">
        <v>0</v>
      </c>
      <c r="CH1005" s="520">
        <v>0</v>
      </c>
      <c r="CI1005" s="520">
        <v>0</v>
      </c>
      <c r="CJ1005" s="520">
        <v>0</v>
      </c>
      <c r="CK1005" s="520">
        <v>0</v>
      </c>
      <c r="CL1005" s="520">
        <f t="shared" si="152"/>
        <v>19157.068800000001</v>
      </c>
      <c r="CM1005" s="521">
        <f t="shared" si="153"/>
        <v>19157.068800000001</v>
      </c>
      <c r="CN1005" s="522">
        <v>7977458.7934703995</v>
      </c>
      <c r="CO1005" s="522">
        <v>7977458.7934703995</v>
      </c>
      <c r="CP1005" s="522">
        <v>8966533.9690836016</v>
      </c>
      <c r="CQ1005" s="243" t="s">
        <v>874</v>
      </c>
      <c r="CR1005" s="103">
        <v>4.92</v>
      </c>
      <c r="CS1005" s="523">
        <v>4.92</v>
      </c>
      <c r="CT1005" s="104">
        <v>5.53</v>
      </c>
      <c r="CU1005" s="524"/>
      <c r="CV1005" s="524"/>
      <c r="CW1005" s="524"/>
      <c r="CX1005" s="525"/>
      <c r="CY1005" s="526">
        <v>692.7124095987416</v>
      </c>
      <c r="CZ1005" s="527">
        <v>558.2276714735109</v>
      </c>
      <c r="DA1005" s="528">
        <v>2.9200305600139651</v>
      </c>
      <c r="DB1005" s="529">
        <v>2.8778191573252836</v>
      </c>
      <c r="DC1005" s="530" t="s">
        <v>2323</v>
      </c>
      <c r="DD1005" s="225"/>
      <c r="DE1005" s="524"/>
      <c r="DF1005" s="524"/>
      <c r="DG1005" s="531"/>
      <c r="DH1005" s="532"/>
      <c r="DI1005" s="64">
        <v>200234</v>
      </c>
      <c r="DJ1005" s="64">
        <v>944757</v>
      </c>
      <c r="DK1005" s="64">
        <v>288714</v>
      </c>
      <c r="DL1005" s="534">
        <f t="shared" si="154"/>
        <v>477901.66666666669</v>
      </c>
    </row>
    <row r="1006" spans="1:116" ht="43.5" customHeight="1" x14ac:dyDescent="0.25">
      <c r="A1006" s="356" t="s">
        <v>7</v>
      </c>
      <c r="B1006" s="65" t="s">
        <v>96</v>
      </c>
      <c r="C1006" s="65" t="s">
        <v>140</v>
      </c>
      <c r="D1006" s="64" t="s">
        <v>2703</v>
      </c>
      <c r="E1006" s="64" t="s">
        <v>152</v>
      </c>
      <c r="F1006" s="64" t="s">
        <v>640</v>
      </c>
      <c r="G1006" s="18" t="s">
        <v>641</v>
      </c>
      <c r="H1006" s="35" t="s">
        <v>866</v>
      </c>
      <c r="I1006" s="28" t="s">
        <v>2330</v>
      </c>
      <c r="J1006" s="498">
        <v>9.7168050304614013</v>
      </c>
      <c r="K1006" s="498">
        <v>45.156060512136001</v>
      </c>
      <c r="L1006" s="499">
        <v>1904.9</v>
      </c>
      <c r="M1006" s="512">
        <v>0</v>
      </c>
      <c r="N1006" s="513">
        <v>0</v>
      </c>
      <c r="O1006" s="513">
        <v>0</v>
      </c>
      <c r="P1006" s="513">
        <v>0</v>
      </c>
      <c r="Q1006" s="513">
        <v>0</v>
      </c>
      <c r="R1006" s="513">
        <v>0</v>
      </c>
      <c r="S1006" s="513">
        <v>0</v>
      </c>
      <c r="T1006" s="513">
        <v>0</v>
      </c>
      <c r="U1006" s="513">
        <v>0</v>
      </c>
      <c r="V1006" s="513">
        <v>0</v>
      </c>
      <c r="W1006" s="513">
        <v>0</v>
      </c>
      <c r="X1006" s="513">
        <v>0</v>
      </c>
      <c r="Y1006" s="513">
        <v>0</v>
      </c>
      <c r="Z1006" s="513">
        <v>0</v>
      </c>
      <c r="AA1006" s="513">
        <v>1</v>
      </c>
      <c r="AB1006" s="513">
        <v>1</v>
      </c>
      <c r="AC1006" s="513">
        <v>192</v>
      </c>
      <c r="AD1006" s="513">
        <v>192</v>
      </c>
      <c r="AE1006" s="513">
        <v>0</v>
      </c>
      <c r="AF1006" s="513">
        <v>0</v>
      </c>
      <c r="AG1006" s="513">
        <v>0</v>
      </c>
      <c r="AH1006" s="513">
        <f t="shared" si="146"/>
        <v>0</v>
      </c>
      <c r="AI1006" s="513">
        <v>0</v>
      </c>
      <c r="AJ1006" s="513">
        <v>0</v>
      </c>
      <c r="AK1006" s="513">
        <f t="shared" si="147"/>
        <v>193</v>
      </c>
      <c r="AL1006" s="513">
        <f t="shared" si="148"/>
        <v>193</v>
      </c>
      <c r="AM1006" s="513">
        <v>0</v>
      </c>
      <c r="AN1006" s="513">
        <v>0</v>
      </c>
      <c r="AO1006" s="513">
        <v>0</v>
      </c>
      <c r="AP1006" s="513">
        <v>0</v>
      </c>
      <c r="AQ1006" s="513">
        <v>0</v>
      </c>
      <c r="AR1006" s="513">
        <v>0</v>
      </c>
      <c r="AS1006" s="513">
        <v>0</v>
      </c>
      <c r="AT1006" s="513">
        <v>0</v>
      </c>
      <c r="AU1006" s="513">
        <v>0</v>
      </c>
      <c r="AV1006" s="513">
        <v>0</v>
      </c>
      <c r="AW1006" s="513">
        <v>0</v>
      </c>
      <c r="AX1006" s="513">
        <v>0</v>
      </c>
      <c r="AY1006" s="513">
        <v>0</v>
      </c>
      <c r="AZ1006" s="513">
        <v>0</v>
      </c>
      <c r="BA1006" s="513">
        <v>5</v>
      </c>
      <c r="BB1006" s="513">
        <v>5</v>
      </c>
      <c r="BC1006" s="513">
        <v>1716.65</v>
      </c>
      <c r="BD1006" s="513">
        <v>1716.65</v>
      </c>
      <c r="BE1006" s="513">
        <v>0</v>
      </c>
      <c r="BF1006" s="513">
        <v>0</v>
      </c>
      <c r="BG1006" s="513">
        <v>0</v>
      </c>
      <c r="BH1006" s="513">
        <v>0</v>
      </c>
      <c r="BI1006" s="513">
        <v>0</v>
      </c>
      <c r="BJ1006" s="513">
        <v>0</v>
      </c>
      <c r="BK1006" s="241">
        <f t="shared" si="149"/>
        <v>1721.65</v>
      </c>
      <c r="BL1006" s="22">
        <f t="shared" si="150"/>
        <v>1721.65</v>
      </c>
      <c r="BM1006" s="519">
        <f t="shared" si="151"/>
        <v>0.26568672839506174</v>
      </c>
      <c r="BN1006" s="520">
        <v>0</v>
      </c>
      <c r="BO1006" s="520">
        <v>0</v>
      </c>
      <c r="BP1006" s="520">
        <v>0</v>
      </c>
      <c r="BQ1006" s="520">
        <v>0</v>
      </c>
      <c r="BR1006" s="520">
        <v>0</v>
      </c>
      <c r="BS1006" s="520">
        <v>0</v>
      </c>
      <c r="BT1006" s="520">
        <v>0</v>
      </c>
      <c r="BU1006" s="520">
        <v>0</v>
      </c>
      <c r="BV1006" s="520">
        <v>0</v>
      </c>
      <c r="BW1006" s="520">
        <v>0</v>
      </c>
      <c r="BX1006" s="520">
        <v>0</v>
      </c>
      <c r="BY1006" s="520">
        <v>0</v>
      </c>
      <c r="BZ1006" s="520">
        <v>0</v>
      </c>
      <c r="CA1006" s="520">
        <v>0</v>
      </c>
      <c r="CB1006" s="520">
        <v>25228.799999999999</v>
      </c>
      <c r="CC1006" s="520">
        <v>25228.799999999999</v>
      </c>
      <c r="CD1006" s="520">
        <v>2015072.4360000002</v>
      </c>
      <c r="CE1006" s="520">
        <v>2015072.4360000002</v>
      </c>
      <c r="CF1006" s="520">
        <v>0</v>
      </c>
      <c r="CG1006" s="520">
        <v>0</v>
      </c>
      <c r="CH1006" s="520">
        <v>0</v>
      </c>
      <c r="CI1006" s="520">
        <v>0</v>
      </c>
      <c r="CJ1006" s="520">
        <v>0</v>
      </c>
      <c r="CK1006" s="520">
        <v>0</v>
      </c>
      <c r="CL1006" s="520">
        <f t="shared" si="152"/>
        <v>2040301.2360000003</v>
      </c>
      <c r="CM1006" s="521">
        <f t="shared" si="153"/>
        <v>2040301.2360000003</v>
      </c>
      <c r="CN1006" s="522">
        <v>15788513.4453</v>
      </c>
      <c r="CO1006" s="522">
        <v>15788513.4453</v>
      </c>
      <c r="CP1006" s="522">
        <v>16882766.852400001</v>
      </c>
      <c r="CQ1006" s="243" t="s">
        <v>874</v>
      </c>
      <c r="CR1006" s="103">
        <v>6.06</v>
      </c>
      <c r="CS1006" s="523">
        <v>6.06</v>
      </c>
      <c r="CT1006" s="104">
        <v>6.48</v>
      </c>
      <c r="CU1006" s="524"/>
      <c r="CV1006" s="524"/>
      <c r="CW1006" s="524"/>
      <c r="CX1006" s="525"/>
      <c r="CY1006" s="526">
        <v>476.60709413885553</v>
      </c>
      <c r="CZ1006" s="527">
        <v>160.28849844542182</v>
      </c>
      <c r="DA1006" s="528">
        <v>1.4777569399954074</v>
      </c>
      <c r="DB1006" s="529">
        <v>1.3839506788610434</v>
      </c>
      <c r="DC1006" s="530" t="s">
        <v>2323</v>
      </c>
      <c r="DD1006" s="225"/>
      <c r="DE1006" s="524"/>
      <c r="DF1006" s="524"/>
      <c r="DG1006" s="531"/>
      <c r="DH1006" s="532"/>
      <c r="DI1006" s="64">
        <v>164774</v>
      </c>
      <c r="DJ1006" s="64">
        <v>31876</v>
      </c>
      <c r="DK1006" s="64">
        <v>0</v>
      </c>
      <c r="DL1006" s="534">
        <f t="shared" si="154"/>
        <v>65550</v>
      </c>
    </row>
    <row r="1007" spans="1:116" ht="43.5" customHeight="1" x14ac:dyDescent="0.25">
      <c r="A1007" s="356" t="s">
        <v>7</v>
      </c>
      <c r="B1007" s="65" t="s">
        <v>96</v>
      </c>
      <c r="C1007" s="65" t="s">
        <v>140</v>
      </c>
      <c r="D1007" s="64" t="s">
        <v>2705</v>
      </c>
      <c r="E1007" s="64" t="s">
        <v>142</v>
      </c>
      <c r="F1007" s="64" t="s">
        <v>643</v>
      </c>
      <c r="G1007" s="18" t="s">
        <v>142</v>
      </c>
      <c r="H1007" s="35" t="s">
        <v>866</v>
      </c>
      <c r="I1007" s="28" t="s">
        <v>2330</v>
      </c>
      <c r="J1007" s="498">
        <v>11.774481389853227</v>
      </c>
      <c r="K1007" s="498">
        <v>19.885227231366002</v>
      </c>
      <c r="L1007" s="499">
        <v>1093</v>
      </c>
      <c r="M1007" s="512">
        <v>0</v>
      </c>
      <c r="N1007" s="513">
        <v>0</v>
      </c>
      <c r="O1007" s="513">
        <v>0</v>
      </c>
      <c r="P1007" s="513">
        <v>0</v>
      </c>
      <c r="Q1007" s="513">
        <v>0</v>
      </c>
      <c r="R1007" s="513">
        <v>0</v>
      </c>
      <c r="S1007" s="513">
        <v>0</v>
      </c>
      <c r="T1007" s="513">
        <v>0</v>
      </c>
      <c r="U1007" s="513">
        <v>0</v>
      </c>
      <c r="V1007" s="513">
        <v>0</v>
      </c>
      <c r="W1007" s="513">
        <v>0</v>
      </c>
      <c r="X1007" s="513">
        <v>0</v>
      </c>
      <c r="Y1007" s="513">
        <v>0</v>
      </c>
      <c r="Z1007" s="513">
        <v>0</v>
      </c>
      <c r="AA1007" s="513">
        <v>0</v>
      </c>
      <c r="AB1007" s="513">
        <v>0</v>
      </c>
      <c r="AC1007" s="513">
        <v>43</v>
      </c>
      <c r="AD1007" s="513">
        <v>43</v>
      </c>
      <c r="AE1007" s="513">
        <v>0</v>
      </c>
      <c r="AF1007" s="513">
        <v>0</v>
      </c>
      <c r="AG1007" s="513">
        <v>0</v>
      </c>
      <c r="AH1007" s="513">
        <f t="shared" si="146"/>
        <v>0</v>
      </c>
      <c r="AI1007" s="513">
        <v>0</v>
      </c>
      <c r="AJ1007" s="513">
        <v>0</v>
      </c>
      <c r="AK1007" s="513">
        <f t="shared" si="147"/>
        <v>43</v>
      </c>
      <c r="AL1007" s="513">
        <f t="shared" si="148"/>
        <v>43</v>
      </c>
      <c r="AM1007" s="513">
        <v>0</v>
      </c>
      <c r="AN1007" s="513">
        <v>0</v>
      </c>
      <c r="AO1007" s="513">
        <v>0</v>
      </c>
      <c r="AP1007" s="513">
        <v>0</v>
      </c>
      <c r="AQ1007" s="513">
        <v>0</v>
      </c>
      <c r="AR1007" s="513">
        <v>0</v>
      </c>
      <c r="AS1007" s="513">
        <v>0</v>
      </c>
      <c r="AT1007" s="513">
        <v>0</v>
      </c>
      <c r="AU1007" s="513">
        <v>0</v>
      </c>
      <c r="AV1007" s="513">
        <v>0</v>
      </c>
      <c r="AW1007" s="513">
        <v>0</v>
      </c>
      <c r="AX1007" s="513">
        <v>0</v>
      </c>
      <c r="AY1007" s="513">
        <v>0</v>
      </c>
      <c r="AZ1007" s="513">
        <v>0</v>
      </c>
      <c r="BA1007" s="513">
        <v>0</v>
      </c>
      <c r="BB1007" s="513">
        <v>0</v>
      </c>
      <c r="BC1007" s="513">
        <v>3753.67</v>
      </c>
      <c r="BD1007" s="513">
        <v>3753.67</v>
      </c>
      <c r="BE1007" s="513">
        <v>0</v>
      </c>
      <c r="BF1007" s="513">
        <v>0</v>
      </c>
      <c r="BG1007" s="513">
        <v>0</v>
      </c>
      <c r="BH1007" s="513">
        <v>0</v>
      </c>
      <c r="BI1007" s="513">
        <v>0</v>
      </c>
      <c r="BJ1007" s="513">
        <v>0</v>
      </c>
      <c r="BK1007" s="241">
        <f t="shared" si="149"/>
        <v>3753.67</v>
      </c>
      <c r="BL1007" s="22">
        <f t="shared" si="150"/>
        <v>3753.67</v>
      </c>
      <c r="BM1007" s="519">
        <f t="shared" si="151"/>
        <v>0.76762167689161565</v>
      </c>
      <c r="BN1007" s="520">
        <v>0</v>
      </c>
      <c r="BO1007" s="520">
        <v>0</v>
      </c>
      <c r="BP1007" s="520">
        <v>0</v>
      </c>
      <c r="BQ1007" s="520">
        <v>0</v>
      </c>
      <c r="BR1007" s="520">
        <v>0</v>
      </c>
      <c r="BS1007" s="520">
        <v>0</v>
      </c>
      <c r="BT1007" s="520">
        <v>0</v>
      </c>
      <c r="BU1007" s="520">
        <v>0</v>
      </c>
      <c r="BV1007" s="520">
        <v>0</v>
      </c>
      <c r="BW1007" s="520">
        <v>0</v>
      </c>
      <c r="BX1007" s="520">
        <v>0</v>
      </c>
      <c r="BY1007" s="520">
        <v>0</v>
      </c>
      <c r="BZ1007" s="520">
        <v>0</v>
      </c>
      <c r="CA1007" s="520">
        <v>0</v>
      </c>
      <c r="CB1007" s="520">
        <v>0</v>
      </c>
      <c r="CC1007" s="520">
        <v>0</v>
      </c>
      <c r="CD1007" s="520">
        <v>4406207.9928000001</v>
      </c>
      <c r="CE1007" s="520">
        <v>4406207.9928000001</v>
      </c>
      <c r="CF1007" s="520">
        <v>0</v>
      </c>
      <c r="CG1007" s="520">
        <v>0</v>
      </c>
      <c r="CH1007" s="520">
        <v>0</v>
      </c>
      <c r="CI1007" s="520">
        <v>0</v>
      </c>
      <c r="CJ1007" s="520">
        <v>0</v>
      </c>
      <c r="CK1007" s="520">
        <v>0</v>
      </c>
      <c r="CL1007" s="520">
        <f t="shared" si="152"/>
        <v>4406207.9928000001</v>
      </c>
      <c r="CM1007" s="521">
        <f t="shared" si="153"/>
        <v>4406207.9928000001</v>
      </c>
      <c r="CN1007" s="522">
        <v>11392287.288364798</v>
      </c>
      <c r="CO1007" s="522">
        <v>11392287.288364798</v>
      </c>
      <c r="CP1007" s="522">
        <v>5510216.1068351986</v>
      </c>
      <c r="CQ1007" s="243" t="s">
        <v>874</v>
      </c>
      <c r="CR1007" s="103">
        <v>10.11</v>
      </c>
      <c r="CS1007" s="523">
        <v>10.11</v>
      </c>
      <c r="CT1007" s="104">
        <v>4.8899999999999997</v>
      </c>
      <c r="CU1007" s="524"/>
      <c r="CV1007" s="524"/>
      <c r="CW1007" s="524"/>
      <c r="CX1007" s="525"/>
      <c r="CY1007" s="526">
        <v>206.76758962413228</v>
      </c>
      <c r="CZ1007" s="527">
        <v>177.52797566308217</v>
      </c>
      <c r="DA1007" s="528">
        <v>1.2715409619849856</v>
      </c>
      <c r="DB1007" s="529">
        <v>1.2554510389175801</v>
      </c>
      <c r="DC1007" s="530" t="s">
        <v>2323</v>
      </c>
      <c r="DD1007" s="225"/>
      <c r="DE1007" s="524"/>
      <c r="DF1007" s="524"/>
      <c r="DG1007" s="531"/>
      <c r="DH1007" s="532"/>
      <c r="DI1007" s="64">
        <v>0</v>
      </c>
      <c r="DJ1007" s="64">
        <v>52704</v>
      </c>
      <c r="DK1007" s="64">
        <v>338797</v>
      </c>
      <c r="DL1007" s="534">
        <f t="shared" si="154"/>
        <v>130500.33333333333</v>
      </c>
    </row>
    <row r="1008" spans="1:116" ht="43.5" customHeight="1" x14ac:dyDescent="0.25">
      <c r="A1008" s="356" t="s">
        <v>7</v>
      </c>
      <c r="B1008" s="65" t="s">
        <v>96</v>
      </c>
      <c r="C1008" s="65" t="s">
        <v>140</v>
      </c>
      <c r="D1008" s="64" t="s">
        <v>2705</v>
      </c>
      <c r="E1008" s="64" t="s">
        <v>142</v>
      </c>
      <c r="F1008" s="64" t="s">
        <v>644</v>
      </c>
      <c r="G1008" s="18" t="s">
        <v>142</v>
      </c>
      <c r="H1008" s="35" t="s">
        <v>866</v>
      </c>
      <c r="I1008" s="28" t="s">
        <v>2330</v>
      </c>
      <c r="J1008" s="498">
        <v>8.8022822040650333</v>
      </c>
      <c r="K1008" s="498">
        <v>13.057954518294</v>
      </c>
      <c r="L1008" s="499">
        <v>2707.7</v>
      </c>
      <c r="M1008" s="512">
        <v>0</v>
      </c>
      <c r="N1008" s="513">
        <v>0</v>
      </c>
      <c r="O1008" s="513">
        <v>0</v>
      </c>
      <c r="P1008" s="513">
        <v>0</v>
      </c>
      <c r="Q1008" s="513">
        <v>0</v>
      </c>
      <c r="R1008" s="513">
        <v>0</v>
      </c>
      <c r="S1008" s="513">
        <v>0</v>
      </c>
      <c r="T1008" s="513">
        <v>0</v>
      </c>
      <c r="U1008" s="513">
        <v>0</v>
      </c>
      <c r="V1008" s="513">
        <v>0</v>
      </c>
      <c r="W1008" s="513">
        <v>0</v>
      </c>
      <c r="X1008" s="513">
        <v>0</v>
      </c>
      <c r="Y1008" s="513">
        <v>0</v>
      </c>
      <c r="Z1008" s="513">
        <v>0</v>
      </c>
      <c r="AA1008" s="513">
        <v>0</v>
      </c>
      <c r="AB1008" s="513">
        <v>0</v>
      </c>
      <c r="AC1008" s="513">
        <v>35</v>
      </c>
      <c r="AD1008" s="513">
        <v>35</v>
      </c>
      <c r="AE1008" s="513">
        <v>0</v>
      </c>
      <c r="AF1008" s="513">
        <v>0</v>
      </c>
      <c r="AG1008" s="513">
        <v>0</v>
      </c>
      <c r="AH1008" s="513">
        <f t="shared" si="146"/>
        <v>0</v>
      </c>
      <c r="AI1008" s="513">
        <v>0</v>
      </c>
      <c r="AJ1008" s="513">
        <v>0</v>
      </c>
      <c r="AK1008" s="513">
        <f t="shared" si="147"/>
        <v>35</v>
      </c>
      <c r="AL1008" s="513">
        <f t="shared" si="148"/>
        <v>35</v>
      </c>
      <c r="AM1008" s="513">
        <v>0</v>
      </c>
      <c r="AN1008" s="513">
        <v>0</v>
      </c>
      <c r="AO1008" s="513">
        <v>0</v>
      </c>
      <c r="AP1008" s="513">
        <v>0</v>
      </c>
      <c r="AQ1008" s="513">
        <v>0</v>
      </c>
      <c r="AR1008" s="513">
        <v>0</v>
      </c>
      <c r="AS1008" s="513">
        <v>0</v>
      </c>
      <c r="AT1008" s="513">
        <v>0</v>
      </c>
      <c r="AU1008" s="513">
        <v>0</v>
      </c>
      <c r="AV1008" s="513">
        <v>0</v>
      </c>
      <c r="AW1008" s="513">
        <v>0</v>
      </c>
      <c r="AX1008" s="513">
        <v>0</v>
      </c>
      <c r="AY1008" s="513">
        <v>0</v>
      </c>
      <c r="AZ1008" s="513">
        <v>0</v>
      </c>
      <c r="BA1008" s="513">
        <v>0</v>
      </c>
      <c r="BB1008" s="513">
        <v>0</v>
      </c>
      <c r="BC1008" s="513">
        <v>1203.58</v>
      </c>
      <c r="BD1008" s="513">
        <v>1203.58</v>
      </c>
      <c r="BE1008" s="513">
        <v>0</v>
      </c>
      <c r="BF1008" s="513">
        <v>0</v>
      </c>
      <c r="BG1008" s="513">
        <v>0</v>
      </c>
      <c r="BH1008" s="513">
        <v>0</v>
      </c>
      <c r="BI1008" s="513">
        <v>0</v>
      </c>
      <c r="BJ1008" s="513">
        <v>0</v>
      </c>
      <c r="BK1008" s="241">
        <f t="shared" si="149"/>
        <v>1203.58</v>
      </c>
      <c r="BL1008" s="22">
        <f t="shared" si="150"/>
        <v>1203.58</v>
      </c>
      <c r="BM1008" s="519">
        <f t="shared" si="151"/>
        <v>0.20895486111111108</v>
      </c>
      <c r="BN1008" s="520">
        <v>0</v>
      </c>
      <c r="BO1008" s="520">
        <v>0</v>
      </c>
      <c r="BP1008" s="520">
        <v>0</v>
      </c>
      <c r="BQ1008" s="520">
        <v>0</v>
      </c>
      <c r="BR1008" s="520">
        <v>0</v>
      </c>
      <c r="BS1008" s="520">
        <v>0</v>
      </c>
      <c r="BT1008" s="520">
        <v>0</v>
      </c>
      <c r="BU1008" s="520">
        <v>0</v>
      </c>
      <c r="BV1008" s="520">
        <v>0</v>
      </c>
      <c r="BW1008" s="520">
        <v>0</v>
      </c>
      <c r="BX1008" s="520">
        <v>0</v>
      </c>
      <c r="BY1008" s="520">
        <v>0</v>
      </c>
      <c r="BZ1008" s="520">
        <v>0</v>
      </c>
      <c r="CA1008" s="520">
        <v>0</v>
      </c>
      <c r="CB1008" s="520">
        <v>0</v>
      </c>
      <c r="CC1008" s="520">
        <v>0</v>
      </c>
      <c r="CD1008" s="520">
        <v>1412810.3472</v>
      </c>
      <c r="CE1008" s="520">
        <v>1412810.3472</v>
      </c>
      <c r="CF1008" s="520">
        <v>0</v>
      </c>
      <c r="CG1008" s="520">
        <v>0</v>
      </c>
      <c r="CH1008" s="520">
        <v>0</v>
      </c>
      <c r="CI1008" s="520">
        <v>0</v>
      </c>
      <c r="CJ1008" s="520">
        <v>0</v>
      </c>
      <c r="CK1008" s="520">
        <v>0</v>
      </c>
      <c r="CL1008" s="520">
        <f t="shared" si="152"/>
        <v>1412810.3472</v>
      </c>
      <c r="CM1008" s="521">
        <f t="shared" si="153"/>
        <v>1412810.3472</v>
      </c>
      <c r="CN1008" s="522">
        <v>19539292.8726</v>
      </c>
      <c r="CO1008" s="522">
        <v>19539292.8726</v>
      </c>
      <c r="CP1008" s="522">
        <v>20500241.702399999</v>
      </c>
      <c r="CQ1008" s="243" t="s">
        <v>874</v>
      </c>
      <c r="CR1008" s="103">
        <v>5.49</v>
      </c>
      <c r="CS1008" s="523">
        <v>5.49</v>
      </c>
      <c r="CT1008" s="104">
        <v>5.76</v>
      </c>
      <c r="CU1008" s="524"/>
      <c r="CV1008" s="524"/>
      <c r="CW1008" s="524"/>
      <c r="CX1008" s="525"/>
      <c r="CY1008" s="526">
        <v>289.22377596474115</v>
      </c>
      <c r="CZ1008" s="527">
        <v>150.66127131712145</v>
      </c>
      <c r="DA1008" s="528">
        <v>0.67214394975780622</v>
      </c>
      <c r="DB1008" s="529">
        <v>0.64116231106393806</v>
      </c>
      <c r="DC1008" s="530" t="s">
        <v>2326</v>
      </c>
      <c r="DD1008" s="225"/>
      <c r="DE1008" s="524"/>
      <c r="DF1008" s="524"/>
      <c r="DG1008" s="531"/>
      <c r="DH1008" s="532"/>
      <c r="DI1008" s="64">
        <v>0</v>
      </c>
      <c r="DJ1008" s="64">
        <v>0</v>
      </c>
      <c r="DK1008" s="64">
        <v>313956</v>
      </c>
      <c r="DL1008" s="534">
        <f t="shared" si="154"/>
        <v>104652</v>
      </c>
    </row>
    <row r="1009" spans="1:116" ht="43.5" customHeight="1" x14ac:dyDescent="0.25">
      <c r="A1009" s="356" t="s">
        <v>7</v>
      </c>
      <c r="B1009" s="65" t="s">
        <v>96</v>
      </c>
      <c r="C1009" s="65" t="s">
        <v>140</v>
      </c>
      <c r="D1009" s="64" t="s">
        <v>2705</v>
      </c>
      <c r="E1009" s="64" t="s">
        <v>142</v>
      </c>
      <c r="F1009" s="64" t="s">
        <v>645</v>
      </c>
      <c r="G1009" s="18" t="s">
        <v>142</v>
      </c>
      <c r="H1009" s="35" t="s">
        <v>860</v>
      </c>
      <c r="I1009" s="28" t="s">
        <v>2330</v>
      </c>
      <c r="J1009" s="498">
        <v>11.774481389853227</v>
      </c>
      <c r="K1009" s="498">
        <v>15.089962089825001</v>
      </c>
      <c r="L1009" s="499">
        <v>3525.2</v>
      </c>
      <c r="M1009" s="512">
        <v>0</v>
      </c>
      <c r="N1009" s="513">
        <v>0</v>
      </c>
      <c r="O1009" s="513">
        <v>0</v>
      </c>
      <c r="P1009" s="513">
        <v>0</v>
      </c>
      <c r="Q1009" s="513">
        <v>0</v>
      </c>
      <c r="R1009" s="513">
        <v>0</v>
      </c>
      <c r="S1009" s="513">
        <v>0</v>
      </c>
      <c r="T1009" s="513">
        <v>0</v>
      </c>
      <c r="U1009" s="513">
        <v>0</v>
      </c>
      <c r="V1009" s="513">
        <v>0</v>
      </c>
      <c r="W1009" s="513">
        <v>0</v>
      </c>
      <c r="X1009" s="513">
        <v>0</v>
      </c>
      <c r="Y1009" s="513">
        <v>0</v>
      </c>
      <c r="Z1009" s="513">
        <v>0</v>
      </c>
      <c r="AA1009" s="513">
        <v>0</v>
      </c>
      <c r="AB1009" s="513">
        <v>0</v>
      </c>
      <c r="AC1009" s="513">
        <v>25</v>
      </c>
      <c r="AD1009" s="513">
        <v>25</v>
      </c>
      <c r="AE1009" s="513">
        <v>0</v>
      </c>
      <c r="AF1009" s="513">
        <v>0</v>
      </c>
      <c r="AG1009" s="513">
        <v>0</v>
      </c>
      <c r="AH1009" s="513">
        <f t="shared" si="146"/>
        <v>0</v>
      </c>
      <c r="AI1009" s="513">
        <v>0</v>
      </c>
      <c r="AJ1009" s="513">
        <v>0</v>
      </c>
      <c r="AK1009" s="513">
        <f t="shared" si="147"/>
        <v>25</v>
      </c>
      <c r="AL1009" s="513">
        <f t="shared" si="148"/>
        <v>25</v>
      </c>
      <c r="AM1009" s="513">
        <v>0</v>
      </c>
      <c r="AN1009" s="513">
        <v>0</v>
      </c>
      <c r="AO1009" s="513">
        <v>0</v>
      </c>
      <c r="AP1009" s="513">
        <v>0</v>
      </c>
      <c r="AQ1009" s="513">
        <v>0</v>
      </c>
      <c r="AR1009" s="513">
        <v>0</v>
      </c>
      <c r="AS1009" s="513">
        <v>0</v>
      </c>
      <c r="AT1009" s="513">
        <v>0</v>
      </c>
      <c r="AU1009" s="513">
        <v>0</v>
      </c>
      <c r="AV1009" s="513">
        <v>0</v>
      </c>
      <c r="AW1009" s="513">
        <v>0</v>
      </c>
      <c r="AX1009" s="513">
        <v>0</v>
      </c>
      <c r="AY1009" s="513">
        <v>0</v>
      </c>
      <c r="AZ1009" s="513">
        <v>0</v>
      </c>
      <c r="BA1009" s="513">
        <v>0</v>
      </c>
      <c r="BB1009" s="513">
        <v>0</v>
      </c>
      <c r="BC1009" s="513">
        <v>342.2</v>
      </c>
      <c r="BD1009" s="513">
        <v>342.2</v>
      </c>
      <c r="BE1009" s="513">
        <v>0</v>
      </c>
      <c r="BF1009" s="513">
        <v>0</v>
      </c>
      <c r="BG1009" s="513">
        <v>0</v>
      </c>
      <c r="BH1009" s="513">
        <v>0</v>
      </c>
      <c r="BI1009" s="513">
        <v>0</v>
      </c>
      <c r="BJ1009" s="513">
        <v>0</v>
      </c>
      <c r="BK1009" s="241">
        <f t="shared" si="149"/>
        <v>342.2</v>
      </c>
      <c r="BL1009" s="22">
        <f t="shared" si="150"/>
        <v>342.2</v>
      </c>
      <c r="BM1009" s="519">
        <f t="shared" si="151"/>
        <v>2.6987381703470033E-2</v>
      </c>
      <c r="BN1009" s="520">
        <v>0</v>
      </c>
      <c r="BO1009" s="520">
        <v>0</v>
      </c>
      <c r="BP1009" s="520">
        <v>0</v>
      </c>
      <c r="BQ1009" s="520">
        <v>0</v>
      </c>
      <c r="BR1009" s="520">
        <v>0</v>
      </c>
      <c r="BS1009" s="520">
        <v>0</v>
      </c>
      <c r="BT1009" s="520">
        <v>0</v>
      </c>
      <c r="BU1009" s="520">
        <v>0</v>
      </c>
      <c r="BV1009" s="520">
        <v>0</v>
      </c>
      <c r="BW1009" s="520">
        <v>0</v>
      </c>
      <c r="BX1009" s="520">
        <v>0</v>
      </c>
      <c r="BY1009" s="520">
        <v>0</v>
      </c>
      <c r="BZ1009" s="520">
        <v>0</v>
      </c>
      <c r="CA1009" s="520">
        <v>0</v>
      </c>
      <c r="CB1009" s="520">
        <v>0</v>
      </c>
      <c r="CC1009" s="520">
        <v>0</v>
      </c>
      <c r="CD1009" s="520">
        <v>401688.04800000001</v>
      </c>
      <c r="CE1009" s="520">
        <v>401688.04800000001</v>
      </c>
      <c r="CF1009" s="520">
        <v>0</v>
      </c>
      <c r="CG1009" s="520">
        <v>0</v>
      </c>
      <c r="CH1009" s="520">
        <v>0</v>
      </c>
      <c r="CI1009" s="520">
        <v>0</v>
      </c>
      <c r="CJ1009" s="520">
        <v>0</v>
      </c>
      <c r="CK1009" s="520">
        <v>0</v>
      </c>
      <c r="CL1009" s="520">
        <f t="shared" si="152"/>
        <v>401688.04800000001</v>
      </c>
      <c r="CM1009" s="521">
        <f t="shared" si="153"/>
        <v>401688.04800000001</v>
      </c>
      <c r="CN1009" s="522">
        <v>45678561.597959995</v>
      </c>
      <c r="CO1009" s="522">
        <v>45678561.597959995</v>
      </c>
      <c r="CP1009" s="522">
        <v>49085098.395095997</v>
      </c>
      <c r="CQ1009" s="243" t="s">
        <v>874</v>
      </c>
      <c r="CR1009" s="103">
        <v>11.8</v>
      </c>
      <c r="CS1009" s="523">
        <v>11.8</v>
      </c>
      <c r="CT1009" s="104">
        <v>12.68</v>
      </c>
      <c r="CU1009" s="524"/>
      <c r="CV1009" s="524"/>
      <c r="CW1009" s="524"/>
      <c r="CX1009" s="525"/>
      <c r="CY1009" s="526">
        <v>44.485499985568801</v>
      </c>
      <c r="CZ1009" s="527">
        <v>44.561922207845704</v>
      </c>
      <c r="DA1009" s="528">
        <v>0.59355599505691703</v>
      </c>
      <c r="DB1009" s="529">
        <v>0.59311367528978909</v>
      </c>
      <c r="DC1009" s="530" t="s">
        <v>2339</v>
      </c>
      <c r="DD1009" s="225"/>
      <c r="DE1009" s="524"/>
      <c r="DF1009" s="524"/>
      <c r="DG1009" s="531"/>
      <c r="DH1009" s="532"/>
      <c r="DI1009" s="64">
        <v>82333</v>
      </c>
      <c r="DJ1009" s="64">
        <v>159436</v>
      </c>
      <c r="DK1009" s="64">
        <v>37673</v>
      </c>
      <c r="DL1009" s="534">
        <f t="shared" si="154"/>
        <v>93147.333333333328</v>
      </c>
    </row>
    <row r="1010" spans="1:116" ht="43.5" customHeight="1" x14ac:dyDescent="0.25">
      <c r="A1010" s="356" t="s">
        <v>7</v>
      </c>
      <c r="B1010" s="65" t="s">
        <v>96</v>
      </c>
      <c r="C1010" s="65" t="s">
        <v>140</v>
      </c>
      <c r="D1010" s="64" t="s">
        <v>2705</v>
      </c>
      <c r="E1010" s="64" t="s">
        <v>142</v>
      </c>
      <c r="F1010" s="64" t="s">
        <v>646</v>
      </c>
      <c r="G1010" s="18" t="s">
        <v>142</v>
      </c>
      <c r="H1010" s="35" t="s">
        <v>866</v>
      </c>
      <c r="I1010" s="28" t="s">
        <v>2330</v>
      </c>
      <c r="J1010" s="498">
        <v>11.774481389853227</v>
      </c>
      <c r="K1010" s="498">
        <v>28.846590849090003</v>
      </c>
      <c r="L1010" s="499">
        <v>1334.3</v>
      </c>
      <c r="M1010" s="512">
        <v>0</v>
      </c>
      <c r="N1010" s="513">
        <v>0</v>
      </c>
      <c r="O1010" s="513">
        <v>0</v>
      </c>
      <c r="P1010" s="513">
        <v>0</v>
      </c>
      <c r="Q1010" s="513">
        <v>0</v>
      </c>
      <c r="R1010" s="513">
        <v>0</v>
      </c>
      <c r="S1010" s="513">
        <v>0</v>
      </c>
      <c r="T1010" s="513">
        <v>0</v>
      </c>
      <c r="U1010" s="513">
        <v>0</v>
      </c>
      <c r="V1010" s="513">
        <v>0</v>
      </c>
      <c r="W1010" s="513">
        <v>0</v>
      </c>
      <c r="X1010" s="513">
        <v>0</v>
      </c>
      <c r="Y1010" s="513">
        <v>0</v>
      </c>
      <c r="Z1010" s="513">
        <v>0</v>
      </c>
      <c r="AA1010" s="513">
        <v>0</v>
      </c>
      <c r="AB1010" s="513">
        <v>0</v>
      </c>
      <c r="AC1010" s="513">
        <v>48</v>
      </c>
      <c r="AD1010" s="513">
        <v>48</v>
      </c>
      <c r="AE1010" s="513">
        <v>0</v>
      </c>
      <c r="AF1010" s="513">
        <v>0</v>
      </c>
      <c r="AG1010" s="513">
        <v>0</v>
      </c>
      <c r="AH1010" s="513">
        <f t="shared" si="146"/>
        <v>0</v>
      </c>
      <c r="AI1010" s="513">
        <v>0</v>
      </c>
      <c r="AJ1010" s="513">
        <v>0</v>
      </c>
      <c r="AK1010" s="513">
        <f t="shared" si="147"/>
        <v>48</v>
      </c>
      <c r="AL1010" s="513">
        <f t="shared" si="148"/>
        <v>48</v>
      </c>
      <c r="AM1010" s="513">
        <v>0</v>
      </c>
      <c r="AN1010" s="513">
        <v>0</v>
      </c>
      <c r="AO1010" s="513">
        <v>0</v>
      </c>
      <c r="AP1010" s="513">
        <v>0</v>
      </c>
      <c r="AQ1010" s="513">
        <v>0</v>
      </c>
      <c r="AR1010" s="513">
        <v>0</v>
      </c>
      <c r="AS1010" s="513">
        <v>0</v>
      </c>
      <c r="AT1010" s="513">
        <v>0</v>
      </c>
      <c r="AU1010" s="513">
        <v>0</v>
      </c>
      <c r="AV1010" s="513">
        <v>0</v>
      </c>
      <c r="AW1010" s="513">
        <v>0</v>
      </c>
      <c r="AX1010" s="513">
        <v>0</v>
      </c>
      <c r="AY1010" s="513">
        <v>0</v>
      </c>
      <c r="AZ1010" s="513">
        <v>0</v>
      </c>
      <c r="BA1010" s="513">
        <v>0</v>
      </c>
      <c r="BB1010" s="513">
        <v>0</v>
      </c>
      <c r="BC1010" s="513">
        <v>292.35000000000002</v>
      </c>
      <c r="BD1010" s="513">
        <v>292.35000000000002</v>
      </c>
      <c r="BE1010" s="513">
        <v>0</v>
      </c>
      <c r="BF1010" s="513">
        <v>0</v>
      </c>
      <c r="BG1010" s="513">
        <v>0</v>
      </c>
      <c r="BH1010" s="513">
        <v>0</v>
      </c>
      <c r="BI1010" s="513">
        <v>0</v>
      </c>
      <c r="BJ1010" s="513">
        <v>0</v>
      </c>
      <c r="BK1010" s="241">
        <f t="shared" si="149"/>
        <v>292.35000000000002</v>
      </c>
      <c r="BL1010" s="22">
        <f t="shared" si="150"/>
        <v>292.35000000000002</v>
      </c>
      <c r="BM1010" s="519">
        <f t="shared" si="151"/>
        <v>2.5712401055408972E-2</v>
      </c>
      <c r="BN1010" s="520">
        <v>0</v>
      </c>
      <c r="BO1010" s="520">
        <v>0</v>
      </c>
      <c r="BP1010" s="520">
        <v>0</v>
      </c>
      <c r="BQ1010" s="520">
        <v>0</v>
      </c>
      <c r="BR1010" s="520">
        <v>0</v>
      </c>
      <c r="BS1010" s="520">
        <v>0</v>
      </c>
      <c r="BT1010" s="520">
        <v>0</v>
      </c>
      <c r="BU1010" s="520">
        <v>0</v>
      </c>
      <c r="BV1010" s="520">
        <v>0</v>
      </c>
      <c r="BW1010" s="520">
        <v>0</v>
      </c>
      <c r="BX1010" s="520">
        <v>0</v>
      </c>
      <c r="BY1010" s="520">
        <v>0</v>
      </c>
      <c r="BZ1010" s="520">
        <v>0</v>
      </c>
      <c r="CA1010" s="520">
        <v>0</v>
      </c>
      <c r="CB1010" s="520">
        <v>0</v>
      </c>
      <c r="CC1010" s="520">
        <v>0</v>
      </c>
      <c r="CD1010" s="520">
        <v>343172.12400000001</v>
      </c>
      <c r="CE1010" s="520">
        <v>343172.12400000001</v>
      </c>
      <c r="CF1010" s="520">
        <v>0</v>
      </c>
      <c r="CG1010" s="520">
        <v>0</v>
      </c>
      <c r="CH1010" s="520">
        <v>0</v>
      </c>
      <c r="CI1010" s="520">
        <v>0</v>
      </c>
      <c r="CJ1010" s="520">
        <v>0</v>
      </c>
      <c r="CK1010" s="520">
        <v>0</v>
      </c>
      <c r="CL1010" s="520">
        <f t="shared" si="152"/>
        <v>343172.12400000001</v>
      </c>
      <c r="CM1010" s="521">
        <f t="shared" si="153"/>
        <v>343172.12400000001</v>
      </c>
      <c r="CN1010" s="522">
        <v>38028045.734549999</v>
      </c>
      <c r="CO1010" s="522">
        <v>38028045.734549999</v>
      </c>
      <c r="CP1010" s="522">
        <v>43896332.995109998</v>
      </c>
      <c r="CQ1010" s="243" t="s">
        <v>874</v>
      </c>
      <c r="CR1010" s="103">
        <v>9.85</v>
      </c>
      <c r="CS1010" s="523">
        <v>9.85</v>
      </c>
      <c r="CT1010" s="104">
        <v>11.37</v>
      </c>
      <c r="CU1010" s="524"/>
      <c r="CV1010" s="524"/>
      <c r="CW1010" s="524"/>
      <c r="CX1010" s="525"/>
      <c r="CY1010" s="526">
        <v>226.29356044348398</v>
      </c>
      <c r="CZ1010" s="527">
        <v>189.15249719916392</v>
      </c>
      <c r="DA1010" s="528">
        <v>0.84115378764342663</v>
      </c>
      <c r="DB1010" s="529">
        <v>0.82949506309484333</v>
      </c>
      <c r="DC1010" s="530" t="s">
        <v>2312</v>
      </c>
      <c r="DD1010" s="225"/>
      <c r="DE1010" s="524"/>
      <c r="DF1010" s="524"/>
      <c r="DG1010" s="531"/>
      <c r="DH1010" s="532"/>
      <c r="DI1010" s="64">
        <v>0</v>
      </c>
      <c r="DJ1010" s="64">
        <v>0</v>
      </c>
      <c r="DK1010" s="64">
        <v>0</v>
      </c>
      <c r="DL1010" s="534">
        <f t="shared" si="154"/>
        <v>0</v>
      </c>
    </row>
    <row r="1011" spans="1:116" ht="43.5" customHeight="1" x14ac:dyDescent="0.25">
      <c r="A1011" s="356" t="s">
        <v>7</v>
      </c>
      <c r="B1011" s="65" t="s">
        <v>96</v>
      </c>
      <c r="C1011" s="65" t="s">
        <v>140</v>
      </c>
      <c r="D1011" s="64" t="s">
        <v>2706</v>
      </c>
      <c r="E1011" s="64" t="s">
        <v>648</v>
      </c>
      <c r="F1011" s="64" t="s">
        <v>1952</v>
      </c>
      <c r="G1011" s="18" t="s">
        <v>648</v>
      </c>
      <c r="H1011" s="35" t="s">
        <v>866</v>
      </c>
      <c r="I1011" s="28" t="s">
        <v>2330</v>
      </c>
      <c r="J1011" s="498">
        <v>10.882821634116768</v>
      </c>
      <c r="K1011" s="498">
        <v>29.746212059340003</v>
      </c>
      <c r="L1011" s="499">
        <v>1314.8</v>
      </c>
      <c r="M1011" s="512">
        <v>0</v>
      </c>
      <c r="N1011" s="513">
        <v>0</v>
      </c>
      <c r="O1011" s="513">
        <v>0</v>
      </c>
      <c r="P1011" s="513">
        <v>0</v>
      </c>
      <c r="Q1011" s="513">
        <v>0</v>
      </c>
      <c r="R1011" s="513">
        <v>0</v>
      </c>
      <c r="S1011" s="513">
        <v>0</v>
      </c>
      <c r="T1011" s="513">
        <v>0</v>
      </c>
      <c r="U1011" s="513">
        <v>0</v>
      </c>
      <c r="V1011" s="513">
        <v>0</v>
      </c>
      <c r="W1011" s="513">
        <v>0</v>
      </c>
      <c r="X1011" s="513">
        <v>0</v>
      </c>
      <c r="Y1011" s="513">
        <v>0</v>
      </c>
      <c r="Z1011" s="513">
        <v>0</v>
      </c>
      <c r="AA1011" s="513">
        <v>0</v>
      </c>
      <c r="AB1011" s="513">
        <v>0</v>
      </c>
      <c r="AC1011" s="513">
        <v>31</v>
      </c>
      <c r="AD1011" s="513">
        <v>31</v>
      </c>
      <c r="AE1011" s="513">
        <v>0</v>
      </c>
      <c r="AF1011" s="513">
        <v>0</v>
      </c>
      <c r="AG1011" s="513">
        <v>0</v>
      </c>
      <c r="AH1011" s="513">
        <f t="shared" si="146"/>
        <v>0</v>
      </c>
      <c r="AI1011" s="513">
        <v>0</v>
      </c>
      <c r="AJ1011" s="513">
        <v>0</v>
      </c>
      <c r="AK1011" s="513">
        <f t="shared" si="147"/>
        <v>31</v>
      </c>
      <c r="AL1011" s="513">
        <f t="shared" si="148"/>
        <v>31</v>
      </c>
      <c r="AM1011" s="513">
        <v>0</v>
      </c>
      <c r="AN1011" s="513">
        <v>0</v>
      </c>
      <c r="AO1011" s="513">
        <v>0</v>
      </c>
      <c r="AP1011" s="513">
        <v>0</v>
      </c>
      <c r="AQ1011" s="513">
        <v>0</v>
      </c>
      <c r="AR1011" s="513">
        <v>0</v>
      </c>
      <c r="AS1011" s="513">
        <v>0</v>
      </c>
      <c r="AT1011" s="513">
        <v>0</v>
      </c>
      <c r="AU1011" s="513">
        <v>0</v>
      </c>
      <c r="AV1011" s="513">
        <v>0</v>
      </c>
      <c r="AW1011" s="513">
        <v>0</v>
      </c>
      <c r="AX1011" s="513">
        <v>0</v>
      </c>
      <c r="AY1011" s="513">
        <v>0</v>
      </c>
      <c r="AZ1011" s="513">
        <v>0</v>
      </c>
      <c r="BA1011" s="513">
        <v>0</v>
      </c>
      <c r="BB1011" s="513">
        <v>0</v>
      </c>
      <c r="BC1011" s="513">
        <v>236.61</v>
      </c>
      <c r="BD1011" s="513">
        <v>236.61</v>
      </c>
      <c r="BE1011" s="513">
        <v>0</v>
      </c>
      <c r="BF1011" s="513">
        <v>0</v>
      </c>
      <c r="BG1011" s="513">
        <v>0</v>
      </c>
      <c r="BH1011" s="513">
        <v>0</v>
      </c>
      <c r="BI1011" s="513">
        <v>0</v>
      </c>
      <c r="BJ1011" s="513">
        <v>0</v>
      </c>
      <c r="BK1011" s="241">
        <f t="shared" si="149"/>
        <v>236.61</v>
      </c>
      <c r="BL1011" s="22">
        <f t="shared" si="150"/>
        <v>236.61</v>
      </c>
      <c r="BM1011" s="519">
        <f t="shared" si="151"/>
        <v>2.9031901840490797E-2</v>
      </c>
      <c r="BN1011" s="520">
        <v>0</v>
      </c>
      <c r="BO1011" s="520">
        <v>0</v>
      </c>
      <c r="BP1011" s="520">
        <v>0</v>
      </c>
      <c r="BQ1011" s="520">
        <v>0</v>
      </c>
      <c r="BR1011" s="520">
        <v>0</v>
      </c>
      <c r="BS1011" s="520">
        <v>0</v>
      </c>
      <c r="BT1011" s="520">
        <v>0</v>
      </c>
      <c r="BU1011" s="520">
        <v>0</v>
      </c>
      <c r="BV1011" s="520">
        <v>0</v>
      </c>
      <c r="BW1011" s="520">
        <v>0</v>
      </c>
      <c r="BX1011" s="520">
        <v>0</v>
      </c>
      <c r="BY1011" s="520">
        <v>0</v>
      </c>
      <c r="BZ1011" s="520">
        <v>0</v>
      </c>
      <c r="CA1011" s="520">
        <v>0</v>
      </c>
      <c r="CB1011" s="520">
        <v>0</v>
      </c>
      <c r="CC1011" s="520">
        <v>0</v>
      </c>
      <c r="CD1011" s="520">
        <v>277742.28240000003</v>
      </c>
      <c r="CE1011" s="520">
        <v>277742.28240000003</v>
      </c>
      <c r="CF1011" s="520">
        <v>0</v>
      </c>
      <c r="CG1011" s="520">
        <v>0</v>
      </c>
      <c r="CH1011" s="520">
        <v>0</v>
      </c>
      <c r="CI1011" s="520">
        <v>0</v>
      </c>
      <c r="CJ1011" s="520">
        <v>0</v>
      </c>
      <c r="CK1011" s="520">
        <v>0</v>
      </c>
      <c r="CL1011" s="520">
        <f t="shared" si="152"/>
        <v>277742.28240000003</v>
      </c>
      <c r="CM1011" s="521">
        <f t="shared" si="153"/>
        <v>277742.28240000003</v>
      </c>
      <c r="CN1011" s="522">
        <v>16573920.000000002</v>
      </c>
      <c r="CO1011" s="522">
        <v>16573920.000000002</v>
      </c>
      <c r="CP1011" s="522">
        <v>28557600.000000004</v>
      </c>
      <c r="CQ1011" s="243" t="s">
        <v>874</v>
      </c>
      <c r="CR1011" s="103">
        <v>4.7300000000000004</v>
      </c>
      <c r="CS1011" s="523">
        <v>4.7300000000000004</v>
      </c>
      <c r="CT1011" s="104">
        <v>8.15</v>
      </c>
      <c r="CU1011" s="524"/>
      <c r="CV1011" s="524"/>
      <c r="CW1011" s="524"/>
      <c r="CX1011" s="525"/>
      <c r="CY1011" s="526">
        <v>1223.739863778349</v>
      </c>
      <c r="CZ1011" s="527">
        <v>167.47879944396553</v>
      </c>
      <c r="DA1011" s="528">
        <v>1.2590302472285755</v>
      </c>
      <c r="DB1011" s="529">
        <v>0.92106322360228843</v>
      </c>
      <c r="DC1011" s="530" t="s">
        <v>2313</v>
      </c>
      <c r="DD1011" s="225"/>
      <c r="DE1011" s="524"/>
      <c r="DF1011" s="524"/>
      <c r="DG1011" s="531"/>
      <c r="DH1011" s="532"/>
      <c r="DI1011" s="64">
        <v>0</v>
      </c>
      <c r="DJ1011" s="64">
        <v>0</v>
      </c>
      <c r="DK1011" s="64">
        <v>0</v>
      </c>
      <c r="DL1011" s="534">
        <f t="shared" si="154"/>
        <v>0</v>
      </c>
    </row>
    <row r="1012" spans="1:116" ht="43.5" customHeight="1" x14ac:dyDescent="0.25">
      <c r="A1012" s="356" t="s">
        <v>7</v>
      </c>
      <c r="B1012" s="65" t="s">
        <v>96</v>
      </c>
      <c r="C1012" s="65" t="s">
        <v>140</v>
      </c>
      <c r="D1012" s="64" t="s">
        <v>2706</v>
      </c>
      <c r="E1012" s="64" t="s">
        <v>648</v>
      </c>
      <c r="F1012" s="64" t="s">
        <v>1953</v>
      </c>
      <c r="G1012" s="18" t="s">
        <v>648</v>
      </c>
      <c r="H1012" s="35" t="s">
        <v>860</v>
      </c>
      <c r="I1012" s="28" t="s">
        <v>2330</v>
      </c>
      <c r="J1012" s="498">
        <v>9.7168050304614013</v>
      </c>
      <c r="K1012" s="498">
        <v>1.112689391625</v>
      </c>
      <c r="L1012" s="499">
        <v>61</v>
      </c>
      <c r="M1012" s="512">
        <v>0</v>
      </c>
      <c r="N1012" s="513">
        <v>0</v>
      </c>
      <c r="O1012" s="513">
        <v>0</v>
      </c>
      <c r="P1012" s="513">
        <v>0</v>
      </c>
      <c r="Q1012" s="513">
        <v>0</v>
      </c>
      <c r="R1012" s="513">
        <v>0</v>
      </c>
      <c r="S1012" s="513">
        <v>0</v>
      </c>
      <c r="T1012" s="513">
        <v>0</v>
      </c>
      <c r="U1012" s="513">
        <v>0</v>
      </c>
      <c r="V1012" s="513">
        <v>0</v>
      </c>
      <c r="W1012" s="513">
        <v>0</v>
      </c>
      <c r="X1012" s="513">
        <v>0</v>
      </c>
      <c r="Y1012" s="513">
        <v>0</v>
      </c>
      <c r="Z1012" s="513">
        <v>0</v>
      </c>
      <c r="AA1012" s="513">
        <v>0</v>
      </c>
      <c r="AB1012" s="513">
        <v>0</v>
      </c>
      <c r="AC1012" s="513">
        <v>3</v>
      </c>
      <c r="AD1012" s="513">
        <v>3</v>
      </c>
      <c r="AE1012" s="513">
        <v>0</v>
      </c>
      <c r="AF1012" s="513">
        <v>0</v>
      </c>
      <c r="AG1012" s="513">
        <v>0</v>
      </c>
      <c r="AH1012" s="513">
        <f t="shared" si="146"/>
        <v>0</v>
      </c>
      <c r="AI1012" s="513">
        <v>0</v>
      </c>
      <c r="AJ1012" s="513">
        <v>0</v>
      </c>
      <c r="AK1012" s="513">
        <f t="shared" si="147"/>
        <v>3</v>
      </c>
      <c r="AL1012" s="513">
        <f t="shared" si="148"/>
        <v>3</v>
      </c>
      <c r="AM1012" s="513">
        <v>0</v>
      </c>
      <c r="AN1012" s="513">
        <v>0</v>
      </c>
      <c r="AO1012" s="513">
        <v>0</v>
      </c>
      <c r="AP1012" s="513">
        <v>0</v>
      </c>
      <c r="AQ1012" s="513">
        <v>0</v>
      </c>
      <c r="AR1012" s="513">
        <v>0</v>
      </c>
      <c r="AS1012" s="513">
        <v>0</v>
      </c>
      <c r="AT1012" s="513">
        <v>0</v>
      </c>
      <c r="AU1012" s="513">
        <v>0</v>
      </c>
      <c r="AV1012" s="513">
        <v>0</v>
      </c>
      <c r="AW1012" s="513">
        <v>0</v>
      </c>
      <c r="AX1012" s="513">
        <v>0</v>
      </c>
      <c r="AY1012" s="513">
        <v>0</v>
      </c>
      <c r="AZ1012" s="513">
        <v>0</v>
      </c>
      <c r="BA1012" s="513">
        <v>0</v>
      </c>
      <c r="BB1012" s="513">
        <v>0</v>
      </c>
      <c r="BC1012" s="513">
        <v>18</v>
      </c>
      <c r="BD1012" s="513">
        <v>18</v>
      </c>
      <c r="BE1012" s="513">
        <v>0</v>
      </c>
      <c r="BF1012" s="513">
        <v>0</v>
      </c>
      <c r="BG1012" s="513">
        <v>0</v>
      </c>
      <c r="BH1012" s="513">
        <v>0</v>
      </c>
      <c r="BI1012" s="513">
        <v>0</v>
      </c>
      <c r="BJ1012" s="513">
        <v>0</v>
      </c>
      <c r="BK1012" s="241">
        <f t="shared" si="149"/>
        <v>18</v>
      </c>
      <c r="BL1012" s="22">
        <f t="shared" si="150"/>
        <v>18</v>
      </c>
      <c r="BM1012" s="519">
        <f t="shared" si="151"/>
        <v>2.3376623376623374E-2</v>
      </c>
      <c r="BN1012" s="520">
        <v>0</v>
      </c>
      <c r="BO1012" s="520">
        <v>0</v>
      </c>
      <c r="BP1012" s="520">
        <v>0</v>
      </c>
      <c r="BQ1012" s="520">
        <v>0</v>
      </c>
      <c r="BR1012" s="520">
        <v>0</v>
      </c>
      <c r="BS1012" s="520">
        <v>0</v>
      </c>
      <c r="BT1012" s="520">
        <v>0</v>
      </c>
      <c r="BU1012" s="520">
        <v>0</v>
      </c>
      <c r="BV1012" s="520">
        <v>0</v>
      </c>
      <c r="BW1012" s="520">
        <v>0</v>
      </c>
      <c r="BX1012" s="520">
        <v>0</v>
      </c>
      <c r="BY1012" s="520">
        <v>0</v>
      </c>
      <c r="BZ1012" s="520">
        <v>0</v>
      </c>
      <c r="CA1012" s="520">
        <v>0</v>
      </c>
      <c r="CB1012" s="520">
        <v>0</v>
      </c>
      <c r="CC1012" s="520">
        <v>0</v>
      </c>
      <c r="CD1012" s="520">
        <v>21129.120000000003</v>
      </c>
      <c r="CE1012" s="520">
        <v>21129.120000000003</v>
      </c>
      <c r="CF1012" s="520">
        <v>0</v>
      </c>
      <c r="CG1012" s="520">
        <v>0</v>
      </c>
      <c r="CH1012" s="520">
        <v>0</v>
      </c>
      <c r="CI1012" s="520">
        <v>0</v>
      </c>
      <c r="CJ1012" s="520">
        <v>0</v>
      </c>
      <c r="CK1012" s="520">
        <v>0</v>
      </c>
      <c r="CL1012" s="520">
        <f t="shared" si="152"/>
        <v>21129.120000000003</v>
      </c>
      <c r="CM1012" s="521">
        <f t="shared" si="153"/>
        <v>21129.120000000003</v>
      </c>
      <c r="CN1012" s="522">
        <v>1997279.9999999998</v>
      </c>
      <c r="CO1012" s="522">
        <v>1997279.9999999998</v>
      </c>
      <c r="CP1012" s="522">
        <v>2698080.0000000005</v>
      </c>
      <c r="CQ1012" s="243" t="s">
        <v>874</v>
      </c>
      <c r="CR1012" s="103">
        <v>0.56999999999999995</v>
      </c>
      <c r="CS1012" s="523">
        <v>0.56999999999999995</v>
      </c>
      <c r="CT1012" s="104">
        <v>0.77</v>
      </c>
      <c r="CU1012" s="524"/>
      <c r="CV1012" s="524"/>
      <c r="CW1012" s="524"/>
      <c r="CX1012" s="525"/>
      <c r="CY1012" s="526">
        <v>1183.5300546448088</v>
      </c>
      <c r="CZ1012" s="527">
        <v>64.338797814207638</v>
      </c>
      <c r="DA1012" s="528">
        <v>1.1311475409836067</v>
      </c>
      <c r="DB1012" s="529">
        <v>0.7103825136612022</v>
      </c>
      <c r="DC1012" s="530" t="s">
        <v>2648</v>
      </c>
      <c r="DD1012" s="225"/>
      <c r="DE1012" s="524"/>
      <c r="DF1012" s="524"/>
      <c r="DG1012" s="531"/>
      <c r="DH1012" s="532"/>
      <c r="DI1012" s="64">
        <v>0</v>
      </c>
      <c r="DJ1012" s="64">
        <v>0</v>
      </c>
      <c r="DK1012" s="64">
        <v>5752</v>
      </c>
      <c r="DL1012" s="534">
        <f t="shared" si="154"/>
        <v>1917.3333333333333</v>
      </c>
    </row>
    <row r="1013" spans="1:116" ht="43.5" customHeight="1" x14ac:dyDescent="0.25">
      <c r="A1013" s="356" t="s">
        <v>7</v>
      </c>
      <c r="B1013" s="65" t="s">
        <v>96</v>
      </c>
      <c r="C1013" s="65" t="s">
        <v>140</v>
      </c>
      <c r="D1013" s="64" t="s">
        <v>2706</v>
      </c>
      <c r="E1013" s="64" t="s">
        <v>648</v>
      </c>
      <c r="F1013" s="64" t="s">
        <v>1954</v>
      </c>
      <c r="G1013" s="18" t="s">
        <v>648</v>
      </c>
      <c r="H1013" s="35" t="s">
        <v>866</v>
      </c>
      <c r="I1013" s="28" t="s">
        <v>2330</v>
      </c>
      <c r="J1013" s="498">
        <v>10.882821634116768</v>
      </c>
      <c r="K1013" s="498">
        <v>12.589393913208001</v>
      </c>
      <c r="L1013" s="499">
        <v>832.9</v>
      </c>
      <c r="M1013" s="512">
        <v>0</v>
      </c>
      <c r="N1013" s="513">
        <v>0</v>
      </c>
      <c r="O1013" s="513">
        <v>0</v>
      </c>
      <c r="P1013" s="513">
        <v>0</v>
      </c>
      <c r="Q1013" s="513">
        <v>0</v>
      </c>
      <c r="R1013" s="513">
        <v>0</v>
      </c>
      <c r="S1013" s="513">
        <v>0</v>
      </c>
      <c r="T1013" s="513">
        <v>0</v>
      </c>
      <c r="U1013" s="513">
        <v>0</v>
      </c>
      <c r="V1013" s="513">
        <v>0</v>
      </c>
      <c r="W1013" s="513">
        <v>0</v>
      </c>
      <c r="X1013" s="513">
        <v>0</v>
      </c>
      <c r="Y1013" s="513">
        <v>1</v>
      </c>
      <c r="Z1013" s="513">
        <v>1</v>
      </c>
      <c r="AA1013" s="513">
        <v>0</v>
      </c>
      <c r="AB1013" s="513">
        <v>0</v>
      </c>
      <c r="AC1013" s="513">
        <v>22</v>
      </c>
      <c r="AD1013" s="513">
        <v>22</v>
      </c>
      <c r="AE1013" s="513">
        <v>0</v>
      </c>
      <c r="AF1013" s="513">
        <v>0</v>
      </c>
      <c r="AG1013" s="513">
        <v>0</v>
      </c>
      <c r="AH1013" s="513">
        <f t="shared" si="146"/>
        <v>0</v>
      </c>
      <c r="AI1013" s="513">
        <v>0</v>
      </c>
      <c r="AJ1013" s="513">
        <v>0</v>
      </c>
      <c r="AK1013" s="513">
        <f t="shared" si="147"/>
        <v>23</v>
      </c>
      <c r="AL1013" s="513">
        <f t="shared" si="148"/>
        <v>23</v>
      </c>
      <c r="AM1013" s="513">
        <v>0</v>
      </c>
      <c r="AN1013" s="513">
        <v>0</v>
      </c>
      <c r="AO1013" s="513">
        <v>0</v>
      </c>
      <c r="AP1013" s="513">
        <v>0</v>
      </c>
      <c r="AQ1013" s="513">
        <v>0</v>
      </c>
      <c r="AR1013" s="513">
        <v>0</v>
      </c>
      <c r="AS1013" s="513">
        <v>0</v>
      </c>
      <c r="AT1013" s="513">
        <v>0</v>
      </c>
      <c r="AU1013" s="513">
        <v>0</v>
      </c>
      <c r="AV1013" s="513">
        <v>0</v>
      </c>
      <c r="AW1013" s="513">
        <v>0</v>
      </c>
      <c r="AX1013" s="513">
        <v>0</v>
      </c>
      <c r="AY1013" s="513">
        <v>1.2</v>
      </c>
      <c r="AZ1013" s="513">
        <v>1.2</v>
      </c>
      <c r="BA1013" s="513">
        <v>0</v>
      </c>
      <c r="BB1013" s="513">
        <v>0</v>
      </c>
      <c r="BC1013" s="513">
        <v>204.79</v>
      </c>
      <c r="BD1013" s="513">
        <v>204.79</v>
      </c>
      <c r="BE1013" s="513">
        <v>0</v>
      </c>
      <c r="BF1013" s="513">
        <v>0</v>
      </c>
      <c r="BG1013" s="513">
        <v>0</v>
      </c>
      <c r="BH1013" s="513">
        <v>0</v>
      </c>
      <c r="BI1013" s="513">
        <v>0</v>
      </c>
      <c r="BJ1013" s="513">
        <v>0</v>
      </c>
      <c r="BK1013" s="241">
        <f t="shared" si="149"/>
        <v>205.98999999999998</v>
      </c>
      <c r="BL1013" s="22">
        <f t="shared" si="150"/>
        <v>205.98999999999998</v>
      </c>
      <c r="BM1013" s="519">
        <f t="shared" si="151"/>
        <v>3.3658496732026137E-2</v>
      </c>
      <c r="BN1013" s="520">
        <v>0</v>
      </c>
      <c r="BO1013" s="520">
        <v>0</v>
      </c>
      <c r="BP1013" s="520">
        <v>0</v>
      </c>
      <c r="BQ1013" s="520">
        <v>0</v>
      </c>
      <c r="BR1013" s="520">
        <v>0</v>
      </c>
      <c r="BS1013" s="520">
        <v>0</v>
      </c>
      <c r="BT1013" s="520">
        <v>0</v>
      </c>
      <c r="BU1013" s="520">
        <v>0</v>
      </c>
      <c r="BV1013" s="520">
        <v>0</v>
      </c>
      <c r="BW1013" s="520">
        <v>0</v>
      </c>
      <c r="BX1013" s="520">
        <v>0</v>
      </c>
      <c r="BY1013" s="520">
        <v>0</v>
      </c>
      <c r="BZ1013" s="520">
        <v>6054.9119999999994</v>
      </c>
      <c r="CA1013" s="520">
        <v>6054.9119999999994</v>
      </c>
      <c r="CB1013" s="520">
        <v>0</v>
      </c>
      <c r="CC1013" s="520">
        <v>0</v>
      </c>
      <c r="CD1013" s="520">
        <v>240390.6936</v>
      </c>
      <c r="CE1013" s="520">
        <v>240390.6936</v>
      </c>
      <c r="CF1013" s="520">
        <v>0</v>
      </c>
      <c r="CG1013" s="520">
        <v>0</v>
      </c>
      <c r="CH1013" s="520">
        <v>0</v>
      </c>
      <c r="CI1013" s="520">
        <v>0</v>
      </c>
      <c r="CJ1013" s="520">
        <v>0</v>
      </c>
      <c r="CK1013" s="520">
        <v>0</v>
      </c>
      <c r="CL1013" s="520">
        <f t="shared" si="152"/>
        <v>246445.60560000001</v>
      </c>
      <c r="CM1013" s="521">
        <f t="shared" si="153"/>
        <v>246445.60560000001</v>
      </c>
      <c r="CN1013" s="522">
        <v>8795040</v>
      </c>
      <c r="CO1013" s="522">
        <v>8795040</v>
      </c>
      <c r="CP1013" s="522">
        <v>21444480.000000004</v>
      </c>
      <c r="CQ1013" s="243" t="s">
        <v>874</v>
      </c>
      <c r="CR1013" s="103">
        <v>2.5099999999999998</v>
      </c>
      <c r="CS1013" s="523">
        <v>2.5099999999999998</v>
      </c>
      <c r="CT1013" s="104">
        <v>6.12</v>
      </c>
      <c r="CU1013" s="524"/>
      <c r="CV1013" s="524"/>
      <c r="CW1013" s="524"/>
      <c r="CX1013" s="525"/>
      <c r="CY1013" s="526">
        <v>1124.3768496042412</v>
      </c>
      <c r="CZ1013" s="527">
        <v>199.38092812052901</v>
      </c>
      <c r="DA1013" s="528">
        <v>1.4969407122466365</v>
      </c>
      <c r="DB1013" s="529">
        <v>1.294771669447957</v>
      </c>
      <c r="DC1013" s="530" t="s">
        <v>2313</v>
      </c>
      <c r="DD1013" s="225"/>
      <c r="DE1013" s="524"/>
      <c r="DF1013" s="524"/>
      <c r="DG1013" s="531"/>
      <c r="DH1013" s="532"/>
      <c r="DI1013" s="64">
        <v>291</v>
      </c>
      <c r="DJ1013" s="64">
        <v>215166</v>
      </c>
      <c r="DK1013" s="64">
        <v>58718</v>
      </c>
      <c r="DL1013" s="534">
        <f t="shared" ref="DL1013:DL1044" si="155">AVERAGE(DI1013,DJ1013,DK1013)</f>
        <v>91391.666666666672</v>
      </c>
    </row>
    <row r="1014" spans="1:116" ht="43.5" customHeight="1" x14ac:dyDescent="0.25">
      <c r="A1014" s="356" t="s">
        <v>7</v>
      </c>
      <c r="B1014" s="65" t="s">
        <v>96</v>
      </c>
      <c r="C1014" s="65" t="s">
        <v>140</v>
      </c>
      <c r="D1014" s="64" t="s">
        <v>2707</v>
      </c>
      <c r="E1014" s="64" t="s">
        <v>1814</v>
      </c>
      <c r="F1014" s="64" t="s">
        <v>1956</v>
      </c>
      <c r="G1014" s="18" t="s">
        <v>1814</v>
      </c>
      <c r="H1014" s="35" t="s">
        <v>866</v>
      </c>
      <c r="I1014" s="28" t="s">
        <v>2287</v>
      </c>
      <c r="J1014" s="498">
        <v>1.9454394670613628</v>
      </c>
      <c r="K1014" s="498">
        <v>3.0428030239740003</v>
      </c>
      <c r="L1014" s="499">
        <v>790.3</v>
      </c>
      <c r="M1014" s="512">
        <v>0</v>
      </c>
      <c r="N1014" s="513">
        <v>0</v>
      </c>
      <c r="O1014" s="513">
        <v>0</v>
      </c>
      <c r="P1014" s="513">
        <v>0</v>
      </c>
      <c r="Q1014" s="513">
        <v>0</v>
      </c>
      <c r="R1014" s="513">
        <v>0</v>
      </c>
      <c r="S1014" s="513">
        <v>0</v>
      </c>
      <c r="T1014" s="513">
        <v>0</v>
      </c>
      <c r="U1014" s="513">
        <v>0</v>
      </c>
      <c r="V1014" s="513">
        <v>0</v>
      </c>
      <c r="W1014" s="513">
        <v>0</v>
      </c>
      <c r="X1014" s="513">
        <v>0</v>
      </c>
      <c r="Y1014" s="513">
        <v>0</v>
      </c>
      <c r="Z1014" s="513">
        <v>0</v>
      </c>
      <c r="AA1014" s="513">
        <v>0</v>
      </c>
      <c r="AB1014" s="513">
        <v>0</v>
      </c>
      <c r="AC1014" s="513">
        <v>5</v>
      </c>
      <c r="AD1014" s="513">
        <v>5</v>
      </c>
      <c r="AE1014" s="513">
        <v>0</v>
      </c>
      <c r="AF1014" s="513">
        <v>0</v>
      </c>
      <c r="AG1014" s="513">
        <v>0</v>
      </c>
      <c r="AH1014" s="513">
        <f t="shared" si="146"/>
        <v>0</v>
      </c>
      <c r="AI1014" s="513">
        <v>0</v>
      </c>
      <c r="AJ1014" s="513">
        <v>0</v>
      </c>
      <c r="AK1014" s="513">
        <f t="shared" si="147"/>
        <v>5</v>
      </c>
      <c r="AL1014" s="513">
        <f t="shared" si="148"/>
        <v>5</v>
      </c>
      <c r="AM1014" s="513">
        <v>0</v>
      </c>
      <c r="AN1014" s="513">
        <v>0</v>
      </c>
      <c r="AO1014" s="513">
        <v>0</v>
      </c>
      <c r="AP1014" s="513">
        <v>0</v>
      </c>
      <c r="AQ1014" s="513">
        <v>0</v>
      </c>
      <c r="AR1014" s="513">
        <v>0</v>
      </c>
      <c r="AS1014" s="513">
        <v>0</v>
      </c>
      <c r="AT1014" s="513">
        <v>0</v>
      </c>
      <c r="AU1014" s="513">
        <v>0</v>
      </c>
      <c r="AV1014" s="513">
        <v>0</v>
      </c>
      <c r="AW1014" s="513">
        <v>0</v>
      </c>
      <c r="AX1014" s="513">
        <v>0</v>
      </c>
      <c r="AY1014" s="513">
        <v>0</v>
      </c>
      <c r="AZ1014" s="513">
        <v>0</v>
      </c>
      <c r="BA1014" s="513">
        <v>0</v>
      </c>
      <c r="BB1014" s="513">
        <v>0</v>
      </c>
      <c r="BC1014" s="513">
        <v>30.83</v>
      </c>
      <c r="BD1014" s="513">
        <v>30.83</v>
      </c>
      <c r="BE1014" s="513">
        <v>0</v>
      </c>
      <c r="BF1014" s="513">
        <v>0</v>
      </c>
      <c r="BG1014" s="513">
        <v>0</v>
      </c>
      <c r="BH1014" s="513">
        <v>0</v>
      </c>
      <c r="BI1014" s="513">
        <v>0</v>
      </c>
      <c r="BJ1014" s="513">
        <v>0</v>
      </c>
      <c r="BK1014" s="241">
        <f t="shared" si="149"/>
        <v>30.83</v>
      </c>
      <c r="BL1014" s="22">
        <f t="shared" si="150"/>
        <v>30.83</v>
      </c>
      <c r="BM1014" s="519">
        <f t="shared" si="151"/>
        <v>1.7418079096045199E-2</v>
      </c>
      <c r="BN1014" s="520">
        <v>0</v>
      </c>
      <c r="BO1014" s="520">
        <v>0</v>
      </c>
      <c r="BP1014" s="520">
        <v>0</v>
      </c>
      <c r="BQ1014" s="520">
        <v>0</v>
      </c>
      <c r="BR1014" s="520">
        <v>0</v>
      </c>
      <c r="BS1014" s="520">
        <v>0</v>
      </c>
      <c r="BT1014" s="520">
        <v>0</v>
      </c>
      <c r="BU1014" s="520">
        <v>0</v>
      </c>
      <c r="BV1014" s="520">
        <v>0</v>
      </c>
      <c r="BW1014" s="520">
        <v>0</v>
      </c>
      <c r="BX1014" s="520">
        <v>0</v>
      </c>
      <c r="BY1014" s="520">
        <v>0</v>
      </c>
      <c r="BZ1014" s="520">
        <v>0</v>
      </c>
      <c r="CA1014" s="520">
        <v>0</v>
      </c>
      <c r="CB1014" s="520">
        <v>0</v>
      </c>
      <c r="CC1014" s="520">
        <v>0</v>
      </c>
      <c r="CD1014" s="520">
        <v>36189.487200000003</v>
      </c>
      <c r="CE1014" s="520">
        <v>36189.487200000003</v>
      </c>
      <c r="CF1014" s="520">
        <v>0</v>
      </c>
      <c r="CG1014" s="520">
        <v>0</v>
      </c>
      <c r="CH1014" s="520">
        <v>0</v>
      </c>
      <c r="CI1014" s="520">
        <v>0</v>
      </c>
      <c r="CJ1014" s="520">
        <v>0</v>
      </c>
      <c r="CK1014" s="520">
        <v>0</v>
      </c>
      <c r="CL1014" s="520">
        <f t="shared" si="152"/>
        <v>36189.487200000003</v>
      </c>
      <c r="CM1014" s="521">
        <f t="shared" si="153"/>
        <v>36189.487200000003</v>
      </c>
      <c r="CN1014" s="522">
        <v>2628000.0000000005</v>
      </c>
      <c r="CO1014" s="522">
        <v>2628000.0000000005</v>
      </c>
      <c r="CP1014" s="522">
        <v>6202080.0000000009</v>
      </c>
      <c r="CQ1014" s="243" t="s">
        <v>874</v>
      </c>
      <c r="CR1014" s="103">
        <v>0.75</v>
      </c>
      <c r="CS1014" s="523">
        <v>0.75</v>
      </c>
      <c r="CT1014" s="104">
        <v>1.77</v>
      </c>
      <c r="CU1014" s="524"/>
      <c r="CV1014" s="524"/>
      <c r="CW1014" s="524"/>
      <c r="CX1014" s="525"/>
      <c r="CY1014" s="526">
        <v>92.559487981721375</v>
      </c>
      <c r="CZ1014" s="527">
        <v>92.560226144749947</v>
      </c>
      <c r="DA1014" s="528">
        <v>0.3337551407782347</v>
      </c>
      <c r="DB1014" s="529">
        <v>0.33375904640272452</v>
      </c>
      <c r="DC1014" s="530" t="s">
        <v>2708</v>
      </c>
      <c r="DD1014" s="225"/>
      <c r="DE1014" s="524"/>
      <c r="DF1014" s="524"/>
      <c r="DG1014" s="531"/>
      <c r="DH1014" s="532"/>
      <c r="DI1014" s="64">
        <v>0</v>
      </c>
      <c r="DJ1014" s="64">
        <v>0</v>
      </c>
      <c r="DK1014" s="64">
        <v>0</v>
      </c>
      <c r="DL1014" s="534">
        <f t="shared" si="155"/>
        <v>0</v>
      </c>
    </row>
    <row r="1015" spans="1:116" ht="43.5" customHeight="1" x14ac:dyDescent="0.25">
      <c r="A1015" s="356" t="s">
        <v>7</v>
      </c>
      <c r="B1015" s="65" t="s">
        <v>96</v>
      </c>
      <c r="C1015" s="65" t="s">
        <v>140</v>
      </c>
      <c r="D1015" s="64" t="s">
        <v>2707</v>
      </c>
      <c r="E1015" s="64" t="s">
        <v>1814</v>
      </c>
      <c r="F1015" s="64" t="s">
        <v>1957</v>
      </c>
      <c r="G1015" s="18" t="s">
        <v>1814</v>
      </c>
      <c r="H1015" s="35" t="s">
        <v>860</v>
      </c>
      <c r="I1015" s="28" t="s">
        <v>2287</v>
      </c>
      <c r="J1015" s="498">
        <v>2.9397751946705037</v>
      </c>
      <c r="K1015" s="498">
        <v>2.3272727224319998</v>
      </c>
      <c r="L1015" s="499">
        <v>934.8</v>
      </c>
      <c r="M1015" s="512">
        <v>0</v>
      </c>
      <c r="N1015" s="513">
        <v>0</v>
      </c>
      <c r="O1015" s="513">
        <v>0</v>
      </c>
      <c r="P1015" s="513">
        <v>0</v>
      </c>
      <c r="Q1015" s="513">
        <v>0</v>
      </c>
      <c r="R1015" s="513">
        <v>0</v>
      </c>
      <c r="S1015" s="513">
        <v>0</v>
      </c>
      <c r="T1015" s="513">
        <v>0</v>
      </c>
      <c r="U1015" s="513">
        <v>0</v>
      </c>
      <c r="V1015" s="513">
        <v>0</v>
      </c>
      <c r="W1015" s="513">
        <v>0</v>
      </c>
      <c r="X1015" s="513">
        <v>0</v>
      </c>
      <c r="Y1015" s="513">
        <v>0</v>
      </c>
      <c r="Z1015" s="513">
        <v>0</v>
      </c>
      <c r="AA1015" s="513">
        <v>0</v>
      </c>
      <c r="AB1015" s="513">
        <v>0</v>
      </c>
      <c r="AC1015" s="513">
        <v>23</v>
      </c>
      <c r="AD1015" s="513">
        <v>23</v>
      </c>
      <c r="AE1015" s="513">
        <v>0</v>
      </c>
      <c r="AF1015" s="513">
        <v>0</v>
      </c>
      <c r="AG1015" s="513">
        <v>0</v>
      </c>
      <c r="AH1015" s="513">
        <f t="shared" si="146"/>
        <v>0</v>
      </c>
      <c r="AI1015" s="513">
        <v>0</v>
      </c>
      <c r="AJ1015" s="513">
        <v>0</v>
      </c>
      <c r="AK1015" s="513">
        <f t="shared" si="147"/>
        <v>23</v>
      </c>
      <c r="AL1015" s="513">
        <f t="shared" si="148"/>
        <v>23</v>
      </c>
      <c r="AM1015" s="513">
        <v>0</v>
      </c>
      <c r="AN1015" s="513">
        <v>0</v>
      </c>
      <c r="AO1015" s="513">
        <v>0</v>
      </c>
      <c r="AP1015" s="513">
        <v>0</v>
      </c>
      <c r="AQ1015" s="513">
        <v>0</v>
      </c>
      <c r="AR1015" s="513">
        <v>0</v>
      </c>
      <c r="AS1015" s="513">
        <v>0</v>
      </c>
      <c r="AT1015" s="513">
        <v>0</v>
      </c>
      <c r="AU1015" s="513">
        <v>0</v>
      </c>
      <c r="AV1015" s="513">
        <v>0</v>
      </c>
      <c r="AW1015" s="513">
        <v>0</v>
      </c>
      <c r="AX1015" s="513">
        <v>0</v>
      </c>
      <c r="AY1015" s="513">
        <v>0</v>
      </c>
      <c r="AZ1015" s="513">
        <v>0</v>
      </c>
      <c r="BA1015" s="513">
        <v>0</v>
      </c>
      <c r="BB1015" s="513">
        <v>0</v>
      </c>
      <c r="BC1015" s="513">
        <v>101.82</v>
      </c>
      <c r="BD1015" s="513">
        <v>101.82</v>
      </c>
      <c r="BE1015" s="513">
        <v>0</v>
      </c>
      <c r="BF1015" s="513">
        <v>0</v>
      </c>
      <c r="BG1015" s="513">
        <v>0</v>
      </c>
      <c r="BH1015" s="513">
        <v>0</v>
      </c>
      <c r="BI1015" s="513">
        <v>0</v>
      </c>
      <c r="BJ1015" s="513">
        <v>0</v>
      </c>
      <c r="BK1015" s="241">
        <f t="shared" si="149"/>
        <v>101.82</v>
      </c>
      <c r="BL1015" s="22">
        <f t="shared" si="150"/>
        <v>101.82</v>
      </c>
      <c r="BM1015" s="519">
        <f t="shared" si="151"/>
        <v>4.9668292682926829E-2</v>
      </c>
      <c r="BN1015" s="520">
        <v>0</v>
      </c>
      <c r="BO1015" s="520">
        <v>0</v>
      </c>
      <c r="BP1015" s="520">
        <v>0</v>
      </c>
      <c r="BQ1015" s="520">
        <v>0</v>
      </c>
      <c r="BR1015" s="520">
        <v>0</v>
      </c>
      <c r="BS1015" s="520">
        <v>0</v>
      </c>
      <c r="BT1015" s="520">
        <v>0</v>
      </c>
      <c r="BU1015" s="520">
        <v>0</v>
      </c>
      <c r="BV1015" s="520">
        <v>0</v>
      </c>
      <c r="BW1015" s="520">
        <v>0</v>
      </c>
      <c r="BX1015" s="520">
        <v>0</v>
      </c>
      <c r="BY1015" s="520">
        <v>0</v>
      </c>
      <c r="BZ1015" s="520">
        <v>0</v>
      </c>
      <c r="CA1015" s="520">
        <v>0</v>
      </c>
      <c r="CB1015" s="520">
        <v>0</v>
      </c>
      <c r="CC1015" s="520">
        <v>0</v>
      </c>
      <c r="CD1015" s="520">
        <v>119520.3888</v>
      </c>
      <c r="CE1015" s="520">
        <v>119520.3888</v>
      </c>
      <c r="CF1015" s="520">
        <v>0</v>
      </c>
      <c r="CG1015" s="520">
        <v>0</v>
      </c>
      <c r="CH1015" s="520">
        <v>0</v>
      </c>
      <c r="CI1015" s="520">
        <v>0</v>
      </c>
      <c r="CJ1015" s="520">
        <v>0</v>
      </c>
      <c r="CK1015" s="520">
        <v>0</v>
      </c>
      <c r="CL1015" s="520">
        <f t="shared" si="152"/>
        <v>119520.3888</v>
      </c>
      <c r="CM1015" s="521">
        <f t="shared" si="153"/>
        <v>119520.3888</v>
      </c>
      <c r="CN1015" s="522">
        <v>5991840</v>
      </c>
      <c r="CO1015" s="522">
        <v>5991840</v>
      </c>
      <c r="CP1015" s="522">
        <v>7183200</v>
      </c>
      <c r="CQ1015" s="243" t="s">
        <v>874</v>
      </c>
      <c r="CR1015" s="103">
        <v>1.71</v>
      </c>
      <c r="CS1015" s="523">
        <v>1.71</v>
      </c>
      <c r="CT1015" s="104">
        <v>2.0499999999999998</v>
      </c>
      <c r="CU1015" s="524"/>
      <c r="CV1015" s="524"/>
      <c r="CW1015" s="524"/>
      <c r="CX1015" s="525"/>
      <c r="CY1015" s="526">
        <v>12.13450695578247</v>
      </c>
      <c r="CZ1015" s="527">
        <v>11.5781261091782</v>
      </c>
      <c r="DA1015" s="528">
        <v>3.0941396142285572E-2</v>
      </c>
      <c r="DB1015" s="529">
        <v>3.0626322280267137E-2</v>
      </c>
      <c r="DC1015" s="530" t="s">
        <v>2285</v>
      </c>
      <c r="DD1015" s="225"/>
      <c r="DE1015" s="524"/>
      <c r="DF1015" s="524"/>
      <c r="DG1015" s="531"/>
      <c r="DH1015" s="532"/>
      <c r="DI1015" s="64">
        <v>0</v>
      </c>
      <c r="DJ1015" s="64">
        <v>0</v>
      </c>
      <c r="DK1015" s="64">
        <v>0</v>
      </c>
      <c r="DL1015" s="534">
        <f t="shared" si="155"/>
        <v>0</v>
      </c>
    </row>
    <row r="1016" spans="1:116" ht="43.5" customHeight="1" x14ac:dyDescent="0.25">
      <c r="A1016" s="356" t="s">
        <v>7</v>
      </c>
      <c r="B1016" s="65" t="s">
        <v>96</v>
      </c>
      <c r="C1016" s="65" t="s">
        <v>140</v>
      </c>
      <c r="D1016" s="64" t="s">
        <v>2707</v>
      </c>
      <c r="E1016" s="64" t="s">
        <v>1814</v>
      </c>
      <c r="F1016" s="64" t="s">
        <v>1958</v>
      </c>
      <c r="G1016" s="18" t="s">
        <v>1814</v>
      </c>
      <c r="H1016" s="35" t="s">
        <v>866</v>
      </c>
      <c r="I1016" s="28" t="s">
        <v>2287</v>
      </c>
      <c r="J1016" s="498">
        <v>2.3777593486305548</v>
      </c>
      <c r="K1016" s="498">
        <v>3.6971590832190002</v>
      </c>
      <c r="L1016" s="499">
        <v>747.8</v>
      </c>
      <c r="M1016" s="512">
        <v>0</v>
      </c>
      <c r="N1016" s="513">
        <v>0</v>
      </c>
      <c r="O1016" s="513">
        <v>0</v>
      </c>
      <c r="P1016" s="513">
        <v>0</v>
      </c>
      <c r="Q1016" s="513">
        <v>0</v>
      </c>
      <c r="R1016" s="513">
        <v>0</v>
      </c>
      <c r="S1016" s="513">
        <v>0</v>
      </c>
      <c r="T1016" s="513">
        <v>0</v>
      </c>
      <c r="U1016" s="513">
        <v>0</v>
      </c>
      <c r="V1016" s="513">
        <v>0</v>
      </c>
      <c r="W1016" s="513">
        <v>0</v>
      </c>
      <c r="X1016" s="513">
        <v>0</v>
      </c>
      <c r="Y1016" s="513">
        <v>1</v>
      </c>
      <c r="Z1016" s="513">
        <v>1</v>
      </c>
      <c r="AA1016" s="513">
        <v>0</v>
      </c>
      <c r="AB1016" s="513">
        <v>0</v>
      </c>
      <c r="AC1016" s="513">
        <v>4</v>
      </c>
      <c r="AD1016" s="513">
        <v>4</v>
      </c>
      <c r="AE1016" s="513">
        <v>0</v>
      </c>
      <c r="AF1016" s="513">
        <v>0</v>
      </c>
      <c r="AG1016" s="513">
        <v>0</v>
      </c>
      <c r="AH1016" s="513">
        <f t="shared" si="146"/>
        <v>0</v>
      </c>
      <c r="AI1016" s="513">
        <v>0</v>
      </c>
      <c r="AJ1016" s="513">
        <v>0</v>
      </c>
      <c r="AK1016" s="513">
        <f t="shared" si="147"/>
        <v>5</v>
      </c>
      <c r="AL1016" s="513">
        <f t="shared" si="148"/>
        <v>5</v>
      </c>
      <c r="AM1016" s="513">
        <v>0</v>
      </c>
      <c r="AN1016" s="513">
        <v>0</v>
      </c>
      <c r="AO1016" s="513">
        <v>0</v>
      </c>
      <c r="AP1016" s="513">
        <v>0</v>
      </c>
      <c r="AQ1016" s="513">
        <v>0</v>
      </c>
      <c r="AR1016" s="513">
        <v>0</v>
      </c>
      <c r="AS1016" s="513">
        <v>0</v>
      </c>
      <c r="AT1016" s="513">
        <v>0</v>
      </c>
      <c r="AU1016" s="513">
        <v>0</v>
      </c>
      <c r="AV1016" s="513">
        <v>0</v>
      </c>
      <c r="AW1016" s="513">
        <v>0</v>
      </c>
      <c r="AX1016" s="513">
        <v>0</v>
      </c>
      <c r="AY1016" s="513">
        <v>85</v>
      </c>
      <c r="AZ1016" s="513">
        <v>85</v>
      </c>
      <c r="BA1016" s="513">
        <v>0</v>
      </c>
      <c r="BB1016" s="513">
        <v>0</v>
      </c>
      <c r="BC1016" s="513">
        <v>19.2</v>
      </c>
      <c r="BD1016" s="513">
        <v>19.2</v>
      </c>
      <c r="BE1016" s="513">
        <v>0</v>
      </c>
      <c r="BF1016" s="513">
        <v>0</v>
      </c>
      <c r="BG1016" s="513">
        <v>0</v>
      </c>
      <c r="BH1016" s="513">
        <v>0</v>
      </c>
      <c r="BI1016" s="513">
        <v>0</v>
      </c>
      <c r="BJ1016" s="513">
        <v>0</v>
      </c>
      <c r="BK1016" s="241">
        <f t="shared" si="149"/>
        <v>104.2</v>
      </c>
      <c r="BL1016" s="22">
        <f t="shared" si="150"/>
        <v>104.2</v>
      </c>
      <c r="BM1016" s="519">
        <f t="shared" si="151"/>
        <v>5.21E-2</v>
      </c>
      <c r="BN1016" s="520">
        <v>0</v>
      </c>
      <c r="BO1016" s="520">
        <v>0</v>
      </c>
      <c r="BP1016" s="520">
        <v>0</v>
      </c>
      <c r="BQ1016" s="520">
        <v>0</v>
      </c>
      <c r="BR1016" s="520">
        <v>0</v>
      </c>
      <c r="BS1016" s="520">
        <v>0</v>
      </c>
      <c r="BT1016" s="520">
        <v>0</v>
      </c>
      <c r="BU1016" s="520">
        <v>0</v>
      </c>
      <c r="BV1016" s="520">
        <v>0</v>
      </c>
      <c r="BW1016" s="520">
        <v>0</v>
      </c>
      <c r="BX1016" s="520">
        <v>0</v>
      </c>
      <c r="BY1016" s="520">
        <v>0</v>
      </c>
      <c r="BZ1016" s="520">
        <v>428889.59999999998</v>
      </c>
      <c r="CA1016" s="520">
        <v>428889.59999999998</v>
      </c>
      <c r="CB1016" s="520">
        <v>0</v>
      </c>
      <c r="CC1016" s="520">
        <v>0</v>
      </c>
      <c r="CD1016" s="520">
        <v>22537.728000000003</v>
      </c>
      <c r="CE1016" s="520">
        <v>22537.728000000003</v>
      </c>
      <c r="CF1016" s="520">
        <v>0</v>
      </c>
      <c r="CG1016" s="520">
        <v>0</v>
      </c>
      <c r="CH1016" s="520">
        <v>0</v>
      </c>
      <c r="CI1016" s="520">
        <v>0</v>
      </c>
      <c r="CJ1016" s="520">
        <v>0</v>
      </c>
      <c r="CK1016" s="520">
        <v>0</v>
      </c>
      <c r="CL1016" s="520">
        <f t="shared" si="152"/>
        <v>451427.32799999998</v>
      </c>
      <c r="CM1016" s="521">
        <f t="shared" si="153"/>
        <v>451427.32799999998</v>
      </c>
      <c r="CN1016" s="522">
        <v>7008000</v>
      </c>
      <c r="CO1016" s="522">
        <v>7008000</v>
      </c>
      <c r="CP1016" s="522">
        <v>7008000</v>
      </c>
      <c r="CQ1016" s="243" t="s">
        <v>874</v>
      </c>
      <c r="CR1016" s="103">
        <v>2</v>
      </c>
      <c r="CS1016" s="523">
        <v>2</v>
      </c>
      <c r="CT1016" s="104">
        <v>2</v>
      </c>
      <c r="CU1016" s="524"/>
      <c r="CV1016" s="524"/>
      <c r="CW1016" s="524"/>
      <c r="CX1016" s="525"/>
      <c r="CY1016" s="526">
        <v>17.069372053376711</v>
      </c>
      <c r="CZ1016" s="527">
        <v>17.073267632004498</v>
      </c>
      <c r="DA1016" s="528">
        <v>0.32546364031609248</v>
      </c>
      <c r="DB1016" s="529">
        <v>0.32559961581014224</v>
      </c>
      <c r="DC1016" s="530" t="s">
        <v>2709</v>
      </c>
      <c r="DD1016" s="225"/>
      <c r="DE1016" s="524"/>
      <c r="DF1016" s="524"/>
      <c r="DG1016" s="531"/>
      <c r="DH1016" s="532"/>
      <c r="DI1016" s="64">
        <v>0</v>
      </c>
      <c r="DJ1016" s="64">
        <v>27614</v>
      </c>
      <c r="DK1016" s="64">
        <v>0</v>
      </c>
      <c r="DL1016" s="534">
        <f t="shared" si="155"/>
        <v>9204.6666666666661</v>
      </c>
    </row>
    <row r="1017" spans="1:116" ht="43.5" customHeight="1" x14ac:dyDescent="0.25">
      <c r="A1017" s="356" t="s">
        <v>7</v>
      </c>
      <c r="B1017" s="65" t="s">
        <v>96</v>
      </c>
      <c r="C1017" s="65" t="s">
        <v>140</v>
      </c>
      <c r="D1017" s="64" t="s">
        <v>2707</v>
      </c>
      <c r="E1017" s="64" t="s">
        <v>1814</v>
      </c>
      <c r="F1017" s="64" t="s">
        <v>1959</v>
      </c>
      <c r="G1017" s="18" t="s">
        <v>162</v>
      </c>
      <c r="H1017" s="35" t="s">
        <v>860</v>
      </c>
      <c r="I1017" s="28" t="s">
        <v>2287</v>
      </c>
      <c r="J1017" s="498">
        <v>2.8461058869971789</v>
      </c>
      <c r="K1017" s="498">
        <v>2.6878787822880001</v>
      </c>
      <c r="L1017" s="499">
        <v>1177.8</v>
      </c>
      <c r="M1017" s="512">
        <v>0</v>
      </c>
      <c r="N1017" s="513">
        <v>0</v>
      </c>
      <c r="O1017" s="513">
        <v>0</v>
      </c>
      <c r="P1017" s="513">
        <v>0</v>
      </c>
      <c r="Q1017" s="513">
        <v>0</v>
      </c>
      <c r="R1017" s="513">
        <v>0</v>
      </c>
      <c r="S1017" s="513">
        <v>0</v>
      </c>
      <c r="T1017" s="513">
        <v>0</v>
      </c>
      <c r="U1017" s="513">
        <v>0</v>
      </c>
      <c r="V1017" s="513">
        <v>0</v>
      </c>
      <c r="W1017" s="513">
        <v>0</v>
      </c>
      <c r="X1017" s="513">
        <v>0</v>
      </c>
      <c r="Y1017" s="513">
        <v>0</v>
      </c>
      <c r="Z1017" s="513">
        <v>0</v>
      </c>
      <c r="AA1017" s="513">
        <v>0</v>
      </c>
      <c r="AB1017" s="513">
        <v>0</v>
      </c>
      <c r="AC1017" s="513">
        <v>19</v>
      </c>
      <c r="AD1017" s="513">
        <v>19</v>
      </c>
      <c r="AE1017" s="513">
        <v>0</v>
      </c>
      <c r="AF1017" s="513">
        <v>0</v>
      </c>
      <c r="AG1017" s="513">
        <v>0</v>
      </c>
      <c r="AH1017" s="513">
        <f t="shared" si="146"/>
        <v>0</v>
      </c>
      <c r="AI1017" s="513">
        <v>0</v>
      </c>
      <c r="AJ1017" s="513">
        <v>0</v>
      </c>
      <c r="AK1017" s="513">
        <f t="shared" si="147"/>
        <v>19</v>
      </c>
      <c r="AL1017" s="513">
        <f t="shared" si="148"/>
        <v>19</v>
      </c>
      <c r="AM1017" s="513">
        <v>0</v>
      </c>
      <c r="AN1017" s="513">
        <v>0</v>
      </c>
      <c r="AO1017" s="513">
        <v>0</v>
      </c>
      <c r="AP1017" s="513">
        <v>0</v>
      </c>
      <c r="AQ1017" s="513">
        <v>0</v>
      </c>
      <c r="AR1017" s="513">
        <v>0</v>
      </c>
      <c r="AS1017" s="513">
        <v>0</v>
      </c>
      <c r="AT1017" s="513">
        <v>0</v>
      </c>
      <c r="AU1017" s="513">
        <v>0</v>
      </c>
      <c r="AV1017" s="513">
        <v>0</v>
      </c>
      <c r="AW1017" s="513">
        <v>0</v>
      </c>
      <c r="AX1017" s="513">
        <v>0</v>
      </c>
      <c r="AY1017" s="513">
        <v>0</v>
      </c>
      <c r="AZ1017" s="513">
        <v>0</v>
      </c>
      <c r="BA1017" s="513">
        <v>0</v>
      </c>
      <c r="BB1017" s="513">
        <v>0</v>
      </c>
      <c r="BC1017" s="513">
        <v>83.71</v>
      </c>
      <c r="BD1017" s="513">
        <v>83.71</v>
      </c>
      <c r="BE1017" s="513">
        <v>0</v>
      </c>
      <c r="BF1017" s="513">
        <v>0</v>
      </c>
      <c r="BG1017" s="513">
        <v>0</v>
      </c>
      <c r="BH1017" s="513">
        <v>0</v>
      </c>
      <c r="BI1017" s="513">
        <v>0</v>
      </c>
      <c r="BJ1017" s="513">
        <v>0</v>
      </c>
      <c r="BK1017" s="241">
        <f t="shared" si="149"/>
        <v>83.71</v>
      </c>
      <c r="BL1017" s="22">
        <f t="shared" si="150"/>
        <v>83.71</v>
      </c>
      <c r="BM1017" s="519">
        <f t="shared" si="151"/>
        <v>3.3484E-2</v>
      </c>
      <c r="BN1017" s="520">
        <v>0</v>
      </c>
      <c r="BO1017" s="520">
        <v>0</v>
      </c>
      <c r="BP1017" s="520">
        <v>0</v>
      </c>
      <c r="BQ1017" s="520">
        <v>0</v>
      </c>
      <c r="BR1017" s="520">
        <v>0</v>
      </c>
      <c r="BS1017" s="520">
        <v>0</v>
      </c>
      <c r="BT1017" s="520">
        <v>0</v>
      </c>
      <c r="BU1017" s="520">
        <v>0</v>
      </c>
      <c r="BV1017" s="520">
        <v>0</v>
      </c>
      <c r="BW1017" s="520">
        <v>0</v>
      </c>
      <c r="BX1017" s="520">
        <v>0</v>
      </c>
      <c r="BY1017" s="520">
        <v>0</v>
      </c>
      <c r="BZ1017" s="520">
        <v>0</v>
      </c>
      <c r="CA1017" s="520">
        <v>0</v>
      </c>
      <c r="CB1017" s="520">
        <v>0</v>
      </c>
      <c r="CC1017" s="520">
        <v>0</v>
      </c>
      <c r="CD1017" s="520">
        <v>98262.146399999998</v>
      </c>
      <c r="CE1017" s="520">
        <v>98262.146399999998</v>
      </c>
      <c r="CF1017" s="520">
        <v>0</v>
      </c>
      <c r="CG1017" s="520">
        <v>0</v>
      </c>
      <c r="CH1017" s="520">
        <v>0</v>
      </c>
      <c r="CI1017" s="520">
        <v>0</v>
      </c>
      <c r="CJ1017" s="520">
        <v>0</v>
      </c>
      <c r="CK1017" s="520">
        <v>0</v>
      </c>
      <c r="CL1017" s="520">
        <f t="shared" si="152"/>
        <v>98262.146399999998</v>
      </c>
      <c r="CM1017" s="521">
        <f t="shared" si="153"/>
        <v>98262.146399999998</v>
      </c>
      <c r="CN1017" s="522">
        <v>8269439.9999999991</v>
      </c>
      <c r="CO1017" s="522">
        <v>8269439.9999999991</v>
      </c>
      <c r="CP1017" s="522">
        <v>8760000</v>
      </c>
      <c r="CQ1017" s="243" t="s">
        <v>874</v>
      </c>
      <c r="CR1017" s="103">
        <v>2.36</v>
      </c>
      <c r="CS1017" s="523">
        <v>2.36</v>
      </c>
      <c r="CT1017" s="104">
        <v>2.5</v>
      </c>
      <c r="CU1017" s="524"/>
      <c r="CV1017" s="524"/>
      <c r="CW1017" s="524"/>
      <c r="CX1017" s="525"/>
      <c r="CY1017" s="526">
        <v>850.39344907735187</v>
      </c>
      <c r="CZ1017" s="527">
        <v>126.51235811990348</v>
      </c>
      <c r="DA1017" s="528">
        <v>1.0909989668988389</v>
      </c>
      <c r="DB1017" s="529">
        <v>0.75626024293452376</v>
      </c>
      <c r="DC1017" s="530" t="s">
        <v>2312</v>
      </c>
      <c r="DD1017" s="225"/>
      <c r="DE1017" s="524"/>
      <c r="DF1017" s="524"/>
      <c r="DG1017" s="531"/>
      <c r="DH1017" s="532"/>
      <c r="DI1017" s="64">
        <v>0</v>
      </c>
      <c r="DJ1017" s="64">
        <v>0</v>
      </c>
      <c r="DK1017" s="64">
        <v>226162</v>
      </c>
      <c r="DL1017" s="534">
        <f t="shared" si="155"/>
        <v>75387.333333333328</v>
      </c>
    </row>
    <row r="1018" spans="1:116" ht="43.5" customHeight="1" x14ac:dyDescent="0.25">
      <c r="A1018" s="356" t="s">
        <v>7</v>
      </c>
      <c r="B1018" s="65" t="s">
        <v>96</v>
      </c>
      <c r="C1018" s="65" t="s">
        <v>140</v>
      </c>
      <c r="D1018" s="64" t="s">
        <v>2707</v>
      </c>
      <c r="E1018" s="64" t="s">
        <v>1814</v>
      </c>
      <c r="F1018" s="64" t="s">
        <v>1960</v>
      </c>
      <c r="G1018" s="18" t="s">
        <v>162</v>
      </c>
      <c r="H1018" s="35" t="s">
        <v>860</v>
      </c>
      <c r="I1018" s="28" t="s">
        <v>2287</v>
      </c>
      <c r="J1018" s="498">
        <v>2.4137860054279874</v>
      </c>
      <c r="K1018" s="498">
        <v>1.3681818153360001</v>
      </c>
      <c r="L1018" s="499">
        <v>491.1</v>
      </c>
      <c r="M1018" s="512">
        <v>0</v>
      </c>
      <c r="N1018" s="513">
        <v>0</v>
      </c>
      <c r="O1018" s="513">
        <v>0</v>
      </c>
      <c r="P1018" s="513">
        <v>0</v>
      </c>
      <c r="Q1018" s="513">
        <v>0</v>
      </c>
      <c r="R1018" s="513">
        <v>0</v>
      </c>
      <c r="S1018" s="513">
        <v>0</v>
      </c>
      <c r="T1018" s="513">
        <v>0</v>
      </c>
      <c r="U1018" s="513">
        <v>0</v>
      </c>
      <c r="V1018" s="513">
        <v>0</v>
      </c>
      <c r="W1018" s="513">
        <v>0</v>
      </c>
      <c r="X1018" s="513">
        <v>0</v>
      </c>
      <c r="Y1018" s="513">
        <v>0</v>
      </c>
      <c r="Z1018" s="513">
        <v>0</v>
      </c>
      <c r="AA1018" s="513">
        <v>0</v>
      </c>
      <c r="AB1018" s="513">
        <v>0</v>
      </c>
      <c r="AC1018" s="513">
        <v>4</v>
      </c>
      <c r="AD1018" s="513">
        <v>4</v>
      </c>
      <c r="AE1018" s="513">
        <v>0</v>
      </c>
      <c r="AF1018" s="513">
        <v>0</v>
      </c>
      <c r="AG1018" s="513">
        <v>0</v>
      </c>
      <c r="AH1018" s="513">
        <f t="shared" si="146"/>
        <v>0</v>
      </c>
      <c r="AI1018" s="513">
        <v>0</v>
      </c>
      <c r="AJ1018" s="513">
        <v>0</v>
      </c>
      <c r="AK1018" s="513">
        <f t="shared" si="147"/>
        <v>4</v>
      </c>
      <c r="AL1018" s="513">
        <f t="shared" si="148"/>
        <v>4</v>
      </c>
      <c r="AM1018" s="513">
        <v>0</v>
      </c>
      <c r="AN1018" s="513">
        <v>0</v>
      </c>
      <c r="AO1018" s="513">
        <v>0</v>
      </c>
      <c r="AP1018" s="513">
        <v>0</v>
      </c>
      <c r="AQ1018" s="513">
        <v>0</v>
      </c>
      <c r="AR1018" s="513">
        <v>0</v>
      </c>
      <c r="AS1018" s="513">
        <v>0</v>
      </c>
      <c r="AT1018" s="513">
        <v>0</v>
      </c>
      <c r="AU1018" s="513">
        <v>0</v>
      </c>
      <c r="AV1018" s="513">
        <v>0</v>
      </c>
      <c r="AW1018" s="513">
        <v>0</v>
      </c>
      <c r="AX1018" s="513">
        <v>0</v>
      </c>
      <c r="AY1018" s="513">
        <v>0</v>
      </c>
      <c r="AZ1018" s="513">
        <v>0</v>
      </c>
      <c r="BA1018" s="513">
        <v>0</v>
      </c>
      <c r="BB1018" s="513">
        <v>0</v>
      </c>
      <c r="BC1018" s="513">
        <v>22.8</v>
      </c>
      <c r="BD1018" s="513">
        <v>22.8</v>
      </c>
      <c r="BE1018" s="513">
        <v>0</v>
      </c>
      <c r="BF1018" s="513">
        <v>0</v>
      </c>
      <c r="BG1018" s="513">
        <v>0</v>
      </c>
      <c r="BH1018" s="513">
        <v>0</v>
      </c>
      <c r="BI1018" s="513">
        <v>0</v>
      </c>
      <c r="BJ1018" s="513">
        <v>0</v>
      </c>
      <c r="BK1018" s="241">
        <f t="shared" si="149"/>
        <v>22.8</v>
      </c>
      <c r="BL1018" s="22">
        <f t="shared" si="150"/>
        <v>22.8</v>
      </c>
      <c r="BM1018" s="519">
        <f t="shared" si="151"/>
        <v>1.7952755905511812E-2</v>
      </c>
      <c r="BN1018" s="520">
        <v>0</v>
      </c>
      <c r="BO1018" s="520">
        <v>0</v>
      </c>
      <c r="BP1018" s="520">
        <v>0</v>
      </c>
      <c r="BQ1018" s="520">
        <v>0</v>
      </c>
      <c r="BR1018" s="520">
        <v>0</v>
      </c>
      <c r="BS1018" s="520">
        <v>0</v>
      </c>
      <c r="BT1018" s="520">
        <v>0</v>
      </c>
      <c r="BU1018" s="520">
        <v>0</v>
      </c>
      <c r="BV1018" s="520">
        <v>0</v>
      </c>
      <c r="BW1018" s="520">
        <v>0</v>
      </c>
      <c r="BX1018" s="520">
        <v>0</v>
      </c>
      <c r="BY1018" s="520">
        <v>0</v>
      </c>
      <c r="BZ1018" s="520">
        <v>0</v>
      </c>
      <c r="CA1018" s="520">
        <v>0</v>
      </c>
      <c r="CB1018" s="520">
        <v>0</v>
      </c>
      <c r="CC1018" s="520">
        <v>0</v>
      </c>
      <c r="CD1018" s="520">
        <v>26763.552000000003</v>
      </c>
      <c r="CE1018" s="520">
        <v>26763.552000000003</v>
      </c>
      <c r="CF1018" s="520">
        <v>0</v>
      </c>
      <c r="CG1018" s="520">
        <v>0</v>
      </c>
      <c r="CH1018" s="520">
        <v>0</v>
      </c>
      <c r="CI1018" s="520">
        <v>0</v>
      </c>
      <c r="CJ1018" s="520">
        <v>0</v>
      </c>
      <c r="CK1018" s="520">
        <v>0</v>
      </c>
      <c r="CL1018" s="520">
        <f t="shared" si="152"/>
        <v>26763.552000000003</v>
      </c>
      <c r="CM1018" s="521">
        <f t="shared" si="153"/>
        <v>26763.552000000003</v>
      </c>
      <c r="CN1018" s="522">
        <v>1716960</v>
      </c>
      <c r="CO1018" s="522">
        <v>1716960</v>
      </c>
      <c r="CP1018" s="522">
        <v>4450080</v>
      </c>
      <c r="CQ1018" s="243" t="s">
        <v>874</v>
      </c>
      <c r="CR1018" s="103">
        <v>0.49</v>
      </c>
      <c r="CS1018" s="523">
        <v>0.49</v>
      </c>
      <c r="CT1018" s="104">
        <v>1.27</v>
      </c>
      <c r="CU1018" s="524"/>
      <c r="CV1018" s="524"/>
      <c r="CW1018" s="524"/>
      <c r="CX1018" s="525"/>
      <c r="CY1018" s="526">
        <v>58.713959490500883</v>
      </c>
      <c r="CZ1018" s="527">
        <v>58.604845258919632</v>
      </c>
      <c r="DA1018" s="528">
        <v>0.43868216831107154</v>
      </c>
      <c r="DB1018" s="529">
        <v>0.43786489312403959</v>
      </c>
      <c r="DC1018" s="530" t="s">
        <v>2290</v>
      </c>
      <c r="DD1018" s="225"/>
      <c r="DE1018" s="524"/>
      <c r="DF1018" s="524"/>
      <c r="DG1018" s="531"/>
      <c r="DH1018" s="532"/>
      <c r="DI1018" s="64">
        <v>0</v>
      </c>
      <c r="DJ1018" s="64">
        <v>0</v>
      </c>
      <c r="DK1018" s="64">
        <v>53519</v>
      </c>
      <c r="DL1018" s="534">
        <f t="shared" si="155"/>
        <v>17839.666666666668</v>
      </c>
    </row>
    <row r="1019" spans="1:116" ht="43.5" customHeight="1" x14ac:dyDescent="0.25">
      <c r="A1019" s="356" t="s">
        <v>7</v>
      </c>
      <c r="B1019" s="65" t="s">
        <v>96</v>
      </c>
      <c r="C1019" s="65" t="s">
        <v>140</v>
      </c>
      <c r="D1019" s="64" t="s">
        <v>2710</v>
      </c>
      <c r="E1019" s="64" t="s">
        <v>648</v>
      </c>
      <c r="F1019" s="64" t="s">
        <v>1961</v>
      </c>
      <c r="G1019" s="18" t="s">
        <v>1962</v>
      </c>
      <c r="H1019" s="35" t="s">
        <v>866</v>
      </c>
      <c r="I1019" s="28" t="s">
        <v>2330</v>
      </c>
      <c r="J1019" s="498">
        <v>11.43153532995459</v>
      </c>
      <c r="K1019" s="498">
        <v>4.2829545365460007</v>
      </c>
      <c r="L1019" s="499">
        <v>48.3</v>
      </c>
      <c r="M1019" s="512">
        <v>0</v>
      </c>
      <c r="N1019" s="513">
        <v>0</v>
      </c>
      <c r="O1019" s="513">
        <v>0</v>
      </c>
      <c r="P1019" s="513">
        <v>0</v>
      </c>
      <c r="Q1019" s="513">
        <v>0</v>
      </c>
      <c r="R1019" s="513">
        <v>0</v>
      </c>
      <c r="S1019" s="513">
        <v>0</v>
      </c>
      <c r="T1019" s="513">
        <v>0</v>
      </c>
      <c r="U1019" s="513">
        <v>0</v>
      </c>
      <c r="V1019" s="513">
        <v>0</v>
      </c>
      <c r="W1019" s="513">
        <v>0</v>
      </c>
      <c r="X1019" s="513">
        <v>0</v>
      </c>
      <c r="Y1019" s="513">
        <v>0</v>
      </c>
      <c r="Z1019" s="513">
        <v>0</v>
      </c>
      <c r="AA1019" s="513">
        <v>0</v>
      </c>
      <c r="AB1019" s="513">
        <v>0</v>
      </c>
      <c r="AC1019" s="513">
        <v>0</v>
      </c>
      <c r="AD1019" s="513">
        <v>0</v>
      </c>
      <c r="AE1019" s="513">
        <v>0</v>
      </c>
      <c r="AF1019" s="513">
        <v>0</v>
      </c>
      <c r="AG1019" s="513">
        <v>0</v>
      </c>
      <c r="AH1019" s="513">
        <f t="shared" si="146"/>
        <v>0</v>
      </c>
      <c r="AI1019" s="513">
        <v>0</v>
      </c>
      <c r="AJ1019" s="513">
        <v>0</v>
      </c>
      <c r="AK1019" s="513">
        <f t="shared" si="147"/>
        <v>0</v>
      </c>
      <c r="AL1019" s="513">
        <f t="shared" si="148"/>
        <v>0</v>
      </c>
      <c r="AM1019" s="513">
        <v>0</v>
      </c>
      <c r="AN1019" s="513">
        <v>0</v>
      </c>
      <c r="AO1019" s="513">
        <v>0</v>
      </c>
      <c r="AP1019" s="513">
        <v>0</v>
      </c>
      <c r="AQ1019" s="513">
        <v>0</v>
      </c>
      <c r="AR1019" s="513">
        <v>0</v>
      </c>
      <c r="AS1019" s="513">
        <v>0</v>
      </c>
      <c r="AT1019" s="513">
        <v>0</v>
      </c>
      <c r="AU1019" s="513">
        <v>0</v>
      </c>
      <c r="AV1019" s="513">
        <v>0</v>
      </c>
      <c r="AW1019" s="513">
        <v>0</v>
      </c>
      <c r="AX1019" s="513">
        <v>0</v>
      </c>
      <c r="AY1019" s="513">
        <v>0</v>
      </c>
      <c r="AZ1019" s="513">
        <v>0</v>
      </c>
      <c r="BA1019" s="513">
        <v>0</v>
      </c>
      <c r="BB1019" s="513">
        <v>0</v>
      </c>
      <c r="BC1019" s="513">
        <v>0</v>
      </c>
      <c r="BD1019" s="513">
        <v>0</v>
      </c>
      <c r="BE1019" s="513">
        <v>0</v>
      </c>
      <c r="BF1019" s="513">
        <v>0</v>
      </c>
      <c r="BG1019" s="513">
        <v>0</v>
      </c>
      <c r="BH1019" s="513">
        <v>0</v>
      </c>
      <c r="BI1019" s="513">
        <v>0</v>
      </c>
      <c r="BJ1019" s="513">
        <v>0</v>
      </c>
      <c r="BK1019" s="241">
        <f t="shared" si="149"/>
        <v>0</v>
      </c>
      <c r="BL1019" s="22">
        <f t="shared" si="150"/>
        <v>0</v>
      </c>
      <c r="BM1019" s="519">
        <f t="shared" si="151"/>
        <v>0</v>
      </c>
      <c r="BN1019" s="520">
        <v>0</v>
      </c>
      <c r="BO1019" s="520">
        <v>0</v>
      </c>
      <c r="BP1019" s="520">
        <v>0</v>
      </c>
      <c r="BQ1019" s="520">
        <v>0</v>
      </c>
      <c r="BR1019" s="520">
        <v>0</v>
      </c>
      <c r="BS1019" s="520">
        <v>0</v>
      </c>
      <c r="BT1019" s="520">
        <v>0</v>
      </c>
      <c r="BU1019" s="520">
        <v>0</v>
      </c>
      <c r="BV1019" s="520">
        <v>0</v>
      </c>
      <c r="BW1019" s="520">
        <v>0</v>
      </c>
      <c r="BX1019" s="520">
        <v>0</v>
      </c>
      <c r="BY1019" s="520">
        <v>0</v>
      </c>
      <c r="BZ1019" s="520">
        <v>0</v>
      </c>
      <c r="CA1019" s="520">
        <v>0</v>
      </c>
      <c r="CB1019" s="520">
        <v>0</v>
      </c>
      <c r="CC1019" s="520">
        <v>0</v>
      </c>
      <c r="CD1019" s="520">
        <v>0</v>
      </c>
      <c r="CE1019" s="520">
        <v>0</v>
      </c>
      <c r="CF1019" s="520">
        <v>0</v>
      </c>
      <c r="CG1019" s="520">
        <v>0</v>
      </c>
      <c r="CH1019" s="520">
        <v>0</v>
      </c>
      <c r="CI1019" s="520">
        <v>0</v>
      </c>
      <c r="CJ1019" s="520">
        <v>0</v>
      </c>
      <c r="CK1019" s="520">
        <v>0</v>
      </c>
      <c r="CL1019" s="520">
        <f t="shared" si="152"/>
        <v>0</v>
      </c>
      <c r="CM1019" s="521">
        <f t="shared" si="153"/>
        <v>0</v>
      </c>
      <c r="CN1019" s="522">
        <v>17907204.663543601</v>
      </c>
      <c r="CO1019" s="522">
        <v>17907204.663543601</v>
      </c>
      <c r="CP1019" s="522">
        <v>18105230.623487998</v>
      </c>
      <c r="CQ1019" s="243" t="s">
        <v>874</v>
      </c>
      <c r="CR1019" s="103">
        <v>6.33</v>
      </c>
      <c r="CS1019" s="523">
        <v>6.33</v>
      </c>
      <c r="CT1019" s="104">
        <v>6.4</v>
      </c>
      <c r="CU1019" s="524"/>
      <c r="CV1019" s="524"/>
      <c r="CW1019" s="524"/>
      <c r="CX1019" s="525"/>
      <c r="CY1019" s="526">
        <v>83.917748395062318</v>
      </c>
      <c r="CZ1019" s="527">
        <v>83.942179886138874</v>
      </c>
      <c r="DA1019" s="528">
        <v>0.21861019055768413</v>
      </c>
      <c r="DB1019" s="529">
        <v>0.21868215371254884</v>
      </c>
      <c r="DC1019" s="530" t="s">
        <v>2307</v>
      </c>
      <c r="DD1019" s="225"/>
      <c r="DE1019" s="524"/>
      <c r="DF1019" s="524"/>
      <c r="DG1019" s="531"/>
      <c r="DH1019" s="532"/>
      <c r="DI1019" s="64">
        <v>1110</v>
      </c>
      <c r="DJ1019" s="64">
        <v>9666</v>
      </c>
      <c r="DK1019" s="64">
        <v>0</v>
      </c>
      <c r="DL1019" s="534">
        <f t="shared" si="155"/>
        <v>3592</v>
      </c>
    </row>
    <row r="1020" spans="1:116" ht="43.5" customHeight="1" x14ac:dyDescent="0.25">
      <c r="A1020" s="356" t="s">
        <v>7</v>
      </c>
      <c r="B1020" s="65" t="s">
        <v>96</v>
      </c>
      <c r="C1020" s="65" t="s">
        <v>140</v>
      </c>
      <c r="D1020" s="64" t="s">
        <v>2710</v>
      </c>
      <c r="E1020" s="64" t="s">
        <v>648</v>
      </c>
      <c r="F1020" s="64" t="s">
        <v>1963</v>
      </c>
      <c r="G1020" s="18" t="s">
        <v>648</v>
      </c>
      <c r="H1020" s="35" t="s">
        <v>860</v>
      </c>
      <c r="I1020" s="28" t="s">
        <v>2330</v>
      </c>
      <c r="J1020" s="498">
        <v>11.797344460513136</v>
      </c>
      <c r="K1020" s="498">
        <v>1.2880681791390001</v>
      </c>
      <c r="L1020" s="499">
        <v>1</v>
      </c>
      <c r="M1020" s="512">
        <v>0</v>
      </c>
      <c r="N1020" s="513">
        <v>0</v>
      </c>
      <c r="O1020" s="513">
        <v>0</v>
      </c>
      <c r="P1020" s="513">
        <v>0</v>
      </c>
      <c r="Q1020" s="513">
        <v>0</v>
      </c>
      <c r="R1020" s="513">
        <v>0</v>
      </c>
      <c r="S1020" s="513">
        <v>0</v>
      </c>
      <c r="T1020" s="513">
        <v>0</v>
      </c>
      <c r="U1020" s="513">
        <v>0</v>
      </c>
      <c r="V1020" s="513">
        <v>0</v>
      </c>
      <c r="W1020" s="513">
        <v>0</v>
      </c>
      <c r="X1020" s="513">
        <v>0</v>
      </c>
      <c r="Y1020" s="513">
        <v>0</v>
      </c>
      <c r="Z1020" s="513">
        <v>0</v>
      </c>
      <c r="AA1020" s="513">
        <v>0</v>
      </c>
      <c r="AB1020" s="513">
        <v>0</v>
      </c>
      <c r="AC1020" s="513">
        <v>0</v>
      </c>
      <c r="AD1020" s="513">
        <v>0</v>
      </c>
      <c r="AE1020" s="513">
        <v>0</v>
      </c>
      <c r="AF1020" s="513">
        <v>0</v>
      </c>
      <c r="AG1020" s="513">
        <v>0</v>
      </c>
      <c r="AH1020" s="513">
        <f t="shared" si="146"/>
        <v>0</v>
      </c>
      <c r="AI1020" s="513">
        <v>0</v>
      </c>
      <c r="AJ1020" s="513">
        <v>0</v>
      </c>
      <c r="AK1020" s="513">
        <f t="shared" si="147"/>
        <v>0</v>
      </c>
      <c r="AL1020" s="513">
        <f t="shared" si="148"/>
        <v>0</v>
      </c>
      <c r="AM1020" s="513">
        <v>0</v>
      </c>
      <c r="AN1020" s="513">
        <v>0</v>
      </c>
      <c r="AO1020" s="513">
        <v>0</v>
      </c>
      <c r="AP1020" s="513">
        <v>0</v>
      </c>
      <c r="AQ1020" s="513">
        <v>0</v>
      </c>
      <c r="AR1020" s="513">
        <v>0</v>
      </c>
      <c r="AS1020" s="513">
        <v>0</v>
      </c>
      <c r="AT1020" s="513">
        <v>0</v>
      </c>
      <c r="AU1020" s="513">
        <v>0</v>
      </c>
      <c r="AV1020" s="513">
        <v>0</v>
      </c>
      <c r="AW1020" s="513">
        <v>0</v>
      </c>
      <c r="AX1020" s="513">
        <v>0</v>
      </c>
      <c r="AY1020" s="513">
        <v>0</v>
      </c>
      <c r="AZ1020" s="513">
        <v>0</v>
      </c>
      <c r="BA1020" s="513">
        <v>0</v>
      </c>
      <c r="BB1020" s="513">
        <v>0</v>
      </c>
      <c r="BC1020" s="513">
        <v>0</v>
      </c>
      <c r="BD1020" s="513">
        <v>0</v>
      </c>
      <c r="BE1020" s="513">
        <v>0</v>
      </c>
      <c r="BF1020" s="513">
        <v>0</v>
      </c>
      <c r="BG1020" s="513">
        <v>0</v>
      </c>
      <c r="BH1020" s="513">
        <v>0</v>
      </c>
      <c r="BI1020" s="513">
        <v>0</v>
      </c>
      <c r="BJ1020" s="513">
        <v>0</v>
      </c>
      <c r="BK1020" s="241">
        <f t="shared" si="149"/>
        <v>0</v>
      </c>
      <c r="BL1020" s="22">
        <f t="shared" si="150"/>
        <v>0</v>
      </c>
      <c r="BM1020" s="519">
        <f t="shared" si="151"/>
        <v>0</v>
      </c>
      <c r="BN1020" s="520">
        <v>0</v>
      </c>
      <c r="BO1020" s="520">
        <v>0</v>
      </c>
      <c r="BP1020" s="520">
        <v>0</v>
      </c>
      <c r="BQ1020" s="520">
        <v>0</v>
      </c>
      <c r="BR1020" s="520">
        <v>0</v>
      </c>
      <c r="BS1020" s="520">
        <v>0</v>
      </c>
      <c r="BT1020" s="520">
        <v>0</v>
      </c>
      <c r="BU1020" s="520">
        <v>0</v>
      </c>
      <c r="BV1020" s="520">
        <v>0</v>
      </c>
      <c r="BW1020" s="520">
        <v>0</v>
      </c>
      <c r="BX1020" s="520">
        <v>0</v>
      </c>
      <c r="BY1020" s="520">
        <v>0</v>
      </c>
      <c r="BZ1020" s="520">
        <v>0</v>
      </c>
      <c r="CA1020" s="520">
        <v>0</v>
      </c>
      <c r="CB1020" s="520">
        <v>0</v>
      </c>
      <c r="CC1020" s="520">
        <v>0</v>
      </c>
      <c r="CD1020" s="520">
        <v>0</v>
      </c>
      <c r="CE1020" s="520">
        <v>0</v>
      </c>
      <c r="CF1020" s="520">
        <v>0</v>
      </c>
      <c r="CG1020" s="520">
        <v>0</v>
      </c>
      <c r="CH1020" s="520">
        <v>0</v>
      </c>
      <c r="CI1020" s="520">
        <v>0</v>
      </c>
      <c r="CJ1020" s="520">
        <v>0</v>
      </c>
      <c r="CK1020" s="520">
        <v>0</v>
      </c>
      <c r="CL1020" s="520">
        <f t="shared" si="152"/>
        <v>0</v>
      </c>
      <c r="CM1020" s="521">
        <f t="shared" si="153"/>
        <v>0</v>
      </c>
      <c r="CN1020" s="522">
        <v>12489538.016364001</v>
      </c>
      <c r="CO1020" s="522">
        <v>12489538.016364001</v>
      </c>
      <c r="CP1020" s="522">
        <v>12702125.897493601</v>
      </c>
      <c r="CQ1020" s="243" t="s">
        <v>874</v>
      </c>
      <c r="CR1020" s="103">
        <v>2.35</v>
      </c>
      <c r="CS1020" s="523">
        <v>2.35</v>
      </c>
      <c r="CT1020" s="104">
        <v>2.39</v>
      </c>
      <c r="CU1020" s="524"/>
      <c r="CV1020" s="524"/>
      <c r="CW1020" s="524"/>
      <c r="CX1020" s="525"/>
      <c r="CY1020" s="526">
        <v>0</v>
      </c>
      <c r="CZ1020" s="527">
        <v>0</v>
      </c>
      <c r="DA1020" s="528">
        <v>0</v>
      </c>
      <c r="DB1020" s="529">
        <v>0</v>
      </c>
      <c r="DC1020" s="530" t="s">
        <v>2297</v>
      </c>
      <c r="DD1020" s="225"/>
      <c r="DE1020" s="524"/>
      <c r="DF1020" s="524"/>
      <c r="DG1020" s="531"/>
      <c r="DH1020" s="532"/>
      <c r="DI1020" s="64">
        <v>0</v>
      </c>
      <c r="DJ1020" s="64">
        <v>0</v>
      </c>
      <c r="DK1020" s="64">
        <v>0</v>
      </c>
      <c r="DL1020" s="534">
        <f t="shared" si="155"/>
        <v>0</v>
      </c>
    </row>
    <row r="1021" spans="1:116" ht="43.5" customHeight="1" x14ac:dyDescent="0.25">
      <c r="A1021" s="356" t="s">
        <v>7</v>
      </c>
      <c r="B1021" s="65" t="s">
        <v>96</v>
      </c>
      <c r="C1021" s="65" t="s">
        <v>140</v>
      </c>
      <c r="D1021" s="64" t="s">
        <v>2710</v>
      </c>
      <c r="E1021" s="64" t="s">
        <v>648</v>
      </c>
      <c r="F1021" s="64" t="s">
        <v>1964</v>
      </c>
      <c r="G1021" s="18" t="s">
        <v>1965</v>
      </c>
      <c r="H1021" s="35" t="s">
        <v>866</v>
      </c>
      <c r="I1021" s="28" t="s">
        <v>2330</v>
      </c>
      <c r="J1021" s="498">
        <v>11.797344460513136</v>
      </c>
      <c r="K1021" s="498">
        <v>60.889583206683007</v>
      </c>
      <c r="L1021" s="499">
        <v>2413.1</v>
      </c>
      <c r="M1021" s="512">
        <v>0</v>
      </c>
      <c r="N1021" s="513">
        <v>0</v>
      </c>
      <c r="O1021" s="513">
        <v>0</v>
      </c>
      <c r="P1021" s="513">
        <v>0</v>
      </c>
      <c r="Q1021" s="513">
        <v>0</v>
      </c>
      <c r="R1021" s="513">
        <v>0</v>
      </c>
      <c r="S1021" s="513">
        <v>0</v>
      </c>
      <c r="T1021" s="513">
        <v>0</v>
      </c>
      <c r="U1021" s="513">
        <v>0</v>
      </c>
      <c r="V1021" s="513">
        <v>0</v>
      </c>
      <c r="W1021" s="513">
        <v>0</v>
      </c>
      <c r="X1021" s="513">
        <v>0</v>
      </c>
      <c r="Y1021" s="513">
        <v>0</v>
      </c>
      <c r="Z1021" s="513">
        <v>0</v>
      </c>
      <c r="AA1021" s="513">
        <v>0</v>
      </c>
      <c r="AB1021" s="513">
        <v>0</v>
      </c>
      <c r="AC1021" s="513">
        <v>82</v>
      </c>
      <c r="AD1021" s="513">
        <v>82</v>
      </c>
      <c r="AE1021" s="513">
        <v>0</v>
      </c>
      <c r="AF1021" s="513">
        <v>0</v>
      </c>
      <c r="AG1021" s="513">
        <v>0</v>
      </c>
      <c r="AH1021" s="513">
        <f t="shared" si="146"/>
        <v>0</v>
      </c>
      <c r="AI1021" s="513">
        <v>0</v>
      </c>
      <c r="AJ1021" s="513">
        <v>0</v>
      </c>
      <c r="AK1021" s="513">
        <f t="shared" si="147"/>
        <v>82</v>
      </c>
      <c r="AL1021" s="513">
        <f t="shared" si="148"/>
        <v>82</v>
      </c>
      <c r="AM1021" s="513">
        <v>0</v>
      </c>
      <c r="AN1021" s="513">
        <v>0</v>
      </c>
      <c r="AO1021" s="513">
        <v>0</v>
      </c>
      <c r="AP1021" s="513">
        <v>0</v>
      </c>
      <c r="AQ1021" s="513">
        <v>0</v>
      </c>
      <c r="AR1021" s="513">
        <v>0</v>
      </c>
      <c r="AS1021" s="513">
        <v>0</v>
      </c>
      <c r="AT1021" s="513">
        <v>0</v>
      </c>
      <c r="AU1021" s="513">
        <v>0</v>
      </c>
      <c r="AV1021" s="513">
        <v>0</v>
      </c>
      <c r="AW1021" s="513">
        <v>0</v>
      </c>
      <c r="AX1021" s="513">
        <v>0</v>
      </c>
      <c r="AY1021" s="513">
        <v>0</v>
      </c>
      <c r="AZ1021" s="513">
        <v>0</v>
      </c>
      <c r="BA1021" s="513">
        <v>0</v>
      </c>
      <c r="BB1021" s="513">
        <v>0</v>
      </c>
      <c r="BC1021" s="513">
        <v>588.73</v>
      </c>
      <c r="BD1021" s="513">
        <v>588.73</v>
      </c>
      <c r="BE1021" s="513">
        <v>0</v>
      </c>
      <c r="BF1021" s="513">
        <v>0</v>
      </c>
      <c r="BG1021" s="513">
        <v>0</v>
      </c>
      <c r="BH1021" s="513">
        <v>0</v>
      </c>
      <c r="BI1021" s="513">
        <v>0</v>
      </c>
      <c r="BJ1021" s="513">
        <v>0</v>
      </c>
      <c r="BK1021" s="241">
        <f t="shared" si="149"/>
        <v>588.73</v>
      </c>
      <c r="BL1021" s="22">
        <f t="shared" si="150"/>
        <v>588.73</v>
      </c>
      <c r="BM1021" s="519">
        <f t="shared" si="151"/>
        <v>5.1779243623570802E-2</v>
      </c>
      <c r="BN1021" s="520">
        <v>0</v>
      </c>
      <c r="BO1021" s="520">
        <v>0</v>
      </c>
      <c r="BP1021" s="520">
        <v>0</v>
      </c>
      <c r="BQ1021" s="520">
        <v>0</v>
      </c>
      <c r="BR1021" s="520">
        <v>0</v>
      </c>
      <c r="BS1021" s="520">
        <v>0</v>
      </c>
      <c r="BT1021" s="520">
        <v>0</v>
      </c>
      <c r="BU1021" s="520">
        <v>0</v>
      </c>
      <c r="BV1021" s="520">
        <v>0</v>
      </c>
      <c r="BW1021" s="520">
        <v>0</v>
      </c>
      <c r="BX1021" s="520">
        <v>0</v>
      </c>
      <c r="BY1021" s="520">
        <v>0</v>
      </c>
      <c r="BZ1021" s="520">
        <v>0</v>
      </c>
      <c r="CA1021" s="520">
        <v>0</v>
      </c>
      <c r="CB1021" s="520">
        <v>0</v>
      </c>
      <c r="CC1021" s="520">
        <v>0</v>
      </c>
      <c r="CD1021" s="520">
        <v>691074.82319999998</v>
      </c>
      <c r="CE1021" s="520">
        <v>691074.82319999998</v>
      </c>
      <c r="CF1021" s="520">
        <v>0</v>
      </c>
      <c r="CG1021" s="520">
        <v>0</v>
      </c>
      <c r="CH1021" s="520">
        <v>0</v>
      </c>
      <c r="CI1021" s="520">
        <v>0</v>
      </c>
      <c r="CJ1021" s="520">
        <v>0</v>
      </c>
      <c r="CK1021" s="520">
        <v>0</v>
      </c>
      <c r="CL1021" s="520">
        <f t="shared" si="152"/>
        <v>691074.82319999998</v>
      </c>
      <c r="CM1021" s="521">
        <f t="shared" si="153"/>
        <v>691074.82319999998</v>
      </c>
      <c r="CN1021" s="522">
        <v>31206008.0752896</v>
      </c>
      <c r="CO1021" s="522">
        <v>31206008.0752896</v>
      </c>
      <c r="CP1021" s="522">
        <v>36353720.472955205</v>
      </c>
      <c r="CQ1021" s="243" t="s">
        <v>874</v>
      </c>
      <c r="CR1021" s="103">
        <v>9.76</v>
      </c>
      <c r="CS1021" s="523">
        <v>9.76</v>
      </c>
      <c r="CT1021" s="104">
        <v>11.37</v>
      </c>
      <c r="CU1021" s="524"/>
      <c r="CV1021" s="524"/>
      <c r="CW1021" s="524"/>
      <c r="CX1021" s="525"/>
      <c r="CY1021" s="526">
        <v>1313.3876406917771</v>
      </c>
      <c r="CZ1021" s="527">
        <v>288.7950474350618</v>
      </c>
      <c r="DA1021" s="528">
        <v>1.820269940670882</v>
      </c>
      <c r="DB1021" s="529">
        <v>1.5542122032366803</v>
      </c>
      <c r="DC1021" s="530" t="s">
        <v>2323</v>
      </c>
      <c r="DD1021" s="225"/>
      <c r="DE1021" s="524"/>
      <c r="DF1021" s="524"/>
      <c r="DG1021" s="531"/>
      <c r="DH1021" s="532"/>
      <c r="DI1021" s="64">
        <v>10395</v>
      </c>
      <c r="DJ1021" s="64">
        <v>389651</v>
      </c>
      <c r="DK1021" s="64">
        <v>345056</v>
      </c>
      <c r="DL1021" s="534">
        <f t="shared" si="155"/>
        <v>248367.33333333334</v>
      </c>
    </row>
    <row r="1022" spans="1:116" ht="43.5" customHeight="1" x14ac:dyDescent="0.25">
      <c r="A1022" s="356" t="s">
        <v>7</v>
      </c>
      <c r="B1022" s="65" t="s">
        <v>96</v>
      </c>
      <c r="C1022" s="65" t="s">
        <v>140</v>
      </c>
      <c r="D1022" s="64" t="s">
        <v>2710</v>
      </c>
      <c r="E1022" s="64" t="s">
        <v>648</v>
      </c>
      <c r="F1022" s="64" t="s">
        <v>649</v>
      </c>
      <c r="G1022" s="18" t="s">
        <v>648</v>
      </c>
      <c r="H1022" s="35" t="s">
        <v>860</v>
      </c>
      <c r="I1022" s="28" t="s">
        <v>2330</v>
      </c>
      <c r="J1022" s="498">
        <v>12.071701308432045</v>
      </c>
      <c r="K1022" s="498">
        <v>1.202840906589</v>
      </c>
      <c r="L1022" s="499">
        <v>1</v>
      </c>
      <c r="M1022" s="512">
        <v>0</v>
      </c>
      <c r="N1022" s="513">
        <v>0</v>
      </c>
      <c r="O1022" s="513">
        <v>0</v>
      </c>
      <c r="P1022" s="513">
        <v>0</v>
      </c>
      <c r="Q1022" s="513">
        <v>0</v>
      </c>
      <c r="R1022" s="513">
        <v>0</v>
      </c>
      <c r="S1022" s="513">
        <v>0</v>
      </c>
      <c r="T1022" s="513">
        <v>0</v>
      </c>
      <c r="U1022" s="513">
        <v>0</v>
      </c>
      <c r="V1022" s="513">
        <v>0</v>
      </c>
      <c r="W1022" s="513">
        <v>0</v>
      </c>
      <c r="X1022" s="513">
        <v>0</v>
      </c>
      <c r="Y1022" s="513">
        <v>1</v>
      </c>
      <c r="Z1022" s="513">
        <v>1</v>
      </c>
      <c r="AA1022" s="513">
        <v>0</v>
      </c>
      <c r="AB1022" s="513">
        <v>0</v>
      </c>
      <c r="AC1022" s="513">
        <v>0</v>
      </c>
      <c r="AD1022" s="513">
        <v>0</v>
      </c>
      <c r="AE1022" s="513">
        <v>0</v>
      </c>
      <c r="AF1022" s="513">
        <v>0</v>
      </c>
      <c r="AG1022" s="513">
        <v>0</v>
      </c>
      <c r="AH1022" s="513">
        <f t="shared" si="146"/>
        <v>0</v>
      </c>
      <c r="AI1022" s="513">
        <v>0</v>
      </c>
      <c r="AJ1022" s="513">
        <v>0</v>
      </c>
      <c r="AK1022" s="513">
        <f t="shared" si="147"/>
        <v>1</v>
      </c>
      <c r="AL1022" s="513">
        <f t="shared" si="148"/>
        <v>1</v>
      </c>
      <c r="AM1022" s="513">
        <v>0</v>
      </c>
      <c r="AN1022" s="513">
        <v>0</v>
      </c>
      <c r="AO1022" s="513">
        <v>0</v>
      </c>
      <c r="AP1022" s="513">
        <v>0</v>
      </c>
      <c r="AQ1022" s="513">
        <v>0</v>
      </c>
      <c r="AR1022" s="513">
        <v>0</v>
      </c>
      <c r="AS1022" s="513">
        <v>0</v>
      </c>
      <c r="AT1022" s="513">
        <v>0</v>
      </c>
      <c r="AU1022" s="513">
        <v>0</v>
      </c>
      <c r="AV1022" s="513">
        <v>0</v>
      </c>
      <c r="AW1022" s="513">
        <v>0</v>
      </c>
      <c r="AX1022" s="513">
        <v>0</v>
      </c>
      <c r="AY1022" s="513">
        <v>9000</v>
      </c>
      <c r="AZ1022" s="513">
        <v>9000</v>
      </c>
      <c r="BA1022" s="513">
        <v>0</v>
      </c>
      <c r="BB1022" s="513">
        <v>0</v>
      </c>
      <c r="BC1022" s="513">
        <v>0</v>
      </c>
      <c r="BD1022" s="513">
        <v>0</v>
      </c>
      <c r="BE1022" s="513">
        <v>0</v>
      </c>
      <c r="BF1022" s="513">
        <v>0</v>
      </c>
      <c r="BG1022" s="513">
        <v>0</v>
      </c>
      <c r="BH1022" s="513">
        <v>0</v>
      </c>
      <c r="BI1022" s="513">
        <v>0</v>
      </c>
      <c r="BJ1022" s="513">
        <v>0</v>
      </c>
      <c r="BK1022" s="241">
        <f t="shared" si="149"/>
        <v>9000</v>
      </c>
      <c r="BL1022" s="22">
        <f t="shared" si="150"/>
        <v>9000</v>
      </c>
      <c r="BM1022" s="519">
        <f t="shared" si="151"/>
        <v>4.7368421052631584</v>
      </c>
      <c r="BN1022" s="520">
        <v>0</v>
      </c>
      <c r="BO1022" s="520">
        <v>0</v>
      </c>
      <c r="BP1022" s="520">
        <v>0</v>
      </c>
      <c r="BQ1022" s="520">
        <v>0</v>
      </c>
      <c r="BR1022" s="520">
        <v>0</v>
      </c>
      <c r="BS1022" s="520">
        <v>0</v>
      </c>
      <c r="BT1022" s="520">
        <v>0</v>
      </c>
      <c r="BU1022" s="520">
        <v>0</v>
      </c>
      <c r="BV1022" s="520">
        <v>0</v>
      </c>
      <c r="BW1022" s="520">
        <v>0</v>
      </c>
      <c r="BX1022" s="520">
        <v>0</v>
      </c>
      <c r="BY1022" s="520">
        <v>0</v>
      </c>
      <c r="BZ1022" s="520">
        <v>45411840</v>
      </c>
      <c r="CA1022" s="520">
        <v>45411840</v>
      </c>
      <c r="CB1022" s="520">
        <v>0</v>
      </c>
      <c r="CC1022" s="520">
        <v>0</v>
      </c>
      <c r="CD1022" s="520">
        <v>0</v>
      </c>
      <c r="CE1022" s="520">
        <v>0</v>
      </c>
      <c r="CF1022" s="520">
        <v>0</v>
      </c>
      <c r="CG1022" s="520">
        <v>0</v>
      </c>
      <c r="CH1022" s="520">
        <v>0</v>
      </c>
      <c r="CI1022" s="520">
        <v>0</v>
      </c>
      <c r="CJ1022" s="520">
        <v>0</v>
      </c>
      <c r="CK1022" s="520">
        <v>0</v>
      </c>
      <c r="CL1022" s="520">
        <f t="shared" si="152"/>
        <v>45411840</v>
      </c>
      <c r="CM1022" s="521">
        <f t="shared" si="153"/>
        <v>45411840</v>
      </c>
      <c r="CN1022" s="522">
        <v>7157277.7443839991</v>
      </c>
      <c r="CO1022" s="522">
        <v>7157277.7443839991</v>
      </c>
      <c r="CP1022" s="522">
        <v>2124816.8303640001</v>
      </c>
      <c r="CQ1022" s="243" t="s">
        <v>874</v>
      </c>
      <c r="CR1022" s="103">
        <v>6.4</v>
      </c>
      <c r="CS1022" s="523">
        <v>6.4</v>
      </c>
      <c r="CT1022" s="104">
        <v>1.9</v>
      </c>
      <c r="CU1022" s="524"/>
      <c r="CV1022" s="524"/>
      <c r="CW1022" s="524"/>
      <c r="CX1022" s="525"/>
      <c r="CY1022" s="526">
        <v>0</v>
      </c>
      <c r="CZ1022" s="527">
        <v>0</v>
      </c>
      <c r="DA1022" s="528">
        <v>0</v>
      </c>
      <c r="DB1022" s="529">
        <v>0</v>
      </c>
      <c r="DC1022" s="530" t="s">
        <v>2297</v>
      </c>
      <c r="DD1022" s="225"/>
      <c r="DE1022" s="524"/>
      <c r="DF1022" s="524"/>
      <c r="DG1022" s="531"/>
      <c r="DH1022" s="532"/>
      <c r="DI1022" s="64">
        <v>0</v>
      </c>
      <c r="DJ1022" s="64">
        <v>0</v>
      </c>
      <c r="DK1022" s="64">
        <v>0</v>
      </c>
      <c r="DL1022" s="534">
        <f t="shared" si="155"/>
        <v>0</v>
      </c>
    </row>
    <row r="1023" spans="1:116" ht="43.5" customHeight="1" x14ac:dyDescent="0.25">
      <c r="A1023" s="356" t="s">
        <v>7</v>
      </c>
      <c r="B1023" s="65" t="s">
        <v>96</v>
      </c>
      <c r="C1023" s="65" t="s">
        <v>140</v>
      </c>
      <c r="D1023" s="64" t="s">
        <v>2711</v>
      </c>
      <c r="E1023" s="64" t="s">
        <v>156</v>
      </c>
      <c r="F1023" s="64" t="s">
        <v>157</v>
      </c>
      <c r="G1023" s="18" t="s">
        <v>156</v>
      </c>
      <c r="H1023" s="35" t="s">
        <v>866</v>
      </c>
      <c r="I1023" s="28" t="s">
        <v>2330</v>
      </c>
      <c r="J1023" s="498">
        <v>9.7168050304614013</v>
      </c>
      <c r="K1023" s="498">
        <v>23.315530254534</v>
      </c>
      <c r="L1023" s="499">
        <v>1997.9</v>
      </c>
      <c r="M1023" s="512">
        <v>0</v>
      </c>
      <c r="N1023" s="513">
        <v>0</v>
      </c>
      <c r="O1023" s="513">
        <v>0</v>
      </c>
      <c r="P1023" s="513">
        <v>0</v>
      </c>
      <c r="Q1023" s="513">
        <v>0</v>
      </c>
      <c r="R1023" s="513">
        <v>0</v>
      </c>
      <c r="S1023" s="513">
        <v>0</v>
      </c>
      <c r="T1023" s="513">
        <v>0</v>
      </c>
      <c r="U1023" s="513">
        <v>0</v>
      </c>
      <c r="V1023" s="513">
        <v>0</v>
      </c>
      <c r="W1023" s="513">
        <v>0</v>
      </c>
      <c r="X1023" s="513">
        <v>0</v>
      </c>
      <c r="Y1023" s="513">
        <v>0</v>
      </c>
      <c r="Z1023" s="513">
        <v>0</v>
      </c>
      <c r="AA1023" s="513">
        <v>0</v>
      </c>
      <c r="AB1023" s="513">
        <v>0</v>
      </c>
      <c r="AC1023" s="513">
        <v>49</v>
      </c>
      <c r="AD1023" s="513">
        <v>49</v>
      </c>
      <c r="AE1023" s="513">
        <v>0</v>
      </c>
      <c r="AF1023" s="513">
        <v>0</v>
      </c>
      <c r="AG1023" s="513">
        <v>0</v>
      </c>
      <c r="AH1023" s="513">
        <f t="shared" si="146"/>
        <v>0</v>
      </c>
      <c r="AI1023" s="513">
        <v>0</v>
      </c>
      <c r="AJ1023" s="513">
        <v>0</v>
      </c>
      <c r="AK1023" s="513">
        <f t="shared" si="147"/>
        <v>49</v>
      </c>
      <c r="AL1023" s="513">
        <f t="shared" si="148"/>
        <v>49</v>
      </c>
      <c r="AM1023" s="513">
        <v>0</v>
      </c>
      <c r="AN1023" s="513">
        <v>0</v>
      </c>
      <c r="AO1023" s="513">
        <v>0</v>
      </c>
      <c r="AP1023" s="513">
        <v>0</v>
      </c>
      <c r="AQ1023" s="513">
        <v>0</v>
      </c>
      <c r="AR1023" s="513">
        <v>0</v>
      </c>
      <c r="AS1023" s="513">
        <v>0</v>
      </c>
      <c r="AT1023" s="513">
        <v>0</v>
      </c>
      <c r="AU1023" s="513">
        <v>0</v>
      </c>
      <c r="AV1023" s="513">
        <v>0</v>
      </c>
      <c r="AW1023" s="513">
        <v>0</v>
      </c>
      <c r="AX1023" s="513">
        <v>0</v>
      </c>
      <c r="AY1023" s="513">
        <v>0</v>
      </c>
      <c r="AZ1023" s="513">
        <v>0</v>
      </c>
      <c r="BA1023" s="513">
        <v>0</v>
      </c>
      <c r="BB1023" s="513">
        <v>0</v>
      </c>
      <c r="BC1023" s="513">
        <v>447.9</v>
      </c>
      <c r="BD1023" s="513">
        <v>447.9</v>
      </c>
      <c r="BE1023" s="513">
        <v>0</v>
      </c>
      <c r="BF1023" s="513">
        <v>0</v>
      </c>
      <c r="BG1023" s="513">
        <v>0</v>
      </c>
      <c r="BH1023" s="513">
        <v>0</v>
      </c>
      <c r="BI1023" s="513">
        <v>0</v>
      </c>
      <c r="BJ1023" s="513">
        <v>0</v>
      </c>
      <c r="BK1023" s="241">
        <f t="shared" si="149"/>
        <v>447.9</v>
      </c>
      <c r="BL1023" s="22">
        <f t="shared" si="150"/>
        <v>447.9</v>
      </c>
      <c r="BM1023" s="519">
        <f t="shared" si="151"/>
        <v>7.5786802030456846E-2</v>
      </c>
      <c r="BN1023" s="520">
        <v>0</v>
      </c>
      <c r="BO1023" s="520">
        <v>0</v>
      </c>
      <c r="BP1023" s="520">
        <v>0</v>
      </c>
      <c r="BQ1023" s="520">
        <v>0</v>
      </c>
      <c r="BR1023" s="520">
        <v>0</v>
      </c>
      <c r="BS1023" s="520">
        <v>0</v>
      </c>
      <c r="BT1023" s="520">
        <v>0</v>
      </c>
      <c r="BU1023" s="520">
        <v>0</v>
      </c>
      <c r="BV1023" s="520">
        <v>0</v>
      </c>
      <c r="BW1023" s="520">
        <v>0</v>
      </c>
      <c r="BX1023" s="520">
        <v>0</v>
      </c>
      <c r="BY1023" s="520">
        <v>0</v>
      </c>
      <c r="BZ1023" s="520">
        <v>0</v>
      </c>
      <c r="CA1023" s="520">
        <v>0</v>
      </c>
      <c r="CB1023" s="520">
        <v>0</v>
      </c>
      <c r="CC1023" s="520">
        <v>0</v>
      </c>
      <c r="CD1023" s="520">
        <v>525762.93599999999</v>
      </c>
      <c r="CE1023" s="520">
        <v>525762.93599999999</v>
      </c>
      <c r="CF1023" s="520">
        <v>0</v>
      </c>
      <c r="CG1023" s="520">
        <v>0</v>
      </c>
      <c r="CH1023" s="520">
        <v>0</v>
      </c>
      <c r="CI1023" s="520">
        <v>0</v>
      </c>
      <c r="CJ1023" s="520">
        <v>0</v>
      </c>
      <c r="CK1023" s="520">
        <v>0</v>
      </c>
      <c r="CL1023" s="520">
        <f t="shared" si="152"/>
        <v>525762.93599999999</v>
      </c>
      <c r="CM1023" s="521">
        <f t="shared" si="153"/>
        <v>525762.93599999999</v>
      </c>
      <c r="CN1023" s="522">
        <v>18571200</v>
      </c>
      <c r="CO1023" s="522">
        <v>18571200</v>
      </c>
      <c r="CP1023" s="522">
        <v>20708640.000000004</v>
      </c>
      <c r="CQ1023" s="243" t="s">
        <v>874</v>
      </c>
      <c r="CR1023" s="103">
        <v>5.3</v>
      </c>
      <c r="CS1023" s="523">
        <v>5.3</v>
      </c>
      <c r="CT1023" s="104">
        <v>5.91</v>
      </c>
      <c r="CU1023" s="524"/>
      <c r="CV1023" s="524"/>
      <c r="CW1023" s="524"/>
      <c r="CX1023" s="525"/>
      <c r="CY1023" s="526">
        <v>1203.3427244255033</v>
      </c>
      <c r="CZ1023" s="527">
        <v>456.08128006996861</v>
      </c>
      <c r="DA1023" s="528">
        <v>2.1372255685983474</v>
      </c>
      <c r="DB1023" s="529">
        <v>1.5238191999069883</v>
      </c>
      <c r="DC1023" s="530" t="s">
        <v>2288</v>
      </c>
      <c r="DD1023" s="225"/>
      <c r="DE1023" s="524"/>
      <c r="DF1023" s="524"/>
      <c r="DG1023" s="531"/>
      <c r="DH1023" s="532"/>
      <c r="DI1023" s="64">
        <v>165262</v>
      </c>
      <c r="DJ1023" s="64">
        <v>0</v>
      </c>
      <c r="DK1023" s="64">
        <v>1724230</v>
      </c>
      <c r="DL1023" s="534">
        <f t="shared" si="155"/>
        <v>629830.66666666663</v>
      </c>
    </row>
    <row r="1024" spans="1:116" ht="43.5" customHeight="1" x14ac:dyDescent="0.25">
      <c r="A1024" s="356" t="s">
        <v>7</v>
      </c>
      <c r="B1024" s="65" t="s">
        <v>96</v>
      </c>
      <c r="C1024" s="65" t="s">
        <v>140</v>
      </c>
      <c r="D1024" s="64" t="s">
        <v>2711</v>
      </c>
      <c r="E1024" s="64" t="s">
        <v>156</v>
      </c>
      <c r="F1024" s="64" t="s">
        <v>1966</v>
      </c>
      <c r="G1024" s="18" t="s">
        <v>156</v>
      </c>
      <c r="H1024" s="35" t="s">
        <v>860</v>
      </c>
      <c r="I1024" s="28" t="s">
        <v>2330</v>
      </c>
      <c r="J1024" s="498">
        <v>9.7168050304614013</v>
      </c>
      <c r="K1024" s="498">
        <v>11.301515128008001</v>
      </c>
      <c r="L1024" s="499">
        <v>310.8</v>
      </c>
      <c r="M1024" s="512">
        <v>0</v>
      </c>
      <c r="N1024" s="513">
        <v>0</v>
      </c>
      <c r="O1024" s="513">
        <v>0</v>
      </c>
      <c r="P1024" s="513">
        <v>0</v>
      </c>
      <c r="Q1024" s="513">
        <v>0</v>
      </c>
      <c r="R1024" s="513">
        <v>0</v>
      </c>
      <c r="S1024" s="513">
        <v>0</v>
      </c>
      <c r="T1024" s="513">
        <v>0</v>
      </c>
      <c r="U1024" s="513">
        <v>0</v>
      </c>
      <c r="V1024" s="513">
        <v>0</v>
      </c>
      <c r="W1024" s="513">
        <v>0</v>
      </c>
      <c r="X1024" s="513">
        <v>0</v>
      </c>
      <c r="Y1024" s="513">
        <v>0</v>
      </c>
      <c r="Z1024" s="513">
        <v>0</v>
      </c>
      <c r="AA1024" s="513">
        <v>0</v>
      </c>
      <c r="AB1024" s="513">
        <v>0</v>
      </c>
      <c r="AC1024" s="513">
        <v>6</v>
      </c>
      <c r="AD1024" s="513">
        <v>6</v>
      </c>
      <c r="AE1024" s="513">
        <v>0</v>
      </c>
      <c r="AF1024" s="513">
        <v>0</v>
      </c>
      <c r="AG1024" s="513">
        <v>0</v>
      </c>
      <c r="AH1024" s="513">
        <f t="shared" si="146"/>
        <v>0</v>
      </c>
      <c r="AI1024" s="513">
        <v>0</v>
      </c>
      <c r="AJ1024" s="513">
        <v>0</v>
      </c>
      <c r="AK1024" s="513">
        <f t="shared" si="147"/>
        <v>6</v>
      </c>
      <c r="AL1024" s="513">
        <f t="shared" si="148"/>
        <v>6</v>
      </c>
      <c r="AM1024" s="513">
        <v>0</v>
      </c>
      <c r="AN1024" s="513">
        <v>0</v>
      </c>
      <c r="AO1024" s="513">
        <v>0</v>
      </c>
      <c r="AP1024" s="513">
        <v>0</v>
      </c>
      <c r="AQ1024" s="513">
        <v>0</v>
      </c>
      <c r="AR1024" s="513">
        <v>0</v>
      </c>
      <c r="AS1024" s="513">
        <v>0</v>
      </c>
      <c r="AT1024" s="513">
        <v>0</v>
      </c>
      <c r="AU1024" s="513">
        <v>0</v>
      </c>
      <c r="AV1024" s="513">
        <v>0</v>
      </c>
      <c r="AW1024" s="513">
        <v>0</v>
      </c>
      <c r="AX1024" s="513">
        <v>0</v>
      </c>
      <c r="AY1024" s="513">
        <v>0</v>
      </c>
      <c r="AZ1024" s="513">
        <v>0</v>
      </c>
      <c r="BA1024" s="513">
        <v>0</v>
      </c>
      <c r="BB1024" s="513">
        <v>0</v>
      </c>
      <c r="BC1024" s="513">
        <v>41.2</v>
      </c>
      <c r="BD1024" s="513">
        <v>41.2</v>
      </c>
      <c r="BE1024" s="513">
        <v>0</v>
      </c>
      <c r="BF1024" s="513">
        <v>0</v>
      </c>
      <c r="BG1024" s="513">
        <v>0</v>
      </c>
      <c r="BH1024" s="513">
        <v>0</v>
      </c>
      <c r="BI1024" s="513">
        <v>0</v>
      </c>
      <c r="BJ1024" s="513">
        <v>0</v>
      </c>
      <c r="BK1024" s="241">
        <f t="shared" si="149"/>
        <v>41.2</v>
      </c>
      <c r="BL1024" s="22">
        <f t="shared" si="150"/>
        <v>41.2</v>
      </c>
      <c r="BM1024" s="519">
        <f t="shared" si="151"/>
        <v>2.327683615819209E-2</v>
      </c>
      <c r="BN1024" s="520">
        <v>0</v>
      </c>
      <c r="BO1024" s="520">
        <v>0</v>
      </c>
      <c r="BP1024" s="520">
        <v>0</v>
      </c>
      <c r="BQ1024" s="520">
        <v>0</v>
      </c>
      <c r="BR1024" s="520">
        <v>0</v>
      </c>
      <c r="BS1024" s="520">
        <v>0</v>
      </c>
      <c r="BT1024" s="520">
        <v>0</v>
      </c>
      <c r="BU1024" s="520">
        <v>0</v>
      </c>
      <c r="BV1024" s="520">
        <v>0</v>
      </c>
      <c r="BW1024" s="520">
        <v>0</v>
      </c>
      <c r="BX1024" s="520">
        <v>0</v>
      </c>
      <c r="BY1024" s="520">
        <v>0</v>
      </c>
      <c r="BZ1024" s="520">
        <v>0</v>
      </c>
      <c r="CA1024" s="520">
        <v>0</v>
      </c>
      <c r="CB1024" s="520">
        <v>0</v>
      </c>
      <c r="CC1024" s="520">
        <v>0</v>
      </c>
      <c r="CD1024" s="520">
        <v>48362.208000000006</v>
      </c>
      <c r="CE1024" s="520">
        <v>48362.208000000006</v>
      </c>
      <c r="CF1024" s="520">
        <v>0</v>
      </c>
      <c r="CG1024" s="520">
        <v>0</v>
      </c>
      <c r="CH1024" s="520">
        <v>0</v>
      </c>
      <c r="CI1024" s="520">
        <v>0</v>
      </c>
      <c r="CJ1024" s="520">
        <v>0</v>
      </c>
      <c r="CK1024" s="520">
        <v>0</v>
      </c>
      <c r="CL1024" s="520">
        <f t="shared" si="152"/>
        <v>48362.208000000006</v>
      </c>
      <c r="CM1024" s="521">
        <f t="shared" si="153"/>
        <v>48362.208000000006</v>
      </c>
      <c r="CN1024" s="522">
        <v>5361120.0000000009</v>
      </c>
      <c r="CO1024" s="522">
        <v>5361120.0000000009</v>
      </c>
      <c r="CP1024" s="522">
        <v>6202080.0000000009</v>
      </c>
      <c r="CQ1024" s="243" t="s">
        <v>874</v>
      </c>
      <c r="CR1024" s="103">
        <v>1.53</v>
      </c>
      <c r="CS1024" s="523">
        <v>1.53</v>
      </c>
      <c r="CT1024" s="104">
        <v>1.77</v>
      </c>
      <c r="CU1024" s="524"/>
      <c r="CV1024" s="524"/>
      <c r="CW1024" s="524"/>
      <c r="CX1024" s="525"/>
      <c r="CY1024" s="526">
        <v>855.15191203886661</v>
      </c>
      <c r="CZ1024" s="527">
        <v>164.13936459715501</v>
      </c>
      <c r="DA1024" s="528">
        <v>1.6745225574300624</v>
      </c>
      <c r="DB1024" s="529">
        <v>1.0056490247899712</v>
      </c>
      <c r="DC1024" s="530" t="s">
        <v>2371</v>
      </c>
      <c r="DD1024" s="225"/>
      <c r="DE1024" s="524"/>
      <c r="DF1024" s="524"/>
      <c r="DG1024" s="531"/>
      <c r="DH1024" s="532"/>
      <c r="DI1024" s="64">
        <v>0</v>
      </c>
      <c r="DJ1024" s="64">
        <v>0</v>
      </c>
      <c r="DK1024" s="64">
        <v>11196</v>
      </c>
      <c r="DL1024" s="534">
        <f t="shared" si="155"/>
        <v>3732</v>
      </c>
    </row>
    <row r="1025" spans="1:116" ht="43.5" customHeight="1" x14ac:dyDescent="0.25">
      <c r="A1025" s="356" t="s">
        <v>7</v>
      </c>
      <c r="B1025" s="65" t="s">
        <v>96</v>
      </c>
      <c r="C1025" s="65" t="s">
        <v>140</v>
      </c>
      <c r="D1025" s="64" t="s">
        <v>2712</v>
      </c>
      <c r="E1025" s="64" t="s">
        <v>156</v>
      </c>
      <c r="F1025" s="64" t="s">
        <v>1968</v>
      </c>
      <c r="G1025" s="18" t="s">
        <v>1965</v>
      </c>
      <c r="H1025" s="35" t="s">
        <v>866</v>
      </c>
      <c r="I1025" s="28" t="s">
        <v>2330</v>
      </c>
      <c r="J1025" s="498">
        <v>11.797344460513136</v>
      </c>
      <c r="K1025" s="498">
        <v>26.371212066360002</v>
      </c>
      <c r="L1025" s="499">
        <v>1957.5</v>
      </c>
      <c r="M1025" s="512">
        <v>0</v>
      </c>
      <c r="N1025" s="513">
        <v>0</v>
      </c>
      <c r="O1025" s="513">
        <v>0</v>
      </c>
      <c r="P1025" s="513">
        <v>0</v>
      </c>
      <c r="Q1025" s="513">
        <v>0</v>
      </c>
      <c r="R1025" s="513">
        <v>0</v>
      </c>
      <c r="S1025" s="513">
        <v>0</v>
      </c>
      <c r="T1025" s="513">
        <v>0</v>
      </c>
      <c r="U1025" s="513">
        <v>0</v>
      </c>
      <c r="V1025" s="513">
        <v>0</v>
      </c>
      <c r="W1025" s="513">
        <v>0</v>
      </c>
      <c r="X1025" s="513">
        <v>0</v>
      </c>
      <c r="Y1025" s="513">
        <v>0</v>
      </c>
      <c r="Z1025" s="513">
        <v>0</v>
      </c>
      <c r="AA1025" s="513">
        <v>0</v>
      </c>
      <c r="AB1025" s="513">
        <v>0</v>
      </c>
      <c r="AC1025" s="513">
        <v>24</v>
      </c>
      <c r="AD1025" s="513">
        <v>24</v>
      </c>
      <c r="AE1025" s="513">
        <v>0</v>
      </c>
      <c r="AF1025" s="513">
        <v>0</v>
      </c>
      <c r="AG1025" s="513">
        <v>0</v>
      </c>
      <c r="AH1025" s="513">
        <f t="shared" si="146"/>
        <v>0</v>
      </c>
      <c r="AI1025" s="513">
        <v>0</v>
      </c>
      <c r="AJ1025" s="513">
        <v>0</v>
      </c>
      <c r="AK1025" s="513">
        <f t="shared" si="147"/>
        <v>24</v>
      </c>
      <c r="AL1025" s="513">
        <f t="shared" si="148"/>
        <v>24</v>
      </c>
      <c r="AM1025" s="513">
        <v>0</v>
      </c>
      <c r="AN1025" s="513">
        <v>0</v>
      </c>
      <c r="AO1025" s="513">
        <v>0</v>
      </c>
      <c r="AP1025" s="513">
        <v>0</v>
      </c>
      <c r="AQ1025" s="513">
        <v>0</v>
      </c>
      <c r="AR1025" s="513">
        <v>0</v>
      </c>
      <c r="AS1025" s="513">
        <v>0</v>
      </c>
      <c r="AT1025" s="513">
        <v>0</v>
      </c>
      <c r="AU1025" s="513">
        <v>0</v>
      </c>
      <c r="AV1025" s="513">
        <v>0</v>
      </c>
      <c r="AW1025" s="513">
        <v>0</v>
      </c>
      <c r="AX1025" s="513">
        <v>0</v>
      </c>
      <c r="AY1025" s="513">
        <v>0</v>
      </c>
      <c r="AZ1025" s="513">
        <v>0</v>
      </c>
      <c r="BA1025" s="513">
        <v>0</v>
      </c>
      <c r="BB1025" s="513">
        <v>0</v>
      </c>
      <c r="BC1025" s="513">
        <v>195.23</v>
      </c>
      <c r="BD1025" s="513">
        <v>195.23</v>
      </c>
      <c r="BE1025" s="513">
        <v>0</v>
      </c>
      <c r="BF1025" s="513">
        <v>0</v>
      </c>
      <c r="BG1025" s="513">
        <v>0</v>
      </c>
      <c r="BH1025" s="513">
        <v>0</v>
      </c>
      <c r="BI1025" s="513">
        <v>0</v>
      </c>
      <c r="BJ1025" s="513">
        <v>0</v>
      </c>
      <c r="BK1025" s="241">
        <f t="shared" si="149"/>
        <v>195.23</v>
      </c>
      <c r="BL1025" s="22">
        <f t="shared" si="150"/>
        <v>195.23</v>
      </c>
      <c r="BM1025" s="519">
        <f t="shared" si="151"/>
        <v>1.972020202020202E-2</v>
      </c>
      <c r="BN1025" s="520">
        <v>0</v>
      </c>
      <c r="BO1025" s="520">
        <v>0</v>
      </c>
      <c r="BP1025" s="520">
        <v>0</v>
      </c>
      <c r="BQ1025" s="520">
        <v>0</v>
      </c>
      <c r="BR1025" s="520">
        <v>0</v>
      </c>
      <c r="BS1025" s="520">
        <v>0</v>
      </c>
      <c r="BT1025" s="520">
        <v>0</v>
      </c>
      <c r="BU1025" s="520">
        <v>0</v>
      </c>
      <c r="BV1025" s="520">
        <v>0</v>
      </c>
      <c r="BW1025" s="520">
        <v>0</v>
      </c>
      <c r="BX1025" s="520">
        <v>0</v>
      </c>
      <c r="BY1025" s="520">
        <v>0</v>
      </c>
      <c r="BZ1025" s="520">
        <v>0</v>
      </c>
      <c r="CA1025" s="520">
        <v>0</v>
      </c>
      <c r="CB1025" s="520">
        <v>0</v>
      </c>
      <c r="CC1025" s="520">
        <v>0</v>
      </c>
      <c r="CD1025" s="520">
        <v>229168.78319999998</v>
      </c>
      <c r="CE1025" s="520">
        <v>229168.78319999998</v>
      </c>
      <c r="CF1025" s="520">
        <v>0</v>
      </c>
      <c r="CG1025" s="520">
        <v>0</v>
      </c>
      <c r="CH1025" s="520">
        <v>0</v>
      </c>
      <c r="CI1025" s="520">
        <v>0</v>
      </c>
      <c r="CJ1025" s="520">
        <v>0</v>
      </c>
      <c r="CK1025" s="520">
        <v>0</v>
      </c>
      <c r="CL1025" s="520">
        <f t="shared" si="152"/>
        <v>229168.78319999998</v>
      </c>
      <c r="CM1025" s="521">
        <f t="shared" si="153"/>
        <v>229168.78319999998</v>
      </c>
      <c r="CN1025" s="522">
        <v>36695555.481330007</v>
      </c>
      <c r="CO1025" s="522">
        <v>36695555.481330007</v>
      </c>
      <c r="CP1025" s="522">
        <v>35168054.139899999</v>
      </c>
      <c r="CQ1025" s="243" t="s">
        <v>874</v>
      </c>
      <c r="CR1025" s="103">
        <v>10.33</v>
      </c>
      <c r="CS1025" s="523">
        <v>10.33</v>
      </c>
      <c r="CT1025" s="104">
        <v>9.9</v>
      </c>
      <c r="CU1025" s="524"/>
      <c r="CV1025" s="524"/>
      <c r="CW1025" s="524"/>
      <c r="CX1025" s="525"/>
      <c r="CY1025" s="526">
        <v>481.14234526949946</v>
      </c>
      <c r="CZ1025" s="527">
        <v>152.09402846092112</v>
      </c>
      <c r="DA1025" s="528">
        <v>0.83831922598751696</v>
      </c>
      <c r="DB1025" s="529">
        <v>0.51593500396961611</v>
      </c>
      <c r="DC1025" s="530" t="s">
        <v>2289</v>
      </c>
      <c r="DD1025" s="225"/>
      <c r="DE1025" s="524"/>
      <c r="DF1025" s="524"/>
      <c r="DG1025" s="531"/>
      <c r="DH1025" s="532"/>
      <c r="DI1025" s="64">
        <v>2955</v>
      </c>
      <c r="DJ1025" s="64">
        <v>0</v>
      </c>
      <c r="DK1025" s="64">
        <v>773367</v>
      </c>
      <c r="DL1025" s="534">
        <f t="shared" si="155"/>
        <v>258774</v>
      </c>
    </row>
    <row r="1026" spans="1:116" ht="43.5" customHeight="1" x14ac:dyDescent="0.25">
      <c r="A1026" s="356" t="s">
        <v>7</v>
      </c>
      <c r="B1026" s="65" t="s">
        <v>96</v>
      </c>
      <c r="C1026" s="65" t="s">
        <v>140</v>
      </c>
      <c r="D1026" s="64" t="s">
        <v>2712</v>
      </c>
      <c r="E1026" s="64" t="s">
        <v>156</v>
      </c>
      <c r="F1026" s="64" t="s">
        <v>1969</v>
      </c>
      <c r="G1026" s="18" t="s">
        <v>158</v>
      </c>
      <c r="H1026" s="35" t="s">
        <v>866</v>
      </c>
      <c r="I1026" s="28" t="s">
        <v>2330</v>
      </c>
      <c r="J1026" s="498">
        <v>11.797344460513136</v>
      </c>
      <c r="K1026" s="498">
        <v>58.300568060552997</v>
      </c>
      <c r="L1026" s="499">
        <v>2065</v>
      </c>
      <c r="M1026" s="512">
        <v>0</v>
      </c>
      <c r="N1026" s="513">
        <v>0</v>
      </c>
      <c r="O1026" s="513">
        <v>0</v>
      </c>
      <c r="P1026" s="513">
        <v>0</v>
      </c>
      <c r="Q1026" s="513">
        <v>0</v>
      </c>
      <c r="R1026" s="513">
        <v>0</v>
      </c>
      <c r="S1026" s="513">
        <v>0</v>
      </c>
      <c r="T1026" s="513">
        <v>0</v>
      </c>
      <c r="U1026" s="513">
        <v>0</v>
      </c>
      <c r="V1026" s="513">
        <v>0</v>
      </c>
      <c r="W1026" s="513">
        <v>0</v>
      </c>
      <c r="X1026" s="513">
        <v>0</v>
      </c>
      <c r="Y1026" s="513">
        <v>0</v>
      </c>
      <c r="Z1026" s="513">
        <v>0</v>
      </c>
      <c r="AA1026" s="513">
        <v>0</v>
      </c>
      <c r="AB1026" s="513">
        <v>0</v>
      </c>
      <c r="AC1026" s="513">
        <v>61</v>
      </c>
      <c r="AD1026" s="513">
        <v>61</v>
      </c>
      <c r="AE1026" s="513">
        <v>0</v>
      </c>
      <c r="AF1026" s="513">
        <v>0</v>
      </c>
      <c r="AG1026" s="513">
        <v>0</v>
      </c>
      <c r="AH1026" s="513">
        <f t="shared" si="146"/>
        <v>0</v>
      </c>
      <c r="AI1026" s="513">
        <v>0</v>
      </c>
      <c r="AJ1026" s="513">
        <v>0</v>
      </c>
      <c r="AK1026" s="513">
        <f t="shared" si="147"/>
        <v>61</v>
      </c>
      <c r="AL1026" s="513">
        <f t="shared" si="148"/>
        <v>61</v>
      </c>
      <c r="AM1026" s="513">
        <v>0</v>
      </c>
      <c r="AN1026" s="513">
        <v>0</v>
      </c>
      <c r="AO1026" s="513">
        <v>0</v>
      </c>
      <c r="AP1026" s="513">
        <v>0</v>
      </c>
      <c r="AQ1026" s="513">
        <v>0</v>
      </c>
      <c r="AR1026" s="513">
        <v>0</v>
      </c>
      <c r="AS1026" s="513">
        <v>0</v>
      </c>
      <c r="AT1026" s="513">
        <v>0</v>
      </c>
      <c r="AU1026" s="513">
        <v>0</v>
      </c>
      <c r="AV1026" s="513">
        <v>0</v>
      </c>
      <c r="AW1026" s="513">
        <v>0</v>
      </c>
      <c r="AX1026" s="513">
        <v>0</v>
      </c>
      <c r="AY1026" s="513">
        <v>0</v>
      </c>
      <c r="AZ1026" s="513">
        <v>0</v>
      </c>
      <c r="BA1026" s="513">
        <v>0</v>
      </c>
      <c r="BB1026" s="513">
        <v>0</v>
      </c>
      <c r="BC1026" s="513">
        <v>469.33</v>
      </c>
      <c r="BD1026" s="513">
        <v>469.33</v>
      </c>
      <c r="BE1026" s="513">
        <v>0</v>
      </c>
      <c r="BF1026" s="513">
        <v>0</v>
      </c>
      <c r="BG1026" s="513">
        <v>0</v>
      </c>
      <c r="BH1026" s="513">
        <v>0</v>
      </c>
      <c r="BI1026" s="513">
        <v>0</v>
      </c>
      <c r="BJ1026" s="513">
        <v>0</v>
      </c>
      <c r="BK1026" s="241">
        <f t="shared" si="149"/>
        <v>469.33</v>
      </c>
      <c r="BL1026" s="22">
        <f t="shared" si="150"/>
        <v>469.33</v>
      </c>
      <c r="BM1026" s="519">
        <f t="shared" si="151"/>
        <v>4.3537105751391462E-2</v>
      </c>
      <c r="BN1026" s="520">
        <v>0</v>
      </c>
      <c r="BO1026" s="520">
        <v>0</v>
      </c>
      <c r="BP1026" s="520">
        <v>0</v>
      </c>
      <c r="BQ1026" s="520">
        <v>0</v>
      </c>
      <c r="BR1026" s="520">
        <v>0</v>
      </c>
      <c r="BS1026" s="520">
        <v>0</v>
      </c>
      <c r="BT1026" s="520">
        <v>0</v>
      </c>
      <c r="BU1026" s="520">
        <v>0</v>
      </c>
      <c r="BV1026" s="520">
        <v>0</v>
      </c>
      <c r="BW1026" s="520">
        <v>0</v>
      </c>
      <c r="BX1026" s="520">
        <v>0</v>
      </c>
      <c r="BY1026" s="520">
        <v>0</v>
      </c>
      <c r="BZ1026" s="520">
        <v>0</v>
      </c>
      <c r="CA1026" s="520">
        <v>0</v>
      </c>
      <c r="CB1026" s="520">
        <v>0</v>
      </c>
      <c r="CC1026" s="520">
        <v>0</v>
      </c>
      <c r="CD1026" s="520">
        <v>550918.32720000006</v>
      </c>
      <c r="CE1026" s="520">
        <v>550918.32720000006</v>
      </c>
      <c r="CF1026" s="520">
        <v>0</v>
      </c>
      <c r="CG1026" s="520">
        <v>0</v>
      </c>
      <c r="CH1026" s="520">
        <v>0</v>
      </c>
      <c r="CI1026" s="520">
        <v>0</v>
      </c>
      <c r="CJ1026" s="520">
        <v>0</v>
      </c>
      <c r="CK1026" s="520">
        <v>0</v>
      </c>
      <c r="CL1026" s="520">
        <f t="shared" si="152"/>
        <v>550918.32720000006</v>
      </c>
      <c r="CM1026" s="521">
        <f t="shared" si="153"/>
        <v>550918.32720000006</v>
      </c>
      <c r="CN1026" s="522">
        <v>24594284.83512</v>
      </c>
      <c r="CO1026" s="522">
        <v>24594284.83512</v>
      </c>
      <c r="CP1026" s="522">
        <v>29134768.189295996</v>
      </c>
      <c r="CQ1026" s="243" t="s">
        <v>874</v>
      </c>
      <c r="CR1026" s="103">
        <v>9.1</v>
      </c>
      <c r="CS1026" s="523">
        <v>9.1</v>
      </c>
      <c r="CT1026" s="104">
        <v>10.78</v>
      </c>
      <c r="CU1026" s="524"/>
      <c r="CV1026" s="524"/>
      <c r="CW1026" s="524"/>
      <c r="CX1026" s="525"/>
      <c r="CY1026" s="526">
        <v>621.49999155834757</v>
      </c>
      <c r="CZ1026" s="527">
        <v>199.27814833888132</v>
      </c>
      <c r="DA1026" s="528">
        <v>1.0962585162068426</v>
      </c>
      <c r="DB1026" s="529">
        <v>0.94672350089860269</v>
      </c>
      <c r="DC1026" s="530" t="s">
        <v>2326</v>
      </c>
      <c r="DD1026" s="225"/>
      <c r="DE1026" s="524"/>
      <c r="DF1026" s="524"/>
      <c r="DG1026" s="531"/>
      <c r="DH1026" s="532"/>
      <c r="DI1026" s="64">
        <v>90196</v>
      </c>
      <c r="DJ1026" s="64">
        <v>0</v>
      </c>
      <c r="DK1026" s="64">
        <v>242430</v>
      </c>
      <c r="DL1026" s="534">
        <f t="shared" si="155"/>
        <v>110875.33333333333</v>
      </c>
    </row>
    <row r="1027" spans="1:116" ht="43.5" customHeight="1" x14ac:dyDescent="0.25">
      <c r="A1027" s="356" t="s">
        <v>7</v>
      </c>
      <c r="B1027" s="65" t="s">
        <v>96</v>
      </c>
      <c r="C1027" s="65" t="s">
        <v>140</v>
      </c>
      <c r="D1027" s="64" t="s">
        <v>2712</v>
      </c>
      <c r="E1027" s="64" t="s">
        <v>156</v>
      </c>
      <c r="F1027" s="64" t="s">
        <v>1970</v>
      </c>
      <c r="G1027" s="18" t="s">
        <v>158</v>
      </c>
      <c r="H1027" s="35" t="s">
        <v>866</v>
      </c>
      <c r="I1027" s="28" t="s">
        <v>2330</v>
      </c>
      <c r="J1027" s="498">
        <v>11.797344460513136</v>
      </c>
      <c r="K1027" s="498">
        <v>84.687689217789</v>
      </c>
      <c r="L1027" s="499">
        <v>1900.7</v>
      </c>
      <c r="M1027" s="512">
        <v>0</v>
      </c>
      <c r="N1027" s="513">
        <v>0</v>
      </c>
      <c r="O1027" s="513">
        <v>0</v>
      </c>
      <c r="P1027" s="513">
        <v>0</v>
      </c>
      <c r="Q1027" s="513">
        <v>0</v>
      </c>
      <c r="R1027" s="513">
        <v>0</v>
      </c>
      <c r="S1027" s="513">
        <v>0</v>
      </c>
      <c r="T1027" s="513">
        <v>0</v>
      </c>
      <c r="U1027" s="513">
        <v>0</v>
      </c>
      <c r="V1027" s="513">
        <v>0</v>
      </c>
      <c r="W1027" s="513">
        <v>0</v>
      </c>
      <c r="X1027" s="513">
        <v>0</v>
      </c>
      <c r="Y1027" s="513">
        <v>1</v>
      </c>
      <c r="Z1027" s="513">
        <v>1</v>
      </c>
      <c r="AA1027" s="513">
        <v>0</v>
      </c>
      <c r="AB1027" s="513">
        <v>0</v>
      </c>
      <c r="AC1027" s="513">
        <v>70</v>
      </c>
      <c r="AD1027" s="513">
        <v>70</v>
      </c>
      <c r="AE1027" s="513">
        <v>0</v>
      </c>
      <c r="AF1027" s="513">
        <v>0</v>
      </c>
      <c r="AG1027" s="513">
        <v>0</v>
      </c>
      <c r="AH1027" s="513">
        <f t="shared" si="146"/>
        <v>0</v>
      </c>
      <c r="AI1027" s="513">
        <v>0</v>
      </c>
      <c r="AJ1027" s="513">
        <v>0</v>
      </c>
      <c r="AK1027" s="513">
        <f t="shared" si="147"/>
        <v>71</v>
      </c>
      <c r="AL1027" s="513">
        <f t="shared" si="148"/>
        <v>71</v>
      </c>
      <c r="AM1027" s="513">
        <v>0</v>
      </c>
      <c r="AN1027" s="513">
        <v>0</v>
      </c>
      <c r="AO1027" s="513">
        <v>0</v>
      </c>
      <c r="AP1027" s="513">
        <v>0</v>
      </c>
      <c r="AQ1027" s="513">
        <v>0</v>
      </c>
      <c r="AR1027" s="513">
        <v>0</v>
      </c>
      <c r="AS1027" s="513">
        <v>0</v>
      </c>
      <c r="AT1027" s="513">
        <v>0</v>
      </c>
      <c r="AU1027" s="513">
        <v>0</v>
      </c>
      <c r="AV1027" s="513">
        <v>0</v>
      </c>
      <c r="AW1027" s="513">
        <v>0</v>
      </c>
      <c r="AX1027" s="513">
        <v>0</v>
      </c>
      <c r="AY1027" s="513">
        <v>1.2</v>
      </c>
      <c r="AZ1027" s="513">
        <v>1.2</v>
      </c>
      <c r="BA1027" s="513">
        <v>0</v>
      </c>
      <c r="BB1027" s="513">
        <v>0</v>
      </c>
      <c r="BC1027" s="513">
        <v>557.52</v>
      </c>
      <c r="BD1027" s="513">
        <v>557.52</v>
      </c>
      <c r="BE1027" s="513">
        <v>0</v>
      </c>
      <c r="BF1027" s="513">
        <v>0</v>
      </c>
      <c r="BG1027" s="513">
        <v>0</v>
      </c>
      <c r="BH1027" s="513">
        <v>0</v>
      </c>
      <c r="BI1027" s="513">
        <v>0</v>
      </c>
      <c r="BJ1027" s="513">
        <v>0</v>
      </c>
      <c r="BK1027" s="241">
        <f t="shared" si="149"/>
        <v>558.72</v>
      </c>
      <c r="BL1027" s="22">
        <f t="shared" si="150"/>
        <v>558.72</v>
      </c>
      <c r="BM1027" s="519">
        <f t="shared" si="151"/>
        <v>5.0064516129032254E-2</v>
      </c>
      <c r="BN1027" s="520">
        <v>0</v>
      </c>
      <c r="BO1027" s="520">
        <v>0</v>
      </c>
      <c r="BP1027" s="520">
        <v>0</v>
      </c>
      <c r="BQ1027" s="520">
        <v>0</v>
      </c>
      <c r="BR1027" s="520">
        <v>0</v>
      </c>
      <c r="BS1027" s="520">
        <v>0</v>
      </c>
      <c r="BT1027" s="520">
        <v>0</v>
      </c>
      <c r="BU1027" s="520">
        <v>0</v>
      </c>
      <c r="BV1027" s="520">
        <v>0</v>
      </c>
      <c r="BW1027" s="520">
        <v>0</v>
      </c>
      <c r="BX1027" s="520">
        <v>0</v>
      </c>
      <c r="BY1027" s="520">
        <v>0</v>
      </c>
      <c r="BZ1027" s="520">
        <v>6054.9119999999994</v>
      </c>
      <c r="CA1027" s="520">
        <v>6054.9119999999994</v>
      </c>
      <c r="CB1027" s="520">
        <v>0</v>
      </c>
      <c r="CC1027" s="520">
        <v>0</v>
      </c>
      <c r="CD1027" s="520">
        <v>654439.27680000011</v>
      </c>
      <c r="CE1027" s="520">
        <v>654439.27680000011</v>
      </c>
      <c r="CF1027" s="520">
        <v>0</v>
      </c>
      <c r="CG1027" s="520">
        <v>0</v>
      </c>
      <c r="CH1027" s="520">
        <v>0</v>
      </c>
      <c r="CI1027" s="520">
        <v>0</v>
      </c>
      <c r="CJ1027" s="520">
        <v>0</v>
      </c>
      <c r="CK1027" s="520">
        <v>0</v>
      </c>
      <c r="CL1027" s="520">
        <f t="shared" si="152"/>
        <v>660494.18880000012</v>
      </c>
      <c r="CM1027" s="521">
        <f t="shared" si="153"/>
        <v>660494.18880000012</v>
      </c>
      <c r="CN1027" s="522">
        <v>34707069.820354797</v>
      </c>
      <c r="CO1027" s="522">
        <v>34707069.820354797</v>
      </c>
      <c r="CP1027" s="522">
        <v>39563932.502059199</v>
      </c>
      <c r="CQ1027" s="243" t="s">
        <v>874</v>
      </c>
      <c r="CR1027" s="103">
        <v>9.7899999999999991</v>
      </c>
      <c r="CS1027" s="523">
        <v>9.7899999999999991</v>
      </c>
      <c r="CT1027" s="104">
        <v>11.16</v>
      </c>
      <c r="CU1027" s="524"/>
      <c r="CV1027" s="524"/>
      <c r="CW1027" s="524"/>
      <c r="CX1027" s="525"/>
      <c r="CY1027" s="526">
        <v>1244.3357257807652</v>
      </c>
      <c r="CZ1027" s="527">
        <v>308.74192127994132</v>
      </c>
      <c r="DA1027" s="528">
        <v>1.9633451727434263</v>
      </c>
      <c r="DB1027" s="529">
        <v>1.62170818041632</v>
      </c>
      <c r="DC1027" s="530" t="s">
        <v>2313</v>
      </c>
      <c r="DD1027" s="225"/>
      <c r="DE1027" s="524"/>
      <c r="DF1027" s="524"/>
      <c r="DG1027" s="531"/>
      <c r="DH1027" s="532"/>
      <c r="DI1027" s="64">
        <v>116425</v>
      </c>
      <c r="DJ1027" s="64">
        <v>200667</v>
      </c>
      <c r="DK1027" s="64">
        <v>211972</v>
      </c>
      <c r="DL1027" s="534">
        <f t="shared" si="155"/>
        <v>176354.66666666666</v>
      </c>
    </row>
    <row r="1028" spans="1:116" ht="43.5" customHeight="1" x14ac:dyDescent="0.25">
      <c r="A1028" s="356" t="s">
        <v>7</v>
      </c>
      <c r="B1028" s="65" t="s">
        <v>96</v>
      </c>
      <c r="C1028" s="65" t="s">
        <v>140</v>
      </c>
      <c r="D1028" s="64" t="s">
        <v>2713</v>
      </c>
      <c r="E1028" s="64" t="s">
        <v>650</v>
      </c>
      <c r="F1028" s="64" t="s">
        <v>1972</v>
      </c>
      <c r="G1028" s="18" t="s">
        <v>1973</v>
      </c>
      <c r="H1028" s="35" t="s">
        <v>866</v>
      </c>
      <c r="I1028" s="28" t="s">
        <v>2330</v>
      </c>
      <c r="J1028" s="498">
        <v>12.711867286909502</v>
      </c>
      <c r="K1028" s="498">
        <v>29.065530242573999</v>
      </c>
      <c r="L1028" s="499">
        <v>727</v>
      </c>
      <c r="M1028" s="512">
        <v>0</v>
      </c>
      <c r="N1028" s="513">
        <v>0</v>
      </c>
      <c r="O1028" s="513">
        <v>0</v>
      </c>
      <c r="P1028" s="513">
        <v>0</v>
      </c>
      <c r="Q1028" s="513">
        <v>0</v>
      </c>
      <c r="R1028" s="513">
        <v>0</v>
      </c>
      <c r="S1028" s="513">
        <v>0</v>
      </c>
      <c r="T1028" s="513">
        <v>0</v>
      </c>
      <c r="U1028" s="513">
        <v>0</v>
      </c>
      <c r="V1028" s="513">
        <v>0</v>
      </c>
      <c r="W1028" s="513">
        <v>0</v>
      </c>
      <c r="X1028" s="513">
        <v>0</v>
      </c>
      <c r="Y1028" s="513">
        <v>1</v>
      </c>
      <c r="Z1028" s="513">
        <v>1</v>
      </c>
      <c r="AA1028" s="513">
        <v>0</v>
      </c>
      <c r="AB1028" s="513">
        <v>0</v>
      </c>
      <c r="AC1028" s="513">
        <v>17</v>
      </c>
      <c r="AD1028" s="513">
        <v>17</v>
      </c>
      <c r="AE1028" s="513">
        <v>0</v>
      </c>
      <c r="AF1028" s="513">
        <v>0</v>
      </c>
      <c r="AG1028" s="513">
        <v>0</v>
      </c>
      <c r="AH1028" s="513">
        <f t="shared" si="146"/>
        <v>0</v>
      </c>
      <c r="AI1028" s="513">
        <v>0</v>
      </c>
      <c r="AJ1028" s="513">
        <v>0</v>
      </c>
      <c r="AK1028" s="513">
        <f t="shared" si="147"/>
        <v>18</v>
      </c>
      <c r="AL1028" s="513">
        <f t="shared" si="148"/>
        <v>18</v>
      </c>
      <c r="AM1028" s="513">
        <v>0</v>
      </c>
      <c r="AN1028" s="513">
        <v>0</v>
      </c>
      <c r="AO1028" s="513">
        <v>0</v>
      </c>
      <c r="AP1028" s="513">
        <v>0</v>
      </c>
      <c r="AQ1028" s="513">
        <v>0</v>
      </c>
      <c r="AR1028" s="513">
        <v>0</v>
      </c>
      <c r="AS1028" s="513">
        <v>0</v>
      </c>
      <c r="AT1028" s="513">
        <v>0</v>
      </c>
      <c r="AU1028" s="513">
        <v>0</v>
      </c>
      <c r="AV1028" s="513">
        <v>0</v>
      </c>
      <c r="AW1028" s="513">
        <v>0</v>
      </c>
      <c r="AX1028" s="513">
        <v>0</v>
      </c>
      <c r="AY1028" s="513">
        <v>1.2</v>
      </c>
      <c r="AZ1028" s="513">
        <v>1.2</v>
      </c>
      <c r="BA1028" s="513">
        <v>0</v>
      </c>
      <c r="BB1028" s="513">
        <v>0</v>
      </c>
      <c r="BC1028" s="513">
        <v>328.32</v>
      </c>
      <c r="BD1028" s="513">
        <v>328.32</v>
      </c>
      <c r="BE1028" s="513">
        <v>0</v>
      </c>
      <c r="BF1028" s="513">
        <v>0</v>
      </c>
      <c r="BG1028" s="513">
        <v>0</v>
      </c>
      <c r="BH1028" s="513">
        <v>0</v>
      </c>
      <c r="BI1028" s="513">
        <v>0</v>
      </c>
      <c r="BJ1028" s="513">
        <v>0</v>
      </c>
      <c r="BK1028" s="241">
        <f t="shared" si="149"/>
        <v>329.52</v>
      </c>
      <c r="BL1028" s="22">
        <f t="shared" si="150"/>
        <v>329.52</v>
      </c>
      <c r="BM1028" s="519">
        <f t="shared" si="151"/>
        <v>2.9983621474067332E-2</v>
      </c>
      <c r="BN1028" s="520">
        <v>0</v>
      </c>
      <c r="BO1028" s="520">
        <v>0</v>
      </c>
      <c r="BP1028" s="520">
        <v>0</v>
      </c>
      <c r="BQ1028" s="520">
        <v>0</v>
      </c>
      <c r="BR1028" s="520">
        <v>0</v>
      </c>
      <c r="BS1028" s="520">
        <v>0</v>
      </c>
      <c r="BT1028" s="520">
        <v>0</v>
      </c>
      <c r="BU1028" s="520">
        <v>0</v>
      </c>
      <c r="BV1028" s="520">
        <v>0</v>
      </c>
      <c r="BW1028" s="520">
        <v>0</v>
      </c>
      <c r="BX1028" s="520">
        <v>0</v>
      </c>
      <c r="BY1028" s="520">
        <v>0</v>
      </c>
      <c r="BZ1028" s="520">
        <v>6054.9119999999994</v>
      </c>
      <c r="CA1028" s="520">
        <v>6054.9119999999994</v>
      </c>
      <c r="CB1028" s="520">
        <v>0</v>
      </c>
      <c r="CC1028" s="520">
        <v>0</v>
      </c>
      <c r="CD1028" s="520">
        <v>385395.14879999997</v>
      </c>
      <c r="CE1028" s="520">
        <v>385395.14879999997</v>
      </c>
      <c r="CF1028" s="520">
        <v>0</v>
      </c>
      <c r="CG1028" s="520">
        <v>0</v>
      </c>
      <c r="CH1028" s="520">
        <v>0</v>
      </c>
      <c r="CI1028" s="520">
        <v>0</v>
      </c>
      <c r="CJ1028" s="520">
        <v>0</v>
      </c>
      <c r="CK1028" s="520">
        <v>0</v>
      </c>
      <c r="CL1028" s="520">
        <f t="shared" si="152"/>
        <v>391450.06079999998</v>
      </c>
      <c r="CM1028" s="521">
        <f t="shared" si="153"/>
        <v>391450.06079999998</v>
      </c>
      <c r="CN1028" s="522">
        <v>43594381.403261997</v>
      </c>
      <c r="CO1028" s="522">
        <v>43594381.403261997</v>
      </c>
      <c r="CP1028" s="522">
        <v>49545217.334214009</v>
      </c>
      <c r="CQ1028" s="243" t="s">
        <v>874</v>
      </c>
      <c r="CR1028" s="103">
        <v>9.67</v>
      </c>
      <c r="CS1028" s="523">
        <v>9.67</v>
      </c>
      <c r="CT1028" s="104">
        <v>10.99</v>
      </c>
      <c r="CU1028" s="524"/>
      <c r="CV1028" s="524"/>
      <c r="CW1028" s="524"/>
      <c r="CX1028" s="525"/>
      <c r="CY1028" s="526">
        <v>203.36798105550739</v>
      </c>
      <c r="CZ1028" s="527">
        <v>203.36825014458998</v>
      </c>
      <c r="DA1028" s="528">
        <v>0.45722707038095534</v>
      </c>
      <c r="DB1028" s="529">
        <v>0.45722077744386502</v>
      </c>
      <c r="DC1028" s="530" t="s">
        <v>2288</v>
      </c>
      <c r="DD1028" s="225"/>
      <c r="DE1028" s="524"/>
      <c r="DF1028" s="524"/>
      <c r="DG1028" s="531"/>
      <c r="DH1028" s="532"/>
      <c r="DI1028" s="64">
        <v>1936</v>
      </c>
      <c r="DJ1028" s="64">
        <v>58723</v>
      </c>
      <c r="DK1028" s="64">
        <v>0</v>
      </c>
      <c r="DL1028" s="534">
        <f t="shared" si="155"/>
        <v>20219.666666666668</v>
      </c>
    </row>
    <row r="1029" spans="1:116" ht="43.5" customHeight="1" x14ac:dyDescent="0.25">
      <c r="A1029" s="356" t="s">
        <v>7</v>
      </c>
      <c r="B1029" s="65" t="s">
        <v>96</v>
      </c>
      <c r="C1029" s="65" t="s">
        <v>140</v>
      </c>
      <c r="D1029" s="64" t="s">
        <v>2713</v>
      </c>
      <c r="E1029" s="64" t="s">
        <v>650</v>
      </c>
      <c r="F1029" s="64" t="s">
        <v>1974</v>
      </c>
      <c r="G1029" s="18" t="s">
        <v>605</v>
      </c>
      <c r="H1029" s="35" t="s">
        <v>866</v>
      </c>
      <c r="I1029" s="28" t="s">
        <v>2330</v>
      </c>
      <c r="J1029" s="498">
        <v>12.711867286909502</v>
      </c>
      <c r="K1029" s="498">
        <v>68.938068038427005</v>
      </c>
      <c r="L1029" s="499">
        <v>2198.8000000000002</v>
      </c>
      <c r="M1029" s="512">
        <v>0</v>
      </c>
      <c r="N1029" s="513">
        <v>0</v>
      </c>
      <c r="O1029" s="513">
        <v>0</v>
      </c>
      <c r="P1029" s="513">
        <v>0</v>
      </c>
      <c r="Q1029" s="513">
        <v>0</v>
      </c>
      <c r="R1029" s="513">
        <v>0</v>
      </c>
      <c r="S1029" s="513">
        <v>0</v>
      </c>
      <c r="T1029" s="513">
        <v>0</v>
      </c>
      <c r="U1029" s="513">
        <v>0</v>
      </c>
      <c r="V1029" s="513">
        <v>0</v>
      </c>
      <c r="W1029" s="513">
        <v>0</v>
      </c>
      <c r="X1029" s="513">
        <v>0</v>
      </c>
      <c r="Y1029" s="513">
        <v>0</v>
      </c>
      <c r="Z1029" s="513">
        <v>0</v>
      </c>
      <c r="AA1029" s="513">
        <v>0</v>
      </c>
      <c r="AB1029" s="513">
        <v>0</v>
      </c>
      <c r="AC1029" s="513">
        <v>103</v>
      </c>
      <c r="AD1029" s="513">
        <v>103</v>
      </c>
      <c r="AE1029" s="513">
        <v>0</v>
      </c>
      <c r="AF1029" s="513">
        <v>0</v>
      </c>
      <c r="AG1029" s="513">
        <v>0</v>
      </c>
      <c r="AH1029" s="513">
        <f t="shared" si="146"/>
        <v>0</v>
      </c>
      <c r="AI1029" s="513">
        <v>0</v>
      </c>
      <c r="AJ1029" s="513">
        <v>0</v>
      </c>
      <c r="AK1029" s="513">
        <f t="shared" si="147"/>
        <v>103</v>
      </c>
      <c r="AL1029" s="513">
        <f t="shared" si="148"/>
        <v>103</v>
      </c>
      <c r="AM1029" s="513">
        <v>0</v>
      </c>
      <c r="AN1029" s="513">
        <v>0</v>
      </c>
      <c r="AO1029" s="513">
        <v>0</v>
      </c>
      <c r="AP1029" s="513">
        <v>0</v>
      </c>
      <c r="AQ1029" s="513">
        <v>0</v>
      </c>
      <c r="AR1029" s="513">
        <v>0</v>
      </c>
      <c r="AS1029" s="513">
        <v>0</v>
      </c>
      <c r="AT1029" s="513">
        <v>0</v>
      </c>
      <c r="AU1029" s="513">
        <v>0</v>
      </c>
      <c r="AV1029" s="513">
        <v>0</v>
      </c>
      <c r="AW1029" s="513">
        <v>0</v>
      </c>
      <c r="AX1029" s="513">
        <v>0</v>
      </c>
      <c r="AY1029" s="513">
        <v>0</v>
      </c>
      <c r="AZ1029" s="513">
        <v>0</v>
      </c>
      <c r="BA1029" s="513">
        <v>0</v>
      </c>
      <c r="BB1029" s="513">
        <v>0</v>
      </c>
      <c r="BC1029" s="513">
        <v>725.67</v>
      </c>
      <c r="BD1029" s="513">
        <v>725.67</v>
      </c>
      <c r="BE1029" s="513">
        <v>0</v>
      </c>
      <c r="BF1029" s="513">
        <v>0</v>
      </c>
      <c r="BG1029" s="513">
        <v>0</v>
      </c>
      <c r="BH1029" s="513">
        <v>0</v>
      </c>
      <c r="BI1029" s="513">
        <v>0</v>
      </c>
      <c r="BJ1029" s="513">
        <v>0</v>
      </c>
      <c r="BK1029" s="241">
        <f t="shared" si="149"/>
        <v>725.67</v>
      </c>
      <c r="BL1029" s="22">
        <f t="shared" si="150"/>
        <v>725.67</v>
      </c>
      <c r="BM1029" s="519">
        <f t="shared" si="151"/>
        <v>8.5979857819905206E-2</v>
      </c>
      <c r="BN1029" s="520">
        <v>0</v>
      </c>
      <c r="BO1029" s="520">
        <v>0</v>
      </c>
      <c r="BP1029" s="520">
        <v>0</v>
      </c>
      <c r="BQ1029" s="520">
        <v>0</v>
      </c>
      <c r="BR1029" s="520">
        <v>0</v>
      </c>
      <c r="BS1029" s="520">
        <v>0</v>
      </c>
      <c r="BT1029" s="520">
        <v>0</v>
      </c>
      <c r="BU1029" s="520">
        <v>0</v>
      </c>
      <c r="BV1029" s="520">
        <v>0</v>
      </c>
      <c r="BW1029" s="520">
        <v>0</v>
      </c>
      <c r="BX1029" s="520">
        <v>0</v>
      </c>
      <c r="BY1029" s="520">
        <v>0</v>
      </c>
      <c r="BZ1029" s="520">
        <v>0</v>
      </c>
      <c r="CA1029" s="520">
        <v>0</v>
      </c>
      <c r="CB1029" s="520">
        <v>0</v>
      </c>
      <c r="CC1029" s="520">
        <v>0</v>
      </c>
      <c r="CD1029" s="520">
        <v>851820.47279999999</v>
      </c>
      <c r="CE1029" s="520">
        <v>851820.47279999999</v>
      </c>
      <c r="CF1029" s="520">
        <v>0</v>
      </c>
      <c r="CG1029" s="520">
        <v>0</v>
      </c>
      <c r="CH1029" s="520">
        <v>0</v>
      </c>
      <c r="CI1029" s="520">
        <v>0</v>
      </c>
      <c r="CJ1029" s="520">
        <v>0</v>
      </c>
      <c r="CK1029" s="520">
        <v>0</v>
      </c>
      <c r="CL1029" s="520">
        <f t="shared" si="152"/>
        <v>851820.47279999999</v>
      </c>
      <c r="CM1029" s="521">
        <f t="shared" si="153"/>
        <v>851820.47279999999</v>
      </c>
      <c r="CN1029" s="522">
        <v>20704698.193420801</v>
      </c>
      <c r="CO1029" s="522">
        <v>20704698.193420801</v>
      </c>
      <c r="CP1029" s="522">
        <v>21415153.523587201</v>
      </c>
      <c r="CQ1029" s="243" t="s">
        <v>874</v>
      </c>
      <c r="CR1029" s="103">
        <v>8.16</v>
      </c>
      <c r="CS1029" s="523">
        <v>8.16</v>
      </c>
      <c r="CT1029" s="104">
        <v>8.44</v>
      </c>
      <c r="CU1029" s="524"/>
      <c r="CV1029" s="524"/>
      <c r="CW1029" s="524"/>
      <c r="CX1029" s="525"/>
      <c r="CY1029" s="526">
        <v>398.30160608407391</v>
      </c>
      <c r="CZ1029" s="527">
        <v>122.90631182822706</v>
      </c>
      <c r="DA1029" s="528">
        <v>0.89709575158803345</v>
      </c>
      <c r="DB1029" s="529">
        <v>0.64868687030613426</v>
      </c>
      <c r="DC1029" s="530" t="s">
        <v>2292</v>
      </c>
      <c r="DD1029" s="225"/>
      <c r="DE1029" s="524"/>
      <c r="DF1029" s="524"/>
      <c r="DG1029" s="531"/>
      <c r="DH1029" s="532"/>
      <c r="DI1029" s="64">
        <v>149724</v>
      </c>
      <c r="DJ1029" s="64">
        <v>188621</v>
      </c>
      <c r="DK1029" s="64">
        <v>9842</v>
      </c>
      <c r="DL1029" s="534">
        <f t="shared" si="155"/>
        <v>116062.33333333333</v>
      </c>
    </row>
    <row r="1030" spans="1:116" ht="43.5" customHeight="1" x14ac:dyDescent="0.25">
      <c r="A1030" s="356" t="s">
        <v>7</v>
      </c>
      <c r="B1030" s="65" t="s">
        <v>96</v>
      </c>
      <c r="C1030" s="65" t="s">
        <v>140</v>
      </c>
      <c r="D1030" s="64" t="s">
        <v>2713</v>
      </c>
      <c r="E1030" s="64" t="s">
        <v>650</v>
      </c>
      <c r="F1030" s="64" t="s">
        <v>1975</v>
      </c>
      <c r="G1030" s="18" t="s">
        <v>1976</v>
      </c>
      <c r="H1030" s="35" t="s">
        <v>866</v>
      </c>
      <c r="I1030" s="28" t="s">
        <v>2330</v>
      </c>
      <c r="J1030" s="498">
        <v>12.711867286909502</v>
      </c>
      <c r="K1030" s="498">
        <v>74.783901359601003</v>
      </c>
      <c r="L1030" s="499">
        <v>3407.2</v>
      </c>
      <c r="M1030" s="512">
        <v>0</v>
      </c>
      <c r="N1030" s="513">
        <v>0</v>
      </c>
      <c r="O1030" s="513">
        <v>0</v>
      </c>
      <c r="P1030" s="513">
        <v>0</v>
      </c>
      <c r="Q1030" s="513">
        <v>0</v>
      </c>
      <c r="R1030" s="513">
        <v>0</v>
      </c>
      <c r="S1030" s="513">
        <v>0</v>
      </c>
      <c r="T1030" s="513">
        <v>0</v>
      </c>
      <c r="U1030" s="513">
        <v>0</v>
      </c>
      <c r="V1030" s="513">
        <v>0</v>
      </c>
      <c r="W1030" s="513">
        <v>0</v>
      </c>
      <c r="X1030" s="513">
        <v>0</v>
      </c>
      <c r="Y1030" s="513">
        <v>0</v>
      </c>
      <c r="Z1030" s="513">
        <v>0</v>
      </c>
      <c r="AA1030" s="513">
        <v>0</v>
      </c>
      <c r="AB1030" s="513">
        <v>0</v>
      </c>
      <c r="AC1030" s="513">
        <v>87</v>
      </c>
      <c r="AD1030" s="513">
        <v>87</v>
      </c>
      <c r="AE1030" s="513">
        <v>0</v>
      </c>
      <c r="AF1030" s="513">
        <v>0</v>
      </c>
      <c r="AG1030" s="513">
        <v>0</v>
      </c>
      <c r="AH1030" s="513">
        <f t="shared" si="146"/>
        <v>0</v>
      </c>
      <c r="AI1030" s="513">
        <v>0</v>
      </c>
      <c r="AJ1030" s="513">
        <v>0</v>
      </c>
      <c r="AK1030" s="513">
        <f t="shared" si="147"/>
        <v>87</v>
      </c>
      <c r="AL1030" s="513">
        <f t="shared" si="148"/>
        <v>87</v>
      </c>
      <c r="AM1030" s="513">
        <v>0</v>
      </c>
      <c r="AN1030" s="513">
        <v>0</v>
      </c>
      <c r="AO1030" s="513">
        <v>0</v>
      </c>
      <c r="AP1030" s="513">
        <v>0</v>
      </c>
      <c r="AQ1030" s="513">
        <v>0</v>
      </c>
      <c r="AR1030" s="513">
        <v>0</v>
      </c>
      <c r="AS1030" s="513">
        <v>0</v>
      </c>
      <c r="AT1030" s="513">
        <v>0</v>
      </c>
      <c r="AU1030" s="513">
        <v>0</v>
      </c>
      <c r="AV1030" s="513">
        <v>0</v>
      </c>
      <c r="AW1030" s="513">
        <v>0</v>
      </c>
      <c r="AX1030" s="513">
        <v>0</v>
      </c>
      <c r="AY1030" s="513">
        <v>0</v>
      </c>
      <c r="AZ1030" s="513">
        <v>0</v>
      </c>
      <c r="BA1030" s="513">
        <v>0</v>
      </c>
      <c r="BB1030" s="513">
        <v>0</v>
      </c>
      <c r="BC1030" s="513">
        <v>881.82500000000005</v>
      </c>
      <c r="BD1030" s="513">
        <v>881.82500000000005</v>
      </c>
      <c r="BE1030" s="513">
        <v>0</v>
      </c>
      <c r="BF1030" s="513">
        <v>0</v>
      </c>
      <c r="BG1030" s="513">
        <v>0</v>
      </c>
      <c r="BH1030" s="513">
        <v>0</v>
      </c>
      <c r="BI1030" s="513">
        <v>0</v>
      </c>
      <c r="BJ1030" s="513">
        <v>0</v>
      </c>
      <c r="BK1030" s="241">
        <f t="shared" si="149"/>
        <v>881.82500000000005</v>
      </c>
      <c r="BL1030" s="22">
        <f t="shared" si="150"/>
        <v>881.82500000000005</v>
      </c>
      <c r="BM1030" s="519">
        <f t="shared" si="151"/>
        <v>8.097566574839303E-2</v>
      </c>
      <c r="BN1030" s="520">
        <v>0</v>
      </c>
      <c r="BO1030" s="520">
        <v>0</v>
      </c>
      <c r="BP1030" s="520">
        <v>0</v>
      </c>
      <c r="BQ1030" s="520">
        <v>0</v>
      </c>
      <c r="BR1030" s="520">
        <v>0</v>
      </c>
      <c r="BS1030" s="520">
        <v>0</v>
      </c>
      <c r="BT1030" s="520">
        <v>0</v>
      </c>
      <c r="BU1030" s="520">
        <v>0</v>
      </c>
      <c r="BV1030" s="520">
        <v>0</v>
      </c>
      <c r="BW1030" s="520">
        <v>0</v>
      </c>
      <c r="BX1030" s="520">
        <v>0</v>
      </c>
      <c r="BY1030" s="520">
        <v>0</v>
      </c>
      <c r="BZ1030" s="520">
        <v>0</v>
      </c>
      <c r="CA1030" s="520">
        <v>0</v>
      </c>
      <c r="CB1030" s="520">
        <v>0</v>
      </c>
      <c r="CC1030" s="520">
        <v>0</v>
      </c>
      <c r="CD1030" s="520">
        <v>1035121.4580000001</v>
      </c>
      <c r="CE1030" s="520">
        <v>1035121.4580000001</v>
      </c>
      <c r="CF1030" s="520">
        <v>0</v>
      </c>
      <c r="CG1030" s="520">
        <v>0</v>
      </c>
      <c r="CH1030" s="520">
        <v>0</v>
      </c>
      <c r="CI1030" s="520">
        <v>0</v>
      </c>
      <c r="CJ1030" s="520">
        <v>0</v>
      </c>
      <c r="CK1030" s="520">
        <v>0</v>
      </c>
      <c r="CL1030" s="520">
        <f t="shared" si="152"/>
        <v>1035121.4580000001</v>
      </c>
      <c r="CM1030" s="521">
        <f t="shared" si="153"/>
        <v>1035121.4580000001</v>
      </c>
      <c r="CN1030" s="522">
        <v>31383085.497115195</v>
      </c>
      <c r="CO1030" s="522">
        <v>31383085.497115195</v>
      </c>
      <c r="CP1030" s="522">
        <v>36907321.929112807</v>
      </c>
      <c r="CQ1030" s="243" t="s">
        <v>874</v>
      </c>
      <c r="CR1030" s="103">
        <v>9.26</v>
      </c>
      <c r="CS1030" s="523">
        <v>9.26</v>
      </c>
      <c r="CT1030" s="104">
        <v>10.89</v>
      </c>
      <c r="CU1030" s="524"/>
      <c r="CV1030" s="524"/>
      <c r="CW1030" s="524"/>
      <c r="CX1030" s="525"/>
      <c r="CY1030" s="526">
        <v>381.72264160670039</v>
      </c>
      <c r="CZ1030" s="527">
        <v>236.51927422727803</v>
      </c>
      <c r="DA1030" s="528">
        <v>1.2298573165331923</v>
      </c>
      <c r="DB1030" s="529">
        <v>1.1606426373397767</v>
      </c>
      <c r="DC1030" s="530" t="s">
        <v>2323</v>
      </c>
      <c r="DD1030" s="225"/>
      <c r="DE1030" s="524"/>
      <c r="DF1030" s="524"/>
      <c r="DG1030" s="531"/>
      <c r="DH1030" s="532"/>
      <c r="DI1030" s="64">
        <v>238560</v>
      </c>
      <c r="DJ1030" s="64">
        <v>1032472</v>
      </c>
      <c r="DK1030" s="64">
        <v>467750</v>
      </c>
      <c r="DL1030" s="534">
        <f t="shared" si="155"/>
        <v>579594</v>
      </c>
    </row>
    <row r="1031" spans="1:116" ht="43.5" customHeight="1" x14ac:dyDescent="0.25">
      <c r="A1031" s="356" t="s">
        <v>7</v>
      </c>
      <c r="B1031" s="65" t="s">
        <v>96</v>
      </c>
      <c r="C1031" s="65" t="s">
        <v>140</v>
      </c>
      <c r="D1031" s="64" t="s">
        <v>2713</v>
      </c>
      <c r="E1031" s="64" t="s">
        <v>650</v>
      </c>
      <c r="F1031" s="64" t="s">
        <v>651</v>
      </c>
      <c r="G1031" s="18" t="s">
        <v>650</v>
      </c>
      <c r="H1031" s="35" t="s">
        <v>866</v>
      </c>
      <c r="I1031" s="28" t="s">
        <v>2330</v>
      </c>
      <c r="J1031" s="498">
        <v>11.797344460513136</v>
      </c>
      <c r="K1031" s="498">
        <v>15.627083300829002</v>
      </c>
      <c r="L1031" s="499">
        <v>514.79999999999995</v>
      </c>
      <c r="M1031" s="512">
        <v>0</v>
      </c>
      <c r="N1031" s="513">
        <v>0</v>
      </c>
      <c r="O1031" s="513">
        <v>0</v>
      </c>
      <c r="P1031" s="513">
        <v>0</v>
      </c>
      <c r="Q1031" s="513">
        <v>0</v>
      </c>
      <c r="R1031" s="513">
        <v>0</v>
      </c>
      <c r="S1031" s="513">
        <v>0</v>
      </c>
      <c r="T1031" s="513">
        <v>0</v>
      </c>
      <c r="U1031" s="513">
        <v>0</v>
      </c>
      <c r="V1031" s="513">
        <v>0</v>
      </c>
      <c r="W1031" s="513">
        <v>0</v>
      </c>
      <c r="X1031" s="513">
        <v>0</v>
      </c>
      <c r="Y1031" s="513">
        <v>0</v>
      </c>
      <c r="Z1031" s="513">
        <v>0</v>
      </c>
      <c r="AA1031" s="513">
        <v>0</v>
      </c>
      <c r="AB1031" s="513">
        <v>0</v>
      </c>
      <c r="AC1031" s="513">
        <v>10</v>
      </c>
      <c r="AD1031" s="513">
        <v>10</v>
      </c>
      <c r="AE1031" s="513">
        <v>0</v>
      </c>
      <c r="AF1031" s="513">
        <v>0</v>
      </c>
      <c r="AG1031" s="513">
        <v>0</v>
      </c>
      <c r="AH1031" s="513">
        <f t="shared" si="146"/>
        <v>0</v>
      </c>
      <c r="AI1031" s="513">
        <v>0</v>
      </c>
      <c r="AJ1031" s="513">
        <v>0</v>
      </c>
      <c r="AK1031" s="513">
        <f t="shared" si="147"/>
        <v>10</v>
      </c>
      <c r="AL1031" s="513">
        <f t="shared" si="148"/>
        <v>10</v>
      </c>
      <c r="AM1031" s="513">
        <v>0</v>
      </c>
      <c r="AN1031" s="513">
        <v>0</v>
      </c>
      <c r="AO1031" s="513">
        <v>0</v>
      </c>
      <c r="AP1031" s="513">
        <v>0</v>
      </c>
      <c r="AQ1031" s="513">
        <v>0</v>
      </c>
      <c r="AR1031" s="513">
        <v>0</v>
      </c>
      <c r="AS1031" s="513">
        <v>0</v>
      </c>
      <c r="AT1031" s="513">
        <v>0</v>
      </c>
      <c r="AU1031" s="513">
        <v>0</v>
      </c>
      <c r="AV1031" s="513">
        <v>0</v>
      </c>
      <c r="AW1031" s="513">
        <v>0</v>
      </c>
      <c r="AX1031" s="513">
        <v>0</v>
      </c>
      <c r="AY1031" s="513">
        <v>0</v>
      </c>
      <c r="AZ1031" s="513">
        <v>0</v>
      </c>
      <c r="BA1031" s="513">
        <v>0</v>
      </c>
      <c r="BB1031" s="513">
        <v>0</v>
      </c>
      <c r="BC1031" s="513">
        <v>64.290000000000006</v>
      </c>
      <c r="BD1031" s="513">
        <v>64.290000000000006</v>
      </c>
      <c r="BE1031" s="513">
        <v>0</v>
      </c>
      <c r="BF1031" s="513">
        <v>0</v>
      </c>
      <c r="BG1031" s="513">
        <v>0</v>
      </c>
      <c r="BH1031" s="513">
        <v>0</v>
      </c>
      <c r="BI1031" s="513">
        <v>0</v>
      </c>
      <c r="BJ1031" s="513">
        <v>0</v>
      </c>
      <c r="BK1031" s="241">
        <f t="shared" si="149"/>
        <v>64.290000000000006</v>
      </c>
      <c r="BL1031" s="22">
        <f t="shared" si="150"/>
        <v>64.290000000000006</v>
      </c>
      <c r="BM1031" s="519">
        <f t="shared" si="151"/>
        <v>1.0029641185647425E-2</v>
      </c>
      <c r="BN1031" s="520">
        <v>0</v>
      </c>
      <c r="BO1031" s="520">
        <v>0</v>
      </c>
      <c r="BP1031" s="520">
        <v>0</v>
      </c>
      <c r="BQ1031" s="520">
        <v>0</v>
      </c>
      <c r="BR1031" s="520">
        <v>0</v>
      </c>
      <c r="BS1031" s="520">
        <v>0</v>
      </c>
      <c r="BT1031" s="520">
        <v>0</v>
      </c>
      <c r="BU1031" s="520">
        <v>0</v>
      </c>
      <c r="BV1031" s="520">
        <v>0</v>
      </c>
      <c r="BW1031" s="520">
        <v>0</v>
      </c>
      <c r="BX1031" s="520">
        <v>0</v>
      </c>
      <c r="BY1031" s="520">
        <v>0</v>
      </c>
      <c r="BZ1031" s="520">
        <v>0</v>
      </c>
      <c r="CA1031" s="520">
        <v>0</v>
      </c>
      <c r="CB1031" s="520">
        <v>0</v>
      </c>
      <c r="CC1031" s="520">
        <v>0</v>
      </c>
      <c r="CD1031" s="520">
        <v>75466.173600000009</v>
      </c>
      <c r="CE1031" s="520">
        <v>75466.173600000009</v>
      </c>
      <c r="CF1031" s="520">
        <v>0</v>
      </c>
      <c r="CG1031" s="520">
        <v>0</v>
      </c>
      <c r="CH1031" s="520">
        <v>0</v>
      </c>
      <c r="CI1031" s="520">
        <v>0</v>
      </c>
      <c r="CJ1031" s="520">
        <v>0</v>
      </c>
      <c r="CK1031" s="520">
        <v>0</v>
      </c>
      <c r="CL1031" s="520">
        <f t="shared" si="152"/>
        <v>75466.173600000009</v>
      </c>
      <c r="CM1031" s="521">
        <f t="shared" si="153"/>
        <v>75466.173600000009</v>
      </c>
      <c r="CN1031" s="522">
        <v>19260600.453619201</v>
      </c>
      <c r="CO1031" s="522">
        <v>19260600.453619201</v>
      </c>
      <c r="CP1031" s="522">
        <v>23163311.239718396</v>
      </c>
      <c r="CQ1031" s="243" t="s">
        <v>874</v>
      </c>
      <c r="CR1031" s="103">
        <v>5.33</v>
      </c>
      <c r="CS1031" s="523">
        <v>5.33</v>
      </c>
      <c r="CT1031" s="104">
        <v>6.41</v>
      </c>
      <c r="CU1031" s="524"/>
      <c r="CV1031" s="524"/>
      <c r="CW1031" s="524"/>
      <c r="CX1031" s="525"/>
      <c r="CY1031" s="526">
        <v>326.48510638545724</v>
      </c>
      <c r="CZ1031" s="527">
        <v>168.87666663992005</v>
      </c>
      <c r="DA1031" s="528">
        <v>1.0072575133765675</v>
      </c>
      <c r="DB1031" s="529">
        <v>0.93551766718144524</v>
      </c>
      <c r="DC1031" s="530" t="s">
        <v>2289</v>
      </c>
      <c r="DD1031" s="225"/>
      <c r="DE1031" s="524"/>
      <c r="DF1031" s="524"/>
      <c r="DG1031" s="531"/>
      <c r="DH1031" s="532"/>
      <c r="DI1031" s="64">
        <v>92456</v>
      </c>
      <c r="DJ1031" s="64">
        <v>6579</v>
      </c>
      <c r="DK1031" s="64">
        <v>57029</v>
      </c>
      <c r="DL1031" s="534">
        <f t="shared" si="155"/>
        <v>52021.333333333336</v>
      </c>
    </row>
    <row r="1032" spans="1:116" ht="43.5" customHeight="1" x14ac:dyDescent="0.25">
      <c r="A1032" s="356" t="s">
        <v>7</v>
      </c>
      <c r="B1032" s="65" t="s">
        <v>96</v>
      </c>
      <c r="C1032" s="65" t="s">
        <v>140</v>
      </c>
      <c r="D1032" s="64" t="s">
        <v>2679</v>
      </c>
      <c r="E1032" s="64" t="s">
        <v>650</v>
      </c>
      <c r="F1032" s="64" t="s">
        <v>653</v>
      </c>
      <c r="G1032" s="18" t="s">
        <v>654</v>
      </c>
      <c r="H1032" s="35" t="s">
        <v>866</v>
      </c>
      <c r="I1032" s="28" t="s">
        <v>2330</v>
      </c>
      <c r="J1032" s="498">
        <v>8.8251452747249424</v>
      </c>
      <c r="K1032" s="498">
        <v>33.683143869333001</v>
      </c>
      <c r="L1032" s="499">
        <v>1402.3</v>
      </c>
      <c r="M1032" s="512">
        <v>0</v>
      </c>
      <c r="N1032" s="513">
        <v>0</v>
      </c>
      <c r="O1032" s="513">
        <v>0</v>
      </c>
      <c r="P1032" s="513">
        <v>0</v>
      </c>
      <c r="Q1032" s="513">
        <v>0</v>
      </c>
      <c r="R1032" s="513">
        <v>0</v>
      </c>
      <c r="S1032" s="513">
        <v>0</v>
      </c>
      <c r="T1032" s="513">
        <v>0</v>
      </c>
      <c r="U1032" s="513">
        <v>0</v>
      </c>
      <c r="V1032" s="513">
        <v>0</v>
      </c>
      <c r="W1032" s="513">
        <v>0</v>
      </c>
      <c r="X1032" s="513">
        <v>0</v>
      </c>
      <c r="Y1032" s="513">
        <v>1</v>
      </c>
      <c r="Z1032" s="513">
        <v>1</v>
      </c>
      <c r="AA1032" s="513">
        <v>0</v>
      </c>
      <c r="AB1032" s="513">
        <v>0</v>
      </c>
      <c r="AC1032" s="513">
        <v>57</v>
      </c>
      <c r="AD1032" s="513">
        <v>57</v>
      </c>
      <c r="AE1032" s="513">
        <v>0</v>
      </c>
      <c r="AF1032" s="513">
        <v>0</v>
      </c>
      <c r="AG1032" s="513">
        <v>0</v>
      </c>
      <c r="AH1032" s="513">
        <f t="shared" si="146"/>
        <v>0</v>
      </c>
      <c r="AI1032" s="513">
        <v>0</v>
      </c>
      <c r="AJ1032" s="513">
        <v>0</v>
      </c>
      <c r="AK1032" s="513">
        <f t="shared" si="147"/>
        <v>58</v>
      </c>
      <c r="AL1032" s="513">
        <f t="shared" si="148"/>
        <v>58</v>
      </c>
      <c r="AM1032" s="513">
        <v>0</v>
      </c>
      <c r="AN1032" s="513">
        <v>0</v>
      </c>
      <c r="AO1032" s="513">
        <v>0</v>
      </c>
      <c r="AP1032" s="513">
        <v>0</v>
      </c>
      <c r="AQ1032" s="513">
        <v>0</v>
      </c>
      <c r="AR1032" s="513">
        <v>0</v>
      </c>
      <c r="AS1032" s="513">
        <v>0</v>
      </c>
      <c r="AT1032" s="513">
        <v>0</v>
      </c>
      <c r="AU1032" s="513">
        <v>0</v>
      </c>
      <c r="AV1032" s="513">
        <v>0</v>
      </c>
      <c r="AW1032" s="513">
        <v>0</v>
      </c>
      <c r="AX1032" s="513">
        <v>0</v>
      </c>
      <c r="AY1032" s="513">
        <v>1.2</v>
      </c>
      <c r="AZ1032" s="513">
        <v>1.2</v>
      </c>
      <c r="BA1032" s="513">
        <v>0</v>
      </c>
      <c r="BB1032" s="513">
        <v>0</v>
      </c>
      <c r="BC1032" s="513">
        <v>384.12</v>
      </c>
      <c r="BD1032" s="513">
        <v>384.12</v>
      </c>
      <c r="BE1032" s="513">
        <v>0</v>
      </c>
      <c r="BF1032" s="513">
        <v>0</v>
      </c>
      <c r="BG1032" s="513">
        <v>0</v>
      </c>
      <c r="BH1032" s="513">
        <v>0</v>
      </c>
      <c r="BI1032" s="513">
        <v>0</v>
      </c>
      <c r="BJ1032" s="513">
        <v>0</v>
      </c>
      <c r="BK1032" s="241">
        <f t="shared" si="149"/>
        <v>385.32</v>
      </c>
      <c r="BL1032" s="22">
        <f t="shared" si="150"/>
        <v>385.32</v>
      </c>
      <c r="BM1032" s="519">
        <f t="shared" si="151"/>
        <v>6.9302158273381292E-2</v>
      </c>
      <c r="BN1032" s="520">
        <v>0</v>
      </c>
      <c r="BO1032" s="520">
        <v>0</v>
      </c>
      <c r="BP1032" s="520">
        <v>0</v>
      </c>
      <c r="BQ1032" s="520">
        <v>0</v>
      </c>
      <c r="BR1032" s="520">
        <v>0</v>
      </c>
      <c r="BS1032" s="520">
        <v>0</v>
      </c>
      <c r="BT1032" s="520">
        <v>0</v>
      </c>
      <c r="BU1032" s="520">
        <v>0</v>
      </c>
      <c r="BV1032" s="520">
        <v>0</v>
      </c>
      <c r="BW1032" s="520">
        <v>0</v>
      </c>
      <c r="BX1032" s="520">
        <v>0</v>
      </c>
      <c r="BY1032" s="520">
        <v>0</v>
      </c>
      <c r="BZ1032" s="520">
        <v>6054.9119999999994</v>
      </c>
      <c r="CA1032" s="520">
        <v>6054.9119999999994</v>
      </c>
      <c r="CB1032" s="520">
        <v>0</v>
      </c>
      <c r="CC1032" s="520">
        <v>0</v>
      </c>
      <c r="CD1032" s="520">
        <v>450895.42080000008</v>
      </c>
      <c r="CE1032" s="520">
        <v>450895.42080000008</v>
      </c>
      <c r="CF1032" s="520">
        <v>0</v>
      </c>
      <c r="CG1032" s="520">
        <v>0</v>
      </c>
      <c r="CH1032" s="520">
        <v>0</v>
      </c>
      <c r="CI1032" s="520">
        <v>0</v>
      </c>
      <c r="CJ1032" s="520">
        <v>0</v>
      </c>
      <c r="CK1032" s="520">
        <v>0</v>
      </c>
      <c r="CL1032" s="520">
        <f t="shared" si="152"/>
        <v>456950.33280000009</v>
      </c>
      <c r="CM1032" s="521">
        <f t="shared" si="153"/>
        <v>456950.33280000009</v>
      </c>
      <c r="CN1032" s="522">
        <v>16749120.000000002</v>
      </c>
      <c r="CO1032" s="522">
        <v>16749120.000000002</v>
      </c>
      <c r="CP1032" s="522">
        <v>19482239.999999996</v>
      </c>
      <c r="CQ1032" s="243" t="s">
        <v>874</v>
      </c>
      <c r="CR1032" s="103">
        <v>4.78</v>
      </c>
      <c r="CS1032" s="523">
        <v>4.78</v>
      </c>
      <c r="CT1032" s="104">
        <v>5.56</v>
      </c>
      <c r="CU1032" s="524"/>
      <c r="CV1032" s="524"/>
      <c r="CW1032" s="524"/>
      <c r="CX1032" s="525"/>
      <c r="CY1032" s="526">
        <v>749.03456652277089</v>
      </c>
      <c r="CZ1032" s="527">
        <v>358.18876841200273</v>
      </c>
      <c r="DA1032" s="528">
        <v>2.4794060424501443</v>
      </c>
      <c r="DB1032" s="529">
        <v>2.2512347707123617</v>
      </c>
      <c r="DC1032" s="530" t="s">
        <v>2323</v>
      </c>
      <c r="DD1032" s="225"/>
      <c r="DE1032" s="524"/>
      <c r="DF1032" s="524"/>
      <c r="DG1032" s="531"/>
      <c r="DH1032" s="532"/>
      <c r="DI1032" s="64">
        <v>0</v>
      </c>
      <c r="DJ1032" s="64">
        <v>657952</v>
      </c>
      <c r="DK1032" s="64">
        <v>273766</v>
      </c>
      <c r="DL1032" s="534">
        <f t="shared" si="155"/>
        <v>310572.66666666669</v>
      </c>
    </row>
    <row r="1033" spans="1:116" ht="43.5" customHeight="1" x14ac:dyDescent="0.25">
      <c r="A1033" s="356" t="s">
        <v>7</v>
      </c>
      <c r="B1033" s="65" t="s">
        <v>96</v>
      </c>
      <c r="C1033" s="65" t="s">
        <v>140</v>
      </c>
      <c r="D1033" s="64" t="s">
        <v>2679</v>
      </c>
      <c r="E1033" s="64" t="s">
        <v>650</v>
      </c>
      <c r="F1033" s="64" t="s">
        <v>655</v>
      </c>
      <c r="G1033" s="18" t="s">
        <v>654</v>
      </c>
      <c r="H1033" s="35" t="s">
        <v>866</v>
      </c>
      <c r="I1033" s="28" t="s">
        <v>2330</v>
      </c>
      <c r="J1033" s="498">
        <v>11.774481389853227</v>
      </c>
      <c r="K1033" s="498">
        <v>32.686742356254001</v>
      </c>
      <c r="L1033" s="499">
        <v>2425.1999999999998</v>
      </c>
      <c r="M1033" s="512">
        <v>0</v>
      </c>
      <c r="N1033" s="513">
        <v>0</v>
      </c>
      <c r="O1033" s="513">
        <v>0</v>
      </c>
      <c r="P1033" s="513">
        <v>0</v>
      </c>
      <c r="Q1033" s="513">
        <v>0</v>
      </c>
      <c r="R1033" s="513">
        <v>0</v>
      </c>
      <c r="S1033" s="513">
        <v>0</v>
      </c>
      <c r="T1033" s="513">
        <v>0</v>
      </c>
      <c r="U1033" s="513">
        <v>0</v>
      </c>
      <c r="V1033" s="513">
        <v>0</v>
      </c>
      <c r="W1033" s="513">
        <v>0</v>
      </c>
      <c r="X1033" s="513">
        <v>0</v>
      </c>
      <c r="Y1033" s="513">
        <v>0</v>
      </c>
      <c r="Z1033" s="513">
        <v>0</v>
      </c>
      <c r="AA1033" s="513">
        <v>0</v>
      </c>
      <c r="AB1033" s="513">
        <v>0</v>
      </c>
      <c r="AC1033" s="513">
        <v>50</v>
      </c>
      <c r="AD1033" s="513">
        <v>50</v>
      </c>
      <c r="AE1033" s="513">
        <v>0</v>
      </c>
      <c r="AF1033" s="513">
        <v>0</v>
      </c>
      <c r="AG1033" s="513">
        <v>0</v>
      </c>
      <c r="AH1033" s="513">
        <f t="shared" si="146"/>
        <v>0</v>
      </c>
      <c r="AI1033" s="513">
        <v>0</v>
      </c>
      <c r="AJ1033" s="513">
        <v>0</v>
      </c>
      <c r="AK1033" s="513">
        <f t="shared" si="147"/>
        <v>50</v>
      </c>
      <c r="AL1033" s="513">
        <f t="shared" si="148"/>
        <v>50</v>
      </c>
      <c r="AM1033" s="513">
        <v>0</v>
      </c>
      <c r="AN1033" s="513">
        <v>0</v>
      </c>
      <c r="AO1033" s="513">
        <v>0</v>
      </c>
      <c r="AP1033" s="513">
        <v>0</v>
      </c>
      <c r="AQ1033" s="513">
        <v>0</v>
      </c>
      <c r="AR1033" s="513">
        <v>0</v>
      </c>
      <c r="AS1033" s="513">
        <v>0</v>
      </c>
      <c r="AT1033" s="513">
        <v>0</v>
      </c>
      <c r="AU1033" s="513">
        <v>0</v>
      </c>
      <c r="AV1033" s="513">
        <v>0</v>
      </c>
      <c r="AW1033" s="513">
        <v>0</v>
      </c>
      <c r="AX1033" s="513">
        <v>0</v>
      </c>
      <c r="AY1033" s="513">
        <v>0</v>
      </c>
      <c r="AZ1033" s="513">
        <v>0</v>
      </c>
      <c r="BA1033" s="513">
        <v>0</v>
      </c>
      <c r="BB1033" s="513">
        <v>0</v>
      </c>
      <c r="BC1033" s="513">
        <v>835.96</v>
      </c>
      <c r="BD1033" s="513">
        <v>835.96</v>
      </c>
      <c r="BE1033" s="513">
        <v>0</v>
      </c>
      <c r="BF1033" s="513">
        <v>0</v>
      </c>
      <c r="BG1033" s="513">
        <v>0</v>
      </c>
      <c r="BH1033" s="513">
        <v>0</v>
      </c>
      <c r="BI1033" s="513">
        <v>0</v>
      </c>
      <c r="BJ1033" s="513">
        <v>0</v>
      </c>
      <c r="BK1033" s="241">
        <f t="shared" si="149"/>
        <v>835.96</v>
      </c>
      <c r="BL1033" s="22">
        <f t="shared" si="150"/>
        <v>835.96</v>
      </c>
      <c r="BM1033" s="519">
        <f t="shared" si="151"/>
        <v>0.10475689223057644</v>
      </c>
      <c r="BN1033" s="520">
        <v>0</v>
      </c>
      <c r="BO1033" s="520">
        <v>0</v>
      </c>
      <c r="BP1033" s="520">
        <v>0</v>
      </c>
      <c r="BQ1033" s="520">
        <v>0</v>
      </c>
      <c r="BR1033" s="520">
        <v>0</v>
      </c>
      <c r="BS1033" s="520">
        <v>0</v>
      </c>
      <c r="BT1033" s="520">
        <v>0</v>
      </c>
      <c r="BU1033" s="520">
        <v>0</v>
      </c>
      <c r="BV1033" s="520">
        <v>0</v>
      </c>
      <c r="BW1033" s="520">
        <v>0</v>
      </c>
      <c r="BX1033" s="520">
        <v>0</v>
      </c>
      <c r="BY1033" s="520">
        <v>0</v>
      </c>
      <c r="BZ1033" s="520">
        <v>0</v>
      </c>
      <c r="CA1033" s="520">
        <v>0</v>
      </c>
      <c r="CB1033" s="520">
        <v>0</v>
      </c>
      <c r="CC1033" s="520">
        <v>0</v>
      </c>
      <c r="CD1033" s="520">
        <v>981283.2864000001</v>
      </c>
      <c r="CE1033" s="520">
        <v>981283.2864000001</v>
      </c>
      <c r="CF1033" s="520">
        <v>0</v>
      </c>
      <c r="CG1033" s="520">
        <v>0</v>
      </c>
      <c r="CH1033" s="520">
        <v>0</v>
      </c>
      <c r="CI1033" s="520">
        <v>0</v>
      </c>
      <c r="CJ1033" s="520">
        <v>0</v>
      </c>
      <c r="CK1033" s="520">
        <v>0</v>
      </c>
      <c r="CL1033" s="520">
        <f t="shared" si="152"/>
        <v>981283.2864000001</v>
      </c>
      <c r="CM1033" s="521">
        <f t="shared" si="153"/>
        <v>981283.2864000001</v>
      </c>
      <c r="CN1033" s="522">
        <v>34145218.436659195</v>
      </c>
      <c r="CO1033" s="522">
        <v>34145218.436659195</v>
      </c>
      <c r="CP1033" s="522">
        <v>32749860.952468805</v>
      </c>
      <c r="CQ1033" s="243" t="s">
        <v>874</v>
      </c>
      <c r="CR1033" s="103">
        <v>8.32</v>
      </c>
      <c r="CS1033" s="523">
        <v>8.32</v>
      </c>
      <c r="CT1033" s="104">
        <v>7.98</v>
      </c>
      <c r="CU1033" s="524"/>
      <c r="CV1033" s="524"/>
      <c r="CW1033" s="524"/>
      <c r="CX1033" s="525"/>
      <c r="CY1033" s="526">
        <v>447.57767121115148</v>
      </c>
      <c r="CZ1033" s="527">
        <v>202.09637581650281</v>
      </c>
      <c r="DA1033" s="528">
        <v>1.5226454396488898</v>
      </c>
      <c r="DB1033" s="529">
        <v>1.4377064834093041</v>
      </c>
      <c r="DC1033" s="530" t="s">
        <v>2336</v>
      </c>
      <c r="DD1033" s="225"/>
      <c r="DE1033" s="524"/>
      <c r="DF1033" s="524"/>
      <c r="DG1033" s="531"/>
      <c r="DH1033" s="532"/>
      <c r="DI1033" s="64">
        <v>161800</v>
      </c>
      <c r="DJ1033" s="64">
        <v>785481</v>
      </c>
      <c r="DK1033" s="64">
        <v>75702</v>
      </c>
      <c r="DL1033" s="534">
        <f t="shared" si="155"/>
        <v>340994.33333333331</v>
      </c>
    </row>
    <row r="1034" spans="1:116" ht="43.5" customHeight="1" x14ac:dyDescent="0.25">
      <c r="A1034" s="356" t="s">
        <v>7</v>
      </c>
      <c r="B1034" s="65" t="s">
        <v>96</v>
      </c>
      <c r="C1034" s="65" t="s">
        <v>140</v>
      </c>
      <c r="D1034" s="64" t="s">
        <v>2679</v>
      </c>
      <c r="E1034" s="64" t="s">
        <v>650</v>
      </c>
      <c r="F1034" s="64" t="s">
        <v>656</v>
      </c>
      <c r="G1034" s="18" t="s">
        <v>650</v>
      </c>
      <c r="H1034" s="35" t="s">
        <v>866</v>
      </c>
      <c r="I1034" s="28" t="s">
        <v>2330</v>
      </c>
      <c r="J1034" s="498">
        <v>12.368921227010865</v>
      </c>
      <c r="K1034" s="498">
        <v>30.836174178285003</v>
      </c>
      <c r="L1034" s="499">
        <v>820.8</v>
      </c>
      <c r="M1034" s="512">
        <v>0</v>
      </c>
      <c r="N1034" s="513">
        <v>0</v>
      </c>
      <c r="O1034" s="513">
        <v>0</v>
      </c>
      <c r="P1034" s="513">
        <v>0</v>
      </c>
      <c r="Q1034" s="513">
        <v>0</v>
      </c>
      <c r="R1034" s="513">
        <v>0</v>
      </c>
      <c r="S1034" s="513">
        <v>0</v>
      </c>
      <c r="T1034" s="513">
        <v>0</v>
      </c>
      <c r="U1034" s="513">
        <v>0</v>
      </c>
      <c r="V1034" s="513">
        <v>0</v>
      </c>
      <c r="W1034" s="513">
        <v>0</v>
      </c>
      <c r="X1034" s="513">
        <v>0</v>
      </c>
      <c r="Y1034" s="513">
        <v>0</v>
      </c>
      <c r="Z1034" s="513">
        <v>0</v>
      </c>
      <c r="AA1034" s="513">
        <v>0</v>
      </c>
      <c r="AB1034" s="513">
        <v>0</v>
      </c>
      <c r="AC1034" s="513">
        <v>41</v>
      </c>
      <c r="AD1034" s="513">
        <v>41</v>
      </c>
      <c r="AE1034" s="513">
        <v>0</v>
      </c>
      <c r="AF1034" s="513">
        <v>0</v>
      </c>
      <c r="AG1034" s="513">
        <v>0</v>
      </c>
      <c r="AH1034" s="513">
        <f t="shared" si="146"/>
        <v>0</v>
      </c>
      <c r="AI1034" s="513">
        <v>0</v>
      </c>
      <c r="AJ1034" s="513">
        <v>0</v>
      </c>
      <c r="AK1034" s="513">
        <f t="shared" si="147"/>
        <v>41</v>
      </c>
      <c r="AL1034" s="513">
        <f t="shared" si="148"/>
        <v>41</v>
      </c>
      <c r="AM1034" s="513">
        <v>0</v>
      </c>
      <c r="AN1034" s="513">
        <v>0</v>
      </c>
      <c r="AO1034" s="513">
        <v>0</v>
      </c>
      <c r="AP1034" s="513">
        <v>0</v>
      </c>
      <c r="AQ1034" s="513">
        <v>0</v>
      </c>
      <c r="AR1034" s="513">
        <v>0</v>
      </c>
      <c r="AS1034" s="513">
        <v>0</v>
      </c>
      <c r="AT1034" s="513">
        <v>0</v>
      </c>
      <c r="AU1034" s="513">
        <v>0</v>
      </c>
      <c r="AV1034" s="513">
        <v>0</v>
      </c>
      <c r="AW1034" s="513">
        <v>0</v>
      </c>
      <c r="AX1034" s="513">
        <v>0</v>
      </c>
      <c r="AY1034" s="513">
        <v>0</v>
      </c>
      <c r="AZ1034" s="513">
        <v>0</v>
      </c>
      <c r="BA1034" s="513">
        <v>0</v>
      </c>
      <c r="BB1034" s="513">
        <v>0</v>
      </c>
      <c r="BC1034" s="513">
        <v>653.85</v>
      </c>
      <c r="BD1034" s="513">
        <v>653.85</v>
      </c>
      <c r="BE1034" s="513">
        <v>0</v>
      </c>
      <c r="BF1034" s="513">
        <v>0</v>
      </c>
      <c r="BG1034" s="513">
        <v>0</v>
      </c>
      <c r="BH1034" s="513">
        <v>0</v>
      </c>
      <c r="BI1034" s="513">
        <v>0</v>
      </c>
      <c r="BJ1034" s="513">
        <v>0</v>
      </c>
      <c r="BK1034" s="241">
        <f t="shared" si="149"/>
        <v>653.85</v>
      </c>
      <c r="BL1034" s="22">
        <f t="shared" si="150"/>
        <v>653.85</v>
      </c>
      <c r="BM1034" s="519">
        <f t="shared" si="151"/>
        <v>9.1704067321178126E-2</v>
      </c>
      <c r="BN1034" s="520">
        <v>0</v>
      </c>
      <c r="BO1034" s="520">
        <v>0</v>
      </c>
      <c r="BP1034" s="520">
        <v>0</v>
      </c>
      <c r="BQ1034" s="520">
        <v>0</v>
      </c>
      <c r="BR1034" s="520">
        <v>0</v>
      </c>
      <c r="BS1034" s="520">
        <v>0</v>
      </c>
      <c r="BT1034" s="520">
        <v>0</v>
      </c>
      <c r="BU1034" s="520">
        <v>0</v>
      </c>
      <c r="BV1034" s="520">
        <v>0</v>
      </c>
      <c r="BW1034" s="520">
        <v>0</v>
      </c>
      <c r="BX1034" s="520">
        <v>0</v>
      </c>
      <c r="BY1034" s="520">
        <v>0</v>
      </c>
      <c r="BZ1034" s="520">
        <v>0</v>
      </c>
      <c r="CA1034" s="520">
        <v>0</v>
      </c>
      <c r="CB1034" s="520">
        <v>0</v>
      </c>
      <c r="CC1034" s="520">
        <v>0</v>
      </c>
      <c r="CD1034" s="520">
        <v>767515.2840000001</v>
      </c>
      <c r="CE1034" s="520">
        <v>767515.2840000001</v>
      </c>
      <c r="CF1034" s="520">
        <v>0</v>
      </c>
      <c r="CG1034" s="520">
        <v>0</v>
      </c>
      <c r="CH1034" s="520">
        <v>0</v>
      </c>
      <c r="CI1034" s="520">
        <v>0</v>
      </c>
      <c r="CJ1034" s="520">
        <v>0</v>
      </c>
      <c r="CK1034" s="520">
        <v>0</v>
      </c>
      <c r="CL1034" s="520">
        <f t="shared" si="152"/>
        <v>767515.2840000001</v>
      </c>
      <c r="CM1034" s="521">
        <f t="shared" si="153"/>
        <v>767515.2840000001</v>
      </c>
      <c r="CN1034" s="522">
        <v>26728432.156191599</v>
      </c>
      <c r="CO1034" s="522">
        <v>26728432.156191599</v>
      </c>
      <c r="CP1034" s="522">
        <v>30106433.060607601</v>
      </c>
      <c r="CQ1034" s="243" t="s">
        <v>874</v>
      </c>
      <c r="CR1034" s="103">
        <v>6.33</v>
      </c>
      <c r="CS1034" s="523">
        <v>6.33</v>
      </c>
      <c r="CT1034" s="104">
        <v>7.13</v>
      </c>
      <c r="CU1034" s="524"/>
      <c r="CV1034" s="524"/>
      <c r="CW1034" s="524"/>
      <c r="CX1034" s="525"/>
      <c r="CY1034" s="526">
        <v>181.30577013570351</v>
      </c>
      <c r="CZ1034" s="527">
        <v>179.43334165616034</v>
      </c>
      <c r="DA1034" s="528">
        <v>0.97837069339216087</v>
      </c>
      <c r="DB1034" s="529">
        <v>0.97910307347582604</v>
      </c>
      <c r="DC1034" s="530" t="s">
        <v>2313</v>
      </c>
      <c r="DD1034" s="225"/>
      <c r="DE1034" s="524"/>
      <c r="DF1034" s="524"/>
      <c r="DG1034" s="531"/>
      <c r="DH1034" s="532"/>
      <c r="DI1034" s="64">
        <v>238472</v>
      </c>
      <c r="DJ1034" s="64">
        <v>0</v>
      </c>
      <c r="DK1034" s="64">
        <v>3369</v>
      </c>
      <c r="DL1034" s="534">
        <f t="shared" si="155"/>
        <v>80613.666666666672</v>
      </c>
    </row>
    <row r="1035" spans="1:116" ht="43.5" customHeight="1" x14ac:dyDescent="0.25">
      <c r="A1035" s="356" t="s">
        <v>7</v>
      </c>
      <c r="B1035" s="65" t="s">
        <v>96</v>
      </c>
      <c r="C1035" s="65" t="s">
        <v>140</v>
      </c>
      <c r="D1035" s="64" t="s">
        <v>2714</v>
      </c>
      <c r="E1035" s="64" t="s">
        <v>595</v>
      </c>
      <c r="F1035" s="64" t="s">
        <v>658</v>
      </c>
      <c r="G1035" s="18" t="s">
        <v>659</v>
      </c>
      <c r="H1035" s="35" t="s">
        <v>866</v>
      </c>
      <c r="I1035" s="28" t="s">
        <v>2330</v>
      </c>
      <c r="J1035" s="498">
        <v>12.117427449751863</v>
      </c>
      <c r="K1035" s="498">
        <v>39.541477190481004</v>
      </c>
      <c r="L1035" s="499">
        <v>1551.1</v>
      </c>
      <c r="M1035" s="512">
        <v>0</v>
      </c>
      <c r="N1035" s="513">
        <v>0</v>
      </c>
      <c r="O1035" s="513">
        <v>0</v>
      </c>
      <c r="P1035" s="513">
        <v>0</v>
      </c>
      <c r="Q1035" s="513">
        <v>0</v>
      </c>
      <c r="R1035" s="513">
        <v>0</v>
      </c>
      <c r="S1035" s="513">
        <v>0</v>
      </c>
      <c r="T1035" s="513">
        <v>0</v>
      </c>
      <c r="U1035" s="513">
        <v>0</v>
      </c>
      <c r="V1035" s="513">
        <v>0</v>
      </c>
      <c r="W1035" s="513">
        <v>0</v>
      </c>
      <c r="X1035" s="513">
        <v>0</v>
      </c>
      <c r="Y1035" s="513">
        <v>0</v>
      </c>
      <c r="Z1035" s="513">
        <v>0</v>
      </c>
      <c r="AA1035" s="513">
        <v>0</v>
      </c>
      <c r="AB1035" s="513">
        <v>0</v>
      </c>
      <c r="AC1035" s="513">
        <v>59</v>
      </c>
      <c r="AD1035" s="513">
        <v>59</v>
      </c>
      <c r="AE1035" s="513">
        <v>0</v>
      </c>
      <c r="AF1035" s="513">
        <v>0</v>
      </c>
      <c r="AG1035" s="513">
        <v>0</v>
      </c>
      <c r="AH1035" s="513">
        <f t="shared" ref="AH1035:AH1098" si="156">AG1035</f>
        <v>0</v>
      </c>
      <c r="AI1035" s="513">
        <v>0</v>
      </c>
      <c r="AJ1035" s="513">
        <v>0</v>
      </c>
      <c r="AK1035" s="513">
        <f t="shared" ref="AK1035:AK1098" si="157">SUM(M1035,O1035,Q1035,S1035,U1035,W1035,Y1035,AA1035,AC1035,AE1035,AG1035,AI1035)</f>
        <v>59</v>
      </c>
      <c r="AL1035" s="513">
        <f t="shared" ref="AL1035:AL1098" si="158">SUM(N1035,P1035,R1035,T1035,V1035,X1035,Z1035,AB1035,AD1035,AF1035,AH1035,AJ1035,)</f>
        <v>59</v>
      </c>
      <c r="AM1035" s="513">
        <v>0</v>
      </c>
      <c r="AN1035" s="513">
        <v>0</v>
      </c>
      <c r="AO1035" s="513">
        <v>0</v>
      </c>
      <c r="AP1035" s="513">
        <v>0</v>
      </c>
      <c r="AQ1035" s="513">
        <v>0</v>
      </c>
      <c r="AR1035" s="513">
        <v>0</v>
      </c>
      <c r="AS1035" s="513">
        <v>0</v>
      </c>
      <c r="AT1035" s="513">
        <v>0</v>
      </c>
      <c r="AU1035" s="513">
        <v>0</v>
      </c>
      <c r="AV1035" s="513">
        <v>0</v>
      </c>
      <c r="AW1035" s="513">
        <v>0</v>
      </c>
      <c r="AX1035" s="513">
        <v>0</v>
      </c>
      <c r="AY1035" s="513">
        <v>0</v>
      </c>
      <c r="AZ1035" s="513">
        <v>0</v>
      </c>
      <c r="BA1035" s="513">
        <v>0</v>
      </c>
      <c r="BB1035" s="513">
        <v>0</v>
      </c>
      <c r="BC1035" s="513">
        <v>3438.01</v>
      </c>
      <c r="BD1035" s="513">
        <v>3438.01</v>
      </c>
      <c r="BE1035" s="513">
        <v>0</v>
      </c>
      <c r="BF1035" s="513">
        <v>0</v>
      </c>
      <c r="BG1035" s="513">
        <v>0</v>
      </c>
      <c r="BH1035" s="513">
        <v>0</v>
      </c>
      <c r="BI1035" s="513">
        <v>0</v>
      </c>
      <c r="BJ1035" s="513">
        <v>0</v>
      </c>
      <c r="BK1035" s="241">
        <f t="shared" ref="BK1035:BK1098" si="159">SUM(AM1035,AO1035,AQ1035,AS1035,AU1035,AW1035,AY1035,BA1035,BC1035,BE1035,BG1035,BI1035,)</f>
        <v>3438.01</v>
      </c>
      <c r="BL1035" s="22">
        <f t="shared" ref="BL1035:BL1098" si="160">SUM(AN1035,AP1035,AR1035,AT1035,AV1035,AX1035,AZ1035,BB1035,BD1035,BF1035,BH1035,BJ1035)</f>
        <v>3438.01</v>
      </c>
      <c r="BM1035" s="519">
        <f t="shared" ref="BM1035:BM1098" si="161">IF(CT1035=0,0,BK1035/1000/CT1035)</f>
        <v>0.32680703422053237</v>
      </c>
      <c r="BN1035" s="520">
        <v>0</v>
      </c>
      <c r="BO1035" s="520">
        <v>0</v>
      </c>
      <c r="BP1035" s="520">
        <v>0</v>
      </c>
      <c r="BQ1035" s="520">
        <v>0</v>
      </c>
      <c r="BR1035" s="520">
        <v>0</v>
      </c>
      <c r="BS1035" s="520">
        <v>0</v>
      </c>
      <c r="BT1035" s="520">
        <v>0</v>
      </c>
      <c r="BU1035" s="520">
        <v>0</v>
      </c>
      <c r="BV1035" s="520">
        <v>0</v>
      </c>
      <c r="BW1035" s="520">
        <v>0</v>
      </c>
      <c r="BX1035" s="520">
        <v>0</v>
      </c>
      <c r="BY1035" s="520">
        <v>0</v>
      </c>
      <c r="BZ1035" s="520">
        <v>0</v>
      </c>
      <c r="CA1035" s="520">
        <v>0</v>
      </c>
      <c r="CB1035" s="520">
        <v>0</v>
      </c>
      <c r="CC1035" s="520">
        <v>0</v>
      </c>
      <c r="CD1035" s="520">
        <v>4035673.6584000005</v>
      </c>
      <c r="CE1035" s="520">
        <v>4035673.6584000005</v>
      </c>
      <c r="CF1035" s="520">
        <v>0</v>
      </c>
      <c r="CG1035" s="520">
        <v>0</v>
      </c>
      <c r="CH1035" s="520">
        <v>0</v>
      </c>
      <c r="CI1035" s="520">
        <v>0</v>
      </c>
      <c r="CJ1035" s="520">
        <v>0</v>
      </c>
      <c r="CK1035" s="520">
        <v>0</v>
      </c>
      <c r="CL1035" s="520">
        <f t="shared" ref="CL1035:CL1098" si="162">SUM(BN1035,BP1035,BR1035,BT1035,BV1035,BX1035,BZ1035,CB1035,CD1035,CF1035,CH1035,CJ1035)</f>
        <v>4035673.6584000005</v>
      </c>
      <c r="CM1035" s="521">
        <f t="shared" ref="CM1035:CM1098" si="163">SUM(BO1035,BQ1035,BS1035,BU1035,BW1035,BY1035,CA1035,CC1035,CE1035,CG1035,CI1035,CK1035)</f>
        <v>4035673.6584000005</v>
      </c>
      <c r="CN1035" s="522">
        <v>29328480</v>
      </c>
      <c r="CO1035" s="522">
        <v>29328480</v>
      </c>
      <c r="CP1035" s="522">
        <v>36862080</v>
      </c>
      <c r="CQ1035" s="243" t="s">
        <v>874</v>
      </c>
      <c r="CR1035" s="103">
        <v>8.3699999999999992</v>
      </c>
      <c r="CS1035" s="523">
        <v>8.3699999999999992</v>
      </c>
      <c r="CT1035" s="104">
        <v>10.52</v>
      </c>
      <c r="CU1035" s="524"/>
      <c r="CV1035" s="524"/>
      <c r="CW1035" s="524"/>
      <c r="CX1035" s="525"/>
      <c r="CY1035" s="526">
        <v>716.81450007643718</v>
      </c>
      <c r="CZ1035" s="527">
        <v>276.81221477396224</v>
      </c>
      <c r="DA1035" s="528">
        <v>1.5889941634910183</v>
      </c>
      <c r="DB1035" s="529">
        <v>1.4440621370526447</v>
      </c>
      <c r="DC1035" s="530" t="s">
        <v>2323</v>
      </c>
      <c r="DD1035" s="225"/>
      <c r="DE1035" s="524"/>
      <c r="DF1035" s="524"/>
      <c r="DG1035" s="531"/>
      <c r="DH1035" s="532"/>
      <c r="DI1035" s="64">
        <v>32178</v>
      </c>
      <c r="DJ1035" s="64">
        <v>130852</v>
      </c>
      <c r="DK1035" s="64">
        <v>827555</v>
      </c>
      <c r="DL1035" s="534">
        <f t="shared" si="155"/>
        <v>330195</v>
      </c>
    </row>
    <row r="1036" spans="1:116" ht="43.5" customHeight="1" x14ac:dyDescent="0.25">
      <c r="A1036" s="356" t="s">
        <v>7</v>
      </c>
      <c r="B1036" s="65" t="s">
        <v>96</v>
      </c>
      <c r="C1036" s="65" t="s">
        <v>140</v>
      </c>
      <c r="D1036" s="64" t="s">
        <v>2714</v>
      </c>
      <c r="E1036" s="64" t="s">
        <v>595</v>
      </c>
      <c r="F1036" s="64" t="s">
        <v>1978</v>
      </c>
      <c r="G1036" s="18" t="s">
        <v>1979</v>
      </c>
      <c r="H1036" s="35" t="s">
        <v>860</v>
      </c>
      <c r="I1036" s="28" t="s">
        <v>2330</v>
      </c>
      <c r="J1036" s="498">
        <v>11.774481389853227</v>
      </c>
      <c r="K1036" s="498">
        <v>34.560605988719999</v>
      </c>
      <c r="L1036" s="499">
        <v>2925.2</v>
      </c>
      <c r="M1036" s="512">
        <v>0</v>
      </c>
      <c r="N1036" s="513">
        <v>0</v>
      </c>
      <c r="O1036" s="513">
        <v>0</v>
      </c>
      <c r="P1036" s="513">
        <v>0</v>
      </c>
      <c r="Q1036" s="513">
        <v>0</v>
      </c>
      <c r="R1036" s="513">
        <v>0</v>
      </c>
      <c r="S1036" s="513">
        <v>0</v>
      </c>
      <c r="T1036" s="513">
        <v>0</v>
      </c>
      <c r="U1036" s="513">
        <v>0</v>
      </c>
      <c r="V1036" s="513">
        <v>0</v>
      </c>
      <c r="W1036" s="513">
        <v>0</v>
      </c>
      <c r="X1036" s="513">
        <v>0</v>
      </c>
      <c r="Y1036" s="513">
        <v>0</v>
      </c>
      <c r="Z1036" s="513">
        <v>0</v>
      </c>
      <c r="AA1036" s="513">
        <v>0</v>
      </c>
      <c r="AB1036" s="513">
        <v>0</v>
      </c>
      <c r="AC1036" s="513">
        <v>106</v>
      </c>
      <c r="AD1036" s="513">
        <v>106</v>
      </c>
      <c r="AE1036" s="513">
        <v>0</v>
      </c>
      <c r="AF1036" s="513">
        <v>0</v>
      </c>
      <c r="AG1036" s="513">
        <v>0</v>
      </c>
      <c r="AH1036" s="513">
        <f t="shared" si="156"/>
        <v>0</v>
      </c>
      <c r="AI1036" s="513">
        <v>0</v>
      </c>
      <c r="AJ1036" s="513">
        <v>0</v>
      </c>
      <c r="AK1036" s="513">
        <f t="shared" si="157"/>
        <v>106</v>
      </c>
      <c r="AL1036" s="513">
        <f t="shared" si="158"/>
        <v>106</v>
      </c>
      <c r="AM1036" s="513">
        <v>0</v>
      </c>
      <c r="AN1036" s="513">
        <v>0</v>
      </c>
      <c r="AO1036" s="513">
        <v>0</v>
      </c>
      <c r="AP1036" s="513">
        <v>0</v>
      </c>
      <c r="AQ1036" s="513">
        <v>0</v>
      </c>
      <c r="AR1036" s="513">
        <v>0</v>
      </c>
      <c r="AS1036" s="513">
        <v>0</v>
      </c>
      <c r="AT1036" s="513">
        <v>0</v>
      </c>
      <c r="AU1036" s="513">
        <v>0</v>
      </c>
      <c r="AV1036" s="513">
        <v>0</v>
      </c>
      <c r="AW1036" s="513">
        <v>0</v>
      </c>
      <c r="AX1036" s="513">
        <v>0</v>
      </c>
      <c r="AY1036" s="513">
        <v>0</v>
      </c>
      <c r="AZ1036" s="513">
        <v>0</v>
      </c>
      <c r="BA1036" s="513">
        <v>0</v>
      </c>
      <c r="BB1036" s="513">
        <v>0</v>
      </c>
      <c r="BC1036" s="513">
        <v>682.63</v>
      </c>
      <c r="BD1036" s="513">
        <v>682.63</v>
      </c>
      <c r="BE1036" s="513">
        <v>0</v>
      </c>
      <c r="BF1036" s="513">
        <v>0</v>
      </c>
      <c r="BG1036" s="513">
        <v>0</v>
      </c>
      <c r="BH1036" s="513">
        <v>0</v>
      </c>
      <c r="BI1036" s="513">
        <v>0</v>
      </c>
      <c r="BJ1036" s="513">
        <v>0</v>
      </c>
      <c r="BK1036" s="241">
        <f t="shared" si="159"/>
        <v>682.63</v>
      </c>
      <c r="BL1036" s="22">
        <f t="shared" si="160"/>
        <v>682.63</v>
      </c>
      <c r="BM1036" s="519">
        <f t="shared" si="161"/>
        <v>6.507435653002859E-2</v>
      </c>
      <c r="BN1036" s="520">
        <v>0</v>
      </c>
      <c r="BO1036" s="520">
        <v>0</v>
      </c>
      <c r="BP1036" s="520">
        <v>0</v>
      </c>
      <c r="BQ1036" s="520">
        <v>0</v>
      </c>
      <c r="BR1036" s="520">
        <v>0</v>
      </c>
      <c r="BS1036" s="520">
        <v>0</v>
      </c>
      <c r="BT1036" s="520">
        <v>0</v>
      </c>
      <c r="BU1036" s="520">
        <v>0</v>
      </c>
      <c r="BV1036" s="520">
        <v>0</v>
      </c>
      <c r="BW1036" s="520">
        <v>0</v>
      </c>
      <c r="BX1036" s="520">
        <v>0</v>
      </c>
      <c r="BY1036" s="520">
        <v>0</v>
      </c>
      <c r="BZ1036" s="520">
        <v>0</v>
      </c>
      <c r="CA1036" s="520">
        <v>0</v>
      </c>
      <c r="CB1036" s="520">
        <v>0</v>
      </c>
      <c r="CC1036" s="520">
        <v>0</v>
      </c>
      <c r="CD1036" s="520">
        <v>801298.39919999999</v>
      </c>
      <c r="CE1036" s="520">
        <v>801298.39919999999</v>
      </c>
      <c r="CF1036" s="520">
        <v>0</v>
      </c>
      <c r="CG1036" s="520">
        <v>0</v>
      </c>
      <c r="CH1036" s="520">
        <v>0</v>
      </c>
      <c r="CI1036" s="520">
        <v>0</v>
      </c>
      <c r="CJ1036" s="520">
        <v>0</v>
      </c>
      <c r="CK1036" s="520">
        <v>0</v>
      </c>
      <c r="CL1036" s="520">
        <f t="shared" si="162"/>
        <v>801298.39919999999</v>
      </c>
      <c r="CM1036" s="521">
        <f t="shared" si="163"/>
        <v>801298.39919999999</v>
      </c>
      <c r="CN1036" s="522">
        <v>31816320</v>
      </c>
      <c r="CO1036" s="522">
        <v>31816320</v>
      </c>
      <c r="CP1036" s="522">
        <v>36756960.000000007</v>
      </c>
      <c r="CQ1036" s="243" t="s">
        <v>874</v>
      </c>
      <c r="CR1036" s="103">
        <v>9.08</v>
      </c>
      <c r="CS1036" s="523">
        <v>9.08</v>
      </c>
      <c r="CT1036" s="104">
        <v>10.49</v>
      </c>
      <c r="CU1036" s="524"/>
      <c r="CV1036" s="524"/>
      <c r="CW1036" s="524"/>
      <c r="CX1036" s="525"/>
      <c r="CY1036" s="526">
        <v>347.81624838959965</v>
      </c>
      <c r="CZ1036" s="527">
        <v>92.422055878076534</v>
      </c>
      <c r="DA1036" s="528">
        <v>0.50928951686677892</v>
      </c>
      <c r="DB1036" s="529">
        <v>0.43447053300795035</v>
      </c>
      <c r="DC1036" s="530" t="s">
        <v>2715</v>
      </c>
      <c r="DD1036" s="225"/>
      <c r="DE1036" s="524"/>
      <c r="DF1036" s="524"/>
      <c r="DG1036" s="531"/>
      <c r="DH1036" s="532"/>
      <c r="DI1036" s="64">
        <v>0</v>
      </c>
      <c r="DJ1036" s="64">
        <v>71435</v>
      </c>
      <c r="DK1036" s="64">
        <v>0</v>
      </c>
      <c r="DL1036" s="534">
        <f t="shared" si="155"/>
        <v>23811.666666666668</v>
      </c>
    </row>
    <row r="1037" spans="1:116" ht="43.5" customHeight="1" x14ac:dyDescent="0.25">
      <c r="A1037" s="356" t="s">
        <v>7</v>
      </c>
      <c r="B1037" s="65" t="s">
        <v>96</v>
      </c>
      <c r="C1037" s="65" t="s">
        <v>140</v>
      </c>
      <c r="D1037" s="64" t="s">
        <v>2714</v>
      </c>
      <c r="E1037" s="64" t="s">
        <v>595</v>
      </c>
      <c r="F1037" s="64" t="s">
        <v>1980</v>
      </c>
      <c r="G1037" s="18" t="s">
        <v>659</v>
      </c>
      <c r="H1037" s="35" t="s">
        <v>860</v>
      </c>
      <c r="I1037" s="28" t="s">
        <v>2330</v>
      </c>
      <c r="J1037" s="498">
        <v>15.546888048738241</v>
      </c>
      <c r="K1037" s="498">
        <v>4.7280302931960003</v>
      </c>
      <c r="L1037" s="499">
        <v>4</v>
      </c>
      <c r="M1037" s="512">
        <v>0</v>
      </c>
      <c r="N1037" s="513">
        <v>0</v>
      </c>
      <c r="O1037" s="513">
        <v>0</v>
      </c>
      <c r="P1037" s="513">
        <v>0</v>
      </c>
      <c r="Q1037" s="513">
        <v>0</v>
      </c>
      <c r="R1037" s="513">
        <v>0</v>
      </c>
      <c r="S1037" s="513">
        <v>0</v>
      </c>
      <c r="T1037" s="513">
        <v>0</v>
      </c>
      <c r="U1037" s="513">
        <v>0</v>
      </c>
      <c r="V1037" s="513">
        <v>0</v>
      </c>
      <c r="W1037" s="513">
        <v>0</v>
      </c>
      <c r="X1037" s="513">
        <v>0</v>
      </c>
      <c r="Y1037" s="513">
        <v>0</v>
      </c>
      <c r="Z1037" s="513">
        <v>0</v>
      </c>
      <c r="AA1037" s="513">
        <v>0</v>
      </c>
      <c r="AB1037" s="513">
        <v>0</v>
      </c>
      <c r="AC1037" s="513">
        <v>1</v>
      </c>
      <c r="AD1037" s="513">
        <v>1</v>
      </c>
      <c r="AE1037" s="513">
        <v>0</v>
      </c>
      <c r="AF1037" s="513">
        <v>0</v>
      </c>
      <c r="AG1037" s="513">
        <v>0</v>
      </c>
      <c r="AH1037" s="513">
        <f t="shared" si="156"/>
        <v>0</v>
      </c>
      <c r="AI1037" s="513">
        <v>0</v>
      </c>
      <c r="AJ1037" s="513">
        <v>0</v>
      </c>
      <c r="AK1037" s="513">
        <f t="shared" si="157"/>
        <v>1</v>
      </c>
      <c r="AL1037" s="513">
        <f t="shared" si="158"/>
        <v>1</v>
      </c>
      <c r="AM1037" s="513">
        <v>0</v>
      </c>
      <c r="AN1037" s="513">
        <v>0</v>
      </c>
      <c r="AO1037" s="513">
        <v>0</v>
      </c>
      <c r="AP1037" s="513">
        <v>0</v>
      </c>
      <c r="AQ1037" s="513">
        <v>0</v>
      </c>
      <c r="AR1037" s="513">
        <v>0</v>
      </c>
      <c r="AS1037" s="513">
        <v>0</v>
      </c>
      <c r="AT1037" s="513">
        <v>0</v>
      </c>
      <c r="AU1037" s="513">
        <v>0</v>
      </c>
      <c r="AV1037" s="513">
        <v>0</v>
      </c>
      <c r="AW1037" s="513">
        <v>0</v>
      </c>
      <c r="AX1037" s="513">
        <v>0</v>
      </c>
      <c r="AY1037" s="513">
        <v>0</v>
      </c>
      <c r="AZ1037" s="513">
        <v>0</v>
      </c>
      <c r="BA1037" s="513">
        <v>0</v>
      </c>
      <c r="BB1037" s="513">
        <v>0</v>
      </c>
      <c r="BC1037" s="513">
        <v>100</v>
      </c>
      <c r="BD1037" s="513">
        <v>100</v>
      </c>
      <c r="BE1037" s="513">
        <v>0</v>
      </c>
      <c r="BF1037" s="513">
        <v>0</v>
      </c>
      <c r="BG1037" s="513">
        <v>0</v>
      </c>
      <c r="BH1037" s="513">
        <v>0</v>
      </c>
      <c r="BI1037" s="513">
        <v>0</v>
      </c>
      <c r="BJ1037" s="513">
        <v>0</v>
      </c>
      <c r="BK1037" s="241">
        <f t="shared" si="159"/>
        <v>100</v>
      </c>
      <c r="BL1037" s="22">
        <f t="shared" si="160"/>
        <v>100</v>
      </c>
      <c r="BM1037" s="519">
        <f t="shared" si="161"/>
        <v>8.0064051240992789E-3</v>
      </c>
      <c r="BN1037" s="520">
        <v>0</v>
      </c>
      <c r="BO1037" s="520">
        <v>0</v>
      </c>
      <c r="BP1037" s="520">
        <v>0</v>
      </c>
      <c r="BQ1037" s="520">
        <v>0</v>
      </c>
      <c r="BR1037" s="520">
        <v>0</v>
      </c>
      <c r="BS1037" s="520">
        <v>0</v>
      </c>
      <c r="BT1037" s="520">
        <v>0</v>
      </c>
      <c r="BU1037" s="520">
        <v>0</v>
      </c>
      <c r="BV1037" s="520">
        <v>0</v>
      </c>
      <c r="BW1037" s="520">
        <v>0</v>
      </c>
      <c r="BX1037" s="520">
        <v>0</v>
      </c>
      <c r="BY1037" s="520">
        <v>0</v>
      </c>
      <c r="BZ1037" s="520">
        <v>0</v>
      </c>
      <c r="CA1037" s="520">
        <v>0</v>
      </c>
      <c r="CB1037" s="520">
        <v>0</v>
      </c>
      <c r="CC1037" s="520">
        <v>0</v>
      </c>
      <c r="CD1037" s="520">
        <v>117384</v>
      </c>
      <c r="CE1037" s="520">
        <v>117384</v>
      </c>
      <c r="CF1037" s="520">
        <v>0</v>
      </c>
      <c r="CG1037" s="520">
        <v>0</v>
      </c>
      <c r="CH1037" s="520">
        <v>0</v>
      </c>
      <c r="CI1037" s="520">
        <v>0</v>
      </c>
      <c r="CJ1037" s="520">
        <v>0</v>
      </c>
      <c r="CK1037" s="520">
        <v>0</v>
      </c>
      <c r="CL1037" s="520">
        <f t="shared" si="162"/>
        <v>117384</v>
      </c>
      <c r="CM1037" s="521">
        <f t="shared" si="163"/>
        <v>117384</v>
      </c>
      <c r="CN1037" s="522">
        <v>25824480.000000004</v>
      </c>
      <c r="CO1037" s="522">
        <v>25824480.000000004</v>
      </c>
      <c r="CP1037" s="522">
        <v>43764960.000000007</v>
      </c>
      <c r="CQ1037" s="243" t="s">
        <v>874</v>
      </c>
      <c r="CR1037" s="103">
        <v>7.37</v>
      </c>
      <c r="CS1037" s="523">
        <v>7.37</v>
      </c>
      <c r="CT1037" s="104">
        <v>12.49</v>
      </c>
      <c r="CU1037" s="524"/>
      <c r="CV1037" s="524"/>
      <c r="CW1037" s="524"/>
      <c r="CX1037" s="525"/>
      <c r="CY1037" s="526">
        <v>26.5</v>
      </c>
      <c r="CZ1037" s="527">
        <v>26.5</v>
      </c>
      <c r="DA1037" s="528">
        <v>0.33333333333333331</v>
      </c>
      <c r="DB1037" s="529">
        <v>0.33333333333333331</v>
      </c>
      <c r="DC1037" s="530" t="s">
        <v>2293</v>
      </c>
      <c r="DD1037" s="225"/>
      <c r="DE1037" s="524"/>
      <c r="DF1037" s="524"/>
      <c r="DG1037" s="531"/>
      <c r="DH1037" s="532"/>
      <c r="DI1037" s="64">
        <v>0</v>
      </c>
      <c r="DJ1037" s="64">
        <v>0</v>
      </c>
      <c r="DK1037" s="64">
        <v>318</v>
      </c>
      <c r="DL1037" s="534">
        <f t="shared" si="155"/>
        <v>106</v>
      </c>
    </row>
    <row r="1038" spans="1:116" ht="43.5" customHeight="1" x14ac:dyDescent="0.25">
      <c r="A1038" s="356" t="s">
        <v>7</v>
      </c>
      <c r="B1038" s="65" t="s">
        <v>96</v>
      </c>
      <c r="C1038" s="65" t="s">
        <v>140</v>
      </c>
      <c r="D1038" s="64" t="s">
        <v>2714</v>
      </c>
      <c r="E1038" s="64" t="s">
        <v>595</v>
      </c>
      <c r="F1038" s="64" t="s">
        <v>660</v>
      </c>
      <c r="G1038" s="18" t="s">
        <v>659</v>
      </c>
      <c r="H1038" s="35" t="s">
        <v>866</v>
      </c>
      <c r="I1038" s="28" t="s">
        <v>2330</v>
      </c>
      <c r="J1038" s="498">
        <v>14.74668057564142</v>
      </c>
      <c r="K1038" s="498">
        <v>12.286363610808001</v>
      </c>
      <c r="L1038" s="499">
        <v>531.29999999999995</v>
      </c>
      <c r="M1038" s="512">
        <v>0</v>
      </c>
      <c r="N1038" s="513">
        <v>0</v>
      </c>
      <c r="O1038" s="513">
        <v>0</v>
      </c>
      <c r="P1038" s="513">
        <v>0</v>
      </c>
      <c r="Q1038" s="513">
        <v>0</v>
      </c>
      <c r="R1038" s="513">
        <v>0</v>
      </c>
      <c r="S1038" s="513">
        <v>0</v>
      </c>
      <c r="T1038" s="513">
        <v>0</v>
      </c>
      <c r="U1038" s="513">
        <v>0</v>
      </c>
      <c r="V1038" s="513">
        <v>0</v>
      </c>
      <c r="W1038" s="513">
        <v>0</v>
      </c>
      <c r="X1038" s="513">
        <v>0</v>
      </c>
      <c r="Y1038" s="513">
        <v>0</v>
      </c>
      <c r="Z1038" s="513">
        <v>0</v>
      </c>
      <c r="AA1038" s="513">
        <v>0</v>
      </c>
      <c r="AB1038" s="513">
        <v>0</v>
      </c>
      <c r="AC1038" s="513">
        <v>12</v>
      </c>
      <c r="AD1038" s="513">
        <v>12</v>
      </c>
      <c r="AE1038" s="513">
        <v>0</v>
      </c>
      <c r="AF1038" s="513">
        <v>0</v>
      </c>
      <c r="AG1038" s="513">
        <v>0</v>
      </c>
      <c r="AH1038" s="513">
        <f t="shared" si="156"/>
        <v>0</v>
      </c>
      <c r="AI1038" s="513">
        <v>0</v>
      </c>
      <c r="AJ1038" s="513">
        <v>0</v>
      </c>
      <c r="AK1038" s="513">
        <f t="shared" si="157"/>
        <v>12</v>
      </c>
      <c r="AL1038" s="513">
        <f t="shared" si="158"/>
        <v>12</v>
      </c>
      <c r="AM1038" s="513">
        <v>0</v>
      </c>
      <c r="AN1038" s="513">
        <v>0</v>
      </c>
      <c r="AO1038" s="513">
        <v>0</v>
      </c>
      <c r="AP1038" s="513">
        <v>0</v>
      </c>
      <c r="AQ1038" s="513">
        <v>0</v>
      </c>
      <c r="AR1038" s="513">
        <v>0</v>
      </c>
      <c r="AS1038" s="513">
        <v>0</v>
      </c>
      <c r="AT1038" s="513">
        <v>0</v>
      </c>
      <c r="AU1038" s="513">
        <v>0</v>
      </c>
      <c r="AV1038" s="513">
        <v>0</v>
      </c>
      <c r="AW1038" s="513">
        <v>0</v>
      </c>
      <c r="AX1038" s="513">
        <v>0</v>
      </c>
      <c r="AY1038" s="513">
        <v>0</v>
      </c>
      <c r="AZ1038" s="513">
        <v>0</v>
      </c>
      <c r="BA1038" s="513">
        <v>0</v>
      </c>
      <c r="BB1038" s="513">
        <v>0</v>
      </c>
      <c r="BC1038" s="513">
        <v>2008.4</v>
      </c>
      <c r="BD1038" s="513">
        <v>2008.4</v>
      </c>
      <c r="BE1038" s="513">
        <v>0</v>
      </c>
      <c r="BF1038" s="513">
        <v>0</v>
      </c>
      <c r="BG1038" s="513">
        <v>0</v>
      </c>
      <c r="BH1038" s="513">
        <v>0</v>
      </c>
      <c r="BI1038" s="513">
        <v>0</v>
      </c>
      <c r="BJ1038" s="513">
        <v>0</v>
      </c>
      <c r="BK1038" s="241">
        <f t="shared" si="159"/>
        <v>2008.4</v>
      </c>
      <c r="BL1038" s="22">
        <f t="shared" si="160"/>
        <v>2008.4</v>
      </c>
      <c r="BM1038" s="519">
        <f t="shared" si="161"/>
        <v>0.1593968253968254</v>
      </c>
      <c r="BN1038" s="520">
        <v>0</v>
      </c>
      <c r="BO1038" s="520">
        <v>0</v>
      </c>
      <c r="BP1038" s="520">
        <v>0</v>
      </c>
      <c r="BQ1038" s="520">
        <v>0</v>
      </c>
      <c r="BR1038" s="520">
        <v>0</v>
      </c>
      <c r="BS1038" s="520">
        <v>0</v>
      </c>
      <c r="BT1038" s="520">
        <v>0</v>
      </c>
      <c r="BU1038" s="520">
        <v>0</v>
      </c>
      <c r="BV1038" s="520">
        <v>0</v>
      </c>
      <c r="BW1038" s="520">
        <v>0</v>
      </c>
      <c r="BX1038" s="520">
        <v>0</v>
      </c>
      <c r="BY1038" s="520">
        <v>0</v>
      </c>
      <c r="BZ1038" s="520">
        <v>0</v>
      </c>
      <c r="CA1038" s="520">
        <v>0</v>
      </c>
      <c r="CB1038" s="520">
        <v>0</v>
      </c>
      <c r="CC1038" s="520">
        <v>0</v>
      </c>
      <c r="CD1038" s="520">
        <v>2357540.2560000001</v>
      </c>
      <c r="CE1038" s="520">
        <v>2357540.2560000001</v>
      </c>
      <c r="CF1038" s="520">
        <v>0</v>
      </c>
      <c r="CG1038" s="520">
        <v>0</v>
      </c>
      <c r="CH1038" s="520">
        <v>0</v>
      </c>
      <c r="CI1038" s="520">
        <v>0</v>
      </c>
      <c r="CJ1038" s="520">
        <v>0</v>
      </c>
      <c r="CK1038" s="520">
        <v>0</v>
      </c>
      <c r="CL1038" s="520">
        <f t="shared" si="162"/>
        <v>2357540.2560000001</v>
      </c>
      <c r="CM1038" s="521">
        <f t="shared" si="163"/>
        <v>2357540.2560000001</v>
      </c>
      <c r="CN1038" s="522">
        <v>40891680</v>
      </c>
      <c r="CO1038" s="522">
        <v>40891680</v>
      </c>
      <c r="CP1038" s="522">
        <v>44150400</v>
      </c>
      <c r="CQ1038" s="243" t="s">
        <v>874</v>
      </c>
      <c r="CR1038" s="103">
        <v>11.67</v>
      </c>
      <c r="CS1038" s="523">
        <v>11.67</v>
      </c>
      <c r="CT1038" s="104">
        <v>12.6</v>
      </c>
      <c r="CU1038" s="524"/>
      <c r="CV1038" s="524"/>
      <c r="CW1038" s="524"/>
      <c r="CX1038" s="525"/>
      <c r="CY1038" s="526">
        <v>83.079989459243464</v>
      </c>
      <c r="CZ1038" s="527">
        <v>80.104641543491596</v>
      </c>
      <c r="DA1038" s="528">
        <v>0.41764916283893799</v>
      </c>
      <c r="DB1038" s="529">
        <v>0.40585565681881436</v>
      </c>
      <c r="DC1038" s="530" t="s">
        <v>2326</v>
      </c>
      <c r="DD1038" s="225"/>
      <c r="DE1038" s="524"/>
      <c r="DF1038" s="524"/>
      <c r="DG1038" s="531"/>
      <c r="DH1038" s="532"/>
      <c r="DI1038" s="64">
        <v>0</v>
      </c>
      <c r="DJ1038" s="64">
        <v>0</v>
      </c>
      <c r="DK1038" s="64">
        <v>71217</v>
      </c>
      <c r="DL1038" s="534">
        <f t="shared" si="155"/>
        <v>23739</v>
      </c>
    </row>
    <row r="1039" spans="1:116" ht="43.5" customHeight="1" x14ac:dyDescent="0.25">
      <c r="A1039" s="356" t="s">
        <v>7</v>
      </c>
      <c r="B1039" s="65" t="s">
        <v>96</v>
      </c>
      <c r="C1039" s="65" t="s">
        <v>140</v>
      </c>
      <c r="D1039" s="64" t="s">
        <v>2714</v>
      </c>
      <c r="E1039" s="64" t="s">
        <v>595</v>
      </c>
      <c r="F1039" s="64" t="s">
        <v>661</v>
      </c>
      <c r="G1039" s="18" t="s">
        <v>662</v>
      </c>
      <c r="H1039" s="35" t="s">
        <v>866</v>
      </c>
      <c r="I1039" s="28" t="s">
        <v>2330</v>
      </c>
      <c r="J1039" s="498">
        <v>12.117427449751863</v>
      </c>
      <c r="K1039" s="498">
        <v>29.502083271969003</v>
      </c>
      <c r="L1039" s="499">
        <v>1538.2</v>
      </c>
      <c r="M1039" s="512">
        <v>0</v>
      </c>
      <c r="N1039" s="513">
        <v>0</v>
      </c>
      <c r="O1039" s="513">
        <v>0</v>
      </c>
      <c r="P1039" s="513">
        <v>0</v>
      </c>
      <c r="Q1039" s="513">
        <v>0</v>
      </c>
      <c r="R1039" s="513">
        <v>0</v>
      </c>
      <c r="S1039" s="513">
        <v>0</v>
      </c>
      <c r="T1039" s="513">
        <v>0</v>
      </c>
      <c r="U1039" s="513">
        <v>0</v>
      </c>
      <c r="V1039" s="513">
        <v>0</v>
      </c>
      <c r="W1039" s="513">
        <v>0</v>
      </c>
      <c r="X1039" s="513">
        <v>0</v>
      </c>
      <c r="Y1039" s="513">
        <v>0</v>
      </c>
      <c r="Z1039" s="513">
        <v>0</v>
      </c>
      <c r="AA1039" s="513">
        <v>0</v>
      </c>
      <c r="AB1039" s="513">
        <v>0</v>
      </c>
      <c r="AC1039" s="513">
        <v>52</v>
      </c>
      <c r="AD1039" s="513">
        <v>52</v>
      </c>
      <c r="AE1039" s="513">
        <v>0</v>
      </c>
      <c r="AF1039" s="513">
        <v>0</v>
      </c>
      <c r="AG1039" s="513">
        <v>0</v>
      </c>
      <c r="AH1039" s="513">
        <f t="shared" si="156"/>
        <v>0</v>
      </c>
      <c r="AI1039" s="513">
        <v>0</v>
      </c>
      <c r="AJ1039" s="513">
        <v>0</v>
      </c>
      <c r="AK1039" s="513">
        <f t="shared" si="157"/>
        <v>52</v>
      </c>
      <c r="AL1039" s="513">
        <f t="shared" si="158"/>
        <v>52</v>
      </c>
      <c r="AM1039" s="513">
        <v>0</v>
      </c>
      <c r="AN1039" s="513">
        <v>0</v>
      </c>
      <c r="AO1039" s="513">
        <v>0</v>
      </c>
      <c r="AP1039" s="513">
        <v>0</v>
      </c>
      <c r="AQ1039" s="513">
        <v>0</v>
      </c>
      <c r="AR1039" s="513">
        <v>0</v>
      </c>
      <c r="AS1039" s="513">
        <v>0</v>
      </c>
      <c r="AT1039" s="513">
        <v>0</v>
      </c>
      <c r="AU1039" s="513">
        <v>0</v>
      </c>
      <c r="AV1039" s="513">
        <v>0</v>
      </c>
      <c r="AW1039" s="513">
        <v>0</v>
      </c>
      <c r="AX1039" s="513">
        <v>0</v>
      </c>
      <c r="AY1039" s="513">
        <v>0</v>
      </c>
      <c r="AZ1039" s="513">
        <v>0</v>
      </c>
      <c r="BA1039" s="513">
        <v>0</v>
      </c>
      <c r="BB1039" s="513">
        <v>0</v>
      </c>
      <c r="BC1039" s="513">
        <v>368.44499999999999</v>
      </c>
      <c r="BD1039" s="513">
        <v>368.44499999999999</v>
      </c>
      <c r="BE1039" s="513">
        <v>0</v>
      </c>
      <c r="BF1039" s="513">
        <v>0</v>
      </c>
      <c r="BG1039" s="513">
        <v>0</v>
      </c>
      <c r="BH1039" s="513">
        <v>0</v>
      </c>
      <c r="BI1039" s="513">
        <v>0</v>
      </c>
      <c r="BJ1039" s="513">
        <v>0</v>
      </c>
      <c r="BK1039" s="241">
        <f t="shared" si="159"/>
        <v>368.44499999999999</v>
      </c>
      <c r="BL1039" s="22">
        <f t="shared" si="160"/>
        <v>368.44499999999999</v>
      </c>
      <c r="BM1039" s="519">
        <f t="shared" si="161"/>
        <v>4.215617848970251E-2</v>
      </c>
      <c r="BN1039" s="520">
        <v>0</v>
      </c>
      <c r="BO1039" s="520">
        <v>0</v>
      </c>
      <c r="BP1039" s="520">
        <v>0</v>
      </c>
      <c r="BQ1039" s="520">
        <v>0</v>
      </c>
      <c r="BR1039" s="520">
        <v>0</v>
      </c>
      <c r="BS1039" s="520">
        <v>0</v>
      </c>
      <c r="BT1039" s="520">
        <v>0</v>
      </c>
      <c r="BU1039" s="520">
        <v>0</v>
      </c>
      <c r="BV1039" s="520">
        <v>0</v>
      </c>
      <c r="BW1039" s="520">
        <v>0</v>
      </c>
      <c r="BX1039" s="520">
        <v>0</v>
      </c>
      <c r="BY1039" s="520">
        <v>0</v>
      </c>
      <c r="BZ1039" s="520">
        <v>0</v>
      </c>
      <c r="CA1039" s="520">
        <v>0</v>
      </c>
      <c r="CB1039" s="520">
        <v>0</v>
      </c>
      <c r="CC1039" s="520">
        <v>0</v>
      </c>
      <c r="CD1039" s="520">
        <v>432495.47879999998</v>
      </c>
      <c r="CE1039" s="520">
        <v>432495.47879999998</v>
      </c>
      <c r="CF1039" s="520">
        <v>0</v>
      </c>
      <c r="CG1039" s="520">
        <v>0</v>
      </c>
      <c r="CH1039" s="520">
        <v>0</v>
      </c>
      <c r="CI1039" s="520">
        <v>0</v>
      </c>
      <c r="CJ1039" s="520">
        <v>0</v>
      </c>
      <c r="CK1039" s="520">
        <v>0</v>
      </c>
      <c r="CL1039" s="520">
        <f t="shared" si="162"/>
        <v>432495.47879999998</v>
      </c>
      <c r="CM1039" s="521">
        <f t="shared" si="163"/>
        <v>432495.47879999998</v>
      </c>
      <c r="CN1039" s="522">
        <v>37562880.000000007</v>
      </c>
      <c r="CO1039" s="522">
        <v>37562880.000000007</v>
      </c>
      <c r="CP1039" s="522">
        <v>30624960.000000004</v>
      </c>
      <c r="CQ1039" s="243" t="s">
        <v>874</v>
      </c>
      <c r="CR1039" s="103">
        <v>10.72</v>
      </c>
      <c r="CS1039" s="523">
        <v>10.72</v>
      </c>
      <c r="CT1039" s="104">
        <v>8.74</v>
      </c>
      <c r="CU1039" s="524"/>
      <c r="CV1039" s="524"/>
      <c r="CW1039" s="524"/>
      <c r="CX1039" s="525"/>
      <c r="CY1039" s="526">
        <v>656.98107216530957</v>
      </c>
      <c r="CZ1039" s="527">
        <v>225.96461734571565</v>
      </c>
      <c r="DA1039" s="528">
        <v>1.2121182120303449</v>
      </c>
      <c r="DB1039" s="529">
        <v>1.0963786872753063</v>
      </c>
      <c r="DC1039" s="530" t="s">
        <v>2371</v>
      </c>
      <c r="DD1039" s="225"/>
      <c r="DE1039" s="524"/>
      <c r="DF1039" s="524"/>
      <c r="DG1039" s="531"/>
      <c r="DH1039" s="532"/>
      <c r="DI1039" s="64">
        <v>251031</v>
      </c>
      <c r="DJ1039" s="64">
        <v>162128</v>
      </c>
      <c r="DK1039" s="64">
        <v>110337</v>
      </c>
      <c r="DL1039" s="534">
        <f t="shared" si="155"/>
        <v>174498.66666666666</v>
      </c>
    </row>
    <row r="1040" spans="1:116" ht="43.5" customHeight="1" x14ac:dyDescent="0.25">
      <c r="A1040" s="356" t="s">
        <v>7</v>
      </c>
      <c r="B1040" s="65" t="s">
        <v>96</v>
      </c>
      <c r="C1040" s="65" t="s">
        <v>140</v>
      </c>
      <c r="D1040" s="64" t="s">
        <v>2716</v>
      </c>
      <c r="E1040" s="64" t="s">
        <v>663</v>
      </c>
      <c r="F1040" s="64" t="s">
        <v>664</v>
      </c>
      <c r="G1040" s="18" t="s">
        <v>663</v>
      </c>
      <c r="H1040" s="35" t="s">
        <v>866</v>
      </c>
      <c r="I1040" s="28" t="s">
        <v>2330</v>
      </c>
      <c r="J1040" s="498">
        <v>2.7668472420428274</v>
      </c>
      <c r="K1040" s="498">
        <v>7.0937499852450001</v>
      </c>
      <c r="L1040" s="499">
        <v>677.2</v>
      </c>
      <c r="M1040" s="512">
        <v>0</v>
      </c>
      <c r="N1040" s="513">
        <v>0</v>
      </c>
      <c r="O1040" s="513">
        <v>0</v>
      </c>
      <c r="P1040" s="513">
        <v>0</v>
      </c>
      <c r="Q1040" s="513">
        <v>0</v>
      </c>
      <c r="R1040" s="513">
        <v>0</v>
      </c>
      <c r="S1040" s="513">
        <v>0</v>
      </c>
      <c r="T1040" s="513">
        <v>0</v>
      </c>
      <c r="U1040" s="513">
        <v>0</v>
      </c>
      <c r="V1040" s="513">
        <v>0</v>
      </c>
      <c r="W1040" s="513">
        <v>0</v>
      </c>
      <c r="X1040" s="513">
        <v>0</v>
      </c>
      <c r="Y1040" s="513">
        <v>0</v>
      </c>
      <c r="Z1040" s="513">
        <v>0</v>
      </c>
      <c r="AA1040" s="513">
        <v>0</v>
      </c>
      <c r="AB1040" s="513">
        <v>0</v>
      </c>
      <c r="AC1040" s="513">
        <v>29</v>
      </c>
      <c r="AD1040" s="513">
        <v>29</v>
      </c>
      <c r="AE1040" s="513">
        <v>0</v>
      </c>
      <c r="AF1040" s="513">
        <v>0</v>
      </c>
      <c r="AG1040" s="513">
        <v>3</v>
      </c>
      <c r="AH1040" s="513">
        <f t="shared" si="156"/>
        <v>3</v>
      </c>
      <c r="AI1040" s="513">
        <v>0</v>
      </c>
      <c r="AJ1040" s="513">
        <v>0</v>
      </c>
      <c r="AK1040" s="513">
        <f t="shared" si="157"/>
        <v>32</v>
      </c>
      <c r="AL1040" s="513">
        <f t="shared" si="158"/>
        <v>32</v>
      </c>
      <c r="AM1040" s="513">
        <v>0</v>
      </c>
      <c r="AN1040" s="513">
        <v>0</v>
      </c>
      <c r="AO1040" s="513">
        <v>0</v>
      </c>
      <c r="AP1040" s="513">
        <v>0</v>
      </c>
      <c r="AQ1040" s="513">
        <v>0</v>
      </c>
      <c r="AR1040" s="513">
        <v>0</v>
      </c>
      <c r="AS1040" s="513">
        <v>0</v>
      </c>
      <c r="AT1040" s="513">
        <v>0</v>
      </c>
      <c r="AU1040" s="513">
        <v>0</v>
      </c>
      <c r="AV1040" s="513">
        <v>0</v>
      </c>
      <c r="AW1040" s="513">
        <v>0</v>
      </c>
      <c r="AX1040" s="513">
        <v>0</v>
      </c>
      <c r="AY1040" s="513">
        <v>0</v>
      </c>
      <c r="AZ1040" s="513">
        <v>0</v>
      </c>
      <c r="BA1040" s="513">
        <v>0</v>
      </c>
      <c r="BB1040" s="513">
        <v>0</v>
      </c>
      <c r="BC1040" s="513">
        <v>398.65</v>
      </c>
      <c r="BD1040" s="513">
        <v>398.65</v>
      </c>
      <c r="BE1040" s="513">
        <v>0</v>
      </c>
      <c r="BF1040" s="513">
        <v>0</v>
      </c>
      <c r="BG1040" s="513">
        <v>30</v>
      </c>
      <c r="BH1040" s="513">
        <v>30</v>
      </c>
      <c r="BI1040" s="513">
        <v>0</v>
      </c>
      <c r="BJ1040" s="513">
        <v>0</v>
      </c>
      <c r="BK1040" s="241">
        <f t="shared" si="159"/>
        <v>428.65</v>
      </c>
      <c r="BL1040" s="22">
        <f t="shared" si="160"/>
        <v>428.65</v>
      </c>
      <c r="BM1040" s="519">
        <f t="shared" si="161"/>
        <v>1.1585135135135134</v>
      </c>
      <c r="BN1040" s="520">
        <v>0</v>
      </c>
      <c r="BO1040" s="520">
        <v>0</v>
      </c>
      <c r="BP1040" s="520">
        <v>0</v>
      </c>
      <c r="BQ1040" s="520">
        <v>0</v>
      </c>
      <c r="BR1040" s="520">
        <v>0</v>
      </c>
      <c r="BS1040" s="520">
        <v>0</v>
      </c>
      <c r="BT1040" s="520">
        <v>0</v>
      </c>
      <c r="BU1040" s="520">
        <v>0</v>
      </c>
      <c r="BV1040" s="520">
        <v>0</v>
      </c>
      <c r="BW1040" s="520">
        <v>0</v>
      </c>
      <c r="BX1040" s="520">
        <v>0</v>
      </c>
      <c r="BY1040" s="520">
        <v>0</v>
      </c>
      <c r="BZ1040" s="520">
        <v>0</v>
      </c>
      <c r="CA1040" s="520">
        <v>0</v>
      </c>
      <c r="CB1040" s="520">
        <v>0</v>
      </c>
      <c r="CC1040" s="520">
        <v>0</v>
      </c>
      <c r="CD1040" s="520">
        <v>467951.31600000005</v>
      </c>
      <c r="CE1040" s="520">
        <v>467951.31600000005</v>
      </c>
      <c r="CF1040" s="520">
        <v>0</v>
      </c>
      <c r="CG1040" s="520">
        <v>0</v>
      </c>
      <c r="CH1040" s="520">
        <v>98287.2</v>
      </c>
      <c r="CI1040" s="520">
        <v>98287.2</v>
      </c>
      <c r="CJ1040" s="520">
        <v>0</v>
      </c>
      <c r="CK1040" s="520">
        <v>0</v>
      </c>
      <c r="CL1040" s="520">
        <f t="shared" si="162"/>
        <v>566238.51600000006</v>
      </c>
      <c r="CM1040" s="521">
        <f t="shared" si="163"/>
        <v>566238.51600000006</v>
      </c>
      <c r="CN1040" s="522">
        <v>0</v>
      </c>
      <c r="CO1040" s="522">
        <v>0</v>
      </c>
      <c r="CP1040" s="522">
        <v>1296480</v>
      </c>
      <c r="CQ1040" s="243" t="s">
        <v>874</v>
      </c>
      <c r="CR1040" s="103">
        <v>0</v>
      </c>
      <c r="CS1040" s="523">
        <v>0</v>
      </c>
      <c r="CT1040" s="104">
        <v>0.37</v>
      </c>
      <c r="CU1040" s="524"/>
      <c r="CV1040" s="524"/>
      <c r="CW1040" s="524"/>
      <c r="CX1040" s="525"/>
      <c r="CY1040" s="526">
        <v>1107.3445982735425</v>
      </c>
      <c r="CZ1040" s="527">
        <v>249.38031312984802</v>
      </c>
      <c r="DA1040" s="528">
        <v>1.1476062250633385</v>
      </c>
      <c r="DB1040" s="529">
        <v>0.81471152070943698</v>
      </c>
      <c r="DC1040" s="530" t="s">
        <v>2374</v>
      </c>
      <c r="DD1040" s="225"/>
      <c r="DE1040" s="524"/>
      <c r="DF1040" s="524"/>
      <c r="DG1040" s="531"/>
      <c r="DH1040" s="532"/>
      <c r="DI1040" s="64">
        <v>0</v>
      </c>
      <c r="DJ1040" s="64">
        <v>0</v>
      </c>
      <c r="DK1040" s="64">
        <v>459675</v>
      </c>
      <c r="DL1040" s="534">
        <f t="shared" si="155"/>
        <v>153225</v>
      </c>
    </row>
    <row r="1041" spans="1:116" ht="43.5" customHeight="1" x14ac:dyDescent="0.25">
      <c r="A1041" s="356" t="s">
        <v>7</v>
      </c>
      <c r="B1041" s="65" t="s">
        <v>96</v>
      </c>
      <c r="C1041" s="65" t="s">
        <v>140</v>
      </c>
      <c r="D1041" s="64" t="s">
        <v>2716</v>
      </c>
      <c r="E1041" s="64" t="s">
        <v>663</v>
      </c>
      <c r="F1041" s="64" t="s">
        <v>665</v>
      </c>
      <c r="G1041" s="18" t="s">
        <v>663</v>
      </c>
      <c r="H1041" s="35" t="s">
        <v>860</v>
      </c>
      <c r="I1041" s="28" t="s">
        <v>2287</v>
      </c>
      <c r="J1041" s="498">
        <v>2.7</v>
      </c>
      <c r="K1041" s="498">
        <v>4.5308712026969999</v>
      </c>
      <c r="L1041" s="499">
        <v>524.79999999999995</v>
      </c>
      <c r="M1041" s="512">
        <v>0</v>
      </c>
      <c r="N1041" s="513">
        <v>0</v>
      </c>
      <c r="O1041" s="513">
        <v>0</v>
      </c>
      <c r="P1041" s="513">
        <v>0</v>
      </c>
      <c r="Q1041" s="513">
        <v>0</v>
      </c>
      <c r="R1041" s="513">
        <v>0</v>
      </c>
      <c r="S1041" s="513">
        <v>0</v>
      </c>
      <c r="T1041" s="513">
        <v>0</v>
      </c>
      <c r="U1041" s="513">
        <v>0</v>
      </c>
      <c r="V1041" s="513">
        <v>0</v>
      </c>
      <c r="W1041" s="513">
        <v>0</v>
      </c>
      <c r="X1041" s="513">
        <v>0</v>
      </c>
      <c r="Y1041" s="513">
        <v>0</v>
      </c>
      <c r="Z1041" s="513">
        <v>0</v>
      </c>
      <c r="AA1041" s="513">
        <v>0</v>
      </c>
      <c r="AB1041" s="513">
        <v>0</v>
      </c>
      <c r="AC1041" s="513">
        <v>9</v>
      </c>
      <c r="AD1041" s="513">
        <v>9</v>
      </c>
      <c r="AE1041" s="513">
        <v>0</v>
      </c>
      <c r="AF1041" s="513">
        <v>0</v>
      </c>
      <c r="AG1041" s="513">
        <v>0</v>
      </c>
      <c r="AH1041" s="513">
        <f t="shared" si="156"/>
        <v>0</v>
      </c>
      <c r="AI1041" s="513">
        <v>0</v>
      </c>
      <c r="AJ1041" s="513">
        <v>0</v>
      </c>
      <c r="AK1041" s="513">
        <f t="shared" si="157"/>
        <v>9</v>
      </c>
      <c r="AL1041" s="513">
        <f t="shared" si="158"/>
        <v>9</v>
      </c>
      <c r="AM1041" s="513">
        <v>0</v>
      </c>
      <c r="AN1041" s="513">
        <v>0</v>
      </c>
      <c r="AO1041" s="513">
        <v>0</v>
      </c>
      <c r="AP1041" s="513">
        <v>0</v>
      </c>
      <c r="AQ1041" s="513">
        <v>0</v>
      </c>
      <c r="AR1041" s="513">
        <v>0</v>
      </c>
      <c r="AS1041" s="513">
        <v>0</v>
      </c>
      <c r="AT1041" s="513">
        <v>0</v>
      </c>
      <c r="AU1041" s="513">
        <v>0</v>
      </c>
      <c r="AV1041" s="513">
        <v>0</v>
      </c>
      <c r="AW1041" s="513">
        <v>0</v>
      </c>
      <c r="AX1041" s="513">
        <v>0</v>
      </c>
      <c r="AY1041" s="513">
        <v>0</v>
      </c>
      <c r="AZ1041" s="513">
        <v>0</v>
      </c>
      <c r="BA1041" s="513">
        <v>0</v>
      </c>
      <c r="BB1041" s="513">
        <v>0</v>
      </c>
      <c r="BC1041" s="513">
        <v>64.5</v>
      </c>
      <c r="BD1041" s="513">
        <v>64.5</v>
      </c>
      <c r="BE1041" s="513">
        <v>0</v>
      </c>
      <c r="BF1041" s="513">
        <v>0</v>
      </c>
      <c r="BG1041" s="513">
        <v>0</v>
      </c>
      <c r="BH1041" s="513">
        <v>0</v>
      </c>
      <c r="BI1041" s="513">
        <v>0</v>
      </c>
      <c r="BJ1041" s="513">
        <v>0</v>
      </c>
      <c r="BK1041" s="241">
        <f t="shared" si="159"/>
        <v>64.5</v>
      </c>
      <c r="BL1041" s="22">
        <f t="shared" si="160"/>
        <v>64.5</v>
      </c>
      <c r="BM1041" s="519">
        <f t="shared" si="161"/>
        <v>3.3947368421052636E-2</v>
      </c>
      <c r="BN1041" s="520">
        <v>0</v>
      </c>
      <c r="BO1041" s="520">
        <v>0</v>
      </c>
      <c r="BP1041" s="520">
        <v>0</v>
      </c>
      <c r="BQ1041" s="520">
        <v>0</v>
      </c>
      <c r="BR1041" s="520">
        <v>0</v>
      </c>
      <c r="BS1041" s="520">
        <v>0</v>
      </c>
      <c r="BT1041" s="520">
        <v>0</v>
      </c>
      <c r="BU1041" s="520">
        <v>0</v>
      </c>
      <c r="BV1041" s="520">
        <v>0</v>
      </c>
      <c r="BW1041" s="520">
        <v>0</v>
      </c>
      <c r="BX1041" s="520">
        <v>0</v>
      </c>
      <c r="BY1041" s="520">
        <v>0</v>
      </c>
      <c r="BZ1041" s="520">
        <v>0</v>
      </c>
      <c r="CA1041" s="520">
        <v>0</v>
      </c>
      <c r="CB1041" s="520">
        <v>0</v>
      </c>
      <c r="CC1041" s="520">
        <v>0</v>
      </c>
      <c r="CD1041" s="520">
        <v>75712.680000000008</v>
      </c>
      <c r="CE1041" s="520">
        <v>75712.680000000008</v>
      </c>
      <c r="CF1041" s="520">
        <v>0</v>
      </c>
      <c r="CG1041" s="520">
        <v>0</v>
      </c>
      <c r="CH1041" s="520">
        <v>0</v>
      </c>
      <c r="CI1041" s="520">
        <v>0</v>
      </c>
      <c r="CJ1041" s="520">
        <v>0</v>
      </c>
      <c r="CK1041" s="520">
        <v>0</v>
      </c>
      <c r="CL1041" s="520">
        <f t="shared" si="162"/>
        <v>75712.680000000008</v>
      </c>
      <c r="CM1041" s="521">
        <f t="shared" si="163"/>
        <v>75712.680000000008</v>
      </c>
      <c r="CN1041" s="522">
        <v>0</v>
      </c>
      <c r="CO1041" s="522">
        <v>0</v>
      </c>
      <c r="CP1041" s="522">
        <v>6657600</v>
      </c>
      <c r="CQ1041" s="243" t="s">
        <v>874</v>
      </c>
      <c r="CR1041" s="103">
        <v>0</v>
      </c>
      <c r="CS1041" s="523">
        <v>0</v>
      </c>
      <c r="CT1041" s="104">
        <v>1.9</v>
      </c>
      <c r="CU1041" s="524"/>
      <c r="CV1041" s="524"/>
      <c r="CW1041" s="524"/>
      <c r="CX1041" s="525"/>
      <c r="CY1041" s="526">
        <v>888.44027169264143</v>
      </c>
      <c r="CZ1041" s="527">
        <v>33.327451591400937</v>
      </c>
      <c r="DA1041" s="528">
        <v>0.74245877225594759</v>
      </c>
      <c r="DB1041" s="529">
        <v>0.41199602739928615</v>
      </c>
      <c r="DC1041" s="530" t="s">
        <v>2717</v>
      </c>
      <c r="DD1041" s="225"/>
      <c r="DE1041" s="524"/>
      <c r="DF1041" s="524"/>
      <c r="DG1041" s="531"/>
      <c r="DH1041" s="532"/>
      <c r="DI1041" s="64">
        <v>0</v>
      </c>
      <c r="DJ1041" s="64">
        <v>0</v>
      </c>
      <c r="DK1041" s="64">
        <v>0</v>
      </c>
      <c r="DL1041" s="534">
        <f t="shared" si="155"/>
        <v>0</v>
      </c>
    </row>
    <row r="1042" spans="1:116" ht="43.5" customHeight="1" x14ac:dyDescent="0.25">
      <c r="A1042" s="356" t="s">
        <v>7</v>
      </c>
      <c r="B1042" s="65" t="s">
        <v>96</v>
      </c>
      <c r="C1042" s="65" t="s">
        <v>140</v>
      </c>
      <c r="D1042" s="64" t="s">
        <v>2716</v>
      </c>
      <c r="E1042" s="64" t="s">
        <v>663</v>
      </c>
      <c r="F1042" s="64" t="s">
        <v>666</v>
      </c>
      <c r="G1042" s="18" t="s">
        <v>663</v>
      </c>
      <c r="H1042" s="35" t="s">
        <v>866</v>
      </c>
      <c r="I1042" s="28" t="s">
        <v>2287</v>
      </c>
      <c r="J1042" s="498">
        <v>2.2999999999999998</v>
      </c>
      <c r="K1042" s="498">
        <v>8.2636363464480009</v>
      </c>
      <c r="L1042" s="499">
        <v>589.79999999999995</v>
      </c>
      <c r="M1042" s="512">
        <v>0</v>
      </c>
      <c r="N1042" s="513">
        <v>0</v>
      </c>
      <c r="O1042" s="513">
        <v>0</v>
      </c>
      <c r="P1042" s="513">
        <v>0</v>
      </c>
      <c r="Q1042" s="513">
        <v>0</v>
      </c>
      <c r="R1042" s="513">
        <v>0</v>
      </c>
      <c r="S1042" s="513">
        <v>0</v>
      </c>
      <c r="T1042" s="513">
        <v>0</v>
      </c>
      <c r="U1042" s="513">
        <v>0</v>
      </c>
      <c r="V1042" s="513">
        <v>0</v>
      </c>
      <c r="W1042" s="513">
        <v>0</v>
      </c>
      <c r="X1042" s="513">
        <v>0</v>
      </c>
      <c r="Y1042" s="513">
        <v>0</v>
      </c>
      <c r="Z1042" s="513">
        <v>0</v>
      </c>
      <c r="AA1042" s="513">
        <v>0</v>
      </c>
      <c r="AB1042" s="513">
        <v>0</v>
      </c>
      <c r="AC1042" s="513">
        <v>32</v>
      </c>
      <c r="AD1042" s="513">
        <v>32</v>
      </c>
      <c r="AE1042" s="513">
        <v>0</v>
      </c>
      <c r="AF1042" s="513">
        <v>0</v>
      </c>
      <c r="AG1042" s="513">
        <v>0</v>
      </c>
      <c r="AH1042" s="513">
        <f t="shared" si="156"/>
        <v>0</v>
      </c>
      <c r="AI1042" s="513">
        <v>0</v>
      </c>
      <c r="AJ1042" s="513">
        <v>0</v>
      </c>
      <c r="AK1042" s="513">
        <f t="shared" si="157"/>
        <v>32</v>
      </c>
      <c r="AL1042" s="513">
        <f t="shared" si="158"/>
        <v>32</v>
      </c>
      <c r="AM1042" s="513">
        <v>0</v>
      </c>
      <c r="AN1042" s="513">
        <v>0</v>
      </c>
      <c r="AO1042" s="513">
        <v>0</v>
      </c>
      <c r="AP1042" s="513">
        <v>0</v>
      </c>
      <c r="AQ1042" s="513">
        <v>0</v>
      </c>
      <c r="AR1042" s="513">
        <v>0</v>
      </c>
      <c r="AS1042" s="513">
        <v>0</v>
      </c>
      <c r="AT1042" s="513">
        <v>0</v>
      </c>
      <c r="AU1042" s="513">
        <v>0</v>
      </c>
      <c r="AV1042" s="513">
        <v>0</v>
      </c>
      <c r="AW1042" s="513">
        <v>0</v>
      </c>
      <c r="AX1042" s="513">
        <v>0</v>
      </c>
      <c r="AY1042" s="513">
        <v>0</v>
      </c>
      <c r="AZ1042" s="513">
        <v>0</v>
      </c>
      <c r="BA1042" s="513">
        <v>0</v>
      </c>
      <c r="BB1042" s="513">
        <v>0</v>
      </c>
      <c r="BC1042" s="513">
        <v>223.71</v>
      </c>
      <c r="BD1042" s="513">
        <v>223.71</v>
      </c>
      <c r="BE1042" s="513">
        <v>0</v>
      </c>
      <c r="BF1042" s="513">
        <v>0</v>
      </c>
      <c r="BG1042" s="513">
        <v>0</v>
      </c>
      <c r="BH1042" s="513">
        <v>0</v>
      </c>
      <c r="BI1042" s="513">
        <v>0</v>
      </c>
      <c r="BJ1042" s="513">
        <v>0</v>
      </c>
      <c r="BK1042" s="241">
        <f t="shared" si="159"/>
        <v>223.71</v>
      </c>
      <c r="BL1042" s="22">
        <f t="shared" si="160"/>
        <v>223.71</v>
      </c>
      <c r="BM1042" s="519">
        <f t="shared" si="161"/>
        <v>0.12428333333333334</v>
      </c>
      <c r="BN1042" s="520">
        <v>0</v>
      </c>
      <c r="BO1042" s="520">
        <v>0</v>
      </c>
      <c r="BP1042" s="520">
        <v>0</v>
      </c>
      <c r="BQ1042" s="520">
        <v>0</v>
      </c>
      <c r="BR1042" s="520">
        <v>0</v>
      </c>
      <c r="BS1042" s="520">
        <v>0</v>
      </c>
      <c r="BT1042" s="520">
        <v>0</v>
      </c>
      <c r="BU1042" s="520">
        <v>0</v>
      </c>
      <c r="BV1042" s="520">
        <v>0</v>
      </c>
      <c r="BW1042" s="520">
        <v>0</v>
      </c>
      <c r="BX1042" s="520">
        <v>0</v>
      </c>
      <c r="BY1042" s="520">
        <v>0</v>
      </c>
      <c r="BZ1042" s="520">
        <v>0</v>
      </c>
      <c r="CA1042" s="520">
        <v>0</v>
      </c>
      <c r="CB1042" s="520">
        <v>0</v>
      </c>
      <c r="CC1042" s="520">
        <v>0</v>
      </c>
      <c r="CD1042" s="520">
        <v>262599.7464</v>
      </c>
      <c r="CE1042" s="520">
        <v>262599.7464</v>
      </c>
      <c r="CF1042" s="520">
        <v>0</v>
      </c>
      <c r="CG1042" s="520">
        <v>0</v>
      </c>
      <c r="CH1042" s="520">
        <v>0</v>
      </c>
      <c r="CI1042" s="520">
        <v>0</v>
      </c>
      <c r="CJ1042" s="520">
        <v>0</v>
      </c>
      <c r="CK1042" s="520">
        <v>0</v>
      </c>
      <c r="CL1042" s="520">
        <f t="shared" si="162"/>
        <v>262599.7464</v>
      </c>
      <c r="CM1042" s="521">
        <f t="shared" si="163"/>
        <v>262599.7464</v>
      </c>
      <c r="CN1042" s="522">
        <v>0</v>
      </c>
      <c r="CO1042" s="522">
        <v>0</v>
      </c>
      <c r="CP1042" s="522">
        <v>6307200.0000000009</v>
      </c>
      <c r="CQ1042" s="243" t="s">
        <v>874</v>
      </c>
      <c r="CR1042" s="103">
        <v>0</v>
      </c>
      <c r="CS1042" s="523">
        <v>0</v>
      </c>
      <c r="CT1042" s="104">
        <v>1.8</v>
      </c>
      <c r="CU1042" s="524"/>
      <c r="CV1042" s="524"/>
      <c r="CW1042" s="524"/>
      <c r="CX1042" s="525"/>
      <c r="CY1042" s="526">
        <v>903.62810679511722</v>
      </c>
      <c r="CZ1042" s="527">
        <v>35.887734494481897</v>
      </c>
      <c r="DA1042" s="528">
        <v>0.84141983184868074</v>
      </c>
      <c r="DB1042" s="529">
        <v>0.50627669674230946</v>
      </c>
      <c r="DC1042" s="530" t="s">
        <v>2718</v>
      </c>
      <c r="DD1042" s="225"/>
      <c r="DE1042" s="524"/>
      <c r="DF1042" s="524"/>
      <c r="DG1042" s="531"/>
      <c r="DH1042" s="532"/>
      <c r="DI1042" s="64">
        <v>0</v>
      </c>
      <c r="DJ1042" s="64">
        <v>0</v>
      </c>
      <c r="DK1042" s="64">
        <v>30104</v>
      </c>
      <c r="DL1042" s="534">
        <f t="shared" si="155"/>
        <v>10034.666666666666</v>
      </c>
    </row>
    <row r="1043" spans="1:116" ht="43.5" customHeight="1" x14ac:dyDescent="0.25">
      <c r="A1043" s="356" t="s">
        <v>7</v>
      </c>
      <c r="B1043" s="65" t="s">
        <v>96</v>
      </c>
      <c r="C1043" s="65" t="s">
        <v>140</v>
      </c>
      <c r="D1043" s="64" t="s">
        <v>2716</v>
      </c>
      <c r="E1043" s="64" t="s">
        <v>663</v>
      </c>
      <c r="F1043" s="64" t="s">
        <v>667</v>
      </c>
      <c r="G1043" s="18" t="s">
        <v>663</v>
      </c>
      <c r="H1043" s="35" t="s">
        <v>860</v>
      </c>
      <c r="I1043" s="28" t="s">
        <v>2287</v>
      </c>
      <c r="J1043" s="498">
        <v>2.2999999999999998</v>
      </c>
      <c r="K1043" s="498">
        <v>5.7967802909730004</v>
      </c>
      <c r="L1043" s="499">
        <v>758.4</v>
      </c>
      <c r="M1043" s="512">
        <v>0</v>
      </c>
      <c r="N1043" s="513">
        <v>0</v>
      </c>
      <c r="O1043" s="513">
        <v>0</v>
      </c>
      <c r="P1043" s="513">
        <v>0</v>
      </c>
      <c r="Q1043" s="513">
        <v>0</v>
      </c>
      <c r="R1043" s="513">
        <v>0</v>
      </c>
      <c r="S1043" s="513">
        <v>0</v>
      </c>
      <c r="T1043" s="513">
        <v>0</v>
      </c>
      <c r="U1043" s="513">
        <v>0</v>
      </c>
      <c r="V1043" s="513">
        <v>0</v>
      </c>
      <c r="W1043" s="513">
        <v>0</v>
      </c>
      <c r="X1043" s="513">
        <v>0</v>
      </c>
      <c r="Y1043" s="513">
        <v>0</v>
      </c>
      <c r="Z1043" s="513">
        <v>0</v>
      </c>
      <c r="AA1043" s="513">
        <v>0</v>
      </c>
      <c r="AB1043" s="513">
        <v>0</v>
      </c>
      <c r="AC1043" s="513">
        <v>20</v>
      </c>
      <c r="AD1043" s="513">
        <v>20</v>
      </c>
      <c r="AE1043" s="513">
        <v>0</v>
      </c>
      <c r="AF1043" s="513">
        <v>0</v>
      </c>
      <c r="AG1043" s="513">
        <v>0</v>
      </c>
      <c r="AH1043" s="513">
        <f t="shared" si="156"/>
        <v>0</v>
      </c>
      <c r="AI1043" s="513">
        <v>0</v>
      </c>
      <c r="AJ1043" s="513">
        <v>0</v>
      </c>
      <c r="AK1043" s="513">
        <f t="shared" si="157"/>
        <v>20</v>
      </c>
      <c r="AL1043" s="513">
        <f t="shared" si="158"/>
        <v>20</v>
      </c>
      <c r="AM1043" s="513">
        <v>0</v>
      </c>
      <c r="AN1043" s="513">
        <v>0</v>
      </c>
      <c r="AO1043" s="513">
        <v>0</v>
      </c>
      <c r="AP1043" s="513">
        <v>0</v>
      </c>
      <c r="AQ1043" s="513">
        <v>0</v>
      </c>
      <c r="AR1043" s="513">
        <v>0</v>
      </c>
      <c r="AS1043" s="513">
        <v>0</v>
      </c>
      <c r="AT1043" s="513">
        <v>0</v>
      </c>
      <c r="AU1043" s="513">
        <v>0</v>
      </c>
      <c r="AV1043" s="513">
        <v>0</v>
      </c>
      <c r="AW1043" s="513">
        <v>0</v>
      </c>
      <c r="AX1043" s="513">
        <v>0</v>
      </c>
      <c r="AY1043" s="513">
        <v>0</v>
      </c>
      <c r="AZ1043" s="513">
        <v>0</v>
      </c>
      <c r="BA1043" s="513">
        <v>0</v>
      </c>
      <c r="BB1043" s="513">
        <v>0</v>
      </c>
      <c r="BC1043" s="513">
        <v>113.76</v>
      </c>
      <c r="BD1043" s="513">
        <v>113.76</v>
      </c>
      <c r="BE1043" s="513">
        <v>0</v>
      </c>
      <c r="BF1043" s="513">
        <v>0</v>
      </c>
      <c r="BG1043" s="513">
        <v>0</v>
      </c>
      <c r="BH1043" s="513">
        <v>0</v>
      </c>
      <c r="BI1043" s="513">
        <v>0</v>
      </c>
      <c r="BJ1043" s="513">
        <v>0</v>
      </c>
      <c r="BK1043" s="241">
        <f t="shared" si="159"/>
        <v>113.76</v>
      </c>
      <c r="BL1043" s="22">
        <f t="shared" si="160"/>
        <v>113.76</v>
      </c>
      <c r="BM1043" s="519">
        <f t="shared" si="161"/>
        <v>6.6917647058823526E-2</v>
      </c>
      <c r="BN1043" s="520">
        <v>0</v>
      </c>
      <c r="BO1043" s="520">
        <v>0</v>
      </c>
      <c r="BP1043" s="520">
        <v>0</v>
      </c>
      <c r="BQ1043" s="520">
        <v>0</v>
      </c>
      <c r="BR1043" s="520">
        <v>0</v>
      </c>
      <c r="BS1043" s="520">
        <v>0</v>
      </c>
      <c r="BT1043" s="520">
        <v>0</v>
      </c>
      <c r="BU1043" s="520">
        <v>0</v>
      </c>
      <c r="BV1043" s="520">
        <v>0</v>
      </c>
      <c r="BW1043" s="520">
        <v>0</v>
      </c>
      <c r="BX1043" s="520">
        <v>0</v>
      </c>
      <c r="BY1043" s="520">
        <v>0</v>
      </c>
      <c r="BZ1043" s="520">
        <v>0</v>
      </c>
      <c r="CA1043" s="520">
        <v>0</v>
      </c>
      <c r="CB1043" s="520">
        <v>0</v>
      </c>
      <c r="CC1043" s="520">
        <v>0</v>
      </c>
      <c r="CD1043" s="520">
        <v>133536.03840000002</v>
      </c>
      <c r="CE1043" s="520">
        <v>133536.03840000002</v>
      </c>
      <c r="CF1043" s="520">
        <v>0</v>
      </c>
      <c r="CG1043" s="520">
        <v>0</v>
      </c>
      <c r="CH1043" s="520">
        <v>0</v>
      </c>
      <c r="CI1043" s="520">
        <v>0</v>
      </c>
      <c r="CJ1043" s="520">
        <v>0</v>
      </c>
      <c r="CK1043" s="520">
        <v>0</v>
      </c>
      <c r="CL1043" s="520">
        <f t="shared" si="162"/>
        <v>133536.03840000002</v>
      </c>
      <c r="CM1043" s="521">
        <f t="shared" si="163"/>
        <v>133536.03840000002</v>
      </c>
      <c r="CN1043" s="522">
        <v>0</v>
      </c>
      <c r="CO1043" s="522">
        <v>0</v>
      </c>
      <c r="CP1043" s="522">
        <v>5956800</v>
      </c>
      <c r="CQ1043" s="243" t="s">
        <v>874</v>
      </c>
      <c r="CR1043" s="103">
        <v>0</v>
      </c>
      <c r="CS1043" s="523">
        <v>0</v>
      </c>
      <c r="CT1043" s="104">
        <v>1.7</v>
      </c>
      <c r="CU1043" s="524"/>
      <c r="CV1043" s="524"/>
      <c r="CW1043" s="524"/>
      <c r="CX1043" s="525"/>
      <c r="CY1043" s="526">
        <v>879.9017277074862</v>
      </c>
      <c r="CZ1043" s="527">
        <v>10.34828198393055</v>
      </c>
      <c r="DA1043" s="528">
        <v>0.70825959495530111</v>
      </c>
      <c r="DB1043" s="529">
        <v>0.372889199089881</v>
      </c>
      <c r="DC1043" s="530" t="s">
        <v>2298</v>
      </c>
      <c r="DD1043" s="225"/>
      <c r="DE1043" s="524"/>
      <c r="DF1043" s="524"/>
      <c r="DG1043" s="531"/>
      <c r="DH1043" s="532"/>
      <c r="DI1043" s="64">
        <v>0</v>
      </c>
      <c r="DJ1043" s="64">
        <v>0</v>
      </c>
      <c r="DK1043" s="64">
        <v>0</v>
      </c>
      <c r="DL1043" s="534">
        <f t="shared" si="155"/>
        <v>0</v>
      </c>
    </row>
    <row r="1044" spans="1:116" ht="43.5" customHeight="1" x14ac:dyDescent="0.25">
      <c r="A1044" s="356" t="s">
        <v>7</v>
      </c>
      <c r="B1044" s="65" t="s">
        <v>96</v>
      </c>
      <c r="C1044" s="65" t="s">
        <v>140</v>
      </c>
      <c r="D1044" s="64" t="s">
        <v>2716</v>
      </c>
      <c r="E1044" s="64" t="s">
        <v>663</v>
      </c>
      <c r="F1044" s="64" t="s">
        <v>668</v>
      </c>
      <c r="G1044" s="18" t="s">
        <v>663</v>
      </c>
      <c r="H1044" s="35" t="s">
        <v>860</v>
      </c>
      <c r="I1044" s="28" t="s">
        <v>2287</v>
      </c>
      <c r="J1044" s="498">
        <v>2.2999999999999998</v>
      </c>
      <c r="K1044" s="498">
        <v>2.809469691126</v>
      </c>
      <c r="L1044" s="499">
        <v>659.5</v>
      </c>
      <c r="M1044" s="512">
        <v>0</v>
      </c>
      <c r="N1044" s="513">
        <v>0</v>
      </c>
      <c r="O1044" s="513">
        <v>0</v>
      </c>
      <c r="P1044" s="513">
        <v>0</v>
      </c>
      <c r="Q1044" s="513">
        <v>0</v>
      </c>
      <c r="R1044" s="513">
        <v>0</v>
      </c>
      <c r="S1044" s="513">
        <v>0</v>
      </c>
      <c r="T1044" s="513">
        <v>0</v>
      </c>
      <c r="U1044" s="513">
        <v>0</v>
      </c>
      <c r="V1044" s="513">
        <v>0</v>
      </c>
      <c r="W1044" s="513">
        <v>0</v>
      </c>
      <c r="X1044" s="513">
        <v>0</v>
      </c>
      <c r="Y1044" s="513">
        <v>0</v>
      </c>
      <c r="Z1044" s="513">
        <v>0</v>
      </c>
      <c r="AA1044" s="513">
        <v>0</v>
      </c>
      <c r="AB1044" s="513">
        <v>0</v>
      </c>
      <c r="AC1044" s="513">
        <v>13</v>
      </c>
      <c r="AD1044" s="513">
        <v>13</v>
      </c>
      <c r="AE1044" s="513">
        <v>0</v>
      </c>
      <c r="AF1044" s="513">
        <v>0</v>
      </c>
      <c r="AG1044" s="513">
        <v>0</v>
      </c>
      <c r="AH1044" s="513">
        <f t="shared" si="156"/>
        <v>0</v>
      </c>
      <c r="AI1044" s="513">
        <v>0</v>
      </c>
      <c r="AJ1044" s="513">
        <v>0</v>
      </c>
      <c r="AK1044" s="513">
        <f t="shared" si="157"/>
        <v>13</v>
      </c>
      <c r="AL1044" s="513">
        <f t="shared" si="158"/>
        <v>13</v>
      </c>
      <c r="AM1044" s="513">
        <v>0</v>
      </c>
      <c r="AN1044" s="513">
        <v>0</v>
      </c>
      <c r="AO1044" s="513">
        <v>0</v>
      </c>
      <c r="AP1044" s="513">
        <v>0</v>
      </c>
      <c r="AQ1044" s="513">
        <v>0</v>
      </c>
      <c r="AR1044" s="513">
        <v>0</v>
      </c>
      <c r="AS1044" s="513">
        <v>0</v>
      </c>
      <c r="AT1044" s="513">
        <v>0</v>
      </c>
      <c r="AU1044" s="513">
        <v>0</v>
      </c>
      <c r="AV1044" s="513">
        <v>0</v>
      </c>
      <c r="AW1044" s="513">
        <v>0</v>
      </c>
      <c r="AX1044" s="513">
        <v>0</v>
      </c>
      <c r="AY1044" s="513">
        <v>0</v>
      </c>
      <c r="AZ1044" s="513">
        <v>0</v>
      </c>
      <c r="BA1044" s="513">
        <v>0</v>
      </c>
      <c r="BB1044" s="513">
        <v>0</v>
      </c>
      <c r="BC1044" s="513">
        <v>101</v>
      </c>
      <c r="BD1044" s="513">
        <v>101</v>
      </c>
      <c r="BE1044" s="513">
        <v>0</v>
      </c>
      <c r="BF1044" s="513">
        <v>0</v>
      </c>
      <c r="BG1044" s="513">
        <v>0</v>
      </c>
      <c r="BH1044" s="513">
        <v>0</v>
      </c>
      <c r="BI1044" s="513">
        <v>0</v>
      </c>
      <c r="BJ1044" s="513">
        <v>0</v>
      </c>
      <c r="BK1044" s="241">
        <f t="shared" si="159"/>
        <v>101</v>
      </c>
      <c r="BL1044" s="22">
        <f t="shared" si="160"/>
        <v>101</v>
      </c>
      <c r="BM1044" s="519">
        <f t="shared" si="161"/>
        <v>6.7333333333333342E-2</v>
      </c>
      <c r="BN1044" s="520">
        <v>0</v>
      </c>
      <c r="BO1044" s="520">
        <v>0</v>
      </c>
      <c r="BP1044" s="520">
        <v>0</v>
      </c>
      <c r="BQ1044" s="520">
        <v>0</v>
      </c>
      <c r="BR1044" s="520">
        <v>0</v>
      </c>
      <c r="BS1044" s="520">
        <v>0</v>
      </c>
      <c r="BT1044" s="520">
        <v>0</v>
      </c>
      <c r="BU1044" s="520">
        <v>0</v>
      </c>
      <c r="BV1044" s="520">
        <v>0</v>
      </c>
      <c r="BW1044" s="520">
        <v>0</v>
      </c>
      <c r="BX1044" s="520">
        <v>0</v>
      </c>
      <c r="BY1044" s="520">
        <v>0</v>
      </c>
      <c r="BZ1044" s="520">
        <v>0</v>
      </c>
      <c r="CA1044" s="520">
        <v>0</v>
      </c>
      <c r="CB1044" s="520">
        <v>0</v>
      </c>
      <c r="CC1044" s="520">
        <v>0</v>
      </c>
      <c r="CD1044" s="520">
        <v>118557.84000000001</v>
      </c>
      <c r="CE1044" s="520">
        <v>118557.84000000001</v>
      </c>
      <c r="CF1044" s="520">
        <v>0</v>
      </c>
      <c r="CG1044" s="520">
        <v>0</v>
      </c>
      <c r="CH1044" s="520">
        <v>0</v>
      </c>
      <c r="CI1044" s="520">
        <v>0</v>
      </c>
      <c r="CJ1044" s="520">
        <v>0</v>
      </c>
      <c r="CK1044" s="520">
        <v>0</v>
      </c>
      <c r="CL1044" s="520">
        <f t="shared" si="162"/>
        <v>118557.84000000001</v>
      </c>
      <c r="CM1044" s="521">
        <f t="shared" si="163"/>
        <v>118557.84000000001</v>
      </c>
      <c r="CN1044" s="522">
        <v>0</v>
      </c>
      <c r="CO1044" s="522">
        <v>0</v>
      </c>
      <c r="CP1044" s="522">
        <v>5256000.0000000009</v>
      </c>
      <c r="CQ1044" s="243" t="s">
        <v>874</v>
      </c>
      <c r="CR1044" s="103">
        <v>0</v>
      </c>
      <c r="CS1044" s="523">
        <v>0</v>
      </c>
      <c r="CT1044" s="104">
        <v>1.5</v>
      </c>
      <c r="CU1044" s="524"/>
      <c r="CV1044" s="524"/>
      <c r="CW1044" s="524"/>
      <c r="CX1044" s="525"/>
      <c r="CY1044" s="526">
        <v>904.47998020878629</v>
      </c>
      <c r="CZ1044" s="527">
        <v>19.304418826422932</v>
      </c>
      <c r="DA1044" s="528">
        <v>0.73307976491229743</v>
      </c>
      <c r="DB1044" s="529">
        <v>0.40231510690001243</v>
      </c>
      <c r="DC1044" s="530" t="s">
        <v>2648</v>
      </c>
      <c r="DD1044" s="225"/>
      <c r="DE1044" s="524"/>
      <c r="DF1044" s="524"/>
      <c r="DG1044" s="531"/>
      <c r="DH1044" s="532"/>
      <c r="DI1044" s="64">
        <v>0</v>
      </c>
      <c r="DJ1044" s="64">
        <v>0</v>
      </c>
      <c r="DK1044" s="64">
        <v>0</v>
      </c>
      <c r="DL1044" s="534">
        <f t="shared" si="155"/>
        <v>0</v>
      </c>
    </row>
    <row r="1045" spans="1:116" ht="43.5" customHeight="1" x14ac:dyDescent="0.25">
      <c r="A1045" s="356" t="s">
        <v>7</v>
      </c>
      <c r="B1045" s="65" t="s">
        <v>96</v>
      </c>
      <c r="C1045" s="65" t="s">
        <v>140</v>
      </c>
      <c r="D1045" s="64" t="s">
        <v>2716</v>
      </c>
      <c r="E1045" s="64" t="s">
        <v>663</v>
      </c>
      <c r="F1045" s="64" t="s">
        <v>669</v>
      </c>
      <c r="G1045" s="18" t="s">
        <v>663</v>
      </c>
      <c r="H1045" s="35" t="s">
        <v>860</v>
      </c>
      <c r="I1045" s="28" t="s">
        <v>2287</v>
      </c>
      <c r="J1045" s="498">
        <v>2.2999999999999998</v>
      </c>
      <c r="K1045" s="498">
        <v>1.1263257552330002</v>
      </c>
      <c r="L1045" s="499">
        <v>56.3</v>
      </c>
      <c r="M1045" s="512">
        <v>0</v>
      </c>
      <c r="N1045" s="513">
        <v>0</v>
      </c>
      <c r="O1045" s="513">
        <v>0</v>
      </c>
      <c r="P1045" s="513">
        <v>0</v>
      </c>
      <c r="Q1045" s="513">
        <v>0</v>
      </c>
      <c r="R1045" s="513">
        <v>0</v>
      </c>
      <c r="S1045" s="513">
        <v>0</v>
      </c>
      <c r="T1045" s="513">
        <v>0</v>
      </c>
      <c r="U1045" s="513">
        <v>0</v>
      </c>
      <c r="V1045" s="513">
        <v>0</v>
      </c>
      <c r="W1045" s="513">
        <v>0</v>
      </c>
      <c r="X1045" s="513">
        <v>0</v>
      </c>
      <c r="Y1045" s="513">
        <v>0</v>
      </c>
      <c r="Z1045" s="513">
        <v>0</v>
      </c>
      <c r="AA1045" s="513">
        <v>0</v>
      </c>
      <c r="AB1045" s="513">
        <v>0</v>
      </c>
      <c r="AC1045" s="513">
        <v>4</v>
      </c>
      <c r="AD1045" s="513">
        <v>4</v>
      </c>
      <c r="AE1045" s="513">
        <v>0</v>
      </c>
      <c r="AF1045" s="513">
        <v>0</v>
      </c>
      <c r="AG1045" s="513">
        <v>0</v>
      </c>
      <c r="AH1045" s="513">
        <f t="shared" si="156"/>
        <v>0</v>
      </c>
      <c r="AI1045" s="513">
        <v>0</v>
      </c>
      <c r="AJ1045" s="513">
        <v>0</v>
      </c>
      <c r="AK1045" s="513">
        <f t="shared" si="157"/>
        <v>4</v>
      </c>
      <c r="AL1045" s="513">
        <f t="shared" si="158"/>
        <v>4</v>
      </c>
      <c r="AM1045" s="513">
        <v>0</v>
      </c>
      <c r="AN1045" s="513">
        <v>0</v>
      </c>
      <c r="AO1045" s="513">
        <v>0</v>
      </c>
      <c r="AP1045" s="513">
        <v>0</v>
      </c>
      <c r="AQ1045" s="513">
        <v>0</v>
      </c>
      <c r="AR1045" s="513">
        <v>0</v>
      </c>
      <c r="AS1045" s="513">
        <v>0</v>
      </c>
      <c r="AT1045" s="513">
        <v>0</v>
      </c>
      <c r="AU1045" s="513">
        <v>0</v>
      </c>
      <c r="AV1045" s="513">
        <v>0</v>
      </c>
      <c r="AW1045" s="513">
        <v>0</v>
      </c>
      <c r="AX1045" s="513">
        <v>0</v>
      </c>
      <c r="AY1045" s="513">
        <v>0</v>
      </c>
      <c r="AZ1045" s="513">
        <v>0</v>
      </c>
      <c r="BA1045" s="513">
        <v>0</v>
      </c>
      <c r="BB1045" s="513">
        <v>0</v>
      </c>
      <c r="BC1045" s="513">
        <v>18.29</v>
      </c>
      <c r="BD1045" s="513">
        <v>18.29</v>
      </c>
      <c r="BE1045" s="513">
        <v>0</v>
      </c>
      <c r="BF1045" s="513">
        <v>0</v>
      </c>
      <c r="BG1045" s="513">
        <v>0</v>
      </c>
      <c r="BH1045" s="513">
        <v>0</v>
      </c>
      <c r="BI1045" s="513">
        <v>0</v>
      </c>
      <c r="BJ1045" s="513">
        <v>0</v>
      </c>
      <c r="BK1045" s="241">
        <f t="shared" si="159"/>
        <v>18.29</v>
      </c>
      <c r="BL1045" s="22">
        <f t="shared" si="160"/>
        <v>18.29</v>
      </c>
      <c r="BM1045" s="519">
        <f t="shared" si="161"/>
        <v>2.2862500000000001E-2</v>
      </c>
      <c r="BN1045" s="520">
        <v>0</v>
      </c>
      <c r="BO1045" s="520">
        <v>0</v>
      </c>
      <c r="BP1045" s="520">
        <v>0</v>
      </c>
      <c r="BQ1045" s="520">
        <v>0</v>
      </c>
      <c r="BR1045" s="520">
        <v>0</v>
      </c>
      <c r="BS1045" s="520">
        <v>0</v>
      </c>
      <c r="BT1045" s="520">
        <v>0</v>
      </c>
      <c r="BU1045" s="520">
        <v>0</v>
      </c>
      <c r="BV1045" s="520">
        <v>0</v>
      </c>
      <c r="BW1045" s="520">
        <v>0</v>
      </c>
      <c r="BX1045" s="520">
        <v>0</v>
      </c>
      <c r="BY1045" s="520">
        <v>0</v>
      </c>
      <c r="BZ1045" s="520">
        <v>0</v>
      </c>
      <c r="CA1045" s="520">
        <v>0</v>
      </c>
      <c r="CB1045" s="520">
        <v>0</v>
      </c>
      <c r="CC1045" s="520">
        <v>0</v>
      </c>
      <c r="CD1045" s="520">
        <v>21469.533599999999</v>
      </c>
      <c r="CE1045" s="520">
        <v>21469.533599999999</v>
      </c>
      <c r="CF1045" s="520">
        <v>0</v>
      </c>
      <c r="CG1045" s="520">
        <v>0</v>
      </c>
      <c r="CH1045" s="520">
        <v>0</v>
      </c>
      <c r="CI1045" s="520">
        <v>0</v>
      </c>
      <c r="CJ1045" s="520">
        <v>0</v>
      </c>
      <c r="CK1045" s="520">
        <v>0</v>
      </c>
      <c r="CL1045" s="520">
        <f t="shared" si="162"/>
        <v>21469.533599999999</v>
      </c>
      <c r="CM1045" s="521">
        <f t="shared" si="163"/>
        <v>21469.533599999999</v>
      </c>
      <c r="CN1045" s="522">
        <v>0</v>
      </c>
      <c r="CO1045" s="522">
        <v>0</v>
      </c>
      <c r="CP1045" s="522">
        <v>2803200.0000000009</v>
      </c>
      <c r="CQ1045" s="243" t="s">
        <v>874</v>
      </c>
      <c r="CR1045" s="103">
        <v>0</v>
      </c>
      <c r="CS1045" s="523">
        <v>0</v>
      </c>
      <c r="CT1045" s="104">
        <v>0.8</v>
      </c>
      <c r="CU1045" s="524"/>
      <c r="CV1045" s="524"/>
      <c r="CW1045" s="524"/>
      <c r="CX1045" s="525"/>
      <c r="CY1045" s="526">
        <v>854.0298149745945</v>
      </c>
      <c r="CZ1045" s="527">
        <v>3.5380116959064334</v>
      </c>
      <c r="DA1045" s="528">
        <v>0.64950627935960092</v>
      </c>
      <c r="DB1045" s="529">
        <v>0.32163742690058467</v>
      </c>
      <c r="DC1045" s="530" t="s">
        <v>2417</v>
      </c>
      <c r="DD1045" s="225"/>
      <c r="DE1045" s="524"/>
      <c r="DF1045" s="524"/>
      <c r="DG1045" s="531"/>
      <c r="DH1045" s="532"/>
      <c r="DI1045" s="64">
        <v>0</v>
      </c>
      <c r="DJ1045" s="64">
        <v>0</v>
      </c>
      <c r="DK1045" s="64">
        <v>0</v>
      </c>
      <c r="DL1045" s="534">
        <f t="shared" ref="DL1045:DL1076" si="164">AVERAGE(DI1045,DJ1045,DK1045)</f>
        <v>0</v>
      </c>
    </row>
    <row r="1046" spans="1:116" ht="43.5" customHeight="1" x14ac:dyDescent="0.25">
      <c r="A1046" s="356" t="s">
        <v>7</v>
      </c>
      <c r="B1046" s="65" t="s">
        <v>96</v>
      </c>
      <c r="C1046" s="65" t="s">
        <v>140</v>
      </c>
      <c r="D1046" s="64" t="s">
        <v>2674</v>
      </c>
      <c r="E1046" s="64" t="s">
        <v>160</v>
      </c>
      <c r="F1046" s="64" t="s">
        <v>1982</v>
      </c>
      <c r="G1046" s="18" t="s">
        <v>160</v>
      </c>
      <c r="H1046" s="35" t="s">
        <v>860</v>
      </c>
      <c r="I1046" s="28" t="s">
        <v>2287</v>
      </c>
      <c r="J1046" s="498">
        <v>2.5867139580556642</v>
      </c>
      <c r="K1046" s="498">
        <v>2.9160984787829998</v>
      </c>
      <c r="L1046" s="499">
        <v>884.4</v>
      </c>
      <c r="M1046" s="512">
        <v>0</v>
      </c>
      <c r="N1046" s="513">
        <v>0</v>
      </c>
      <c r="O1046" s="513">
        <v>0</v>
      </c>
      <c r="P1046" s="513">
        <v>0</v>
      </c>
      <c r="Q1046" s="513">
        <v>0</v>
      </c>
      <c r="R1046" s="513">
        <v>0</v>
      </c>
      <c r="S1046" s="513">
        <v>0</v>
      </c>
      <c r="T1046" s="513">
        <v>0</v>
      </c>
      <c r="U1046" s="513">
        <v>0</v>
      </c>
      <c r="V1046" s="513">
        <v>0</v>
      </c>
      <c r="W1046" s="513">
        <v>0</v>
      </c>
      <c r="X1046" s="513">
        <v>0</v>
      </c>
      <c r="Y1046" s="513">
        <v>0</v>
      </c>
      <c r="Z1046" s="513">
        <v>0</v>
      </c>
      <c r="AA1046" s="513">
        <v>0</v>
      </c>
      <c r="AB1046" s="513">
        <v>0</v>
      </c>
      <c r="AC1046" s="513">
        <v>6</v>
      </c>
      <c r="AD1046" s="513">
        <v>6</v>
      </c>
      <c r="AE1046" s="513">
        <v>0</v>
      </c>
      <c r="AF1046" s="513">
        <v>0</v>
      </c>
      <c r="AG1046" s="513">
        <v>0</v>
      </c>
      <c r="AH1046" s="513">
        <f t="shared" si="156"/>
        <v>0</v>
      </c>
      <c r="AI1046" s="513">
        <v>0</v>
      </c>
      <c r="AJ1046" s="513">
        <v>0</v>
      </c>
      <c r="AK1046" s="513">
        <f t="shared" si="157"/>
        <v>6</v>
      </c>
      <c r="AL1046" s="513">
        <f t="shared" si="158"/>
        <v>6</v>
      </c>
      <c r="AM1046" s="513">
        <v>0</v>
      </c>
      <c r="AN1046" s="513">
        <v>0</v>
      </c>
      <c r="AO1046" s="513">
        <v>0</v>
      </c>
      <c r="AP1046" s="513">
        <v>0</v>
      </c>
      <c r="AQ1046" s="513">
        <v>0</v>
      </c>
      <c r="AR1046" s="513">
        <v>0</v>
      </c>
      <c r="AS1046" s="513">
        <v>0</v>
      </c>
      <c r="AT1046" s="513">
        <v>0</v>
      </c>
      <c r="AU1046" s="513">
        <v>0</v>
      </c>
      <c r="AV1046" s="513">
        <v>0</v>
      </c>
      <c r="AW1046" s="513">
        <v>0</v>
      </c>
      <c r="AX1046" s="513">
        <v>0</v>
      </c>
      <c r="AY1046" s="513">
        <v>0</v>
      </c>
      <c r="AZ1046" s="513">
        <v>0</v>
      </c>
      <c r="BA1046" s="513">
        <v>0</v>
      </c>
      <c r="BB1046" s="513">
        <v>0</v>
      </c>
      <c r="BC1046" s="513">
        <v>29.12</v>
      </c>
      <c r="BD1046" s="513">
        <v>29.12</v>
      </c>
      <c r="BE1046" s="513">
        <v>0</v>
      </c>
      <c r="BF1046" s="513">
        <v>0</v>
      </c>
      <c r="BG1046" s="513">
        <v>0</v>
      </c>
      <c r="BH1046" s="513">
        <v>0</v>
      </c>
      <c r="BI1046" s="513">
        <v>0</v>
      </c>
      <c r="BJ1046" s="513">
        <v>0</v>
      </c>
      <c r="BK1046" s="241">
        <f t="shared" si="159"/>
        <v>29.12</v>
      </c>
      <c r="BL1046" s="22">
        <f t="shared" si="160"/>
        <v>29.12</v>
      </c>
      <c r="BM1046" s="519">
        <f t="shared" si="161"/>
        <v>1.1072243346007605E-2</v>
      </c>
      <c r="BN1046" s="520">
        <v>0</v>
      </c>
      <c r="BO1046" s="520">
        <v>0</v>
      </c>
      <c r="BP1046" s="520">
        <v>0</v>
      </c>
      <c r="BQ1046" s="520">
        <v>0</v>
      </c>
      <c r="BR1046" s="520">
        <v>0</v>
      </c>
      <c r="BS1046" s="520">
        <v>0</v>
      </c>
      <c r="BT1046" s="520">
        <v>0</v>
      </c>
      <c r="BU1046" s="520">
        <v>0</v>
      </c>
      <c r="BV1046" s="520">
        <v>0</v>
      </c>
      <c r="BW1046" s="520">
        <v>0</v>
      </c>
      <c r="BX1046" s="520">
        <v>0</v>
      </c>
      <c r="BY1046" s="520">
        <v>0</v>
      </c>
      <c r="BZ1046" s="520">
        <v>0</v>
      </c>
      <c r="CA1046" s="520">
        <v>0</v>
      </c>
      <c r="CB1046" s="520">
        <v>0</v>
      </c>
      <c r="CC1046" s="520">
        <v>0</v>
      </c>
      <c r="CD1046" s="520">
        <v>34182.220800000003</v>
      </c>
      <c r="CE1046" s="520">
        <v>34182.220800000003</v>
      </c>
      <c r="CF1046" s="520">
        <v>0</v>
      </c>
      <c r="CG1046" s="520">
        <v>0</v>
      </c>
      <c r="CH1046" s="520">
        <v>0</v>
      </c>
      <c r="CI1046" s="520">
        <v>0</v>
      </c>
      <c r="CJ1046" s="520">
        <v>0</v>
      </c>
      <c r="CK1046" s="520">
        <v>0</v>
      </c>
      <c r="CL1046" s="520">
        <f t="shared" si="162"/>
        <v>34182.220800000003</v>
      </c>
      <c r="CM1046" s="521">
        <f t="shared" si="163"/>
        <v>34182.220800000003</v>
      </c>
      <c r="CN1046" s="522">
        <v>8924751.1294656005</v>
      </c>
      <c r="CO1046" s="522">
        <v>8924751.1294656005</v>
      </c>
      <c r="CP1046" s="522">
        <v>11284661.2838916</v>
      </c>
      <c r="CQ1046" s="243" t="s">
        <v>874</v>
      </c>
      <c r="CR1046" s="103">
        <v>2.08</v>
      </c>
      <c r="CS1046" s="523">
        <v>2.08</v>
      </c>
      <c r="CT1046" s="104">
        <v>2.63</v>
      </c>
      <c r="CU1046" s="524"/>
      <c r="CV1046" s="524"/>
      <c r="CW1046" s="524"/>
      <c r="CX1046" s="525"/>
      <c r="CY1046" s="526">
        <v>187.98003059515443</v>
      </c>
      <c r="CZ1046" s="527">
        <v>130.6343013092027</v>
      </c>
      <c r="DA1046" s="528">
        <v>0.61895277577350094</v>
      </c>
      <c r="DB1046" s="529">
        <v>0.56904797117581796</v>
      </c>
      <c r="DC1046" s="530" t="s">
        <v>2301</v>
      </c>
      <c r="DD1046" s="225"/>
      <c r="DE1046" s="524"/>
      <c r="DF1046" s="524"/>
      <c r="DG1046" s="531"/>
      <c r="DH1046" s="532"/>
      <c r="DI1046" s="64">
        <v>15255</v>
      </c>
      <c r="DJ1046" s="64">
        <v>0</v>
      </c>
      <c r="DK1046" s="64">
        <v>288716</v>
      </c>
      <c r="DL1046" s="534">
        <f t="shared" si="164"/>
        <v>101323.66666666667</v>
      </c>
    </row>
    <row r="1047" spans="1:116" ht="43.5" customHeight="1" x14ac:dyDescent="0.25">
      <c r="A1047" s="356" t="s">
        <v>7</v>
      </c>
      <c r="B1047" s="65" t="s">
        <v>96</v>
      </c>
      <c r="C1047" s="65" t="s">
        <v>140</v>
      </c>
      <c r="D1047" s="64" t="s">
        <v>2674</v>
      </c>
      <c r="E1047" s="64" t="s">
        <v>160</v>
      </c>
      <c r="F1047" s="64" t="s">
        <v>1983</v>
      </c>
      <c r="G1047" s="18" t="s">
        <v>160</v>
      </c>
      <c r="H1047" s="35" t="s">
        <v>860</v>
      </c>
      <c r="I1047" s="28" t="s">
        <v>2287</v>
      </c>
      <c r="J1047" s="498">
        <v>2.7452312479643677</v>
      </c>
      <c r="K1047" s="498">
        <v>4.8162878687699999</v>
      </c>
      <c r="L1047" s="499">
        <v>457.9</v>
      </c>
      <c r="M1047" s="512">
        <v>0</v>
      </c>
      <c r="N1047" s="513">
        <v>0</v>
      </c>
      <c r="O1047" s="513">
        <v>0</v>
      </c>
      <c r="P1047" s="513">
        <v>0</v>
      </c>
      <c r="Q1047" s="513">
        <v>0</v>
      </c>
      <c r="R1047" s="513">
        <v>0</v>
      </c>
      <c r="S1047" s="513">
        <v>0</v>
      </c>
      <c r="T1047" s="513">
        <v>0</v>
      </c>
      <c r="U1047" s="513">
        <v>0</v>
      </c>
      <c r="V1047" s="513">
        <v>0</v>
      </c>
      <c r="W1047" s="513">
        <v>0</v>
      </c>
      <c r="X1047" s="513">
        <v>0</v>
      </c>
      <c r="Y1047" s="513">
        <v>0</v>
      </c>
      <c r="Z1047" s="513">
        <v>0</v>
      </c>
      <c r="AA1047" s="513">
        <v>0</v>
      </c>
      <c r="AB1047" s="513">
        <v>0</v>
      </c>
      <c r="AC1047" s="513">
        <v>16</v>
      </c>
      <c r="AD1047" s="513">
        <v>16</v>
      </c>
      <c r="AE1047" s="513">
        <v>0</v>
      </c>
      <c r="AF1047" s="513">
        <v>0</v>
      </c>
      <c r="AG1047" s="513">
        <v>0</v>
      </c>
      <c r="AH1047" s="513">
        <f t="shared" si="156"/>
        <v>0</v>
      </c>
      <c r="AI1047" s="513">
        <v>0</v>
      </c>
      <c r="AJ1047" s="513">
        <v>0</v>
      </c>
      <c r="AK1047" s="513">
        <f t="shared" si="157"/>
        <v>16</v>
      </c>
      <c r="AL1047" s="513">
        <f t="shared" si="158"/>
        <v>16</v>
      </c>
      <c r="AM1047" s="513">
        <v>0</v>
      </c>
      <c r="AN1047" s="513">
        <v>0</v>
      </c>
      <c r="AO1047" s="513">
        <v>0</v>
      </c>
      <c r="AP1047" s="513">
        <v>0</v>
      </c>
      <c r="AQ1047" s="513">
        <v>0</v>
      </c>
      <c r="AR1047" s="513">
        <v>0</v>
      </c>
      <c r="AS1047" s="513">
        <v>0</v>
      </c>
      <c r="AT1047" s="513">
        <v>0</v>
      </c>
      <c r="AU1047" s="513">
        <v>0</v>
      </c>
      <c r="AV1047" s="513">
        <v>0</v>
      </c>
      <c r="AW1047" s="513">
        <v>0</v>
      </c>
      <c r="AX1047" s="513">
        <v>0</v>
      </c>
      <c r="AY1047" s="513">
        <v>0</v>
      </c>
      <c r="AZ1047" s="513">
        <v>0</v>
      </c>
      <c r="BA1047" s="513">
        <v>0</v>
      </c>
      <c r="BB1047" s="513">
        <v>0</v>
      </c>
      <c r="BC1047" s="513">
        <v>100.84</v>
      </c>
      <c r="BD1047" s="513">
        <v>100.84</v>
      </c>
      <c r="BE1047" s="513">
        <v>0</v>
      </c>
      <c r="BF1047" s="513">
        <v>0</v>
      </c>
      <c r="BG1047" s="513">
        <v>0</v>
      </c>
      <c r="BH1047" s="513">
        <v>0</v>
      </c>
      <c r="BI1047" s="513">
        <v>0</v>
      </c>
      <c r="BJ1047" s="513">
        <v>0</v>
      </c>
      <c r="BK1047" s="241">
        <f t="shared" si="159"/>
        <v>100.84</v>
      </c>
      <c r="BL1047" s="22">
        <f t="shared" si="160"/>
        <v>100.84</v>
      </c>
      <c r="BM1047" s="519">
        <f t="shared" si="161"/>
        <v>4.7121495327102803E-2</v>
      </c>
      <c r="BN1047" s="520">
        <v>0</v>
      </c>
      <c r="BO1047" s="520">
        <v>0</v>
      </c>
      <c r="BP1047" s="520">
        <v>0</v>
      </c>
      <c r="BQ1047" s="520">
        <v>0</v>
      </c>
      <c r="BR1047" s="520">
        <v>0</v>
      </c>
      <c r="BS1047" s="520">
        <v>0</v>
      </c>
      <c r="BT1047" s="520">
        <v>0</v>
      </c>
      <c r="BU1047" s="520">
        <v>0</v>
      </c>
      <c r="BV1047" s="520">
        <v>0</v>
      </c>
      <c r="BW1047" s="520">
        <v>0</v>
      </c>
      <c r="BX1047" s="520">
        <v>0</v>
      </c>
      <c r="BY1047" s="520">
        <v>0</v>
      </c>
      <c r="BZ1047" s="520">
        <v>0</v>
      </c>
      <c r="CA1047" s="520">
        <v>0</v>
      </c>
      <c r="CB1047" s="520">
        <v>0</v>
      </c>
      <c r="CC1047" s="520">
        <v>0</v>
      </c>
      <c r="CD1047" s="520">
        <v>118370.02560000001</v>
      </c>
      <c r="CE1047" s="520">
        <v>118370.02560000001</v>
      </c>
      <c r="CF1047" s="520">
        <v>0</v>
      </c>
      <c r="CG1047" s="520">
        <v>0</v>
      </c>
      <c r="CH1047" s="520">
        <v>0</v>
      </c>
      <c r="CI1047" s="520">
        <v>0</v>
      </c>
      <c r="CJ1047" s="520">
        <v>0</v>
      </c>
      <c r="CK1047" s="520">
        <v>0</v>
      </c>
      <c r="CL1047" s="520">
        <f t="shared" si="162"/>
        <v>118370.02560000001</v>
      </c>
      <c r="CM1047" s="521">
        <f t="shared" si="163"/>
        <v>118370.02560000001</v>
      </c>
      <c r="CN1047" s="522">
        <v>7057462.8296424001</v>
      </c>
      <c r="CO1047" s="522">
        <v>7057462.8296424001</v>
      </c>
      <c r="CP1047" s="522">
        <v>7785036.3172344016</v>
      </c>
      <c r="CQ1047" s="243" t="s">
        <v>874</v>
      </c>
      <c r="CR1047" s="103">
        <v>1.94</v>
      </c>
      <c r="CS1047" s="523">
        <v>1.94</v>
      </c>
      <c r="CT1047" s="104">
        <v>2.14</v>
      </c>
      <c r="CU1047" s="524"/>
      <c r="CV1047" s="524"/>
      <c r="CW1047" s="524"/>
      <c r="CX1047" s="525"/>
      <c r="CY1047" s="526">
        <v>33.29571441292871</v>
      </c>
      <c r="CZ1047" s="527">
        <v>32.327552365344133</v>
      </c>
      <c r="DA1047" s="528">
        <v>6.9889611333066801E-2</v>
      </c>
      <c r="DB1047" s="529">
        <v>6.9594196200306269E-2</v>
      </c>
      <c r="DC1047" s="530" t="s">
        <v>2285</v>
      </c>
      <c r="DD1047" s="225"/>
      <c r="DE1047" s="524"/>
      <c r="DF1047" s="524"/>
      <c r="DG1047" s="531"/>
      <c r="DH1047" s="532"/>
      <c r="DI1047" s="64">
        <v>0</v>
      </c>
      <c r="DJ1047" s="64">
        <v>0</v>
      </c>
      <c r="DK1047" s="64">
        <v>0</v>
      </c>
      <c r="DL1047" s="534">
        <f t="shared" si="164"/>
        <v>0</v>
      </c>
    </row>
    <row r="1048" spans="1:116" ht="43.5" customHeight="1" x14ac:dyDescent="0.25">
      <c r="A1048" s="356" t="s">
        <v>7</v>
      </c>
      <c r="B1048" s="65" t="s">
        <v>96</v>
      </c>
      <c r="C1048" s="65" t="s">
        <v>140</v>
      </c>
      <c r="D1048" s="64" t="s">
        <v>2674</v>
      </c>
      <c r="E1048" s="64" t="s">
        <v>160</v>
      </c>
      <c r="F1048" s="64" t="s">
        <v>1984</v>
      </c>
      <c r="G1048" s="18" t="s">
        <v>160</v>
      </c>
      <c r="H1048" s="35" t="s">
        <v>860</v>
      </c>
      <c r="I1048" s="28" t="s">
        <v>2287</v>
      </c>
      <c r="J1048" s="498">
        <v>2.5795086266961778</v>
      </c>
      <c r="K1048" s="498">
        <v>2.2852272679740002</v>
      </c>
      <c r="L1048" s="499">
        <v>601.4</v>
      </c>
      <c r="M1048" s="512">
        <v>0</v>
      </c>
      <c r="N1048" s="513">
        <v>0</v>
      </c>
      <c r="O1048" s="513">
        <v>0</v>
      </c>
      <c r="P1048" s="513">
        <v>0</v>
      </c>
      <c r="Q1048" s="513">
        <v>0</v>
      </c>
      <c r="R1048" s="513">
        <v>0</v>
      </c>
      <c r="S1048" s="513">
        <v>0</v>
      </c>
      <c r="T1048" s="513">
        <v>0</v>
      </c>
      <c r="U1048" s="513">
        <v>0</v>
      </c>
      <c r="V1048" s="513">
        <v>0</v>
      </c>
      <c r="W1048" s="513">
        <v>0</v>
      </c>
      <c r="X1048" s="513">
        <v>0</v>
      </c>
      <c r="Y1048" s="513">
        <v>0</v>
      </c>
      <c r="Z1048" s="513">
        <v>0</v>
      </c>
      <c r="AA1048" s="513">
        <v>0</v>
      </c>
      <c r="AB1048" s="513">
        <v>0</v>
      </c>
      <c r="AC1048" s="513">
        <v>14</v>
      </c>
      <c r="AD1048" s="513">
        <v>14</v>
      </c>
      <c r="AE1048" s="513">
        <v>0</v>
      </c>
      <c r="AF1048" s="513">
        <v>0</v>
      </c>
      <c r="AG1048" s="513">
        <v>0</v>
      </c>
      <c r="AH1048" s="513">
        <f t="shared" si="156"/>
        <v>0</v>
      </c>
      <c r="AI1048" s="513">
        <v>0</v>
      </c>
      <c r="AJ1048" s="513">
        <v>0</v>
      </c>
      <c r="AK1048" s="513">
        <f t="shared" si="157"/>
        <v>14</v>
      </c>
      <c r="AL1048" s="513">
        <f t="shared" si="158"/>
        <v>14</v>
      </c>
      <c r="AM1048" s="513">
        <v>0</v>
      </c>
      <c r="AN1048" s="513">
        <v>0</v>
      </c>
      <c r="AO1048" s="513">
        <v>0</v>
      </c>
      <c r="AP1048" s="513">
        <v>0</v>
      </c>
      <c r="AQ1048" s="513">
        <v>0</v>
      </c>
      <c r="AR1048" s="513">
        <v>0</v>
      </c>
      <c r="AS1048" s="513">
        <v>0</v>
      </c>
      <c r="AT1048" s="513">
        <v>0</v>
      </c>
      <c r="AU1048" s="513">
        <v>0</v>
      </c>
      <c r="AV1048" s="513">
        <v>0</v>
      </c>
      <c r="AW1048" s="513">
        <v>0</v>
      </c>
      <c r="AX1048" s="513">
        <v>0</v>
      </c>
      <c r="AY1048" s="513">
        <v>0</v>
      </c>
      <c r="AZ1048" s="513">
        <v>0</v>
      </c>
      <c r="BA1048" s="513">
        <v>0</v>
      </c>
      <c r="BB1048" s="513">
        <v>0</v>
      </c>
      <c r="BC1048" s="513">
        <v>75.61</v>
      </c>
      <c r="BD1048" s="513">
        <v>75.61</v>
      </c>
      <c r="BE1048" s="513">
        <v>0</v>
      </c>
      <c r="BF1048" s="513">
        <v>0</v>
      </c>
      <c r="BG1048" s="513">
        <v>0</v>
      </c>
      <c r="BH1048" s="513">
        <v>0</v>
      </c>
      <c r="BI1048" s="513">
        <v>0</v>
      </c>
      <c r="BJ1048" s="513">
        <v>0</v>
      </c>
      <c r="BK1048" s="241">
        <f t="shared" si="159"/>
        <v>75.61</v>
      </c>
      <c r="BL1048" s="22">
        <f t="shared" si="160"/>
        <v>75.61</v>
      </c>
      <c r="BM1048" s="519">
        <f t="shared" si="161"/>
        <v>6.5181034482758624E-2</v>
      </c>
      <c r="BN1048" s="520">
        <v>0</v>
      </c>
      <c r="BO1048" s="520">
        <v>0</v>
      </c>
      <c r="BP1048" s="520">
        <v>0</v>
      </c>
      <c r="BQ1048" s="520">
        <v>0</v>
      </c>
      <c r="BR1048" s="520">
        <v>0</v>
      </c>
      <c r="BS1048" s="520">
        <v>0</v>
      </c>
      <c r="BT1048" s="520">
        <v>0</v>
      </c>
      <c r="BU1048" s="520">
        <v>0</v>
      </c>
      <c r="BV1048" s="520">
        <v>0</v>
      </c>
      <c r="BW1048" s="520">
        <v>0</v>
      </c>
      <c r="BX1048" s="520">
        <v>0</v>
      </c>
      <c r="BY1048" s="520">
        <v>0</v>
      </c>
      <c r="BZ1048" s="520">
        <v>0</v>
      </c>
      <c r="CA1048" s="520">
        <v>0</v>
      </c>
      <c r="CB1048" s="520">
        <v>0</v>
      </c>
      <c r="CC1048" s="520">
        <v>0</v>
      </c>
      <c r="CD1048" s="520">
        <v>88754.042400000006</v>
      </c>
      <c r="CE1048" s="520">
        <v>88754.042400000006</v>
      </c>
      <c r="CF1048" s="520">
        <v>0</v>
      </c>
      <c r="CG1048" s="520">
        <v>0</v>
      </c>
      <c r="CH1048" s="520">
        <v>0</v>
      </c>
      <c r="CI1048" s="520">
        <v>0</v>
      </c>
      <c r="CJ1048" s="520">
        <v>0</v>
      </c>
      <c r="CK1048" s="520">
        <v>0</v>
      </c>
      <c r="CL1048" s="520">
        <f t="shared" si="162"/>
        <v>88754.042400000006</v>
      </c>
      <c r="CM1048" s="521">
        <f t="shared" si="163"/>
        <v>88754.042400000006</v>
      </c>
      <c r="CN1048" s="522">
        <v>4446808.3141487995</v>
      </c>
      <c r="CO1048" s="522">
        <v>4446808.3141487995</v>
      </c>
      <c r="CP1048" s="522">
        <v>4371438.6817055997</v>
      </c>
      <c r="CQ1048" s="243" t="s">
        <v>874</v>
      </c>
      <c r="CR1048" s="103">
        <v>1.18</v>
      </c>
      <c r="CS1048" s="523">
        <v>1.18</v>
      </c>
      <c r="CT1048" s="104">
        <v>1.1599999999999999</v>
      </c>
      <c r="CU1048" s="524"/>
      <c r="CV1048" s="524"/>
      <c r="CW1048" s="524"/>
      <c r="CX1048" s="525"/>
      <c r="CY1048" s="526">
        <v>320.54795774121698</v>
      </c>
      <c r="CZ1048" s="527">
        <v>15.065360786496022</v>
      </c>
      <c r="DA1048" s="528">
        <v>0.41147096807921751</v>
      </c>
      <c r="DB1048" s="529">
        <v>0.34610647375255055</v>
      </c>
      <c r="DC1048" s="530" t="s">
        <v>2354</v>
      </c>
      <c r="DD1048" s="225"/>
      <c r="DE1048" s="524"/>
      <c r="DF1048" s="524"/>
      <c r="DG1048" s="531"/>
      <c r="DH1048" s="532"/>
      <c r="DI1048" s="64">
        <v>0</v>
      </c>
      <c r="DJ1048" s="64">
        <v>0</v>
      </c>
      <c r="DK1048" s="64">
        <v>0</v>
      </c>
      <c r="DL1048" s="534">
        <f t="shared" si="164"/>
        <v>0</v>
      </c>
    </row>
    <row r="1049" spans="1:116" ht="43.5" customHeight="1" x14ac:dyDescent="0.25">
      <c r="A1049" s="356" t="s">
        <v>7</v>
      </c>
      <c r="B1049" s="65" t="s">
        <v>96</v>
      </c>
      <c r="C1049" s="65" t="s">
        <v>140</v>
      </c>
      <c r="D1049" s="64" t="s">
        <v>2674</v>
      </c>
      <c r="E1049" s="64" t="s">
        <v>160</v>
      </c>
      <c r="F1049" s="64" t="s">
        <v>1985</v>
      </c>
      <c r="G1049" s="18" t="s">
        <v>160</v>
      </c>
      <c r="H1049" s="35" t="s">
        <v>866</v>
      </c>
      <c r="I1049" s="28" t="s">
        <v>2287</v>
      </c>
      <c r="J1049" s="498">
        <v>2.5506873012582316</v>
      </c>
      <c r="K1049" s="498">
        <v>3.9785984765730005</v>
      </c>
      <c r="L1049" s="499">
        <v>482.4</v>
      </c>
      <c r="M1049" s="512">
        <v>0</v>
      </c>
      <c r="N1049" s="513">
        <v>0</v>
      </c>
      <c r="O1049" s="513">
        <v>0</v>
      </c>
      <c r="P1049" s="513">
        <v>0</v>
      </c>
      <c r="Q1049" s="513">
        <v>0</v>
      </c>
      <c r="R1049" s="513">
        <v>0</v>
      </c>
      <c r="S1049" s="513">
        <v>0</v>
      </c>
      <c r="T1049" s="513">
        <v>0</v>
      </c>
      <c r="U1049" s="513">
        <v>0</v>
      </c>
      <c r="V1049" s="513">
        <v>0</v>
      </c>
      <c r="W1049" s="513">
        <v>0</v>
      </c>
      <c r="X1049" s="513">
        <v>0</v>
      </c>
      <c r="Y1049" s="513">
        <v>0</v>
      </c>
      <c r="Z1049" s="513">
        <v>0</v>
      </c>
      <c r="AA1049" s="513">
        <v>0</v>
      </c>
      <c r="AB1049" s="513">
        <v>0</v>
      </c>
      <c r="AC1049" s="513">
        <v>8</v>
      </c>
      <c r="AD1049" s="513">
        <v>8</v>
      </c>
      <c r="AE1049" s="513">
        <v>0</v>
      </c>
      <c r="AF1049" s="513">
        <v>0</v>
      </c>
      <c r="AG1049" s="513">
        <v>0</v>
      </c>
      <c r="AH1049" s="513">
        <f t="shared" si="156"/>
        <v>0</v>
      </c>
      <c r="AI1049" s="513">
        <v>0</v>
      </c>
      <c r="AJ1049" s="513">
        <v>0</v>
      </c>
      <c r="AK1049" s="513">
        <f t="shared" si="157"/>
        <v>8</v>
      </c>
      <c r="AL1049" s="513">
        <f t="shared" si="158"/>
        <v>8</v>
      </c>
      <c r="AM1049" s="513">
        <v>0</v>
      </c>
      <c r="AN1049" s="513">
        <v>0</v>
      </c>
      <c r="AO1049" s="513">
        <v>0</v>
      </c>
      <c r="AP1049" s="513">
        <v>0</v>
      </c>
      <c r="AQ1049" s="513">
        <v>0</v>
      </c>
      <c r="AR1049" s="513">
        <v>0</v>
      </c>
      <c r="AS1049" s="513">
        <v>0</v>
      </c>
      <c r="AT1049" s="513">
        <v>0</v>
      </c>
      <c r="AU1049" s="513">
        <v>0</v>
      </c>
      <c r="AV1049" s="513">
        <v>0</v>
      </c>
      <c r="AW1049" s="513">
        <v>0</v>
      </c>
      <c r="AX1049" s="513">
        <v>0</v>
      </c>
      <c r="AY1049" s="513">
        <v>0</v>
      </c>
      <c r="AZ1049" s="513">
        <v>0</v>
      </c>
      <c r="BA1049" s="513">
        <v>0</v>
      </c>
      <c r="BB1049" s="513">
        <v>0</v>
      </c>
      <c r="BC1049" s="513">
        <v>37.96</v>
      </c>
      <c r="BD1049" s="513">
        <v>37.96</v>
      </c>
      <c r="BE1049" s="513">
        <v>0</v>
      </c>
      <c r="BF1049" s="513">
        <v>0</v>
      </c>
      <c r="BG1049" s="513">
        <v>0</v>
      </c>
      <c r="BH1049" s="513">
        <v>0</v>
      </c>
      <c r="BI1049" s="513">
        <v>0</v>
      </c>
      <c r="BJ1049" s="513">
        <v>0</v>
      </c>
      <c r="BK1049" s="241">
        <f t="shared" si="159"/>
        <v>37.96</v>
      </c>
      <c r="BL1049" s="22">
        <f t="shared" si="160"/>
        <v>37.96</v>
      </c>
      <c r="BM1049" s="519">
        <f t="shared" si="161"/>
        <v>0.22329411764705881</v>
      </c>
      <c r="BN1049" s="520">
        <v>0</v>
      </c>
      <c r="BO1049" s="520">
        <v>0</v>
      </c>
      <c r="BP1049" s="520">
        <v>0</v>
      </c>
      <c r="BQ1049" s="520">
        <v>0</v>
      </c>
      <c r="BR1049" s="520">
        <v>0</v>
      </c>
      <c r="BS1049" s="520">
        <v>0</v>
      </c>
      <c r="BT1049" s="520">
        <v>0</v>
      </c>
      <c r="BU1049" s="520">
        <v>0</v>
      </c>
      <c r="BV1049" s="520">
        <v>0</v>
      </c>
      <c r="BW1049" s="520">
        <v>0</v>
      </c>
      <c r="BX1049" s="520">
        <v>0</v>
      </c>
      <c r="BY1049" s="520">
        <v>0</v>
      </c>
      <c r="BZ1049" s="520">
        <v>0</v>
      </c>
      <c r="CA1049" s="520">
        <v>0</v>
      </c>
      <c r="CB1049" s="520">
        <v>0</v>
      </c>
      <c r="CC1049" s="520">
        <v>0</v>
      </c>
      <c r="CD1049" s="520">
        <v>44558.966400000005</v>
      </c>
      <c r="CE1049" s="520">
        <v>44558.966400000005</v>
      </c>
      <c r="CF1049" s="520">
        <v>0</v>
      </c>
      <c r="CG1049" s="520">
        <v>0</v>
      </c>
      <c r="CH1049" s="520">
        <v>0</v>
      </c>
      <c r="CI1049" s="520">
        <v>0</v>
      </c>
      <c r="CJ1049" s="520">
        <v>0</v>
      </c>
      <c r="CK1049" s="520">
        <v>0</v>
      </c>
      <c r="CL1049" s="520">
        <f t="shared" si="162"/>
        <v>44558.966400000005</v>
      </c>
      <c r="CM1049" s="521">
        <f t="shared" si="163"/>
        <v>44558.966400000005</v>
      </c>
      <c r="CN1049" s="522">
        <v>450774.1496376</v>
      </c>
      <c r="CO1049" s="522">
        <v>450774.1496376</v>
      </c>
      <c r="CP1049" s="522">
        <v>88082.305101599995</v>
      </c>
      <c r="CQ1049" s="243" t="s">
        <v>874</v>
      </c>
      <c r="CR1049" s="103">
        <v>0.87</v>
      </c>
      <c r="CS1049" s="523">
        <v>0.87</v>
      </c>
      <c r="CT1049" s="104">
        <v>0.17</v>
      </c>
      <c r="CU1049" s="524"/>
      <c r="CV1049" s="524"/>
      <c r="CW1049" s="524"/>
      <c r="CX1049" s="525"/>
      <c r="CY1049" s="526">
        <v>294.1766447981849</v>
      </c>
      <c r="CZ1049" s="527">
        <v>224.73801326587827</v>
      </c>
      <c r="DA1049" s="528">
        <v>0.92634672193756329</v>
      </c>
      <c r="DB1049" s="529">
        <v>1.0031747140460163</v>
      </c>
      <c r="DC1049" s="530" t="s">
        <v>2289</v>
      </c>
      <c r="DD1049" s="225"/>
      <c r="DE1049" s="524"/>
      <c r="DF1049" s="524"/>
      <c r="DG1049" s="531"/>
      <c r="DH1049" s="532"/>
      <c r="DI1049" s="64">
        <v>105013</v>
      </c>
      <c r="DJ1049" s="64">
        <v>0</v>
      </c>
      <c r="DK1049" s="64">
        <v>133574</v>
      </c>
      <c r="DL1049" s="534">
        <f t="shared" si="164"/>
        <v>79529</v>
      </c>
    </row>
    <row r="1050" spans="1:116" ht="43.5" customHeight="1" x14ac:dyDescent="0.25">
      <c r="A1050" s="356" t="s">
        <v>7</v>
      </c>
      <c r="B1050" s="65" t="s">
        <v>96</v>
      </c>
      <c r="C1050" s="65" t="s">
        <v>140</v>
      </c>
      <c r="D1050" s="64" t="s">
        <v>2674</v>
      </c>
      <c r="E1050" s="64" t="s">
        <v>160</v>
      </c>
      <c r="F1050" s="64" t="s">
        <v>1986</v>
      </c>
      <c r="G1050" s="18" t="s">
        <v>160</v>
      </c>
      <c r="H1050" s="35" t="s">
        <v>866</v>
      </c>
      <c r="I1050" s="28" t="s">
        <v>2287</v>
      </c>
      <c r="J1050" s="498">
        <v>2.1255727510485261</v>
      </c>
      <c r="K1050" s="498">
        <v>1.6632575722980001</v>
      </c>
      <c r="L1050" s="499">
        <v>321.7</v>
      </c>
      <c r="M1050" s="512">
        <v>0</v>
      </c>
      <c r="N1050" s="513">
        <v>0</v>
      </c>
      <c r="O1050" s="513">
        <v>0</v>
      </c>
      <c r="P1050" s="513">
        <v>0</v>
      </c>
      <c r="Q1050" s="513">
        <v>0</v>
      </c>
      <c r="R1050" s="513">
        <v>0</v>
      </c>
      <c r="S1050" s="513">
        <v>0</v>
      </c>
      <c r="T1050" s="513">
        <v>0</v>
      </c>
      <c r="U1050" s="513">
        <v>0</v>
      </c>
      <c r="V1050" s="513">
        <v>0</v>
      </c>
      <c r="W1050" s="513">
        <v>0</v>
      </c>
      <c r="X1050" s="513">
        <v>0</v>
      </c>
      <c r="Y1050" s="513">
        <v>1</v>
      </c>
      <c r="Z1050" s="513">
        <v>1</v>
      </c>
      <c r="AA1050" s="513">
        <v>0</v>
      </c>
      <c r="AB1050" s="513">
        <v>0</v>
      </c>
      <c r="AC1050" s="513">
        <v>6</v>
      </c>
      <c r="AD1050" s="513">
        <v>6</v>
      </c>
      <c r="AE1050" s="513">
        <v>0</v>
      </c>
      <c r="AF1050" s="513">
        <v>0</v>
      </c>
      <c r="AG1050" s="513">
        <v>0</v>
      </c>
      <c r="AH1050" s="513">
        <f t="shared" si="156"/>
        <v>0</v>
      </c>
      <c r="AI1050" s="513">
        <v>0</v>
      </c>
      <c r="AJ1050" s="513">
        <v>0</v>
      </c>
      <c r="AK1050" s="513">
        <f t="shared" si="157"/>
        <v>7</v>
      </c>
      <c r="AL1050" s="513">
        <f t="shared" si="158"/>
        <v>7</v>
      </c>
      <c r="AM1050" s="513">
        <v>0</v>
      </c>
      <c r="AN1050" s="513">
        <v>0</v>
      </c>
      <c r="AO1050" s="513">
        <v>0</v>
      </c>
      <c r="AP1050" s="513">
        <v>0</v>
      </c>
      <c r="AQ1050" s="513">
        <v>0</v>
      </c>
      <c r="AR1050" s="513">
        <v>0</v>
      </c>
      <c r="AS1050" s="513">
        <v>0</v>
      </c>
      <c r="AT1050" s="513">
        <v>0</v>
      </c>
      <c r="AU1050" s="513">
        <v>0</v>
      </c>
      <c r="AV1050" s="513">
        <v>0</v>
      </c>
      <c r="AW1050" s="513">
        <v>0</v>
      </c>
      <c r="AX1050" s="513">
        <v>0</v>
      </c>
      <c r="AY1050" s="513">
        <v>1.2</v>
      </c>
      <c r="AZ1050" s="513">
        <v>1.2</v>
      </c>
      <c r="BA1050" s="513">
        <v>0</v>
      </c>
      <c r="BB1050" s="513">
        <v>0</v>
      </c>
      <c r="BC1050" s="513">
        <v>147.81</v>
      </c>
      <c r="BD1050" s="513">
        <v>147.81</v>
      </c>
      <c r="BE1050" s="513">
        <v>0</v>
      </c>
      <c r="BF1050" s="513">
        <v>0</v>
      </c>
      <c r="BG1050" s="513">
        <v>0</v>
      </c>
      <c r="BH1050" s="513">
        <v>0</v>
      </c>
      <c r="BI1050" s="513">
        <v>0</v>
      </c>
      <c r="BJ1050" s="513">
        <v>0</v>
      </c>
      <c r="BK1050" s="241">
        <f t="shared" si="159"/>
        <v>149.01</v>
      </c>
      <c r="BL1050" s="22">
        <f t="shared" si="160"/>
        <v>149.01</v>
      </c>
      <c r="BM1050" s="519">
        <f t="shared" si="161"/>
        <v>0.16932954545454545</v>
      </c>
      <c r="BN1050" s="520">
        <v>0</v>
      </c>
      <c r="BO1050" s="520">
        <v>0</v>
      </c>
      <c r="BP1050" s="520">
        <v>0</v>
      </c>
      <c r="BQ1050" s="520">
        <v>0</v>
      </c>
      <c r="BR1050" s="520">
        <v>0</v>
      </c>
      <c r="BS1050" s="520">
        <v>0</v>
      </c>
      <c r="BT1050" s="520">
        <v>0</v>
      </c>
      <c r="BU1050" s="520">
        <v>0</v>
      </c>
      <c r="BV1050" s="520">
        <v>0</v>
      </c>
      <c r="BW1050" s="520">
        <v>0</v>
      </c>
      <c r="BX1050" s="520">
        <v>0</v>
      </c>
      <c r="BY1050" s="520">
        <v>0</v>
      </c>
      <c r="BZ1050" s="520">
        <v>6054.9119999999994</v>
      </c>
      <c r="CA1050" s="520">
        <v>6054.9119999999994</v>
      </c>
      <c r="CB1050" s="520">
        <v>0</v>
      </c>
      <c r="CC1050" s="520">
        <v>0</v>
      </c>
      <c r="CD1050" s="520">
        <v>173505.29040000003</v>
      </c>
      <c r="CE1050" s="520">
        <v>173505.29040000003</v>
      </c>
      <c r="CF1050" s="520">
        <v>0</v>
      </c>
      <c r="CG1050" s="520">
        <v>0</v>
      </c>
      <c r="CH1050" s="520">
        <v>0</v>
      </c>
      <c r="CI1050" s="520">
        <v>0</v>
      </c>
      <c r="CJ1050" s="520">
        <v>0</v>
      </c>
      <c r="CK1050" s="520">
        <v>0</v>
      </c>
      <c r="CL1050" s="520">
        <f t="shared" si="162"/>
        <v>179560.20240000004</v>
      </c>
      <c r="CM1050" s="521">
        <f t="shared" si="163"/>
        <v>179560.20240000004</v>
      </c>
      <c r="CN1050" s="522">
        <v>3329489.071674</v>
      </c>
      <c r="CO1050" s="522">
        <v>3329489.071674</v>
      </c>
      <c r="CP1050" s="522">
        <v>3617222.6951519996</v>
      </c>
      <c r="CQ1050" s="243" t="s">
        <v>874</v>
      </c>
      <c r="CR1050" s="103">
        <v>0.81</v>
      </c>
      <c r="CS1050" s="523">
        <v>0.81</v>
      </c>
      <c r="CT1050" s="104">
        <v>0.88</v>
      </c>
      <c r="CU1050" s="524"/>
      <c r="CV1050" s="524"/>
      <c r="CW1050" s="524"/>
      <c r="CX1050" s="525"/>
      <c r="CY1050" s="526">
        <v>40.533539731681998</v>
      </c>
      <c r="CZ1050" s="527">
        <v>40.533539731681998</v>
      </c>
      <c r="DA1050" s="528">
        <v>0.11971104231166167</v>
      </c>
      <c r="DB1050" s="529">
        <v>0.11971104231166167</v>
      </c>
      <c r="DC1050" s="530" t="s">
        <v>2293</v>
      </c>
      <c r="DD1050" s="225"/>
      <c r="DE1050" s="524"/>
      <c r="DF1050" s="524"/>
      <c r="DG1050" s="531"/>
      <c r="DH1050" s="532"/>
      <c r="DI1050" s="64">
        <v>0</v>
      </c>
      <c r="DJ1050" s="64">
        <v>39277</v>
      </c>
      <c r="DK1050" s="64">
        <v>0</v>
      </c>
      <c r="DL1050" s="534">
        <f t="shared" si="164"/>
        <v>13092.333333333334</v>
      </c>
    </row>
    <row r="1051" spans="1:116" ht="43.5" customHeight="1" x14ac:dyDescent="0.25">
      <c r="A1051" s="356" t="s">
        <v>7</v>
      </c>
      <c r="B1051" s="65" t="s">
        <v>96</v>
      </c>
      <c r="C1051" s="65" t="s">
        <v>140</v>
      </c>
      <c r="D1051" s="64" t="s">
        <v>2674</v>
      </c>
      <c r="E1051" s="64" t="s">
        <v>160</v>
      </c>
      <c r="F1051" s="64" t="s">
        <v>1987</v>
      </c>
      <c r="G1051" s="18" t="s">
        <v>160</v>
      </c>
      <c r="H1051" s="35" t="s">
        <v>866</v>
      </c>
      <c r="I1051" s="28" t="s">
        <v>2287</v>
      </c>
      <c r="J1051" s="498">
        <v>2.5290713071797724</v>
      </c>
      <c r="K1051" s="498">
        <v>2.2850378740350004</v>
      </c>
      <c r="L1051" s="499">
        <v>323.39999999999998</v>
      </c>
      <c r="M1051" s="512">
        <v>0</v>
      </c>
      <c r="N1051" s="513">
        <v>0</v>
      </c>
      <c r="O1051" s="513">
        <v>0</v>
      </c>
      <c r="P1051" s="513">
        <v>0</v>
      </c>
      <c r="Q1051" s="513">
        <v>0</v>
      </c>
      <c r="R1051" s="513">
        <v>0</v>
      </c>
      <c r="S1051" s="513">
        <v>0</v>
      </c>
      <c r="T1051" s="513">
        <v>0</v>
      </c>
      <c r="U1051" s="513">
        <v>0</v>
      </c>
      <c r="V1051" s="513">
        <v>0</v>
      </c>
      <c r="W1051" s="513">
        <v>0</v>
      </c>
      <c r="X1051" s="513">
        <v>0</v>
      </c>
      <c r="Y1051" s="513">
        <v>0</v>
      </c>
      <c r="Z1051" s="513">
        <v>0</v>
      </c>
      <c r="AA1051" s="513">
        <v>0</v>
      </c>
      <c r="AB1051" s="513">
        <v>0</v>
      </c>
      <c r="AC1051" s="513">
        <v>1</v>
      </c>
      <c r="AD1051" s="513">
        <v>1</v>
      </c>
      <c r="AE1051" s="513">
        <v>0</v>
      </c>
      <c r="AF1051" s="513">
        <v>0</v>
      </c>
      <c r="AG1051" s="513">
        <v>0</v>
      </c>
      <c r="AH1051" s="513">
        <f t="shared" si="156"/>
        <v>0</v>
      </c>
      <c r="AI1051" s="513">
        <v>0</v>
      </c>
      <c r="AJ1051" s="513">
        <v>0</v>
      </c>
      <c r="AK1051" s="513">
        <f t="shared" si="157"/>
        <v>1</v>
      </c>
      <c r="AL1051" s="513">
        <f t="shared" si="158"/>
        <v>1</v>
      </c>
      <c r="AM1051" s="513">
        <v>0</v>
      </c>
      <c r="AN1051" s="513">
        <v>0</v>
      </c>
      <c r="AO1051" s="513">
        <v>0</v>
      </c>
      <c r="AP1051" s="513">
        <v>0</v>
      </c>
      <c r="AQ1051" s="513">
        <v>0</v>
      </c>
      <c r="AR1051" s="513">
        <v>0</v>
      </c>
      <c r="AS1051" s="513">
        <v>0</v>
      </c>
      <c r="AT1051" s="513">
        <v>0</v>
      </c>
      <c r="AU1051" s="513">
        <v>0</v>
      </c>
      <c r="AV1051" s="513">
        <v>0</v>
      </c>
      <c r="AW1051" s="513">
        <v>0</v>
      </c>
      <c r="AX1051" s="513">
        <v>0</v>
      </c>
      <c r="AY1051" s="513">
        <v>0</v>
      </c>
      <c r="AZ1051" s="513">
        <v>0</v>
      </c>
      <c r="BA1051" s="513">
        <v>0</v>
      </c>
      <c r="BB1051" s="513">
        <v>0</v>
      </c>
      <c r="BC1051" s="513">
        <v>7.6</v>
      </c>
      <c r="BD1051" s="513">
        <v>7.6</v>
      </c>
      <c r="BE1051" s="513">
        <v>0</v>
      </c>
      <c r="BF1051" s="513">
        <v>0</v>
      </c>
      <c r="BG1051" s="513">
        <v>0</v>
      </c>
      <c r="BH1051" s="513">
        <v>0</v>
      </c>
      <c r="BI1051" s="513">
        <v>0</v>
      </c>
      <c r="BJ1051" s="513">
        <v>0</v>
      </c>
      <c r="BK1051" s="241">
        <f t="shared" si="159"/>
        <v>7.6</v>
      </c>
      <c r="BL1051" s="22">
        <f t="shared" si="160"/>
        <v>7.6</v>
      </c>
      <c r="BM1051" s="519">
        <f t="shared" si="161"/>
        <v>4.5508982035928148E-3</v>
      </c>
      <c r="BN1051" s="520">
        <v>0</v>
      </c>
      <c r="BO1051" s="520">
        <v>0</v>
      </c>
      <c r="BP1051" s="520">
        <v>0</v>
      </c>
      <c r="BQ1051" s="520">
        <v>0</v>
      </c>
      <c r="BR1051" s="520">
        <v>0</v>
      </c>
      <c r="BS1051" s="520">
        <v>0</v>
      </c>
      <c r="BT1051" s="520">
        <v>0</v>
      </c>
      <c r="BU1051" s="520">
        <v>0</v>
      </c>
      <c r="BV1051" s="520">
        <v>0</v>
      </c>
      <c r="BW1051" s="520">
        <v>0</v>
      </c>
      <c r="BX1051" s="520">
        <v>0</v>
      </c>
      <c r="BY1051" s="520">
        <v>0</v>
      </c>
      <c r="BZ1051" s="520">
        <v>0</v>
      </c>
      <c r="CA1051" s="520">
        <v>0</v>
      </c>
      <c r="CB1051" s="520">
        <v>0</v>
      </c>
      <c r="CC1051" s="520">
        <v>0</v>
      </c>
      <c r="CD1051" s="520">
        <v>8921.1840000000011</v>
      </c>
      <c r="CE1051" s="520">
        <v>8921.1840000000011</v>
      </c>
      <c r="CF1051" s="520">
        <v>0</v>
      </c>
      <c r="CG1051" s="520">
        <v>0</v>
      </c>
      <c r="CH1051" s="520">
        <v>0</v>
      </c>
      <c r="CI1051" s="520">
        <v>0</v>
      </c>
      <c r="CJ1051" s="520">
        <v>0</v>
      </c>
      <c r="CK1051" s="520">
        <v>0</v>
      </c>
      <c r="CL1051" s="520">
        <f t="shared" si="162"/>
        <v>8921.1840000000011</v>
      </c>
      <c r="CM1051" s="521">
        <f t="shared" si="163"/>
        <v>8921.1840000000011</v>
      </c>
      <c r="CN1051" s="522">
        <v>5309278.3312127991</v>
      </c>
      <c r="CO1051" s="522">
        <v>5309278.3312127991</v>
      </c>
      <c r="CP1051" s="522">
        <v>5277675.4840032002</v>
      </c>
      <c r="CQ1051" s="243" t="s">
        <v>874</v>
      </c>
      <c r="CR1051" s="103">
        <v>1.68</v>
      </c>
      <c r="CS1051" s="523">
        <v>1.68</v>
      </c>
      <c r="CT1051" s="104">
        <v>1.67</v>
      </c>
      <c r="CU1051" s="524"/>
      <c r="CV1051" s="524"/>
      <c r="CW1051" s="524"/>
      <c r="CX1051" s="525"/>
      <c r="CY1051" s="526">
        <v>116.59657606760685</v>
      </c>
      <c r="CZ1051" s="527">
        <v>115.83297164078702</v>
      </c>
      <c r="DA1051" s="528">
        <v>0.39136552602227231</v>
      </c>
      <c r="DB1051" s="529">
        <v>0.38993160676166777</v>
      </c>
      <c r="DC1051" s="530" t="s">
        <v>2289</v>
      </c>
      <c r="DD1051" s="225"/>
      <c r="DE1051" s="524"/>
      <c r="DF1051" s="524"/>
      <c r="DG1051" s="531"/>
      <c r="DH1051" s="532"/>
      <c r="DI1051" s="64">
        <v>98856</v>
      </c>
      <c r="DJ1051" s="64">
        <v>0</v>
      </c>
      <c r="DK1051" s="64">
        <v>16380</v>
      </c>
      <c r="DL1051" s="534">
        <f t="shared" si="164"/>
        <v>38412</v>
      </c>
    </row>
    <row r="1052" spans="1:116" ht="43.5" customHeight="1" x14ac:dyDescent="0.25">
      <c r="A1052" s="356" t="s">
        <v>7</v>
      </c>
      <c r="B1052" s="65" t="s">
        <v>96</v>
      </c>
      <c r="C1052" s="65" t="s">
        <v>140</v>
      </c>
      <c r="D1052" s="64" t="s">
        <v>2719</v>
      </c>
      <c r="E1052" s="64" t="s">
        <v>146</v>
      </c>
      <c r="F1052" s="64" t="s">
        <v>670</v>
      </c>
      <c r="G1052" s="18" t="s">
        <v>631</v>
      </c>
      <c r="H1052" s="35" t="s">
        <v>860</v>
      </c>
      <c r="I1052" s="28" t="s">
        <v>2330</v>
      </c>
      <c r="J1052" s="498">
        <v>8.8480083453848515</v>
      </c>
      <c r="K1052" s="498">
        <v>36.800757499211997</v>
      </c>
      <c r="L1052" s="499">
        <v>2729.5</v>
      </c>
      <c r="M1052" s="512">
        <v>0</v>
      </c>
      <c r="N1052" s="513">
        <v>0</v>
      </c>
      <c r="O1052" s="513">
        <v>0</v>
      </c>
      <c r="P1052" s="513">
        <v>0</v>
      </c>
      <c r="Q1052" s="513">
        <v>0</v>
      </c>
      <c r="R1052" s="513">
        <v>0</v>
      </c>
      <c r="S1052" s="513">
        <v>0</v>
      </c>
      <c r="T1052" s="513">
        <v>0</v>
      </c>
      <c r="U1052" s="513">
        <v>0</v>
      </c>
      <c r="V1052" s="513">
        <v>0</v>
      </c>
      <c r="W1052" s="513">
        <v>0</v>
      </c>
      <c r="X1052" s="513">
        <v>0</v>
      </c>
      <c r="Y1052" s="513">
        <v>0</v>
      </c>
      <c r="Z1052" s="513">
        <v>0</v>
      </c>
      <c r="AA1052" s="513">
        <v>0</v>
      </c>
      <c r="AB1052" s="513">
        <v>0</v>
      </c>
      <c r="AC1052" s="513">
        <v>118</v>
      </c>
      <c r="AD1052" s="513">
        <v>118</v>
      </c>
      <c r="AE1052" s="513">
        <v>0</v>
      </c>
      <c r="AF1052" s="513">
        <v>0</v>
      </c>
      <c r="AG1052" s="513">
        <v>0</v>
      </c>
      <c r="AH1052" s="513">
        <f t="shared" si="156"/>
        <v>0</v>
      </c>
      <c r="AI1052" s="513">
        <v>0</v>
      </c>
      <c r="AJ1052" s="513">
        <v>0</v>
      </c>
      <c r="AK1052" s="513">
        <f t="shared" si="157"/>
        <v>118</v>
      </c>
      <c r="AL1052" s="513">
        <f t="shared" si="158"/>
        <v>118</v>
      </c>
      <c r="AM1052" s="513">
        <v>0</v>
      </c>
      <c r="AN1052" s="513">
        <v>0</v>
      </c>
      <c r="AO1052" s="513">
        <v>0</v>
      </c>
      <c r="AP1052" s="513">
        <v>0</v>
      </c>
      <c r="AQ1052" s="513">
        <v>0</v>
      </c>
      <c r="AR1052" s="513">
        <v>0</v>
      </c>
      <c r="AS1052" s="513">
        <v>0</v>
      </c>
      <c r="AT1052" s="513">
        <v>0</v>
      </c>
      <c r="AU1052" s="513">
        <v>0</v>
      </c>
      <c r="AV1052" s="513">
        <v>0</v>
      </c>
      <c r="AW1052" s="513">
        <v>0</v>
      </c>
      <c r="AX1052" s="513">
        <v>0</v>
      </c>
      <c r="AY1052" s="513">
        <v>0</v>
      </c>
      <c r="AZ1052" s="513">
        <v>0</v>
      </c>
      <c r="BA1052" s="513">
        <v>0</v>
      </c>
      <c r="BB1052" s="513">
        <v>0</v>
      </c>
      <c r="BC1052" s="513">
        <v>2699.25</v>
      </c>
      <c r="BD1052" s="513">
        <v>2699.25</v>
      </c>
      <c r="BE1052" s="513">
        <v>0</v>
      </c>
      <c r="BF1052" s="513">
        <v>0</v>
      </c>
      <c r="BG1052" s="513">
        <v>0</v>
      </c>
      <c r="BH1052" s="513">
        <v>0</v>
      </c>
      <c r="BI1052" s="513">
        <v>0</v>
      </c>
      <c r="BJ1052" s="513">
        <v>0</v>
      </c>
      <c r="BK1052" s="241">
        <f t="shared" si="159"/>
        <v>2699.25</v>
      </c>
      <c r="BL1052" s="22">
        <f t="shared" si="160"/>
        <v>2699.25</v>
      </c>
      <c r="BM1052" s="519">
        <f t="shared" si="161"/>
        <v>0.29662087912087914</v>
      </c>
      <c r="BN1052" s="520">
        <v>0</v>
      </c>
      <c r="BO1052" s="520">
        <v>0</v>
      </c>
      <c r="BP1052" s="520">
        <v>0</v>
      </c>
      <c r="BQ1052" s="520">
        <v>0</v>
      </c>
      <c r="BR1052" s="520">
        <v>0</v>
      </c>
      <c r="BS1052" s="520">
        <v>0</v>
      </c>
      <c r="BT1052" s="520">
        <v>0</v>
      </c>
      <c r="BU1052" s="520">
        <v>0</v>
      </c>
      <c r="BV1052" s="520">
        <v>0</v>
      </c>
      <c r="BW1052" s="520">
        <v>0</v>
      </c>
      <c r="BX1052" s="520">
        <v>0</v>
      </c>
      <c r="BY1052" s="520">
        <v>0</v>
      </c>
      <c r="BZ1052" s="520">
        <v>0</v>
      </c>
      <c r="CA1052" s="520">
        <v>0</v>
      </c>
      <c r="CB1052" s="520">
        <v>0</v>
      </c>
      <c r="CC1052" s="520">
        <v>0</v>
      </c>
      <c r="CD1052" s="520">
        <v>3168487.62</v>
      </c>
      <c r="CE1052" s="520">
        <v>3168487.62</v>
      </c>
      <c r="CF1052" s="520">
        <v>0</v>
      </c>
      <c r="CG1052" s="520">
        <v>0</v>
      </c>
      <c r="CH1052" s="520">
        <v>0</v>
      </c>
      <c r="CI1052" s="520">
        <v>0</v>
      </c>
      <c r="CJ1052" s="520">
        <v>0</v>
      </c>
      <c r="CK1052" s="520">
        <v>0</v>
      </c>
      <c r="CL1052" s="520">
        <f t="shared" si="162"/>
        <v>3168487.62</v>
      </c>
      <c r="CM1052" s="521">
        <f t="shared" si="163"/>
        <v>3168487.62</v>
      </c>
      <c r="CN1052" s="522">
        <v>23304190.316932797</v>
      </c>
      <c r="CO1052" s="522">
        <v>23304190.316932797</v>
      </c>
      <c r="CP1052" s="522">
        <v>27940465.333871998</v>
      </c>
      <c r="CQ1052" s="243" t="s">
        <v>874</v>
      </c>
      <c r="CR1052" s="103">
        <v>7.59</v>
      </c>
      <c r="CS1052" s="523">
        <v>7.59</v>
      </c>
      <c r="CT1052" s="104">
        <v>9.1</v>
      </c>
      <c r="CU1052" s="524"/>
      <c r="CV1052" s="524"/>
      <c r="CW1052" s="524"/>
      <c r="CX1052" s="525"/>
      <c r="CY1052" s="526">
        <v>556.77214859049036</v>
      </c>
      <c r="CZ1052" s="527">
        <v>358.41633964017507</v>
      </c>
      <c r="DA1052" s="528">
        <v>1.1963786240047292</v>
      </c>
      <c r="DB1052" s="529">
        <v>1.1495553541886194</v>
      </c>
      <c r="DC1052" s="530" t="s">
        <v>2323</v>
      </c>
      <c r="DD1052" s="225"/>
      <c r="DE1052" s="524"/>
      <c r="DF1052" s="524"/>
      <c r="DG1052" s="531"/>
      <c r="DH1052" s="532"/>
      <c r="DI1052" s="64">
        <v>12188</v>
      </c>
      <c r="DJ1052" s="64">
        <v>126524</v>
      </c>
      <c r="DK1052" s="64">
        <v>988074</v>
      </c>
      <c r="DL1052" s="534">
        <f t="shared" si="164"/>
        <v>375595.33333333331</v>
      </c>
    </row>
    <row r="1053" spans="1:116" ht="43.5" customHeight="1" x14ac:dyDescent="0.25">
      <c r="A1053" s="356" t="s">
        <v>7</v>
      </c>
      <c r="B1053" s="65" t="s">
        <v>96</v>
      </c>
      <c r="C1053" s="65" t="s">
        <v>140</v>
      </c>
      <c r="D1053" s="64" t="s">
        <v>2719</v>
      </c>
      <c r="E1053" s="64" t="s">
        <v>146</v>
      </c>
      <c r="F1053" s="64" t="s">
        <v>671</v>
      </c>
      <c r="G1053" s="18" t="s">
        <v>146</v>
      </c>
      <c r="H1053" s="35" t="s">
        <v>866</v>
      </c>
      <c r="I1053" s="28" t="s">
        <v>2330</v>
      </c>
      <c r="J1053" s="498">
        <v>8.8480083453848515</v>
      </c>
      <c r="K1053" s="498">
        <v>34.711931745980998</v>
      </c>
      <c r="L1053" s="499">
        <v>1019.8</v>
      </c>
      <c r="M1053" s="512">
        <v>0</v>
      </c>
      <c r="N1053" s="513">
        <v>0</v>
      </c>
      <c r="O1053" s="513">
        <v>0</v>
      </c>
      <c r="P1053" s="513">
        <v>0</v>
      </c>
      <c r="Q1053" s="513">
        <v>0</v>
      </c>
      <c r="R1053" s="513">
        <v>0</v>
      </c>
      <c r="S1053" s="513">
        <v>0</v>
      </c>
      <c r="T1053" s="513">
        <v>0</v>
      </c>
      <c r="U1053" s="513">
        <v>0</v>
      </c>
      <c r="V1053" s="513">
        <v>0</v>
      </c>
      <c r="W1053" s="513">
        <v>0</v>
      </c>
      <c r="X1053" s="513">
        <v>0</v>
      </c>
      <c r="Y1053" s="513">
        <v>1</v>
      </c>
      <c r="Z1053" s="513">
        <v>1</v>
      </c>
      <c r="AA1053" s="513">
        <v>0</v>
      </c>
      <c r="AB1053" s="513">
        <v>0</v>
      </c>
      <c r="AC1053" s="513">
        <v>36</v>
      </c>
      <c r="AD1053" s="513">
        <v>36</v>
      </c>
      <c r="AE1053" s="513">
        <v>0</v>
      </c>
      <c r="AF1053" s="513">
        <v>0</v>
      </c>
      <c r="AG1053" s="513">
        <v>1</v>
      </c>
      <c r="AH1053" s="513">
        <f t="shared" si="156"/>
        <v>1</v>
      </c>
      <c r="AI1053" s="513">
        <v>0</v>
      </c>
      <c r="AJ1053" s="513">
        <v>0</v>
      </c>
      <c r="AK1053" s="513">
        <f t="shared" si="157"/>
        <v>38</v>
      </c>
      <c r="AL1053" s="513">
        <f t="shared" si="158"/>
        <v>38</v>
      </c>
      <c r="AM1053" s="513">
        <v>0</v>
      </c>
      <c r="AN1053" s="513">
        <v>0</v>
      </c>
      <c r="AO1053" s="513">
        <v>0</v>
      </c>
      <c r="AP1053" s="513">
        <v>0</v>
      </c>
      <c r="AQ1053" s="513">
        <v>0</v>
      </c>
      <c r="AR1053" s="513">
        <v>0</v>
      </c>
      <c r="AS1053" s="513">
        <v>0</v>
      </c>
      <c r="AT1053" s="513">
        <v>0</v>
      </c>
      <c r="AU1053" s="513">
        <v>0</v>
      </c>
      <c r="AV1053" s="513">
        <v>0</v>
      </c>
      <c r="AW1053" s="513">
        <v>0</v>
      </c>
      <c r="AX1053" s="513">
        <v>0</v>
      </c>
      <c r="AY1053" s="513">
        <v>1.2</v>
      </c>
      <c r="AZ1053" s="513">
        <v>1.2</v>
      </c>
      <c r="BA1053" s="513">
        <v>0</v>
      </c>
      <c r="BB1053" s="513">
        <v>0</v>
      </c>
      <c r="BC1053" s="513">
        <v>332.61</v>
      </c>
      <c r="BD1053" s="513">
        <v>332.61</v>
      </c>
      <c r="BE1053" s="513">
        <v>0</v>
      </c>
      <c r="BF1053" s="513">
        <v>0</v>
      </c>
      <c r="BG1053" s="513">
        <v>10</v>
      </c>
      <c r="BH1053" s="513">
        <v>10</v>
      </c>
      <c r="BI1053" s="513">
        <v>0</v>
      </c>
      <c r="BJ1053" s="513">
        <v>0</v>
      </c>
      <c r="BK1053" s="241">
        <f t="shared" si="159"/>
        <v>343.81</v>
      </c>
      <c r="BL1053" s="22">
        <f t="shared" si="160"/>
        <v>343.81</v>
      </c>
      <c r="BM1053" s="519">
        <f t="shared" si="161"/>
        <v>6.6889105058365761E-2</v>
      </c>
      <c r="BN1053" s="520">
        <v>0</v>
      </c>
      <c r="BO1053" s="520">
        <v>0</v>
      </c>
      <c r="BP1053" s="520">
        <v>0</v>
      </c>
      <c r="BQ1053" s="520">
        <v>0</v>
      </c>
      <c r="BR1053" s="520">
        <v>0</v>
      </c>
      <c r="BS1053" s="520">
        <v>0</v>
      </c>
      <c r="BT1053" s="520">
        <v>0</v>
      </c>
      <c r="BU1053" s="520">
        <v>0</v>
      </c>
      <c r="BV1053" s="520">
        <v>0</v>
      </c>
      <c r="BW1053" s="520">
        <v>0</v>
      </c>
      <c r="BX1053" s="520">
        <v>0</v>
      </c>
      <c r="BY1053" s="520">
        <v>0</v>
      </c>
      <c r="BZ1053" s="520">
        <v>6054.9119999999994</v>
      </c>
      <c r="CA1053" s="520">
        <v>6054.9119999999994</v>
      </c>
      <c r="CB1053" s="520">
        <v>0</v>
      </c>
      <c r="CC1053" s="520">
        <v>0</v>
      </c>
      <c r="CD1053" s="520">
        <v>390430.92240000004</v>
      </c>
      <c r="CE1053" s="520">
        <v>390430.92240000004</v>
      </c>
      <c r="CF1053" s="520">
        <v>0</v>
      </c>
      <c r="CG1053" s="520">
        <v>0</v>
      </c>
      <c r="CH1053" s="520">
        <v>32762.400000000001</v>
      </c>
      <c r="CI1053" s="520">
        <v>32762.400000000001</v>
      </c>
      <c r="CJ1053" s="520">
        <v>0</v>
      </c>
      <c r="CK1053" s="520">
        <v>0</v>
      </c>
      <c r="CL1053" s="520">
        <f t="shared" si="162"/>
        <v>429248.23440000007</v>
      </c>
      <c r="CM1053" s="521">
        <f t="shared" si="163"/>
        <v>429248.23440000007</v>
      </c>
      <c r="CN1053" s="522">
        <v>8930233.3067087997</v>
      </c>
      <c r="CO1053" s="522">
        <v>8930233.3067087997</v>
      </c>
      <c r="CP1053" s="522">
        <v>10044069.846057599</v>
      </c>
      <c r="CQ1053" s="243" t="s">
        <v>874</v>
      </c>
      <c r="CR1053" s="103">
        <v>4.57</v>
      </c>
      <c r="CS1053" s="523">
        <v>4.57</v>
      </c>
      <c r="CT1053" s="104">
        <v>5.14</v>
      </c>
      <c r="CU1053" s="524"/>
      <c r="CV1053" s="524"/>
      <c r="CW1053" s="524"/>
      <c r="CX1053" s="525"/>
      <c r="CY1053" s="526">
        <v>1116.5208559352079</v>
      </c>
      <c r="CZ1053" s="527">
        <v>378.99458394396567</v>
      </c>
      <c r="DA1053" s="528">
        <v>2.6208771127507529</v>
      </c>
      <c r="DB1053" s="529">
        <v>2.1492192758776096</v>
      </c>
      <c r="DC1053" s="530" t="s">
        <v>2323</v>
      </c>
      <c r="DD1053" s="225"/>
      <c r="DE1053" s="524"/>
      <c r="DF1053" s="524"/>
      <c r="DG1053" s="531"/>
      <c r="DH1053" s="532"/>
      <c r="DI1053" s="64">
        <v>195520</v>
      </c>
      <c r="DJ1053" s="64">
        <v>123560</v>
      </c>
      <c r="DK1053" s="64">
        <v>755054</v>
      </c>
      <c r="DL1053" s="534">
        <f t="shared" si="164"/>
        <v>358044.66666666669</v>
      </c>
    </row>
    <row r="1054" spans="1:116" ht="43.5" customHeight="1" x14ac:dyDescent="0.25">
      <c r="A1054" s="356" t="s">
        <v>7</v>
      </c>
      <c r="B1054" s="65" t="s">
        <v>96</v>
      </c>
      <c r="C1054" s="65" t="s">
        <v>140</v>
      </c>
      <c r="D1054" s="64" t="s">
        <v>2719</v>
      </c>
      <c r="E1054" s="64" t="s">
        <v>146</v>
      </c>
      <c r="F1054" s="64" t="s">
        <v>672</v>
      </c>
      <c r="G1054" s="18" t="s">
        <v>631</v>
      </c>
      <c r="H1054" s="35" t="s">
        <v>860</v>
      </c>
      <c r="I1054" s="28" t="s">
        <v>2330</v>
      </c>
      <c r="J1054" s="498">
        <v>11.660166036553681</v>
      </c>
      <c r="K1054" s="498">
        <v>5.5092802915709997</v>
      </c>
      <c r="L1054" s="499">
        <v>211</v>
      </c>
      <c r="M1054" s="512">
        <v>0</v>
      </c>
      <c r="N1054" s="513">
        <v>0</v>
      </c>
      <c r="O1054" s="513">
        <v>0</v>
      </c>
      <c r="P1054" s="513">
        <v>0</v>
      </c>
      <c r="Q1054" s="513">
        <v>0</v>
      </c>
      <c r="R1054" s="513">
        <v>0</v>
      </c>
      <c r="S1054" s="513">
        <v>0</v>
      </c>
      <c r="T1054" s="513">
        <v>0</v>
      </c>
      <c r="U1054" s="513">
        <v>0</v>
      </c>
      <c r="V1054" s="513">
        <v>0</v>
      </c>
      <c r="W1054" s="513">
        <v>0</v>
      </c>
      <c r="X1054" s="513">
        <v>0</v>
      </c>
      <c r="Y1054" s="513">
        <v>0</v>
      </c>
      <c r="Z1054" s="513">
        <v>0</v>
      </c>
      <c r="AA1054" s="513">
        <v>0</v>
      </c>
      <c r="AB1054" s="513">
        <v>0</v>
      </c>
      <c r="AC1054" s="513">
        <v>13</v>
      </c>
      <c r="AD1054" s="513">
        <v>13</v>
      </c>
      <c r="AE1054" s="513">
        <v>0</v>
      </c>
      <c r="AF1054" s="513">
        <v>0</v>
      </c>
      <c r="AG1054" s="513">
        <v>0</v>
      </c>
      <c r="AH1054" s="513">
        <f t="shared" si="156"/>
        <v>0</v>
      </c>
      <c r="AI1054" s="513">
        <v>0</v>
      </c>
      <c r="AJ1054" s="513">
        <v>0</v>
      </c>
      <c r="AK1054" s="513">
        <f t="shared" si="157"/>
        <v>13</v>
      </c>
      <c r="AL1054" s="513">
        <f t="shared" si="158"/>
        <v>13</v>
      </c>
      <c r="AM1054" s="513">
        <v>0</v>
      </c>
      <c r="AN1054" s="513">
        <v>0</v>
      </c>
      <c r="AO1054" s="513">
        <v>0</v>
      </c>
      <c r="AP1054" s="513">
        <v>0</v>
      </c>
      <c r="AQ1054" s="513">
        <v>0</v>
      </c>
      <c r="AR1054" s="513">
        <v>0</v>
      </c>
      <c r="AS1054" s="513">
        <v>0</v>
      </c>
      <c r="AT1054" s="513">
        <v>0</v>
      </c>
      <c r="AU1054" s="513">
        <v>0</v>
      </c>
      <c r="AV1054" s="513">
        <v>0</v>
      </c>
      <c r="AW1054" s="513">
        <v>0</v>
      </c>
      <c r="AX1054" s="513">
        <v>0</v>
      </c>
      <c r="AY1054" s="513">
        <v>0</v>
      </c>
      <c r="AZ1054" s="513">
        <v>0</v>
      </c>
      <c r="BA1054" s="513">
        <v>0</v>
      </c>
      <c r="BB1054" s="513">
        <v>0</v>
      </c>
      <c r="BC1054" s="513">
        <v>884.34</v>
      </c>
      <c r="BD1054" s="513">
        <v>884.34</v>
      </c>
      <c r="BE1054" s="513">
        <v>0</v>
      </c>
      <c r="BF1054" s="513">
        <v>0</v>
      </c>
      <c r="BG1054" s="513">
        <v>0</v>
      </c>
      <c r="BH1054" s="513">
        <v>0</v>
      </c>
      <c r="BI1054" s="513">
        <v>0</v>
      </c>
      <c r="BJ1054" s="513">
        <v>0</v>
      </c>
      <c r="BK1054" s="241">
        <f t="shared" si="159"/>
        <v>884.34</v>
      </c>
      <c r="BL1054" s="22">
        <f t="shared" si="160"/>
        <v>884.34</v>
      </c>
      <c r="BM1054" s="519">
        <f t="shared" si="161"/>
        <v>0.12333891213389121</v>
      </c>
      <c r="BN1054" s="520">
        <v>0</v>
      </c>
      <c r="BO1054" s="520">
        <v>0</v>
      </c>
      <c r="BP1054" s="520">
        <v>0</v>
      </c>
      <c r="BQ1054" s="520">
        <v>0</v>
      </c>
      <c r="BR1054" s="520">
        <v>0</v>
      </c>
      <c r="BS1054" s="520">
        <v>0</v>
      </c>
      <c r="BT1054" s="520">
        <v>0</v>
      </c>
      <c r="BU1054" s="520">
        <v>0</v>
      </c>
      <c r="BV1054" s="520">
        <v>0</v>
      </c>
      <c r="BW1054" s="520">
        <v>0</v>
      </c>
      <c r="BX1054" s="520">
        <v>0</v>
      </c>
      <c r="BY1054" s="520">
        <v>0</v>
      </c>
      <c r="BZ1054" s="520">
        <v>0</v>
      </c>
      <c r="CA1054" s="520">
        <v>0</v>
      </c>
      <c r="CB1054" s="520">
        <v>0</v>
      </c>
      <c r="CC1054" s="520">
        <v>0</v>
      </c>
      <c r="CD1054" s="520">
        <v>1038073.6656000001</v>
      </c>
      <c r="CE1054" s="520">
        <v>1038073.6656000001</v>
      </c>
      <c r="CF1054" s="520">
        <v>0</v>
      </c>
      <c r="CG1054" s="520">
        <v>0</v>
      </c>
      <c r="CH1054" s="520">
        <v>0</v>
      </c>
      <c r="CI1054" s="520">
        <v>0</v>
      </c>
      <c r="CJ1054" s="520">
        <v>0</v>
      </c>
      <c r="CK1054" s="520">
        <v>0</v>
      </c>
      <c r="CL1054" s="520">
        <f t="shared" si="162"/>
        <v>1038073.6656000001</v>
      </c>
      <c r="CM1054" s="521">
        <f t="shared" si="163"/>
        <v>1038073.6656000001</v>
      </c>
      <c r="CN1054" s="522">
        <v>9625740.208809603</v>
      </c>
      <c r="CO1054" s="522">
        <v>9625740.208809603</v>
      </c>
      <c r="CP1054" s="522">
        <v>10441234.084291199</v>
      </c>
      <c r="CQ1054" s="243" t="s">
        <v>874</v>
      </c>
      <c r="CR1054" s="103">
        <v>6.61</v>
      </c>
      <c r="CS1054" s="523">
        <v>6.61</v>
      </c>
      <c r="CT1054" s="104">
        <v>7.17</v>
      </c>
      <c r="CU1054" s="524"/>
      <c r="CV1054" s="524"/>
      <c r="CW1054" s="524"/>
      <c r="CX1054" s="525"/>
      <c r="CY1054" s="526">
        <v>247.37158384000449</v>
      </c>
      <c r="CZ1054" s="527">
        <v>49.525723999804093</v>
      </c>
      <c r="DA1054" s="528">
        <v>1.3367935850987582</v>
      </c>
      <c r="DB1054" s="529">
        <v>0.99847824322039624</v>
      </c>
      <c r="DC1054" s="530" t="s">
        <v>2304</v>
      </c>
      <c r="DD1054" s="225"/>
      <c r="DE1054" s="524"/>
      <c r="DF1054" s="524"/>
      <c r="DG1054" s="531"/>
      <c r="DH1054" s="532"/>
      <c r="DI1054" s="64">
        <v>10479</v>
      </c>
      <c r="DJ1054" s="64">
        <v>7867</v>
      </c>
      <c r="DK1054" s="64">
        <v>9752</v>
      </c>
      <c r="DL1054" s="534">
        <f t="shared" si="164"/>
        <v>9366</v>
      </c>
    </row>
    <row r="1055" spans="1:116" ht="43.5" customHeight="1" x14ac:dyDescent="0.25">
      <c r="A1055" s="356" t="s">
        <v>7</v>
      </c>
      <c r="B1055" s="65" t="s">
        <v>96</v>
      </c>
      <c r="C1055" s="65" t="s">
        <v>140</v>
      </c>
      <c r="D1055" s="64" t="s">
        <v>2719</v>
      </c>
      <c r="E1055" s="64" t="s">
        <v>146</v>
      </c>
      <c r="F1055" s="64" t="s">
        <v>673</v>
      </c>
      <c r="G1055" s="18" t="s">
        <v>631</v>
      </c>
      <c r="H1055" s="35" t="s">
        <v>866</v>
      </c>
      <c r="I1055" s="28" t="s">
        <v>2330</v>
      </c>
      <c r="J1055" s="498">
        <v>11.774481389853227</v>
      </c>
      <c r="K1055" s="498">
        <v>10.758712098834001</v>
      </c>
      <c r="L1055" s="499">
        <v>217.6</v>
      </c>
      <c r="M1055" s="512">
        <v>0</v>
      </c>
      <c r="N1055" s="513">
        <v>0</v>
      </c>
      <c r="O1055" s="513">
        <v>0</v>
      </c>
      <c r="P1055" s="513">
        <v>0</v>
      </c>
      <c r="Q1055" s="513">
        <v>0</v>
      </c>
      <c r="R1055" s="513">
        <v>0</v>
      </c>
      <c r="S1055" s="513">
        <v>0</v>
      </c>
      <c r="T1055" s="513">
        <v>0</v>
      </c>
      <c r="U1055" s="513">
        <v>0</v>
      </c>
      <c r="V1055" s="513">
        <v>0</v>
      </c>
      <c r="W1055" s="513">
        <v>0</v>
      </c>
      <c r="X1055" s="513">
        <v>0</v>
      </c>
      <c r="Y1055" s="513">
        <v>0</v>
      </c>
      <c r="Z1055" s="513">
        <v>0</v>
      </c>
      <c r="AA1055" s="513">
        <v>0</v>
      </c>
      <c r="AB1055" s="513">
        <v>0</v>
      </c>
      <c r="AC1055" s="513">
        <v>10</v>
      </c>
      <c r="AD1055" s="513">
        <v>10</v>
      </c>
      <c r="AE1055" s="513">
        <v>0</v>
      </c>
      <c r="AF1055" s="513">
        <v>0</v>
      </c>
      <c r="AG1055" s="513">
        <v>0</v>
      </c>
      <c r="AH1055" s="513">
        <f t="shared" si="156"/>
        <v>0</v>
      </c>
      <c r="AI1055" s="513">
        <v>0</v>
      </c>
      <c r="AJ1055" s="513">
        <v>0</v>
      </c>
      <c r="AK1055" s="513">
        <f t="shared" si="157"/>
        <v>10</v>
      </c>
      <c r="AL1055" s="513">
        <f t="shared" si="158"/>
        <v>10</v>
      </c>
      <c r="AM1055" s="513">
        <v>0</v>
      </c>
      <c r="AN1055" s="513">
        <v>0</v>
      </c>
      <c r="AO1055" s="513">
        <v>0</v>
      </c>
      <c r="AP1055" s="513">
        <v>0</v>
      </c>
      <c r="AQ1055" s="513">
        <v>0</v>
      </c>
      <c r="AR1055" s="513">
        <v>0</v>
      </c>
      <c r="AS1055" s="513">
        <v>0</v>
      </c>
      <c r="AT1055" s="513">
        <v>0</v>
      </c>
      <c r="AU1055" s="513">
        <v>0</v>
      </c>
      <c r="AV1055" s="513">
        <v>0</v>
      </c>
      <c r="AW1055" s="513">
        <v>0</v>
      </c>
      <c r="AX1055" s="513">
        <v>0</v>
      </c>
      <c r="AY1055" s="513">
        <v>0</v>
      </c>
      <c r="AZ1055" s="513">
        <v>0</v>
      </c>
      <c r="BA1055" s="513">
        <v>0</v>
      </c>
      <c r="BB1055" s="513">
        <v>0</v>
      </c>
      <c r="BC1055" s="513">
        <v>162</v>
      </c>
      <c r="BD1055" s="513">
        <v>162</v>
      </c>
      <c r="BE1055" s="513">
        <v>0</v>
      </c>
      <c r="BF1055" s="513">
        <v>0</v>
      </c>
      <c r="BG1055" s="513">
        <v>0</v>
      </c>
      <c r="BH1055" s="513">
        <v>0</v>
      </c>
      <c r="BI1055" s="513">
        <v>0</v>
      </c>
      <c r="BJ1055" s="513">
        <v>0</v>
      </c>
      <c r="BK1055" s="241">
        <f t="shared" si="159"/>
        <v>162</v>
      </c>
      <c r="BL1055" s="22">
        <f t="shared" si="160"/>
        <v>162</v>
      </c>
      <c r="BM1055" s="519">
        <f t="shared" si="161"/>
        <v>1.7704918032786884E-2</v>
      </c>
      <c r="BN1055" s="520">
        <v>0</v>
      </c>
      <c r="BO1055" s="520">
        <v>0</v>
      </c>
      <c r="BP1055" s="520">
        <v>0</v>
      </c>
      <c r="BQ1055" s="520">
        <v>0</v>
      </c>
      <c r="BR1055" s="520">
        <v>0</v>
      </c>
      <c r="BS1055" s="520">
        <v>0</v>
      </c>
      <c r="BT1055" s="520">
        <v>0</v>
      </c>
      <c r="BU1055" s="520">
        <v>0</v>
      </c>
      <c r="BV1055" s="520">
        <v>0</v>
      </c>
      <c r="BW1055" s="520">
        <v>0</v>
      </c>
      <c r="BX1055" s="520">
        <v>0</v>
      </c>
      <c r="BY1055" s="520">
        <v>0</v>
      </c>
      <c r="BZ1055" s="520">
        <v>0</v>
      </c>
      <c r="CA1055" s="520">
        <v>0</v>
      </c>
      <c r="CB1055" s="520">
        <v>0</v>
      </c>
      <c r="CC1055" s="520">
        <v>0</v>
      </c>
      <c r="CD1055" s="520">
        <v>190162.08000000002</v>
      </c>
      <c r="CE1055" s="520">
        <v>190162.08000000002</v>
      </c>
      <c r="CF1055" s="520">
        <v>0</v>
      </c>
      <c r="CG1055" s="520">
        <v>0</v>
      </c>
      <c r="CH1055" s="520">
        <v>0</v>
      </c>
      <c r="CI1055" s="520">
        <v>0</v>
      </c>
      <c r="CJ1055" s="520">
        <v>0</v>
      </c>
      <c r="CK1055" s="520">
        <v>0</v>
      </c>
      <c r="CL1055" s="520">
        <f t="shared" si="162"/>
        <v>190162.08000000002</v>
      </c>
      <c r="CM1055" s="521">
        <f t="shared" si="163"/>
        <v>190162.08000000002</v>
      </c>
      <c r="CN1055" s="522">
        <v>36468836.707632005</v>
      </c>
      <c r="CO1055" s="522">
        <v>36468836.707632005</v>
      </c>
      <c r="CP1055" s="522">
        <v>41920836.165179998</v>
      </c>
      <c r="CQ1055" s="243" t="s">
        <v>874</v>
      </c>
      <c r="CR1055" s="103">
        <v>7.96</v>
      </c>
      <c r="CS1055" s="523">
        <v>7.96</v>
      </c>
      <c r="CT1055" s="104">
        <v>9.15</v>
      </c>
      <c r="CU1055" s="524"/>
      <c r="CV1055" s="524"/>
      <c r="CW1055" s="524"/>
      <c r="CX1055" s="525"/>
      <c r="CY1055" s="526">
        <v>754.89301637971801</v>
      </c>
      <c r="CZ1055" s="527">
        <v>92.928983634077099</v>
      </c>
      <c r="DA1055" s="528">
        <v>1.1195939930791361</v>
      </c>
      <c r="DB1055" s="529">
        <v>1.029002941248818</v>
      </c>
      <c r="DC1055" s="530" t="s">
        <v>2336</v>
      </c>
      <c r="DD1055" s="225"/>
      <c r="DE1055" s="524"/>
      <c r="DF1055" s="524"/>
      <c r="DG1055" s="531"/>
      <c r="DH1055" s="532"/>
      <c r="DI1055" s="64">
        <v>2457</v>
      </c>
      <c r="DJ1055" s="64">
        <v>11739</v>
      </c>
      <c r="DK1055" s="64">
        <v>5162</v>
      </c>
      <c r="DL1055" s="534">
        <f t="shared" si="164"/>
        <v>6452.666666666667</v>
      </c>
    </row>
    <row r="1056" spans="1:116" ht="43.5" customHeight="1" x14ac:dyDescent="0.25">
      <c r="A1056" s="356" t="s">
        <v>7</v>
      </c>
      <c r="B1056" s="65" t="s">
        <v>96</v>
      </c>
      <c r="C1056" s="65" t="s">
        <v>140</v>
      </c>
      <c r="D1056" s="64" t="s">
        <v>2720</v>
      </c>
      <c r="E1056" s="64" t="s">
        <v>1814</v>
      </c>
      <c r="F1056" s="64" t="s">
        <v>1989</v>
      </c>
      <c r="G1056" s="18" t="s">
        <v>1814</v>
      </c>
      <c r="H1056" s="35" t="s">
        <v>860</v>
      </c>
      <c r="I1056" s="28" t="s">
        <v>2330</v>
      </c>
      <c r="J1056" s="498">
        <v>8.8480083453848515</v>
      </c>
      <c r="K1056" s="498">
        <v>6.2634469566690001</v>
      </c>
      <c r="L1056" s="499">
        <v>1482.5</v>
      </c>
      <c r="M1056" s="512">
        <v>0</v>
      </c>
      <c r="N1056" s="513">
        <v>0</v>
      </c>
      <c r="O1056" s="513">
        <v>0</v>
      </c>
      <c r="P1056" s="513">
        <v>0</v>
      </c>
      <c r="Q1056" s="513">
        <v>0</v>
      </c>
      <c r="R1056" s="513">
        <v>0</v>
      </c>
      <c r="S1056" s="513">
        <v>0</v>
      </c>
      <c r="T1056" s="513">
        <v>0</v>
      </c>
      <c r="U1056" s="513">
        <v>0</v>
      </c>
      <c r="V1056" s="513">
        <v>0</v>
      </c>
      <c r="W1056" s="513">
        <v>0</v>
      </c>
      <c r="X1056" s="513">
        <v>0</v>
      </c>
      <c r="Y1056" s="513">
        <v>0</v>
      </c>
      <c r="Z1056" s="513">
        <v>0</v>
      </c>
      <c r="AA1056" s="513">
        <v>0</v>
      </c>
      <c r="AB1056" s="513">
        <v>0</v>
      </c>
      <c r="AC1056" s="513">
        <v>32</v>
      </c>
      <c r="AD1056" s="513">
        <v>32</v>
      </c>
      <c r="AE1056" s="513">
        <v>0</v>
      </c>
      <c r="AF1056" s="513">
        <v>0</v>
      </c>
      <c r="AG1056" s="513">
        <v>0</v>
      </c>
      <c r="AH1056" s="513">
        <f t="shared" si="156"/>
        <v>0</v>
      </c>
      <c r="AI1056" s="513">
        <v>0</v>
      </c>
      <c r="AJ1056" s="513">
        <v>0</v>
      </c>
      <c r="AK1056" s="513">
        <f t="shared" si="157"/>
        <v>32</v>
      </c>
      <c r="AL1056" s="513">
        <f t="shared" si="158"/>
        <v>32</v>
      </c>
      <c r="AM1056" s="513">
        <v>0</v>
      </c>
      <c r="AN1056" s="513">
        <v>0</v>
      </c>
      <c r="AO1056" s="513">
        <v>0</v>
      </c>
      <c r="AP1056" s="513">
        <v>0</v>
      </c>
      <c r="AQ1056" s="513">
        <v>0</v>
      </c>
      <c r="AR1056" s="513">
        <v>0</v>
      </c>
      <c r="AS1056" s="513">
        <v>0</v>
      </c>
      <c r="AT1056" s="513">
        <v>0</v>
      </c>
      <c r="AU1056" s="513">
        <v>0</v>
      </c>
      <c r="AV1056" s="513">
        <v>0</v>
      </c>
      <c r="AW1056" s="513">
        <v>0</v>
      </c>
      <c r="AX1056" s="513">
        <v>0</v>
      </c>
      <c r="AY1056" s="513">
        <v>0</v>
      </c>
      <c r="AZ1056" s="513">
        <v>0</v>
      </c>
      <c r="BA1056" s="513">
        <v>0</v>
      </c>
      <c r="BB1056" s="513">
        <v>0</v>
      </c>
      <c r="BC1056" s="513">
        <v>190.17</v>
      </c>
      <c r="BD1056" s="513">
        <v>190.17</v>
      </c>
      <c r="BE1056" s="513">
        <v>0</v>
      </c>
      <c r="BF1056" s="513">
        <v>0</v>
      </c>
      <c r="BG1056" s="513">
        <v>0</v>
      </c>
      <c r="BH1056" s="513">
        <v>0</v>
      </c>
      <c r="BI1056" s="513">
        <v>0</v>
      </c>
      <c r="BJ1056" s="513">
        <v>0</v>
      </c>
      <c r="BK1056" s="241">
        <f t="shared" si="159"/>
        <v>190.17</v>
      </c>
      <c r="BL1056" s="22">
        <f t="shared" si="160"/>
        <v>190.17</v>
      </c>
      <c r="BM1056" s="519">
        <f t="shared" si="161"/>
        <v>2.4826370757180152E-2</v>
      </c>
      <c r="BN1056" s="520">
        <v>0</v>
      </c>
      <c r="BO1056" s="520">
        <v>0</v>
      </c>
      <c r="BP1056" s="520">
        <v>0</v>
      </c>
      <c r="BQ1056" s="520">
        <v>0</v>
      </c>
      <c r="BR1056" s="520">
        <v>0</v>
      </c>
      <c r="BS1056" s="520">
        <v>0</v>
      </c>
      <c r="BT1056" s="520">
        <v>0</v>
      </c>
      <c r="BU1056" s="520">
        <v>0</v>
      </c>
      <c r="BV1056" s="520">
        <v>0</v>
      </c>
      <c r="BW1056" s="520">
        <v>0</v>
      </c>
      <c r="BX1056" s="520">
        <v>0</v>
      </c>
      <c r="BY1056" s="520">
        <v>0</v>
      </c>
      <c r="BZ1056" s="520">
        <v>0</v>
      </c>
      <c r="CA1056" s="520">
        <v>0</v>
      </c>
      <c r="CB1056" s="520">
        <v>0</v>
      </c>
      <c r="CC1056" s="520">
        <v>0</v>
      </c>
      <c r="CD1056" s="520">
        <v>223229.15280000001</v>
      </c>
      <c r="CE1056" s="520">
        <v>223229.15280000001</v>
      </c>
      <c r="CF1056" s="520">
        <v>0</v>
      </c>
      <c r="CG1056" s="520">
        <v>0</v>
      </c>
      <c r="CH1056" s="520">
        <v>0</v>
      </c>
      <c r="CI1056" s="520">
        <v>0</v>
      </c>
      <c r="CJ1056" s="520">
        <v>0</v>
      </c>
      <c r="CK1056" s="520">
        <v>0</v>
      </c>
      <c r="CL1056" s="520">
        <f t="shared" si="162"/>
        <v>223229.15280000001</v>
      </c>
      <c r="CM1056" s="521">
        <f t="shared" si="163"/>
        <v>223229.15280000001</v>
      </c>
      <c r="CN1056" s="522">
        <v>29624572.598124001</v>
      </c>
      <c r="CO1056" s="522">
        <v>29624572.598124001</v>
      </c>
      <c r="CP1056" s="522">
        <v>33869287.477855198</v>
      </c>
      <c r="CQ1056" s="243" t="s">
        <v>874</v>
      </c>
      <c r="CR1056" s="103">
        <v>6.7</v>
      </c>
      <c r="CS1056" s="523">
        <v>6.7</v>
      </c>
      <c r="CT1056" s="104">
        <v>7.66</v>
      </c>
      <c r="CU1056" s="524"/>
      <c r="CV1056" s="524"/>
      <c r="CW1056" s="524"/>
      <c r="CX1056" s="525"/>
      <c r="CY1056" s="526">
        <v>71.444881353946826</v>
      </c>
      <c r="CZ1056" s="527">
        <v>71.216291771759472</v>
      </c>
      <c r="DA1056" s="528">
        <v>1.0076265039819094</v>
      </c>
      <c r="DB1056" s="529">
        <v>1.0059411003923693</v>
      </c>
      <c r="DC1056" s="530" t="s">
        <v>2312</v>
      </c>
      <c r="DD1056" s="225"/>
      <c r="DE1056" s="524"/>
      <c r="DF1056" s="524"/>
      <c r="DG1056" s="531"/>
      <c r="DH1056" s="532"/>
      <c r="DI1056" s="64">
        <v>0</v>
      </c>
      <c r="DJ1056" s="64">
        <v>16808</v>
      </c>
      <c r="DK1056" s="64">
        <v>39034</v>
      </c>
      <c r="DL1056" s="534">
        <f t="shared" si="164"/>
        <v>18614</v>
      </c>
    </row>
    <row r="1057" spans="1:116" ht="43.5" customHeight="1" x14ac:dyDescent="0.25">
      <c r="A1057" s="356" t="s">
        <v>7</v>
      </c>
      <c r="B1057" s="65" t="s">
        <v>96</v>
      </c>
      <c r="C1057" s="65" t="s">
        <v>140</v>
      </c>
      <c r="D1057" s="64" t="s">
        <v>2720</v>
      </c>
      <c r="E1057" s="64" t="s">
        <v>1814</v>
      </c>
      <c r="F1057" s="64" t="s">
        <v>1990</v>
      </c>
      <c r="G1057" s="18" t="s">
        <v>165</v>
      </c>
      <c r="H1057" s="35" t="s">
        <v>866</v>
      </c>
      <c r="I1057" s="28" t="s">
        <v>2330</v>
      </c>
      <c r="J1057" s="498">
        <v>7.4990871764502112</v>
      </c>
      <c r="K1057" s="498">
        <v>10.786174219989</v>
      </c>
      <c r="L1057" s="499">
        <v>874.5</v>
      </c>
      <c r="M1057" s="512">
        <v>0</v>
      </c>
      <c r="N1057" s="513">
        <v>0</v>
      </c>
      <c r="O1057" s="513">
        <v>0</v>
      </c>
      <c r="P1057" s="513">
        <v>0</v>
      </c>
      <c r="Q1057" s="513">
        <v>0</v>
      </c>
      <c r="R1057" s="513">
        <v>0</v>
      </c>
      <c r="S1057" s="513">
        <v>0</v>
      </c>
      <c r="T1057" s="513">
        <v>0</v>
      </c>
      <c r="U1057" s="513">
        <v>0</v>
      </c>
      <c r="V1057" s="513">
        <v>0</v>
      </c>
      <c r="W1057" s="513">
        <v>0</v>
      </c>
      <c r="X1057" s="513">
        <v>0</v>
      </c>
      <c r="Y1057" s="513">
        <v>0</v>
      </c>
      <c r="Z1057" s="513">
        <v>0</v>
      </c>
      <c r="AA1057" s="513">
        <v>0</v>
      </c>
      <c r="AB1057" s="513">
        <v>0</v>
      </c>
      <c r="AC1057" s="513">
        <v>40</v>
      </c>
      <c r="AD1057" s="513">
        <v>40</v>
      </c>
      <c r="AE1057" s="513">
        <v>0</v>
      </c>
      <c r="AF1057" s="513">
        <v>0</v>
      </c>
      <c r="AG1057" s="513">
        <v>0</v>
      </c>
      <c r="AH1057" s="513">
        <f t="shared" si="156"/>
        <v>0</v>
      </c>
      <c r="AI1057" s="513">
        <v>0</v>
      </c>
      <c r="AJ1057" s="513">
        <v>0</v>
      </c>
      <c r="AK1057" s="513">
        <f t="shared" si="157"/>
        <v>40</v>
      </c>
      <c r="AL1057" s="513">
        <f t="shared" si="158"/>
        <v>40</v>
      </c>
      <c r="AM1057" s="513">
        <v>0</v>
      </c>
      <c r="AN1057" s="513">
        <v>0</v>
      </c>
      <c r="AO1057" s="513">
        <v>0</v>
      </c>
      <c r="AP1057" s="513">
        <v>0</v>
      </c>
      <c r="AQ1057" s="513">
        <v>0</v>
      </c>
      <c r="AR1057" s="513">
        <v>0</v>
      </c>
      <c r="AS1057" s="513">
        <v>0</v>
      </c>
      <c r="AT1057" s="513">
        <v>0</v>
      </c>
      <c r="AU1057" s="513">
        <v>0</v>
      </c>
      <c r="AV1057" s="513">
        <v>0</v>
      </c>
      <c r="AW1057" s="513">
        <v>0</v>
      </c>
      <c r="AX1057" s="513">
        <v>0</v>
      </c>
      <c r="AY1057" s="513">
        <v>0</v>
      </c>
      <c r="AZ1057" s="513">
        <v>0</v>
      </c>
      <c r="BA1057" s="513">
        <v>0</v>
      </c>
      <c r="BB1057" s="513">
        <v>0</v>
      </c>
      <c r="BC1057" s="513">
        <v>244.2</v>
      </c>
      <c r="BD1057" s="513">
        <v>244.2</v>
      </c>
      <c r="BE1057" s="513">
        <v>0</v>
      </c>
      <c r="BF1057" s="513">
        <v>0</v>
      </c>
      <c r="BG1057" s="513">
        <v>0</v>
      </c>
      <c r="BH1057" s="513">
        <v>0</v>
      </c>
      <c r="BI1057" s="513">
        <v>0</v>
      </c>
      <c r="BJ1057" s="513">
        <v>0</v>
      </c>
      <c r="BK1057" s="241">
        <f t="shared" si="159"/>
        <v>244.2</v>
      </c>
      <c r="BL1057" s="22">
        <f t="shared" si="160"/>
        <v>244.2</v>
      </c>
      <c r="BM1057" s="519">
        <f t="shared" si="161"/>
        <v>4.0564784053156146E-2</v>
      </c>
      <c r="BN1057" s="520">
        <v>0</v>
      </c>
      <c r="BO1057" s="520">
        <v>0</v>
      </c>
      <c r="BP1057" s="520">
        <v>0</v>
      </c>
      <c r="BQ1057" s="520">
        <v>0</v>
      </c>
      <c r="BR1057" s="520">
        <v>0</v>
      </c>
      <c r="BS1057" s="520">
        <v>0</v>
      </c>
      <c r="BT1057" s="520">
        <v>0</v>
      </c>
      <c r="BU1057" s="520">
        <v>0</v>
      </c>
      <c r="BV1057" s="520">
        <v>0</v>
      </c>
      <c r="BW1057" s="520">
        <v>0</v>
      </c>
      <c r="BX1057" s="520">
        <v>0</v>
      </c>
      <c r="BY1057" s="520">
        <v>0</v>
      </c>
      <c r="BZ1057" s="520">
        <v>0</v>
      </c>
      <c r="CA1057" s="520">
        <v>0</v>
      </c>
      <c r="CB1057" s="520">
        <v>0</v>
      </c>
      <c r="CC1057" s="520">
        <v>0</v>
      </c>
      <c r="CD1057" s="520">
        <v>286651.728</v>
      </c>
      <c r="CE1057" s="520">
        <v>286651.728</v>
      </c>
      <c r="CF1057" s="520">
        <v>0</v>
      </c>
      <c r="CG1057" s="520">
        <v>0</v>
      </c>
      <c r="CH1057" s="520">
        <v>0</v>
      </c>
      <c r="CI1057" s="520">
        <v>0</v>
      </c>
      <c r="CJ1057" s="520">
        <v>0</v>
      </c>
      <c r="CK1057" s="520">
        <v>0</v>
      </c>
      <c r="CL1057" s="520">
        <f t="shared" si="162"/>
        <v>286651.728</v>
      </c>
      <c r="CM1057" s="521">
        <f t="shared" si="163"/>
        <v>286651.728</v>
      </c>
      <c r="CN1057" s="522">
        <v>20208694.908300001</v>
      </c>
      <c r="CO1057" s="522">
        <v>20208694.908300001</v>
      </c>
      <c r="CP1057" s="522">
        <v>18803144.257799998</v>
      </c>
      <c r="CQ1057" s="243" t="s">
        <v>874</v>
      </c>
      <c r="CR1057" s="103">
        <v>6.47</v>
      </c>
      <c r="CS1057" s="523">
        <v>6.47</v>
      </c>
      <c r="CT1057" s="104">
        <v>6.02</v>
      </c>
      <c r="CU1057" s="524"/>
      <c r="CV1057" s="524"/>
      <c r="CW1057" s="524"/>
      <c r="CX1057" s="525"/>
      <c r="CY1057" s="526">
        <v>713.59272804010561</v>
      </c>
      <c r="CZ1057" s="527">
        <v>56.568244770914596</v>
      </c>
      <c r="DA1057" s="528">
        <v>1.156182355287406</v>
      </c>
      <c r="DB1057" s="529">
        <v>0.91679737631879676</v>
      </c>
      <c r="DC1057" s="530" t="s">
        <v>2313</v>
      </c>
      <c r="DD1057" s="225"/>
      <c r="DE1057" s="524"/>
      <c r="DF1057" s="524"/>
      <c r="DG1057" s="531"/>
      <c r="DH1057" s="532"/>
      <c r="DI1057" s="64">
        <v>0</v>
      </c>
      <c r="DJ1057" s="64">
        <v>70195</v>
      </c>
      <c r="DK1057" s="64">
        <v>0</v>
      </c>
      <c r="DL1057" s="534">
        <f t="shared" si="164"/>
        <v>23398.333333333332</v>
      </c>
    </row>
    <row r="1058" spans="1:116" ht="43.5" customHeight="1" x14ac:dyDescent="0.25">
      <c r="A1058" s="356" t="s">
        <v>7</v>
      </c>
      <c r="B1058" s="65" t="s">
        <v>96</v>
      </c>
      <c r="C1058" s="65" t="s">
        <v>140</v>
      </c>
      <c r="D1058" s="64" t="s">
        <v>2720</v>
      </c>
      <c r="E1058" s="64" t="s">
        <v>1814</v>
      </c>
      <c r="F1058" s="64" t="s">
        <v>1991</v>
      </c>
      <c r="G1058" s="18" t="s">
        <v>1864</v>
      </c>
      <c r="H1058" s="35" t="s">
        <v>860</v>
      </c>
      <c r="I1058" s="28" t="s">
        <v>2330</v>
      </c>
      <c r="J1058" s="498">
        <v>11.774481389853227</v>
      </c>
      <c r="K1058" s="498">
        <v>22.033901469321002</v>
      </c>
      <c r="L1058" s="499">
        <v>4106.3</v>
      </c>
      <c r="M1058" s="512">
        <v>0</v>
      </c>
      <c r="N1058" s="513">
        <v>0</v>
      </c>
      <c r="O1058" s="513">
        <v>0</v>
      </c>
      <c r="P1058" s="513">
        <v>0</v>
      </c>
      <c r="Q1058" s="513">
        <v>0</v>
      </c>
      <c r="R1058" s="513">
        <v>0</v>
      </c>
      <c r="S1058" s="513">
        <v>0</v>
      </c>
      <c r="T1058" s="513">
        <v>0</v>
      </c>
      <c r="U1058" s="513">
        <v>0</v>
      </c>
      <c r="V1058" s="513">
        <v>0</v>
      </c>
      <c r="W1058" s="513">
        <v>0</v>
      </c>
      <c r="X1058" s="513">
        <v>0</v>
      </c>
      <c r="Y1058" s="513">
        <v>0</v>
      </c>
      <c r="Z1058" s="513">
        <v>0</v>
      </c>
      <c r="AA1058" s="513">
        <v>0</v>
      </c>
      <c r="AB1058" s="513">
        <v>0</v>
      </c>
      <c r="AC1058" s="513">
        <v>148</v>
      </c>
      <c r="AD1058" s="513">
        <v>148</v>
      </c>
      <c r="AE1058" s="513">
        <v>0</v>
      </c>
      <c r="AF1058" s="513">
        <v>0</v>
      </c>
      <c r="AG1058" s="513">
        <v>0</v>
      </c>
      <c r="AH1058" s="513">
        <f t="shared" si="156"/>
        <v>0</v>
      </c>
      <c r="AI1058" s="513">
        <v>0</v>
      </c>
      <c r="AJ1058" s="513">
        <v>0</v>
      </c>
      <c r="AK1058" s="513">
        <f t="shared" si="157"/>
        <v>148</v>
      </c>
      <c r="AL1058" s="513">
        <f t="shared" si="158"/>
        <v>148</v>
      </c>
      <c r="AM1058" s="513">
        <v>0</v>
      </c>
      <c r="AN1058" s="513">
        <v>0</v>
      </c>
      <c r="AO1058" s="513">
        <v>0</v>
      </c>
      <c r="AP1058" s="513">
        <v>0</v>
      </c>
      <c r="AQ1058" s="513">
        <v>0</v>
      </c>
      <c r="AR1058" s="513">
        <v>0</v>
      </c>
      <c r="AS1058" s="513">
        <v>0</v>
      </c>
      <c r="AT1058" s="513">
        <v>0</v>
      </c>
      <c r="AU1058" s="513">
        <v>0</v>
      </c>
      <c r="AV1058" s="513">
        <v>0</v>
      </c>
      <c r="AW1058" s="513">
        <v>0</v>
      </c>
      <c r="AX1058" s="513">
        <v>0</v>
      </c>
      <c r="AY1058" s="513">
        <v>0</v>
      </c>
      <c r="AZ1058" s="513">
        <v>0</v>
      </c>
      <c r="BA1058" s="513">
        <v>0</v>
      </c>
      <c r="BB1058" s="513">
        <v>0</v>
      </c>
      <c r="BC1058" s="513">
        <v>774.78499999999997</v>
      </c>
      <c r="BD1058" s="513">
        <v>774.78499999999997</v>
      </c>
      <c r="BE1058" s="513">
        <v>0</v>
      </c>
      <c r="BF1058" s="513">
        <v>0</v>
      </c>
      <c r="BG1058" s="513">
        <v>0</v>
      </c>
      <c r="BH1058" s="513">
        <v>0</v>
      </c>
      <c r="BI1058" s="513">
        <v>0</v>
      </c>
      <c r="BJ1058" s="513">
        <v>0</v>
      </c>
      <c r="BK1058" s="241">
        <f t="shared" si="159"/>
        <v>774.78499999999997</v>
      </c>
      <c r="BL1058" s="22">
        <f t="shared" si="160"/>
        <v>774.78499999999997</v>
      </c>
      <c r="BM1058" s="519">
        <f t="shared" si="161"/>
        <v>5.8036329588014982E-2</v>
      </c>
      <c r="BN1058" s="520">
        <v>0</v>
      </c>
      <c r="BO1058" s="520">
        <v>0</v>
      </c>
      <c r="BP1058" s="520">
        <v>0</v>
      </c>
      <c r="BQ1058" s="520">
        <v>0</v>
      </c>
      <c r="BR1058" s="520">
        <v>0</v>
      </c>
      <c r="BS1058" s="520">
        <v>0</v>
      </c>
      <c r="BT1058" s="520">
        <v>0</v>
      </c>
      <c r="BU1058" s="520">
        <v>0</v>
      </c>
      <c r="BV1058" s="520">
        <v>0</v>
      </c>
      <c r="BW1058" s="520">
        <v>0</v>
      </c>
      <c r="BX1058" s="520">
        <v>0</v>
      </c>
      <c r="BY1058" s="520">
        <v>0</v>
      </c>
      <c r="BZ1058" s="520">
        <v>0</v>
      </c>
      <c r="CA1058" s="520">
        <v>0</v>
      </c>
      <c r="CB1058" s="520">
        <v>0</v>
      </c>
      <c r="CC1058" s="520">
        <v>0</v>
      </c>
      <c r="CD1058" s="520">
        <v>909473.62439999997</v>
      </c>
      <c r="CE1058" s="520">
        <v>909473.62439999997</v>
      </c>
      <c r="CF1058" s="520">
        <v>0</v>
      </c>
      <c r="CG1058" s="520">
        <v>0</v>
      </c>
      <c r="CH1058" s="520">
        <v>0</v>
      </c>
      <c r="CI1058" s="520">
        <v>0</v>
      </c>
      <c r="CJ1058" s="520">
        <v>0</v>
      </c>
      <c r="CK1058" s="520">
        <v>0</v>
      </c>
      <c r="CL1058" s="520">
        <f t="shared" si="162"/>
        <v>909473.62439999997</v>
      </c>
      <c r="CM1058" s="521">
        <f t="shared" si="163"/>
        <v>909473.62439999997</v>
      </c>
      <c r="CN1058" s="522">
        <v>37044508.456612796</v>
      </c>
      <c r="CO1058" s="522">
        <v>37044508.456612796</v>
      </c>
      <c r="CP1058" s="522">
        <v>48627747.089064002</v>
      </c>
      <c r="CQ1058" s="243" t="s">
        <v>874</v>
      </c>
      <c r="CR1058" s="103">
        <v>10.17</v>
      </c>
      <c r="CS1058" s="523">
        <v>10.17</v>
      </c>
      <c r="CT1058" s="104">
        <v>13.35</v>
      </c>
      <c r="CU1058" s="524"/>
      <c r="CV1058" s="524"/>
      <c r="CW1058" s="524"/>
      <c r="CX1058" s="525"/>
      <c r="CY1058" s="526">
        <v>50.307623106807718</v>
      </c>
      <c r="CZ1058" s="527">
        <v>13.496742245573735</v>
      </c>
      <c r="DA1058" s="528">
        <v>0.45724083126623122</v>
      </c>
      <c r="DB1058" s="529">
        <v>0.41788260219064272</v>
      </c>
      <c r="DC1058" s="530" t="s">
        <v>2335</v>
      </c>
      <c r="DD1058" s="225"/>
      <c r="DE1058" s="524"/>
      <c r="DF1058" s="524"/>
      <c r="DG1058" s="531"/>
      <c r="DH1058" s="532"/>
      <c r="DI1058" s="64">
        <v>0</v>
      </c>
      <c r="DJ1058" s="64">
        <v>0</v>
      </c>
      <c r="DK1058" s="64">
        <v>0</v>
      </c>
      <c r="DL1058" s="534">
        <f t="shared" si="164"/>
        <v>0</v>
      </c>
    </row>
    <row r="1059" spans="1:116" ht="43.5" customHeight="1" x14ac:dyDescent="0.25">
      <c r="A1059" s="356" t="s">
        <v>7</v>
      </c>
      <c r="B1059" s="65" t="s">
        <v>96</v>
      </c>
      <c r="C1059" s="65" t="s">
        <v>140</v>
      </c>
      <c r="D1059" s="64" t="s">
        <v>2721</v>
      </c>
      <c r="E1059" s="64" t="s">
        <v>648</v>
      </c>
      <c r="F1059" s="64" t="s">
        <v>1993</v>
      </c>
      <c r="G1059" s="18" t="s">
        <v>648</v>
      </c>
      <c r="H1059" s="35" t="s">
        <v>866</v>
      </c>
      <c r="I1059" s="28" t="s">
        <v>2330</v>
      </c>
      <c r="J1059" s="498">
        <v>8.8480083453848515</v>
      </c>
      <c r="K1059" s="498">
        <v>33.140530234098001</v>
      </c>
      <c r="L1059" s="499">
        <v>1240.4000000000001</v>
      </c>
      <c r="M1059" s="512">
        <v>0</v>
      </c>
      <c r="N1059" s="513">
        <v>0</v>
      </c>
      <c r="O1059" s="513">
        <v>0</v>
      </c>
      <c r="P1059" s="513">
        <v>0</v>
      </c>
      <c r="Q1059" s="513">
        <v>0</v>
      </c>
      <c r="R1059" s="513">
        <v>0</v>
      </c>
      <c r="S1059" s="513">
        <v>0</v>
      </c>
      <c r="T1059" s="513">
        <v>0</v>
      </c>
      <c r="U1059" s="513">
        <v>0</v>
      </c>
      <c r="V1059" s="513">
        <v>0</v>
      </c>
      <c r="W1059" s="513">
        <v>0</v>
      </c>
      <c r="X1059" s="513">
        <v>0</v>
      </c>
      <c r="Y1059" s="513">
        <v>0</v>
      </c>
      <c r="Z1059" s="513">
        <v>0</v>
      </c>
      <c r="AA1059" s="513">
        <v>0</v>
      </c>
      <c r="AB1059" s="513">
        <v>0</v>
      </c>
      <c r="AC1059" s="513">
        <v>57</v>
      </c>
      <c r="AD1059" s="513">
        <v>57</v>
      </c>
      <c r="AE1059" s="513">
        <v>0</v>
      </c>
      <c r="AF1059" s="513">
        <v>0</v>
      </c>
      <c r="AG1059" s="513">
        <v>0</v>
      </c>
      <c r="AH1059" s="513">
        <f t="shared" si="156"/>
        <v>0</v>
      </c>
      <c r="AI1059" s="513">
        <v>0</v>
      </c>
      <c r="AJ1059" s="513">
        <v>0</v>
      </c>
      <c r="AK1059" s="513">
        <f t="shared" si="157"/>
        <v>57</v>
      </c>
      <c r="AL1059" s="513">
        <f t="shared" si="158"/>
        <v>57</v>
      </c>
      <c r="AM1059" s="513">
        <v>0</v>
      </c>
      <c r="AN1059" s="513">
        <v>0</v>
      </c>
      <c r="AO1059" s="513">
        <v>0</v>
      </c>
      <c r="AP1059" s="513">
        <v>0</v>
      </c>
      <c r="AQ1059" s="513">
        <v>0</v>
      </c>
      <c r="AR1059" s="513">
        <v>0</v>
      </c>
      <c r="AS1059" s="513">
        <v>0</v>
      </c>
      <c r="AT1059" s="513">
        <v>0</v>
      </c>
      <c r="AU1059" s="513">
        <v>0</v>
      </c>
      <c r="AV1059" s="513">
        <v>0</v>
      </c>
      <c r="AW1059" s="513">
        <v>0</v>
      </c>
      <c r="AX1059" s="513">
        <v>0</v>
      </c>
      <c r="AY1059" s="513">
        <v>0</v>
      </c>
      <c r="AZ1059" s="513">
        <v>0</v>
      </c>
      <c r="BA1059" s="513">
        <v>0</v>
      </c>
      <c r="BB1059" s="513">
        <v>0</v>
      </c>
      <c r="BC1059" s="513">
        <v>400.52</v>
      </c>
      <c r="BD1059" s="513">
        <v>400.52</v>
      </c>
      <c r="BE1059" s="513">
        <v>0</v>
      </c>
      <c r="BF1059" s="513">
        <v>0</v>
      </c>
      <c r="BG1059" s="513">
        <v>0</v>
      </c>
      <c r="BH1059" s="513">
        <v>0</v>
      </c>
      <c r="BI1059" s="513">
        <v>0</v>
      </c>
      <c r="BJ1059" s="513">
        <v>0</v>
      </c>
      <c r="BK1059" s="241">
        <f t="shared" si="159"/>
        <v>400.52</v>
      </c>
      <c r="BL1059" s="22">
        <f t="shared" si="160"/>
        <v>400.52</v>
      </c>
      <c r="BM1059" s="519">
        <f t="shared" si="161"/>
        <v>8.2581443298969076E-2</v>
      </c>
      <c r="BN1059" s="520">
        <v>0</v>
      </c>
      <c r="BO1059" s="520">
        <v>0</v>
      </c>
      <c r="BP1059" s="520">
        <v>0</v>
      </c>
      <c r="BQ1059" s="520">
        <v>0</v>
      </c>
      <c r="BR1059" s="520">
        <v>0</v>
      </c>
      <c r="BS1059" s="520">
        <v>0</v>
      </c>
      <c r="BT1059" s="520">
        <v>0</v>
      </c>
      <c r="BU1059" s="520">
        <v>0</v>
      </c>
      <c r="BV1059" s="520">
        <v>0</v>
      </c>
      <c r="BW1059" s="520">
        <v>0</v>
      </c>
      <c r="BX1059" s="520">
        <v>0</v>
      </c>
      <c r="BY1059" s="520">
        <v>0</v>
      </c>
      <c r="BZ1059" s="520">
        <v>0</v>
      </c>
      <c r="CA1059" s="520">
        <v>0</v>
      </c>
      <c r="CB1059" s="520">
        <v>0</v>
      </c>
      <c r="CC1059" s="520">
        <v>0</v>
      </c>
      <c r="CD1059" s="520">
        <v>470146.39679999999</v>
      </c>
      <c r="CE1059" s="520">
        <v>470146.39679999999</v>
      </c>
      <c r="CF1059" s="520">
        <v>0</v>
      </c>
      <c r="CG1059" s="520">
        <v>0</v>
      </c>
      <c r="CH1059" s="520">
        <v>0</v>
      </c>
      <c r="CI1059" s="520">
        <v>0</v>
      </c>
      <c r="CJ1059" s="520">
        <v>0</v>
      </c>
      <c r="CK1059" s="520">
        <v>0</v>
      </c>
      <c r="CL1059" s="520">
        <f t="shared" si="162"/>
        <v>470146.39679999999</v>
      </c>
      <c r="CM1059" s="521">
        <f t="shared" si="163"/>
        <v>470146.39679999999</v>
      </c>
      <c r="CN1059" s="522">
        <v>15627840</v>
      </c>
      <c r="CO1059" s="522">
        <v>15627840</v>
      </c>
      <c r="CP1059" s="522">
        <v>16994399.999999996</v>
      </c>
      <c r="CQ1059" s="243" t="s">
        <v>874</v>
      </c>
      <c r="CR1059" s="103">
        <v>4.46</v>
      </c>
      <c r="CS1059" s="523">
        <v>4.46</v>
      </c>
      <c r="CT1059" s="104">
        <v>4.8499999999999996</v>
      </c>
      <c r="CU1059" s="524"/>
      <c r="CV1059" s="524"/>
      <c r="CW1059" s="524"/>
      <c r="CX1059" s="525"/>
      <c r="CY1059" s="526">
        <v>1263.1847054690261</v>
      </c>
      <c r="CZ1059" s="527">
        <v>300.03442697073655</v>
      </c>
      <c r="DA1059" s="528">
        <v>1.0886141103794029</v>
      </c>
      <c r="DB1059" s="529">
        <v>0.83838069846442043</v>
      </c>
      <c r="DC1059" s="530" t="s">
        <v>2288</v>
      </c>
      <c r="DD1059" s="225"/>
      <c r="DE1059" s="524"/>
      <c r="DF1059" s="524"/>
      <c r="DG1059" s="531"/>
      <c r="DH1059" s="532"/>
      <c r="DI1059" s="64">
        <v>0</v>
      </c>
      <c r="DJ1059" s="64">
        <v>0</v>
      </c>
      <c r="DK1059" s="64">
        <v>681877</v>
      </c>
      <c r="DL1059" s="534">
        <f t="shared" si="164"/>
        <v>227292.33333333334</v>
      </c>
    </row>
    <row r="1060" spans="1:116" ht="43.5" customHeight="1" x14ac:dyDescent="0.25">
      <c r="A1060" s="356" t="s">
        <v>7</v>
      </c>
      <c r="B1060" s="65" t="s">
        <v>96</v>
      </c>
      <c r="C1060" s="65" t="s">
        <v>140</v>
      </c>
      <c r="D1060" s="64" t="s">
        <v>2722</v>
      </c>
      <c r="E1060" s="64" t="s">
        <v>160</v>
      </c>
      <c r="F1060" s="64" t="s">
        <v>161</v>
      </c>
      <c r="G1060" s="18" t="s">
        <v>162</v>
      </c>
      <c r="H1060" s="35" t="s">
        <v>866</v>
      </c>
      <c r="I1060" s="28" t="s">
        <v>2330</v>
      </c>
      <c r="J1060" s="498">
        <v>9.7168050304614013</v>
      </c>
      <c r="K1060" s="498">
        <v>34.272348413562</v>
      </c>
      <c r="L1060" s="499">
        <v>3143.1</v>
      </c>
      <c r="M1060" s="512">
        <v>0</v>
      </c>
      <c r="N1060" s="513">
        <v>0</v>
      </c>
      <c r="O1060" s="513">
        <v>0</v>
      </c>
      <c r="P1060" s="513">
        <v>0</v>
      </c>
      <c r="Q1060" s="513">
        <v>0</v>
      </c>
      <c r="R1060" s="513">
        <v>0</v>
      </c>
      <c r="S1060" s="513">
        <v>0</v>
      </c>
      <c r="T1060" s="513">
        <v>0</v>
      </c>
      <c r="U1060" s="513">
        <v>0</v>
      </c>
      <c r="V1060" s="513">
        <v>0</v>
      </c>
      <c r="W1060" s="513">
        <v>0</v>
      </c>
      <c r="X1060" s="513">
        <v>0</v>
      </c>
      <c r="Y1060" s="513">
        <v>0</v>
      </c>
      <c r="Z1060" s="513">
        <v>0</v>
      </c>
      <c r="AA1060" s="513">
        <v>0</v>
      </c>
      <c r="AB1060" s="513">
        <v>0</v>
      </c>
      <c r="AC1060" s="513">
        <v>185</v>
      </c>
      <c r="AD1060" s="513">
        <v>185</v>
      </c>
      <c r="AE1060" s="513">
        <v>0</v>
      </c>
      <c r="AF1060" s="513">
        <v>0</v>
      </c>
      <c r="AG1060" s="513">
        <v>0</v>
      </c>
      <c r="AH1060" s="513">
        <f t="shared" si="156"/>
        <v>0</v>
      </c>
      <c r="AI1060" s="513">
        <v>0</v>
      </c>
      <c r="AJ1060" s="513">
        <v>0</v>
      </c>
      <c r="AK1060" s="513">
        <f t="shared" si="157"/>
        <v>185</v>
      </c>
      <c r="AL1060" s="513">
        <f t="shared" si="158"/>
        <v>185</v>
      </c>
      <c r="AM1060" s="513">
        <v>0</v>
      </c>
      <c r="AN1060" s="513">
        <v>0</v>
      </c>
      <c r="AO1060" s="513">
        <v>0</v>
      </c>
      <c r="AP1060" s="513">
        <v>0</v>
      </c>
      <c r="AQ1060" s="513">
        <v>0</v>
      </c>
      <c r="AR1060" s="513">
        <v>0</v>
      </c>
      <c r="AS1060" s="513">
        <v>0</v>
      </c>
      <c r="AT1060" s="513">
        <v>0</v>
      </c>
      <c r="AU1060" s="513">
        <v>0</v>
      </c>
      <c r="AV1060" s="513">
        <v>0</v>
      </c>
      <c r="AW1060" s="513">
        <v>0</v>
      </c>
      <c r="AX1060" s="513">
        <v>0</v>
      </c>
      <c r="AY1060" s="513">
        <v>0</v>
      </c>
      <c r="AZ1060" s="513">
        <v>0</v>
      </c>
      <c r="BA1060" s="513">
        <v>0</v>
      </c>
      <c r="BB1060" s="513">
        <v>0</v>
      </c>
      <c r="BC1060" s="513">
        <v>1218.8</v>
      </c>
      <c r="BD1060" s="513">
        <v>1218.8</v>
      </c>
      <c r="BE1060" s="513">
        <v>0</v>
      </c>
      <c r="BF1060" s="513">
        <v>0</v>
      </c>
      <c r="BG1060" s="513">
        <v>0</v>
      </c>
      <c r="BH1060" s="513">
        <v>0</v>
      </c>
      <c r="BI1060" s="513">
        <v>0</v>
      </c>
      <c r="BJ1060" s="513">
        <v>0</v>
      </c>
      <c r="BK1060" s="241">
        <f t="shared" si="159"/>
        <v>1218.8</v>
      </c>
      <c r="BL1060" s="22">
        <f t="shared" si="160"/>
        <v>1218.8</v>
      </c>
      <c r="BM1060" s="519">
        <f t="shared" si="161"/>
        <v>0.14271662763466042</v>
      </c>
      <c r="BN1060" s="520">
        <v>0</v>
      </c>
      <c r="BO1060" s="520">
        <v>0</v>
      </c>
      <c r="BP1060" s="520">
        <v>0</v>
      </c>
      <c r="BQ1060" s="520">
        <v>0</v>
      </c>
      <c r="BR1060" s="520">
        <v>0</v>
      </c>
      <c r="BS1060" s="520">
        <v>0</v>
      </c>
      <c r="BT1060" s="520">
        <v>0</v>
      </c>
      <c r="BU1060" s="520">
        <v>0</v>
      </c>
      <c r="BV1060" s="520">
        <v>0</v>
      </c>
      <c r="BW1060" s="520">
        <v>0</v>
      </c>
      <c r="BX1060" s="520">
        <v>0</v>
      </c>
      <c r="BY1060" s="520">
        <v>0</v>
      </c>
      <c r="BZ1060" s="520">
        <v>0</v>
      </c>
      <c r="CA1060" s="520">
        <v>0</v>
      </c>
      <c r="CB1060" s="520">
        <v>0</v>
      </c>
      <c r="CC1060" s="520">
        <v>0</v>
      </c>
      <c r="CD1060" s="520">
        <v>1430676.192</v>
      </c>
      <c r="CE1060" s="520">
        <v>1430676.192</v>
      </c>
      <c r="CF1060" s="520">
        <v>0</v>
      </c>
      <c r="CG1060" s="520">
        <v>0</v>
      </c>
      <c r="CH1060" s="520">
        <v>0</v>
      </c>
      <c r="CI1060" s="520">
        <v>0</v>
      </c>
      <c r="CJ1060" s="520">
        <v>0</v>
      </c>
      <c r="CK1060" s="520">
        <v>0</v>
      </c>
      <c r="CL1060" s="520">
        <f t="shared" si="162"/>
        <v>1430676.192</v>
      </c>
      <c r="CM1060" s="521">
        <f t="shared" si="163"/>
        <v>1430676.192</v>
      </c>
      <c r="CN1060" s="522">
        <v>27574096.849358406</v>
      </c>
      <c r="CO1060" s="522">
        <v>27574096.849358406</v>
      </c>
      <c r="CP1060" s="522">
        <v>29959642.123857595</v>
      </c>
      <c r="CQ1060" s="243" t="s">
        <v>874</v>
      </c>
      <c r="CR1060" s="103">
        <v>7.86</v>
      </c>
      <c r="CS1060" s="523">
        <v>7.86</v>
      </c>
      <c r="CT1060" s="104">
        <v>8.5399999999999991</v>
      </c>
      <c r="CU1060" s="524"/>
      <c r="CV1060" s="524"/>
      <c r="CW1060" s="524"/>
      <c r="CX1060" s="525"/>
      <c r="CY1060" s="526">
        <v>469.39087763286057</v>
      </c>
      <c r="CZ1060" s="527">
        <v>79.888927500701996</v>
      </c>
      <c r="DA1060" s="528">
        <v>0.89418944673056711</v>
      </c>
      <c r="DB1060" s="529">
        <v>0.78810314430910366</v>
      </c>
      <c r="DC1060" s="530" t="s">
        <v>2326</v>
      </c>
      <c r="DD1060" s="225"/>
      <c r="DE1060" s="524"/>
      <c r="DF1060" s="524"/>
      <c r="DG1060" s="531"/>
      <c r="DH1060" s="532"/>
      <c r="DI1060" s="64">
        <v>453284</v>
      </c>
      <c r="DJ1060" s="64">
        <v>38220</v>
      </c>
      <c r="DK1060" s="64">
        <v>101537</v>
      </c>
      <c r="DL1060" s="534">
        <f t="shared" si="164"/>
        <v>197680.33333333334</v>
      </c>
    </row>
    <row r="1061" spans="1:116" ht="43.5" customHeight="1" x14ac:dyDescent="0.25">
      <c r="A1061" s="356" t="s">
        <v>7</v>
      </c>
      <c r="B1061" s="65" t="s">
        <v>96</v>
      </c>
      <c r="C1061" s="65" t="s">
        <v>140</v>
      </c>
      <c r="D1061" s="64" t="s">
        <v>2722</v>
      </c>
      <c r="E1061" s="64" t="s">
        <v>160</v>
      </c>
      <c r="F1061" s="64" t="s">
        <v>1994</v>
      </c>
      <c r="G1061" s="18" t="s">
        <v>160</v>
      </c>
      <c r="H1061" s="35" t="s">
        <v>866</v>
      </c>
      <c r="I1061" s="28" t="s">
        <v>2330</v>
      </c>
      <c r="J1061" s="498">
        <v>11.774481389853227</v>
      </c>
      <c r="K1061" s="498">
        <v>18.350757537587999</v>
      </c>
      <c r="L1061" s="499">
        <v>1234.5</v>
      </c>
      <c r="M1061" s="512">
        <v>0</v>
      </c>
      <c r="N1061" s="513">
        <v>0</v>
      </c>
      <c r="O1061" s="513">
        <v>0</v>
      </c>
      <c r="P1061" s="513">
        <v>0</v>
      </c>
      <c r="Q1061" s="513">
        <v>0</v>
      </c>
      <c r="R1061" s="513">
        <v>0</v>
      </c>
      <c r="S1061" s="513">
        <v>0</v>
      </c>
      <c r="T1061" s="513">
        <v>0</v>
      </c>
      <c r="U1061" s="513">
        <v>0</v>
      </c>
      <c r="V1061" s="513">
        <v>0</v>
      </c>
      <c r="W1061" s="513">
        <v>0</v>
      </c>
      <c r="X1061" s="513">
        <v>0</v>
      </c>
      <c r="Y1061" s="513">
        <v>0</v>
      </c>
      <c r="Z1061" s="513">
        <v>0</v>
      </c>
      <c r="AA1061" s="513">
        <v>0</v>
      </c>
      <c r="AB1061" s="513">
        <v>0</v>
      </c>
      <c r="AC1061" s="513">
        <v>115</v>
      </c>
      <c r="AD1061" s="513">
        <v>115</v>
      </c>
      <c r="AE1061" s="513">
        <v>0</v>
      </c>
      <c r="AF1061" s="513">
        <v>0</v>
      </c>
      <c r="AG1061" s="513">
        <v>0</v>
      </c>
      <c r="AH1061" s="513">
        <f t="shared" si="156"/>
        <v>0</v>
      </c>
      <c r="AI1061" s="513">
        <v>0</v>
      </c>
      <c r="AJ1061" s="513">
        <v>0</v>
      </c>
      <c r="AK1061" s="513">
        <f t="shared" si="157"/>
        <v>115</v>
      </c>
      <c r="AL1061" s="513">
        <f t="shared" si="158"/>
        <v>115</v>
      </c>
      <c r="AM1061" s="513">
        <v>0</v>
      </c>
      <c r="AN1061" s="513">
        <v>0</v>
      </c>
      <c r="AO1061" s="513">
        <v>0</v>
      </c>
      <c r="AP1061" s="513">
        <v>0</v>
      </c>
      <c r="AQ1061" s="513">
        <v>0</v>
      </c>
      <c r="AR1061" s="513">
        <v>0</v>
      </c>
      <c r="AS1061" s="513">
        <v>0</v>
      </c>
      <c r="AT1061" s="513">
        <v>0</v>
      </c>
      <c r="AU1061" s="513">
        <v>0</v>
      </c>
      <c r="AV1061" s="513">
        <v>0</v>
      </c>
      <c r="AW1061" s="513">
        <v>0</v>
      </c>
      <c r="AX1061" s="513">
        <v>0</v>
      </c>
      <c r="AY1061" s="513">
        <v>0</v>
      </c>
      <c r="AZ1061" s="513">
        <v>0</v>
      </c>
      <c r="BA1061" s="513">
        <v>0</v>
      </c>
      <c r="BB1061" s="513">
        <v>0</v>
      </c>
      <c r="BC1061" s="513">
        <v>2617.0749999999998</v>
      </c>
      <c r="BD1061" s="513">
        <v>2617.0749999999998</v>
      </c>
      <c r="BE1061" s="513">
        <v>0</v>
      </c>
      <c r="BF1061" s="513">
        <v>0</v>
      </c>
      <c r="BG1061" s="513">
        <v>0</v>
      </c>
      <c r="BH1061" s="513">
        <v>0</v>
      </c>
      <c r="BI1061" s="513">
        <v>0</v>
      </c>
      <c r="BJ1061" s="513">
        <v>0</v>
      </c>
      <c r="BK1061" s="241">
        <f t="shared" si="159"/>
        <v>2617.0749999999998</v>
      </c>
      <c r="BL1061" s="22">
        <f t="shared" si="160"/>
        <v>2617.0749999999998</v>
      </c>
      <c r="BM1061" s="519">
        <f t="shared" si="161"/>
        <v>0.45435329861111112</v>
      </c>
      <c r="BN1061" s="520">
        <v>0</v>
      </c>
      <c r="BO1061" s="520">
        <v>0</v>
      </c>
      <c r="BP1061" s="520">
        <v>0</v>
      </c>
      <c r="BQ1061" s="520">
        <v>0</v>
      </c>
      <c r="BR1061" s="520">
        <v>0</v>
      </c>
      <c r="BS1061" s="520">
        <v>0</v>
      </c>
      <c r="BT1061" s="520">
        <v>0</v>
      </c>
      <c r="BU1061" s="520">
        <v>0</v>
      </c>
      <c r="BV1061" s="520">
        <v>0</v>
      </c>
      <c r="BW1061" s="520">
        <v>0</v>
      </c>
      <c r="BX1061" s="520">
        <v>0</v>
      </c>
      <c r="BY1061" s="520">
        <v>0</v>
      </c>
      <c r="BZ1061" s="520">
        <v>0</v>
      </c>
      <c r="CA1061" s="520">
        <v>0</v>
      </c>
      <c r="CB1061" s="520">
        <v>0</v>
      </c>
      <c r="CC1061" s="520">
        <v>0</v>
      </c>
      <c r="CD1061" s="520">
        <v>3072027.318</v>
      </c>
      <c r="CE1061" s="520">
        <v>3072027.318</v>
      </c>
      <c r="CF1061" s="520">
        <v>0</v>
      </c>
      <c r="CG1061" s="520">
        <v>0</v>
      </c>
      <c r="CH1061" s="520">
        <v>0</v>
      </c>
      <c r="CI1061" s="520">
        <v>0</v>
      </c>
      <c r="CJ1061" s="520">
        <v>0</v>
      </c>
      <c r="CK1061" s="520">
        <v>0</v>
      </c>
      <c r="CL1061" s="520">
        <f t="shared" si="162"/>
        <v>3072027.318</v>
      </c>
      <c r="CM1061" s="521">
        <f t="shared" si="163"/>
        <v>3072027.318</v>
      </c>
      <c r="CN1061" s="522">
        <v>27382446.0487056</v>
      </c>
      <c r="CO1061" s="522">
        <v>27382446.0487056</v>
      </c>
      <c r="CP1061" s="522">
        <v>23297324.850892801</v>
      </c>
      <c r="CQ1061" s="243" t="s">
        <v>874</v>
      </c>
      <c r="CR1061" s="103">
        <v>6.77</v>
      </c>
      <c r="CS1061" s="523">
        <v>6.77</v>
      </c>
      <c r="CT1061" s="104">
        <v>5.76</v>
      </c>
      <c r="CU1061" s="524"/>
      <c r="CV1061" s="524"/>
      <c r="CW1061" s="524"/>
      <c r="CX1061" s="525"/>
      <c r="CY1061" s="526">
        <v>487.29563389919548</v>
      </c>
      <c r="CZ1061" s="527">
        <v>103.7934540485344</v>
      </c>
      <c r="DA1061" s="528">
        <v>0.59564648967038536</v>
      </c>
      <c r="DB1061" s="529">
        <v>0.481141936859252</v>
      </c>
      <c r="DC1061" s="530" t="s">
        <v>2288</v>
      </c>
      <c r="DD1061" s="225"/>
      <c r="DE1061" s="524"/>
      <c r="DF1061" s="524"/>
      <c r="DG1061" s="531"/>
      <c r="DH1061" s="532"/>
      <c r="DI1061" s="64">
        <v>0</v>
      </c>
      <c r="DJ1061" s="64">
        <v>0</v>
      </c>
      <c r="DK1061" s="64">
        <v>0</v>
      </c>
      <c r="DL1061" s="534">
        <f t="shared" si="164"/>
        <v>0</v>
      </c>
    </row>
    <row r="1062" spans="1:116" ht="43.5" customHeight="1" x14ac:dyDescent="0.25">
      <c r="A1062" s="356" t="s">
        <v>7</v>
      </c>
      <c r="B1062" s="65" t="s">
        <v>96</v>
      </c>
      <c r="C1062" s="65" t="s">
        <v>140</v>
      </c>
      <c r="D1062" s="64" t="s">
        <v>2723</v>
      </c>
      <c r="E1062" s="64" t="s">
        <v>142</v>
      </c>
      <c r="F1062" s="64" t="s">
        <v>675</v>
      </c>
      <c r="G1062" s="18" t="s">
        <v>142</v>
      </c>
      <c r="H1062" s="35" t="s">
        <v>860</v>
      </c>
      <c r="I1062" s="28" t="s">
        <v>2330</v>
      </c>
      <c r="J1062" s="498">
        <v>9.7168050304614013</v>
      </c>
      <c r="K1062" s="498">
        <v>4.3520833242810006</v>
      </c>
      <c r="L1062" s="499">
        <v>493.4</v>
      </c>
      <c r="M1062" s="512">
        <v>0</v>
      </c>
      <c r="N1062" s="513">
        <v>0</v>
      </c>
      <c r="O1062" s="513">
        <v>0</v>
      </c>
      <c r="P1062" s="513">
        <v>0</v>
      </c>
      <c r="Q1062" s="513">
        <v>0</v>
      </c>
      <c r="R1062" s="513">
        <v>0</v>
      </c>
      <c r="S1062" s="513">
        <v>0</v>
      </c>
      <c r="T1062" s="513">
        <v>0</v>
      </c>
      <c r="U1062" s="513">
        <v>0</v>
      </c>
      <c r="V1062" s="513">
        <v>0</v>
      </c>
      <c r="W1062" s="513">
        <v>0</v>
      </c>
      <c r="X1062" s="513">
        <v>0</v>
      </c>
      <c r="Y1062" s="513">
        <v>0</v>
      </c>
      <c r="Z1062" s="513">
        <v>0</v>
      </c>
      <c r="AA1062" s="513">
        <v>0</v>
      </c>
      <c r="AB1062" s="513">
        <v>0</v>
      </c>
      <c r="AC1062" s="513">
        <v>3</v>
      </c>
      <c r="AD1062" s="513">
        <v>3</v>
      </c>
      <c r="AE1062" s="513">
        <v>0</v>
      </c>
      <c r="AF1062" s="513">
        <v>0</v>
      </c>
      <c r="AG1062" s="513">
        <v>0</v>
      </c>
      <c r="AH1062" s="513">
        <f t="shared" si="156"/>
        <v>0</v>
      </c>
      <c r="AI1062" s="513">
        <v>0</v>
      </c>
      <c r="AJ1062" s="513">
        <v>0</v>
      </c>
      <c r="AK1062" s="513">
        <f t="shared" si="157"/>
        <v>3</v>
      </c>
      <c r="AL1062" s="513">
        <f t="shared" si="158"/>
        <v>3</v>
      </c>
      <c r="AM1062" s="513">
        <v>0</v>
      </c>
      <c r="AN1062" s="513">
        <v>0</v>
      </c>
      <c r="AO1062" s="513">
        <v>0</v>
      </c>
      <c r="AP1062" s="513">
        <v>0</v>
      </c>
      <c r="AQ1062" s="513">
        <v>0</v>
      </c>
      <c r="AR1062" s="513">
        <v>0</v>
      </c>
      <c r="AS1062" s="513">
        <v>0</v>
      </c>
      <c r="AT1062" s="513">
        <v>0</v>
      </c>
      <c r="AU1062" s="513">
        <v>0</v>
      </c>
      <c r="AV1062" s="513">
        <v>0</v>
      </c>
      <c r="AW1062" s="513">
        <v>0</v>
      </c>
      <c r="AX1062" s="513">
        <v>0</v>
      </c>
      <c r="AY1062" s="513">
        <v>0</v>
      </c>
      <c r="AZ1062" s="513">
        <v>0</v>
      </c>
      <c r="BA1062" s="513">
        <v>0</v>
      </c>
      <c r="BB1062" s="513">
        <v>0</v>
      </c>
      <c r="BC1062" s="513">
        <v>19.8</v>
      </c>
      <c r="BD1062" s="513">
        <v>19.8</v>
      </c>
      <c r="BE1062" s="513">
        <v>0</v>
      </c>
      <c r="BF1062" s="513">
        <v>0</v>
      </c>
      <c r="BG1062" s="513">
        <v>0</v>
      </c>
      <c r="BH1062" s="513">
        <v>0</v>
      </c>
      <c r="BI1062" s="513">
        <v>0</v>
      </c>
      <c r="BJ1062" s="513">
        <v>0</v>
      </c>
      <c r="BK1062" s="241">
        <f t="shared" si="159"/>
        <v>19.8</v>
      </c>
      <c r="BL1062" s="22">
        <f t="shared" si="160"/>
        <v>19.8</v>
      </c>
      <c r="BM1062" s="519">
        <f t="shared" si="161"/>
        <v>8.0161943319838058E-3</v>
      </c>
      <c r="BN1062" s="520">
        <v>0</v>
      </c>
      <c r="BO1062" s="520">
        <v>0</v>
      </c>
      <c r="BP1062" s="520">
        <v>0</v>
      </c>
      <c r="BQ1062" s="520">
        <v>0</v>
      </c>
      <c r="BR1062" s="520">
        <v>0</v>
      </c>
      <c r="BS1062" s="520">
        <v>0</v>
      </c>
      <c r="BT1062" s="520">
        <v>0</v>
      </c>
      <c r="BU1062" s="520">
        <v>0</v>
      </c>
      <c r="BV1062" s="520">
        <v>0</v>
      </c>
      <c r="BW1062" s="520">
        <v>0</v>
      </c>
      <c r="BX1062" s="520">
        <v>0</v>
      </c>
      <c r="BY1062" s="520">
        <v>0</v>
      </c>
      <c r="BZ1062" s="520">
        <v>0</v>
      </c>
      <c r="CA1062" s="520">
        <v>0</v>
      </c>
      <c r="CB1062" s="520">
        <v>0</v>
      </c>
      <c r="CC1062" s="520">
        <v>0</v>
      </c>
      <c r="CD1062" s="520">
        <v>23242.032000000003</v>
      </c>
      <c r="CE1062" s="520">
        <v>23242.032000000003</v>
      </c>
      <c r="CF1062" s="520">
        <v>0</v>
      </c>
      <c r="CG1062" s="520">
        <v>0</v>
      </c>
      <c r="CH1062" s="520">
        <v>0</v>
      </c>
      <c r="CI1062" s="520">
        <v>0</v>
      </c>
      <c r="CJ1062" s="520">
        <v>0</v>
      </c>
      <c r="CK1062" s="520">
        <v>0</v>
      </c>
      <c r="CL1062" s="520">
        <f t="shared" si="162"/>
        <v>23242.032000000003</v>
      </c>
      <c r="CM1062" s="521">
        <f t="shared" si="163"/>
        <v>23242.032000000003</v>
      </c>
      <c r="CN1062" s="522">
        <v>12193920.000000002</v>
      </c>
      <c r="CO1062" s="522">
        <v>12193920.000000002</v>
      </c>
      <c r="CP1062" s="522">
        <v>8654880.0000000019</v>
      </c>
      <c r="CQ1062" s="243" t="s">
        <v>874</v>
      </c>
      <c r="CR1062" s="103">
        <v>3.48</v>
      </c>
      <c r="CS1062" s="523">
        <v>3.48</v>
      </c>
      <c r="CT1062" s="104">
        <v>2.4700000000000002</v>
      </c>
      <c r="CU1062" s="524"/>
      <c r="CV1062" s="524"/>
      <c r="CW1062" s="524"/>
      <c r="CX1062" s="525"/>
      <c r="CY1062" s="526">
        <v>89.042793961368645</v>
      </c>
      <c r="CZ1062" s="527">
        <v>52.172764366806803</v>
      </c>
      <c r="DA1062" s="528">
        <v>0.70086022366869738</v>
      </c>
      <c r="DB1062" s="529">
        <v>0.68782308780402612</v>
      </c>
      <c r="DC1062" s="530" t="s">
        <v>2336</v>
      </c>
      <c r="DD1062" s="225"/>
      <c r="DE1062" s="524"/>
      <c r="DF1062" s="524"/>
      <c r="DG1062" s="531"/>
      <c r="DH1062" s="532"/>
      <c r="DI1062" s="64">
        <v>0</v>
      </c>
      <c r="DJ1062" s="64">
        <v>0</v>
      </c>
      <c r="DK1062" s="64">
        <v>129</v>
      </c>
      <c r="DL1062" s="534">
        <f t="shared" si="164"/>
        <v>43</v>
      </c>
    </row>
    <row r="1063" spans="1:116" ht="43.5" customHeight="1" x14ac:dyDescent="0.25">
      <c r="A1063" s="356" t="s">
        <v>7</v>
      </c>
      <c r="B1063" s="65" t="s">
        <v>96</v>
      </c>
      <c r="C1063" s="65" t="s">
        <v>140</v>
      </c>
      <c r="D1063" s="64" t="s">
        <v>2723</v>
      </c>
      <c r="E1063" s="64" t="s">
        <v>142</v>
      </c>
      <c r="F1063" s="64" t="s">
        <v>676</v>
      </c>
      <c r="G1063" s="18" t="s">
        <v>677</v>
      </c>
      <c r="H1063" s="35" t="s">
        <v>866</v>
      </c>
      <c r="I1063" s="28" t="s">
        <v>2330</v>
      </c>
      <c r="J1063" s="498">
        <v>9.7168050304614013</v>
      </c>
      <c r="K1063" s="498">
        <v>24.070833283266001</v>
      </c>
      <c r="L1063" s="499">
        <v>1907.9</v>
      </c>
      <c r="M1063" s="512">
        <v>0</v>
      </c>
      <c r="N1063" s="513">
        <v>0</v>
      </c>
      <c r="O1063" s="513">
        <v>0</v>
      </c>
      <c r="P1063" s="513">
        <v>0</v>
      </c>
      <c r="Q1063" s="513">
        <v>0</v>
      </c>
      <c r="R1063" s="513">
        <v>0</v>
      </c>
      <c r="S1063" s="513">
        <v>0</v>
      </c>
      <c r="T1063" s="513">
        <v>0</v>
      </c>
      <c r="U1063" s="513">
        <v>0</v>
      </c>
      <c r="V1063" s="513">
        <v>0</v>
      </c>
      <c r="W1063" s="513">
        <v>0</v>
      </c>
      <c r="X1063" s="513">
        <v>0</v>
      </c>
      <c r="Y1063" s="513">
        <v>0</v>
      </c>
      <c r="Z1063" s="513">
        <v>0</v>
      </c>
      <c r="AA1063" s="513">
        <v>0</v>
      </c>
      <c r="AB1063" s="513">
        <v>0</v>
      </c>
      <c r="AC1063" s="513">
        <v>48</v>
      </c>
      <c r="AD1063" s="513">
        <v>48</v>
      </c>
      <c r="AE1063" s="513">
        <v>0</v>
      </c>
      <c r="AF1063" s="513">
        <v>0</v>
      </c>
      <c r="AG1063" s="513">
        <v>0</v>
      </c>
      <c r="AH1063" s="513">
        <f t="shared" si="156"/>
        <v>0</v>
      </c>
      <c r="AI1063" s="513">
        <v>0</v>
      </c>
      <c r="AJ1063" s="513">
        <v>0</v>
      </c>
      <c r="AK1063" s="513">
        <f t="shared" si="157"/>
        <v>48</v>
      </c>
      <c r="AL1063" s="513">
        <f t="shared" si="158"/>
        <v>48</v>
      </c>
      <c r="AM1063" s="513">
        <v>0</v>
      </c>
      <c r="AN1063" s="513">
        <v>0</v>
      </c>
      <c r="AO1063" s="513">
        <v>0</v>
      </c>
      <c r="AP1063" s="513">
        <v>0</v>
      </c>
      <c r="AQ1063" s="513">
        <v>0</v>
      </c>
      <c r="AR1063" s="513">
        <v>0</v>
      </c>
      <c r="AS1063" s="513">
        <v>0</v>
      </c>
      <c r="AT1063" s="513">
        <v>0</v>
      </c>
      <c r="AU1063" s="513">
        <v>0</v>
      </c>
      <c r="AV1063" s="513">
        <v>0</v>
      </c>
      <c r="AW1063" s="513">
        <v>0</v>
      </c>
      <c r="AX1063" s="513">
        <v>0</v>
      </c>
      <c r="AY1063" s="513">
        <v>0</v>
      </c>
      <c r="AZ1063" s="513">
        <v>0</v>
      </c>
      <c r="BA1063" s="513">
        <v>0</v>
      </c>
      <c r="BB1063" s="513">
        <v>0</v>
      </c>
      <c r="BC1063" s="513">
        <v>296.3</v>
      </c>
      <c r="BD1063" s="513">
        <v>296.3</v>
      </c>
      <c r="BE1063" s="513">
        <v>0</v>
      </c>
      <c r="BF1063" s="513">
        <v>0</v>
      </c>
      <c r="BG1063" s="513">
        <v>0</v>
      </c>
      <c r="BH1063" s="513">
        <v>0</v>
      </c>
      <c r="BI1063" s="513">
        <v>0</v>
      </c>
      <c r="BJ1063" s="513">
        <v>0</v>
      </c>
      <c r="BK1063" s="241">
        <f t="shared" si="159"/>
        <v>296.3</v>
      </c>
      <c r="BL1063" s="22">
        <f t="shared" si="160"/>
        <v>296.3</v>
      </c>
      <c r="BM1063" s="519">
        <f t="shared" si="161"/>
        <v>4.9631490787269687E-2</v>
      </c>
      <c r="BN1063" s="520">
        <v>0</v>
      </c>
      <c r="BO1063" s="520">
        <v>0</v>
      </c>
      <c r="BP1063" s="520">
        <v>0</v>
      </c>
      <c r="BQ1063" s="520">
        <v>0</v>
      </c>
      <c r="BR1063" s="520">
        <v>0</v>
      </c>
      <c r="BS1063" s="520">
        <v>0</v>
      </c>
      <c r="BT1063" s="520">
        <v>0</v>
      </c>
      <c r="BU1063" s="520">
        <v>0</v>
      </c>
      <c r="BV1063" s="520">
        <v>0</v>
      </c>
      <c r="BW1063" s="520">
        <v>0</v>
      </c>
      <c r="BX1063" s="520">
        <v>0</v>
      </c>
      <c r="BY1063" s="520">
        <v>0</v>
      </c>
      <c r="BZ1063" s="520">
        <v>0</v>
      </c>
      <c r="CA1063" s="520">
        <v>0</v>
      </c>
      <c r="CB1063" s="520">
        <v>0</v>
      </c>
      <c r="CC1063" s="520">
        <v>0</v>
      </c>
      <c r="CD1063" s="520">
        <v>347808.79200000002</v>
      </c>
      <c r="CE1063" s="520">
        <v>347808.79200000002</v>
      </c>
      <c r="CF1063" s="520">
        <v>0</v>
      </c>
      <c r="CG1063" s="520">
        <v>0</v>
      </c>
      <c r="CH1063" s="520">
        <v>0</v>
      </c>
      <c r="CI1063" s="520">
        <v>0</v>
      </c>
      <c r="CJ1063" s="520">
        <v>0</v>
      </c>
      <c r="CK1063" s="520">
        <v>0</v>
      </c>
      <c r="CL1063" s="520">
        <f t="shared" si="162"/>
        <v>347808.79200000002</v>
      </c>
      <c r="CM1063" s="521">
        <f t="shared" si="163"/>
        <v>347808.79200000002</v>
      </c>
      <c r="CN1063" s="522">
        <v>18255840</v>
      </c>
      <c r="CO1063" s="522">
        <v>18255840</v>
      </c>
      <c r="CP1063" s="522">
        <v>20918879.999999996</v>
      </c>
      <c r="CQ1063" s="243" t="s">
        <v>874</v>
      </c>
      <c r="CR1063" s="103">
        <v>5.21</v>
      </c>
      <c r="CS1063" s="523">
        <v>5.21</v>
      </c>
      <c r="CT1063" s="104">
        <v>5.97</v>
      </c>
      <c r="CU1063" s="524"/>
      <c r="CV1063" s="524"/>
      <c r="CW1063" s="524"/>
      <c r="CX1063" s="525"/>
      <c r="CY1063" s="526">
        <v>161.08873553867906</v>
      </c>
      <c r="CZ1063" s="527">
        <v>85.763437915499068</v>
      </c>
      <c r="DA1063" s="528">
        <v>1.7650257718237681</v>
      </c>
      <c r="DB1063" s="529">
        <v>1.7504714200974967</v>
      </c>
      <c r="DC1063" s="530" t="s">
        <v>2313</v>
      </c>
      <c r="DD1063" s="225"/>
      <c r="DE1063" s="524"/>
      <c r="DF1063" s="524"/>
      <c r="DG1063" s="531"/>
      <c r="DH1063" s="532"/>
      <c r="DI1063" s="64">
        <v>45239</v>
      </c>
      <c r="DJ1063" s="64">
        <v>116579</v>
      </c>
      <c r="DK1063" s="64">
        <v>102139</v>
      </c>
      <c r="DL1063" s="534">
        <f t="shared" si="164"/>
        <v>87985.666666666672</v>
      </c>
    </row>
    <row r="1064" spans="1:116" ht="43.5" customHeight="1" x14ac:dyDescent="0.25">
      <c r="A1064" s="356" t="s">
        <v>7</v>
      </c>
      <c r="B1064" s="65" t="s">
        <v>96</v>
      </c>
      <c r="C1064" s="65" t="s">
        <v>140</v>
      </c>
      <c r="D1064" s="64" t="s">
        <v>2724</v>
      </c>
      <c r="E1064" s="64" t="s">
        <v>663</v>
      </c>
      <c r="F1064" s="64" t="s">
        <v>1996</v>
      </c>
      <c r="G1064" s="18" t="s">
        <v>663</v>
      </c>
      <c r="H1064" s="35" t="s">
        <v>860</v>
      </c>
      <c r="I1064" s="28" t="s">
        <v>2330</v>
      </c>
      <c r="J1064" s="498">
        <v>9.7168050304614013</v>
      </c>
      <c r="K1064" s="498">
        <v>2.3882575707900005</v>
      </c>
      <c r="L1064" s="499">
        <v>302.3</v>
      </c>
      <c r="M1064" s="512">
        <v>0</v>
      </c>
      <c r="N1064" s="513">
        <v>0</v>
      </c>
      <c r="O1064" s="513">
        <v>0</v>
      </c>
      <c r="P1064" s="513">
        <v>0</v>
      </c>
      <c r="Q1064" s="513">
        <v>0</v>
      </c>
      <c r="R1064" s="513">
        <v>0</v>
      </c>
      <c r="S1064" s="513">
        <v>0</v>
      </c>
      <c r="T1064" s="513">
        <v>0</v>
      </c>
      <c r="U1064" s="513">
        <v>0</v>
      </c>
      <c r="V1064" s="513">
        <v>0</v>
      </c>
      <c r="W1064" s="513">
        <v>0</v>
      </c>
      <c r="X1064" s="513">
        <v>0</v>
      </c>
      <c r="Y1064" s="513">
        <v>0</v>
      </c>
      <c r="Z1064" s="513">
        <v>0</v>
      </c>
      <c r="AA1064" s="513">
        <v>0</v>
      </c>
      <c r="AB1064" s="513">
        <v>0</v>
      </c>
      <c r="AC1064" s="513">
        <v>13</v>
      </c>
      <c r="AD1064" s="513">
        <v>13</v>
      </c>
      <c r="AE1064" s="513">
        <v>0</v>
      </c>
      <c r="AF1064" s="513">
        <v>0</v>
      </c>
      <c r="AG1064" s="513">
        <v>0</v>
      </c>
      <c r="AH1064" s="513">
        <f t="shared" si="156"/>
        <v>0</v>
      </c>
      <c r="AI1064" s="513">
        <v>0</v>
      </c>
      <c r="AJ1064" s="513">
        <v>0</v>
      </c>
      <c r="AK1064" s="513">
        <f t="shared" si="157"/>
        <v>13</v>
      </c>
      <c r="AL1064" s="513">
        <f t="shared" si="158"/>
        <v>13</v>
      </c>
      <c r="AM1064" s="513">
        <v>0</v>
      </c>
      <c r="AN1064" s="513">
        <v>0</v>
      </c>
      <c r="AO1064" s="513">
        <v>0</v>
      </c>
      <c r="AP1064" s="513">
        <v>0</v>
      </c>
      <c r="AQ1064" s="513">
        <v>0</v>
      </c>
      <c r="AR1064" s="513">
        <v>0</v>
      </c>
      <c r="AS1064" s="513">
        <v>0</v>
      </c>
      <c r="AT1064" s="513">
        <v>0</v>
      </c>
      <c r="AU1064" s="513">
        <v>0</v>
      </c>
      <c r="AV1064" s="513">
        <v>0</v>
      </c>
      <c r="AW1064" s="513">
        <v>0</v>
      </c>
      <c r="AX1064" s="513">
        <v>0</v>
      </c>
      <c r="AY1064" s="513">
        <v>0</v>
      </c>
      <c r="AZ1064" s="513">
        <v>0</v>
      </c>
      <c r="BA1064" s="513">
        <v>0</v>
      </c>
      <c r="BB1064" s="513">
        <v>0</v>
      </c>
      <c r="BC1064" s="513">
        <v>75.319999999999993</v>
      </c>
      <c r="BD1064" s="513">
        <v>75.319999999999993</v>
      </c>
      <c r="BE1064" s="513">
        <v>0</v>
      </c>
      <c r="BF1064" s="513">
        <v>0</v>
      </c>
      <c r="BG1064" s="513">
        <v>0</v>
      </c>
      <c r="BH1064" s="513">
        <v>0</v>
      </c>
      <c r="BI1064" s="513">
        <v>0</v>
      </c>
      <c r="BJ1064" s="513">
        <v>0</v>
      </c>
      <c r="BK1064" s="241">
        <f t="shared" si="159"/>
        <v>75.319999999999993</v>
      </c>
      <c r="BL1064" s="22">
        <f t="shared" si="160"/>
        <v>75.319999999999993</v>
      </c>
      <c r="BM1064" s="519">
        <f t="shared" si="161"/>
        <v>0.14768627450980393</v>
      </c>
      <c r="BN1064" s="520">
        <v>0</v>
      </c>
      <c r="BO1064" s="520">
        <v>0</v>
      </c>
      <c r="BP1064" s="520">
        <v>0</v>
      </c>
      <c r="BQ1064" s="520">
        <v>0</v>
      </c>
      <c r="BR1064" s="520">
        <v>0</v>
      </c>
      <c r="BS1064" s="520">
        <v>0</v>
      </c>
      <c r="BT1064" s="520">
        <v>0</v>
      </c>
      <c r="BU1064" s="520">
        <v>0</v>
      </c>
      <c r="BV1064" s="520">
        <v>0</v>
      </c>
      <c r="BW1064" s="520">
        <v>0</v>
      </c>
      <c r="BX1064" s="520">
        <v>0</v>
      </c>
      <c r="BY1064" s="520">
        <v>0</v>
      </c>
      <c r="BZ1064" s="520">
        <v>0</v>
      </c>
      <c r="CA1064" s="520">
        <v>0</v>
      </c>
      <c r="CB1064" s="520">
        <v>0</v>
      </c>
      <c r="CC1064" s="520">
        <v>0</v>
      </c>
      <c r="CD1064" s="520">
        <v>88413.628800000006</v>
      </c>
      <c r="CE1064" s="520">
        <v>88413.628800000006</v>
      </c>
      <c r="CF1064" s="520">
        <v>0</v>
      </c>
      <c r="CG1064" s="520">
        <v>0</v>
      </c>
      <c r="CH1064" s="520">
        <v>0</v>
      </c>
      <c r="CI1064" s="520">
        <v>0</v>
      </c>
      <c r="CJ1064" s="520">
        <v>0</v>
      </c>
      <c r="CK1064" s="520">
        <v>0</v>
      </c>
      <c r="CL1064" s="520">
        <f t="shared" si="162"/>
        <v>88413.628800000006</v>
      </c>
      <c r="CM1064" s="521">
        <f t="shared" si="163"/>
        <v>88413.628800000006</v>
      </c>
      <c r="CN1064" s="522">
        <v>5220960</v>
      </c>
      <c r="CO1064" s="522">
        <v>5220960</v>
      </c>
      <c r="CP1064" s="522">
        <v>1787040.0000000002</v>
      </c>
      <c r="CQ1064" s="243" t="s">
        <v>874</v>
      </c>
      <c r="CR1064" s="103">
        <v>1.49</v>
      </c>
      <c r="CS1064" s="523">
        <v>1.49</v>
      </c>
      <c r="CT1064" s="104">
        <v>0.51</v>
      </c>
      <c r="CU1064" s="524"/>
      <c r="CV1064" s="524"/>
      <c r="CW1064" s="524"/>
      <c r="CX1064" s="525"/>
      <c r="CY1064" s="526">
        <v>656.95112213950927</v>
      </c>
      <c r="CZ1064" s="527">
        <v>61.137366147210777</v>
      </c>
      <c r="DA1064" s="528">
        <v>1.0281885856079402</v>
      </c>
      <c r="DB1064" s="529">
        <v>0.69649771599676547</v>
      </c>
      <c r="DC1064" s="530" t="s">
        <v>2420</v>
      </c>
      <c r="DD1064" s="225"/>
      <c r="DE1064" s="524"/>
      <c r="DF1064" s="524"/>
      <c r="DG1064" s="531"/>
      <c r="DH1064" s="532"/>
      <c r="DI1064" s="64">
        <v>0</v>
      </c>
      <c r="DJ1064" s="64">
        <v>0</v>
      </c>
      <c r="DK1064" s="64">
        <v>2637</v>
      </c>
      <c r="DL1064" s="534">
        <f t="shared" si="164"/>
        <v>879</v>
      </c>
    </row>
    <row r="1065" spans="1:116" ht="43.5" customHeight="1" x14ac:dyDescent="0.25">
      <c r="A1065" s="356" t="s">
        <v>7</v>
      </c>
      <c r="B1065" s="65" t="s">
        <v>96</v>
      </c>
      <c r="C1065" s="65" t="s">
        <v>140</v>
      </c>
      <c r="D1065" s="64" t="s">
        <v>2724</v>
      </c>
      <c r="E1065" s="64" t="s">
        <v>663</v>
      </c>
      <c r="F1065" s="64" t="s">
        <v>1997</v>
      </c>
      <c r="G1065" s="18" t="s">
        <v>663</v>
      </c>
      <c r="H1065" s="35" t="s">
        <v>866</v>
      </c>
      <c r="I1065" s="28" t="s">
        <v>2330</v>
      </c>
      <c r="J1065" s="498">
        <v>11.660166036553681</v>
      </c>
      <c r="K1065" s="498">
        <v>0.29678030241300002</v>
      </c>
      <c r="L1065" s="499">
        <v>17.8</v>
      </c>
      <c r="M1065" s="512">
        <v>0</v>
      </c>
      <c r="N1065" s="513">
        <v>0</v>
      </c>
      <c r="O1065" s="513">
        <v>0</v>
      </c>
      <c r="P1065" s="513">
        <v>0</v>
      </c>
      <c r="Q1065" s="513">
        <v>0</v>
      </c>
      <c r="R1065" s="513">
        <v>0</v>
      </c>
      <c r="S1065" s="513">
        <v>0</v>
      </c>
      <c r="T1065" s="513">
        <v>0</v>
      </c>
      <c r="U1065" s="513">
        <v>0</v>
      </c>
      <c r="V1065" s="513">
        <v>0</v>
      </c>
      <c r="W1065" s="513">
        <v>0</v>
      </c>
      <c r="X1065" s="513">
        <v>0</v>
      </c>
      <c r="Y1065" s="513">
        <v>0</v>
      </c>
      <c r="Z1065" s="513">
        <v>0</v>
      </c>
      <c r="AA1065" s="513">
        <v>0</v>
      </c>
      <c r="AB1065" s="513">
        <v>0</v>
      </c>
      <c r="AC1065" s="513">
        <v>0</v>
      </c>
      <c r="AD1065" s="513">
        <v>0</v>
      </c>
      <c r="AE1065" s="513">
        <v>0</v>
      </c>
      <c r="AF1065" s="513">
        <v>0</v>
      </c>
      <c r="AG1065" s="513">
        <v>0</v>
      </c>
      <c r="AH1065" s="513">
        <f t="shared" si="156"/>
        <v>0</v>
      </c>
      <c r="AI1065" s="513">
        <v>0</v>
      </c>
      <c r="AJ1065" s="513">
        <v>0</v>
      </c>
      <c r="AK1065" s="513">
        <f t="shared" si="157"/>
        <v>0</v>
      </c>
      <c r="AL1065" s="513">
        <f t="shared" si="158"/>
        <v>0</v>
      </c>
      <c r="AM1065" s="513">
        <v>0</v>
      </c>
      <c r="AN1065" s="513">
        <v>0</v>
      </c>
      <c r="AO1065" s="513">
        <v>0</v>
      </c>
      <c r="AP1065" s="513">
        <v>0</v>
      </c>
      <c r="AQ1065" s="513">
        <v>0</v>
      </c>
      <c r="AR1065" s="513">
        <v>0</v>
      </c>
      <c r="AS1065" s="513">
        <v>0</v>
      </c>
      <c r="AT1065" s="513">
        <v>0</v>
      </c>
      <c r="AU1065" s="513">
        <v>0</v>
      </c>
      <c r="AV1065" s="513">
        <v>0</v>
      </c>
      <c r="AW1065" s="513">
        <v>0</v>
      </c>
      <c r="AX1065" s="513">
        <v>0</v>
      </c>
      <c r="AY1065" s="513">
        <v>0</v>
      </c>
      <c r="AZ1065" s="513">
        <v>0</v>
      </c>
      <c r="BA1065" s="513">
        <v>0</v>
      </c>
      <c r="BB1065" s="513">
        <v>0</v>
      </c>
      <c r="BC1065" s="513">
        <v>0</v>
      </c>
      <c r="BD1065" s="513">
        <v>0</v>
      </c>
      <c r="BE1065" s="513">
        <v>0</v>
      </c>
      <c r="BF1065" s="513">
        <v>0</v>
      </c>
      <c r="BG1065" s="513">
        <v>0</v>
      </c>
      <c r="BH1065" s="513">
        <v>0</v>
      </c>
      <c r="BI1065" s="513">
        <v>0</v>
      </c>
      <c r="BJ1065" s="513">
        <v>0</v>
      </c>
      <c r="BK1065" s="241">
        <f t="shared" si="159"/>
        <v>0</v>
      </c>
      <c r="BL1065" s="22">
        <f t="shared" si="160"/>
        <v>0</v>
      </c>
      <c r="BM1065" s="519">
        <f t="shared" si="161"/>
        <v>0</v>
      </c>
      <c r="BN1065" s="520">
        <v>0</v>
      </c>
      <c r="BO1065" s="520">
        <v>0</v>
      </c>
      <c r="BP1065" s="520">
        <v>0</v>
      </c>
      <c r="BQ1065" s="520">
        <v>0</v>
      </c>
      <c r="BR1065" s="520">
        <v>0</v>
      </c>
      <c r="BS1065" s="520">
        <v>0</v>
      </c>
      <c r="BT1065" s="520">
        <v>0</v>
      </c>
      <c r="BU1065" s="520">
        <v>0</v>
      </c>
      <c r="BV1065" s="520">
        <v>0</v>
      </c>
      <c r="BW1065" s="520">
        <v>0</v>
      </c>
      <c r="BX1065" s="520">
        <v>0</v>
      </c>
      <c r="BY1065" s="520">
        <v>0</v>
      </c>
      <c r="BZ1065" s="520">
        <v>0</v>
      </c>
      <c r="CA1065" s="520">
        <v>0</v>
      </c>
      <c r="CB1065" s="520">
        <v>0</v>
      </c>
      <c r="CC1065" s="520">
        <v>0</v>
      </c>
      <c r="CD1065" s="520">
        <v>0</v>
      </c>
      <c r="CE1065" s="520">
        <v>0</v>
      </c>
      <c r="CF1065" s="520">
        <v>0</v>
      </c>
      <c r="CG1065" s="520">
        <v>0</v>
      </c>
      <c r="CH1065" s="520">
        <v>0</v>
      </c>
      <c r="CI1065" s="520">
        <v>0</v>
      </c>
      <c r="CJ1065" s="520">
        <v>0</v>
      </c>
      <c r="CK1065" s="520">
        <v>0</v>
      </c>
      <c r="CL1065" s="520">
        <f t="shared" si="162"/>
        <v>0</v>
      </c>
      <c r="CM1065" s="521">
        <f t="shared" si="163"/>
        <v>0</v>
      </c>
      <c r="CN1065" s="522">
        <v>3749280</v>
      </c>
      <c r="CO1065" s="522">
        <v>3749280</v>
      </c>
      <c r="CP1065" s="522">
        <v>1086240</v>
      </c>
      <c r="CQ1065" s="243" t="s">
        <v>874</v>
      </c>
      <c r="CR1065" s="103">
        <v>1.07</v>
      </c>
      <c r="CS1065" s="523">
        <v>1.07</v>
      </c>
      <c r="CT1065" s="104">
        <v>0.31</v>
      </c>
      <c r="CU1065" s="524"/>
      <c r="CV1065" s="524"/>
      <c r="CW1065" s="524"/>
      <c r="CX1065" s="525"/>
      <c r="CY1065" s="526">
        <v>582.61993769470507</v>
      </c>
      <c r="CZ1065" s="527">
        <v>3.6666666666666665</v>
      </c>
      <c r="DA1065" s="528">
        <v>0.65109034267912824</v>
      </c>
      <c r="DB1065" s="529">
        <v>0.33333333333333331</v>
      </c>
      <c r="DC1065" s="530" t="s">
        <v>2417</v>
      </c>
      <c r="DD1065" s="225"/>
      <c r="DE1065" s="524"/>
      <c r="DF1065" s="524"/>
      <c r="DG1065" s="531"/>
      <c r="DH1065" s="532"/>
      <c r="DI1065" s="64">
        <v>0</v>
      </c>
      <c r="DJ1065" s="64">
        <v>0</v>
      </c>
      <c r="DK1065" s="64">
        <v>0</v>
      </c>
      <c r="DL1065" s="534">
        <f t="shared" si="164"/>
        <v>0</v>
      </c>
    </row>
    <row r="1066" spans="1:116" ht="43.5" customHeight="1" x14ac:dyDescent="0.25">
      <c r="A1066" s="356" t="s">
        <v>7</v>
      </c>
      <c r="B1066" s="65" t="s">
        <v>96</v>
      </c>
      <c r="C1066" s="65" t="s">
        <v>140</v>
      </c>
      <c r="D1066" s="64" t="s">
        <v>2725</v>
      </c>
      <c r="E1066" s="64" t="s">
        <v>1814</v>
      </c>
      <c r="F1066" s="64" t="s">
        <v>1999</v>
      </c>
      <c r="G1066" s="18" t="s">
        <v>1814</v>
      </c>
      <c r="H1066" s="35" t="s">
        <v>866</v>
      </c>
      <c r="I1066" s="28" t="s">
        <v>2287</v>
      </c>
      <c r="J1066" s="498">
        <v>1.7292795262767671</v>
      </c>
      <c r="K1066" s="498">
        <v>1.919318177826</v>
      </c>
      <c r="L1066" s="499">
        <v>517.1</v>
      </c>
      <c r="M1066" s="512">
        <v>0</v>
      </c>
      <c r="N1066" s="513">
        <v>0</v>
      </c>
      <c r="O1066" s="513">
        <v>0</v>
      </c>
      <c r="P1066" s="513">
        <v>0</v>
      </c>
      <c r="Q1066" s="513">
        <v>0</v>
      </c>
      <c r="R1066" s="513">
        <v>0</v>
      </c>
      <c r="S1066" s="513">
        <v>0</v>
      </c>
      <c r="T1066" s="513">
        <v>0</v>
      </c>
      <c r="U1066" s="513">
        <v>0</v>
      </c>
      <c r="V1066" s="513">
        <v>0</v>
      </c>
      <c r="W1066" s="513">
        <v>0</v>
      </c>
      <c r="X1066" s="513">
        <v>0</v>
      </c>
      <c r="Y1066" s="513">
        <v>0</v>
      </c>
      <c r="Z1066" s="513">
        <v>0</v>
      </c>
      <c r="AA1066" s="513">
        <v>0</v>
      </c>
      <c r="AB1066" s="513">
        <v>0</v>
      </c>
      <c r="AC1066" s="513">
        <v>4</v>
      </c>
      <c r="AD1066" s="513">
        <v>4</v>
      </c>
      <c r="AE1066" s="513">
        <v>0</v>
      </c>
      <c r="AF1066" s="513">
        <v>0</v>
      </c>
      <c r="AG1066" s="513">
        <v>0</v>
      </c>
      <c r="AH1066" s="513">
        <f t="shared" si="156"/>
        <v>0</v>
      </c>
      <c r="AI1066" s="513">
        <v>0</v>
      </c>
      <c r="AJ1066" s="513">
        <v>0</v>
      </c>
      <c r="AK1066" s="513">
        <f t="shared" si="157"/>
        <v>4</v>
      </c>
      <c r="AL1066" s="513">
        <f t="shared" si="158"/>
        <v>4</v>
      </c>
      <c r="AM1066" s="513">
        <v>0</v>
      </c>
      <c r="AN1066" s="513">
        <v>0</v>
      </c>
      <c r="AO1066" s="513">
        <v>0</v>
      </c>
      <c r="AP1066" s="513">
        <v>0</v>
      </c>
      <c r="AQ1066" s="513">
        <v>0</v>
      </c>
      <c r="AR1066" s="513">
        <v>0</v>
      </c>
      <c r="AS1066" s="513">
        <v>0</v>
      </c>
      <c r="AT1066" s="513">
        <v>0</v>
      </c>
      <c r="AU1066" s="513">
        <v>0</v>
      </c>
      <c r="AV1066" s="513">
        <v>0</v>
      </c>
      <c r="AW1066" s="513">
        <v>0</v>
      </c>
      <c r="AX1066" s="513">
        <v>0</v>
      </c>
      <c r="AY1066" s="513">
        <v>0</v>
      </c>
      <c r="AZ1066" s="513">
        <v>0</v>
      </c>
      <c r="BA1066" s="513">
        <v>0</v>
      </c>
      <c r="BB1066" s="513">
        <v>0</v>
      </c>
      <c r="BC1066" s="513">
        <v>26</v>
      </c>
      <c r="BD1066" s="513">
        <v>26</v>
      </c>
      <c r="BE1066" s="513">
        <v>0</v>
      </c>
      <c r="BF1066" s="513">
        <v>0</v>
      </c>
      <c r="BG1066" s="513">
        <v>0</v>
      </c>
      <c r="BH1066" s="513">
        <v>0</v>
      </c>
      <c r="BI1066" s="513">
        <v>0</v>
      </c>
      <c r="BJ1066" s="513">
        <v>0</v>
      </c>
      <c r="BK1066" s="241">
        <f t="shared" si="159"/>
        <v>26</v>
      </c>
      <c r="BL1066" s="22">
        <f t="shared" si="160"/>
        <v>26</v>
      </c>
      <c r="BM1066" s="519">
        <f t="shared" si="161"/>
        <v>2.736842105263158E-2</v>
      </c>
      <c r="BN1066" s="520">
        <v>0</v>
      </c>
      <c r="BO1066" s="520">
        <v>0</v>
      </c>
      <c r="BP1066" s="520">
        <v>0</v>
      </c>
      <c r="BQ1066" s="520">
        <v>0</v>
      </c>
      <c r="BR1066" s="520">
        <v>0</v>
      </c>
      <c r="BS1066" s="520">
        <v>0</v>
      </c>
      <c r="BT1066" s="520">
        <v>0</v>
      </c>
      <c r="BU1066" s="520">
        <v>0</v>
      </c>
      <c r="BV1066" s="520">
        <v>0</v>
      </c>
      <c r="BW1066" s="520">
        <v>0</v>
      </c>
      <c r="BX1066" s="520">
        <v>0</v>
      </c>
      <c r="BY1066" s="520">
        <v>0</v>
      </c>
      <c r="BZ1066" s="520">
        <v>0</v>
      </c>
      <c r="CA1066" s="520">
        <v>0</v>
      </c>
      <c r="CB1066" s="520">
        <v>0</v>
      </c>
      <c r="CC1066" s="520">
        <v>0</v>
      </c>
      <c r="CD1066" s="520">
        <v>30519.84</v>
      </c>
      <c r="CE1066" s="520">
        <v>30519.84</v>
      </c>
      <c r="CF1066" s="520">
        <v>0</v>
      </c>
      <c r="CG1066" s="520">
        <v>0</v>
      </c>
      <c r="CH1066" s="520">
        <v>0</v>
      </c>
      <c r="CI1066" s="520">
        <v>0</v>
      </c>
      <c r="CJ1066" s="520">
        <v>0</v>
      </c>
      <c r="CK1066" s="520">
        <v>0</v>
      </c>
      <c r="CL1066" s="520">
        <f t="shared" si="162"/>
        <v>30519.84</v>
      </c>
      <c r="CM1066" s="521">
        <f t="shared" si="163"/>
        <v>30519.84</v>
      </c>
      <c r="CN1066" s="522">
        <v>4870559.9999999991</v>
      </c>
      <c r="CO1066" s="522">
        <v>4870559.9999999991</v>
      </c>
      <c r="CP1066" s="522">
        <v>3328800</v>
      </c>
      <c r="CQ1066" s="243" t="s">
        <v>874</v>
      </c>
      <c r="CR1066" s="103">
        <v>1.39</v>
      </c>
      <c r="CS1066" s="523">
        <v>1.39</v>
      </c>
      <c r="CT1066" s="104">
        <v>0.95</v>
      </c>
      <c r="CU1066" s="524"/>
      <c r="CV1066" s="524"/>
      <c r="CW1066" s="524"/>
      <c r="CX1066" s="525"/>
      <c r="CY1066" s="526">
        <v>97.690543941643043</v>
      </c>
      <c r="CZ1066" s="527">
        <v>97.474426001670963</v>
      </c>
      <c r="DA1066" s="528">
        <v>1.0304693515084518</v>
      </c>
      <c r="DB1066" s="529">
        <v>1.0268950433874504</v>
      </c>
      <c r="DC1066" s="530" t="s">
        <v>2301</v>
      </c>
      <c r="DD1066" s="225"/>
      <c r="DE1066" s="524"/>
      <c r="DF1066" s="524"/>
      <c r="DG1066" s="531"/>
      <c r="DH1066" s="532"/>
      <c r="DI1066" s="64">
        <v>108904</v>
      </c>
      <c r="DJ1066" s="64">
        <v>0</v>
      </c>
      <c r="DK1066" s="64">
        <v>29412</v>
      </c>
      <c r="DL1066" s="534">
        <f t="shared" si="164"/>
        <v>46105.333333333336</v>
      </c>
    </row>
    <row r="1067" spans="1:116" ht="43.5" customHeight="1" x14ac:dyDescent="0.25">
      <c r="A1067" s="356" t="s">
        <v>7</v>
      </c>
      <c r="B1067" s="65" t="s">
        <v>96</v>
      </c>
      <c r="C1067" s="65" t="s">
        <v>140</v>
      </c>
      <c r="D1067" s="64" t="s">
        <v>2725</v>
      </c>
      <c r="E1067" s="64" t="s">
        <v>1814</v>
      </c>
      <c r="F1067" s="64" t="s">
        <v>2000</v>
      </c>
      <c r="G1067" s="18" t="s">
        <v>1814</v>
      </c>
      <c r="H1067" s="35" t="s">
        <v>860</v>
      </c>
      <c r="I1067" s="28" t="s">
        <v>2287</v>
      </c>
      <c r="J1067" s="498">
        <v>2.521865975820285</v>
      </c>
      <c r="K1067" s="498">
        <v>2.6314393884660001</v>
      </c>
      <c r="L1067" s="499">
        <v>942.7</v>
      </c>
      <c r="M1067" s="512">
        <v>0</v>
      </c>
      <c r="N1067" s="513">
        <v>0</v>
      </c>
      <c r="O1067" s="513">
        <v>0</v>
      </c>
      <c r="P1067" s="513">
        <v>0</v>
      </c>
      <c r="Q1067" s="513">
        <v>0</v>
      </c>
      <c r="R1067" s="513">
        <v>0</v>
      </c>
      <c r="S1067" s="513">
        <v>0</v>
      </c>
      <c r="T1067" s="513">
        <v>0</v>
      </c>
      <c r="U1067" s="513">
        <v>0</v>
      </c>
      <c r="V1067" s="513">
        <v>0</v>
      </c>
      <c r="W1067" s="513">
        <v>0</v>
      </c>
      <c r="X1067" s="513">
        <v>0</v>
      </c>
      <c r="Y1067" s="513">
        <v>0</v>
      </c>
      <c r="Z1067" s="513">
        <v>0</v>
      </c>
      <c r="AA1067" s="513">
        <v>0</v>
      </c>
      <c r="AB1067" s="513">
        <v>0</v>
      </c>
      <c r="AC1067" s="513">
        <v>12</v>
      </c>
      <c r="AD1067" s="513">
        <v>12</v>
      </c>
      <c r="AE1067" s="513">
        <v>0</v>
      </c>
      <c r="AF1067" s="513">
        <v>0</v>
      </c>
      <c r="AG1067" s="513">
        <v>0</v>
      </c>
      <c r="AH1067" s="513">
        <f t="shared" si="156"/>
        <v>0</v>
      </c>
      <c r="AI1067" s="513">
        <v>0</v>
      </c>
      <c r="AJ1067" s="513">
        <v>0</v>
      </c>
      <c r="AK1067" s="513">
        <f t="shared" si="157"/>
        <v>12</v>
      </c>
      <c r="AL1067" s="513">
        <f t="shared" si="158"/>
        <v>12</v>
      </c>
      <c r="AM1067" s="513">
        <v>0</v>
      </c>
      <c r="AN1067" s="513">
        <v>0</v>
      </c>
      <c r="AO1067" s="513">
        <v>0</v>
      </c>
      <c r="AP1067" s="513">
        <v>0</v>
      </c>
      <c r="AQ1067" s="513">
        <v>0</v>
      </c>
      <c r="AR1067" s="513">
        <v>0</v>
      </c>
      <c r="AS1067" s="513">
        <v>0</v>
      </c>
      <c r="AT1067" s="513">
        <v>0</v>
      </c>
      <c r="AU1067" s="513">
        <v>0</v>
      </c>
      <c r="AV1067" s="513">
        <v>0</v>
      </c>
      <c r="AW1067" s="513">
        <v>0</v>
      </c>
      <c r="AX1067" s="513">
        <v>0</v>
      </c>
      <c r="AY1067" s="513">
        <v>0</v>
      </c>
      <c r="AZ1067" s="513">
        <v>0</v>
      </c>
      <c r="BA1067" s="513">
        <v>0</v>
      </c>
      <c r="BB1067" s="513">
        <v>0</v>
      </c>
      <c r="BC1067" s="513">
        <v>179.685</v>
      </c>
      <c r="BD1067" s="513">
        <v>179.685</v>
      </c>
      <c r="BE1067" s="513">
        <v>0</v>
      </c>
      <c r="BF1067" s="513">
        <v>0</v>
      </c>
      <c r="BG1067" s="513">
        <v>0</v>
      </c>
      <c r="BH1067" s="513">
        <v>0</v>
      </c>
      <c r="BI1067" s="513">
        <v>0</v>
      </c>
      <c r="BJ1067" s="513">
        <v>0</v>
      </c>
      <c r="BK1067" s="241">
        <f t="shared" si="159"/>
        <v>179.685</v>
      </c>
      <c r="BL1067" s="22">
        <f t="shared" si="160"/>
        <v>179.685</v>
      </c>
      <c r="BM1067" s="519">
        <f t="shared" si="161"/>
        <v>0.18914210526315792</v>
      </c>
      <c r="BN1067" s="520">
        <v>0</v>
      </c>
      <c r="BO1067" s="520">
        <v>0</v>
      </c>
      <c r="BP1067" s="520">
        <v>0</v>
      </c>
      <c r="BQ1067" s="520">
        <v>0</v>
      </c>
      <c r="BR1067" s="520">
        <v>0</v>
      </c>
      <c r="BS1067" s="520">
        <v>0</v>
      </c>
      <c r="BT1067" s="520">
        <v>0</v>
      </c>
      <c r="BU1067" s="520">
        <v>0</v>
      </c>
      <c r="BV1067" s="520">
        <v>0</v>
      </c>
      <c r="BW1067" s="520">
        <v>0</v>
      </c>
      <c r="BX1067" s="520">
        <v>0</v>
      </c>
      <c r="BY1067" s="520">
        <v>0</v>
      </c>
      <c r="BZ1067" s="520">
        <v>0</v>
      </c>
      <c r="CA1067" s="520">
        <v>0</v>
      </c>
      <c r="CB1067" s="520">
        <v>0</v>
      </c>
      <c r="CC1067" s="520">
        <v>0</v>
      </c>
      <c r="CD1067" s="520">
        <v>210921.44040000002</v>
      </c>
      <c r="CE1067" s="520">
        <v>210921.44040000002</v>
      </c>
      <c r="CF1067" s="520">
        <v>0</v>
      </c>
      <c r="CG1067" s="520">
        <v>0</v>
      </c>
      <c r="CH1067" s="520">
        <v>0</v>
      </c>
      <c r="CI1067" s="520">
        <v>0</v>
      </c>
      <c r="CJ1067" s="520">
        <v>0</v>
      </c>
      <c r="CK1067" s="520">
        <v>0</v>
      </c>
      <c r="CL1067" s="520">
        <f t="shared" si="162"/>
        <v>210921.44040000002</v>
      </c>
      <c r="CM1067" s="521">
        <f t="shared" si="163"/>
        <v>210921.44040000002</v>
      </c>
      <c r="CN1067" s="522">
        <v>5431200.0000000009</v>
      </c>
      <c r="CO1067" s="522">
        <v>5431200.0000000009</v>
      </c>
      <c r="CP1067" s="522">
        <v>3328800</v>
      </c>
      <c r="CQ1067" s="243" t="s">
        <v>874</v>
      </c>
      <c r="CR1067" s="103">
        <v>1.55</v>
      </c>
      <c r="CS1067" s="523">
        <v>1.55</v>
      </c>
      <c r="CT1067" s="104">
        <v>0.95</v>
      </c>
      <c r="CU1067" s="524"/>
      <c r="CV1067" s="524"/>
      <c r="CW1067" s="524"/>
      <c r="CX1067" s="525"/>
      <c r="CY1067" s="526">
        <v>181.61301356985609</v>
      </c>
      <c r="CZ1067" s="527">
        <v>155.45008803877866</v>
      </c>
      <c r="DA1067" s="528">
        <v>1.1019564218985292</v>
      </c>
      <c r="DB1067" s="529">
        <v>0.98885651312288336</v>
      </c>
      <c r="DC1067" s="530" t="s">
        <v>2589</v>
      </c>
      <c r="DD1067" s="225"/>
      <c r="DE1067" s="524"/>
      <c r="DF1067" s="524"/>
      <c r="DG1067" s="531"/>
      <c r="DH1067" s="532"/>
      <c r="DI1067" s="64">
        <v>287971</v>
      </c>
      <c r="DJ1067" s="64">
        <v>0</v>
      </c>
      <c r="DK1067" s="64">
        <v>85024</v>
      </c>
      <c r="DL1067" s="534">
        <f t="shared" si="164"/>
        <v>124331.66666666667</v>
      </c>
    </row>
    <row r="1068" spans="1:116" ht="43.5" customHeight="1" x14ac:dyDescent="0.25">
      <c r="A1068" s="356" t="s">
        <v>7</v>
      </c>
      <c r="B1068" s="65" t="s">
        <v>96</v>
      </c>
      <c r="C1068" s="65" t="s">
        <v>140</v>
      </c>
      <c r="D1068" s="64" t="s">
        <v>2725</v>
      </c>
      <c r="E1068" s="64" t="s">
        <v>1814</v>
      </c>
      <c r="F1068" s="64" t="s">
        <v>2001</v>
      </c>
      <c r="G1068" s="18" t="s">
        <v>1814</v>
      </c>
      <c r="H1068" s="35" t="s">
        <v>866</v>
      </c>
      <c r="I1068" s="28" t="s">
        <v>2287</v>
      </c>
      <c r="J1068" s="498">
        <v>2.0895460942510935</v>
      </c>
      <c r="K1068" s="498">
        <v>1.4450757545700001</v>
      </c>
      <c r="L1068" s="499">
        <v>261.8</v>
      </c>
      <c r="M1068" s="512">
        <v>0</v>
      </c>
      <c r="N1068" s="513">
        <v>0</v>
      </c>
      <c r="O1068" s="513">
        <v>0</v>
      </c>
      <c r="P1068" s="513">
        <v>0</v>
      </c>
      <c r="Q1068" s="513">
        <v>0</v>
      </c>
      <c r="R1068" s="513">
        <v>0</v>
      </c>
      <c r="S1068" s="513">
        <v>0</v>
      </c>
      <c r="T1068" s="513">
        <v>0</v>
      </c>
      <c r="U1068" s="513">
        <v>0</v>
      </c>
      <c r="V1068" s="513">
        <v>0</v>
      </c>
      <c r="W1068" s="513">
        <v>0</v>
      </c>
      <c r="X1068" s="513">
        <v>0</v>
      </c>
      <c r="Y1068" s="513">
        <v>0</v>
      </c>
      <c r="Z1068" s="513">
        <v>0</v>
      </c>
      <c r="AA1068" s="513">
        <v>0</v>
      </c>
      <c r="AB1068" s="513">
        <v>0</v>
      </c>
      <c r="AC1068" s="513">
        <v>1</v>
      </c>
      <c r="AD1068" s="513">
        <v>1</v>
      </c>
      <c r="AE1068" s="513">
        <v>0</v>
      </c>
      <c r="AF1068" s="513">
        <v>0</v>
      </c>
      <c r="AG1068" s="513">
        <v>0</v>
      </c>
      <c r="AH1068" s="513">
        <f t="shared" si="156"/>
        <v>0</v>
      </c>
      <c r="AI1068" s="513">
        <v>0</v>
      </c>
      <c r="AJ1068" s="513">
        <v>0</v>
      </c>
      <c r="AK1068" s="513">
        <f t="shared" si="157"/>
        <v>1</v>
      </c>
      <c r="AL1068" s="513">
        <f t="shared" si="158"/>
        <v>1</v>
      </c>
      <c r="AM1068" s="513">
        <v>0</v>
      </c>
      <c r="AN1068" s="513">
        <v>0</v>
      </c>
      <c r="AO1068" s="513">
        <v>0</v>
      </c>
      <c r="AP1068" s="513">
        <v>0</v>
      </c>
      <c r="AQ1068" s="513">
        <v>0</v>
      </c>
      <c r="AR1068" s="513">
        <v>0</v>
      </c>
      <c r="AS1068" s="513">
        <v>0</v>
      </c>
      <c r="AT1068" s="513">
        <v>0</v>
      </c>
      <c r="AU1068" s="513">
        <v>0</v>
      </c>
      <c r="AV1068" s="513">
        <v>0</v>
      </c>
      <c r="AW1068" s="513">
        <v>0</v>
      </c>
      <c r="AX1068" s="513">
        <v>0</v>
      </c>
      <c r="AY1068" s="513">
        <v>0</v>
      </c>
      <c r="AZ1068" s="513">
        <v>0</v>
      </c>
      <c r="BA1068" s="513">
        <v>0</v>
      </c>
      <c r="BB1068" s="513">
        <v>0</v>
      </c>
      <c r="BC1068" s="513">
        <v>10</v>
      </c>
      <c r="BD1068" s="513">
        <v>10</v>
      </c>
      <c r="BE1068" s="513">
        <v>0</v>
      </c>
      <c r="BF1068" s="513">
        <v>0</v>
      </c>
      <c r="BG1068" s="513">
        <v>0</v>
      </c>
      <c r="BH1068" s="513">
        <v>0</v>
      </c>
      <c r="BI1068" s="513">
        <v>0</v>
      </c>
      <c r="BJ1068" s="513">
        <v>0</v>
      </c>
      <c r="BK1068" s="241">
        <f t="shared" si="159"/>
        <v>10</v>
      </c>
      <c r="BL1068" s="22">
        <f t="shared" si="160"/>
        <v>10</v>
      </c>
      <c r="BM1068" s="519">
        <f t="shared" si="161"/>
        <v>6.0606060606060615E-3</v>
      </c>
      <c r="BN1068" s="520">
        <v>0</v>
      </c>
      <c r="BO1068" s="520">
        <v>0</v>
      </c>
      <c r="BP1068" s="520">
        <v>0</v>
      </c>
      <c r="BQ1068" s="520">
        <v>0</v>
      </c>
      <c r="BR1068" s="520">
        <v>0</v>
      </c>
      <c r="BS1068" s="520">
        <v>0</v>
      </c>
      <c r="BT1068" s="520">
        <v>0</v>
      </c>
      <c r="BU1068" s="520">
        <v>0</v>
      </c>
      <c r="BV1068" s="520">
        <v>0</v>
      </c>
      <c r="BW1068" s="520">
        <v>0</v>
      </c>
      <c r="BX1068" s="520">
        <v>0</v>
      </c>
      <c r="BY1068" s="520">
        <v>0</v>
      </c>
      <c r="BZ1068" s="520">
        <v>0</v>
      </c>
      <c r="CA1068" s="520">
        <v>0</v>
      </c>
      <c r="CB1068" s="520">
        <v>0</v>
      </c>
      <c r="CC1068" s="520">
        <v>0</v>
      </c>
      <c r="CD1068" s="520">
        <v>11738.400000000001</v>
      </c>
      <c r="CE1068" s="520">
        <v>11738.400000000001</v>
      </c>
      <c r="CF1068" s="520">
        <v>0</v>
      </c>
      <c r="CG1068" s="520">
        <v>0</v>
      </c>
      <c r="CH1068" s="520">
        <v>0</v>
      </c>
      <c r="CI1068" s="520">
        <v>0</v>
      </c>
      <c r="CJ1068" s="520">
        <v>0</v>
      </c>
      <c r="CK1068" s="520">
        <v>0</v>
      </c>
      <c r="CL1068" s="520">
        <f t="shared" si="162"/>
        <v>11738.400000000001</v>
      </c>
      <c r="CM1068" s="521">
        <f t="shared" si="163"/>
        <v>11738.400000000001</v>
      </c>
      <c r="CN1068" s="522">
        <v>5115839.9999999991</v>
      </c>
      <c r="CO1068" s="522">
        <v>5115839.9999999991</v>
      </c>
      <c r="CP1068" s="522">
        <v>5781600</v>
      </c>
      <c r="CQ1068" s="243" t="s">
        <v>874</v>
      </c>
      <c r="CR1068" s="103">
        <v>1.46</v>
      </c>
      <c r="CS1068" s="523">
        <v>1.46</v>
      </c>
      <c r="CT1068" s="104">
        <v>1.65</v>
      </c>
      <c r="CU1068" s="524"/>
      <c r="CV1068" s="524"/>
      <c r="CW1068" s="524"/>
      <c r="CX1068" s="525"/>
      <c r="CY1068" s="526">
        <v>1545.7566500145576</v>
      </c>
      <c r="CZ1068" s="527">
        <v>410.10786688076587</v>
      </c>
      <c r="DA1068" s="528">
        <v>0.66709760827407971</v>
      </c>
      <c r="DB1068" s="529">
        <v>0.33076934633354865</v>
      </c>
      <c r="DC1068" s="530" t="s">
        <v>2488</v>
      </c>
      <c r="DD1068" s="225"/>
      <c r="DE1068" s="524"/>
      <c r="DF1068" s="524"/>
      <c r="DG1068" s="531"/>
      <c r="DH1068" s="532"/>
      <c r="DI1068" s="64">
        <v>5688</v>
      </c>
      <c r="DJ1068" s="64">
        <v>0</v>
      </c>
      <c r="DK1068" s="64">
        <v>313600</v>
      </c>
      <c r="DL1068" s="534">
        <f t="shared" si="164"/>
        <v>106429.33333333333</v>
      </c>
    </row>
    <row r="1069" spans="1:116" ht="43.5" customHeight="1" x14ac:dyDescent="0.25">
      <c r="A1069" s="356" t="s">
        <v>7</v>
      </c>
      <c r="B1069" s="65" t="s">
        <v>96</v>
      </c>
      <c r="C1069" s="65" t="s">
        <v>140</v>
      </c>
      <c r="D1069" s="64" t="s">
        <v>2725</v>
      </c>
      <c r="E1069" s="64" t="s">
        <v>1814</v>
      </c>
      <c r="F1069" s="64" t="s">
        <v>2002</v>
      </c>
      <c r="G1069" s="18" t="s">
        <v>1814</v>
      </c>
      <c r="H1069" s="35" t="s">
        <v>860</v>
      </c>
      <c r="I1069" s="28" t="s">
        <v>2287</v>
      </c>
      <c r="J1069" s="498">
        <v>2.5506873012582316</v>
      </c>
      <c r="K1069" s="498">
        <v>1.8047348447310001</v>
      </c>
      <c r="L1069" s="499">
        <v>437</v>
      </c>
      <c r="M1069" s="512">
        <v>0</v>
      </c>
      <c r="N1069" s="513">
        <v>0</v>
      </c>
      <c r="O1069" s="513">
        <v>0</v>
      </c>
      <c r="P1069" s="513">
        <v>0</v>
      </c>
      <c r="Q1069" s="513">
        <v>0</v>
      </c>
      <c r="R1069" s="513">
        <v>0</v>
      </c>
      <c r="S1069" s="513">
        <v>0</v>
      </c>
      <c r="T1069" s="513">
        <v>0</v>
      </c>
      <c r="U1069" s="513">
        <v>0</v>
      </c>
      <c r="V1069" s="513">
        <v>0</v>
      </c>
      <c r="W1069" s="513">
        <v>0</v>
      </c>
      <c r="X1069" s="513">
        <v>0</v>
      </c>
      <c r="Y1069" s="513">
        <v>0</v>
      </c>
      <c r="Z1069" s="513">
        <v>0</v>
      </c>
      <c r="AA1069" s="513">
        <v>0</v>
      </c>
      <c r="AB1069" s="513">
        <v>0</v>
      </c>
      <c r="AC1069" s="513">
        <v>5</v>
      </c>
      <c r="AD1069" s="513">
        <v>5</v>
      </c>
      <c r="AE1069" s="513">
        <v>0</v>
      </c>
      <c r="AF1069" s="513">
        <v>0</v>
      </c>
      <c r="AG1069" s="513">
        <v>0</v>
      </c>
      <c r="AH1069" s="513">
        <f t="shared" si="156"/>
        <v>0</v>
      </c>
      <c r="AI1069" s="513">
        <v>0</v>
      </c>
      <c r="AJ1069" s="513">
        <v>0</v>
      </c>
      <c r="AK1069" s="513">
        <f t="shared" si="157"/>
        <v>5</v>
      </c>
      <c r="AL1069" s="513">
        <f t="shared" si="158"/>
        <v>5</v>
      </c>
      <c r="AM1069" s="513">
        <v>0</v>
      </c>
      <c r="AN1069" s="513">
        <v>0</v>
      </c>
      <c r="AO1069" s="513">
        <v>0</v>
      </c>
      <c r="AP1069" s="513">
        <v>0</v>
      </c>
      <c r="AQ1069" s="513">
        <v>0</v>
      </c>
      <c r="AR1069" s="513">
        <v>0</v>
      </c>
      <c r="AS1069" s="513">
        <v>0</v>
      </c>
      <c r="AT1069" s="513">
        <v>0</v>
      </c>
      <c r="AU1069" s="513">
        <v>0</v>
      </c>
      <c r="AV1069" s="513">
        <v>0</v>
      </c>
      <c r="AW1069" s="513">
        <v>0</v>
      </c>
      <c r="AX1069" s="513">
        <v>0</v>
      </c>
      <c r="AY1069" s="513">
        <v>0</v>
      </c>
      <c r="AZ1069" s="513">
        <v>0</v>
      </c>
      <c r="BA1069" s="513">
        <v>0</v>
      </c>
      <c r="BB1069" s="513">
        <v>0</v>
      </c>
      <c r="BC1069" s="513">
        <v>199.4</v>
      </c>
      <c r="BD1069" s="513">
        <v>199.4</v>
      </c>
      <c r="BE1069" s="513">
        <v>0</v>
      </c>
      <c r="BF1069" s="513">
        <v>0</v>
      </c>
      <c r="BG1069" s="513">
        <v>0</v>
      </c>
      <c r="BH1069" s="513">
        <v>0</v>
      </c>
      <c r="BI1069" s="513">
        <v>0</v>
      </c>
      <c r="BJ1069" s="513">
        <v>0</v>
      </c>
      <c r="BK1069" s="241">
        <f t="shared" si="159"/>
        <v>199.4</v>
      </c>
      <c r="BL1069" s="22">
        <f t="shared" si="160"/>
        <v>199.4</v>
      </c>
      <c r="BM1069" s="519">
        <f t="shared" si="161"/>
        <v>7.5245283018867931E-2</v>
      </c>
      <c r="BN1069" s="520">
        <v>0</v>
      </c>
      <c r="BO1069" s="520">
        <v>0</v>
      </c>
      <c r="BP1069" s="520">
        <v>0</v>
      </c>
      <c r="BQ1069" s="520">
        <v>0</v>
      </c>
      <c r="BR1069" s="520">
        <v>0</v>
      </c>
      <c r="BS1069" s="520">
        <v>0</v>
      </c>
      <c r="BT1069" s="520">
        <v>0</v>
      </c>
      <c r="BU1069" s="520">
        <v>0</v>
      </c>
      <c r="BV1069" s="520">
        <v>0</v>
      </c>
      <c r="BW1069" s="520">
        <v>0</v>
      </c>
      <c r="BX1069" s="520">
        <v>0</v>
      </c>
      <c r="BY1069" s="520">
        <v>0</v>
      </c>
      <c r="BZ1069" s="520">
        <v>0</v>
      </c>
      <c r="CA1069" s="520">
        <v>0</v>
      </c>
      <c r="CB1069" s="520">
        <v>0</v>
      </c>
      <c r="CC1069" s="520">
        <v>0</v>
      </c>
      <c r="CD1069" s="520">
        <v>234063.69600000003</v>
      </c>
      <c r="CE1069" s="520">
        <v>234063.69600000003</v>
      </c>
      <c r="CF1069" s="520">
        <v>0</v>
      </c>
      <c r="CG1069" s="520">
        <v>0</v>
      </c>
      <c r="CH1069" s="520">
        <v>0</v>
      </c>
      <c r="CI1069" s="520">
        <v>0</v>
      </c>
      <c r="CJ1069" s="520">
        <v>0</v>
      </c>
      <c r="CK1069" s="520">
        <v>0</v>
      </c>
      <c r="CL1069" s="520">
        <f t="shared" si="162"/>
        <v>234063.69600000003</v>
      </c>
      <c r="CM1069" s="521">
        <f t="shared" si="163"/>
        <v>234063.69600000003</v>
      </c>
      <c r="CN1069" s="522">
        <v>8374560.0000000009</v>
      </c>
      <c r="CO1069" s="522">
        <v>8374560.0000000009</v>
      </c>
      <c r="CP1069" s="522">
        <v>9285600</v>
      </c>
      <c r="CQ1069" s="243" t="s">
        <v>874</v>
      </c>
      <c r="CR1069" s="103">
        <v>2.39</v>
      </c>
      <c r="CS1069" s="523">
        <v>2.39</v>
      </c>
      <c r="CT1069" s="104">
        <v>2.65</v>
      </c>
      <c r="CU1069" s="524"/>
      <c r="CV1069" s="524"/>
      <c r="CW1069" s="524"/>
      <c r="CX1069" s="525"/>
      <c r="CY1069" s="526">
        <v>51.272929357298288</v>
      </c>
      <c r="CZ1069" s="527">
        <v>50.510442844889731</v>
      </c>
      <c r="DA1069" s="528">
        <v>6.3732629309940655E-2</v>
      </c>
      <c r="DB1069" s="529">
        <v>6.3572776374641038E-2</v>
      </c>
      <c r="DC1069" s="530" t="s">
        <v>2726</v>
      </c>
      <c r="DD1069" s="225"/>
      <c r="DE1069" s="524"/>
      <c r="DF1069" s="524"/>
      <c r="DG1069" s="531"/>
      <c r="DH1069" s="532"/>
      <c r="DI1069" s="64">
        <v>0</v>
      </c>
      <c r="DJ1069" s="64">
        <v>0</v>
      </c>
      <c r="DK1069" s="64">
        <v>56350</v>
      </c>
      <c r="DL1069" s="534">
        <f t="shared" si="164"/>
        <v>18783.333333333332</v>
      </c>
    </row>
    <row r="1070" spans="1:116" ht="43.5" customHeight="1" x14ac:dyDescent="0.25">
      <c r="A1070" s="356" t="s">
        <v>7</v>
      </c>
      <c r="B1070" s="65" t="s">
        <v>96</v>
      </c>
      <c r="C1070" s="65" t="s">
        <v>140</v>
      </c>
      <c r="D1070" s="64" t="s">
        <v>2725</v>
      </c>
      <c r="E1070" s="64" t="s">
        <v>1814</v>
      </c>
      <c r="F1070" s="64" t="s">
        <v>2003</v>
      </c>
      <c r="G1070" s="18" t="s">
        <v>1814</v>
      </c>
      <c r="H1070" s="35" t="s">
        <v>866</v>
      </c>
      <c r="I1070" s="28" t="s">
        <v>2287</v>
      </c>
      <c r="J1070" s="498">
        <v>2.1111620883295532</v>
      </c>
      <c r="K1070" s="498">
        <v>2.8869318121770005</v>
      </c>
      <c r="L1070" s="499">
        <v>467</v>
      </c>
      <c r="M1070" s="512">
        <v>0</v>
      </c>
      <c r="N1070" s="513">
        <v>0</v>
      </c>
      <c r="O1070" s="513">
        <v>0</v>
      </c>
      <c r="P1070" s="513">
        <v>0</v>
      </c>
      <c r="Q1070" s="513">
        <v>0</v>
      </c>
      <c r="R1070" s="513">
        <v>0</v>
      </c>
      <c r="S1070" s="513">
        <v>0</v>
      </c>
      <c r="T1070" s="513">
        <v>0</v>
      </c>
      <c r="U1070" s="513">
        <v>0</v>
      </c>
      <c r="V1070" s="513">
        <v>0</v>
      </c>
      <c r="W1070" s="513">
        <v>0</v>
      </c>
      <c r="X1070" s="513">
        <v>0</v>
      </c>
      <c r="Y1070" s="513">
        <v>0</v>
      </c>
      <c r="Z1070" s="513">
        <v>0</v>
      </c>
      <c r="AA1070" s="513">
        <v>0</v>
      </c>
      <c r="AB1070" s="513">
        <v>0</v>
      </c>
      <c r="AC1070" s="513">
        <v>4</v>
      </c>
      <c r="AD1070" s="513">
        <v>4</v>
      </c>
      <c r="AE1070" s="513">
        <v>0</v>
      </c>
      <c r="AF1070" s="513">
        <v>0</v>
      </c>
      <c r="AG1070" s="513">
        <v>0</v>
      </c>
      <c r="AH1070" s="513">
        <f t="shared" si="156"/>
        <v>0</v>
      </c>
      <c r="AI1070" s="513">
        <v>0</v>
      </c>
      <c r="AJ1070" s="513">
        <v>0</v>
      </c>
      <c r="AK1070" s="513">
        <f t="shared" si="157"/>
        <v>4</v>
      </c>
      <c r="AL1070" s="513">
        <f t="shared" si="158"/>
        <v>4</v>
      </c>
      <c r="AM1070" s="513">
        <v>0</v>
      </c>
      <c r="AN1070" s="513">
        <v>0</v>
      </c>
      <c r="AO1070" s="513">
        <v>0</v>
      </c>
      <c r="AP1070" s="513">
        <v>0</v>
      </c>
      <c r="AQ1070" s="513">
        <v>0</v>
      </c>
      <c r="AR1070" s="513">
        <v>0</v>
      </c>
      <c r="AS1070" s="513">
        <v>0</v>
      </c>
      <c r="AT1070" s="513">
        <v>0</v>
      </c>
      <c r="AU1070" s="513">
        <v>0</v>
      </c>
      <c r="AV1070" s="513">
        <v>0</v>
      </c>
      <c r="AW1070" s="513">
        <v>0</v>
      </c>
      <c r="AX1070" s="513">
        <v>0</v>
      </c>
      <c r="AY1070" s="513">
        <v>0</v>
      </c>
      <c r="AZ1070" s="513">
        <v>0</v>
      </c>
      <c r="BA1070" s="513">
        <v>0</v>
      </c>
      <c r="BB1070" s="513">
        <v>0</v>
      </c>
      <c r="BC1070" s="513">
        <v>135.22</v>
      </c>
      <c r="BD1070" s="513">
        <v>135.22</v>
      </c>
      <c r="BE1070" s="513">
        <v>0</v>
      </c>
      <c r="BF1070" s="513">
        <v>0</v>
      </c>
      <c r="BG1070" s="513">
        <v>0</v>
      </c>
      <c r="BH1070" s="513">
        <v>0</v>
      </c>
      <c r="BI1070" s="513">
        <v>0</v>
      </c>
      <c r="BJ1070" s="513">
        <v>0</v>
      </c>
      <c r="BK1070" s="241">
        <f t="shared" si="159"/>
        <v>135.22</v>
      </c>
      <c r="BL1070" s="22">
        <f t="shared" si="160"/>
        <v>135.22</v>
      </c>
      <c r="BM1070" s="519">
        <f t="shared" si="161"/>
        <v>6.3783018867924535E-2</v>
      </c>
      <c r="BN1070" s="520">
        <v>0</v>
      </c>
      <c r="BO1070" s="520">
        <v>0</v>
      </c>
      <c r="BP1070" s="520">
        <v>0</v>
      </c>
      <c r="BQ1070" s="520">
        <v>0</v>
      </c>
      <c r="BR1070" s="520">
        <v>0</v>
      </c>
      <c r="BS1070" s="520">
        <v>0</v>
      </c>
      <c r="BT1070" s="520">
        <v>0</v>
      </c>
      <c r="BU1070" s="520">
        <v>0</v>
      </c>
      <c r="BV1070" s="520">
        <v>0</v>
      </c>
      <c r="BW1070" s="520">
        <v>0</v>
      </c>
      <c r="BX1070" s="520">
        <v>0</v>
      </c>
      <c r="BY1070" s="520">
        <v>0</v>
      </c>
      <c r="BZ1070" s="520">
        <v>0</v>
      </c>
      <c r="CA1070" s="520">
        <v>0</v>
      </c>
      <c r="CB1070" s="520">
        <v>0</v>
      </c>
      <c r="CC1070" s="520">
        <v>0</v>
      </c>
      <c r="CD1070" s="520">
        <v>158726.64480000001</v>
      </c>
      <c r="CE1070" s="520">
        <v>158726.64480000001</v>
      </c>
      <c r="CF1070" s="520">
        <v>0</v>
      </c>
      <c r="CG1070" s="520">
        <v>0</v>
      </c>
      <c r="CH1070" s="520">
        <v>0</v>
      </c>
      <c r="CI1070" s="520">
        <v>0</v>
      </c>
      <c r="CJ1070" s="520">
        <v>0</v>
      </c>
      <c r="CK1070" s="520">
        <v>0</v>
      </c>
      <c r="CL1070" s="520">
        <f t="shared" si="162"/>
        <v>158726.64480000001</v>
      </c>
      <c r="CM1070" s="521">
        <f t="shared" si="163"/>
        <v>158726.64480000001</v>
      </c>
      <c r="CN1070" s="522">
        <v>6096960.0000000009</v>
      </c>
      <c r="CO1070" s="522">
        <v>6096960.0000000009</v>
      </c>
      <c r="CP1070" s="522">
        <v>7428480.0000000009</v>
      </c>
      <c r="CQ1070" s="243" t="s">
        <v>874</v>
      </c>
      <c r="CR1070" s="103">
        <v>1.74</v>
      </c>
      <c r="CS1070" s="523">
        <v>1.74</v>
      </c>
      <c r="CT1070" s="104">
        <v>2.12</v>
      </c>
      <c r="CU1070" s="524"/>
      <c r="CV1070" s="524"/>
      <c r="CW1070" s="524"/>
      <c r="CX1070" s="525"/>
      <c r="CY1070" s="526">
        <v>27.660119618991356</v>
      </c>
      <c r="CZ1070" s="527">
        <v>27.566723035070932</v>
      </c>
      <c r="DA1070" s="528">
        <v>0.34268625858377022</v>
      </c>
      <c r="DB1070" s="529">
        <v>0.34127392593681821</v>
      </c>
      <c r="DC1070" s="530" t="s">
        <v>2360</v>
      </c>
      <c r="DD1070" s="225"/>
      <c r="DE1070" s="524"/>
      <c r="DF1070" s="524"/>
      <c r="DG1070" s="531"/>
      <c r="DH1070" s="532"/>
      <c r="DI1070" s="64">
        <v>0</v>
      </c>
      <c r="DJ1070" s="64">
        <v>0</v>
      </c>
      <c r="DK1070" s="64">
        <v>30684</v>
      </c>
      <c r="DL1070" s="534">
        <f t="shared" si="164"/>
        <v>10228</v>
      </c>
    </row>
    <row r="1071" spans="1:116" ht="43.5" customHeight="1" x14ac:dyDescent="0.25">
      <c r="A1071" s="356" t="s">
        <v>7</v>
      </c>
      <c r="B1071" s="65" t="s">
        <v>96</v>
      </c>
      <c r="C1071" s="65" t="s">
        <v>140</v>
      </c>
      <c r="D1071" s="64" t="s">
        <v>2725</v>
      </c>
      <c r="E1071" s="64" t="s">
        <v>1814</v>
      </c>
      <c r="F1071" s="64" t="s">
        <v>2004</v>
      </c>
      <c r="G1071" s="18" t="s">
        <v>1814</v>
      </c>
      <c r="H1071" s="35" t="s">
        <v>866</v>
      </c>
      <c r="I1071" s="28" t="s">
        <v>2287</v>
      </c>
      <c r="J1071" s="498">
        <v>2.1039567569700668</v>
      </c>
      <c r="K1071" s="498">
        <v>1.2895833306510001</v>
      </c>
      <c r="L1071" s="499">
        <v>348.3</v>
      </c>
      <c r="M1071" s="512">
        <v>0</v>
      </c>
      <c r="N1071" s="513">
        <v>0</v>
      </c>
      <c r="O1071" s="513">
        <v>0</v>
      </c>
      <c r="P1071" s="513">
        <v>0</v>
      </c>
      <c r="Q1071" s="513">
        <v>0</v>
      </c>
      <c r="R1071" s="513">
        <v>0</v>
      </c>
      <c r="S1071" s="513">
        <v>0</v>
      </c>
      <c r="T1071" s="513">
        <v>0</v>
      </c>
      <c r="U1071" s="513">
        <v>0</v>
      </c>
      <c r="V1071" s="513">
        <v>0</v>
      </c>
      <c r="W1071" s="513">
        <v>0</v>
      </c>
      <c r="X1071" s="513">
        <v>0</v>
      </c>
      <c r="Y1071" s="513">
        <v>0</v>
      </c>
      <c r="Z1071" s="513">
        <v>0</v>
      </c>
      <c r="AA1071" s="513">
        <v>0</v>
      </c>
      <c r="AB1071" s="513">
        <v>0</v>
      </c>
      <c r="AC1071" s="513">
        <v>4</v>
      </c>
      <c r="AD1071" s="513">
        <v>4</v>
      </c>
      <c r="AE1071" s="513">
        <v>0</v>
      </c>
      <c r="AF1071" s="513">
        <v>0</v>
      </c>
      <c r="AG1071" s="513">
        <v>0</v>
      </c>
      <c r="AH1071" s="513">
        <f t="shared" si="156"/>
        <v>0</v>
      </c>
      <c r="AI1071" s="513">
        <v>0</v>
      </c>
      <c r="AJ1071" s="513">
        <v>0</v>
      </c>
      <c r="AK1071" s="513">
        <f t="shared" si="157"/>
        <v>4</v>
      </c>
      <c r="AL1071" s="513">
        <f t="shared" si="158"/>
        <v>4</v>
      </c>
      <c r="AM1071" s="513">
        <v>0</v>
      </c>
      <c r="AN1071" s="513">
        <v>0</v>
      </c>
      <c r="AO1071" s="513">
        <v>0</v>
      </c>
      <c r="AP1071" s="513">
        <v>0</v>
      </c>
      <c r="AQ1071" s="513">
        <v>0</v>
      </c>
      <c r="AR1071" s="513">
        <v>0</v>
      </c>
      <c r="AS1071" s="513">
        <v>0</v>
      </c>
      <c r="AT1071" s="513">
        <v>0</v>
      </c>
      <c r="AU1071" s="513">
        <v>0</v>
      </c>
      <c r="AV1071" s="513">
        <v>0</v>
      </c>
      <c r="AW1071" s="513">
        <v>0</v>
      </c>
      <c r="AX1071" s="513">
        <v>0</v>
      </c>
      <c r="AY1071" s="513">
        <v>0</v>
      </c>
      <c r="AZ1071" s="513">
        <v>0</v>
      </c>
      <c r="BA1071" s="513">
        <v>0</v>
      </c>
      <c r="BB1071" s="513">
        <v>0</v>
      </c>
      <c r="BC1071" s="513">
        <v>116.1</v>
      </c>
      <c r="BD1071" s="513">
        <v>116.1</v>
      </c>
      <c r="BE1071" s="513">
        <v>0</v>
      </c>
      <c r="BF1071" s="513">
        <v>0</v>
      </c>
      <c r="BG1071" s="513">
        <v>0</v>
      </c>
      <c r="BH1071" s="513">
        <v>0</v>
      </c>
      <c r="BI1071" s="513">
        <v>0</v>
      </c>
      <c r="BJ1071" s="513">
        <v>0</v>
      </c>
      <c r="BK1071" s="241">
        <f t="shared" si="159"/>
        <v>116.1</v>
      </c>
      <c r="BL1071" s="22">
        <f t="shared" si="160"/>
        <v>116.1</v>
      </c>
      <c r="BM1071" s="519">
        <f t="shared" si="161"/>
        <v>0.11495049504950494</v>
      </c>
      <c r="BN1071" s="520">
        <v>0</v>
      </c>
      <c r="BO1071" s="520">
        <v>0</v>
      </c>
      <c r="BP1071" s="520">
        <v>0</v>
      </c>
      <c r="BQ1071" s="520">
        <v>0</v>
      </c>
      <c r="BR1071" s="520">
        <v>0</v>
      </c>
      <c r="BS1071" s="520">
        <v>0</v>
      </c>
      <c r="BT1071" s="520">
        <v>0</v>
      </c>
      <c r="BU1071" s="520">
        <v>0</v>
      </c>
      <c r="BV1071" s="520">
        <v>0</v>
      </c>
      <c r="BW1071" s="520">
        <v>0</v>
      </c>
      <c r="BX1071" s="520">
        <v>0</v>
      </c>
      <c r="BY1071" s="520">
        <v>0</v>
      </c>
      <c r="BZ1071" s="520">
        <v>0</v>
      </c>
      <c r="CA1071" s="520">
        <v>0</v>
      </c>
      <c r="CB1071" s="520">
        <v>0</v>
      </c>
      <c r="CC1071" s="520">
        <v>0</v>
      </c>
      <c r="CD1071" s="520">
        <v>136282.82400000002</v>
      </c>
      <c r="CE1071" s="520">
        <v>136282.82400000002</v>
      </c>
      <c r="CF1071" s="520">
        <v>0</v>
      </c>
      <c r="CG1071" s="520">
        <v>0</v>
      </c>
      <c r="CH1071" s="520">
        <v>0</v>
      </c>
      <c r="CI1071" s="520">
        <v>0</v>
      </c>
      <c r="CJ1071" s="520">
        <v>0</v>
      </c>
      <c r="CK1071" s="520">
        <v>0</v>
      </c>
      <c r="CL1071" s="520">
        <f t="shared" si="162"/>
        <v>136282.82400000002</v>
      </c>
      <c r="CM1071" s="521">
        <f t="shared" si="163"/>
        <v>136282.82400000002</v>
      </c>
      <c r="CN1071" s="522">
        <v>5816640</v>
      </c>
      <c r="CO1071" s="522">
        <v>5816640</v>
      </c>
      <c r="CP1071" s="522">
        <v>3539040.0000000005</v>
      </c>
      <c r="CQ1071" s="243" t="s">
        <v>874</v>
      </c>
      <c r="CR1071" s="103">
        <v>1.66</v>
      </c>
      <c r="CS1071" s="523">
        <v>1.66</v>
      </c>
      <c r="CT1071" s="104">
        <v>1.01</v>
      </c>
      <c r="CU1071" s="524"/>
      <c r="CV1071" s="524"/>
      <c r="CW1071" s="524"/>
      <c r="CX1071" s="525"/>
      <c r="CY1071" s="526">
        <v>150.03510188294175</v>
      </c>
      <c r="CZ1071" s="527">
        <v>150.03883607469095</v>
      </c>
      <c r="DA1071" s="528">
        <v>0.96554026822492212</v>
      </c>
      <c r="DB1071" s="529">
        <v>0.96560578036087286</v>
      </c>
      <c r="DC1071" s="530" t="s">
        <v>2648</v>
      </c>
      <c r="DD1071" s="225"/>
      <c r="DE1071" s="524"/>
      <c r="DF1071" s="524"/>
      <c r="DG1071" s="531"/>
      <c r="DH1071" s="532"/>
      <c r="DI1071" s="64">
        <v>0</v>
      </c>
      <c r="DJ1071" s="64">
        <v>229299</v>
      </c>
      <c r="DK1071" s="64">
        <v>0</v>
      </c>
      <c r="DL1071" s="534">
        <f t="shared" si="164"/>
        <v>76433</v>
      </c>
    </row>
    <row r="1072" spans="1:116" ht="43.5" customHeight="1" x14ac:dyDescent="0.25">
      <c r="A1072" s="356" t="s">
        <v>7</v>
      </c>
      <c r="B1072" s="65" t="s">
        <v>96</v>
      </c>
      <c r="C1072" s="65" t="s">
        <v>140</v>
      </c>
      <c r="D1072" s="64" t="s">
        <v>2725</v>
      </c>
      <c r="E1072" s="64" t="s">
        <v>1814</v>
      </c>
      <c r="F1072" s="64" t="s">
        <v>2005</v>
      </c>
      <c r="G1072" s="18" t="s">
        <v>162</v>
      </c>
      <c r="H1072" s="35" t="s">
        <v>866</v>
      </c>
      <c r="I1072" s="28" t="s">
        <v>2287</v>
      </c>
      <c r="J1072" s="498">
        <v>2.5506873012582316</v>
      </c>
      <c r="K1072" s="498">
        <v>2.9507575696200004</v>
      </c>
      <c r="L1072" s="499">
        <v>846.4</v>
      </c>
      <c r="M1072" s="512">
        <v>0</v>
      </c>
      <c r="N1072" s="513">
        <v>0</v>
      </c>
      <c r="O1072" s="513">
        <v>0</v>
      </c>
      <c r="P1072" s="513">
        <v>0</v>
      </c>
      <c r="Q1072" s="513">
        <v>0</v>
      </c>
      <c r="R1072" s="513">
        <v>0</v>
      </c>
      <c r="S1072" s="513">
        <v>0</v>
      </c>
      <c r="T1072" s="513">
        <v>0</v>
      </c>
      <c r="U1072" s="513">
        <v>0</v>
      </c>
      <c r="V1072" s="513">
        <v>0</v>
      </c>
      <c r="W1072" s="513">
        <v>0</v>
      </c>
      <c r="X1072" s="513">
        <v>0</v>
      </c>
      <c r="Y1072" s="513">
        <v>0</v>
      </c>
      <c r="Z1072" s="513">
        <v>0</v>
      </c>
      <c r="AA1072" s="513">
        <v>0</v>
      </c>
      <c r="AB1072" s="513">
        <v>0</v>
      </c>
      <c r="AC1072" s="513">
        <v>16</v>
      </c>
      <c r="AD1072" s="513">
        <v>16</v>
      </c>
      <c r="AE1072" s="513">
        <v>0</v>
      </c>
      <c r="AF1072" s="513">
        <v>0</v>
      </c>
      <c r="AG1072" s="513">
        <v>0</v>
      </c>
      <c r="AH1072" s="513">
        <f t="shared" si="156"/>
        <v>0</v>
      </c>
      <c r="AI1072" s="513">
        <v>0</v>
      </c>
      <c r="AJ1072" s="513">
        <v>0</v>
      </c>
      <c r="AK1072" s="513">
        <f t="shared" si="157"/>
        <v>16</v>
      </c>
      <c r="AL1072" s="513">
        <f t="shared" si="158"/>
        <v>16</v>
      </c>
      <c r="AM1072" s="513">
        <v>0</v>
      </c>
      <c r="AN1072" s="513">
        <v>0</v>
      </c>
      <c r="AO1072" s="513">
        <v>0</v>
      </c>
      <c r="AP1072" s="513">
        <v>0</v>
      </c>
      <c r="AQ1072" s="513">
        <v>0</v>
      </c>
      <c r="AR1072" s="513">
        <v>0</v>
      </c>
      <c r="AS1072" s="513">
        <v>0</v>
      </c>
      <c r="AT1072" s="513">
        <v>0</v>
      </c>
      <c r="AU1072" s="513">
        <v>0</v>
      </c>
      <c r="AV1072" s="513">
        <v>0</v>
      </c>
      <c r="AW1072" s="513">
        <v>0</v>
      </c>
      <c r="AX1072" s="513">
        <v>0</v>
      </c>
      <c r="AY1072" s="513">
        <v>0</v>
      </c>
      <c r="AZ1072" s="513">
        <v>0</v>
      </c>
      <c r="BA1072" s="513">
        <v>0</v>
      </c>
      <c r="BB1072" s="513">
        <v>0</v>
      </c>
      <c r="BC1072" s="513">
        <v>85.81</v>
      </c>
      <c r="BD1072" s="513">
        <v>85.81</v>
      </c>
      <c r="BE1072" s="513">
        <v>0</v>
      </c>
      <c r="BF1072" s="513">
        <v>0</v>
      </c>
      <c r="BG1072" s="513">
        <v>0</v>
      </c>
      <c r="BH1072" s="513">
        <v>0</v>
      </c>
      <c r="BI1072" s="513">
        <v>0</v>
      </c>
      <c r="BJ1072" s="513">
        <v>0</v>
      </c>
      <c r="BK1072" s="241">
        <f t="shared" si="159"/>
        <v>85.81</v>
      </c>
      <c r="BL1072" s="22">
        <f t="shared" si="160"/>
        <v>85.81</v>
      </c>
      <c r="BM1072" s="519">
        <f t="shared" si="161"/>
        <v>3.9182648401826482E-2</v>
      </c>
      <c r="BN1072" s="520">
        <v>0</v>
      </c>
      <c r="BO1072" s="520">
        <v>0</v>
      </c>
      <c r="BP1072" s="520">
        <v>0</v>
      </c>
      <c r="BQ1072" s="520">
        <v>0</v>
      </c>
      <c r="BR1072" s="520">
        <v>0</v>
      </c>
      <c r="BS1072" s="520">
        <v>0</v>
      </c>
      <c r="BT1072" s="520">
        <v>0</v>
      </c>
      <c r="BU1072" s="520">
        <v>0</v>
      </c>
      <c r="BV1072" s="520">
        <v>0</v>
      </c>
      <c r="BW1072" s="520">
        <v>0</v>
      </c>
      <c r="BX1072" s="520">
        <v>0</v>
      </c>
      <c r="BY1072" s="520">
        <v>0</v>
      </c>
      <c r="BZ1072" s="520">
        <v>0</v>
      </c>
      <c r="CA1072" s="520">
        <v>0</v>
      </c>
      <c r="CB1072" s="520">
        <v>0</v>
      </c>
      <c r="CC1072" s="520">
        <v>0</v>
      </c>
      <c r="CD1072" s="520">
        <v>100727.2104</v>
      </c>
      <c r="CE1072" s="520">
        <v>100727.2104</v>
      </c>
      <c r="CF1072" s="520">
        <v>0</v>
      </c>
      <c r="CG1072" s="520">
        <v>0</v>
      </c>
      <c r="CH1072" s="520">
        <v>0</v>
      </c>
      <c r="CI1072" s="520">
        <v>0</v>
      </c>
      <c r="CJ1072" s="520">
        <v>0</v>
      </c>
      <c r="CK1072" s="520">
        <v>0</v>
      </c>
      <c r="CL1072" s="520">
        <f t="shared" si="162"/>
        <v>100727.2104</v>
      </c>
      <c r="CM1072" s="521">
        <f t="shared" si="163"/>
        <v>100727.2104</v>
      </c>
      <c r="CN1072" s="522">
        <v>7393440</v>
      </c>
      <c r="CO1072" s="522">
        <v>7393440</v>
      </c>
      <c r="CP1072" s="522">
        <v>7673760</v>
      </c>
      <c r="CQ1072" s="243" t="s">
        <v>874</v>
      </c>
      <c r="CR1072" s="103">
        <v>2.11</v>
      </c>
      <c r="CS1072" s="523">
        <v>2.11</v>
      </c>
      <c r="CT1072" s="104">
        <v>2.19</v>
      </c>
      <c r="CU1072" s="524"/>
      <c r="CV1072" s="524"/>
      <c r="CW1072" s="524"/>
      <c r="CX1072" s="525"/>
      <c r="CY1072" s="526">
        <v>8.7939352170916578</v>
      </c>
      <c r="CZ1072" s="527">
        <v>5.3269992082343665</v>
      </c>
      <c r="DA1072" s="528">
        <v>1.1420695087132024E-2</v>
      </c>
      <c r="DB1072" s="529">
        <v>0</v>
      </c>
      <c r="DC1072" s="530" t="s">
        <v>2293</v>
      </c>
      <c r="DD1072" s="225"/>
      <c r="DE1072" s="524"/>
      <c r="DF1072" s="524"/>
      <c r="DG1072" s="531"/>
      <c r="DH1072" s="532"/>
      <c r="DI1072" s="64">
        <v>0</v>
      </c>
      <c r="DJ1072" s="64">
        <v>0</v>
      </c>
      <c r="DK1072" s="64">
        <v>13456</v>
      </c>
      <c r="DL1072" s="534">
        <f t="shared" si="164"/>
        <v>4485.333333333333</v>
      </c>
    </row>
    <row r="1073" spans="1:116" ht="43.5" customHeight="1" x14ac:dyDescent="0.25">
      <c r="A1073" s="356" t="s">
        <v>7</v>
      </c>
      <c r="B1073" s="65" t="s">
        <v>96</v>
      </c>
      <c r="C1073" s="65" t="s">
        <v>140</v>
      </c>
      <c r="D1073" s="64" t="s">
        <v>2680</v>
      </c>
      <c r="E1073" s="64" t="s">
        <v>590</v>
      </c>
      <c r="F1073" s="64" t="s">
        <v>678</v>
      </c>
      <c r="G1073" s="18" t="s">
        <v>679</v>
      </c>
      <c r="H1073" s="35" t="s">
        <v>860</v>
      </c>
      <c r="I1073" s="28" t="s">
        <v>2330</v>
      </c>
      <c r="J1073" s="498">
        <v>9.7168050304614013</v>
      </c>
      <c r="K1073" s="498">
        <v>25.420075704702001</v>
      </c>
      <c r="L1073" s="499">
        <v>2058.6999999999998</v>
      </c>
      <c r="M1073" s="512">
        <v>0</v>
      </c>
      <c r="N1073" s="513">
        <v>0</v>
      </c>
      <c r="O1073" s="513">
        <v>0</v>
      </c>
      <c r="P1073" s="513">
        <v>0</v>
      </c>
      <c r="Q1073" s="513">
        <v>0</v>
      </c>
      <c r="R1073" s="513">
        <v>0</v>
      </c>
      <c r="S1073" s="513">
        <v>0</v>
      </c>
      <c r="T1073" s="513">
        <v>0</v>
      </c>
      <c r="U1073" s="513">
        <v>0</v>
      </c>
      <c r="V1073" s="513">
        <v>0</v>
      </c>
      <c r="W1073" s="513">
        <v>0</v>
      </c>
      <c r="X1073" s="513">
        <v>0</v>
      </c>
      <c r="Y1073" s="513">
        <v>0</v>
      </c>
      <c r="Z1073" s="513">
        <v>0</v>
      </c>
      <c r="AA1073" s="513">
        <v>0</v>
      </c>
      <c r="AB1073" s="513">
        <v>0</v>
      </c>
      <c r="AC1073" s="513">
        <v>64</v>
      </c>
      <c r="AD1073" s="513">
        <v>64</v>
      </c>
      <c r="AE1073" s="513">
        <v>0</v>
      </c>
      <c r="AF1073" s="513">
        <v>0</v>
      </c>
      <c r="AG1073" s="513">
        <v>0</v>
      </c>
      <c r="AH1073" s="513">
        <f t="shared" si="156"/>
        <v>0</v>
      </c>
      <c r="AI1073" s="513">
        <v>0</v>
      </c>
      <c r="AJ1073" s="513">
        <v>0</v>
      </c>
      <c r="AK1073" s="513">
        <f t="shared" si="157"/>
        <v>64</v>
      </c>
      <c r="AL1073" s="513">
        <f t="shared" si="158"/>
        <v>64</v>
      </c>
      <c r="AM1073" s="513">
        <v>0</v>
      </c>
      <c r="AN1073" s="513">
        <v>0</v>
      </c>
      <c r="AO1073" s="513">
        <v>0</v>
      </c>
      <c r="AP1073" s="513">
        <v>0</v>
      </c>
      <c r="AQ1073" s="513">
        <v>0</v>
      </c>
      <c r="AR1073" s="513">
        <v>0</v>
      </c>
      <c r="AS1073" s="513">
        <v>0</v>
      </c>
      <c r="AT1073" s="513">
        <v>0</v>
      </c>
      <c r="AU1073" s="513">
        <v>0</v>
      </c>
      <c r="AV1073" s="513">
        <v>0</v>
      </c>
      <c r="AW1073" s="513">
        <v>0</v>
      </c>
      <c r="AX1073" s="513">
        <v>0</v>
      </c>
      <c r="AY1073" s="513">
        <v>0</v>
      </c>
      <c r="AZ1073" s="513">
        <v>0</v>
      </c>
      <c r="BA1073" s="513">
        <v>0</v>
      </c>
      <c r="BB1073" s="513">
        <v>0</v>
      </c>
      <c r="BC1073" s="513">
        <v>502.39</v>
      </c>
      <c r="BD1073" s="513">
        <v>502.39</v>
      </c>
      <c r="BE1073" s="513">
        <v>0</v>
      </c>
      <c r="BF1073" s="513">
        <v>0</v>
      </c>
      <c r="BG1073" s="513">
        <v>0</v>
      </c>
      <c r="BH1073" s="513">
        <v>0</v>
      </c>
      <c r="BI1073" s="513">
        <v>0</v>
      </c>
      <c r="BJ1073" s="513">
        <v>0</v>
      </c>
      <c r="BK1073" s="241">
        <f t="shared" si="159"/>
        <v>502.39</v>
      </c>
      <c r="BL1073" s="22">
        <f t="shared" si="160"/>
        <v>502.39</v>
      </c>
      <c r="BM1073" s="519">
        <f t="shared" si="161"/>
        <v>5.6831447963800907E-2</v>
      </c>
      <c r="BN1073" s="520">
        <v>0</v>
      </c>
      <c r="BO1073" s="520">
        <v>0</v>
      </c>
      <c r="BP1073" s="520">
        <v>0</v>
      </c>
      <c r="BQ1073" s="520">
        <v>0</v>
      </c>
      <c r="BR1073" s="520">
        <v>0</v>
      </c>
      <c r="BS1073" s="520">
        <v>0</v>
      </c>
      <c r="BT1073" s="520">
        <v>0</v>
      </c>
      <c r="BU1073" s="520">
        <v>0</v>
      </c>
      <c r="BV1073" s="520">
        <v>0</v>
      </c>
      <c r="BW1073" s="520">
        <v>0</v>
      </c>
      <c r="BX1073" s="520">
        <v>0</v>
      </c>
      <c r="BY1073" s="520">
        <v>0</v>
      </c>
      <c r="BZ1073" s="520">
        <v>0</v>
      </c>
      <c r="CA1073" s="520">
        <v>0</v>
      </c>
      <c r="CB1073" s="520">
        <v>0</v>
      </c>
      <c r="CC1073" s="520">
        <v>0</v>
      </c>
      <c r="CD1073" s="520">
        <v>589725.47759999998</v>
      </c>
      <c r="CE1073" s="520">
        <v>589725.47759999998</v>
      </c>
      <c r="CF1073" s="520">
        <v>0</v>
      </c>
      <c r="CG1073" s="520">
        <v>0</v>
      </c>
      <c r="CH1073" s="520">
        <v>0</v>
      </c>
      <c r="CI1073" s="520">
        <v>0</v>
      </c>
      <c r="CJ1073" s="520">
        <v>0</v>
      </c>
      <c r="CK1073" s="520">
        <v>0</v>
      </c>
      <c r="CL1073" s="520">
        <f t="shared" si="162"/>
        <v>589725.47759999998</v>
      </c>
      <c r="CM1073" s="521">
        <f t="shared" si="163"/>
        <v>589725.47759999998</v>
      </c>
      <c r="CN1073" s="522">
        <v>20828369.509272002</v>
      </c>
      <c r="CO1073" s="522">
        <v>20828369.509272002</v>
      </c>
      <c r="CP1073" s="522">
        <v>26228317.159823999</v>
      </c>
      <c r="CQ1073" s="243" t="s">
        <v>874</v>
      </c>
      <c r="CR1073" s="103">
        <v>7.02</v>
      </c>
      <c r="CS1073" s="523">
        <v>7.02</v>
      </c>
      <c r="CT1073" s="104">
        <v>8.84</v>
      </c>
      <c r="CU1073" s="524"/>
      <c r="CV1073" s="546">
        <v>4</v>
      </c>
      <c r="CW1073" s="546">
        <v>13</v>
      </c>
      <c r="CX1073" s="525">
        <v>9</v>
      </c>
      <c r="CY1073" s="526">
        <v>701.46944457117115</v>
      </c>
      <c r="CZ1073" s="527">
        <v>114.71661410993885</v>
      </c>
      <c r="DA1073" s="528">
        <v>1.4077541105049116</v>
      </c>
      <c r="DB1073" s="529">
        <v>0.87764094251712776</v>
      </c>
      <c r="DC1073" s="530" t="s">
        <v>2415</v>
      </c>
      <c r="DD1073" s="225"/>
      <c r="DE1073" s="524"/>
      <c r="DF1073" s="524"/>
      <c r="DG1073" s="531"/>
      <c r="DH1073" s="532"/>
      <c r="DI1073" s="64">
        <v>79424</v>
      </c>
      <c r="DJ1073" s="64">
        <v>55616</v>
      </c>
      <c r="DK1073" s="64">
        <v>10080</v>
      </c>
      <c r="DL1073" s="534">
        <f t="shared" si="164"/>
        <v>48373.333333333336</v>
      </c>
    </row>
    <row r="1074" spans="1:116" ht="43.5" customHeight="1" x14ac:dyDescent="0.25">
      <c r="A1074" s="356" t="s">
        <v>7</v>
      </c>
      <c r="B1074" s="65" t="s">
        <v>96</v>
      </c>
      <c r="C1074" s="65" t="s">
        <v>140</v>
      </c>
      <c r="D1074" s="64" t="s">
        <v>2680</v>
      </c>
      <c r="E1074" s="64" t="s">
        <v>590</v>
      </c>
      <c r="F1074" s="64" t="s">
        <v>680</v>
      </c>
      <c r="G1074" s="18" t="s">
        <v>590</v>
      </c>
      <c r="H1074" s="35" t="s">
        <v>866</v>
      </c>
      <c r="I1074" s="28" t="s">
        <v>2330</v>
      </c>
      <c r="J1074" s="498">
        <v>9.7168050304614013</v>
      </c>
      <c r="K1074" s="498">
        <v>11.075378764842</v>
      </c>
      <c r="L1074" s="499">
        <v>1109.3</v>
      </c>
      <c r="M1074" s="512">
        <v>0</v>
      </c>
      <c r="N1074" s="513">
        <v>0</v>
      </c>
      <c r="O1074" s="513">
        <v>0</v>
      </c>
      <c r="P1074" s="513">
        <v>0</v>
      </c>
      <c r="Q1074" s="513">
        <v>0</v>
      </c>
      <c r="R1074" s="513">
        <v>0</v>
      </c>
      <c r="S1074" s="513">
        <v>0</v>
      </c>
      <c r="T1074" s="513">
        <v>0</v>
      </c>
      <c r="U1074" s="513">
        <v>0</v>
      </c>
      <c r="V1074" s="513">
        <v>0</v>
      </c>
      <c r="W1074" s="513">
        <v>0</v>
      </c>
      <c r="X1074" s="513">
        <v>0</v>
      </c>
      <c r="Y1074" s="513">
        <v>0</v>
      </c>
      <c r="Z1074" s="513">
        <v>0</v>
      </c>
      <c r="AA1074" s="513">
        <v>0</v>
      </c>
      <c r="AB1074" s="513">
        <v>0</v>
      </c>
      <c r="AC1074" s="513">
        <v>27</v>
      </c>
      <c r="AD1074" s="513">
        <v>27</v>
      </c>
      <c r="AE1074" s="513">
        <v>0</v>
      </c>
      <c r="AF1074" s="513">
        <v>0</v>
      </c>
      <c r="AG1074" s="513">
        <v>0</v>
      </c>
      <c r="AH1074" s="513">
        <f t="shared" si="156"/>
        <v>0</v>
      </c>
      <c r="AI1074" s="513">
        <v>0</v>
      </c>
      <c r="AJ1074" s="513">
        <v>0</v>
      </c>
      <c r="AK1074" s="513">
        <f t="shared" si="157"/>
        <v>27</v>
      </c>
      <c r="AL1074" s="513">
        <f t="shared" si="158"/>
        <v>27</v>
      </c>
      <c r="AM1074" s="513">
        <v>0</v>
      </c>
      <c r="AN1074" s="513">
        <v>0</v>
      </c>
      <c r="AO1074" s="513">
        <v>0</v>
      </c>
      <c r="AP1074" s="513">
        <v>0</v>
      </c>
      <c r="AQ1074" s="513">
        <v>0</v>
      </c>
      <c r="AR1074" s="513">
        <v>0</v>
      </c>
      <c r="AS1074" s="513">
        <v>0</v>
      </c>
      <c r="AT1074" s="513">
        <v>0</v>
      </c>
      <c r="AU1074" s="513">
        <v>0</v>
      </c>
      <c r="AV1074" s="513">
        <v>0</v>
      </c>
      <c r="AW1074" s="513">
        <v>0</v>
      </c>
      <c r="AX1074" s="513">
        <v>0</v>
      </c>
      <c r="AY1074" s="513">
        <v>0</v>
      </c>
      <c r="AZ1074" s="513">
        <v>0</v>
      </c>
      <c r="BA1074" s="513">
        <v>0</v>
      </c>
      <c r="BB1074" s="513">
        <v>0</v>
      </c>
      <c r="BC1074" s="513">
        <v>185.26</v>
      </c>
      <c r="BD1074" s="513">
        <v>185.26</v>
      </c>
      <c r="BE1074" s="513">
        <v>0</v>
      </c>
      <c r="BF1074" s="513">
        <v>0</v>
      </c>
      <c r="BG1074" s="513">
        <v>0</v>
      </c>
      <c r="BH1074" s="513">
        <v>0</v>
      </c>
      <c r="BI1074" s="513">
        <v>0</v>
      </c>
      <c r="BJ1074" s="513">
        <v>0</v>
      </c>
      <c r="BK1074" s="241">
        <f t="shared" si="159"/>
        <v>185.26</v>
      </c>
      <c r="BL1074" s="22">
        <f t="shared" si="160"/>
        <v>185.26</v>
      </c>
      <c r="BM1074" s="519">
        <f t="shared" si="161"/>
        <v>8.8641148325358854E-2</v>
      </c>
      <c r="BN1074" s="520">
        <v>0</v>
      </c>
      <c r="BO1074" s="520">
        <v>0</v>
      </c>
      <c r="BP1074" s="520">
        <v>0</v>
      </c>
      <c r="BQ1074" s="520">
        <v>0</v>
      </c>
      <c r="BR1074" s="520">
        <v>0</v>
      </c>
      <c r="BS1074" s="520">
        <v>0</v>
      </c>
      <c r="BT1074" s="520">
        <v>0</v>
      </c>
      <c r="BU1074" s="520">
        <v>0</v>
      </c>
      <c r="BV1074" s="520">
        <v>0</v>
      </c>
      <c r="BW1074" s="520">
        <v>0</v>
      </c>
      <c r="BX1074" s="520">
        <v>0</v>
      </c>
      <c r="BY1074" s="520">
        <v>0</v>
      </c>
      <c r="BZ1074" s="520">
        <v>0</v>
      </c>
      <c r="CA1074" s="520">
        <v>0</v>
      </c>
      <c r="CB1074" s="520">
        <v>0</v>
      </c>
      <c r="CC1074" s="520">
        <v>0</v>
      </c>
      <c r="CD1074" s="520">
        <v>217465.59839999999</v>
      </c>
      <c r="CE1074" s="520">
        <v>217465.59839999999</v>
      </c>
      <c r="CF1074" s="520">
        <v>0</v>
      </c>
      <c r="CG1074" s="520">
        <v>0</v>
      </c>
      <c r="CH1074" s="520">
        <v>0</v>
      </c>
      <c r="CI1074" s="520">
        <v>0</v>
      </c>
      <c r="CJ1074" s="520">
        <v>0</v>
      </c>
      <c r="CK1074" s="520">
        <v>0</v>
      </c>
      <c r="CL1074" s="520">
        <f t="shared" si="162"/>
        <v>217465.59839999999</v>
      </c>
      <c r="CM1074" s="521">
        <f t="shared" si="163"/>
        <v>217465.59839999999</v>
      </c>
      <c r="CN1074" s="522">
        <v>13481293.043731201</v>
      </c>
      <c r="CO1074" s="522">
        <v>13481293.043731201</v>
      </c>
      <c r="CP1074" s="522">
        <v>7656495.2340755994</v>
      </c>
      <c r="CQ1074" s="243" t="s">
        <v>874</v>
      </c>
      <c r="CR1074" s="103">
        <v>3.68</v>
      </c>
      <c r="CS1074" s="523">
        <v>3.68</v>
      </c>
      <c r="CT1074" s="104">
        <v>2.09</v>
      </c>
      <c r="CU1074" s="524"/>
      <c r="CV1074" s="546">
        <v>0</v>
      </c>
      <c r="CW1074" s="546">
        <v>1</v>
      </c>
      <c r="CX1074" s="525">
        <v>1</v>
      </c>
      <c r="CY1074" s="526">
        <v>178.10045378431002</v>
      </c>
      <c r="CZ1074" s="527">
        <v>178.03739595763875</v>
      </c>
      <c r="DA1074" s="528">
        <v>0.75797215017717268</v>
      </c>
      <c r="DB1074" s="529">
        <v>0.75814571070610226</v>
      </c>
      <c r="DC1074" s="530" t="s">
        <v>2313</v>
      </c>
      <c r="DD1074" s="225"/>
      <c r="DE1074" s="524"/>
      <c r="DF1074" s="524"/>
      <c r="DG1074" s="531"/>
      <c r="DH1074" s="532"/>
      <c r="DI1074" s="64">
        <v>1092</v>
      </c>
      <c r="DJ1074" s="64">
        <v>67774</v>
      </c>
      <c r="DK1074" s="64">
        <v>145275</v>
      </c>
      <c r="DL1074" s="534">
        <f t="shared" si="164"/>
        <v>71380.333333333328</v>
      </c>
    </row>
    <row r="1075" spans="1:116" ht="43.5" customHeight="1" x14ac:dyDescent="0.25">
      <c r="A1075" s="356" t="s">
        <v>7</v>
      </c>
      <c r="B1075" s="65" t="s">
        <v>96</v>
      </c>
      <c r="C1075" s="65" t="s">
        <v>140</v>
      </c>
      <c r="D1075" s="64" t="s">
        <v>2680</v>
      </c>
      <c r="E1075" s="64" t="s">
        <v>590</v>
      </c>
      <c r="F1075" s="64" t="s">
        <v>2006</v>
      </c>
      <c r="G1075" s="18" t="s">
        <v>2007</v>
      </c>
      <c r="H1075" s="35" t="s">
        <v>866</v>
      </c>
      <c r="I1075" s="28" t="s">
        <v>2330</v>
      </c>
      <c r="J1075" s="498">
        <v>12.117427449751863</v>
      </c>
      <c r="K1075" s="498">
        <v>26.279166612006001</v>
      </c>
      <c r="L1075" s="499">
        <v>2490.5</v>
      </c>
      <c r="M1075" s="512">
        <v>0</v>
      </c>
      <c r="N1075" s="513">
        <v>0</v>
      </c>
      <c r="O1075" s="513">
        <v>0</v>
      </c>
      <c r="P1075" s="513">
        <v>0</v>
      </c>
      <c r="Q1075" s="513">
        <v>0</v>
      </c>
      <c r="R1075" s="513">
        <v>0</v>
      </c>
      <c r="S1075" s="513">
        <v>0</v>
      </c>
      <c r="T1075" s="513">
        <v>0</v>
      </c>
      <c r="U1075" s="513">
        <v>0</v>
      </c>
      <c r="V1075" s="513">
        <v>0</v>
      </c>
      <c r="W1075" s="513">
        <v>0</v>
      </c>
      <c r="X1075" s="513">
        <v>0</v>
      </c>
      <c r="Y1075" s="513">
        <v>0</v>
      </c>
      <c r="Z1075" s="513">
        <v>0</v>
      </c>
      <c r="AA1075" s="513">
        <v>0</v>
      </c>
      <c r="AB1075" s="513">
        <v>0</v>
      </c>
      <c r="AC1075" s="513">
        <v>98</v>
      </c>
      <c r="AD1075" s="513">
        <v>98</v>
      </c>
      <c r="AE1075" s="513">
        <v>0</v>
      </c>
      <c r="AF1075" s="513">
        <v>0</v>
      </c>
      <c r="AG1075" s="513">
        <v>0</v>
      </c>
      <c r="AH1075" s="513">
        <f t="shared" si="156"/>
        <v>0</v>
      </c>
      <c r="AI1075" s="513">
        <v>0</v>
      </c>
      <c r="AJ1075" s="513">
        <v>0</v>
      </c>
      <c r="AK1075" s="513">
        <f t="shared" si="157"/>
        <v>98</v>
      </c>
      <c r="AL1075" s="513">
        <f t="shared" si="158"/>
        <v>98</v>
      </c>
      <c r="AM1075" s="513">
        <v>0</v>
      </c>
      <c r="AN1075" s="513">
        <v>0</v>
      </c>
      <c r="AO1075" s="513">
        <v>0</v>
      </c>
      <c r="AP1075" s="513">
        <v>0</v>
      </c>
      <c r="AQ1075" s="513">
        <v>0</v>
      </c>
      <c r="AR1075" s="513">
        <v>0</v>
      </c>
      <c r="AS1075" s="513">
        <v>5</v>
      </c>
      <c r="AT1075" s="513">
        <v>5</v>
      </c>
      <c r="AU1075" s="513">
        <v>0</v>
      </c>
      <c r="AV1075" s="513">
        <v>0</v>
      </c>
      <c r="AW1075" s="513">
        <v>0</v>
      </c>
      <c r="AX1075" s="513">
        <v>0</v>
      </c>
      <c r="AY1075" s="513">
        <v>0</v>
      </c>
      <c r="AZ1075" s="513">
        <v>0</v>
      </c>
      <c r="BA1075" s="513">
        <v>0</v>
      </c>
      <c r="BB1075" s="513">
        <v>0</v>
      </c>
      <c r="BC1075" s="513">
        <v>807.9</v>
      </c>
      <c r="BD1075" s="513">
        <v>807.9</v>
      </c>
      <c r="BE1075" s="513">
        <v>0</v>
      </c>
      <c r="BF1075" s="513">
        <v>0</v>
      </c>
      <c r="BG1075" s="513">
        <v>0</v>
      </c>
      <c r="BH1075" s="513">
        <v>0</v>
      </c>
      <c r="BI1075" s="513">
        <v>0</v>
      </c>
      <c r="BJ1075" s="513">
        <v>0</v>
      </c>
      <c r="BK1075" s="241">
        <f t="shared" si="159"/>
        <v>812.9</v>
      </c>
      <c r="BL1075" s="22">
        <f t="shared" si="160"/>
        <v>812.9</v>
      </c>
      <c r="BM1075" s="519">
        <f t="shared" si="161"/>
        <v>0.11936857562408223</v>
      </c>
      <c r="BN1075" s="520">
        <v>0</v>
      </c>
      <c r="BO1075" s="520">
        <v>0</v>
      </c>
      <c r="BP1075" s="520">
        <v>0</v>
      </c>
      <c r="BQ1075" s="520">
        <v>0</v>
      </c>
      <c r="BR1075" s="520">
        <v>0</v>
      </c>
      <c r="BS1075" s="520">
        <v>0</v>
      </c>
      <c r="BT1075" s="520">
        <v>0</v>
      </c>
      <c r="BU1075" s="520">
        <v>0</v>
      </c>
      <c r="BV1075" s="520">
        <v>0</v>
      </c>
      <c r="BW1075" s="520">
        <v>0</v>
      </c>
      <c r="BX1075" s="520">
        <v>0</v>
      </c>
      <c r="BY1075" s="520">
        <v>0</v>
      </c>
      <c r="BZ1075" s="520">
        <v>0</v>
      </c>
      <c r="CA1075" s="520">
        <v>0</v>
      </c>
      <c r="CB1075" s="520">
        <v>0</v>
      </c>
      <c r="CC1075" s="520">
        <v>0</v>
      </c>
      <c r="CD1075" s="520">
        <v>948345.33600000001</v>
      </c>
      <c r="CE1075" s="520">
        <v>948345.33600000001</v>
      </c>
      <c r="CF1075" s="520">
        <v>0</v>
      </c>
      <c r="CG1075" s="520">
        <v>0</v>
      </c>
      <c r="CH1075" s="520">
        <v>0</v>
      </c>
      <c r="CI1075" s="520">
        <v>0</v>
      </c>
      <c r="CJ1075" s="520">
        <v>0</v>
      </c>
      <c r="CK1075" s="520">
        <v>0</v>
      </c>
      <c r="CL1075" s="520">
        <f t="shared" si="162"/>
        <v>948345.33600000001</v>
      </c>
      <c r="CM1075" s="521">
        <f t="shared" si="163"/>
        <v>948345.33600000001</v>
      </c>
      <c r="CN1075" s="522">
        <v>20034259.046341199</v>
      </c>
      <c r="CO1075" s="522">
        <v>20034259.046341199</v>
      </c>
      <c r="CP1075" s="522">
        <v>22701048.936037198</v>
      </c>
      <c r="CQ1075" s="243" t="s">
        <v>874</v>
      </c>
      <c r="CR1075" s="103">
        <v>6.01</v>
      </c>
      <c r="CS1075" s="523">
        <v>6.01</v>
      </c>
      <c r="CT1075" s="104">
        <v>6.81</v>
      </c>
      <c r="CU1075" s="524"/>
      <c r="CV1075" s="546">
        <v>3</v>
      </c>
      <c r="CW1075" s="546">
        <v>3</v>
      </c>
      <c r="CX1075" s="525">
        <v>3</v>
      </c>
      <c r="CY1075" s="526">
        <v>767.55297223643026</v>
      </c>
      <c r="CZ1075" s="527">
        <v>159.74113356147822</v>
      </c>
      <c r="DA1075" s="528">
        <v>2.1183770263575097</v>
      </c>
      <c r="DB1075" s="529">
        <v>1.779649863936686</v>
      </c>
      <c r="DC1075" s="530" t="s">
        <v>2313</v>
      </c>
      <c r="DD1075" s="225"/>
      <c r="DE1075" s="524"/>
      <c r="DF1075" s="524"/>
      <c r="DG1075" s="531"/>
      <c r="DH1075" s="532"/>
      <c r="DI1075" s="64">
        <v>8000</v>
      </c>
      <c r="DJ1075" s="64">
        <v>215049</v>
      </c>
      <c r="DK1075" s="64">
        <v>489834</v>
      </c>
      <c r="DL1075" s="534">
        <f t="shared" si="164"/>
        <v>237627.66666666666</v>
      </c>
    </row>
    <row r="1076" spans="1:116" ht="43.5" customHeight="1" x14ac:dyDescent="0.25">
      <c r="A1076" s="356" t="s">
        <v>7</v>
      </c>
      <c r="B1076" s="65" t="s">
        <v>96</v>
      </c>
      <c r="C1076" s="65" t="s">
        <v>140</v>
      </c>
      <c r="D1076" s="64" t="s">
        <v>2680</v>
      </c>
      <c r="E1076" s="64" t="s">
        <v>590</v>
      </c>
      <c r="F1076" s="64" t="s">
        <v>681</v>
      </c>
      <c r="G1076" s="18" t="s">
        <v>590</v>
      </c>
      <c r="H1076" s="35" t="s">
        <v>866</v>
      </c>
      <c r="I1076" s="28" t="s">
        <v>2330</v>
      </c>
      <c r="J1076" s="498">
        <v>12.117427449751863</v>
      </c>
      <c r="K1076" s="498">
        <v>12.41477270145</v>
      </c>
      <c r="L1076" s="499">
        <v>616.29999999999995</v>
      </c>
      <c r="M1076" s="512">
        <v>0</v>
      </c>
      <c r="N1076" s="513">
        <v>0</v>
      </c>
      <c r="O1076" s="513">
        <v>0</v>
      </c>
      <c r="P1076" s="513">
        <v>0</v>
      </c>
      <c r="Q1076" s="513">
        <v>0</v>
      </c>
      <c r="R1076" s="513">
        <v>0</v>
      </c>
      <c r="S1076" s="513">
        <v>0</v>
      </c>
      <c r="T1076" s="513">
        <v>0</v>
      </c>
      <c r="U1076" s="513">
        <v>0</v>
      </c>
      <c r="V1076" s="513">
        <v>0</v>
      </c>
      <c r="W1076" s="513">
        <v>0</v>
      </c>
      <c r="X1076" s="513">
        <v>0</v>
      </c>
      <c r="Y1076" s="513">
        <v>0</v>
      </c>
      <c r="Z1076" s="513">
        <v>0</v>
      </c>
      <c r="AA1076" s="513">
        <v>0</v>
      </c>
      <c r="AB1076" s="513">
        <v>0</v>
      </c>
      <c r="AC1076" s="513">
        <v>14</v>
      </c>
      <c r="AD1076" s="513">
        <v>14</v>
      </c>
      <c r="AE1076" s="513">
        <v>0</v>
      </c>
      <c r="AF1076" s="513">
        <v>0</v>
      </c>
      <c r="AG1076" s="513">
        <v>0</v>
      </c>
      <c r="AH1076" s="513">
        <f t="shared" si="156"/>
        <v>0</v>
      </c>
      <c r="AI1076" s="513">
        <v>0</v>
      </c>
      <c r="AJ1076" s="513">
        <v>0</v>
      </c>
      <c r="AK1076" s="513">
        <f t="shared" si="157"/>
        <v>14</v>
      </c>
      <c r="AL1076" s="513">
        <f t="shared" si="158"/>
        <v>14</v>
      </c>
      <c r="AM1076" s="513">
        <v>0</v>
      </c>
      <c r="AN1076" s="513">
        <v>0</v>
      </c>
      <c r="AO1076" s="513">
        <v>0</v>
      </c>
      <c r="AP1076" s="513">
        <v>0</v>
      </c>
      <c r="AQ1076" s="513">
        <v>0</v>
      </c>
      <c r="AR1076" s="513">
        <v>0</v>
      </c>
      <c r="AS1076" s="513">
        <v>0</v>
      </c>
      <c r="AT1076" s="513">
        <v>0</v>
      </c>
      <c r="AU1076" s="513">
        <v>0</v>
      </c>
      <c r="AV1076" s="513">
        <v>0</v>
      </c>
      <c r="AW1076" s="513">
        <v>0</v>
      </c>
      <c r="AX1076" s="513">
        <v>0</v>
      </c>
      <c r="AY1076" s="513">
        <v>0</v>
      </c>
      <c r="AZ1076" s="513">
        <v>0</v>
      </c>
      <c r="BA1076" s="513">
        <v>0</v>
      </c>
      <c r="BB1076" s="513">
        <v>0</v>
      </c>
      <c r="BC1076" s="513">
        <v>154.41</v>
      </c>
      <c r="BD1076" s="513">
        <v>154.41</v>
      </c>
      <c r="BE1076" s="513">
        <v>0</v>
      </c>
      <c r="BF1076" s="513">
        <v>0</v>
      </c>
      <c r="BG1076" s="513">
        <v>0</v>
      </c>
      <c r="BH1076" s="513">
        <v>0</v>
      </c>
      <c r="BI1076" s="513">
        <v>0</v>
      </c>
      <c r="BJ1076" s="513">
        <v>0</v>
      </c>
      <c r="BK1076" s="241">
        <f t="shared" si="159"/>
        <v>154.41</v>
      </c>
      <c r="BL1076" s="22">
        <f t="shared" si="160"/>
        <v>154.41</v>
      </c>
      <c r="BM1076" s="519">
        <f t="shared" si="161"/>
        <v>2.4431962025316452E-2</v>
      </c>
      <c r="BN1076" s="520">
        <v>0</v>
      </c>
      <c r="BO1076" s="520">
        <v>0</v>
      </c>
      <c r="BP1076" s="520">
        <v>0</v>
      </c>
      <c r="BQ1076" s="520">
        <v>0</v>
      </c>
      <c r="BR1076" s="520">
        <v>0</v>
      </c>
      <c r="BS1076" s="520">
        <v>0</v>
      </c>
      <c r="BT1076" s="520">
        <v>0</v>
      </c>
      <c r="BU1076" s="520">
        <v>0</v>
      </c>
      <c r="BV1076" s="520">
        <v>0</v>
      </c>
      <c r="BW1076" s="520">
        <v>0</v>
      </c>
      <c r="BX1076" s="520">
        <v>0</v>
      </c>
      <c r="BY1076" s="520">
        <v>0</v>
      </c>
      <c r="BZ1076" s="520">
        <v>0</v>
      </c>
      <c r="CA1076" s="520">
        <v>0</v>
      </c>
      <c r="CB1076" s="520">
        <v>0</v>
      </c>
      <c r="CC1076" s="520">
        <v>0</v>
      </c>
      <c r="CD1076" s="520">
        <v>181252.63439999998</v>
      </c>
      <c r="CE1076" s="520">
        <v>181252.63439999998</v>
      </c>
      <c r="CF1076" s="520">
        <v>0</v>
      </c>
      <c r="CG1076" s="520">
        <v>0</v>
      </c>
      <c r="CH1076" s="520">
        <v>0</v>
      </c>
      <c r="CI1076" s="520">
        <v>0</v>
      </c>
      <c r="CJ1076" s="520">
        <v>0</v>
      </c>
      <c r="CK1076" s="520">
        <v>0</v>
      </c>
      <c r="CL1076" s="520">
        <f t="shared" si="162"/>
        <v>181252.63439999998</v>
      </c>
      <c r="CM1076" s="521">
        <f t="shared" si="163"/>
        <v>181252.63439999998</v>
      </c>
      <c r="CN1076" s="522">
        <v>25128475.179937199</v>
      </c>
      <c r="CO1076" s="522">
        <v>25128475.179937199</v>
      </c>
      <c r="CP1076" s="522">
        <v>26601668.867203202</v>
      </c>
      <c r="CQ1076" s="243" t="s">
        <v>874</v>
      </c>
      <c r="CR1076" s="103">
        <v>5.97</v>
      </c>
      <c r="CS1076" s="523">
        <v>5.97</v>
      </c>
      <c r="CT1076" s="104">
        <v>6.32</v>
      </c>
      <c r="CU1076" s="524"/>
      <c r="CV1076" s="546">
        <v>2</v>
      </c>
      <c r="CW1076" s="546">
        <v>1</v>
      </c>
      <c r="CX1076" s="525">
        <v>2</v>
      </c>
      <c r="CY1076" s="526">
        <v>195.83929089817858</v>
      </c>
      <c r="CZ1076" s="527">
        <v>107.88211814416006</v>
      </c>
      <c r="DA1076" s="528">
        <v>1.0208751709123627</v>
      </c>
      <c r="DB1076" s="529">
        <v>0.9894874850169918</v>
      </c>
      <c r="DC1076" s="530" t="s">
        <v>2336</v>
      </c>
      <c r="DD1076" s="225"/>
      <c r="DE1076" s="524"/>
      <c r="DF1076" s="524"/>
      <c r="DG1076" s="531"/>
      <c r="DH1076" s="532"/>
      <c r="DI1076" s="64">
        <v>8555</v>
      </c>
      <c r="DJ1076" s="64">
        <v>30679</v>
      </c>
      <c r="DK1076" s="64">
        <v>24632</v>
      </c>
      <c r="DL1076" s="534">
        <f t="shared" si="164"/>
        <v>21288.666666666668</v>
      </c>
    </row>
    <row r="1077" spans="1:116" ht="43.5" customHeight="1" x14ac:dyDescent="0.25">
      <c r="A1077" s="356" t="s">
        <v>7</v>
      </c>
      <c r="B1077" s="65" t="s">
        <v>96</v>
      </c>
      <c r="C1077" s="65" t="s">
        <v>140</v>
      </c>
      <c r="D1077" s="64" t="s">
        <v>2680</v>
      </c>
      <c r="E1077" s="64" t="s">
        <v>590</v>
      </c>
      <c r="F1077" s="64" t="s">
        <v>682</v>
      </c>
      <c r="G1077" s="18" t="s">
        <v>590</v>
      </c>
      <c r="H1077" s="35" t="s">
        <v>860</v>
      </c>
      <c r="I1077" s="28" t="s">
        <v>2330</v>
      </c>
      <c r="J1077" s="498">
        <v>11.774481389853227</v>
      </c>
      <c r="K1077" s="498">
        <v>25.952651461169999</v>
      </c>
      <c r="L1077" s="499">
        <v>1781.6</v>
      </c>
      <c r="M1077" s="512">
        <v>0</v>
      </c>
      <c r="N1077" s="513">
        <v>0</v>
      </c>
      <c r="O1077" s="513">
        <v>0</v>
      </c>
      <c r="P1077" s="513">
        <v>0</v>
      </c>
      <c r="Q1077" s="513">
        <v>0</v>
      </c>
      <c r="R1077" s="513">
        <v>0</v>
      </c>
      <c r="S1077" s="513">
        <v>0</v>
      </c>
      <c r="T1077" s="513">
        <v>0</v>
      </c>
      <c r="U1077" s="513">
        <v>0</v>
      </c>
      <c r="V1077" s="513">
        <v>0</v>
      </c>
      <c r="W1077" s="513">
        <v>0</v>
      </c>
      <c r="X1077" s="513">
        <v>0</v>
      </c>
      <c r="Y1077" s="513">
        <v>0</v>
      </c>
      <c r="Z1077" s="513">
        <v>0</v>
      </c>
      <c r="AA1077" s="513">
        <v>0</v>
      </c>
      <c r="AB1077" s="513">
        <v>0</v>
      </c>
      <c r="AC1077" s="513">
        <v>127</v>
      </c>
      <c r="AD1077" s="513">
        <v>127</v>
      </c>
      <c r="AE1077" s="513">
        <v>0</v>
      </c>
      <c r="AF1077" s="513">
        <v>0</v>
      </c>
      <c r="AG1077" s="513">
        <v>0</v>
      </c>
      <c r="AH1077" s="513">
        <f t="shared" si="156"/>
        <v>0</v>
      </c>
      <c r="AI1077" s="513">
        <v>0</v>
      </c>
      <c r="AJ1077" s="513">
        <v>0</v>
      </c>
      <c r="AK1077" s="513">
        <f t="shared" si="157"/>
        <v>127</v>
      </c>
      <c r="AL1077" s="513">
        <f t="shared" si="158"/>
        <v>127</v>
      </c>
      <c r="AM1077" s="513">
        <v>0</v>
      </c>
      <c r="AN1077" s="513">
        <v>0</v>
      </c>
      <c r="AO1077" s="513">
        <v>0</v>
      </c>
      <c r="AP1077" s="513">
        <v>0</v>
      </c>
      <c r="AQ1077" s="513">
        <v>0</v>
      </c>
      <c r="AR1077" s="513">
        <v>0</v>
      </c>
      <c r="AS1077" s="513">
        <v>0</v>
      </c>
      <c r="AT1077" s="513">
        <v>0</v>
      </c>
      <c r="AU1077" s="513">
        <v>0</v>
      </c>
      <c r="AV1077" s="513">
        <v>0</v>
      </c>
      <c r="AW1077" s="513">
        <v>0</v>
      </c>
      <c r="AX1077" s="513">
        <v>0</v>
      </c>
      <c r="AY1077" s="513">
        <v>0</v>
      </c>
      <c r="AZ1077" s="513">
        <v>0</v>
      </c>
      <c r="BA1077" s="513">
        <v>0</v>
      </c>
      <c r="BB1077" s="513">
        <v>0</v>
      </c>
      <c r="BC1077" s="513">
        <v>865.71600000000001</v>
      </c>
      <c r="BD1077" s="513">
        <v>865.71600000000001</v>
      </c>
      <c r="BE1077" s="513">
        <v>0</v>
      </c>
      <c r="BF1077" s="513">
        <v>0</v>
      </c>
      <c r="BG1077" s="513">
        <v>0</v>
      </c>
      <c r="BH1077" s="513">
        <v>0</v>
      </c>
      <c r="BI1077" s="513">
        <v>0</v>
      </c>
      <c r="BJ1077" s="513">
        <v>0</v>
      </c>
      <c r="BK1077" s="241">
        <f t="shared" si="159"/>
        <v>865.71600000000001</v>
      </c>
      <c r="BL1077" s="22">
        <f t="shared" si="160"/>
        <v>865.71600000000001</v>
      </c>
      <c r="BM1077" s="519">
        <f t="shared" si="161"/>
        <v>8.7181873111782479E-2</v>
      </c>
      <c r="BN1077" s="520">
        <v>0</v>
      </c>
      <c r="BO1077" s="520">
        <v>0</v>
      </c>
      <c r="BP1077" s="520">
        <v>0</v>
      </c>
      <c r="BQ1077" s="520">
        <v>0</v>
      </c>
      <c r="BR1077" s="520">
        <v>0</v>
      </c>
      <c r="BS1077" s="520">
        <v>0</v>
      </c>
      <c r="BT1077" s="520">
        <v>0</v>
      </c>
      <c r="BU1077" s="520">
        <v>0</v>
      </c>
      <c r="BV1077" s="520">
        <v>0</v>
      </c>
      <c r="BW1077" s="520">
        <v>0</v>
      </c>
      <c r="BX1077" s="520">
        <v>0</v>
      </c>
      <c r="BY1077" s="520">
        <v>0</v>
      </c>
      <c r="BZ1077" s="520">
        <v>0</v>
      </c>
      <c r="CA1077" s="520">
        <v>0</v>
      </c>
      <c r="CB1077" s="520">
        <v>0</v>
      </c>
      <c r="CC1077" s="520">
        <v>0</v>
      </c>
      <c r="CD1077" s="520">
        <v>1016212.0694400001</v>
      </c>
      <c r="CE1077" s="520">
        <v>1016212.0694400001</v>
      </c>
      <c r="CF1077" s="520">
        <v>0</v>
      </c>
      <c r="CG1077" s="520">
        <v>0</v>
      </c>
      <c r="CH1077" s="520">
        <v>0</v>
      </c>
      <c r="CI1077" s="520">
        <v>0</v>
      </c>
      <c r="CJ1077" s="520">
        <v>0</v>
      </c>
      <c r="CK1077" s="520">
        <v>0</v>
      </c>
      <c r="CL1077" s="520">
        <f t="shared" si="162"/>
        <v>1016212.0694400001</v>
      </c>
      <c r="CM1077" s="521">
        <f t="shared" si="163"/>
        <v>1016212.0694400001</v>
      </c>
      <c r="CN1077" s="522">
        <v>31503429.697689604</v>
      </c>
      <c r="CO1077" s="522">
        <v>31503429.697689604</v>
      </c>
      <c r="CP1077" s="522">
        <v>34913957.243086807</v>
      </c>
      <c r="CQ1077" s="243" t="s">
        <v>874</v>
      </c>
      <c r="CR1077" s="103">
        <v>8.9600000000000009</v>
      </c>
      <c r="CS1077" s="523">
        <v>8.9600000000000009</v>
      </c>
      <c r="CT1077" s="104">
        <v>9.93</v>
      </c>
      <c r="CU1077" s="524"/>
      <c r="CV1077" s="546">
        <v>7</v>
      </c>
      <c r="CW1077" s="546">
        <v>6</v>
      </c>
      <c r="CX1077" s="525">
        <v>7</v>
      </c>
      <c r="CY1077" s="526">
        <v>286.5408570196978</v>
      </c>
      <c r="CZ1077" s="527">
        <v>137.57235820478826</v>
      </c>
      <c r="DA1077" s="528">
        <v>1.5656633905859223</v>
      </c>
      <c r="DB1077" s="529">
        <v>1.4148772981761912</v>
      </c>
      <c r="DC1077" s="530" t="s">
        <v>2336</v>
      </c>
      <c r="DD1077" s="225"/>
      <c r="DE1077" s="524"/>
      <c r="DF1077" s="524"/>
      <c r="DG1077" s="531"/>
      <c r="DH1077" s="532"/>
      <c r="DI1077" s="64">
        <v>0</v>
      </c>
      <c r="DJ1077" s="64">
        <v>202527</v>
      </c>
      <c r="DK1077" s="64">
        <v>119894</v>
      </c>
      <c r="DL1077" s="534">
        <f t="shared" ref="DL1077:DL1106" si="165">AVERAGE(DI1077,DJ1077,DK1077)</f>
        <v>107473.66666666667</v>
      </c>
    </row>
    <row r="1078" spans="1:116" ht="43.5" customHeight="1" x14ac:dyDescent="0.25">
      <c r="A1078" s="356" t="s">
        <v>7</v>
      </c>
      <c r="B1078" s="65" t="s">
        <v>96</v>
      </c>
      <c r="C1078" s="65" t="s">
        <v>140</v>
      </c>
      <c r="D1078" s="64" t="s">
        <v>2680</v>
      </c>
      <c r="E1078" s="64" t="s">
        <v>590</v>
      </c>
      <c r="F1078" s="64" t="s">
        <v>683</v>
      </c>
      <c r="G1078" s="18" t="s">
        <v>590</v>
      </c>
      <c r="H1078" s="35" t="s">
        <v>866</v>
      </c>
      <c r="I1078" s="28" t="s">
        <v>2330</v>
      </c>
      <c r="J1078" s="498">
        <v>11.797344460513136</v>
      </c>
      <c r="K1078" s="498">
        <v>34.496401443399002</v>
      </c>
      <c r="L1078" s="499">
        <v>2537.8000000000002</v>
      </c>
      <c r="M1078" s="512">
        <v>0</v>
      </c>
      <c r="N1078" s="513">
        <v>0</v>
      </c>
      <c r="O1078" s="513">
        <v>0</v>
      </c>
      <c r="P1078" s="513">
        <v>0</v>
      </c>
      <c r="Q1078" s="513">
        <v>0</v>
      </c>
      <c r="R1078" s="513">
        <v>0</v>
      </c>
      <c r="S1078" s="513">
        <v>0</v>
      </c>
      <c r="T1078" s="513">
        <v>0</v>
      </c>
      <c r="U1078" s="513">
        <v>0</v>
      </c>
      <c r="V1078" s="513">
        <v>0</v>
      </c>
      <c r="W1078" s="513">
        <v>0</v>
      </c>
      <c r="X1078" s="513">
        <v>0</v>
      </c>
      <c r="Y1078" s="513">
        <v>0</v>
      </c>
      <c r="Z1078" s="513">
        <v>0</v>
      </c>
      <c r="AA1078" s="513">
        <v>0</v>
      </c>
      <c r="AB1078" s="513">
        <v>0</v>
      </c>
      <c r="AC1078" s="513">
        <v>96</v>
      </c>
      <c r="AD1078" s="513">
        <v>96</v>
      </c>
      <c r="AE1078" s="513">
        <v>0</v>
      </c>
      <c r="AF1078" s="513">
        <v>0</v>
      </c>
      <c r="AG1078" s="513">
        <v>0</v>
      </c>
      <c r="AH1078" s="513">
        <f t="shared" si="156"/>
        <v>0</v>
      </c>
      <c r="AI1078" s="513">
        <v>0</v>
      </c>
      <c r="AJ1078" s="513">
        <v>0</v>
      </c>
      <c r="AK1078" s="513">
        <f t="shared" si="157"/>
        <v>96</v>
      </c>
      <c r="AL1078" s="513">
        <f t="shared" si="158"/>
        <v>96</v>
      </c>
      <c r="AM1078" s="513">
        <v>0</v>
      </c>
      <c r="AN1078" s="513">
        <v>0</v>
      </c>
      <c r="AO1078" s="513">
        <v>0</v>
      </c>
      <c r="AP1078" s="513">
        <v>0</v>
      </c>
      <c r="AQ1078" s="513">
        <v>0</v>
      </c>
      <c r="AR1078" s="513">
        <v>0</v>
      </c>
      <c r="AS1078" s="513">
        <v>0</v>
      </c>
      <c r="AT1078" s="513">
        <v>0</v>
      </c>
      <c r="AU1078" s="513">
        <v>0</v>
      </c>
      <c r="AV1078" s="513">
        <v>0</v>
      </c>
      <c r="AW1078" s="513">
        <v>0</v>
      </c>
      <c r="AX1078" s="513">
        <v>0</v>
      </c>
      <c r="AY1078" s="513">
        <v>0</v>
      </c>
      <c r="AZ1078" s="513">
        <v>0</v>
      </c>
      <c r="BA1078" s="513">
        <v>0</v>
      </c>
      <c r="BB1078" s="513">
        <v>0</v>
      </c>
      <c r="BC1078" s="513">
        <v>812.78</v>
      </c>
      <c r="BD1078" s="513">
        <v>812.78</v>
      </c>
      <c r="BE1078" s="513">
        <v>0</v>
      </c>
      <c r="BF1078" s="513">
        <v>0</v>
      </c>
      <c r="BG1078" s="513">
        <v>0</v>
      </c>
      <c r="BH1078" s="513">
        <v>0</v>
      </c>
      <c r="BI1078" s="513">
        <v>0</v>
      </c>
      <c r="BJ1078" s="513">
        <v>0</v>
      </c>
      <c r="BK1078" s="241">
        <f t="shared" si="159"/>
        <v>812.78</v>
      </c>
      <c r="BL1078" s="22">
        <f t="shared" si="160"/>
        <v>812.78</v>
      </c>
      <c r="BM1078" s="519">
        <f t="shared" si="161"/>
        <v>7.0370562770562764E-2</v>
      </c>
      <c r="BN1078" s="520">
        <v>0</v>
      </c>
      <c r="BO1078" s="520">
        <v>0</v>
      </c>
      <c r="BP1078" s="520">
        <v>0</v>
      </c>
      <c r="BQ1078" s="520">
        <v>0</v>
      </c>
      <c r="BR1078" s="520">
        <v>0</v>
      </c>
      <c r="BS1078" s="520">
        <v>0</v>
      </c>
      <c r="BT1078" s="520">
        <v>0</v>
      </c>
      <c r="BU1078" s="520">
        <v>0</v>
      </c>
      <c r="BV1078" s="520">
        <v>0</v>
      </c>
      <c r="BW1078" s="520">
        <v>0</v>
      </c>
      <c r="BX1078" s="520">
        <v>0</v>
      </c>
      <c r="BY1078" s="520">
        <v>0</v>
      </c>
      <c r="BZ1078" s="520">
        <v>0</v>
      </c>
      <c r="CA1078" s="520">
        <v>0</v>
      </c>
      <c r="CB1078" s="520">
        <v>0</v>
      </c>
      <c r="CC1078" s="520">
        <v>0</v>
      </c>
      <c r="CD1078" s="520">
        <v>954073.67520000006</v>
      </c>
      <c r="CE1078" s="520">
        <v>954073.67520000006</v>
      </c>
      <c r="CF1078" s="520">
        <v>0</v>
      </c>
      <c r="CG1078" s="520">
        <v>0</v>
      </c>
      <c r="CH1078" s="520">
        <v>0</v>
      </c>
      <c r="CI1078" s="520">
        <v>0</v>
      </c>
      <c r="CJ1078" s="520">
        <v>0</v>
      </c>
      <c r="CK1078" s="520">
        <v>0</v>
      </c>
      <c r="CL1078" s="520">
        <f t="shared" si="162"/>
        <v>954073.67520000006</v>
      </c>
      <c r="CM1078" s="521">
        <f t="shared" si="163"/>
        <v>954073.67520000006</v>
      </c>
      <c r="CN1078" s="522">
        <v>34129559.761459187</v>
      </c>
      <c r="CO1078" s="522">
        <v>34129559.761459187</v>
      </c>
      <c r="CP1078" s="522">
        <v>42478061.987591997</v>
      </c>
      <c r="CQ1078" s="243" t="s">
        <v>874</v>
      </c>
      <c r="CR1078" s="103">
        <v>9.2799999999999994</v>
      </c>
      <c r="CS1078" s="523">
        <v>9.2799999999999994</v>
      </c>
      <c r="CT1078" s="104">
        <v>11.55</v>
      </c>
      <c r="CU1078" s="524"/>
      <c r="CV1078" s="546">
        <v>15</v>
      </c>
      <c r="CW1078" s="546">
        <v>3</v>
      </c>
      <c r="CX1078" s="525">
        <v>9</v>
      </c>
      <c r="CY1078" s="526">
        <v>228.92224132754231</v>
      </c>
      <c r="CZ1078" s="527">
        <v>189.08847802796529</v>
      </c>
      <c r="DA1078" s="528">
        <v>1.2583500159834247</v>
      </c>
      <c r="DB1078" s="529">
        <v>1.2157343096650435</v>
      </c>
      <c r="DC1078" s="530" t="s">
        <v>2323</v>
      </c>
      <c r="DD1078" s="225"/>
      <c r="DE1078" s="524"/>
      <c r="DF1078" s="524"/>
      <c r="DG1078" s="531"/>
      <c r="DH1078" s="532"/>
      <c r="DI1078" s="64">
        <v>104765</v>
      </c>
      <c r="DJ1078" s="64">
        <v>868358</v>
      </c>
      <c r="DK1078" s="64">
        <v>37579</v>
      </c>
      <c r="DL1078" s="534">
        <f t="shared" si="165"/>
        <v>336900.66666666669</v>
      </c>
    </row>
    <row r="1079" spans="1:116" ht="43.5" customHeight="1" x14ac:dyDescent="0.25">
      <c r="A1079" s="356" t="s">
        <v>7</v>
      </c>
      <c r="B1079" s="65" t="s">
        <v>96</v>
      </c>
      <c r="C1079" s="65" t="s">
        <v>140</v>
      </c>
      <c r="D1079" s="64" t="s">
        <v>2680</v>
      </c>
      <c r="E1079" s="64" t="s">
        <v>590</v>
      </c>
      <c r="F1079" s="64" t="s">
        <v>684</v>
      </c>
      <c r="G1079" s="18" t="s">
        <v>685</v>
      </c>
      <c r="H1079" s="35" t="s">
        <v>860</v>
      </c>
      <c r="I1079" s="28" t="s">
        <v>2330</v>
      </c>
      <c r="J1079" s="498">
        <v>11.797344460513136</v>
      </c>
      <c r="K1079" s="498">
        <v>38.044886284503001</v>
      </c>
      <c r="L1079" s="499">
        <v>2799.6</v>
      </c>
      <c r="M1079" s="512">
        <v>0</v>
      </c>
      <c r="N1079" s="513">
        <v>0</v>
      </c>
      <c r="O1079" s="513">
        <v>0</v>
      </c>
      <c r="P1079" s="513">
        <v>0</v>
      </c>
      <c r="Q1079" s="513">
        <v>0</v>
      </c>
      <c r="R1079" s="513">
        <v>0</v>
      </c>
      <c r="S1079" s="513">
        <v>0</v>
      </c>
      <c r="T1079" s="513">
        <v>0</v>
      </c>
      <c r="U1079" s="513">
        <v>0</v>
      </c>
      <c r="V1079" s="513">
        <v>0</v>
      </c>
      <c r="W1079" s="513">
        <v>0</v>
      </c>
      <c r="X1079" s="513">
        <v>0</v>
      </c>
      <c r="Y1079" s="513">
        <v>0</v>
      </c>
      <c r="Z1079" s="513">
        <v>0</v>
      </c>
      <c r="AA1079" s="513">
        <v>0</v>
      </c>
      <c r="AB1079" s="513">
        <v>0</v>
      </c>
      <c r="AC1079" s="513">
        <v>103</v>
      </c>
      <c r="AD1079" s="513">
        <v>103</v>
      </c>
      <c r="AE1079" s="513">
        <v>0</v>
      </c>
      <c r="AF1079" s="513">
        <v>0</v>
      </c>
      <c r="AG1079" s="513">
        <v>0</v>
      </c>
      <c r="AH1079" s="513">
        <f t="shared" si="156"/>
        <v>0</v>
      </c>
      <c r="AI1079" s="513">
        <v>0</v>
      </c>
      <c r="AJ1079" s="513">
        <v>0</v>
      </c>
      <c r="AK1079" s="513">
        <f t="shared" si="157"/>
        <v>103</v>
      </c>
      <c r="AL1079" s="513">
        <f t="shared" si="158"/>
        <v>103</v>
      </c>
      <c r="AM1079" s="513">
        <v>0</v>
      </c>
      <c r="AN1079" s="513">
        <v>0</v>
      </c>
      <c r="AO1079" s="513">
        <v>0</v>
      </c>
      <c r="AP1079" s="513">
        <v>0</v>
      </c>
      <c r="AQ1079" s="513">
        <v>0</v>
      </c>
      <c r="AR1079" s="513">
        <v>0</v>
      </c>
      <c r="AS1079" s="513">
        <v>0</v>
      </c>
      <c r="AT1079" s="513">
        <v>0</v>
      </c>
      <c r="AU1079" s="513">
        <v>0</v>
      </c>
      <c r="AV1079" s="513">
        <v>0</v>
      </c>
      <c r="AW1079" s="513">
        <v>0</v>
      </c>
      <c r="AX1079" s="513">
        <v>0</v>
      </c>
      <c r="AY1079" s="513">
        <v>0</v>
      </c>
      <c r="AZ1079" s="513">
        <v>0</v>
      </c>
      <c r="BA1079" s="513">
        <v>0</v>
      </c>
      <c r="BB1079" s="513">
        <v>0</v>
      </c>
      <c r="BC1079" s="513">
        <v>5680.82</v>
      </c>
      <c r="BD1079" s="513">
        <v>5680.82</v>
      </c>
      <c r="BE1079" s="513">
        <v>0</v>
      </c>
      <c r="BF1079" s="513">
        <v>0</v>
      </c>
      <c r="BG1079" s="513">
        <v>0</v>
      </c>
      <c r="BH1079" s="513">
        <v>0</v>
      </c>
      <c r="BI1079" s="513">
        <v>0</v>
      </c>
      <c r="BJ1079" s="513">
        <v>0</v>
      </c>
      <c r="BK1079" s="241">
        <f t="shared" si="159"/>
        <v>5680.82</v>
      </c>
      <c r="BL1079" s="22">
        <f t="shared" si="160"/>
        <v>5680.82</v>
      </c>
      <c r="BM1079" s="519">
        <f t="shared" si="161"/>
        <v>0.66056046511627908</v>
      </c>
      <c r="BN1079" s="520">
        <v>0</v>
      </c>
      <c r="BO1079" s="520">
        <v>0</v>
      </c>
      <c r="BP1079" s="520">
        <v>0</v>
      </c>
      <c r="BQ1079" s="520">
        <v>0</v>
      </c>
      <c r="BR1079" s="520">
        <v>0</v>
      </c>
      <c r="BS1079" s="520">
        <v>0</v>
      </c>
      <c r="BT1079" s="520">
        <v>0</v>
      </c>
      <c r="BU1079" s="520">
        <v>0</v>
      </c>
      <c r="BV1079" s="520">
        <v>0</v>
      </c>
      <c r="BW1079" s="520">
        <v>0</v>
      </c>
      <c r="BX1079" s="520">
        <v>0</v>
      </c>
      <c r="BY1079" s="520">
        <v>0</v>
      </c>
      <c r="BZ1079" s="520">
        <v>0</v>
      </c>
      <c r="CA1079" s="520">
        <v>0</v>
      </c>
      <c r="CB1079" s="520">
        <v>0</v>
      </c>
      <c r="CC1079" s="520">
        <v>0</v>
      </c>
      <c r="CD1079" s="520">
        <v>6668373.7488000002</v>
      </c>
      <c r="CE1079" s="520">
        <v>6668373.7488000002</v>
      </c>
      <c r="CF1079" s="520">
        <v>0</v>
      </c>
      <c r="CG1079" s="520">
        <v>0</v>
      </c>
      <c r="CH1079" s="520">
        <v>0</v>
      </c>
      <c r="CI1079" s="520">
        <v>0</v>
      </c>
      <c r="CJ1079" s="520">
        <v>0</v>
      </c>
      <c r="CK1079" s="520">
        <v>0</v>
      </c>
      <c r="CL1079" s="520">
        <f t="shared" si="162"/>
        <v>6668373.7488000002</v>
      </c>
      <c r="CM1079" s="521">
        <f t="shared" si="163"/>
        <v>6668373.7488000002</v>
      </c>
      <c r="CN1079" s="522">
        <v>19763601.607799999</v>
      </c>
      <c r="CO1079" s="522">
        <v>19763601.607799999</v>
      </c>
      <c r="CP1079" s="522">
        <v>22662263.176944003</v>
      </c>
      <c r="CQ1079" s="243" t="s">
        <v>874</v>
      </c>
      <c r="CR1079" s="103">
        <v>7.5</v>
      </c>
      <c r="CS1079" s="523">
        <v>7.5</v>
      </c>
      <c r="CT1079" s="104">
        <v>8.6</v>
      </c>
      <c r="CU1079" s="524"/>
      <c r="CV1079" s="546">
        <v>9</v>
      </c>
      <c r="CW1079" s="546">
        <v>12</v>
      </c>
      <c r="CX1079" s="525">
        <v>11</v>
      </c>
      <c r="CY1079" s="526">
        <v>363.837194845032</v>
      </c>
      <c r="CZ1079" s="527">
        <v>176.57005521526699</v>
      </c>
      <c r="DA1079" s="528">
        <v>1.8862446731375806</v>
      </c>
      <c r="DB1079" s="529">
        <v>1.7930783636343464</v>
      </c>
      <c r="DC1079" s="530" t="s">
        <v>2313</v>
      </c>
      <c r="DD1079" s="225"/>
      <c r="DE1079" s="524"/>
      <c r="DF1079" s="524"/>
      <c r="DG1079" s="531"/>
      <c r="DH1079" s="532"/>
      <c r="DI1079" s="64">
        <v>87055</v>
      </c>
      <c r="DJ1079" s="64">
        <v>488883</v>
      </c>
      <c r="DK1079" s="64">
        <v>143525</v>
      </c>
      <c r="DL1079" s="534">
        <f t="shared" si="165"/>
        <v>239821</v>
      </c>
    </row>
    <row r="1080" spans="1:116" ht="43.5" customHeight="1" x14ac:dyDescent="0.25">
      <c r="A1080" s="356" t="s">
        <v>7</v>
      </c>
      <c r="B1080" s="65" t="s">
        <v>96</v>
      </c>
      <c r="C1080" s="65" t="s">
        <v>140</v>
      </c>
      <c r="D1080" s="64" t="s">
        <v>2675</v>
      </c>
      <c r="E1080" s="64" t="s">
        <v>156</v>
      </c>
      <c r="F1080" s="64" t="s">
        <v>164</v>
      </c>
      <c r="G1080" s="18" t="s">
        <v>165</v>
      </c>
      <c r="H1080" s="35" t="s">
        <v>866</v>
      </c>
      <c r="I1080" s="28" t="s">
        <v>2330</v>
      </c>
      <c r="J1080" s="498">
        <v>11.774481389853227</v>
      </c>
      <c r="K1080" s="498">
        <v>23.099810558013001</v>
      </c>
      <c r="L1080" s="499">
        <v>3401.1</v>
      </c>
      <c r="M1080" s="512">
        <v>0</v>
      </c>
      <c r="N1080" s="513">
        <v>0</v>
      </c>
      <c r="O1080" s="513">
        <v>0</v>
      </c>
      <c r="P1080" s="513">
        <v>0</v>
      </c>
      <c r="Q1080" s="513">
        <v>0</v>
      </c>
      <c r="R1080" s="513">
        <v>0</v>
      </c>
      <c r="S1080" s="513">
        <v>0</v>
      </c>
      <c r="T1080" s="513">
        <v>0</v>
      </c>
      <c r="U1080" s="513">
        <v>0</v>
      </c>
      <c r="V1080" s="513">
        <v>0</v>
      </c>
      <c r="W1080" s="513">
        <v>0</v>
      </c>
      <c r="X1080" s="513">
        <v>0</v>
      </c>
      <c r="Y1080" s="513">
        <v>1</v>
      </c>
      <c r="Z1080" s="513">
        <v>1</v>
      </c>
      <c r="AA1080" s="513">
        <v>0</v>
      </c>
      <c r="AB1080" s="513">
        <v>0</v>
      </c>
      <c r="AC1080" s="513">
        <v>47</v>
      </c>
      <c r="AD1080" s="513">
        <v>47</v>
      </c>
      <c r="AE1080" s="513">
        <v>0</v>
      </c>
      <c r="AF1080" s="513">
        <v>0</v>
      </c>
      <c r="AG1080" s="513">
        <v>0</v>
      </c>
      <c r="AH1080" s="513">
        <f t="shared" si="156"/>
        <v>0</v>
      </c>
      <c r="AI1080" s="513">
        <v>0</v>
      </c>
      <c r="AJ1080" s="513">
        <v>0</v>
      </c>
      <c r="AK1080" s="513">
        <f t="shared" si="157"/>
        <v>48</v>
      </c>
      <c r="AL1080" s="513">
        <f t="shared" si="158"/>
        <v>48</v>
      </c>
      <c r="AM1080" s="513">
        <v>0</v>
      </c>
      <c r="AN1080" s="513">
        <v>0</v>
      </c>
      <c r="AO1080" s="513">
        <v>0</v>
      </c>
      <c r="AP1080" s="513">
        <v>0</v>
      </c>
      <c r="AQ1080" s="513">
        <v>0</v>
      </c>
      <c r="AR1080" s="513">
        <v>0</v>
      </c>
      <c r="AS1080" s="513">
        <v>0</v>
      </c>
      <c r="AT1080" s="513">
        <v>0</v>
      </c>
      <c r="AU1080" s="513">
        <v>0</v>
      </c>
      <c r="AV1080" s="513">
        <v>0</v>
      </c>
      <c r="AW1080" s="513">
        <v>0</v>
      </c>
      <c r="AX1080" s="513">
        <v>0</v>
      </c>
      <c r="AY1080" s="513">
        <v>1.2</v>
      </c>
      <c r="AZ1080" s="513">
        <v>1.2</v>
      </c>
      <c r="BA1080" s="513">
        <v>0</v>
      </c>
      <c r="BB1080" s="513">
        <v>0</v>
      </c>
      <c r="BC1080" s="513">
        <v>264.91000000000003</v>
      </c>
      <c r="BD1080" s="513">
        <v>264.91000000000003</v>
      </c>
      <c r="BE1080" s="513">
        <v>0</v>
      </c>
      <c r="BF1080" s="513">
        <v>0</v>
      </c>
      <c r="BG1080" s="513">
        <v>0</v>
      </c>
      <c r="BH1080" s="513">
        <v>0</v>
      </c>
      <c r="BI1080" s="513">
        <v>0</v>
      </c>
      <c r="BJ1080" s="513">
        <v>0</v>
      </c>
      <c r="BK1080" s="241">
        <f t="shared" si="159"/>
        <v>266.11</v>
      </c>
      <c r="BL1080" s="22">
        <f t="shared" si="160"/>
        <v>266.11</v>
      </c>
      <c r="BM1080" s="519">
        <f t="shared" si="161"/>
        <v>2.6269496544916091E-2</v>
      </c>
      <c r="BN1080" s="520">
        <v>0</v>
      </c>
      <c r="BO1080" s="520">
        <v>0</v>
      </c>
      <c r="BP1080" s="520">
        <v>0</v>
      </c>
      <c r="BQ1080" s="520">
        <v>0</v>
      </c>
      <c r="BR1080" s="520">
        <v>0</v>
      </c>
      <c r="BS1080" s="520">
        <v>0</v>
      </c>
      <c r="BT1080" s="520">
        <v>0</v>
      </c>
      <c r="BU1080" s="520">
        <v>0</v>
      </c>
      <c r="BV1080" s="520">
        <v>0</v>
      </c>
      <c r="BW1080" s="520">
        <v>0</v>
      </c>
      <c r="BX1080" s="520">
        <v>0</v>
      </c>
      <c r="BY1080" s="520">
        <v>0</v>
      </c>
      <c r="BZ1080" s="520">
        <v>6054.9119999999994</v>
      </c>
      <c r="CA1080" s="520">
        <v>6054.9119999999994</v>
      </c>
      <c r="CB1080" s="520">
        <v>0</v>
      </c>
      <c r="CC1080" s="520">
        <v>0</v>
      </c>
      <c r="CD1080" s="520">
        <v>310961.95440000005</v>
      </c>
      <c r="CE1080" s="520">
        <v>310961.95440000005</v>
      </c>
      <c r="CF1080" s="520">
        <v>0</v>
      </c>
      <c r="CG1080" s="520">
        <v>0</v>
      </c>
      <c r="CH1080" s="520">
        <v>0</v>
      </c>
      <c r="CI1080" s="520">
        <v>0</v>
      </c>
      <c r="CJ1080" s="520">
        <v>0</v>
      </c>
      <c r="CK1080" s="520">
        <v>0</v>
      </c>
      <c r="CL1080" s="520">
        <f t="shared" si="162"/>
        <v>317016.86640000006</v>
      </c>
      <c r="CM1080" s="521">
        <f t="shared" si="163"/>
        <v>317016.86640000006</v>
      </c>
      <c r="CN1080" s="522">
        <v>37753360.181266807</v>
      </c>
      <c r="CO1080" s="522">
        <v>37753360.181266807</v>
      </c>
      <c r="CP1080" s="522">
        <v>43019295.684615605</v>
      </c>
      <c r="CQ1080" s="243" t="s">
        <v>874</v>
      </c>
      <c r="CR1080" s="103">
        <v>8.89</v>
      </c>
      <c r="CS1080" s="523">
        <v>8.89</v>
      </c>
      <c r="CT1080" s="104">
        <v>10.130000000000001</v>
      </c>
      <c r="CU1080" s="524"/>
      <c r="CV1080" s="546"/>
      <c r="CW1080" s="546"/>
      <c r="CX1080" s="525"/>
      <c r="CY1080" s="526">
        <v>931.11017021547889</v>
      </c>
      <c r="CZ1080" s="527">
        <v>156.83698886682987</v>
      </c>
      <c r="DA1080" s="528">
        <v>2.0037450337365112</v>
      </c>
      <c r="DB1080" s="529">
        <v>1.6679053533034167</v>
      </c>
      <c r="DC1080" s="530" t="s">
        <v>2323</v>
      </c>
      <c r="DD1080" s="225"/>
      <c r="DE1080" s="524"/>
      <c r="DF1080" s="524"/>
      <c r="DG1080" s="531"/>
      <c r="DH1080" s="532"/>
      <c r="DI1080" s="64">
        <v>0</v>
      </c>
      <c r="DJ1080" s="64">
        <v>712868</v>
      </c>
      <c r="DK1080" s="64">
        <v>682501</v>
      </c>
      <c r="DL1080" s="534">
        <f t="shared" si="165"/>
        <v>465123</v>
      </c>
    </row>
    <row r="1081" spans="1:116" ht="43.5" customHeight="1" x14ac:dyDescent="0.25">
      <c r="A1081" s="356" t="s">
        <v>7</v>
      </c>
      <c r="B1081" s="65" t="s">
        <v>96</v>
      </c>
      <c r="C1081" s="65" t="s">
        <v>140</v>
      </c>
      <c r="D1081" s="64" t="s">
        <v>2675</v>
      </c>
      <c r="E1081" s="64" t="s">
        <v>156</v>
      </c>
      <c r="F1081" s="64" t="s">
        <v>2008</v>
      </c>
      <c r="G1081" s="18" t="s">
        <v>156</v>
      </c>
      <c r="H1081" s="35" t="s">
        <v>866</v>
      </c>
      <c r="I1081" s="28" t="s">
        <v>2330</v>
      </c>
      <c r="J1081" s="498">
        <v>11.774481389853227</v>
      </c>
      <c r="K1081" s="498">
        <v>21.885416621145001</v>
      </c>
      <c r="L1081" s="499">
        <v>1821.7</v>
      </c>
      <c r="M1081" s="512">
        <v>0</v>
      </c>
      <c r="N1081" s="513">
        <v>0</v>
      </c>
      <c r="O1081" s="513">
        <v>0</v>
      </c>
      <c r="P1081" s="513">
        <v>0</v>
      </c>
      <c r="Q1081" s="513">
        <v>0</v>
      </c>
      <c r="R1081" s="513">
        <v>0</v>
      </c>
      <c r="S1081" s="513">
        <v>0</v>
      </c>
      <c r="T1081" s="513">
        <v>0</v>
      </c>
      <c r="U1081" s="513">
        <v>0</v>
      </c>
      <c r="V1081" s="513">
        <v>0</v>
      </c>
      <c r="W1081" s="513">
        <v>0</v>
      </c>
      <c r="X1081" s="513">
        <v>0</v>
      </c>
      <c r="Y1081" s="513">
        <v>0</v>
      </c>
      <c r="Z1081" s="513">
        <v>0</v>
      </c>
      <c r="AA1081" s="513">
        <v>0</v>
      </c>
      <c r="AB1081" s="513">
        <v>0</v>
      </c>
      <c r="AC1081" s="513">
        <v>26</v>
      </c>
      <c r="AD1081" s="513">
        <v>26</v>
      </c>
      <c r="AE1081" s="513">
        <v>0</v>
      </c>
      <c r="AF1081" s="513">
        <v>0</v>
      </c>
      <c r="AG1081" s="513">
        <v>0</v>
      </c>
      <c r="AH1081" s="513">
        <f t="shared" si="156"/>
        <v>0</v>
      </c>
      <c r="AI1081" s="513">
        <v>0</v>
      </c>
      <c r="AJ1081" s="513">
        <v>0</v>
      </c>
      <c r="AK1081" s="513">
        <f t="shared" si="157"/>
        <v>26</v>
      </c>
      <c r="AL1081" s="513">
        <f t="shared" si="158"/>
        <v>26</v>
      </c>
      <c r="AM1081" s="513">
        <v>0</v>
      </c>
      <c r="AN1081" s="513">
        <v>0</v>
      </c>
      <c r="AO1081" s="513">
        <v>0</v>
      </c>
      <c r="AP1081" s="513">
        <v>0</v>
      </c>
      <c r="AQ1081" s="513">
        <v>0</v>
      </c>
      <c r="AR1081" s="513">
        <v>0</v>
      </c>
      <c r="AS1081" s="513">
        <v>0</v>
      </c>
      <c r="AT1081" s="513">
        <v>0</v>
      </c>
      <c r="AU1081" s="513">
        <v>0</v>
      </c>
      <c r="AV1081" s="513">
        <v>0</v>
      </c>
      <c r="AW1081" s="513">
        <v>0</v>
      </c>
      <c r="AX1081" s="513">
        <v>0</v>
      </c>
      <c r="AY1081" s="513">
        <v>0</v>
      </c>
      <c r="AZ1081" s="513">
        <v>0</v>
      </c>
      <c r="BA1081" s="513">
        <v>0</v>
      </c>
      <c r="BB1081" s="513">
        <v>0</v>
      </c>
      <c r="BC1081" s="513">
        <v>187.77</v>
      </c>
      <c r="BD1081" s="513">
        <v>187.77</v>
      </c>
      <c r="BE1081" s="513">
        <v>0</v>
      </c>
      <c r="BF1081" s="513">
        <v>0</v>
      </c>
      <c r="BG1081" s="513">
        <v>0</v>
      </c>
      <c r="BH1081" s="513">
        <v>0</v>
      </c>
      <c r="BI1081" s="513">
        <v>0</v>
      </c>
      <c r="BJ1081" s="513">
        <v>0</v>
      </c>
      <c r="BK1081" s="241">
        <f t="shared" si="159"/>
        <v>187.77</v>
      </c>
      <c r="BL1081" s="22">
        <f t="shared" si="160"/>
        <v>187.77</v>
      </c>
      <c r="BM1081" s="519">
        <f t="shared" si="161"/>
        <v>1.7179322964318393E-2</v>
      </c>
      <c r="BN1081" s="520">
        <v>0</v>
      </c>
      <c r="BO1081" s="520">
        <v>0</v>
      </c>
      <c r="BP1081" s="520">
        <v>0</v>
      </c>
      <c r="BQ1081" s="520">
        <v>0</v>
      </c>
      <c r="BR1081" s="520">
        <v>0</v>
      </c>
      <c r="BS1081" s="520">
        <v>0</v>
      </c>
      <c r="BT1081" s="520">
        <v>0</v>
      </c>
      <c r="BU1081" s="520">
        <v>0</v>
      </c>
      <c r="BV1081" s="520">
        <v>0</v>
      </c>
      <c r="BW1081" s="520">
        <v>0</v>
      </c>
      <c r="BX1081" s="520">
        <v>0</v>
      </c>
      <c r="BY1081" s="520">
        <v>0</v>
      </c>
      <c r="BZ1081" s="520">
        <v>0</v>
      </c>
      <c r="CA1081" s="520">
        <v>0</v>
      </c>
      <c r="CB1081" s="520">
        <v>0</v>
      </c>
      <c r="CC1081" s="520">
        <v>0</v>
      </c>
      <c r="CD1081" s="520">
        <v>220411.93680000002</v>
      </c>
      <c r="CE1081" s="520">
        <v>220411.93680000002</v>
      </c>
      <c r="CF1081" s="520">
        <v>0</v>
      </c>
      <c r="CG1081" s="520">
        <v>0</v>
      </c>
      <c r="CH1081" s="520">
        <v>0</v>
      </c>
      <c r="CI1081" s="520">
        <v>0</v>
      </c>
      <c r="CJ1081" s="520">
        <v>0</v>
      </c>
      <c r="CK1081" s="520">
        <v>0</v>
      </c>
      <c r="CL1081" s="520">
        <f t="shared" si="162"/>
        <v>220411.93680000002</v>
      </c>
      <c r="CM1081" s="521">
        <f t="shared" si="163"/>
        <v>220411.93680000002</v>
      </c>
      <c r="CN1081" s="522">
        <v>32713287.189385206</v>
      </c>
      <c r="CO1081" s="522">
        <v>32713287.189385206</v>
      </c>
      <c r="CP1081" s="522">
        <v>43551306.818511605</v>
      </c>
      <c r="CQ1081" s="243" t="s">
        <v>874</v>
      </c>
      <c r="CR1081" s="103">
        <v>8.2100000000000009</v>
      </c>
      <c r="CS1081" s="523">
        <v>8.2100000000000009</v>
      </c>
      <c r="CT1081" s="104">
        <v>10.93</v>
      </c>
      <c r="CU1081" s="524"/>
      <c r="CV1081" s="546"/>
      <c r="CW1081" s="546"/>
      <c r="CX1081" s="525"/>
      <c r="CY1081" s="526">
        <v>595.74059639640677</v>
      </c>
      <c r="CZ1081" s="527">
        <v>111.18120878897001</v>
      </c>
      <c r="DA1081" s="528">
        <v>0.92389592354822703</v>
      </c>
      <c r="DB1081" s="529">
        <v>0.2524125246112297</v>
      </c>
      <c r="DC1081" s="530" t="s">
        <v>2336</v>
      </c>
      <c r="DD1081" s="225"/>
      <c r="DE1081" s="524"/>
      <c r="DF1081" s="524"/>
      <c r="DG1081" s="531"/>
      <c r="DH1081" s="532"/>
      <c r="DI1081" s="64">
        <v>0</v>
      </c>
      <c r="DJ1081" s="64">
        <v>0</v>
      </c>
      <c r="DK1081" s="64">
        <v>319803</v>
      </c>
      <c r="DL1081" s="534">
        <f t="shared" si="165"/>
        <v>106601</v>
      </c>
    </row>
    <row r="1082" spans="1:116" ht="43.5" customHeight="1" x14ac:dyDescent="0.25">
      <c r="A1082" s="356" t="s">
        <v>7</v>
      </c>
      <c r="B1082" s="65" t="s">
        <v>96</v>
      </c>
      <c r="C1082" s="65" t="s">
        <v>140</v>
      </c>
      <c r="D1082" s="64" t="s">
        <v>2727</v>
      </c>
      <c r="E1082" s="64" t="s">
        <v>580</v>
      </c>
      <c r="F1082" s="64" t="s">
        <v>687</v>
      </c>
      <c r="G1082" s="18" t="s">
        <v>654</v>
      </c>
      <c r="H1082" s="35" t="s">
        <v>860</v>
      </c>
      <c r="I1082" s="28" t="s">
        <v>2330</v>
      </c>
      <c r="J1082" s="498">
        <v>11.774481389853227</v>
      </c>
      <c r="K1082" s="498">
        <v>30.507196906242001</v>
      </c>
      <c r="L1082" s="499">
        <v>1642.6</v>
      </c>
      <c r="M1082" s="512">
        <v>0</v>
      </c>
      <c r="N1082" s="513">
        <v>0</v>
      </c>
      <c r="O1082" s="513">
        <v>0</v>
      </c>
      <c r="P1082" s="513">
        <v>0</v>
      </c>
      <c r="Q1082" s="513">
        <v>0</v>
      </c>
      <c r="R1082" s="513">
        <v>0</v>
      </c>
      <c r="S1082" s="513">
        <v>0</v>
      </c>
      <c r="T1082" s="513">
        <v>0</v>
      </c>
      <c r="U1082" s="513">
        <v>0</v>
      </c>
      <c r="V1082" s="513">
        <v>0</v>
      </c>
      <c r="W1082" s="513">
        <v>0</v>
      </c>
      <c r="X1082" s="513">
        <v>0</v>
      </c>
      <c r="Y1082" s="513">
        <v>0</v>
      </c>
      <c r="Z1082" s="513">
        <v>0</v>
      </c>
      <c r="AA1082" s="513">
        <v>0</v>
      </c>
      <c r="AB1082" s="513">
        <v>0</v>
      </c>
      <c r="AC1082" s="513">
        <v>63</v>
      </c>
      <c r="AD1082" s="513">
        <v>63</v>
      </c>
      <c r="AE1082" s="513">
        <v>0</v>
      </c>
      <c r="AF1082" s="513">
        <v>0</v>
      </c>
      <c r="AG1082" s="513">
        <v>0</v>
      </c>
      <c r="AH1082" s="513">
        <f t="shared" si="156"/>
        <v>0</v>
      </c>
      <c r="AI1082" s="513">
        <v>0</v>
      </c>
      <c r="AJ1082" s="513">
        <v>0</v>
      </c>
      <c r="AK1082" s="513">
        <f t="shared" si="157"/>
        <v>63</v>
      </c>
      <c r="AL1082" s="513">
        <f t="shared" si="158"/>
        <v>63</v>
      </c>
      <c r="AM1082" s="513">
        <v>0</v>
      </c>
      <c r="AN1082" s="513">
        <v>0</v>
      </c>
      <c r="AO1082" s="513">
        <v>0</v>
      </c>
      <c r="AP1082" s="513">
        <v>0</v>
      </c>
      <c r="AQ1082" s="513">
        <v>0</v>
      </c>
      <c r="AR1082" s="513">
        <v>0</v>
      </c>
      <c r="AS1082" s="513">
        <v>0</v>
      </c>
      <c r="AT1082" s="513">
        <v>0</v>
      </c>
      <c r="AU1082" s="513">
        <v>0</v>
      </c>
      <c r="AV1082" s="513">
        <v>0</v>
      </c>
      <c r="AW1082" s="513">
        <v>0</v>
      </c>
      <c r="AX1082" s="513">
        <v>0</v>
      </c>
      <c r="AY1082" s="513">
        <v>0</v>
      </c>
      <c r="AZ1082" s="513">
        <v>0</v>
      </c>
      <c r="BA1082" s="513">
        <v>0</v>
      </c>
      <c r="BB1082" s="513">
        <v>0</v>
      </c>
      <c r="BC1082" s="513">
        <v>1660.67</v>
      </c>
      <c r="BD1082" s="513">
        <v>1660.67</v>
      </c>
      <c r="BE1082" s="513">
        <v>0</v>
      </c>
      <c r="BF1082" s="513">
        <v>0</v>
      </c>
      <c r="BG1082" s="513">
        <v>0</v>
      </c>
      <c r="BH1082" s="513">
        <v>0</v>
      </c>
      <c r="BI1082" s="513">
        <v>0</v>
      </c>
      <c r="BJ1082" s="513">
        <v>0</v>
      </c>
      <c r="BK1082" s="241">
        <f t="shared" si="159"/>
        <v>1660.67</v>
      </c>
      <c r="BL1082" s="22">
        <f t="shared" si="160"/>
        <v>1660.67</v>
      </c>
      <c r="BM1082" s="519">
        <f t="shared" si="161"/>
        <v>0.20552846534653466</v>
      </c>
      <c r="BN1082" s="520">
        <v>0</v>
      </c>
      <c r="BO1082" s="520">
        <v>0</v>
      </c>
      <c r="BP1082" s="520">
        <v>0</v>
      </c>
      <c r="BQ1082" s="520">
        <v>0</v>
      </c>
      <c r="BR1082" s="520">
        <v>0</v>
      </c>
      <c r="BS1082" s="520">
        <v>0</v>
      </c>
      <c r="BT1082" s="520">
        <v>0</v>
      </c>
      <c r="BU1082" s="520">
        <v>0</v>
      </c>
      <c r="BV1082" s="520">
        <v>0</v>
      </c>
      <c r="BW1082" s="520">
        <v>0</v>
      </c>
      <c r="BX1082" s="520">
        <v>0</v>
      </c>
      <c r="BY1082" s="520">
        <v>0</v>
      </c>
      <c r="BZ1082" s="520">
        <v>0</v>
      </c>
      <c r="CA1082" s="520">
        <v>0</v>
      </c>
      <c r="CB1082" s="520">
        <v>0</v>
      </c>
      <c r="CC1082" s="520">
        <v>0</v>
      </c>
      <c r="CD1082" s="520">
        <v>1949360.8728000002</v>
      </c>
      <c r="CE1082" s="520">
        <v>1949360.8728000002</v>
      </c>
      <c r="CF1082" s="520">
        <v>0</v>
      </c>
      <c r="CG1082" s="520">
        <v>0</v>
      </c>
      <c r="CH1082" s="520">
        <v>0</v>
      </c>
      <c r="CI1082" s="520">
        <v>0</v>
      </c>
      <c r="CJ1082" s="520">
        <v>0</v>
      </c>
      <c r="CK1082" s="520">
        <v>0</v>
      </c>
      <c r="CL1082" s="520">
        <f t="shared" si="162"/>
        <v>1949360.8728000002</v>
      </c>
      <c r="CM1082" s="521">
        <f t="shared" si="163"/>
        <v>1949360.8728000002</v>
      </c>
      <c r="CN1082" s="522">
        <v>8997924.2252843995</v>
      </c>
      <c r="CO1082" s="522">
        <v>8997924.2252843995</v>
      </c>
      <c r="CP1082" s="522">
        <v>13147057.457558399</v>
      </c>
      <c r="CQ1082" s="243" t="s">
        <v>874</v>
      </c>
      <c r="CR1082" s="103">
        <v>5.53</v>
      </c>
      <c r="CS1082" s="523">
        <v>5.53</v>
      </c>
      <c r="CT1082" s="104">
        <v>8.08</v>
      </c>
      <c r="CU1082" s="524"/>
      <c r="CV1082" s="524"/>
      <c r="CW1082" s="524"/>
      <c r="CX1082" s="525"/>
      <c r="CY1082" s="526">
        <v>1240.2500685466628</v>
      </c>
      <c r="CZ1082" s="527">
        <v>235.53775902434688</v>
      </c>
      <c r="DA1082" s="528">
        <v>1.9387582989453633</v>
      </c>
      <c r="DB1082" s="529">
        <v>1.2619795927319644</v>
      </c>
      <c r="DC1082" s="530" t="s">
        <v>2336</v>
      </c>
      <c r="DD1082" s="225"/>
      <c r="DE1082" s="524"/>
      <c r="DF1082" s="524"/>
      <c r="DG1082" s="531"/>
      <c r="DH1082" s="532"/>
      <c r="DI1082" s="64">
        <v>0</v>
      </c>
      <c r="DJ1082" s="64">
        <v>67650</v>
      </c>
      <c r="DK1082" s="64">
        <v>55050</v>
      </c>
      <c r="DL1082" s="534">
        <f t="shared" si="165"/>
        <v>40900</v>
      </c>
    </row>
    <row r="1083" spans="1:116" ht="43.5" customHeight="1" x14ac:dyDescent="0.25">
      <c r="A1083" s="356" t="s">
        <v>7</v>
      </c>
      <c r="B1083" s="65" t="s">
        <v>96</v>
      </c>
      <c r="C1083" s="65" t="s">
        <v>140</v>
      </c>
      <c r="D1083" s="64" t="s">
        <v>2727</v>
      </c>
      <c r="E1083" s="64" t="s">
        <v>580</v>
      </c>
      <c r="F1083" s="64" t="s">
        <v>2009</v>
      </c>
      <c r="G1083" s="18" t="s">
        <v>654</v>
      </c>
      <c r="H1083" s="35" t="s">
        <v>860</v>
      </c>
      <c r="I1083" s="28" t="s">
        <v>2330</v>
      </c>
      <c r="J1083" s="498">
        <v>11.774481389853227</v>
      </c>
      <c r="K1083" s="498">
        <v>25.846401461391004</v>
      </c>
      <c r="L1083" s="499">
        <v>1837.6</v>
      </c>
      <c r="M1083" s="512">
        <v>0</v>
      </c>
      <c r="N1083" s="513">
        <v>0</v>
      </c>
      <c r="O1083" s="513">
        <v>0</v>
      </c>
      <c r="P1083" s="513">
        <v>0</v>
      </c>
      <c r="Q1083" s="513">
        <v>0</v>
      </c>
      <c r="R1083" s="513">
        <v>0</v>
      </c>
      <c r="S1083" s="513">
        <v>0</v>
      </c>
      <c r="T1083" s="513">
        <v>0</v>
      </c>
      <c r="U1083" s="513">
        <v>0</v>
      </c>
      <c r="V1083" s="513">
        <v>0</v>
      </c>
      <c r="W1083" s="513">
        <v>0</v>
      </c>
      <c r="X1083" s="513">
        <v>0</v>
      </c>
      <c r="Y1083" s="513">
        <v>0</v>
      </c>
      <c r="Z1083" s="513">
        <v>0</v>
      </c>
      <c r="AA1083" s="513">
        <v>0</v>
      </c>
      <c r="AB1083" s="513">
        <v>0</v>
      </c>
      <c r="AC1083" s="513">
        <v>67</v>
      </c>
      <c r="AD1083" s="513">
        <v>67</v>
      </c>
      <c r="AE1083" s="513">
        <v>0</v>
      </c>
      <c r="AF1083" s="513">
        <v>0</v>
      </c>
      <c r="AG1083" s="513">
        <v>0</v>
      </c>
      <c r="AH1083" s="513">
        <f t="shared" si="156"/>
        <v>0</v>
      </c>
      <c r="AI1083" s="513">
        <v>0</v>
      </c>
      <c r="AJ1083" s="513">
        <v>0</v>
      </c>
      <c r="AK1083" s="513">
        <f t="shared" si="157"/>
        <v>67</v>
      </c>
      <c r="AL1083" s="513">
        <f t="shared" si="158"/>
        <v>67</v>
      </c>
      <c r="AM1083" s="513">
        <v>0</v>
      </c>
      <c r="AN1083" s="513">
        <v>0</v>
      </c>
      <c r="AO1083" s="513">
        <v>0</v>
      </c>
      <c r="AP1083" s="513">
        <v>0</v>
      </c>
      <c r="AQ1083" s="513">
        <v>0</v>
      </c>
      <c r="AR1083" s="513">
        <v>0</v>
      </c>
      <c r="AS1083" s="513">
        <v>0</v>
      </c>
      <c r="AT1083" s="513">
        <v>0</v>
      </c>
      <c r="AU1083" s="513">
        <v>0</v>
      </c>
      <c r="AV1083" s="513">
        <v>0</v>
      </c>
      <c r="AW1083" s="513">
        <v>0</v>
      </c>
      <c r="AX1083" s="513">
        <v>0</v>
      </c>
      <c r="AY1083" s="513">
        <v>0</v>
      </c>
      <c r="AZ1083" s="513">
        <v>0</v>
      </c>
      <c r="BA1083" s="513">
        <v>0</v>
      </c>
      <c r="BB1083" s="513">
        <v>0</v>
      </c>
      <c r="BC1083" s="513">
        <v>4438.76</v>
      </c>
      <c r="BD1083" s="513">
        <v>4438.76</v>
      </c>
      <c r="BE1083" s="513">
        <v>0</v>
      </c>
      <c r="BF1083" s="513">
        <v>0</v>
      </c>
      <c r="BG1083" s="513">
        <v>0</v>
      </c>
      <c r="BH1083" s="513">
        <v>0</v>
      </c>
      <c r="BI1083" s="513">
        <v>0</v>
      </c>
      <c r="BJ1083" s="513">
        <v>0</v>
      </c>
      <c r="BK1083" s="241">
        <f t="shared" si="159"/>
        <v>4438.76</v>
      </c>
      <c r="BL1083" s="22">
        <f t="shared" si="160"/>
        <v>4438.76</v>
      </c>
      <c r="BM1083" s="519">
        <f t="shared" si="161"/>
        <v>1.2227988980716256</v>
      </c>
      <c r="BN1083" s="520">
        <v>0</v>
      </c>
      <c r="BO1083" s="520">
        <v>0</v>
      </c>
      <c r="BP1083" s="520">
        <v>0</v>
      </c>
      <c r="BQ1083" s="520">
        <v>0</v>
      </c>
      <c r="BR1083" s="520">
        <v>0</v>
      </c>
      <c r="BS1083" s="520">
        <v>0</v>
      </c>
      <c r="BT1083" s="520">
        <v>0</v>
      </c>
      <c r="BU1083" s="520">
        <v>0</v>
      </c>
      <c r="BV1083" s="520">
        <v>0</v>
      </c>
      <c r="BW1083" s="520">
        <v>0</v>
      </c>
      <c r="BX1083" s="520">
        <v>0</v>
      </c>
      <c r="BY1083" s="520">
        <v>0</v>
      </c>
      <c r="BZ1083" s="520">
        <v>0</v>
      </c>
      <c r="CA1083" s="520">
        <v>0</v>
      </c>
      <c r="CB1083" s="520">
        <v>0</v>
      </c>
      <c r="CC1083" s="520">
        <v>0</v>
      </c>
      <c r="CD1083" s="520">
        <v>5210394.0384000009</v>
      </c>
      <c r="CE1083" s="520">
        <v>5210394.0384000009</v>
      </c>
      <c r="CF1083" s="520">
        <v>0</v>
      </c>
      <c r="CG1083" s="520">
        <v>0</v>
      </c>
      <c r="CH1083" s="520">
        <v>0</v>
      </c>
      <c r="CI1083" s="520">
        <v>0</v>
      </c>
      <c r="CJ1083" s="520">
        <v>0</v>
      </c>
      <c r="CK1083" s="520">
        <v>0</v>
      </c>
      <c r="CL1083" s="520">
        <f t="shared" si="162"/>
        <v>5210394.0384000009</v>
      </c>
      <c r="CM1083" s="521">
        <f t="shared" si="163"/>
        <v>5210394.0384000009</v>
      </c>
      <c r="CN1083" s="522">
        <v>14821920.000000002</v>
      </c>
      <c r="CO1083" s="522">
        <v>14821920.000000002</v>
      </c>
      <c r="CP1083" s="522">
        <v>12719520</v>
      </c>
      <c r="CQ1083" s="243" t="s">
        <v>874</v>
      </c>
      <c r="CR1083" s="103">
        <v>4.2300000000000004</v>
      </c>
      <c r="CS1083" s="523">
        <v>4.2300000000000004</v>
      </c>
      <c r="CT1083" s="104">
        <v>3.63</v>
      </c>
      <c r="CU1083" s="524"/>
      <c r="CV1083" s="524"/>
      <c r="CW1083" s="524"/>
      <c r="CX1083" s="525"/>
      <c r="CY1083" s="526">
        <v>704.25766848504247</v>
      </c>
      <c r="CZ1083" s="527">
        <v>152.06229526573904</v>
      </c>
      <c r="DA1083" s="528">
        <v>2.5603431694489545</v>
      </c>
      <c r="DB1083" s="529">
        <v>2.0223160443359234</v>
      </c>
      <c r="DC1083" s="530" t="s">
        <v>2323</v>
      </c>
      <c r="DD1083" s="225"/>
      <c r="DE1083" s="524"/>
      <c r="DF1083" s="524"/>
      <c r="DG1083" s="531"/>
      <c r="DH1083" s="532"/>
      <c r="DI1083" s="64">
        <v>104481</v>
      </c>
      <c r="DJ1083" s="64">
        <v>0</v>
      </c>
      <c r="DK1083" s="64">
        <v>448323</v>
      </c>
      <c r="DL1083" s="534">
        <f t="shared" si="165"/>
        <v>184268</v>
      </c>
    </row>
    <row r="1084" spans="1:116" ht="43.5" customHeight="1" x14ac:dyDescent="0.25">
      <c r="A1084" s="356" t="s">
        <v>7</v>
      </c>
      <c r="B1084" s="65" t="s">
        <v>96</v>
      </c>
      <c r="C1084" s="65" t="s">
        <v>140</v>
      </c>
      <c r="D1084" s="64" t="s">
        <v>2728</v>
      </c>
      <c r="E1084" s="64" t="s">
        <v>160</v>
      </c>
      <c r="F1084" s="64" t="s">
        <v>2010</v>
      </c>
      <c r="G1084" s="18" t="s">
        <v>1945</v>
      </c>
      <c r="H1084" s="35" t="s">
        <v>866</v>
      </c>
      <c r="I1084" s="28" t="s">
        <v>2330</v>
      </c>
      <c r="J1084" s="498">
        <v>18.656265658485889</v>
      </c>
      <c r="K1084" s="498">
        <v>37.668749921649002</v>
      </c>
      <c r="L1084" s="499">
        <v>2983</v>
      </c>
      <c r="M1084" s="512">
        <v>0</v>
      </c>
      <c r="N1084" s="513">
        <v>0</v>
      </c>
      <c r="O1084" s="513">
        <v>0</v>
      </c>
      <c r="P1084" s="513">
        <v>0</v>
      </c>
      <c r="Q1084" s="513">
        <v>0</v>
      </c>
      <c r="R1084" s="513">
        <v>0</v>
      </c>
      <c r="S1084" s="513">
        <v>0</v>
      </c>
      <c r="T1084" s="513">
        <v>0</v>
      </c>
      <c r="U1084" s="513">
        <v>0</v>
      </c>
      <c r="V1084" s="513">
        <v>0</v>
      </c>
      <c r="W1084" s="513">
        <v>0</v>
      </c>
      <c r="X1084" s="513">
        <v>0</v>
      </c>
      <c r="Y1084" s="513">
        <v>0</v>
      </c>
      <c r="Z1084" s="513">
        <v>0</v>
      </c>
      <c r="AA1084" s="513">
        <v>0</v>
      </c>
      <c r="AB1084" s="513">
        <v>0</v>
      </c>
      <c r="AC1084" s="513">
        <v>122</v>
      </c>
      <c r="AD1084" s="513">
        <v>122</v>
      </c>
      <c r="AE1084" s="513">
        <v>0</v>
      </c>
      <c r="AF1084" s="513">
        <v>0</v>
      </c>
      <c r="AG1084" s="513">
        <v>0</v>
      </c>
      <c r="AH1084" s="513">
        <f t="shared" si="156"/>
        <v>0</v>
      </c>
      <c r="AI1084" s="513">
        <v>0</v>
      </c>
      <c r="AJ1084" s="513">
        <v>0</v>
      </c>
      <c r="AK1084" s="513">
        <f t="shared" si="157"/>
        <v>122</v>
      </c>
      <c r="AL1084" s="513">
        <f t="shared" si="158"/>
        <v>122</v>
      </c>
      <c r="AM1084" s="513">
        <v>0</v>
      </c>
      <c r="AN1084" s="513">
        <v>0</v>
      </c>
      <c r="AO1084" s="513">
        <v>0</v>
      </c>
      <c r="AP1084" s="513">
        <v>0</v>
      </c>
      <c r="AQ1084" s="513">
        <v>0</v>
      </c>
      <c r="AR1084" s="513">
        <v>0</v>
      </c>
      <c r="AS1084" s="513">
        <v>0</v>
      </c>
      <c r="AT1084" s="513">
        <v>0</v>
      </c>
      <c r="AU1084" s="513">
        <v>0</v>
      </c>
      <c r="AV1084" s="513">
        <v>0</v>
      </c>
      <c r="AW1084" s="513">
        <v>0</v>
      </c>
      <c r="AX1084" s="513">
        <v>0</v>
      </c>
      <c r="AY1084" s="513">
        <v>0</v>
      </c>
      <c r="AZ1084" s="513">
        <v>0</v>
      </c>
      <c r="BA1084" s="513">
        <v>0</v>
      </c>
      <c r="BB1084" s="513">
        <v>0</v>
      </c>
      <c r="BC1084" s="513">
        <v>2756.94</v>
      </c>
      <c r="BD1084" s="513">
        <v>2756.94</v>
      </c>
      <c r="BE1084" s="513">
        <v>0</v>
      </c>
      <c r="BF1084" s="513">
        <v>0</v>
      </c>
      <c r="BG1084" s="513">
        <v>0</v>
      </c>
      <c r="BH1084" s="513">
        <v>0</v>
      </c>
      <c r="BI1084" s="513">
        <v>0</v>
      </c>
      <c r="BJ1084" s="513">
        <v>0</v>
      </c>
      <c r="BK1084" s="241">
        <f t="shared" si="159"/>
        <v>2756.94</v>
      </c>
      <c r="BL1084" s="22">
        <f t="shared" si="160"/>
        <v>2756.94</v>
      </c>
      <c r="BM1084" s="519">
        <f t="shared" si="161"/>
        <v>0.24419309123117808</v>
      </c>
      <c r="BN1084" s="520">
        <v>0</v>
      </c>
      <c r="BO1084" s="520">
        <v>0</v>
      </c>
      <c r="BP1084" s="520">
        <v>0</v>
      </c>
      <c r="BQ1084" s="520">
        <v>0</v>
      </c>
      <c r="BR1084" s="520">
        <v>0</v>
      </c>
      <c r="BS1084" s="520">
        <v>0</v>
      </c>
      <c r="BT1084" s="520">
        <v>0</v>
      </c>
      <c r="BU1084" s="520">
        <v>0</v>
      </c>
      <c r="BV1084" s="520">
        <v>0</v>
      </c>
      <c r="BW1084" s="520">
        <v>0</v>
      </c>
      <c r="BX1084" s="520">
        <v>0</v>
      </c>
      <c r="BY1084" s="520">
        <v>0</v>
      </c>
      <c r="BZ1084" s="520">
        <v>0</v>
      </c>
      <c r="CA1084" s="520">
        <v>0</v>
      </c>
      <c r="CB1084" s="520">
        <v>0</v>
      </c>
      <c r="CC1084" s="520">
        <v>0</v>
      </c>
      <c r="CD1084" s="520">
        <v>3236206.4496000004</v>
      </c>
      <c r="CE1084" s="520">
        <v>3236206.4496000004</v>
      </c>
      <c r="CF1084" s="520">
        <v>0</v>
      </c>
      <c r="CG1084" s="520">
        <v>0</v>
      </c>
      <c r="CH1084" s="520">
        <v>0</v>
      </c>
      <c r="CI1084" s="520">
        <v>0</v>
      </c>
      <c r="CJ1084" s="520">
        <v>0</v>
      </c>
      <c r="CK1084" s="520">
        <v>0</v>
      </c>
      <c r="CL1084" s="520">
        <f t="shared" si="162"/>
        <v>3236206.4496000004</v>
      </c>
      <c r="CM1084" s="521">
        <f t="shared" si="163"/>
        <v>3236206.4496000004</v>
      </c>
      <c r="CN1084" s="522">
        <v>38958914.719264798</v>
      </c>
      <c r="CO1084" s="522">
        <v>38958914.719264798</v>
      </c>
      <c r="CP1084" s="522">
        <v>42828251.916309603</v>
      </c>
      <c r="CQ1084" s="243" t="s">
        <v>874</v>
      </c>
      <c r="CR1084" s="103">
        <v>10.27</v>
      </c>
      <c r="CS1084" s="523">
        <v>10.27</v>
      </c>
      <c r="CT1084" s="104">
        <v>11.29</v>
      </c>
      <c r="CU1084" s="524"/>
      <c r="CV1084" s="548">
        <v>2</v>
      </c>
      <c r="CW1084" s="548">
        <v>8</v>
      </c>
      <c r="CX1084" s="525">
        <v>5</v>
      </c>
      <c r="CY1084" s="526">
        <v>500.12347971526725</v>
      </c>
      <c r="CZ1084" s="527">
        <v>162.25376090248923</v>
      </c>
      <c r="DA1084" s="528">
        <v>1.4795922502619818</v>
      </c>
      <c r="DB1084" s="529">
        <v>1.3259069227219056</v>
      </c>
      <c r="DC1084" s="530" t="s">
        <v>2288</v>
      </c>
      <c r="DD1084" s="225"/>
      <c r="DE1084" s="524"/>
      <c r="DF1084" s="524"/>
      <c r="DG1084" s="531"/>
      <c r="DH1084" s="532"/>
      <c r="DI1084" s="64">
        <v>399748</v>
      </c>
      <c r="DJ1084" s="64">
        <v>463610</v>
      </c>
      <c r="DK1084" s="64">
        <v>70958</v>
      </c>
      <c r="DL1084" s="534">
        <f t="shared" si="165"/>
        <v>311438.66666666669</v>
      </c>
    </row>
    <row r="1085" spans="1:116" ht="43.5" customHeight="1" x14ac:dyDescent="0.25">
      <c r="A1085" s="356" t="s">
        <v>7</v>
      </c>
      <c r="B1085" s="65" t="s">
        <v>96</v>
      </c>
      <c r="C1085" s="65" t="s">
        <v>140</v>
      </c>
      <c r="D1085" s="64" t="s">
        <v>2728</v>
      </c>
      <c r="E1085" s="64" t="s">
        <v>160</v>
      </c>
      <c r="F1085" s="64" t="s">
        <v>2011</v>
      </c>
      <c r="G1085" s="18" t="s">
        <v>160</v>
      </c>
      <c r="H1085" s="35" t="s">
        <v>866</v>
      </c>
      <c r="I1085" s="28" t="s">
        <v>2330</v>
      </c>
      <c r="J1085" s="498">
        <v>9.7168050304614013</v>
      </c>
      <c r="K1085" s="498">
        <v>16.813446934725</v>
      </c>
      <c r="L1085" s="499">
        <v>1582.8</v>
      </c>
      <c r="M1085" s="512">
        <v>0</v>
      </c>
      <c r="N1085" s="513">
        <v>0</v>
      </c>
      <c r="O1085" s="513">
        <v>0</v>
      </c>
      <c r="P1085" s="513">
        <v>0</v>
      </c>
      <c r="Q1085" s="513">
        <v>0</v>
      </c>
      <c r="R1085" s="513">
        <v>0</v>
      </c>
      <c r="S1085" s="513">
        <v>0</v>
      </c>
      <c r="T1085" s="513">
        <v>0</v>
      </c>
      <c r="U1085" s="513">
        <v>0</v>
      </c>
      <c r="V1085" s="513">
        <v>0</v>
      </c>
      <c r="W1085" s="513">
        <v>0</v>
      </c>
      <c r="X1085" s="513">
        <v>0</v>
      </c>
      <c r="Y1085" s="513">
        <v>0</v>
      </c>
      <c r="Z1085" s="513">
        <v>0</v>
      </c>
      <c r="AA1085" s="513">
        <v>0</v>
      </c>
      <c r="AB1085" s="513">
        <v>0</v>
      </c>
      <c r="AC1085" s="513">
        <v>49</v>
      </c>
      <c r="AD1085" s="513">
        <v>49</v>
      </c>
      <c r="AE1085" s="513">
        <v>0</v>
      </c>
      <c r="AF1085" s="513">
        <v>0</v>
      </c>
      <c r="AG1085" s="513">
        <v>0</v>
      </c>
      <c r="AH1085" s="513">
        <f t="shared" si="156"/>
        <v>0</v>
      </c>
      <c r="AI1085" s="513">
        <v>0</v>
      </c>
      <c r="AJ1085" s="513">
        <v>0</v>
      </c>
      <c r="AK1085" s="513">
        <f t="shared" si="157"/>
        <v>49</v>
      </c>
      <c r="AL1085" s="513">
        <f t="shared" si="158"/>
        <v>49</v>
      </c>
      <c r="AM1085" s="513">
        <v>0</v>
      </c>
      <c r="AN1085" s="513">
        <v>0</v>
      </c>
      <c r="AO1085" s="513">
        <v>0</v>
      </c>
      <c r="AP1085" s="513">
        <v>0</v>
      </c>
      <c r="AQ1085" s="513">
        <v>0</v>
      </c>
      <c r="AR1085" s="513">
        <v>0</v>
      </c>
      <c r="AS1085" s="513">
        <v>0</v>
      </c>
      <c r="AT1085" s="513">
        <v>0</v>
      </c>
      <c r="AU1085" s="513">
        <v>0</v>
      </c>
      <c r="AV1085" s="513">
        <v>0</v>
      </c>
      <c r="AW1085" s="513">
        <v>0</v>
      </c>
      <c r="AX1085" s="513">
        <v>0</v>
      </c>
      <c r="AY1085" s="513">
        <v>0</v>
      </c>
      <c r="AZ1085" s="513">
        <v>0</v>
      </c>
      <c r="BA1085" s="513">
        <v>0</v>
      </c>
      <c r="BB1085" s="513">
        <v>0</v>
      </c>
      <c r="BC1085" s="513">
        <v>298.95999999999998</v>
      </c>
      <c r="BD1085" s="513">
        <v>298.95999999999998</v>
      </c>
      <c r="BE1085" s="513">
        <v>0</v>
      </c>
      <c r="BF1085" s="513">
        <v>0</v>
      </c>
      <c r="BG1085" s="513">
        <v>0</v>
      </c>
      <c r="BH1085" s="513">
        <v>0</v>
      </c>
      <c r="BI1085" s="513">
        <v>0</v>
      </c>
      <c r="BJ1085" s="513">
        <v>0</v>
      </c>
      <c r="BK1085" s="241">
        <f t="shared" si="159"/>
        <v>298.95999999999998</v>
      </c>
      <c r="BL1085" s="22">
        <f t="shared" si="160"/>
        <v>298.95999999999998</v>
      </c>
      <c r="BM1085" s="519">
        <f t="shared" si="161"/>
        <v>3.7510664993726475E-2</v>
      </c>
      <c r="BN1085" s="520">
        <v>0</v>
      </c>
      <c r="BO1085" s="520">
        <v>0</v>
      </c>
      <c r="BP1085" s="520">
        <v>0</v>
      </c>
      <c r="BQ1085" s="520">
        <v>0</v>
      </c>
      <c r="BR1085" s="520">
        <v>0</v>
      </c>
      <c r="BS1085" s="520">
        <v>0</v>
      </c>
      <c r="BT1085" s="520">
        <v>0</v>
      </c>
      <c r="BU1085" s="520">
        <v>0</v>
      </c>
      <c r="BV1085" s="520">
        <v>0</v>
      </c>
      <c r="BW1085" s="520">
        <v>0</v>
      </c>
      <c r="BX1085" s="520">
        <v>0</v>
      </c>
      <c r="BY1085" s="520">
        <v>0</v>
      </c>
      <c r="BZ1085" s="520">
        <v>0</v>
      </c>
      <c r="CA1085" s="520">
        <v>0</v>
      </c>
      <c r="CB1085" s="520">
        <v>0</v>
      </c>
      <c r="CC1085" s="520">
        <v>0</v>
      </c>
      <c r="CD1085" s="520">
        <v>350931.20639999997</v>
      </c>
      <c r="CE1085" s="520">
        <v>350931.20639999997</v>
      </c>
      <c r="CF1085" s="520">
        <v>0</v>
      </c>
      <c r="CG1085" s="520">
        <v>0</v>
      </c>
      <c r="CH1085" s="520">
        <v>0</v>
      </c>
      <c r="CI1085" s="520">
        <v>0</v>
      </c>
      <c r="CJ1085" s="520">
        <v>0</v>
      </c>
      <c r="CK1085" s="520">
        <v>0</v>
      </c>
      <c r="CL1085" s="520">
        <f t="shared" si="162"/>
        <v>350931.20639999997</v>
      </c>
      <c r="CM1085" s="521">
        <f t="shared" si="163"/>
        <v>350931.20639999997</v>
      </c>
      <c r="CN1085" s="522">
        <v>40641671.100763202</v>
      </c>
      <c r="CO1085" s="522">
        <v>40641671.100763202</v>
      </c>
      <c r="CP1085" s="522">
        <v>32784829.825210799</v>
      </c>
      <c r="CQ1085" s="243" t="s">
        <v>874</v>
      </c>
      <c r="CR1085" s="103">
        <v>9.8800000000000008</v>
      </c>
      <c r="CS1085" s="523">
        <v>9.8800000000000008</v>
      </c>
      <c r="CT1085" s="104">
        <v>7.97</v>
      </c>
      <c r="CU1085" s="524"/>
      <c r="CV1085" s="548">
        <v>5</v>
      </c>
      <c r="CW1085" s="548">
        <v>1</v>
      </c>
      <c r="CX1085" s="525">
        <v>3</v>
      </c>
      <c r="CY1085" s="526">
        <v>246.06715770087962</v>
      </c>
      <c r="CZ1085" s="527">
        <v>237.7759681014586</v>
      </c>
      <c r="DA1085" s="528">
        <v>2.3745147989539732</v>
      </c>
      <c r="DB1085" s="529">
        <v>2.3696136730310946</v>
      </c>
      <c r="DC1085" s="530" t="s">
        <v>2333</v>
      </c>
      <c r="DD1085" s="225"/>
      <c r="DE1085" s="524"/>
      <c r="DF1085" s="524"/>
      <c r="DG1085" s="531"/>
      <c r="DH1085" s="532"/>
      <c r="DI1085" s="64">
        <v>0</v>
      </c>
      <c r="DJ1085" s="64">
        <v>273983</v>
      </c>
      <c r="DK1085" s="64">
        <v>641093</v>
      </c>
      <c r="DL1085" s="534">
        <f t="shared" si="165"/>
        <v>305025.33333333331</v>
      </c>
    </row>
    <row r="1086" spans="1:116" ht="43.5" customHeight="1" x14ac:dyDescent="0.25">
      <c r="A1086" s="356" t="s">
        <v>7</v>
      </c>
      <c r="B1086" s="65" t="s">
        <v>96</v>
      </c>
      <c r="C1086" s="65" t="s">
        <v>140</v>
      </c>
      <c r="D1086" s="64" t="s">
        <v>2728</v>
      </c>
      <c r="E1086" s="64" t="s">
        <v>160</v>
      </c>
      <c r="F1086" s="64" t="s">
        <v>2012</v>
      </c>
      <c r="G1086" s="18" t="s">
        <v>162</v>
      </c>
      <c r="H1086" s="35" t="s">
        <v>860</v>
      </c>
      <c r="I1086" s="28" t="s">
        <v>2330</v>
      </c>
      <c r="J1086" s="498">
        <v>11.362946117974861</v>
      </c>
      <c r="K1086" s="498">
        <v>19.444128747435002</v>
      </c>
      <c r="L1086" s="499">
        <v>3216.6</v>
      </c>
      <c r="M1086" s="512">
        <v>0</v>
      </c>
      <c r="N1086" s="513">
        <v>0</v>
      </c>
      <c r="O1086" s="513">
        <v>0</v>
      </c>
      <c r="P1086" s="513">
        <v>0</v>
      </c>
      <c r="Q1086" s="513">
        <v>0</v>
      </c>
      <c r="R1086" s="513">
        <v>0</v>
      </c>
      <c r="S1086" s="513">
        <v>0</v>
      </c>
      <c r="T1086" s="513">
        <v>0</v>
      </c>
      <c r="U1086" s="513">
        <v>0</v>
      </c>
      <c r="V1086" s="513">
        <v>0</v>
      </c>
      <c r="W1086" s="513">
        <v>0</v>
      </c>
      <c r="X1086" s="513">
        <v>0</v>
      </c>
      <c r="Y1086" s="513">
        <v>0</v>
      </c>
      <c r="Z1086" s="513">
        <v>0</v>
      </c>
      <c r="AA1086" s="513">
        <v>0</v>
      </c>
      <c r="AB1086" s="513">
        <v>0</v>
      </c>
      <c r="AC1086" s="513">
        <v>115</v>
      </c>
      <c r="AD1086" s="513">
        <v>115</v>
      </c>
      <c r="AE1086" s="513">
        <v>0</v>
      </c>
      <c r="AF1086" s="513">
        <v>0</v>
      </c>
      <c r="AG1086" s="513">
        <v>0</v>
      </c>
      <c r="AH1086" s="513">
        <f t="shared" si="156"/>
        <v>0</v>
      </c>
      <c r="AI1086" s="513">
        <v>0</v>
      </c>
      <c r="AJ1086" s="513">
        <v>0</v>
      </c>
      <c r="AK1086" s="513">
        <f t="shared" si="157"/>
        <v>115</v>
      </c>
      <c r="AL1086" s="513">
        <f t="shared" si="158"/>
        <v>115</v>
      </c>
      <c r="AM1086" s="513">
        <v>0</v>
      </c>
      <c r="AN1086" s="513">
        <v>0</v>
      </c>
      <c r="AO1086" s="513">
        <v>0</v>
      </c>
      <c r="AP1086" s="513">
        <v>0</v>
      </c>
      <c r="AQ1086" s="513">
        <v>0</v>
      </c>
      <c r="AR1086" s="513">
        <v>0</v>
      </c>
      <c r="AS1086" s="513">
        <v>0</v>
      </c>
      <c r="AT1086" s="513">
        <v>0</v>
      </c>
      <c r="AU1086" s="513">
        <v>0</v>
      </c>
      <c r="AV1086" s="513">
        <v>0</v>
      </c>
      <c r="AW1086" s="513">
        <v>0</v>
      </c>
      <c r="AX1086" s="513">
        <v>0</v>
      </c>
      <c r="AY1086" s="513">
        <v>0</v>
      </c>
      <c r="AZ1086" s="513">
        <v>0</v>
      </c>
      <c r="BA1086" s="513">
        <v>0</v>
      </c>
      <c r="BB1086" s="513">
        <v>0</v>
      </c>
      <c r="BC1086" s="513">
        <v>867.37</v>
      </c>
      <c r="BD1086" s="513">
        <v>867.37</v>
      </c>
      <c r="BE1086" s="513">
        <v>0</v>
      </c>
      <c r="BF1086" s="513">
        <v>0</v>
      </c>
      <c r="BG1086" s="513">
        <v>0</v>
      </c>
      <c r="BH1086" s="513">
        <v>0</v>
      </c>
      <c r="BI1086" s="513">
        <v>0</v>
      </c>
      <c r="BJ1086" s="513">
        <v>0</v>
      </c>
      <c r="BK1086" s="241">
        <f t="shared" si="159"/>
        <v>867.37</v>
      </c>
      <c r="BL1086" s="22">
        <f t="shared" si="160"/>
        <v>867.37</v>
      </c>
      <c r="BM1086" s="519">
        <f t="shared" si="161"/>
        <v>9.397291440953412E-2</v>
      </c>
      <c r="BN1086" s="520">
        <v>0</v>
      </c>
      <c r="BO1086" s="520">
        <v>0</v>
      </c>
      <c r="BP1086" s="520">
        <v>0</v>
      </c>
      <c r="BQ1086" s="520">
        <v>0</v>
      </c>
      <c r="BR1086" s="520">
        <v>0</v>
      </c>
      <c r="BS1086" s="520">
        <v>0</v>
      </c>
      <c r="BT1086" s="520">
        <v>0</v>
      </c>
      <c r="BU1086" s="520">
        <v>0</v>
      </c>
      <c r="BV1086" s="520">
        <v>0</v>
      </c>
      <c r="BW1086" s="520">
        <v>0</v>
      </c>
      <c r="BX1086" s="520">
        <v>0</v>
      </c>
      <c r="BY1086" s="520">
        <v>0</v>
      </c>
      <c r="BZ1086" s="520">
        <v>0</v>
      </c>
      <c r="CA1086" s="520">
        <v>0</v>
      </c>
      <c r="CB1086" s="520">
        <v>0</v>
      </c>
      <c r="CC1086" s="520">
        <v>0</v>
      </c>
      <c r="CD1086" s="520">
        <v>1018153.6008000001</v>
      </c>
      <c r="CE1086" s="520">
        <v>1018153.6008000001</v>
      </c>
      <c r="CF1086" s="520">
        <v>0</v>
      </c>
      <c r="CG1086" s="520">
        <v>0</v>
      </c>
      <c r="CH1086" s="520">
        <v>0</v>
      </c>
      <c r="CI1086" s="520">
        <v>0</v>
      </c>
      <c r="CJ1086" s="520">
        <v>0</v>
      </c>
      <c r="CK1086" s="520">
        <v>0</v>
      </c>
      <c r="CL1086" s="520">
        <f t="shared" si="162"/>
        <v>1018153.6008000001</v>
      </c>
      <c r="CM1086" s="521">
        <f t="shared" si="163"/>
        <v>1018153.6008000001</v>
      </c>
      <c r="CN1086" s="522">
        <v>26296876.567488004</v>
      </c>
      <c r="CO1086" s="522">
        <v>26296876.567488004</v>
      </c>
      <c r="CP1086" s="522">
        <v>32978284.064934</v>
      </c>
      <c r="CQ1086" s="243" t="s">
        <v>874</v>
      </c>
      <c r="CR1086" s="103">
        <v>7.36</v>
      </c>
      <c r="CS1086" s="523">
        <v>7.36</v>
      </c>
      <c r="CT1086" s="104">
        <v>9.23</v>
      </c>
      <c r="CU1086" s="524"/>
      <c r="CV1086" s="548">
        <v>10</v>
      </c>
      <c r="CW1086" s="548">
        <v>5</v>
      </c>
      <c r="CX1086" s="525">
        <v>8</v>
      </c>
      <c r="CY1086" s="526">
        <v>131.30051860100426</v>
      </c>
      <c r="CZ1086" s="527">
        <v>80.120898418299333</v>
      </c>
      <c r="DA1086" s="528">
        <v>0.86099253381562313</v>
      </c>
      <c r="DB1086" s="529">
        <v>0.84945613147779042</v>
      </c>
      <c r="DC1086" s="530" t="s">
        <v>2333</v>
      </c>
      <c r="DD1086" s="225"/>
      <c r="DE1086" s="524"/>
      <c r="DF1086" s="524"/>
      <c r="DG1086" s="531"/>
      <c r="DH1086" s="532"/>
      <c r="DI1086" s="64">
        <v>356107</v>
      </c>
      <c r="DJ1086" s="64">
        <v>129452</v>
      </c>
      <c r="DK1086" s="64">
        <v>0</v>
      </c>
      <c r="DL1086" s="534">
        <f t="shared" si="165"/>
        <v>161853</v>
      </c>
    </row>
    <row r="1087" spans="1:116" ht="43.5" customHeight="1" x14ac:dyDescent="0.25">
      <c r="A1087" s="356" t="s">
        <v>7</v>
      </c>
      <c r="B1087" s="65" t="s">
        <v>96</v>
      </c>
      <c r="C1087" s="65" t="s">
        <v>140</v>
      </c>
      <c r="D1087" s="64" t="s">
        <v>2728</v>
      </c>
      <c r="E1087" s="64" t="s">
        <v>160</v>
      </c>
      <c r="F1087" s="64" t="s">
        <v>167</v>
      </c>
      <c r="G1087" s="18" t="s">
        <v>162</v>
      </c>
      <c r="H1087" s="35" t="s">
        <v>860</v>
      </c>
      <c r="I1087" s="28" t="s">
        <v>2330</v>
      </c>
      <c r="J1087" s="498">
        <v>9.5567635358420358</v>
      </c>
      <c r="K1087" s="498">
        <v>12.5568181557</v>
      </c>
      <c r="L1087" s="499">
        <v>2324.4</v>
      </c>
      <c r="M1087" s="512">
        <v>0</v>
      </c>
      <c r="N1087" s="513">
        <v>0</v>
      </c>
      <c r="O1087" s="513">
        <v>0</v>
      </c>
      <c r="P1087" s="513">
        <v>0</v>
      </c>
      <c r="Q1087" s="513">
        <v>0</v>
      </c>
      <c r="R1087" s="513">
        <v>0</v>
      </c>
      <c r="S1087" s="513">
        <v>0</v>
      </c>
      <c r="T1087" s="513">
        <v>0</v>
      </c>
      <c r="U1087" s="513">
        <v>0</v>
      </c>
      <c r="V1087" s="513">
        <v>0</v>
      </c>
      <c r="W1087" s="513">
        <v>0</v>
      </c>
      <c r="X1087" s="513">
        <v>0</v>
      </c>
      <c r="Y1087" s="513">
        <v>0</v>
      </c>
      <c r="Z1087" s="513">
        <v>0</v>
      </c>
      <c r="AA1087" s="513">
        <v>0</v>
      </c>
      <c r="AB1087" s="513">
        <v>0</v>
      </c>
      <c r="AC1087" s="513">
        <v>39</v>
      </c>
      <c r="AD1087" s="513">
        <v>39</v>
      </c>
      <c r="AE1087" s="513">
        <v>0</v>
      </c>
      <c r="AF1087" s="513">
        <v>0</v>
      </c>
      <c r="AG1087" s="513">
        <v>0</v>
      </c>
      <c r="AH1087" s="513">
        <f t="shared" si="156"/>
        <v>0</v>
      </c>
      <c r="AI1087" s="513">
        <v>0</v>
      </c>
      <c r="AJ1087" s="513">
        <v>0</v>
      </c>
      <c r="AK1087" s="513">
        <f t="shared" si="157"/>
        <v>39</v>
      </c>
      <c r="AL1087" s="513">
        <f t="shared" si="158"/>
        <v>39</v>
      </c>
      <c r="AM1087" s="513">
        <v>0</v>
      </c>
      <c r="AN1087" s="513">
        <v>0</v>
      </c>
      <c r="AO1087" s="513">
        <v>0</v>
      </c>
      <c r="AP1087" s="513">
        <v>0</v>
      </c>
      <c r="AQ1087" s="513">
        <v>0</v>
      </c>
      <c r="AR1087" s="513">
        <v>0</v>
      </c>
      <c r="AS1087" s="513">
        <v>0</v>
      </c>
      <c r="AT1087" s="513">
        <v>0</v>
      </c>
      <c r="AU1087" s="513">
        <v>0</v>
      </c>
      <c r="AV1087" s="513">
        <v>0</v>
      </c>
      <c r="AW1087" s="513">
        <v>0</v>
      </c>
      <c r="AX1087" s="513">
        <v>0</v>
      </c>
      <c r="AY1087" s="513">
        <v>0</v>
      </c>
      <c r="AZ1087" s="513">
        <v>0</v>
      </c>
      <c r="BA1087" s="513">
        <v>0</v>
      </c>
      <c r="BB1087" s="513">
        <v>0</v>
      </c>
      <c r="BC1087" s="513">
        <v>816.74</v>
      </c>
      <c r="BD1087" s="513">
        <v>816.74</v>
      </c>
      <c r="BE1087" s="513">
        <v>0</v>
      </c>
      <c r="BF1087" s="513">
        <v>0</v>
      </c>
      <c r="BG1087" s="513">
        <v>0</v>
      </c>
      <c r="BH1087" s="513">
        <v>0</v>
      </c>
      <c r="BI1087" s="513">
        <v>0</v>
      </c>
      <c r="BJ1087" s="513">
        <v>0</v>
      </c>
      <c r="BK1087" s="241">
        <f t="shared" si="159"/>
        <v>816.74</v>
      </c>
      <c r="BL1087" s="22">
        <f t="shared" si="160"/>
        <v>816.74</v>
      </c>
      <c r="BM1087" s="519">
        <f t="shared" si="161"/>
        <v>9.4202998846597469E-2</v>
      </c>
      <c r="BN1087" s="520">
        <v>0</v>
      </c>
      <c r="BO1087" s="520">
        <v>0</v>
      </c>
      <c r="BP1087" s="520">
        <v>0</v>
      </c>
      <c r="BQ1087" s="520">
        <v>0</v>
      </c>
      <c r="BR1087" s="520">
        <v>0</v>
      </c>
      <c r="BS1087" s="520">
        <v>0</v>
      </c>
      <c r="BT1087" s="520">
        <v>0</v>
      </c>
      <c r="BU1087" s="520">
        <v>0</v>
      </c>
      <c r="BV1087" s="520">
        <v>0</v>
      </c>
      <c r="BW1087" s="520">
        <v>0</v>
      </c>
      <c r="BX1087" s="520">
        <v>0</v>
      </c>
      <c r="BY1087" s="520">
        <v>0</v>
      </c>
      <c r="BZ1087" s="520">
        <v>0</v>
      </c>
      <c r="CA1087" s="520">
        <v>0</v>
      </c>
      <c r="CB1087" s="520">
        <v>0</v>
      </c>
      <c r="CC1087" s="520">
        <v>0</v>
      </c>
      <c r="CD1087" s="520">
        <v>958722.08160000015</v>
      </c>
      <c r="CE1087" s="520">
        <v>958722.08160000015</v>
      </c>
      <c r="CF1087" s="520">
        <v>0</v>
      </c>
      <c r="CG1087" s="520">
        <v>0</v>
      </c>
      <c r="CH1087" s="520">
        <v>0</v>
      </c>
      <c r="CI1087" s="520">
        <v>0</v>
      </c>
      <c r="CJ1087" s="520">
        <v>0</v>
      </c>
      <c r="CK1087" s="520">
        <v>0</v>
      </c>
      <c r="CL1087" s="520">
        <f t="shared" si="162"/>
        <v>958722.08160000015</v>
      </c>
      <c r="CM1087" s="521">
        <f t="shared" si="163"/>
        <v>958722.08160000015</v>
      </c>
      <c r="CN1087" s="522">
        <v>37992875.936578803</v>
      </c>
      <c r="CO1087" s="522">
        <v>37992875.936578803</v>
      </c>
      <c r="CP1087" s="522">
        <v>38707195.578159608</v>
      </c>
      <c r="CQ1087" s="243" t="s">
        <v>874</v>
      </c>
      <c r="CR1087" s="103">
        <v>8.51</v>
      </c>
      <c r="CS1087" s="523">
        <v>8.51</v>
      </c>
      <c r="CT1087" s="104">
        <v>8.67</v>
      </c>
      <c r="CU1087" s="524"/>
      <c r="CV1087" s="548">
        <v>7</v>
      </c>
      <c r="CW1087" s="548">
        <v>2</v>
      </c>
      <c r="CX1087" s="525">
        <v>5</v>
      </c>
      <c r="CY1087" s="526">
        <v>531.76104655486461</v>
      </c>
      <c r="CZ1087" s="527">
        <v>223.88763516630175</v>
      </c>
      <c r="DA1087" s="528">
        <v>1.9544381598209115</v>
      </c>
      <c r="DB1087" s="529">
        <v>1.5814018295697785</v>
      </c>
      <c r="DC1087" s="530" t="s">
        <v>2333</v>
      </c>
      <c r="DD1087" s="225"/>
      <c r="DE1087" s="524"/>
      <c r="DF1087" s="524"/>
      <c r="DG1087" s="531"/>
      <c r="DH1087" s="532"/>
      <c r="DI1087" s="64">
        <v>8058</v>
      </c>
      <c r="DJ1087" s="64">
        <v>155254</v>
      </c>
      <c r="DK1087" s="64">
        <v>1376102</v>
      </c>
      <c r="DL1087" s="534">
        <f t="shared" si="165"/>
        <v>513138</v>
      </c>
    </row>
    <row r="1088" spans="1:116" ht="43.5" customHeight="1" x14ac:dyDescent="0.25">
      <c r="A1088" s="356" t="s">
        <v>7</v>
      </c>
      <c r="B1088" s="65" t="s">
        <v>96</v>
      </c>
      <c r="C1088" s="65" t="s">
        <v>140</v>
      </c>
      <c r="D1088" s="64" t="s">
        <v>2728</v>
      </c>
      <c r="E1088" s="64" t="s">
        <v>160</v>
      </c>
      <c r="F1088" s="64" t="s">
        <v>2013</v>
      </c>
      <c r="G1088" s="18" t="s">
        <v>1945</v>
      </c>
      <c r="H1088" s="35" t="s">
        <v>866</v>
      </c>
      <c r="I1088" s="28" t="s">
        <v>2330</v>
      </c>
      <c r="J1088" s="498">
        <v>10.974273916756404</v>
      </c>
      <c r="K1088" s="498">
        <v>50.621590803798007</v>
      </c>
      <c r="L1088" s="499">
        <v>2704.9</v>
      </c>
      <c r="M1088" s="512">
        <v>0</v>
      </c>
      <c r="N1088" s="513">
        <v>0</v>
      </c>
      <c r="O1088" s="513">
        <v>0</v>
      </c>
      <c r="P1088" s="513">
        <v>0</v>
      </c>
      <c r="Q1088" s="513">
        <v>0</v>
      </c>
      <c r="R1088" s="513">
        <v>0</v>
      </c>
      <c r="S1088" s="513">
        <v>0</v>
      </c>
      <c r="T1088" s="513">
        <v>0</v>
      </c>
      <c r="U1088" s="513">
        <v>0</v>
      </c>
      <c r="V1088" s="513">
        <v>0</v>
      </c>
      <c r="W1088" s="513">
        <v>0</v>
      </c>
      <c r="X1088" s="513">
        <v>0</v>
      </c>
      <c r="Y1088" s="513">
        <v>0</v>
      </c>
      <c r="Z1088" s="513">
        <v>0</v>
      </c>
      <c r="AA1088" s="513">
        <v>0</v>
      </c>
      <c r="AB1088" s="513">
        <v>0</v>
      </c>
      <c r="AC1088" s="513">
        <v>103</v>
      </c>
      <c r="AD1088" s="513">
        <v>103</v>
      </c>
      <c r="AE1088" s="513">
        <v>0</v>
      </c>
      <c r="AF1088" s="513">
        <v>0</v>
      </c>
      <c r="AG1088" s="513">
        <v>0</v>
      </c>
      <c r="AH1088" s="513">
        <f t="shared" si="156"/>
        <v>0</v>
      </c>
      <c r="AI1088" s="513">
        <v>0</v>
      </c>
      <c r="AJ1088" s="513">
        <v>0</v>
      </c>
      <c r="AK1088" s="513">
        <f t="shared" si="157"/>
        <v>103</v>
      </c>
      <c r="AL1088" s="513">
        <f t="shared" si="158"/>
        <v>103</v>
      </c>
      <c r="AM1088" s="513">
        <v>0</v>
      </c>
      <c r="AN1088" s="513">
        <v>0</v>
      </c>
      <c r="AO1088" s="513">
        <v>0</v>
      </c>
      <c r="AP1088" s="513">
        <v>0</v>
      </c>
      <c r="AQ1088" s="513">
        <v>0</v>
      </c>
      <c r="AR1088" s="513">
        <v>0</v>
      </c>
      <c r="AS1088" s="513">
        <v>0</v>
      </c>
      <c r="AT1088" s="513">
        <v>0</v>
      </c>
      <c r="AU1088" s="513">
        <v>0</v>
      </c>
      <c r="AV1088" s="513">
        <v>0</v>
      </c>
      <c r="AW1088" s="513">
        <v>0</v>
      </c>
      <c r="AX1088" s="513">
        <v>0</v>
      </c>
      <c r="AY1088" s="513">
        <v>0</v>
      </c>
      <c r="AZ1088" s="513">
        <v>0</v>
      </c>
      <c r="BA1088" s="513">
        <v>0</v>
      </c>
      <c r="BB1088" s="513">
        <v>0</v>
      </c>
      <c r="BC1088" s="513">
        <v>718.96</v>
      </c>
      <c r="BD1088" s="513">
        <v>718.96</v>
      </c>
      <c r="BE1088" s="513">
        <v>0</v>
      </c>
      <c r="BF1088" s="513">
        <v>0</v>
      </c>
      <c r="BG1088" s="513">
        <v>0</v>
      </c>
      <c r="BH1088" s="513">
        <v>0</v>
      </c>
      <c r="BI1088" s="513">
        <v>0</v>
      </c>
      <c r="BJ1088" s="513">
        <v>0</v>
      </c>
      <c r="BK1088" s="241">
        <f t="shared" si="159"/>
        <v>718.96</v>
      </c>
      <c r="BL1088" s="22">
        <f t="shared" si="160"/>
        <v>718.96</v>
      </c>
      <c r="BM1088" s="519">
        <f t="shared" si="161"/>
        <v>7.7474137931034498E-2</v>
      </c>
      <c r="BN1088" s="520">
        <v>0</v>
      </c>
      <c r="BO1088" s="520">
        <v>0</v>
      </c>
      <c r="BP1088" s="520">
        <v>0</v>
      </c>
      <c r="BQ1088" s="520">
        <v>0</v>
      </c>
      <c r="BR1088" s="520">
        <v>0</v>
      </c>
      <c r="BS1088" s="520">
        <v>0</v>
      </c>
      <c r="BT1088" s="520">
        <v>0</v>
      </c>
      <c r="BU1088" s="520">
        <v>0</v>
      </c>
      <c r="BV1088" s="520">
        <v>0</v>
      </c>
      <c r="BW1088" s="520">
        <v>0</v>
      </c>
      <c r="BX1088" s="520">
        <v>0</v>
      </c>
      <c r="BY1088" s="520">
        <v>0</v>
      </c>
      <c r="BZ1088" s="520">
        <v>0</v>
      </c>
      <c r="CA1088" s="520">
        <v>0</v>
      </c>
      <c r="CB1088" s="520">
        <v>0</v>
      </c>
      <c r="CC1088" s="520">
        <v>0</v>
      </c>
      <c r="CD1088" s="520">
        <v>843944.00640000007</v>
      </c>
      <c r="CE1088" s="520">
        <v>843944.00640000007</v>
      </c>
      <c r="CF1088" s="520">
        <v>0</v>
      </c>
      <c r="CG1088" s="520">
        <v>0</v>
      </c>
      <c r="CH1088" s="520">
        <v>0</v>
      </c>
      <c r="CI1088" s="520">
        <v>0</v>
      </c>
      <c r="CJ1088" s="520">
        <v>0</v>
      </c>
      <c r="CK1088" s="520">
        <v>0</v>
      </c>
      <c r="CL1088" s="520">
        <f t="shared" si="162"/>
        <v>843944.00640000007</v>
      </c>
      <c r="CM1088" s="521">
        <f t="shared" si="163"/>
        <v>843944.00640000007</v>
      </c>
      <c r="CN1088" s="522">
        <v>24225204.85782</v>
      </c>
      <c r="CO1088" s="522">
        <v>24225204.85782</v>
      </c>
      <c r="CP1088" s="522">
        <v>29007729.1716864</v>
      </c>
      <c r="CQ1088" s="243" t="s">
        <v>874</v>
      </c>
      <c r="CR1088" s="103">
        <v>7.75</v>
      </c>
      <c r="CS1088" s="523">
        <v>7.75</v>
      </c>
      <c r="CT1088" s="104">
        <v>9.2799999999999994</v>
      </c>
      <c r="CU1088" s="524"/>
      <c r="CV1088" s="548">
        <v>9</v>
      </c>
      <c r="CW1088" s="548">
        <v>6</v>
      </c>
      <c r="CX1088" s="525">
        <v>8</v>
      </c>
      <c r="CY1088" s="526">
        <v>852.79288230455052</v>
      </c>
      <c r="CZ1088" s="527">
        <v>269.41340846006398</v>
      </c>
      <c r="DA1088" s="528">
        <v>1.6452897131612378</v>
      </c>
      <c r="DB1088" s="529">
        <v>1.399697902421128</v>
      </c>
      <c r="DC1088" s="530" t="s">
        <v>2326</v>
      </c>
      <c r="DD1088" s="225"/>
      <c r="DE1088" s="524"/>
      <c r="DF1088" s="524"/>
      <c r="DG1088" s="531"/>
      <c r="DH1088" s="532"/>
      <c r="DI1088" s="64">
        <v>362426</v>
      </c>
      <c r="DJ1088" s="64">
        <v>823345</v>
      </c>
      <c r="DK1088" s="64">
        <v>0</v>
      </c>
      <c r="DL1088" s="534">
        <f t="shared" si="165"/>
        <v>395257</v>
      </c>
    </row>
    <row r="1089" spans="1:116" ht="43.5" customHeight="1" x14ac:dyDescent="0.25">
      <c r="A1089" s="356" t="s">
        <v>7</v>
      </c>
      <c r="B1089" s="65" t="s">
        <v>96</v>
      </c>
      <c r="C1089" s="65" t="s">
        <v>140</v>
      </c>
      <c r="D1089" s="64" t="s">
        <v>2728</v>
      </c>
      <c r="E1089" s="64" t="s">
        <v>160</v>
      </c>
      <c r="F1089" s="64" t="s">
        <v>2014</v>
      </c>
      <c r="G1089" s="18" t="s">
        <v>162</v>
      </c>
      <c r="H1089" s="35" t="s">
        <v>860</v>
      </c>
      <c r="I1089" s="28" t="s">
        <v>2330</v>
      </c>
      <c r="J1089" s="498">
        <v>12.117427449751863</v>
      </c>
      <c r="K1089" s="498">
        <v>8.4123105885630007</v>
      </c>
      <c r="L1089" s="499">
        <v>1685.8</v>
      </c>
      <c r="M1089" s="512">
        <v>0</v>
      </c>
      <c r="N1089" s="513">
        <v>0</v>
      </c>
      <c r="O1089" s="513">
        <v>0</v>
      </c>
      <c r="P1089" s="513">
        <v>0</v>
      </c>
      <c r="Q1089" s="513">
        <v>0</v>
      </c>
      <c r="R1089" s="513">
        <v>0</v>
      </c>
      <c r="S1089" s="513">
        <v>0</v>
      </c>
      <c r="T1089" s="513">
        <v>0</v>
      </c>
      <c r="U1089" s="513">
        <v>0</v>
      </c>
      <c r="V1089" s="513">
        <v>0</v>
      </c>
      <c r="W1089" s="513">
        <v>0</v>
      </c>
      <c r="X1089" s="513">
        <v>0</v>
      </c>
      <c r="Y1089" s="513">
        <v>0</v>
      </c>
      <c r="Z1089" s="513">
        <v>0</v>
      </c>
      <c r="AA1089" s="513">
        <v>0</v>
      </c>
      <c r="AB1089" s="513">
        <v>0</v>
      </c>
      <c r="AC1089" s="513">
        <v>36</v>
      </c>
      <c r="AD1089" s="513">
        <v>36</v>
      </c>
      <c r="AE1089" s="513">
        <v>0</v>
      </c>
      <c r="AF1089" s="513">
        <v>0</v>
      </c>
      <c r="AG1089" s="513">
        <v>0</v>
      </c>
      <c r="AH1089" s="513">
        <f t="shared" si="156"/>
        <v>0</v>
      </c>
      <c r="AI1089" s="513">
        <v>0</v>
      </c>
      <c r="AJ1089" s="513">
        <v>0</v>
      </c>
      <c r="AK1089" s="513">
        <f t="shared" si="157"/>
        <v>36</v>
      </c>
      <c r="AL1089" s="513">
        <f t="shared" si="158"/>
        <v>36</v>
      </c>
      <c r="AM1089" s="513">
        <v>0</v>
      </c>
      <c r="AN1089" s="513">
        <v>0</v>
      </c>
      <c r="AO1089" s="513">
        <v>0</v>
      </c>
      <c r="AP1089" s="513">
        <v>0</v>
      </c>
      <c r="AQ1089" s="513">
        <v>0</v>
      </c>
      <c r="AR1089" s="513">
        <v>0</v>
      </c>
      <c r="AS1089" s="513">
        <v>0</v>
      </c>
      <c r="AT1089" s="513">
        <v>0</v>
      </c>
      <c r="AU1089" s="513">
        <v>0</v>
      </c>
      <c r="AV1089" s="513">
        <v>0</v>
      </c>
      <c r="AW1089" s="513">
        <v>0</v>
      </c>
      <c r="AX1089" s="513">
        <v>0</v>
      </c>
      <c r="AY1089" s="513">
        <v>0</v>
      </c>
      <c r="AZ1089" s="513">
        <v>0</v>
      </c>
      <c r="BA1089" s="513">
        <v>0</v>
      </c>
      <c r="BB1089" s="513">
        <v>0</v>
      </c>
      <c r="BC1089" s="513">
        <v>236.08</v>
      </c>
      <c r="BD1089" s="513">
        <v>236.08</v>
      </c>
      <c r="BE1089" s="513">
        <v>0</v>
      </c>
      <c r="BF1089" s="513">
        <v>0</v>
      </c>
      <c r="BG1089" s="513">
        <v>0</v>
      </c>
      <c r="BH1089" s="513">
        <v>0</v>
      </c>
      <c r="BI1089" s="513">
        <v>0</v>
      </c>
      <c r="BJ1089" s="513">
        <v>0</v>
      </c>
      <c r="BK1089" s="241">
        <f t="shared" si="159"/>
        <v>236.08</v>
      </c>
      <c r="BL1089" s="22">
        <f t="shared" si="160"/>
        <v>236.08</v>
      </c>
      <c r="BM1089" s="519">
        <f t="shared" si="161"/>
        <v>4.208199643493761E-2</v>
      </c>
      <c r="BN1089" s="520">
        <v>0</v>
      </c>
      <c r="BO1089" s="520">
        <v>0</v>
      </c>
      <c r="BP1089" s="520">
        <v>0</v>
      </c>
      <c r="BQ1089" s="520">
        <v>0</v>
      </c>
      <c r="BR1089" s="520">
        <v>0</v>
      </c>
      <c r="BS1089" s="520">
        <v>0</v>
      </c>
      <c r="BT1089" s="520">
        <v>0</v>
      </c>
      <c r="BU1089" s="520">
        <v>0</v>
      </c>
      <c r="BV1089" s="520">
        <v>0</v>
      </c>
      <c r="BW1089" s="520">
        <v>0</v>
      </c>
      <c r="BX1089" s="520">
        <v>0</v>
      </c>
      <c r="BY1089" s="520">
        <v>0</v>
      </c>
      <c r="BZ1089" s="520">
        <v>0</v>
      </c>
      <c r="CA1089" s="520">
        <v>0</v>
      </c>
      <c r="CB1089" s="520">
        <v>0</v>
      </c>
      <c r="CC1089" s="520">
        <v>0</v>
      </c>
      <c r="CD1089" s="520">
        <v>277120.14720000001</v>
      </c>
      <c r="CE1089" s="520">
        <v>277120.14720000001</v>
      </c>
      <c r="CF1089" s="520">
        <v>0</v>
      </c>
      <c r="CG1089" s="520">
        <v>0</v>
      </c>
      <c r="CH1089" s="520">
        <v>0</v>
      </c>
      <c r="CI1089" s="520">
        <v>0</v>
      </c>
      <c r="CJ1089" s="520">
        <v>0</v>
      </c>
      <c r="CK1089" s="520">
        <v>0</v>
      </c>
      <c r="CL1089" s="520">
        <f t="shared" si="162"/>
        <v>277120.14720000001</v>
      </c>
      <c r="CM1089" s="521">
        <f t="shared" si="163"/>
        <v>277120.14720000001</v>
      </c>
      <c r="CN1089" s="522">
        <v>12790512.5102784</v>
      </c>
      <c r="CO1089" s="522">
        <v>12790512.5102784</v>
      </c>
      <c r="CP1089" s="522">
        <v>14408589.394108802</v>
      </c>
      <c r="CQ1089" s="243" t="s">
        <v>874</v>
      </c>
      <c r="CR1089" s="103">
        <v>4.9800000000000004</v>
      </c>
      <c r="CS1089" s="523">
        <v>4.9800000000000004</v>
      </c>
      <c r="CT1089" s="104">
        <v>5.61</v>
      </c>
      <c r="CU1089" s="524"/>
      <c r="CV1089" s="651">
        <v>2</v>
      </c>
      <c r="CW1089" s="651">
        <v>2</v>
      </c>
      <c r="CX1089" s="547">
        <v>2</v>
      </c>
      <c r="CY1089" s="526">
        <v>456.82173355130334</v>
      </c>
      <c r="CZ1089" s="527">
        <v>295.83348704229735</v>
      </c>
      <c r="DA1089" s="528">
        <v>1.0039303882449488</v>
      </c>
      <c r="DB1089" s="529">
        <v>0.96980663408753565</v>
      </c>
      <c r="DC1089" s="530" t="s">
        <v>2323</v>
      </c>
      <c r="DD1089" s="225"/>
      <c r="DE1089" s="524"/>
      <c r="DF1089" s="524"/>
      <c r="DG1089" s="531"/>
      <c r="DH1089" s="532"/>
      <c r="DI1089" s="64">
        <v>0</v>
      </c>
      <c r="DJ1089" s="64">
        <v>90612</v>
      </c>
      <c r="DK1089" s="64">
        <v>1367242</v>
      </c>
      <c r="DL1089" s="534">
        <f t="shared" si="165"/>
        <v>485951.33333333331</v>
      </c>
    </row>
    <row r="1090" spans="1:116" ht="43.5" customHeight="1" x14ac:dyDescent="0.25">
      <c r="A1090" s="356" t="s">
        <v>7</v>
      </c>
      <c r="B1090" s="65" t="s">
        <v>96</v>
      </c>
      <c r="C1090" s="65" t="s">
        <v>140</v>
      </c>
      <c r="D1090" s="64" t="s">
        <v>2729</v>
      </c>
      <c r="E1090" s="64" t="s">
        <v>169</v>
      </c>
      <c r="F1090" s="64" t="s">
        <v>688</v>
      </c>
      <c r="G1090" s="18" t="s">
        <v>610</v>
      </c>
      <c r="H1090" s="35" t="s">
        <v>860</v>
      </c>
      <c r="I1090" s="28" t="s">
        <v>2330</v>
      </c>
      <c r="J1090" s="498">
        <v>9.7168050304614013</v>
      </c>
      <c r="K1090" s="498">
        <v>16.182386329977003</v>
      </c>
      <c r="L1090" s="499">
        <v>2968.4</v>
      </c>
      <c r="M1090" s="512">
        <v>0</v>
      </c>
      <c r="N1090" s="513">
        <v>0</v>
      </c>
      <c r="O1090" s="513">
        <v>0</v>
      </c>
      <c r="P1090" s="513">
        <v>0</v>
      </c>
      <c r="Q1090" s="513">
        <v>0</v>
      </c>
      <c r="R1090" s="513">
        <v>0</v>
      </c>
      <c r="S1090" s="513">
        <v>0</v>
      </c>
      <c r="T1090" s="513">
        <v>0</v>
      </c>
      <c r="U1090" s="513">
        <v>0</v>
      </c>
      <c r="V1090" s="513">
        <v>0</v>
      </c>
      <c r="W1090" s="513">
        <v>0</v>
      </c>
      <c r="X1090" s="513">
        <v>0</v>
      </c>
      <c r="Y1090" s="513">
        <v>0</v>
      </c>
      <c r="Z1090" s="513">
        <v>0</v>
      </c>
      <c r="AA1090" s="513">
        <v>0</v>
      </c>
      <c r="AB1090" s="513">
        <v>0</v>
      </c>
      <c r="AC1090" s="513">
        <v>74</v>
      </c>
      <c r="AD1090" s="513">
        <v>74</v>
      </c>
      <c r="AE1090" s="513">
        <v>0</v>
      </c>
      <c r="AF1090" s="513">
        <v>0</v>
      </c>
      <c r="AG1090" s="513">
        <v>0</v>
      </c>
      <c r="AH1090" s="513">
        <f t="shared" si="156"/>
        <v>0</v>
      </c>
      <c r="AI1090" s="513">
        <v>0</v>
      </c>
      <c r="AJ1090" s="513">
        <v>0</v>
      </c>
      <c r="AK1090" s="513">
        <f t="shared" si="157"/>
        <v>74</v>
      </c>
      <c r="AL1090" s="513">
        <f t="shared" si="158"/>
        <v>74</v>
      </c>
      <c r="AM1090" s="513">
        <v>0</v>
      </c>
      <c r="AN1090" s="513">
        <v>0</v>
      </c>
      <c r="AO1090" s="513">
        <v>0</v>
      </c>
      <c r="AP1090" s="513">
        <v>0</v>
      </c>
      <c r="AQ1090" s="513">
        <v>0</v>
      </c>
      <c r="AR1090" s="513">
        <v>0</v>
      </c>
      <c r="AS1090" s="513">
        <v>0</v>
      </c>
      <c r="AT1090" s="513">
        <v>0</v>
      </c>
      <c r="AU1090" s="513">
        <v>0</v>
      </c>
      <c r="AV1090" s="513">
        <v>0</v>
      </c>
      <c r="AW1090" s="513">
        <v>0</v>
      </c>
      <c r="AX1090" s="513">
        <v>0</v>
      </c>
      <c r="AY1090" s="513">
        <v>0</v>
      </c>
      <c r="AZ1090" s="513">
        <v>0</v>
      </c>
      <c r="BA1090" s="513">
        <v>0</v>
      </c>
      <c r="BB1090" s="513">
        <v>0</v>
      </c>
      <c r="BC1090" s="513">
        <v>390.16</v>
      </c>
      <c r="BD1090" s="513">
        <v>390.16</v>
      </c>
      <c r="BE1090" s="513">
        <v>0</v>
      </c>
      <c r="BF1090" s="513">
        <v>0</v>
      </c>
      <c r="BG1090" s="513">
        <v>0</v>
      </c>
      <c r="BH1090" s="513">
        <v>0</v>
      </c>
      <c r="BI1090" s="513">
        <v>0</v>
      </c>
      <c r="BJ1090" s="513">
        <v>0</v>
      </c>
      <c r="BK1090" s="241">
        <f t="shared" si="159"/>
        <v>390.16</v>
      </c>
      <c r="BL1090" s="22">
        <f t="shared" si="160"/>
        <v>390.16</v>
      </c>
      <c r="BM1090" s="519">
        <f t="shared" si="161"/>
        <v>5.7292217327459621E-2</v>
      </c>
      <c r="BN1090" s="520">
        <v>0</v>
      </c>
      <c r="BO1090" s="520">
        <v>0</v>
      </c>
      <c r="BP1090" s="520">
        <v>0</v>
      </c>
      <c r="BQ1090" s="520">
        <v>0</v>
      </c>
      <c r="BR1090" s="520">
        <v>0</v>
      </c>
      <c r="BS1090" s="520">
        <v>0</v>
      </c>
      <c r="BT1090" s="520">
        <v>0</v>
      </c>
      <c r="BU1090" s="520">
        <v>0</v>
      </c>
      <c r="BV1090" s="520">
        <v>0</v>
      </c>
      <c r="BW1090" s="520">
        <v>0</v>
      </c>
      <c r="BX1090" s="520">
        <v>0</v>
      </c>
      <c r="BY1090" s="520">
        <v>0</v>
      </c>
      <c r="BZ1090" s="520">
        <v>0</v>
      </c>
      <c r="CA1090" s="520">
        <v>0</v>
      </c>
      <c r="CB1090" s="520">
        <v>0</v>
      </c>
      <c r="CC1090" s="520">
        <v>0</v>
      </c>
      <c r="CD1090" s="520">
        <v>457985.41440000007</v>
      </c>
      <c r="CE1090" s="520">
        <v>457985.41440000007</v>
      </c>
      <c r="CF1090" s="520">
        <v>0</v>
      </c>
      <c r="CG1090" s="520">
        <v>0</v>
      </c>
      <c r="CH1090" s="520">
        <v>0</v>
      </c>
      <c r="CI1090" s="520">
        <v>0</v>
      </c>
      <c r="CJ1090" s="520">
        <v>0</v>
      </c>
      <c r="CK1090" s="520">
        <v>0</v>
      </c>
      <c r="CL1090" s="520">
        <f t="shared" si="162"/>
        <v>457985.41440000007</v>
      </c>
      <c r="CM1090" s="521">
        <f t="shared" si="163"/>
        <v>457985.41440000007</v>
      </c>
      <c r="CN1090" s="522">
        <v>26420160</v>
      </c>
      <c r="CO1090" s="522">
        <v>26420160</v>
      </c>
      <c r="CP1090" s="522">
        <v>23862240</v>
      </c>
      <c r="CQ1090" s="243" t="s">
        <v>874</v>
      </c>
      <c r="CR1090" s="103">
        <v>7.54</v>
      </c>
      <c r="CS1090" s="523">
        <v>7.54</v>
      </c>
      <c r="CT1090" s="549">
        <v>6.81</v>
      </c>
      <c r="CU1090" s="535"/>
      <c r="CV1090" s="548">
        <v>4</v>
      </c>
      <c r="CW1090" s="548">
        <v>5</v>
      </c>
      <c r="CX1090" s="548">
        <f t="shared" ref="CX1090:CX1095" si="166">ROUNDUP(AVERAGE(CV1090:CW1090),0)</f>
        <v>5</v>
      </c>
      <c r="CY1090" s="541">
        <v>70.621349160581033</v>
      </c>
      <c r="CZ1090" s="527">
        <v>63.57415550451563</v>
      </c>
      <c r="DA1090" s="528">
        <v>0.52352344559669317</v>
      </c>
      <c r="DB1090" s="529">
        <v>0.52196067033363691</v>
      </c>
      <c r="DC1090" s="530" t="s">
        <v>2336</v>
      </c>
      <c r="DD1090" s="225"/>
      <c r="DE1090" s="524"/>
      <c r="DF1090" s="524"/>
      <c r="DG1090" s="531"/>
      <c r="DH1090" s="532"/>
      <c r="DI1090" s="64">
        <v>130240</v>
      </c>
      <c r="DJ1090" s="64">
        <v>330409</v>
      </c>
      <c r="DK1090" s="64">
        <v>0</v>
      </c>
      <c r="DL1090" s="534">
        <f t="shared" si="165"/>
        <v>153549.66666666666</v>
      </c>
    </row>
    <row r="1091" spans="1:116" ht="43.5" customHeight="1" x14ac:dyDescent="0.25">
      <c r="A1091" s="356" t="s">
        <v>7</v>
      </c>
      <c r="B1091" s="65" t="s">
        <v>96</v>
      </c>
      <c r="C1091" s="65" t="s">
        <v>140</v>
      </c>
      <c r="D1091" s="64" t="s">
        <v>2729</v>
      </c>
      <c r="E1091" s="64" t="s">
        <v>169</v>
      </c>
      <c r="F1091" s="64" t="s">
        <v>689</v>
      </c>
      <c r="G1091" s="18" t="s">
        <v>690</v>
      </c>
      <c r="H1091" s="35" t="s">
        <v>866</v>
      </c>
      <c r="I1091" s="28" t="s">
        <v>2330</v>
      </c>
      <c r="J1091" s="498">
        <v>10.997136987416315</v>
      </c>
      <c r="K1091" s="498">
        <v>37.860416587917001</v>
      </c>
      <c r="L1091" s="499">
        <v>2266.4</v>
      </c>
      <c r="M1091" s="512">
        <v>0</v>
      </c>
      <c r="N1091" s="513">
        <v>0</v>
      </c>
      <c r="O1091" s="513">
        <v>0</v>
      </c>
      <c r="P1091" s="513">
        <v>0</v>
      </c>
      <c r="Q1091" s="513">
        <v>0</v>
      </c>
      <c r="R1091" s="513">
        <v>0</v>
      </c>
      <c r="S1091" s="513">
        <v>0</v>
      </c>
      <c r="T1091" s="513">
        <v>0</v>
      </c>
      <c r="U1091" s="513">
        <v>0</v>
      </c>
      <c r="V1091" s="513">
        <v>0</v>
      </c>
      <c r="W1091" s="513">
        <v>0</v>
      </c>
      <c r="X1091" s="513">
        <v>0</v>
      </c>
      <c r="Y1091" s="513">
        <v>0</v>
      </c>
      <c r="Z1091" s="513">
        <v>0</v>
      </c>
      <c r="AA1091" s="513">
        <v>0</v>
      </c>
      <c r="AB1091" s="513">
        <v>0</v>
      </c>
      <c r="AC1091" s="513">
        <v>85</v>
      </c>
      <c r="AD1091" s="513">
        <v>85</v>
      </c>
      <c r="AE1091" s="513">
        <v>0</v>
      </c>
      <c r="AF1091" s="513">
        <v>0</v>
      </c>
      <c r="AG1091" s="513">
        <v>0</v>
      </c>
      <c r="AH1091" s="513">
        <f t="shared" si="156"/>
        <v>0</v>
      </c>
      <c r="AI1091" s="513">
        <v>0</v>
      </c>
      <c r="AJ1091" s="513">
        <v>0</v>
      </c>
      <c r="AK1091" s="513">
        <f t="shared" si="157"/>
        <v>85</v>
      </c>
      <c r="AL1091" s="513">
        <f t="shared" si="158"/>
        <v>85</v>
      </c>
      <c r="AM1091" s="513">
        <v>0</v>
      </c>
      <c r="AN1091" s="513">
        <v>0</v>
      </c>
      <c r="AO1091" s="513">
        <v>0</v>
      </c>
      <c r="AP1091" s="513">
        <v>0</v>
      </c>
      <c r="AQ1091" s="513">
        <v>0</v>
      </c>
      <c r="AR1091" s="513">
        <v>0</v>
      </c>
      <c r="AS1091" s="513">
        <v>0</v>
      </c>
      <c r="AT1091" s="513">
        <v>0</v>
      </c>
      <c r="AU1091" s="513">
        <v>0</v>
      </c>
      <c r="AV1091" s="513">
        <v>0</v>
      </c>
      <c r="AW1091" s="513">
        <v>0</v>
      </c>
      <c r="AX1091" s="513">
        <v>0</v>
      </c>
      <c r="AY1091" s="513">
        <v>0</v>
      </c>
      <c r="AZ1091" s="513">
        <v>0</v>
      </c>
      <c r="BA1091" s="513">
        <v>0</v>
      </c>
      <c r="BB1091" s="513">
        <v>0</v>
      </c>
      <c r="BC1091" s="513">
        <v>522.33000000000004</v>
      </c>
      <c r="BD1091" s="513">
        <v>522.33000000000004</v>
      </c>
      <c r="BE1091" s="513">
        <v>0</v>
      </c>
      <c r="BF1091" s="513">
        <v>0</v>
      </c>
      <c r="BG1091" s="513">
        <v>0</v>
      </c>
      <c r="BH1091" s="513">
        <v>0</v>
      </c>
      <c r="BI1091" s="513">
        <v>0</v>
      </c>
      <c r="BJ1091" s="513">
        <v>0</v>
      </c>
      <c r="BK1091" s="241">
        <f t="shared" si="159"/>
        <v>522.33000000000004</v>
      </c>
      <c r="BL1091" s="22">
        <f t="shared" si="160"/>
        <v>522.33000000000004</v>
      </c>
      <c r="BM1091" s="519">
        <f t="shared" si="161"/>
        <v>4.9183615819209048E-2</v>
      </c>
      <c r="BN1091" s="520">
        <v>0</v>
      </c>
      <c r="BO1091" s="520">
        <v>0</v>
      </c>
      <c r="BP1091" s="520">
        <v>0</v>
      </c>
      <c r="BQ1091" s="520">
        <v>0</v>
      </c>
      <c r="BR1091" s="520">
        <v>0</v>
      </c>
      <c r="BS1091" s="520">
        <v>0</v>
      </c>
      <c r="BT1091" s="520">
        <v>0</v>
      </c>
      <c r="BU1091" s="520">
        <v>0</v>
      </c>
      <c r="BV1091" s="520">
        <v>0</v>
      </c>
      <c r="BW1091" s="520">
        <v>0</v>
      </c>
      <c r="BX1091" s="520">
        <v>0</v>
      </c>
      <c r="BY1091" s="520">
        <v>0</v>
      </c>
      <c r="BZ1091" s="520">
        <v>0</v>
      </c>
      <c r="CA1091" s="520">
        <v>0</v>
      </c>
      <c r="CB1091" s="520">
        <v>0</v>
      </c>
      <c r="CC1091" s="520">
        <v>0</v>
      </c>
      <c r="CD1091" s="520">
        <v>613131.84720000019</v>
      </c>
      <c r="CE1091" s="520">
        <v>613131.84720000019</v>
      </c>
      <c r="CF1091" s="520">
        <v>0</v>
      </c>
      <c r="CG1091" s="520">
        <v>0</v>
      </c>
      <c r="CH1091" s="520">
        <v>0</v>
      </c>
      <c r="CI1091" s="520">
        <v>0</v>
      </c>
      <c r="CJ1091" s="520">
        <v>0</v>
      </c>
      <c r="CK1091" s="520">
        <v>0</v>
      </c>
      <c r="CL1091" s="520">
        <f t="shared" si="162"/>
        <v>613131.84720000019</v>
      </c>
      <c r="CM1091" s="521">
        <f t="shared" si="163"/>
        <v>613131.84720000019</v>
      </c>
      <c r="CN1091" s="522">
        <v>23967360</v>
      </c>
      <c r="CO1091" s="522">
        <v>23967360</v>
      </c>
      <c r="CP1091" s="522">
        <v>37212480</v>
      </c>
      <c r="CQ1091" s="243" t="s">
        <v>874</v>
      </c>
      <c r="CR1091" s="103">
        <v>6.84</v>
      </c>
      <c r="CS1091" s="523">
        <v>6.84</v>
      </c>
      <c r="CT1091" s="549">
        <v>10.62</v>
      </c>
      <c r="CU1091" s="535"/>
      <c r="CV1091" s="548">
        <v>8</v>
      </c>
      <c r="CW1091" s="548">
        <v>0</v>
      </c>
      <c r="CX1091" s="548">
        <f t="shared" si="166"/>
        <v>4</v>
      </c>
      <c r="CY1091" s="541">
        <v>138.95562113475262</v>
      </c>
      <c r="CZ1091" s="527">
        <v>90.9116680531273</v>
      </c>
      <c r="DA1091" s="528">
        <v>1.1382431886492741</v>
      </c>
      <c r="DB1091" s="529">
        <v>1.0082641173108307</v>
      </c>
      <c r="DC1091" s="530" t="s">
        <v>2326</v>
      </c>
      <c r="DD1091" s="225"/>
      <c r="DE1091" s="524"/>
      <c r="DF1091" s="524"/>
      <c r="DG1091" s="531"/>
      <c r="DH1091" s="532"/>
      <c r="DI1091" s="64">
        <v>121451</v>
      </c>
      <c r="DJ1091" s="64">
        <v>51264</v>
      </c>
      <c r="DK1091" s="64">
        <v>97958</v>
      </c>
      <c r="DL1091" s="534">
        <f t="shared" si="165"/>
        <v>90224.333333333328</v>
      </c>
    </row>
    <row r="1092" spans="1:116" ht="43.5" customHeight="1" x14ac:dyDescent="0.25">
      <c r="A1092" s="356" t="s">
        <v>7</v>
      </c>
      <c r="B1092" s="65" t="s">
        <v>96</v>
      </c>
      <c r="C1092" s="65" t="s">
        <v>140</v>
      </c>
      <c r="D1092" s="64" t="s">
        <v>2729</v>
      </c>
      <c r="E1092" s="64" t="s">
        <v>169</v>
      </c>
      <c r="F1092" s="64" t="s">
        <v>170</v>
      </c>
      <c r="G1092" s="18" t="s">
        <v>171</v>
      </c>
      <c r="H1092" s="35" t="s">
        <v>866</v>
      </c>
      <c r="I1092" s="28" t="s">
        <v>2330</v>
      </c>
      <c r="J1092" s="498">
        <v>12.117427449751863</v>
      </c>
      <c r="K1092" s="498">
        <v>47.223674144199002</v>
      </c>
      <c r="L1092" s="499">
        <v>2162.3000000000002</v>
      </c>
      <c r="M1092" s="512">
        <v>0</v>
      </c>
      <c r="N1092" s="513">
        <v>0</v>
      </c>
      <c r="O1092" s="513">
        <v>0</v>
      </c>
      <c r="P1092" s="513">
        <v>0</v>
      </c>
      <c r="Q1092" s="513">
        <v>0</v>
      </c>
      <c r="R1092" s="513">
        <v>0</v>
      </c>
      <c r="S1092" s="513">
        <v>0</v>
      </c>
      <c r="T1092" s="513">
        <v>0</v>
      </c>
      <c r="U1092" s="513">
        <v>0</v>
      </c>
      <c r="V1092" s="513">
        <v>0</v>
      </c>
      <c r="W1092" s="513">
        <v>0</v>
      </c>
      <c r="X1092" s="513">
        <v>0</v>
      </c>
      <c r="Y1092" s="513">
        <v>0</v>
      </c>
      <c r="Z1092" s="513">
        <v>0</v>
      </c>
      <c r="AA1092" s="513">
        <v>0</v>
      </c>
      <c r="AB1092" s="513">
        <v>0</v>
      </c>
      <c r="AC1092" s="513">
        <v>171</v>
      </c>
      <c r="AD1092" s="513">
        <v>171</v>
      </c>
      <c r="AE1092" s="513">
        <v>0</v>
      </c>
      <c r="AF1092" s="513">
        <v>0</v>
      </c>
      <c r="AG1092" s="513">
        <v>0</v>
      </c>
      <c r="AH1092" s="513">
        <f t="shared" si="156"/>
        <v>0</v>
      </c>
      <c r="AI1092" s="513">
        <v>0</v>
      </c>
      <c r="AJ1092" s="513">
        <v>0</v>
      </c>
      <c r="AK1092" s="513">
        <f t="shared" si="157"/>
        <v>171</v>
      </c>
      <c r="AL1092" s="513">
        <f t="shared" si="158"/>
        <v>171</v>
      </c>
      <c r="AM1092" s="513">
        <v>0</v>
      </c>
      <c r="AN1092" s="513">
        <v>0</v>
      </c>
      <c r="AO1092" s="513">
        <v>0</v>
      </c>
      <c r="AP1092" s="513">
        <v>0</v>
      </c>
      <c r="AQ1092" s="513">
        <v>0</v>
      </c>
      <c r="AR1092" s="513">
        <v>0</v>
      </c>
      <c r="AS1092" s="513">
        <v>0</v>
      </c>
      <c r="AT1092" s="513">
        <v>0</v>
      </c>
      <c r="AU1092" s="513">
        <v>0</v>
      </c>
      <c r="AV1092" s="513">
        <v>0</v>
      </c>
      <c r="AW1092" s="513">
        <v>0</v>
      </c>
      <c r="AX1092" s="513">
        <v>0</v>
      </c>
      <c r="AY1092" s="513">
        <v>0</v>
      </c>
      <c r="AZ1092" s="513">
        <v>0</v>
      </c>
      <c r="BA1092" s="513">
        <v>0</v>
      </c>
      <c r="BB1092" s="513">
        <v>0</v>
      </c>
      <c r="BC1092" s="513">
        <v>1673.1849999999999</v>
      </c>
      <c r="BD1092" s="513">
        <v>1673.1849999999999</v>
      </c>
      <c r="BE1092" s="513">
        <v>0</v>
      </c>
      <c r="BF1092" s="513">
        <v>0</v>
      </c>
      <c r="BG1092" s="513">
        <v>0</v>
      </c>
      <c r="BH1092" s="513">
        <v>0</v>
      </c>
      <c r="BI1092" s="513">
        <v>0</v>
      </c>
      <c r="BJ1092" s="513">
        <v>0</v>
      </c>
      <c r="BK1092" s="241">
        <f t="shared" si="159"/>
        <v>1673.1849999999999</v>
      </c>
      <c r="BL1092" s="22">
        <f t="shared" si="160"/>
        <v>1673.1849999999999</v>
      </c>
      <c r="BM1092" s="519">
        <f t="shared" si="161"/>
        <v>0.16468356299212597</v>
      </c>
      <c r="BN1092" s="520">
        <v>0</v>
      </c>
      <c r="BO1092" s="520">
        <v>0</v>
      </c>
      <c r="BP1092" s="520">
        <v>0</v>
      </c>
      <c r="BQ1092" s="520">
        <v>0</v>
      </c>
      <c r="BR1092" s="520">
        <v>0</v>
      </c>
      <c r="BS1092" s="520">
        <v>0</v>
      </c>
      <c r="BT1092" s="520">
        <v>0</v>
      </c>
      <c r="BU1092" s="520">
        <v>0</v>
      </c>
      <c r="BV1092" s="520">
        <v>0</v>
      </c>
      <c r="BW1092" s="520">
        <v>0</v>
      </c>
      <c r="BX1092" s="520">
        <v>0</v>
      </c>
      <c r="BY1092" s="520">
        <v>0</v>
      </c>
      <c r="BZ1092" s="520">
        <v>0</v>
      </c>
      <c r="CA1092" s="520">
        <v>0</v>
      </c>
      <c r="CB1092" s="520">
        <v>0</v>
      </c>
      <c r="CC1092" s="520">
        <v>0</v>
      </c>
      <c r="CD1092" s="520">
        <v>1964051.4804</v>
      </c>
      <c r="CE1092" s="520">
        <v>1964051.4804</v>
      </c>
      <c r="CF1092" s="520">
        <v>0</v>
      </c>
      <c r="CG1092" s="520">
        <v>0</v>
      </c>
      <c r="CH1092" s="520">
        <v>0</v>
      </c>
      <c r="CI1092" s="520">
        <v>0</v>
      </c>
      <c r="CJ1092" s="520">
        <v>0</v>
      </c>
      <c r="CK1092" s="520">
        <v>0</v>
      </c>
      <c r="CL1092" s="520">
        <f t="shared" si="162"/>
        <v>1964051.4804</v>
      </c>
      <c r="CM1092" s="521">
        <f t="shared" si="163"/>
        <v>1964051.4804</v>
      </c>
      <c r="CN1092" s="522">
        <v>18517192.125562802</v>
      </c>
      <c r="CO1092" s="522">
        <v>18517192.125562802</v>
      </c>
      <c r="CP1092" s="522">
        <v>21550363.344297603</v>
      </c>
      <c r="CQ1092" s="243" t="s">
        <v>874</v>
      </c>
      <c r="CR1092" s="103">
        <v>8.73</v>
      </c>
      <c r="CS1092" s="523">
        <v>8.73</v>
      </c>
      <c r="CT1092" s="549">
        <v>10.16</v>
      </c>
      <c r="CU1092" s="535"/>
      <c r="CV1092" s="548">
        <v>2</v>
      </c>
      <c r="CW1092" s="548">
        <v>3</v>
      </c>
      <c r="CX1092" s="548">
        <f t="shared" si="166"/>
        <v>3</v>
      </c>
      <c r="CY1092" s="541">
        <v>1244.8367073500056</v>
      </c>
      <c r="CZ1092" s="527">
        <v>157.25383478476166</v>
      </c>
      <c r="DA1092" s="528">
        <v>1.6399988761267286</v>
      </c>
      <c r="DB1092" s="529">
        <v>1.3616633124374966</v>
      </c>
      <c r="DC1092" s="530" t="s">
        <v>2339</v>
      </c>
      <c r="DD1092" s="225"/>
      <c r="DE1092" s="524"/>
      <c r="DF1092" s="524"/>
      <c r="DG1092" s="531"/>
      <c r="DH1092" s="532"/>
      <c r="DI1092" s="64">
        <v>227193</v>
      </c>
      <c r="DJ1092" s="64">
        <v>4416</v>
      </c>
      <c r="DK1092" s="64">
        <v>83399</v>
      </c>
      <c r="DL1092" s="534">
        <f t="shared" si="165"/>
        <v>105002.66666666667</v>
      </c>
    </row>
    <row r="1093" spans="1:116" ht="43.5" customHeight="1" x14ac:dyDescent="0.25">
      <c r="A1093" s="356" t="s">
        <v>7</v>
      </c>
      <c r="B1093" s="65" t="s">
        <v>96</v>
      </c>
      <c r="C1093" s="65" t="s">
        <v>140</v>
      </c>
      <c r="D1093" s="64" t="s">
        <v>2729</v>
      </c>
      <c r="E1093" s="64" t="s">
        <v>169</v>
      </c>
      <c r="F1093" s="64" t="s">
        <v>691</v>
      </c>
      <c r="G1093" s="18" t="s">
        <v>171</v>
      </c>
      <c r="H1093" s="35" t="s">
        <v>866</v>
      </c>
      <c r="I1093" s="28" t="s">
        <v>2330</v>
      </c>
      <c r="J1093" s="498">
        <v>11.08858927005595</v>
      </c>
      <c r="K1093" s="498">
        <v>8.7615530120790002</v>
      </c>
      <c r="L1093" s="499">
        <v>402.5</v>
      </c>
      <c r="M1093" s="512">
        <v>0</v>
      </c>
      <c r="N1093" s="513">
        <v>0</v>
      </c>
      <c r="O1093" s="513">
        <v>0</v>
      </c>
      <c r="P1093" s="513">
        <v>0</v>
      </c>
      <c r="Q1093" s="513">
        <v>0</v>
      </c>
      <c r="R1093" s="513">
        <v>0</v>
      </c>
      <c r="S1093" s="513">
        <v>0</v>
      </c>
      <c r="T1093" s="513">
        <v>0</v>
      </c>
      <c r="U1093" s="513">
        <v>0</v>
      </c>
      <c r="V1093" s="513">
        <v>0</v>
      </c>
      <c r="W1093" s="513">
        <v>0</v>
      </c>
      <c r="X1093" s="513">
        <v>0</v>
      </c>
      <c r="Y1093" s="513">
        <v>0</v>
      </c>
      <c r="Z1093" s="513">
        <v>0</v>
      </c>
      <c r="AA1093" s="513">
        <v>0</v>
      </c>
      <c r="AB1093" s="513">
        <v>0</v>
      </c>
      <c r="AC1093" s="513">
        <v>13</v>
      </c>
      <c r="AD1093" s="513">
        <v>13</v>
      </c>
      <c r="AE1093" s="513">
        <v>0</v>
      </c>
      <c r="AF1093" s="513">
        <v>0</v>
      </c>
      <c r="AG1093" s="513">
        <v>0</v>
      </c>
      <c r="AH1093" s="513">
        <f t="shared" si="156"/>
        <v>0</v>
      </c>
      <c r="AI1093" s="513">
        <v>0</v>
      </c>
      <c r="AJ1093" s="513">
        <v>0</v>
      </c>
      <c r="AK1093" s="513">
        <f t="shared" si="157"/>
        <v>13</v>
      </c>
      <c r="AL1093" s="513">
        <f t="shared" si="158"/>
        <v>13</v>
      </c>
      <c r="AM1093" s="513">
        <v>0</v>
      </c>
      <c r="AN1093" s="513">
        <v>0</v>
      </c>
      <c r="AO1093" s="513">
        <v>0</v>
      </c>
      <c r="AP1093" s="513">
        <v>0</v>
      </c>
      <c r="AQ1093" s="513">
        <v>0</v>
      </c>
      <c r="AR1093" s="513">
        <v>0</v>
      </c>
      <c r="AS1093" s="513">
        <v>0</v>
      </c>
      <c r="AT1093" s="513">
        <v>0</v>
      </c>
      <c r="AU1093" s="513">
        <v>0</v>
      </c>
      <c r="AV1093" s="513">
        <v>0</v>
      </c>
      <c r="AW1093" s="513">
        <v>0</v>
      </c>
      <c r="AX1093" s="513">
        <v>0</v>
      </c>
      <c r="AY1093" s="513">
        <v>0</v>
      </c>
      <c r="AZ1093" s="513">
        <v>0</v>
      </c>
      <c r="BA1093" s="513">
        <v>0</v>
      </c>
      <c r="BB1093" s="513">
        <v>0</v>
      </c>
      <c r="BC1093" s="513">
        <v>81.37</v>
      </c>
      <c r="BD1093" s="513">
        <v>81.37</v>
      </c>
      <c r="BE1093" s="513">
        <v>0</v>
      </c>
      <c r="BF1093" s="513">
        <v>0</v>
      </c>
      <c r="BG1093" s="513">
        <v>0</v>
      </c>
      <c r="BH1093" s="513">
        <v>0</v>
      </c>
      <c r="BI1093" s="513">
        <v>0</v>
      </c>
      <c r="BJ1093" s="513">
        <v>0</v>
      </c>
      <c r="BK1093" s="241">
        <f t="shared" si="159"/>
        <v>81.37</v>
      </c>
      <c r="BL1093" s="22">
        <f t="shared" si="160"/>
        <v>81.37</v>
      </c>
      <c r="BM1093" s="519">
        <f t="shared" si="161"/>
        <v>1.604930966469428E-2</v>
      </c>
      <c r="BN1093" s="520">
        <v>0</v>
      </c>
      <c r="BO1093" s="520">
        <v>0</v>
      </c>
      <c r="BP1093" s="520">
        <v>0</v>
      </c>
      <c r="BQ1093" s="520">
        <v>0</v>
      </c>
      <c r="BR1093" s="520">
        <v>0</v>
      </c>
      <c r="BS1093" s="520">
        <v>0</v>
      </c>
      <c r="BT1093" s="520">
        <v>0</v>
      </c>
      <c r="BU1093" s="520">
        <v>0</v>
      </c>
      <c r="BV1093" s="520">
        <v>0</v>
      </c>
      <c r="BW1093" s="520">
        <v>0</v>
      </c>
      <c r="BX1093" s="520">
        <v>0</v>
      </c>
      <c r="BY1093" s="520">
        <v>0</v>
      </c>
      <c r="BZ1093" s="520">
        <v>0</v>
      </c>
      <c r="CA1093" s="520">
        <v>0</v>
      </c>
      <c r="CB1093" s="520">
        <v>0</v>
      </c>
      <c r="CC1093" s="520">
        <v>0</v>
      </c>
      <c r="CD1093" s="520">
        <v>95515.360800000009</v>
      </c>
      <c r="CE1093" s="520">
        <v>95515.360800000009</v>
      </c>
      <c r="CF1093" s="520">
        <v>0</v>
      </c>
      <c r="CG1093" s="520">
        <v>0</v>
      </c>
      <c r="CH1093" s="520">
        <v>0</v>
      </c>
      <c r="CI1093" s="520">
        <v>0</v>
      </c>
      <c r="CJ1093" s="520">
        <v>0</v>
      </c>
      <c r="CK1093" s="520">
        <v>0</v>
      </c>
      <c r="CL1093" s="520">
        <f t="shared" si="162"/>
        <v>95515.360800000009</v>
      </c>
      <c r="CM1093" s="521">
        <f t="shared" si="163"/>
        <v>95515.360800000009</v>
      </c>
      <c r="CN1093" s="522">
        <v>2769566.2559399996</v>
      </c>
      <c r="CO1093" s="522">
        <v>2769566.2559399996</v>
      </c>
      <c r="CP1093" s="522">
        <v>3265511.841306</v>
      </c>
      <c r="CQ1093" s="243" t="s">
        <v>874</v>
      </c>
      <c r="CR1093" s="103">
        <v>4.3</v>
      </c>
      <c r="CS1093" s="523">
        <v>4.3</v>
      </c>
      <c r="CT1093" s="549">
        <v>5.07</v>
      </c>
      <c r="CU1093" s="535"/>
      <c r="CV1093" s="548">
        <v>0</v>
      </c>
      <c r="CW1093" s="548">
        <v>0</v>
      </c>
      <c r="CX1093" s="548">
        <f t="shared" si="166"/>
        <v>0</v>
      </c>
      <c r="CY1093" s="541">
        <v>1155.4638573174107</v>
      </c>
      <c r="CZ1093" s="527">
        <v>148.94934572850093</v>
      </c>
      <c r="DA1093" s="528">
        <v>1.7045047803208007</v>
      </c>
      <c r="DB1093" s="529">
        <v>1.3658989575488742</v>
      </c>
      <c r="DC1093" s="530" t="s">
        <v>2298</v>
      </c>
      <c r="DD1093" s="225"/>
      <c r="DE1093" s="524"/>
      <c r="DF1093" s="524"/>
      <c r="DG1093" s="531"/>
      <c r="DH1093" s="532"/>
      <c r="DI1093" s="64">
        <v>75777</v>
      </c>
      <c r="DJ1093" s="64">
        <v>15704</v>
      </c>
      <c r="DK1093" s="64">
        <v>74281</v>
      </c>
      <c r="DL1093" s="534">
        <f t="shared" si="165"/>
        <v>55254</v>
      </c>
    </row>
    <row r="1094" spans="1:116" ht="43.5" customHeight="1" x14ac:dyDescent="0.25">
      <c r="A1094" s="356" t="s">
        <v>7</v>
      </c>
      <c r="B1094" s="65" t="s">
        <v>96</v>
      </c>
      <c r="C1094" s="65" t="s">
        <v>140</v>
      </c>
      <c r="D1094" s="64" t="s">
        <v>2729</v>
      </c>
      <c r="E1094" s="64" t="s">
        <v>169</v>
      </c>
      <c r="F1094" s="64" t="s">
        <v>692</v>
      </c>
      <c r="G1094" s="18" t="s">
        <v>610</v>
      </c>
      <c r="H1094" s="35" t="s">
        <v>866</v>
      </c>
      <c r="I1094" s="28" t="s">
        <v>2330</v>
      </c>
      <c r="J1094" s="498">
        <v>9.7168050304614013</v>
      </c>
      <c r="K1094" s="498">
        <v>20.016098443215</v>
      </c>
      <c r="L1094" s="499">
        <v>3455.8</v>
      </c>
      <c r="M1094" s="512">
        <v>0</v>
      </c>
      <c r="N1094" s="513">
        <v>0</v>
      </c>
      <c r="O1094" s="513">
        <v>0</v>
      </c>
      <c r="P1094" s="513">
        <v>0</v>
      </c>
      <c r="Q1094" s="513">
        <v>0</v>
      </c>
      <c r="R1094" s="513">
        <v>0</v>
      </c>
      <c r="S1094" s="513">
        <v>0</v>
      </c>
      <c r="T1094" s="513">
        <v>0</v>
      </c>
      <c r="U1094" s="513">
        <v>0</v>
      </c>
      <c r="V1094" s="513">
        <v>0</v>
      </c>
      <c r="W1094" s="513">
        <v>0</v>
      </c>
      <c r="X1094" s="513">
        <v>0</v>
      </c>
      <c r="Y1094" s="513">
        <v>0</v>
      </c>
      <c r="Z1094" s="513">
        <v>0</v>
      </c>
      <c r="AA1094" s="513">
        <v>0</v>
      </c>
      <c r="AB1094" s="513">
        <v>0</v>
      </c>
      <c r="AC1094" s="513">
        <v>72</v>
      </c>
      <c r="AD1094" s="513">
        <v>72</v>
      </c>
      <c r="AE1094" s="513">
        <v>0</v>
      </c>
      <c r="AF1094" s="513">
        <v>0</v>
      </c>
      <c r="AG1094" s="513">
        <v>0</v>
      </c>
      <c r="AH1094" s="513">
        <f t="shared" si="156"/>
        <v>0</v>
      </c>
      <c r="AI1094" s="513">
        <v>0</v>
      </c>
      <c r="AJ1094" s="513">
        <v>0</v>
      </c>
      <c r="AK1094" s="513">
        <f t="shared" si="157"/>
        <v>72</v>
      </c>
      <c r="AL1094" s="513">
        <f t="shared" si="158"/>
        <v>72</v>
      </c>
      <c r="AM1094" s="513">
        <v>0</v>
      </c>
      <c r="AN1094" s="513">
        <v>0</v>
      </c>
      <c r="AO1094" s="513">
        <v>0</v>
      </c>
      <c r="AP1094" s="513">
        <v>0</v>
      </c>
      <c r="AQ1094" s="513">
        <v>0</v>
      </c>
      <c r="AR1094" s="513">
        <v>0</v>
      </c>
      <c r="AS1094" s="513">
        <v>0</v>
      </c>
      <c r="AT1094" s="513">
        <v>0</v>
      </c>
      <c r="AU1094" s="513">
        <v>0</v>
      </c>
      <c r="AV1094" s="513">
        <v>0</v>
      </c>
      <c r="AW1094" s="513">
        <v>0</v>
      </c>
      <c r="AX1094" s="513">
        <v>0</v>
      </c>
      <c r="AY1094" s="513">
        <v>0</v>
      </c>
      <c r="AZ1094" s="513">
        <v>0</v>
      </c>
      <c r="BA1094" s="513">
        <v>0</v>
      </c>
      <c r="BB1094" s="513">
        <v>0</v>
      </c>
      <c r="BC1094" s="513">
        <v>397.22</v>
      </c>
      <c r="BD1094" s="513">
        <v>397.22</v>
      </c>
      <c r="BE1094" s="513">
        <v>0</v>
      </c>
      <c r="BF1094" s="513">
        <v>0</v>
      </c>
      <c r="BG1094" s="513">
        <v>0</v>
      </c>
      <c r="BH1094" s="513">
        <v>0</v>
      </c>
      <c r="BI1094" s="513">
        <v>0</v>
      </c>
      <c r="BJ1094" s="513">
        <v>0</v>
      </c>
      <c r="BK1094" s="241">
        <f t="shared" si="159"/>
        <v>397.22</v>
      </c>
      <c r="BL1094" s="22">
        <f t="shared" si="160"/>
        <v>397.22</v>
      </c>
      <c r="BM1094" s="519">
        <f t="shared" si="161"/>
        <v>5.3461641991924637E-2</v>
      </c>
      <c r="BN1094" s="520">
        <v>0</v>
      </c>
      <c r="BO1094" s="520">
        <v>0</v>
      </c>
      <c r="BP1094" s="520">
        <v>0</v>
      </c>
      <c r="BQ1094" s="520">
        <v>0</v>
      </c>
      <c r="BR1094" s="520">
        <v>0</v>
      </c>
      <c r="BS1094" s="520">
        <v>0</v>
      </c>
      <c r="BT1094" s="520">
        <v>0</v>
      </c>
      <c r="BU1094" s="520">
        <v>0</v>
      </c>
      <c r="BV1094" s="520">
        <v>0</v>
      </c>
      <c r="BW1094" s="520">
        <v>0</v>
      </c>
      <c r="BX1094" s="520">
        <v>0</v>
      </c>
      <c r="BY1094" s="520">
        <v>0</v>
      </c>
      <c r="BZ1094" s="520">
        <v>0</v>
      </c>
      <c r="CA1094" s="520">
        <v>0</v>
      </c>
      <c r="CB1094" s="520">
        <v>0</v>
      </c>
      <c r="CC1094" s="520">
        <v>0</v>
      </c>
      <c r="CD1094" s="520">
        <v>466272.72480000003</v>
      </c>
      <c r="CE1094" s="520">
        <v>466272.72480000003</v>
      </c>
      <c r="CF1094" s="520">
        <v>0</v>
      </c>
      <c r="CG1094" s="520">
        <v>0</v>
      </c>
      <c r="CH1094" s="520">
        <v>0</v>
      </c>
      <c r="CI1094" s="520">
        <v>0</v>
      </c>
      <c r="CJ1094" s="520">
        <v>0</v>
      </c>
      <c r="CK1094" s="520">
        <v>0</v>
      </c>
      <c r="CL1094" s="520">
        <f t="shared" si="162"/>
        <v>466272.72480000003</v>
      </c>
      <c r="CM1094" s="521">
        <f t="shared" si="163"/>
        <v>466272.72480000003</v>
      </c>
      <c r="CN1094" s="522">
        <v>13918915.801689599</v>
      </c>
      <c r="CO1094" s="522">
        <v>13918915.801689599</v>
      </c>
      <c r="CP1094" s="522">
        <v>13752333.032786399</v>
      </c>
      <c r="CQ1094" s="243" t="s">
        <v>874</v>
      </c>
      <c r="CR1094" s="103">
        <v>7.52</v>
      </c>
      <c r="CS1094" s="523">
        <v>7.52</v>
      </c>
      <c r="CT1094" s="549">
        <v>7.43</v>
      </c>
      <c r="CU1094" s="535"/>
      <c r="CV1094" s="548">
        <v>2</v>
      </c>
      <c r="CW1094" s="548">
        <v>6</v>
      </c>
      <c r="CX1094" s="548">
        <f t="shared" si="166"/>
        <v>4</v>
      </c>
      <c r="CY1094" s="541">
        <v>353.5199271380481</v>
      </c>
      <c r="CZ1094" s="527">
        <v>344.59187877003177</v>
      </c>
      <c r="DA1094" s="528">
        <v>0.90587017573726969</v>
      </c>
      <c r="DB1094" s="529">
        <v>0.90146636796547697</v>
      </c>
      <c r="DC1094" s="530" t="s">
        <v>2323</v>
      </c>
      <c r="DD1094" s="225"/>
      <c r="DE1094" s="524"/>
      <c r="DF1094" s="524"/>
      <c r="DG1094" s="531"/>
      <c r="DH1094" s="532"/>
      <c r="DI1094" s="64">
        <v>2759749</v>
      </c>
      <c r="DJ1094" s="64">
        <v>0</v>
      </c>
      <c r="DK1094" s="64">
        <v>93339</v>
      </c>
      <c r="DL1094" s="534">
        <f t="shared" si="165"/>
        <v>951029.33333333337</v>
      </c>
    </row>
    <row r="1095" spans="1:116" ht="43.5" customHeight="1" x14ac:dyDescent="0.25">
      <c r="A1095" s="356" t="s">
        <v>7</v>
      </c>
      <c r="B1095" s="65" t="s">
        <v>96</v>
      </c>
      <c r="C1095" s="65" t="s">
        <v>140</v>
      </c>
      <c r="D1095" s="64" t="s">
        <v>2729</v>
      </c>
      <c r="E1095" s="64" t="s">
        <v>169</v>
      </c>
      <c r="F1095" s="64" t="s">
        <v>693</v>
      </c>
      <c r="G1095" s="18" t="s">
        <v>171</v>
      </c>
      <c r="H1095" s="35" t="s">
        <v>866</v>
      </c>
      <c r="I1095" s="28" t="s">
        <v>2330</v>
      </c>
      <c r="J1095" s="498">
        <v>11.774481389853227</v>
      </c>
      <c r="K1095" s="498">
        <v>24.692992372881001</v>
      </c>
      <c r="L1095" s="499">
        <v>1475.7</v>
      </c>
      <c r="M1095" s="512">
        <v>0</v>
      </c>
      <c r="N1095" s="513">
        <v>0</v>
      </c>
      <c r="O1095" s="513">
        <v>0</v>
      </c>
      <c r="P1095" s="513">
        <v>0</v>
      </c>
      <c r="Q1095" s="513">
        <v>0</v>
      </c>
      <c r="R1095" s="513">
        <v>0</v>
      </c>
      <c r="S1095" s="513">
        <v>0</v>
      </c>
      <c r="T1095" s="513">
        <v>0</v>
      </c>
      <c r="U1095" s="513">
        <v>0</v>
      </c>
      <c r="V1095" s="513">
        <v>0</v>
      </c>
      <c r="W1095" s="513">
        <v>0</v>
      </c>
      <c r="X1095" s="513">
        <v>0</v>
      </c>
      <c r="Y1095" s="513">
        <v>0</v>
      </c>
      <c r="Z1095" s="513">
        <v>0</v>
      </c>
      <c r="AA1095" s="513">
        <v>0</v>
      </c>
      <c r="AB1095" s="513">
        <v>0</v>
      </c>
      <c r="AC1095" s="513">
        <v>63</v>
      </c>
      <c r="AD1095" s="513">
        <v>63</v>
      </c>
      <c r="AE1095" s="513">
        <v>0</v>
      </c>
      <c r="AF1095" s="513">
        <v>0</v>
      </c>
      <c r="AG1095" s="513">
        <v>0</v>
      </c>
      <c r="AH1095" s="513">
        <f t="shared" si="156"/>
        <v>0</v>
      </c>
      <c r="AI1095" s="513">
        <v>0</v>
      </c>
      <c r="AJ1095" s="513">
        <v>0</v>
      </c>
      <c r="AK1095" s="513">
        <f t="shared" si="157"/>
        <v>63</v>
      </c>
      <c r="AL1095" s="513">
        <f t="shared" si="158"/>
        <v>63</v>
      </c>
      <c r="AM1095" s="513">
        <v>0</v>
      </c>
      <c r="AN1095" s="513">
        <v>0</v>
      </c>
      <c r="AO1095" s="513">
        <v>0</v>
      </c>
      <c r="AP1095" s="513">
        <v>0</v>
      </c>
      <c r="AQ1095" s="513">
        <v>0</v>
      </c>
      <c r="AR1095" s="513">
        <v>0</v>
      </c>
      <c r="AS1095" s="513">
        <v>0</v>
      </c>
      <c r="AT1095" s="513">
        <v>0</v>
      </c>
      <c r="AU1095" s="513">
        <v>0</v>
      </c>
      <c r="AV1095" s="513">
        <v>0</v>
      </c>
      <c r="AW1095" s="513">
        <v>0</v>
      </c>
      <c r="AX1095" s="513">
        <v>0</v>
      </c>
      <c r="AY1095" s="513">
        <v>0</v>
      </c>
      <c r="AZ1095" s="513">
        <v>0</v>
      </c>
      <c r="BA1095" s="513">
        <v>0</v>
      </c>
      <c r="BB1095" s="513">
        <v>0</v>
      </c>
      <c r="BC1095" s="513">
        <v>447.81</v>
      </c>
      <c r="BD1095" s="513">
        <v>447.81</v>
      </c>
      <c r="BE1095" s="513">
        <v>0</v>
      </c>
      <c r="BF1095" s="513">
        <v>0</v>
      </c>
      <c r="BG1095" s="513">
        <v>0</v>
      </c>
      <c r="BH1095" s="513">
        <v>0</v>
      </c>
      <c r="BI1095" s="513">
        <v>0</v>
      </c>
      <c r="BJ1095" s="513">
        <v>0</v>
      </c>
      <c r="BK1095" s="241">
        <f t="shared" si="159"/>
        <v>447.81</v>
      </c>
      <c r="BL1095" s="22">
        <f t="shared" si="160"/>
        <v>447.81</v>
      </c>
      <c r="BM1095" s="519">
        <f t="shared" si="161"/>
        <v>4.5233333333333334E-2</v>
      </c>
      <c r="BN1095" s="520">
        <v>0</v>
      </c>
      <c r="BO1095" s="520">
        <v>0</v>
      </c>
      <c r="BP1095" s="520">
        <v>0</v>
      </c>
      <c r="BQ1095" s="520">
        <v>0</v>
      </c>
      <c r="BR1095" s="520">
        <v>0</v>
      </c>
      <c r="BS1095" s="520">
        <v>0</v>
      </c>
      <c r="BT1095" s="520">
        <v>0</v>
      </c>
      <c r="BU1095" s="520">
        <v>0</v>
      </c>
      <c r="BV1095" s="520">
        <v>0</v>
      </c>
      <c r="BW1095" s="520">
        <v>0</v>
      </c>
      <c r="BX1095" s="520">
        <v>0</v>
      </c>
      <c r="BY1095" s="520">
        <v>0</v>
      </c>
      <c r="BZ1095" s="520">
        <v>0</v>
      </c>
      <c r="CA1095" s="520">
        <v>0</v>
      </c>
      <c r="CB1095" s="520">
        <v>0</v>
      </c>
      <c r="CC1095" s="520">
        <v>0</v>
      </c>
      <c r="CD1095" s="520">
        <v>525657.29040000006</v>
      </c>
      <c r="CE1095" s="520">
        <v>525657.29040000006</v>
      </c>
      <c r="CF1095" s="520">
        <v>0</v>
      </c>
      <c r="CG1095" s="520">
        <v>0</v>
      </c>
      <c r="CH1095" s="520">
        <v>0</v>
      </c>
      <c r="CI1095" s="520">
        <v>0</v>
      </c>
      <c r="CJ1095" s="520">
        <v>0</v>
      </c>
      <c r="CK1095" s="520">
        <v>0</v>
      </c>
      <c r="CL1095" s="520">
        <f t="shared" si="162"/>
        <v>525657.29040000006</v>
      </c>
      <c r="CM1095" s="521">
        <f t="shared" si="163"/>
        <v>525657.29040000006</v>
      </c>
      <c r="CN1095" s="522">
        <v>32896925.055014405</v>
      </c>
      <c r="CO1095" s="522">
        <v>32896925.055014405</v>
      </c>
      <c r="CP1095" s="522">
        <v>37694393.292204008</v>
      </c>
      <c r="CQ1095" s="243" t="s">
        <v>874</v>
      </c>
      <c r="CR1095" s="103">
        <v>8.64</v>
      </c>
      <c r="CS1095" s="523">
        <v>8.64</v>
      </c>
      <c r="CT1095" s="549">
        <v>9.9</v>
      </c>
      <c r="CU1095" s="535"/>
      <c r="CV1095" s="548">
        <v>2</v>
      </c>
      <c r="CW1095" s="548">
        <v>1</v>
      </c>
      <c r="CX1095" s="548">
        <f t="shared" si="166"/>
        <v>2</v>
      </c>
      <c r="CY1095" s="541">
        <v>622.14620615680121</v>
      </c>
      <c r="CZ1095" s="527">
        <v>500.75598334933721</v>
      </c>
      <c r="DA1095" s="528">
        <v>2.4824586528684418</v>
      </c>
      <c r="DB1095" s="529">
        <v>2.4509254708599162</v>
      </c>
      <c r="DC1095" s="530" t="s">
        <v>2326</v>
      </c>
      <c r="DD1095" s="225"/>
      <c r="DE1095" s="524"/>
      <c r="DF1095" s="524"/>
      <c r="DG1095" s="531"/>
      <c r="DH1095" s="532"/>
      <c r="DI1095" s="64">
        <v>0</v>
      </c>
      <c r="DJ1095" s="64">
        <v>610772</v>
      </c>
      <c r="DK1095" s="64">
        <v>1373532</v>
      </c>
      <c r="DL1095" s="534">
        <f t="shared" si="165"/>
        <v>661434.66666666663</v>
      </c>
    </row>
    <row r="1096" spans="1:116" ht="43.5" customHeight="1" x14ac:dyDescent="0.25">
      <c r="A1096" s="356" t="s">
        <v>7</v>
      </c>
      <c r="B1096" s="65" t="s">
        <v>96</v>
      </c>
      <c r="C1096" s="65" t="s">
        <v>140</v>
      </c>
      <c r="D1096" s="64" t="s">
        <v>2730</v>
      </c>
      <c r="E1096" s="64" t="s">
        <v>142</v>
      </c>
      <c r="F1096" s="64" t="s">
        <v>173</v>
      </c>
      <c r="G1096" s="18" t="s">
        <v>142</v>
      </c>
      <c r="H1096" s="35" t="s">
        <v>866</v>
      </c>
      <c r="I1096" s="28" t="s">
        <v>2330</v>
      </c>
      <c r="J1096" s="498">
        <v>11.660166036553681</v>
      </c>
      <c r="K1096" s="498">
        <v>34.333901443736998</v>
      </c>
      <c r="L1096" s="499">
        <v>1851.3</v>
      </c>
      <c r="M1096" s="512">
        <v>0</v>
      </c>
      <c r="N1096" s="513">
        <v>0</v>
      </c>
      <c r="O1096" s="513">
        <v>0</v>
      </c>
      <c r="P1096" s="513">
        <v>0</v>
      </c>
      <c r="Q1096" s="513">
        <v>0</v>
      </c>
      <c r="R1096" s="513">
        <v>0</v>
      </c>
      <c r="S1096" s="513">
        <v>0</v>
      </c>
      <c r="T1096" s="513">
        <v>0</v>
      </c>
      <c r="U1096" s="513">
        <v>0</v>
      </c>
      <c r="V1096" s="513">
        <v>0</v>
      </c>
      <c r="W1096" s="513">
        <v>0</v>
      </c>
      <c r="X1096" s="513">
        <v>0</v>
      </c>
      <c r="Y1096" s="513">
        <v>0</v>
      </c>
      <c r="Z1096" s="513">
        <v>0</v>
      </c>
      <c r="AA1096" s="513">
        <v>0</v>
      </c>
      <c r="AB1096" s="513">
        <v>0</v>
      </c>
      <c r="AC1096" s="513">
        <v>83</v>
      </c>
      <c r="AD1096" s="513">
        <v>83</v>
      </c>
      <c r="AE1096" s="513">
        <v>0</v>
      </c>
      <c r="AF1096" s="513">
        <v>0</v>
      </c>
      <c r="AG1096" s="513">
        <v>0</v>
      </c>
      <c r="AH1096" s="513">
        <f t="shared" si="156"/>
        <v>0</v>
      </c>
      <c r="AI1096" s="513">
        <v>0</v>
      </c>
      <c r="AJ1096" s="513">
        <v>0</v>
      </c>
      <c r="AK1096" s="513">
        <f t="shared" si="157"/>
        <v>83</v>
      </c>
      <c r="AL1096" s="513">
        <f t="shared" si="158"/>
        <v>83</v>
      </c>
      <c r="AM1096" s="513">
        <v>0</v>
      </c>
      <c r="AN1096" s="513">
        <v>0</v>
      </c>
      <c r="AO1096" s="513">
        <v>0</v>
      </c>
      <c r="AP1096" s="513">
        <v>0</v>
      </c>
      <c r="AQ1096" s="513">
        <v>0</v>
      </c>
      <c r="AR1096" s="513">
        <v>0</v>
      </c>
      <c r="AS1096" s="513">
        <v>0</v>
      </c>
      <c r="AT1096" s="513">
        <v>0</v>
      </c>
      <c r="AU1096" s="513">
        <v>0</v>
      </c>
      <c r="AV1096" s="513">
        <v>0</v>
      </c>
      <c r="AW1096" s="513">
        <v>0</v>
      </c>
      <c r="AX1096" s="513">
        <v>0</v>
      </c>
      <c r="AY1096" s="513">
        <v>0</v>
      </c>
      <c r="AZ1096" s="513">
        <v>0</v>
      </c>
      <c r="BA1096" s="513">
        <v>0</v>
      </c>
      <c r="BB1096" s="513">
        <v>0</v>
      </c>
      <c r="BC1096" s="513">
        <v>500.99</v>
      </c>
      <c r="BD1096" s="513">
        <v>500.99</v>
      </c>
      <c r="BE1096" s="513">
        <v>0</v>
      </c>
      <c r="BF1096" s="513">
        <v>0</v>
      </c>
      <c r="BG1096" s="513">
        <v>0</v>
      </c>
      <c r="BH1096" s="513">
        <v>0</v>
      </c>
      <c r="BI1096" s="513">
        <v>0</v>
      </c>
      <c r="BJ1096" s="513">
        <v>0</v>
      </c>
      <c r="BK1096" s="241">
        <f t="shared" si="159"/>
        <v>500.99</v>
      </c>
      <c r="BL1096" s="22">
        <f t="shared" si="160"/>
        <v>500.99</v>
      </c>
      <c r="BM1096" s="519">
        <f t="shared" si="161"/>
        <v>7.2712626995645874E-2</v>
      </c>
      <c r="BN1096" s="520">
        <v>0</v>
      </c>
      <c r="BO1096" s="520">
        <v>0</v>
      </c>
      <c r="BP1096" s="520">
        <v>0</v>
      </c>
      <c r="BQ1096" s="520">
        <v>0</v>
      </c>
      <c r="BR1096" s="520">
        <v>0</v>
      </c>
      <c r="BS1096" s="520">
        <v>0</v>
      </c>
      <c r="BT1096" s="520">
        <v>0</v>
      </c>
      <c r="BU1096" s="520">
        <v>0</v>
      </c>
      <c r="BV1096" s="520">
        <v>0</v>
      </c>
      <c r="BW1096" s="520">
        <v>0</v>
      </c>
      <c r="BX1096" s="520">
        <v>0</v>
      </c>
      <c r="BY1096" s="520">
        <v>0</v>
      </c>
      <c r="BZ1096" s="520">
        <v>0</v>
      </c>
      <c r="CA1096" s="520">
        <v>0</v>
      </c>
      <c r="CB1096" s="520">
        <v>0</v>
      </c>
      <c r="CC1096" s="520">
        <v>0</v>
      </c>
      <c r="CD1096" s="520">
        <v>588082.10160000005</v>
      </c>
      <c r="CE1096" s="520">
        <v>588082.10160000005</v>
      </c>
      <c r="CF1096" s="520">
        <v>0</v>
      </c>
      <c r="CG1096" s="520">
        <v>0</v>
      </c>
      <c r="CH1096" s="520">
        <v>0</v>
      </c>
      <c r="CI1096" s="520">
        <v>0</v>
      </c>
      <c r="CJ1096" s="520">
        <v>0</v>
      </c>
      <c r="CK1096" s="520">
        <v>0</v>
      </c>
      <c r="CL1096" s="520">
        <f t="shared" si="162"/>
        <v>588082.10160000005</v>
      </c>
      <c r="CM1096" s="521">
        <f t="shared" si="163"/>
        <v>588082.10160000005</v>
      </c>
      <c r="CN1096" s="522">
        <v>22614932.629238401</v>
      </c>
      <c r="CO1096" s="522">
        <v>22614932.629238401</v>
      </c>
      <c r="CP1096" s="522">
        <v>25050946.272580799</v>
      </c>
      <c r="CQ1096" s="243" t="s">
        <v>874</v>
      </c>
      <c r="CR1096" s="103">
        <v>6.22</v>
      </c>
      <c r="CS1096" s="523">
        <v>6.22</v>
      </c>
      <c r="CT1096" s="104">
        <v>6.89</v>
      </c>
      <c r="CU1096" s="551"/>
      <c r="CV1096" s="653"/>
      <c r="CW1096" s="653"/>
      <c r="CX1096" s="525"/>
      <c r="CY1096" s="526">
        <v>583.45108641650961</v>
      </c>
      <c r="CZ1096" s="527">
        <v>165.45752516011001</v>
      </c>
      <c r="DA1096" s="528">
        <v>2.1848775741562445</v>
      </c>
      <c r="DB1096" s="529">
        <v>1.9232176563860168</v>
      </c>
      <c r="DC1096" s="530" t="s">
        <v>2323</v>
      </c>
      <c r="DD1096" s="225"/>
      <c r="DE1096" s="524"/>
      <c r="DF1096" s="524"/>
      <c r="DG1096" s="531"/>
      <c r="DH1096" s="532"/>
      <c r="DI1096" s="64">
        <v>36716</v>
      </c>
      <c r="DJ1096" s="64">
        <v>174774</v>
      </c>
      <c r="DK1096" s="64">
        <v>312835</v>
      </c>
      <c r="DL1096" s="534">
        <f t="shared" si="165"/>
        <v>174775</v>
      </c>
    </row>
    <row r="1097" spans="1:116" ht="43.5" customHeight="1" x14ac:dyDescent="0.25">
      <c r="A1097" s="356" t="s">
        <v>7</v>
      </c>
      <c r="B1097" s="65" t="s">
        <v>96</v>
      </c>
      <c r="C1097" s="65" t="s">
        <v>140</v>
      </c>
      <c r="D1097" s="64" t="s">
        <v>2730</v>
      </c>
      <c r="E1097" s="64" t="s">
        <v>142</v>
      </c>
      <c r="F1097" s="64" t="s">
        <v>174</v>
      </c>
      <c r="G1097" s="18" t="s">
        <v>142</v>
      </c>
      <c r="H1097" s="35" t="s">
        <v>866</v>
      </c>
      <c r="I1097" s="28" t="s">
        <v>2330</v>
      </c>
      <c r="J1097" s="498">
        <v>9.7168050304614013</v>
      </c>
      <c r="K1097" s="498">
        <v>24.340530252402001</v>
      </c>
      <c r="L1097" s="499">
        <v>2040.3</v>
      </c>
      <c r="M1097" s="512">
        <v>0</v>
      </c>
      <c r="N1097" s="513">
        <v>0</v>
      </c>
      <c r="O1097" s="513">
        <v>0</v>
      </c>
      <c r="P1097" s="513">
        <v>0</v>
      </c>
      <c r="Q1097" s="513">
        <v>0</v>
      </c>
      <c r="R1097" s="513">
        <v>0</v>
      </c>
      <c r="S1097" s="513">
        <v>0</v>
      </c>
      <c r="T1097" s="513">
        <v>0</v>
      </c>
      <c r="U1097" s="513">
        <v>0</v>
      </c>
      <c r="V1097" s="513">
        <v>0</v>
      </c>
      <c r="W1097" s="513">
        <v>0</v>
      </c>
      <c r="X1097" s="513">
        <v>0</v>
      </c>
      <c r="Y1097" s="513">
        <v>0</v>
      </c>
      <c r="Z1097" s="513">
        <v>0</v>
      </c>
      <c r="AA1097" s="513">
        <v>0</v>
      </c>
      <c r="AB1097" s="513">
        <v>0</v>
      </c>
      <c r="AC1097" s="513">
        <v>59</v>
      </c>
      <c r="AD1097" s="513">
        <v>59</v>
      </c>
      <c r="AE1097" s="513">
        <v>0</v>
      </c>
      <c r="AF1097" s="513">
        <v>0</v>
      </c>
      <c r="AG1097" s="513">
        <v>0</v>
      </c>
      <c r="AH1097" s="513">
        <f t="shared" si="156"/>
        <v>0</v>
      </c>
      <c r="AI1097" s="513">
        <v>0</v>
      </c>
      <c r="AJ1097" s="513">
        <v>0</v>
      </c>
      <c r="AK1097" s="513">
        <f t="shared" si="157"/>
        <v>59</v>
      </c>
      <c r="AL1097" s="513">
        <f t="shared" si="158"/>
        <v>59</v>
      </c>
      <c r="AM1097" s="513">
        <v>0</v>
      </c>
      <c r="AN1097" s="513">
        <v>0</v>
      </c>
      <c r="AO1097" s="513">
        <v>0</v>
      </c>
      <c r="AP1097" s="513">
        <v>0</v>
      </c>
      <c r="AQ1097" s="513">
        <v>0</v>
      </c>
      <c r="AR1097" s="513">
        <v>0</v>
      </c>
      <c r="AS1097" s="513">
        <v>0</v>
      </c>
      <c r="AT1097" s="513">
        <v>0</v>
      </c>
      <c r="AU1097" s="513">
        <v>0</v>
      </c>
      <c r="AV1097" s="513">
        <v>0</v>
      </c>
      <c r="AW1097" s="513">
        <v>0</v>
      </c>
      <c r="AX1097" s="513">
        <v>0</v>
      </c>
      <c r="AY1097" s="513">
        <v>0</v>
      </c>
      <c r="AZ1097" s="513">
        <v>0</v>
      </c>
      <c r="BA1097" s="513">
        <v>0</v>
      </c>
      <c r="BB1097" s="513">
        <v>0</v>
      </c>
      <c r="BC1097" s="513">
        <v>334.84</v>
      </c>
      <c r="BD1097" s="513">
        <v>334.84</v>
      </c>
      <c r="BE1097" s="513">
        <v>0</v>
      </c>
      <c r="BF1097" s="513">
        <v>0</v>
      </c>
      <c r="BG1097" s="513">
        <v>0</v>
      </c>
      <c r="BH1097" s="513">
        <v>0</v>
      </c>
      <c r="BI1097" s="513">
        <v>0</v>
      </c>
      <c r="BJ1097" s="513">
        <v>0</v>
      </c>
      <c r="BK1097" s="241">
        <f t="shared" si="159"/>
        <v>334.84</v>
      </c>
      <c r="BL1097" s="22">
        <f t="shared" si="160"/>
        <v>334.84</v>
      </c>
      <c r="BM1097" s="519">
        <f t="shared" si="161"/>
        <v>4.8247838616714687E-2</v>
      </c>
      <c r="BN1097" s="520">
        <v>0</v>
      </c>
      <c r="BO1097" s="520">
        <v>0</v>
      </c>
      <c r="BP1097" s="520">
        <v>0</v>
      </c>
      <c r="BQ1097" s="520">
        <v>0</v>
      </c>
      <c r="BR1097" s="520">
        <v>0</v>
      </c>
      <c r="BS1097" s="520">
        <v>0</v>
      </c>
      <c r="BT1097" s="520">
        <v>0</v>
      </c>
      <c r="BU1097" s="520">
        <v>0</v>
      </c>
      <c r="BV1097" s="520">
        <v>0</v>
      </c>
      <c r="BW1097" s="520">
        <v>0</v>
      </c>
      <c r="BX1097" s="520">
        <v>0</v>
      </c>
      <c r="BY1097" s="520">
        <v>0</v>
      </c>
      <c r="BZ1097" s="520">
        <v>0</v>
      </c>
      <c r="CA1097" s="520">
        <v>0</v>
      </c>
      <c r="CB1097" s="520">
        <v>0</v>
      </c>
      <c r="CC1097" s="520">
        <v>0</v>
      </c>
      <c r="CD1097" s="520">
        <v>393048.58559999999</v>
      </c>
      <c r="CE1097" s="520">
        <v>393048.58559999999</v>
      </c>
      <c r="CF1097" s="520">
        <v>0</v>
      </c>
      <c r="CG1097" s="520">
        <v>0</v>
      </c>
      <c r="CH1097" s="520">
        <v>0</v>
      </c>
      <c r="CI1097" s="520">
        <v>0</v>
      </c>
      <c r="CJ1097" s="520">
        <v>0</v>
      </c>
      <c r="CK1097" s="520">
        <v>0</v>
      </c>
      <c r="CL1097" s="520">
        <f t="shared" si="162"/>
        <v>393048.58559999999</v>
      </c>
      <c r="CM1097" s="521">
        <f t="shared" si="163"/>
        <v>393048.58559999999</v>
      </c>
      <c r="CN1097" s="522">
        <v>21593417.763528001</v>
      </c>
      <c r="CO1097" s="522">
        <v>21593417.763528001</v>
      </c>
      <c r="CP1097" s="522">
        <v>25616806.7143392</v>
      </c>
      <c r="CQ1097" s="243" t="s">
        <v>874</v>
      </c>
      <c r="CR1097" s="103">
        <v>5.85</v>
      </c>
      <c r="CS1097" s="523">
        <v>5.85</v>
      </c>
      <c r="CT1097" s="104">
        <v>6.94</v>
      </c>
      <c r="CU1097" s="524"/>
      <c r="CV1097" s="546"/>
      <c r="CW1097" s="546"/>
      <c r="CX1097" s="525"/>
      <c r="CY1097" s="526">
        <v>422.7380239621869</v>
      </c>
      <c r="CZ1097" s="527">
        <v>98.317287795226164</v>
      </c>
      <c r="DA1097" s="528">
        <v>1.6433917720130495</v>
      </c>
      <c r="DB1097" s="529">
        <v>1.3005191892275201</v>
      </c>
      <c r="DC1097" s="530" t="s">
        <v>2336</v>
      </c>
      <c r="DD1097" s="225"/>
      <c r="DE1097" s="524"/>
      <c r="DF1097" s="524"/>
      <c r="DG1097" s="531"/>
      <c r="DH1097" s="532"/>
      <c r="DI1097" s="64">
        <v>209793</v>
      </c>
      <c r="DJ1097" s="64">
        <v>92815</v>
      </c>
      <c r="DK1097" s="64">
        <v>36740</v>
      </c>
      <c r="DL1097" s="534">
        <f t="shared" si="165"/>
        <v>113116</v>
      </c>
    </row>
    <row r="1098" spans="1:116" ht="43.5" customHeight="1" x14ac:dyDescent="0.25">
      <c r="A1098" s="356" t="s">
        <v>7</v>
      </c>
      <c r="B1098" s="65" t="s">
        <v>96</v>
      </c>
      <c r="C1098" s="65" t="s">
        <v>140</v>
      </c>
      <c r="D1098" s="64" t="s">
        <v>2681</v>
      </c>
      <c r="E1098" s="64" t="s">
        <v>633</v>
      </c>
      <c r="F1098" s="64" t="s">
        <v>2016</v>
      </c>
      <c r="G1098" s="18" t="s">
        <v>633</v>
      </c>
      <c r="H1098" s="35" t="s">
        <v>866</v>
      </c>
      <c r="I1098" s="28" t="s">
        <v>2330</v>
      </c>
      <c r="J1098" s="498">
        <v>9.7168050304614013</v>
      </c>
      <c r="K1098" s="498">
        <v>13.568181789960001</v>
      </c>
      <c r="L1098" s="499">
        <v>1086</v>
      </c>
      <c r="M1098" s="512">
        <v>0</v>
      </c>
      <c r="N1098" s="513">
        <v>0</v>
      </c>
      <c r="O1098" s="513">
        <v>0</v>
      </c>
      <c r="P1098" s="513">
        <v>0</v>
      </c>
      <c r="Q1098" s="513">
        <v>0</v>
      </c>
      <c r="R1098" s="513">
        <v>0</v>
      </c>
      <c r="S1098" s="513">
        <v>0</v>
      </c>
      <c r="T1098" s="513">
        <v>0</v>
      </c>
      <c r="U1098" s="513">
        <v>0</v>
      </c>
      <c r="V1098" s="513">
        <v>0</v>
      </c>
      <c r="W1098" s="513">
        <v>0</v>
      </c>
      <c r="X1098" s="513">
        <v>0</v>
      </c>
      <c r="Y1098" s="513">
        <v>1</v>
      </c>
      <c r="Z1098" s="513">
        <v>1</v>
      </c>
      <c r="AA1098" s="513">
        <v>0</v>
      </c>
      <c r="AB1098" s="513">
        <v>0</v>
      </c>
      <c r="AC1098" s="513">
        <v>115</v>
      </c>
      <c r="AD1098" s="513">
        <v>115</v>
      </c>
      <c r="AE1098" s="513">
        <v>0</v>
      </c>
      <c r="AF1098" s="513">
        <v>0</v>
      </c>
      <c r="AG1098" s="513">
        <v>0</v>
      </c>
      <c r="AH1098" s="513">
        <f t="shared" si="156"/>
        <v>0</v>
      </c>
      <c r="AI1098" s="513">
        <v>0</v>
      </c>
      <c r="AJ1098" s="513">
        <v>0</v>
      </c>
      <c r="AK1098" s="513">
        <f t="shared" si="157"/>
        <v>116</v>
      </c>
      <c r="AL1098" s="513">
        <f t="shared" si="158"/>
        <v>116</v>
      </c>
      <c r="AM1098" s="513">
        <v>0</v>
      </c>
      <c r="AN1098" s="513">
        <v>0</v>
      </c>
      <c r="AO1098" s="513">
        <v>0</v>
      </c>
      <c r="AP1098" s="513">
        <v>0</v>
      </c>
      <c r="AQ1098" s="513">
        <v>0</v>
      </c>
      <c r="AR1098" s="513">
        <v>0</v>
      </c>
      <c r="AS1098" s="513">
        <v>0</v>
      </c>
      <c r="AT1098" s="513">
        <v>0</v>
      </c>
      <c r="AU1098" s="513">
        <v>0</v>
      </c>
      <c r="AV1098" s="513">
        <v>0</v>
      </c>
      <c r="AW1098" s="513">
        <v>0</v>
      </c>
      <c r="AX1098" s="513">
        <v>0</v>
      </c>
      <c r="AY1098" s="513">
        <v>75</v>
      </c>
      <c r="AZ1098" s="513">
        <v>75</v>
      </c>
      <c r="BA1098" s="513">
        <v>0</v>
      </c>
      <c r="BB1098" s="513">
        <v>0</v>
      </c>
      <c r="BC1098" s="513">
        <v>704.93</v>
      </c>
      <c r="BD1098" s="513">
        <v>704.93</v>
      </c>
      <c r="BE1098" s="513">
        <v>0</v>
      </c>
      <c r="BF1098" s="513">
        <v>0</v>
      </c>
      <c r="BG1098" s="513">
        <v>0</v>
      </c>
      <c r="BH1098" s="513">
        <v>0</v>
      </c>
      <c r="BI1098" s="513">
        <v>0</v>
      </c>
      <c r="BJ1098" s="513">
        <v>0</v>
      </c>
      <c r="BK1098" s="241">
        <f t="shared" si="159"/>
        <v>779.93</v>
      </c>
      <c r="BL1098" s="22">
        <f t="shared" si="160"/>
        <v>779.93</v>
      </c>
      <c r="BM1098" s="519">
        <f t="shared" si="161"/>
        <v>0.11303333333333332</v>
      </c>
      <c r="BN1098" s="520">
        <v>0</v>
      </c>
      <c r="BO1098" s="520">
        <v>0</v>
      </c>
      <c r="BP1098" s="520">
        <v>0</v>
      </c>
      <c r="BQ1098" s="520">
        <v>0</v>
      </c>
      <c r="BR1098" s="520">
        <v>0</v>
      </c>
      <c r="BS1098" s="520">
        <v>0</v>
      </c>
      <c r="BT1098" s="520">
        <v>0</v>
      </c>
      <c r="BU1098" s="520">
        <v>0</v>
      </c>
      <c r="BV1098" s="520">
        <v>0</v>
      </c>
      <c r="BW1098" s="520">
        <v>0</v>
      </c>
      <c r="BX1098" s="520">
        <v>0</v>
      </c>
      <c r="BY1098" s="520">
        <v>0</v>
      </c>
      <c r="BZ1098" s="520">
        <v>378432</v>
      </c>
      <c r="CA1098" s="520">
        <v>378432</v>
      </c>
      <c r="CB1098" s="520">
        <v>0</v>
      </c>
      <c r="CC1098" s="520">
        <v>0</v>
      </c>
      <c r="CD1098" s="520">
        <v>827475.03119999997</v>
      </c>
      <c r="CE1098" s="520">
        <v>827475.03119999997</v>
      </c>
      <c r="CF1098" s="520">
        <v>0</v>
      </c>
      <c r="CG1098" s="520">
        <v>0</v>
      </c>
      <c r="CH1098" s="520">
        <v>0</v>
      </c>
      <c r="CI1098" s="520">
        <v>0</v>
      </c>
      <c r="CJ1098" s="520">
        <v>0</v>
      </c>
      <c r="CK1098" s="520">
        <v>0</v>
      </c>
      <c r="CL1098" s="520">
        <f t="shared" si="162"/>
        <v>1205907.0312000001</v>
      </c>
      <c r="CM1098" s="521">
        <f t="shared" si="163"/>
        <v>1205907.0312000001</v>
      </c>
      <c r="CN1098" s="522">
        <v>23722080</v>
      </c>
      <c r="CO1098" s="522">
        <v>23722080</v>
      </c>
      <c r="CP1098" s="522">
        <v>24177600.000000004</v>
      </c>
      <c r="CQ1098" s="243" t="s">
        <v>874</v>
      </c>
      <c r="CR1098" s="103">
        <v>6.77</v>
      </c>
      <c r="CS1098" s="523">
        <v>6.77</v>
      </c>
      <c r="CT1098" s="104">
        <v>6.9</v>
      </c>
      <c r="CU1098" s="524"/>
      <c r="CV1098" s="546"/>
      <c r="CW1098" s="546"/>
      <c r="CX1098" s="525"/>
      <c r="CY1098" s="526">
        <v>302.2203695096029</v>
      </c>
      <c r="CZ1098" s="527">
        <v>68.642899343566924</v>
      </c>
      <c r="DA1098" s="528">
        <v>1.1950487579737454</v>
      </c>
      <c r="DB1098" s="529">
        <v>0.85898486914666228</v>
      </c>
      <c r="DC1098" s="530" t="s">
        <v>2715</v>
      </c>
      <c r="DD1098" s="225"/>
      <c r="DE1098" s="524"/>
      <c r="DF1098" s="524"/>
      <c r="DG1098" s="531"/>
      <c r="DH1098" s="532"/>
      <c r="DI1098" s="64">
        <v>0</v>
      </c>
      <c r="DJ1098" s="64">
        <v>100446</v>
      </c>
      <c r="DK1098" s="64">
        <v>7678</v>
      </c>
      <c r="DL1098" s="534">
        <f t="shared" si="165"/>
        <v>36041.333333333336</v>
      </c>
    </row>
    <row r="1099" spans="1:116" ht="43.5" customHeight="1" x14ac:dyDescent="0.25">
      <c r="A1099" s="356" t="s">
        <v>7</v>
      </c>
      <c r="B1099" s="65" t="s">
        <v>96</v>
      </c>
      <c r="C1099" s="65" t="s">
        <v>140</v>
      </c>
      <c r="D1099" s="64" t="s">
        <v>2681</v>
      </c>
      <c r="E1099" s="64" t="s">
        <v>633</v>
      </c>
      <c r="F1099" s="64" t="s">
        <v>2017</v>
      </c>
      <c r="G1099" s="18" t="s">
        <v>633</v>
      </c>
      <c r="H1099" s="35" t="s">
        <v>866</v>
      </c>
      <c r="I1099" s="28" t="s">
        <v>2330</v>
      </c>
      <c r="J1099" s="498">
        <v>8.9165975573645788</v>
      </c>
      <c r="K1099" s="498">
        <v>10.89393937128</v>
      </c>
      <c r="L1099" s="499">
        <v>2370.4</v>
      </c>
      <c r="M1099" s="512">
        <v>0</v>
      </c>
      <c r="N1099" s="513">
        <v>0</v>
      </c>
      <c r="O1099" s="513">
        <v>0</v>
      </c>
      <c r="P1099" s="513">
        <v>0</v>
      </c>
      <c r="Q1099" s="513">
        <v>0</v>
      </c>
      <c r="R1099" s="513">
        <v>0</v>
      </c>
      <c r="S1099" s="513">
        <v>0</v>
      </c>
      <c r="T1099" s="513">
        <v>0</v>
      </c>
      <c r="U1099" s="513">
        <v>0</v>
      </c>
      <c r="V1099" s="513">
        <v>0</v>
      </c>
      <c r="W1099" s="513">
        <v>0</v>
      </c>
      <c r="X1099" s="513">
        <v>0</v>
      </c>
      <c r="Y1099" s="513">
        <v>1</v>
      </c>
      <c r="Z1099" s="513">
        <v>1</v>
      </c>
      <c r="AA1099" s="513">
        <v>0</v>
      </c>
      <c r="AB1099" s="513">
        <v>0</v>
      </c>
      <c r="AC1099" s="513">
        <v>26</v>
      </c>
      <c r="AD1099" s="513">
        <v>26</v>
      </c>
      <c r="AE1099" s="513">
        <v>0</v>
      </c>
      <c r="AF1099" s="513">
        <v>0</v>
      </c>
      <c r="AG1099" s="513">
        <v>0</v>
      </c>
      <c r="AH1099" s="513">
        <f t="shared" ref="AH1099:AH1124" si="167">AG1099</f>
        <v>0</v>
      </c>
      <c r="AI1099" s="513">
        <v>0</v>
      </c>
      <c r="AJ1099" s="513">
        <v>0</v>
      </c>
      <c r="AK1099" s="513">
        <f t="shared" ref="AK1099:AK1124" si="168">SUM(M1099,O1099,Q1099,S1099,U1099,W1099,Y1099,AA1099,AC1099,AE1099,AG1099,AI1099)</f>
        <v>27</v>
      </c>
      <c r="AL1099" s="513">
        <f t="shared" ref="AL1099:AL1124" si="169">SUM(N1099,P1099,R1099,T1099,V1099,X1099,Z1099,AB1099,AD1099,AF1099,AH1099,AJ1099,)</f>
        <v>27</v>
      </c>
      <c r="AM1099" s="513">
        <v>0</v>
      </c>
      <c r="AN1099" s="513">
        <v>0</v>
      </c>
      <c r="AO1099" s="513">
        <v>0</v>
      </c>
      <c r="AP1099" s="513">
        <v>0</v>
      </c>
      <c r="AQ1099" s="513">
        <v>0</v>
      </c>
      <c r="AR1099" s="513">
        <v>0</v>
      </c>
      <c r="AS1099" s="513">
        <v>0</v>
      </c>
      <c r="AT1099" s="513">
        <v>0</v>
      </c>
      <c r="AU1099" s="513">
        <v>0</v>
      </c>
      <c r="AV1099" s="513">
        <v>0</v>
      </c>
      <c r="AW1099" s="513">
        <v>0</v>
      </c>
      <c r="AX1099" s="513">
        <v>0</v>
      </c>
      <c r="AY1099" s="513">
        <v>1.2</v>
      </c>
      <c r="AZ1099" s="513">
        <v>1.2</v>
      </c>
      <c r="BA1099" s="513">
        <v>0</v>
      </c>
      <c r="BB1099" s="513">
        <v>0</v>
      </c>
      <c r="BC1099" s="513">
        <v>139.19499999999999</v>
      </c>
      <c r="BD1099" s="513">
        <v>139.19499999999999</v>
      </c>
      <c r="BE1099" s="513">
        <v>0</v>
      </c>
      <c r="BF1099" s="513">
        <v>0</v>
      </c>
      <c r="BG1099" s="513">
        <v>0</v>
      </c>
      <c r="BH1099" s="513">
        <v>0</v>
      </c>
      <c r="BI1099" s="513">
        <v>0</v>
      </c>
      <c r="BJ1099" s="513">
        <v>0</v>
      </c>
      <c r="BK1099" s="241">
        <f t="shared" ref="BK1099:BK1124" si="170">SUM(AM1099,AO1099,AQ1099,AS1099,AU1099,AW1099,AY1099,BA1099,BC1099,BE1099,BG1099,BI1099,)</f>
        <v>140.39499999999998</v>
      </c>
      <c r="BL1099" s="22">
        <f t="shared" ref="BL1099:BL1124" si="171">SUM(AN1099,AP1099,AR1099,AT1099,AV1099,AX1099,AZ1099,BB1099,BD1099,BF1099,BH1099,BJ1099)</f>
        <v>140.39499999999998</v>
      </c>
      <c r="BM1099" s="519">
        <f t="shared" ref="BM1099:BM1124" si="172">IF(CT1099=0,0,BK1099/1000/CT1099)</f>
        <v>1.8424540682414697E-2</v>
      </c>
      <c r="BN1099" s="520">
        <v>0</v>
      </c>
      <c r="BO1099" s="520">
        <v>0</v>
      </c>
      <c r="BP1099" s="520">
        <v>0</v>
      </c>
      <c r="BQ1099" s="520">
        <v>0</v>
      </c>
      <c r="BR1099" s="520">
        <v>0</v>
      </c>
      <c r="BS1099" s="520">
        <v>0</v>
      </c>
      <c r="BT1099" s="520">
        <v>0</v>
      </c>
      <c r="BU1099" s="520">
        <v>0</v>
      </c>
      <c r="BV1099" s="520">
        <v>0</v>
      </c>
      <c r="BW1099" s="520">
        <v>0</v>
      </c>
      <c r="BX1099" s="520">
        <v>0</v>
      </c>
      <c r="BY1099" s="520">
        <v>0</v>
      </c>
      <c r="BZ1099" s="520">
        <v>6054.9119999999994</v>
      </c>
      <c r="CA1099" s="520">
        <v>6054.9119999999994</v>
      </c>
      <c r="CB1099" s="520">
        <v>0</v>
      </c>
      <c r="CC1099" s="520">
        <v>0</v>
      </c>
      <c r="CD1099" s="520">
        <v>163392.6588</v>
      </c>
      <c r="CE1099" s="520">
        <v>163392.6588</v>
      </c>
      <c r="CF1099" s="520">
        <v>0</v>
      </c>
      <c r="CG1099" s="520">
        <v>0</v>
      </c>
      <c r="CH1099" s="520">
        <v>0</v>
      </c>
      <c r="CI1099" s="520">
        <v>0</v>
      </c>
      <c r="CJ1099" s="520">
        <v>0</v>
      </c>
      <c r="CK1099" s="520">
        <v>0</v>
      </c>
      <c r="CL1099" s="520">
        <f t="shared" ref="CL1099:CL1124" si="173">SUM(BN1099,BP1099,BR1099,BT1099,BV1099,BX1099,BZ1099,CB1099,CD1099,CF1099,CH1099,CJ1099)</f>
        <v>169447.57080000002</v>
      </c>
      <c r="CM1099" s="521">
        <f t="shared" ref="CM1099:CM1124" si="174">SUM(BO1099,BQ1099,BS1099,BU1099,BW1099,BY1099,CA1099,CC1099,CE1099,CG1099,CI1099,CK1099)</f>
        <v>169447.57080000002</v>
      </c>
      <c r="CN1099" s="522">
        <v>24668160.000000004</v>
      </c>
      <c r="CO1099" s="522">
        <v>24668160.000000004</v>
      </c>
      <c r="CP1099" s="522">
        <v>26700480</v>
      </c>
      <c r="CQ1099" s="243" t="s">
        <v>874</v>
      </c>
      <c r="CR1099" s="103">
        <v>7.04</v>
      </c>
      <c r="CS1099" s="523">
        <v>7.04</v>
      </c>
      <c r="CT1099" s="104">
        <v>7.62</v>
      </c>
      <c r="CU1099" s="524"/>
      <c r="CV1099" s="546"/>
      <c r="CW1099" s="546"/>
      <c r="CX1099" s="525"/>
      <c r="CY1099" s="526">
        <v>583.44124372264196</v>
      </c>
      <c r="CZ1099" s="527">
        <v>218.21775780494565</v>
      </c>
      <c r="DA1099" s="528">
        <v>2.0441069912738432</v>
      </c>
      <c r="DB1099" s="529">
        <v>1.6677770819618674</v>
      </c>
      <c r="DC1099" s="530" t="s">
        <v>2339</v>
      </c>
      <c r="DD1099" s="225"/>
      <c r="DE1099" s="524"/>
      <c r="DF1099" s="524"/>
      <c r="DG1099" s="531"/>
      <c r="DH1099" s="532"/>
      <c r="DI1099" s="64">
        <v>3936</v>
      </c>
      <c r="DJ1099" s="64">
        <v>509585</v>
      </c>
      <c r="DK1099" s="64">
        <v>190251</v>
      </c>
      <c r="DL1099" s="534">
        <f t="shared" si="165"/>
        <v>234590.66666666666</v>
      </c>
    </row>
    <row r="1100" spans="1:116" ht="43.5" customHeight="1" x14ac:dyDescent="0.25">
      <c r="A1100" s="356" t="s">
        <v>7</v>
      </c>
      <c r="B1100" s="65" t="s">
        <v>96</v>
      </c>
      <c r="C1100" s="65" t="s">
        <v>140</v>
      </c>
      <c r="D1100" s="64" t="s">
        <v>2681</v>
      </c>
      <c r="E1100" s="64" t="s">
        <v>633</v>
      </c>
      <c r="F1100" s="64" t="s">
        <v>2018</v>
      </c>
      <c r="G1100" s="18" t="s">
        <v>2019</v>
      </c>
      <c r="H1100" s="35" t="s">
        <v>866</v>
      </c>
      <c r="I1100" s="28" t="s">
        <v>2330</v>
      </c>
      <c r="J1100" s="498">
        <v>9.7168050304614013</v>
      </c>
      <c r="K1100" s="498">
        <v>11.534090885099999</v>
      </c>
      <c r="L1100" s="499">
        <v>1190.0999999999999</v>
      </c>
      <c r="M1100" s="512">
        <v>0</v>
      </c>
      <c r="N1100" s="513">
        <v>0</v>
      </c>
      <c r="O1100" s="513">
        <v>0</v>
      </c>
      <c r="P1100" s="513">
        <v>0</v>
      </c>
      <c r="Q1100" s="513">
        <v>0</v>
      </c>
      <c r="R1100" s="513">
        <v>0</v>
      </c>
      <c r="S1100" s="513">
        <v>0</v>
      </c>
      <c r="T1100" s="513">
        <v>0</v>
      </c>
      <c r="U1100" s="513">
        <v>0</v>
      </c>
      <c r="V1100" s="513">
        <v>0</v>
      </c>
      <c r="W1100" s="513">
        <v>0</v>
      </c>
      <c r="X1100" s="513">
        <v>0</v>
      </c>
      <c r="Y1100" s="513">
        <v>0</v>
      </c>
      <c r="Z1100" s="513">
        <v>0</v>
      </c>
      <c r="AA1100" s="513">
        <v>0</v>
      </c>
      <c r="AB1100" s="513">
        <v>0</v>
      </c>
      <c r="AC1100" s="513">
        <v>43</v>
      </c>
      <c r="AD1100" s="513">
        <v>43</v>
      </c>
      <c r="AE1100" s="513">
        <v>0</v>
      </c>
      <c r="AF1100" s="513">
        <v>0</v>
      </c>
      <c r="AG1100" s="513">
        <v>0</v>
      </c>
      <c r="AH1100" s="513">
        <f t="shared" si="167"/>
        <v>0</v>
      </c>
      <c r="AI1100" s="513">
        <v>0</v>
      </c>
      <c r="AJ1100" s="513">
        <v>0</v>
      </c>
      <c r="AK1100" s="513">
        <f t="shared" si="168"/>
        <v>43</v>
      </c>
      <c r="AL1100" s="513">
        <f t="shared" si="169"/>
        <v>43</v>
      </c>
      <c r="AM1100" s="513">
        <v>0</v>
      </c>
      <c r="AN1100" s="513">
        <v>0</v>
      </c>
      <c r="AO1100" s="513">
        <v>0</v>
      </c>
      <c r="AP1100" s="513">
        <v>0</v>
      </c>
      <c r="AQ1100" s="513">
        <v>0</v>
      </c>
      <c r="AR1100" s="513">
        <v>0</v>
      </c>
      <c r="AS1100" s="513">
        <v>0</v>
      </c>
      <c r="AT1100" s="513">
        <v>0</v>
      </c>
      <c r="AU1100" s="513">
        <v>0</v>
      </c>
      <c r="AV1100" s="513">
        <v>0</v>
      </c>
      <c r="AW1100" s="513">
        <v>0</v>
      </c>
      <c r="AX1100" s="513">
        <v>0</v>
      </c>
      <c r="AY1100" s="513">
        <v>0</v>
      </c>
      <c r="AZ1100" s="513">
        <v>0</v>
      </c>
      <c r="BA1100" s="513">
        <v>0</v>
      </c>
      <c r="BB1100" s="513">
        <v>0</v>
      </c>
      <c r="BC1100" s="513">
        <v>799.65</v>
      </c>
      <c r="BD1100" s="513">
        <v>799.65</v>
      </c>
      <c r="BE1100" s="513">
        <v>0</v>
      </c>
      <c r="BF1100" s="513">
        <v>0</v>
      </c>
      <c r="BG1100" s="513">
        <v>0</v>
      </c>
      <c r="BH1100" s="513">
        <v>0</v>
      </c>
      <c r="BI1100" s="513">
        <v>0</v>
      </c>
      <c r="BJ1100" s="513">
        <v>0</v>
      </c>
      <c r="BK1100" s="241">
        <f t="shared" si="170"/>
        <v>799.65</v>
      </c>
      <c r="BL1100" s="22">
        <f t="shared" si="171"/>
        <v>799.65</v>
      </c>
      <c r="BM1100" s="519">
        <f t="shared" si="172"/>
        <v>0.18510416666666665</v>
      </c>
      <c r="BN1100" s="520">
        <v>0</v>
      </c>
      <c r="BO1100" s="520">
        <v>0</v>
      </c>
      <c r="BP1100" s="520">
        <v>0</v>
      </c>
      <c r="BQ1100" s="520">
        <v>0</v>
      </c>
      <c r="BR1100" s="520">
        <v>0</v>
      </c>
      <c r="BS1100" s="520">
        <v>0</v>
      </c>
      <c r="BT1100" s="520">
        <v>0</v>
      </c>
      <c r="BU1100" s="520">
        <v>0</v>
      </c>
      <c r="BV1100" s="520">
        <v>0</v>
      </c>
      <c r="BW1100" s="520">
        <v>0</v>
      </c>
      <c r="BX1100" s="520">
        <v>0</v>
      </c>
      <c r="BY1100" s="520">
        <v>0</v>
      </c>
      <c r="BZ1100" s="520">
        <v>0</v>
      </c>
      <c r="CA1100" s="520">
        <v>0</v>
      </c>
      <c r="CB1100" s="520">
        <v>0</v>
      </c>
      <c r="CC1100" s="520">
        <v>0</v>
      </c>
      <c r="CD1100" s="520">
        <v>938661.15600000008</v>
      </c>
      <c r="CE1100" s="520">
        <v>938661.15600000008</v>
      </c>
      <c r="CF1100" s="520">
        <v>0</v>
      </c>
      <c r="CG1100" s="520">
        <v>0</v>
      </c>
      <c r="CH1100" s="520">
        <v>0</v>
      </c>
      <c r="CI1100" s="520">
        <v>0</v>
      </c>
      <c r="CJ1100" s="520">
        <v>0</v>
      </c>
      <c r="CK1100" s="520">
        <v>0</v>
      </c>
      <c r="CL1100" s="520">
        <f t="shared" si="173"/>
        <v>938661.15600000008</v>
      </c>
      <c r="CM1100" s="521">
        <f t="shared" si="174"/>
        <v>938661.15600000008</v>
      </c>
      <c r="CN1100" s="522">
        <v>14086079.999999998</v>
      </c>
      <c r="CO1100" s="522">
        <v>14086079.999999998</v>
      </c>
      <c r="CP1100" s="522">
        <v>15137280.000000002</v>
      </c>
      <c r="CQ1100" s="243" t="s">
        <v>874</v>
      </c>
      <c r="CR1100" s="103">
        <v>4.0199999999999996</v>
      </c>
      <c r="CS1100" s="523">
        <v>4.0199999999999996</v>
      </c>
      <c r="CT1100" s="104">
        <v>4.32</v>
      </c>
      <c r="CU1100" s="524"/>
      <c r="CV1100" s="546"/>
      <c r="CW1100" s="546"/>
      <c r="CX1100" s="525"/>
      <c r="CY1100" s="526">
        <v>478.83399390801833</v>
      </c>
      <c r="CZ1100" s="527">
        <v>89.056368241200758</v>
      </c>
      <c r="DA1100" s="528">
        <v>1.2125445557209178</v>
      </c>
      <c r="DB1100" s="529">
        <v>0.88114116090802563</v>
      </c>
      <c r="DC1100" s="530" t="s">
        <v>2323</v>
      </c>
      <c r="DD1100" s="225"/>
      <c r="DE1100" s="524"/>
      <c r="DF1100" s="524"/>
      <c r="DG1100" s="531"/>
      <c r="DH1100" s="532"/>
      <c r="DI1100" s="64">
        <v>75560</v>
      </c>
      <c r="DJ1100" s="64">
        <v>145152</v>
      </c>
      <c r="DK1100" s="64">
        <v>0</v>
      </c>
      <c r="DL1100" s="534">
        <f t="shared" si="165"/>
        <v>73570.666666666672</v>
      </c>
    </row>
    <row r="1101" spans="1:116" ht="43.5" customHeight="1" x14ac:dyDescent="0.25">
      <c r="A1101" s="356" t="s">
        <v>7</v>
      </c>
      <c r="B1101" s="65" t="s">
        <v>96</v>
      </c>
      <c r="C1101" s="65" t="s">
        <v>140</v>
      </c>
      <c r="D1101" s="64" t="s">
        <v>2731</v>
      </c>
      <c r="E1101" s="64" t="s">
        <v>169</v>
      </c>
      <c r="F1101" s="64" t="s">
        <v>695</v>
      </c>
      <c r="G1101" s="18" t="s">
        <v>169</v>
      </c>
      <c r="H1101" s="35" t="s">
        <v>860</v>
      </c>
      <c r="I1101" s="28" t="s">
        <v>2330</v>
      </c>
      <c r="J1101" s="498">
        <v>10.288381796959129</v>
      </c>
      <c r="K1101" s="498">
        <v>28.605302970804001</v>
      </c>
      <c r="L1101" s="499">
        <v>2236.3000000000002</v>
      </c>
      <c r="M1101" s="512">
        <v>0</v>
      </c>
      <c r="N1101" s="513">
        <v>0</v>
      </c>
      <c r="O1101" s="513">
        <v>0</v>
      </c>
      <c r="P1101" s="513">
        <v>0</v>
      </c>
      <c r="Q1101" s="513">
        <v>0</v>
      </c>
      <c r="R1101" s="513">
        <v>0</v>
      </c>
      <c r="S1101" s="513">
        <v>0</v>
      </c>
      <c r="T1101" s="513">
        <v>0</v>
      </c>
      <c r="U1101" s="513">
        <v>0</v>
      </c>
      <c r="V1101" s="513">
        <v>0</v>
      </c>
      <c r="W1101" s="513">
        <v>0</v>
      </c>
      <c r="X1101" s="513">
        <v>0</v>
      </c>
      <c r="Y1101" s="513">
        <v>0</v>
      </c>
      <c r="Z1101" s="513">
        <v>0</v>
      </c>
      <c r="AA1101" s="513">
        <v>0</v>
      </c>
      <c r="AB1101" s="513">
        <v>0</v>
      </c>
      <c r="AC1101" s="513">
        <v>124</v>
      </c>
      <c r="AD1101" s="513">
        <v>124</v>
      </c>
      <c r="AE1101" s="513">
        <v>0</v>
      </c>
      <c r="AF1101" s="513">
        <v>0</v>
      </c>
      <c r="AG1101" s="513">
        <v>0</v>
      </c>
      <c r="AH1101" s="513">
        <f t="shared" si="167"/>
        <v>0</v>
      </c>
      <c r="AI1101" s="513">
        <v>0</v>
      </c>
      <c r="AJ1101" s="513">
        <v>0</v>
      </c>
      <c r="AK1101" s="513">
        <f t="shared" si="168"/>
        <v>124</v>
      </c>
      <c r="AL1101" s="513">
        <f t="shared" si="169"/>
        <v>124</v>
      </c>
      <c r="AM1101" s="513">
        <v>0</v>
      </c>
      <c r="AN1101" s="513">
        <v>0</v>
      </c>
      <c r="AO1101" s="513">
        <v>0</v>
      </c>
      <c r="AP1101" s="513">
        <v>0</v>
      </c>
      <c r="AQ1101" s="513">
        <v>0</v>
      </c>
      <c r="AR1101" s="513">
        <v>0</v>
      </c>
      <c r="AS1101" s="513">
        <v>0</v>
      </c>
      <c r="AT1101" s="513">
        <v>0</v>
      </c>
      <c r="AU1101" s="513">
        <v>0</v>
      </c>
      <c r="AV1101" s="513">
        <v>0</v>
      </c>
      <c r="AW1101" s="513">
        <v>0</v>
      </c>
      <c r="AX1101" s="513">
        <v>0</v>
      </c>
      <c r="AY1101" s="513">
        <v>0</v>
      </c>
      <c r="AZ1101" s="513">
        <v>0</v>
      </c>
      <c r="BA1101" s="513">
        <v>0</v>
      </c>
      <c r="BB1101" s="513">
        <v>0</v>
      </c>
      <c r="BC1101" s="513">
        <v>820.33500000000004</v>
      </c>
      <c r="BD1101" s="513">
        <v>820.33500000000004</v>
      </c>
      <c r="BE1101" s="513">
        <v>0</v>
      </c>
      <c r="BF1101" s="513">
        <v>0</v>
      </c>
      <c r="BG1101" s="513">
        <v>0</v>
      </c>
      <c r="BH1101" s="513">
        <v>0</v>
      </c>
      <c r="BI1101" s="513">
        <v>0</v>
      </c>
      <c r="BJ1101" s="513">
        <v>0</v>
      </c>
      <c r="BK1101" s="241">
        <f t="shared" si="170"/>
        <v>820.33500000000004</v>
      </c>
      <c r="BL1101" s="22">
        <f t="shared" si="171"/>
        <v>820.33500000000004</v>
      </c>
      <c r="BM1101" s="519">
        <f t="shared" si="172"/>
        <v>0.1077969776609724</v>
      </c>
      <c r="BN1101" s="520">
        <v>0</v>
      </c>
      <c r="BO1101" s="520">
        <v>0</v>
      </c>
      <c r="BP1101" s="520">
        <v>0</v>
      </c>
      <c r="BQ1101" s="520">
        <v>0</v>
      </c>
      <c r="BR1101" s="520">
        <v>0</v>
      </c>
      <c r="BS1101" s="520">
        <v>0</v>
      </c>
      <c r="BT1101" s="520">
        <v>0</v>
      </c>
      <c r="BU1101" s="520">
        <v>0</v>
      </c>
      <c r="BV1101" s="520">
        <v>0</v>
      </c>
      <c r="BW1101" s="520">
        <v>0</v>
      </c>
      <c r="BX1101" s="520">
        <v>0</v>
      </c>
      <c r="BY1101" s="520">
        <v>0</v>
      </c>
      <c r="BZ1101" s="520">
        <v>0</v>
      </c>
      <c r="CA1101" s="520">
        <v>0</v>
      </c>
      <c r="CB1101" s="520">
        <v>0</v>
      </c>
      <c r="CC1101" s="520">
        <v>0</v>
      </c>
      <c r="CD1101" s="520">
        <v>962942.0364000001</v>
      </c>
      <c r="CE1101" s="520">
        <v>962942.0364000001</v>
      </c>
      <c r="CF1101" s="520">
        <v>0</v>
      </c>
      <c r="CG1101" s="520">
        <v>0</v>
      </c>
      <c r="CH1101" s="520">
        <v>0</v>
      </c>
      <c r="CI1101" s="520">
        <v>0</v>
      </c>
      <c r="CJ1101" s="520">
        <v>0</v>
      </c>
      <c r="CK1101" s="520">
        <v>0</v>
      </c>
      <c r="CL1101" s="520">
        <f t="shared" si="173"/>
        <v>962942.0364000001</v>
      </c>
      <c r="CM1101" s="521">
        <f t="shared" si="174"/>
        <v>962942.0364000001</v>
      </c>
      <c r="CN1101" s="522">
        <v>26453946.791772</v>
      </c>
      <c r="CO1101" s="522">
        <v>26453946.791772</v>
      </c>
      <c r="CP1101" s="522">
        <v>24610578.861294001</v>
      </c>
      <c r="CQ1101" s="243" t="s">
        <v>874</v>
      </c>
      <c r="CR1101" s="103">
        <v>8.18</v>
      </c>
      <c r="CS1101" s="523">
        <v>8.18</v>
      </c>
      <c r="CT1101" s="104">
        <v>7.61</v>
      </c>
      <c r="CU1101" s="524"/>
      <c r="CV1101" s="546"/>
      <c r="CW1101" s="546"/>
      <c r="CX1101" s="525"/>
      <c r="CY1101" s="526">
        <v>640.61506298113204</v>
      </c>
      <c r="CZ1101" s="527">
        <v>64.16587978623896</v>
      </c>
      <c r="DA1101" s="528">
        <v>0.90619881671948477</v>
      </c>
      <c r="DB1101" s="529">
        <v>0.61304485717374779</v>
      </c>
      <c r="DC1101" s="530" t="s">
        <v>2339</v>
      </c>
      <c r="DD1101" s="225"/>
      <c r="DE1101" s="524"/>
      <c r="DF1101" s="524"/>
      <c r="DG1101" s="531"/>
      <c r="DH1101" s="532"/>
      <c r="DI1101" s="64">
        <v>184617</v>
      </c>
      <c r="DJ1101" s="64">
        <v>0</v>
      </c>
      <c r="DK1101" s="64">
        <v>0</v>
      </c>
      <c r="DL1101" s="534">
        <f t="shared" si="165"/>
        <v>61539</v>
      </c>
    </row>
    <row r="1102" spans="1:116" ht="43.5" customHeight="1" x14ac:dyDescent="0.25">
      <c r="A1102" s="356" t="s">
        <v>7</v>
      </c>
      <c r="B1102" s="65" t="s">
        <v>96</v>
      </c>
      <c r="C1102" s="65" t="s">
        <v>140</v>
      </c>
      <c r="D1102" s="64" t="s">
        <v>2731</v>
      </c>
      <c r="E1102" s="64" t="s">
        <v>169</v>
      </c>
      <c r="F1102" s="64" t="s">
        <v>696</v>
      </c>
      <c r="G1102" s="18" t="s">
        <v>169</v>
      </c>
      <c r="H1102" s="35" t="s">
        <v>866</v>
      </c>
      <c r="I1102" s="28" t="s">
        <v>2330</v>
      </c>
      <c r="J1102" s="498">
        <v>10.745643210157313</v>
      </c>
      <c r="K1102" s="498">
        <v>23.458143890601001</v>
      </c>
      <c r="L1102" s="499">
        <v>1978.8</v>
      </c>
      <c r="M1102" s="512">
        <v>0</v>
      </c>
      <c r="N1102" s="513">
        <v>0</v>
      </c>
      <c r="O1102" s="513">
        <v>0</v>
      </c>
      <c r="P1102" s="513">
        <v>0</v>
      </c>
      <c r="Q1102" s="513">
        <v>0</v>
      </c>
      <c r="R1102" s="513">
        <v>0</v>
      </c>
      <c r="S1102" s="513">
        <v>0</v>
      </c>
      <c r="T1102" s="513">
        <v>0</v>
      </c>
      <c r="U1102" s="513">
        <v>0</v>
      </c>
      <c r="V1102" s="513">
        <v>0</v>
      </c>
      <c r="W1102" s="513">
        <v>0</v>
      </c>
      <c r="X1102" s="513">
        <v>0</v>
      </c>
      <c r="Y1102" s="513">
        <v>0</v>
      </c>
      <c r="Z1102" s="513">
        <v>0</v>
      </c>
      <c r="AA1102" s="513">
        <v>0</v>
      </c>
      <c r="AB1102" s="513">
        <v>0</v>
      </c>
      <c r="AC1102" s="513">
        <v>66</v>
      </c>
      <c r="AD1102" s="513">
        <v>66</v>
      </c>
      <c r="AE1102" s="513">
        <v>0</v>
      </c>
      <c r="AF1102" s="513">
        <v>0</v>
      </c>
      <c r="AG1102" s="513">
        <v>0</v>
      </c>
      <c r="AH1102" s="513">
        <f t="shared" si="167"/>
        <v>0</v>
      </c>
      <c r="AI1102" s="513">
        <v>0</v>
      </c>
      <c r="AJ1102" s="513">
        <v>0</v>
      </c>
      <c r="AK1102" s="513">
        <f t="shared" si="168"/>
        <v>66</v>
      </c>
      <c r="AL1102" s="513">
        <f t="shared" si="169"/>
        <v>66</v>
      </c>
      <c r="AM1102" s="513">
        <v>0</v>
      </c>
      <c r="AN1102" s="513">
        <v>0</v>
      </c>
      <c r="AO1102" s="513">
        <v>0</v>
      </c>
      <c r="AP1102" s="513">
        <v>0</v>
      </c>
      <c r="AQ1102" s="513">
        <v>0</v>
      </c>
      <c r="AR1102" s="513">
        <v>0</v>
      </c>
      <c r="AS1102" s="513">
        <v>0</v>
      </c>
      <c r="AT1102" s="513">
        <v>0</v>
      </c>
      <c r="AU1102" s="513">
        <v>0</v>
      </c>
      <c r="AV1102" s="513">
        <v>0</v>
      </c>
      <c r="AW1102" s="513">
        <v>0</v>
      </c>
      <c r="AX1102" s="513">
        <v>0</v>
      </c>
      <c r="AY1102" s="513">
        <v>0</v>
      </c>
      <c r="AZ1102" s="513">
        <v>0</v>
      </c>
      <c r="BA1102" s="513">
        <v>0</v>
      </c>
      <c r="BB1102" s="513">
        <v>0</v>
      </c>
      <c r="BC1102" s="513">
        <v>377.125</v>
      </c>
      <c r="BD1102" s="513">
        <v>377.125</v>
      </c>
      <c r="BE1102" s="513">
        <v>0</v>
      </c>
      <c r="BF1102" s="513">
        <v>0</v>
      </c>
      <c r="BG1102" s="513">
        <v>0</v>
      </c>
      <c r="BH1102" s="513">
        <v>0</v>
      </c>
      <c r="BI1102" s="513">
        <v>0</v>
      </c>
      <c r="BJ1102" s="513">
        <v>0</v>
      </c>
      <c r="BK1102" s="241">
        <f t="shared" si="170"/>
        <v>377.125</v>
      </c>
      <c r="BL1102" s="22">
        <f t="shared" si="171"/>
        <v>377.125</v>
      </c>
      <c r="BM1102" s="519">
        <f t="shared" si="172"/>
        <v>5.5135233918128655E-2</v>
      </c>
      <c r="BN1102" s="520">
        <v>0</v>
      </c>
      <c r="BO1102" s="520">
        <v>0</v>
      </c>
      <c r="BP1102" s="520">
        <v>0</v>
      </c>
      <c r="BQ1102" s="520">
        <v>0</v>
      </c>
      <c r="BR1102" s="520">
        <v>0</v>
      </c>
      <c r="BS1102" s="520">
        <v>0</v>
      </c>
      <c r="BT1102" s="520">
        <v>0</v>
      </c>
      <c r="BU1102" s="520">
        <v>0</v>
      </c>
      <c r="BV1102" s="520">
        <v>0</v>
      </c>
      <c r="BW1102" s="520">
        <v>0</v>
      </c>
      <c r="BX1102" s="520">
        <v>0</v>
      </c>
      <c r="BY1102" s="520">
        <v>0</v>
      </c>
      <c r="BZ1102" s="520">
        <v>0</v>
      </c>
      <c r="CA1102" s="520">
        <v>0</v>
      </c>
      <c r="CB1102" s="520">
        <v>0</v>
      </c>
      <c r="CC1102" s="520">
        <v>0</v>
      </c>
      <c r="CD1102" s="520">
        <v>442684.41000000003</v>
      </c>
      <c r="CE1102" s="520">
        <v>442684.41000000003</v>
      </c>
      <c r="CF1102" s="520">
        <v>0</v>
      </c>
      <c r="CG1102" s="520">
        <v>0</v>
      </c>
      <c r="CH1102" s="520">
        <v>0</v>
      </c>
      <c r="CI1102" s="520">
        <v>0</v>
      </c>
      <c r="CJ1102" s="520">
        <v>0</v>
      </c>
      <c r="CK1102" s="520">
        <v>0</v>
      </c>
      <c r="CL1102" s="520">
        <f t="shared" si="173"/>
        <v>442684.41000000003</v>
      </c>
      <c r="CM1102" s="521">
        <f t="shared" si="174"/>
        <v>442684.41000000003</v>
      </c>
      <c r="CN1102" s="522">
        <v>26991931.892639998</v>
      </c>
      <c r="CO1102" s="522">
        <v>26991931.892639998</v>
      </c>
      <c r="CP1102" s="522">
        <v>25465491.606297601</v>
      </c>
      <c r="CQ1102" s="243" t="s">
        <v>874</v>
      </c>
      <c r="CR1102" s="103">
        <v>7.25</v>
      </c>
      <c r="CS1102" s="523">
        <v>7.25</v>
      </c>
      <c r="CT1102" s="104">
        <v>6.84</v>
      </c>
      <c r="CU1102" s="524"/>
      <c r="CV1102" s="546"/>
      <c r="CW1102" s="546"/>
      <c r="CX1102" s="525"/>
      <c r="CY1102" s="526">
        <v>1146.7981819669496</v>
      </c>
      <c r="CZ1102" s="527">
        <v>250.90732869987369</v>
      </c>
      <c r="DA1102" s="528">
        <v>2.9325243736223103</v>
      </c>
      <c r="DB1102" s="529">
        <v>2.5873852110127844</v>
      </c>
      <c r="DC1102" s="530" t="s">
        <v>2328</v>
      </c>
      <c r="DD1102" s="225"/>
      <c r="DE1102" s="524"/>
      <c r="DF1102" s="524"/>
      <c r="DG1102" s="531"/>
      <c r="DH1102" s="532"/>
      <c r="DI1102" s="64">
        <v>0</v>
      </c>
      <c r="DJ1102" s="64">
        <v>1327306</v>
      </c>
      <c r="DK1102" s="64">
        <v>0</v>
      </c>
      <c r="DL1102" s="534">
        <f t="shared" si="165"/>
        <v>442435.33333333331</v>
      </c>
    </row>
    <row r="1103" spans="1:116" ht="43.5" customHeight="1" x14ac:dyDescent="0.25">
      <c r="A1103" s="356" t="s">
        <v>7</v>
      </c>
      <c r="B1103" s="65" t="s">
        <v>96</v>
      </c>
      <c r="C1103" s="65" t="s">
        <v>140</v>
      </c>
      <c r="D1103" s="64" t="s">
        <v>2731</v>
      </c>
      <c r="E1103" s="64" t="s">
        <v>169</v>
      </c>
      <c r="F1103" s="64" t="s">
        <v>697</v>
      </c>
      <c r="G1103" s="18" t="s">
        <v>169</v>
      </c>
      <c r="H1103" s="35" t="s">
        <v>860</v>
      </c>
      <c r="I1103" s="28" t="s">
        <v>2330</v>
      </c>
      <c r="J1103" s="498">
        <v>11.865933672492863</v>
      </c>
      <c r="K1103" s="498">
        <v>22.336742377781999</v>
      </c>
      <c r="L1103" s="499">
        <v>1934.5</v>
      </c>
      <c r="M1103" s="512">
        <v>0</v>
      </c>
      <c r="N1103" s="513">
        <v>0</v>
      </c>
      <c r="O1103" s="513">
        <v>0</v>
      </c>
      <c r="P1103" s="513">
        <v>0</v>
      </c>
      <c r="Q1103" s="513">
        <v>0</v>
      </c>
      <c r="R1103" s="513">
        <v>0</v>
      </c>
      <c r="S1103" s="513">
        <v>0</v>
      </c>
      <c r="T1103" s="513">
        <v>0</v>
      </c>
      <c r="U1103" s="513">
        <v>0</v>
      </c>
      <c r="V1103" s="513">
        <v>0</v>
      </c>
      <c r="W1103" s="513">
        <v>0</v>
      </c>
      <c r="X1103" s="513">
        <v>0</v>
      </c>
      <c r="Y1103" s="513">
        <v>0</v>
      </c>
      <c r="Z1103" s="513">
        <v>0</v>
      </c>
      <c r="AA1103" s="513">
        <v>0</v>
      </c>
      <c r="AB1103" s="513">
        <v>0</v>
      </c>
      <c r="AC1103" s="513">
        <v>90</v>
      </c>
      <c r="AD1103" s="513">
        <v>90</v>
      </c>
      <c r="AE1103" s="513">
        <v>0</v>
      </c>
      <c r="AF1103" s="513">
        <v>0</v>
      </c>
      <c r="AG1103" s="513">
        <v>0</v>
      </c>
      <c r="AH1103" s="513">
        <f t="shared" si="167"/>
        <v>0</v>
      </c>
      <c r="AI1103" s="513">
        <v>0</v>
      </c>
      <c r="AJ1103" s="513">
        <v>0</v>
      </c>
      <c r="AK1103" s="513">
        <f t="shared" si="168"/>
        <v>90</v>
      </c>
      <c r="AL1103" s="513">
        <f t="shared" si="169"/>
        <v>90</v>
      </c>
      <c r="AM1103" s="513">
        <v>0</v>
      </c>
      <c r="AN1103" s="513">
        <v>0</v>
      </c>
      <c r="AO1103" s="513">
        <v>0</v>
      </c>
      <c r="AP1103" s="513">
        <v>0</v>
      </c>
      <c r="AQ1103" s="513">
        <v>0</v>
      </c>
      <c r="AR1103" s="513">
        <v>0</v>
      </c>
      <c r="AS1103" s="513">
        <v>0</v>
      </c>
      <c r="AT1103" s="513">
        <v>0</v>
      </c>
      <c r="AU1103" s="513">
        <v>0</v>
      </c>
      <c r="AV1103" s="513">
        <v>0</v>
      </c>
      <c r="AW1103" s="513">
        <v>0</v>
      </c>
      <c r="AX1103" s="513">
        <v>0</v>
      </c>
      <c r="AY1103" s="513">
        <v>0</v>
      </c>
      <c r="AZ1103" s="513">
        <v>0</v>
      </c>
      <c r="BA1103" s="513">
        <v>0</v>
      </c>
      <c r="BB1103" s="513">
        <v>0</v>
      </c>
      <c r="BC1103" s="513">
        <v>621.35</v>
      </c>
      <c r="BD1103" s="513">
        <v>621.35</v>
      </c>
      <c r="BE1103" s="513">
        <v>0</v>
      </c>
      <c r="BF1103" s="513">
        <v>0</v>
      </c>
      <c r="BG1103" s="513">
        <v>0</v>
      </c>
      <c r="BH1103" s="513">
        <v>0</v>
      </c>
      <c r="BI1103" s="513">
        <v>0</v>
      </c>
      <c r="BJ1103" s="513">
        <v>0</v>
      </c>
      <c r="BK1103" s="241">
        <f t="shared" si="170"/>
        <v>621.35</v>
      </c>
      <c r="BL1103" s="22">
        <f t="shared" si="171"/>
        <v>621.35</v>
      </c>
      <c r="BM1103" s="519">
        <f t="shared" si="172"/>
        <v>8.9146341463414644E-2</v>
      </c>
      <c r="BN1103" s="520">
        <v>0</v>
      </c>
      <c r="BO1103" s="520">
        <v>0</v>
      </c>
      <c r="BP1103" s="520">
        <v>0</v>
      </c>
      <c r="BQ1103" s="520">
        <v>0</v>
      </c>
      <c r="BR1103" s="520">
        <v>0</v>
      </c>
      <c r="BS1103" s="520">
        <v>0</v>
      </c>
      <c r="BT1103" s="520">
        <v>0</v>
      </c>
      <c r="BU1103" s="520">
        <v>0</v>
      </c>
      <c r="BV1103" s="520">
        <v>0</v>
      </c>
      <c r="BW1103" s="520">
        <v>0</v>
      </c>
      <c r="BX1103" s="520">
        <v>0</v>
      </c>
      <c r="BY1103" s="520">
        <v>0</v>
      </c>
      <c r="BZ1103" s="520">
        <v>0</v>
      </c>
      <c r="CA1103" s="520">
        <v>0</v>
      </c>
      <c r="CB1103" s="520">
        <v>0</v>
      </c>
      <c r="CC1103" s="520">
        <v>0</v>
      </c>
      <c r="CD1103" s="520">
        <v>729365.48400000005</v>
      </c>
      <c r="CE1103" s="520">
        <v>729365.48400000005</v>
      </c>
      <c r="CF1103" s="520">
        <v>0</v>
      </c>
      <c r="CG1103" s="520">
        <v>0</v>
      </c>
      <c r="CH1103" s="520">
        <v>0</v>
      </c>
      <c r="CI1103" s="520">
        <v>0</v>
      </c>
      <c r="CJ1103" s="520">
        <v>0</v>
      </c>
      <c r="CK1103" s="520">
        <v>0</v>
      </c>
      <c r="CL1103" s="520">
        <f t="shared" si="173"/>
        <v>729365.48400000005</v>
      </c>
      <c r="CM1103" s="521">
        <f t="shared" si="174"/>
        <v>729365.48400000005</v>
      </c>
      <c r="CN1103" s="522">
        <v>20737076.156265602</v>
      </c>
      <c r="CO1103" s="522">
        <v>20737076.156265602</v>
      </c>
      <c r="CP1103" s="522">
        <v>23851059.539467197</v>
      </c>
      <c r="CQ1103" s="243" t="s">
        <v>874</v>
      </c>
      <c r="CR1103" s="103">
        <v>6.06</v>
      </c>
      <c r="CS1103" s="523">
        <v>6.06</v>
      </c>
      <c r="CT1103" s="104">
        <v>6.97</v>
      </c>
      <c r="CU1103" s="524"/>
      <c r="CV1103" s="524"/>
      <c r="CW1103" s="524"/>
      <c r="CX1103" s="525"/>
      <c r="CY1103" s="526">
        <v>985.52810272954468</v>
      </c>
      <c r="CZ1103" s="527">
        <v>76.800462556877562</v>
      </c>
      <c r="DA1103" s="528">
        <v>1.0330756627355802</v>
      </c>
      <c r="DB1103" s="529">
        <v>0.69810027279788756</v>
      </c>
      <c r="DC1103" s="530" t="s">
        <v>2335</v>
      </c>
      <c r="DD1103" s="225"/>
      <c r="DE1103" s="524"/>
      <c r="DF1103" s="524"/>
      <c r="DG1103" s="531"/>
      <c r="DH1103" s="532"/>
      <c r="DI1103" s="64">
        <v>229582</v>
      </c>
      <c r="DJ1103" s="64">
        <v>23532</v>
      </c>
      <c r="DK1103" s="64">
        <v>0</v>
      </c>
      <c r="DL1103" s="534">
        <f t="shared" si="165"/>
        <v>84371.333333333328</v>
      </c>
    </row>
    <row r="1104" spans="1:116" ht="43.5" customHeight="1" x14ac:dyDescent="0.25">
      <c r="A1104" s="356" t="s">
        <v>7</v>
      </c>
      <c r="B1104" s="65" t="s">
        <v>96</v>
      </c>
      <c r="C1104" s="65" t="s">
        <v>140</v>
      </c>
      <c r="D1104" s="64" t="s">
        <v>2732</v>
      </c>
      <c r="E1104" s="64" t="s">
        <v>156</v>
      </c>
      <c r="F1104" s="64" t="s">
        <v>2020</v>
      </c>
      <c r="G1104" s="18" t="s">
        <v>156</v>
      </c>
      <c r="H1104" s="35" t="s">
        <v>860</v>
      </c>
      <c r="I1104" s="28" t="s">
        <v>2287</v>
      </c>
      <c r="J1104" s="498">
        <v>2.0535194374536609</v>
      </c>
      <c r="K1104" s="498">
        <v>1.9999999958400001</v>
      </c>
      <c r="L1104" s="499">
        <v>216.9</v>
      </c>
      <c r="M1104" s="512">
        <v>0</v>
      </c>
      <c r="N1104" s="513">
        <v>0</v>
      </c>
      <c r="O1104" s="513">
        <v>0</v>
      </c>
      <c r="P1104" s="513">
        <v>0</v>
      </c>
      <c r="Q1104" s="513">
        <v>0</v>
      </c>
      <c r="R1104" s="513">
        <v>0</v>
      </c>
      <c r="S1104" s="513">
        <v>0</v>
      </c>
      <c r="T1104" s="513">
        <v>0</v>
      </c>
      <c r="U1104" s="513">
        <v>0</v>
      </c>
      <c r="V1104" s="513">
        <v>0</v>
      </c>
      <c r="W1104" s="513">
        <v>0</v>
      </c>
      <c r="X1104" s="513">
        <v>0</v>
      </c>
      <c r="Y1104" s="513">
        <v>0</v>
      </c>
      <c r="Z1104" s="513">
        <v>0</v>
      </c>
      <c r="AA1104" s="513">
        <v>0</v>
      </c>
      <c r="AB1104" s="513">
        <v>0</v>
      </c>
      <c r="AC1104" s="513">
        <v>2</v>
      </c>
      <c r="AD1104" s="513">
        <v>2</v>
      </c>
      <c r="AE1104" s="513">
        <v>0</v>
      </c>
      <c r="AF1104" s="513">
        <v>0</v>
      </c>
      <c r="AG1104" s="513">
        <v>0</v>
      </c>
      <c r="AH1104" s="513">
        <f t="shared" si="167"/>
        <v>0</v>
      </c>
      <c r="AI1104" s="513">
        <v>0</v>
      </c>
      <c r="AJ1104" s="513">
        <v>0</v>
      </c>
      <c r="AK1104" s="513">
        <f t="shared" si="168"/>
        <v>2</v>
      </c>
      <c r="AL1104" s="513">
        <f t="shared" si="169"/>
        <v>2</v>
      </c>
      <c r="AM1104" s="513">
        <v>0</v>
      </c>
      <c r="AN1104" s="513">
        <v>0</v>
      </c>
      <c r="AO1104" s="513">
        <v>0</v>
      </c>
      <c r="AP1104" s="513">
        <v>0</v>
      </c>
      <c r="AQ1104" s="513">
        <v>0</v>
      </c>
      <c r="AR1104" s="513">
        <v>0</v>
      </c>
      <c r="AS1104" s="513">
        <v>0</v>
      </c>
      <c r="AT1104" s="513">
        <v>0</v>
      </c>
      <c r="AU1104" s="513">
        <v>0</v>
      </c>
      <c r="AV1104" s="513">
        <v>0</v>
      </c>
      <c r="AW1104" s="513">
        <v>0</v>
      </c>
      <c r="AX1104" s="513">
        <v>0</v>
      </c>
      <c r="AY1104" s="513">
        <v>0</v>
      </c>
      <c r="AZ1104" s="513">
        <v>0</v>
      </c>
      <c r="BA1104" s="513">
        <v>0</v>
      </c>
      <c r="BB1104" s="513">
        <v>0</v>
      </c>
      <c r="BC1104" s="513">
        <v>12.85</v>
      </c>
      <c r="BD1104" s="513">
        <v>12.85</v>
      </c>
      <c r="BE1104" s="513">
        <v>0</v>
      </c>
      <c r="BF1104" s="513">
        <v>0</v>
      </c>
      <c r="BG1104" s="513">
        <v>0</v>
      </c>
      <c r="BH1104" s="513">
        <v>0</v>
      </c>
      <c r="BI1104" s="513">
        <v>0</v>
      </c>
      <c r="BJ1104" s="513">
        <v>0</v>
      </c>
      <c r="BK1104" s="241">
        <f t="shared" si="170"/>
        <v>12.85</v>
      </c>
      <c r="BL1104" s="22">
        <f t="shared" si="171"/>
        <v>12.85</v>
      </c>
      <c r="BM1104" s="519">
        <f t="shared" si="172"/>
        <v>2.0725806451612903E-2</v>
      </c>
      <c r="BN1104" s="520">
        <v>0</v>
      </c>
      <c r="BO1104" s="520">
        <v>0</v>
      </c>
      <c r="BP1104" s="520">
        <v>0</v>
      </c>
      <c r="BQ1104" s="520">
        <v>0</v>
      </c>
      <c r="BR1104" s="520">
        <v>0</v>
      </c>
      <c r="BS1104" s="520">
        <v>0</v>
      </c>
      <c r="BT1104" s="520">
        <v>0</v>
      </c>
      <c r="BU1104" s="520">
        <v>0</v>
      </c>
      <c r="BV1104" s="520">
        <v>0</v>
      </c>
      <c r="BW1104" s="520">
        <v>0</v>
      </c>
      <c r="BX1104" s="520">
        <v>0</v>
      </c>
      <c r="BY1104" s="520">
        <v>0</v>
      </c>
      <c r="BZ1104" s="520">
        <v>0</v>
      </c>
      <c r="CA1104" s="520">
        <v>0</v>
      </c>
      <c r="CB1104" s="520">
        <v>0</v>
      </c>
      <c r="CC1104" s="520">
        <v>0</v>
      </c>
      <c r="CD1104" s="520">
        <v>15083.844000000001</v>
      </c>
      <c r="CE1104" s="520">
        <v>15083.844000000001</v>
      </c>
      <c r="CF1104" s="520">
        <v>0</v>
      </c>
      <c r="CG1104" s="520">
        <v>0</v>
      </c>
      <c r="CH1104" s="520">
        <v>0</v>
      </c>
      <c r="CI1104" s="520">
        <v>0</v>
      </c>
      <c r="CJ1104" s="520">
        <v>0</v>
      </c>
      <c r="CK1104" s="520">
        <v>0</v>
      </c>
      <c r="CL1104" s="520">
        <f t="shared" si="173"/>
        <v>15083.844000000001</v>
      </c>
      <c r="CM1104" s="521">
        <f t="shared" si="174"/>
        <v>15083.844000000001</v>
      </c>
      <c r="CN1104" s="522">
        <v>1681920</v>
      </c>
      <c r="CO1104" s="522">
        <v>1681920</v>
      </c>
      <c r="CP1104" s="522">
        <v>2172480</v>
      </c>
      <c r="CQ1104" s="243" t="s">
        <v>874</v>
      </c>
      <c r="CR1104" s="103">
        <v>0.48</v>
      </c>
      <c r="CS1104" s="523">
        <v>0.48</v>
      </c>
      <c r="CT1104" s="104">
        <v>0.62</v>
      </c>
      <c r="CU1104" s="524"/>
      <c r="CV1104" s="524"/>
      <c r="CW1104" s="524"/>
      <c r="CX1104" s="525"/>
      <c r="CY1104" s="526">
        <v>1365.9816498395778</v>
      </c>
      <c r="CZ1104" s="527">
        <v>487.323303219438</v>
      </c>
      <c r="DA1104" s="528">
        <v>1.3368374508143068</v>
      </c>
      <c r="DB1104" s="529">
        <v>0.99857012753166996</v>
      </c>
      <c r="DC1104" s="530" t="s">
        <v>2319</v>
      </c>
      <c r="DD1104" s="225"/>
      <c r="DE1104" s="524"/>
      <c r="DF1104" s="524"/>
      <c r="DG1104" s="531"/>
      <c r="DH1104" s="532"/>
      <c r="DI1104" s="64">
        <v>20022</v>
      </c>
      <c r="DJ1104" s="64">
        <v>0</v>
      </c>
      <c r="DK1104" s="64">
        <v>292594</v>
      </c>
      <c r="DL1104" s="534">
        <f t="shared" si="165"/>
        <v>104205.33333333333</v>
      </c>
    </row>
    <row r="1105" spans="1:116" ht="43.5" customHeight="1" x14ac:dyDescent="0.25">
      <c r="A1105" s="356" t="s">
        <v>7</v>
      </c>
      <c r="B1105" s="65" t="s">
        <v>96</v>
      </c>
      <c r="C1105" s="65" t="s">
        <v>140</v>
      </c>
      <c r="D1105" s="64" t="s">
        <v>2732</v>
      </c>
      <c r="E1105" s="64" t="s">
        <v>156</v>
      </c>
      <c r="F1105" s="64" t="s">
        <v>2733</v>
      </c>
      <c r="G1105" s="18" t="s">
        <v>156</v>
      </c>
      <c r="H1105" s="35" t="s">
        <v>866</v>
      </c>
      <c r="I1105" s="28" t="s">
        <v>2287</v>
      </c>
      <c r="J1105" s="498">
        <v>2.2696793782382572</v>
      </c>
      <c r="K1105" s="498">
        <v>1.4695075727010001</v>
      </c>
      <c r="L1105" s="499">
        <v>62.8</v>
      </c>
      <c r="M1105" s="512">
        <v>0</v>
      </c>
      <c r="N1105" s="513">
        <v>0</v>
      </c>
      <c r="O1105" s="513">
        <v>0</v>
      </c>
      <c r="P1105" s="513">
        <v>0</v>
      </c>
      <c r="Q1105" s="513">
        <v>0</v>
      </c>
      <c r="R1105" s="513">
        <v>0</v>
      </c>
      <c r="S1105" s="513">
        <v>0</v>
      </c>
      <c r="T1105" s="513">
        <v>0</v>
      </c>
      <c r="U1105" s="513">
        <v>0</v>
      </c>
      <c r="V1105" s="513">
        <v>0</v>
      </c>
      <c r="W1105" s="513">
        <v>0</v>
      </c>
      <c r="X1105" s="513">
        <v>0</v>
      </c>
      <c r="Y1105" s="513">
        <v>0</v>
      </c>
      <c r="Z1105" s="513">
        <v>0</v>
      </c>
      <c r="AA1105" s="513">
        <v>0</v>
      </c>
      <c r="AB1105" s="513">
        <v>0</v>
      </c>
      <c r="AC1105" s="513">
        <v>0</v>
      </c>
      <c r="AD1105" s="513">
        <v>0</v>
      </c>
      <c r="AE1105" s="513">
        <v>0</v>
      </c>
      <c r="AF1105" s="513">
        <v>0</v>
      </c>
      <c r="AG1105" s="513">
        <v>0</v>
      </c>
      <c r="AH1105" s="513">
        <f t="shared" si="167"/>
        <v>0</v>
      </c>
      <c r="AI1105" s="513">
        <v>0</v>
      </c>
      <c r="AJ1105" s="513">
        <v>0</v>
      </c>
      <c r="AK1105" s="513">
        <f t="shared" si="168"/>
        <v>0</v>
      </c>
      <c r="AL1105" s="513">
        <f t="shared" si="169"/>
        <v>0</v>
      </c>
      <c r="AM1105" s="513">
        <v>0</v>
      </c>
      <c r="AN1105" s="513">
        <v>0</v>
      </c>
      <c r="AO1105" s="513">
        <v>0</v>
      </c>
      <c r="AP1105" s="513">
        <v>0</v>
      </c>
      <c r="AQ1105" s="513">
        <v>0</v>
      </c>
      <c r="AR1105" s="513">
        <v>0</v>
      </c>
      <c r="AS1105" s="513">
        <v>0</v>
      </c>
      <c r="AT1105" s="513">
        <v>0</v>
      </c>
      <c r="AU1105" s="513">
        <v>0</v>
      </c>
      <c r="AV1105" s="513">
        <v>0</v>
      </c>
      <c r="AW1105" s="513">
        <v>0</v>
      </c>
      <c r="AX1105" s="513">
        <v>0</v>
      </c>
      <c r="AY1105" s="513">
        <v>0</v>
      </c>
      <c r="AZ1105" s="513">
        <v>0</v>
      </c>
      <c r="BA1105" s="513">
        <v>0</v>
      </c>
      <c r="BB1105" s="513">
        <v>0</v>
      </c>
      <c r="BC1105" s="513">
        <v>0</v>
      </c>
      <c r="BD1105" s="513">
        <v>0</v>
      </c>
      <c r="BE1105" s="513">
        <v>0</v>
      </c>
      <c r="BF1105" s="513">
        <v>0</v>
      </c>
      <c r="BG1105" s="513">
        <v>0</v>
      </c>
      <c r="BH1105" s="513">
        <v>0</v>
      </c>
      <c r="BI1105" s="513">
        <v>0</v>
      </c>
      <c r="BJ1105" s="513">
        <v>0</v>
      </c>
      <c r="BK1105" s="241">
        <f t="shared" si="170"/>
        <v>0</v>
      </c>
      <c r="BL1105" s="22">
        <f t="shared" si="171"/>
        <v>0</v>
      </c>
      <c r="BM1105" s="519">
        <f t="shared" si="172"/>
        <v>0</v>
      </c>
      <c r="BN1105" s="520">
        <v>0</v>
      </c>
      <c r="BO1105" s="520">
        <v>0</v>
      </c>
      <c r="BP1105" s="520">
        <v>0</v>
      </c>
      <c r="BQ1105" s="520">
        <v>0</v>
      </c>
      <c r="BR1105" s="520">
        <v>0</v>
      </c>
      <c r="BS1105" s="520">
        <v>0</v>
      </c>
      <c r="BT1105" s="520">
        <v>0</v>
      </c>
      <c r="BU1105" s="520">
        <v>0</v>
      </c>
      <c r="BV1105" s="520">
        <v>0</v>
      </c>
      <c r="BW1105" s="520">
        <v>0</v>
      </c>
      <c r="BX1105" s="520">
        <v>0</v>
      </c>
      <c r="BY1105" s="520">
        <v>0</v>
      </c>
      <c r="BZ1105" s="520">
        <v>0</v>
      </c>
      <c r="CA1105" s="520">
        <v>0</v>
      </c>
      <c r="CB1105" s="520">
        <v>0</v>
      </c>
      <c r="CC1105" s="520">
        <v>0</v>
      </c>
      <c r="CD1105" s="520">
        <v>0</v>
      </c>
      <c r="CE1105" s="520">
        <v>0</v>
      </c>
      <c r="CF1105" s="520">
        <v>0</v>
      </c>
      <c r="CG1105" s="520">
        <v>0</v>
      </c>
      <c r="CH1105" s="520">
        <v>0</v>
      </c>
      <c r="CI1105" s="520">
        <v>0</v>
      </c>
      <c r="CJ1105" s="520">
        <v>0</v>
      </c>
      <c r="CK1105" s="520">
        <v>0</v>
      </c>
      <c r="CL1105" s="520">
        <f t="shared" si="173"/>
        <v>0</v>
      </c>
      <c r="CM1105" s="521">
        <f t="shared" si="174"/>
        <v>0</v>
      </c>
      <c r="CN1105" s="522">
        <v>490560.00000000006</v>
      </c>
      <c r="CO1105" s="522">
        <v>490560.00000000006</v>
      </c>
      <c r="CP1105" s="522">
        <v>560640</v>
      </c>
      <c r="CQ1105" s="243" t="s">
        <v>874</v>
      </c>
      <c r="CR1105" s="103">
        <v>0.14000000000000001</v>
      </c>
      <c r="CS1105" s="523">
        <v>0.14000000000000001</v>
      </c>
      <c r="CT1105" s="104">
        <v>0.16</v>
      </c>
      <c r="CU1105" s="524"/>
      <c r="CV1105" s="524"/>
      <c r="CW1105" s="524"/>
      <c r="CX1105" s="525"/>
      <c r="CY1105" s="526">
        <v>1915.4193132581474</v>
      </c>
      <c r="CZ1105" s="527">
        <v>766.0948451730419</v>
      </c>
      <c r="DA1105" s="528">
        <v>1.8862779521761039</v>
      </c>
      <c r="DB1105" s="529">
        <v>1.554717668488161</v>
      </c>
      <c r="DC1105" s="530" t="s">
        <v>2292</v>
      </c>
      <c r="DD1105" s="225"/>
      <c r="DE1105" s="524"/>
      <c r="DF1105" s="524"/>
      <c r="DG1105" s="531"/>
      <c r="DH1105" s="532"/>
      <c r="DI1105" s="64">
        <v>0</v>
      </c>
      <c r="DJ1105" s="64">
        <v>15300</v>
      </c>
      <c r="DK1105" s="64">
        <v>82593</v>
      </c>
      <c r="DL1105" s="534">
        <f t="shared" si="165"/>
        <v>32631</v>
      </c>
    </row>
    <row r="1106" spans="1:116" ht="43.5" customHeight="1" x14ac:dyDescent="0.25">
      <c r="A1106" s="356" t="s">
        <v>7</v>
      </c>
      <c r="B1106" s="65" t="s">
        <v>96</v>
      </c>
      <c r="C1106" s="65" t="s">
        <v>140</v>
      </c>
      <c r="D1106" s="64" t="s">
        <v>2732</v>
      </c>
      <c r="E1106" s="64" t="s">
        <v>156</v>
      </c>
      <c r="F1106" s="64" t="s">
        <v>2021</v>
      </c>
      <c r="G1106" s="18" t="s">
        <v>156</v>
      </c>
      <c r="H1106" s="35" t="s">
        <v>860</v>
      </c>
      <c r="I1106" s="28" t="s">
        <v>2287</v>
      </c>
      <c r="J1106" s="498">
        <v>2.5506873012582316</v>
      </c>
      <c r="K1106" s="498">
        <v>4.0564393855020002</v>
      </c>
      <c r="L1106" s="499">
        <v>559.79999999999995</v>
      </c>
      <c r="M1106" s="512">
        <v>0</v>
      </c>
      <c r="N1106" s="513">
        <v>0</v>
      </c>
      <c r="O1106" s="513">
        <v>0</v>
      </c>
      <c r="P1106" s="513">
        <v>0</v>
      </c>
      <c r="Q1106" s="513">
        <v>0</v>
      </c>
      <c r="R1106" s="513">
        <v>0</v>
      </c>
      <c r="S1106" s="513">
        <v>0</v>
      </c>
      <c r="T1106" s="513">
        <v>0</v>
      </c>
      <c r="U1106" s="513">
        <v>0</v>
      </c>
      <c r="V1106" s="513">
        <v>0</v>
      </c>
      <c r="W1106" s="513">
        <v>0</v>
      </c>
      <c r="X1106" s="513">
        <v>0</v>
      </c>
      <c r="Y1106" s="513">
        <v>0</v>
      </c>
      <c r="Z1106" s="513">
        <v>0</v>
      </c>
      <c r="AA1106" s="513">
        <v>0</v>
      </c>
      <c r="AB1106" s="513">
        <v>0</v>
      </c>
      <c r="AC1106" s="513">
        <v>8</v>
      </c>
      <c r="AD1106" s="513">
        <v>8</v>
      </c>
      <c r="AE1106" s="513">
        <v>0</v>
      </c>
      <c r="AF1106" s="513">
        <v>0</v>
      </c>
      <c r="AG1106" s="513">
        <v>0</v>
      </c>
      <c r="AH1106" s="513">
        <f t="shared" si="167"/>
        <v>0</v>
      </c>
      <c r="AI1106" s="513">
        <v>0</v>
      </c>
      <c r="AJ1106" s="513">
        <v>0</v>
      </c>
      <c r="AK1106" s="513">
        <f t="shared" si="168"/>
        <v>8</v>
      </c>
      <c r="AL1106" s="513">
        <f t="shared" si="169"/>
        <v>8</v>
      </c>
      <c r="AM1106" s="513">
        <v>0</v>
      </c>
      <c r="AN1106" s="513">
        <v>0</v>
      </c>
      <c r="AO1106" s="513">
        <v>0</v>
      </c>
      <c r="AP1106" s="513">
        <v>0</v>
      </c>
      <c r="AQ1106" s="513">
        <v>0</v>
      </c>
      <c r="AR1106" s="513">
        <v>0</v>
      </c>
      <c r="AS1106" s="513">
        <v>0</v>
      </c>
      <c r="AT1106" s="513">
        <v>0</v>
      </c>
      <c r="AU1106" s="513">
        <v>0</v>
      </c>
      <c r="AV1106" s="513">
        <v>0</v>
      </c>
      <c r="AW1106" s="513">
        <v>0</v>
      </c>
      <c r="AX1106" s="513">
        <v>0</v>
      </c>
      <c r="AY1106" s="513">
        <v>0</v>
      </c>
      <c r="AZ1106" s="513">
        <v>0</v>
      </c>
      <c r="BA1106" s="513">
        <v>0</v>
      </c>
      <c r="BB1106" s="513">
        <v>0</v>
      </c>
      <c r="BC1106" s="513">
        <v>138.05000000000001</v>
      </c>
      <c r="BD1106" s="513">
        <v>138.05000000000001</v>
      </c>
      <c r="BE1106" s="513">
        <v>0</v>
      </c>
      <c r="BF1106" s="513">
        <v>0</v>
      </c>
      <c r="BG1106" s="513">
        <v>0</v>
      </c>
      <c r="BH1106" s="513">
        <v>0</v>
      </c>
      <c r="BI1106" s="513">
        <v>0</v>
      </c>
      <c r="BJ1106" s="513">
        <v>0</v>
      </c>
      <c r="BK1106" s="241">
        <f t="shared" si="170"/>
        <v>138.05000000000001</v>
      </c>
      <c r="BL1106" s="22">
        <f t="shared" si="171"/>
        <v>138.05000000000001</v>
      </c>
      <c r="BM1106" s="519">
        <f t="shared" si="172"/>
        <v>8.3666666666666681E-2</v>
      </c>
      <c r="BN1106" s="520">
        <v>0</v>
      </c>
      <c r="BO1106" s="520">
        <v>0</v>
      </c>
      <c r="BP1106" s="520">
        <v>0</v>
      </c>
      <c r="BQ1106" s="520">
        <v>0</v>
      </c>
      <c r="BR1106" s="520">
        <v>0</v>
      </c>
      <c r="BS1106" s="520">
        <v>0</v>
      </c>
      <c r="BT1106" s="520">
        <v>0</v>
      </c>
      <c r="BU1106" s="520">
        <v>0</v>
      </c>
      <c r="BV1106" s="520">
        <v>0</v>
      </c>
      <c r="BW1106" s="520">
        <v>0</v>
      </c>
      <c r="BX1106" s="520">
        <v>0</v>
      </c>
      <c r="BY1106" s="520">
        <v>0</v>
      </c>
      <c r="BZ1106" s="520">
        <v>0</v>
      </c>
      <c r="CA1106" s="520">
        <v>0</v>
      </c>
      <c r="CB1106" s="520">
        <v>0</v>
      </c>
      <c r="CC1106" s="520">
        <v>0</v>
      </c>
      <c r="CD1106" s="520">
        <v>162048.61200000002</v>
      </c>
      <c r="CE1106" s="520">
        <v>162048.61200000002</v>
      </c>
      <c r="CF1106" s="520">
        <v>0</v>
      </c>
      <c r="CG1106" s="520">
        <v>0</v>
      </c>
      <c r="CH1106" s="520">
        <v>0</v>
      </c>
      <c r="CI1106" s="520">
        <v>0</v>
      </c>
      <c r="CJ1106" s="520">
        <v>0</v>
      </c>
      <c r="CK1106" s="520">
        <v>0</v>
      </c>
      <c r="CL1106" s="520">
        <f t="shared" si="173"/>
        <v>162048.61200000002</v>
      </c>
      <c r="CM1106" s="521">
        <f t="shared" si="174"/>
        <v>162048.61200000002</v>
      </c>
      <c r="CN1106" s="522">
        <v>4730400.0000000009</v>
      </c>
      <c r="CO1106" s="522">
        <v>4730400.0000000009</v>
      </c>
      <c r="CP1106" s="522">
        <v>5781600</v>
      </c>
      <c r="CQ1106" s="243" t="s">
        <v>874</v>
      </c>
      <c r="CR1106" s="103">
        <v>1.35</v>
      </c>
      <c r="CS1106" s="523">
        <v>1.35</v>
      </c>
      <c r="CT1106" s="104">
        <v>1.65</v>
      </c>
      <c r="CU1106" s="524"/>
      <c r="CV1106" s="524"/>
      <c r="CW1106" s="524"/>
      <c r="CX1106" s="525"/>
      <c r="CY1106" s="526">
        <v>1344.5186965461005</v>
      </c>
      <c r="CZ1106" s="527">
        <v>472.07087630892465</v>
      </c>
      <c r="DA1106" s="528">
        <v>1.3339217458079646</v>
      </c>
      <c r="DB1106" s="529">
        <v>0.99880305018056204</v>
      </c>
      <c r="DC1106" s="530" t="s">
        <v>2304</v>
      </c>
      <c r="DD1106" s="225"/>
      <c r="DE1106" s="524"/>
      <c r="DF1106" s="524"/>
      <c r="DG1106" s="531"/>
      <c r="DH1106" s="532"/>
      <c r="DI1106" s="64">
        <v>4968</v>
      </c>
      <c r="DJ1106" s="64">
        <v>0</v>
      </c>
      <c r="DK1106" s="64">
        <v>789223</v>
      </c>
      <c r="DL1106" s="545">
        <f t="shared" si="165"/>
        <v>264730.33333333331</v>
      </c>
    </row>
    <row r="1107" spans="1:116" ht="43.5" customHeight="1" x14ac:dyDescent="0.25">
      <c r="A1107" s="356" t="s">
        <v>7</v>
      </c>
      <c r="B1107" s="65" t="s">
        <v>96</v>
      </c>
      <c r="C1107" s="65" t="s">
        <v>140</v>
      </c>
      <c r="D1107" s="64" t="s">
        <v>2732</v>
      </c>
      <c r="E1107" s="64" t="s">
        <v>156</v>
      </c>
      <c r="F1107" s="64" t="s">
        <v>2022</v>
      </c>
      <c r="G1107" s="18" t="s">
        <v>156</v>
      </c>
      <c r="H1107" s="35" t="s">
        <v>889</v>
      </c>
      <c r="I1107" s="28" t="s">
        <v>2287</v>
      </c>
      <c r="J1107" s="498">
        <v>0</v>
      </c>
      <c r="K1107" s="498">
        <v>3.7689393861000002E-2</v>
      </c>
      <c r="L1107" s="499">
        <v>0</v>
      </c>
      <c r="M1107" s="512">
        <v>0</v>
      </c>
      <c r="N1107" s="513">
        <v>0</v>
      </c>
      <c r="O1107" s="513">
        <v>0</v>
      </c>
      <c r="P1107" s="513">
        <v>0</v>
      </c>
      <c r="Q1107" s="513">
        <v>0</v>
      </c>
      <c r="R1107" s="513">
        <v>0</v>
      </c>
      <c r="S1107" s="513">
        <v>0</v>
      </c>
      <c r="T1107" s="513">
        <v>0</v>
      </c>
      <c r="U1107" s="513">
        <v>0</v>
      </c>
      <c r="V1107" s="513">
        <v>0</v>
      </c>
      <c r="W1107" s="513">
        <v>0</v>
      </c>
      <c r="X1107" s="513">
        <v>0</v>
      </c>
      <c r="Y1107" s="513">
        <v>0</v>
      </c>
      <c r="Z1107" s="513">
        <v>0</v>
      </c>
      <c r="AA1107" s="513">
        <v>0</v>
      </c>
      <c r="AB1107" s="513">
        <v>0</v>
      </c>
      <c r="AC1107" s="513">
        <v>2</v>
      </c>
      <c r="AD1107" s="513">
        <v>2</v>
      </c>
      <c r="AE1107" s="513">
        <v>0</v>
      </c>
      <c r="AF1107" s="513">
        <v>0</v>
      </c>
      <c r="AG1107" s="513">
        <v>0</v>
      </c>
      <c r="AH1107" s="513">
        <f t="shared" si="167"/>
        <v>0</v>
      </c>
      <c r="AI1107" s="513">
        <v>0</v>
      </c>
      <c r="AJ1107" s="513">
        <v>0</v>
      </c>
      <c r="AK1107" s="513">
        <f t="shared" si="168"/>
        <v>2</v>
      </c>
      <c r="AL1107" s="513">
        <f t="shared" si="169"/>
        <v>2</v>
      </c>
      <c r="AM1107" s="513">
        <v>0</v>
      </c>
      <c r="AN1107" s="513">
        <v>0</v>
      </c>
      <c r="AO1107" s="513">
        <v>0</v>
      </c>
      <c r="AP1107" s="513">
        <v>0</v>
      </c>
      <c r="AQ1107" s="513">
        <v>0</v>
      </c>
      <c r="AR1107" s="513">
        <v>0</v>
      </c>
      <c r="AS1107" s="513">
        <v>0</v>
      </c>
      <c r="AT1107" s="513">
        <v>0</v>
      </c>
      <c r="AU1107" s="513">
        <v>0</v>
      </c>
      <c r="AV1107" s="513">
        <v>0</v>
      </c>
      <c r="AW1107" s="513">
        <v>0</v>
      </c>
      <c r="AX1107" s="513">
        <v>0</v>
      </c>
      <c r="AY1107" s="513">
        <v>0</v>
      </c>
      <c r="AZ1107" s="513">
        <v>0</v>
      </c>
      <c r="BA1107" s="513">
        <v>0</v>
      </c>
      <c r="BB1107" s="513">
        <v>0</v>
      </c>
      <c r="BC1107" s="513">
        <v>15.37</v>
      </c>
      <c r="BD1107" s="513">
        <v>15.37</v>
      </c>
      <c r="BE1107" s="513">
        <v>0</v>
      </c>
      <c r="BF1107" s="513">
        <v>0</v>
      </c>
      <c r="BG1107" s="513">
        <v>0</v>
      </c>
      <c r="BH1107" s="513">
        <v>0</v>
      </c>
      <c r="BI1107" s="513">
        <v>0</v>
      </c>
      <c r="BJ1107" s="513">
        <v>0</v>
      </c>
      <c r="BK1107" s="241">
        <f t="shared" si="170"/>
        <v>15.37</v>
      </c>
      <c r="BL1107" s="22">
        <f t="shared" si="171"/>
        <v>15.37</v>
      </c>
      <c r="BM1107" s="519">
        <f t="shared" si="172"/>
        <v>7.6850000000000002E-2</v>
      </c>
      <c r="BN1107" s="520">
        <v>0</v>
      </c>
      <c r="BO1107" s="520">
        <v>0</v>
      </c>
      <c r="BP1107" s="520">
        <v>0</v>
      </c>
      <c r="BQ1107" s="520">
        <v>0</v>
      </c>
      <c r="BR1107" s="520">
        <v>0</v>
      </c>
      <c r="BS1107" s="520">
        <v>0</v>
      </c>
      <c r="BT1107" s="520">
        <v>0</v>
      </c>
      <c r="BU1107" s="520">
        <v>0</v>
      </c>
      <c r="BV1107" s="520">
        <v>0</v>
      </c>
      <c r="BW1107" s="520">
        <v>0</v>
      </c>
      <c r="BX1107" s="520">
        <v>0</v>
      </c>
      <c r="BY1107" s="520">
        <v>0</v>
      </c>
      <c r="BZ1107" s="520">
        <v>0</v>
      </c>
      <c r="CA1107" s="520">
        <v>0</v>
      </c>
      <c r="CB1107" s="520">
        <v>0</v>
      </c>
      <c r="CC1107" s="520">
        <v>0</v>
      </c>
      <c r="CD1107" s="520">
        <v>18041.9208</v>
      </c>
      <c r="CE1107" s="520">
        <v>18041.9208</v>
      </c>
      <c r="CF1107" s="520">
        <v>0</v>
      </c>
      <c r="CG1107" s="520">
        <v>0</v>
      </c>
      <c r="CH1107" s="520">
        <v>0</v>
      </c>
      <c r="CI1107" s="520">
        <v>0</v>
      </c>
      <c r="CJ1107" s="520">
        <v>0</v>
      </c>
      <c r="CK1107" s="520">
        <v>0</v>
      </c>
      <c r="CL1107" s="520">
        <f t="shared" si="173"/>
        <v>18041.9208</v>
      </c>
      <c r="CM1107" s="521">
        <f t="shared" si="174"/>
        <v>18041.9208</v>
      </c>
      <c r="CN1107" s="522">
        <v>350400.00000000012</v>
      </c>
      <c r="CO1107" s="522">
        <v>1401600.0000000005</v>
      </c>
      <c r="CP1107" s="522">
        <v>700800.00000000023</v>
      </c>
      <c r="CQ1107" s="243" t="s">
        <v>874</v>
      </c>
      <c r="CR1107" s="103">
        <v>0.1</v>
      </c>
      <c r="CS1107" s="523">
        <v>0.4</v>
      </c>
      <c r="CT1107" s="104">
        <v>0.2</v>
      </c>
      <c r="CU1107" s="524"/>
      <c r="CV1107" s="524"/>
      <c r="CW1107" s="524"/>
      <c r="CX1107" s="525"/>
      <c r="CY1107" s="526" t="s">
        <v>56</v>
      </c>
      <c r="CZ1107" s="527">
        <v>0</v>
      </c>
      <c r="DA1107" s="528" t="s">
        <v>56</v>
      </c>
      <c r="DB1107" s="529">
        <v>0</v>
      </c>
      <c r="DC1107" s="530" t="s">
        <v>2297</v>
      </c>
      <c r="DD1107" s="225"/>
      <c r="DE1107" s="524"/>
      <c r="DF1107" s="524"/>
      <c r="DG1107" s="531"/>
      <c r="DH1107" s="532"/>
      <c r="DI1107" s="64" t="s">
        <v>56</v>
      </c>
      <c r="DJ1107" s="64" t="s">
        <v>56</v>
      </c>
      <c r="DK1107" s="18" t="s">
        <v>56</v>
      </c>
      <c r="DL1107" s="534" t="s">
        <v>56</v>
      </c>
    </row>
    <row r="1108" spans="1:116" ht="43.5" customHeight="1" x14ac:dyDescent="0.25">
      <c r="A1108" s="356" t="s">
        <v>7</v>
      </c>
      <c r="B1108" s="65" t="s">
        <v>96</v>
      </c>
      <c r="C1108" s="65" t="s">
        <v>140</v>
      </c>
      <c r="D1108" s="64" t="s">
        <v>2734</v>
      </c>
      <c r="E1108" s="64" t="s">
        <v>699</v>
      </c>
      <c r="F1108" s="64" t="s">
        <v>700</v>
      </c>
      <c r="G1108" s="18" t="s">
        <v>699</v>
      </c>
      <c r="H1108" s="35" t="s">
        <v>860</v>
      </c>
      <c r="I1108" s="28" t="s">
        <v>2330</v>
      </c>
      <c r="J1108" s="498">
        <v>11.774481389853227</v>
      </c>
      <c r="K1108" s="498">
        <v>12.393560580282001</v>
      </c>
      <c r="L1108" s="499">
        <v>2519.3000000000002</v>
      </c>
      <c r="M1108" s="512">
        <v>0</v>
      </c>
      <c r="N1108" s="513">
        <v>0</v>
      </c>
      <c r="O1108" s="513">
        <v>0</v>
      </c>
      <c r="P1108" s="513">
        <v>0</v>
      </c>
      <c r="Q1108" s="513">
        <v>0</v>
      </c>
      <c r="R1108" s="513">
        <v>0</v>
      </c>
      <c r="S1108" s="513">
        <v>0</v>
      </c>
      <c r="T1108" s="513">
        <v>0</v>
      </c>
      <c r="U1108" s="513">
        <v>0</v>
      </c>
      <c r="V1108" s="513">
        <v>0</v>
      </c>
      <c r="W1108" s="513">
        <v>0</v>
      </c>
      <c r="X1108" s="513">
        <v>0</v>
      </c>
      <c r="Y1108" s="513">
        <v>0</v>
      </c>
      <c r="Z1108" s="513">
        <v>0</v>
      </c>
      <c r="AA1108" s="513">
        <v>0</v>
      </c>
      <c r="AB1108" s="513">
        <v>0</v>
      </c>
      <c r="AC1108" s="513">
        <v>43</v>
      </c>
      <c r="AD1108" s="513">
        <v>43</v>
      </c>
      <c r="AE1108" s="513">
        <v>0</v>
      </c>
      <c r="AF1108" s="513">
        <v>0</v>
      </c>
      <c r="AG1108" s="513">
        <v>0</v>
      </c>
      <c r="AH1108" s="513">
        <f t="shared" si="167"/>
        <v>0</v>
      </c>
      <c r="AI1108" s="513">
        <v>0</v>
      </c>
      <c r="AJ1108" s="513">
        <v>0</v>
      </c>
      <c r="AK1108" s="513">
        <f t="shared" si="168"/>
        <v>43</v>
      </c>
      <c r="AL1108" s="513">
        <f t="shared" si="169"/>
        <v>43</v>
      </c>
      <c r="AM1108" s="513">
        <v>0</v>
      </c>
      <c r="AN1108" s="513">
        <v>0</v>
      </c>
      <c r="AO1108" s="513">
        <v>0</v>
      </c>
      <c r="AP1108" s="513">
        <v>0</v>
      </c>
      <c r="AQ1108" s="513">
        <v>0</v>
      </c>
      <c r="AR1108" s="513">
        <v>0</v>
      </c>
      <c r="AS1108" s="513">
        <v>0</v>
      </c>
      <c r="AT1108" s="513">
        <v>0</v>
      </c>
      <c r="AU1108" s="513">
        <v>0</v>
      </c>
      <c r="AV1108" s="513">
        <v>0</v>
      </c>
      <c r="AW1108" s="513">
        <v>0</v>
      </c>
      <c r="AX1108" s="513">
        <v>0</v>
      </c>
      <c r="AY1108" s="513">
        <v>0</v>
      </c>
      <c r="AZ1108" s="513">
        <v>0</v>
      </c>
      <c r="BA1108" s="513">
        <v>0</v>
      </c>
      <c r="BB1108" s="513">
        <v>0</v>
      </c>
      <c r="BC1108" s="513">
        <v>238.95</v>
      </c>
      <c r="BD1108" s="513">
        <v>238.95</v>
      </c>
      <c r="BE1108" s="513">
        <v>0</v>
      </c>
      <c r="BF1108" s="513">
        <v>0</v>
      </c>
      <c r="BG1108" s="513">
        <v>0</v>
      </c>
      <c r="BH1108" s="513">
        <v>0</v>
      </c>
      <c r="BI1108" s="513">
        <v>0</v>
      </c>
      <c r="BJ1108" s="513">
        <v>0</v>
      </c>
      <c r="BK1108" s="241">
        <f t="shared" si="170"/>
        <v>238.95</v>
      </c>
      <c r="BL1108" s="22">
        <f t="shared" si="171"/>
        <v>238.95</v>
      </c>
      <c r="BM1108" s="519">
        <f t="shared" si="172"/>
        <v>3.3654929577464791E-2</v>
      </c>
      <c r="BN1108" s="520">
        <v>0</v>
      </c>
      <c r="BO1108" s="520">
        <v>0</v>
      </c>
      <c r="BP1108" s="520">
        <v>0</v>
      </c>
      <c r="BQ1108" s="520">
        <v>0</v>
      </c>
      <c r="BR1108" s="520">
        <v>0</v>
      </c>
      <c r="BS1108" s="520">
        <v>0</v>
      </c>
      <c r="BT1108" s="520">
        <v>0</v>
      </c>
      <c r="BU1108" s="520">
        <v>0</v>
      </c>
      <c r="BV1108" s="520">
        <v>0</v>
      </c>
      <c r="BW1108" s="520">
        <v>0</v>
      </c>
      <c r="BX1108" s="520">
        <v>0</v>
      </c>
      <c r="BY1108" s="520">
        <v>0</v>
      </c>
      <c r="BZ1108" s="520">
        <v>0</v>
      </c>
      <c r="CA1108" s="520">
        <v>0</v>
      </c>
      <c r="CB1108" s="520">
        <v>0</v>
      </c>
      <c r="CC1108" s="520">
        <v>0</v>
      </c>
      <c r="CD1108" s="520">
        <v>280489.06800000003</v>
      </c>
      <c r="CE1108" s="520">
        <v>280489.06800000003</v>
      </c>
      <c r="CF1108" s="520">
        <v>0</v>
      </c>
      <c r="CG1108" s="520">
        <v>0</v>
      </c>
      <c r="CH1108" s="520">
        <v>0</v>
      </c>
      <c r="CI1108" s="520">
        <v>0</v>
      </c>
      <c r="CJ1108" s="520">
        <v>0</v>
      </c>
      <c r="CK1108" s="520">
        <v>0</v>
      </c>
      <c r="CL1108" s="520">
        <f t="shared" si="173"/>
        <v>280489.06800000003</v>
      </c>
      <c r="CM1108" s="521">
        <f t="shared" si="174"/>
        <v>280489.06800000003</v>
      </c>
      <c r="CN1108" s="522">
        <v>20918879.999999996</v>
      </c>
      <c r="CO1108" s="522">
        <v>20918879.999999996</v>
      </c>
      <c r="CP1108" s="522">
        <v>24878399.999999996</v>
      </c>
      <c r="CQ1108" s="243" t="s">
        <v>874</v>
      </c>
      <c r="CR1108" s="103">
        <v>5.97</v>
      </c>
      <c r="CS1108" s="523">
        <v>5.97</v>
      </c>
      <c r="CT1108" s="104">
        <v>7.1</v>
      </c>
      <c r="CU1108" s="524"/>
      <c r="CV1108" s="524"/>
      <c r="CW1108" s="524"/>
      <c r="CX1108" s="525"/>
      <c r="CY1108" s="526">
        <v>1081.2078789339305</v>
      </c>
      <c r="CZ1108" s="527">
        <v>168.03290655451721</v>
      </c>
      <c r="DA1108" s="528">
        <v>2.2215822695626315</v>
      </c>
      <c r="DB1108" s="529">
        <v>1.8900220226852558</v>
      </c>
      <c r="DC1108" s="530" t="s">
        <v>2382</v>
      </c>
      <c r="DD1108" s="225"/>
      <c r="DE1108" s="524"/>
      <c r="DF1108" s="524"/>
      <c r="DG1108" s="531"/>
      <c r="DH1108" s="532"/>
      <c r="DI1108" s="64">
        <v>35720</v>
      </c>
      <c r="DJ1108" s="64">
        <v>0</v>
      </c>
      <c r="DK1108" s="64">
        <v>499689</v>
      </c>
      <c r="DL1108" s="533">
        <f t="shared" ref="DL1108:DL1124" si="175">AVERAGE(DI1108,DJ1108,DK1108)</f>
        <v>178469.66666666666</v>
      </c>
    </row>
    <row r="1109" spans="1:116" ht="43.5" customHeight="1" x14ac:dyDescent="0.25">
      <c r="A1109" s="356" t="s">
        <v>7</v>
      </c>
      <c r="B1109" s="65" t="s">
        <v>96</v>
      </c>
      <c r="C1109" s="65" t="s">
        <v>140</v>
      </c>
      <c r="D1109" s="64" t="s">
        <v>2734</v>
      </c>
      <c r="E1109" s="64" t="s">
        <v>699</v>
      </c>
      <c r="F1109" s="64" t="s">
        <v>701</v>
      </c>
      <c r="G1109" s="18" t="s">
        <v>699</v>
      </c>
      <c r="H1109" s="35" t="s">
        <v>866</v>
      </c>
      <c r="I1109" s="28" t="s">
        <v>2330</v>
      </c>
      <c r="J1109" s="498">
        <v>8.8022822040650333</v>
      </c>
      <c r="K1109" s="498">
        <v>13.877272698407999</v>
      </c>
      <c r="L1109" s="499">
        <v>1040.4000000000001</v>
      </c>
      <c r="M1109" s="512">
        <v>0</v>
      </c>
      <c r="N1109" s="513">
        <v>0</v>
      </c>
      <c r="O1109" s="513">
        <v>0</v>
      </c>
      <c r="P1109" s="513">
        <v>0</v>
      </c>
      <c r="Q1109" s="513">
        <v>0</v>
      </c>
      <c r="R1109" s="513">
        <v>0</v>
      </c>
      <c r="S1109" s="513">
        <v>0</v>
      </c>
      <c r="T1109" s="513">
        <v>0</v>
      </c>
      <c r="U1109" s="513">
        <v>0</v>
      </c>
      <c r="V1109" s="513">
        <v>0</v>
      </c>
      <c r="W1109" s="513">
        <v>0</v>
      </c>
      <c r="X1109" s="513">
        <v>0</v>
      </c>
      <c r="Y1109" s="513">
        <v>0</v>
      </c>
      <c r="Z1109" s="513">
        <v>0</v>
      </c>
      <c r="AA1109" s="513">
        <v>0</v>
      </c>
      <c r="AB1109" s="513">
        <v>0</v>
      </c>
      <c r="AC1109" s="513">
        <v>41</v>
      </c>
      <c r="AD1109" s="513">
        <v>41</v>
      </c>
      <c r="AE1109" s="513">
        <v>0</v>
      </c>
      <c r="AF1109" s="513">
        <v>0</v>
      </c>
      <c r="AG1109" s="513">
        <v>0</v>
      </c>
      <c r="AH1109" s="513">
        <f t="shared" si="167"/>
        <v>0</v>
      </c>
      <c r="AI1109" s="513">
        <v>0</v>
      </c>
      <c r="AJ1109" s="513">
        <v>0</v>
      </c>
      <c r="AK1109" s="513">
        <f t="shared" si="168"/>
        <v>41</v>
      </c>
      <c r="AL1109" s="513">
        <f t="shared" si="169"/>
        <v>41</v>
      </c>
      <c r="AM1109" s="513">
        <v>0</v>
      </c>
      <c r="AN1109" s="513">
        <v>0</v>
      </c>
      <c r="AO1109" s="513">
        <v>0</v>
      </c>
      <c r="AP1109" s="513">
        <v>0</v>
      </c>
      <c r="AQ1109" s="513">
        <v>0</v>
      </c>
      <c r="AR1109" s="513">
        <v>0</v>
      </c>
      <c r="AS1109" s="513">
        <v>0</v>
      </c>
      <c r="AT1109" s="513">
        <v>0</v>
      </c>
      <c r="AU1109" s="513">
        <v>0</v>
      </c>
      <c r="AV1109" s="513">
        <v>0</v>
      </c>
      <c r="AW1109" s="513">
        <v>0</v>
      </c>
      <c r="AX1109" s="513">
        <v>0</v>
      </c>
      <c r="AY1109" s="513">
        <v>0</v>
      </c>
      <c r="AZ1109" s="513">
        <v>0</v>
      </c>
      <c r="BA1109" s="513">
        <v>0</v>
      </c>
      <c r="BB1109" s="513">
        <v>0</v>
      </c>
      <c r="BC1109" s="513">
        <v>346.17</v>
      </c>
      <c r="BD1109" s="513">
        <v>346.17</v>
      </c>
      <c r="BE1109" s="513">
        <v>0</v>
      </c>
      <c r="BF1109" s="513">
        <v>0</v>
      </c>
      <c r="BG1109" s="513">
        <v>0</v>
      </c>
      <c r="BH1109" s="513">
        <v>0</v>
      </c>
      <c r="BI1109" s="513">
        <v>0</v>
      </c>
      <c r="BJ1109" s="513">
        <v>0</v>
      </c>
      <c r="BK1109" s="241">
        <f t="shared" si="170"/>
        <v>346.17</v>
      </c>
      <c r="BL1109" s="22">
        <f t="shared" si="171"/>
        <v>346.17</v>
      </c>
      <c r="BM1109" s="519">
        <f t="shared" si="172"/>
        <v>6.8278106508875738E-2</v>
      </c>
      <c r="BN1109" s="520">
        <v>0</v>
      </c>
      <c r="BO1109" s="520">
        <v>0</v>
      </c>
      <c r="BP1109" s="520">
        <v>0</v>
      </c>
      <c r="BQ1109" s="520">
        <v>0</v>
      </c>
      <c r="BR1109" s="520">
        <v>0</v>
      </c>
      <c r="BS1109" s="520">
        <v>0</v>
      </c>
      <c r="BT1109" s="520">
        <v>0</v>
      </c>
      <c r="BU1109" s="520">
        <v>0</v>
      </c>
      <c r="BV1109" s="520">
        <v>0</v>
      </c>
      <c r="BW1109" s="520">
        <v>0</v>
      </c>
      <c r="BX1109" s="520">
        <v>0</v>
      </c>
      <c r="BY1109" s="520">
        <v>0</v>
      </c>
      <c r="BZ1109" s="520">
        <v>0</v>
      </c>
      <c r="CA1109" s="520">
        <v>0</v>
      </c>
      <c r="CB1109" s="520">
        <v>0</v>
      </c>
      <c r="CC1109" s="520">
        <v>0</v>
      </c>
      <c r="CD1109" s="520">
        <v>406348.19280000008</v>
      </c>
      <c r="CE1109" s="520">
        <v>406348.19280000008</v>
      </c>
      <c r="CF1109" s="520">
        <v>0</v>
      </c>
      <c r="CG1109" s="520">
        <v>0</v>
      </c>
      <c r="CH1109" s="520">
        <v>0</v>
      </c>
      <c r="CI1109" s="520">
        <v>0</v>
      </c>
      <c r="CJ1109" s="520">
        <v>0</v>
      </c>
      <c r="CK1109" s="520">
        <v>0</v>
      </c>
      <c r="CL1109" s="520">
        <f t="shared" si="173"/>
        <v>406348.19280000008</v>
      </c>
      <c r="CM1109" s="521">
        <f t="shared" si="174"/>
        <v>406348.19280000008</v>
      </c>
      <c r="CN1109" s="522">
        <v>19622399.999999996</v>
      </c>
      <c r="CO1109" s="522">
        <v>19622399.999999996</v>
      </c>
      <c r="CP1109" s="522">
        <v>17765280</v>
      </c>
      <c r="CQ1109" s="243" t="s">
        <v>874</v>
      </c>
      <c r="CR1109" s="103">
        <v>5.6</v>
      </c>
      <c r="CS1109" s="523">
        <v>5.6</v>
      </c>
      <c r="CT1109" s="104">
        <v>5.07</v>
      </c>
      <c r="CU1109" s="524"/>
      <c r="CV1109" s="524"/>
      <c r="CW1109" s="524"/>
      <c r="CX1109" s="525"/>
      <c r="CY1109" s="526">
        <v>819.7042728018414</v>
      </c>
      <c r="CZ1109" s="527">
        <v>128.91833303331876</v>
      </c>
      <c r="DA1109" s="528">
        <v>1.40332379899089</v>
      </c>
      <c r="DB1109" s="529">
        <v>1.0692682988374509</v>
      </c>
      <c r="DC1109" s="530" t="s">
        <v>2415</v>
      </c>
      <c r="DD1109" s="225"/>
      <c r="DE1109" s="524"/>
      <c r="DF1109" s="524"/>
      <c r="DG1109" s="531"/>
      <c r="DH1109" s="532"/>
      <c r="DI1109" s="64">
        <v>50711</v>
      </c>
      <c r="DJ1109" s="64">
        <v>0</v>
      </c>
      <c r="DK1109" s="64">
        <v>251694</v>
      </c>
      <c r="DL1109" s="534">
        <f t="shared" si="175"/>
        <v>100801.66666666667</v>
      </c>
    </row>
    <row r="1110" spans="1:116" ht="43.5" customHeight="1" x14ac:dyDescent="0.25">
      <c r="A1110" s="356" t="s">
        <v>7</v>
      </c>
      <c r="B1110" s="65" t="s">
        <v>96</v>
      </c>
      <c r="C1110" s="65" t="s">
        <v>140</v>
      </c>
      <c r="D1110" s="64" t="s">
        <v>2734</v>
      </c>
      <c r="E1110" s="64" t="s">
        <v>699</v>
      </c>
      <c r="F1110" s="64" t="s">
        <v>702</v>
      </c>
      <c r="G1110" s="18" t="s">
        <v>699</v>
      </c>
      <c r="H1110" s="35" t="s">
        <v>860</v>
      </c>
      <c r="I1110" s="28" t="s">
        <v>2330</v>
      </c>
      <c r="J1110" s="498">
        <v>11.820207531173047</v>
      </c>
      <c r="K1110" s="498">
        <v>22.7083332861</v>
      </c>
      <c r="L1110" s="499">
        <v>1457.3</v>
      </c>
      <c r="M1110" s="512">
        <v>0</v>
      </c>
      <c r="N1110" s="513">
        <v>0</v>
      </c>
      <c r="O1110" s="513">
        <v>0</v>
      </c>
      <c r="P1110" s="513">
        <v>0</v>
      </c>
      <c r="Q1110" s="513">
        <v>0</v>
      </c>
      <c r="R1110" s="513">
        <v>0</v>
      </c>
      <c r="S1110" s="513">
        <v>0</v>
      </c>
      <c r="T1110" s="513">
        <v>0</v>
      </c>
      <c r="U1110" s="513">
        <v>0</v>
      </c>
      <c r="V1110" s="513">
        <v>0</v>
      </c>
      <c r="W1110" s="513">
        <v>0</v>
      </c>
      <c r="X1110" s="513">
        <v>0</v>
      </c>
      <c r="Y1110" s="513">
        <v>0</v>
      </c>
      <c r="Z1110" s="513">
        <v>0</v>
      </c>
      <c r="AA1110" s="513">
        <v>0</v>
      </c>
      <c r="AB1110" s="513">
        <v>0</v>
      </c>
      <c r="AC1110" s="513">
        <v>73</v>
      </c>
      <c r="AD1110" s="513">
        <v>73</v>
      </c>
      <c r="AE1110" s="513">
        <v>0</v>
      </c>
      <c r="AF1110" s="513">
        <v>0</v>
      </c>
      <c r="AG1110" s="513">
        <v>0</v>
      </c>
      <c r="AH1110" s="513">
        <f t="shared" si="167"/>
        <v>0</v>
      </c>
      <c r="AI1110" s="513">
        <v>0</v>
      </c>
      <c r="AJ1110" s="513">
        <v>0</v>
      </c>
      <c r="AK1110" s="513">
        <f t="shared" si="168"/>
        <v>73</v>
      </c>
      <c r="AL1110" s="513">
        <f t="shared" si="169"/>
        <v>73</v>
      </c>
      <c r="AM1110" s="513">
        <v>0</v>
      </c>
      <c r="AN1110" s="513">
        <v>0</v>
      </c>
      <c r="AO1110" s="513">
        <v>0</v>
      </c>
      <c r="AP1110" s="513">
        <v>0</v>
      </c>
      <c r="AQ1110" s="513">
        <v>0</v>
      </c>
      <c r="AR1110" s="513">
        <v>0</v>
      </c>
      <c r="AS1110" s="513">
        <v>0</v>
      </c>
      <c r="AT1110" s="513">
        <v>0</v>
      </c>
      <c r="AU1110" s="513">
        <v>0</v>
      </c>
      <c r="AV1110" s="513">
        <v>0</v>
      </c>
      <c r="AW1110" s="513">
        <v>0</v>
      </c>
      <c r="AX1110" s="513">
        <v>0</v>
      </c>
      <c r="AY1110" s="513">
        <v>0</v>
      </c>
      <c r="AZ1110" s="513">
        <v>0</v>
      </c>
      <c r="BA1110" s="513">
        <v>0</v>
      </c>
      <c r="BB1110" s="513">
        <v>0</v>
      </c>
      <c r="BC1110" s="513">
        <v>1149.42</v>
      </c>
      <c r="BD1110" s="513">
        <v>1149.42</v>
      </c>
      <c r="BE1110" s="513">
        <v>0</v>
      </c>
      <c r="BF1110" s="513">
        <v>0</v>
      </c>
      <c r="BG1110" s="513">
        <v>0</v>
      </c>
      <c r="BH1110" s="513">
        <v>0</v>
      </c>
      <c r="BI1110" s="513">
        <v>0</v>
      </c>
      <c r="BJ1110" s="513">
        <v>0</v>
      </c>
      <c r="BK1110" s="241">
        <f t="shared" si="170"/>
        <v>1149.42</v>
      </c>
      <c r="BL1110" s="22">
        <f t="shared" si="171"/>
        <v>1149.42</v>
      </c>
      <c r="BM1110" s="519">
        <f t="shared" si="172"/>
        <v>0.20307773851590108</v>
      </c>
      <c r="BN1110" s="520">
        <v>0</v>
      </c>
      <c r="BO1110" s="520">
        <v>0</v>
      </c>
      <c r="BP1110" s="520">
        <v>0</v>
      </c>
      <c r="BQ1110" s="520">
        <v>0</v>
      </c>
      <c r="BR1110" s="520">
        <v>0</v>
      </c>
      <c r="BS1110" s="520">
        <v>0</v>
      </c>
      <c r="BT1110" s="520">
        <v>0</v>
      </c>
      <c r="BU1110" s="520">
        <v>0</v>
      </c>
      <c r="BV1110" s="520">
        <v>0</v>
      </c>
      <c r="BW1110" s="520">
        <v>0</v>
      </c>
      <c r="BX1110" s="520">
        <v>0</v>
      </c>
      <c r="BY1110" s="520">
        <v>0</v>
      </c>
      <c r="BZ1110" s="520">
        <v>0</v>
      </c>
      <c r="CA1110" s="520">
        <v>0</v>
      </c>
      <c r="CB1110" s="520">
        <v>0</v>
      </c>
      <c r="CC1110" s="520">
        <v>0</v>
      </c>
      <c r="CD1110" s="520">
        <v>1349235.1728000003</v>
      </c>
      <c r="CE1110" s="520">
        <v>1349235.1728000003</v>
      </c>
      <c r="CF1110" s="520">
        <v>0</v>
      </c>
      <c r="CG1110" s="520">
        <v>0</v>
      </c>
      <c r="CH1110" s="520">
        <v>0</v>
      </c>
      <c r="CI1110" s="520">
        <v>0</v>
      </c>
      <c r="CJ1110" s="520">
        <v>0</v>
      </c>
      <c r="CK1110" s="520">
        <v>0</v>
      </c>
      <c r="CL1110" s="520">
        <f t="shared" si="173"/>
        <v>1349235.1728000003</v>
      </c>
      <c r="CM1110" s="521">
        <f t="shared" si="174"/>
        <v>1349235.1728000003</v>
      </c>
      <c r="CN1110" s="522">
        <v>18115680</v>
      </c>
      <c r="CO1110" s="522">
        <v>18115680</v>
      </c>
      <c r="CP1110" s="522">
        <v>19832640.000000004</v>
      </c>
      <c r="CQ1110" s="243" t="s">
        <v>874</v>
      </c>
      <c r="CR1110" s="103">
        <v>5.17</v>
      </c>
      <c r="CS1110" s="523">
        <v>5.17</v>
      </c>
      <c r="CT1110" s="104">
        <v>5.66</v>
      </c>
      <c r="CU1110" s="524"/>
      <c r="CV1110" s="524"/>
      <c r="CW1110" s="524"/>
      <c r="CX1110" s="525"/>
      <c r="CY1110" s="526">
        <v>790.55307241399635</v>
      </c>
      <c r="CZ1110" s="527">
        <v>77.236720833242032</v>
      </c>
      <c r="DA1110" s="528">
        <v>1.3124606731428132</v>
      </c>
      <c r="DB1110" s="529">
        <v>0.97935001724362136</v>
      </c>
      <c r="DC1110" s="530" t="s">
        <v>2323</v>
      </c>
      <c r="DD1110" s="225"/>
      <c r="DE1110" s="524"/>
      <c r="DF1110" s="524"/>
      <c r="DG1110" s="531"/>
      <c r="DH1110" s="532"/>
      <c r="DI1110" s="64">
        <v>52950</v>
      </c>
      <c r="DJ1110" s="64">
        <v>0</v>
      </c>
      <c r="DK1110" s="64">
        <v>0</v>
      </c>
      <c r="DL1110" s="534">
        <f t="shared" si="175"/>
        <v>17650</v>
      </c>
    </row>
    <row r="1111" spans="1:116" ht="43.5" customHeight="1" x14ac:dyDescent="0.25">
      <c r="A1111" s="356" t="s">
        <v>7</v>
      </c>
      <c r="B1111" s="65" t="s">
        <v>96</v>
      </c>
      <c r="C1111" s="65" t="s">
        <v>140</v>
      </c>
      <c r="D1111" s="64" t="s">
        <v>2735</v>
      </c>
      <c r="E1111" s="64" t="s">
        <v>648</v>
      </c>
      <c r="F1111" s="64" t="s">
        <v>2023</v>
      </c>
      <c r="G1111" s="18" t="s">
        <v>1864</v>
      </c>
      <c r="H1111" s="35" t="s">
        <v>866</v>
      </c>
      <c r="I1111" s="28" t="s">
        <v>2330</v>
      </c>
      <c r="J1111" s="498">
        <v>11.774481389853227</v>
      </c>
      <c r="K1111" s="498">
        <v>21.918749954409002</v>
      </c>
      <c r="L1111" s="499">
        <v>1339.4</v>
      </c>
      <c r="M1111" s="512">
        <v>0</v>
      </c>
      <c r="N1111" s="513">
        <v>0</v>
      </c>
      <c r="O1111" s="513">
        <v>0</v>
      </c>
      <c r="P1111" s="513">
        <v>0</v>
      </c>
      <c r="Q1111" s="513">
        <v>0</v>
      </c>
      <c r="R1111" s="513">
        <v>0</v>
      </c>
      <c r="S1111" s="513">
        <v>0</v>
      </c>
      <c r="T1111" s="513">
        <v>0</v>
      </c>
      <c r="U1111" s="513">
        <v>0</v>
      </c>
      <c r="V1111" s="513">
        <v>0</v>
      </c>
      <c r="W1111" s="513">
        <v>0</v>
      </c>
      <c r="X1111" s="513">
        <v>0</v>
      </c>
      <c r="Y1111" s="513">
        <v>0</v>
      </c>
      <c r="Z1111" s="513">
        <v>0</v>
      </c>
      <c r="AA1111" s="513">
        <v>0</v>
      </c>
      <c r="AB1111" s="513">
        <v>0</v>
      </c>
      <c r="AC1111" s="513">
        <v>67</v>
      </c>
      <c r="AD1111" s="513">
        <v>67</v>
      </c>
      <c r="AE1111" s="513">
        <v>0</v>
      </c>
      <c r="AF1111" s="513">
        <v>0</v>
      </c>
      <c r="AG1111" s="513">
        <v>0</v>
      </c>
      <c r="AH1111" s="513">
        <f t="shared" si="167"/>
        <v>0</v>
      </c>
      <c r="AI1111" s="513">
        <v>0</v>
      </c>
      <c r="AJ1111" s="513">
        <v>0</v>
      </c>
      <c r="AK1111" s="513">
        <f t="shared" si="168"/>
        <v>67</v>
      </c>
      <c r="AL1111" s="513">
        <f t="shared" si="169"/>
        <v>67</v>
      </c>
      <c r="AM1111" s="513">
        <v>0</v>
      </c>
      <c r="AN1111" s="513">
        <v>0</v>
      </c>
      <c r="AO1111" s="513">
        <v>0</v>
      </c>
      <c r="AP1111" s="513">
        <v>0</v>
      </c>
      <c r="AQ1111" s="513">
        <v>0</v>
      </c>
      <c r="AR1111" s="513">
        <v>0</v>
      </c>
      <c r="AS1111" s="513">
        <v>0</v>
      </c>
      <c r="AT1111" s="513">
        <v>0</v>
      </c>
      <c r="AU1111" s="513">
        <v>0</v>
      </c>
      <c r="AV1111" s="513">
        <v>0</v>
      </c>
      <c r="AW1111" s="513">
        <v>0</v>
      </c>
      <c r="AX1111" s="513">
        <v>0</v>
      </c>
      <c r="AY1111" s="513">
        <v>0</v>
      </c>
      <c r="AZ1111" s="513">
        <v>0</v>
      </c>
      <c r="BA1111" s="513">
        <v>0</v>
      </c>
      <c r="BB1111" s="513">
        <v>0</v>
      </c>
      <c r="BC1111" s="513">
        <v>421.03</v>
      </c>
      <c r="BD1111" s="513">
        <v>421.03</v>
      </c>
      <c r="BE1111" s="513">
        <v>0</v>
      </c>
      <c r="BF1111" s="513">
        <v>0</v>
      </c>
      <c r="BG1111" s="513">
        <v>0</v>
      </c>
      <c r="BH1111" s="513">
        <v>0</v>
      </c>
      <c r="BI1111" s="513">
        <v>0</v>
      </c>
      <c r="BJ1111" s="513">
        <v>0</v>
      </c>
      <c r="BK1111" s="241">
        <f t="shared" si="170"/>
        <v>421.03</v>
      </c>
      <c r="BL1111" s="22">
        <f t="shared" si="171"/>
        <v>421.03</v>
      </c>
      <c r="BM1111" s="519">
        <f t="shared" si="172"/>
        <v>3.6358376511226247E-2</v>
      </c>
      <c r="BN1111" s="520">
        <v>0</v>
      </c>
      <c r="BO1111" s="520">
        <v>0</v>
      </c>
      <c r="BP1111" s="520">
        <v>0</v>
      </c>
      <c r="BQ1111" s="520">
        <v>0</v>
      </c>
      <c r="BR1111" s="520">
        <v>0</v>
      </c>
      <c r="BS1111" s="520">
        <v>0</v>
      </c>
      <c r="BT1111" s="520">
        <v>0</v>
      </c>
      <c r="BU1111" s="520">
        <v>0</v>
      </c>
      <c r="BV1111" s="520">
        <v>0</v>
      </c>
      <c r="BW1111" s="520">
        <v>0</v>
      </c>
      <c r="BX1111" s="520">
        <v>0</v>
      </c>
      <c r="BY1111" s="520">
        <v>0</v>
      </c>
      <c r="BZ1111" s="520">
        <v>0</v>
      </c>
      <c r="CA1111" s="520">
        <v>0</v>
      </c>
      <c r="CB1111" s="520">
        <v>0</v>
      </c>
      <c r="CC1111" s="520">
        <v>0</v>
      </c>
      <c r="CD1111" s="520">
        <v>494221.85519999999</v>
      </c>
      <c r="CE1111" s="520">
        <v>494221.85519999999</v>
      </c>
      <c r="CF1111" s="520">
        <v>0</v>
      </c>
      <c r="CG1111" s="520">
        <v>0</v>
      </c>
      <c r="CH1111" s="520">
        <v>0</v>
      </c>
      <c r="CI1111" s="520">
        <v>0</v>
      </c>
      <c r="CJ1111" s="520">
        <v>0</v>
      </c>
      <c r="CK1111" s="520">
        <v>0</v>
      </c>
      <c r="CL1111" s="520">
        <f t="shared" si="173"/>
        <v>494221.85519999999</v>
      </c>
      <c r="CM1111" s="521">
        <f t="shared" si="174"/>
        <v>494221.85519999999</v>
      </c>
      <c r="CN1111" s="522">
        <v>13617618.447988799</v>
      </c>
      <c r="CO1111" s="522">
        <v>13617618.447988799</v>
      </c>
      <c r="CP1111" s="522">
        <v>35757828.033494398</v>
      </c>
      <c r="CQ1111" s="243" t="s">
        <v>874</v>
      </c>
      <c r="CR1111" s="103">
        <v>4.41</v>
      </c>
      <c r="CS1111" s="523">
        <v>4.41</v>
      </c>
      <c r="CT1111" s="104">
        <v>11.58</v>
      </c>
      <c r="CU1111" s="524"/>
      <c r="CV1111" s="524"/>
      <c r="CW1111" s="524"/>
      <c r="CX1111" s="525"/>
      <c r="CY1111" s="526">
        <v>335.87168101079948</v>
      </c>
      <c r="CZ1111" s="527">
        <v>212.20900600278802</v>
      </c>
      <c r="DA1111" s="528">
        <v>2.0470770733500254</v>
      </c>
      <c r="DB1111" s="529">
        <v>1.7126643739222231</v>
      </c>
      <c r="DC1111" s="530" t="s">
        <v>2336</v>
      </c>
      <c r="DD1111" s="225"/>
      <c r="DE1111" s="524"/>
      <c r="DF1111" s="524"/>
      <c r="DG1111" s="531"/>
      <c r="DH1111" s="532"/>
      <c r="DI1111" s="64">
        <v>89235</v>
      </c>
      <c r="DJ1111" s="64">
        <v>159270</v>
      </c>
      <c r="DK1111" s="64">
        <v>234990</v>
      </c>
      <c r="DL1111" s="534">
        <f t="shared" si="175"/>
        <v>161165</v>
      </c>
    </row>
    <row r="1112" spans="1:116" ht="43.5" customHeight="1" x14ac:dyDescent="0.25">
      <c r="A1112" s="356" t="s">
        <v>7</v>
      </c>
      <c r="B1112" s="65" t="s">
        <v>96</v>
      </c>
      <c r="C1112" s="65" t="s">
        <v>140</v>
      </c>
      <c r="D1112" s="64" t="s">
        <v>2735</v>
      </c>
      <c r="E1112" s="64" t="s">
        <v>648</v>
      </c>
      <c r="F1112" s="64" t="s">
        <v>2024</v>
      </c>
      <c r="G1112" s="18" t="s">
        <v>2025</v>
      </c>
      <c r="H1112" s="35" t="s">
        <v>860</v>
      </c>
      <c r="I1112" s="28" t="s">
        <v>2330</v>
      </c>
      <c r="J1112" s="498">
        <v>9.6253527478217631</v>
      </c>
      <c r="K1112" s="498">
        <v>16.676893904705999</v>
      </c>
      <c r="L1112" s="499">
        <v>4012.3</v>
      </c>
      <c r="M1112" s="512">
        <v>0</v>
      </c>
      <c r="N1112" s="513">
        <v>0</v>
      </c>
      <c r="O1112" s="513">
        <v>0</v>
      </c>
      <c r="P1112" s="513">
        <v>0</v>
      </c>
      <c r="Q1112" s="513">
        <v>0</v>
      </c>
      <c r="R1112" s="513">
        <v>0</v>
      </c>
      <c r="S1112" s="513">
        <v>0</v>
      </c>
      <c r="T1112" s="513">
        <v>0</v>
      </c>
      <c r="U1112" s="513">
        <v>0</v>
      </c>
      <c r="V1112" s="513">
        <v>0</v>
      </c>
      <c r="W1112" s="513">
        <v>0</v>
      </c>
      <c r="X1112" s="513">
        <v>0</v>
      </c>
      <c r="Y1112" s="513">
        <v>0</v>
      </c>
      <c r="Z1112" s="513">
        <v>0</v>
      </c>
      <c r="AA1112" s="513">
        <v>0</v>
      </c>
      <c r="AB1112" s="513">
        <v>0</v>
      </c>
      <c r="AC1112" s="513">
        <v>98</v>
      </c>
      <c r="AD1112" s="513">
        <v>98</v>
      </c>
      <c r="AE1112" s="513">
        <v>0</v>
      </c>
      <c r="AF1112" s="513">
        <v>0</v>
      </c>
      <c r="AG1112" s="513">
        <v>0</v>
      </c>
      <c r="AH1112" s="513">
        <f t="shared" si="167"/>
        <v>0</v>
      </c>
      <c r="AI1112" s="513">
        <v>0</v>
      </c>
      <c r="AJ1112" s="513">
        <v>0</v>
      </c>
      <c r="AK1112" s="513">
        <f t="shared" si="168"/>
        <v>98</v>
      </c>
      <c r="AL1112" s="513">
        <f t="shared" si="169"/>
        <v>98</v>
      </c>
      <c r="AM1112" s="513">
        <v>0</v>
      </c>
      <c r="AN1112" s="513">
        <v>0</v>
      </c>
      <c r="AO1112" s="513">
        <v>0</v>
      </c>
      <c r="AP1112" s="513">
        <v>0</v>
      </c>
      <c r="AQ1112" s="513">
        <v>0</v>
      </c>
      <c r="AR1112" s="513">
        <v>0</v>
      </c>
      <c r="AS1112" s="513">
        <v>0</v>
      </c>
      <c r="AT1112" s="513">
        <v>0</v>
      </c>
      <c r="AU1112" s="513">
        <v>0</v>
      </c>
      <c r="AV1112" s="513">
        <v>0</v>
      </c>
      <c r="AW1112" s="513">
        <v>0</v>
      </c>
      <c r="AX1112" s="513">
        <v>0</v>
      </c>
      <c r="AY1112" s="513">
        <v>0</v>
      </c>
      <c r="AZ1112" s="513">
        <v>0</v>
      </c>
      <c r="BA1112" s="513">
        <v>0</v>
      </c>
      <c r="BB1112" s="513">
        <v>0</v>
      </c>
      <c r="BC1112" s="513">
        <v>824.76</v>
      </c>
      <c r="BD1112" s="513">
        <v>824.76</v>
      </c>
      <c r="BE1112" s="513">
        <v>0</v>
      </c>
      <c r="BF1112" s="513">
        <v>0</v>
      </c>
      <c r="BG1112" s="513">
        <v>0</v>
      </c>
      <c r="BH1112" s="513">
        <v>0</v>
      </c>
      <c r="BI1112" s="513">
        <v>0</v>
      </c>
      <c r="BJ1112" s="513">
        <v>0</v>
      </c>
      <c r="BK1112" s="241">
        <f t="shared" si="170"/>
        <v>824.76</v>
      </c>
      <c r="BL1112" s="22">
        <f t="shared" si="171"/>
        <v>824.76</v>
      </c>
      <c r="BM1112" s="519">
        <f t="shared" si="172"/>
        <v>0.12767182662538698</v>
      </c>
      <c r="BN1112" s="520">
        <v>0</v>
      </c>
      <c r="BO1112" s="520">
        <v>0</v>
      </c>
      <c r="BP1112" s="520">
        <v>0</v>
      </c>
      <c r="BQ1112" s="520">
        <v>0</v>
      </c>
      <c r="BR1112" s="520">
        <v>0</v>
      </c>
      <c r="BS1112" s="520">
        <v>0</v>
      </c>
      <c r="BT1112" s="520">
        <v>0</v>
      </c>
      <c r="BU1112" s="520">
        <v>0</v>
      </c>
      <c r="BV1112" s="520">
        <v>0</v>
      </c>
      <c r="BW1112" s="520">
        <v>0</v>
      </c>
      <c r="BX1112" s="520">
        <v>0</v>
      </c>
      <c r="BY1112" s="520">
        <v>0</v>
      </c>
      <c r="BZ1112" s="520">
        <v>0</v>
      </c>
      <c r="CA1112" s="520">
        <v>0</v>
      </c>
      <c r="CB1112" s="520">
        <v>0</v>
      </c>
      <c r="CC1112" s="520">
        <v>0</v>
      </c>
      <c r="CD1112" s="520">
        <v>968136.27839999995</v>
      </c>
      <c r="CE1112" s="520">
        <v>968136.27839999995</v>
      </c>
      <c r="CF1112" s="520">
        <v>0</v>
      </c>
      <c r="CG1112" s="520">
        <v>0</v>
      </c>
      <c r="CH1112" s="520">
        <v>0</v>
      </c>
      <c r="CI1112" s="520">
        <v>0</v>
      </c>
      <c r="CJ1112" s="520">
        <v>0</v>
      </c>
      <c r="CK1112" s="520">
        <v>0</v>
      </c>
      <c r="CL1112" s="520">
        <f t="shared" si="173"/>
        <v>968136.27839999995</v>
      </c>
      <c r="CM1112" s="521">
        <f t="shared" si="174"/>
        <v>968136.27839999995</v>
      </c>
      <c r="CN1112" s="522">
        <v>25797938.408004001</v>
      </c>
      <c r="CO1112" s="522">
        <v>25797938.408004001</v>
      </c>
      <c r="CP1112" s="522">
        <v>28246556.290797599</v>
      </c>
      <c r="CQ1112" s="243" t="s">
        <v>874</v>
      </c>
      <c r="CR1112" s="103">
        <v>5.9</v>
      </c>
      <c r="CS1112" s="523">
        <v>5.9</v>
      </c>
      <c r="CT1112" s="104">
        <v>6.46</v>
      </c>
      <c r="CU1112" s="524"/>
      <c r="CV1112" s="524"/>
      <c r="CW1112" s="524"/>
      <c r="CX1112" s="525"/>
      <c r="CY1112" s="526">
        <v>314.54887254871278</v>
      </c>
      <c r="CZ1112" s="527">
        <v>294.71304513248651</v>
      </c>
      <c r="DA1112" s="528">
        <v>1.9046440172156449</v>
      </c>
      <c r="DB1112" s="529">
        <v>1.8156810657173288</v>
      </c>
      <c r="DC1112" s="530" t="s">
        <v>2335</v>
      </c>
      <c r="DD1112" s="225"/>
      <c r="DE1112" s="524"/>
      <c r="DF1112" s="524"/>
      <c r="DG1112" s="531"/>
      <c r="DH1112" s="532"/>
      <c r="DI1112" s="64">
        <v>0</v>
      </c>
      <c r="DJ1112" s="64">
        <v>1418299</v>
      </c>
      <c r="DK1112" s="64">
        <v>1367209</v>
      </c>
      <c r="DL1112" s="534">
        <f t="shared" si="175"/>
        <v>928502.66666666663</v>
      </c>
    </row>
    <row r="1113" spans="1:116" ht="43.5" customHeight="1" x14ac:dyDescent="0.25">
      <c r="A1113" s="356" t="s">
        <v>7</v>
      </c>
      <c r="B1113" s="65" t="s">
        <v>96</v>
      </c>
      <c r="C1113" s="65" t="s">
        <v>140</v>
      </c>
      <c r="D1113" s="64" t="s">
        <v>2735</v>
      </c>
      <c r="E1113" s="64" t="s">
        <v>648</v>
      </c>
      <c r="F1113" s="64" t="s">
        <v>2026</v>
      </c>
      <c r="G1113" s="18" t="s">
        <v>1864</v>
      </c>
      <c r="H1113" s="35" t="s">
        <v>866</v>
      </c>
      <c r="I1113" s="28" t="s">
        <v>2330</v>
      </c>
      <c r="J1113" s="498">
        <v>11.774481389853227</v>
      </c>
      <c r="K1113" s="498">
        <v>2.859280297083</v>
      </c>
      <c r="L1113" s="499">
        <v>78.900000000000006</v>
      </c>
      <c r="M1113" s="512">
        <v>0</v>
      </c>
      <c r="N1113" s="513">
        <v>0</v>
      </c>
      <c r="O1113" s="513">
        <v>0</v>
      </c>
      <c r="P1113" s="513">
        <v>0</v>
      </c>
      <c r="Q1113" s="513">
        <v>0</v>
      </c>
      <c r="R1113" s="513">
        <v>0</v>
      </c>
      <c r="S1113" s="513">
        <v>0</v>
      </c>
      <c r="T1113" s="513">
        <v>0</v>
      </c>
      <c r="U1113" s="513">
        <v>0</v>
      </c>
      <c r="V1113" s="513">
        <v>0</v>
      </c>
      <c r="W1113" s="513">
        <v>0</v>
      </c>
      <c r="X1113" s="513">
        <v>0</v>
      </c>
      <c r="Y1113" s="513">
        <v>0</v>
      </c>
      <c r="Z1113" s="513">
        <v>0</v>
      </c>
      <c r="AA1113" s="513">
        <v>0</v>
      </c>
      <c r="AB1113" s="513">
        <v>0</v>
      </c>
      <c r="AC1113" s="513">
        <v>1</v>
      </c>
      <c r="AD1113" s="513">
        <v>1</v>
      </c>
      <c r="AE1113" s="513">
        <v>0</v>
      </c>
      <c r="AF1113" s="513">
        <v>0</v>
      </c>
      <c r="AG1113" s="513">
        <v>0</v>
      </c>
      <c r="AH1113" s="513">
        <f t="shared" si="167"/>
        <v>0</v>
      </c>
      <c r="AI1113" s="513">
        <v>0</v>
      </c>
      <c r="AJ1113" s="513">
        <v>0</v>
      </c>
      <c r="AK1113" s="513">
        <f t="shared" si="168"/>
        <v>1</v>
      </c>
      <c r="AL1113" s="513">
        <f t="shared" si="169"/>
        <v>1</v>
      </c>
      <c r="AM1113" s="513">
        <v>0</v>
      </c>
      <c r="AN1113" s="513">
        <v>0</v>
      </c>
      <c r="AO1113" s="513">
        <v>0</v>
      </c>
      <c r="AP1113" s="513">
        <v>0</v>
      </c>
      <c r="AQ1113" s="513">
        <v>0</v>
      </c>
      <c r="AR1113" s="513">
        <v>0</v>
      </c>
      <c r="AS1113" s="513">
        <v>0</v>
      </c>
      <c r="AT1113" s="513">
        <v>0</v>
      </c>
      <c r="AU1113" s="513">
        <v>0</v>
      </c>
      <c r="AV1113" s="513">
        <v>0</v>
      </c>
      <c r="AW1113" s="513">
        <v>0</v>
      </c>
      <c r="AX1113" s="513">
        <v>0</v>
      </c>
      <c r="AY1113" s="513">
        <v>0</v>
      </c>
      <c r="AZ1113" s="513">
        <v>0</v>
      </c>
      <c r="BA1113" s="513">
        <v>0</v>
      </c>
      <c r="BB1113" s="513">
        <v>0</v>
      </c>
      <c r="BC1113" s="513">
        <v>45</v>
      </c>
      <c r="BD1113" s="513">
        <v>45</v>
      </c>
      <c r="BE1113" s="513">
        <v>0</v>
      </c>
      <c r="BF1113" s="513">
        <v>0</v>
      </c>
      <c r="BG1113" s="513">
        <v>0</v>
      </c>
      <c r="BH1113" s="513">
        <v>0</v>
      </c>
      <c r="BI1113" s="513">
        <v>0</v>
      </c>
      <c r="BJ1113" s="513">
        <v>0</v>
      </c>
      <c r="BK1113" s="241">
        <f t="shared" si="170"/>
        <v>45</v>
      </c>
      <c r="BL1113" s="22">
        <f t="shared" si="171"/>
        <v>45</v>
      </c>
      <c r="BM1113" s="519">
        <f t="shared" si="172"/>
        <v>4.2979942693409734E-3</v>
      </c>
      <c r="BN1113" s="520">
        <v>0</v>
      </c>
      <c r="BO1113" s="520">
        <v>0</v>
      </c>
      <c r="BP1113" s="520">
        <v>0</v>
      </c>
      <c r="BQ1113" s="520">
        <v>0</v>
      </c>
      <c r="BR1113" s="520">
        <v>0</v>
      </c>
      <c r="BS1113" s="520">
        <v>0</v>
      </c>
      <c r="BT1113" s="520">
        <v>0</v>
      </c>
      <c r="BU1113" s="520">
        <v>0</v>
      </c>
      <c r="BV1113" s="520">
        <v>0</v>
      </c>
      <c r="BW1113" s="520">
        <v>0</v>
      </c>
      <c r="BX1113" s="520">
        <v>0</v>
      </c>
      <c r="BY1113" s="520">
        <v>0</v>
      </c>
      <c r="BZ1113" s="520">
        <v>0</v>
      </c>
      <c r="CA1113" s="520">
        <v>0</v>
      </c>
      <c r="CB1113" s="520">
        <v>0</v>
      </c>
      <c r="CC1113" s="520">
        <v>0</v>
      </c>
      <c r="CD1113" s="520">
        <v>52822.8</v>
      </c>
      <c r="CE1113" s="520">
        <v>52822.8</v>
      </c>
      <c r="CF1113" s="520">
        <v>0</v>
      </c>
      <c r="CG1113" s="520">
        <v>0</v>
      </c>
      <c r="CH1113" s="520">
        <v>0</v>
      </c>
      <c r="CI1113" s="520">
        <v>0</v>
      </c>
      <c r="CJ1113" s="520">
        <v>0</v>
      </c>
      <c r="CK1113" s="520">
        <v>0</v>
      </c>
      <c r="CL1113" s="520">
        <f t="shared" si="173"/>
        <v>52822.8</v>
      </c>
      <c r="CM1113" s="521">
        <f t="shared" si="174"/>
        <v>52822.8</v>
      </c>
      <c r="CN1113" s="522">
        <v>18426696.037413601</v>
      </c>
      <c r="CO1113" s="522">
        <v>18426696.037413601</v>
      </c>
      <c r="CP1113" s="522">
        <v>28497416.176029604</v>
      </c>
      <c r="CQ1113" s="243" t="s">
        <v>874</v>
      </c>
      <c r="CR1113" s="103">
        <v>6.77</v>
      </c>
      <c r="CS1113" s="523">
        <v>6.77</v>
      </c>
      <c r="CT1113" s="104">
        <v>10.47</v>
      </c>
      <c r="CU1113" s="524"/>
      <c r="CV1113" s="524"/>
      <c r="CW1113" s="524"/>
      <c r="CX1113" s="525"/>
      <c r="CY1113" s="526">
        <v>180.78959538994934</v>
      </c>
      <c r="CZ1113" s="527">
        <v>179.5253234810198</v>
      </c>
      <c r="DA1113" s="528">
        <v>1.1128668763832887</v>
      </c>
      <c r="DB1113" s="529">
        <v>1.0979646232810798</v>
      </c>
      <c r="DC1113" s="530" t="s">
        <v>2294</v>
      </c>
      <c r="DD1113" s="225"/>
      <c r="DE1113" s="524"/>
      <c r="DF1113" s="524"/>
      <c r="DG1113" s="531"/>
      <c r="DH1113" s="532"/>
      <c r="DI1113" s="64">
        <v>5472</v>
      </c>
      <c r="DJ1113" s="64">
        <v>0</v>
      </c>
      <c r="DK1113" s="64">
        <v>11070</v>
      </c>
      <c r="DL1113" s="534">
        <f t="shared" si="175"/>
        <v>5514</v>
      </c>
    </row>
    <row r="1114" spans="1:116" ht="43.5" customHeight="1" x14ac:dyDescent="0.25">
      <c r="A1114" s="356" t="s">
        <v>7</v>
      </c>
      <c r="B1114" s="65" t="s">
        <v>96</v>
      </c>
      <c r="C1114" s="65" t="s">
        <v>140</v>
      </c>
      <c r="D1114" s="64" t="s">
        <v>2735</v>
      </c>
      <c r="E1114" s="64" t="s">
        <v>648</v>
      </c>
      <c r="F1114" s="64" t="s">
        <v>2028</v>
      </c>
      <c r="G1114" s="18" t="s">
        <v>1864</v>
      </c>
      <c r="H1114" s="35" t="s">
        <v>860</v>
      </c>
      <c r="I1114" s="28" t="s">
        <v>2643</v>
      </c>
      <c r="J1114" s="498">
        <v>30.415678206313267</v>
      </c>
      <c r="K1114" s="498">
        <v>14.654166636186002</v>
      </c>
      <c r="L1114" s="499">
        <v>364.6</v>
      </c>
      <c r="M1114" s="512">
        <v>0</v>
      </c>
      <c r="N1114" s="513">
        <v>0</v>
      </c>
      <c r="O1114" s="513">
        <v>0</v>
      </c>
      <c r="P1114" s="513">
        <v>0</v>
      </c>
      <c r="Q1114" s="513">
        <v>0</v>
      </c>
      <c r="R1114" s="513">
        <v>0</v>
      </c>
      <c r="S1114" s="513">
        <v>0</v>
      </c>
      <c r="T1114" s="513">
        <v>0</v>
      </c>
      <c r="U1114" s="513">
        <v>0</v>
      </c>
      <c r="V1114" s="513">
        <v>0</v>
      </c>
      <c r="W1114" s="513">
        <v>0</v>
      </c>
      <c r="X1114" s="513">
        <v>0</v>
      </c>
      <c r="Y1114" s="513">
        <v>0</v>
      </c>
      <c r="Z1114" s="513">
        <v>0</v>
      </c>
      <c r="AA1114" s="513">
        <v>0</v>
      </c>
      <c r="AB1114" s="513">
        <v>0</v>
      </c>
      <c r="AC1114" s="513">
        <v>5</v>
      </c>
      <c r="AD1114" s="513">
        <v>5</v>
      </c>
      <c r="AE1114" s="513">
        <v>0</v>
      </c>
      <c r="AF1114" s="513">
        <v>0</v>
      </c>
      <c r="AG1114" s="513">
        <v>0</v>
      </c>
      <c r="AH1114" s="513">
        <f t="shared" si="167"/>
        <v>0</v>
      </c>
      <c r="AI1114" s="513">
        <v>0</v>
      </c>
      <c r="AJ1114" s="513">
        <v>0</v>
      </c>
      <c r="AK1114" s="513">
        <f t="shared" si="168"/>
        <v>5</v>
      </c>
      <c r="AL1114" s="513">
        <f t="shared" si="169"/>
        <v>5</v>
      </c>
      <c r="AM1114" s="513">
        <v>0</v>
      </c>
      <c r="AN1114" s="513">
        <v>0</v>
      </c>
      <c r="AO1114" s="513">
        <v>0</v>
      </c>
      <c r="AP1114" s="513">
        <v>0</v>
      </c>
      <c r="AQ1114" s="513">
        <v>0</v>
      </c>
      <c r="AR1114" s="513">
        <v>0</v>
      </c>
      <c r="AS1114" s="513">
        <v>0</v>
      </c>
      <c r="AT1114" s="513">
        <v>0</v>
      </c>
      <c r="AU1114" s="513">
        <v>0</v>
      </c>
      <c r="AV1114" s="513">
        <v>0</v>
      </c>
      <c r="AW1114" s="513">
        <v>0</v>
      </c>
      <c r="AX1114" s="513">
        <v>0</v>
      </c>
      <c r="AY1114" s="513">
        <v>0</v>
      </c>
      <c r="AZ1114" s="513">
        <v>0</v>
      </c>
      <c r="BA1114" s="513">
        <v>0</v>
      </c>
      <c r="BB1114" s="513">
        <v>0</v>
      </c>
      <c r="BC1114" s="513">
        <v>1343</v>
      </c>
      <c r="BD1114" s="513">
        <v>1343</v>
      </c>
      <c r="BE1114" s="513">
        <v>0</v>
      </c>
      <c r="BF1114" s="513">
        <v>0</v>
      </c>
      <c r="BG1114" s="513">
        <v>0</v>
      </c>
      <c r="BH1114" s="513">
        <v>0</v>
      </c>
      <c r="BI1114" s="513">
        <v>0</v>
      </c>
      <c r="BJ1114" s="513">
        <v>0</v>
      </c>
      <c r="BK1114" s="241">
        <f t="shared" si="170"/>
        <v>1343</v>
      </c>
      <c r="BL1114" s="22">
        <f t="shared" si="171"/>
        <v>1343</v>
      </c>
      <c r="BM1114" s="519">
        <f t="shared" si="172"/>
        <v>5.2440452948067158E-2</v>
      </c>
      <c r="BN1114" s="520">
        <v>0</v>
      </c>
      <c r="BO1114" s="520">
        <v>0</v>
      </c>
      <c r="BP1114" s="520">
        <v>0</v>
      </c>
      <c r="BQ1114" s="520">
        <v>0</v>
      </c>
      <c r="BR1114" s="520">
        <v>0</v>
      </c>
      <c r="BS1114" s="520">
        <v>0</v>
      </c>
      <c r="BT1114" s="520">
        <v>0</v>
      </c>
      <c r="BU1114" s="520">
        <v>0</v>
      </c>
      <c r="BV1114" s="520">
        <v>0</v>
      </c>
      <c r="BW1114" s="520">
        <v>0</v>
      </c>
      <c r="BX1114" s="520">
        <v>0</v>
      </c>
      <c r="BY1114" s="520">
        <v>0</v>
      </c>
      <c r="BZ1114" s="520">
        <v>0</v>
      </c>
      <c r="CA1114" s="520">
        <v>0</v>
      </c>
      <c r="CB1114" s="520">
        <v>0</v>
      </c>
      <c r="CC1114" s="520">
        <v>0</v>
      </c>
      <c r="CD1114" s="520">
        <v>1576467.12</v>
      </c>
      <c r="CE1114" s="520">
        <v>1576467.12</v>
      </c>
      <c r="CF1114" s="520">
        <v>0</v>
      </c>
      <c r="CG1114" s="520">
        <v>0</v>
      </c>
      <c r="CH1114" s="520">
        <v>0</v>
      </c>
      <c r="CI1114" s="520">
        <v>0</v>
      </c>
      <c r="CJ1114" s="520">
        <v>0</v>
      </c>
      <c r="CK1114" s="520">
        <v>0</v>
      </c>
      <c r="CL1114" s="520">
        <f t="shared" si="173"/>
        <v>1576467.12</v>
      </c>
      <c r="CM1114" s="521">
        <f t="shared" si="174"/>
        <v>1576467.12</v>
      </c>
      <c r="CN1114" s="522">
        <v>70150080</v>
      </c>
      <c r="CO1114" s="522">
        <v>70150080</v>
      </c>
      <c r="CP1114" s="522">
        <v>89737440</v>
      </c>
      <c r="CQ1114" s="243" t="s">
        <v>874</v>
      </c>
      <c r="CR1114" s="103">
        <v>20.02</v>
      </c>
      <c r="CS1114" s="523">
        <v>20.02</v>
      </c>
      <c r="CT1114" s="104">
        <v>25.61</v>
      </c>
      <c r="CU1114" s="524"/>
      <c r="CV1114" s="524"/>
      <c r="CW1114" s="524"/>
      <c r="CX1114" s="525"/>
      <c r="CY1114" s="526">
        <v>491.69925559694803</v>
      </c>
      <c r="CZ1114" s="527">
        <v>60.558811874978012</v>
      </c>
      <c r="DA1114" s="528">
        <v>0.76403982184704144</v>
      </c>
      <c r="DB1114" s="529">
        <v>0.43763447063551819</v>
      </c>
      <c r="DC1114" s="530" t="s">
        <v>2292</v>
      </c>
      <c r="DD1114" s="225"/>
      <c r="DE1114" s="524"/>
      <c r="DF1114" s="524"/>
      <c r="DG1114" s="531"/>
      <c r="DH1114" s="532"/>
      <c r="DI1114" s="64">
        <v>13910</v>
      </c>
      <c r="DJ1114" s="64">
        <v>48545</v>
      </c>
      <c r="DK1114" s="64">
        <v>2417</v>
      </c>
      <c r="DL1114" s="534">
        <f t="shared" si="175"/>
        <v>21624</v>
      </c>
    </row>
    <row r="1115" spans="1:116" ht="43.5" customHeight="1" x14ac:dyDescent="0.25">
      <c r="A1115" s="356" t="s">
        <v>7</v>
      </c>
      <c r="B1115" s="65" t="s">
        <v>96</v>
      </c>
      <c r="C1115" s="65" t="s">
        <v>140</v>
      </c>
      <c r="D1115" s="64" t="s">
        <v>2735</v>
      </c>
      <c r="E1115" s="64" t="s">
        <v>648</v>
      </c>
      <c r="F1115" s="64" t="s">
        <v>2029</v>
      </c>
      <c r="G1115" s="18" t="s">
        <v>1864</v>
      </c>
      <c r="H1115" s="35" t="s">
        <v>866</v>
      </c>
      <c r="I1115" s="28" t="s">
        <v>2643</v>
      </c>
      <c r="J1115" s="498">
        <v>30.415678206313267</v>
      </c>
      <c r="K1115" s="498">
        <v>11.486174218533</v>
      </c>
      <c r="L1115" s="499">
        <v>97</v>
      </c>
      <c r="M1115" s="512">
        <v>0</v>
      </c>
      <c r="N1115" s="513">
        <v>0</v>
      </c>
      <c r="O1115" s="513">
        <v>0</v>
      </c>
      <c r="P1115" s="513">
        <v>0</v>
      </c>
      <c r="Q1115" s="513">
        <v>0</v>
      </c>
      <c r="R1115" s="513">
        <v>0</v>
      </c>
      <c r="S1115" s="513">
        <v>0</v>
      </c>
      <c r="T1115" s="513">
        <v>0</v>
      </c>
      <c r="U1115" s="513">
        <v>0</v>
      </c>
      <c r="V1115" s="513">
        <v>0</v>
      </c>
      <c r="W1115" s="513">
        <v>0</v>
      </c>
      <c r="X1115" s="513">
        <v>0</v>
      </c>
      <c r="Y1115" s="513">
        <v>0</v>
      </c>
      <c r="Z1115" s="513">
        <v>0</v>
      </c>
      <c r="AA1115" s="513">
        <v>0</v>
      </c>
      <c r="AB1115" s="513">
        <v>0</v>
      </c>
      <c r="AC1115" s="513">
        <v>1</v>
      </c>
      <c r="AD1115" s="513">
        <v>1</v>
      </c>
      <c r="AE1115" s="513">
        <v>0</v>
      </c>
      <c r="AF1115" s="513">
        <v>0</v>
      </c>
      <c r="AG1115" s="513">
        <v>0</v>
      </c>
      <c r="AH1115" s="513">
        <f t="shared" si="167"/>
        <v>0</v>
      </c>
      <c r="AI1115" s="513">
        <v>0</v>
      </c>
      <c r="AJ1115" s="513">
        <v>0</v>
      </c>
      <c r="AK1115" s="513">
        <f t="shared" si="168"/>
        <v>1</v>
      </c>
      <c r="AL1115" s="513">
        <f t="shared" si="169"/>
        <v>1</v>
      </c>
      <c r="AM1115" s="513">
        <v>0</v>
      </c>
      <c r="AN1115" s="513">
        <v>0</v>
      </c>
      <c r="AO1115" s="513">
        <v>0</v>
      </c>
      <c r="AP1115" s="513">
        <v>0</v>
      </c>
      <c r="AQ1115" s="513">
        <v>0</v>
      </c>
      <c r="AR1115" s="513">
        <v>0</v>
      </c>
      <c r="AS1115" s="513">
        <v>0</v>
      </c>
      <c r="AT1115" s="513">
        <v>0</v>
      </c>
      <c r="AU1115" s="513">
        <v>0</v>
      </c>
      <c r="AV1115" s="513">
        <v>0</v>
      </c>
      <c r="AW1115" s="513">
        <v>0</v>
      </c>
      <c r="AX1115" s="513">
        <v>0</v>
      </c>
      <c r="AY1115" s="513">
        <v>0</v>
      </c>
      <c r="AZ1115" s="513">
        <v>0</v>
      </c>
      <c r="BA1115" s="513">
        <v>0</v>
      </c>
      <c r="BB1115" s="513">
        <v>0</v>
      </c>
      <c r="BC1115" s="513">
        <v>600</v>
      </c>
      <c r="BD1115" s="513">
        <v>600</v>
      </c>
      <c r="BE1115" s="513">
        <v>0</v>
      </c>
      <c r="BF1115" s="513">
        <v>0</v>
      </c>
      <c r="BG1115" s="513">
        <v>0</v>
      </c>
      <c r="BH1115" s="513">
        <v>0</v>
      </c>
      <c r="BI1115" s="513">
        <v>0</v>
      </c>
      <c r="BJ1115" s="513">
        <v>0</v>
      </c>
      <c r="BK1115" s="241">
        <f t="shared" si="170"/>
        <v>600</v>
      </c>
      <c r="BL1115" s="22">
        <f t="shared" si="171"/>
        <v>600</v>
      </c>
      <c r="BM1115" s="519">
        <f t="shared" si="172"/>
        <v>4.3134435657800139E-2</v>
      </c>
      <c r="BN1115" s="520">
        <v>0</v>
      </c>
      <c r="BO1115" s="520">
        <v>0</v>
      </c>
      <c r="BP1115" s="520">
        <v>0</v>
      </c>
      <c r="BQ1115" s="520">
        <v>0</v>
      </c>
      <c r="BR1115" s="520">
        <v>0</v>
      </c>
      <c r="BS1115" s="520">
        <v>0</v>
      </c>
      <c r="BT1115" s="520">
        <v>0</v>
      </c>
      <c r="BU1115" s="520">
        <v>0</v>
      </c>
      <c r="BV1115" s="520">
        <v>0</v>
      </c>
      <c r="BW1115" s="520">
        <v>0</v>
      </c>
      <c r="BX1115" s="520">
        <v>0</v>
      </c>
      <c r="BY1115" s="520">
        <v>0</v>
      </c>
      <c r="BZ1115" s="520">
        <v>0</v>
      </c>
      <c r="CA1115" s="520">
        <v>0</v>
      </c>
      <c r="CB1115" s="520">
        <v>0</v>
      </c>
      <c r="CC1115" s="520">
        <v>0</v>
      </c>
      <c r="CD1115" s="520">
        <v>704304</v>
      </c>
      <c r="CE1115" s="520">
        <v>704304</v>
      </c>
      <c r="CF1115" s="520">
        <v>0</v>
      </c>
      <c r="CG1115" s="520">
        <v>0</v>
      </c>
      <c r="CH1115" s="520">
        <v>0</v>
      </c>
      <c r="CI1115" s="520">
        <v>0</v>
      </c>
      <c r="CJ1115" s="520">
        <v>0</v>
      </c>
      <c r="CK1115" s="520">
        <v>0</v>
      </c>
      <c r="CL1115" s="520">
        <f t="shared" si="173"/>
        <v>704304</v>
      </c>
      <c r="CM1115" s="521">
        <f t="shared" si="174"/>
        <v>704304</v>
      </c>
      <c r="CN1115" s="522">
        <v>87950400.000000015</v>
      </c>
      <c r="CO1115" s="522">
        <v>87950400.000000015</v>
      </c>
      <c r="CP1115" s="522">
        <v>48740640</v>
      </c>
      <c r="CQ1115" s="243" t="s">
        <v>874</v>
      </c>
      <c r="CR1115" s="103">
        <v>25.1</v>
      </c>
      <c r="CS1115" s="523">
        <v>25.1</v>
      </c>
      <c r="CT1115" s="104">
        <v>13.91</v>
      </c>
      <c r="CU1115" s="524"/>
      <c r="CV1115" s="524"/>
      <c r="CW1115" s="524"/>
      <c r="CX1115" s="525"/>
      <c r="CY1115" s="526">
        <v>242.73459674745291</v>
      </c>
      <c r="CZ1115" s="527">
        <v>237.34863183517234</v>
      </c>
      <c r="DA1115" s="528">
        <v>1.2800491348646543</v>
      </c>
      <c r="DB1115" s="529">
        <v>1.2625052752155315</v>
      </c>
      <c r="DC1115" s="530" t="s">
        <v>2292</v>
      </c>
      <c r="DD1115" s="225"/>
      <c r="DE1115" s="524"/>
      <c r="DF1115" s="524"/>
      <c r="DG1115" s="531"/>
      <c r="DH1115" s="532"/>
      <c r="DI1115" s="64">
        <v>26855</v>
      </c>
      <c r="DJ1115" s="64">
        <v>21292</v>
      </c>
      <c r="DK1115" s="64">
        <v>17731</v>
      </c>
      <c r="DL1115" s="534">
        <f t="shared" si="175"/>
        <v>21959.333333333332</v>
      </c>
    </row>
    <row r="1116" spans="1:116" ht="43.5" customHeight="1" x14ac:dyDescent="0.25">
      <c r="A1116" s="356" t="s">
        <v>7</v>
      </c>
      <c r="B1116" s="65" t="s">
        <v>96</v>
      </c>
      <c r="C1116" s="65" t="s">
        <v>140</v>
      </c>
      <c r="D1116" s="64" t="s">
        <v>2736</v>
      </c>
      <c r="E1116" s="64" t="s">
        <v>590</v>
      </c>
      <c r="F1116" s="64" t="s">
        <v>704</v>
      </c>
      <c r="G1116" s="18" t="s">
        <v>590</v>
      </c>
      <c r="H1116" s="35" t="s">
        <v>860</v>
      </c>
      <c r="I1116" s="28" t="s">
        <v>2330</v>
      </c>
      <c r="J1116" s="498">
        <v>11.797344460513136</v>
      </c>
      <c r="K1116" s="498">
        <v>13.888068152931</v>
      </c>
      <c r="L1116" s="499">
        <v>1020.8</v>
      </c>
      <c r="M1116" s="512">
        <v>0</v>
      </c>
      <c r="N1116" s="513">
        <v>0</v>
      </c>
      <c r="O1116" s="513">
        <v>0</v>
      </c>
      <c r="P1116" s="513">
        <v>0</v>
      </c>
      <c r="Q1116" s="513">
        <v>0</v>
      </c>
      <c r="R1116" s="513">
        <v>0</v>
      </c>
      <c r="S1116" s="513">
        <v>0</v>
      </c>
      <c r="T1116" s="513">
        <v>0</v>
      </c>
      <c r="U1116" s="513">
        <v>0</v>
      </c>
      <c r="V1116" s="513">
        <v>0</v>
      </c>
      <c r="W1116" s="513">
        <v>0</v>
      </c>
      <c r="X1116" s="513">
        <v>0</v>
      </c>
      <c r="Y1116" s="513">
        <v>0</v>
      </c>
      <c r="Z1116" s="513">
        <v>0</v>
      </c>
      <c r="AA1116" s="513">
        <v>0</v>
      </c>
      <c r="AB1116" s="513">
        <v>0</v>
      </c>
      <c r="AC1116" s="513">
        <v>57</v>
      </c>
      <c r="AD1116" s="513">
        <v>57</v>
      </c>
      <c r="AE1116" s="513">
        <v>0</v>
      </c>
      <c r="AF1116" s="513">
        <v>0</v>
      </c>
      <c r="AG1116" s="513">
        <v>0</v>
      </c>
      <c r="AH1116" s="513">
        <f t="shared" si="167"/>
        <v>0</v>
      </c>
      <c r="AI1116" s="513">
        <v>0</v>
      </c>
      <c r="AJ1116" s="513">
        <v>0</v>
      </c>
      <c r="AK1116" s="513">
        <f t="shared" si="168"/>
        <v>57</v>
      </c>
      <c r="AL1116" s="513">
        <f t="shared" si="169"/>
        <v>57</v>
      </c>
      <c r="AM1116" s="513">
        <v>0</v>
      </c>
      <c r="AN1116" s="513">
        <v>0</v>
      </c>
      <c r="AO1116" s="513">
        <v>0</v>
      </c>
      <c r="AP1116" s="513">
        <v>0</v>
      </c>
      <c r="AQ1116" s="513">
        <v>0</v>
      </c>
      <c r="AR1116" s="513">
        <v>0</v>
      </c>
      <c r="AS1116" s="513">
        <v>0</v>
      </c>
      <c r="AT1116" s="513">
        <v>0</v>
      </c>
      <c r="AU1116" s="513">
        <v>0</v>
      </c>
      <c r="AV1116" s="513">
        <v>0</v>
      </c>
      <c r="AW1116" s="513">
        <v>0</v>
      </c>
      <c r="AX1116" s="513">
        <v>0</v>
      </c>
      <c r="AY1116" s="513">
        <v>0</v>
      </c>
      <c r="AZ1116" s="513">
        <v>0</v>
      </c>
      <c r="BA1116" s="513">
        <v>0</v>
      </c>
      <c r="BB1116" s="513">
        <v>0</v>
      </c>
      <c r="BC1116" s="513">
        <v>679.14</v>
      </c>
      <c r="BD1116" s="513">
        <v>679.14</v>
      </c>
      <c r="BE1116" s="513">
        <v>0</v>
      </c>
      <c r="BF1116" s="513">
        <v>0</v>
      </c>
      <c r="BG1116" s="513">
        <v>0</v>
      </c>
      <c r="BH1116" s="513">
        <v>0</v>
      </c>
      <c r="BI1116" s="513">
        <v>0</v>
      </c>
      <c r="BJ1116" s="513">
        <v>0</v>
      </c>
      <c r="BK1116" s="241">
        <f t="shared" si="170"/>
        <v>679.14</v>
      </c>
      <c r="BL1116" s="22">
        <f t="shared" si="171"/>
        <v>679.14</v>
      </c>
      <c r="BM1116" s="519">
        <f t="shared" si="172"/>
        <v>9.0915662650602413E-2</v>
      </c>
      <c r="BN1116" s="520">
        <v>0</v>
      </c>
      <c r="BO1116" s="520">
        <v>0</v>
      </c>
      <c r="BP1116" s="520">
        <v>0</v>
      </c>
      <c r="BQ1116" s="520">
        <v>0</v>
      </c>
      <c r="BR1116" s="520">
        <v>0</v>
      </c>
      <c r="BS1116" s="520">
        <v>0</v>
      </c>
      <c r="BT1116" s="520">
        <v>0</v>
      </c>
      <c r="BU1116" s="520">
        <v>0</v>
      </c>
      <c r="BV1116" s="520">
        <v>0</v>
      </c>
      <c r="BW1116" s="520">
        <v>0</v>
      </c>
      <c r="BX1116" s="520">
        <v>0</v>
      </c>
      <c r="BY1116" s="520">
        <v>0</v>
      </c>
      <c r="BZ1116" s="520">
        <v>0</v>
      </c>
      <c r="CA1116" s="520">
        <v>0</v>
      </c>
      <c r="CB1116" s="520">
        <v>0</v>
      </c>
      <c r="CC1116" s="520">
        <v>0</v>
      </c>
      <c r="CD1116" s="520">
        <v>797201.69759999996</v>
      </c>
      <c r="CE1116" s="520">
        <v>797201.69759999996</v>
      </c>
      <c r="CF1116" s="520">
        <v>0</v>
      </c>
      <c r="CG1116" s="520">
        <v>0</v>
      </c>
      <c r="CH1116" s="520">
        <v>0</v>
      </c>
      <c r="CI1116" s="520">
        <v>0</v>
      </c>
      <c r="CJ1116" s="520">
        <v>0</v>
      </c>
      <c r="CK1116" s="520">
        <v>0</v>
      </c>
      <c r="CL1116" s="520">
        <f t="shared" si="173"/>
        <v>797201.69759999996</v>
      </c>
      <c r="CM1116" s="521">
        <f t="shared" si="174"/>
        <v>797201.69759999996</v>
      </c>
      <c r="CN1116" s="522">
        <v>22465039.235032801</v>
      </c>
      <c r="CO1116" s="522">
        <v>22465039.235032801</v>
      </c>
      <c r="CP1116" s="522">
        <v>29033536.866037197</v>
      </c>
      <c r="CQ1116" s="243" t="s">
        <v>874</v>
      </c>
      <c r="CR1116" s="103">
        <v>5.78</v>
      </c>
      <c r="CS1116" s="523">
        <v>5.78</v>
      </c>
      <c r="CT1116" s="104">
        <v>7.47</v>
      </c>
      <c r="CU1116" s="524"/>
      <c r="CV1116" s="524"/>
      <c r="CW1116" s="524"/>
      <c r="CX1116" s="525"/>
      <c r="CY1116" s="526">
        <v>80.361557042258923</v>
      </c>
      <c r="CZ1116" s="527">
        <v>77.663506101408359</v>
      </c>
      <c r="DA1116" s="528">
        <v>0.25653053406830084</v>
      </c>
      <c r="DB1116" s="529">
        <v>0.21395807656358934</v>
      </c>
      <c r="DC1116" s="530" t="s">
        <v>2538</v>
      </c>
      <c r="DD1116" s="225"/>
      <c r="DE1116" s="524"/>
      <c r="DF1116" s="524"/>
      <c r="DG1116" s="531"/>
      <c r="DH1116" s="532"/>
      <c r="DI1116" s="64">
        <v>0</v>
      </c>
      <c r="DJ1116" s="64">
        <v>0</v>
      </c>
      <c r="DK1116" s="64">
        <v>0</v>
      </c>
      <c r="DL1116" s="534">
        <f t="shared" si="175"/>
        <v>0</v>
      </c>
    </row>
    <row r="1117" spans="1:116" ht="43.5" customHeight="1" x14ac:dyDescent="0.25">
      <c r="A1117" s="356" t="s">
        <v>7</v>
      </c>
      <c r="B1117" s="65" t="s">
        <v>96</v>
      </c>
      <c r="C1117" s="65" t="s">
        <v>140</v>
      </c>
      <c r="D1117" s="64" t="s">
        <v>2736</v>
      </c>
      <c r="E1117" s="64" t="s">
        <v>590</v>
      </c>
      <c r="F1117" s="64" t="s">
        <v>705</v>
      </c>
      <c r="G1117" s="18" t="s">
        <v>590</v>
      </c>
      <c r="H1117" s="35" t="s">
        <v>866</v>
      </c>
      <c r="I1117" s="28" t="s">
        <v>2330</v>
      </c>
      <c r="J1117" s="498">
        <v>11.797344460513136</v>
      </c>
      <c r="K1117" s="498">
        <v>16.795265116581</v>
      </c>
      <c r="L1117" s="499">
        <v>1258.3</v>
      </c>
      <c r="M1117" s="512">
        <v>0</v>
      </c>
      <c r="N1117" s="513">
        <v>0</v>
      </c>
      <c r="O1117" s="513">
        <v>0</v>
      </c>
      <c r="P1117" s="513">
        <v>0</v>
      </c>
      <c r="Q1117" s="513">
        <v>0</v>
      </c>
      <c r="R1117" s="513">
        <v>0</v>
      </c>
      <c r="S1117" s="513">
        <v>0</v>
      </c>
      <c r="T1117" s="513">
        <v>0</v>
      </c>
      <c r="U1117" s="513">
        <v>0</v>
      </c>
      <c r="V1117" s="513">
        <v>0</v>
      </c>
      <c r="W1117" s="513">
        <v>0</v>
      </c>
      <c r="X1117" s="513">
        <v>0</v>
      </c>
      <c r="Y1117" s="513">
        <v>0</v>
      </c>
      <c r="Z1117" s="513">
        <v>0</v>
      </c>
      <c r="AA1117" s="513">
        <v>0</v>
      </c>
      <c r="AB1117" s="513">
        <v>0</v>
      </c>
      <c r="AC1117" s="513">
        <v>60</v>
      </c>
      <c r="AD1117" s="513">
        <v>60</v>
      </c>
      <c r="AE1117" s="513">
        <v>0</v>
      </c>
      <c r="AF1117" s="513">
        <v>0</v>
      </c>
      <c r="AG1117" s="513">
        <v>0</v>
      </c>
      <c r="AH1117" s="513">
        <f t="shared" si="167"/>
        <v>0</v>
      </c>
      <c r="AI1117" s="513">
        <v>0</v>
      </c>
      <c r="AJ1117" s="513">
        <v>0</v>
      </c>
      <c r="AK1117" s="513">
        <f t="shared" si="168"/>
        <v>60</v>
      </c>
      <c r="AL1117" s="513">
        <f t="shared" si="169"/>
        <v>60</v>
      </c>
      <c r="AM1117" s="513">
        <v>0</v>
      </c>
      <c r="AN1117" s="513">
        <v>0</v>
      </c>
      <c r="AO1117" s="513">
        <v>0</v>
      </c>
      <c r="AP1117" s="513">
        <v>0</v>
      </c>
      <c r="AQ1117" s="513">
        <v>0</v>
      </c>
      <c r="AR1117" s="513">
        <v>0</v>
      </c>
      <c r="AS1117" s="513">
        <v>0</v>
      </c>
      <c r="AT1117" s="513">
        <v>0</v>
      </c>
      <c r="AU1117" s="513">
        <v>0</v>
      </c>
      <c r="AV1117" s="513">
        <v>0</v>
      </c>
      <c r="AW1117" s="513">
        <v>0</v>
      </c>
      <c r="AX1117" s="513">
        <v>0</v>
      </c>
      <c r="AY1117" s="513">
        <v>0</v>
      </c>
      <c r="AZ1117" s="513">
        <v>0</v>
      </c>
      <c r="BA1117" s="513">
        <v>0</v>
      </c>
      <c r="BB1117" s="513">
        <v>0</v>
      </c>
      <c r="BC1117" s="513">
        <v>550.53</v>
      </c>
      <c r="BD1117" s="513">
        <v>550.53</v>
      </c>
      <c r="BE1117" s="513">
        <v>0</v>
      </c>
      <c r="BF1117" s="513">
        <v>0</v>
      </c>
      <c r="BG1117" s="513">
        <v>0</v>
      </c>
      <c r="BH1117" s="513">
        <v>0</v>
      </c>
      <c r="BI1117" s="513">
        <v>0</v>
      </c>
      <c r="BJ1117" s="513">
        <v>0</v>
      </c>
      <c r="BK1117" s="241">
        <f t="shared" si="170"/>
        <v>550.53</v>
      </c>
      <c r="BL1117" s="22">
        <f t="shared" si="171"/>
        <v>550.53</v>
      </c>
      <c r="BM1117" s="519">
        <f t="shared" si="172"/>
        <v>5.3088717454194793E-2</v>
      </c>
      <c r="BN1117" s="520">
        <v>0</v>
      </c>
      <c r="BO1117" s="520">
        <v>0</v>
      </c>
      <c r="BP1117" s="520">
        <v>0</v>
      </c>
      <c r="BQ1117" s="520">
        <v>0</v>
      </c>
      <c r="BR1117" s="520">
        <v>0</v>
      </c>
      <c r="BS1117" s="520">
        <v>0</v>
      </c>
      <c r="BT1117" s="520">
        <v>0</v>
      </c>
      <c r="BU1117" s="520">
        <v>0</v>
      </c>
      <c r="BV1117" s="520">
        <v>0</v>
      </c>
      <c r="BW1117" s="520">
        <v>0</v>
      </c>
      <c r="BX1117" s="520">
        <v>0</v>
      </c>
      <c r="BY1117" s="520">
        <v>0</v>
      </c>
      <c r="BZ1117" s="520">
        <v>0</v>
      </c>
      <c r="CA1117" s="520">
        <v>0</v>
      </c>
      <c r="CB1117" s="520">
        <v>0</v>
      </c>
      <c r="CC1117" s="520">
        <v>0</v>
      </c>
      <c r="CD1117" s="520">
        <v>646234.13520000002</v>
      </c>
      <c r="CE1117" s="520">
        <v>646234.13520000002</v>
      </c>
      <c r="CF1117" s="520">
        <v>0</v>
      </c>
      <c r="CG1117" s="520">
        <v>0</v>
      </c>
      <c r="CH1117" s="520">
        <v>0</v>
      </c>
      <c r="CI1117" s="520">
        <v>0</v>
      </c>
      <c r="CJ1117" s="520">
        <v>0</v>
      </c>
      <c r="CK1117" s="520">
        <v>0</v>
      </c>
      <c r="CL1117" s="520">
        <f t="shared" si="173"/>
        <v>646234.13520000002</v>
      </c>
      <c r="CM1117" s="521">
        <f t="shared" si="174"/>
        <v>646234.13520000002</v>
      </c>
      <c r="CN1117" s="522">
        <v>36313508.3625696</v>
      </c>
      <c r="CO1117" s="522">
        <v>36313508.3625696</v>
      </c>
      <c r="CP1117" s="522">
        <v>42216488.982045598</v>
      </c>
      <c r="CQ1117" s="243" t="s">
        <v>874</v>
      </c>
      <c r="CR1117" s="103">
        <v>8.92</v>
      </c>
      <c r="CS1117" s="523">
        <v>8.92</v>
      </c>
      <c r="CT1117" s="104">
        <v>10.37</v>
      </c>
      <c r="CU1117" s="524"/>
      <c r="CV1117" s="524"/>
      <c r="CW1117" s="524"/>
      <c r="CX1117" s="525"/>
      <c r="CY1117" s="526">
        <v>491.53659916644932</v>
      </c>
      <c r="CZ1117" s="527">
        <v>169.70750496014668</v>
      </c>
      <c r="DA1117" s="528">
        <v>1.6537296953933776</v>
      </c>
      <c r="DB1117" s="529">
        <v>1.564204372950603</v>
      </c>
      <c r="DC1117" s="530" t="s">
        <v>2323</v>
      </c>
      <c r="DD1117" s="225"/>
      <c r="DE1117" s="524"/>
      <c r="DF1117" s="524"/>
      <c r="DG1117" s="531"/>
      <c r="DH1117" s="532"/>
      <c r="DI1117" s="64">
        <v>174918</v>
      </c>
      <c r="DJ1117" s="64">
        <v>4524</v>
      </c>
      <c r="DK1117" s="64">
        <v>94958</v>
      </c>
      <c r="DL1117" s="534">
        <f t="shared" si="175"/>
        <v>91466.666666666672</v>
      </c>
    </row>
    <row r="1118" spans="1:116" ht="43.5" customHeight="1" x14ac:dyDescent="0.25">
      <c r="A1118" s="356" t="s">
        <v>7</v>
      </c>
      <c r="B1118" s="65" t="s">
        <v>96</v>
      </c>
      <c r="C1118" s="65" t="s">
        <v>140</v>
      </c>
      <c r="D1118" s="64" t="s">
        <v>2736</v>
      </c>
      <c r="E1118" s="64" t="s">
        <v>590</v>
      </c>
      <c r="F1118" s="64" t="s">
        <v>706</v>
      </c>
      <c r="G1118" s="18" t="s">
        <v>590</v>
      </c>
      <c r="H1118" s="35" t="s">
        <v>860</v>
      </c>
      <c r="I1118" s="28" t="s">
        <v>2330</v>
      </c>
      <c r="J1118" s="498">
        <v>11.797344460513136</v>
      </c>
      <c r="K1118" s="498">
        <v>9.5893939194479998</v>
      </c>
      <c r="L1118" s="499">
        <v>433</v>
      </c>
      <c r="M1118" s="512">
        <v>0</v>
      </c>
      <c r="N1118" s="513">
        <v>0</v>
      </c>
      <c r="O1118" s="513">
        <v>0</v>
      </c>
      <c r="P1118" s="513">
        <v>0</v>
      </c>
      <c r="Q1118" s="513">
        <v>0</v>
      </c>
      <c r="R1118" s="513">
        <v>0</v>
      </c>
      <c r="S1118" s="513">
        <v>0</v>
      </c>
      <c r="T1118" s="513">
        <v>0</v>
      </c>
      <c r="U1118" s="513">
        <v>0</v>
      </c>
      <c r="V1118" s="513">
        <v>0</v>
      </c>
      <c r="W1118" s="513">
        <v>0</v>
      </c>
      <c r="X1118" s="513">
        <v>0</v>
      </c>
      <c r="Y1118" s="513">
        <v>0</v>
      </c>
      <c r="Z1118" s="513">
        <v>0</v>
      </c>
      <c r="AA1118" s="513">
        <v>0</v>
      </c>
      <c r="AB1118" s="513">
        <v>0</v>
      </c>
      <c r="AC1118" s="513">
        <v>19</v>
      </c>
      <c r="AD1118" s="513">
        <v>19</v>
      </c>
      <c r="AE1118" s="513">
        <v>0</v>
      </c>
      <c r="AF1118" s="513">
        <v>0</v>
      </c>
      <c r="AG1118" s="513">
        <v>0</v>
      </c>
      <c r="AH1118" s="513">
        <f t="shared" si="167"/>
        <v>0</v>
      </c>
      <c r="AI1118" s="513">
        <v>0</v>
      </c>
      <c r="AJ1118" s="513">
        <v>0</v>
      </c>
      <c r="AK1118" s="513">
        <f t="shared" si="168"/>
        <v>19</v>
      </c>
      <c r="AL1118" s="513">
        <f t="shared" si="169"/>
        <v>19</v>
      </c>
      <c r="AM1118" s="513">
        <v>0</v>
      </c>
      <c r="AN1118" s="513">
        <v>0</v>
      </c>
      <c r="AO1118" s="513">
        <v>0</v>
      </c>
      <c r="AP1118" s="513">
        <v>0</v>
      </c>
      <c r="AQ1118" s="513">
        <v>0</v>
      </c>
      <c r="AR1118" s="513">
        <v>0</v>
      </c>
      <c r="AS1118" s="513">
        <v>0</v>
      </c>
      <c r="AT1118" s="513">
        <v>0</v>
      </c>
      <c r="AU1118" s="513">
        <v>0</v>
      </c>
      <c r="AV1118" s="513">
        <v>0</v>
      </c>
      <c r="AW1118" s="513">
        <v>0</v>
      </c>
      <c r="AX1118" s="513">
        <v>0</v>
      </c>
      <c r="AY1118" s="513">
        <v>0</v>
      </c>
      <c r="AZ1118" s="513">
        <v>0</v>
      </c>
      <c r="BA1118" s="513">
        <v>0</v>
      </c>
      <c r="BB1118" s="513">
        <v>0</v>
      </c>
      <c r="BC1118" s="513">
        <v>133.97</v>
      </c>
      <c r="BD1118" s="513">
        <v>133.97</v>
      </c>
      <c r="BE1118" s="513">
        <v>0</v>
      </c>
      <c r="BF1118" s="513">
        <v>0</v>
      </c>
      <c r="BG1118" s="513">
        <v>0</v>
      </c>
      <c r="BH1118" s="513">
        <v>0</v>
      </c>
      <c r="BI1118" s="513">
        <v>0</v>
      </c>
      <c r="BJ1118" s="513">
        <v>0</v>
      </c>
      <c r="BK1118" s="241">
        <f t="shared" si="170"/>
        <v>133.97</v>
      </c>
      <c r="BL1118" s="22">
        <f t="shared" si="171"/>
        <v>133.97</v>
      </c>
      <c r="BM1118" s="519">
        <f t="shared" si="172"/>
        <v>2.0453435114503819E-2</v>
      </c>
      <c r="BN1118" s="520">
        <v>0</v>
      </c>
      <c r="BO1118" s="520">
        <v>0</v>
      </c>
      <c r="BP1118" s="520">
        <v>0</v>
      </c>
      <c r="BQ1118" s="520">
        <v>0</v>
      </c>
      <c r="BR1118" s="520">
        <v>0</v>
      </c>
      <c r="BS1118" s="520">
        <v>0</v>
      </c>
      <c r="BT1118" s="520">
        <v>0</v>
      </c>
      <c r="BU1118" s="520">
        <v>0</v>
      </c>
      <c r="BV1118" s="520">
        <v>0</v>
      </c>
      <c r="BW1118" s="520">
        <v>0</v>
      </c>
      <c r="BX1118" s="520">
        <v>0</v>
      </c>
      <c r="BY1118" s="520">
        <v>0</v>
      </c>
      <c r="BZ1118" s="520">
        <v>0</v>
      </c>
      <c r="CA1118" s="520">
        <v>0</v>
      </c>
      <c r="CB1118" s="520">
        <v>0</v>
      </c>
      <c r="CC1118" s="520">
        <v>0</v>
      </c>
      <c r="CD1118" s="520">
        <v>157259.34479999999</v>
      </c>
      <c r="CE1118" s="520">
        <v>157259.34479999999</v>
      </c>
      <c r="CF1118" s="520">
        <v>0</v>
      </c>
      <c r="CG1118" s="520">
        <v>0</v>
      </c>
      <c r="CH1118" s="520">
        <v>0</v>
      </c>
      <c r="CI1118" s="520">
        <v>0</v>
      </c>
      <c r="CJ1118" s="520">
        <v>0</v>
      </c>
      <c r="CK1118" s="520">
        <v>0</v>
      </c>
      <c r="CL1118" s="520">
        <f t="shared" si="173"/>
        <v>157259.34479999999</v>
      </c>
      <c r="CM1118" s="521">
        <f t="shared" si="174"/>
        <v>157259.34479999999</v>
      </c>
      <c r="CN1118" s="522">
        <v>11827414.885415999</v>
      </c>
      <c r="CO1118" s="522">
        <v>11827414.885415999</v>
      </c>
      <c r="CP1118" s="522">
        <v>22919990.384460002</v>
      </c>
      <c r="CQ1118" s="243" t="s">
        <v>874</v>
      </c>
      <c r="CR1118" s="103">
        <v>3.38</v>
      </c>
      <c r="CS1118" s="523">
        <v>3.38</v>
      </c>
      <c r="CT1118" s="104">
        <v>6.55</v>
      </c>
      <c r="CU1118" s="524"/>
      <c r="CV1118" s="524"/>
      <c r="CW1118" s="524"/>
      <c r="CX1118" s="525"/>
      <c r="CY1118" s="526">
        <v>290.94618305766397</v>
      </c>
      <c r="CZ1118" s="527">
        <v>167.34105743913312</v>
      </c>
      <c r="DA1118" s="528">
        <v>0.5822598048103601</v>
      </c>
      <c r="DB1118" s="529">
        <v>0.55633423085591549</v>
      </c>
      <c r="DC1118" s="530" t="s">
        <v>2336</v>
      </c>
      <c r="DD1118" s="225"/>
      <c r="DE1118" s="524"/>
      <c r="DF1118" s="524"/>
      <c r="DG1118" s="531"/>
      <c r="DH1118" s="532"/>
      <c r="DI1118" s="64">
        <v>0</v>
      </c>
      <c r="DJ1118" s="64">
        <v>125252</v>
      </c>
      <c r="DK1118" s="64">
        <v>0</v>
      </c>
      <c r="DL1118" s="534">
        <f t="shared" si="175"/>
        <v>41750.666666666664</v>
      </c>
    </row>
    <row r="1119" spans="1:116" ht="43.5" customHeight="1" x14ac:dyDescent="0.25">
      <c r="A1119" s="356" t="s">
        <v>7</v>
      </c>
      <c r="B1119" s="65" t="s">
        <v>96</v>
      </c>
      <c r="C1119" s="65" t="s">
        <v>140</v>
      </c>
      <c r="D1119" s="64" t="s">
        <v>2736</v>
      </c>
      <c r="E1119" s="64" t="s">
        <v>590</v>
      </c>
      <c r="F1119" s="64" t="s">
        <v>707</v>
      </c>
      <c r="G1119" s="18" t="s">
        <v>590</v>
      </c>
      <c r="H1119" s="35" t="s">
        <v>860</v>
      </c>
      <c r="I1119" s="28" t="s">
        <v>2330</v>
      </c>
      <c r="J1119" s="498">
        <v>11.797344460513136</v>
      </c>
      <c r="K1119" s="498">
        <v>6.5270833197569997</v>
      </c>
      <c r="L1119" s="499">
        <v>351.6</v>
      </c>
      <c r="M1119" s="512">
        <v>0</v>
      </c>
      <c r="N1119" s="513">
        <v>0</v>
      </c>
      <c r="O1119" s="513">
        <v>0</v>
      </c>
      <c r="P1119" s="513">
        <v>0</v>
      </c>
      <c r="Q1119" s="513">
        <v>0</v>
      </c>
      <c r="R1119" s="513">
        <v>0</v>
      </c>
      <c r="S1119" s="513">
        <v>0</v>
      </c>
      <c r="T1119" s="513">
        <v>0</v>
      </c>
      <c r="U1119" s="513">
        <v>0</v>
      </c>
      <c r="V1119" s="513">
        <v>0</v>
      </c>
      <c r="W1119" s="513">
        <v>0</v>
      </c>
      <c r="X1119" s="513">
        <v>0</v>
      </c>
      <c r="Y1119" s="513">
        <v>0</v>
      </c>
      <c r="Z1119" s="513">
        <v>0</v>
      </c>
      <c r="AA1119" s="513">
        <v>0</v>
      </c>
      <c r="AB1119" s="513">
        <v>0</v>
      </c>
      <c r="AC1119" s="513">
        <v>6</v>
      </c>
      <c r="AD1119" s="513">
        <v>6</v>
      </c>
      <c r="AE1119" s="513">
        <v>0</v>
      </c>
      <c r="AF1119" s="513">
        <v>0</v>
      </c>
      <c r="AG1119" s="513">
        <v>0</v>
      </c>
      <c r="AH1119" s="513">
        <f t="shared" si="167"/>
        <v>0</v>
      </c>
      <c r="AI1119" s="513">
        <v>0</v>
      </c>
      <c r="AJ1119" s="513">
        <v>0</v>
      </c>
      <c r="AK1119" s="513">
        <f t="shared" si="168"/>
        <v>6</v>
      </c>
      <c r="AL1119" s="513">
        <f t="shared" si="169"/>
        <v>6</v>
      </c>
      <c r="AM1119" s="513">
        <v>0</v>
      </c>
      <c r="AN1119" s="513">
        <v>0</v>
      </c>
      <c r="AO1119" s="513">
        <v>0</v>
      </c>
      <c r="AP1119" s="513">
        <v>0</v>
      </c>
      <c r="AQ1119" s="513">
        <v>0</v>
      </c>
      <c r="AR1119" s="513">
        <v>0</v>
      </c>
      <c r="AS1119" s="513">
        <v>0</v>
      </c>
      <c r="AT1119" s="513">
        <v>0</v>
      </c>
      <c r="AU1119" s="513">
        <v>0</v>
      </c>
      <c r="AV1119" s="513">
        <v>0</v>
      </c>
      <c r="AW1119" s="513">
        <v>0</v>
      </c>
      <c r="AX1119" s="513">
        <v>0</v>
      </c>
      <c r="AY1119" s="513">
        <v>0</v>
      </c>
      <c r="AZ1119" s="513">
        <v>0</v>
      </c>
      <c r="BA1119" s="513">
        <v>0</v>
      </c>
      <c r="BB1119" s="513">
        <v>0</v>
      </c>
      <c r="BC1119" s="513">
        <v>1044.8800000000001</v>
      </c>
      <c r="BD1119" s="513">
        <v>1044.8800000000001</v>
      </c>
      <c r="BE1119" s="513">
        <v>0</v>
      </c>
      <c r="BF1119" s="513">
        <v>0</v>
      </c>
      <c r="BG1119" s="513">
        <v>0</v>
      </c>
      <c r="BH1119" s="513">
        <v>0</v>
      </c>
      <c r="BI1119" s="513">
        <v>0</v>
      </c>
      <c r="BJ1119" s="513">
        <v>0</v>
      </c>
      <c r="BK1119" s="241">
        <f t="shared" si="170"/>
        <v>1044.8800000000001</v>
      </c>
      <c r="BL1119" s="22">
        <f t="shared" si="171"/>
        <v>1044.8800000000001</v>
      </c>
      <c r="BM1119" s="519">
        <f t="shared" si="172"/>
        <v>0.18299124343257445</v>
      </c>
      <c r="BN1119" s="520">
        <v>0</v>
      </c>
      <c r="BO1119" s="520">
        <v>0</v>
      </c>
      <c r="BP1119" s="520">
        <v>0</v>
      </c>
      <c r="BQ1119" s="520">
        <v>0</v>
      </c>
      <c r="BR1119" s="520">
        <v>0</v>
      </c>
      <c r="BS1119" s="520">
        <v>0</v>
      </c>
      <c r="BT1119" s="520">
        <v>0</v>
      </c>
      <c r="BU1119" s="520">
        <v>0</v>
      </c>
      <c r="BV1119" s="520">
        <v>0</v>
      </c>
      <c r="BW1119" s="520">
        <v>0</v>
      </c>
      <c r="BX1119" s="520">
        <v>0</v>
      </c>
      <c r="BY1119" s="520">
        <v>0</v>
      </c>
      <c r="BZ1119" s="520">
        <v>0</v>
      </c>
      <c r="CA1119" s="520">
        <v>0</v>
      </c>
      <c r="CB1119" s="520">
        <v>0</v>
      </c>
      <c r="CC1119" s="520">
        <v>0</v>
      </c>
      <c r="CD1119" s="520">
        <v>1226521.9392000001</v>
      </c>
      <c r="CE1119" s="520">
        <v>1226521.9392000001</v>
      </c>
      <c r="CF1119" s="520">
        <v>0</v>
      </c>
      <c r="CG1119" s="520">
        <v>0</v>
      </c>
      <c r="CH1119" s="520">
        <v>0</v>
      </c>
      <c r="CI1119" s="520">
        <v>0</v>
      </c>
      <c r="CJ1119" s="520">
        <v>0</v>
      </c>
      <c r="CK1119" s="520">
        <v>0</v>
      </c>
      <c r="CL1119" s="520">
        <f t="shared" si="173"/>
        <v>1226521.9392000001</v>
      </c>
      <c r="CM1119" s="521">
        <f t="shared" si="174"/>
        <v>1226521.9392000001</v>
      </c>
      <c r="CN1119" s="522">
        <v>28119544.721334003</v>
      </c>
      <c r="CO1119" s="522">
        <v>28119544.721334003</v>
      </c>
      <c r="CP1119" s="522">
        <v>33105690.7956324</v>
      </c>
      <c r="CQ1119" s="243" t="s">
        <v>874</v>
      </c>
      <c r="CR1119" s="103">
        <v>4.8499999999999996</v>
      </c>
      <c r="CS1119" s="523">
        <v>4.8499999999999996</v>
      </c>
      <c r="CT1119" s="104">
        <v>5.71</v>
      </c>
      <c r="CU1119" s="524"/>
      <c r="CV1119" s="524"/>
      <c r="CW1119" s="524"/>
      <c r="CX1119" s="525"/>
      <c r="CY1119" s="526">
        <v>378.66886092108729</v>
      </c>
      <c r="CZ1119" s="527">
        <v>198.74226284495998</v>
      </c>
      <c r="DA1119" s="528">
        <v>0.73840206140405584</v>
      </c>
      <c r="DB1119" s="529">
        <v>0.70362698517500366</v>
      </c>
      <c r="DC1119" s="530" t="s">
        <v>2312</v>
      </c>
      <c r="DD1119" s="225"/>
      <c r="DE1119" s="524"/>
      <c r="DF1119" s="524"/>
      <c r="DG1119" s="531"/>
      <c r="DH1119" s="532"/>
      <c r="DI1119" s="64">
        <v>0</v>
      </c>
      <c r="DJ1119" s="64">
        <v>0</v>
      </c>
      <c r="DK1119" s="64">
        <v>0</v>
      </c>
      <c r="DL1119" s="534">
        <f t="shared" si="175"/>
        <v>0</v>
      </c>
    </row>
    <row r="1120" spans="1:116" ht="43.5" customHeight="1" x14ac:dyDescent="0.25">
      <c r="A1120" s="356" t="s">
        <v>7</v>
      </c>
      <c r="B1120" s="65" t="s">
        <v>96</v>
      </c>
      <c r="C1120" s="65" t="s">
        <v>140</v>
      </c>
      <c r="D1120" s="64" t="s">
        <v>2736</v>
      </c>
      <c r="E1120" s="64" t="s">
        <v>590</v>
      </c>
      <c r="F1120" s="64" t="s">
        <v>708</v>
      </c>
      <c r="G1120" s="18" t="s">
        <v>590</v>
      </c>
      <c r="H1120" s="35" t="s">
        <v>866</v>
      </c>
      <c r="I1120" s="28" t="s">
        <v>2330</v>
      </c>
      <c r="J1120" s="498">
        <v>11.774481389853227</v>
      </c>
      <c r="K1120" s="498">
        <v>25.906628733992999</v>
      </c>
      <c r="L1120" s="499">
        <v>1417.4</v>
      </c>
      <c r="M1120" s="512">
        <v>0</v>
      </c>
      <c r="N1120" s="513">
        <v>0</v>
      </c>
      <c r="O1120" s="513">
        <v>0</v>
      </c>
      <c r="P1120" s="513">
        <v>0</v>
      </c>
      <c r="Q1120" s="513">
        <v>0</v>
      </c>
      <c r="R1120" s="513">
        <v>0</v>
      </c>
      <c r="S1120" s="513">
        <v>0</v>
      </c>
      <c r="T1120" s="513">
        <v>0</v>
      </c>
      <c r="U1120" s="513">
        <v>0</v>
      </c>
      <c r="V1120" s="513">
        <v>0</v>
      </c>
      <c r="W1120" s="513">
        <v>0</v>
      </c>
      <c r="X1120" s="513">
        <v>0</v>
      </c>
      <c r="Y1120" s="513">
        <v>0</v>
      </c>
      <c r="Z1120" s="513">
        <v>0</v>
      </c>
      <c r="AA1120" s="513">
        <v>0</v>
      </c>
      <c r="AB1120" s="513">
        <v>0</v>
      </c>
      <c r="AC1120" s="513">
        <v>73</v>
      </c>
      <c r="AD1120" s="513">
        <v>73</v>
      </c>
      <c r="AE1120" s="513">
        <v>0</v>
      </c>
      <c r="AF1120" s="513">
        <v>0</v>
      </c>
      <c r="AG1120" s="513">
        <v>0</v>
      </c>
      <c r="AH1120" s="513">
        <f t="shared" si="167"/>
        <v>0</v>
      </c>
      <c r="AI1120" s="513">
        <v>0</v>
      </c>
      <c r="AJ1120" s="513">
        <v>0</v>
      </c>
      <c r="AK1120" s="513">
        <f t="shared" si="168"/>
        <v>73</v>
      </c>
      <c r="AL1120" s="513">
        <f t="shared" si="169"/>
        <v>73</v>
      </c>
      <c r="AM1120" s="513">
        <v>0</v>
      </c>
      <c r="AN1120" s="513">
        <v>0</v>
      </c>
      <c r="AO1120" s="513">
        <v>0</v>
      </c>
      <c r="AP1120" s="513">
        <v>0</v>
      </c>
      <c r="AQ1120" s="513">
        <v>0</v>
      </c>
      <c r="AR1120" s="513">
        <v>0</v>
      </c>
      <c r="AS1120" s="513">
        <v>0</v>
      </c>
      <c r="AT1120" s="513">
        <v>0</v>
      </c>
      <c r="AU1120" s="513">
        <v>0</v>
      </c>
      <c r="AV1120" s="513">
        <v>0</v>
      </c>
      <c r="AW1120" s="513">
        <v>0</v>
      </c>
      <c r="AX1120" s="513">
        <v>0</v>
      </c>
      <c r="AY1120" s="513">
        <v>0</v>
      </c>
      <c r="AZ1120" s="513">
        <v>0</v>
      </c>
      <c r="BA1120" s="513">
        <v>0</v>
      </c>
      <c r="BB1120" s="513">
        <v>0</v>
      </c>
      <c r="BC1120" s="513">
        <v>598.71</v>
      </c>
      <c r="BD1120" s="513">
        <v>598.71</v>
      </c>
      <c r="BE1120" s="513">
        <v>0</v>
      </c>
      <c r="BF1120" s="513">
        <v>0</v>
      </c>
      <c r="BG1120" s="513">
        <v>0</v>
      </c>
      <c r="BH1120" s="513">
        <v>0</v>
      </c>
      <c r="BI1120" s="513">
        <v>0</v>
      </c>
      <c r="BJ1120" s="513">
        <v>0</v>
      </c>
      <c r="BK1120" s="241">
        <f t="shared" si="170"/>
        <v>598.71</v>
      </c>
      <c r="BL1120" s="22">
        <f t="shared" si="171"/>
        <v>598.71</v>
      </c>
      <c r="BM1120" s="519">
        <f t="shared" si="172"/>
        <v>6.4101713062098511E-2</v>
      </c>
      <c r="BN1120" s="520">
        <v>0</v>
      </c>
      <c r="BO1120" s="520">
        <v>0</v>
      </c>
      <c r="BP1120" s="520">
        <v>0</v>
      </c>
      <c r="BQ1120" s="520">
        <v>0</v>
      </c>
      <c r="BR1120" s="520">
        <v>0</v>
      </c>
      <c r="BS1120" s="520">
        <v>0</v>
      </c>
      <c r="BT1120" s="520">
        <v>0</v>
      </c>
      <c r="BU1120" s="520">
        <v>0</v>
      </c>
      <c r="BV1120" s="520">
        <v>0</v>
      </c>
      <c r="BW1120" s="520">
        <v>0</v>
      </c>
      <c r="BX1120" s="520">
        <v>0</v>
      </c>
      <c r="BY1120" s="520">
        <v>0</v>
      </c>
      <c r="BZ1120" s="520">
        <v>0</v>
      </c>
      <c r="CA1120" s="520">
        <v>0</v>
      </c>
      <c r="CB1120" s="520">
        <v>0</v>
      </c>
      <c r="CC1120" s="520">
        <v>0</v>
      </c>
      <c r="CD1120" s="520">
        <v>702789.74640000006</v>
      </c>
      <c r="CE1120" s="520">
        <v>702789.74640000006</v>
      </c>
      <c r="CF1120" s="520">
        <v>0</v>
      </c>
      <c r="CG1120" s="520">
        <v>0</v>
      </c>
      <c r="CH1120" s="520">
        <v>0</v>
      </c>
      <c r="CI1120" s="520">
        <v>0</v>
      </c>
      <c r="CJ1120" s="520">
        <v>0</v>
      </c>
      <c r="CK1120" s="520">
        <v>0</v>
      </c>
      <c r="CL1120" s="520">
        <f t="shared" si="173"/>
        <v>702789.74640000006</v>
      </c>
      <c r="CM1120" s="521">
        <f t="shared" si="174"/>
        <v>702789.74640000006</v>
      </c>
      <c r="CN1120" s="522">
        <v>34029964.428732008</v>
      </c>
      <c r="CO1120" s="522">
        <v>34029964.428732008</v>
      </c>
      <c r="CP1120" s="522">
        <v>37569724.322027996</v>
      </c>
      <c r="CQ1120" s="243" t="s">
        <v>874</v>
      </c>
      <c r="CR1120" s="103">
        <v>8.4600000000000009</v>
      </c>
      <c r="CS1120" s="523">
        <v>8.4600000000000009</v>
      </c>
      <c r="CT1120" s="104">
        <v>9.34</v>
      </c>
      <c r="CU1120" s="524"/>
      <c r="CV1120" s="524"/>
      <c r="CW1120" s="524"/>
      <c r="CX1120" s="525"/>
      <c r="CY1120" s="526">
        <v>533.94554935626445</v>
      </c>
      <c r="CZ1120" s="527">
        <v>425.93243791383435</v>
      </c>
      <c r="DA1120" s="528">
        <v>1.9063426258244256</v>
      </c>
      <c r="DB1120" s="529">
        <v>1.8642296104076113</v>
      </c>
      <c r="DC1120" s="530" t="s">
        <v>2298</v>
      </c>
      <c r="DD1120" s="225"/>
      <c r="DE1120" s="524"/>
      <c r="DF1120" s="524"/>
      <c r="DG1120" s="531"/>
      <c r="DH1120" s="532"/>
      <c r="DI1120" s="64">
        <v>77977</v>
      </c>
      <c r="DJ1120" s="64">
        <v>1289378</v>
      </c>
      <c r="DK1120" s="64">
        <v>230022</v>
      </c>
      <c r="DL1120" s="534">
        <f t="shared" si="175"/>
        <v>532459</v>
      </c>
    </row>
    <row r="1121" spans="1:116" ht="43.5" customHeight="1" x14ac:dyDescent="0.25">
      <c r="A1121" s="356" t="s">
        <v>7</v>
      </c>
      <c r="B1121" s="65" t="s">
        <v>96</v>
      </c>
      <c r="C1121" s="65" t="s">
        <v>140</v>
      </c>
      <c r="D1121" s="64" t="s">
        <v>2737</v>
      </c>
      <c r="E1121" s="64" t="s">
        <v>580</v>
      </c>
      <c r="F1121" s="64" t="s">
        <v>2738</v>
      </c>
      <c r="G1121" s="18" t="s">
        <v>580</v>
      </c>
      <c r="H1121" s="35" t="s">
        <v>866</v>
      </c>
      <c r="I1121" s="28" t="s">
        <v>2287</v>
      </c>
      <c r="J1121" s="498">
        <v>2.6515619402910429</v>
      </c>
      <c r="K1121" s="498">
        <v>7.1982954395730001</v>
      </c>
      <c r="L1121" s="499">
        <v>587.79999999999995</v>
      </c>
      <c r="M1121" s="512">
        <v>0</v>
      </c>
      <c r="N1121" s="513">
        <v>0</v>
      </c>
      <c r="O1121" s="513">
        <v>0</v>
      </c>
      <c r="P1121" s="513">
        <v>0</v>
      </c>
      <c r="Q1121" s="513">
        <v>0</v>
      </c>
      <c r="R1121" s="513">
        <v>0</v>
      </c>
      <c r="S1121" s="513">
        <v>0</v>
      </c>
      <c r="T1121" s="513">
        <v>0</v>
      </c>
      <c r="U1121" s="513">
        <v>0</v>
      </c>
      <c r="V1121" s="513">
        <v>0</v>
      </c>
      <c r="W1121" s="513">
        <v>0</v>
      </c>
      <c r="X1121" s="513">
        <v>0</v>
      </c>
      <c r="Y1121" s="513">
        <v>0</v>
      </c>
      <c r="Z1121" s="513">
        <v>0</v>
      </c>
      <c r="AA1121" s="513">
        <v>0</v>
      </c>
      <c r="AB1121" s="513">
        <v>0</v>
      </c>
      <c r="AC1121" s="513">
        <v>11</v>
      </c>
      <c r="AD1121" s="513">
        <v>11</v>
      </c>
      <c r="AE1121" s="513">
        <v>0</v>
      </c>
      <c r="AF1121" s="513">
        <v>0</v>
      </c>
      <c r="AG1121" s="513">
        <v>0</v>
      </c>
      <c r="AH1121" s="513">
        <f t="shared" si="167"/>
        <v>0</v>
      </c>
      <c r="AI1121" s="513">
        <v>0</v>
      </c>
      <c r="AJ1121" s="513">
        <v>0</v>
      </c>
      <c r="AK1121" s="513">
        <f t="shared" si="168"/>
        <v>11</v>
      </c>
      <c r="AL1121" s="513">
        <f t="shared" si="169"/>
        <v>11</v>
      </c>
      <c r="AM1121" s="513">
        <v>0</v>
      </c>
      <c r="AN1121" s="513">
        <v>0</v>
      </c>
      <c r="AO1121" s="513">
        <v>0</v>
      </c>
      <c r="AP1121" s="513">
        <v>0</v>
      </c>
      <c r="AQ1121" s="513">
        <v>0</v>
      </c>
      <c r="AR1121" s="513">
        <v>0</v>
      </c>
      <c r="AS1121" s="513">
        <v>0</v>
      </c>
      <c r="AT1121" s="513">
        <v>0</v>
      </c>
      <c r="AU1121" s="513">
        <v>0</v>
      </c>
      <c r="AV1121" s="513">
        <v>0</v>
      </c>
      <c r="AW1121" s="513">
        <v>0</v>
      </c>
      <c r="AX1121" s="513">
        <v>0</v>
      </c>
      <c r="AY1121" s="513">
        <v>0</v>
      </c>
      <c r="AZ1121" s="513">
        <v>0</v>
      </c>
      <c r="BA1121" s="513">
        <v>0</v>
      </c>
      <c r="BB1121" s="513">
        <v>0</v>
      </c>
      <c r="BC1121" s="513">
        <v>147.03</v>
      </c>
      <c r="BD1121" s="513">
        <v>147.03</v>
      </c>
      <c r="BE1121" s="513">
        <v>0</v>
      </c>
      <c r="BF1121" s="513">
        <v>0</v>
      </c>
      <c r="BG1121" s="513">
        <v>0</v>
      </c>
      <c r="BH1121" s="513">
        <v>0</v>
      </c>
      <c r="BI1121" s="513">
        <v>0</v>
      </c>
      <c r="BJ1121" s="513">
        <v>0</v>
      </c>
      <c r="BK1121" s="241">
        <f t="shared" si="170"/>
        <v>147.03</v>
      </c>
      <c r="BL1121" s="22">
        <f t="shared" si="171"/>
        <v>147.03</v>
      </c>
      <c r="BM1121" s="519">
        <f t="shared" si="172"/>
        <v>6.7755760368663598E-2</v>
      </c>
      <c r="BN1121" s="520">
        <v>0</v>
      </c>
      <c r="BO1121" s="520">
        <v>0</v>
      </c>
      <c r="BP1121" s="520">
        <v>0</v>
      </c>
      <c r="BQ1121" s="520">
        <v>0</v>
      </c>
      <c r="BR1121" s="520">
        <v>0</v>
      </c>
      <c r="BS1121" s="520">
        <v>0</v>
      </c>
      <c r="BT1121" s="520">
        <v>0</v>
      </c>
      <c r="BU1121" s="520">
        <v>0</v>
      </c>
      <c r="BV1121" s="520">
        <v>0</v>
      </c>
      <c r="BW1121" s="520">
        <v>0</v>
      </c>
      <c r="BX1121" s="520">
        <v>0</v>
      </c>
      <c r="BY1121" s="520">
        <v>0</v>
      </c>
      <c r="BZ1121" s="520">
        <v>0</v>
      </c>
      <c r="CA1121" s="520">
        <v>0</v>
      </c>
      <c r="CB1121" s="520">
        <v>0</v>
      </c>
      <c r="CC1121" s="520">
        <v>0</v>
      </c>
      <c r="CD1121" s="520">
        <v>172589.69520000002</v>
      </c>
      <c r="CE1121" s="520">
        <v>172589.69520000002</v>
      </c>
      <c r="CF1121" s="520">
        <v>0</v>
      </c>
      <c r="CG1121" s="520">
        <v>0</v>
      </c>
      <c r="CH1121" s="520">
        <v>0</v>
      </c>
      <c r="CI1121" s="520">
        <v>0</v>
      </c>
      <c r="CJ1121" s="520">
        <v>0</v>
      </c>
      <c r="CK1121" s="520">
        <v>0</v>
      </c>
      <c r="CL1121" s="520">
        <f t="shared" si="173"/>
        <v>172589.69520000002</v>
      </c>
      <c r="CM1121" s="521">
        <f t="shared" si="174"/>
        <v>172589.69520000002</v>
      </c>
      <c r="CN1121" s="522">
        <v>7358400.0000000009</v>
      </c>
      <c r="CO1121" s="522">
        <v>7358400.0000000009</v>
      </c>
      <c r="CP1121" s="522">
        <v>7603680</v>
      </c>
      <c r="CQ1121" s="243" t="s">
        <v>874</v>
      </c>
      <c r="CR1121" s="103">
        <v>2.1</v>
      </c>
      <c r="CS1121" s="523">
        <v>2.1</v>
      </c>
      <c r="CT1121" s="104">
        <v>2.17</v>
      </c>
      <c r="CU1121" s="524"/>
      <c r="CV1121" s="524"/>
      <c r="CW1121" s="524"/>
      <c r="CX1121" s="525"/>
      <c r="CY1121" s="526">
        <v>242.79313484386992</v>
      </c>
      <c r="CZ1121" s="527">
        <v>240.5915925752945</v>
      </c>
      <c r="DA1121" s="528">
        <v>0.92151565757045972</v>
      </c>
      <c r="DB1121" s="529">
        <v>0.9139068530248734</v>
      </c>
      <c r="DC1121" s="530" t="s">
        <v>2304</v>
      </c>
      <c r="DD1121" s="225"/>
      <c r="DE1121" s="524"/>
      <c r="DF1121" s="524"/>
      <c r="DG1121" s="531"/>
      <c r="DH1121" s="532"/>
      <c r="DI1121" s="64">
        <v>0</v>
      </c>
      <c r="DJ1121" s="64">
        <v>180554</v>
      </c>
      <c r="DK1121" s="64">
        <v>178620</v>
      </c>
      <c r="DL1121" s="534">
        <f t="shared" si="175"/>
        <v>119724.66666666667</v>
      </c>
    </row>
    <row r="1122" spans="1:116" ht="43.5" customHeight="1" x14ac:dyDescent="0.25">
      <c r="A1122" s="356" t="s">
        <v>7</v>
      </c>
      <c r="B1122" s="65" t="s">
        <v>96</v>
      </c>
      <c r="C1122" s="65" t="s">
        <v>140</v>
      </c>
      <c r="D1122" s="64" t="s">
        <v>2737</v>
      </c>
      <c r="E1122" s="64" t="s">
        <v>580</v>
      </c>
      <c r="F1122" s="64" t="s">
        <v>2739</v>
      </c>
      <c r="G1122" s="18" t="s">
        <v>580</v>
      </c>
      <c r="H1122" s="35" t="s">
        <v>866</v>
      </c>
      <c r="I1122" s="28" t="s">
        <v>2287</v>
      </c>
      <c r="J1122" s="498">
        <v>1.9814661238587958</v>
      </c>
      <c r="K1122" s="498">
        <v>2.0821969653660002</v>
      </c>
      <c r="L1122" s="499">
        <v>204.6</v>
      </c>
      <c r="M1122" s="512">
        <v>0</v>
      </c>
      <c r="N1122" s="513">
        <v>0</v>
      </c>
      <c r="O1122" s="513">
        <v>0</v>
      </c>
      <c r="P1122" s="513">
        <v>0</v>
      </c>
      <c r="Q1122" s="513">
        <v>0</v>
      </c>
      <c r="R1122" s="513">
        <v>0</v>
      </c>
      <c r="S1122" s="513">
        <v>0</v>
      </c>
      <c r="T1122" s="513">
        <v>0</v>
      </c>
      <c r="U1122" s="513">
        <v>0</v>
      </c>
      <c r="V1122" s="513">
        <v>0</v>
      </c>
      <c r="W1122" s="513">
        <v>0</v>
      </c>
      <c r="X1122" s="513">
        <v>0</v>
      </c>
      <c r="Y1122" s="513">
        <v>0</v>
      </c>
      <c r="Z1122" s="513">
        <v>0</v>
      </c>
      <c r="AA1122" s="513">
        <v>0</v>
      </c>
      <c r="AB1122" s="513">
        <v>0</v>
      </c>
      <c r="AC1122" s="513">
        <v>1</v>
      </c>
      <c r="AD1122" s="513">
        <v>1</v>
      </c>
      <c r="AE1122" s="513">
        <v>0</v>
      </c>
      <c r="AF1122" s="513">
        <v>0</v>
      </c>
      <c r="AG1122" s="513">
        <v>0</v>
      </c>
      <c r="AH1122" s="513">
        <f t="shared" si="167"/>
        <v>0</v>
      </c>
      <c r="AI1122" s="513">
        <v>0</v>
      </c>
      <c r="AJ1122" s="513">
        <v>0</v>
      </c>
      <c r="AK1122" s="513">
        <f t="shared" si="168"/>
        <v>1</v>
      </c>
      <c r="AL1122" s="513">
        <f t="shared" si="169"/>
        <v>1</v>
      </c>
      <c r="AM1122" s="513">
        <v>0</v>
      </c>
      <c r="AN1122" s="513">
        <v>0</v>
      </c>
      <c r="AO1122" s="513">
        <v>0</v>
      </c>
      <c r="AP1122" s="513">
        <v>0</v>
      </c>
      <c r="AQ1122" s="513">
        <v>0</v>
      </c>
      <c r="AR1122" s="513">
        <v>0</v>
      </c>
      <c r="AS1122" s="513">
        <v>0</v>
      </c>
      <c r="AT1122" s="513">
        <v>0</v>
      </c>
      <c r="AU1122" s="513">
        <v>0</v>
      </c>
      <c r="AV1122" s="513">
        <v>0</v>
      </c>
      <c r="AW1122" s="513">
        <v>0</v>
      </c>
      <c r="AX1122" s="513">
        <v>0</v>
      </c>
      <c r="AY1122" s="513">
        <v>0</v>
      </c>
      <c r="AZ1122" s="513">
        <v>0</v>
      </c>
      <c r="BA1122" s="513">
        <v>0</v>
      </c>
      <c r="BB1122" s="513">
        <v>0</v>
      </c>
      <c r="BC1122" s="513">
        <v>9</v>
      </c>
      <c r="BD1122" s="513">
        <v>9</v>
      </c>
      <c r="BE1122" s="513">
        <v>0</v>
      </c>
      <c r="BF1122" s="513">
        <v>0</v>
      </c>
      <c r="BG1122" s="513">
        <v>0</v>
      </c>
      <c r="BH1122" s="513">
        <v>0</v>
      </c>
      <c r="BI1122" s="513">
        <v>0</v>
      </c>
      <c r="BJ1122" s="513">
        <v>0</v>
      </c>
      <c r="BK1122" s="241">
        <f t="shared" si="170"/>
        <v>9</v>
      </c>
      <c r="BL1122" s="22">
        <f t="shared" si="171"/>
        <v>9</v>
      </c>
      <c r="BM1122" s="519">
        <f t="shared" si="172"/>
        <v>7.7586206896551723E-3</v>
      </c>
      <c r="BN1122" s="520">
        <v>0</v>
      </c>
      <c r="BO1122" s="520">
        <v>0</v>
      </c>
      <c r="BP1122" s="520">
        <v>0</v>
      </c>
      <c r="BQ1122" s="520">
        <v>0</v>
      </c>
      <c r="BR1122" s="520">
        <v>0</v>
      </c>
      <c r="BS1122" s="520">
        <v>0</v>
      </c>
      <c r="BT1122" s="520">
        <v>0</v>
      </c>
      <c r="BU1122" s="520">
        <v>0</v>
      </c>
      <c r="BV1122" s="520">
        <v>0</v>
      </c>
      <c r="BW1122" s="520">
        <v>0</v>
      </c>
      <c r="BX1122" s="520">
        <v>0</v>
      </c>
      <c r="BY1122" s="520">
        <v>0</v>
      </c>
      <c r="BZ1122" s="520">
        <v>0</v>
      </c>
      <c r="CA1122" s="520">
        <v>0</v>
      </c>
      <c r="CB1122" s="520">
        <v>0</v>
      </c>
      <c r="CC1122" s="520">
        <v>0</v>
      </c>
      <c r="CD1122" s="520">
        <v>10564.560000000001</v>
      </c>
      <c r="CE1122" s="520">
        <v>10564.560000000001</v>
      </c>
      <c r="CF1122" s="520">
        <v>0</v>
      </c>
      <c r="CG1122" s="520">
        <v>0</v>
      </c>
      <c r="CH1122" s="520">
        <v>0</v>
      </c>
      <c r="CI1122" s="520">
        <v>0</v>
      </c>
      <c r="CJ1122" s="520">
        <v>0</v>
      </c>
      <c r="CK1122" s="520">
        <v>0</v>
      </c>
      <c r="CL1122" s="520">
        <f t="shared" si="173"/>
        <v>10564.560000000001</v>
      </c>
      <c r="CM1122" s="521">
        <f t="shared" si="174"/>
        <v>10564.560000000001</v>
      </c>
      <c r="CN1122" s="522">
        <v>3749280</v>
      </c>
      <c r="CO1122" s="522">
        <v>3749280</v>
      </c>
      <c r="CP1122" s="522">
        <v>4064640</v>
      </c>
      <c r="CQ1122" s="243" t="s">
        <v>874</v>
      </c>
      <c r="CR1122" s="103">
        <v>1.07</v>
      </c>
      <c r="CS1122" s="523">
        <v>1.07</v>
      </c>
      <c r="CT1122" s="104">
        <v>1.1599999999999999</v>
      </c>
      <c r="CU1122" s="524"/>
      <c r="CV1122" s="524"/>
      <c r="CW1122" s="524"/>
      <c r="CX1122" s="525"/>
      <c r="CY1122" s="526">
        <v>49.678205332718825</v>
      </c>
      <c r="CZ1122" s="527">
        <v>49.394399887434794</v>
      </c>
      <c r="DA1122" s="528">
        <v>0.72878915889249252</v>
      </c>
      <c r="DB1122" s="529">
        <v>0.72623235307912404</v>
      </c>
      <c r="DC1122" s="530" t="s">
        <v>2285</v>
      </c>
      <c r="DD1122" s="225"/>
      <c r="DE1122" s="524"/>
      <c r="DF1122" s="524"/>
      <c r="DG1122" s="531"/>
      <c r="DH1122" s="532"/>
      <c r="DI1122" s="64">
        <v>0</v>
      </c>
      <c r="DJ1122" s="64">
        <v>7452</v>
      </c>
      <c r="DK1122" s="64">
        <v>0</v>
      </c>
      <c r="DL1122" s="534">
        <f t="shared" si="175"/>
        <v>2484</v>
      </c>
    </row>
    <row r="1123" spans="1:116" ht="43.5" customHeight="1" x14ac:dyDescent="0.25">
      <c r="A1123" s="356" t="s">
        <v>7</v>
      </c>
      <c r="B1123" s="65" t="s">
        <v>96</v>
      </c>
      <c r="C1123" s="65" t="s">
        <v>140</v>
      </c>
      <c r="D1123" s="64" t="s">
        <v>2737</v>
      </c>
      <c r="E1123" s="64" t="s">
        <v>580</v>
      </c>
      <c r="F1123" s="64" t="s">
        <v>2740</v>
      </c>
      <c r="G1123" s="18" t="s">
        <v>580</v>
      </c>
      <c r="H1123" s="35" t="s">
        <v>860</v>
      </c>
      <c r="I1123" s="28" t="s">
        <v>2287</v>
      </c>
      <c r="J1123" s="498">
        <v>2.5506873012582316</v>
      </c>
      <c r="K1123" s="498">
        <v>3.8285984768849999</v>
      </c>
      <c r="L1123" s="499">
        <v>247.8</v>
      </c>
      <c r="M1123" s="512">
        <v>0</v>
      </c>
      <c r="N1123" s="513">
        <v>0</v>
      </c>
      <c r="O1123" s="513">
        <v>0</v>
      </c>
      <c r="P1123" s="513">
        <v>0</v>
      </c>
      <c r="Q1123" s="513">
        <v>0</v>
      </c>
      <c r="R1123" s="513">
        <v>0</v>
      </c>
      <c r="S1123" s="513">
        <v>0</v>
      </c>
      <c r="T1123" s="513">
        <v>0</v>
      </c>
      <c r="U1123" s="513">
        <v>0</v>
      </c>
      <c r="V1123" s="513">
        <v>0</v>
      </c>
      <c r="W1123" s="513">
        <v>0</v>
      </c>
      <c r="X1123" s="513">
        <v>0</v>
      </c>
      <c r="Y1123" s="513">
        <v>0</v>
      </c>
      <c r="Z1123" s="513">
        <v>0</v>
      </c>
      <c r="AA1123" s="513">
        <v>0</v>
      </c>
      <c r="AB1123" s="513">
        <v>0</v>
      </c>
      <c r="AC1123" s="513">
        <v>14</v>
      </c>
      <c r="AD1123" s="513">
        <v>14</v>
      </c>
      <c r="AE1123" s="513">
        <v>0</v>
      </c>
      <c r="AF1123" s="513">
        <v>0</v>
      </c>
      <c r="AG1123" s="513">
        <v>0</v>
      </c>
      <c r="AH1123" s="513">
        <f t="shared" si="167"/>
        <v>0</v>
      </c>
      <c r="AI1123" s="513">
        <v>0</v>
      </c>
      <c r="AJ1123" s="513">
        <v>0</v>
      </c>
      <c r="AK1123" s="513">
        <f t="shared" si="168"/>
        <v>14</v>
      </c>
      <c r="AL1123" s="513">
        <f t="shared" si="169"/>
        <v>14</v>
      </c>
      <c r="AM1123" s="513">
        <v>0</v>
      </c>
      <c r="AN1123" s="513">
        <v>0</v>
      </c>
      <c r="AO1123" s="513">
        <v>0</v>
      </c>
      <c r="AP1123" s="513">
        <v>0</v>
      </c>
      <c r="AQ1123" s="513">
        <v>0</v>
      </c>
      <c r="AR1123" s="513">
        <v>0</v>
      </c>
      <c r="AS1123" s="513">
        <v>0</v>
      </c>
      <c r="AT1123" s="513">
        <v>0</v>
      </c>
      <c r="AU1123" s="513">
        <v>0</v>
      </c>
      <c r="AV1123" s="513">
        <v>0</v>
      </c>
      <c r="AW1123" s="513">
        <v>0</v>
      </c>
      <c r="AX1123" s="513">
        <v>0</v>
      </c>
      <c r="AY1123" s="513">
        <v>0</v>
      </c>
      <c r="AZ1123" s="513">
        <v>0</v>
      </c>
      <c r="BA1123" s="513">
        <v>0</v>
      </c>
      <c r="BB1123" s="513">
        <v>0</v>
      </c>
      <c r="BC1123" s="513">
        <v>77.91</v>
      </c>
      <c r="BD1123" s="513">
        <v>77.91</v>
      </c>
      <c r="BE1123" s="513">
        <v>0</v>
      </c>
      <c r="BF1123" s="513">
        <v>0</v>
      </c>
      <c r="BG1123" s="513">
        <v>0</v>
      </c>
      <c r="BH1123" s="513">
        <v>0</v>
      </c>
      <c r="BI1123" s="513">
        <v>0</v>
      </c>
      <c r="BJ1123" s="513">
        <v>0</v>
      </c>
      <c r="BK1123" s="241">
        <f t="shared" si="170"/>
        <v>77.91</v>
      </c>
      <c r="BL1123" s="22">
        <f t="shared" si="171"/>
        <v>77.91</v>
      </c>
      <c r="BM1123" s="519">
        <f t="shared" si="172"/>
        <v>4.4016949152542367E-2</v>
      </c>
      <c r="BN1123" s="520">
        <v>0</v>
      </c>
      <c r="BO1123" s="520">
        <v>0</v>
      </c>
      <c r="BP1123" s="520">
        <v>0</v>
      </c>
      <c r="BQ1123" s="520">
        <v>0</v>
      </c>
      <c r="BR1123" s="520">
        <v>0</v>
      </c>
      <c r="BS1123" s="520">
        <v>0</v>
      </c>
      <c r="BT1123" s="520">
        <v>0</v>
      </c>
      <c r="BU1123" s="520">
        <v>0</v>
      </c>
      <c r="BV1123" s="520">
        <v>0</v>
      </c>
      <c r="BW1123" s="520">
        <v>0</v>
      </c>
      <c r="BX1123" s="520">
        <v>0</v>
      </c>
      <c r="BY1123" s="520">
        <v>0</v>
      </c>
      <c r="BZ1123" s="520">
        <v>0</v>
      </c>
      <c r="CA1123" s="520">
        <v>0</v>
      </c>
      <c r="CB1123" s="520">
        <v>0</v>
      </c>
      <c r="CC1123" s="520">
        <v>0</v>
      </c>
      <c r="CD1123" s="520">
        <v>91453.874400000001</v>
      </c>
      <c r="CE1123" s="520">
        <v>91453.874400000001</v>
      </c>
      <c r="CF1123" s="520">
        <v>0</v>
      </c>
      <c r="CG1123" s="520">
        <v>0</v>
      </c>
      <c r="CH1123" s="520">
        <v>0</v>
      </c>
      <c r="CI1123" s="520">
        <v>0</v>
      </c>
      <c r="CJ1123" s="520">
        <v>0</v>
      </c>
      <c r="CK1123" s="520">
        <v>0</v>
      </c>
      <c r="CL1123" s="520">
        <f t="shared" si="173"/>
        <v>91453.874400000001</v>
      </c>
      <c r="CM1123" s="521">
        <f t="shared" si="174"/>
        <v>91453.874400000001</v>
      </c>
      <c r="CN1123" s="522">
        <v>6202080.0000000009</v>
      </c>
      <c r="CO1123" s="522">
        <v>6202080.0000000009</v>
      </c>
      <c r="CP1123" s="522">
        <v>6202080.0000000009</v>
      </c>
      <c r="CQ1123" s="243" t="s">
        <v>874</v>
      </c>
      <c r="CR1123" s="103">
        <v>1.77</v>
      </c>
      <c r="CS1123" s="523">
        <v>1.77</v>
      </c>
      <c r="CT1123" s="104">
        <v>1.77</v>
      </c>
      <c r="CU1123" s="524"/>
      <c r="CV1123" s="524"/>
      <c r="CW1123" s="524"/>
      <c r="CX1123" s="525"/>
      <c r="CY1123" s="526">
        <v>939.30360474624979</v>
      </c>
      <c r="CZ1123" s="527">
        <v>258.11165996930328</v>
      </c>
      <c r="DA1123" s="528">
        <v>0.66216664001802028</v>
      </c>
      <c r="DB1123" s="529">
        <v>0.48291504911419086</v>
      </c>
      <c r="DC1123" s="530" t="s">
        <v>2500</v>
      </c>
      <c r="DD1123" s="225"/>
      <c r="DE1123" s="524"/>
      <c r="DF1123" s="524"/>
      <c r="DG1123" s="531"/>
      <c r="DH1123" s="532"/>
      <c r="DI1123" s="64">
        <v>0</v>
      </c>
      <c r="DJ1123" s="64">
        <v>0</v>
      </c>
      <c r="DK1123" s="64">
        <v>0</v>
      </c>
      <c r="DL1123" s="534">
        <f t="shared" si="175"/>
        <v>0</v>
      </c>
    </row>
    <row r="1124" spans="1:116" ht="43.5" customHeight="1" thickBot="1" x14ac:dyDescent="0.3">
      <c r="A1124" s="356" t="s">
        <v>7</v>
      </c>
      <c r="B1124" s="65" t="s">
        <v>96</v>
      </c>
      <c r="C1124" s="65" t="s">
        <v>140</v>
      </c>
      <c r="D1124" s="64" t="s">
        <v>2466</v>
      </c>
      <c r="E1124" s="64" t="s">
        <v>2466</v>
      </c>
      <c r="F1124" s="64" t="s">
        <v>2031</v>
      </c>
      <c r="G1124" s="18" t="s">
        <v>648</v>
      </c>
      <c r="H1124" s="36" t="s">
        <v>860</v>
      </c>
      <c r="I1124" s="501" t="s">
        <v>2615</v>
      </c>
      <c r="J1124" s="502">
        <v>0</v>
      </c>
      <c r="K1124" s="502">
        <v>0.30208333270499999</v>
      </c>
      <c r="L1124" s="503">
        <v>9</v>
      </c>
      <c r="M1124" s="514">
        <v>0</v>
      </c>
      <c r="N1124" s="515">
        <v>0</v>
      </c>
      <c r="O1124" s="515">
        <v>0</v>
      </c>
      <c r="P1124" s="515">
        <v>0</v>
      </c>
      <c r="Q1124" s="515">
        <v>0</v>
      </c>
      <c r="R1124" s="515">
        <v>0</v>
      </c>
      <c r="S1124" s="515">
        <v>0</v>
      </c>
      <c r="T1124" s="515">
        <v>0</v>
      </c>
      <c r="U1124" s="515">
        <v>0</v>
      </c>
      <c r="V1124" s="515">
        <v>0</v>
      </c>
      <c r="W1124" s="515">
        <v>0</v>
      </c>
      <c r="X1124" s="515">
        <v>0</v>
      </c>
      <c r="Y1124" s="515">
        <v>0</v>
      </c>
      <c r="Z1124" s="515">
        <v>0</v>
      </c>
      <c r="AA1124" s="515">
        <v>0</v>
      </c>
      <c r="AB1124" s="515">
        <v>0</v>
      </c>
      <c r="AC1124" s="515">
        <v>0</v>
      </c>
      <c r="AD1124" s="515">
        <v>0</v>
      </c>
      <c r="AE1124" s="515">
        <v>0</v>
      </c>
      <c r="AF1124" s="515">
        <v>0</v>
      </c>
      <c r="AG1124" s="515">
        <v>0</v>
      </c>
      <c r="AH1124" s="515">
        <f t="shared" si="167"/>
        <v>0</v>
      </c>
      <c r="AI1124" s="515">
        <v>0</v>
      </c>
      <c r="AJ1124" s="515">
        <v>0</v>
      </c>
      <c r="AK1124" s="515">
        <f t="shared" si="168"/>
        <v>0</v>
      </c>
      <c r="AL1124" s="515">
        <f t="shared" si="169"/>
        <v>0</v>
      </c>
      <c r="AM1124" s="515">
        <v>0</v>
      </c>
      <c r="AN1124" s="515">
        <v>0</v>
      </c>
      <c r="AO1124" s="515">
        <v>0</v>
      </c>
      <c r="AP1124" s="515">
        <v>0</v>
      </c>
      <c r="AQ1124" s="515">
        <v>0</v>
      </c>
      <c r="AR1124" s="515">
        <v>0</v>
      </c>
      <c r="AS1124" s="515">
        <v>0</v>
      </c>
      <c r="AT1124" s="515">
        <v>0</v>
      </c>
      <c r="AU1124" s="515">
        <v>0</v>
      </c>
      <c r="AV1124" s="515">
        <v>0</v>
      </c>
      <c r="AW1124" s="515">
        <v>0</v>
      </c>
      <c r="AX1124" s="515">
        <v>0</v>
      </c>
      <c r="AY1124" s="515">
        <v>0</v>
      </c>
      <c r="AZ1124" s="515">
        <v>0</v>
      </c>
      <c r="BA1124" s="515">
        <v>0</v>
      </c>
      <c r="BB1124" s="515">
        <v>0</v>
      </c>
      <c r="BC1124" s="515">
        <v>0</v>
      </c>
      <c r="BD1124" s="515">
        <v>0</v>
      </c>
      <c r="BE1124" s="515">
        <v>0</v>
      </c>
      <c r="BF1124" s="515">
        <v>0</v>
      </c>
      <c r="BG1124" s="515">
        <v>0</v>
      </c>
      <c r="BH1124" s="515">
        <v>0</v>
      </c>
      <c r="BI1124" s="515">
        <v>0</v>
      </c>
      <c r="BJ1124" s="515">
        <v>0</v>
      </c>
      <c r="BK1124" s="473">
        <f t="shared" si="170"/>
        <v>0</v>
      </c>
      <c r="BL1124" s="474">
        <f t="shared" si="171"/>
        <v>0</v>
      </c>
      <c r="BM1124" s="552">
        <f t="shared" si="172"/>
        <v>0</v>
      </c>
      <c r="BN1124" s="553">
        <v>0</v>
      </c>
      <c r="BO1124" s="553">
        <v>0</v>
      </c>
      <c r="BP1124" s="553">
        <v>0</v>
      </c>
      <c r="BQ1124" s="553">
        <v>0</v>
      </c>
      <c r="BR1124" s="553">
        <v>0</v>
      </c>
      <c r="BS1124" s="553">
        <v>0</v>
      </c>
      <c r="BT1124" s="553">
        <v>0</v>
      </c>
      <c r="BU1124" s="553">
        <v>0</v>
      </c>
      <c r="BV1124" s="553">
        <v>0</v>
      </c>
      <c r="BW1124" s="553">
        <v>0</v>
      </c>
      <c r="BX1124" s="553">
        <v>0</v>
      </c>
      <c r="BY1124" s="553">
        <v>0</v>
      </c>
      <c r="BZ1124" s="553">
        <v>0</v>
      </c>
      <c r="CA1124" s="553">
        <v>0</v>
      </c>
      <c r="CB1124" s="553">
        <v>0</v>
      </c>
      <c r="CC1124" s="553">
        <v>0</v>
      </c>
      <c r="CD1124" s="553">
        <v>0</v>
      </c>
      <c r="CE1124" s="553">
        <v>0</v>
      </c>
      <c r="CF1124" s="553">
        <v>0</v>
      </c>
      <c r="CG1124" s="553">
        <v>0</v>
      </c>
      <c r="CH1124" s="553">
        <v>0</v>
      </c>
      <c r="CI1124" s="553">
        <v>0</v>
      </c>
      <c r="CJ1124" s="553">
        <v>0</v>
      </c>
      <c r="CK1124" s="553">
        <v>0</v>
      </c>
      <c r="CL1124" s="553">
        <f t="shared" si="173"/>
        <v>0</v>
      </c>
      <c r="CM1124" s="554">
        <f t="shared" si="174"/>
        <v>0</v>
      </c>
      <c r="CN1124" s="555">
        <v>0</v>
      </c>
      <c r="CO1124" s="555">
        <v>0</v>
      </c>
      <c r="CP1124" s="555">
        <v>0</v>
      </c>
      <c r="CQ1124" s="556" t="s">
        <v>874</v>
      </c>
      <c r="CR1124" s="103">
        <v>0</v>
      </c>
      <c r="CS1124" s="523">
        <v>0</v>
      </c>
      <c r="CT1124" s="104">
        <v>0</v>
      </c>
      <c r="CU1124" s="524"/>
      <c r="CV1124" s="524"/>
      <c r="CW1124" s="524"/>
      <c r="CX1124" s="547"/>
      <c r="CY1124" s="526">
        <v>0</v>
      </c>
      <c r="CZ1124" s="527">
        <v>0</v>
      </c>
      <c r="DA1124" s="528">
        <v>0</v>
      </c>
      <c r="DB1124" s="529">
        <v>0</v>
      </c>
      <c r="DC1124" s="530" t="s">
        <v>2297</v>
      </c>
      <c r="DD1124" s="225"/>
      <c r="DE1124" s="524"/>
      <c r="DF1124" s="524"/>
      <c r="DG1124" s="531"/>
      <c r="DH1124" s="532"/>
      <c r="DI1124" s="196" t="s">
        <v>56</v>
      </c>
      <c r="DJ1124" s="196">
        <v>0</v>
      </c>
      <c r="DK1124" s="196">
        <v>0</v>
      </c>
      <c r="DL1124" s="545">
        <f t="shared" si="175"/>
        <v>0</v>
      </c>
    </row>
    <row r="1125" spans="1:116" s="571" customFormat="1" ht="43.5" customHeight="1" thickBot="1" x14ac:dyDescent="0.3">
      <c r="A1125" s="446" t="s">
        <v>709</v>
      </c>
      <c r="B1125" s="504"/>
      <c r="C1125" s="505"/>
      <c r="D1125" s="505"/>
      <c r="E1125" s="505"/>
      <c r="F1125" s="505"/>
      <c r="G1125" s="506"/>
      <c r="H1125" s="507"/>
      <c r="I1125" s="507"/>
      <c r="J1125" s="507"/>
      <c r="K1125" s="507"/>
      <c r="L1125" s="508"/>
      <c r="M1125" s="516">
        <f t="shared" ref="M1125:AL1125" si="176">SUM(M10:M1124)</f>
        <v>6</v>
      </c>
      <c r="N1125" s="517">
        <f t="shared" si="176"/>
        <v>6</v>
      </c>
      <c r="O1125" s="517">
        <f t="shared" si="176"/>
        <v>4</v>
      </c>
      <c r="P1125" s="517">
        <f t="shared" si="176"/>
        <v>4</v>
      </c>
      <c r="Q1125" s="517">
        <f t="shared" si="176"/>
        <v>2</v>
      </c>
      <c r="R1125" s="517">
        <f t="shared" si="176"/>
        <v>2</v>
      </c>
      <c r="S1125" s="517">
        <f t="shared" si="176"/>
        <v>10</v>
      </c>
      <c r="T1125" s="517">
        <f t="shared" si="176"/>
        <v>10</v>
      </c>
      <c r="U1125" s="517">
        <f t="shared" si="176"/>
        <v>0</v>
      </c>
      <c r="V1125" s="517">
        <f t="shared" si="176"/>
        <v>0</v>
      </c>
      <c r="W1125" s="517">
        <f t="shared" si="176"/>
        <v>7</v>
      </c>
      <c r="X1125" s="517">
        <f t="shared" si="176"/>
        <v>7</v>
      </c>
      <c r="Y1125" s="517">
        <f t="shared" si="176"/>
        <v>135</v>
      </c>
      <c r="Z1125" s="517">
        <f t="shared" si="176"/>
        <v>135</v>
      </c>
      <c r="AA1125" s="517">
        <f t="shared" si="176"/>
        <v>2</v>
      </c>
      <c r="AB1125" s="517">
        <f t="shared" si="176"/>
        <v>2</v>
      </c>
      <c r="AC1125" s="517">
        <f t="shared" si="176"/>
        <v>41296</v>
      </c>
      <c r="AD1125" s="517">
        <f t="shared" si="176"/>
        <v>41279</v>
      </c>
      <c r="AE1125" s="517">
        <f t="shared" si="176"/>
        <v>9</v>
      </c>
      <c r="AF1125" s="517">
        <f t="shared" si="176"/>
        <v>9</v>
      </c>
      <c r="AG1125" s="517">
        <f t="shared" si="176"/>
        <v>53</v>
      </c>
      <c r="AH1125" s="517">
        <f t="shared" si="176"/>
        <v>53</v>
      </c>
      <c r="AI1125" s="517">
        <f t="shared" si="176"/>
        <v>0</v>
      </c>
      <c r="AJ1125" s="517">
        <f t="shared" si="176"/>
        <v>0</v>
      </c>
      <c r="AK1125" s="517">
        <f t="shared" si="176"/>
        <v>41524</v>
      </c>
      <c r="AL1125" s="517">
        <f t="shared" si="176"/>
        <v>41507</v>
      </c>
      <c r="AM1125" s="517">
        <f t="shared" ref="AM1125:AV1125" si="177">SUM(AM11:AM1124)</f>
        <v>2410</v>
      </c>
      <c r="AN1125" s="517">
        <f t="shared" si="177"/>
        <v>2410</v>
      </c>
      <c r="AO1125" s="517">
        <f t="shared" si="177"/>
        <v>655</v>
      </c>
      <c r="AP1125" s="517">
        <f t="shared" si="177"/>
        <v>655</v>
      </c>
      <c r="AQ1125" s="517">
        <f t="shared" si="177"/>
        <v>5350</v>
      </c>
      <c r="AR1125" s="517">
        <f t="shared" si="177"/>
        <v>5350</v>
      </c>
      <c r="AS1125" s="517">
        <f t="shared" si="177"/>
        <v>4491</v>
      </c>
      <c r="AT1125" s="517">
        <f t="shared" si="177"/>
        <v>4491</v>
      </c>
      <c r="AU1125" s="517">
        <f t="shared" si="177"/>
        <v>0</v>
      </c>
      <c r="AV1125" s="517">
        <f t="shared" si="177"/>
        <v>0</v>
      </c>
      <c r="AW1125" s="517">
        <v>17230</v>
      </c>
      <c r="AX1125" s="517">
        <v>17230</v>
      </c>
      <c r="AY1125" s="517">
        <v>76729.499999999956</v>
      </c>
      <c r="AZ1125" s="517">
        <v>76729.499999999956</v>
      </c>
      <c r="BA1125" s="517">
        <v>10</v>
      </c>
      <c r="BB1125" s="517">
        <v>10</v>
      </c>
      <c r="BC1125" s="557">
        <v>896468.37299999921</v>
      </c>
      <c r="BD1125" s="517">
        <v>882622.22499999951</v>
      </c>
      <c r="BE1125" s="517">
        <v>35.200000000000003</v>
      </c>
      <c r="BF1125" s="517">
        <v>35.200000000000003</v>
      </c>
      <c r="BG1125" s="517">
        <v>20300.650000000001</v>
      </c>
      <c r="BH1125" s="517">
        <v>20300.650000000001</v>
      </c>
      <c r="BI1125" s="517">
        <f>SUM(BI11:BI1124)</f>
        <v>0</v>
      </c>
      <c r="BJ1125" s="517">
        <f>SUM(BJ11:BJ1124)</f>
        <v>0</v>
      </c>
      <c r="BK1125" s="517">
        <f>SUM(BK11:BK1124)</f>
        <v>1023679.7229999983</v>
      </c>
      <c r="BL1125" s="517">
        <f>SUM(BL11:BL1124)</f>
        <v>1009833.5749999983</v>
      </c>
      <c r="BM1125" s="558"/>
      <c r="BN1125" s="517">
        <f t="shared" ref="BN1125:BS1125" si="178">SUM(BN11:BN1124)</f>
        <v>17144458.800000001</v>
      </c>
      <c r="BO1125" s="517">
        <f t="shared" si="178"/>
        <v>17144458.800000001</v>
      </c>
      <c r="BP1125" s="517">
        <f t="shared" si="178"/>
        <v>5851680</v>
      </c>
      <c r="BQ1125" s="517">
        <f t="shared" si="178"/>
        <v>5851680</v>
      </c>
      <c r="BR1125" s="517">
        <f t="shared" si="178"/>
        <v>18746400</v>
      </c>
      <c r="BS1125" s="517">
        <f t="shared" si="178"/>
        <v>18746400</v>
      </c>
      <c r="BT1125" s="517">
        <f>SUM(BT11:BT114)</f>
        <v>8550986.4000000004</v>
      </c>
      <c r="BU1125" s="517">
        <f>SUM(BU11:BU114)</f>
        <v>8550986.4000000004</v>
      </c>
      <c r="BV1125" s="517"/>
      <c r="BW1125" s="517"/>
      <c r="BX1125" s="517">
        <f t="shared" ref="BX1125:CI1125" si="179">SUM(BX11:BX114)</f>
        <v>0</v>
      </c>
      <c r="BY1125" s="517">
        <f t="shared" si="179"/>
        <v>0</v>
      </c>
      <c r="BZ1125" s="517">
        <f t="shared" si="179"/>
        <v>38494103.039999999</v>
      </c>
      <c r="CA1125" s="517">
        <f t="shared" si="179"/>
        <v>38494103.039999999</v>
      </c>
      <c r="CB1125" s="517">
        <f t="shared" si="179"/>
        <v>25228.799999999999</v>
      </c>
      <c r="CC1125" s="517">
        <f t="shared" si="179"/>
        <v>25228.799999999999</v>
      </c>
      <c r="CD1125" s="517">
        <f t="shared" si="179"/>
        <v>131391721.48464006</v>
      </c>
      <c r="CE1125" s="517">
        <f t="shared" si="179"/>
        <v>125015471.9059201</v>
      </c>
      <c r="CF1125" s="517">
        <f t="shared" si="179"/>
        <v>0</v>
      </c>
      <c r="CG1125" s="517">
        <f t="shared" si="179"/>
        <v>0</v>
      </c>
      <c r="CH1125" s="517">
        <f t="shared" si="179"/>
        <v>21623.184000000001</v>
      </c>
      <c r="CI1125" s="517">
        <f t="shared" si="179"/>
        <v>21623.184000000001</v>
      </c>
      <c r="CJ1125" s="517"/>
      <c r="CK1125" s="517"/>
      <c r="CL1125" s="559">
        <f>BN1125+BP1125+BR1125+BT1125+BX1125++BZ1125+CB1125+CD1125+CF1125+CH1125+CJ1125</f>
        <v>220226201.70864004</v>
      </c>
      <c r="CM1125" s="560">
        <f>BO1125+BQ1125+BS1125+BU1125+BY1125+CA1125+CC1125+CE1125+CG1125+CI1125+CK1125</f>
        <v>213849952.1299201</v>
      </c>
      <c r="CN1125" s="561"/>
      <c r="CO1125" s="562"/>
      <c r="CP1125" s="562"/>
      <c r="CQ1125" s="563"/>
      <c r="CR1125" s="564"/>
      <c r="CS1125" s="564"/>
      <c r="CT1125" s="564"/>
      <c r="CU1125" s="565"/>
      <c r="CV1125" s="566">
        <f>SUM(CV11:CV1124)</f>
        <v>275</v>
      </c>
      <c r="CW1125" s="566">
        <f>SUM(CW11:CW1124)</f>
        <v>263</v>
      </c>
      <c r="CX1125" s="652">
        <f>SUM(CX11:CX1124)</f>
        <v>287</v>
      </c>
      <c r="CY1125" s="567"/>
      <c r="CZ1125" s="567"/>
      <c r="DA1125" s="567"/>
      <c r="DB1125" s="563"/>
      <c r="DC1125" s="567"/>
      <c r="DD1125" s="565"/>
      <c r="DE1125" s="567"/>
      <c r="DF1125" s="567"/>
      <c r="DG1125" s="567"/>
      <c r="DH1125" s="568"/>
      <c r="DI1125" s="565"/>
      <c r="DJ1125" s="567"/>
      <c r="DK1125" s="569"/>
      <c r="DL1125" s="570"/>
    </row>
    <row r="1126" spans="1:116" ht="34.15" customHeight="1" x14ac:dyDescent="0.25">
      <c r="B1126" s="6"/>
      <c r="C1126" s="6"/>
      <c r="D1126" s="7"/>
      <c r="E1126" s="7"/>
      <c r="F1126" s="3"/>
      <c r="G1126" s="3"/>
      <c r="H1126" s="3"/>
      <c r="I1126" s="3"/>
      <c r="J1126" s="3"/>
      <c r="K1126" s="3"/>
      <c r="L1126" s="572"/>
      <c r="M1126" s="7"/>
      <c r="N1126" s="7"/>
      <c r="O1126" s="7"/>
      <c r="P1126" s="7"/>
      <c r="Q1126" s="7"/>
      <c r="R1126" s="7"/>
      <c r="S1126" s="7"/>
      <c r="T1126" s="7"/>
      <c r="U1126" s="7"/>
      <c r="V1126" s="7"/>
      <c r="W1126" s="7"/>
      <c r="X1126" s="7"/>
      <c r="Y1126" s="7"/>
      <c r="Z1126" s="7"/>
      <c r="AA1126" s="7"/>
      <c r="AB1126" s="7"/>
      <c r="AE1126" s="7"/>
      <c r="AF1126" s="7"/>
      <c r="AG1126" s="7"/>
      <c r="AH1126" s="7"/>
      <c r="AI1126" s="7"/>
      <c r="AJ1126" s="7"/>
      <c r="AK1126" s="7"/>
      <c r="AL1126" s="7"/>
      <c r="AM1126" s="7"/>
      <c r="AN1126" s="7"/>
      <c r="AO1126" s="7"/>
      <c r="AP1126" s="7"/>
      <c r="AQ1126" s="7"/>
      <c r="AR1126" s="7"/>
      <c r="AS1126" s="7"/>
      <c r="AT1126" s="7"/>
      <c r="AU1126" s="7"/>
      <c r="AV1126" s="7"/>
      <c r="AW1126" s="7"/>
      <c r="AX1126" s="7"/>
      <c r="AY1126" s="7"/>
      <c r="AZ1126" s="7"/>
      <c r="BA1126" s="7"/>
      <c r="BB1126" s="7"/>
      <c r="BC1126" s="7"/>
      <c r="BD1126" s="7"/>
      <c r="BE1126" s="7"/>
      <c r="BF1126" s="7"/>
      <c r="BG1126" s="7"/>
      <c r="BH1126" s="7"/>
      <c r="BI1126" s="7"/>
      <c r="BJ1126" s="7"/>
      <c r="BK1126" s="7"/>
      <c r="BL1126" s="7"/>
      <c r="BM1126" s="7"/>
      <c r="BN1126" s="7"/>
      <c r="BO1126" s="7"/>
      <c r="BP1126" s="7"/>
      <c r="BQ1126" s="7"/>
      <c r="BR1126" s="7"/>
      <c r="BS1126" s="7"/>
      <c r="BT1126" s="7"/>
      <c r="BU1126" s="7"/>
      <c r="BV1126" s="7"/>
      <c r="BW1126" s="7"/>
      <c r="BX1126" s="7"/>
      <c r="BY1126" s="7"/>
      <c r="BZ1126" s="7"/>
      <c r="CA1126" s="7"/>
      <c r="CB1126" s="7"/>
      <c r="CC1126" s="7"/>
      <c r="CD1126" s="7"/>
      <c r="CE1126" s="7"/>
      <c r="CF1126" s="7"/>
      <c r="CG1126" s="7"/>
      <c r="CH1126" s="7"/>
      <c r="CI1126" s="7"/>
      <c r="CJ1126" s="7"/>
      <c r="CK1126" s="7"/>
      <c r="CL1126" s="573"/>
      <c r="CM1126" s="573"/>
      <c r="CN1126" s="574"/>
      <c r="CO1126" s="574"/>
      <c r="CP1126" s="574"/>
      <c r="CQ1126" s="128"/>
      <c r="CR1126" s="128"/>
      <c r="CS1126" s="128"/>
      <c r="CT1126" s="128"/>
      <c r="CX1126" s="575"/>
      <c r="CY1126" s="576"/>
      <c r="CZ1126" s="576"/>
      <c r="DA1126" s="576"/>
      <c r="DB1126" s="576"/>
      <c r="DC1126" s="577"/>
      <c r="DD1126" s="577"/>
      <c r="DE1126" s="577"/>
      <c r="DF1126" s="577"/>
      <c r="DG1126" s="577"/>
      <c r="DH1126" s="577"/>
      <c r="DI1126" s="577"/>
      <c r="DJ1126" s="577"/>
      <c r="DK1126" s="577"/>
      <c r="DL1126" s="577"/>
    </row>
  </sheetData>
  <autoFilter ref="A10:DL1125" xr:uid="{00000000-0001-0000-0900-000000000000}"/>
  <mergeCells count="63">
    <mergeCell ref="CJ8:CK9"/>
    <mergeCell ref="CL8:CM9"/>
    <mergeCell ref="CN8:CQ8"/>
    <mergeCell ref="DI8:DL9"/>
    <mergeCell ref="CN9:CQ9"/>
    <mergeCell ref="CR9:CT9"/>
    <mergeCell ref="CU9:CX9"/>
    <mergeCell ref="DD9:DG9"/>
    <mergeCell ref="CR8:CT8"/>
    <mergeCell ref="CU8:CX8"/>
    <mergeCell ref="CY8:DC9"/>
    <mergeCell ref="DD8:DG8"/>
    <mergeCell ref="DH8:DH9"/>
    <mergeCell ref="BZ8:CA9"/>
    <mergeCell ref="CB8:CC9"/>
    <mergeCell ref="CD8:CE9"/>
    <mergeCell ref="CF8:CG9"/>
    <mergeCell ref="CH8:CI9"/>
    <mergeCell ref="BP8:BQ9"/>
    <mergeCell ref="BR8:BS9"/>
    <mergeCell ref="BT8:BU9"/>
    <mergeCell ref="BV8:BW9"/>
    <mergeCell ref="BX8:BY9"/>
    <mergeCell ref="BG8:BH9"/>
    <mergeCell ref="BI8:BJ9"/>
    <mergeCell ref="BK8:BL9"/>
    <mergeCell ref="BM8:BM9"/>
    <mergeCell ref="BN8:BO9"/>
    <mergeCell ref="AW8:AX9"/>
    <mergeCell ref="AY8:AZ9"/>
    <mergeCell ref="BA8:BB9"/>
    <mergeCell ref="BC8:BD9"/>
    <mergeCell ref="BE8:BF9"/>
    <mergeCell ref="AM8:AN9"/>
    <mergeCell ref="AO8:AP9"/>
    <mergeCell ref="AQ8:AR9"/>
    <mergeCell ref="AS8:AT9"/>
    <mergeCell ref="AU8:AV9"/>
    <mergeCell ref="CN6:DC6"/>
    <mergeCell ref="DD6:DL6"/>
    <mergeCell ref="M7:AL7"/>
    <mergeCell ref="AM7:BM7"/>
    <mergeCell ref="BN7:CM7"/>
    <mergeCell ref="CN7:CT7"/>
    <mergeCell ref="CY7:DC7"/>
    <mergeCell ref="DD7:DH7"/>
    <mergeCell ref="DI7:DL7"/>
    <mergeCell ref="A6:G9"/>
    <mergeCell ref="H6:L9"/>
    <mergeCell ref="M6:CM6"/>
    <mergeCell ref="M8:N9"/>
    <mergeCell ref="O8:P9"/>
    <mergeCell ref="Q8:R9"/>
    <mergeCell ref="S8:T9"/>
    <mergeCell ref="U8:V9"/>
    <mergeCell ref="W8:X9"/>
    <mergeCell ref="Y8:Z9"/>
    <mergeCell ref="AA8:AB9"/>
    <mergeCell ref="AC8:AD9"/>
    <mergeCell ref="AE8:AF9"/>
    <mergeCell ref="AG8:AH9"/>
    <mergeCell ref="AI8:AJ9"/>
    <mergeCell ref="AK8:AL9"/>
  </mergeCells>
  <conditionalFormatting sqref="F6:F10 F1125:F1126 DM6:DM10 DM1125:DM1126">
    <cfRule type="duplicateValues" dxfId="6" priority="6"/>
  </conditionalFormatting>
  <conditionalFormatting sqref="F11:F1124">
    <cfRule type="duplicateValues" dxfId="5" priority="1"/>
    <cfRule type="duplicateValues" dxfId="4" priority="2"/>
    <cfRule type="duplicateValues" dxfId="3" priority="3"/>
  </conditionalFormatting>
  <conditionalFormatting sqref="F1125:F1126 F6:F10">
    <cfRule type="duplicateValues" dxfId="2" priority="4"/>
    <cfRule type="duplicateValues" dxfId="1" priority="5"/>
  </conditionalFormatting>
  <conditionalFormatting sqref="DM6:DM10 DM1125:DM1126">
    <cfRule type="duplicateValues" dxfId="0" priority="7"/>
  </conditionalFormatting>
  <pageMargins left="0.7" right="0.7" top="0.75" bottom="0.75" header="0.3" footer="0.3"/>
  <pageSetup fitToHeight="0" orientation="portrait" r:id="rId1"/>
  <headerFooter>
    <oddHeader>&amp;RMassachusetts Electric Company and
Nantucket Electric Company
each d/b/a National Grid
D.P.U. 23-30
Grid Modernization Annual Report Appendix CY2022
Page &amp;P of &amp;N</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C4D75-0D6A-4B60-AAC8-A2220D7CD561}">
  <dimension ref="A1:AN24"/>
  <sheetViews>
    <sheetView topLeftCell="E1" zoomScale="55" zoomScaleNormal="55" workbookViewId="0">
      <selection activeCell="B15" sqref="B15"/>
    </sheetView>
  </sheetViews>
  <sheetFormatPr defaultColWidth="9.140625" defaultRowHeight="15" x14ac:dyDescent="0.25"/>
  <cols>
    <col min="1" max="1" width="23.28515625" customWidth="1"/>
    <col min="2" max="4" width="15.7109375" style="3" customWidth="1"/>
    <col min="5" max="6" width="22" style="3" bestFit="1" customWidth="1"/>
    <col min="7" max="7" width="21.7109375" style="3" bestFit="1" customWidth="1"/>
    <col min="8" max="8" width="24.140625" style="3" customWidth="1"/>
    <col min="9" max="9" width="13" customWidth="1"/>
    <col min="10" max="16" width="10.7109375" customWidth="1"/>
    <col min="17" max="17" width="13" customWidth="1"/>
    <col min="18" max="18" width="10.7109375" customWidth="1"/>
    <col min="19" max="28" width="13.7109375" customWidth="1"/>
    <col min="29" max="29" width="14.42578125" customWidth="1"/>
    <col min="30" max="30" width="17" bestFit="1" customWidth="1"/>
    <col min="31" max="31" width="21.5703125" bestFit="1" customWidth="1"/>
    <col min="32" max="32" width="15.5703125" bestFit="1" customWidth="1"/>
    <col min="33" max="33" width="11.85546875" bestFit="1" customWidth="1"/>
  </cols>
  <sheetData>
    <row r="1" spans="1:40" x14ac:dyDescent="0.25">
      <c r="A1" s="1" t="s">
        <v>716</v>
      </c>
      <c r="B1" s="1" t="s">
        <v>5</v>
      </c>
      <c r="C1" s="1"/>
      <c r="D1" s="252" t="s">
        <v>6</v>
      </c>
      <c r="E1" s="252" t="s">
        <v>717</v>
      </c>
      <c r="G1" s="1"/>
      <c r="H1" s="1"/>
    </row>
    <row r="2" spans="1:40" x14ac:dyDescent="0.25">
      <c r="A2" s="1"/>
      <c r="B2" s="1"/>
      <c r="C2" s="1"/>
      <c r="D2" s="252" t="s">
        <v>8</v>
      </c>
      <c r="E2" s="259">
        <v>2023</v>
      </c>
      <c r="F2"/>
      <c r="G2" s="1"/>
      <c r="H2" s="1"/>
    </row>
    <row r="3" spans="1:40" x14ac:dyDescent="0.25">
      <c r="A3" s="2"/>
      <c r="B3" s="2"/>
      <c r="C3" s="2"/>
      <c r="D3" s="2"/>
      <c r="E3" s="2"/>
      <c r="G3"/>
      <c r="H3"/>
    </row>
    <row r="4" spans="1:40" ht="15" customHeight="1" x14ac:dyDescent="0.25">
      <c r="A4" t="s">
        <v>9</v>
      </c>
      <c r="I4" s="3"/>
      <c r="J4" s="3"/>
      <c r="K4" s="3"/>
      <c r="L4" s="3"/>
      <c r="M4" s="3"/>
      <c r="N4" s="3"/>
      <c r="O4" s="3"/>
      <c r="P4" s="3"/>
      <c r="Q4" s="3"/>
      <c r="R4" s="3"/>
    </row>
    <row r="5" spans="1:40" ht="15.75" thickBot="1" x14ac:dyDescent="0.3">
      <c r="I5" s="3"/>
    </row>
    <row r="6" spans="1:40" ht="32.25" customHeight="1" thickBot="1" x14ac:dyDescent="0.3">
      <c r="A6" s="1401" t="s">
        <v>10</v>
      </c>
      <c r="B6" s="1402"/>
      <c r="C6" s="1402"/>
      <c r="D6" s="1402"/>
      <c r="E6" s="1402"/>
      <c r="F6" s="1402"/>
      <c r="G6" s="1402"/>
      <c r="H6" s="1403"/>
      <c r="I6" s="1404" t="s">
        <v>11</v>
      </c>
      <c r="J6" s="1405"/>
      <c r="K6" s="1405"/>
      <c r="L6" s="1405"/>
      <c r="M6" s="1405"/>
      <c r="N6" s="1405"/>
      <c r="O6" s="1406"/>
      <c r="P6" s="1404" t="s">
        <v>12</v>
      </c>
      <c r="Q6" s="1407"/>
      <c r="R6" s="1405"/>
      <c r="S6" s="1405"/>
      <c r="T6" s="1405"/>
      <c r="U6" s="1406"/>
      <c r="V6" s="1404" t="s">
        <v>13</v>
      </c>
      <c r="W6" s="1405"/>
      <c r="X6" s="1405"/>
      <c r="Y6" s="1405"/>
      <c r="Z6" s="1406"/>
      <c r="AA6" s="1408" t="s">
        <v>14</v>
      </c>
      <c r="AB6" s="1409"/>
      <c r="AC6" s="1410"/>
      <c r="AD6" s="1404" t="s">
        <v>15</v>
      </c>
      <c r="AE6" s="1411"/>
      <c r="AF6" s="1406"/>
      <c r="AG6" s="69" t="s">
        <v>17</v>
      </c>
      <c r="AH6" s="69" t="s">
        <v>718</v>
      </c>
      <c r="AI6" s="1398" t="s">
        <v>18</v>
      </c>
      <c r="AJ6" s="1388"/>
      <c r="AK6" s="69" t="s">
        <v>19</v>
      </c>
      <c r="AL6" s="69" t="s">
        <v>20</v>
      </c>
      <c r="AM6" s="69" t="s">
        <v>21</v>
      </c>
      <c r="AN6" s="69" t="s">
        <v>16</v>
      </c>
    </row>
    <row r="7" spans="1:40" ht="48.75" thickBot="1" x14ac:dyDescent="0.3">
      <c r="A7" s="68" t="s">
        <v>6</v>
      </c>
      <c r="B7" s="68" t="s">
        <v>22</v>
      </c>
      <c r="C7" s="68" t="s">
        <v>23</v>
      </c>
      <c r="D7" s="39" t="s">
        <v>24</v>
      </c>
      <c r="E7" s="39" t="s">
        <v>25</v>
      </c>
      <c r="F7" s="39" t="s">
        <v>26</v>
      </c>
      <c r="G7" s="39" t="s">
        <v>27</v>
      </c>
      <c r="H7" s="198" t="s">
        <v>28</v>
      </c>
      <c r="I7" s="478" t="s">
        <v>719</v>
      </c>
      <c r="J7" s="479" t="s">
        <v>720</v>
      </c>
      <c r="K7" s="479" t="s">
        <v>721</v>
      </c>
      <c r="L7" s="479" t="s">
        <v>722</v>
      </c>
      <c r="M7" s="480" t="s">
        <v>33</v>
      </c>
      <c r="N7" s="481" t="s">
        <v>29</v>
      </c>
      <c r="O7" s="479" t="s">
        <v>32</v>
      </c>
      <c r="P7" s="483" t="s">
        <v>34</v>
      </c>
      <c r="Q7" s="484" t="s">
        <v>35</v>
      </c>
      <c r="R7" s="484" t="s">
        <v>33</v>
      </c>
      <c r="S7" s="484" t="s">
        <v>36</v>
      </c>
      <c r="T7" s="484" t="s">
        <v>723</v>
      </c>
      <c r="U7" s="485" t="s">
        <v>724</v>
      </c>
      <c r="V7" s="486" t="s">
        <v>39</v>
      </c>
      <c r="W7" s="484" t="s">
        <v>40</v>
      </c>
      <c r="X7" s="487" t="s">
        <v>41</v>
      </c>
      <c r="Y7" s="484" t="s">
        <v>42</v>
      </c>
      <c r="Z7" s="488" t="s">
        <v>725</v>
      </c>
      <c r="AA7" s="486" t="s">
        <v>18</v>
      </c>
      <c r="AB7" s="484" t="s">
        <v>726</v>
      </c>
      <c r="AC7" s="488" t="s">
        <v>43</v>
      </c>
      <c r="AD7" s="483" t="s">
        <v>44</v>
      </c>
      <c r="AE7" s="487"/>
      <c r="AF7" s="485" t="s">
        <v>45</v>
      </c>
      <c r="AG7" s="488" t="s">
        <v>46</v>
      </c>
      <c r="AH7" s="70"/>
      <c r="AI7" s="588" t="s">
        <v>47</v>
      </c>
      <c r="AJ7" s="588" t="s">
        <v>48</v>
      </c>
      <c r="AK7" s="588"/>
      <c r="AL7" s="70"/>
      <c r="AM7" s="588"/>
      <c r="AN7" s="588"/>
    </row>
    <row r="8" spans="1:40" ht="30" customHeight="1" x14ac:dyDescent="0.25">
      <c r="A8" s="65" t="str">
        <f>$E$1</f>
        <v>[Enter Company Name]</v>
      </c>
      <c r="B8" s="65"/>
      <c r="C8" s="65"/>
      <c r="D8" s="64" t="s">
        <v>727</v>
      </c>
      <c r="E8" s="64"/>
      <c r="F8" s="64"/>
      <c r="G8" s="64"/>
      <c r="H8" s="18"/>
      <c r="I8" s="585"/>
      <c r="J8" s="101"/>
      <c r="K8" s="101"/>
      <c r="L8" s="101"/>
      <c r="M8" s="101"/>
      <c r="N8" s="101"/>
      <c r="O8" s="102"/>
      <c r="P8" s="585"/>
      <c r="Q8" s="101"/>
      <c r="R8" s="101"/>
      <c r="S8" s="101"/>
      <c r="T8" s="101"/>
      <c r="U8" s="102"/>
      <c r="V8" s="585"/>
      <c r="W8" s="101"/>
      <c r="X8" s="101"/>
      <c r="Y8" s="101"/>
      <c r="Z8" s="102"/>
      <c r="AA8" s="585"/>
      <c r="AB8" s="101"/>
      <c r="AC8" s="102"/>
      <c r="AD8" s="585"/>
      <c r="AE8" s="101"/>
      <c r="AF8" s="102"/>
      <c r="AG8" s="350"/>
      <c r="AH8" s="490"/>
      <c r="AI8" s="585"/>
      <c r="AJ8" s="102"/>
      <c r="AK8" s="589"/>
      <c r="AL8" s="127"/>
      <c r="AM8" s="589"/>
      <c r="AN8" s="589"/>
    </row>
    <row r="9" spans="1:40" ht="30" customHeight="1" x14ac:dyDescent="0.25">
      <c r="A9" s="65" t="str">
        <f t="shared" ref="A9:A16" si="0">$E$1</f>
        <v>[Enter Company Name]</v>
      </c>
      <c r="B9" s="65"/>
      <c r="C9" s="65"/>
      <c r="D9" s="64" t="s">
        <v>728</v>
      </c>
      <c r="E9" s="64"/>
      <c r="F9" s="64" t="s">
        <v>729</v>
      </c>
      <c r="G9" s="64"/>
      <c r="H9" s="18"/>
      <c r="I9" s="17"/>
      <c r="J9" s="64"/>
      <c r="K9" s="64"/>
      <c r="L9" s="64"/>
      <c r="M9" s="64"/>
      <c r="N9" s="64"/>
      <c r="O9" s="11"/>
      <c r="P9" s="17"/>
      <c r="Q9" s="64"/>
      <c r="R9" s="64"/>
      <c r="S9" s="64"/>
      <c r="T9" s="64"/>
      <c r="U9" s="11"/>
      <c r="V9" s="17"/>
      <c r="W9" s="64"/>
      <c r="X9" s="64"/>
      <c r="Y9" s="64"/>
      <c r="Z9" s="11"/>
      <c r="AA9" s="17"/>
      <c r="AB9" s="64"/>
      <c r="AC9" s="11"/>
      <c r="AD9" s="17"/>
      <c r="AE9" s="64"/>
      <c r="AF9" s="11"/>
      <c r="AG9" s="24"/>
      <c r="AH9" s="490"/>
      <c r="AI9" s="17"/>
      <c r="AJ9" s="11"/>
      <c r="AK9" s="590"/>
      <c r="AL9" s="127"/>
      <c r="AM9" s="590"/>
      <c r="AN9" s="590"/>
    </row>
    <row r="10" spans="1:40" ht="30" customHeight="1" x14ac:dyDescent="0.25">
      <c r="A10" s="65" t="str">
        <f t="shared" si="0"/>
        <v>[Enter Company Name]</v>
      </c>
      <c r="B10" s="65"/>
      <c r="C10" s="65"/>
      <c r="D10" s="64" t="s">
        <v>728</v>
      </c>
      <c r="E10" s="64"/>
      <c r="F10" s="64" t="s">
        <v>730</v>
      </c>
      <c r="G10" s="64"/>
      <c r="H10" s="18"/>
      <c r="I10" s="17"/>
      <c r="J10" s="64"/>
      <c r="K10" s="64"/>
      <c r="L10" s="64"/>
      <c r="M10" s="64"/>
      <c r="N10" s="64"/>
      <c r="O10" s="11"/>
      <c r="P10" s="17"/>
      <c r="Q10" s="64"/>
      <c r="R10" s="64"/>
      <c r="S10" s="64"/>
      <c r="T10" s="64"/>
      <c r="U10" s="11"/>
      <c r="V10" s="17"/>
      <c r="W10" s="64"/>
      <c r="X10" s="64"/>
      <c r="Y10" s="64"/>
      <c r="Z10" s="11"/>
      <c r="AA10" s="203"/>
      <c r="AB10" s="548"/>
      <c r="AC10" s="205"/>
      <c r="AD10" s="203"/>
      <c r="AE10" s="548"/>
      <c r="AF10" s="205"/>
      <c r="AG10" s="204"/>
      <c r="AH10" s="491"/>
      <c r="AI10" s="203"/>
      <c r="AJ10" s="205"/>
      <c r="AK10" s="590"/>
      <c r="AL10" s="127"/>
      <c r="AM10" s="590"/>
      <c r="AN10" s="590"/>
    </row>
    <row r="11" spans="1:40" ht="30" customHeight="1" x14ac:dyDescent="0.25">
      <c r="A11" s="65" t="str">
        <f t="shared" si="0"/>
        <v>[Enter Company Name]</v>
      </c>
      <c r="B11" s="65"/>
      <c r="C11" s="65"/>
      <c r="D11" s="64" t="s">
        <v>731</v>
      </c>
      <c r="E11" s="64"/>
      <c r="F11" s="64"/>
      <c r="G11" s="64"/>
      <c r="H11" s="18"/>
      <c r="I11" s="17"/>
      <c r="J11" s="64"/>
      <c r="K11" s="64"/>
      <c r="L11" s="64"/>
      <c r="M11" s="64"/>
      <c r="N11" s="64"/>
      <c r="O11" s="11"/>
      <c r="P11" s="17"/>
      <c r="Q11" s="64"/>
      <c r="R11" s="64"/>
      <c r="S11" s="64"/>
      <c r="T11" s="64"/>
      <c r="U11" s="11"/>
      <c r="V11" s="17"/>
      <c r="W11" s="64"/>
      <c r="X11" s="64"/>
      <c r="Y11" s="64"/>
      <c r="Z11" s="11"/>
      <c r="AA11" s="203"/>
      <c r="AB11" s="548"/>
      <c r="AC11" s="205"/>
      <c r="AD11" s="203"/>
      <c r="AE11" s="548"/>
      <c r="AF11" s="205"/>
      <c r="AG11" s="204"/>
      <c r="AH11" s="491"/>
      <c r="AI11" s="203"/>
      <c r="AJ11" s="205"/>
      <c r="AK11" s="590"/>
      <c r="AL11" s="127"/>
      <c r="AM11" s="590"/>
      <c r="AN11" s="590"/>
    </row>
    <row r="12" spans="1:40" ht="30" customHeight="1" x14ac:dyDescent="0.25">
      <c r="A12" s="65" t="str">
        <f t="shared" si="0"/>
        <v>[Enter Company Name]</v>
      </c>
      <c r="B12" s="65"/>
      <c r="C12" s="65"/>
      <c r="D12" s="64" t="s">
        <v>732</v>
      </c>
      <c r="E12" s="64"/>
      <c r="F12" s="64" t="s">
        <v>733</v>
      </c>
      <c r="G12" s="64"/>
      <c r="H12" s="18"/>
      <c r="I12" s="17"/>
      <c r="J12" s="64"/>
      <c r="K12" s="64"/>
      <c r="L12" s="64"/>
      <c r="M12" s="64"/>
      <c r="N12" s="64"/>
      <c r="O12" s="11"/>
      <c r="P12" s="17"/>
      <c r="Q12" s="64"/>
      <c r="R12" s="64"/>
      <c r="S12" s="64"/>
      <c r="T12" s="64"/>
      <c r="U12" s="11"/>
      <c r="V12" s="17"/>
      <c r="W12" s="64"/>
      <c r="X12" s="64"/>
      <c r="Y12" s="64"/>
      <c r="Z12" s="11"/>
      <c r="AA12" s="203"/>
      <c r="AB12" s="548"/>
      <c r="AC12" s="205"/>
      <c r="AD12" s="203"/>
      <c r="AE12" s="548"/>
      <c r="AF12" s="205"/>
      <c r="AG12" s="204"/>
      <c r="AH12" s="491"/>
      <c r="AI12" s="203"/>
      <c r="AJ12" s="205"/>
      <c r="AK12" s="590"/>
      <c r="AL12" s="127"/>
      <c r="AM12" s="590"/>
      <c r="AN12" s="590"/>
    </row>
    <row r="13" spans="1:40" ht="30" customHeight="1" x14ac:dyDescent="0.25">
      <c r="A13" s="65" t="str">
        <f t="shared" si="0"/>
        <v>[Enter Company Name]</v>
      </c>
      <c r="B13" s="65"/>
      <c r="C13" s="65"/>
      <c r="D13" s="64" t="s">
        <v>732</v>
      </c>
      <c r="E13" s="64"/>
      <c r="F13" s="64" t="s">
        <v>734</v>
      </c>
      <c r="G13" s="64"/>
      <c r="H13" s="18"/>
      <c r="I13" s="17"/>
      <c r="J13" s="64"/>
      <c r="K13" s="64"/>
      <c r="L13" s="64"/>
      <c r="M13" s="64"/>
      <c r="N13" s="64"/>
      <c r="O13" s="11"/>
      <c r="P13" s="17"/>
      <c r="Q13" s="64"/>
      <c r="R13" s="64"/>
      <c r="S13" s="64"/>
      <c r="T13" s="64"/>
      <c r="U13" s="11"/>
      <c r="V13" s="17"/>
      <c r="W13" s="64"/>
      <c r="X13" s="64"/>
      <c r="Y13" s="64"/>
      <c r="Z13" s="11"/>
      <c r="AA13" s="203"/>
      <c r="AB13" s="548"/>
      <c r="AC13" s="205"/>
      <c r="AD13" s="203"/>
      <c r="AE13" s="548"/>
      <c r="AF13" s="205"/>
      <c r="AG13" s="204"/>
      <c r="AH13" s="491"/>
      <c r="AI13" s="203"/>
      <c r="AJ13" s="205"/>
      <c r="AK13" s="590"/>
      <c r="AL13" s="127"/>
      <c r="AM13" s="590"/>
      <c r="AN13" s="590"/>
    </row>
    <row r="14" spans="1:40" ht="30" customHeight="1" x14ac:dyDescent="0.25">
      <c r="A14" s="65" t="str">
        <f t="shared" si="0"/>
        <v>[Enter Company Name]</v>
      </c>
      <c r="B14" s="65"/>
      <c r="C14" s="65"/>
      <c r="D14" s="64" t="s">
        <v>735</v>
      </c>
      <c r="E14" s="64"/>
      <c r="F14" s="64"/>
      <c r="G14" s="64"/>
      <c r="H14" s="18"/>
      <c r="I14" s="17"/>
      <c r="J14" s="64"/>
      <c r="K14" s="64"/>
      <c r="L14" s="64"/>
      <c r="M14" s="64"/>
      <c r="N14" s="64"/>
      <c r="O14" s="11"/>
      <c r="P14" s="17"/>
      <c r="Q14" s="64"/>
      <c r="R14" s="64"/>
      <c r="S14" s="64"/>
      <c r="T14" s="64"/>
      <c r="U14" s="11"/>
      <c r="V14" s="17"/>
      <c r="W14" s="64"/>
      <c r="X14" s="64"/>
      <c r="Y14" s="64"/>
      <c r="Z14" s="11"/>
      <c r="AA14" s="203"/>
      <c r="AB14" s="548"/>
      <c r="AC14" s="205"/>
      <c r="AD14" s="203"/>
      <c r="AE14" s="548"/>
      <c r="AF14" s="205"/>
      <c r="AG14" s="204"/>
      <c r="AH14" s="491"/>
      <c r="AI14" s="203"/>
      <c r="AJ14" s="205"/>
      <c r="AK14" s="590"/>
      <c r="AL14" s="127"/>
      <c r="AM14" s="590"/>
      <c r="AN14" s="590"/>
    </row>
    <row r="15" spans="1:40" ht="30" customHeight="1" x14ac:dyDescent="0.25">
      <c r="A15" s="65" t="str">
        <f t="shared" si="0"/>
        <v>[Enter Company Name]</v>
      </c>
      <c r="B15" s="65"/>
      <c r="C15" s="65"/>
      <c r="D15" s="64" t="s">
        <v>736</v>
      </c>
      <c r="E15" s="64"/>
      <c r="F15" s="64" t="s">
        <v>737</v>
      </c>
      <c r="G15" s="64"/>
      <c r="H15" s="18"/>
      <c r="I15" s="17"/>
      <c r="J15" s="64"/>
      <c r="K15" s="64"/>
      <c r="L15" s="64"/>
      <c r="M15" s="64"/>
      <c r="N15" s="64"/>
      <c r="O15" s="11"/>
      <c r="P15" s="17"/>
      <c r="Q15" s="64"/>
      <c r="R15" s="64"/>
      <c r="S15" s="64"/>
      <c r="T15" s="64"/>
      <c r="U15" s="11"/>
      <c r="V15" s="17"/>
      <c r="W15" s="64"/>
      <c r="X15" s="64"/>
      <c r="Y15" s="64"/>
      <c r="Z15" s="11"/>
      <c r="AA15" s="203"/>
      <c r="AB15" s="548"/>
      <c r="AC15" s="205"/>
      <c r="AD15" s="203"/>
      <c r="AE15" s="548"/>
      <c r="AF15" s="205"/>
      <c r="AG15" s="204"/>
      <c r="AH15" s="491"/>
      <c r="AI15" s="203"/>
      <c r="AJ15" s="205"/>
      <c r="AK15" s="590"/>
      <c r="AL15" s="127"/>
      <c r="AM15" s="590"/>
      <c r="AN15" s="590"/>
    </row>
    <row r="16" spans="1:40" ht="30" customHeight="1" thickBot="1" x14ac:dyDescent="0.3">
      <c r="A16" s="65" t="str">
        <f t="shared" si="0"/>
        <v>[Enter Company Name]</v>
      </c>
      <c r="B16" s="66"/>
      <c r="C16" s="66"/>
      <c r="D16" s="41" t="s">
        <v>736</v>
      </c>
      <c r="E16" s="41"/>
      <c r="F16" s="41" t="s">
        <v>738</v>
      </c>
      <c r="G16" s="41"/>
      <c r="H16" s="42"/>
      <c r="I16" s="17"/>
      <c r="J16" s="64"/>
      <c r="K16" s="64"/>
      <c r="L16" s="64"/>
      <c r="M16" s="64"/>
      <c r="N16" s="64"/>
      <c r="O16" s="11"/>
      <c r="P16" s="17"/>
      <c r="Q16" s="64"/>
      <c r="R16" s="64"/>
      <c r="S16" s="64"/>
      <c r="T16" s="64"/>
      <c r="U16" s="11"/>
      <c r="V16" s="17"/>
      <c r="W16" s="64"/>
      <c r="X16" s="64"/>
      <c r="Y16" s="64"/>
      <c r="Z16" s="11"/>
      <c r="AA16" s="370"/>
      <c r="AB16" s="586"/>
      <c r="AC16" s="587"/>
      <c r="AD16" s="370"/>
      <c r="AE16" s="586"/>
      <c r="AF16" s="587"/>
      <c r="AG16" s="363"/>
      <c r="AH16" s="491"/>
      <c r="AI16" s="370"/>
      <c r="AJ16" s="587"/>
      <c r="AK16" s="591"/>
      <c r="AL16" s="127"/>
      <c r="AM16" s="591"/>
      <c r="AN16" s="591"/>
    </row>
    <row r="17" spans="1:40" ht="15.75" thickBot="1" x14ac:dyDescent="0.3">
      <c r="A17" s="234" t="s">
        <v>709</v>
      </c>
      <c r="B17" s="1399"/>
      <c r="C17" s="1400"/>
      <c r="D17" s="1400"/>
      <c r="E17" s="1400"/>
      <c r="F17" s="1400"/>
      <c r="G17" s="1400"/>
      <c r="H17" s="1400"/>
      <c r="I17" s="583">
        <f t="shared" ref="I17:AC17" si="1">SUM(I8:I16)</f>
        <v>0</v>
      </c>
      <c r="J17" s="208">
        <f t="shared" si="1"/>
        <v>0</v>
      </c>
      <c r="K17" s="208">
        <f t="shared" si="1"/>
        <v>0</v>
      </c>
      <c r="L17" s="208">
        <f t="shared" si="1"/>
        <v>0</v>
      </c>
      <c r="M17" s="208">
        <f t="shared" si="1"/>
        <v>0</v>
      </c>
      <c r="N17" s="582">
        <f t="shared" si="1"/>
        <v>0</v>
      </c>
      <c r="O17" s="287">
        <f t="shared" si="1"/>
        <v>0</v>
      </c>
      <c r="P17" s="583">
        <f t="shared" si="1"/>
        <v>0</v>
      </c>
      <c r="Q17" s="208">
        <f t="shared" si="1"/>
        <v>0</v>
      </c>
      <c r="R17" s="582">
        <f t="shared" si="1"/>
        <v>0</v>
      </c>
      <c r="S17" s="583">
        <f t="shared" si="1"/>
        <v>0</v>
      </c>
      <c r="T17" s="208">
        <f t="shared" si="1"/>
        <v>0</v>
      </c>
      <c r="U17" s="582">
        <f t="shared" si="1"/>
        <v>0</v>
      </c>
      <c r="V17" s="583">
        <f t="shared" si="1"/>
        <v>0</v>
      </c>
      <c r="W17" s="582">
        <f t="shared" si="1"/>
        <v>0</v>
      </c>
      <c r="X17" s="583">
        <f t="shared" si="1"/>
        <v>0</v>
      </c>
      <c r="Y17" s="208">
        <f t="shared" si="1"/>
        <v>0</v>
      </c>
      <c r="Z17" s="582">
        <f t="shared" si="1"/>
        <v>0</v>
      </c>
      <c r="AA17" s="584">
        <f t="shared" si="1"/>
        <v>0</v>
      </c>
      <c r="AB17" s="582">
        <f t="shared" si="1"/>
        <v>0</v>
      </c>
      <c r="AC17" s="287">
        <f t="shared" si="1"/>
        <v>0</v>
      </c>
      <c r="AD17" s="287">
        <f t="shared" ref="AD17:AN17" si="2">SUM(AD8:AD16)</f>
        <v>0</v>
      </c>
      <c r="AE17" s="287">
        <f t="shared" si="2"/>
        <v>0</v>
      </c>
      <c r="AF17" s="287">
        <f t="shared" si="2"/>
        <v>0</v>
      </c>
      <c r="AG17" s="287">
        <f t="shared" si="2"/>
        <v>0</v>
      </c>
      <c r="AH17" s="287">
        <f t="shared" si="2"/>
        <v>0</v>
      </c>
      <c r="AI17" s="287">
        <f t="shared" si="2"/>
        <v>0</v>
      </c>
      <c r="AJ17" s="287">
        <f t="shared" si="2"/>
        <v>0</v>
      </c>
      <c r="AK17" s="287">
        <f t="shared" si="2"/>
        <v>0</v>
      </c>
      <c r="AL17" s="287">
        <f t="shared" si="2"/>
        <v>0</v>
      </c>
      <c r="AM17" s="287">
        <f t="shared" si="2"/>
        <v>0</v>
      </c>
      <c r="AN17" s="287">
        <f t="shared" si="2"/>
        <v>0</v>
      </c>
    </row>
    <row r="19" spans="1:40" x14ac:dyDescent="0.25">
      <c r="A19" s="45" t="s">
        <v>710</v>
      </c>
      <c r="C19" s="45"/>
    </row>
    <row r="20" spans="1:40" x14ac:dyDescent="0.25">
      <c r="A20" s="195" t="s">
        <v>711</v>
      </c>
      <c r="B20" s="161"/>
      <c r="C20" s="207"/>
      <c r="D20" s="156"/>
      <c r="E20" s="156"/>
      <c r="F20" s="156"/>
      <c r="G20" s="156"/>
      <c r="H20" s="156"/>
      <c r="I20" s="162"/>
      <c r="L20" s="194"/>
      <c r="M20" s="194"/>
      <c r="N20" s="194"/>
      <c r="O20" s="194"/>
      <c r="P20" s="194"/>
    </row>
    <row r="21" spans="1:40" ht="15" customHeight="1" x14ac:dyDescent="0.25">
      <c r="A21" s="171" t="s">
        <v>712</v>
      </c>
      <c r="B21" s="341"/>
      <c r="C21" s="169"/>
      <c r="D21" s="169"/>
      <c r="E21" s="169"/>
      <c r="F21" s="169"/>
      <c r="G21" s="169"/>
      <c r="H21" s="169"/>
      <c r="I21" s="188"/>
      <c r="J21" s="12"/>
      <c r="K21" s="12"/>
      <c r="L21" s="6"/>
      <c r="M21" s="6"/>
      <c r="N21" s="6"/>
      <c r="O21" s="6"/>
      <c r="P21" s="6"/>
      <c r="Q21" s="6"/>
      <c r="R21" s="6"/>
    </row>
    <row r="22" spans="1:40" ht="15" customHeight="1" x14ac:dyDescent="0.25">
      <c r="A22" s="171" t="s">
        <v>713</v>
      </c>
      <c r="B22" s="341"/>
      <c r="C22" s="169"/>
      <c r="D22" s="169"/>
      <c r="E22" s="169"/>
      <c r="F22" s="169"/>
      <c r="G22" s="169"/>
      <c r="H22" s="169"/>
      <c r="I22" s="188"/>
      <c r="J22" s="12"/>
      <c r="K22" s="12"/>
      <c r="L22" s="6"/>
      <c r="M22" s="6"/>
      <c r="N22" s="6"/>
      <c r="O22" s="6"/>
      <c r="P22" s="6"/>
      <c r="Q22" s="6"/>
      <c r="R22" s="6"/>
    </row>
    <row r="23" spans="1:40" ht="15" customHeight="1" x14ac:dyDescent="0.25">
      <c r="A23" s="171" t="s">
        <v>714</v>
      </c>
      <c r="B23" s="341"/>
      <c r="C23" s="169"/>
      <c r="D23" s="169"/>
      <c r="E23" s="169"/>
      <c r="F23" s="169"/>
      <c r="G23" s="169"/>
      <c r="H23" s="169"/>
      <c r="I23" s="188"/>
      <c r="J23" s="12"/>
      <c r="K23" s="12"/>
      <c r="L23" s="6"/>
      <c r="M23" s="6"/>
      <c r="N23" s="6"/>
      <c r="O23" s="6"/>
      <c r="P23" s="6"/>
      <c r="Q23" s="6"/>
      <c r="R23" s="6"/>
    </row>
    <row r="24" spans="1:40" ht="15" customHeight="1" x14ac:dyDescent="0.25">
      <c r="A24" s="173" t="s">
        <v>715</v>
      </c>
      <c r="B24" s="342"/>
      <c r="C24" s="176"/>
      <c r="D24" s="176"/>
      <c r="E24" s="176"/>
      <c r="F24" s="176"/>
      <c r="G24" s="176"/>
      <c r="H24" s="176"/>
      <c r="I24" s="190"/>
      <c r="J24" s="12"/>
      <c r="K24" s="12"/>
      <c r="L24" s="6"/>
      <c r="M24" s="6"/>
      <c r="N24" s="6"/>
      <c r="O24" s="6"/>
      <c r="P24" s="6"/>
    </row>
  </sheetData>
  <mergeCells count="8">
    <mergeCell ref="AI6:AJ6"/>
    <mergeCell ref="B17:H17"/>
    <mergeCell ref="A6:H6"/>
    <mergeCell ref="I6:O6"/>
    <mergeCell ref="P6:U6"/>
    <mergeCell ref="V6:Z6"/>
    <mergeCell ref="AA6:AC6"/>
    <mergeCell ref="AD6:AF6"/>
  </mergeCells>
  <pageMargins left="0.7" right="0.7" top="0.75" bottom="0.75" header="0.3" footer="0.3"/>
  <pageSetup orientation="portrait" r:id="rId1"/>
  <headerFooter>
    <oddHeader>&amp;RMassachusetts Electric Company and
Nantucket Electric Company
each d/b/a National Grid
D.P.U. 23-30
Grid Modernization Annual Report Appendix CY2022
Page &amp;P of &amp;N</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04375-4767-4FEF-B7BD-B7BB8F609D6E}">
  <dimension ref="A1:AN24"/>
  <sheetViews>
    <sheetView topLeftCell="E1" zoomScale="55" zoomScaleNormal="55" workbookViewId="0">
      <selection activeCell="B15" sqref="B15"/>
    </sheetView>
  </sheetViews>
  <sheetFormatPr defaultColWidth="9.140625" defaultRowHeight="15" x14ac:dyDescent="0.25"/>
  <cols>
    <col min="1" max="1" width="23.28515625" customWidth="1"/>
    <col min="2" max="4" width="15.7109375" style="3" customWidth="1"/>
    <col min="5" max="6" width="22" style="3" bestFit="1" customWidth="1"/>
    <col min="7" max="7" width="21.7109375" style="3" bestFit="1" customWidth="1"/>
    <col min="8" max="8" width="24.140625" style="3" customWidth="1"/>
    <col min="9" max="9" width="13" customWidth="1"/>
    <col min="10" max="16" width="10.7109375" customWidth="1"/>
    <col min="17" max="17" width="13" customWidth="1"/>
    <col min="18" max="18" width="10.7109375" customWidth="1"/>
    <col min="19" max="28" width="13.7109375" customWidth="1"/>
    <col min="29" max="29" width="14.42578125" customWidth="1"/>
    <col min="30" max="30" width="17" bestFit="1" customWidth="1"/>
    <col min="31" max="31" width="21.5703125" bestFit="1" customWidth="1"/>
    <col min="32" max="32" width="15.5703125" bestFit="1" customWidth="1"/>
    <col min="33" max="33" width="11.85546875" bestFit="1" customWidth="1"/>
  </cols>
  <sheetData>
    <row r="1" spans="1:40" ht="30" x14ac:dyDescent="0.25">
      <c r="A1" s="1" t="s">
        <v>739</v>
      </c>
      <c r="B1" s="1" t="s">
        <v>5</v>
      </c>
      <c r="C1" s="1"/>
      <c r="D1" s="252" t="s">
        <v>6</v>
      </c>
      <c r="E1" s="252" t="s">
        <v>717</v>
      </c>
      <c r="G1" s="1"/>
      <c r="H1" s="1"/>
    </row>
    <row r="2" spans="1:40" x14ac:dyDescent="0.25">
      <c r="A2" s="1"/>
      <c r="B2" s="1"/>
      <c r="C2" s="1"/>
      <c r="D2" s="252" t="s">
        <v>8</v>
      </c>
      <c r="E2" s="259">
        <v>2024</v>
      </c>
      <c r="F2"/>
      <c r="G2" s="1"/>
      <c r="H2" s="1"/>
    </row>
    <row r="3" spans="1:40" x14ac:dyDescent="0.25">
      <c r="A3" s="2"/>
      <c r="B3" s="2"/>
      <c r="C3" s="2"/>
      <c r="D3" s="2"/>
      <c r="E3" s="2"/>
      <c r="G3"/>
      <c r="H3"/>
    </row>
    <row r="4" spans="1:40" ht="15" customHeight="1" x14ac:dyDescent="0.25">
      <c r="A4" t="s">
        <v>9</v>
      </c>
      <c r="I4" s="3"/>
      <c r="J4" s="3"/>
      <c r="K4" s="3"/>
      <c r="L4" s="3"/>
      <c r="M4" s="3"/>
      <c r="N4" s="3"/>
      <c r="O4" s="3"/>
      <c r="P4" s="3"/>
      <c r="Q4" s="3"/>
      <c r="R4" s="3"/>
    </row>
    <row r="5" spans="1:40" ht="15.75" thickBot="1" x14ac:dyDescent="0.3">
      <c r="I5" s="3"/>
    </row>
    <row r="6" spans="1:40" ht="32.25" customHeight="1" thickBot="1" x14ac:dyDescent="0.3">
      <c r="A6" s="1401" t="s">
        <v>10</v>
      </c>
      <c r="B6" s="1402"/>
      <c r="C6" s="1402"/>
      <c r="D6" s="1402"/>
      <c r="E6" s="1402"/>
      <c r="F6" s="1402"/>
      <c r="G6" s="1402"/>
      <c r="H6" s="1403"/>
      <c r="I6" s="1404" t="s">
        <v>11</v>
      </c>
      <c r="J6" s="1405"/>
      <c r="K6" s="1405"/>
      <c r="L6" s="1405"/>
      <c r="M6" s="1405"/>
      <c r="N6" s="1405"/>
      <c r="O6" s="1406"/>
      <c r="P6" s="1404" t="s">
        <v>12</v>
      </c>
      <c r="Q6" s="1407"/>
      <c r="R6" s="1405"/>
      <c r="S6" s="1405"/>
      <c r="T6" s="1405"/>
      <c r="U6" s="1406"/>
      <c r="V6" s="1404" t="s">
        <v>13</v>
      </c>
      <c r="W6" s="1405"/>
      <c r="X6" s="1405"/>
      <c r="Y6" s="1405"/>
      <c r="Z6" s="1406"/>
      <c r="AA6" s="1408" t="s">
        <v>14</v>
      </c>
      <c r="AB6" s="1409"/>
      <c r="AC6" s="1410"/>
      <c r="AD6" s="1404" t="s">
        <v>15</v>
      </c>
      <c r="AE6" s="1411"/>
      <c r="AF6" s="1406"/>
      <c r="AG6" s="69" t="s">
        <v>17</v>
      </c>
      <c r="AH6" s="69" t="s">
        <v>718</v>
      </c>
      <c r="AI6" s="1398" t="s">
        <v>18</v>
      </c>
      <c r="AJ6" s="1388"/>
      <c r="AK6" s="69" t="s">
        <v>19</v>
      </c>
      <c r="AL6" s="69" t="s">
        <v>20</v>
      </c>
      <c r="AM6" s="69" t="s">
        <v>21</v>
      </c>
      <c r="AN6" s="69" t="s">
        <v>16</v>
      </c>
    </row>
    <row r="7" spans="1:40" ht="48.75" thickBot="1" x14ac:dyDescent="0.3">
      <c r="A7" s="68" t="s">
        <v>6</v>
      </c>
      <c r="B7" s="68" t="s">
        <v>22</v>
      </c>
      <c r="C7" s="68" t="s">
        <v>23</v>
      </c>
      <c r="D7" s="39" t="s">
        <v>24</v>
      </c>
      <c r="E7" s="39" t="s">
        <v>25</v>
      </c>
      <c r="F7" s="39" t="s">
        <v>26</v>
      </c>
      <c r="G7" s="39" t="s">
        <v>27</v>
      </c>
      <c r="H7" s="198" t="s">
        <v>28</v>
      </c>
      <c r="I7" s="478" t="s">
        <v>719</v>
      </c>
      <c r="J7" s="479" t="s">
        <v>720</v>
      </c>
      <c r="K7" s="479" t="s">
        <v>721</v>
      </c>
      <c r="L7" s="479" t="s">
        <v>722</v>
      </c>
      <c r="M7" s="480" t="s">
        <v>33</v>
      </c>
      <c r="N7" s="481" t="s">
        <v>29</v>
      </c>
      <c r="O7" s="479" t="s">
        <v>32</v>
      </c>
      <c r="P7" s="483" t="s">
        <v>34</v>
      </c>
      <c r="Q7" s="484" t="s">
        <v>35</v>
      </c>
      <c r="R7" s="484" t="s">
        <v>33</v>
      </c>
      <c r="S7" s="484" t="s">
        <v>36</v>
      </c>
      <c r="T7" s="484" t="s">
        <v>723</v>
      </c>
      <c r="U7" s="485" t="s">
        <v>724</v>
      </c>
      <c r="V7" s="486" t="s">
        <v>39</v>
      </c>
      <c r="W7" s="484" t="s">
        <v>40</v>
      </c>
      <c r="X7" s="487" t="s">
        <v>41</v>
      </c>
      <c r="Y7" s="484" t="s">
        <v>42</v>
      </c>
      <c r="Z7" s="488" t="s">
        <v>725</v>
      </c>
      <c r="AA7" s="486" t="s">
        <v>18</v>
      </c>
      <c r="AB7" s="484" t="s">
        <v>726</v>
      </c>
      <c r="AC7" s="488" t="s">
        <v>43</v>
      </c>
      <c r="AD7" s="483" t="s">
        <v>44</v>
      </c>
      <c r="AE7" s="487"/>
      <c r="AF7" s="485" t="s">
        <v>45</v>
      </c>
      <c r="AG7" s="488" t="s">
        <v>46</v>
      </c>
      <c r="AH7" s="70"/>
      <c r="AI7" s="588" t="s">
        <v>47</v>
      </c>
      <c r="AJ7" s="588" t="s">
        <v>48</v>
      </c>
      <c r="AK7" s="588"/>
      <c r="AL7" s="70"/>
      <c r="AM7" s="588"/>
      <c r="AN7" s="588"/>
    </row>
    <row r="8" spans="1:40" ht="30" customHeight="1" x14ac:dyDescent="0.25">
      <c r="A8" s="65" t="str">
        <f>$E$1</f>
        <v>[Enter Company Name]</v>
      </c>
      <c r="B8" s="65"/>
      <c r="C8" s="65"/>
      <c r="D8" s="64" t="s">
        <v>727</v>
      </c>
      <c r="E8" s="64"/>
      <c r="F8" s="64"/>
      <c r="G8" s="64"/>
      <c r="H8" s="18"/>
      <c r="I8" s="585"/>
      <c r="J8" s="101"/>
      <c r="K8" s="101"/>
      <c r="L8" s="101"/>
      <c r="M8" s="101"/>
      <c r="N8" s="101"/>
      <c r="O8" s="102"/>
      <c r="P8" s="585"/>
      <c r="Q8" s="101"/>
      <c r="R8" s="101"/>
      <c r="S8" s="101"/>
      <c r="T8" s="101"/>
      <c r="U8" s="102"/>
      <c r="V8" s="585"/>
      <c r="W8" s="101"/>
      <c r="X8" s="101"/>
      <c r="Y8" s="101"/>
      <c r="Z8" s="102"/>
      <c r="AA8" s="585"/>
      <c r="AB8" s="101"/>
      <c r="AC8" s="102"/>
      <c r="AD8" s="585"/>
      <c r="AE8" s="101"/>
      <c r="AF8" s="102"/>
      <c r="AG8" s="350"/>
      <c r="AH8" s="490"/>
      <c r="AI8" s="585"/>
      <c r="AJ8" s="102"/>
      <c r="AK8" s="589"/>
      <c r="AL8" s="127"/>
      <c r="AM8" s="589"/>
      <c r="AN8" s="589"/>
    </row>
    <row r="9" spans="1:40" ht="30" customHeight="1" x14ac:dyDescent="0.25">
      <c r="A9" s="65" t="str">
        <f t="shared" ref="A9:A16" si="0">$E$1</f>
        <v>[Enter Company Name]</v>
      </c>
      <c r="B9" s="65"/>
      <c r="C9" s="65"/>
      <c r="D9" s="64" t="s">
        <v>728</v>
      </c>
      <c r="E9" s="64"/>
      <c r="F9" s="64" t="s">
        <v>729</v>
      </c>
      <c r="G9" s="64"/>
      <c r="H9" s="18"/>
      <c r="I9" s="17"/>
      <c r="J9" s="64"/>
      <c r="K9" s="64"/>
      <c r="L9" s="64"/>
      <c r="M9" s="64"/>
      <c r="N9" s="64"/>
      <c r="O9" s="11"/>
      <c r="P9" s="17"/>
      <c r="Q9" s="64"/>
      <c r="R9" s="64"/>
      <c r="S9" s="64"/>
      <c r="T9" s="64"/>
      <c r="U9" s="11"/>
      <c r="V9" s="17"/>
      <c r="W9" s="64"/>
      <c r="X9" s="64"/>
      <c r="Y9" s="64"/>
      <c r="Z9" s="11"/>
      <c r="AA9" s="17"/>
      <c r="AB9" s="64"/>
      <c r="AC9" s="11"/>
      <c r="AD9" s="17"/>
      <c r="AE9" s="64"/>
      <c r="AF9" s="11"/>
      <c r="AG9" s="24"/>
      <c r="AH9" s="490"/>
      <c r="AI9" s="17"/>
      <c r="AJ9" s="11"/>
      <c r="AK9" s="590"/>
      <c r="AL9" s="127"/>
      <c r="AM9" s="590"/>
      <c r="AN9" s="590"/>
    </row>
    <row r="10" spans="1:40" ht="30" customHeight="1" x14ac:dyDescent="0.25">
      <c r="A10" s="65" t="str">
        <f t="shared" si="0"/>
        <v>[Enter Company Name]</v>
      </c>
      <c r="B10" s="65"/>
      <c r="C10" s="65"/>
      <c r="D10" s="64" t="s">
        <v>728</v>
      </c>
      <c r="E10" s="64"/>
      <c r="F10" s="64" t="s">
        <v>730</v>
      </c>
      <c r="G10" s="64"/>
      <c r="H10" s="18"/>
      <c r="I10" s="17"/>
      <c r="J10" s="64"/>
      <c r="K10" s="64"/>
      <c r="L10" s="64"/>
      <c r="M10" s="64"/>
      <c r="N10" s="64"/>
      <c r="O10" s="11"/>
      <c r="P10" s="17"/>
      <c r="Q10" s="64"/>
      <c r="R10" s="64"/>
      <c r="S10" s="64"/>
      <c r="T10" s="64"/>
      <c r="U10" s="11"/>
      <c r="V10" s="17"/>
      <c r="W10" s="64"/>
      <c r="X10" s="64"/>
      <c r="Y10" s="64"/>
      <c r="Z10" s="11"/>
      <c r="AA10" s="203"/>
      <c r="AB10" s="548"/>
      <c r="AC10" s="205"/>
      <c r="AD10" s="203"/>
      <c r="AE10" s="548"/>
      <c r="AF10" s="205"/>
      <c r="AG10" s="204"/>
      <c r="AH10" s="491"/>
      <c r="AI10" s="203"/>
      <c r="AJ10" s="205"/>
      <c r="AK10" s="590"/>
      <c r="AL10" s="127"/>
      <c r="AM10" s="590"/>
      <c r="AN10" s="590"/>
    </row>
    <row r="11" spans="1:40" ht="30" customHeight="1" x14ac:dyDescent="0.25">
      <c r="A11" s="65" t="str">
        <f t="shared" si="0"/>
        <v>[Enter Company Name]</v>
      </c>
      <c r="B11" s="65"/>
      <c r="C11" s="65"/>
      <c r="D11" s="64" t="s">
        <v>731</v>
      </c>
      <c r="E11" s="64"/>
      <c r="F11" s="64"/>
      <c r="G11" s="64"/>
      <c r="H11" s="18"/>
      <c r="I11" s="17"/>
      <c r="J11" s="64"/>
      <c r="K11" s="64"/>
      <c r="L11" s="64"/>
      <c r="M11" s="64"/>
      <c r="N11" s="64"/>
      <c r="O11" s="11"/>
      <c r="P11" s="17"/>
      <c r="Q11" s="64"/>
      <c r="R11" s="64"/>
      <c r="S11" s="64"/>
      <c r="T11" s="64"/>
      <c r="U11" s="11"/>
      <c r="V11" s="17"/>
      <c r="W11" s="64"/>
      <c r="X11" s="64"/>
      <c r="Y11" s="64"/>
      <c r="Z11" s="11"/>
      <c r="AA11" s="203"/>
      <c r="AB11" s="548"/>
      <c r="AC11" s="205"/>
      <c r="AD11" s="203"/>
      <c r="AE11" s="548"/>
      <c r="AF11" s="205"/>
      <c r="AG11" s="204"/>
      <c r="AH11" s="491"/>
      <c r="AI11" s="203"/>
      <c r="AJ11" s="205"/>
      <c r="AK11" s="590"/>
      <c r="AL11" s="127"/>
      <c r="AM11" s="590"/>
      <c r="AN11" s="590"/>
    </row>
    <row r="12" spans="1:40" ht="30" customHeight="1" x14ac:dyDescent="0.25">
      <c r="A12" s="65" t="str">
        <f t="shared" si="0"/>
        <v>[Enter Company Name]</v>
      </c>
      <c r="B12" s="65"/>
      <c r="C12" s="65"/>
      <c r="D12" s="64" t="s">
        <v>732</v>
      </c>
      <c r="E12" s="64"/>
      <c r="F12" s="64" t="s">
        <v>733</v>
      </c>
      <c r="G12" s="64"/>
      <c r="H12" s="18"/>
      <c r="I12" s="17"/>
      <c r="J12" s="64"/>
      <c r="K12" s="64"/>
      <c r="L12" s="64"/>
      <c r="M12" s="64"/>
      <c r="N12" s="64"/>
      <c r="O12" s="11"/>
      <c r="P12" s="17"/>
      <c r="Q12" s="64"/>
      <c r="R12" s="64"/>
      <c r="S12" s="64"/>
      <c r="T12" s="64"/>
      <c r="U12" s="11"/>
      <c r="V12" s="17"/>
      <c r="W12" s="64"/>
      <c r="X12" s="64"/>
      <c r="Y12" s="64"/>
      <c r="Z12" s="11"/>
      <c r="AA12" s="203"/>
      <c r="AB12" s="548"/>
      <c r="AC12" s="205"/>
      <c r="AD12" s="203"/>
      <c r="AE12" s="548"/>
      <c r="AF12" s="205"/>
      <c r="AG12" s="204"/>
      <c r="AH12" s="491"/>
      <c r="AI12" s="203"/>
      <c r="AJ12" s="205"/>
      <c r="AK12" s="590"/>
      <c r="AL12" s="127"/>
      <c r="AM12" s="590"/>
      <c r="AN12" s="590"/>
    </row>
    <row r="13" spans="1:40" ht="30" customHeight="1" x14ac:dyDescent="0.25">
      <c r="A13" s="65" t="str">
        <f t="shared" si="0"/>
        <v>[Enter Company Name]</v>
      </c>
      <c r="B13" s="65"/>
      <c r="C13" s="65"/>
      <c r="D13" s="64" t="s">
        <v>732</v>
      </c>
      <c r="E13" s="64"/>
      <c r="F13" s="64" t="s">
        <v>734</v>
      </c>
      <c r="G13" s="64"/>
      <c r="H13" s="18"/>
      <c r="I13" s="17"/>
      <c r="J13" s="64"/>
      <c r="K13" s="64"/>
      <c r="L13" s="64"/>
      <c r="M13" s="64"/>
      <c r="N13" s="64"/>
      <c r="O13" s="11"/>
      <c r="P13" s="17"/>
      <c r="Q13" s="64"/>
      <c r="R13" s="64"/>
      <c r="S13" s="64"/>
      <c r="T13" s="64"/>
      <c r="U13" s="11"/>
      <c r="V13" s="17"/>
      <c r="W13" s="64"/>
      <c r="X13" s="64"/>
      <c r="Y13" s="64"/>
      <c r="Z13" s="11"/>
      <c r="AA13" s="203"/>
      <c r="AB13" s="548"/>
      <c r="AC13" s="205"/>
      <c r="AD13" s="203"/>
      <c r="AE13" s="548"/>
      <c r="AF13" s="205"/>
      <c r="AG13" s="204"/>
      <c r="AH13" s="491"/>
      <c r="AI13" s="203"/>
      <c r="AJ13" s="205"/>
      <c r="AK13" s="590"/>
      <c r="AL13" s="127"/>
      <c r="AM13" s="590"/>
      <c r="AN13" s="590"/>
    </row>
    <row r="14" spans="1:40" ht="30" customHeight="1" x14ac:dyDescent="0.25">
      <c r="A14" s="65" t="str">
        <f t="shared" si="0"/>
        <v>[Enter Company Name]</v>
      </c>
      <c r="B14" s="65"/>
      <c r="C14" s="65"/>
      <c r="D14" s="64" t="s">
        <v>735</v>
      </c>
      <c r="E14" s="64"/>
      <c r="F14" s="64"/>
      <c r="G14" s="64"/>
      <c r="H14" s="18"/>
      <c r="I14" s="17"/>
      <c r="J14" s="64"/>
      <c r="K14" s="64"/>
      <c r="L14" s="64"/>
      <c r="M14" s="64"/>
      <c r="N14" s="64"/>
      <c r="O14" s="11"/>
      <c r="P14" s="17"/>
      <c r="Q14" s="64"/>
      <c r="R14" s="64"/>
      <c r="S14" s="64"/>
      <c r="T14" s="64"/>
      <c r="U14" s="11"/>
      <c r="V14" s="17"/>
      <c r="W14" s="64"/>
      <c r="X14" s="64"/>
      <c r="Y14" s="64"/>
      <c r="Z14" s="11"/>
      <c r="AA14" s="203"/>
      <c r="AB14" s="548"/>
      <c r="AC14" s="205"/>
      <c r="AD14" s="203"/>
      <c r="AE14" s="548"/>
      <c r="AF14" s="205"/>
      <c r="AG14" s="204"/>
      <c r="AH14" s="491"/>
      <c r="AI14" s="203"/>
      <c r="AJ14" s="205"/>
      <c r="AK14" s="590"/>
      <c r="AL14" s="127"/>
      <c r="AM14" s="590"/>
      <c r="AN14" s="590"/>
    </row>
    <row r="15" spans="1:40" ht="30" customHeight="1" x14ac:dyDescent="0.25">
      <c r="A15" s="65" t="str">
        <f t="shared" si="0"/>
        <v>[Enter Company Name]</v>
      </c>
      <c r="B15" s="65"/>
      <c r="C15" s="65"/>
      <c r="D15" s="64" t="s">
        <v>736</v>
      </c>
      <c r="E15" s="64"/>
      <c r="F15" s="64" t="s">
        <v>737</v>
      </c>
      <c r="G15" s="64"/>
      <c r="H15" s="18"/>
      <c r="I15" s="17"/>
      <c r="J15" s="64"/>
      <c r="K15" s="64"/>
      <c r="L15" s="64"/>
      <c r="M15" s="64"/>
      <c r="N15" s="64"/>
      <c r="O15" s="11"/>
      <c r="P15" s="17"/>
      <c r="Q15" s="64"/>
      <c r="R15" s="64"/>
      <c r="S15" s="64"/>
      <c r="T15" s="64"/>
      <c r="U15" s="11"/>
      <c r="V15" s="17"/>
      <c r="W15" s="64"/>
      <c r="X15" s="64"/>
      <c r="Y15" s="64"/>
      <c r="Z15" s="11"/>
      <c r="AA15" s="203"/>
      <c r="AB15" s="548"/>
      <c r="AC15" s="205"/>
      <c r="AD15" s="203"/>
      <c r="AE15" s="548"/>
      <c r="AF15" s="205"/>
      <c r="AG15" s="204"/>
      <c r="AH15" s="491"/>
      <c r="AI15" s="203"/>
      <c r="AJ15" s="205"/>
      <c r="AK15" s="590"/>
      <c r="AL15" s="127"/>
      <c r="AM15" s="590"/>
      <c r="AN15" s="590"/>
    </row>
    <row r="16" spans="1:40" ht="30" customHeight="1" thickBot="1" x14ac:dyDescent="0.3">
      <c r="A16" s="65" t="str">
        <f t="shared" si="0"/>
        <v>[Enter Company Name]</v>
      </c>
      <c r="B16" s="66"/>
      <c r="C16" s="66"/>
      <c r="D16" s="41" t="s">
        <v>736</v>
      </c>
      <c r="E16" s="41"/>
      <c r="F16" s="41" t="s">
        <v>738</v>
      </c>
      <c r="G16" s="41"/>
      <c r="H16" s="42"/>
      <c r="I16" s="17"/>
      <c r="J16" s="64"/>
      <c r="K16" s="64"/>
      <c r="L16" s="64"/>
      <c r="M16" s="64"/>
      <c r="N16" s="64"/>
      <c r="O16" s="11"/>
      <c r="P16" s="17"/>
      <c r="Q16" s="64"/>
      <c r="R16" s="64"/>
      <c r="S16" s="64"/>
      <c r="T16" s="64"/>
      <c r="U16" s="11"/>
      <c r="V16" s="17"/>
      <c r="W16" s="64"/>
      <c r="X16" s="64"/>
      <c r="Y16" s="64"/>
      <c r="Z16" s="11"/>
      <c r="AA16" s="370"/>
      <c r="AB16" s="586"/>
      <c r="AC16" s="587"/>
      <c r="AD16" s="370"/>
      <c r="AE16" s="586"/>
      <c r="AF16" s="587"/>
      <c r="AG16" s="363"/>
      <c r="AH16" s="491"/>
      <c r="AI16" s="370"/>
      <c r="AJ16" s="587"/>
      <c r="AK16" s="591"/>
      <c r="AL16" s="127"/>
      <c r="AM16" s="591"/>
      <c r="AN16" s="591"/>
    </row>
    <row r="17" spans="1:40" ht="15.75" thickBot="1" x14ac:dyDescent="0.3">
      <c r="A17" s="234" t="s">
        <v>709</v>
      </c>
      <c r="B17" s="1399"/>
      <c r="C17" s="1400"/>
      <c r="D17" s="1400"/>
      <c r="E17" s="1400"/>
      <c r="F17" s="1400"/>
      <c r="G17" s="1400"/>
      <c r="H17" s="1412"/>
      <c r="I17" s="583">
        <f t="shared" ref="I17:AC17" si="1">SUM(I8:I16)</f>
        <v>0</v>
      </c>
      <c r="J17" s="208">
        <f t="shared" si="1"/>
        <v>0</v>
      </c>
      <c r="K17" s="208">
        <f t="shared" si="1"/>
        <v>0</v>
      </c>
      <c r="L17" s="208">
        <f t="shared" si="1"/>
        <v>0</v>
      </c>
      <c r="M17" s="208">
        <f t="shared" si="1"/>
        <v>0</v>
      </c>
      <c r="N17" s="582">
        <f t="shared" si="1"/>
        <v>0</v>
      </c>
      <c r="O17" s="287">
        <f t="shared" si="1"/>
        <v>0</v>
      </c>
      <c r="P17" s="583">
        <f t="shared" si="1"/>
        <v>0</v>
      </c>
      <c r="Q17" s="208">
        <f t="shared" si="1"/>
        <v>0</v>
      </c>
      <c r="R17" s="582">
        <f t="shared" si="1"/>
        <v>0</v>
      </c>
      <c r="S17" s="583">
        <f t="shared" si="1"/>
        <v>0</v>
      </c>
      <c r="T17" s="208">
        <f t="shared" si="1"/>
        <v>0</v>
      </c>
      <c r="U17" s="582">
        <f t="shared" si="1"/>
        <v>0</v>
      </c>
      <c r="V17" s="583">
        <f t="shared" si="1"/>
        <v>0</v>
      </c>
      <c r="W17" s="582">
        <f t="shared" si="1"/>
        <v>0</v>
      </c>
      <c r="X17" s="583">
        <f t="shared" si="1"/>
        <v>0</v>
      </c>
      <c r="Y17" s="208">
        <f t="shared" si="1"/>
        <v>0</v>
      </c>
      <c r="Z17" s="582">
        <f t="shared" si="1"/>
        <v>0</v>
      </c>
      <c r="AA17" s="584">
        <f t="shared" si="1"/>
        <v>0</v>
      </c>
      <c r="AB17" s="582">
        <f t="shared" si="1"/>
        <v>0</v>
      </c>
      <c r="AC17" s="287">
        <f t="shared" si="1"/>
        <v>0</v>
      </c>
      <c r="AD17" s="287">
        <f t="shared" ref="AD17:AN17" si="2">SUM(AD8:AD16)</f>
        <v>0</v>
      </c>
      <c r="AE17" s="287">
        <f t="shared" si="2"/>
        <v>0</v>
      </c>
      <c r="AF17" s="287">
        <f t="shared" si="2"/>
        <v>0</v>
      </c>
      <c r="AG17" s="287">
        <f t="shared" si="2"/>
        <v>0</v>
      </c>
      <c r="AH17" s="287">
        <f t="shared" si="2"/>
        <v>0</v>
      </c>
      <c r="AI17" s="287">
        <f t="shared" si="2"/>
        <v>0</v>
      </c>
      <c r="AJ17" s="287">
        <f t="shared" si="2"/>
        <v>0</v>
      </c>
      <c r="AK17" s="287">
        <f t="shared" si="2"/>
        <v>0</v>
      </c>
      <c r="AL17" s="287">
        <f t="shared" si="2"/>
        <v>0</v>
      </c>
      <c r="AM17" s="287">
        <f t="shared" si="2"/>
        <v>0</v>
      </c>
      <c r="AN17" s="287">
        <f t="shared" si="2"/>
        <v>0</v>
      </c>
    </row>
    <row r="19" spans="1:40" x14ac:dyDescent="0.25">
      <c r="A19" s="45" t="s">
        <v>710</v>
      </c>
      <c r="C19" s="45"/>
    </row>
    <row r="20" spans="1:40" x14ac:dyDescent="0.25">
      <c r="A20" s="195" t="s">
        <v>711</v>
      </c>
      <c r="B20" s="161"/>
      <c r="C20" s="207"/>
      <c r="D20" s="156"/>
      <c r="E20" s="156"/>
      <c r="F20" s="156"/>
      <c r="G20" s="156"/>
      <c r="H20" s="156"/>
      <c r="I20" s="162"/>
      <c r="L20" s="194"/>
      <c r="M20" s="194"/>
      <c r="N20" s="194"/>
      <c r="O20" s="194"/>
      <c r="P20" s="194"/>
    </row>
    <row r="21" spans="1:40" ht="15" customHeight="1" x14ac:dyDescent="0.25">
      <c r="A21" s="171" t="s">
        <v>712</v>
      </c>
      <c r="B21" s="341"/>
      <c r="C21" s="169"/>
      <c r="D21" s="169"/>
      <c r="E21" s="169"/>
      <c r="F21" s="169"/>
      <c r="G21" s="169"/>
      <c r="H21" s="169"/>
      <c r="I21" s="188"/>
      <c r="J21" s="12"/>
      <c r="K21" s="12"/>
      <c r="L21" s="6"/>
      <c r="M21" s="6"/>
      <c r="N21" s="6"/>
      <c r="O21" s="6"/>
      <c r="P21" s="6"/>
      <c r="Q21" s="6"/>
      <c r="R21" s="6"/>
    </row>
    <row r="22" spans="1:40" ht="15" customHeight="1" x14ac:dyDescent="0.25">
      <c r="A22" s="171" t="s">
        <v>713</v>
      </c>
      <c r="B22" s="341"/>
      <c r="C22" s="169"/>
      <c r="D22" s="169"/>
      <c r="E22" s="169"/>
      <c r="F22" s="169"/>
      <c r="G22" s="169"/>
      <c r="H22" s="169"/>
      <c r="I22" s="188"/>
      <c r="J22" s="12"/>
      <c r="K22" s="12"/>
      <c r="L22" s="6"/>
      <c r="M22" s="6"/>
      <c r="N22" s="6"/>
      <c r="O22" s="6"/>
      <c r="P22" s="6"/>
      <c r="Q22" s="6"/>
      <c r="R22" s="6"/>
    </row>
    <row r="23" spans="1:40" ht="15" customHeight="1" x14ac:dyDescent="0.25">
      <c r="A23" s="171" t="s">
        <v>714</v>
      </c>
      <c r="B23" s="341"/>
      <c r="C23" s="169"/>
      <c r="D23" s="169"/>
      <c r="E23" s="169"/>
      <c r="F23" s="169"/>
      <c r="G23" s="169"/>
      <c r="H23" s="169"/>
      <c r="I23" s="188"/>
      <c r="J23" s="12"/>
      <c r="K23" s="12"/>
      <c r="L23" s="6"/>
      <c r="M23" s="6"/>
      <c r="N23" s="6"/>
      <c r="O23" s="6"/>
      <c r="P23" s="6"/>
      <c r="Q23" s="6"/>
      <c r="R23" s="6"/>
    </row>
    <row r="24" spans="1:40" ht="15" customHeight="1" x14ac:dyDescent="0.25">
      <c r="A24" s="173" t="s">
        <v>715</v>
      </c>
      <c r="B24" s="342"/>
      <c r="C24" s="176"/>
      <c r="D24" s="176"/>
      <c r="E24" s="176"/>
      <c r="F24" s="176"/>
      <c r="G24" s="176"/>
      <c r="H24" s="176"/>
      <c r="I24" s="190"/>
      <c r="J24" s="12"/>
      <c r="K24" s="12"/>
      <c r="L24" s="6"/>
      <c r="M24" s="6"/>
      <c r="N24" s="6"/>
      <c r="O24" s="6"/>
      <c r="P24" s="6"/>
    </row>
  </sheetData>
  <mergeCells count="8">
    <mergeCell ref="AI6:AJ6"/>
    <mergeCell ref="B17:H17"/>
    <mergeCell ref="A6:H6"/>
    <mergeCell ref="I6:O6"/>
    <mergeCell ref="P6:U6"/>
    <mergeCell ref="V6:Z6"/>
    <mergeCell ref="AA6:AC6"/>
    <mergeCell ref="AD6:AF6"/>
  </mergeCells>
  <pageMargins left="0.7" right="0.7" top="0.75" bottom="0.75" header="0.3" footer="0.3"/>
  <pageSetup orientation="portrait" r:id="rId1"/>
  <headerFooter>
    <oddHeader>&amp;RMassachusetts Electric Company and
Nantucket Electric Company
each d/b/a National Grid
D.P.U. 23-30
Grid Modernization Annual Report Appendix CY2022
Page &amp;P of &amp;N</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17303-9373-4B4A-9B0A-FEBBAD28BC64}">
  <dimension ref="A1:AN24"/>
  <sheetViews>
    <sheetView zoomScale="55" zoomScaleNormal="55" workbookViewId="0">
      <selection activeCell="B15" sqref="B15"/>
    </sheetView>
  </sheetViews>
  <sheetFormatPr defaultColWidth="9.140625" defaultRowHeight="15" x14ac:dyDescent="0.25"/>
  <cols>
    <col min="1" max="1" width="23.28515625" customWidth="1"/>
    <col min="2" max="4" width="15.7109375" style="3" customWidth="1"/>
    <col min="5" max="6" width="22" style="3" bestFit="1" customWidth="1"/>
    <col min="7" max="7" width="21.7109375" style="3" bestFit="1" customWidth="1"/>
    <col min="8" max="8" width="24.140625" style="3" customWidth="1"/>
    <col min="9" max="9" width="13" customWidth="1"/>
    <col min="10" max="16" width="10.7109375" customWidth="1"/>
    <col min="17" max="17" width="13" customWidth="1"/>
    <col min="18" max="18" width="10.7109375" customWidth="1"/>
    <col min="19" max="28" width="13.7109375" customWidth="1"/>
    <col min="29" max="29" width="14.42578125" customWidth="1"/>
    <col min="30" max="30" width="17" bestFit="1" customWidth="1"/>
    <col min="31" max="31" width="21.5703125" bestFit="1" customWidth="1"/>
    <col min="32" max="32" width="15.5703125" bestFit="1" customWidth="1"/>
    <col min="33" max="33" width="11.85546875" bestFit="1" customWidth="1"/>
  </cols>
  <sheetData>
    <row r="1" spans="1:40" ht="30" x14ac:dyDescent="0.25">
      <c r="A1" s="1" t="s">
        <v>740</v>
      </c>
      <c r="B1" s="1" t="s">
        <v>5</v>
      </c>
      <c r="C1" s="1"/>
      <c r="D1" s="252" t="s">
        <v>6</v>
      </c>
      <c r="E1" s="252" t="s">
        <v>717</v>
      </c>
      <c r="G1" s="1"/>
      <c r="H1" s="1"/>
    </row>
    <row r="2" spans="1:40" x14ac:dyDescent="0.25">
      <c r="A2" s="1"/>
      <c r="B2" s="1"/>
      <c r="C2" s="1"/>
      <c r="D2" s="252" t="s">
        <v>8</v>
      </c>
      <c r="E2" s="259">
        <v>2025</v>
      </c>
      <c r="F2"/>
      <c r="G2" s="1"/>
      <c r="H2" s="1"/>
    </row>
    <row r="3" spans="1:40" x14ac:dyDescent="0.25">
      <c r="A3" s="2"/>
      <c r="B3" s="2"/>
      <c r="C3" s="2"/>
      <c r="D3" s="2"/>
      <c r="E3" s="2"/>
      <c r="G3"/>
      <c r="H3"/>
    </row>
    <row r="4" spans="1:40" ht="15" customHeight="1" x14ac:dyDescent="0.25">
      <c r="A4" t="s">
        <v>9</v>
      </c>
      <c r="I4" s="3"/>
      <c r="J4" s="3"/>
      <c r="K4" s="3"/>
      <c r="L4" s="3"/>
      <c r="M4" s="3"/>
      <c r="N4" s="3"/>
      <c r="O4" s="3"/>
      <c r="P4" s="3"/>
      <c r="Q4" s="3"/>
      <c r="R4" s="3"/>
    </row>
    <row r="5" spans="1:40" ht="15.75" thickBot="1" x14ac:dyDescent="0.3">
      <c r="I5" s="3"/>
    </row>
    <row r="6" spans="1:40" ht="32.25" customHeight="1" thickBot="1" x14ac:dyDescent="0.3">
      <c r="A6" s="1401" t="s">
        <v>10</v>
      </c>
      <c r="B6" s="1402"/>
      <c r="C6" s="1402"/>
      <c r="D6" s="1402"/>
      <c r="E6" s="1402"/>
      <c r="F6" s="1402"/>
      <c r="G6" s="1402"/>
      <c r="H6" s="1403"/>
      <c r="I6" s="1404" t="s">
        <v>11</v>
      </c>
      <c r="J6" s="1405"/>
      <c r="K6" s="1405"/>
      <c r="L6" s="1405"/>
      <c r="M6" s="1405"/>
      <c r="N6" s="1405"/>
      <c r="O6" s="1406"/>
      <c r="P6" s="1404" t="s">
        <v>12</v>
      </c>
      <c r="Q6" s="1407"/>
      <c r="R6" s="1405"/>
      <c r="S6" s="1405"/>
      <c r="T6" s="1405"/>
      <c r="U6" s="1406"/>
      <c r="V6" s="1404" t="s">
        <v>13</v>
      </c>
      <c r="W6" s="1405"/>
      <c r="X6" s="1405"/>
      <c r="Y6" s="1405"/>
      <c r="Z6" s="1406"/>
      <c r="AA6" s="1408" t="s">
        <v>14</v>
      </c>
      <c r="AB6" s="1409"/>
      <c r="AC6" s="1410"/>
      <c r="AD6" s="1404" t="s">
        <v>15</v>
      </c>
      <c r="AE6" s="1411"/>
      <c r="AF6" s="1406"/>
      <c r="AG6" s="69" t="s">
        <v>17</v>
      </c>
      <c r="AH6" s="69" t="s">
        <v>718</v>
      </c>
      <c r="AI6" s="1398" t="s">
        <v>18</v>
      </c>
      <c r="AJ6" s="1388"/>
      <c r="AK6" s="69" t="s">
        <v>19</v>
      </c>
      <c r="AL6" s="69" t="s">
        <v>20</v>
      </c>
      <c r="AM6" s="69" t="s">
        <v>21</v>
      </c>
      <c r="AN6" s="69" t="s">
        <v>16</v>
      </c>
    </row>
    <row r="7" spans="1:40" ht="48.75" thickBot="1" x14ac:dyDescent="0.3">
      <c r="A7" s="68" t="s">
        <v>6</v>
      </c>
      <c r="B7" s="68" t="s">
        <v>22</v>
      </c>
      <c r="C7" s="68" t="s">
        <v>23</v>
      </c>
      <c r="D7" s="39" t="s">
        <v>24</v>
      </c>
      <c r="E7" s="39" t="s">
        <v>25</v>
      </c>
      <c r="F7" s="39" t="s">
        <v>26</v>
      </c>
      <c r="G7" s="39" t="s">
        <v>27</v>
      </c>
      <c r="H7" s="198" t="s">
        <v>28</v>
      </c>
      <c r="I7" s="478" t="s">
        <v>719</v>
      </c>
      <c r="J7" s="479" t="s">
        <v>720</v>
      </c>
      <c r="K7" s="479" t="s">
        <v>721</v>
      </c>
      <c r="L7" s="479" t="s">
        <v>722</v>
      </c>
      <c r="M7" s="480" t="s">
        <v>33</v>
      </c>
      <c r="N7" s="481" t="s">
        <v>29</v>
      </c>
      <c r="O7" s="479" t="s">
        <v>32</v>
      </c>
      <c r="P7" s="483" t="s">
        <v>34</v>
      </c>
      <c r="Q7" s="484" t="s">
        <v>35</v>
      </c>
      <c r="R7" s="484" t="s">
        <v>33</v>
      </c>
      <c r="S7" s="484" t="s">
        <v>36</v>
      </c>
      <c r="T7" s="484" t="s">
        <v>723</v>
      </c>
      <c r="U7" s="485" t="s">
        <v>724</v>
      </c>
      <c r="V7" s="486" t="s">
        <v>39</v>
      </c>
      <c r="W7" s="484" t="s">
        <v>40</v>
      </c>
      <c r="X7" s="487" t="s">
        <v>41</v>
      </c>
      <c r="Y7" s="484" t="s">
        <v>42</v>
      </c>
      <c r="Z7" s="488" t="s">
        <v>725</v>
      </c>
      <c r="AA7" s="486" t="s">
        <v>18</v>
      </c>
      <c r="AB7" s="484" t="s">
        <v>726</v>
      </c>
      <c r="AC7" s="488" t="s">
        <v>43</v>
      </c>
      <c r="AD7" s="483" t="s">
        <v>44</v>
      </c>
      <c r="AE7" s="487"/>
      <c r="AF7" s="485" t="s">
        <v>45</v>
      </c>
      <c r="AG7" s="488" t="s">
        <v>46</v>
      </c>
      <c r="AH7" s="70"/>
      <c r="AI7" s="588" t="s">
        <v>47</v>
      </c>
      <c r="AJ7" s="588" t="s">
        <v>48</v>
      </c>
      <c r="AK7" s="588"/>
      <c r="AL7" s="70"/>
      <c r="AM7" s="588"/>
      <c r="AN7" s="588"/>
    </row>
    <row r="8" spans="1:40" ht="30" customHeight="1" x14ac:dyDescent="0.25">
      <c r="A8" s="65" t="str">
        <f>$E$1</f>
        <v>[Enter Company Name]</v>
      </c>
      <c r="B8" s="65"/>
      <c r="C8" s="65"/>
      <c r="D8" s="64" t="s">
        <v>727</v>
      </c>
      <c r="E8" s="64"/>
      <c r="F8" s="64"/>
      <c r="G8" s="64"/>
      <c r="H8" s="18"/>
      <c r="I8" s="585"/>
      <c r="J8" s="101"/>
      <c r="K8" s="101"/>
      <c r="L8" s="101"/>
      <c r="M8" s="101"/>
      <c r="N8" s="101"/>
      <c r="O8" s="102"/>
      <c r="P8" s="585"/>
      <c r="Q8" s="101"/>
      <c r="R8" s="101"/>
      <c r="S8" s="101"/>
      <c r="T8" s="101"/>
      <c r="U8" s="102"/>
      <c r="V8" s="585"/>
      <c r="W8" s="101"/>
      <c r="X8" s="101"/>
      <c r="Y8" s="101"/>
      <c r="Z8" s="102"/>
      <c r="AA8" s="585"/>
      <c r="AB8" s="101"/>
      <c r="AC8" s="102"/>
      <c r="AD8" s="585"/>
      <c r="AE8" s="101"/>
      <c r="AF8" s="102"/>
      <c r="AG8" s="350"/>
      <c r="AH8" s="490"/>
      <c r="AI8" s="585"/>
      <c r="AJ8" s="102"/>
      <c r="AK8" s="589"/>
      <c r="AL8" s="127"/>
      <c r="AM8" s="589"/>
      <c r="AN8" s="589"/>
    </row>
    <row r="9" spans="1:40" ht="30" customHeight="1" x14ac:dyDescent="0.25">
      <c r="A9" s="65" t="str">
        <f t="shared" ref="A9:A16" si="0">$E$1</f>
        <v>[Enter Company Name]</v>
      </c>
      <c r="B9" s="65"/>
      <c r="C9" s="65"/>
      <c r="D9" s="64" t="s">
        <v>728</v>
      </c>
      <c r="E9" s="64"/>
      <c r="F9" s="64" t="s">
        <v>729</v>
      </c>
      <c r="G9" s="64"/>
      <c r="H9" s="18"/>
      <c r="I9" s="17"/>
      <c r="J9" s="64"/>
      <c r="K9" s="64"/>
      <c r="L9" s="64"/>
      <c r="M9" s="64"/>
      <c r="N9" s="64"/>
      <c r="O9" s="11"/>
      <c r="P9" s="17"/>
      <c r="Q9" s="64"/>
      <c r="R9" s="64"/>
      <c r="S9" s="64"/>
      <c r="T9" s="64"/>
      <c r="U9" s="11"/>
      <c r="V9" s="17"/>
      <c r="W9" s="64"/>
      <c r="X9" s="64"/>
      <c r="Y9" s="64"/>
      <c r="Z9" s="11"/>
      <c r="AA9" s="17"/>
      <c r="AB9" s="64"/>
      <c r="AC9" s="11"/>
      <c r="AD9" s="17"/>
      <c r="AE9" s="64"/>
      <c r="AF9" s="11"/>
      <c r="AG9" s="24"/>
      <c r="AH9" s="490"/>
      <c r="AI9" s="17"/>
      <c r="AJ9" s="11"/>
      <c r="AK9" s="590"/>
      <c r="AL9" s="127"/>
      <c r="AM9" s="590"/>
      <c r="AN9" s="590"/>
    </row>
    <row r="10" spans="1:40" ht="30" customHeight="1" x14ac:dyDescent="0.25">
      <c r="A10" s="65" t="str">
        <f t="shared" si="0"/>
        <v>[Enter Company Name]</v>
      </c>
      <c r="B10" s="65"/>
      <c r="C10" s="65"/>
      <c r="D10" s="64" t="s">
        <v>728</v>
      </c>
      <c r="E10" s="64"/>
      <c r="F10" s="64" t="s">
        <v>730</v>
      </c>
      <c r="G10" s="64"/>
      <c r="H10" s="18"/>
      <c r="I10" s="17"/>
      <c r="J10" s="64"/>
      <c r="K10" s="64"/>
      <c r="L10" s="64"/>
      <c r="M10" s="64"/>
      <c r="N10" s="64"/>
      <c r="O10" s="11"/>
      <c r="P10" s="17"/>
      <c r="Q10" s="64"/>
      <c r="R10" s="64"/>
      <c r="S10" s="64"/>
      <c r="T10" s="64"/>
      <c r="U10" s="11"/>
      <c r="V10" s="17"/>
      <c r="W10" s="64"/>
      <c r="X10" s="64"/>
      <c r="Y10" s="64"/>
      <c r="Z10" s="11"/>
      <c r="AA10" s="203"/>
      <c r="AB10" s="548"/>
      <c r="AC10" s="205"/>
      <c r="AD10" s="203"/>
      <c r="AE10" s="548"/>
      <c r="AF10" s="205"/>
      <c r="AG10" s="204"/>
      <c r="AH10" s="491"/>
      <c r="AI10" s="203"/>
      <c r="AJ10" s="205"/>
      <c r="AK10" s="590"/>
      <c r="AL10" s="127"/>
      <c r="AM10" s="590"/>
      <c r="AN10" s="590"/>
    </row>
    <row r="11" spans="1:40" ht="30" customHeight="1" x14ac:dyDescent="0.25">
      <c r="A11" s="65" t="str">
        <f t="shared" si="0"/>
        <v>[Enter Company Name]</v>
      </c>
      <c r="B11" s="65"/>
      <c r="C11" s="65"/>
      <c r="D11" s="64" t="s">
        <v>731</v>
      </c>
      <c r="E11" s="64"/>
      <c r="F11" s="64"/>
      <c r="G11" s="64"/>
      <c r="H11" s="18"/>
      <c r="I11" s="17"/>
      <c r="J11" s="64"/>
      <c r="K11" s="64"/>
      <c r="L11" s="64"/>
      <c r="M11" s="64"/>
      <c r="N11" s="64"/>
      <c r="O11" s="11"/>
      <c r="P11" s="17"/>
      <c r="Q11" s="64"/>
      <c r="R11" s="64"/>
      <c r="S11" s="64"/>
      <c r="T11" s="64"/>
      <c r="U11" s="11"/>
      <c r="V11" s="17"/>
      <c r="W11" s="64"/>
      <c r="X11" s="64"/>
      <c r="Y11" s="64"/>
      <c r="Z11" s="11"/>
      <c r="AA11" s="203"/>
      <c r="AB11" s="548"/>
      <c r="AC11" s="205"/>
      <c r="AD11" s="203"/>
      <c r="AE11" s="548"/>
      <c r="AF11" s="205"/>
      <c r="AG11" s="204"/>
      <c r="AH11" s="491"/>
      <c r="AI11" s="203"/>
      <c r="AJ11" s="205"/>
      <c r="AK11" s="590"/>
      <c r="AL11" s="127"/>
      <c r="AM11" s="590"/>
      <c r="AN11" s="590"/>
    </row>
    <row r="12" spans="1:40" ht="30" customHeight="1" x14ac:dyDescent="0.25">
      <c r="A12" s="65" t="str">
        <f t="shared" si="0"/>
        <v>[Enter Company Name]</v>
      </c>
      <c r="B12" s="65"/>
      <c r="C12" s="65"/>
      <c r="D12" s="64" t="s">
        <v>732</v>
      </c>
      <c r="E12" s="64"/>
      <c r="F12" s="64" t="s">
        <v>733</v>
      </c>
      <c r="G12" s="64"/>
      <c r="H12" s="18"/>
      <c r="I12" s="17"/>
      <c r="J12" s="64"/>
      <c r="K12" s="64"/>
      <c r="L12" s="64"/>
      <c r="M12" s="64"/>
      <c r="N12" s="64"/>
      <c r="O12" s="11"/>
      <c r="P12" s="17"/>
      <c r="Q12" s="64"/>
      <c r="R12" s="64"/>
      <c r="S12" s="64"/>
      <c r="T12" s="64"/>
      <c r="U12" s="11"/>
      <c r="V12" s="17"/>
      <c r="W12" s="64"/>
      <c r="X12" s="64"/>
      <c r="Y12" s="64"/>
      <c r="Z12" s="11"/>
      <c r="AA12" s="203"/>
      <c r="AB12" s="548"/>
      <c r="AC12" s="205"/>
      <c r="AD12" s="203"/>
      <c r="AE12" s="548"/>
      <c r="AF12" s="205"/>
      <c r="AG12" s="204"/>
      <c r="AH12" s="491"/>
      <c r="AI12" s="203"/>
      <c r="AJ12" s="205"/>
      <c r="AK12" s="590"/>
      <c r="AL12" s="127"/>
      <c r="AM12" s="590"/>
      <c r="AN12" s="590"/>
    </row>
    <row r="13" spans="1:40" ht="30" customHeight="1" x14ac:dyDescent="0.25">
      <c r="A13" s="65" t="str">
        <f t="shared" si="0"/>
        <v>[Enter Company Name]</v>
      </c>
      <c r="B13" s="65"/>
      <c r="C13" s="65"/>
      <c r="D13" s="64" t="s">
        <v>732</v>
      </c>
      <c r="E13" s="64"/>
      <c r="F13" s="64" t="s">
        <v>734</v>
      </c>
      <c r="G13" s="64"/>
      <c r="H13" s="18"/>
      <c r="I13" s="17"/>
      <c r="J13" s="64"/>
      <c r="K13" s="64"/>
      <c r="L13" s="64"/>
      <c r="M13" s="64"/>
      <c r="N13" s="64"/>
      <c r="O13" s="11"/>
      <c r="P13" s="17"/>
      <c r="Q13" s="64"/>
      <c r="R13" s="64"/>
      <c r="S13" s="64"/>
      <c r="T13" s="64"/>
      <c r="U13" s="11"/>
      <c r="V13" s="17"/>
      <c r="W13" s="64"/>
      <c r="X13" s="64"/>
      <c r="Y13" s="64"/>
      <c r="Z13" s="11"/>
      <c r="AA13" s="203"/>
      <c r="AB13" s="548"/>
      <c r="AC13" s="205"/>
      <c r="AD13" s="203"/>
      <c r="AE13" s="548"/>
      <c r="AF13" s="205"/>
      <c r="AG13" s="204"/>
      <c r="AH13" s="491"/>
      <c r="AI13" s="203"/>
      <c r="AJ13" s="205"/>
      <c r="AK13" s="590"/>
      <c r="AL13" s="127"/>
      <c r="AM13" s="590"/>
      <c r="AN13" s="590"/>
    </row>
    <row r="14" spans="1:40" ht="30" customHeight="1" x14ac:dyDescent="0.25">
      <c r="A14" s="65" t="str">
        <f t="shared" si="0"/>
        <v>[Enter Company Name]</v>
      </c>
      <c r="B14" s="65"/>
      <c r="C14" s="65"/>
      <c r="D14" s="64" t="s">
        <v>735</v>
      </c>
      <c r="E14" s="64"/>
      <c r="F14" s="64"/>
      <c r="G14" s="64"/>
      <c r="H14" s="18"/>
      <c r="I14" s="17"/>
      <c r="J14" s="64"/>
      <c r="K14" s="64"/>
      <c r="L14" s="64"/>
      <c r="M14" s="64"/>
      <c r="N14" s="64"/>
      <c r="O14" s="11"/>
      <c r="P14" s="17"/>
      <c r="Q14" s="64"/>
      <c r="R14" s="64"/>
      <c r="S14" s="64"/>
      <c r="T14" s="64"/>
      <c r="U14" s="11"/>
      <c r="V14" s="17"/>
      <c r="W14" s="64"/>
      <c r="X14" s="64"/>
      <c r="Y14" s="64"/>
      <c r="Z14" s="11"/>
      <c r="AA14" s="203"/>
      <c r="AB14" s="548"/>
      <c r="AC14" s="205"/>
      <c r="AD14" s="203"/>
      <c r="AE14" s="548"/>
      <c r="AF14" s="205"/>
      <c r="AG14" s="204"/>
      <c r="AH14" s="491"/>
      <c r="AI14" s="203"/>
      <c r="AJ14" s="205"/>
      <c r="AK14" s="590"/>
      <c r="AL14" s="127"/>
      <c r="AM14" s="590"/>
      <c r="AN14" s="590"/>
    </row>
    <row r="15" spans="1:40" ht="30" customHeight="1" x14ac:dyDescent="0.25">
      <c r="A15" s="65" t="str">
        <f t="shared" si="0"/>
        <v>[Enter Company Name]</v>
      </c>
      <c r="B15" s="65"/>
      <c r="C15" s="65"/>
      <c r="D15" s="64" t="s">
        <v>736</v>
      </c>
      <c r="E15" s="64"/>
      <c r="F15" s="64" t="s">
        <v>737</v>
      </c>
      <c r="G15" s="64"/>
      <c r="H15" s="18"/>
      <c r="I15" s="17"/>
      <c r="J15" s="64"/>
      <c r="K15" s="64"/>
      <c r="L15" s="64"/>
      <c r="M15" s="64"/>
      <c r="N15" s="64"/>
      <c r="O15" s="11"/>
      <c r="P15" s="17"/>
      <c r="Q15" s="64"/>
      <c r="R15" s="64"/>
      <c r="S15" s="64"/>
      <c r="T15" s="64"/>
      <c r="U15" s="11"/>
      <c r="V15" s="17"/>
      <c r="W15" s="64"/>
      <c r="X15" s="64"/>
      <c r="Y15" s="64"/>
      <c r="Z15" s="11"/>
      <c r="AA15" s="203"/>
      <c r="AB15" s="548"/>
      <c r="AC15" s="205"/>
      <c r="AD15" s="203"/>
      <c r="AE15" s="548"/>
      <c r="AF15" s="205"/>
      <c r="AG15" s="204"/>
      <c r="AH15" s="491"/>
      <c r="AI15" s="203"/>
      <c r="AJ15" s="205"/>
      <c r="AK15" s="590"/>
      <c r="AL15" s="127"/>
      <c r="AM15" s="590"/>
      <c r="AN15" s="590"/>
    </row>
    <row r="16" spans="1:40" ht="30" customHeight="1" thickBot="1" x14ac:dyDescent="0.3">
      <c r="A16" s="65" t="str">
        <f t="shared" si="0"/>
        <v>[Enter Company Name]</v>
      </c>
      <c r="B16" s="66"/>
      <c r="C16" s="66"/>
      <c r="D16" s="41" t="s">
        <v>736</v>
      </c>
      <c r="E16" s="41"/>
      <c r="F16" s="41" t="s">
        <v>738</v>
      </c>
      <c r="G16" s="41"/>
      <c r="H16" s="42"/>
      <c r="I16" s="17"/>
      <c r="J16" s="64"/>
      <c r="K16" s="64"/>
      <c r="L16" s="64"/>
      <c r="M16" s="64"/>
      <c r="N16" s="64"/>
      <c r="O16" s="11"/>
      <c r="P16" s="17"/>
      <c r="Q16" s="64"/>
      <c r="R16" s="64"/>
      <c r="S16" s="64"/>
      <c r="T16" s="64"/>
      <c r="U16" s="11"/>
      <c r="V16" s="17"/>
      <c r="W16" s="64"/>
      <c r="X16" s="64"/>
      <c r="Y16" s="64"/>
      <c r="Z16" s="11"/>
      <c r="AA16" s="370"/>
      <c r="AB16" s="586"/>
      <c r="AC16" s="587"/>
      <c r="AD16" s="370"/>
      <c r="AE16" s="586"/>
      <c r="AF16" s="587"/>
      <c r="AG16" s="363"/>
      <c r="AH16" s="491"/>
      <c r="AI16" s="370"/>
      <c r="AJ16" s="587"/>
      <c r="AK16" s="591"/>
      <c r="AL16" s="127"/>
      <c r="AM16" s="591"/>
      <c r="AN16" s="591"/>
    </row>
    <row r="17" spans="1:40" ht="15.75" thickBot="1" x14ac:dyDescent="0.3">
      <c r="A17" s="234" t="s">
        <v>709</v>
      </c>
      <c r="B17" s="1399"/>
      <c r="C17" s="1400"/>
      <c r="D17" s="1400"/>
      <c r="E17" s="1400"/>
      <c r="F17" s="1400"/>
      <c r="G17" s="1400"/>
      <c r="H17" s="1412"/>
      <c r="I17" s="583">
        <f t="shared" ref="I17:AC17" si="1">SUM(I8:I16)</f>
        <v>0</v>
      </c>
      <c r="J17" s="208">
        <f t="shared" si="1"/>
        <v>0</v>
      </c>
      <c r="K17" s="208">
        <f t="shared" si="1"/>
        <v>0</v>
      </c>
      <c r="L17" s="208">
        <f t="shared" si="1"/>
        <v>0</v>
      </c>
      <c r="M17" s="208">
        <f t="shared" si="1"/>
        <v>0</v>
      </c>
      <c r="N17" s="582">
        <f t="shared" si="1"/>
        <v>0</v>
      </c>
      <c r="O17" s="287">
        <f t="shared" si="1"/>
        <v>0</v>
      </c>
      <c r="P17" s="583">
        <f t="shared" si="1"/>
        <v>0</v>
      </c>
      <c r="Q17" s="208">
        <f t="shared" si="1"/>
        <v>0</v>
      </c>
      <c r="R17" s="582">
        <f t="shared" si="1"/>
        <v>0</v>
      </c>
      <c r="S17" s="583">
        <f t="shared" si="1"/>
        <v>0</v>
      </c>
      <c r="T17" s="208">
        <f t="shared" si="1"/>
        <v>0</v>
      </c>
      <c r="U17" s="582">
        <f t="shared" si="1"/>
        <v>0</v>
      </c>
      <c r="V17" s="583">
        <f t="shared" si="1"/>
        <v>0</v>
      </c>
      <c r="W17" s="582">
        <f t="shared" si="1"/>
        <v>0</v>
      </c>
      <c r="X17" s="583">
        <f t="shared" si="1"/>
        <v>0</v>
      </c>
      <c r="Y17" s="208">
        <f t="shared" si="1"/>
        <v>0</v>
      </c>
      <c r="Z17" s="582">
        <f t="shared" si="1"/>
        <v>0</v>
      </c>
      <c r="AA17" s="584">
        <f t="shared" si="1"/>
        <v>0</v>
      </c>
      <c r="AB17" s="582">
        <f t="shared" si="1"/>
        <v>0</v>
      </c>
      <c r="AC17" s="287">
        <f t="shared" si="1"/>
        <v>0</v>
      </c>
      <c r="AD17" s="287">
        <f t="shared" ref="AD17:AN17" si="2">SUM(AD8:AD16)</f>
        <v>0</v>
      </c>
      <c r="AE17" s="287">
        <f t="shared" si="2"/>
        <v>0</v>
      </c>
      <c r="AF17" s="287">
        <f t="shared" si="2"/>
        <v>0</v>
      </c>
      <c r="AG17" s="287">
        <f t="shared" si="2"/>
        <v>0</v>
      </c>
      <c r="AH17" s="287">
        <f t="shared" si="2"/>
        <v>0</v>
      </c>
      <c r="AI17" s="287">
        <f t="shared" si="2"/>
        <v>0</v>
      </c>
      <c r="AJ17" s="287">
        <f t="shared" si="2"/>
        <v>0</v>
      </c>
      <c r="AK17" s="287">
        <f t="shared" si="2"/>
        <v>0</v>
      </c>
      <c r="AL17" s="287">
        <f t="shared" si="2"/>
        <v>0</v>
      </c>
      <c r="AM17" s="287">
        <f t="shared" si="2"/>
        <v>0</v>
      </c>
      <c r="AN17" s="287">
        <f t="shared" si="2"/>
        <v>0</v>
      </c>
    </row>
    <row r="19" spans="1:40" x14ac:dyDescent="0.25">
      <c r="A19" s="45" t="s">
        <v>710</v>
      </c>
      <c r="C19" s="45"/>
    </row>
    <row r="20" spans="1:40" x14ac:dyDescent="0.25">
      <c r="A20" s="195" t="s">
        <v>711</v>
      </c>
      <c r="B20" s="161"/>
      <c r="C20" s="207"/>
      <c r="D20" s="156"/>
      <c r="E20" s="156"/>
      <c r="F20" s="156"/>
      <c r="G20" s="156"/>
      <c r="H20" s="156"/>
      <c r="I20" s="162"/>
      <c r="L20" s="194"/>
      <c r="M20" s="194"/>
      <c r="N20" s="194"/>
      <c r="O20" s="194"/>
      <c r="P20" s="194"/>
    </row>
    <row r="21" spans="1:40" ht="15" customHeight="1" x14ac:dyDescent="0.25">
      <c r="A21" s="171" t="s">
        <v>712</v>
      </c>
      <c r="B21" s="341"/>
      <c r="C21" s="169"/>
      <c r="D21" s="169"/>
      <c r="E21" s="169"/>
      <c r="F21" s="169"/>
      <c r="G21" s="169"/>
      <c r="H21" s="169"/>
      <c r="I21" s="188"/>
      <c r="J21" s="12"/>
      <c r="K21" s="12"/>
      <c r="L21" s="6"/>
      <c r="M21" s="6"/>
      <c r="N21" s="6"/>
      <c r="O21" s="6"/>
      <c r="P21" s="6"/>
      <c r="Q21" s="6"/>
      <c r="R21" s="6"/>
    </row>
    <row r="22" spans="1:40" ht="15" customHeight="1" x14ac:dyDescent="0.25">
      <c r="A22" s="171" t="s">
        <v>713</v>
      </c>
      <c r="B22" s="341"/>
      <c r="C22" s="169"/>
      <c r="D22" s="169"/>
      <c r="E22" s="169"/>
      <c r="F22" s="169"/>
      <c r="G22" s="169"/>
      <c r="H22" s="169"/>
      <c r="I22" s="188"/>
      <c r="J22" s="12"/>
      <c r="K22" s="12"/>
      <c r="L22" s="6"/>
      <c r="M22" s="6"/>
      <c r="N22" s="6"/>
      <c r="O22" s="6"/>
      <c r="P22" s="6"/>
      <c r="Q22" s="6"/>
      <c r="R22" s="6"/>
    </row>
    <row r="23" spans="1:40" ht="15" customHeight="1" x14ac:dyDescent="0.25">
      <c r="A23" s="171" t="s">
        <v>714</v>
      </c>
      <c r="B23" s="341"/>
      <c r="C23" s="169"/>
      <c r="D23" s="169"/>
      <c r="E23" s="169"/>
      <c r="F23" s="169"/>
      <c r="G23" s="169"/>
      <c r="H23" s="169"/>
      <c r="I23" s="188"/>
      <c r="J23" s="12"/>
      <c r="K23" s="12"/>
      <c r="L23" s="6"/>
      <c r="M23" s="6"/>
      <c r="N23" s="6"/>
      <c r="O23" s="6"/>
      <c r="P23" s="6"/>
      <c r="Q23" s="6"/>
      <c r="R23" s="6"/>
    </row>
    <row r="24" spans="1:40" ht="15" customHeight="1" x14ac:dyDescent="0.25">
      <c r="A24" s="173" t="s">
        <v>715</v>
      </c>
      <c r="B24" s="342"/>
      <c r="C24" s="176"/>
      <c r="D24" s="176"/>
      <c r="E24" s="176"/>
      <c r="F24" s="176"/>
      <c r="G24" s="176"/>
      <c r="H24" s="176"/>
      <c r="I24" s="190"/>
      <c r="J24" s="12"/>
      <c r="K24" s="12"/>
      <c r="L24" s="6"/>
      <c r="M24" s="6"/>
      <c r="N24" s="6"/>
      <c r="O24" s="6"/>
      <c r="P24" s="6"/>
    </row>
  </sheetData>
  <mergeCells count="8">
    <mergeCell ref="AI6:AJ6"/>
    <mergeCell ref="B17:H17"/>
    <mergeCell ref="A6:H6"/>
    <mergeCell ref="I6:O6"/>
    <mergeCell ref="P6:U6"/>
    <mergeCell ref="V6:Z6"/>
    <mergeCell ref="AA6:AC6"/>
    <mergeCell ref="AD6:AF6"/>
  </mergeCells>
  <pageMargins left="0.7" right="0.7" top="0.75" bottom="0.75" header="0.3" footer="0.3"/>
  <pageSetup orientation="portrait" r:id="rId1"/>
  <headerFooter>
    <oddHeader>&amp;RMassachusetts Electric Company and
Nantucket Electric Company
each d/b/a National Grid
D.P.U. 23-30
Grid Modernization Annual Report Appendix CY2022
Page &amp;P of &amp;N</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I339"/>
  <sheetViews>
    <sheetView zoomScale="55" zoomScaleNormal="55" workbookViewId="0">
      <selection activeCell="B15" sqref="B15"/>
    </sheetView>
  </sheetViews>
  <sheetFormatPr defaultColWidth="9.140625" defaultRowHeight="15" x14ac:dyDescent="0.25"/>
  <cols>
    <col min="1" max="1" width="23.28515625" customWidth="1"/>
    <col min="2" max="4" width="15.7109375" style="3" customWidth="1"/>
    <col min="5" max="6" width="22" style="3" bestFit="1" customWidth="1"/>
    <col min="7" max="7" width="21.7109375" style="3" bestFit="1" customWidth="1"/>
    <col min="8" max="8" width="24.140625" style="3" customWidth="1"/>
    <col min="9" max="9" width="13" customWidth="1"/>
    <col min="10" max="19" width="10.7109375" customWidth="1"/>
    <col min="20" max="20" width="13" customWidth="1"/>
    <col min="21" max="21" width="10.7109375" customWidth="1"/>
    <col min="22" max="31" width="13.7109375" customWidth="1"/>
    <col min="32" max="32" width="14.42578125" customWidth="1"/>
    <col min="33" max="33" width="17" bestFit="1" customWidth="1"/>
    <col min="34" max="34" width="21.5703125" bestFit="1" customWidth="1"/>
    <col min="35" max="35" width="15.5703125" bestFit="1" customWidth="1"/>
    <col min="36" max="36" width="11.85546875" bestFit="1" customWidth="1"/>
  </cols>
  <sheetData>
    <row r="1" spans="1:35" x14ac:dyDescent="0.25">
      <c r="A1" s="1" t="s">
        <v>741</v>
      </c>
      <c r="B1" s="1" t="s">
        <v>742</v>
      </c>
      <c r="C1" s="1"/>
      <c r="D1" s="252" t="s">
        <v>6</v>
      </c>
      <c r="E1" s="252" t="str">
        <f>'1a. Incremental Deployment-2022'!E1</f>
        <v>National Grid</v>
      </c>
      <c r="G1"/>
      <c r="H1"/>
      <c r="AD1" s="492"/>
    </row>
    <row r="2" spans="1:35" x14ac:dyDescent="0.25">
      <c r="A2" s="1"/>
      <c r="B2" s="1"/>
      <c r="C2" s="1"/>
      <c r="D2" s="252" t="s">
        <v>743</v>
      </c>
      <c r="E2" s="259" t="s">
        <v>744</v>
      </c>
      <c r="F2"/>
      <c r="G2"/>
      <c r="H2"/>
    </row>
    <row r="3" spans="1:35" x14ac:dyDescent="0.25">
      <c r="A3" s="2"/>
      <c r="B3" s="2"/>
      <c r="C3" s="2"/>
      <c r="E3"/>
      <c r="G3"/>
      <c r="H3"/>
    </row>
    <row r="4" spans="1:35" ht="15" customHeight="1" x14ac:dyDescent="0.25">
      <c r="A4" t="s">
        <v>745</v>
      </c>
      <c r="I4" s="3"/>
      <c r="J4" s="3"/>
      <c r="K4" s="3"/>
      <c r="L4" s="3"/>
      <c r="M4" s="3"/>
      <c r="N4" s="3"/>
      <c r="O4" s="3"/>
      <c r="P4" s="3"/>
      <c r="Q4" s="3"/>
      <c r="R4" s="3"/>
      <c r="S4" s="3"/>
      <c r="T4" s="3"/>
      <c r="U4" s="3"/>
      <c r="V4" s="3"/>
      <c r="W4" s="3"/>
      <c r="X4" s="3"/>
    </row>
    <row r="5" spans="1:35" ht="15.75" thickBot="1" x14ac:dyDescent="0.3">
      <c r="I5" s="3"/>
    </row>
    <row r="6" spans="1:35" ht="43.5" customHeight="1" thickBot="1" x14ac:dyDescent="0.3">
      <c r="A6" s="1413" t="s">
        <v>10</v>
      </c>
      <c r="B6" s="1414"/>
      <c r="C6" s="1414"/>
      <c r="D6" s="1414"/>
      <c r="E6" s="1414"/>
      <c r="F6" s="1414"/>
      <c r="G6" s="1414"/>
      <c r="H6" s="1415"/>
      <c r="I6" s="1389" t="s">
        <v>11</v>
      </c>
      <c r="J6" s="1390"/>
      <c r="K6" s="1390"/>
      <c r="L6" s="1390"/>
      <c r="M6" s="1390"/>
      <c r="N6" s="1391" t="s">
        <v>12</v>
      </c>
      <c r="O6" s="1392"/>
      <c r="P6" s="1392"/>
      <c r="Q6" s="1392"/>
      <c r="R6" s="1393" t="s">
        <v>13</v>
      </c>
      <c r="S6" s="1394"/>
      <c r="T6" s="1394"/>
      <c r="U6" s="1394"/>
      <c r="V6" s="1394"/>
      <c r="W6" s="1395"/>
      <c r="X6" s="829" t="s">
        <v>14</v>
      </c>
      <c r="Y6" s="1396" t="s">
        <v>15</v>
      </c>
      <c r="Z6" s="1397"/>
      <c r="AA6" s="671" t="s">
        <v>16</v>
      </c>
      <c r="AB6" s="671" t="s">
        <v>17</v>
      </c>
      <c r="AC6" s="1387" t="s">
        <v>18</v>
      </c>
      <c r="AD6" s="1388"/>
      <c r="AE6" s="671" t="s">
        <v>19</v>
      </c>
      <c r="AF6" s="671" t="s">
        <v>20</v>
      </c>
      <c r="AG6" s="671" t="s">
        <v>21</v>
      </c>
    </row>
    <row r="7" spans="1:35" ht="45.75" thickBot="1" x14ac:dyDescent="0.3">
      <c r="A7" s="68" t="s">
        <v>6</v>
      </c>
      <c r="B7" s="835" t="s">
        <v>22</v>
      </c>
      <c r="C7" s="835" t="s">
        <v>23</v>
      </c>
      <c r="D7" s="39" t="s">
        <v>24</v>
      </c>
      <c r="E7" s="39" t="s">
        <v>25</v>
      </c>
      <c r="F7" s="39" t="s">
        <v>26</v>
      </c>
      <c r="G7" s="39" t="s">
        <v>27</v>
      </c>
      <c r="H7" s="650" t="s">
        <v>28</v>
      </c>
      <c r="I7" s="479" t="s">
        <v>29</v>
      </c>
      <c r="J7" s="479" t="s">
        <v>30</v>
      </c>
      <c r="K7" s="479" t="s">
        <v>31</v>
      </c>
      <c r="L7" s="479" t="s">
        <v>32</v>
      </c>
      <c r="M7" s="480" t="s">
        <v>33</v>
      </c>
      <c r="N7" s="645" t="s">
        <v>34</v>
      </c>
      <c r="O7" s="480" t="s">
        <v>35</v>
      </c>
      <c r="P7" s="480" t="s">
        <v>33</v>
      </c>
      <c r="Q7" s="479" t="s">
        <v>36</v>
      </c>
      <c r="R7" s="669" t="s">
        <v>37</v>
      </c>
      <c r="S7" s="669" t="s">
        <v>38</v>
      </c>
      <c r="T7" s="481" t="s">
        <v>39</v>
      </c>
      <c r="U7" s="480" t="s">
        <v>40</v>
      </c>
      <c r="V7" s="481" t="s">
        <v>41</v>
      </c>
      <c r="W7" s="480" t="s">
        <v>42</v>
      </c>
      <c r="X7" s="488" t="s">
        <v>43</v>
      </c>
      <c r="Y7" s="483" t="s">
        <v>44</v>
      </c>
      <c r="Z7" s="485" t="s">
        <v>45</v>
      </c>
      <c r="AA7" s="858"/>
      <c r="AB7" s="488" t="s">
        <v>46</v>
      </c>
      <c r="AC7" s="858" t="s">
        <v>47</v>
      </c>
      <c r="AD7" s="858" t="s">
        <v>48</v>
      </c>
      <c r="AE7" s="672"/>
      <c r="AF7" s="858"/>
      <c r="AG7" s="672"/>
    </row>
    <row r="8" spans="1:35" ht="30" customHeight="1" x14ac:dyDescent="0.25">
      <c r="A8" s="690" t="s">
        <v>49</v>
      </c>
      <c r="B8" s="851" t="s">
        <v>50</v>
      </c>
      <c r="C8" s="851" t="s">
        <v>51</v>
      </c>
      <c r="D8" s="674" t="s">
        <v>52</v>
      </c>
      <c r="E8" s="674" t="s">
        <v>53</v>
      </c>
      <c r="F8" s="675" t="s">
        <v>54</v>
      </c>
      <c r="G8" s="676" t="s">
        <v>53</v>
      </c>
      <c r="H8" s="681" t="s">
        <v>55</v>
      </c>
      <c r="I8" s="17" t="s">
        <v>56</v>
      </c>
      <c r="J8" s="64" t="s">
        <v>56</v>
      </c>
      <c r="K8" s="64" t="s">
        <v>56</v>
      </c>
      <c r="L8" s="64" t="s">
        <v>57</v>
      </c>
      <c r="M8" s="11">
        <v>1</v>
      </c>
      <c r="N8" s="14" t="s">
        <v>58</v>
      </c>
      <c r="O8" s="64" t="s">
        <v>58</v>
      </c>
      <c r="P8" s="64" t="s">
        <v>58</v>
      </c>
      <c r="Q8" s="18">
        <v>0</v>
      </c>
      <c r="R8" s="585" t="s">
        <v>56</v>
      </c>
      <c r="S8" s="101" t="s">
        <v>56</v>
      </c>
      <c r="T8" s="101" t="s">
        <v>58</v>
      </c>
      <c r="U8" s="101" t="s">
        <v>58</v>
      </c>
      <c r="V8" s="101">
        <v>0</v>
      </c>
      <c r="W8" s="102" t="s">
        <v>58</v>
      </c>
      <c r="X8" s="490" t="s">
        <v>57</v>
      </c>
      <c r="Y8" s="369">
        <v>0</v>
      </c>
      <c r="Z8" s="709">
        <v>0</v>
      </c>
      <c r="AA8" s="859" t="s">
        <v>56</v>
      </c>
      <c r="AB8" s="860" t="s">
        <v>56</v>
      </c>
      <c r="AC8" s="369" t="s">
        <v>56</v>
      </c>
      <c r="AD8" s="709" t="s">
        <v>56</v>
      </c>
      <c r="AE8" s="491">
        <v>0</v>
      </c>
      <c r="AF8" s="859">
        <v>0</v>
      </c>
      <c r="AG8" s="673" t="s">
        <v>56</v>
      </c>
      <c r="AI8" s="686"/>
    </row>
    <row r="9" spans="1:35" ht="30" customHeight="1" x14ac:dyDescent="0.25">
      <c r="A9" s="689" t="s">
        <v>49</v>
      </c>
      <c r="B9" s="832" t="s">
        <v>50</v>
      </c>
      <c r="C9" s="832" t="s">
        <v>51</v>
      </c>
      <c r="D9" s="656" t="s">
        <v>59</v>
      </c>
      <c r="E9" s="656" t="s">
        <v>60</v>
      </c>
      <c r="F9" s="687" t="s">
        <v>61</v>
      </c>
      <c r="G9" s="647" t="s">
        <v>62</v>
      </c>
      <c r="H9" s="681" t="s">
        <v>55</v>
      </c>
      <c r="I9" s="17" t="s">
        <v>56</v>
      </c>
      <c r="J9" s="64" t="s">
        <v>56</v>
      </c>
      <c r="K9" s="64" t="s">
        <v>56</v>
      </c>
      <c r="L9" s="64" t="s">
        <v>57</v>
      </c>
      <c r="M9" s="11">
        <v>0</v>
      </c>
      <c r="N9" s="14">
        <v>1</v>
      </c>
      <c r="O9" s="64">
        <v>0</v>
      </c>
      <c r="P9" s="64">
        <v>0</v>
      </c>
      <c r="Q9" s="18">
        <v>0</v>
      </c>
      <c r="R9" s="17" t="s">
        <v>56</v>
      </c>
      <c r="S9" s="64" t="s">
        <v>56</v>
      </c>
      <c r="T9" s="64" t="s">
        <v>58</v>
      </c>
      <c r="U9" s="64" t="s">
        <v>58</v>
      </c>
      <c r="V9" s="64">
        <v>0</v>
      </c>
      <c r="W9" s="11" t="s">
        <v>58</v>
      </c>
      <c r="X9" s="490" t="s">
        <v>57</v>
      </c>
      <c r="Y9" s="203">
        <v>0</v>
      </c>
      <c r="Z9" s="205">
        <v>0</v>
      </c>
      <c r="AA9" s="204" t="s">
        <v>56</v>
      </c>
      <c r="AB9" s="713" t="s">
        <v>56</v>
      </c>
      <c r="AC9" s="203" t="s">
        <v>56</v>
      </c>
      <c r="AD9" s="205" t="s">
        <v>56</v>
      </c>
      <c r="AE9" s="491">
        <v>0</v>
      </c>
      <c r="AF9" s="204">
        <v>0</v>
      </c>
      <c r="AG9" s="673" t="s">
        <v>56</v>
      </c>
      <c r="AI9" s="685"/>
    </row>
    <row r="10" spans="1:35" ht="30" customHeight="1" x14ac:dyDescent="0.25">
      <c r="A10" s="689" t="s">
        <v>49</v>
      </c>
      <c r="B10" s="832" t="s">
        <v>50</v>
      </c>
      <c r="C10" s="832" t="s">
        <v>51</v>
      </c>
      <c r="D10" s="656" t="s">
        <v>63</v>
      </c>
      <c r="E10" s="656" t="s">
        <v>64</v>
      </c>
      <c r="F10" s="687" t="s">
        <v>65</v>
      </c>
      <c r="G10" s="647" t="s">
        <v>66</v>
      </c>
      <c r="H10" s="681" t="s">
        <v>55</v>
      </c>
      <c r="I10" s="17" t="s">
        <v>56</v>
      </c>
      <c r="J10" s="64" t="s">
        <v>56</v>
      </c>
      <c r="K10" s="64" t="s">
        <v>56</v>
      </c>
      <c r="L10" s="64" t="s">
        <v>57</v>
      </c>
      <c r="M10" s="11">
        <v>0</v>
      </c>
      <c r="N10" s="14">
        <v>0</v>
      </c>
      <c r="O10" s="64">
        <v>1</v>
      </c>
      <c r="P10" s="64">
        <v>0</v>
      </c>
      <c r="Q10" s="18">
        <v>0</v>
      </c>
      <c r="R10" s="17" t="s">
        <v>56</v>
      </c>
      <c r="S10" s="64" t="s">
        <v>56</v>
      </c>
      <c r="T10" s="64" t="s">
        <v>58</v>
      </c>
      <c r="U10" s="64" t="s">
        <v>58</v>
      </c>
      <c r="V10" s="64">
        <v>0</v>
      </c>
      <c r="W10" s="11" t="s">
        <v>58</v>
      </c>
      <c r="X10" s="490" t="s">
        <v>57</v>
      </c>
      <c r="Y10" s="203">
        <v>0</v>
      </c>
      <c r="Z10" s="205">
        <v>0</v>
      </c>
      <c r="AA10" s="204" t="s">
        <v>56</v>
      </c>
      <c r="AB10" s="713" t="s">
        <v>56</v>
      </c>
      <c r="AC10" s="203" t="s">
        <v>56</v>
      </c>
      <c r="AD10" s="205" t="s">
        <v>56</v>
      </c>
      <c r="AE10" s="491">
        <v>0</v>
      </c>
      <c r="AF10" s="204">
        <v>0</v>
      </c>
      <c r="AG10" s="673" t="s">
        <v>56</v>
      </c>
      <c r="AI10" s="685"/>
    </row>
    <row r="11" spans="1:35" ht="30" customHeight="1" x14ac:dyDescent="0.25">
      <c r="A11" s="689" t="s">
        <v>49</v>
      </c>
      <c r="B11" s="832" t="s">
        <v>50</v>
      </c>
      <c r="C11" s="832" t="s">
        <v>51</v>
      </c>
      <c r="D11" s="656" t="s">
        <v>67</v>
      </c>
      <c r="E11" s="656" t="s">
        <v>64</v>
      </c>
      <c r="F11" s="687" t="s">
        <v>68</v>
      </c>
      <c r="G11" s="647" t="s">
        <v>69</v>
      </c>
      <c r="H11" s="681" t="s">
        <v>55</v>
      </c>
      <c r="I11" s="17" t="s">
        <v>56</v>
      </c>
      <c r="J11" s="64" t="s">
        <v>56</v>
      </c>
      <c r="K11" s="64" t="s">
        <v>56</v>
      </c>
      <c r="L11" s="64" t="s">
        <v>57</v>
      </c>
      <c r="M11" s="11">
        <v>0</v>
      </c>
      <c r="N11" s="14">
        <v>0</v>
      </c>
      <c r="O11" s="64">
        <v>0</v>
      </c>
      <c r="P11" s="64">
        <v>0</v>
      </c>
      <c r="Q11" s="18">
        <v>0</v>
      </c>
      <c r="R11" s="17" t="s">
        <v>56</v>
      </c>
      <c r="S11" s="64" t="s">
        <v>56</v>
      </c>
      <c r="T11" s="64" t="s">
        <v>58</v>
      </c>
      <c r="U11" s="64" t="s">
        <v>58</v>
      </c>
      <c r="V11" s="64">
        <v>0</v>
      </c>
      <c r="W11" s="11" t="s">
        <v>58</v>
      </c>
      <c r="X11" s="490" t="s">
        <v>57</v>
      </c>
      <c r="Y11" s="203">
        <v>0</v>
      </c>
      <c r="Z11" s="205">
        <v>0</v>
      </c>
      <c r="AA11" s="204" t="s">
        <v>56</v>
      </c>
      <c r="AB11" s="713" t="s">
        <v>56</v>
      </c>
      <c r="AC11" s="203" t="s">
        <v>56</v>
      </c>
      <c r="AD11" s="205" t="s">
        <v>56</v>
      </c>
      <c r="AE11" s="491">
        <v>0</v>
      </c>
      <c r="AF11" s="204">
        <v>0</v>
      </c>
      <c r="AG11" s="673" t="s">
        <v>56</v>
      </c>
      <c r="AI11" s="685"/>
    </row>
    <row r="12" spans="1:35" ht="30" customHeight="1" x14ac:dyDescent="0.25">
      <c r="A12" s="689" t="s">
        <v>49</v>
      </c>
      <c r="B12" s="832" t="s">
        <v>50</v>
      </c>
      <c r="C12" s="832" t="s">
        <v>51</v>
      </c>
      <c r="D12" s="656" t="s">
        <v>70</v>
      </c>
      <c r="E12" s="656" t="s">
        <v>71</v>
      </c>
      <c r="F12" s="687" t="s">
        <v>72</v>
      </c>
      <c r="G12" s="647" t="s">
        <v>73</v>
      </c>
      <c r="H12" s="681" t="s">
        <v>55</v>
      </c>
      <c r="I12" s="17" t="s">
        <v>56</v>
      </c>
      <c r="J12" s="64" t="s">
        <v>56</v>
      </c>
      <c r="K12" s="64" t="s">
        <v>56</v>
      </c>
      <c r="L12" s="64" t="s">
        <v>57</v>
      </c>
      <c r="M12" s="11">
        <v>0</v>
      </c>
      <c r="N12" s="14">
        <v>1</v>
      </c>
      <c r="O12" s="64">
        <v>0</v>
      </c>
      <c r="P12" s="64">
        <v>1</v>
      </c>
      <c r="Q12" s="18">
        <v>0</v>
      </c>
      <c r="R12" s="17" t="s">
        <v>56</v>
      </c>
      <c r="S12" s="64" t="s">
        <v>56</v>
      </c>
      <c r="T12" s="64" t="s">
        <v>58</v>
      </c>
      <c r="U12" s="64" t="s">
        <v>58</v>
      </c>
      <c r="V12" s="64">
        <v>0</v>
      </c>
      <c r="W12" s="11" t="s">
        <v>58</v>
      </c>
      <c r="X12" s="490" t="s">
        <v>57</v>
      </c>
      <c r="Y12" s="203">
        <v>0</v>
      </c>
      <c r="Z12" s="205">
        <v>0</v>
      </c>
      <c r="AA12" s="204" t="s">
        <v>56</v>
      </c>
      <c r="AB12" s="713" t="s">
        <v>56</v>
      </c>
      <c r="AC12" s="203" t="s">
        <v>56</v>
      </c>
      <c r="AD12" s="205" t="s">
        <v>56</v>
      </c>
      <c r="AE12" s="491">
        <v>0</v>
      </c>
      <c r="AF12" s="204">
        <v>0</v>
      </c>
      <c r="AG12" s="673" t="s">
        <v>56</v>
      </c>
      <c r="AI12" s="686"/>
    </row>
    <row r="13" spans="1:35" ht="30" customHeight="1" x14ac:dyDescent="0.25">
      <c r="A13" s="689" t="s">
        <v>49</v>
      </c>
      <c r="B13" s="832" t="s">
        <v>50</v>
      </c>
      <c r="C13" s="832" t="s">
        <v>74</v>
      </c>
      <c r="D13" s="656" t="s">
        <v>75</v>
      </c>
      <c r="E13" s="656" t="s">
        <v>76</v>
      </c>
      <c r="F13" s="687" t="s">
        <v>77</v>
      </c>
      <c r="G13" s="647" t="s">
        <v>78</v>
      </c>
      <c r="H13" s="681" t="s">
        <v>55</v>
      </c>
      <c r="I13" s="17" t="s">
        <v>56</v>
      </c>
      <c r="J13" s="64" t="s">
        <v>56</v>
      </c>
      <c r="K13" s="64" t="s">
        <v>56</v>
      </c>
      <c r="L13" s="64" t="s">
        <v>57</v>
      </c>
      <c r="M13" s="11">
        <v>0</v>
      </c>
      <c r="N13" s="14">
        <v>0</v>
      </c>
      <c r="O13" s="64">
        <v>1</v>
      </c>
      <c r="P13" s="64">
        <v>0</v>
      </c>
      <c r="Q13" s="18">
        <v>0</v>
      </c>
      <c r="R13" s="17" t="s">
        <v>56</v>
      </c>
      <c r="S13" s="64" t="s">
        <v>56</v>
      </c>
      <c r="T13" s="64" t="s">
        <v>58</v>
      </c>
      <c r="U13" s="64" t="s">
        <v>58</v>
      </c>
      <c r="V13" s="64">
        <v>0</v>
      </c>
      <c r="W13" s="11" t="s">
        <v>58</v>
      </c>
      <c r="X13" s="490" t="s">
        <v>57</v>
      </c>
      <c r="Y13" s="203">
        <v>0</v>
      </c>
      <c r="Z13" s="205">
        <v>0</v>
      </c>
      <c r="AA13" s="204" t="s">
        <v>56</v>
      </c>
      <c r="AB13" s="713" t="s">
        <v>56</v>
      </c>
      <c r="AC13" s="203" t="s">
        <v>56</v>
      </c>
      <c r="AD13" s="205" t="s">
        <v>56</v>
      </c>
      <c r="AE13" s="491">
        <v>0</v>
      </c>
      <c r="AF13" s="204">
        <v>0</v>
      </c>
      <c r="AG13" s="673" t="s">
        <v>56</v>
      </c>
      <c r="AI13" s="685"/>
    </row>
    <row r="14" spans="1:35" ht="30" customHeight="1" x14ac:dyDescent="0.25">
      <c r="A14" s="689" t="s">
        <v>49</v>
      </c>
      <c r="B14" s="832" t="s">
        <v>50</v>
      </c>
      <c r="C14" s="832" t="s">
        <v>74</v>
      </c>
      <c r="D14" s="656" t="s">
        <v>79</v>
      </c>
      <c r="E14" s="656" t="s">
        <v>80</v>
      </c>
      <c r="F14" s="687" t="s">
        <v>81</v>
      </c>
      <c r="G14" s="647" t="s">
        <v>80</v>
      </c>
      <c r="H14" s="681" t="s">
        <v>55</v>
      </c>
      <c r="I14" s="17" t="s">
        <v>56</v>
      </c>
      <c r="J14" s="64" t="s">
        <v>56</v>
      </c>
      <c r="K14" s="64" t="s">
        <v>56</v>
      </c>
      <c r="L14" s="64" t="s">
        <v>57</v>
      </c>
      <c r="M14" s="11">
        <v>0</v>
      </c>
      <c r="N14" s="14">
        <v>0</v>
      </c>
      <c r="O14" s="64">
        <v>0</v>
      </c>
      <c r="P14" s="64">
        <v>1</v>
      </c>
      <c r="Q14" s="18">
        <v>0</v>
      </c>
      <c r="R14" s="17" t="s">
        <v>56</v>
      </c>
      <c r="S14" s="64" t="s">
        <v>56</v>
      </c>
      <c r="T14" s="64" t="s">
        <v>58</v>
      </c>
      <c r="U14" s="64" t="s">
        <v>58</v>
      </c>
      <c r="V14" s="64">
        <v>0</v>
      </c>
      <c r="W14" s="11" t="s">
        <v>58</v>
      </c>
      <c r="X14" s="490" t="s">
        <v>57</v>
      </c>
      <c r="Y14" s="203">
        <v>0</v>
      </c>
      <c r="Z14" s="205">
        <v>0</v>
      </c>
      <c r="AA14" s="204" t="s">
        <v>56</v>
      </c>
      <c r="AB14" s="713" t="s">
        <v>56</v>
      </c>
      <c r="AC14" s="203" t="s">
        <v>56</v>
      </c>
      <c r="AD14" s="205" t="s">
        <v>56</v>
      </c>
      <c r="AE14" s="491">
        <v>0</v>
      </c>
      <c r="AF14" s="204">
        <v>0</v>
      </c>
      <c r="AG14" s="673" t="s">
        <v>56</v>
      </c>
      <c r="AI14" s="686"/>
    </row>
    <row r="15" spans="1:35" ht="30" customHeight="1" x14ac:dyDescent="0.25">
      <c r="A15" s="689" t="s">
        <v>49</v>
      </c>
      <c r="B15" s="832" t="s">
        <v>50</v>
      </c>
      <c r="C15" s="832" t="s">
        <v>74</v>
      </c>
      <c r="D15" s="656" t="s">
        <v>82</v>
      </c>
      <c r="E15" s="656" t="s">
        <v>82</v>
      </c>
      <c r="F15" s="687" t="s">
        <v>83</v>
      </c>
      <c r="G15" s="647" t="s">
        <v>84</v>
      </c>
      <c r="H15" s="681" t="s">
        <v>55</v>
      </c>
      <c r="I15" s="17" t="s">
        <v>56</v>
      </c>
      <c r="J15" s="64" t="s">
        <v>56</v>
      </c>
      <c r="K15" s="64" t="s">
        <v>56</v>
      </c>
      <c r="L15" s="64" t="s">
        <v>57</v>
      </c>
      <c r="M15" s="11">
        <v>0</v>
      </c>
      <c r="N15" s="14">
        <v>0</v>
      </c>
      <c r="O15" s="64">
        <v>0</v>
      </c>
      <c r="P15" s="64">
        <v>0</v>
      </c>
      <c r="Q15" s="18">
        <v>0</v>
      </c>
      <c r="R15" s="17" t="s">
        <v>56</v>
      </c>
      <c r="S15" s="64" t="s">
        <v>56</v>
      </c>
      <c r="T15" s="64">
        <v>0</v>
      </c>
      <c r="U15" s="64">
        <v>4</v>
      </c>
      <c r="V15" s="64">
        <v>0</v>
      </c>
      <c r="W15" s="11">
        <v>1</v>
      </c>
      <c r="X15" s="490" t="s">
        <v>57</v>
      </c>
      <c r="Y15" s="203">
        <v>0</v>
      </c>
      <c r="Z15" s="205">
        <v>0</v>
      </c>
      <c r="AA15" s="204" t="s">
        <v>56</v>
      </c>
      <c r="AB15" s="713" t="s">
        <v>56</v>
      </c>
      <c r="AC15" s="203" t="s">
        <v>56</v>
      </c>
      <c r="AD15" s="205" t="s">
        <v>56</v>
      </c>
      <c r="AE15" s="491">
        <v>0</v>
      </c>
      <c r="AF15" s="204">
        <v>0</v>
      </c>
      <c r="AG15" s="673" t="s">
        <v>56</v>
      </c>
      <c r="AI15" s="685"/>
    </row>
    <row r="16" spans="1:35" ht="30" customHeight="1" x14ac:dyDescent="0.25">
      <c r="A16" s="689" t="s">
        <v>49</v>
      </c>
      <c r="B16" s="832" t="s">
        <v>50</v>
      </c>
      <c r="C16" s="832" t="s">
        <v>74</v>
      </c>
      <c r="D16" s="656" t="s">
        <v>82</v>
      </c>
      <c r="E16" s="656" t="s">
        <v>82</v>
      </c>
      <c r="F16" s="687" t="s">
        <v>85</v>
      </c>
      <c r="G16" s="647" t="s">
        <v>86</v>
      </c>
      <c r="H16" s="681" t="s">
        <v>55</v>
      </c>
      <c r="I16" s="17" t="s">
        <v>56</v>
      </c>
      <c r="J16" s="64" t="s">
        <v>56</v>
      </c>
      <c r="K16" s="64" t="s">
        <v>56</v>
      </c>
      <c r="L16" s="64" t="s">
        <v>57</v>
      </c>
      <c r="M16" s="11">
        <v>0</v>
      </c>
      <c r="N16" s="14">
        <v>0</v>
      </c>
      <c r="O16" s="64">
        <v>0</v>
      </c>
      <c r="P16" s="64">
        <v>0</v>
      </c>
      <c r="Q16" s="18">
        <v>0</v>
      </c>
      <c r="R16" s="17" t="s">
        <v>56</v>
      </c>
      <c r="S16" s="64" t="s">
        <v>56</v>
      </c>
      <c r="T16" s="64">
        <v>0</v>
      </c>
      <c r="U16" s="64">
        <v>4</v>
      </c>
      <c r="V16" s="64">
        <v>0</v>
      </c>
      <c r="W16" s="11">
        <v>1</v>
      </c>
      <c r="X16" s="490" t="s">
        <v>57</v>
      </c>
      <c r="Y16" s="203">
        <v>0</v>
      </c>
      <c r="Z16" s="205">
        <v>0</v>
      </c>
      <c r="AA16" s="204" t="s">
        <v>56</v>
      </c>
      <c r="AB16" s="713" t="s">
        <v>56</v>
      </c>
      <c r="AC16" s="203" t="s">
        <v>56</v>
      </c>
      <c r="AD16" s="205" t="s">
        <v>56</v>
      </c>
      <c r="AE16" s="491">
        <v>0</v>
      </c>
      <c r="AF16" s="204">
        <v>0</v>
      </c>
      <c r="AG16" s="673" t="s">
        <v>56</v>
      </c>
      <c r="AI16" s="686"/>
    </row>
    <row r="17" spans="1:35" ht="30" customHeight="1" x14ac:dyDescent="0.25">
      <c r="A17" s="689" t="s">
        <v>49</v>
      </c>
      <c r="B17" s="832" t="s">
        <v>50</v>
      </c>
      <c r="C17" s="832" t="s">
        <v>74</v>
      </c>
      <c r="D17" s="656" t="s">
        <v>82</v>
      </c>
      <c r="E17" s="656" t="s">
        <v>82</v>
      </c>
      <c r="F17" s="687" t="s">
        <v>87</v>
      </c>
      <c r="G17" s="647" t="s">
        <v>88</v>
      </c>
      <c r="H17" s="681" t="s">
        <v>55</v>
      </c>
      <c r="I17" s="17" t="s">
        <v>56</v>
      </c>
      <c r="J17" s="64" t="s">
        <v>56</v>
      </c>
      <c r="K17" s="64" t="s">
        <v>56</v>
      </c>
      <c r="L17" s="64" t="s">
        <v>57</v>
      </c>
      <c r="M17" s="11">
        <v>0</v>
      </c>
      <c r="N17" s="14">
        <v>0</v>
      </c>
      <c r="O17" s="64">
        <v>0</v>
      </c>
      <c r="P17" s="64">
        <v>0</v>
      </c>
      <c r="Q17" s="18">
        <v>0</v>
      </c>
      <c r="R17" s="17" t="s">
        <v>56</v>
      </c>
      <c r="S17" s="64" t="s">
        <v>56</v>
      </c>
      <c r="T17" s="64">
        <v>0</v>
      </c>
      <c r="U17" s="64">
        <v>2</v>
      </c>
      <c r="V17" s="64">
        <v>0</v>
      </c>
      <c r="W17" s="11">
        <v>1</v>
      </c>
      <c r="X17" s="490" t="s">
        <v>57</v>
      </c>
      <c r="Y17" s="203">
        <v>0</v>
      </c>
      <c r="Z17" s="205">
        <v>0</v>
      </c>
      <c r="AA17" s="204" t="s">
        <v>56</v>
      </c>
      <c r="AB17" s="713" t="s">
        <v>56</v>
      </c>
      <c r="AC17" s="203" t="s">
        <v>56</v>
      </c>
      <c r="AD17" s="205" t="s">
        <v>56</v>
      </c>
      <c r="AE17" s="491">
        <v>0</v>
      </c>
      <c r="AF17" s="204">
        <v>0</v>
      </c>
      <c r="AG17" s="673" t="s">
        <v>56</v>
      </c>
      <c r="AI17" s="685"/>
    </row>
    <row r="18" spans="1:35" ht="30" customHeight="1" x14ac:dyDescent="0.25">
      <c r="A18" s="689" t="s">
        <v>49</v>
      </c>
      <c r="B18" s="832" t="s">
        <v>50</v>
      </c>
      <c r="C18" s="832" t="s">
        <v>74</v>
      </c>
      <c r="D18" s="656" t="s">
        <v>82</v>
      </c>
      <c r="E18" s="656" t="s">
        <v>82</v>
      </c>
      <c r="F18" s="687" t="s">
        <v>89</v>
      </c>
      <c r="G18" s="647" t="s">
        <v>90</v>
      </c>
      <c r="H18" s="681" t="s">
        <v>55</v>
      </c>
      <c r="I18" s="17" t="s">
        <v>56</v>
      </c>
      <c r="J18" s="64" t="s">
        <v>56</v>
      </c>
      <c r="K18" s="64" t="s">
        <v>56</v>
      </c>
      <c r="L18" s="64" t="s">
        <v>57</v>
      </c>
      <c r="M18" s="11">
        <v>0</v>
      </c>
      <c r="N18" s="14">
        <v>0</v>
      </c>
      <c r="O18" s="64">
        <v>0</v>
      </c>
      <c r="P18" s="64">
        <v>0</v>
      </c>
      <c r="Q18" s="18">
        <v>0</v>
      </c>
      <c r="R18" s="17" t="s">
        <v>56</v>
      </c>
      <c r="S18" s="64" t="s">
        <v>56</v>
      </c>
      <c r="T18" s="64">
        <v>0</v>
      </c>
      <c r="U18" s="64">
        <v>3</v>
      </c>
      <c r="V18" s="64">
        <v>0</v>
      </c>
      <c r="W18" s="11">
        <v>1</v>
      </c>
      <c r="X18" s="490" t="s">
        <v>57</v>
      </c>
      <c r="Y18" s="203">
        <v>0</v>
      </c>
      <c r="Z18" s="205">
        <v>0</v>
      </c>
      <c r="AA18" s="204" t="s">
        <v>56</v>
      </c>
      <c r="AB18" s="713" t="s">
        <v>56</v>
      </c>
      <c r="AC18" s="203" t="s">
        <v>56</v>
      </c>
      <c r="AD18" s="205" t="s">
        <v>56</v>
      </c>
      <c r="AE18" s="491">
        <v>0</v>
      </c>
      <c r="AF18" s="204">
        <v>0</v>
      </c>
      <c r="AG18" s="673" t="s">
        <v>56</v>
      </c>
      <c r="AI18" s="685"/>
    </row>
    <row r="19" spans="1:35" ht="30" customHeight="1" x14ac:dyDescent="0.25">
      <c r="A19" s="689" t="s">
        <v>49</v>
      </c>
      <c r="B19" s="832" t="s">
        <v>50</v>
      </c>
      <c r="C19" s="832" t="s">
        <v>74</v>
      </c>
      <c r="D19" s="656" t="s">
        <v>82</v>
      </c>
      <c r="E19" s="656" t="s">
        <v>82</v>
      </c>
      <c r="F19" s="687" t="s">
        <v>91</v>
      </c>
      <c r="G19" s="647" t="s">
        <v>82</v>
      </c>
      <c r="H19" s="681" t="s">
        <v>55</v>
      </c>
      <c r="I19" s="17" t="s">
        <v>56</v>
      </c>
      <c r="J19" s="64" t="s">
        <v>56</v>
      </c>
      <c r="K19" s="64" t="s">
        <v>56</v>
      </c>
      <c r="L19" s="64" t="s">
        <v>57</v>
      </c>
      <c r="M19" s="11">
        <v>0</v>
      </c>
      <c r="N19" s="14">
        <v>0</v>
      </c>
      <c r="O19" s="64">
        <v>0</v>
      </c>
      <c r="P19" s="64">
        <v>0</v>
      </c>
      <c r="Q19" s="18">
        <v>0</v>
      </c>
      <c r="R19" s="17" t="s">
        <v>56</v>
      </c>
      <c r="S19" s="64" t="s">
        <v>56</v>
      </c>
      <c r="T19" s="64">
        <v>0</v>
      </c>
      <c r="U19" s="64">
        <v>1</v>
      </c>
      <c r="V19" s="64">
        <v>0</v>
      </c>
      <c r="W19" s="11">
        <v>1</v>
      </c>
      <c r="X19" s="490" t="s">
        <v>57</v>
      </c>
      <c r="Y19" s="203">
        <v>0</v>
      </c>
      <c r="Z19" s="205">
        <v>0</v>
      </c>
      <c r="AA19" s="204" t="s">
        <v>56</v>
      </c>
      <c r="AB19" s="713" t="s">
        <v>56</v>
      </c>
      <c r="AC19" s="203" t="s">
        <v>56</v>
      </c>
      <c r="AD19" s="205" t="s">
        <v>56</v>
      </c>
      <c r="AE19" s="491">
        <v>0</v>
      </c>
      <c r="AF19" s="204">
        <v>0</v>
      </c>
      <c r="AG19" s="673" t="s">
        <v>56</v>
      </c>
      <c r="AI19" s="685"/>
    </row>
    <row r="20" spans="1:35" ht="30" customHeight="1" x14ac:dyDescent="0.25">
      <c r="A20" s="689" t="s">
        <v>49</v>
      </c>
      <c r="B20" s="832" t="s">
        <v>50</v>
      </c>
      <c r="C20" s="832" t="s">
        <v>74</v>
      </c>
      <c r="D20" s="656" t="s">
        <v>92</v>
      </c>
      <c r="E20" s="656" t="s">
        <v>93</v>
      </c>
      <c r="F20" s="687" t="s">
        <v>94</v>
      </c>
      <c r="G20" s="647" t="s">
        <v>95</v>
      </c>
      <c r="H20" s="681" t="s">
        <v>55</v>
      </c>
      <c r="I20" s="17" t="s">
        <v>56</v>
      </c>
      <c r="J20" s="64" t="s">
        <v>56</v>
      </c>
      <c r="K20" s="64" t="s">
        <v>56</v>
      </c>
      <c r="L20" s="64" t="s">
        <v>57</v>
      </c>
      <c r="M20" s="11">
        <v>0</v>
      </c>
      <c r="N20" s="14">
        <v>0</v>
      </c>
      <c r="O20" s="64">
        <v>0</v>
      </c>
      <c r="P20" s="64">
        <v>1</v>
      </c>
      <c r="Q20" s="18">
        <v>0</v>
      </c>
      <c r="R20" s="17" t="s">
        <v>56</v>
      </c>
      <c r="S20" s="64" t="s">
        <v>56</v>
      </c>
      <c r="T20" s="64" t="s">
        <v>58</v>
      </c>
      <c r="U20" s="64" t="s">
        <v>58</v>
      </c>
      <c r="V20" s="64">
        <v>0</v>
      </c>
      <c r="W20" s="11" t="s">
        <v>58</v>
      </c>
      <c r="X20" s="490" t="s">
        <v>57</v>
      </c>
      <c r="Y20" s="203">
        <v>0</v>
      </c>
      <c r="Z20" s="205">
        <v>0</v>
      </c>
      <c r="AA20" s="204" t="s">
        <v>56</v>
      </c>
      <c r="AB20" s="713" t="s">
        <v>56</v>
      </c>
      <c r="AC20" s="203" t="s">
        <v>56</v>
      </c>
      <c r="AD20" s="205" t="s">
        <v>56</v>
      </c>
      <c r="AE20" s="491">
        <v>0</v>
      </c>
      <c r="AF20" s="204">
        <v>0</v>
      </c>
      <c r="AG20" s="673" t="s">
        <v>56</v>
      </c>
      <c r="AI20" s="685"/>
    </row>
    <row r="21" spans="1:35" ht="30" customHeight="1" x14ac:dyDescent="0.25">
      <c r="A21" s="689" t="s">
        <v>49</v>
      </c>
      <c r="B21" s="832" t="s">
        <v>96</v>
      </c>
      <c r="C21" s="832" t="s">
        <v>97</v>
      </c>
      <c r="D21" s="656" t="s">
        <v>98</v>
      </c>
      <c r="E21" s="656" t="s">
        <v>99</v>
      </c>
      <c r="F21" s="687" t="s">
        <v>100</v>
      </c>
      <c r="G21" s="647" t="s">
        <v>99</v>
      </c>
      <c r="H21" s="681" t="s">
        <v>55</v>
      </c>
      <c r="I21" s="17" t="s">
        <v>56</v>
      </c>
      <c r="J21" s="64" t="s">
        <v>56</v>
      </c>
      <c r="K21" s="64" t="s">
        <v>56</v>
      </c>
      <c r="L21" s="64" t="s">
        <v>57</v>
      </c>
      <c r="M21" s="11">
        <v>0</v>
      </c>
      <c r="N21" s="14">
        <v>0</v>
      </c>
      <c r="O21" s="64">
        <v>1</v>
      </c>
      <c r="P21" s="64">
        <v>0</v>
      </c>
      <c r="Q21" s="18">
        <v>0</v>
      </c>
      <c r="R21" s="17" t="s">
        <v>56</v>
      </c>
      <c r="S21" s="64" t="s">
        <v>56</v>
      </c>
      <c r="T21" s="64" t="s">
        <v>58</v>
      </c>
      <c r="U21" s="64" t="s">
        <v>58</v>
      </c>
      <c r="V21" s="64">
        <v>0</v>
      </c>
      <c r="W21" s="11" t="s">
        <v>58</v>
      </c>
      <c r="X21" s="490" t="s">
        <v>57</v>
      </c>
      <c r="Y21" s="203">
        <v>0</v>
      </c>
      <c r="Z21" s="205">
        <v>0</v>
      </c>
      <c r="AA21" s="204" t="s">
        <v>56</v>
      </c>
      <c r="AB21" s="713" t="s">
        <v>56</v>
      </c>
      <c r="AC21" s="203" t="s">
        <v>56</v>
      </c>
      <c r="AD21" s="205" t="s">
        <v>56</v>
      </c>
      <c r="AE21" s="491">
        <v>0</v>
      </c>
      <c r="AF21" s="204">
        <v>0</v>
      </c>
      <c r="AG21" s="673" t="s">
        <v>56</v>
      </c>
      <c r="AI21" s="686"/>
    </row>
    <row r="22" spans="1:35" ht="30" customHeight="1" x14ac:dyDescent="0.25">
      <c r="A22" s="689" t="s">
        <v>49</v>
      </c>
      <c r="B22" s="832" t="s">
        <v>96</v>
      </c>
      <c r="C22" s="832" t="s">
        <v>97</v>
      </c>
      <c r="D22" s="656" t="s">
        <v>98</v>
      </c>
      <c r="E22" s="656" t="s">
        <v>99</v>
      </c>
      <c r="F22" s="687" t="s">
        <v>101</v>
      </c>
      <c r="G22" s="647" t="s">
        <v>102</v>
      </c>
      <c r="H22" s="681" t="s">
        <v>55</v>
      </c>
      <c r="I22" s="17" t="s">
        <v>56</v>
      </c>
      <c r="J22" s="64" t="s">
        <v>56</v>
      </c>
      <c r="K22" s="64" t="s">
        <v>56</v>
      </c>
      <c r="L22" s="64" t="s">
        <v>57</v>
      </c>
      <c r="M22" s="11">
        <v>0</v>
      </c>
      <c r="N22" s="14">
        <v>0</v>
      </c>
      <c r="O22" s="64">
        <v>0</v>
      </c>
      <c r="P22" s="64">
        <v>1</v>
      </c>
      <c r="Q22" s="18">
        <v>0</v>
      </c>
      <c r="R22" s="17" t="s">
        <v>56</v>
      </c>
      <c r="S22" s="64" t="s">
        <v>56</v>
      </c>
      <c r="T22" s="64" t="s">
        <v>58</v>
      </c>
      <c r="U22" s="64" t="s">
        <v>58</v>
      </c>
      <c r="V22" s="64">
        <v>0</v>
      </c>
      <c r="W22" s="11" t="s">
        <v>58</v>
      </c>
      <c r="X22" s="490" t="s">
        <v>57</v>
      </c>
      <c r="Y22" s="203">
        <v>0</v>
      </c>
      <c r="Z22" s="205">
        <v>0</v>
      </c>
      <c r="AA22" s="204" t="s">
        <v>56</v>
      </c>
      <c r="AB22" s="713" t="s">
        <v>56</v>
      </c>
      <c r="AC22" s="203" t="s">
        <v>56</v>
      </c>
      <c r="AD22" s="205" t="s">
        <v>56</v>
      </c>
      <c r="AE22" s="491">
        <v>0</v>
      </c>
      <c r="AF22" s="204">
        <v>0</v>
      </c>
      <c r="AG22" s="673" t="s">
        <v>56</v>
      </c>
      <c r="AI22" s="685"/>
    </row>
    <row r="23" spans="1:35" ht="30" customHeight="1" x14ac:dyDescent="0.25">
      <c r="A23" s="689" t="s">
        <v>49</v>
      </c>
      <c r="B23" s="832" t="s">
        <v>96</v>
      </c>
      <c r="C23" s="832" t="s">
        <v>97</v>
      </c>
      <c r="D23" s="656" t="s">
        <v>103</v>
      </c>
      <c r="E23" s="656" t="s">
        <v>103</v>
      </c>
      <c r="F23" s="687" t="s">
        <v>104</v>
      </c>
      <c r="G23" s="647" t="s">
        <v>105</v>
      </c>
      <c r="H23" s="681" t="s">
        <v>55</v>
      </c>
      <c r="I23" s="17" t="s">
        <v>56</v>
      </c>
      <c r="J23" s="64" t="s">
        <v>56</v>
      </c>
      <c r="K23" s="64" t="s">
        <v>56</v>
      </c>
      <c r="L23" s="64" t="s">
        <v>57</v>
      </c>
      <c r="M23" s="11">
        <v>0</v>
      </c>
      <c r="N23" s="14">
        <v>0</v>
      </c>
      <c r="O23" s="64">
        <v>3</v>
      </c>
      <c r="P23" s="64">
        <v>1</v>
      </c>
      <c r="Q23" s="18">
        <v>0</v>
      </c>
      <c r="R23" s="17" t="s">
        <v>56</v>
      </c>
      <c r="S23" s="64" t="s">
        <v>56</v>
      </c>
      <c r="T23" s="64" t="s">
        <v>58</v>
      </c>
      <c r="U23" s="64" t="s">
        <v>58</v>
      </c>
      <c r="V23" s="64">
        <v>0</v>
      </c>
      <c r="W23" s="11" t="s">
        <v>58</v>
      </c>
      <c r="X23" s="490" t="s">
        <v>57</v>
      </c>
      <c r="Y23" s="203">
        <v>0</v>
      </c>
      <c r="Z23" s="205">
        <v>0</v>
      </c>
      <c r="AA23" s="204" t="s">
        <v>56</v>
      </c>
      <c r="AB23" s="713" t="s">
        <v>56</v>
      </c>
      <c r="AC23" s="203" t="s">
        <v>56</v>
      </c>
      <c r="AD23" s="205" t="s">
        <v>56</v>
      </c>
      <c r="AE23" s="491">
        <v>0</v>
      </c>
      <c r="AF23" s="204">
        <v>0</v>
      </c>
      <c r="AG23" s="673" t="s">
        <v>56</v>
      </c>
    </row>
    <row r="24" spans="1:35" ht="30" customHeight="1" x14ac:dyDescent="0.25">
      <c r="A24" s="688" t="s">
        <v>49</v>
      </c>
      <c r="B24" s="831" t="s">
        <v>96</v>
      </c>
      <c r="C24" s="831" t="s">
        <v>97</v>
      </c>
      <c r="D24" s="674" t="s">
        <v>106</v>
      </c>
      <c r="E24" s="674" t="s">
        <v>107</v>
      </c>
      <c r="F24" s="675" t="s">
        <v>108</v>
      </c>
      <c r="G24" s="676" t="s">
        <v>109</v>
      </c>
      <c r="H24" s="681" t="s">
        <v>55</v>
      </c>
      <c r="I24" s="17" t="s">
        <v>56</v>
      </c>
      <c r="J24" s="64" t="s">
        <v>56</v>
      </c>
      <c r="K24" s="64" t="s">
        <v>56</v>
      </c>
      <c r="L24" s="64" t="s">
        <v>57</v>
      </c>
      <c r="M24" s="11">
        <v>1</v>
      </c>
      <c r="N24" s="14" t="s">
        <v>58</v>
      </c>
      <c r="O24" s="64" t="s">
        <v>58</v>
      </c>
      <c r="P24" s="64" t="s">
        <v>58</v>
      </c>
      <c r="Q24" s="18">
        <v>0</v>
      </c>
      <c r="R24" s="17" t="s">
        <v>56</v>
      </c>
      <c r="S24" s="64" t="s">
        <v>56</v>
      </c>
      <c r="T24" s="64" t="s">
        <v>58</v>
      </c>
      <c r="U24" s="64" t="s">
        <v>58</v>
      </c>
      <c r="V24" s="64">
        <v>0</v>
      </c>
      <c r="W24" s="11" t="s">
        <v>58</v>
      </c>
      <c r="X24" s="490" t="s">
        <v>57</v>
      </c>
      <c r="Y24" s="203">
        <v>0</v>
      </c>
      <c r="Z24" s="205">
        <v>0</v>
      </c>
      <c r="AA24" s="204" t="s">
        <v>56</v>
      </c>
      <c r="AB24" s="713" t="s">
        <v>56</v>
      </c>
      <c r="AC24" s="203" t="s">
        <v>56</v>
      </c>
      <c r="AD24" s="205" t="s">
        <v>56</v>
      </c>
      <c r="AE24" s="491">
        <v>0</v>
      </c>
      <c r="AF24" s="204">
        <v>0</v>
      </c>
      <c r="AG24" s="673" t="s">
        <v>56</v>
      </c>
    </row>
    <row r="25" spans="1:35" ht="30" customHeight="1" x14ac:dyDescent="0.25">
      <c r="A25" s="693" t="s">
        <v>49</v>
      </c>
      <c r="B25" s="833" t="s">
        <v>96</v>
      </c>
      <c r="C25" s="833" t="s">
        <v>97</v>
      </c>
      <c r="D25" s="471" t="s">
        <v>110</v>
      </c>
      <c r="E25" s="471" t="s">
        <v>111</v>
      </c>
      <c r="F25" s="472" t="s">
        <v>112</v>
      </c>
      <c r="G25" s="676" t="s">
        <v>113</v>
      </c>
      <c r="H25" s="708" t="s">
        <v>55</v>
      </c>
      <c r="I25" s="17" t="s">
        <v>56</v>
      </c>
      <c r="J25" s="64" t="s">
        <v>56</v>
      </c>
      <c r="K25" s="64" t="s">
        <v>56</v>
      </c>
      <c r="L25" s="64" t="s">
        <v>57</v>
      </c>
      <c r="M25" s="11">
        <v>1</v>
      </c>
      <c r="N25" s="14" t="s">
        <v>58</v>
      </c>
      <c r="O25" s="64" t="s">
        <v>58</v>
      </c>
      <c r="P25" s="64" t="s">
        <v>58</v>
      </c>
      <c r="Q25" s="18">
        <v>0</v>
      </c>
      <c r="R25" s="17" t="s">
        <v>56</v>
      </c>
      <c r="S25" s="64" t="s">
        <v>56</v>
      </c>
      <c r="T25" s="64" t="s">
        <v>58</v>
      </c>
      <c r="U25" s="64" t="s">
        <v>58</v>
      </c>
      <c r="V25" s="64">
        <v>0</v>
      </c>
      <c r="W25" s="11" t="s">
        <v>58</v>
      </c>
      <c r="X25" s="490" t="s">
        <v>57</v>
      </c>
      <c r="Y25" s="203">
        <v>0</v>
      </c>
      <c r="Z25" s="205">
        <v>0</v>
      </c>
      <c r="AA25" s="204" t="s">
        <v>56</v>
      </c>
      <c r="AB25" s="713" t="s">
        <v>56</v>
      </c>
      <c r="AC25" s="203" t="s">
        <v>56</v>
      </c>
      <c r="AD25" s="205" t="s">
        <v>56</v>
      </c>
      <c r="AE25" s="491">
        <v>0</v>
      </c>
      <c r="AF25" s="204">
        <v>0</v>
      </c>
      <c r="AG25" s="673" t="s">
        <v>56</v>
      </c>
    </row>
    <row r="26" spans="1:35" ht="30" customHeight="1" x14ac:dyDescent="0.25">
      <c r="A26" s="689" t="s">
        <v>49</v>
      </c>
      <c r="B26" s="832" t="s">
        <v>96</v>
      </c>
      <c r="C26" s="832" t="s">
        <v>114</v>
      </c>
      <c r="D26" s="656" t="s">
        <v>115</v>
      </c>
      <c r="E26" s="656" t="s">
        <v>116</v>
      </c>
      <c r="F26" s="687" t="s">
        <v>117</v>
      </c>
      <c r="G26" s="647" t="s">
        <v>118</v>
      </c>
      <c r="H26" s="681" t="s">
        <v>55</v>
      </c>
      <c r="I26" s="17" t="s">
        <v>56</v>
      </c>
      <c r="J26" s="64" t="s">
        <v>56</v>
      </c>
      <c r="K26" s="64" t="s">
        <v>56</v>
      </c>
      <c r="L26" s="64" t="s">
        <v>57</v>
      </c>
      <c r="M26" s="11">
        <v>0</v>
      </c>
      <c r="N26" s="14">
        <v>0</v>
      </c>
      <c r="O26" s="64">
        <v>0</v>
      </c>
      <c r="P26" s="64">
        <v>0</v>
      </c>
      <c r="Q26" s="18">
        <v>0</v>
      </c>
      <c r="R26" s="17" t="s">
        <v>56</v>
      </c>
      <c r="S26" s="64" t="s">
        <v>56</v>
      </c>
      <c r="T26" s="64">
        <v>0</v>
      </c>
      <c r="U26" s="64">
        <v>1</v>
      </c>
      <c r="V26" s="64">
        <v>0</v>
      </c>
      <c r="W26" s="11">
        <v>0</v>
      </c>
      <c r="X26" s="490" t="s">
        <v>57</v>
      </c>
      <c r="Y26" s="203">
        <v>0</v>
      </c>
      <c r="Z26" s="205">
        <v>0</v>
      </c>
      <c r="AA26" s="204" t="s">
        <v>56</v>
      </c>
      <c r="AB26" s="713" t="s">
        <v>56</v>
      </c>
      <c r="AC26" s="203" t="s">
        <v>56</v>
      </c>
      <c r="AD26" s="205" t="s">
        <v>56</v>
      </c>
      <c r="AE26" s="491">
        <v>0</v>
      </c>
      <c r="AF26" s="204">
        <v>0</v>
      </c>
      <c r="AG26" s="673" t="s">
        <v>56</v>
      </c>
    </row>
    <row r="27" spans="1:35" ht="30" customHeight="1" x14ac:dyDescent="0.25">
      <c r="A27" s="689" t="s">
        <v>49</v>
      </c>
      <c r="B27" s="832" t="s">
        <v>96</v>
      </c>
      <c r="C27" s="832" t="s">
        <v>114</v>
      </c>
      <c r="D27" s="656" t="s">
        <v>115</v>
      </c>
      <c r="E27" s="656" t="s">
        <v>116</v>
      </c>
      <c r="F27" s="687" t="s">
        <v>119</v>
      </c>
      <c r="G27" s="647" t="s">
        <v>120</v>
      </c>
      <c r="H27" s="681" t="s">
        <v>55</v>
      </c>
      <c r="I27" s="17" t="s">
        <v>56</v>
      </c>
      <c r="J27" s="64" t="s">
        <v>56</v>
      </c>
      <c r="K27" s="64" t="s">
        <v>56</v>
      </c>
      <c r="L27" s="64" t="s">
        <v>57</v>
      </c>
      <c r="M27" s="11">
        <v>0</v>
      </c>
      <c r="N27" s="14">
        <v>0</v>
      </c>
      <c r="O27" s="64">
        <v>0</v>
      </c>
      <c r="P27" s="64">
        <v>0</v>
      </c>
      <c r="Q27" s="18">
        <v>0</v>
      </c>
      <c r="R27" s="17" t="s">
        <v>56</v>
      </c>
      <c r="S27" s="64" t="s">
        <v>56</v>
      </c>
      <c r="T27" s="64">
        <v>0</v>
      </c>
      <c r="U27" s="64">
        <v>1</v>
      </c>
      <c r="V27" s="64">
        <v>0</v>
      </c>
      <c r="W27" s="11">
        <v>0</v>
      </c>
      <c r="X27" s="490" t="s">
        <v>57</v>
      </c>
      <c r="Y27" s="203">
        <v>0</v>
      </c>
      <c r="Z27" s="205">
        <v>0</v>
      </c>
      <c r="AA27" s="204" t="s">
        <v>56</v>
      </c>
      <c r="AB27" s="713" t="s">
        <v>56</v>
      </c>
      <c r="AC27" s="203" t="s">
        <v>56</v>
      </c>
      <c r="AD27" s="205" t="s">
        <v>56</v>
      </c>
      <c r="AE27" s="491">
        <v>0</v>
      </c>
      <c r="AF27" s="204">
        <v>0</v>
      </c>
      <c r="AG27" s="673" t="s">
        <v>56</v>
      </c>
    </row>
    <row r="28" spans="1:35" ht="30" customHeight="1" x14ac:dyDescent="0.25">
      <c r="A28" s="689" t="s">
        <v>49</v>
      </c>
      <c r="B28" s="832" t="s">
        <v>96</v>
      </c>
      <c r="C28" s="832" t="s">
        <v>114</v>
      </c>
      <c r="D28" s="656" t="s">
        <v>115</v>
      </c>
      <c r="E28" s="656" t="s">
        <v>116</v>
      </c>
      <c r="F28" s="687" t="s">
        <v>121</v>
      </c>
      <c r="G28" s="647" t="s">
        <v>120</v>
      </c>
      <c r="H28" s="681" t="s">
        <v>55</v>
      </c>
      <c r="I28" s="17" t="s">
        <v>56</v>
      </c>
      <c r="J28" s="64" t="s">
        <v>56</v>
      </c>
      <c r="K28" s="64" t="s">
        <v>56</v>
      </c>
      <c r="L28" s="64" t="s">
        <v>57</v>
      </c>
      <c r="M28" s="11">
        <v>0</v>
      </c>
      <c r="N28" s="14">
        <v>0</v>
      </c>
      <c r="O28" s="64">
        <v>0</v>
      </c>
      <c r="P28" s="64">
        <v>0</v>
      </c>
      <c r="Q28" s="18">
        <v>0</v>
      </c>
      <c r="R28" s="17" t="s">
        <v>56</v>
      </c>
      <c r="S28" s="64" t="s">
        <v>56</v>
      </c>
      <c r="T28" s="64">
        <v>0</v>
      </c>
      <c r="U28" s="64">
        <v>1</v>
      </c>
      <c r="V28" s="64">
        <v>0</v>
      </c>
      <c r="W28" s="11">
        <v>0</v>
      </c>
      <c r="X28" s="490" t="s">
        <v>57</v>
      </c>
      <c r="Y28" s="203">
        <v>0</v>
      </c>
      <c r="Z28" s="205">
        <v>0</v>
      </c>
      <c r="AA28" s="204" t="s">
        <v>56</v>
      </c>
      <c r="AB28" s="713" t="s">
        <v>56</v>
      </c>
      <c r="AC28" s="203" t="s">
        <v>56</v>
      </c>
      <c r="AD28" s="205" t="s">
        <v>56</v>
      </c>
      <c r="AE28" s="491">
        <v>0</v>
      </c>
      <c r="AF28" s="204">
        <v>0</v>
      </c>
      <c r="AG28" s="673" t="s">
        <v>56</v>
      </c>
    </row>
    <row r="29" spans="1:35" ht="30" customHeight="1" x14ac:dyDescent="0.25">
      <c r="A29" s="693" t="s">
        <v>49</v>
      </c>
      <c r="B29" s="833" t="s">
        <v>96</v>
      </c>
      <c r="C29" s="833" t="s">
        <v>114</v>
      </c>
      <c r="D29" s="471" t="s">
        <v>122</v>
      </c>
      <c r="E29" s="471" t="s">
        <v>122</v>
      </c>
      <c r="F29" s="472" t="s">
        <v>123</v>
      </c>
      <c r="G29" s="676" t="s">
        <v>124</v>
      </c>
      <c r="H29" s="683" t="s">
        <v>55</v>
      </c>
      <c r="I29" s="17" t="s">
        <v>56</v>
      </c>
      <c r="J29" s="64" t="s">
        <v>56</v>
      </c>
      <c r="K29" s="64" t="s">
        <v>56</v>
      </c>
      <c r="L29" s="64" t="s">
        <v>57</v>
      </c>
      <c r="M29" s="11">
        <v>1</v>
      </c>
      <c r="N29" s="14" t="s">
        <v>58</v>
      </c>
      <c r="O29" s="64" t="s">
        <v>58</v>
      </c>
      <c r="P29" s="64" t="s">
        <v>58</v>
      </c>
      <c r="Q29" s="18">
        <v>0</v>
      </c>
      <c r="R29" s="17" t="s">
        <v>56</v>
      </c>
      <c r="S29" s="64" t="s">
        <v>56</v>
      </c>
      <c r="T29" s="64" t="s">
        <v>58</v>
      </c>
      <c r="U29" s="64" t="s">
        <v>58</v>
      </c>
      <c r="V29" s="64">
        <v>0</v>
      </c>
      <c r="W29" s="11" t="s">
        <v>58</v>
      </c>
      <c r="X29" s="490" t="s">
        <v>57</v>
      </c>
      <c r="Y29" s="203">
        <v>0</v>
      </c>
      <c r="Z29" s="205">
        <v>0</v>
      </c>
      <c r="AA29" s="204" t="s">
        <v>56</v>
      </c>
      <c r="AB29" s="713" t="s">
        <v>56</v>
      </c>
      <c r="AC29" s="203" t="s">
        <v>56</v>
      </c>
      <c r="AD29" s="205" t="s">
        <v>56</v>
      </c>
      <c r="AE29" s="491">
        <v>0</v>
      </c>
      <c r="AF29" s="204">
        <v>0</v>
      </c>
      <c r="AG29" s="673" t="s">
        <v>56</v>
      </c>
    </row>
    <row r="30" spans="1:35" ht="30" customHeight="1" x14ac:dyDescent="0.25">
      <c r="A30" s="689" t="s">
        <v>49</v>
      </c>
      <c r="B30" s="832" t="s">
        <v>96</v>
      </c>
      <c r="C30" s="832" t="s">
        <v>114</v>
      </c>
      <c r="D30" s="656" t="s">
        <v>125</v>
      </c>
      <c r="E30" s="656" t="s">
        <v>125</v>
      </c>
      <c r="F30" s="687" t="s">
        <v>126</v>
      </c>
      <c r="G30" s="647" t="s">
        <v>127</v>
      </c>
      <c r="H30" s="681" t="s">
        <v>55</v>
      </c>
      <c r="I30" s="17" t="s">
        <v>56</v>
      </c>
      <c r="J30" s="64" t="s">
        <v>56</v>
      </c>
      <c r="K30" s="64" t="s">
        <v>56</v>
      </c>
      <c r="L30" s="64" t="s">
        <v>57</v>
      </c>
      <c r="M30" s="11">
        <v>0</v>
      </c>
      <c r="N30" s="14">
        <v>0</v>
      </c>
      <c r="O30" s="64">
        <v>0</v>
      </c>
      <c r="P30" s="64">
        <v>1</v>
      </c>
      <c r="Q30" s="18">
        <v>0</v>
      </c>
      <c r="R30" s="17" t="s">
        <v>56</v>
      </c>
      <c r="S30" s="64" t="s">
        <v>56</v>
      </c>
      <c r="T30" s="64" t="s">
        <v>58</v>
      </c>
      <c r="U30" s="64" t="s">
        <v>58</v>
      </c>
      <c r="V30" s="64">
        <v>0</v>
      </c>
      <c r="W30" s="11" t="s">
        <v>58</v>
      </c>
      <c r="X30" s="490" t="s">
        <v>57</v>
      </c>
      <c r="Y30" s="203">
        <v>0</v>
      </c>
      <c r="Z30" s="205">
        <v>0</v>
      </c>
      <c r="AA30" s="204" t="s">
        <v>56</v>
      </c>
      <c r="AB30" s="713" t="s">
        <v>56</v>
      </c>
      <c r="AC30" s="203" t="s">
        <v>56</v>
      </c>
      <c r="AD30" s="205" t="s">
        <v>56</v>
      </c>
      <c r="AE30" s="491">
        <v>0</v>
      </c>
      <c r="AF30" s="204">
        <v>0</v>
      </c>
      <c r="AG30" s="673" t="s">
        <v>56</v>
      </c>
    </row>
    <row r="31" spans="1:35" ht="30" customHeight="1" x14ac:dyDescent="0.25">
      <c r="A31" s="689" t="s">
        <v>49</v>
      </c>
      <c r="B31" s="832" t="s">
        <v>96</v>
      </c>
      <c r="C31" s="832" t="s">
        <v>114</v>
      </c>
      <c r="D31" s="656" t="s">
        <v>128</v>
      </c>
      <c r="E31" s="656" t="s">
        <v>128</v>
      </c>
      <c r="F31" s="687" t="s">
        <v>129</v>
      </c>
      <c r="G31" s="647" t="s">
        <v>130</v>
      </c>
      <c r="H31" s="681" t="s">
        <v>55</v>
      </c>
      <c r="I31" s="17" t="s">
        <v>56</v>
      </c>
      <c r="J31" s="64" t="s">
        <v>56</v>
      </c>
      <c r="K31" s="64" t="s">
        <v>56</v>
      </c>
      <c r="L31" s="64" t="s">
        <v>57</v>
      </c>
      <c r="M31" s="11">
        <v>0</v>
      </c>
      <c r="N31" s="14">
        <v>0</v>
      </c>
      <c r="O31" s="64">
        <v>0</v>
      </c>
      <c r="P31" s="64">
        <v>0</v>
      </c>
      <c r="Q31" s="18">
        <v>0</v>
      </c>
      <c r="R31" s="17" t="s">
        <v>56</v>
      </c>
      <c r="S31" s="64" t="s">
        <v>56</v>
      </c>
      <c r="T31" s="64">
        <v>0</v>
      </c>
      <c r="U31" s="64">
        <v>4</v>
      </c>
      <c r="V31" s="64">
        <v>0</v>
      </c>
      <c r="W31" s="11">
        <v>0</v>
      </c>
      <c r="X31" s="490" t="s">
        <v>57</v>
      </c>
      <c r="Y31" s="203">
        <v>0</v>
      </c>
      <c r="Z31" s="205">
        <v>0</v>
      </c>
      <c r="AA31" s="204" t="s">
        <v>56</v>
      </c>
      <c r="AB31" s="713" t="s">
        <v>56</v>
      </c>
      <c r="AC31" s="203" t="s">
        <v>56</v>
      </c>
      <c r="AD31" s="205" t="s">
        <v>56</v>
      </c>
      <c r="AE31" s="491">
        <v>0</v>
      </c>
      <c r="AF31" s="204">
        <v>0</v>
      </c>
      <c r="AG31" s="673" t="s">
        <v>56</v>
      </c>
    </row>
    <row r="32" spans="1:35" ht="30" customHeight="1" x14ac:dyDescent="0.25">
      <c r="A32" s="689" t="s">
        <v>49</v>
      </c>
      <c r="B32" s="832" t="s">
        <v>96</v>
      </c>
      <c r="C32" s="832" t="s">
        <v>114</v>
      </c>
      <c r="D32" s="656" t="s">
        <v>128</v>
      </c>
      <c r="E32" s="656" t="s">
        <v>128</v>
      </c>
      <c r="F32" s="687" t="s">
        <v>131</v>
      </c>
      <c r="G32" s="647" t="s">
        <v>130</v>
      </c>
      <c r="H32" s="681" t="s">
        <v>55</v>
      </c>
      <c r="I32" s="17" t="s">
        <v>56</v>
      </c>
      <c r="J32" s="64" t="s">
        <v>56</v>
      </c>
      <c r="K32" s="64" t="s">
        <v>56</v>
      </c>
      <c r="L32" s="64" t="s">
        <v>57</v>
      </c>
      <c r="M32" s="11">
        <v>0</v>
      </c>
      <c r="N32" s="14">
        <v>0</v>
      </c>
      <c r="O32" s="64">
        <v>0</v>
      </c>
      <c r="P32" s="64">
        <v>0</v>
      </c>
      <c r="Q32" s="18">
        <v>0</v>
      </c>
      <c r="R32" s="17" t="s">
        <v>56</v>
      </c>
      <c r="S32" s="64" t="s">
        <v>56</v>
      </c>
      <c r="T32" s="64">
        <v>0</v>
      </c>
      <c r="U32" s="64">
        <v>3</v>
      </c>
      <c r="V32" s="64">
        <v>0</v>
      </c>
      <c r="W32" s="11">
        <v>0</v>
      </c>
      <c r="X32" s="490" t="s">
        <v>57</v>
      </c>
      <c r="Y32" s="203">
        <v>0</v>
      </c>
      <c r="Z32" s="205">
        <v>0</v>
      </c>
      <c r="AA32" s="204" t="s">
        <v>56</v>
      </c>
      <c r="AB32" s="713" t="s">
        <v>56</v>
      </c>
      <c r="AC32" s="203" t="s">
        <v>56</v>
      </c>
      <c r="AD32" s="205" t="s">
        <v>56</v>
      </c>
      <c r="AE32" s="491">
        <v>0</v>
      </c>
      <c r="AF32" s="204">
        <v>0</v>
      </c>
      <c r="AG32" s="673" t="s">
        <v>56</v>
      </c>
    </row>
    <row r="33" spans="1:33" ht="30" customHeight="1" x14ac:dyDescent="0.25">
      <c r="A33" s="689" t="s">
        <v>49</v>
      </c>
      <c r="B33" s="832" t="s">
        <v>96</v>
      </c>
      <c r="C33" s="832" t="s">
        <v>114</v>
      </c>
      <c r="D33" s="656" t="s">
        <v>128</v>
      </c>
      <c r="E33" s="656" t="s">
        <v>128</v>
      </c>
      <c r="F33" s="687" t="s">
        <v>132</v>
      </c>
      <c r="G33" s="647" t="s">
        <v>128</v>
      </c>
      <c r="H33" s="681" t="s">
        <v>55</v>
      </c>
      <c r="I33" s="17" t="s">
        <v>56</v>
      </c>
      <c r="J33" s="64" t="s">
        <v>56</v>
      </c>
      <c r="K33" s="64" t="s">
        <v>56</v>
      </c>
      <c r="L33" s="64" t="s">
        <v>57</v>
      </c>
      <c r="M33" s="11">
        <v>0</v>
      </c>
      <c r="N33" s="14">
        <v>0</v>
      </c>
      <c r="O33" s="64">
        <v>0</v>
      </c>
      <c r="P33" s="64">
        <v>0</v>
      </c>
      <c r="Q33" s="18">
        <v>0</v>
      </c>
      <c r="R33" s="17" t="s">
        <v>56</v>
      </c>
      <c r="S33" s="64" t="s">
        <v>56</v>
      </c>
      <c r="T33" s="64">
        <v>0</v>
      </c>
      <c r="U33" s="64">
        <v>7</v>
      </c>
      <c r="V33" s="64">
        <v>0</v>
      </c>
      <c r="W33" s="11">
        <v>0</v>
      </c>
      <c r="X33" s="490" t="s">
        <v>57</v>
      </c>
      <c r="Y33" s="203">
        <v>0</v>
      </c>
      <c r="Z33" s="205">
        <v>0</v>
      </c>
      <c r="AA33" s="204" t="s">
        <v>56</v>
      </c>
      <c r="AB33" s="713" t="s">
        <v>56</v>
      </c>
      <c r="AC33" s="203" t="s">
        <v>56</v>
      </c>
      <c r="AD33" s="205" t="s">
        <v>56</v>
      </c>
      <c r="AE33" s="491">
        <v>0</v>
      </c>
      <c r="AF33" s="204">
        <v>0</v>
      </c>
      <c r="AG33" s="673" t="s">
        <v>56</v>
      </c>
    </row>
    <row r="34" spans="1:33" ht="30" customHeight="1" x14ac:dyDescent="0.25">
      <c r="A34" s="689" t="s">
        <v>49</v>
      </c>
      <c r="B34" s="832" t="s">
        <v>96</v>
      </c>
      <c r="C34" s="832" t="s">
        <v>114</v>
      </c>
      <c r="D34" s="656" t="s">
        <v>133</v>
      </c>
      <c r="E34" s="656" t="s">
        <v>134</v>
      </c>
      <c r="F34" s="687" t="s">
        <v>135</v>
      </c>
      <c r="G34" s="647" t="s">
        <v>136</v>
      </c>
      <c r="H34" s="681" t="s">
        <v>55</v>
      </c>
      <c r="I34" s="17" t="s">
        <v>56</v>
      </c>
      <c r="J34" s="64" t="s">
        <v>56</v>
      </c>
      <c r="K34" s="64" t="s">
        <v>56</v>
      </c>
      <c r="L34" s="64" t="s">
        <v>57</v>
      </c>
      <c r="M34" s="11">
        <v>0</v>
      </c>
      <c r="N34" s="14">
        <v>0</v>
      </c>
      <c r="O34" s="64">
        <v>0</v>
      </c>
      <c r="P34" s="64">
        <v>0</v>
      </c>
      <c r="Q34" s="18">
        <v>0</v>
      </c>
      <c r="R34" s="17" t="s">
        <v>56</v>
      </c>
      <c r="S34" s="64" t="s">
        <v>56</v>
      </c>
      <c r="T34" s="64">
        <v>0</v>
      </c>
      <c r="U34" s="64">
        <v>4</v>
      </c>
      <c r="V34" s="64">
        <v>0</v>
      </c>
      <c r="W34" s="11">
        <v>1</v>
      </c>
      <c r="X34" s="490" t="s">
        <v>57</v>
      </c>
      <c r="Y34" s="203">
        <v>0</v>
      </c>
      <c r="Z34" s="205">
        <v>0</v>
      </c>
      <c r="AA34" s="204" t="s">
        <v>56</v>
      </c>
      <c r="AB34" s="713" t="s">
        <v>56</v>
      </c>
      <c r="AC34" s="203" t="s">
        <v>56</v>
      </c>
      <c r="AD34" s="205" t="s">
        <v>56</v>
      </c>
      <c r="AE34" s="491">
        <v>0</v>
      </c>
      <c r="AF34" s="204">
        <v>0</v>
      </c>
      <c r="AG34" s="673" t="s">
        <v>56</v>
      </c>
    </row>
    <row r="35" spans="1:33" ht="30" customHeight="1" x14ac:dyDescent="0.25">
      <c r="A35" s="689" t="s">
        <v>49</v>
      </c>
      <c r="B35" s="832" t="s">
        <v>96</v>
      </c>
      <c r="C35" s="832" t="s">
        <v>114</v>
      </c>
      <c r="D35" s="656" t="s">
        <v>133</v>
      </c>
      <c r="E35" s="656" t="s">
        <v>134</v>
      </c>
      <c r="F35" s="687" t="s">
        <v>137</v>
      </c>
      <c r="G35" s="647" t="s">
        <v>138</v>
      </c>
      <c r="H35" s="681" t="s">
        <v>55</v>
      </c>
      <c r="I35" s="17" t="s">
        <v>56</v>
      </c>
      <c r="J35" s="64" t="s">
        <v>56</v>
      </c>
      <c r="K35" s="64" t="s">
        <v>56</v>
      </c>
      <c r="L35" s="64" t="s">
        <v>57</v>
      </c>
      <c r="M35" s="11">
        <v>0</v>
      </c>
      <c r="N35" s="14">
        <v>0</v>
      </c>
      <c r="O35" s="64">
        <v>0</v>
      </c>
      <c r="P35" s="64">
        <v>0</v>
      </c>
      <c r="Q35" s="18">
        <v>0</v>
      </c>
      <c r="R35" s="17" t="s">
        <v>56</v>
      </c>
      <c r="S35" s="64" t="s">
        <v>56</v>
      </c>
      <c r="T35" s="64">
        <v>0</v>
      </c>
      <c r="U35" s="64">
        <v>3</v>
      </c>
      <c r="V35" s="64">
        <v>0</v>
      </c>
      <c r="W35" s="11">
        <v>1</v>
      </c>
      <c r="X35" s="490" t="s">
        <v>57</v>
      </c>
      <c r="Y35" s="203">
        <v>0</v>
      </c>
      <c r="Z35" s="205">
        <v>0</v>
      </c>
      <c r="AA35" s="204" t="s">
        <v>56</v>
      </c>
      <c r="AB35" s="713" t="s">
        <v>56</v>
      </c>
      <c r="AC35" s="203" t="s">
        <v>56</v>
      </c>
      <c r="AD35" s="205" t="s">
        <v>56</v>
      </c>
      <c r="AE35" s="491">
        <v>0</v>
      </c>
      <c r="AF35" s="204">
        <v>0</v>
      </c>
      <c r="AG35" s="673" t="s">
        <v>56</v>
      </c>
    </row>
    <row r="36" spans="1:33" ht="30" customHeight="1" x14ac:dyDescent="0.25">
      <c r="A36" s="689" t="s">
        <v>49</v>
      </c>
      <c r="B36" s="832" t="s">
        <v>96</v>
      </c>
      <c r="C36" s="832" t="s">
        <v>114</v>
      </c>
      <c r="D36" s="656" t="s">
        <v>133</v>
      </c>
      <c r="E36" s="656" t="s">
        <v>134</v>
      </c>
      <c r="F36" s="687" t="s">
        <v>139</v>
      </c>
      <c r="G36" s="647" t="s">
        <v>136</v>
      </c>
      <c r="H36" s="681" t="s">
        <v>55</v>
      </c>
      <c r="I36" s="17" t="s">
        <v>56</v>
      </c>
      <c r="J36" s="64" t="s">
        <v>56</v>
      </c>
      <c r="K36" s="64" t="s">
        <v>56</v>
      </c>
      <c r="L36" s="64" t="s">
        <v>57</v>
      </c>
      <c r="M36" s="11">
        <v>0</v>
      </c>
      <c r="N36" s="14">
        <v>0</v>
      </c>
      <c r="O36" s="64">
        <v>0</v>
      </c>
      <c r="P36" s="64">
        <v>0</v>
      </c>
      <c r="Q36" s="18">
        <v>0</v>
      </c>
      <c r="R36" s="17" t="s">
        <v>56</v>
      </c>
      <c r="S36" s="64" t="s">
        <v>56</v>
      </c>
      <c r="T36" s="64">
        <v>0</v>
      </c>
      <c r="U36" s="64">
        <v>2</v>
      </c>
      <c r="V36" s="64">
        <v>0</v>
      </c>
      <c r="W36" s="11">
        <v>1</v>
      </c>
      <c r="X36" s="490" t="s">
        <v>57</v>
      </c>
      <c r="Y36" s="203">
        <v>0</v>
      </c>
      <c r="Z36" s="205">
        <v>0</v>
      </c>
      <c r="AA36" s="204" t="s">
        <v>56</v>
      </c>
      <c r="AB36" s="713" t="s">
        <v>56</v>
      </c>
      <c r="AC36" s="203" t="s">
        <v>56</v>
      </c>
      <c r="AD36" s="205" t="s">
        <v>56</v>
      </c>
      <c r="AE36" s="491">
        <v>0</v>
      </c>
      <c r="AF36" s="204">
        <v>0</v>
      </c>
      <c r="AG36" s="673" t="s">
        <v>56</v>
      </c>
    </row>
    <row r="37" spans="1:33" ht="30" customHeight="1" x14ac:dyDescent="0.25">
      <c r="A37" s="689" t="s">
        <v>49</v>
      </c>
      <c r="B37" s="832" t="s">
        <v>96</v>
      </c>
      <c r="C37" s="832" t="s">
        <v>140</v>
      </c>
      <c r="D37" s="656" t="s">
        <v>141</v>
      </c>
      <c r="E37" s="656" t="s">
        <v>142</v>
      </c>
      <c r="F37" s="687" t="s">
        <v>143</v>
      </c>
      <c r="G37" s="647" t="s">
        <v>142</v>
      </c>
      <c r="H37" s="681" t="s">
        <v>55</v>
      </c>
      <c r="I37" s="17" t="s">
        <v>56</v>
      </c>
      <c r="J37" s="64" t="s">
        <v>56</v>
      </c>
      <c r="K37" s="64" t="s">
        <v>56</v>
      </c>
      <c r="L37" s="64" t="s">
        <v>57</v>
      </c>
      <c r="M37" s="11">
        <v>0</v>
      </c>
      <c r="N37" s="14">
        <v>1</v>
      </c>
      <c r="O37" s="64">
        <v>1</v>
      </c>
      <c r="P37" s="64">
        <v>0</v>
      </c>
      <c r="Q37" s="18">
        <v>0</v>
      </c>
      <c r="R37" s="17" t="s">
        <v>56</v>
      </c>
      <c r="S37" s="64" t="s">
        <v>56</v>
      </c>
      <c r="T37" s="64" t="s">
        <v>58</v>
      </c>
      <c r="U37" s="64" t="s">
        <v>58</v>
      </c>
      <c r="V37" s="64">
        <v>0</v>
      </c>
      <c r="W37" s="11" t="s">
        <v>58</v>
      </c>
      <c r="X37" s="490" t="s">
        <v>57</v>
      </c>
      <c r="Y37" s="203">
        <v>0</v>
      </c>
      <c r="Z37" s="205">
        <v>0</v>
      </c>
      <c r="AA37" s="204" t="s">
        <v>56</v>
      </c>
      <c r="AB37" s="713" t="s">
        <v>56</v>
      </c>
      <c r="AC37" s="203" t="s">
        <v>56</v>
      </c>
      <c r="AD37" s="205" t="s">
        <v>56</v>
      </c>
      <c r="AE37" s="491">
        <v>0</v>
      </c>
      <c r="AF37" s="204">
        <v>0</v>
      </c>
      <c r="AG37" s="673" t="s">
        <v>56</v>
      </c>
    </row>
    <row r="38" spans="1:33" ht="30" customHeight="1" x14ac:dyDescent="0.25">
      <c r="A38" s="689" t="s">
        <v>49</v>
      </c>
      <c r="B38" s="832" t="s">
        <v>96</v>
      </c>
      <c r="C38" s="832" t="s">
        <v>140</v>
      </c>
      <c r="D38" s="656" t="s">
        <v>141</v>
      </c>
      <c r="E38" s="656" t="s">
        <v>142</v>
      </c>
      <c r="F38" s="687" t="s">
        <v>144</v>
      </c>
      <c r="G38" s="647" t="s">
        <v>142</v>
      </c>
      <c r="H38" s="681" t="s">
        <v>55</v>
      </c>
      <c r="I38" s="17" t="s">
        <v>56</v>
      </c>
      <c r="J38" s="64" t="s">
        <v>56</v>
      </c>
      <c r="K38" s="64" t="s">
        <v>56</v>
      </c>
      <c r="L38" s="64" t="s">
        <v>57</v>
      </c>
      <c r="M38" s="11">
        <v>0</v>
      </c>
      <c r="N38" s="14">
        <v>0</v>
      </c>
      <c r="O38" s="64">
        <v>1</v>
      </c>
      <c r="P38" s="64">
        <v>0</v>
      </c>
      <c r="Q38" s="18">
        <v>0</v>
      </c>
      <c r="R38" s="17" t="s">
        <v>56</v>
      </c>
      <c r="S38" s="64" t="s">
        <v>56</v>
      </c>
      <c r="T38" s="64" t="s">
        <v>58</v>
      </c>
      <c r="U38" s="64" t="s">
        <v>58</v>
      </c>
      <c r="V38" s="64">
        <v>0</v>
      </c>
      <c r="W38" s="11" t="s">
        <v>58</v>
      </c>
      <c r="X38" s="490" t="s">
        <v>57</v>
      </c>
      <c r="Y38" s="203">
        <v>0</v>
      </c>
      <c r="Z38" s="205">
        <v>0</v>
      </c>
      <c r="AA38" s="204" t="s">
        <v>56</v>
      </c>
      <c r="AB38" s="713" t="s">
        <v>56</v>
      </c>
      <c r="AC38" s="203" t="s">
        <v>56</v>
      </c>
      <c r="AD38" s="205" t="s">
        <v>56</v>
      </c>
      <c r="AE38" s="491">
        <v>0</v>
      </c>
      <c r="AF38" s="204">
        <v>0</v>
      </c>
      <c r="AG38" s="673" t="s">
        <v>56</v>
      </c>
    </row>
    <row r="39" spans="1:33" ht="30" customHeight="1" x14ac:dyDescent="0.25">
      <c r="A39" s="693" t="s">
        <v>49</v>
      </c>
      <c r="B39" s="833" t="s">
        <v>96</v>
      </c>
      <c r="C39" s="833" t="s">
        <v>140</v>
      </c>
      <c r="D39" s="471" t="s">
        <v>145</v>
      </c>
      <c r="E39" s="471" t="s">
        <v>146</v>
      </c>
      <c r="F39" s="472" t="s">
        <v>147</v>
      </c>
      <c r="G39" s="676" t="s">
        <v>148</v>
      </c>
      <c r="H39" s="683" t="s">
        <v>55</v>
      </c>
      <c r="I39" s="17" t="s">
        <v>56</v>
      </c>
      <c r="J39" s="64" t="s">
        <v>56</v>
      </c>
      <c r="K39" s="64" t="s">
        <v>56</v>
      </c>
      <c r="L39" s="64" t="s">
        <v>57</v>
      </c>
      <c r="M39" s="11">
        <v>1</v>
      </c>
      <c r="N39" s="14" t="s">
        <v>58</v>
      </c>
      <c r="O39" s="64" t="s">
        <v>58</v>
      </c>
      <c r="P39" s="64" t="s">
        <v>58</v>
      </c>
      <c r="Q39" s="18">
        <v>0</v>
      </c>
      <c r="R39" s="17" t="s">
        <v>56</v>
      </c>
      <c r="S39" s="64" t="s">
        <v>56</v>
      </c>
      <c r="T39" s="64" t="s">
        <v>58</v>
      </c>
      <c r="U39" s="64" t="s">
        <v>58</v>
      </c>
      <c r="V39" s="64">
        <v>0</v>
      </c>
      <c r="W39" s="11" t="s">
        <v>58</v>
      </c>
      <c r="X39" s="490" t="s">
        <v>57</v>
      </c>
      <c r="Y39" s="203">
        <v>0</v>
      </c>
      <c r="Z39" s="205">
        <v>0</v>
      </c>
      <c r="AA39" s="204" t="s">
        <v>56</v>
      </c>
      <c r="AB39" s="713" t="s">
        <v>56</v>
      </c>
      <c r="AC39" s="203" t="s">
        <v>56</v>
      </c>
      <c r="AD39" s="205" t="s">
        <v>56</v>
      </c>
      <c r="AE39" s="491">
        <v>0</v>
      </c>
      <c r="AF39" s="204">
        <v>0</v>
      </c>
      <c r="AG39" s="673" t="s">
        <v>56</v>
      </c>
    </row>
    <row r="40" spans="1:33" ht="30" customHeight="1" x14ac:dyDescent="0.25">
      <c r="A40" s="689" t="s">
        <v>49</v>
      </c>
      <c r="B40" s="832" t="s">
        <v>96</v>
      </c>
      <c r="C40" s="852" t="s">
        <v>140</v>
      </c>
      <c r="D40" s="656" t="s">
        <v>149</v>
      </c>
      <c r="E40" s="656" t="s">
        <v>142</v>
      </c>
      <c r="F40" s="687" t="s">
        <v>150</v>
      </c>
      <c r="G40" s="647" t="s">
        <v>151</v>
      </c>
      <c r="H40" s="681" t="s">
        <v>55</v>
      </c>
      <c r="I40" s="17" t="s">
        <v>56</v>
      </c>
      <c r="J40" s="64" t="s">
        <v>56</v>
      </c>
      <c r="K40" s="64" t="s">
        <v>56</v>
      </c>
      <c r="L40" s="64" t="s">
        <v>57</v>
      </c>
      <c r="M40" s="11">
        <v>0</v>
      </c>
      <c r="N40" s="14">
        <v>1</v>
      </c>
      <c r="O40" s="64">
        <v>1</v>
      </c>
      <c r="P40" s="64">
        <v>1</v>
      </c>
      <c r="Q40" s="18">
        <v>0</v>
      </c>
      <c r="R40" s="17" t="s">
        <v>56</v>
      </c>
      <c r="S40" s="64" t="s">
        <v>56</v>
      </c>
      <c r="T40" s="64" t="s">
        <v>58</v>
      </c>
      <c r="U40" s="64" t="s">
        <v>58</v>
      </c>
      <c r="V40" s="64">
        <v>0</v>
      </c>
      <c r="W40" s="11" t="s">
        <v>58</v>
      </c>
      <c r="X40" s="490" t="s">
        <v>57</v>
      </c>
      <c r="Y40" s="203">
        <v>0</v>
      </c>
      <c r="Z40" s="205">
        <v>0</v>
      </c>
      <c r="AA40" s="204" t="s">
        <v>56</v>
      </c>
      <c r="AB40" s="713" t="s">
        <v>56</v>
      </c>
      <c r="AC40" s="203" t="s">
        <v>56</v>
      </c>
      <c r="AD40" s="205" t="s">
        <v>56</v>
      </c>
      <c r="AE40" s="491">
        <v>0</v>
      </c>
      <c r="AF40" s="204">
        <v>0</v>
      </c>
      <c r="AG40" s="673" t="s">
        <v>56</v>
      </c>
    </row>
    <row r="41" spans="1:33" ht="30" customHeight="1" x14ac:dyDescent="0.25">
      <c r="A41" s="689" t="s">
        <v>49</v>
      </c>
      <c r="B41" s="832" t="s">
        <v>96</v>
      </c>
      <c r="C41" s="852" t="s">
        <v>140</v>
      </c>
      <c r="D41" s="656" t="s">
        <v>152</v>
      </c>
      <c r="E41" s="656" t="s">
        <v>152</v>
      </c>
      <c r="F41" s="687" t="s">
        <v>153</v>
      </c>
      <c r="G41" s="647" t="s">
        <v>154</v>
      </c>
      <c r="H41" s="681" t="s">
        <v>55</v>
      </c>
      <c r="I41" s="17" t="s">
        <v>56</v>
      </c>
      <c r="J41" s="64" t="s">
        <v>56</v>
      </c>
      <c r="K41" s="64" t="s">
        <v>56</v>
      </c>
      <c r="L41" s="64" t="s">
        <v>57</v>
      </c>
      <c r="M41" s="11">
        <v>0</v>
      </c>
      <c r="N41" s="14">
        <v>0</v>
      </c>
      <c r="O41" s="64">
        <v>1</v>
      </c>
      <c r="P41" s="64">
        <v>0</v>
      </c>
      <c r="Q41" s="18">
        <v>0</v>
      </c>
      <c r="R41" s="17" t="s">
        <v>56</v>
      </c>
      <c r="S41" s="64" t="s">
        <v>56</v>
      </c>
      <c r="T41" s="64" t="s">
        <v>58</v>
      </c>
      <c r="U41" s="64" t="s">
        <v>58</v>
      </c>
      <c r="V41" s="64">
        <v>0</v>
      </c>
      <c r="W41" s="11" t="s">
        <v>58</v>
      </c>
      <c r="X41" s="490" t="s">
        <v>57</v>
      </c>
      <c r="Y41" s="203">
        <v>0</v>
      </c>
      <c r="Z41" s="205">
        <v>0</v>
      </c>
      <c r="AA41" s="204" t="s">
        <v>56</v>
      </c>
      <c r="AB41" s="713" t="s">
        <v>56</v>
      </c>
      <c r="AC41" s="203" t="s">
        <v>56</v>
      </c>
      <c r="AD41" s="205" t="s">
        <v>56</v>
      </c>
      <c r="AE41" s="491">
        <v>0</v>
      </c>
      <c r="AF41" s="204">
        <v>0</v>
      </c>
      <c r="AG41" s="673" t="s">
        <v>56</v>
      </c>
    </row>
    <row r="42" spans="1:33" ht="30" customHeight="1" x14ac:dyDescent="0.25">
      <c r="A42" s="689" t="s">
        <v>49</v>
      </c>
      <c r="B42" s="832" t="s">
        <v>96</v>
      </c>
      <c r="C42" s="852" t="s">
        <v>140</v>
      </c>
      <c r="D42" s="656" t="s">
        <v>155</v>
      </c>
      <c r="E42" s="656" t="s">
        <v>156</v>
      </c>
      <c r="F42" s="687" t="s">
        <v>157</v>
      </c>
      <c r="G42" s="647" t="s">
        <v>158</v>
      </c>
      <c r="H42" s="681" t="s">
        <v>55</v>
      </c>
      <c r="I42" s="17" t="s">
        <v>56</v>
      </c>
      <c r="J42" s="64" t="s">
        <v>56</v>
      </c>
      <c r="K42" s="64" t="s">
        <v>56</v>
      </c>
      <c r="L42" s="64" t="s">
        <v>57</v>
      </c>
      <c r="M42" s="11">
        <v>0</v>
      </c>
      <c r="N42" s="14">
        <v>0</v>
      </c>
      <c r="O42" s="64">
        <v>1</v>
      </c>
      <c r="P42" s="64">
        <v>0</v>
      </c>
      <c r="Q42" s="18">
        <v>0</v>
      </c>
      <c r="R42" s="17" t="s">
        <v>56</v>
      </c>
      <c r="S42" s="64" t="s">
        <v>56</v>
      </c>
      <c r="T42" s="64" t="s">
        <v>58</v>
      </c>
      <c r="U42" s="64" t="s">
        <v>58</v>
      </c>
      <c r="V42" s="64">
        <v>0</v>
      </c>
      <c r="W42" s="11" t="s">
        <v>58</v>
      </c>
      <c r="X42" s="490" t="s">
        <v>57</v>
      </c>
      <c r="Y42" s="203">
        <v>0</v>
      </c>
      <c r="Z42" s="205">
        <v>0</v>
      </c>
      <c r="AA42" s="204" t="s">
        <v>56</v>
      </c>
      <c r="AB42" s="713" t="s">
        <v>56</v>
      </c>
      <c r="AC42" s="203" t="s">
        <v>56</v>
      </c>
      <c r="AD42" s="205" t="s">
        <v>56</v>
      </c>
      <c r="AE42" s="491">
        <v>0</v>
      </c>
      <c r="AF42" s="204">
        <v>0</v>
      </c>
      <c r="AG42" s="673" t="s">
        <v>56</v>
      </c>
    </row>
    <row r="43" spans="1:33" ht="30" customHeight="1" x14ac:dyDescent="0.25">
      <c r="A43" s="689" t="s">
        <v>49</v>
      </c>
      <c r="B43" s="832" t="s">
        <v>96</v>
      </c>
      <c r="C43" s="852" t="s">
        <v>140</v>
      </c>
      <c r="D43" s="656" t="s">
        <v>159</v>
      </c>
      <c r="E43" s="656" t="s">
        <v>160</v>
      </c>
      <c r="F43" s="687" t="s">
        <v>161</v>
      </c>
      <c r="G43" s="647" t="s">
        <v>162</v>
      </c>
      <c r="H43" s="681" t="s">
        <v>55</v>
      </c>
      <c r="I43" s="17" t="s">
        <v>56</v>
      </c>
      <c r="J43" s="64" t="s">
        <v>56</v>
      </c>
      <c r="K43" s="64" t="s">
        <v>56</v>
      </c>
      <c r="L43" s="64" t="s">
        <v>57</v>
      </c>
      <c r="M43" s="11">
        <v>0</v>
      </c>
      <c r="N43" s="14">
        <v>0</v>
      </c>
      <c r="O43" s="64">
        <v>0</v>
      </c>
      <c r="P43" s="64">
        <v>1</v>
      </c>
      <c r="Q43" s="18">
        <v>0</v>
      </c>
      <c r="R43" s="17" t="s">
        <v>56</v>
      </c>
      <c r="S43" s="64" t="s">
        <v>56</v>
      </c>
      <c r="T43" s="64" t="s">
        <v>58</v>
      </c>
      <c r="U43" s="64" t="s">
        <v>58</v>
      </c>
      <c r="V43" s="64">
        <v>0</v>
      </c>
      <c r="W43" s="11" t="s">
        <v>58</v>
      </c>
      <c r="X43" s="490" t="s">
        <v>57</v>
      </c>
      <c r="Y43" s="203">
        <v>0</v>
      </c>
      <c r="Z43" s="205">
        <v>0</v>
      </c>
      <c r="AA43" s="204" t="s">
        <v>56</v>
      </c>
      <c r="AB43" s="713" t="s">
        <v>56</v>
      </c>
      <c r="AC43" s="203" t="s">
        <v>56</v>
      </c>
      <c r="AD43" s="205" t="s">
        <v>56</v>
      </c>
      <c r="AE43" s="491">
        <v>0</v>
      </c>
      <c r="AF43" s="204">
        <v>0</v>
      </c>
      <c r="AG43" s="673" t="s">
        <v>56</v>
      </c>
    </row>
    <row r="44" spans="1:33" ht="30" customHeight="1" x14ac:dyDescent="0.25">
      <c r="A44" s="689" t="s">
        <v>49</v>
      </c>
      <c r="B44" s="832" t="s">
        <v>96</v>
      </c>
      <c r="C44" s="852" t="s">
        <v>140</v>
      </c>
      <c r="D44" s="656" t="s">
        <v>163</v>
      </c>
      <c r="E44" s="656" t="s">
        <v>156</v>
      </c>
      <c r="F44" s="687" t="s">
        <v>164</v>
      </c>
      <c r="G44" s="647" t="s">
        <v>165</v>
      </c>
      <c r="H44" s="681" t="s">
        <v>55</v>
      </c>
      <c r="I44" s="17" t="s">
        <v>56</v>
      </c>
      <c r="J44" s="64" t="s">
        <v>56</v>
      </c>
      <c r="K44" s="64" t="s">
        <v>56</v>
      </c>
      <c r="L44" s="64" t="s">
        <v>57</v>
      </c>
      <c r="M44" s="11">
        <v>0</v>
      </c>
      <c r="N44" s="14">
        <v>0</v>
      </c>
      <c r="O44" s="64">
        <v>1</v>
      </c>
      <c r="P44" s="64">
        <v>1</v>
      </c>
      <c r="Q44" s="18">
        <v>0</v>
      </c>
      <c r="R44" s="17" t="s">
        <v>56</v>
      </c>
      <c r="S44" s="64" t="s">
        <v>56</v>
      </c>
      <c r="T44" s="64" t="s">
        <v>58</v>
      </c>
      <c r="U44" s="64" t="s">
        <v>58</v>
      </c>
      <c r="V44" s="64">
        <v>0</v>
      </c>
      <c r="W44" s="11" t="s">
        <v>58</v>
      </c>
      <c r="X44" s="490" t="s">
        <v>57</v>
      </c>
      <c r="Y44" s="203">
        <v>0</v>
      </c>
      <c r="Z44" s="205">
        <v>0</v>
      </c>
      <c r="AA44" s="204" t="s">
        <v>56</v>
      </c>
      <c r="AB44" s="713" t="s">
        <v>56</v>
      </c>
      <c r="AC44" s="203" t="s">
        <v>56</v>
      </c>
      <c r="AD44" s="205" t="s">
        <v>56</v>
      </c>
      <c r="AE44" s="491">
        <v>0</v>
      </c>
      <c r="AF44" s="204">
        <v>0</v>
      </c>
      <c r="AG44" s="673" t="s">
        <v>56</v>
      </c>
    </row>
    <row r="45" spans="1:33" ht="30" customHeight="1" x14ac:dyDescent="0.25">
      <c r="A45" s="689" t="s">
        <v>49</v>
      </c>
      <c r="B45" s="832" t="s">
        <v>96</v>
      </c>
      <c r="C45" s="852" t="s">
        <v>140</v>
      </c>
      <c r="D45" s="656" t="s">
        <v>166</v>
      </c>
      <c r="E45" s="656" t="s">
        <v>160</v>
      </c>
      <c r="F45" s="687" t="s">
        <v>167</v>
      </c>
      <c r="G45" s="647" t="s">
        <v>162</v>
      </c>
      <c r="H45" s="681" t="s">
        <v>55</v>
      </c>
      <c r="I45" s="17" t="s">
        <v>56</v>
      </c>
      <c r="J45" s="64" t="s">
        <v>56</v>
      </c>
      <c r="K45" s="64" t="s">
        <v>56</v>
      </c>
      <c r="L45" s="64" t="s">
        <v>57</v>
      </c>
      <c r="M45" s="11">
        <v>0</v>
      </c>
      <c r="N45" s="14">
        <v>0</v>
      </c>
      <c r="O45" s="64">
        <v>0</v>
      </c>
      <c r="P45" s="64">
        <v>1</v>
      </c>
      <c r="Q45" s="18">
        <v>0</v>
      </c>
      <c r="R45" s="17" t="s">
        <v>56</v>
      </c>
      <c r="S45" s="64" t="s">
        <v>56</v>
      </c>
      <c r="T45" s="64" t="s">
        <v>58</v>
      </c>
      <c r="U45" s="64" t="s">
        <v>58</v>
      </c>
      <c r="V45" s="64">
        <v>0</v>
      </c>
      <c r="W45" s="11" t="s">
        <v>58</v>
      </c>
      <c r="X45" s="490" t="s">
        <v>57</v>
      </c>
      <c r="Y45" s="203">
        <v>0</v>
      </c>
      <c r="Z45" s="205">
        <v>0</v>
      </c>
      <c r="AA45" s="204" t="s">
        <v>56</v>
      </c>
      <c r="AB45" s="713" t="s">
        <v>56</v>
      </c>
      <c r="AC45" s="203" t="s">
        <v>56</v>
      </c>
      <c r="AD45" s="205" t="s">
        <v>56</v>
      </c>
      <c r="AE45" s="491">
        <v>0</v>
      </c>
      <c r="AF45" s="204">
        <v>0</v>
      </c>
      <c r="AG45" s="673" t="s">
        <v>56</v>
      </c>
    </row>
    <row r="46" spans="1:33" ht="30" customHeight="1" x14ac:dyDescent="0.25">
      <c r="A46" s="689" t="s">
        <v>49</v>
      </c>
      <c r="B46" s="832" t="s">
        <v>96</v>
      </c>
      <c r="C46" s="832" t="s">
        <v>140</v>
      </c>
      <c r="D46" s="656" t="s">
        <v>168</v>
      </c>
      <c r="E46" s="656" t="s">
        <v>169</v>
      </c>
      <c r="F46" s="687" t="s">
        <v>170</v>
      </c>
      <c r="G46" s="647" t="s">
        <v>171</v>
      </c>
      <c r="H46" s="681" t="s">
        <v>55</v>
      </c>
      <c r="I46" s="17" t="s">
        <v>56</v>
      </c>
      <c r="J46" s="64" t="s">
        <v>56</v>
      </c>
      <c r="K46" s="64" t="s">
        <v>56</v>
      </c>
      <c r="L46" s="64" t="s">
        <v>57</v>
      </c>
      <c r="M46" s="11">
        <v>0</v>
      </c>
      <c r="N46" s="14">
        <v>0</v>
      </c>
      <c r="O46" s="64">
        <v>2</v>
      </c>
      <c r="P46" s="64">
        <v>0</v>
      </c>
      <c r="Q46" s="18">
        <v>0</v>
      </c>
      <c r="R46" s="17" t="s">
        <v>56</v>
      </c>
      <c r="S46" s="64" t="s">
        <v>56</v>
      </c>
      <c r="T46" s="64">
        <v>3</v>
      </c>
      <c r="U46" s="64">
        <v>4</v>
      </c>
      <c r="V46" s="64">
        <v>0</v>
      </c>
      <c r="W46" s="11">
        <v>1</v>
      </c>
      <c r="X46" s="490" t="s">
        <v>57</v>
      </c>
      <c r="Y46" s="203">
        <v>0</v>
      </c>
      <c r="Z46" s="205">
        <v>0</v>
      </c>
      <c r="AA46" s="204" t="s">
        <v>56</v>
      </c>
      <c r="AB46" s="713" t="s">
        <v>56</v>
      </c>
      <c r="AC46" s="203" t="s">
        <v>56</v>
      </c>
      <c r="AD46" s="205" t="s">
        <v>56</v>
      </c>
      <c r="AE46" s="491">
        <v>0</v>
      </c>
      <c r="AF46" s="204">
        <v>0</v>
      </c>
      <c r="AG46" s="673" t="s">
        <v>56</v>
      </c>
    </row>
    <row r="47" spans="1:33" ht="30" customHeight="1" x14ac:dyDescent="0.25">
      <c r="A47" s="689" t="s">
        <v>49</v>
      </c>
      <c r="B47" s="832" t="s">
        <v>96</v>
      </c>
      <c r="C47" s="832" t="s">
        <v>140</v>
      </c>
      <c r="D47" s="656" t="s">
        <v>172</v>
      </c>
      <c r="E47" s="656" t="s">
        <v>142</v>
      </c>
      <c r="F47" s="687" t="s">
        <v>173</v>
      </c>
      <c r="G47" s="647" t="s">
        <v>142</v>
      </c>
      <c r="H47" s="681" t="s">
        <v>55</v>
      </c>
      <c r="I47" s="17" t="s">
        <v>56</v>
      </c>
      <c r="J47" s="64" t="s">
        <v>56</v>
      </c>
      <c r="K47" s="64" t="s">
        <v>56</v>
      </c>
      <c r="L47" s="64" t="s">
        <v>57</v>
      </c>
      <c r="M47" s="11">
        <v>0</v>
      </c>
      <c r="N47" s="14">
        <v>0</v>
      </c>
      <c r="O47" s="64">
        <v>0</v>
      </c>
      <c r="P47" s="64">
        <v>1</v>
      </c>
      <c r="Q47" s="18">
        <v>0</v>
      </c>
      <c r="R47" s="17" t="s">
        <v>56</v>
      </c>
      <c r="S47" s="64" t="s">
        <v>56</v>
      </c>
      <c r="T47" s="64" t="s">
        <v>58</v>
      </c>
      <c r="U47" s="64" t="s">
        <v>58</v>
      </c>
      <c r="V47" s="64">
        <v>0</v>
      </c>
      <c r="W47" s="11" t="s">
        <v>58</v>
      </c>
      <c r="X47" s="490" t="s">
        <v>57</v>
      </c>
      <c r="Y47" s="203">
        <v>0</v>
      </c>
      <c r="Z47" s="205">
        <v>0</v>
      </c>
      <c r="AA47" s="204" t="s">
        <v>56</v>
      </c>
      <c r="AB47" s="713" t="s">
        <v>56</v>
      </c>
      <c r="AC47" s="203" t="s">
        <v>56</v>
      </c>
      <c r="AD47" s="205" t="s">
        <v>56</v>
      </c>
      <c r="AE47" s="491">
        <v>0</v>
      </c>
      <c r="AF47" s="204">
        <v>0</v>
      </c>
      <c r="AG47" s="673" t="s">
        <v>56</v>
      </c>
    </row>
    <row r="48" spans="1:33" ht="30" customHeight="1" x14ac:dyDescent="0.25">
      <c r="A48" s="689" t="s">
        <v>49</v>
      </c>
      <c r="B48" s="832" t="s">
        <v>96</v>
      </c>
      <c r="C48" s="832" t="s">
        <v>140</v>
      </c>
      <c r="D48" s="656" t="s">
        <v>172</v>
      </c>
      <c r="E48" s="656" t="s">
        <v>142</v>
      </c>
      <c r="F48" s="687" t="s">
        <v>174</v>
      </c>
      <c r="G48" s="647" t="s">
        <v>142</v>
      </c>
      <c r="H48" s="681" t="s">
        <v>55</v>
      </c>
      <c r="I48" s="17" t="s">
        <v>56</v>
      </c>
      <c r="J48" s="64" t="s">
        <v>56</v>
      </c>
      <c r="K48" s="64" t="s">
        <v>56</v>
      </c>
      <c r="L48" s="64" t="s">
        <v>57</v>
      </c>
      <c r="M48" s="11">
        <v>0</v>
      </c>
      <c r="N48" s="14">
        <v>0</v>
      </c>
      <c r="O48" s="64">
        <v>2</v>
      </c>
      <c r="P48" s="64">
        <v>0</v>
      </c>
      <c r="Q48" s="18">
        <v>0</v>
      </c>
      <c r="R48" s="17" t="s">
        <v>56</v>
      </c>
      <c r="S48" s="64" t="s">
        <v>56</v>
      </c>
      <c r="T48" s="64" t="s">
        <v>58</v>
      </c>
      <c r="U48" s="64" t="s">
        <v>58</v>
      </c>
      <c r="V48" s="64">
        <v>0</v>
      </c>
      <c r="W48" s="11" t="s">
        <v>58</v>
      </c>
      <c r="X48" s="490" t="s">
        <v>57</v>
      </c>
      <c r="Y48" s="203">
        <v>0</v>
      </c>
      <c r="Z48" s="205">
        <v>0</v>
      </c>
      <c r="AA48" s="204" t="s">
        <v>56</v>
      </c>
      <c r="AB48" s="713" t="s">
        <v>56</v>
      </c>
      <c r="AC48" s="203" t="s">
        <v>56</v>
      </c>
      <c r="AD48" s="205" t="s">
        <v>56</v>
      </c>
      <c r="AE48" s="491">
        <v>0</v>
      </c>
      <c r="AF48" s="204">
        <v>0</v>
      </c>
      <c r="AG48" s="673" t="s">
        <v>56</v>
      </c>
    </row>
    <row r="49" spans="1:33" ht="30" customHeight="1" x14ac:dyDescent="0.25">
      <c r="A49" s="65" t="s">
        <v>49</v>
      </c>
      <c r="B49" s="837" t="s">
        <v>96</v>
      </c>
      <c r="C49" s="837" t="s">
        <v>175</v>
      </c>
      <c r="D49" s="471" t="s">
        <v>176</v>
      </c>
      <c r="E49" s="471" t="s">
        <v>177</v>
      </c>
      <c r="F49" s="472" t="s">
        <v>178</v>
      </c>
      <c r="G49" s="647" t="s">
        <v>177</v>
      </c>
      <c r="H49" s="681" t="s">
        <v>55</v>
      </c>
      <c r="I49" s="17" t="s">
        <v>56</v>
      </c>
      <c r="J49" s="64" t="s">
        <v>56</v>
      </c>
      <c r="K49" s="64" t="s">
        <v>56</v>
      </c>
      <c r="L49" s="64" t="s">
        <v>57</v>
      </c>
      <c r="M49" s="11">
        <v>0</v>
      </c>
      <c r="N49" s="14">
        <v>0</v>
      </c>
      <c r="O49" s="64" t="s">
        <v>58</v>
      </c>
      <c r="P49" s="64" t="s">
        <v>58</v>
      </c>
      <c r="Q49" s="18">
        <v>0</v>
      </c>
      <c r="R49" s="17" t="s">
        <v>56</v>
      </c>
      <c r="S49" s="64" t="s">
        <v>56</v>
      </c>
      <c r="T49" s="64" t="s">
        <v>58</v>
      </c>
      <c r="U49" s="64" t="s">
        <v>58</v>
      </c>
      <c r="V49" s="64">
        <v>0</v>
      </c>
      <c r="W49" s="11" t="s">
        <v>58</v>
      </c>
      <c r="X49" s="490" t="s">
        <v>179</v>
      </c>
      <c r="Y49" s="203">
        <v>0</v>
      </c>
      <c r="Z49" s="205">
        <v>0</v>
      </c>
      <c r="AA49" s="204" t="s">
        <v>56</v>
      </c>
      <c r="AB49" s="713" t="s">
        <v>56</v>
      </c>
      <c r="AC49" s="203" t="s">
        <v>56</v>
      </c>
      <c r="AD49" s="205" t="s">
        <v>56</v>
      </c>
      <c r="AE49" s="491">
        <v>0</v>
      </c>
      <c r="AF49" s="204">
        <v>0</v>
      </c>
      <c r="AG49" s="673" t="s">
        <v>56</v>
      </c>
    </row>
    <row r="50" spans="1:33" ht="30" customHeight="1" x14ac:dyDescent="0.25">
      <c r="A50" s="65" t="s">
        <v>49</v>
      </c>
      <c r="B50" s="837" t="s">
        <v>96</v>
      </c>
      <c r="C50" s="837" t="s">
        <v>175</v>
      </c>
      <c r="D50" s="471" t="s">
        <v>176</v>
      </c>
      <c r="E50" s="471" t="s">
        <v>177</v>
      </c>
      <c r="F50" s="472" t="s">
        <v>180</v>
      </c>
      <c r="G50" s="647" t="s">
        <v>177</v>
      </c>
      <c r="H50" s="681" t="s">
        <v>55</v>
      </c>
      <c r="I50" s="17" t="s">
        <v>56</v>
      </c>
      <c r="J50" s="64" t="s">
        <v>56</v>
      </c>
      <c r="K50" s="64" t="s">
        <v>56</v>
      </c>
      <c r="L50" s="64" t="s">
        <v>57</v>
      </c>
      <c r="M50" s="11">
        <v>0</v>
      </c>
      <c r="N50" s="14" t="s">
        <v>58</v>
      </c>
      <c r="O50" s="64" t="s">
        <v>58</v>
      </c>
      <c r="P50" s="64" t="s">
        <v>58</v>
      </c>
      <c r="Q50" s="18">
        <v>0</v>
      </c>
      <c r="R50" s="17" t="s">
        <v>56</v>
      </c>
      <c r="S50" s="64" t="s">
        <v>56</v>
      </c>
      <c r="T50" s="64" t="s">
        <v>58</v>
      </c>
      <c r="U50" s="64" t="s">
        <v>58</v>
      </c>
      <c r="V50" s="64">
        <v>0</v>
      </c>
      <c r="W50" s="11" t="s">
        <v>58</v>
      </c>
      <c r="X50" s="490" t="s">
        <v>179</v>
      </c>
      <c r="Y50" s="203">
        <v>0</v>
      </c>
      <c r="Z50" s="205">
        <v>0</v>
      </c>
      <c r="AA50" s="204" t="s">
        <v>56</v>
      </c>
      <c r="AB50" s="713" t="s">
        <v>56</v>
      </c>
      <c r="AC50" s="203" t="s">
        <v>56</v>
      </c>
      <c r="AD50" s="205" t="s">
        <v>56</v>
      </c>
      <c r="AE50" s="491">
        <v>0</v>
      </c>
      <c r="AF50" s="204">
        <v>0</v>
      </c>
      <c r="AG50" s="673" t="s">
        <v>56</v>
      </c>
    </row>
    <row r="51" spans="1:33" ht="30" customHeight="1" x14ac:dyDescent="0.25">
      <c r="A51" s="65" t="s">
        <v>49</v>
      </c>
      <c r="B51" s="837" t="s">
        <v>96</v>
      </c>
      <c r="C51" s="837" t="s">
        <v>175</v>
      </c>
      <c r="D51" s="471" t="s">
        <v>176</v>
      </c>
      <c r="E51" s="471" t="s">
        <v>177</v>
      </c>
      <c r="F51" s="472" t="s">
        <v>181</v>
      </c>
      <c r="G51" s="647" t="s">
        <v>177</v>
      </c>
      <c r="H51" s="681" t="s">
        <v>55</v>
      </c>
      <c r="I51" s="17" t="s">
        <v>56</v>
      </c>
      <c r="J51" s="64" t="s">
        <v>56</v>
      </c>
      <c r="K51" s="64" t="s">
        <v>56</v>
      </c>
      <c r="L51" s="64" t="s">
        <v>57</v>
      </c>
      <c r="M51" s="11">
        <v>0</v>
      </c>
      <c r="N51" s="14" t="s">
        <v>58</v>
      </c>
      <c r="O51" s="64" t="s">
        <v>58</v>
      </c>
      <c r="P51" s="64" t="s">
        <v>58</v>
      </c>
      <c r="Q51" s="18">
        <v>0</v>
      </c>
      <c r="R51" s="17" t="s">
        <v>56</v>
      </c>
      <c r="S51" s="64" t="s">
        <v>56</v>
      </c>
      <c r="T51" s="64" t="s">
        <v>58</v>
      </c>
      <c r="U51" s="64" t="s">
        <v>58</v>
      </c>
      <c r="V51" s="64">
        <v>0</v>
      </c>
      <c r="W51" s="11" t="s">
        <v>58</v>
      </c>
      <c r="X51" s="490" t="s">
        <v>179</v>
      </c>
      <c r="Y51" s="203">
        <v>0</v>
      </c>
      <c r="Z51" s="205">
        <v>0</v>
      </c>
      <c r="AA51" s="204" t="s">
        <v>56</v>
      </c>
      <c r="AB51" s="713" t="s">
        <v>56</v>
      </c>
      <c r="AC51" s="203" t="s">
        <v>56</v>
      </c>
      <c r="AD51" s="205" t="s">
        <v>56</v>
      </c>
      <c r="AE51" s="491">
        <v>0</v>
      </c>
      <c r="AF51" s="204">
        <v>0</v>
      </c>
      <c r="AG51" s="673" t="s">
        <v>56</v>
      </c>
    </row>
    <row r="52" spans="1:33" ht="30" customHeight="1" x14ac:dyDescent="0.25">
      <c r="A52" s="65" t="s">
        <v>49</v>
      </c>
      <c r="B52" s="837" t="s">
        <v>96</v>
      </c>
      <c r="C52" s="837" t="s">
        <v>175</v>
      </c>
      <c r="D52" s="471" t="s">
        <v>176</v>
      </c>
      <c r="E52" s="471" t="s">
        <v>177</v>
      </c>
      <c r="F52" s="472" t="s">
        <v>182</v>
      </c>
      <c r="G52" s="647" t="s">
        <v>177</v>
      </c>
      <c r="H52" s="681" t="s">
        <v>55</v>
      </c>
      <c r="I52" s="17" t="s">
        <v>56</v>
      </c>
      <c r="J52" s="64" t="s">
        <v>56</v>
      </c>
      <c r="K52" s="64" t="s">
        <v>56</v>
      </c>
      <c r="L52" s="64" t="s">
        <v>57</v>
      </c>
      <c r="M52" s="11">
        <v>0</v>
      </c>
      <c r="N52" s="14" t="s">
        <v>58</v>
      </c>
      <c r="O52" s="64" t="s">
        <v>58</v>
      </c>
      <c r="P52" s="64" t="s">
        <v>58</v>
      </c>
      <c r="Q52" s="18">
        <v>0</v>
      </c>
      <c r="R52" s="17" t="s">
        <v>56</v>
      </c>
      <c r="S52" s="64" t="s">
        <v>56</v>
      </c>
      <c r="T52" s="64" t="s">
        <v>58</v>
      </c>
      <c r="U52" s="64" t="s">
        <v>58</v>
      </c>
      <c r="V52" s="64">
        <v>0</v>
      </c>
      <c r="W52" s="11" t="s">
        <v>58</v>
      </c>
      <c r="X52" s="490" t="s">
        <v>179</v>
      </c>
      <c r="Y52" s="203">
        <v>0</v>
      </c>
      <c r="Z52" s="205">
        <v>0</v>
      </c>
      <c r="AA52" s="204" t="s">
        <v>56</v>
      </c>
      <c r="AB52" s="713" t="s">
        <v>56</v>
      </c>
      <c r="AC52" s="203" t="s">
        <v>56</v>
      </c>
      <c r="AD52" s="205" t="s">
        <v>56</v>
      </c>
      <c r="AE52" s="491">
        <v>0</v>
      </c>
      <c r="AF52" s="204">
        <v>0</v>
      </c>
      <c r="AG52" s="673" t="s">
        <v>56</v>
      </c>
    </row>
    <row r="53" spans="1:33" ht="30" customHeight="1" x14ac:dyDescent="0.25">
      <c r="A53" s="65" t="s">
        <v>49</v>
      </c>
      <c r="B53" s="837" t="s">
        <v>96</v>
      </c>
      <c r="C53" s="837" t="s">
        <v>175</v>
      </c>
      <c r="D53" s="471" t="s">
        <v>176</v>
      </c>
      <c r="E53" s="471" t="s">
        <v>177</v>
      </c>
      <c r="F53" s="472" t="s">
        <v>183</v>
      </c>
      <c r="G53" s="647" t="s">
        <v>177</v>
      </c>
      <c r="H53" s="681" t="s">
        <v>55</v>
      </c>
      <c r="I53" s="17" t="s">
        <v>56</v>
      </c>
      <c r="J53" s="64" t="s">
        <v>56</v>
      </c>
      <c r="K53" s="64" t="s">
        <v>56</v>
      </c>
      <c r="L53" s="64" t="s">
        <v>57</v>
      </c>
      <c r="M53" s="11">
        <v>0</v>
      </c>
      <c r="N53" s="14" t="s">
        <v>58</v>
      </c>
      <c r="O53" s="64" t="s">
        <v>58</v>
      </c>
      <c r="P53" s="64" t="s">
        <v>58</v>
      </c>
      <c r="Q53" s="18">
        <v>0</v>
      </c>
      <c r="R53" s="17" t="s">
        <v>56</v>
      </c>
      <c r="S53" s="64" t="s">
        <v>56</v>
      </c>
      <c r="T53" s="64" t="s">
        <v>58</v>
      </c>
      <c r="U53" s="64" t="s">
        <v>58</v>
      </c>
      <c r="V53" s="64">
        <v>0</v>
      </c>
      <c r="W53" s="11" t="s">
        <v>58</v>
      </c>
      <c r="X53" s="490" t="s">
        <v>179</v>
      </c>
      <c r="Y53" s="203">
        <v>0</v>
      </c>
      <c r="Z53" s="205">
        <v>0</v>
      </c>
      <c r="AA53" s="204" t="s">
        <v>56</v>
      </c>
      <c r="AB53" s="713" t="s">
        <v>56</v>
      </c>
      <c r="AC53" s="203" t="s">
        <v>56</v>
      </c>
      <c r="AD53" s="205" t="s">
        <v>56</v>
      </c>
      <c r="AE53" s="491">
        <v>0</v>
      </c>
      <c r="AF53" s="204">
        <v>0</v>
      </c>
      <c r="AG53" s="673" t="s">
        <v>56</v>
      </c>
    </row>
    <row r="54" spans="1:33" ht="30" customHeight="1" x14ac:dyDescent="0.25">
      <c r="A54" s="65" t="s">
        <v>49</v>
      </c>
      <c r="B54" s="837" t="s">
        <v>96</v>
      </c>
      <c r="C54" s="837" t="s">
        <v>175</v>
      </c>
      <c r="D54" s="471" t="s">
        <v>176</v>
      </c>
      <c r="E54" s="471" t="s">
        <v>177</v>
      </c>
      <c r="F54" s="472" t="s">
        <v>184</v>
      </c>
      <c r="G54" s="647" t="s">
        <v>177</v>
      </c>
      <c r="H54" s="681" t="s">
        <v>55</v>
      </c>
      <c r="I54" s="17" t="s">
        <v>56</v>
      </c>
      <c r="J54" s="64" t="s">
        <v>56</v>
      </c>
      <c r="K54" s="64" t="s">
        <v>56</v>
      </c>
      <c r="L54" s="64" t="s">
        <v>57</v>
      </c>
      <c r="M54" s="11">
        <v>0</v>
      </c>
      <c r="N54" s="14" t="s">
        <v>58</v>
      </c>
      <c r="O54" s="64" t="s">
        <v>58</v>
      </c>
      <c r="P54" s="64" t="s">
        <v>58</v>
      </c>
      <c r="Q54" s="18">
        <v>0</v>
      </c>
      <c r="R54" s="17" t="s">
        <v>56</v>
      </c>
      <c r="S54" s="64" t="s">
        <v>56</v>
      </c>
      <c r="T54" s="64" t="s">
        <v>58</v>
      </c>
      <c r="U54" s="64" t="s">
        <v>58</v>
      </c>
      <c r="V54" s="64">
        <v>0</v>
      </c>
      <c r="W54" s="11" t="s">
        <v>58</v>
      </c>
      <c r="X54" s="490" t="s">
        <v>179</v>
      </c>
      <c r="Y54" s="203">
        <v>0</v>
      </c>
      <c r="Z54" s="205">
        <v>0</v>
      </c>
      <c r="AA54" s="204" t="s">
        <v>56</v>
      </c>
      <c r="AB54" s="713" t="s">
        <v>56</v>
      </c>
      <c r="AC54" s="203" t="s">
        <v>56</v>
      </c>
      <c r="AD54" s="205" t="s">
        <v>56</v>
      </c>
      <c r="AE54" s="491">
        <v>0</v>
      </c>
      <c r="AF54" s="204">
        <v>0</v>
      </c>
      <c r="AG54" s="673" t="s">
        <v>56</v>
      </c>
    </row>
    <row r="55" spans="1:33" ht="30" customHeight="1" x14ac:dyDescent="0.25">
      <c r="A55" s="65" t="s">
        <v>49</v>
      </c>
      <c r="B55" s="837" t="s">
        <v>96</v>
      </c>
      <c r="C55" s="837" t="s">
        <v>175</v>
      </c>
      <c r="D55" s="471" t="s">
        <v>176</v>
      </c>
      <c r="E55" s="471" t="s">
        <v>177</v>
      </c>
      <c r="F55" s="472" t="s">
        <v>185</v>
      </c>
      <c r="G55" s="647" t="s">
        <v>177</v>
      </c>
      <c r="H55" s="681" t="s">
        <v>55</v>
      </c>
      <c r="I55" s="17" t="s">
        <v>56</v>
      </c>
      <c r="J55" s="64" t="s">
        <v>56</v>
      </c>
      <c r="K55" s="64" t="s">
        <v>56</v>
      </c>
      <c r="L55" s="64" t="s">
        <v>57</v>
      </c>
      <c r="M55" s="11">
        <v>0</v>
      </c>
      <c r="N55" s="14" t="s">
        <v>58</v>
      </c>
      <c r="O55" s="64" t="s">
        <v>58</v>
      </c>
      <c r="P55" s="64" t="s">
        <v>58</v>
      </c>
      <c r="Q55" s="18">
        <v>0</v>
      </c>
      <c r="R55" s="17" t="s">
        <v>56</v>
      </c>
      <c r="S55" s="64" t="s">
        <v>56</v>
      </c>
      <c r="T55" s="64" t="s">
        <v>58</v>
      </c>
      <c r="U55" s="64" t="s">
        <v>58</v>
      </c>
      <c r="V55" s="64">
        <v>0</v>
      </c>
      <c r="W55" s="11" t="s">
        <v>58</v>
      </c>
      <c r="X55" s="490" t="s">
        <v>179</v>
      </c>
      <c r="Y55" s="203">
        <v>0</v>
      </c>
      <c r="Z55" s="205">
        <v>0</v>
      </c>
      <c r="AA55" s="204" t="s">
        <v>56</v>
      </c>
      <c r="AB55" s="713" t="s">
        <v>56</v>
      </c>
      <c r="AC55" s="203" t="s">
        <v>56</v>
      </c>
      <c r="AD55" s="205" t="s">
        <v>56</v>
      </c>
      <c r="AE55" s="491">
        <v>0</v>
      </c>
      <c r="AF55" s="204">
        <v>0</v>
      </c>
      <c r="AG55" s="673" t="s">
        <v>56</v>
      </c>
    </row>
    <row r="56" spans="1:33" ht="30" customHeight="1" x14ac:dyDescent="0.25">
      <c r="A56" s="65" t="s">
        <v>49</v>
      </c>
      <c r="B56" s="837" t="s">
        <v>96</v>
      </c>
      <c r="C56" s="837" t="s">
        <v>175</v>
      </c>
      <c r="D56" s="471" t="s">
        <v>176</v>
      </c>
      <c r="E56" s="471" t="s">
        <v>177</v>
      </c>
      <c r="F56" s="472" t="s">
        <v>186</v>
      </c>
      <c r="G56" s="647" t="s">
        <v>177</v>
      </c>
      <c r="H56" s="681" t="s">
        <v>55</v>
      </c>
      <c r="I56" s="17" t="s">
        <v>56</v>
      </c>
      <c r="J56" s="64" t="s">
        <v>56</v>
      </c>
      <c r="K56" s="64" t="s">
        <v>56</v>
      </c>
      <c r="L56" s="64" t="s">
        <v>57</v>
      </c>
      <c r="M56" s="11">
        <v>0</v>
      </c>
      <c r="N56" s="14" t="s">
        <v>58</v>
      </c>
      <c r="O56" s="64" t="s">
        <v>58</v>
      </c>
      <c r="P56" s="64" t="s">
        <v>58</v>
      </c>
      <c r="Q56" s="18">
        <v>0</v>
      </c>
      <c r="R56" s="17" t="s">
        <v>56</v>
      </c>
      <c r="S56" s="64" t="s">
        <v>56</v>
      </c>
      <c r="T56" s="64" t="s">
        <v>58</v>
      </c>
      <c r="U56" s="64" t="s">
        <v>58</v>
      </c>
      <c r="V56" s="64">
        <v>0</v>
      </c>
      <c r="W56" s="11" t="s">
        <v>58</v>
      </c>
      <c r="X56" s="490" t="s">
        <v>179</v>
      </c>
      <c r="Y56" s="203">
        <v>0</v>
      </c>
      <c r="Z56" s="205">
        <v>0</v>
      </c>
      <c r="AA56" s="204" t="s">
        <v>56</v>
      </c>
      <c r="AB56" s="713" t="s">
        <v>56</v>
      </c>
      <c r="AC56" s="203" t="s">
        <v>56</v>
      </c>
      <c r="AD56" s="205" t="s">
        <v>56</v>
      </c>
      <c r="AE56" s="491">
        <v>0</v>
      </c>
      <c r="AF56" s="204">
        <v>0</v>
      </c>
      <c r="AG56" s="673" t="s">
        <v>56</v>
      </c>
    </row>
    <row r="57" spans="1:33" ht="30" customHeight="1" x14ac:dyDescent="0.25">
      <c r="A57" s="65" t="s">
        <v>49</v>
      </c>
      <c r="B57" s="837" t="s">
        <v>96</v>
      </c>
      <c r="C57" s="837" t="s">
        <v>175</v>
      </c>
      <c r="D57" s="471" t="s">
        <v>187</v>
      </c>
      <c r="E57" s="471" t="s">
        <v>187</v>
      </c>
      <c r="F57" s="472" t="s">
        <v>188</v>
      </c>
      <c r="G57" s="647" t="s">
        <v>189</v>
      </c>
      <c r="H57" s="681" t="s">
        <v>55</v>
      </c>
      <c r="I57" s="17" t="s">
        <v>56</v>
      </c>
      <c r="J57" s="64" t="s">
        <v>56</v>
      </c>
      <c r="K57" s="64" t="s">
        <v>56</v>
      </c>
      <c r="L57" s="64" t="s">
        <v>57</v>
      </c>
      <c r="M57" s="11">
        <v>0</v>
      </c>
      <c r="N57" s="14" t="s">
        <v>58</v>
      </c>
      <c r="O57" s="64" t="s">
        <v>58</v>
      </c>
      <c r="P57" s="64" t="s">
        <v>58</v>
      </c>
      <c r="Q57" s="18">
        <v>0</v>
      </c>
      <c r="R57" s="17" t="s">
        <v>56</v>
      </c>
      <c r="S57" s="64" t="s">
        <v>56</v>
      </c>
      <c r="T57" s="64" t="s">
        <v>58</v>
      </c>
      <c r="U57" s="64" t="s">
        <v>58</v>
      </c>
      <c r="V57" s="64">
        <v>0</v>
      </c>
      <c r="W57" s="11" t="s">
        <v>58</v>
      </c>
      <c r="X57" s="490" t="s">
        <v>179</v>
      </c>
      <c r="Y57" s="203">
        <v>0</v>
      </c>
      <c r="Z57" s="205">
        <v>0</v>
      </c>
      <c r="AA57" s="204" t="s">
        <v>56</v>
      </c>
      <c r="AB57" s="713" t="s">
        <v>56</v>
      </c>
      <c r="AC57" s="203" t="s">
        <v>56</v>
      </c>
      <c r="AD57" s="205" t="s">
        <v>56</v>
      </c>
      <c r="AE57" s="491">
        <v>0</v>
      </c>
      <c r="AF57" s="204">
        <v>0</v>
      </c>
      <c r="AG57" s="673" t="s">
        <v>56</v>
      </c>
    </row>
    <row r="58" spans="1:33" ht="30" customHeight="1" x14ac:dyDescent="0.25">
      <c r="A58" s="65" t="s">
        <v>49</v>
      </c>
      <c r="B58" s="837" t="s">
        <v>96</v>
      </c>
      <c r="C58" s="837" t="s">
        <v>175</v>
      </c>
      <c r="D58" s="471" t="s">
        <v>190</v>
      </c>
      <c r="E58" s="471" t="s">
        <v>191</v>
      </c>
      <c r="F58" s="472" t="s">
        <v>192</v>
      </c>
      <c r="G58" s="647" t="s">
        <v>193</v>
      </c>
      <c r="H58" s="681" t="s">
        <v>55</v>
      </c>
      <c r="I58" s="17" t="s">
        <v>56</v>
      </c>
      <c r="J58" s="64" t="s">
        <v>56</v>
      </c>
      <c r="K58" s="64" t="s">
        <v>56</v>
      </c>
      <c r="L58" s="64" t="s">
        <v>57</v>
      </c>
      <c r="M58" s="11">
        <v>0</v>
      </c>
      <c r="N58" s="14" t="s">
        <v>58</v>
      </c>
      <c r="O58" s="64" t="s">
        <v>58</v>
      </c>
      <c r="P58" s="64" t="s">
        <v>58</v>
      </c>
      <c r="Q58" s="18">
        <v>0</v>
      </c>
      <c r="R58" s="17" t="s">
        <v>56</v>
      </c>
      <c r="S58" s="64" t="s">
        <v>56</v>
      </c>
      <c r="T58" s="64" t="s">
        <v>58</v>
      </c>
      <c r="U58" s="64" t="s">
        <v>58</v>
      </c>
      <c r="V58" s="64">
        <v>0</v>
      </c>
      <c r="W58" s="11" t="s">
        <v>58</v>
      </c>
      <c r="X58" s="490" t="s">
        <v>179</v>
      </c>
      <c r="Y58" s="203">
        <v>0</v>
      </c>
      <c r="Z58" s="205">
        <v>0</v>
      </c>
      <c r="AA58" s="204" t="s">
        <v>56</v>
      </c>
      <c r="AB58" s="713" t="s">
        <v>56</v>
      </c>
      <c r="AC58" s="203" t="s">
        <v>56</v>
      </c>
      <c r="AD58" s="205" t="s">
        <v>56</v>
      </c>
      <c r="AE58" s="491">
        <v>0</v>
      </c>
      <c r="AF58" s="204">
        <v>0</v>
      </c>
      <c r="AG58" s="673" t="s">
        <v>56</v>
      </c>
    </row>
    <row r="59" spans="1:33" ht="30" customHeight="1" x14ac:dyDescent="0.25">
      <c r="A59" s="65" t="s">
        <v>49</v>
      </c>
      <c r="B59" s="837" t="s">
        <v>96</v>
      </c>
      <c r="C59" s="837" t="s">
        <v>175</v>
      </c>
      <c r="D59" s="471" t="s">
        <v>194</v>
      </c>
      <c r="E59" s="471" t="s">
        <v>194</v>
      </c>
      <c r="F59" s="472" t="s">
        <v>195</v>
      </c>
      <c r="G59" s="647" t="s">
        <v>196</v>
      </c>
      <c r="H59" s="681" t="s">
        <v>55</v>
      </c>
      <c r="I59" s="17" t="s">
        <v>56</v>
      </c>
      <c r="J59" s="64" t="s">
        <v>56</v>
      </c>
      <c r="K59" s="64" t="s">
        <v>56</v>
      </c>
      <c r="L59" s="64" t="s">
        <v>57</v>
      </c>
      <c r="M59" s="11">
        <v>0</v>
      </c>
      <c r="N59" s="14" t="s">
        <v>58</v>
      </c>
      <c r="O59" s="64" t="s">
        <v>58</v>
      </c>
      <c r="P59" s="64" t="s">
        <v>58</v>
      </c>
      <c r="Q59" s="18">
        <v>0</v>
      </c>
      <c r="R59" s="17" t="s">
        <v>56</v>
      </c>
      <c r="S59" s="64" t="s">
        <v>56</v>
      </c>
      <c r="T59" s="64" t="s">
        <v>58</v>
      </c>
      <c r="U59" s="64" t="s">
        <v>58</v>
      </c>
      <c r="V59" s="64">
        <v>0</v>
      </c>
      <c r="W59" s="11" t="s">
        <v>58</v>
      </c>
      <c r="X59" s="490" t="s">
        <v>179</v>
      </c>
      <c r="Y59" s="203">
        <v>0</v>
      </c>
      <c r="Z59" s="205">
        <v>0</v>
      </c>
      <c r="AA59" s="204" t="s">
        <v>56</v>
      </c>
      <c r="AB59" s="713" t="s">
        <v>56</v>
      </c>
      <c r="AC59" s="203" t="s">
        <v>56</v>
      </c>
      <c r="AD59" s="205" t="s">
        <v>56</v>
      </c>
      <c r="AE59" s="491">
        <v>0</v>
      </c>
      <c r="AF59" s="204">
        <v>0</v>
      </c>
      <c r="AG59" s="673" t="s">
        <v>56</v>
      </c>
    </row>
    <row r="60" spans="1:33" ht="30" customHeight="1" x14ac:dyDescent="0.25">
      <c r="A60" s="65" t="s">
        <v>49</v>
      </c>
      <c r="B60" s="837" t="s">
        <v>96</v>
      </c>
      <c r="C60" s="837" t="s">
        <v>175</v>
      </c>
      <c r="D60" s="471" t="s">
        <v>197</v>
      </c>
      <c r="E60" s="471" t="s">
        <v>198</v>
      </c>
      <c r="F60" s="472" t="s">
        <v>199</v>
      </c>
      <c r="G60" s="647" t="s">
        <v>198</v>
      </c>
      <c r="H60" s="681" t="s">
        <v>55</v>
      </c>
      <c r="I60" s="17" t="s">
        <v>56</v>
      </c>
      <c r="J60" s="64" t="s">
        <v>56</v>
      </c>
      <c r="K60" s="64" t="s">
        <v>56</v>
      </c>
      <c r="L60" s="64" t="s">
        <v>57</v>
      </c>
      <c r="M60" s="11">
        <v>0</v>
      </c>
      <c r="N60" s="14" t="s">
        <v>58</v>
      </c>
      <c r="O60" s="64" t="s">
        <v>58</v>
      </c>
      <c r="P60" s="64" t="s">
        <v>58</v>
      </c>
      <c r="Q60" s="18">
        <v>0</v>
      </c>
      <c r="R60" s="17" t="s">
        <v>56</v>
      </c>
      <c r="S60" s="64" t="s">
        <v>56</v>
      </c>
      <c r="T60" s="64" t="s">
        <v>58</v>
      </c>
      <c r="U60" s="64" t="s">
        <v>58</v>
      </c>
      <c r="V60" s="64">
        <v>0</v>
      </c>
      <c r="W60" s="11" t="s">
        <v>58</v>
      </c>
      <c r="X60" s="490" t="s">
        <v>179</v>
      </c>
      <c r="Y60" s="203">
        <v>0</v>
      </c>
      <c r="Z60" s="205">
        <v>0</v>
      </c>
      <c r="AA60" s="204" t="s">
        <v>56</v>
      </c>
      <c r="AB60" s="713" t="s">
        <v>56</v>
      </c>
      <c r="AC60" s="203" t="s">
        <v>56</v>
      </c>
      <c r="AD60" s="205" t="s">
        <v>56</v>
      </c>
      <c r="AE60" s="491">
        <v>0</v>
      </c>
      <c r="AF60" s="204">
        <v>0</v>
      </c>
      <c r="AG60" s="673" t="s">
        <v>56</v>
      </c>
    </row>
    <row r="61" spans="1:33" ht="30" customHeight="1" x14ac:dyDescent="0.25">
      <c r="A61" s="65" t="s">
        <v>49</v>
      </c>
      <c r="B61" s="837" t="s">
        <v>96</v>
      </c>
      <c r="C61" s="837" t="s">
        <v>175</v>
      </c>
      <c r="D61" s="471" t="s">
        <v>197</v>
      </c>
      <c r="E61" s="471" t="s">
        <v>198</v>
      </c>
      <c r="F61" s="472" t="s">
        <v>200</v>
      </c>
      <c r="G61" s="647" t="s">
        <v>201</v>
      </c>
      <c r="H61" s="681" t="s">
        <v>55</v>
      </c>
      <c r="I61" s="17" t="s">
        <v>56</v>
      </c>
      <c r="J61" s="64" t="s">
        <v>56</v>
      </c>
      <c r="K61" s="64" t="s">
        <v>56</v>
      </c>
      <c r="L61" s="64" t="s">
        <v>57</v>
      </c>
      <c r="M61" s="11">
        <v>0</v>
      </c>
      <c r="N61" s="14">
        <v>0</v>
      </c>
      <c r="O61" s="64">
        <v>0</v>
      </c>
      <c r="P61" s="64">
        <v>1</v>
      </c>
      <c r="Q61" s="18">
        <v>0</v>
      </c>
      <c r="R61" s="17" t="s">
        <v>56</v>
      </c>
      <c r="S61" s="64" t="s">
        <v>56</v>
      </c>
      <c r="T61" s="64" t="s">
        <v>58</v>
      </c>
      <c r="U61" s="64" t="s">
        <v>58</v>
      </c>
      <c r="V61" s="64">
        <v>0</v>
      </c>
      <c r="W61" s="11" t="s">
        <v>58</v>
      </c>
      <c r="X61" s="490" t="s">
        <v>179</v>
      </c>
      <c r="Y61" s="203">
        <v>0</v>
      </c>
      <c r="Z61" s="205">
        <v>0</v>
      </c>
      <c r="AA61" s="204" t="s">
        <v>56</v>
      </c>
      <c r="AB61" s="713" t="s">
        <v>56</v>
      </c>
      <c r="AC61" s="203" t="s">
        <v>56</v>
      </c>
      <c r="AD61" s="205" t="s">
        <v>56</v>
      </c>
      <c r="AE61" s="491">
        <v>0</v>
      </c>
      <c r="AF61" s="204">
        <v>0</v>
      </c>
      <c r="AG61" s="673" t="s">
        <v>56</v>
      </c>
    </row>
    <row r="62" spans="1:33" ht="30" customHeight="1" x14ac:dyDescent="0.25">
      <c r="A62" s="65" t="s">
        <v>49</v>
      </c>
      <c r="B62" s="837" t="s">
        <v>96</v>
      </c>
      <c r="C62" s="837" t="s">
        <v>175</v>
      </c>
      <c r="D62" s="471" t="s">
        <v>202</v>
      </c>
      <c r="E62" s="471" t="s">
        <v>191</v>
      </c>
      <c r="F62" s="472" t="s">
        <v>203</v>
      </c>
      <c r="G62" s="647" t="s">
        <v>204</v>
      </c>
      <c r="H62" s="681" t="s">
        <v>55</v>
      </c>
      <c r="I62" s="17" t="s">
        <v>56</v>
      </c>
      <c r="J62" s="64" t="s">
        <v>56</v>
      </c>
      <c r="K62" s="64" t="s">
        <v>56</v>
      </c>
      <c r="L62" s="64" t="s">
        <v>57</v>
      </c>
      <c r="M62" s="11">
        <v>0</v>
      </c>
      <c r="N62" s="14" t="s">
        <v>58</v>
      </c>
      <c r="O62" s="64" t="s">
        <v>58</v>
      </c>
      <c r="P62" s="64" t="s">
        <v>58</v>
      </c>
      <c r="Q62" s="18">
        <v>0</v>
      </c>
      <c r="R62" s="17" t="s">
        <v>56</v>
      </c>
      <c r="S62" s="64" t="s">
        <v>56</v>
      </c>
      <c r="T62" s="64" t="s">
        <v>58</v>
      </c>
      <c r="U62" s="64" t="s">
        <v>58</v>
      </c>
      <c r="V62" s="64">
        <v>0</v>
      </c>
      <c r="W62" s="11" t="s">
        <v>58</v>
      </c>
      <c r="X62" s="490" t="s">
        <v>179</v>
      </c>
      <c r="Y62" s="203">
        <v>0</v>
      </c>
      <c r="Z62" s="205">
        <v>0</v>
      </c>
      <c r="AA62" s="204" t="s">
        <v>56</v>
      </c>
      <c r="AB62" s="713" t="s">
        <v>56</v>
      </c>
      <c r="AC62" s="203" t="s">
        <v>56</v>
      </c>
      <c r="AD62" s="205" t="s">
        <v>56</v>
      </c>
      <c r="AE62" s="491">
        <v>0</v>
      </c>
      <c r="AF62" s="204">
        <v>0</v>
      </c>
      <c r="AG62" s="673" t="s">
        <v>56</v>
      </c>
    </row>
    <row r="63" spans="1:33" ht="30" customHeight="1" x14ac:dyDescent="0.25">
      <c r="A63" s="65" t="s">
        <v>49</v>
      </c>
      <c r="B63" s="837" t="s">
        <v>96</v>
      </c>
      <c r="C63" s="837" t="s">
        <v>175</v>
      </c>
      <c r="D63" s="471" t="s">
        <v>202</v>
      </c>
      <c r="E63" s="471" t="s">
        <v>191</v>
      </c>
      <c r="F63" s="472" t="s">
        <v>205</v>
      </c>
      <c r="G63" s="647" t="s">
        <v>206</v>
      </c>
      <c r="H63" s="681" t="s">
        <v>55</v>
      </c>
      <c r="I63" s="17" t="s">
        <v>56</v>
      </c>
      <c r="J63" s="64" t="s">
        <v>56</v>
      </c>
      <c r="K63" s="64" t="s">
        <v>56</v>
      </c>
      <c r="L63" s="64" t="s">
        <v>57</v>
      </c>
      <c r="M63" s="11">
        <v>0</v>
      </c>
      <c r="N63" s="14" t="s">
        <v>58</v>
      </c>
      <c r="O63" s="64" t="s">
        <v>58</v>
      </c>
      <c r="P63" s="64" t="s">
        <v>58</v>
      </c>
      <c r="Q63" s="18">
        <v>0</v>
      </c>
      <c r="R63" s="17" t="s">
        <v>56</v>
      </c>
      <c r="S63" s="64" t="s">
        <v>56</v>
      </c>
      <c r="T63" s="64" t="s">
        <v>58</v>
      </c>
      <c r="U63" s="64" t="s">
        <v>58</v>
      </c>
      <c r="V63" s="64">
        <v>0</v>
      </c>
      <c r="W63" s="11" t="s">
        <v>58</v>
      </c>
      <c r="X63" s="490" t="s">
        <v>179</v>
      </c>
      <c r="Y63" s="203">
        <v>0</v>
      </c>
      <c r="Z63" s="205">
        <v>0</v>
      </c>
      <c r="AA63" s="204" t="s">
        <v>56</v>
      </c>
      <c r="AB63" s="713" t="s">
        <v>56</v>
      </c>
      <c r="AC63" s="203" t="s">
        <v>56</v>
      </c>
      <c r="AD63" s="205" t="s">
        <v>56</v>
      </c>
      <c r="AE63" s="491">
        <v>0</v>
      </c>
      <c r="AF63" s="204">
        <v>0</v>
      </c>
      <c r="AG63" s="673" t="s">
        <v>56</v>
      </c>
    </row>
    <row r="64" spans="1:33" ht="30" customHeight="1" x14ac:dyDescent="0.25">
      <c r="A64" s="65" t="s">
        <v>49</v>
      </c>
      <c r="B64" s="837" t="s">
        <v>96</v>
      </c>
      <c r="C64" s="837" t="s">
        <v>175</v>
      </c>
      <c r="D64" s="471" t="s">
        <v>207</v>
      </c>
      <c r="E64" s="471" t="s">
        <v>207</v>
      </c>
      <c r="F64" s="472" t="s">
        <v>208</v>
      </c>
      <c r="G64" s="647" t="s">
        <v>209</v>
      </c>
      <c r="H64" s="681" t="s">
        <v>55</v>
      </c>
      <c r="I64" s="17" t="s">
        <v>56</v>
      </c>
      <c r="J64" s="64" t="s">
        <v>56</v>
      </c>
      <c r="K64" s="64" t="s">
        <v>56</v>
      </c>
      <c r="L64" s="64" t="s">
        <v>57</v>
      </c>
      <c r="M64" s="11">
        <v>0</v>
      </c>
      <c r="N64" s="14" t="s">
        <v>58</v>
      </c>
      <c r="O64" s="64" t="s">
        <v>58</v>
      </c>
      <c r="P64" s="64" t="s">
        <v>58</v>
      </c>
      <c r="Q64" s="18">
        <v>0</v>
      </c>
      <c r="R64" s="17" t="s">
        <v>56</v>
      </c>
      <c r="S64" s="64" t="s">
        <v>56</v>
      </c>
      <c r="T64" s="64" t="s">
        <v>58</v>
      </c>
      <c r="U64" s="64" t="s">
        <v>58</v>
      </c>
      <c r="V64" s="64">
        <v>0</v>
      </c>
      <c r="W64" s="11" t="s">
        <v>58</v>
      </c>
      <c r="X64" s="490" t="s">
        <v>179</v>
      </c>
      <c r="Y64" s="203">
        <v>0</v>
      </c>
      <c r="Z64" s="205">
        <v>0</v>
      </c>
      <c r="AA64" s="204" t="s">
        <v>56</v>
      </c>
      <c r="AB64" s="713" t="s">
        <v>56</v>
      </c>
      <c r="AC64" s="203" t="s">
        <v>56</v>
      </c>
      <c r="AD64" s="205" t="s">
        <v>56</v>
      </c>
      <c r="AE64" s="491">
        <v>0</v>
      </c>
      <c r="AF64" s="204">
        <v>0</v>
      </c>
      <c r="AG64" s="673" t="s">
        <v>56</v>
      </c>
    </row>
    <row r="65" spans="1:33" ht="30" customHeight="1" x14ac:dyDescent="0.25">
      <c r="A65" s="65" t="s">
        <v>49</v>
      </c>
      <c r="B65" s="837" t="s">
        <v>96</v>
      </c>
      <c r="C65" s="837" t="s">
        <v>175</v>
      </c>
      <c r="D65" s="471" t="s">
        <v>207</v>
      </c>
      <c r="E65" s="471" t="s">
        <v>207</v>
      </c>
      <c r="F65" s="472" t="s">
        <v>210</v>
      </c>
      <c r="G65" s="647" t="s">
        <v>211</v>
      </c>
      <c r="H65" s="681" t="s">
        <v>55</v>
      </c>
      <c r="I65" s="17" t="s">
        <v>56</v>
      </c>
      <c r="J65" s="64" t="s">
        <v>56</v>
      </c>
      <c r="K65" s="64" t="s">
        <v>56</v>
      </c>
      <c r="L65" s="64" t="s">
        <v>57</v>
      </c>
      <c r="M65" s="11">
        <v>0</v>
      </c>
      <c r="N65" s="14" t="s">
        <v>58</v>
      </c>
      <c r="O65" s="64" t="s">
        <v>58</v>
      </c>
      <c r="P65" s="64" t="s">
        <v>58</v>
      </c>
      <c r="Q65" s="18">
        <v>0</v>
      </c>
      <c r="R65" s="17" t="s">
        <v>56</v>
      </c>
      <c r="S65" s="64" t="s">
        <v>56</v>
      </c>
      <c r="T65" s="64" t="s">
        <v>58</v>
      </c>
      <c r="U65" s="64" t="s">
        <v>58</v>
      </c>
      <c r="V65" s="64">
        <v>0</v>
      </c>
      <c r="W65" s="11" t="s">
        <v>58</v>
      </c>
      <c r="X65" s="490" t="s">
        <v>179</v>
      </c>
      <c r="Y65" s="203">
        <v>0</v>
      </c>
      <c r="Z65" s="205">
        <v>0</v>
      </c>
      <c r="AA65" s="204" t="s">
        <v>56</v>
      </c>
      <c r="AB65" s="713" t="s">
        <v>56</v>
      </c>
      <c r="AC65" s="203" t="s">
        <v>56</v>
      </c>
      <c r="AD65" s="205" t="s">
        <v>56</v>
      </c>
      <c r="AE65" s="491">
        <v>0</v>
      </c>
      <c r="AF65" s="204">
        <v>0</v>
      </c>
      <c r="AG65" s="673" t="s">
        <v>56</v>
      </c>
    </row>
    <row r="66" spans="1:33" ht="30" customHeight="1" x14ac:dyDescent="0.25">
      <c r="A66" s="65" t="s">
        <v>49</v>
      </c>
      <c r="B66" s="837" t="s">
        <v>96</v>
      </c>
      <c r="C66" s="837" t="s">
        <v>175</v>
      </c>
      <c r="D66" s="471" t="s">
        <v>212</v>
      </c>
      <c r="E66" s="471" t="s">
        <v>213</v>
      </c>
      <c r="F66" s="472" t="s">
        <v>214</v>
      </c>
      <c r="G66" s="647" t="s">
        <v>213</v>
      </c>
      <c r="H66" s="681" t="s">
        <v>55</v>
      </c>
      <c r="I66" s="17" t="s">
        <v>56</v>
      </c>
      <c r="J66" s="64" t="s">
        <v>56</v>
      </c>
      <c r="K66" s="64" t="s">
        <v>56</v>
      </c>
      <c r="L66" s="64" t="s">
        <v>57</v>
      </c>
      <c r="M66" s="11">
        <v>0</v>
      </c>
      <c r="N66" s="14" t="s">
        <v>58</v>
      </c>
      <c r="O66" s="64" t="s">
        <v>58</v>
      </c>
      <c r="P66" s="64" t="s">
        <v>58</v>
      </c>
      <c r="Q66" s="18">
        <v>0</v>
      </c>
      <c r="R66" s="17" t="s">
        <v>56</v>
      </c>
      <c r="S66" s="64" t="s">
        <v>56</v>
      </c>
      <c r="T66" s="64" t="s">
        <v>58</v>
      </c>
      <c r="U66" s="64" t="s">
        <v>58</v>
      </c>
      <c r="V66" s="64">
        <v>0</v>
      </c>
      <c r="W66" s="11" t="s">
        <v>58</v>
      </c>
      <c r="X66" s="490" t="s">
        <v>179</v>
      </c>
      <c r="Y66" s="203">
        <v>0</v>
      </c>
      <c r="Z66" s="205">
        <v>0</v>
      </c>
      <c r="AA66" s="204" t="s">
        <v>56</v>
      </c>
      <c r="AB66" s="713" t="s">
        <v>56</v>
      </c>
      <c r="AC66" s="203" t="s">
        <v>56</v>
      </c>
      <c r="AD66" s="205" t="s">
        <v>56</v>
      </c>
      <c r="AE66" s="491">
        <v>0</v>
      </c>
      <c r="AF66" s="204">
        <v>0</v>
      </c>
      <c r="AG66" s="673" t="s">
        <v>56</v>
      </c>
    </row>
    <row r="67" spans="1:33" ht="30" customHeight="1" x14ac:dyDescent="0.25">
      <c r="A67" s="65" t="s">
        <v>49</v>
      </c>
      <c r="B67" s="837" t="s">
        <v>96</v>
      </c>
      <c r="C67" s="837" t="s">
        <v>175</v>
      </c>
      <c r="D67" s="471" t="s">
        <v>215</v>
      </c>
      <c r="E67" s="471" t="s">
        <v>216</v>
      </c>
      <c r="F67" s="472" t="s">
        <v>217</v>
      </c>
      <c r="G67" s="647" t="s">
        <v>218</v>
      </c>
      <c r="H67" s="681" t="s">
        <v>55</v>
      </c>
      <c r="I67" s="17" t="s">
        <v>56</v>
      </c>
      <c r="J67" s="64" t="s">
        <v>56</v>
      </c>
      <c r="K67" s="64" t="s">
        <v>56</v>
      </c>
      <c r="L67" s="64" t="s">
        <v>57</v>
      </c>
      <c r="M67" s="11">
        <v>0</v>
      </c>
      <c r="N67" s="14" t="s">
        <v>58</v>
      </c>
      <c r="O67" s="64" t="s">
        <v>58</v>
      </c>
      <c r="P67" s="64" t="s">
        <v>58</v>
      </c>
      <c r="Q67" s="18">
        <v>0</v>
      </c>
      <c r="R67" s="17" t="s">
        <v>56</v>
      </c>
      <c r="S67" s="64" t="s">
        <v>56</v>
      </c>
      <c r="T67" s="64" t="s">
        <v>58</v>
      </c>
      <c r="U67" s="64" t="s">
        <v>58</v>
      </c>
      <c r="V67" s="64">
        <v>0</v>
      </c>
      <c r="W67" s="11" t="s">
        <v>58</v>
      </c>
      <c r="X67" s="490" t="s">
        <v>179</v>
      </c>
      <c r="Y67" s="203">
        <v>0</v>
      </c>
      <c r="Z67" s="205">
        <v>0</v>
      </c>
      <c r="AA67" s="204" t="s">
        <v>56</v>
      </c>
      <c r="AB67" s="713" t="s">
        <v>56</v>
      </c>
      <c r="AC67" s="203" t="s">
        <v>56</v>
      </c>
      <c r="AD67" s="205" t="s">
        <v>56</v>
      </c>
      <c r="AE67" s="491">
        <v>0</v>
      </c>
      <c r="AF67" s="204">
        <v>0</v>
      </c>
      <c r="AG67" s="673" t="s">
        <v>56</v>
      </c>
    </row>
    <row r="68" spans="1:33" ht="30" customHeight="1" x14ac:dyDescent="0.25">
      <c r="A68" s="65" t="s">
        <v>49</v>
      </c>
      <c r="B68" s="837" t="s">
        <v>96</v>
      </c>
      <c r="C68" s="837" t="s">
        <v>175</v>
      </c>
      <c r="D68" s="471" t="s">
        <v>215</v>
      </c>
      <c r="E68" s="471" t="s">
        <v>216</v>
      </c>
      <c r="F68" s="472" t="s">
        <v>219</v>
      </c>
      <c r="G68" s="647" t="s">
        <v>220</v>
      </c>
      <c r="H68" s="681" t="s">
        <v>55</v>
      </c>
      <c r="I68" s="17" t="s">
        <v>56</v>
      </c>
      <c r="J68" s="64" t="s">
        <v>56</v>
      </c>
      <c r="K68" s="64" t="s">
        <v>56</v>
      </c>
      <c r="L68" s="64" t="s">
        <v>57</v>
      </c>
      <c r="M68" s="11">
        <v>0</v>
      </c>
      <c r="N68" s="14" t="s">
        <v>58</v>
      </c>
      <c r="O68" s="64" t="s">
        <v>58</v>
      </c>
      <c r="P68" s="64" t="s">
        <v>58</v>
      </c>
      <c r="Q68" s="18">
        <v>0</v>
      </c>
      <c r="R68" s="17" t="s">
        <v>56</v>
      </c>
      <c r="S68" s="64" t="s">
        <v>56</v>
      </c>
      <c r="T68" s="64" t="s">
        <v>58</v>
      </c>
      <c r="U68" s="64" t="s">
        <v>58</v>
      </c>
      <c r="V68" s="64">
        <v>0</v>
      </c>
      <c r="W68" s="11" t="s">
        <v>58</v>
      </c>
      <c r="X68" s="490" t="s">
        <v>179</v>
      </c>
      <c r="Y68" s="203">
        <v>0</v>
      </c>
      <c r="Z68" s="205">
        <v>0</v>
      </c>
      <c r="AA68" s="204" t="s">
        <v>56</v>
      </c>
      <c r="AB68" s="713" t="s">
        <v>56</v>
      </c>
      <c r="AC68" s="203" t="s">
        <v>56</v>
      </c>
      <c r="AD68" s="205" t="s">
        <v>56</v>
      </c>
      <c r="AE68" s="491">
        <v>0</v>
      </c>
      <c r="AF68" s="204">
        <v>0</v>
      </c>
      <c r="AG68" s="673" t="s">
        <v>56</v>
      </c>
    </row>
    <row r="69" spans="1:33" ht="30" customHeight="1" x14ac:dyDescent="0.25">
      <c r="A69" s="65" t="s">
        <v>49</v>
      </c>
      <c r="B69" s="837" t="s">
        <v>96</v>
      </c>
      <c r="C69" s="837" t="s">
        <v>175</v>
      </c>
      <c r="D69" s="471" t="s">
        <v>221</v>
      </c>
      <c r="E69" s="471" t="s">
        <v>222</v>
      </c>
      <c r="F69" s="472" t="s">
        <v>223</v>
      </c>
      <c r="G69" s="647" t="s">
        <v>222</v>
      </c>
      <c r="H69" s="681" t="s">
        <v>55</v>
      </c>
      <c r="I69" s="17" t="s">
        <v>56</v>
      </c>
      <c r="J69" s="64" t="s">
        <v>56</v>
      </c>
      <c r="K69" s="64" t="s">
        <v>56</v>
      </c>
      <c r="L69" s="64" t="s">
        <v>57</v>
      </c>
      <c r="M69" s="11">
        <v>0</v>
      </c>
      <c r="N69" s="14" t="s">
        <v>58</v>
      </c>
      <c r="O69" s="64" t="s">
        <v>58</v>
      </c>
      <c r="P69" s="64" t="s">
        <v>58</v>
      </c>
      <c r="Q69" s="18">
        <v>0</v>
      </c>
      <c r="R69" s="17" t="s">
        <v>56</v>
      </c>
      <c r="S69" s="64" t="s">
        <v>56</v>
      </c>
      <c r="T69" s="64" t="s">
        <v>58</v>
      </c>
      <c r="U69" s="64" t="s">
        <v>58</v>
      </c>
      <c r="V69" s="64">
        <v>0</v>
      </c>
      <c r="W69" s="11" t="s">
        <v>58</v>
      </c>
      <c r="X69" s="490" t="s">
        <v>179</v>
      </c>
      <c r="Y69" s="203">
        <v>0</v>
      </c>
      <c r="Z69" s="205">
        <v>0</v>
      </c>
      <c r="AA69" s="204" t="s">
        <v>56</v>
      </c>
      <c r="AB69" s="713" t="s">
        <v>56</v>
      </c>
      <c r="AC69" s="203" t="s">
        <v>56</v>
      </c>
      <c r="AD69" s="205" t="s">
        <v>56</v>
      </c>
      <c r="AE69" s="491">
        <v>0</v>
      </c>
      <c r="AF69" s="204">
        <v>0</v>
      </c>
      <c r="AG69" s="673" t="s">
        <v>56</v>
      </c>
    </row>
    <row r="70" spans="1:33" ht="30" customHeight="1" x14ac:dyDescent="0.25">
      <c r="A70" s="65" t="s">
        <v>49</v>
      </c>
      <c r="B70" s="837" t="s">
        <v>96</v>
      </c>
      <c r="C70" s="837" t="s">
        <v>175</v>
      </c>
      <c r="D70" s="471" t="s">
        <v>224</v>
      </c>
      <c r="E70" s="471" t="s">
        <v>177</v>
      </c>
      <c r="F70" s="472" t="s">
        <v>225</v>
      </c>
      <c r="G70" s="647" t="s">
        <v>177</v>
      </c>
      <c r="H70" s="681" t="s">
        <v>55</v>
      </c>
      <c r="I70" s="17" t="s">
        <v>56</v>
      </c>
      <c r="J70" s="64" t="s">
        <v>56</v>
      </c>
      <c r="K70" s="64" t="s">
        <v>56</v>
      </c>
      <c r="L70" s="64" t="s">
        <v>57</v>
      </c>
      <c r="M70" s="11">
        <v>0</v>
      </c>
      <c r="N70" s="14" t="s">
        <v>58</v>
      </c>
      <c r="O70" s="64" t="s">
        <v>58</v>
      </c>
      <c r="P70" s="64" t="s">
        <v>58</v>
      </c>
      <c r="Q70" s="18">
        <v>0</v>
      </c>
      <c r="R70" s="17" t="s">
        <v>56</v>
      </c>
      <c r="S70" s="64" t="s">
        <v>56</v>
      </c>
      <c r="T70" s="64" t="s">
        <v>58</v>
      </c>
      <c r="U70" s="64" t="s">
        <v>58</v>
      </c>
      <c r="V70" s="64">
        <v>0</v>
      </c>
      <c r="W70" s="11" t="s">
        <v>58</v>
      </c>
      <c r="X70" s="490" t="s">
        <v>179</v>
      </c>
      <c r="Y70" s="203">
        <v>0</v>
      </c>
      <c r="Z70" s="205">
        <v>0</v>
      </c>
      <c r="AA70" s="204" t="s">
        <v>56</v>
      </c>
      <c r="AB70" s="713" t="s">
        <v>56</v>
      </c>
      <c r="AC70" s="203" t="s">
        <v>56</v>
      </c>
      <c r="AD70" s="205" t="s">
        <v>56</v>
      </c>
      <c r="AE70" s="491">
        <v>0</v>
      </c>
      <c r="AF70" s="204">
        <v>0</v>
      </c>
      <c r="AG70" s="673" t="s">
        <v>56</v>
      </c>
    </row>
    <row r="71" spans="1:33" ht="30" customHeight="1" x14ac:dyDescent="0.25">
      <c r="A71" s="65" t="s">
        <v>49</v>
      </c>
      <c r="B71" s="837" t="s">
        <v>96</v>
      </c>
      <c r="C71" s="837" t="s">
        <v>175</v>
      </c>
      <c r="D71" s="471" t="s">
        <v>224</v>
      </c>
      <c r="E71" s="471" t="s">
        <v>177</v>
      </c>
      <c r="F71" s="472" t="s">
        <v>226</v>
      </c>
      <c r="G71" s="647" t="s">
        <v>177</v>
      </c>
      <c r="H71" s="681" t="s">
        <v>55</v>
      </c>
      <c r="I71" s="17" t="s">
        <v>56</v>
      </c>
      <c r="J71" s="64" t="s">
        <v>56</v>
      </c>
      <c r="K71" s="64" t="s">
        <v>56</v>
      </c>
      <c r="L71" s="64" t="s">
        <v>57</v>
      </c>
      <c r="M71" s="11">
        <v>0</v>
      </c>
      <c r="N71" s="14" t="s">
        <v>58</v>
      </c>
      <c r="O71" s="64" t="s">
        <v>58</v>
      </c>
      <c r="P71" s="64" t="s">
        <v>58</v>
      </c>
      <c r="Q71" s="18">
        <v>0</v>
      </c>
      <c r="R71" s="17" t="s">
        <v>56</v>
      </c>
      <c r="S71" s="64" t="s">
        <v>56</v>
      </c>
      <c r="T71" s="64" t="s">
        <v>58</v>
      </c>
      <c r="U71" s="64" t="s">
        <v>58</v>
      </c>
      <c r="V71" s="64">
        <v>0</v>
      </c>
      <c r="W71" s="11" t="s">
        <v>58</v>
      </c>
      <c r="X71" s="490" t="s">
        <v>179</v>
      </c>
      <c r="Y71" s="203">
        <v>0</v>
      </c>
      <c r="Z71" s="205">
        <v>0</v>
      </c>
      <c r="AA71" s="204" t="s">
        <v>56</v>
      </c>
      <c r="AB71" s="713" t="s">
        <v>56</v>
      </c>
      <c r="AC71" s="203" t="s">
        <v>56</v>
      </c>
      <c r="AD71" s="205" t="s">
        <v>56</v>
      </c>
      <c r="AE71" s="491">
        <v>0</v>
      </c>
      <c r="AF71" s="204">
        <v>0</v>
      </c>
      <c r="AG71" s="673" t="s">
        <v>56</v>
      </c>
    </row>
    <row r="72" spans="1:33" ht="30" customHeight="1" x14ac:dyDescent="0.25">
      <c r="A72" s="65" t="s">
        <v>49</v>
      </c>
      <c r="B72" s="837" t="s">
        <v>96</v>
      </c>
      <c r="C72" s="837" t="s">
        <v>175</v>
      </c>
      <c r="D72" s="471" t="s">
        <v>227</v>
      </c>
      <c r="E72" s="471" t="s">
        <v>228</v>
      </c>
      <c r="F72" s="472" t="s">
        <v>229</v>
      </c>
      <c r="G72" s="647" t="s">
        <v>228</v>
      </c>
      <c r="H72" s="681" t="s">
        <v>55</v>
      </c>
      <c r="I72" s="17" t="s">
        <v>56</v>
      </c>
      <c r="J72" s="64" t="s">
        <v>56</v>
      </c>
      <c r="K72" s="64" t="s">
        <v>56</v>
      </c>
      <c r="L72" s="64" t="s">
        <v>57</v>
      </c>
      <c r="M72" s="11">
        <v>0</v>
      </c>
      <c r="N72" s="14" t="s">
        <v>58</v>
      </c>
      <c r="O72" s="64" t="s">
        <v>58</v>
      </c>
      <c r="P72" s="64" t="s">
        <v>58</v>
      </c>
      <c r="Q72" s="18">
        <v>0</v>
      </c>
      <c r="R72" s="17" t="s">
        <v>56</v>
      </c>
      <c r="S72" s="64" t="s">
        <v>56</v>
      </c>
      <c r="T72" s="64" t="s">
        <v>58</v>
      </c>
      <c r="U72" s="64" t="s">
        <v>58</v>
      </c>
      <c r="V72" s="64">
        <v>0</v>
      </c>
      <c r="W72" s="11" t="s">
        <v>58</v>
      </c>
      <c r="X72" s="490" t="s">
        <v>179</v>
      </c>
      <c r="Y72" s="203">
        <v>0</v>
      </c>
      <c r="Z72" s="205">
        <v>0</v>
      </c>
      <c r="AA72" s="204" t="s">
        <v>56</v>
      </c>
      <c r="AB72" s="713" t="s">
        <v>56</v>
      </c>
      <c r="AC72" s="203" t="s">
        <v>56</v>
      </c>
      <c r="AD72" s="205" t="s">
        <v>56</v>
      </c>
      <c r="AE72" s="491">
        <v>0</v>
      </c>
      <c r="AF72" s="204">
        <v>0</v>
      </c>
      <c r="AG72" s="673" t="s">
        <v>56</v>
      </c>
    </row>
    <row r="73" spans="1:33" ht="30" customHeight="1" x14ac:dyDescent="0.25">
      <c r="A73" s="65" t="s">
        <v>49</v>
      </c>
      <c r="B73" s="837" t="s">
        <v>96</v>
      </c>
      <c r="C73" s="837" t="s">
        <v>175</v>
      </c>
      <c r="D73" s="471" t="s">
        <v>230</v>
      </c>
      <c r="E73" s="471" t="s">
        <v>177</v>
      </c>
      <c r="F73" s="472" t="s">
        <v>231</v>
      </c>
      <c r="G73" s="647" t="s">
        <v>177</v>
      </c>
      <c r="H73" s="681" t="s">
        <v>55</v>
      </c>
      <c r="I73" s="17" t="s">
        <v>56</v>
      </c>
      <c r="J73" s="64" t="s">
        <v>56</v>
      </c>
      <c r="K73" s="64" t="s">
        <v>56</v>
      </c>
      <c r="L73" s="64" t="s">
        <v>57</v>
      </c>
      <c r="M73" s="11">
        <v>0</v>
      </c>
      <c r="N73" s="14" t="s">
        <v>58</v>
      </c>
      <c r="O73" s="64" t="s">
        <v>58</v>
      </c>
      <c r="P73" s="64" t="s">
        <v>58</v>
      </c>
      <c r="Q73" s="18">
        <v>0</v>
      </c>
      <c r="R73" s="17" t="s">
        <v>56</v>
      </c>
      <c r="S73" s="64" t="s">
        <v>56</v>
      </c>
      <c r="T73" s="64" t="s">
        <v>58</v>
      </c>
      <c r="U73" s="64" t="s">
        <v>58</v>
      </c>
      <c r="V73" s="64">
        <v>0</v>
      </c>
      <c r="W73" s="11" t="s">
        <v>58</v>
      </c>
      <c r="X73" s="490" t="s">
        <v>179</v>
      </c>
      <c r="Y73" s="203">
        <v>0</v>
      </c>
      <c r="Z73" s="205">
        <v>0</v>
      </c>
      <c r="AA73" s="204" t="s">
        <v>56</v>
      </c>
      <c r="AB73" s="713" t="s">
        <v>56</v>
      </c>
      <c r="AC73" s="203" t="s">
        <v>56</v>
      </c>
      <c r="AD73" s="205" t="s">
        <v>56</v>
      </c>
      <c r="AE73" s="491">
        <v>0</v>
      </c>
      <c r="AF73" s="204">
        <v>0</v>
      </c>
      <c r="AG73" s="673" t="s">
        <v>56</v>
      </c>
    </row>
    <row r="74" spans="1:33" ht="30" customHeight="1" x14ac:dyDescent="0.25">
      <c r="A74" s="65" t="s">
        <v>49</v>
      </c>
      <c r="B74" s="837" t="s">
        <v>96</v>
      </c>
      <c r="C74" s="837" t="s">
        <v>175</v>
      </c>
      <c r="D74" s="471" t="s">
        <v>230</v>
      </c>
      <c r="E74" s="471" t="s">
        <v>177</v>
      </c>
      <c r="F74" s="472" t="s">
        <v>232</v>
      </c>
      <c r="G74" s="647" t="s">
        <v>177</v>
      </c>
      <c r="H74" s="681" t="s">
        <v>55</v>
      </c>
      <c r="I74" s="17" t="s">
        <v>56</v>
      </c>
      <c r="J74" s="64" t="s">
        <v>56</v>
      </c>
      <c r="K74" s="64" t="s">
        <v>56</v>
      </c>
      <c r="L74" s="64" t="s">
        <v>57</v>
      </c>
      <c r="M74" s="11">
        <v>0</v>
      </c>
      <c r="N74" s="14" t="s">
        <v>58</v>
      </c>
      <c r="O74" s="64" t="s">
        <v>58</v>
      </c>
      <c r="P74" s="64" t="s">
        <v>58</v>
      </c>
      <c r="Q74" s="18">
        <v>0</v>
      </c>
      <c r="R74" s="17" t="s">
        <v>56</v>
      </c>
      <c r="S74" s="64" t="s">
        <v>56</v>
      </c>
      <c r="T74" s="64" t="s">
        <v>58</v>
      </c>
      <c r="U74" s="64" t="s">
        <v>58</v>
      </c>
      <c r="V74" s="64">
        <v>0</v>
      </c>
      <c r="W74" s="11" t="s">
        <v>58</v>
      </c>
      <c r="X74" s="490" t="s">
        <v>179</v>
      </c>
      <c r="Y74" s="203">
        <v>0</v>
      </c>
      <c r="Z74" s="205">
        <v>0</v>
      </c>
      <c r="AA74" s="204" t="s">
        <v>56</v>
      </c>
      <c r="AB74" s="713" t="s">
        <v>56</v>
      </c>
      <c r="AC74" s="203" t="s">
        <v>56</v>
      </c>
      <c r="AD74" s="205" t="s">
        <v>56</v>
      </c>
      <c r="AE74" s="491">
        <v>0</v>
      </c>
      <c r="AF74" s="204">
        <v>0</v>
      </c>
      <c r="AG74" s="673" t="s">
        <v>56</v>
      </c>
    </row>
    <row r="75" spans="1:33" ht="30" customHeight="1" x14ac:dyDescent="0.25">
      <c r="A75" s="65" t="s">
        <v>49</v>
      </c>
      <c r="B75" s="837" t="s">
        <v>96</v>
      </c>
      <c r="C75" s="837" t="s">
        <v>175</v>
      </c>
      <c r="D75" s="471" t="s">
        <v>230</v>
      </c>
      <c r="E75" s="471" t="s">
        <v>177</v>
      </c>
      <c r="F75" s="472" t="s">
        <v>233</v>
      </c>
      <c r="G75" s="647" t="s">
        <v>177</v>
      </c>
      <c r="H75" s="681" t="s">
        <v>55</v>
      </c>
      <c r="I75" s="17" t="s">
        <v>56</v>
      </c>
      <c r="J75" s="64" t="s">
        <v>56</v>
      </c>
      <c r="K75" s="64" t="s">
        <v>56</v>
      </c>
      <c r="L75" s="64" t="s">
        <v>57</v>
      </c>
      <c r="M75" s="11">
        <v>0</v>
      </c>
      <c r="N75" s="14" t="s">
        <v>58</v>
      </c>
      <c r="O75" s="64" t="s">
        <v>58</v>
      </c>
      <c r="P75" s="64" t="s">
        <v>58</v>
      </c>
      <c r="Q75" s="18">
        <v>0</v>
      </c>
      <c r="R75" s="17" t="s">
        <v>56</v>
      </c>
      <c r="S75" s="64" t="s">
        <v>56</v>
      </c>
      <c r="T75" s="64" t="s">
        <v>58</v>
      </c>
      <c r="U75" s="64" t="s">
        <v>58</v>
      </c>
      <c r="V75" s="64">
        <v>0</v>
      </c>
      <c r="W75" s="11" t="s">
        <v>58</v>
      </c>
      <c r="X75" s="490" t="s">
        <v>179</v>
      </c>
      <c r="Y75" s="203">
        <v>0</v>
      </c>
      <c r="Z75" s="205">
        <v>0</v>
      </c>
      <c r="AA75" s="204" t="s">
        <v>56</v>
      </c>
      <c r="AB75" s="713" t="s">
        <v>56</v>
      </c>
      <c r="AC75" s="203" t="s">
        <v>56</v>
      </c>
      <c r="AD75" s="205" t="s">
        <v>56</v>
      </c>
      <c r="AE75" s="491">
        <v>0</v>
      </c>
      <c r="AF75" s="204">
        <v>0</v>
      </c>
      <c r="AG75" s="673" t="s">
        <v>56</v>
      </c>
    </row>
    <row r="76" spans="1:33" ht="30" customHeight="1" x14ac:dyDescent="0.25">
      <c r="A76" s="65" t="s">
        <v>49</v>
      </c>
      <c r="B76" s="837" t="s">
        <v>96</v>
      </c>
      <c r="C76" s="837" t="s">
        <v>175</v>
      </c>
      <c r="D76" s="471" t="s">
        <v>230</v>
      </c>
      <c r="E76" s="471" t="s">
        <v>177</v>
      </c>
      <c r="F76" s="472" t="s">
        <v>234</v>
      </c>
      <c r="G76" s="647" t="s">
        <v>177</v>
      </c>
      <c r="H76" s="681" t="s">
        <v>55</v>
      </c>
      <c r="I76" s="17" t="s">
        <v>56</v>
      </c>
      <c r="J76" s="64" t="s">
        <v>56</v>
      </c>
      <c r="K76" s="64" t="s">
        <v>56</v>
      </c>
      <c r="L76" s="64" t="s">
        <v>57</v>
      </c>
      <c r="M76" s="11">
        <v>0</v>
      </c>
      <c r="N76" s="14" t="s">
        <v>58</v>
      </c>
      <c r="O76" s="64" t="s">
        <v>58</v>
      </c>
      <c r="P76" s="64" t="s">
        <v>58</v>
      </c>
      <c r="Q76" s="18">
        <v>0</v>
      </c>
      <c r="R76" s="17" t="s">
        <v>56</v>
      </c>
      <c r="S76" s="64" t="s">
        <v>56</v>
      </c>
      <c r="T76" s="64" t="s">
        <v>58</v>
      </c>
      <c r="U76" s="64" t="s">
        <v>58</v>
      </c>
      <c r="V76" s="64">
        <v>0</v>
      </c>
      <c r="W76" s="11" t="s">
        <v>58</v>
      </c>
      <c r="X76" s="490" t="s">
        <v>179</v>
      </c>
      <c r="Y76" s="203">
        <v>0</v>
      </c>
      <c r="Z76" s="205">
        <v>0</v>
      </c>
      <c r="AA76" s="204" t="s">
        <v>56</v>
      </c>
      <c r="AB76" s="713" t="s">
        <v>56</v>
      </c>
      <c r="AC76" s="203" t="s">
        <v>56</v>
      </c>
      <c r="AD76" s="205" t="s">
        <v>56</v>
      </c>
      <c r="AE76" s="491">
        <v>0</v>
      </c>
      <c r="AF76" s="204">
        <v>0</v>
      </c>
      <c r="AG76" s="673" t="s">
        <v>56</v>
      </c>
    </row>
    <row r="77" spans="1:33" ht="30" customHeight="1" x14ac:dyDescent="0.25">
      <c r="A77" s="65" t="s">
        <v>49</v>
      </c>
      <c r="B77" s="837" t="s">
        <v>96</v>
      </c>
      <c r="C77" s="837" t="s">
        <v>175</v>
      </c>
      <c r="D77" s="471" t="s">
        <v>230</v>
      </c>
      <c r="E77" s="471" t="s">
        <v>177</v>
      </c>
      <c r="F77" s="472" t="s">
        <v>235</v>
      </c>
      <c r="G77" s="647" t="s">
        <v>177</v>
      </c>
      <c r="H77" s="681" t="s">
        <v>55</v>
      </c>
      <c r="I77" s="17" t="s">
        <v>56</v>
      </c>
      <c r="J77" s="64" t="s">
        <v>56</v>
      </c>
      <c r="K77" s="64" t="s">
        <v>56</v>
      </c>
      <c r="L77" s="64" t="s">
        <v>57</v>
      </c>
      <c r="M77" s="11">
        <v>0</v>
      </c>
      <c r="N77" s="14" t="s">
        <v>58</v>
      </c>
      <c r="O77" s="64" t="s">
        <v>58</v>
      </c>
      <c r="P77" s="64" t="s">
        <v>58</v>
      </c>
      <c r="Q77" s="18">
        <v>0</v>
      </c>
      <c r="R77" s="17" t="s">
        <v>56</v>
      </c>
      <c r="S77" s="64" t="s">
        <v>56</v>
      </c>
      <c r="T77" s="64" t="s">
        <v>58</v>
      </c>
      <c r="U77" s="64" t="s">
        <v>58</v>
      </c>
      <c r="V77" s="64">
        <v>0</v>
      </c>
      <c r="W77" s="11" t="s">
        <v>58</v>
      </c>
      <c r="X77" s="490" t="s">
        <v>179</v>
      </c>
      <c r="Y77" s="203">
        <v>0</v>
      </c>
      <c r="Z77" s="205">
        <v>0</v>
      </c>
      <c r="AA77" s="204" t="s">
        <v>56</v>
      </c>
      <c r="AB77" s="713" t="s">
        <v>56</v>
      </c>
      <c r="AC77" s="203" t="s">
        <v>56</v>
      </c>
      <c r="AD77" s="205" t="s">
        <v>56</v>
      </c>
      <c r="AE77" s="491">
        <v>0</v>
      </c>
      <c r="AF77" s="204">
        <v>0</v>
      </c>
      <c r="AG77" s="673" t="s">
        <v>56</v>
      </c>
    </row>
    <row r="78" spans="1:33" ht="30" customHeight="1" x14ac:dyDescent="0.25">
      <c r="A78" s="65" t="s">
        <v>49</v>
      </c>
      <c r="B78" s="837" t="s">
        <v>96</v>
      </c>
      <c r="C78" s="837" t="s">
        <v>175</v>
      </c>
      <c r="D78" s="471" t="s">
        <v>230</v>
      </c>
      <c r="E78" s="471" t="s">
        <v>177</v>
      </c>
      <c r="F78" s="472" t="s">
        <v>236</v>
      </c>
      <c r="G78" s="647" t="s">
        <v>177</v>
      </c>
      <c r="H78" s="681" t="s">
        <v>55</v>
      </c>
      <c r="I78" s="17" t="s">
        <v>56</v>
      </c>
      <c r="J78" s="64" t="s">
        <v>56</v>
      </c>
      <c r="K78" s="64" t="s">
        <v>56</v>
      </c>
      <c r="L78" s="64" t="s">
        <v>57</v>
      </c>
      <c r="M78" s="11">
        <v>0</v>
      </c>
      <c r="N78" s="14" t="s">
        <v>58</v>
      </c>
      <c r="O78" s="64" t="s">
        <v>58</v>
      </c>
      <c r="P78" s="64" t="s">
        <v>58</v>
      </c>
      <c r="Q78" s="18">
        <v>0</v>
      </c>
      <c r="R78" s="17" t="s">
        <v>56</v>
      </c>
      <c r="S78" s="64" t="s">
        <v>56</v>
      </c>
      <c r="T78" s="64" t="s">
        <v>58</v>
      </c>
      <c r="U78" s="64" t="s">
        <v>58</v>
      </c>
      <c r="V78" s="64">
        <v>0</v>
      </c>
      <c r="W78" s="11" t="s">
        <v>58</v>
      </c>
      <c r="X78" s="490" t="s">
        <v>179</v>
      </c>
      <c r="Y78" s="203">
        <v>0</v>
      </c>
      <c r="Z78" s="205">
        <v>0</v>
      </c>
      <c r="AA78" s="204" t="s">
        <v>56</v>
      </c>
      <c r="AB78" s="713" t="s">
        <v>56</v>
      </c>
      <c r="AC78" s="203" t="s">
        <v>56</v>
      </c>
      <c r="AD78" s="205" t="s">
        <v>56</v>
      </c>
      <c r="AE78" s="491">
        <v>0</v>
      </c>
      <c r="AF78" s="204">
        <v>0</v>
      </c>
      <c r="AG78" s="673" t="s">
        <v>56</v>
      </c>
    </row>
    <row r="79" spans="1:33" ht="30" customHeight="1" x14ac:dyDescent="0.25">
      <c r="A79" s="65" t="s">
        <v>49</v>
      </c>
      <c r="B79" s="837" t="s">
        <v>96</v>
      </c>
      <c r="C79" s="837" t="s">
        <v>175</v>
      </c>
      <c r="D79" s="471" t="s">
        <v>237</v>
      </c>
      <c r="E79" s="471" t="s">
        <v>238</v>
      </c>
      <c r="F79" s="472" t="s">
        <v>239</v>
      </c>
      <c r="G79" s="647" t="s">
        <v>240</v>
      </c>
      <c r="H79" s="681" t="s">
        <v>55</v>
      </c>
      <c r="I79" s="17" t="s">
        <v>56</v>
      </c>
      <c r="J79" s="64" t="s">
        <v>56</v>
      </c>
      <c r="K79" s="64" t="s">
        <v>56</v>
      </c>
      <c r="L79" s="64" t="s">
        <v>57</v>
      </c>
      <c r="M79" s="11">
        <v>0</v>
      </c>
      <c r="N79" s="14" t="s">
        <v>58</v>
      </c>
      <c r="O79" s="64" t="s">
        <v>58</v>
      </c>
      <c r="P79" s="64" t="s">
        <v>58</v>
      </c>
      <c r="Q79" s="18">
        <v>0</v>
      </c>
      <c r="R79" s="17" t="s">
        <v>56</v>
      </c>
      <c r="S79" s="64" t="s">
        <v>56</v>
      </c>
      <c r="T79" s="64" t="s">
        <v>58</v>
      </c>
      <c r="U79" s="64" t="s">
        <v>58</v>
      </c>
      <c r="V79" s="64">
        <v>0</v>
      </c>
      <c r="W79" s="11" t="s">
        <v>58</v>
      </c>
      <c r="X79" s="490" t="s">
        <v>179</v>
      </c>
      <c r="Y79" s="203">
        <v>0</v>
      </c>
      <c r="Z79" s="205">
        <v>0</v>
      </c>
      <c r="AA79" s="204" t="s">
        <v>56</v>
      </c>
      <c r="AB79" s="713" t="s">
        <v>56</v>
      </c>
      <c r="AC79" s="203" t="s">
        <v>56</v>
      </c>
      <c r="AD79" s="205" t="s">
        <v>56</v>
      </c>
      <c r="AE79" s="491">
        <v>0</v>
      </c>
      <c r="AF79" s="204">
        <v>0</v>
      </c>
      <c r="AG79" s="673" t="s">
        <v>56</v>
      </c>
    </row>
    <row r="80" spans="1:33" ht="30" customHeight="1" x14ac:dyDescent="0.25">
      <c r="A80" s="65" t="s">
        <v>49</v>
      </c>
      <c r="B80" s="837" t="s">
        <v>96</v>
      </c>
      <c r="C80" s="837" t="s">
        <v>175</v>
      </c>
      <c r="D80" s="471" t="s">
        <v>237</v>
      </c>
      <c r="E80" s="471" t="s">
        <v>238</v>
      </c>
      <c r="F80" s="472" t="s">
        <v>241</v>
      </c>
      <c r="G80" s="647" t="s">
        <v>242</v>
      </c>
      <c r="H80" s="681" t="s">
        <v>55</v>
      </c>
      <c r="I80" s="17" t="s">
        <v>56</v>
      </c>
      <c r="J80" s="64" t="s">
        <v>56</v>
      </c>
      <c r="K80" s="64" t="s">
        <v>56</v>
      </c>
      <c r="L80" s="64" t="s">
        <v>57</v>
      </c>
      <c r="M80" s="11">
        <v>0</v>
      </c>
      <c r="N80" s="14" t="s">
        <v>58</v>
      </c>
      <c r="O80" s="64" t="s">
        <v>58</v>
      </c>
      <c r="P80" s="64" t="s">
        <v>58</v>
      </c>
      <c r="Q80" s="18">
        <v>0</v>
      </c>
      <c r="R80" s="17" t="s">
        <v>56</v>
      </c>
      <c r="S80" s="64" t="s">
        <v>56</v>
      </c>
      <c r="T80" s="64" t="s">
        <v>58</v>
      </c>
      <c r="U80" s="64" t="s">
        <v>58</v>
      </c>
      <c r="V80" s="64">
        <v>0</v>
      </c>
      <c r="W80" s="11" t="s">
        <v>58</v>
      </c>
      <c r="X80" s="490" t="s">
        <v>179</v>
      </c>
      <c r="Y80" s="203">
        <v>0</v>
      </c>
      <c r="Z80" s="205">
        <v>0</v>
      </c>
      <c r="AA80" s="204" t="s">
        <v>56</v>
      </c>
      <c r="AB80" s="713" t="s">
        <v>56</v>
      </c>
      <c r="AC80" s="203" t="s">
        <v>56</v>
      </c>
      <c r="AD80" s="205" t="s">
        <v>56</v>
      </c>
      <c r="AE80" s="491">
        <v>0</v>
      </c>
      <c r="AF80" s="204">
        <v>0</v>
      </c>
      <c r="AG80" s="673" t="s">
        <v>56</v>
      </c>
    </row>
    <row r="81" spans="1:33" ht="30" customHeight="1" x14ac:dyDescent="0.25">
      <c r="A81" s="65" t="s">
        <v>49</v>
      </c>
      <c r="B81" s="837" t="s">
        <v>96</v>
      </c>
      <c r="C81" s="837" t="s">
        <v>175</v>
      </c>
      <c r="D81" s="471" t="s">
        <v>243</v>
      </c>
      <c r="E81" s="471" t="s">
        <v>244</v>
      </c>
      <c r="F81" s="472" t="s">
        <v>245</v>
      </c>
      <c r="G81" s="647" t="s">
        <v>244</v>
      </c>
      <c r="H81" s="681" t="s">
        <v>55</v>
      </c>
      <c r="I81" s="17" t="s">
        <v>56</v>
      </c>
      <c r="J81" s="64" t="s">
        <v>56</v>
      </c>
      <c r="K81" s="64" t="s">
        <v>56</v>
      </c>
      <c r="L81" s="64" t="s">
        <v>57</v>
      </c>
      <c r="M81" s="11">
        <v>0</v>
      </c>
      <c r="N81" s="14" t="s">
        <v>58</v>
      </c>
      <c r="O81" s="64" t="s">
        <v>58</v>
      </c>
      <c r="P81" s="64" t="s">
        <v>58</v>
      </c>
      <c r="Q81" s="18">
        <v>0</v>
      </c>
      <c r="R81" s="17" t="s">
        <v>56</v>
      </c>
      <c r="S81" s="64" t="s">
        <v>56</v>
      </c>
      <c r="T81" s="64" t="s">
        <v>58</v>
      </c>
      <c r="U81" s="64" t="s">
        <v>58</v>
      </c>
      <c r="V81" s="64">
        <v>0</v>
      </c>
      <c r="W81" s="11" t="s">
        <v>58</v>
      </c>
      <c r="X81" s="490" t="s">
        <v>179</v>
      </c>
      <c r="Y81" s="203">
        <v>0</v>
      </c>
      <c r="Z81" s="205">
        <v>0</v>
      </c>
      <c r="AA81" s="204" t="s">
        <v>56</v>
      </c>
      <c r="AB81" s="713" t="s">
        <v>56</v>
      </c>
      <c r="AC81" s="203" t="s">
        <v>56</v>
      </c>
      <c r="AD81" s="205" t="s">
        <v>56</v>
      </c>
      <c r="AE81" s="491">
        <v>0</v>
      </c>
      <c r="AF81" s="204">
        <v>0</v>
      </c>
      <c r="AG81" s="673" t="s">
        <v>56</v>
      </c>
    </row>
    <row r="82" spans="1:33" ht="30" customHeight="1" x14ac:dyDescent="0.25">
      <c r="A82" s="65" t="s">
        <v>49</v>
      </c>
      <c r="B82" s="837" t="s">
        <v>96</v>
      </c>
      <c r="C82" s="837" t="s">
        <v>175</v>
      </c>
      <c r="D82" s="471" t="s">
        <v>243</v>
      </c>
      <c r="E82" s="471" t="s">
        <v>244</v>
      </c>
      <c r="F82" s="472" t="s">
        <v>246</v>
      </c>
      <c r="G82" s="647" t="s">
        <v>247</v>
      </c>
      <c r="H82" s="681" t="s">
        <v>55</v>
      </c>
      <c r="I82" s="17" t="s">
        <v>56</v>
      </c>
      <c r="J82" s="64" t="s">
        <v>56</v>
      </c>
      <c r="K82" s="64" t="s">
        <v>56</v>
      </c>
      <c r="L82" s="64" t="s">
        <v>57</v>
      </c>
      <c r="M82" s="11">
        <v>0</v>
      </c>
      <c r="N82" s="14" t="s">
        <v>58</v>
      </c>
      <c r="O82" s="64" t="s">
        <v>58</v>
      </c>
      <c r="P82" s="64" t="s">
        <v>58</v>
      </c>
      <c r="Q82" s="18">
        <v>0</v>
      </c>
      <c r="R82" s="17" t="s">
        <v>56</v>
      </c>
      <c r="S82" s="64" t="s">
        <v>56</v>
      </c>
      <c r="T82" s="64" t="s">
        <v>58</v>
      </c>
      <c r="U82" s="64" t="s">
        <v>58</v>
      </c>
      <c r="V82" s="64">
        <v>0</v>
      </c>
      <c r="W82" s="11" t="s">
        <v>58</v>
      </c>
      <c r="X82" s="490" t="s">
        <v>179</v>
      </c>
      <c r="Y82" s="203">
        <v>0</v>
      </c>
      <c r="Z82" s="205">
        <v>0</v>
      </c>
      <c r="AA82" s="204" t="s">
        <v>56</v>
      </c>
      <c r="AB82" s="713" t="s">
        <v>56</v>
      </c>
      <c r="AC82" s="203" t="s">
        <v>56</v>
      </c>
      <c r="AD82" s="205" t="s">
        <v>56</v>
      </c>
      <c r="AE82" s="491">
        <v>0</v>
      </c>
      <c r="AF82" s="204">
        <v>0</v>
      </c>
      <c r="AG82" s="673" t="s">
        <v>56</v>
      </c>
    </row>
    <row r="83" spans="1:33" ht="30" customHeight="1" x14ac:dyDescent="0.25">
      <c r="A83" s="65" t="s">
        <v>49</v>
      </c>
      <c r="B83" s="837" t="s">
        <v>96</v>
      </c>
      <c r="C83" s="837" t="s">
        <v>175</v>
      </c>
      <c r="D83" s="471" t="s">
        <v>243</v>
      </c>
      <c r="E83" s="471" t="s">
        <v>244</v>
      </c>
      <c r="F83" s="472" t="s">
        <v>248</v>
      </c>
      <c r="G83" s="647" t="s">
        <v>249</v>
      </c>
      <c r="H83" s="681" t="s">
        <v>55</v>
      </c>
      <c r="I83" s="17" t="s">
        <v>56</v>
      </c>
      <c r="J83" s="64" t="s">
        <v>56</v>
      </c>
      <c r="K83" s="64" t="s">
        <v>56</v>
      </c>
      <c r="L83" s="64" t="s">
        <v>57</v>
      </c>
      <c r="M83" s="11">
        <v>0</v>
      </c>
      <c r="N83" s="14" t="s">
        <v>58</v>
      </c>
      <c r="O83" s="64" t="s">
        <v>58</v>
      </c>
      <c r="P83" s="64" t="s">
        <v>58</v>
      </c>
      <c r="Q83" s="18">
        <v>0</v>
      </c>
      <c r="R83" s="17" t="s">
        <v>56</v>
      </c>
      <c r="S83" s="64" t="s">
        <v>56</v>
      </c>
      <c r="T83" s="64" t="s">
        <v>58</v>
      </c>
      <c r="U83" s="64" t="s">
        <v>58</v>
      </c>
      <c r="V83" s="64">
        <v>0</v>
      </c>
      <c r="W83" s="11" t="s">
        <v>58</v>
      </c>
      <c r="X83" s="490" t="s">
        <v>179</v>
      </c>
      <c r="Y83" s="203">
        <v>0</v>
      </c>
      <c r="Z83" s="205">
        <v>0</v>
      </c>
      <c r="AA83" s="204" t="s">
        <v>56</v>
      </c>
      <c r="AB83" s="713" t="s">
        <v>56</v>
      </c>
      <c r="AC83" s="203" t="s">
        <v>56</v>
      </c>
      <c r="AD83" s="205" t="s">
        <v>56</v>
      </c>
      <c r="AE83" s="491">
        <v>0</v>
      </c>
      <c r="AF83" s="204">
        <v>0</v>
      </c>
      <c r="AG83" s="673" t="s">
        <v>56</v>
      </c>
    </row>
    <row r="84" spans="1:33" ht="30" customHeight="1" x14ac:dyDescent="0.25">
      <c r="A84" s="65" t="s">
        <v>49</v>
      </c>
      <c r="B84" s="837" t="s">
        <v>96</v>
      </c>
      <c r="C84" s="837" t="s">
        <v>175</v>
      </c>
      <c r="D84" s="471" t="s">
        <v>243</v>
      </c>
      <c r="E84" s="471" t="s">
        <v>244</v>
      </c>
      <c r="F84" s="472" t="s">
        <v>250</v>
      </c>
      <c r="G84" s="647" t="s">
        <v>244</v>
      </c>
      <c r="H84" s="681" t="s">
        <v>55</v>
      </c>
      <c r="I84" s="17" t="s">
        <v>56</v>
      </c>
      <c r="J84" s="64" t="s">
        <v>56</v>
      </c>
      <c r="K84" s="64" t="s">
        <v>56</v>
      </c>
      <c r="L84" s="64" t="s">
        <v>57</v>
      </c>
      <c r="M84" s="11">
        <v>0</v>
      </c>
      <c r="N84" s="14" t="s">
        <v>58</v>
      </c>
      <c r="O84" s="64" t="s">
        <v>58</v>
      </c>
      <c r="P84" s="64" t="s">
        <v>58</v>
      </c>
      <c r="Q84" s="18">
        <v>0</v>
      </c>
      <c r="R84" s="17" t="s">
        <v>56</v>
      </c>
      <c r="S84" s="64" t="s">
        <v>56</v>
      </c>
      <c r="T84" s="64" t="s">
        <v>58</v>
      </c>
      <c r="U84" s="64" t="s">
        <v>58</v>
      </c>
      <c r="V84" s="64">
        <v>0</v>
      </c>
      <c r="W84" s="11" t="s">
        <v>58</v>
      </c>
      <c r="X84" s="490" t="s">
        <v>179</v>
      </c>
      <c r="Y84" s="203">
        <v>0</v>
      </c>
      <c r="Z84" s="205">
        <v>0</v>
      </c>
      <c r="AA84" s="204" t="s">
        <v>56</v>
      </c>
      <c r="AB84" s="713" t="s">
        <v>56</v>
      </c>
      <c r="AC84" s="203" t="s">
        <v>56</v>
      </c>
      <c r="AD84" s="205" t="s">
        <v>56</v>
      </c>
      <c r="AE84" s="491">
        <v>0</v>
      </c>
      <c r="AF84" s="204">
        <v>0</v>
      </c>
      <c r="AG84" s="673" t="s">
        <v>56</v>
      </c>
    </row>
    <row r="85" spans="1:33" ht="30" customHeight="1" x14ac:dyDescent="0.25">
      <c r="A85" s="65" t="s">
        <v>49</v>
      </c>
      <c r="B85" s="837" t="s">
        <v>96</v>
      </c>
      <c r="C85" s="837" t="s">
        <v>175</v>
      </c>
      <c r="D85" s="471" t="s">
        <v>251</v>
      </c>
      <c r="E85" s="471" t="s">
        <v>252</v>
      </c>
      <c r="F85" s="472" t="s">
        <v>253</v>
      </c>
      <c r="G85" s="647" t="s">
        <v>254</v>
      </c>
      <c r="H85" s="681" t="s">
        <v>55</v>
      </c>
      <c r="I85" s="17" t="s">
        <v>56</v>
      </c>
      <c r="J85" s="64" t="s">
        <v>56</v>
      </c>
      <c r="K85" s="64" t="s">
        <v>56</v>
      </c>
      <c r="L85" s="64" t="s">
        <v>57</v>
      </c>
      <c r="M85" s="11">
        <v>0</v>
      </c>
      <c r="N85" s="14" t="s">
        <v>58</v>
      </c>
      <c r="O85" s="64" t="s">
        <v>58</v>
      </c>
      <c r="P85" s="64" t="s">
        <v>58</v>
      </c>
      <c r="Q85" s="18">
        <v>0</v>
      </c>
      <c r="R85" s="17" t="s">
        <v>56</v>
      </c>
      <c r="S85" s="64" t="s">
        <v>56</v>
      </c>
      <c r="T85" s="64" t="s">
        <v>58</v>
      </c>
      <c r="U85" s="64" t="s">
        <v>58</v>
      </c>
      <c r="V85" s="64">
        <v>0</v>
      </c>
      <c r="W85" s="11" t="s">
        <v>58</v>
      </c>
      <c r="X85" s="490" t="s">
        <v>179</v>
      </c>
      <c r="Y85" s="203">
        <v>0</v>
      </c>
      <c r="Z85" s="205">
        <v>0</v>
      </c>
      <c r="AA85" s="204" t="s">
        <v>56</v>
      </c>
      <c r="AB85" s="713" t="s">
        <v>56</v>
      </c>
      <c r="AC85" s="203" t="s">
        <v>56</v>
      </c>
      <c r="AD85" s="205" t="s">
        <v>56</v>
      </c>
      <c r="AE85" s="491">
        <v>0</v>
      </c>
      <c r="AF85" s="204">
        <v>0</v>
      </c>
      <c r="AG85" s="673" t="s">
        <v>56</v>
      </c>
    </row>
    <row r="86" spans="1:33" ht="30" customHeight="1" x14ac:dyDescent="0.25">
      <c r="A86" s="65" t="s">
        <v>49</v>
      </c>
      <c r="B86" s="837" t="s">
        <v>96</v>
      </c>
      <c r="C86" s="837" t="s">
        <v>175</v>
      </c>
      <c r="D86" s="471" t="s">
        <v>251</v>
      </c>
      <c r="E86" s="471" t="s">
        <v>252</v>
      </c>
      <c r="F86" s="472" t="s">
        <v>255</v>
      </c>
      <c r="G86" s="647" t="s">
        <v>249</v>
      </c>
      <c r="H86" s="681" t="s">
        <v>55</v>
      </c>
      <c r="I86" s="17" t="s">
        <v>56</v>
      </c>
      <c r="J86" s="64" t="s">
        <v>56</v>
      </c>
      <c r="K86" s="64" t="s">
        <v>56</v>
      </c>
      <c r="L86" s="64" t="s">
        <v>57</v>
      </c>
      <c r="M86" s="11">
        <v>0</v>
      </c>
      <c r="N86" s="14" t="s">
        <v>58</v>
      </c>
      <c r="O86" s="64" t="s">
        <v>58</v>
      </c>
      <c r="P86" s="64" t="s">
        <v>58</v>
      </c>
      <c r="Q86" s="18">
        <v>0</v>
      </c>
      <c r="R86" s="17" t="s">
        <v>56</v>
      </c>
      <c r="S86" s="64" t="s">
        <v>56</v>
      </c>
      <c r="T86" s="64" t="s">
        <v>58</v>
      </c>
      <c r="U86" s="64" t="s">
        <v>58</v>
      </c>
      <c r="V86" s="64">
        <v>0</v>
      </c>
      <c r="W86" s="11" t="s">
        <v>58</v>
      </c>
      <c r="X86" s="490" t="s">
        <v>179</v>
      </c>
      <c r="Y86" s="203">
        <v>0</v>
      </c>
      <c r="Z86" s="205">
        <v>0</v>
      </c>
      <c r="AA86" s="204" t="s">
        <v>56</v>
      </c>
      <c r="AB86" s="713" t="s">
        <v>56</v>
      </c>
      <c r="AC86" s="203" t="s">
        <v>56</v>
      </c>
      <c r="AD86" s="205" t="s">
        <v>56</v>
      </c>
      <c r="AE86" s="491">
        <v>0</v>
      </c>
      <c r="AF86" s="204">
        <v>0</v>
      </c>
      <c r="AG86" s="673" t="s">
        <v>56</v>
      </c>
    </row>
    <row r="87" spans="1:33" ht="30" customHeight="1" x14ac:dyDescent="0.25">
      <c r="A87" s="65" t="s">
        <v>49</v>
      </c>
      <c r="B87" s="837" t="s">
        <v>96</v>
      </c>
      <c r="C87" s="837" t="s">
        <v>175</v>
      </c>
      <c r="D87" s="471" t="s">
        <v>256</v>
      </c>
      <c r="E87" s="471" t="s">
        <v>257</v>
      </c>
      <c r="F87" s="472" t="s">
        <v>258</v>
      </c>
      <c r="G87" s="647" t="s">
        <v>259</v>
      </c>
      <c r="H87" s="681" t="s">
        <v>55</v>
      </c>
      <c r="I87" s="17" t="s">
        <v>56</v>
      </c>
      <c r="J87" s="64" t="s">
        <v>56</v>
      </c>
      <c r="K87" s="64" t="s">
        <v>56</v>
      </c>
      <c r="L87" s="64" t="s">
        <v>57</v>
      </c>
      <c r="M87" s="11">
        <v>0</v>
      </c>
      <c r="N87" s="14" t="s">
        <v>58</v>
      </c>
      <c r="O87" s="64" t="s">
        <v>58</v>
      </c>
      <c r="P87" s="64" t="s">
        <v>58</v>
      </c>
      <c r="Q87" s="18">
        <v>0</v>
      </c>
      <c r="R87" s="17" t="s">
        <v>56</v>
      </c>
      <c r="S87" s="64" t="s">
        <v>56</v>
      </c>
      <c r="T87" s="64" t="s">
        <v>58</v>
      </c>
      <c r="U87" s="64" t="s">
        <v>58</v>
      </c>
      <c r="V87" s="64">
        <v>0</v>
      </c>
      <c r="W87" s="11" t="s">
        <v>58</v>
      </c>
      <c r="X87" s="490" t="s">
        <v>179</v>
      </c>
      <c r="Y87" s="203">
        <v>0</v>
      </c>
      <c r="Z87" s="205">
        <v>0</v>
      </c>
      <c r="AA87" s="204" t="s">
        <v>56</v>
      </c>
      <c r="AB87" s="713" t="s">
        <v>56</v>
      </c>
      <c r="AC87" s="203" t="s">
        <v>56</v>
      </c>
      <c r="AD87" s="205" t="s">
        <v>56</v>
      </c>
      <c r="AE87" s="491">
        <v>0</v>
      </c>
      <c r="AF87" s="204">
        <v>0</v>
      </c>
      <c r="AG87" s="673" t="s">
        <v>56</v>
      </c>
    </row>
    <row r="88" spans="1:33" ht="30" customHeight="1" x14ac:dyDescent="0.25">
      <c r="A88" s="65" t="s">
        <v>49</v>
      </c>
      <c r="B88" s="837" t="s">
        <v>96</v>
      </c>
      <c r="C88" s="837" t="s">
        <v>175</v>
      </c>
      <c r="D88" s="471" t="s">
        <v>256</v>
      </c>
      <c r="E88" s="471" t="s">
        <v>257</v>
      </c>
      <c r="F88" s="472" t="s">
        <v>260</v>
      </c>
      <c r="G88" s="647" t="s">
        <v>261</v>
      </c>
      <c r="H88" s="681" t="s">
        <v>55</v>
      </c>
      <c r="I88" s="17" t="s">
        <v>56</v>
      </c>
      <c r="J88" s="64" t="s">
        <v>56</v>
      </c>
      <c r="K88" s="64" t="s">
        <v>56</v>
      </c>
      <c r="L88" s="64" t="s">
        <v>57</v>
      </c>
      <c r="M88" s="11">
        <v>0</v>
      </c>
      <c r="N88" s="14" t="s">
        <v>58</v>
      </c>
      <c r="O88" s="64" t="s">
        <v>58</v>
      </c>
      <c r="P88" s="64" t="s">
        <v>58</v>
      </c>
      <c r="Q88" s="18">
        <v>0</v>
      </c>
      <c r="R88" s="17" t="s">
        <v>56</v>
      </c>
      <c r="S88" s="64" t="s">
        <v>56</v>
      </c>
      <c r="T88" s="64" t="s">
        <v>58</v>
      </c>
      <c r="U88" s="64" t="s">
        <v>58</v>
      </c>
      <c r="V88" s="64">
        <v>0</v>
      </c>
      <c r="W88" s="11" t="s">
        <v>58</v>
      </c>
      <c r="X88" s="490" t="s">
        <v>179</v>
      </c>
      <c r="Y88" s="203">
        <v>0</v>
      </c>
      <c r="Z88" s="205">
        <v>0</v>
      </c>
      <c r="AA88" s="204" t="s">
        <v>56</v>
      </c>
      <c r="AB88" s="713" t="s">
        <v>56</v>
      </c>
      <c r="AC88" s="203" t="s">
        <v>56</v>
      </c>
      <c r="AD88" s="205" t="s">
        <v>56</v>
      </c>
      <c r="AE88" s="491">
        <v>0</v>
      </c>
      <c r="AF88" s="204">
        <v>0</v>
      </c>
      <c r="AG88" s="673" t="s">
        <v>56</v>
      </c>
    </row>
    <row r="89" spans="1:33" ht="30" customHeight="1" x14ac:dyDescent="0.25">
      <c r="A89" s="65" t="s">
        <v>49</v>
      </c>
      <c r="B89" s="837" t="s">
        <v>96</v>
      </c>
      <c r="C89" s="837" t="s">
        <v>175</v>
      </c>
      <c r="D89" s="471" t="s">
        <v>262</v>
      </c>
      <c r="E89" s="471" t="s">
        <v>263</v>
      </c>
      <c r="F89" s="472" t="s">
        <v>264</v>
      </c>
      <c r="G89" s="647" t="s">
        <v>263</v>
      </c>
      <c r="H89" s="681" t="s">
        <v>55</v>
      </c>
      <c r="I89" s="17" t="s">
        <v>56</v>
      </c>
      <c r="J89" s="64" t="s">
        <v>56</v>
      </c>
      <c r="K89" s="64" t="s">
        <v>56</v>
      </c>
      <c r="L89" s="64" t="s">
        <v>57</v>
      </c>
      <c r="M89" s="11">
        <v>0</v>
      </c>
      <c r="N89" s="14" t="s">
        <v>58</v>
      </c>
      <c r="O89" s="64" t="s">
        <v>58</v>
      </c>
      <c r="P89" s="64" t="s">
        <v>58</v>
      </c>
      <c r="Q89" s="18">
        <v>0</v>
      </c>
      <c r="R89" s="17" t="s">
        <v>56</v>
      </c>
      <c r="S89" s="64" t="s">
        <v>56</v>
      </c>
      <c r="T89" s="64" t="s">
        <v>58</v>
      </c>
      <c r="U89" s="64" t="s">
        <v>58</v>
      </c>
      <c r="V89" s="64">
        <v>0</v>
      </c>
      <c r="W89" s="11" t="s">
        <v>58</v>
      </c>
      <c r="X89" s="490" t="s">
        <v>179</v>
      </c>
      <c r="Y89" s="203">
        <v>0</v>
      </c>
      <c r="Z89" s="205">
        <v>0</v>
      </c>
      <c r="AA89" s="204" t="s">
        <v>56</v>
      </c>
      <c r="AB89" s="713" t="s">
        <v>56</v>
      </c>
      <c r="AC89" s="203" t="s">
        <v>56</v>
      </c>
      <c r="AD89" s="205" t="s">
        <v>56</v>
      </c>
      <c r="AE89" s="491">
        <v>0</v>
      </c>
      <c r="AF89" s="204">
        <v>0</v>
      </c>
      <c r="AG89" s="673" t="s">
        <v>56</v>
      </c>
    </row>
    <row r="90" spans="1:33" ht="30" customHeight="1" x14ac:dyDescent="0.25">
      <c r="A90" s="65" t="s">
        <v>49</v>
      </c>
      <c r="B90" s="837" t="s">
        <v>96</v>
      </c>
      <c r="C90" s="837" t="s">
        <v>175</v>
      </c>
      <c r="D90" s="471" t="s">
        <v>265</v>
      </c>
      <c r="E90" s="471" t="s">
        <v>266</v>
      </c>
      <c r="F90" s="472" t="s">
        <v>267</v>
      </c>
      <c r="G90" s="647" t="s">
        <v>268</v>
      </c>
      <c r="H90" s="681" t="s">
        <v>55</v>
      </c>
      <c r="I90" s="17" t="s">
        <v>56</v>
      </c>
      <c r="J90" s="64" t="s">
        <v>56</v>
      </c>
      <c r="K90" s="64" t="s">
        <v>56</v>
      </c>
      <c r="L90" s="64" t="s">
        <v>57</v>
      </c>
      <c r="M90" s="11">
        <v>0</v>
      </c>
      <c r="N90" s="14" t="s">
        <v>58</v>
      </c>
      <c r="O90" s="64" t="s">
        <v>58</v>
      </c>
      <c r="P90" s="64" t="s">
        <v>58</v>
      </c>
      <c r="Q90" s="18">
        <v>0</v>
      </c>
      <c r="R90" s="17" t="s">
        <v>56</v>
      </c>
      <c r="S90" s="64" t="s">
        <v>56</v>
      </c>
      <c r="T90" s="64" t="s">
        <v>58</v>
      </c>
      <c r="U90" s="64" t="s">
        <v>58</v>
      </c>
      <c r="V90" s="64">
        <v>0</v>
      </c>
      <c r="W90" s="11" t="s">
        <v>58</v>
      </c>
      <c r="X90" s="490" t="s">
        <v>179</v>
      </c>
      <c r="Y90" s="203">
        <v>0</v>
      </c>
      <c r="Z90" s="205">
        <v>0</v>
      </c>
      <c r="AA90" s="204" t="s">
        <v>56</v>
      </c>
      <c r="AB90" s="713" t="s">
        <v>56</v>
      </c>
      <c r="AC90" s="203" t="s">
        <v>56</v>
      </c>
      <c r="AD90" s="205" t="s">
        <v>56</v>
      </c>
      <c r="AE90" s="491">
        <v>0</v>
      </c>
      <c r="AF90" s="204">
        <v>0</v>
      </c>
      <c r="AG90" s="673" t="s">
        <v>56</v>
      </c>
    </row>
    <row r="91" spans="1:33" ht="30" customHeight="1" x14ac:dyDescent="0.25">
      <c r="A91" s="65" t="s">
        <v>49</v>
      </c>
      <c r="B91" s="837" t="s">
        <v>96</v>
      </c>
      <c r="C91" s="837" t="s">
        <v>175</v>
      </c>
      <c r="D91" s="471" t="s">
        <v>269</v>
      </c>
      <c r="E91" s="471" t="s">
        <v>269</v>
      </c>
      <c r="F91" s="472" t="s">
        <v>270</v>
      </c>
      <c r="G91" s="647" t="s">
        <v>271</v>
      </c>
      <c r="H91" s="681" t="s">
        <v>55</v>
      </c>
      <c r="I91" s="17" t="s">
        <v>56</v>
      </c>
      <c r="J91" s="64" t="s">
        <v>56</v>
      </c>
      <c r="K91" s="64" t="s">
        <v>56</v>
      </c>
      <c r="L91" s="64" t="s">
        <v>57</v>
      </c>
      <c r="M91" s="11">
        <v>0</v>
      </c>
      <c r="N91" s="14" t="s">
        <v>58</v>
      </c>
      <c r="O91" s="64" t="s">
        <v>58</v>
      </c>
      <c r="P91" s="64" t="s">
        <v>58</v>
      </c>
      <c r="Q91" s="18">
        <v>0</v>
      </c>
      <c r="R91" s="17" t="s">
        <v>56</v>
      </c>
      <c r="S91" s="64" t="s">
        <v>56</v>
      </c>
      <c r="T91" s="64" t="s">
        <v>58</v>
      </c>
      <c r="U91" s="64" t="s">
        <v>58</v>
      </c>
      <c r="V91" s="64">
        <v>0</v>
      </c>
      <c r="W91" s="11" t="s">
        <v>58</v>
      </c>
      <c r="X91" s="490" t="s">
        <v>179</v>
      </c>
      <c r="Y91" s="203">
        <v>0</v>
      </c>
      <c r="Z91" s="205">
        <v>0</v>
      </c>
      <c r="AA91" s="204" t="s">
        <v>56</v>
      </c>
      <c r="AB91" s="713" t="s">
        <v>56</v>
      </c>
      <c r="AC91" s="203" t="s">
        <v>56</v>
      </c>
      <c r="AD91" s="205" t="s">
        <v>56</v>
      </c>
      <c r="AE91" s="491">
        <v>0</v>
      </c>
      <c r="AF91" s="204">
        <v>0</v>
      </c>
      <c r="AG91" s="673" t="s">
        <v>56</v>
      </c>
    </row>
    <row r="92" spans="1:33" ht="30" customHeight="1" x14ac:dyDescent="0.25">
      <c r="A92" s="65" t="s">
        <v>49</v>
      </c>
      <c r="B92" s="837" t="s">
        <v>96</v>
      </c>
      <c r="C92" s="837" t="s">
        <v>175</v>
      </c>
      <c r="D92" s="471" t="s">
        <v>269</v>
      </c>
      <c r="E92" s="471" t="s">
        <v>269</v>
      </c>
      <c r="F92" s="472" t="s">
        <v>272</v>
      </c>
      <c r="G92" s="647" t="s">
        <v>269</v>
      </c>
      <c r="H92" s="681" t="s">
        <v>55</v>
      </c>
      <c r="I92" s="17" t="s">
        <v>56</v>
      </c>
      <c r="J92" s="64" t="s">
        <v>56</v>
      </c>
      <c r="K92" s="64" t="s">
        <v>56</v>
      </c>
      <c r="L92" s="64" t="s">
        <v>57</v>
      </c>
      <c r="M92" s="11">
        <v>0</v>
      </c>
      <c r="N92" s="14" t="s">
        <v>58</v>
      </c>
      <c r="O92" s="64" t="s">
        <v>58</v>
      </c>
      <c r="P92" s="64" t="s">
        <v>58</v>
      </c>
      <c r="Q92" s="18">
        <v>0</v>
      </c>
      <c r="R92" s="17" t="s">
        <v>56</v>
      </c>
      <c r="S92" s="64" t="s">
        <v>56</v>
      </c>
      <c r="T92" s="64" t="s">
        <v>58</v>
      </c>
      <c r="U92" s="64" t="s">
        <v>58</v>
      </c>
      <c r="V92" s="64">
        <v>0</v>
      </c>
      <c r="W92" s="11" t="s">
        <v>58</v>
      </c>
      <c r="X92" s="490" t="s">
        <v>179</v>
      </c>
      <c r="Y92" s="203">
        <v>0</v>
      </c>
      <c r="Z92" s="205">
        <v>0</v>
      </c>
      <c r="AA92" s="204" t="s">
        <v>56</v>
      </c>
      <c r="AB92" s="713" t="s">
        <v>56</v>
      </c>
      <c r="AC92" s="203" t="s">
        <v>56</v>
      </c>
      <c r="AD92" s="205" t="s">
        <v>56</v>
      </c>
      <c r="AE92" s="491">
        <v>0</v>
      </c>
      <c r="AF92" s="204">
        <v>0</v>
      </c>
      <c r="AG92" s="673" t="s">
        <v>56</v>
      </c>
    </row>
    <row r="93" spans="1:33" ht="30" customHeight="1" x14ac:dyDescent="0.25">
      <c r="A93" s="65" t="s">
        <v>49</v>
      </c>
      <c r="B93" s="837" t="s">
        <v>96</v>
      </c>
      <c r="C93" s="837" t="s">
        <v>175</v>
      </c>
      <c r="D93" s="471" t="s">
        <v>273</v>
      </c>
      <c r="E93" s="471" t="s">
        <v>274</v>
      </c>
      <c r="F93" s="472" t="s">
        <v>275</v>
      </c>
      <c r="G93" s="647" t="s">
        <v>276</v>
      </c>
      <c r="H93" s="681" t="s">
        <v>55</v>
      </c>
      <c r="I93" s="17" t="s">
        <v>56</v>
      </c>
      <c r="J93" s="64" t="s">
        <v>56</v>
      </c>
      <c r="K93" s="64" t="s">
        <v>56</v>
      </c>
      <c r="L93" s="64" t="s">
        <v>57</v>
      </c>
      <c r="M93" s="11">
        <v>0</v>
      </c>
      <c r="N93" s="14" t="s">
        <v>58</v>
      </c>
      <c r="O93" s="64" t="s">
        <v>58</v>
      </c>
      <c r="P93" s="64" t="s">
        <v>58</v>
      </c>
      <c r="Q93" s="18">
        <v>0</v>
      </c>
      <c r="R93" s="17" t="s">
        <v>56</v>
      </c>
      <c r="S93" s="64" t="s">
        <v>56</v>
      </c>
      <c r="T93" s="64" t="s">
        <v>58</v>
      </c>
      <c r="U93" s="64" t="s">
        <v>58</v>
      </c>
      <c r="V93" s="64">
        <v>0</v>
      </c>
      <c r="W93" s="11" t="s">
        <v>58</v>
      </c>
      <c r="X93" s="490" t="s">
        <v>179</v>
      </c>
      <c r="Y93" s="203">
        <v>0</v>
      </c>
      <c r="Z93" s="205">
        <v>0</v>
      </c>
      <c r="AA93" s="204" t="s">
        <v>56</v>
      </c>
      <c r="AB93" s="713" t="s">
        <v>56</v>
      </c>
      <c r="AC93" s="203" t="s">
        <v>56</v>
      </c>
      <c r="AD93" s="205" t="s">
        <v>56</v>
      </c>
      <c r="AE93" s="491">
        <v>0</v>
      </c>
      <c r="AF93" s="204">
        <v>0</v>
      </c>
      <c r="AG93" s="673" t="s">
        <v>56</v>
      </c>
    </row>
    <row r="94" spans="1:33" ht="30" customHeight="1" x14ac:dyDescent="0.25">
      <c r="A94" s="65" t="s">
        <v>49</v>
      </c>
      <c r="B94" s="837" t="s">
        <v>96</v>
      </c>
      <c r="C94" s="837" t="s">
        <v>175</v>
      </c>
      <c r="D94" s="471" t="s">
        <v>273</v>
      </c>
      <c r="E94" s="471" t="s">
        <v>274</v>
      </c>
      <c r="F94" s="472" t="s">
        <v>277</v>
      </c>
      <c r="G94" s="647" t="s">
        <v>278</v>
      </c>
      <c r="H94" s="681" t="s">
        <v>55</v>
      </c>
      <c r="I94" s="17" t="s">
        <v>56</v>
      </c>
      <c r="J94" s="64" t="s">
        <v>56</v>
      </c>
      <c r="K94" s="64" t="s">
        <v>56</v>
      </c>
      <c r="L94" s="64" t="s">
        <v>57</v>
      </c>
      <c r="M94" s="11">
        <v>0</v>
      </c>
      <c r="N94" s="14" t="s">
        <v>58</v>
      </c>
      <c r="O94" s="64" t="s">
        <v>58</v>
      </c>
      <c r="P94" s="64" t="s">
        <v>58</v>
      </c>
      <c r="Q94" s="18">
        <v>0</v>
      </c>
      <c r="R94" s="17" t="s">
        <v>56</v>
      </c>
      <c r="S94" s="64" t="s">
        <v>56</v>
      </c>
      <c r="T94" s="64" t="s">
        <v>58</v>
      </c>
      <c r="U94" s="64" t="s">
        <v>58</v>
      </c>
      <c r="V94" s="64">
        <v>0</v>
      </c>
      <c r="W94" s="11" t="s">
        <v>58</v>
      </c>
      <c r="X94" s="490" t="s">
        <v>179</v>
      </c>
      <c r="Y94" s="203">
        <v>0</v>
      </c>
      <c r="Z94" s="205">
        <v>0</v>
      </c>
      <c r="AA94" s="204" t="s">
        <v>56</v>
      </c>
      <c r="AB94" s="713" t="s">
        <v>56</v>
      </c>
      <c r="AC94" s="203" t="s">
        <v>56</v>
      </c>
      <c r="AD94" s="205" t="s">
        <v>56</v>
      </c>
      <c r="AE94" s="491">
        <v>0</v>
      </c>
      <c r="AF94" s="204">
        <v>0</v>
      </c>
      <c r="AG94" s="673" t="s">
        <v>56</v>
      </c>
    </row>
    <row r="95" spans="1:33" ht="30" customHeight="1" x14ac:dyDescent="0.25">
      <c r="A95" s="65" t="s">
        <v>49</v>
      </c>
      <c r="B95" s="837" t="s">
        <v>96</v>
      </c>
      <c r="C95" s="837" t="s">
        <v>175</v>
      </c>
      <c r="D95" s="471" t="s">
        <v>273</v>
      </c>
      <c r="E95" s="471" t="s">
        <v>274</v>
      </c>
      <c r="F95" s="472" t="s">
        <v>279</v>
      </c>
      <c r="G95" s="647" t="s">
        <v>274</v>
      </c>
      <c r="H95" s="681" t="s">
        <v>55</v>
      </c>
      <c r="I95" s="17" t="s">
        <v>56</v>
      </c>
      <c r="J95" s="64" t="s">
        <v>56</v>
      </c>
      <c r="K95" s="64" t="s">
        <v>56</v>
      </c>
      <c r="L95" s="64" t="s">
        <v>57</v>
      </c>
      <c r="M95" s="11">
        <v>0</v>
      </c>
      <c r="N95" s="14" t="s">
        <v>58</v>
      </c>
      <c r="O95" s="64" t="s">
        <v>58</v>
      </c>
      <c r="P95" s="64" t="s">
        <v>58</v>
      </c>
      <c r="Q95" s="18">
        <v>0</v>
      </c>
      <c r="R95" s="17" t="s">
        <v>56</v>
      </c>
      <c r="S95" s="64" t="s">
        <v>56</v>
      </c>
      <c r="T95" s="64" t="s">
        <v>58</v>
      </c>
      <c r="U95" s="64" t="s">
        <v>58</v>
      </c>
      <c r="V95" s="64">
        <v>0</v>
      </c>
      <c r="W95" s="11" t="s">
        <v>58</v>
      </c>
      <c r="X95" s="490" t="s">
        <v>179</v>
      </c>
      <c r="Y95" s="203">
        <v>0</v>
      </c>
      <c r="Z95" s="205">
        <v>0</v>
      </c>
      <c r="AA95" s="204" t="s">
        <v>56</v>
      </c>
      <c r="AB95" s="713" t="s">
        <v>56</v>
      </c>
      <c r="AC95" s="203" t="s">
        <v>56</v>
      </c>
      <c r="AD95" s="205" t="s">
        <v>56</v>
      </c>
      <c r="AE95" s="491">
        <v>0</v>
      </c>
      <c r="AF95" s="204">
        <v>0</v>
      </c>
      <c r="AG95" s="673" t="s">
        <v>56</v>
      </c>
    </row>
    <row r="96" spans="1:33" ht="30" customHeight="1" x14ac:dyDescent="0.25">
      <c r="A96" s="65" t="s">
        <v>49</v>
      </c>
      <c r="B96" s="837" t="s">
        <v>96</v>
      </c>
      <c r="C96" s="837" t="s">
        <v>175</v>
      </c>
      <c r="D96" s="471" t="s">
        <v>280</v>
      </c>
      <c r="E96" s="471" t="s">
        <v>269</v>
      </c>
      <c r="F96" s="472" t="s">
        <v>281</v>
      </c>
      <c r="G96" s="647" t="s">
        <v>282</v>
      </c>
      <c r="H96" s="681" t="s">
        <v>55</v>
      </c>
      <c r="I96" s="17" t="s">
        <v>56</v>
      </c>
      <c r="J96" s="64" t="s">
        <v>56</v>
      </c>
      <c r="K96" s="64" t="s">
        <v>56</v>
      </c>
      <c r="L96" s="64" t="s">
        <v>57</v>
      </c>
      <c r="M96" s="11">
        <v>0</v>
      </c>
      <c r="N96" s="14" t="s">
        <v>58</v>
      </c>
      <c r="O96" s="64" t="s">
        <v>58</v>
      </c>
      <c r="P96" s="64" t="s">
        <v>58</v>
      </c>
      <c r="Q96" s="18">
        <v>0</v>
      </c>
      <c r="R96" s="17" t="s">
        <v>56</v>
      </c>
      <c r="S96" s="64" t="s">
        <v>56</v>
      </c>
      <c r="T96" s="64" t="s">
        <v>58</v>
      </c>
      <c r="U96" s="64" t="s">
        <v>58</v>
      </c>
      <c r="V96" s="64">
        <v>0</v>
      </c>
      <c r="W96" s="11" t="s">
        <v>58</v>
      </c>
      <c r="X96" s="490" t="s">
        <v>179</v>
      </c>
      <c r="Y96" s="203">
        <v>0</v>
      </c>
      <c r="Z96" s="205">
        <v>0</v>
      </c>
      <c r="AA96" s="204" t="s">
        <v>56</v>
      </c>
      <c r="AB96" s="713" t="s">
        <v>56</v>
      </c>
      <c r="AC96" s="203" t="s">
        <v>56</v>
      </c>
      <c r="AD96" s="205" t="s">
        <v>56</v>
      </c>
      <c r="AE96" s="491">
        <v>0</v>
      </c>
      <c r="AF96" s="204">
        <v>0</v>
      </c>
      <c r="AG96" s="673" t="s">
        <v>56</v>
      </c>
    </row>
    <row r="97" spans="1:33" ht="30" customHeight="1" x14ac:dyDescent="0.25">
      <c r="A97" s="65" t="s">
        <v>49</v>
      </c>
      <c r="B97" s="837" t="s">
        <v>96</v>
      </c>
      <c r="C97" s="837" t="s">
        <v>175</v>
      </c>
      <c r="D97" s="471" t="s">
        <v>283</v>
      </c>
      <c r="E97" s="471" t="s">
        <v>284</v>
      </c>
      <c r="F97" s="472" t="s">
        <v>285</v>
      </c>
      <c r="G97" s="647" t="s">
        <v>284</v>
      </c>
      <c r="H97" s="681" t="s">
        <v>55</v>
      </c>
      <c r="I97" s="17" t="s">
        <v>56</v>
      </c>
      <c r="J97" s="64" t="s">
        <v>56</v>
      </c>
      <c r="K97" s="64" t="s">
        <v>56</v>
      </c>
      <c r="L97" s="64" t="s">
        <v>57</v>
      </c>
      <c r="M97" s="11">
        <v>1</v>
      </c>
      <c r="N97" s="14" t="s">
        <v>58</v>
      </c>
      <c r="O97" s="64" t="s">
        <v>58</v>
      </c>
      <c r="P97" s="64" t="s">
        <v>58</v>
      </c>
      <c r="Q97" s="18">
        <v>0</v>
      </c>
      <c r="R97" s="17" t="s">
        <v>56</v>
      </c>
      <c r="S97" s="64" t="s">
        <v>56</v>
      </c>
      <c r="T97" s="64" t="s">
        <v>58</v>
      </c>
      <c r="U97" s="64" t="s">
        <v>58</v>
      </c>
      <c r="V97" s="64">
        <v>0</v>
      </c>
      <c r="W97" s="11" t="s">
        <v>58</v>
      </c>
      <c r="X97" s="490" t="s">
        <v>179</v>
      </c>
      <c r="Y97" s="203">
        <v>0</v>
      </c>
      <c r="Z97" s="205">
        <v>0</v>
      </c>
      <c r="AA97" s="204" t="s">
        <v>56</v>
      </c>
      <c r="AB97" s="713" t="s">
        <v>56</v>
      </c>
      <c r="AC97" s="203" t="s">
        <v>56</v>
      </c>
      <c r="AD97" s="205" t="s">
        <v>56</v>
      </c>
      <c r="AE97" s="491">
        <v>0</v>
      </c>
      <c r="AF97" s="204">
        <v>0</v>
      </c>
      <c r="AG97" s="673" t="s">
        <v>56</v>
      </c>
    </row>
    <row r="98" spans="1:33" ht="30" customHeight="1" x14ac:dyDescent="0.25">
      <c r="A98" s="65" t="s">
        <v>49</v>
      </c>
      <c r="B98" s="837" t="s">
        <v>96</v>
      </c>
      <c r="C98" s="837" t="s">
        <v>175</v>
      </c>
      <c r="D98" s="471" t="s">
        <v>283</v>
      </c>
      <c r="E98" s="471" t="s">
        <v>284</v>
      </c>
      <c r="F98" s="472" t="s">
        <v>286</v>
      </c>
      <c r="G98" s="647" t="s">
        <v>284</v>
      </c>
      <c r="H98" s="681" t="s">
        <v>55</v>
      </c>
      <c r="I98" s="17" t="s">
        <v>56</v>
      </c>
      <c r="J98" s="64" t="s">
        <v>56</v>
      </c>
      <c r="K98" s="64" t="s">
        <v>56</v>
      </c>
      <c r="L98" s="64" t="s">
        <v>57</v>
      </c>
      <c r="M98" s="11">
        <v>0</v>
      </c>
      <c r="N98" s="14" t="s">
        <v>58</v>
      </c>
      <c r="O98" s="64" t="s">
        <v>58</v>
      </c>
      <c r="P98" s="64" t="s">
        <v>58</v>
      </c>
      <c r="Q98" s="18">
        <v>0</v>
      </c>
      <c r="R98" s="17" t="s">
        <v>56</v>
      </c>
      <c r="S98" s="64" t="s">
        <v>56</v>
      </c>
      <c r="T98" s="64" t="s">
        <v>58</v>
      </c>
      <c r="U98" s="64" t="s">
        <v>58</v>
      </c>
      <c r="V98" s="64">
        <v>0</v>
      </c>
      <c r="W98" s="11" t="s">
        <v>58</v>
      </c>
      <c r="X98" s="490" t="s">
        <v>179</v>
      </c>
      <c r="Y98" s="203">
        <v>0</v>
      </c>
      <c r="Z98" s="205">
        <v>0</v>
      </c>
      <c r="AA98" s="204" t="s">
        <v>56</v>
      </c>
      <c r="AB98" s="713" t="s">
        <v>56</v>
      </c>
      <c r="AC98" s="203" t="s">
        <v>56</v>
      </c>
      <c r="AD98" s="205" t="s">
        <v>56</v>
      </c>
      <c r="AE98" s="491">
        <v>0</v>
      </c>
      <c r="AF98" s="204">
        <v>0</v>
      </c>
      <c r="AG98" s="673" t="s">
        <v>56</v>
      </c>
    </row>
    <row r="99" spans="1:33" ht="30" customHeight="1" x14ac:dyDescent="0.25">
      <c r="A99" s="65" t="s">
        <v>49</v>
      </c>
      <c r="B99" s="837" t="s">
        <v>96</v>
      </c>
      <c r="C99" s="837" t="s">
        <v>175</v>
      </c>
      <c r="D99" s="471" t="s">
        <v>287</v>
      </c>
      <c r="E99" s="471" t="s">
        <v>177</v>
      </c>
      <c r="F99" s="472" t="s">
        <v>288</v>
      </c>
      <c r="G99" s="647" t="s">
        <v>289</v>
      </c>
      <c r="H99" s="681" t="s">
        <v>55</v>
      </c>
      <c r="I99" s="17" t="s">
        <v>56</v>
      </c>
      <c r="J99" s="64" t="s">
        <v>56</v>
      </c>
      <c r="K99" s="64" t="s">
        <v>56</v>
      </c>
      <c r="L99" s="64" t="s">
        <v>57</v>
      </c>
      <c r="M99" s="11">
        <v>0</v>
      </c>
      <c r="N99" s="14" t="s">
        <v>58</v>
      </c>
      <c r="O99" s="64" t="s">
        <v>58</v>
      </c>
      <c r="P99" s="64" t="s">
        <v>58</v>
      </c>
      <c r="Q99" s="18">
        <v>0</v>
      </c>
      <c r="R99" s="17" t="s">
        <v>56</v>
      </c>
      <c r="S99" s="64" t="s">
        <v>56</v>
      </c>
      <c r="T99" s="64" t="s">
        <v>58</v>
      </c>
      <c r="U99" s="64" t="s">
        <v>58</v>
      </c>
      <c r="V99" s="64">
        <v>0</v>
      </c>
      <c r="W99" s="11" t="s">
        <v>58</v>
      </c>
      <c r="X99" s="490" t="s">
        <v>179</v>
      </c>
      <c r="Y99" s="203">
        <v>0</v>
      </c>
      <c r="Z99" s="205">
        <v>0</v>
      </c>
      <c r="AA99" s="204" t="s">
        <v>56</v>
      </c>
      <c r="AB99" s="713" t="s">
        <v>56</v>
      </c>
      <c r="AC99" s="203" t="s">
        <v>56</v>
      </c>
      <c r="AD99" s="205" t="s">
        <v>56</v>
      </c>
      <c r="AE99" s="491">
        <v>0</v>
      </c>
      <c r="AF99" s="204">
        <v>0</v>
      </c>
      <c r="AG99" s="673" t="s">
        <v>56</v>
      </c>
    </row>
    <row r="100" spans="1:33" ht="30" customHeight="1" x14ac:dyDescent="0.25">
      <c r="A100" s="65" t="s">
        <v>49</v>
      </c>
      <c r="B100" s="837" t="s">
        <v>96</v>
      </c>
      <c r="C100" s="837" t="s">
        <v>175</v>
      </c>
      <c r="D100" s="471" t="s">
        <v>290</v>
      </c>
      <c r="E100" s="471" t="s">
        <v>177</v>
      </c>
      <c r="F100" s="472" t="s">
        <v>291</v>
      </c>
      <c r="G100" s="647" t="s">
        <v>177</v>
      </c>
      <c r="H100" s="681" t="s">
        <v>55</v>
      </c>
      <c r="I100" s="17" t="s">
        <v>56</v>
      </c>
      <c r="J100" s="64" t="s">
        <v>56</v>
      </c>
      <c r="K100" s="64" t="s">
        <v>56</v>
      </c>
      <c r="L100" s="64" t="s">
        <v>57</v>
      </c>
      <c r="M100" s="11">
        <v>0</v>
      </c>
      <c r="N100" s="14" t="s">
        <v>58</v>
      </c>
      <c r="O100" s="64" t="s">
        <v>58</v>
      </c>
      <c r="P100" s="64" t="s">
        <v>58</v>
      </c>
      <c r="Q100" s="18">
        <v>0</v>
      </c>
      <c r="R100" s="17" t="s">
        <v>56</v>
      </c>
      <c r="S100" s="64" t="s">
        <v>56</v>
      </c>
      <c r="T100" s="64" t="s">
        <v>58</v>
      </c>
      <c r="U100" s="64" t="s">
        <v>58</v>
      </c>
      <c r="V100" s="64">
        <v>0</v>
      </c>
      <c r="W100" s="11" t="s">
        <v>58</v>
      </c>
      <c r="X100" s="490" t="s">
        <v>179</v>
      </c>
      <c r="Y100" s="203">
        <v>0</v>
      </c>
      <c r="Z100" s="205">
        <v>0</v>
      </c>
      <c r="AA100" s="204" t="s">
        <v>56</v>
      </c>
      <c r="AB100" s="713" t="s">
        <v>56</v>
      </c>
      <c r="AC100" s="203" t="s">
        <v>56</v>
      </c>
      <c r="AD100" s="205" t="s">
        <v>56</v>
      </c>
      <c r="AE100" s="491">
        <v>0</v>
      </c>
      <c r="AF100" s="204">
        <v>0</v>
      </c>
      <c r="AG100" s="673" t="s">
        <v>56</v>
      </c>
    </row>
    <row r="101" spans="1:33" ht="30" customHeight="1" x14ac:dyDescent="0.25">
      <c r="A101" s="65" t="s">
        <v>49</v>
      </c>
      <c r="B101" s="837" t="s">
        <v>50</v>
      </c>
      <c r="C101" s="837" t="s">
        <v>51</v>
      </c>
      <c r="D101" s="471" t="s">
        <v>292</v>
      </c>
      <c r="E101" s="471" t="s">
        <v>293</v>
      </c>
      <c r="F101" s="472" t="s">
        <v>294</v>
      </c>
      <c r="G101" s="647" t="s">
        <v>293</v>
      </c>
      <c r="H101" s="681" t="s">
        <v>55</v>
      </c>
      <c r="I101" s="17" t="s">
        <v>56</v>
      </c>
      <c r="J101" s="64" t="s">
        <v>56</v>
      </c>
      <c r="K101" s="64" t="s">
        <v>56</v>
      </c>
      <c r="L101" s="64" t="s">
        <v>57</v>
      </c>
      <c r="M101" s="11">
        <v>0</v>
      </c>
      <c r="N101" s="14" t="s">
        <v>58</v>
      </c>
      <c r="O101" s="64" t="s">
        <v>58</v>
      </c>
      <c r="P101" s="64" t="s">
        <v>58</v>
      </c>
      <c r="Q101" s="18">
        <v>0</v>
      </c>
      <c r="R101" s="17" t="s">
        <v>56</v>
      </c>
      <c r="S101" s="64" t="s">
        <v>56</v>
      </c>
      <c r="T101" s="64" t="s">
        <v>58</v>
      </c>
      <c r="U101" s="64" t="s">
        <v>58</v>
      </c>
      <c r="V101" s="64">
        <v>0</v>
      </c>
      <c r="W101" s="11" t="s">
        <v>58</v>
      </c>
      <c r="X101" s="490" t="s">
        <v>179</v>
      </c>
      <c r="Y101" s="203">
        <v>0</v>
      </c>
      <c r="Z101" s="205">
        <v>0</v>
      </c>
      <c r="AA101" s="204" t="s">
        <v>56</v>
      </c>
      <c r="AB101" s="713" t="s">
        <v>56</v>
      </c>
      <c r="AC101" s="203" t="s">
        <v>56</v>
      </c>
      <c r="AD101" s="205" t="s">
        <v>56</v>
      </c>
      <c r="AE101" s="491">
        <v>0</v>
      </c>
      <c r="AF101" s="204">
        <v>0</v>
      </c>
      <c r="AG101" s="673" t="s">
        <v>56</v>
      </c>
    </row>
    <row r="102" spans="1:33" ht="30" customHeight="1" x14ac:dyDescent="0.25">
      <c r="A102" s="65" t="s">
        <v>49</v>
      </c>
      <c r="B102" s="837" t="s">
        <v>50</v>
      </c>
      <c r="C102" s="837" t="s">
        <v>51</v>
      </c>
      <c r="D102" s="471" t="s">
        <v>292</v>
      </c>
      <c r="E102" s="471" t="s">
        <v>293</v>
      </c>
      <c r="F102" s="472" t="s">
        <v>295</v>
      </c>
      <c r="G102" s="647" t="s">
        <v>296</v>
      </c>
      <c r="H102" s="681" t="s">
        <v>55</v>
      </c>
      <c r="I102" s="17" t="s">
        <v>56</v>
      </c>
      <c r="J102" s="64" t="s">
        <v>56</v>
      </c>
      <c r="K102" s="64" t="s">
        <v>56</v>
      </c>
      <c r="L102" s="64" t="s">
        <v>57</v>
      </c>
      <c r="M102" s="11">
        <v>0</v>
      </c>
      <c r="N102" s="14" t="s">
        <v>58</v>
      </c>
      <c r="O102" s="64" t="s">
        <v>58</v>
      </c>
      <c r="P102" s="64" t="s">
        <v>58</v>
      </c>
      <c r="Q102" s="18">
        <v>0</v>
      </c>
      <c r="R102" s="17" t="s">
        <v>56</v>
      </c>
      <c r="S102" s="64" t="s">
        <v>56</v>
      </c>
      <c r="T102" s="64" t="s">
        <v>58</v>
      </c>
      <c r="U102" s="64" t="s">
        <v>58</v>
      </c>
      <c r="V102" s="64">
        <v>0</v>
      </c>
      <c r="W102" s="11" t="s">
        <v>58</v>
      </c>
      <c r="X102" s="490" t="s">
        <v>179</v>
      </c>
      <c r="Y102" s="203">
        <v>0</v>
      </c>
      <c r="Z102" s="205">
        <v>0</v>
      </c>
      <c r="AA102" s="204" t="s">
        <v>56</v>
      </c>
      <c r="AB102" s="713" t="s">
        <v>56</v>
      </c>
      <c r="AC102" s="203" t="s">
        <v>56</v>
      </c>
      <c r="AD102" s="205" t="s">
        <v>56</v>
      </c>
      <c r="AE102" s="491">
        <v>0</v>
      </c>
      <c r="AF102" s="204">
        <v>0</v>
      </c>
      <c r="AG102" s="673" t="s">
        <v>56</v>
      </c>
    </row>
    <row r="103" spans="1:33" ht="30" customHeight="1" x14ac:dyDescent="0.25">
      <c r="A103" s="65" t="s">
        <v>49</v>
      </c>
      <c r="B103" s="837" t="s">
        <v>50</v>
      </c>
      <c r="C103" s="837" t="s">
        <v>51</v>
      </c>
      <c r="D103" s="471" t="s">
        <v>292</v>
      </c>
      <c r="E103" s="471" t="s">
        <v>293</v>
      </c>
      <c r="F103" s="472" t="s">
        <v>297</v>
      </c>
      <c r="G103" s="647" t="s">
        <v>293</v>
      </c>
      <c r="H103" s="681" t="s">
        <v>55</v>
      </c>
      <c r="I103" s="17" t="s">
        <v>56</v>
      </c>
      <c r="J103" s="64" t="s">
        <v>56</v>
      </c>
      <c r="K103" s="64" t="s">
        <v>56</v>
      </c>
      <c r="L103" s="64" t="s">
        <v>57</v>
      </c>
      <c r="M103" s="11">
        <v>0</v>
      </c>
      <c r="N103" s="14" t="s">
        <v>58</v>
      </c>
      <c r="O103" s="64" t="s">
        <v>58</v>
      </c>
      <c r="P103" s="64" t="s">
        <v>58</v>
      </c>
      <c r="Q103" s="18">
        <v>0</v>
      </c>
      <c r="R103" s="17" t="s">
        <v>56</v>
      </c>
      <c r="S103" s="64" t="s">
        <v>56</v>
      </c>
      <c r="T103" s="64" t="s">
        <v>58</v>
      </c>
      <c r="U103" s="64" t="s">
        <v>58</v>
      </c>
      <c r="V103" s="64">
        <v>0</v>
      </c>
      <c r="W103" s="11" t="s">
        <v>58</v>
      </c>
      <c r="X103" s="490" t="s">
        <v>179</v>
      </c>
      <c r="Y103" s="203">
        <v>0</v>
      </c>
      <c r="Z103" s="205">
        <v>0</v>
      </c>
      <c r="AA103" s="204" t="s">
        <v>56</v>
      </c>
      <c r="AB103" s="713" t="s">
        <v>56</v>
      </c>
      <c r="AC103" s="203" t="s">
        <v>56</v>
      </c>
      <c r="AD103" s="205" t="s">
        <v>56</v>
      </c>
      <c r="AE103" s="491">
        <v>0</v>
      </c>
      <c r="AF103" s="204">
        <v>0</v>
      </c>
      <c r="AG103" s="673" t="s">
        <v>56</v>
      </c>
    </row>
    <row r="104" spans="1:33" ht="30" customHeight="1" x14ac:dyDescent="0.25">
      <c r="A104" s="65" t="s">
        <v>49</v>
      </c>
      <c r="B104" s="837" t="s">
        <v>50</v>
      </c>
      <c r="C104" s="837" t="s">
        <v>51</v>
      </c>
      <c r="D104" s="471" t="s">
        <v>292</v>
      </c>
      <c r="E104" s="471" t="s">
        <v>293</v>
      </c>
      <c r="F104" s="472" t="s">
        <v>298</v>
      </c>
      <c r="G104" s="647" t="s">
        <v>296</v>
      </c>
      <c r="H104" s="681" t="s">
        <v>55</v>
      </c>
      <c r="I104" s="17" t="s">
        <v>56</v>
      </c>
      <c r="J104" s="64" t="s">
        <v>56</v>
      </c>
      <c r="K104" s="64" t="s">
        <v>56</v>
      </c>
      <c r="L104" s="64" t="s">
        <v>57</v>
      </c>
      <c r="M104" s="11">
        <v>0</v>
      </c>
      <c r="N104" s="14" t="s">
        <v>58</v>
      </c>
      <c r="O104" s="64" t="s">
        <v>58</v>
      </c>
      <c r="P104" s="64" t="s">
        <v>58</v>
      </c>
      <c r="Q104" s="18">
        <v>0</v>
      </c>
      <c r="R104" s="17" t="s">
        <v>56</v>
      </c>
      <c r="S104" s="64" t="s">
        <v>56</v>
      </c>
      <c r="T104" s="64" t="s">
        <v>58</v>
      </c>
      <c r="U104" s="64" t="s">
        <v>58</v>
      </c>
      <c r="V104" s="64">
        <v>0</v>
      </c>
      <c r="W104" s="11" t="s">
        <v>58</v>
      </c>
      <c r="X104" s="490" t="s">
        <v>179</v>
      </c>
      <c r="Y104" s="203">
        <v>0</v>
      </c>
      <c r="Z104" s="205">
        <v>0</v>
      </c>
      <c r="AA104" s="204" t="s">
        <v>56</v>
      </c>
      <c r="AB104" s="713" t="s">
        <v>56</v>
      </c>
      <c r="AC104" s="203" t="s">
        <v>56</v>
      </c>
      <c r="AD104" s="205" t="s">
        <v>56</v>
      </c>
      <c r="AE104" s="491">
        <v>0</v>
      </c>
      <c r="AF104" s="204">
        <v>0</v>
      </c>
      <c r="AG104" s="673" t="s">
        <v>56</v>
      </c>
    </row>
    <row r="105" spans="1:33" ht="30" customHeight="1" x14ac:dyDescent="0.25">
      <c r="A105" s="65" t="s">
        <v>49</v>
      </c>
      <c r="B105" s="837" t="s">
        <v>50</v>
      </c>
      <c r="C105" s="837" t="s">
        <v>51</v>
      </c>
      <c r="D105" s="471" t="s">
        <v>299</v>
      </c>
      <c r="E105" s="471" t="s">
        <v>299</v>
      </c>
      <c r="F105" s="472" t="s">
        <v>300</v>
      </c>
      <c r="G105" s="647" t="s">
        <v>301</v>
      </c>
      <c r="H105" s="681" t="s">
        <v>55</v>
      </c>
      <c r="I105" s="17" t="s">
        <v>56</v>
      </c>
      <c r="J105" s="64" t="s">
        <v>56</v>
      </c>
      <c r="K105" s="64" t="s">
        <v>56</v>
      </c>
      <c r="L105" s="64" t="s">
        <v>57</v>
      </c>
      <c r="M105" s="11">
        <v>0</v>
      </c>
      <c r="N105" s="14" t="s">
        <v>58</v>
      </c>
      <c r="O105" s="64" t="s">
        <v>58</v>
      </c>
      <c r="P105" s="64" t="s">
        <v>58</v>
      </c>
      <c r="Q105" s="18">
        <v>0</v>
      </c>
      <c r="R105" s="17" t="s">
        <v>56</v>
      </c>
      <c r="S105" s="64" t="s">
        <v>56</v>
      </c>
      <c r="T105" s="64" t="s">
        <v>58</v>
      </c>
      <c r="U105" s="64" t="s">
        <v>58</v>
      </c>
      <c r="V105" s="64">
        <v>0</v>
      </c>
      <c r="W105" s="11" t="s">
        <v>58</v>
      </c>
      <c r="X105" s="490" t="s">
        <v>179</v>
      </c>
      <c r="Y105" s="203">
        <v>0</v>
      </c>
      <c r="Z105" s="205">
        <v>0</v>
      </c>
      <c r="AA105" s="204" t="s">
        <v>56</v>
      </c>
      <c r="AB105" s="713" t="s">
        <v>56</v>
      </c>
      <c r="AC105" s="203" t="s">
        <v>56</v>
      </c>
      <c r="AD105" s="205" t="s">
        <v>56</v>
      </c>
      <c r="AE105" s="491">
        <v>0</v>
      </c>
      <c r="AF105" s="204">
        <v>0</v>
      </c>
      <c r="AG105" s="673" t="s">
        <v>56</v>
      </c>
    </row>
    <row r="106" spans="1:33" ht="30" customHeight="1" x14ac:dyDescent="0.25">
      <c r="A106" s="65" t="s">
        <v>49</v>
      </c>
      <c r="B106" s="837" t="s">
        <v>50</v>
      </c>
      <c r="C106" s="837" t="s">
        <v>51</v>
      </c>
      <c r="D106" s="471" t="s">
        <v>299</v>
      </c>
      <c r="E106" s="471" t="s">
        <v>299</v>
      </c>
      <c r="F106" s="472" t="s">
        <v>302</v>
      </c>
      <c r="G106" s="647" t="s">
        <v>303</v>
      </c>
      <c r="H106" s="681" t="s">
        <v>55</v>
      </c>
      <c r="I106" s="17" t="s">
        <v>56</v>
      </c>
      <c r="J106" s="64" t="s">
        <v>56</v>
      </c>
      <c r="K106" s="64" t="s">
        <v>56</v>
      </c>
      <c r="L106" s="64" t="s">
        <v>57</v>
      </c>
      <c r="M106" s="11">
        <v>0</v>
      </c>
      <c r="N106" s="14" t="s">
        <v>58</v>
      </c>
      <c r="O106" s="64" t="s">
        <v>58</v>
      </c>
      <c r="P106" s="64" t="s">
        <v>58</v>
      </c>
      <c r="Q106" s="18">
        <v>0</v>
      </c>
      <c r="R106" s="17" t="s">
        <v>56</v>
      </c>
      <c r="S106" s="64" t="s">
        <v>56</v>
      </c>
      <c r="T106" s="64" t="s">
        <v>58</v>
      </c>
      <c r="U106" s="64" t="s">
        <v>58</v>
      </c>
      <c r="V106" s="64">
        <v>0</v>
      </c>
      <c r="W106" s="11" t="s">
        <v>58</v>
      </c>
      <c r="X106" s="490" t="s">
        <v>179</v>
      </c>
      <c r="Y106" s="203">
        <v>0</v>
      </c>
      <c r="Z106" s="205">
        <v>0</v>
      </c>
      <c r="AA106" s="204" t="s">
        <v>56</v>
      </c>
      <c r="AB106" s="713" t="s">
        <v>56</v>
      </c>
      <c r="AC106" s="203" t="s">
        <v>56</v>
      </c>
      <c r="AD106" s="205" t="s">
        <v>56</v>
      </c>
      <c r="AE106" s="491">
        <v>0</v>
      </c>
      <c r="AF106" s="204">
        <v>0</v>
      </c>
      <c r="AG106" s="673" t="s">
        <v>56</v>
      </c>
    </row>
    <row r="107" spans="1:33" ht="30" customHeight="1" x14ac:dyDescent="0.25">
      <c r="A107" s="65" t="s">
        <v>49</v>
      </c>
      <c r="B107" s="837" t="s">
        <v>50</v>
      </c>
      <c r="C107" s="837" t="s">
        <v>51</v>
      </c>
      <c r="D107" s="471" t="s">
        <v>304</v>
      </c>
      <c r="E107" s="471" t="s">
        <v>305</v>
      </c>
      <c r="F107" s="472" t="s">
        <v>306</v>
      </c>
      <c r="G107" s="647" t="s">
        <v>305</v>
      </c>
      <c r="H107" s="681" t="s">
        <v>55</v>
      </c>
      <c r="I107" s="17" t="s">
        <v>56</v>
      </c>
      <c r="J107" s="64" t="s">
        <v>56</v>
      </c>
      <c r="K107" s="64" t="s">
        <v>56</v>
      </c>
      <c r="L107" s="64" t="s">
        <v>57</v>
      </c>
      <c r="M107" s="11">
        <v>0</v>
      </c>
      <c r="N107" s="14" t="s">
        <v>58</v>
      </c>
      <c r="O107" s="64" t="s">
        <v>58</v>
      </c>
      <c r="P107" s="64" t="s">
        <v>58</v>
      </c>
      <c r="Q107" s="18">
        <v>0</v>
      </c>
      <c r="R107" s="17" t="s">
        <v>56</v>
      </c>
      <c r="S107" s="64" t="s">
        <v>56</v>
      </c>
      <c r="T107" s="64" t="s">
        <v>58</v>
      </c>
      <c r="U107" s="64" t="s">
        <v>58</v>
      </c>
      <c r="V107" s="64">
        <v>0</v>
      </c>
      <c r="W107" s="11" t="s">
        <v>58</v>
      </c>
      <c r="X107" s="490" t="s">
        <v>179</v>
      </c>
      <c r="Y107" s="203">
        <v>0</v>
      </c>
      <c r="Z107" s="205">
        <v>0</v>
      </c>
      <c r="AA107" s="204" t="s">
        <v>56</v>
      </c>
      <c r="AB107" s="713" t="s">
        <v>56</v>
      </c>
      <c r="AC107" s="203" t="s">
        <v>56</v>
      </c>
      <c r="AD107" s="205" t="s">
        <v>56</v>
      </c>
      <c r="AE107" s="491">
        <v>0</v>
      </c>
      <c r="AF107" s="204">
        <v>0</v>
      </c>
      <c r="AG107" s="673" t="s">
        <v>56</v>
      </c>
    </row>
    <row r="108" spans="1:33" ht="30" customHeight="1" x14ac:dyDescent="0.25">
      <c r="A108" s="65" t="s">
        <v>49</v>
      </c>
      <c r="B108" s="837" t="s">
        <v>50</v>
      </c>
      <c r="C108" s="837" t="s">
        <v>51</v>
      </c>
      <c r="D108" s="471" t="s">
        <v>307</v>
      </c>
      <c r="E108" s="471" t="s">
        <v>60</v>
      </c>
      <c r="F108" s="472" t="s">
        <v>308</v>
      </c>
      <c r="G108" s="647" t="s">
        <v>309</v>
      </c>
      <c r="H108" s="681" t="s">
        <v>55</v>
      </c>
      <c r="I108" s="17" t="s">
        <v>56</v>
      </c>
      <c r="J108" s="64" t="s">
        <v>56</v>
      </c>
      <c r="K108" s="64" t="s">
        <v>56</v>
      </c>
      <c r="L108" s="64" t="s">
        <v>57</v>
      </c>
      <c r="M108" s="11">
        <v>0</v>
      </c>
      <c r="N108" s="14" t="s">
        <v>58</v>
      </c>
      <c r="O108" s="64" t="s">
        <v>58</v>
      </c>
      <c r="P108" s="64" t="s">
        <v>58</v>
      </c>
      <c r="Q108" s="18">
        <v>0</v>
      </c>
      <c r="R108" s="17" t="s">
        <v>56</v>
      </c>
      <c r="S108" s="64" t="s">
        <v>56</v>
      </c>
      <c r="T108" s="64">
        <v>0</v>
      </c>
      <c r="U108" s="64">
        <v>3</v>
      </c>
      <c r="V108" s="64">
        <v>0</v>
      </c>
      <c r="W108" s="11">
        <v>0</v>
      </c>
      <c r="X108" s="490" t="s">
        <v>179</v>
      </c>
      <c r="Y108" s="203">
        <v>0</v>
      </c>
      <c r="Z108" s="205">
        <v>0</v>
      </c>
      <c r="AA108" s="204" t="s">
        <v>56</v>
      </c>
      <c r="AB108" s="713" t="s">
        <v>56</v>
      </c>
      <c r="AC108" s="203" t="s">
        <v>56</v>
      </c>
      <c r="AD108" s="205" t="s">
        <v>56</v>
      </c>
      <c r="AE108" s="491">
        <v>0</v>
      </c>
      <c r="AF108" s="204">
        <v>0</v>
      </c>
      <c r="AG108" s="673" t="s">
        <v>56</v>
      </c>
    </row>
    <row r="109" spans="1:33" ht="30" customHeight="1" x14ac:dyDescent="0.25">
      <c r="A109" s="65" t="s">
        <v>49</v>
      </c>
      <c r="B109" s="837" t="s">
        <v>50</v>
      </c>
      <c r="C109" s="837" t="s">
        <v>51</v>
      </c>
      <c r="D109" s="471" t="s">
        <v>307</v>
      </c>
      <c r="E109" s="471" t="s">
        <v>60</v>
      </c>
      <c r="F109" s="472" t="s">
        <v>310</v>
      </c>
      <c r="G109" s="647" t="s">
        <v>311</v>
      </c>
      <c r="H109" s="681" t="s">
        <v>55</v>
      </c>
      <c r="I109" s="17" t="s">
        <v>56</v>
      </c>
      <c r="J109" s="64" t="s">
        <v>56</v>
      </c>
      <c r="K109" s="64" t="s">
        <v>56</v>
      </c>
      <c r="L109" s="64" t="s">
        <v>57</v>
      </c>
      <c r="M109" s="11">
        <v>0</v>
      </c>
      <c r="N109" s="14" t="s">
        <v>58</v>
      </c>
      <c r="O109" s="64" t="s">
        <v>58</v>
      </c>
      <c r="P109" s="64" t="s">
        <v>58</v>
      </c>
      <c r="Q109" s="18">
        <v>0</v>
      </c>
      <c r="R109" s="17" t="s">
        <v>56</v>
      </c>
      <c r="S109" s="64" t="s">
        <v>56</v>
      </c>
      <c r="T109" s="64">
        <v>0</v>
      </c>
      <c r="U109" s="64">
        <v>1</v>
      </c>
      <c r="V109" s="64">
        <v>0</v>
      </c>
      <c r="W109" s="11">
        <v>0</v>
      </c>
      <c r="X109" s="490" t="s">
        <v>179</v>
      </c>
      <c r="Y109" s="203">
        <v>0</v>
      </c>
      <c r="Z109" s="205">
        <v>0</v>
      </c>
      <c r="AA109" s="204" t="s">
        <v>56</v>
      </c>
      <c r="AB109" s="713" t="s">
        <v>56</v>
      </c>
      <c r="AC109" s="203" t="s">
        <v>56</v>
      </c>
      <c r="AD109" s="205" t="s">
        <v>56</v>
      </c>
      <c r="AE109" s="491">
        <v>0</v>
      </c>
      <c r="AF109" s="204">
        <v>0</v>
      </c>
      <c r="AG109" s="673" t="s">
        <v>56</v>
      </c>
    </row>
    <row r="110" spans="1:33" ht="30" customHeight="1" x14ac:dyDescent="0.25">
      <c r="A110" s="65" t="s">
        <v>49</v>
      </c>
      <c r="B110" s="837" t="s">
        <v>50</v>
      </c>
      <c r="C110" s="837" t="s">
        <v>51</v>
      </c>
      <c r="D110" s="471" t="s">
        <v>307</v>
      </c>
      <c r="E110" s="471" t="s">
        <v>60</v>
      </c>
      <c r="F110" s="472" t="s">
        <v>312</v>
      </c>
      <c r="G110" s="647" t="s">
        <v>311</v>
      </c>
      <c r="H110" s="681" t="s">
        <v>55</v>
      </c>
      <c r="I110" s="17" t="s">
        <v>56</v>
      </c>
      <c r="J110" s="64" t="s">
        <v>56</v>
      </c>
      <c r="K110" s="64" t="s">
        <v>56</v>
      </c>
      <c r="L110" s="64" t="s">
        <v>57</v>
      </c>
      <c r="M110" s="11">
        <v>0</v>
      </c>
      <c r="N110" s="14" t="s">
        <v>58</v>
      </c>
      <c r="O110" s="64" t="s">
        <v>58</v>
      </c>
      <c r="P110" s="64" t="s">
        <v>58</v>
      </c>
      <c r="Q110" s="18">
        <v>0</v>
      </c>
      <c r="R110" s="17" t="s">
        <v>56</v>
      </c>
      <c r="S110" s="64" t="s">
        <v>56</v>
      </c>
      <c r="T110" s="64">
        <v>0</v>
      </c>
      <c r="U110" s="64">
        <v>2</v>
      </c>
      <c r="V110" s="64">
        <v>0</v>
      </c>
      <c r="W110" s="11">
        <v>0</v>
      </c>
      <c r="X110" s="490" t="s">
        <v>179</v>
      </c>
      <c r="Y110" s="203">
        <v>0</v>
      </c>
      <c r="Z110" s="205">
        <v>0</v>
      </c>
      <c r="AA110" s="204" t="s">
        <v>56</v>
      </c>
      <c r="AB110" s="713" t="s">
        <v>56</v>
      </c>
      <c r="AC110" s="203" t="s">
        <v>56</v>
      </c>
      <c r="AD110" s="205" t="s">
        <v>56</v>
      </c>
      <c r="AE110" s="491">
        <v>0</v>
      </c>
      <c r="AF110" s="204">
        <v>0</v>
      </c>
      <c r="AG110" s="673" t="s">
        <v>56</v>
      </c>
    </row>
    <row r="111" spans="1:33" ht="30" customHeight="1" x14ac:dyDescent="0.25">
      <c r="A111" s="65" t="s">
        <v>49</v>
      </c>
      <c r="B111" s="837" t="s">
        <v>50</v>
      </c>
      <c r="C111" s="837" t="s">
        <v>51</v>
      </c>
      <c r="D111" s="471" t="s">
        <v>307</v>
      </c>
      <c r="E111" s="471" t="s">
        <v>60</v>
      </c>
      <c r="F111" s="472" t="s">
        <v>313</v>
      </c>
      <c r="G111" s="647" t="s">
        <v>314</v>
      </c>
      <c r="H111" s="681" t="s">
        <v>55</v>
      </c>
      <c r="I111" s="17" t="s">
        <v>56</v>
      </c>
      <c r="J111" s="64" t="s">
        <v>56</v>
      </c>
      <c r="K111" s="64" t="s">
        <v>56</v>
      </c>
      <c r="L111" s="64" t="s">
        <v>57</v>
      </c>
      <c r="M111" s="11">
        <v>0</v>
      </c>
      <c r="N111" s="14" t="s">
        <v>58</v>
      </c>
      <c r="O111" s="64" t="s">
        <v>58</v>
      </c>
      <c r="P111" s="64" t="s">
        <v>58</v>
      </c>
      <c r="Q111" s="18">
        <v>0</v>
      </c>
      <c r="R111" s="17" t="s">
        <v>56</v>
      </c>
      <c r="S111" s="64" t="s">
        <v>56</v>
      </c>
      <c r="T111" s="64">
        <v>0</v>
      </c>
      <c r="U111" s="64">
        <v>2</v>
      </c>
      <c r="V111" s="64">
        <v>0</v>
      </c>
      <c r="W111" s="11">
        <v>0</v>
      </c>
      <c r="X111" s="490" t="s">
        <v>179</v>
      </c>
      <c r="Y111" s="203">
        <v>0</v>
      </c>
      <c r="Z111" s="205">
        <v>0</v>
      </c>
      <c r="AA111" s="204" t="s">
        <v>56</v>
      </c>
      <c r="AB111" s="713" t="s">
        <v>56</v>
      </c>
      <c r="AC111" s="203" t="s">
        <v>56</v>
      </c>
      <c r="AD111" s="205" t="s">
        <v>56</v>
      </c>
      <c r="AE111" s="491">
        <v>0</v>
      </c>
      <c r="AF111" s="204">
        <v>0</v>
      </c>
      <c r="AG111" s="673" t="s">
        <v>56</v>
      </c>
    </row>
    <row r="112" spans="1:33" ht="30" customHeight="1" x14ac:dyDescent="0.25">
      <c r="A112" s="65" t="s">
        <v>49</v>
      </c>
      <c r="B112" s="837" t="s">
        <v>50</v>
      </c>
      <c r="C112" s="837" t="s">
        <v>51</v>
      </c>
      <c r="D112" s="471" t="s">
        <v>307</v>
      </c>
      <c r="E112" s="471" t="s">
        <v>60</v>
      </c>
      <c r="F112" s="472" t="s">
        <v>315</v>
      </c>
      <c r="G112" s="647" t="s">
        <v>60</v>
      </c>
      <c r="H112" s="681" t="s">
        <v>55</v>
      </c>
      <c r="I112" s="17" t="s">
        <v>56</v>
      </c>
      <c r="J112" s="64" t="s">
        <v>56</v>
      </c>
      <c r="K112" s="64" t="s">
        <v>56</v>
      </c>
      <c r="L112" s="64" t="s">
        <v>57</v>
      </c>
      <c r="M112" s="11">
        <v>0</v>
      </c>
      <c r="N112" s="14" t="s">
        <v>58</v>
      </c>
      <c r="O112" s="64" t="s">
        <v>58</v>
      </c>
      <c r="P112" s="64" t="s">
        <v>58</v>
      </c>
      <c r="Q112" s="18">
        <v>0</v>
      </c>
      <c r="R112" s="17" t="s">
        <v>56</v>
      </c>
      <c r="S112" s="64" t="s">
        <v>56</v>
      </c>
      <c r="T112" s="64" t="s">
        <v>58</v>
      </c>
      <c r="U112" s="64" t="s">
        <v>58</v>
      </c>
      <c r="V112" s="64">
        <v>0</v>
      </c>
      <c r="W112" s="11" t="s">
        <v>58</v>
      </c>
      <c r="X112" s="490" t="s">
        <v>179</v>
      </c>
      <c r="Y112" s="203">
        <v>0</v>
      </c>
      <c r="Z112" s="205">
        <v>0</v>
      </c>
      <c r="AA112" s="204" t="s">
        <v>56</v>
      </c>
      <c r="AB112" s="713" t="s">
        <v>56</v>
      </c>
      <c r="AC112" s="203" t="s">
        <v>56</v>
      </c>
      <c r="AD112" s="205" t="s">
        <v>56</v>
      </c>
      <c r="AE112" s="491">
        <v>0</v>
      </c>
      <c r="AF112" s="204">
        <v>0</v>
      </c>
      <c r="AG112" s="673" t="s">
        <v>56</v>
      </c>
    </row>
    <row r="113" spans="1:33" ht="30" customHeight="1" x14ac:dyDescent="0.25">
      <c r="A113" s="65" t="s">
        <v>49</v>
      </c>
      <c r="B113" s="837" t="s">
        <v>50</v>
      </c>
      <c r="C113" s="837" t="s">
        <v>51</v>
      </c>
      <c r="D113" s="471" t="s">
        <v>316</v>
      </c>
      <c r="E113" s="471" t="s">
        <v>317</v>
      </c>
      <c r="F113" s="472" t="s">
        <v>318</v>
      </c>
      <c r="G113" s="647" t="s">
        <v>319</v>
      </c>
      <c r="H113" s="681" t="s">
        <v>55</v>
      </c>
      <c r="I113" s="17" t="s">
        <v>56</v>
      </c>
      <c r="J113" s="64" t="s">
        <v>56</v>
      </c>
      <c r="K113" s="64" t="s">
        <v>56</v>
      </c>
      <c r="L113" s="64" t="s">
        <v>57</v>
      </c>
      <c r="M113" s="11">
        <v>0</v>
      </c>
      <c r="N113" s="14" t="s">
        <v>58</v>
      </c>
      <c r="O113" s="64" t="s">
        <v>58</v>
      </c>
      <c r="P113" s="64" t="s">
        <v>58</v>
      </c>
      <c r="Q113" s="18">
        <v>0</v>
      </c>
      <c r="R113" s="17" t="s">
        <v>56</v>
      </c>
      <c r="S113" s="64" t="s">
        <v>56</v>
      </c>
      <c r="T113" s="64" t="s">
        <v>58</v>
      </c>
      <c r="U113" s="64" t="s">
        <v>58</v>
      </c>
      <c r="V113" s="64">
        <v>0</v>
      </c>
      <c r="W113" s="11" t="s">
        <v>58</v>
      </c>
      <c r="X113" s="490" t="s">
        <v>179</v>
      </c>
      <c r="Y113" s="203">
        <v>0</v>
      </c>
      <c r="Z113" s="205">
        <v>0</v>
      </c>
      <c r="AA113" s="204" t="s">
        <v>56</v>
      </c>
      <c r="AB113" s="713" t="s">
        <v>56</v>
      </c>
      <c r="AC113" s="203" t="s">
        <v>56</v>
      </c>
      <c r="AD113" s="205" t="s">
        <v>56</v>
      </c>
      <c r="AE113" s="491">
        <v>0</v>
      </c>
      <c r="AF113" s="204">
        <v>0</v>
      </c>
      <c r="AG113" s="673" t="s">
        <v>56</v>
      </c>
    </row>
    <row r="114" spans="1:33" ht="30" customHeight="1" x14ac:dyDescent="0.25">
      <c r="A114" s="65" t="s">
        <v>49</v>
      </c>
      <c r="B114" s="837" t="s">
        <v>50</v>
      </c>
      <c r="C114" s="837" t="s">
        <v>51</v>
      </c>
      <c r="D114" s="471" t="s">
        <v>316</v>
      </c>
      <c r="E114" s="471" t="s">
        <v>317</v>
      </c>
      <c r="F114" s="472" t="s">
        <v>320</v>
      </c>
      <c r="G114" s="647" t="s">
        <v>321</v>
      </c>
      <c r="H114" s="681" t="s">
        <v>55</v>
      </c>
      <c r="I114" s="17" t="s">
        <v>56</v>
      </c>
      <c r="J114" s="64" t="s">
        <v>56</v>
      </c>
      <c r="K114" s="64" t="s">
        <v>56</v>
      </c>
      <c r="L114" s="64" t="s">
        <v>57</v>
      </c>
      <c r="M114" s="11">
        <v>0</v>
      </c>
      <c r="N114" s="14" t="s">
        <v>58</v>
      </c>
      <c r="O114" s="64" t="s">
        <v>58</v>
      </c>
      <c r="P114" s="64" t="s">
        <v>58</v>
      </c>
      <c r="Q114" s="18">
        <v>0</v>
      </c>
      <c r="R114" s="17" t="s">
        <v>56</v>
      </c>
      <c r="S114" s="64" t="s">
        <v>56</v>
      </c>
      <c r="T114" s="64" t="s">
        <v>58</v>
      </c>
      <c r="U114" s="64" t="s">
        <v>58</v>
      </c>
      <c r="V114" s="64">
        <v>0</v>
      </c>
      <c r="W114" s="11" t="s">
        <v>58</v>
      </c>
      <c r="X114" s="490" t="s">
        <v>179</v>
      </c>
      <c r="Y114" s="203">
        <v>0</v>
      </c>
      <c r="Z114" s="205">
        <v>0</v>
      </c>
      <c r="AA114" s="204" t="s">
        <v>56</v>
      </c>
      <c r="AB114" s="713" t="s">
        <v>56</v>
      </c>
      <c r="AC114" s="203" t="s">
        <v>56</v>
      </c>
      <c r="AD114" s="205" t="s">
        <v>56</v>
      </c>
      <c r="AE114" s="491">
        <v>0</v>
      </c>
      <c r="AF114" s="204">
        <v>0</v>
      </c>
      <c r="AG114" s="673" t="s">
        <v>56</v>
      </c>
    </row>
    <row r="115" spans="1:33" ht="30" customHeight="1" x14ac:dyDescent="0.25">
      <c r="A115" s="65" t="s">
        <v>49</v>
      </c>
      <c r="B115" s="837" t="s">
        <v>50</v>
      </c>
      <c r="C115" s="837" t="s">
        <v>51</v>
      </c>
      <c r="D115" s="471" t="s">
        <v>316</v>
      </c>
      <c r="E115" s="471" t="s">
        <v>317</v>
      </c>
      <c r="F115" s="472" t="s">
        <v>322</v>
      </c>
      <c r="G115" s="647" t="s">
        <v>317</v>
      </c>
      <c r="H115" s="681" t="s">
        <v>55</v>
      </c>
      <c r="I115" s="17" t="s">
        <v>56</v>
      </c>
      <c r="J115" s="64" t="s">
        <v>56</v>
      </c>
      <c r="K115" s="64" t="s">
        <v>56</v>
      </c>
      <c r="L115" s="64" t="s">
        <v>57</v>
      </c>
      <c r="M115" s="11">
        <v>0</v>
      </c>
      <c r="N115" s="14" t="s">
        <v>58</v>
      </c>
      <c r="O115" s="64" t="s">
        <v>58</v>
      </c>
      <c r="P115" s="64" t="s">
        <v>58</v>
      </c>
      <c r="Q115" s="18">
        <v>0</v>
      </c>
      <c r="R115" s="17" t="s">
        <v>56</v>
      </c>
      <c r="S115" s="64" t="s">
        <v>56</v>
      </c>
      <c r="T115" s="64" t="s">
        <v>58</v>
      </c>
      <c r="U115" s="64" t="s">
        <v>58</v>
      </c>
      <c r="V115" s="64">
        <v>0</v>
      </c>
      <c r="W115" s="11" t="s">
        <v>58</v>
      </c>
      <c r="X115" s="490" t="s">
        <v>179</v>
      </c>
      <c r="Y115" s="203">
        <v>0</v>
      </c>
      <c r="Z115" s="205">
        <v>0</v>
      </c>
      <c r="AA115" s="204" t="s">
        <v>56</v>
      </c>
      <c r="AB115" s="713" t="s">
        <v>56</v>
      </c>
      <c r="AC115" s="203" t="s">
        <v>56</v>
      </c>
      <c r="AD115" s="205" t="s">
        <v>56</v>
      </c>
      <c r="AE115" s="491">
        <v>0</v>
      </c>
      <c r="AF115" s="204">
        <v>0</v>
      </c>
      <c r="AG115" s="673" t="s">
        <v>56</v>
      </c>
    </row>
    <row r="116" spans="1:33" ht="30" customHeight="1" x14ac:dyDescent="0.25">
      <c r="A116" s="65" t="s">
        <v>49</v>
      </c>
      <c r="B116" s="837" t="s">
        <v>50</v>
      </c>
      <c r="C116" s="837" t="s">
        <v>51</v>
      </c>
      <c r="D116" s="471" t="s">
        <v>316</v>
      </c>
      <c r="E116" s="471" t="s">
        <v>317</v>
      </c>
      <c r="F116" s="472" t="s">
        <v>323</v>
      </c>
      <c r="G116" s="647" t="s">
        <v>324</v>
      </c>
      <c r="H116" s="681" t="s">
        <v>55</v>
      </c>
      <c r="I116" s="17" t="s">
        <v>56</v>
      </c>
      <c r="J116" s="64" t="s">
        <v>56</v>
      </c>
      <c r="K116" s="64" t="s">
        <v>56</v>
      </c>
      <c r="L116" s="64" t="s">
        <v>57</v>
      </c>
      <c r="M116" s="11">
        <v>0</v>
      </c>
      <c r="N116" s="14" t="s">
        <v>58</v>
      </c>
      <c r="O116" s="64" t="s">
        <v>58</v>
      </c>
      <c r="P116" s="64" t="s">
        <v>58</v>
      </c>
      <c r="Q116" s="18">
        <v>0</v>
      </c>
      <c r="R116" s="17" t="s">
        <v>56</v>
      </c>
      <c r="S116" s="64" t="s">
        <v>56</v>
      </c>
      <c r="T116" s="64" t="s">
        <v>58</v>
      </c>
      <c r="U116" s="64" t="s">
        <v>58</v>
      </c>
      <c r="V116" s="64">
        <v>0</v>
      </c>
      <c r="W116" s="11" t="s">
        <v>58</v>
      </c>
      <c r="X116" s="490" t="s">
        <v>179</v>
      </c>
      <c r="Y116" s="203">
        <v>0</v>
      </c>
      <c r="Z116" s="205">
        <v>0</v>
      </c>
      <c r="AA116" s="204" t="s">
        <v>56</v>
      </c>
      <c r="AB116" s="713" t="s">
        <v>56</v>
      </c>
      <c r="AC116" s="203" t="s">
        <v>56</v>
      </c>
      <c r="AD116" s="205" t="s">
        <v>56</v>
      </c>
      <c r="AE116" s="491">
        <v>0</v>
      </c>
      <c r="AF116" s="204">
        <v>0</v>
      </c>
      <c r="AG116" s="673" t="s">
        <v>56</v>
      </c>
    </row>
    <row r="117" spans="1:33" ht="30" customHeight="1" x14ac:dyDescent="0.25">
      <c r="A117" s="65" t="s">
        <v>49</v>
      </c>
      <c r="B117" s="837" t="s">
        <v>50</v>
      </c>
      <c r="C117" s="837" t="s">
        <v>51</v>
      </c>
      <c r="D117" s="471" t="s">
        <v>59</v>
      </c>
      <c r="E117" s="471" t="s">
        <v>60</v>
      </c>
      <c r="F117" s="472" t="s">
        <v>325</v>
      </c>
      <c r="G117" s="647" t="s">
        <v>62</v>
      </c>
      <c r="H117" s="681" t="s">
        <v>55</v>
      </c>
      <c r="I117" s="17" t="s">
        <v>56</v>
      </c>
      <c r="J117" s="64" t="s">
        <v>56</v>
      </c>
      <c r="K117" s="64" t="s">
        <v>56</v>
      </c>
      <c r="L117" s="64" t="s">
        <v>57</v>
      </c>
      <c r="M117" s="11">
        <v>0</v>
      </c>
      <c r="N117" s="14">
        <v>0</v>
      </c>
      <c r="O117" s="64">
        <v>1</v>
      </c>
      <c r="P117" s="64">
        <v>0</v>
      </c>
      <c r="Q117" s="18">
        <v>0</v>
      </c>
      <c r="R117" s="17" t="s">
        <v>56</v>
      </c>
      <c r="S117" s="64" t="s">
        <v>56</v>
      </c>
      <c r="T117" s="64" t="s">
        <v>58</v>
      </c>
      <c r="U117" s="64" t="s">
        <v>58</v>
      </c>
      <c r="V117" s="64">
        <v>0</v>
      </c>
      <c r="W117" s="11" t="s">
        <v>58</v>
      </c>
      <c r="X117" s="490" t="s">
        <v>179</v>
      </c>
      <c r="Y117" s="203">
        <v>0</v>
      </c>
      <c r="Z117" s="205">
        <v>0</v>
      </c>
      <c r="AA117" s="204" t="s">
        <v>56</v>
      </c>
      <c r="AB117" s="713" t="s">
        <v>56</v>
      </c>
      <c r="AC117" s="203" t="s">
        <v>56</v>
      </c>
      <c r="AD117" s="205" t="s">
        <v>56</v>
      </c>
      <c r="AE117" s="491">
        <v>0</v>
      </c>
      <c r="AF117" s="204">
        <v>0</v>
      </c>
      <c r="AG117" s="673" t="s">
        <v>56</v>
      </c>
    </row>
    <row r="118" spans="1:33" ht="30" customHeight="1" x14ac:dyDescent="0.25">
      <c r="A118" s="65" t="s">
        <v>49</v>
      </c>
      <c r="B118" s="837" t="s">
        <v>50</v>
      </c>
      <c r="C118" s="837" t="s">
        <v>51</v>
      </c>
      <c r="D118" s="471" t="s">
        <v>326</v>
      </c>
      <c r="E118" s="471" t="s">
        <v>327</v>
      </c>
      <c r="F118" s="472" t="s">
        <v>328</v>
      </c>
      <c r="G118" s="647" t="s">
        <v>329</v>
      </c>
      <c r="H118" s="681" t="s">
        <v>55</v>
      </c>
      <c r="I118" s="17" t="s">
        <v>56</v>
      </c>
      <c r="J118" s="64" t="s">
        <v>56</v>
      </c>
      <c r="K118" s="64" t="s">
        <v>56</v>
      </c>
      <c r="L118" s="64" t="s">
        <v>57</v>
      </c>
      <c r="M118" s="11">
        <v>0</v>
      </c>
      <c r="N118" s="14" t="s">
        <v>58</v>
      </c>
      <c r="O118" s="64" t="s">
        <v>58</v>
      </c>
      <c r="P118" s="64" t="s">
        <v>58</v>
      </c>
      <c r="Q118" s="18">
        <v>0</v>
      </c>
      <c r="R118" s="17" t="s">
        <v>56</v>
      </c>
      <c r="S118" s="64" t="s">
        <v>56</v>
      </c>
      <c r="T118" s="64" t="s">
        <v>58</v>
      </c>
      <c r="U118" s="64" t="s">
        <v>58</v>
      </c>
      <c r="V118" s="64">
        <v>0</v>
      </c>
      <c r="W118" s="11" t="s">
        <v>58</v>
      </c>
      <c r="X118" s="490" t="s">
        <v>179</v>
      </c>
      <c r="Y118" s="203">
        <v>0</v>
      </c>
      <c r="Z118" s="205">
        <v>0</v>
      </c>
      <c r="AA118" s="204" t="s">
        <v>56</v>
      </c>
      <c r="AB118" s="713" t="s">
        <v>56</v>
      </c>
      <c r="AC118" s="203" t="s">
        <v>56</v>
      </c>
      <c r="AD118" s="205" t="s">
        <v>56</v>
      </c>
      <c r="AE118" s="491">
        <v>0</v>
      </c>
      <c r="AF118" s="204">
        <v>0</v>
      </c>
      <c r="AG118" s="673" t="s">
        <v>56</v>
      </c>
    </row>
    <row r="119" spans="1:33" ht="30" customHeight="1" x14ac:dyDescent="0.25">
      <c r="A119" s="65" t="s">
        <v>49</v>
      </c>
      <c r="B119" s="837" t="s">
        <v>50</v>
      </c>
      <c r="C119" s="837" t="s">
        <v>51</v>
      </c>
      <c r="D119" s="471" t="s">
        <v>330</v>
      </c>
      <c r="E119" s="471" t="s">
        <v>305</v>
      </c>
      <c r="F119" s="472" t="s">
        <v>331</v>
      </c>
      <c r="G119" s="647" t="s">
        <v>324</v>
      </c>
      <c r="H119" s="681" t="s">
        <v>55</v>
      </c>
      <c r="I119" s="17" t="s">
        <v>56</v>
      </c>
      <c r="J119" s="64" t="s">
        <v>56</v>
      </c>
      <c r="K119" s="64" t="s">
        <v>56</v>
      </c>
      <c r="L119" s="64" t="s">
        <v>57</v>
      </c>
      <c r="M119" s="11">
        <v>0</v>
      </c>
      <c r="N119" s="14" t="s">
        <v>58</v>
      </c>
      <c r="O119" s="64" t="s">
        <v>58</v>
      </c>
      <c r="P119" s="64" t="s">
        <v>58</v>
      </c>
      <c r="Q119" s="18">
        <v>0</v>
      </c>
      <c r="R119" s="17" t="s">
        <v>56</v>
      </c>
      <c r="S119" s="64" t="s">
        <v>56</v>
      </c>
      <c r="T119" s="64" t="s">
        <v>58</v>
      </c>
      <c r="U119" s="64" t="s">
        <v>58</v>
      </c>
      <c r="V119" s="64">
        <v>0</v>
      </c>
      <c r="W119" s="11" t="s">
        <v>58</v>
      </c>
      <c r="X119" s="490" t="s">
        <v>179</v>
      </c>
      <c r="Y119" s="203">
        <v>0</v>
      </c>
      <c r="Z119" s="205">
        <v>0</v>
      </c>
      <c r="AA119" s="204" t="s">
        <v>56</v>
      </c>
      <c r="AB119" s="713" t="s">
        <v>56</v>
      </c>
      <c r="AC119" s="203" t="s">
        <v>56</v>
      </c>
      <c r="AD119" s="205" t="s">
        <v>56</v>
      </c>
      <c r="AE119" s="491">
        <v>0</v>
      </c>
      <c r="AF119" s="204">
        <v>0</v>
      </c>
      <c r="AG119" s="673" t="s">
        <v>56</v>
      </c>
    </row>
    <row r="120" spans="1:33" ht="30" customHeight="1" x14ac:dyDescent="0.25">
      <c r="A120" s="65" t="s">
        <v>49</v>
      </c>
      <c r="B120" s="837" t="s">
        <v>50</v>
      </c>
      <c r="C120" s="837" t="s">
        <v>51</v>
      </c>
      <c r="D120" s="471" t="s">
        <v>330</v>
      </c>
      <c r="E120" s="471" t="s">
        <v>305</v>
      </c>
      <c r="F120" s="472" t="s">
        <v>332</v>
      </c>
      <c r="G120" s="647" t="s">
        <v>333</v>
      </c>
      <c r="H120" s="681" t="s">
        <v>55</v>
      </c>
      <c r="I120" s="17" t="s">
        <v>56</v>
      </c>
      <c r="J120" s="64" t="s">
        <v>56</v>
      </c>
      <c r="K120" s="64" t="s">
        <v>56</v>
      </c>
      <c r="L120" s="64" t="s">
        <v>57</v>
      </c>
      <c r="M120" s="11">
        <v>0</v>
      </c>
      <c r="N120" s="14" t="s">
        <v>58</v>
      </c>
      <c r="O120" s="64" t="s">
        <v>58</v>
      </c>
      <c r="P120" s="64" t="s">
        <v>58</v>
      </c>
      <c r="Q120" s="18">
        <v>0</v>
      </c>
      <c r="R120" s="17" t="s">
        <v>56</v>
      </c>
      <c r="S120" s="64" t="s">
        <v>56</v>
      </c>
      <c r="T120" s="64" t="s">
        <v>58</v>
      </c>
      <c r="U120" s="64" t="s">
        <v>58</v>
      </c>
      <c r="V120" s="64">
        <v>0</v>
      </c>
      <c r="W120" s="11" t="s">
        <v>58</v>
      </c>
      <c r="X120" s="490" t="s">
        <v>179</v>
      </c>
      <c r="Y120" s="203">
        <v>0</v>
      </c>
      <c r="Z120" s="205">
        <v>0</v>
      </c>
      <c r="AA120" s="204" t="s">
        <v>56</v>
      </c>
      <c r="AB120" s="713" t="s">
        <v>56</v>
      </c>
      <c r="AC120" s="203" t="s">
        <v>56</v>
      </c>
      <c r="AD120" s="205" t="s">
        <v>56</v>
      </c>
      <c r="AE120" s="491">
        <v>0</v>
      </c>
      <c r="AF120" s="204">
        <v>0</v>
      </c>
      <c r="AG120" s="673" t="s">
        <v>56</v>
      </c>
    </row>
    <row r="121" spans="1:33" ht="30" customHeight="1" x14ac:dyDescent="0.25">
      <c r="A121" s="65" t="s">
        <v>49</v>
      </c>
      <c r="B121" s="837" t="s">
        <v>50</v>
      </c>
      <c r="C121" s="837" t="s">
        <v>51</v>
      </c>
      <c r="D121" s="471" t="s">
        <v>330</v>
      </c>
      <c r="E121" s="471" t="s">
        <v>305</v>
      </c>
      <c r="F121" s="472" t="s">
        <v>334</v>
      </c>
      <c r="G121" s="647" t="s">
        <v>324</v>
      </c>
      <c r="H121" s="681" t="s">
        <v>55</v>
      </c>
      <c r="I121" s="17" t="s">
        <v>56</v>
      </c>
      <c r="J121" s="64" t="s">
        <v>56</v>
      </c>
      <c r="K121" s="64" t="s">
        <v>56</v>
      </c>
      <c r="L121" s="64" t="s">
        <v>57</v>
      </c>
      <c r="M121" s="11">
        <v>0</v>
      </c>
      <c r="N121" s="14" t="s">
        <v>58</v>
      </c>
      <c r="O121" s="64" t="s">
        <v>58</v>
      </c>
      <c r="P121" s="64" t="s">
        <v>58</v>
      </c>
      <c r="Q121" s="18">
        <v>0</v>
      </c>
      <c r="R121" s="17" t="s">
        <v>56</v>
      </c>
      <c r="S121" s="64" t="s">
        <v>56</v>
      </c>
      <c r="T121" s="64" t="s">
        <v>58</v>
      </c>
      <c r="U121" s="64" t="s">
        <v>58</v>
      </c>
      <c r="V121" s="64">
        <v>0</v>
      </c>
      <c r="W121" s="11" t="s">
        <v>58</v>
      </c>
      <c r="X121" s="490" t="s">
        <v>179</v>
      </c>
      <c r="Y121" s="203">
        <v>0</v>
      </c>
      <c r="Z121" s="205">
        <v>0</v>
      </c>
      <c r="AA121" s="204" t="s">
        <v>56</v>
      </c>
      <c r="AB121" s="713" t="s">
        <v>56</v>
      </c>
      <c r="AC121" s="203" t="s">
        <v>56</v>
      </c>
      <c r="AD121" s="205" t="s">
        <v>56</v>
      </c>
      <c r="AE121" s="491">
        <v>0</v>
      </c>
      <c r="AF121" s="204">
        <v>0</v>
      </c>
      <c r="AG121" s="673" t="s">
        <v>56</v>
      </c>
    </row>
    <row r="122" spans="1:33" ht="30" customHeight="1" x14ac:dyDescent="0.25">
      <c r="A122" s="65" t="s">
        <v>49</v>
      </c>
      <c r="B122" s="837" t="s">
        <v>50</v>
      </c>
      <c r="C122" s="837" t="s">
        <v>51</v>
      </c>
      <c r="D122" s="471" t="s">
        <v>335</v>
      </c>
      <c r="E122" s="471" t="s">
        <v>336</v>
      </c>
      <c r="F122" s="472" t="s">
        <v>337</v>
      </c>
      <c r="G122" s="647" t="s">
        <v>338</v>
      </c>
      <c r="H122" s="681" t="s">
        <v>55</v>
      </c>
      <c r="I122" s="17" t="s">
        <v>56</v>
      </c>
      <c r="J122" s="64" t="s">
        <v>56</v>
      </c>
      <c r="K122" s="64" t="s">
        <v>56</v>
      </c>
      <c r="L122" s="64" t="s">
        <v>57</v>
      </c>
      <c r="M122" s="11">
        <v>0</v>
      </c>
      <c r="N122" s="14" t="s">
        <v>58</v>
      </c>
      <c r="O122" s="64" t="s">
        <v>58</v>
      </c>
      <c r="P122" s="64" t="s">
        <v>58</v>
      </c>
      <c r="Q122" s="18">
        <v>0</v>
      </c>
      <c r="R122" s="17" t="s">
        <v>56</v>
      </c>
      <c r="S122" s="64" t="s">
        <v>56</v>
      </c>
      <c r="T122" s="64" t="s">
        <v>58</v>
      </c>
      <c r="U122" s="64" t="s">
        <v>58</v>
      </c>
      <c r="V122" s="64">
        <v>0</v>
      </c>
      <c r="W122" s="11" t="s">
        <v>58</v>
      </c>
      <c r="X122" s="490" t="s">
        <v>179</v>
      </c>
      <c r="Y122" s="203">
        <v>0</v>
      </c>
      <c r="Z122" s="205">
        <v>0</v>
      </c>
      <c r="AA122" s="204" t="s">
        <v>56</v>
      </c>
      <c r="AB122" s="713" t="s">
        <v>56</v>
      </c>
      <c r="AC122" s="203" t="s">
        <v>56</v>
      </c>
      <c r="AD122" s="205" t="s">
        <v>56</v>
      </c>
      <c r="AE122" s="491">
        <v>0</v>
      </c>
      <c r="AF122" s="204">
        <v>0</v>
      </c>
      <c r="AG122" s="673" t="s">
        <v>56</v>
      </c>
    </row>
    <row r="123" spans="1:33" ht="30" customHeight="1" x14ac:dyDescent="0.25">
      <c r="A123" s="65" t="s">
        <v>49</v>
      </c>
      <c r="B123" s="837" t="s">
        <v>50</v>
      </c>
      <c r="C123" s="837" t="s">
        <v>51</v>
      </c>
      <c r="D123" s="471" t="s">
        <v>339</v>
      </c>
      <c r="E123" s="471" t="s">
        <v>340</v>
      </c>
      <c r="F123" s="472" t="s">
        <v>341</v>
      </c>
      <c r="G123" s="647" t="s">
        <v>342</v>
      </c>
      <c r="H123" s="681" t="s">
        <v>55</v>
      </c>
      <c r="I123" s="17" t="s">
        <v>56</v>
      </c>
      <c r="J123" s="64" t="s">
        <v>56</v>
      </c>
      <c r="K123" s="64" t="s">
        <v>56</v>
      </c>
      <c r="L123" s="64" t="s">
        <v>57</v>
      </c>
      <c r="M123" s="11">
        <v>0</v>
      </c>
      <c r="N123" s="14" t="s">
        <v>58</v>
      </c>
      <c r="O123" s="64" t="s">
        <v>58</v>
      </c>
      <c r="P123" s="64" t="s">
        <v>58</v>
      </c>
      <c r="Q123" s="18">
        <v>0</v>
      </c>
      <c r="R123" s="17" t="s">
        <v>56</v>
      </c>
      <c r="S123" s="64" t="s">
        <v>56</v>
      </c>
      <c r="T123" s="64">
        <v>3</v>
      </c>
      <c r="U123" s="64">
        <v>0</v>
      </c>
      <c r="V123" s="64">
        <v>0</v>
      </c>
      <c r="W123" s="11">
        <v>0</v>
      </c>
      <c r="X123" s="490" t="s">
        <v>179</v>
      </c>
      <c r="Y123" s="203">
        <v>0</v>
      </c>
      <c r="Z123" s="205">
        <v>0</v>
      </c>
      <c r="AA123" s="204" t="s">
        <v>56</v>
      </c>
      <c r="AB123" s="713" t="s">
        <v>56</v>
      </c>
      <c r="AC123" s="203" t="s">
        <v>56</v>
      </c>
      <c r="AD123" s="205" t="s">
        <v>56</v>
      </c>
      <c r="AE123" s="491">
        <v>0</v>
      </c>
      <c r="AF123" s="204">
        <v>0</v>
      </c>
      <c r="AG123" s="673" t="s">
        <v>56</v>
      </c>
    </row>
    <row r="124" spans="1:33" ht="30" customHeight="1" x14ac:dyDescent="0.25">
      <c r="A124" s="65" t="s">
        <v>49</v>
      </c>
      <c r="B124" s="837" t="s">
        <v>50</v>
      </c>
      <c r="C124" s="837" t="s">
        <v>51</v>
      </c>
      <c r="D124" s="471" t="s">
        <v>343</v>
      </c>
      <c r="E124" s="471" t="s">
        <v>343</v>
      </c>
      <c r="F124" s="472" t="s">
        <v>344</v>
      </c>
      <c r="G124" s="647" t="s">
        <v>343</v>
      </c>
      <c r="H124" s="681" t="s">
        <v>55</v>
      </c>
      <c r="I124" s="17" t="s">
        <v>56</v>
      </c>
      <c r="J124" s="64" t="s">
        <v>56</v>
      </c>
      <c r="K124" s="64" t="s">
        <v>56</v>
      </c>
      <c r="L124" s="64" t="s">
        <v>57</v>
      </c>
      <c r="M124" s="11">
        <v>0</v>
      </c>
      <c r="N124" s="14" t="s">
        <v>58</v>
      </c>
      <c r="O124" s="64" t="s">
        <v>58</v>
      </c>
      <c r="P124" s="64" t="s">
        <v>58</v>
      </c>
      <c r="Q124" s="18">
        <v>0</v>
      </c>
      <c r="R124" s="17" t="s">
        <v>56</v>
      </c>
      <c r="S124" s="64" t="s">
        <v>56</v>
      </c>
      <c r="T124" s="64" t="s">
        <v>58</v>
      </c>
      <c r="U124" s="64" t="s">
        <v>58</v>
      </c>
      <c r="V124" s="64">
        <v>0</v>
      </c>
      <c r="W124" s="11" t="s">
        <v>58</v>
      </c>
      <c r="X124" s="490" t="s">
        <v>179</v>
      </c>
      <c r="Y124" s="203">
        <v>0</v>
      </c>
      <c r="Z124" s="205">
        <v>0</v>
      </c>
      <c r="AA124" s="204" t="s">
        <v>56</v>
      </c>
      <c r="AB124" s="713" t="s">
        <v>56</v>
      </c>
      <c r="AC124" s="203" t="s">
        <v>56</v>
      </c>
      <c r="AD124" s="205" t="s">
        <v>56</v>
      </c>
      <c r="AE124" s="491">
        <v>0</v>
      </c>
      <c r="AF124" s="204">
        <v>0</v>
      </c>
      <c r="AG124" s="673" t="s">
        <v>56</v>
      </c>
    </row>
    <row r="125" spans="1:33" ht="30" customHeight="1" x14ac:dyDescent="0.25">
      <c r="A125" s="65" t="s">
        <v>49</v>
      </c>
      <c r="B125" s="837" t="s">
        <v>50</v>
      </c>
      <c r="C125" s="837" t="s">
        <v>51</v>
      </c>
      <c r="D125" s="471" t="s">
        <v>63</v>
      </c>
      <c r="E125" s="471" t="s">
        <v>64</v>
      </c>
      <c r="F125" s="472" t="s">
        <v>345</v>
      </c>
      <c r="G125" s="647" t="s">
        <v>346</v>
      </c>
      <c r="H125" s="681" t="s">
        <v>55</v>
      </c>
      <c r="I125" s="17" t="s">
        <v>56</v>
      </c>
      <c r="J125" s="64" t="s">
        <v>56</v>
      </c>
      <c r="K125" s="64" t="s">
        <v>56</v>
      </c>
      <c r="L125" s="64" t="s">
        <v>57</v>
      </c>
      <c r="M125" s="11">
        <v>0</v>
      </c>
      <c r="N125" s="14" t="s">
        <v>58</v>
      </c>
      <c r="O125" s="64" t="s">
        <v>58</v>
      </c>
      <c r="P125" s="64" t="s">
        <v>58</v>
      </c>
      <c r="Q125" s="18">
        <v>0</v>
      </c>
      <c r="R125" s="17" t="s">
        <v>56</v>
      </c>
      <c r="S125" s="64" t="s">
        <v>56</v>
      </c>
      <c r="T125" s="64" t="s">
        <v>58</v>
      </c>
      <c r="U125" s="64" t="s">
        <v>58</v>
      </c>
      <c r="V125" s="64">
        <v>0</v>
      </c>
      <c r="W125" s="11" t="s">
        <v>58</v>
      </c>
      <c r="X125" s="490" t="s">
        <v>179</v>
      </c>
      <c r="Y125" s="203">
        <v>0</v>
      </c>
      <c r="Z125" s="205">
        <v>0</v>
      </c>
      <c r="AA125" s="204" t="s">
        <v>56</v>
      </c>
      <c r="AB125" s="713" t="s">
        <v>56</v>
      </c>
      <c r="AC125" s="203" t="s">
        <v>56</v>
      </c>
      <c r="AD125" s="205" t="s">
        <v>56</v>
      </c>
      <c r="AE125" s="491">
        <v>0</v>
      </c>
      <c r="AF125" s="204">
        <v>0</v>
      </c>
      <c r="AG125" s="673" t="s">
        <v>56</v>
      </c>
    </row>
    <row r="126" spans="1:33" ht="30" customHeight="1" x14ac:dyDescent="0.25">
      <c r="A126" s="65" t="s">
        <v>49</v>
      </c>
      <c r="B126" s="837" t="s">
        <v>50</v>
      </c>
      <c r="C126" s="837" t="s">
        <v>51</v>
      </c>
      <c r="D126" s="471" t="s">
        <v>63</v>
      </c>
      <c r="E126" s="471" t="s">
        <v>64</v>
      </c>
      <c r="F126" s="472" t="s">
        <v>347</v>
      </c>
      <c r="G126" s="647" t="s">
        <v>348</v>
      </c>
      <c r="H126" s="681" t="s">
        <v>55</v>
      </c>
      <c r="I126" s="17" t="s">
        <v>56</v>
      </c>
      <c r="J126" s="64" t="s">
        <v>56</v>
      </c>
      <c r="K126" s="64" t="s">
        <v>56</v>
      </c>
      <c r="L126" s="64" t="s">
        <v>57</v>
      </c>
      <c r="M126" s="11">
        <v>0</v>
      </c>
      <c r="N126" s="14" t="s">
        <v>58</v>
      </c>
      <c r="O126" s="64" t="s">
        <v>58</v>
      </c>
      <c r="P126" s="64" t="s">
        <v>58</v>
      </c>
      <c r="Q126" s="18">
        <v>0</v>
      </c>
      <c r="R126" s="17" t="s">
        <v>56</v>
      </c>
      <c r="S126" s="64" t="s">
        <v>56</v>
      </c>
      <c r="T126" s="64" t="s">
        <v>58</v>
      </c>
      <c r="U126" s="64" t="s">
        <v>58</v>
      </c>
      <c r="V126" s="64">
        <v>0</v>
      </c>
      <c r="W126" s="11" t="s">
        <v>58</v>
      </c>
      <c r="X126" s="490" t="s">
        <v>179</v>
      </c>
      <c r="Y126" s="203">
        <v>0</v>
      </c>
      <c r="Z126" s="205">
        <v>0</v>
      </c>
      <c r="AA126" s="204" t="s">
        <v>56</v>
      </c>
      <c r="AB126" s="713" t="s">
        <v>56</v>
      </c>
      <c r="AC126" s="203" t="s">
        <v>56</v>
      </c>
      <c r="AD126" s="205" t="s">
        <v>56</v>
      </c>
      <c r="AE126" s="491">
        <v>0</v>
      </c>
      <c r="AF126" s="204">
        <v>0</v>
      </c>
      <c r="AG126" s="673" t="s">
        <v>56</v>
      </c>
    </row>
    <row r="127" spans="1:33" ht="30" customHeight="1" x14ac:dyDescent="0.25">
      <c r="A127" s="65" t="s">
        <v>49</v>
      </c>
      <c r="B127" s="837" t="s">
        <v>50</v>
      </c>
      <c r="C127" s="837" t="s">
        <v>51</v>
      </c>
      <c r="D127" s="471" t="s">
        <v>349</v>
      </c>
      <c r="E127" s="471" t="s">
        <v>350</v>
      </c>
      <c r="F127" s="472" t="s">
        <v>351</v>
      </c>
      <c r="G127" s="647" t="s">
        <v>350</v>
      </c>
      <c r="H127" s="681" t="s">
        <v>55</v>
      </c>
      <c r="I127" s="17" t="s">
        <v>56</v>
      </c>
      <c r="J127" s="64" t="s">
        <v>56</v>
      </c>
      <c r="K127" s="64" t="s">
        <v>56</v>
      </c>
      <c r="L127" s="64" t="s">
        <v>57</v>
      </c>
      <c r="M127" s="11">
        <v>0</v>
      </c>
      <c r="N127" s="14" t="s">
        <v>58</v>
      </c>
      <c r="O127" s="64" t="s">
        <v>58</v>
      </c>
      <c r="P127" s="64" t="s">
        <v>58</v>
      </c>
      <c r="Q127" s="18">
        <v>0</v>
      </c>
      <c r="R127" s="17" t="s">
        <v>56</v>
      </c>
      <c r="S127" s="64" t="s">
        <v>56</v>
      </c>
      <c r="T127" s="64" t="s">
        <v>58</v>
      </c>
      <c r="U127" s="64" t="s">
        <v>58</v>
      </c>
      <c r="V127" s="64">
        <v>0</v>
      </c>
      <c r="W127" s="11" t="s">
        <v>58</v>
      </c>
      <c r="X127" s="490" t="s">
        <v>179</v>
      </c>
      <c r="Y127" s="203">
        <v>0</v>
      </c>
      <c r="Z127" s="205">
        <v>0</v>
      </c>
      <c r="AA127" s="204" t="s">
        <v>56</v>
      </c>
      <c r="AB127" s="713" t="s">
        <v>56</v>
      </c>
      <c r="AC127" s="203" t="s">
        <v>56</v>
      </c>
      <c r="AD127" s="205" t="s">
        <v>56</v>
      </c>
      <c r="AE127" s="491">
        <v>0</v>
      </c>
      <c r="AF127" s="204">
        <v>0</v>
      </c>
      <c r="AG127" s="673" t="s">
        <v>56</v>
      </c>
    </row>
    <row r="128" spans="1:33" ht="30" customHeight="1" x14ac:dyDescent="0.25">
      <c r="A128" s="65" t="s">
        <v>49</v>
      </c>
      <c r="B128" s="837" t="s">
        <v>50</v>
      </c>
      <c r="C128" s="837" t="s">
        <v>51</v>
      </c>
      <c r="D128" s="471" t="s">
        <v>352</v>
      </c>
      <c r="E128" s="471" t="s">
        <v>343</v>
      </c>
      <c r="F128" s="472" t="s">
        <v>353</v>
      </c>
      <c r="G128" s="647" t="s">
        <v>343</v>
      </c>
      <c r="H128" s="681" t="s">
        <v>55</v>
      </c>
      <c r="I128" s="17" t="s">
        <v>56</v>
      </c>
      <c r="J128" s="64" t="s">
        <v>56</v>
      </c>
      <c r="K128" s="64" t="s">
        <v>56</v>
      </c>
      <c r="L128" s="64" t="s">
        <v>57</v>
      </c>
      <c r="M128" s="11">
        <v>0</v>
      </c>
      <c r="N128" s="14" t="s">
        <v>58</v>
      </c>
      <c r="O128" s="64" t="s">
        <v>58</v>
      </c>
      <c r="P128" s="64" t="s">
        <v>58</v>
      </c>
      <c r="Q128" s="18">
        <v>0</v>
      </c>
      <c r="R128" s="17" t="s">
        <v>56</v>
      </c>
      <c r="S128" s="64" t="s">
        <v>56</v>
      </c>
      <c r="T128" s="64" t="s">
        <v>58</v>
      </c>
      <c r="U128" s="64" t="s">
        <v>58</v>
      </c>
      <c r="V128" s="64">
        <v>0</v>
      </c>
      <c r="W128" s="11" t="s">
        <v>58</v>
      </c>
      <c r="X128" s="490" t="s">
        <v>179</v>
      </c>
      <c r="Y128" s="203">
        <v>0</v>
      </c>
      <c r="Z128" s="205">
        <v>0</v>
      </c>
      <c r="AA128" s="204" t="s">
        <v>56</v>
      </c>
      <c r="AB128" s="713" t="s">
        <v>56</v>
      </c>
      <c r="AC128" s="203" t="s">
        <v>56</v>
      </c>
      <c r="AD128" s="205" t="s">
        <v>56</v>
      </c>
      <c r="AE128" s="491">
        <v>0</v>
      </c>
      <c r="AF128" s="204">
        <v>0</v>
      </c>
      <c r="AG128" s="673" t="s">
        <v>56</v>
      </c>
    </row>
    <row r="129" spans="1:33" ht="30" customHeight="1" x14ac:dyDescent="0.25">
      <c r="A129" s="65" t="s">
        <v>49</v>
      </c>
      <c r="B129" s="837" t="s">
        <v>50</v>
      </c>
      <c r="C129" s="837" t="s">
        <v>51</v>
      </c>
      <c r="D129" s="471" t="s">
        <v>352</v>
      </c>
      <c r="E129" s="471" t="s">
        <v>343</v>
      </c>
      <c r="F129" s="472" t="s">
        <v>354</v>
      </c>
      <c r="G129" s="647" t="s">
        <v>355</v>
      </c>
      <c r="H129" s="681" t="s">
        <v>55</v>
      </c>
      <c r="I129" s="17" t="s">
        <v>56</v>
      </c>
      <c r="J129" s="64" t="s">
        <v>56</v>
      </c>
      <c r="K129" s="64" t="s">
        <v>56</v>
      </c>
      <c r="L129" s="64" t="s">
        <v>57</v>
      </c>
      <c r="M129" s="11">
        <v>0</v>
      </c>
      <c r="N129" s="14" t="s">
        <v>58</v>
      </c>
      <c r="O129" s="64" t="s">
        <v>58</v>
      </c>
      <c r="P129" s="64" t="s">
        <v>58</v>
      </c>
      <c r="Q129" s="18">
        <v>0</v>
      </c>
      <c r="R129" s="17" t="s">
        <v>56</v>
      </c>
      <c r="S129" s="64" t="s">
        <v>56</v>
      </c>
      <c r="T129" s="64" t="s">
        <v>58</v>
      </c>
      <c r="U129" s="64" t="s">
        <v>58</v>
      </c>
      <c r="V129" s="64">
        <v>0</v>
      </c>
      <c r="W129" s="11" t="s">
        <v>58</v>
      </c>
      <c r="X129" s="490" t="s">
        <v>179</v>
      </c>
      <c r="Y129" s="203">
        <v>0</v>
      </c>
      <c r="Z129" s="205">
        <v>0</v>
      </c>
      <c r="AA129" s="204" t="s">
        <v>56</v>
      </c>
      <c r="AB129" s="713" t="s">
        <v>56</v>
      </c>
      <c r="AC129" s="203" t="s">
        <v>56</v>
      </c>
      <c r="AD129" s="205" t="s">
        <v>56</v>
      </c>
      <c r="AE129" s="491">
        <v>0</v>
      </c>
      <c r="AF129" s="204">
        <v>0</v>
      </c>
      <c r="AG129" s="673" t="s">
        <v>56</v>
      </c>
    </row>
    <row r="130" spans="1:33" ht="30" customHeight="1" x14ac:dyDescent="0.25">
      <c r="A130" s="65" t="s">
        <v>49</v>
      </c>
      <c r="B130" s="837" t="s">
        <v>50</v>
      </c>
      <c r="C130" s="837" t="s">
        <v>51</v>
      </c>
      <c r="D130" s="471" t="s">
        <v>352</v>
      </c>
      <c r="E130" s="471" t="s">
        <v>343</v>
      </c>
      <c r="F130" s="472" t="s">
        <v>356</v>
      </c>
      <c r="G130" s="647" t="s">
        <v>357</v>
      </c>
      <c r="H130" s="681" t="s">
        <v>55</v>
      </c>
      <c r="I130" s="17" t="s">
        <v>56</v>
      </c>
      <c r="J130" s="64" t="s">
        <v>56</v>
      </c>
      <c r="K130" s="64" t="s">
        <v>56</v>
      </c>
      <c r="L130" s="64" t="s">
        <v>57</v>
      </c>
      <c r="M130" s="11">
        <v>1</v>
      </c>
      <c r="N130" s="14">
        <v>0</v>
      </c>
      <c r="O130" s="64">
        <v>0</v>
      </c>
      <c r="P130" s="64">
        <v>1</v>
      </c>
      <c r="Q130" s="18">
        <v>0</v>
      </c>
      <c r="R130" s="17" t="s">
        <v>56</v>
      </c>
      <c r="S130" s="64" t="s">
        <v>56</v>
      </c>
      <c r="T130" s="64" t="s">
        <v>58</v>
      </c>
      <c r="U130" s="64" t="s">
        <v>58</v>
      </c>
      <c r="V130" s="64">
        <v>0</v>
      </c>
      <c r="W130" s="11" t="s">
        <v>58</v>
      </c>
      <c r="X130" s="490" t="s">
        <v>179</v>
      </c>
      <c r="Y130" s="203">
        <v>0</v>
      </c>
      <c r="Z130" s="205">
        <v>0</v>
      </c>
      <c r="AA130" s="204" t="s">
        <v>56</v>
      </c>
      <c r="AB130" s="713" t="s">
        <v>56</v>
      </c>
      <c r="AC130" s="203" t="s">
        <v>56</v>
      </c>
      <c r="AD130" s="205" t="s">
        <v>56</v>
      </c>
      <c r="AE130" s="491">
        <v>0</v>
      </c>
      <c r="AF130" s="204">
        <v>0</v>
      </c>
      <c r="AG130" s="673" t="s">
        <v>56</v>
      </c>
    </row>
    <row r="131" spans="1:33" ht="30" customHeight="1" x14ac:dyDescent="0.25">
      <c r="A131" s="65" t="s">
        <v>49</v>
      </c>
      <c r="B131" s="837" t="s">
        <v>50</v>
      </c>
      <c r="C131" s="837" t="s">
        <v>51</v>
      </c>
      <c r="D131" s="471" t="s">
        <v>352</v>
      </c>
      <c r="E131" s="471" t="s">
        <v>343</v>
      </c>
      <c r="F131" s="472" t="s">
        <v>358</v>
      </c>
      <c r="G131" s="647" t="s">
        <v>343</v>
      </c>
      <c r="H131" s="681" t="s">
        <v>55</v>
      </c>
      <c r="I131" s="17" t="s">
        <v>56</v>
      </c>
      <c r="J131" s="64" t="s">
        <v>56</v>
      </c>
      <c r="K131" s="64" t="s">
        <v>56</v>
      </c>
      <c r="L131" s="64" t="s">
        <v>57</v>
      </c>
      <c r="M131" s="11">
        <v>0</v>
      </c>
      <c r="N131" s="14" t="s">
        <v>58</v>
      </c>
      <c r="O131" s="64" t="s">
        <v>58</v>
      </c>
      <c r="P131" s="64" t="s">
        <v>58</v>
      </c>
      <c r="Q131" s="18">
        <v>0</v>
      </c>
      <c r="R131" s="17" t="s">
        <v>56</v>
      </c>
      <c r="S131" s="64" t="s">
        <v>56</v>
      </c>
      <c r="T131" s="64" t="s">
        <v>58</v>
      </c>
      <c r="U131" s="64" t="s">
        <v>58</v>
      </c>
      <c r="V131" s="64">
        <v>0</v>
      </c>
      <c r="W131" s="11" t="s">
        <v>58</v>
      </c>
      <c r="X131" s="490" t="s">
        <v>179</v>
      </c>
      <c r="Y131" s="203">
        <v>0</v>
      </c>
      <c r="Z131" s="205">
        <v>0</v>
      </c>
      <c r="AA131" s="204" t="s">
        <v>56</v>
      </c>
      <c r="AB131" s="713" t="s">
        <v>56</v>
      </c>
      <c r="AC131" s="203" t="s">
        <v>56</v>
      </c>
      <c r="AD131" s="205" t="s">
        <v>56</v>
      </c>
      <c r="AE131" s="491">
        <v>0</v>
      </c>
      <c r="AF131" s="204">
        <v>0</v>
      </c>
      <c r="AG131" s="673" t="s">
        <v>56</v>
      </c>
    </row>
    <row r="132" spans="1:33" ht="30" customHeight="1" x14ac:dyDescent="0.25">
      <c r="A132" s="65" t="s">
        <v>49</v>
      </c>
      <c r="B132" s="837" t="s">
        <v>50</v>
      </c>
      <c r="C132" s="837" t="s">
        <v>51</v>
      </c>
      <c r="D132" s="471" t="s">
        <v>359</v>
      </c>
      <c r="E132" s="471" t="s">
        <v>359</v>
      </c>
      <c r="F132" s="472" t="s">
        <v>360</v>
      </c>
      <c r="G132" s="647" t="s">
        <v>359</v>
      </c>
      <c r="H132" s="681" t="s">
        <v>55</v>
      </c>
      <c r="I132" s="17" t="s">
        <v>56</v>
      </c>
      <c r="J132" s="64" t="s">
        <v>56</v>
      </c>
      <c r="K132" s="64" t="s">
        <v>56</v>
      </c>
      <c r="L132" s="64" t="s">
        <v>57</v>
      </c>
      <c r="M132" s="11">
        <v>0</v>
      </c>
      <c r="N132" s="14" t="s">
        <v>58</v>
      </c>
      <c r="O132" s="64" t="s">
        <v>58</v>
      </c>
      <c r="P132" s="64" t="s">
        <v>58</v>
      </c>
      <c r="Q132" s="18">
        <v>0</v>
      </c>
      <c r="R132" s="17" t="s">
        <v>56</v>
      </c>
      <c r="S132" s="64" t="s">
        <v>56</v>
      </c>
      <c r="T132" s="64" t="s">
        <v>58</v>
      </c>
      <c r="U132" s="64" t="s">
        <v>58</v>
      </c>
      <c r="V132" s="64">
        <v>0</v>
      </c>
      <c r="W132" s="11" t="s">
        <v>58</v>
      </c>
      <c r="X132" s="490" t="s">
        <v>179</v>
      </c>
      <c r="Y132" s="203">
        <v>0</v>
      </c>
      <c r="Z132" s="205">
        <v>0</v>
      </c>
      <c r="AA132" s="204" t="s">
        <v>56</v>
      </c>
      <c r="AB132" s="713" t="s">
        <v>56</v>
      </c>
      <c r="AC132" s="203" t="s">
        <v>56</v>
      </c>
      <c r="AD132" s="205" t="s">
        <v>56</v>
      </c>
      <c r="AE132" s="491">
        <v>0</v>
      </c>
      <c r="AF132" s="204">
        <v>0</v>
      </c>
      <c r="AG132" s="673" t="s">
        <v>56</v>
      </c>
    </row>
    <row r="133" spans="1:33" ht="30" customHeight="1" x14ac:dyDescent="0.25">
      <c r="A133" s="65" t="s">
        <v>49</v>
      </c>
      <c r="B133" s="837" t="s">
        <v>50</v>
      </c>
      <c r="C133" s="837" t="s">
        <v>51</v>
      </c>
      <c r="D133" s="471" t="s">
        <v>359</v>
      </c>
      <c r="E133" s="471" t="s">
        <v>359</v>
      </c>
      <c r="F133" s="472" t="s">
        <v>361</v>
      </c>
      <c r="G133" s="647" t="s">
        <v>362</v>
      </c>
      <c r="H133" s="681" t="s">
        <v>55</v>
      </c>
      <c r="I133" s="17" t="s">
        <v>56</v>
      </c>
      <c r="J133" s="64" t="s">
        <v>56</v>
      </c>
      <c r="K133" s="64" t="s">
        <v>56</v>
      </c>
      <c r="L133" s="64" t="s">
        <v>57</v>
      </c>
      <c r="M133" s="11">
        <v>0</v>
      </c>
      <c r="N133" s="14" t="s">
        <v>58</v>
      </c>
      <c r="O133" s="64" t="s">
        <v>58</v>
      </c>
      <c r="P133" s="64" t="s">
        <v>58</v>
      </c>
      <c r="Q133" s="18">
        <v>0</v>
      </c>
      <c r="R133" s="17" t="s">
        <v>56</v>
      </c>
      <c r="S133" s="64" t="s">
        <v>56</v>
      </c>
      <c r="T133" s="64" t="s">
        <v>58</v>
      </c>
      <c r="U133" s="64" t="s">
        <v>58</v>
      </c>
      <c r="V133" s="64">
        <v>0</v>
      </c>
      <c r="W133" s="11" t="s">
        <v>58</v>
      </c>
      <c r="X133" s="490" t="s">
        <v>179</v>
      </c>
      <c r="Y133" s="203">
        <v>0</v>
      </c>
      <c r="Z133" s="205">
        <v>0</v>
      </c>
      <c r="AA133" s="204" t="s">
        <v>56</v>
      </c>
      <c r="AB133" s="713" t="s">
        <v>56</v>
      </c>
      <c r="AC133" s="203" t="s">
        <v>56</v>
      </c>
      <c r="AD133" s="205" t="s">
        <v>56</v>
      </c>
      <c r="AE133" s="491">
        <v>0</v>
      </c>
      <c r="AF133" s="204">
        <v>0</v>
      </c>
      <c r="AG133" s="673" t="s">
        <v>56</v>
      </c>
    </row>
    <row r="134" spans="1:33" ht="30" customHeight="1" x14ac:dyDescent="0.25">
      <c r="A134" s="65" t="s">
        <v>49</v>
      </c>
      <c r="B134" s="837" t="s">
        <v>50</v>
      </c>
      <c r="C134" s="837" t="s">
        <v>51</v>
      </c>
      <c r="D134" s="471" t="s">
        <v>363</v>
      </c>
      <c r="E134" s="471" t="s">
        <v>343</v>
      </c>
      <c r="F134" s="472" t="s">
        <v>364</v>
      </c>
      <c r="G134" s="647" t="s">
        <v>365</v>
      </c>
      <c r="H134" s="681" t="s">
        <v>55</v>
      </c>
      <c r="I134" s="17" t="s">
        <v>56</v>
      </c>
      <c r="J134" s="64" t="s">
        <v>56</v>
      </c>
      <c r="K134" s="64" t="s">
        <v>56</v>
      </c>
      <c r="L134" s="64" t="s">
        <v>57</v>
      </c>
      <c r="M134" s="11">
        <v>0</v>
      </c>
      <c r="N134" s="14" t="s">
        <v>58</v>
      </c>
      <c r="O134" s="64" t="s">
        <v>58</v>
      </c>
      <c r="P134" s="64" t="s">
        <v>58</v>
      </c>
      <c r="Q134" s="18">
        <v>0</v>
      </c>
      <c r="R134" s="17" t="s">
        <v>56</v>
      </c>
      <c r="S134" s="64" t="s">
        <v>56</v>
      </c>
      <c r="T134" s="64" t="s">
        <v>58</v>
      </c>
      <c r="U134" s="64" t="s">
        <v>58</v>
      </c>
      <c r="V134" s="64">
        <v>0</v>
      </c>
      <c r="W134" s="11" t="s">
        <v>58</v>
      </c>
      <c r="X134" s="490" t="s">
        <v>179</v>
      </c>
      <c r="Y134" s="203">
        <v>0</v>
      </c>
      <c r="Z134" s="205">
        <v>0</v>
      </c>
      <c r="AA134" s="204" t="s">
        <v>56</v>
      </c>
      <c r="AB134" s="713" t="s">
        <v>56</v>
      </c>
      <c r="AC134" s="203" t="s">
        <v>56</v>
      </c>
      <c r="AD134" s="205" t="s">
        <v>56</v>
      </c>
      <c r="AE134" s="491">
        <v>0</v>
      </c>
      <c r="AF134" s="204">
        <v>0</v>
      </c>
      <c r="AG134" s="673" t="s">
        <v>56</v>
      </c>
    </row>
    <row r="135" spans="1:33" ht="30" customHeight="1" x14ac:dyDescent="0.25">
      <c r="A135" s="65" t="s">
        <v>49</v>
      </c>
      <c r="B135" s="837" t="s">
        <v>50</v>
      </c>
      <c r="C135" s="837" t="s">
        <v>51</v>
      </c>
      <c r="D135" s="471" t="s">
        <v>363</v>
      </c>
      <c r="E135" s="471" t="s">
        <v>343</v>
      </c>
      <c r="F135" s="472" t="s">
        <v>366</v>
      </c>
      <c r="G135" s="647" t="s">
        <v>365</v>
      </c>
      <c r="H135" s="681" t="s">
        <v>55</v>
      </c>
      <c r="I135" s="17" t="s">
        <v>56</v>
      </c>
      <c r="J135" s="64" t="s">
        <v>56</v>
      </c>
      <c r="K135" s="64" t="s">
        <v>56</v>
      </c>
      <c r="L135" s="64" t="s">
        <v>57</v>
      </c>
      <c r="M135" s="11">
        <v>1</v>
      </c>
      <c r="N135" s="14">
        <v>0</v>
      </c>
      <c r="O135" s="64">
        <v>0</v>
      </c>
      <c r="P135" s="64">
        <v>1</v>
      </c>
      <c r="Q135" s="18">
        <v>0</v>
      </c>
      <c r="R135" s="17" t="s">
        <v>56</v>
      </c>
      <c r="S135" s="64" t="s">
        <v>56</v>
      </c>
      <c r="T135" s="64" t="s">
        <v>58</v>
      </c>
      <c r="U135" s="64" t="s">
        <v>58</v>
      </c>
      <c r="V135" s="64">
        <v>0</v>
      </c>
      <c r="W135" s="11" t="s">
        <v>58</v>
      </c>
      <c r="X135" s="490" t="s">
        <v>179</v>
      </c>
      <c r="Y135" s="203">
        <v>0</v>
      </c>
      <c r="Z135" s="205">
        <v>0</v>
      </c>
      <c r="AA135" s="204" t="s">
        <v>56</v>
      </c>
      <c r="AB135" s="713" t="s">
        <v>56</v>
      </c>
      <c r="AC135" s="203" t="s">
        <v>56</v>
      </c>
      <c r="AD135" s="205" t="s">
        <v>56</v>
      </c>
      <c r="AE135" s="491">
        <v>0</v>
      </c>
      <c r="AF135" s="204">
        <v>0</v>
      </c>
      <c r="AG135" s="673" t="s">
        <v>56</v>
      </c>
    </row>
    <row r="136" spans="1:33" ht="30" customHeight="1" x14ac:dyDescent="0.25">
      <c r="A136" s="65" t="s">
        <v>49</v>
      </c>
      <c r="B136" s="837" t="s">
        <v>50</v>
      </c>
      <c r="C136" s="837" t="s">
        <v>51</v>
      </c>
      <c r="D136" s="471" t="s">
        <v>367</v>
      </c>
      <c r="E136" s="471" t="s">
        <v>367</v>
      </c>
      <c r="F136" s="472" t="s">
        <v>368</v>
      </c>
      <c r="G136" s="647" t="s">
        <v>369</v>
      </c>
      <c r="H136" s="681" t="s">
        <v>55</v>
      </c>
      <c r="I136" s="17" t="s">
        <v>56</v>
      </c>
      <c r="J136" s="64" t="s">
        <v>56</v>
      </c>
      <c r="K136" s="64" t="s">
        <v>56</v>
      </c>
      <c r="L136" s="64" t="s">
        <v>57</v>
      </c>
      <c r="M136" s="11">
        <v>0</v>
      </c>
      <c r="N136" s="14" t="s">
        <v>58</v>
      </c>
      <c r="O136" s="64" t="s">
        <v>58</v>
      </c>
      <c r="P136" s="64" t="s">
        <v>58</v>
      </c>
      <c r="Q136" s="18">
        <v>0</v>
      </c>
      <c r="R136" s="17" t="s">
        <v>56</v>
      </c>
      <c r="S136" s="64" t="s">
        <v>56</v>
      </c>
      <c r="T136" s="64" t="s">
        <v>58</v>
      </c>
      <c r="U136" s="64" t="s">
        <v>58</v>
      </c>
      <c r="V136" s="64">
        <v>0</v>
      </c>
      <c r="W136" s="11" t="s">
        <v>58</v>
      </c>
      <c r="X136" s="490" t="s">
        <v>179</v>
      </c>
      <c r="Y136" s="203">
        <v>0</v>
      </c>
      <c r="Z136" s="205">
        <v>0</v>
      </c>
      <c r="AA136" s="204" t="s">
        <v>56</v>
      </c>
      <c r="AB136" s="713" t="s">
        <v>56</v>
      </c>
      <c r="AC136" s="203" t="s">
        <v>56</v>
      </c>
      <c r="AD136" s="205" t="s">
        <v>56</v>
      </c>
      <c r="AE136" s="491">
        <v>0</v>
      </c>
      <c r="AF136" s="204">
        <v>0</v>
      </c>
      <c r="AG136" s="673" t="s">
        <v>56</v>
      </c>
    </row>
    <row r="137" spans="1:33" ht="30" customHeight="1" x14ac:dyDescent="0.25">
      <c r="A137" s="65" t="s">
        <v>49</v>
      </c>
      <c r="B137" s="837" t="s">
        <v>50</v>
      </c>
      <c r="C137" s="837" t="s">
        <v>51</v>
      </c>
      <c r="D137" s="471" t="s">
        <v>367</v>
      </c>
      <c r="E137" s="471" t="s">
        <v>367</v>
      </c>
      <c r="F137" s="472" t="s">
        <v>370</v>
      </c>
      <c r="G137" s="647" t="s">
        <v>367</v>
      </c>
      <c r="H137" s="681" t="s">
        <v>55</v>
      </c>
      <c r="I137" s="17" t="s">
        <v>56</v>
      </c>
      <c r="J137" s="64" t="s">
        <v>56</v>
      </c>
      <c r="K137" s="64" t="s">
        <v>56</v>
      </c>
      <c r="L137" s="64" t="s">
        <v>57</v>
      </c>
      <c r="M137" s="11">
        <v>0</v>
      </c>
      <c r="N137" s="14" t="s">
        <v>58</v>
      </c>
      <c r="O137" s="64" t="s">
        <v>58</v>
      </c>
      <c r="P137" s="64" t="s">
        <v>58</v>
      </c>
      <c r="Q137" s="18">
        <v>0</v>
      </c>
      <c r="R137" s="17" t="s">
        <v>56</v>
      </c>
      <c r="S137" s="64" t="s">
        <v>56</v>
      </c>
      <c r="T137" s="64" t="s">
        <v>58</v>
      </c>
      <c r="U137" s="64" t="s">
        <v>58</v>
      </c>
      <c r="V137" s="64">
        <v>0</v>
      </c>
      <c r="W137" s="11" t="s">
        <v>58</v>
      </c>
      <c r="X137" s="490" t="s">
        <v>179</v>
      </c>
      <c r="Y137" s="203">
        <v>0</v>
      </c>
      <c r="Z137" s="205">
        <v>0</v>
      </c>
      <c r="AA137" s="204" t="s">
        <v>56</v>
      </c>
      <c r="AB137" s="713" t="s">
        <v>56</v>
      </c>
      <c r="AC137" s="203" t="s">
        <v>56</v>
      </c>
      <c r="AD137" s="205" t="s">
        <v>56</v>
      </c>
      <c r="AE137" s="491">
        <v>0</v>
      </c>
      <c r="AF137" s="204">
        <v>0</v>
      </c>
      <c r="AG137" s="673" t="s">
        <v>56</v>
      </c>
    </row>
    <row r="138" spans="1:33" ht="30" customHeight="1" x14ac:dyDescent="0.25">
      <c r="A138" s="65" t="s">
        <v>49</v>
      </c>
      <c r="B138" s="837" t="s">
        <v>50</v>
      </c>
      <c r="C138" s="837" t="s">
        <v>51</v>
      </c>
      <c r="D138" s="471" t="s">
        <v>371</v>
      </c>
      <c r="E138" s="471" t="s">
        <v>372</v>
      </c>
      <c r="F138" s="472" t="s">
        <v>373</v>
      </c>
      <c r="G138" s="647" t="s">
        <v>374</v>
      </c>
      <c r="H138" s="681" t="s">
        <v>55</v>
      </c>
      <c r="I138" s="17" t="s">
        <v>56</v>
      </c>
      <c r="J138" s="64" t="s">
        <v>56</v>
      </c>
      <c r="K138" s="64" t="s">
        <v>56</v>
      </c>
      <c r="L138" s="64" t="s">
        <v>57</v>
      </c>
      <c r="M138" s="11">
        <v>0</v>
      </c>
      <c r="N138" s="14">
        <v>0</v>
      </c>
      <c r="O138" s="64">
        <v>1</v>
      </c>
      <c r="P138" s="64">
        <v>0</v>
      </c>
      <c r="Q138" s="18">
        <v>0</v>
      </c>
      <c r="R138" s="17" t="s">
        <v>56</v>
      </c>
      <c r="S138" s="64" t="s">
        <v>56</v>
      </c>
      <c r="T138" s="64" t="s">
        <v>58</v>
      </c>
      <c r="U138" s="64" t="s">
        <v>58</v>
      </c>
      <c r="V138" s="64">
        <v>0</v>
      </c>
      <c r="W138" s="11" t="s">
        <v>58</v>
      </c>
      <c r="X138" s="490" t="s">
        <v>179</v>
      </c>
      <c r="Y138" s="203">
        <v>0</v>
      </c>
      <c r="Z138" s="205">
        <v>0</v>
      </c>
      <c r="AA138" s="204" t="s">
        <v>56</v>
      </c>
      <c r="AB138" s="713" t="s">
        <v>56</v>
      </c>
      <c r="AC138" s="203" t="s">
        <v>56</v>
      </c>
      <c r="AD138" s="205" t="s">
        <v>56</v>
      </c>
      <c r="AE138" s="491">
        <v>0</v>
      </c>
      <c r="AF138" s="204">
        <v>0</v>
      </c>
      <c r="AG138" s="673" t="s">
        <v>56</v>
      </c>
    </row>
    <row r="139" spans="1:33" ht="30" customHeight="1" x14ac:dyDescent="0.25">
      <c r="A139" s="65" t="s">
        <v>49</v>
      </c>
      <c r="B139" s="837" t="s">
        <v>50</v>
      </c>
      <c r="C139" s="837" t="s">
        <v>51</v>
      </c>
      <c r="D139" s="471" t="s">
        <v>375</v>
      </c>
      <c r="E139" s="471" t="s">
        <v>71</v>
      </c>
      <c r="F139" s="472" t="s">
        <v>376</v>
      </c>
      <c r="G139" s="647" t="s">
        <v>377</v>
      </c>
      <c r="H139" s="681" t="s">
        <v>55</v>
      </c>
      <c r="I139" s="17" t="s">
        <v>56</v>
      </c>
      <c r="J139" s="64" t="s">
        <v>56</v>
      </c>
      <c r="K139" s="64" t="s">
        <v>56</v>
      </c>
      <c r="L139" s="64" t="s">
        <v>57</v>
      </c>
      <c r="M139" s="11">
        <v>0</v>
      </c>
      <c r="N139" s="14" t="s">
        <v>58</v>
      </c>
      <c r="O139" s="64" t="s">
        <v>58</v>
      </c>
      <c r="P139" s="64" t="s">
        <v>58</v>
      </c>
      <c r="Q139" s="18">
        <v>0</v>
      </c>
      <c r="R139" s="17" t="s">
        <v>56</v>
      </c>
      <c r="S139" s="64" t="s">
        <v>56</v>
      </c>
      <c r="T139" s="64" t="s">
        <v>58</v>
      </c>
      <c r="U139" s="64" t="s">
        <v>58</v>
      </c>
      <c r="V139" s="64">
        <v>0</v>
      </c>
      <c r="W139" s="11" t="s">
        <v>58</v>
      </c>
      <c r="X139" s="490" t="s">
        <v>179</v>
      </c>
      <c r="Y139" s="203">
        <v>0</v>
      </c>
      <c r="Z139" s="205">
        <v>0</v>
      </c>
      <c r="AA139" s="204" t="s">
        <v>56</v>
      </c>
      <c r="AB139" s="713" t="s">
        <v>56</v>
      </c>
      <c r="AC139" s="203" t="s">
        <v>56</v>
      </c>
      <c r="AD139" s="205" t="s">
        <v>56</v>
      </c>
      <c r="AE139" s="491">
        <v>0</v>
      </c>
      <c r="AF139" s="204">
        <v>0</v>
      </c>
      <c r="AG139" s="673" t="s">
        <v>56</v>
      </c>
    </row>
    <row r="140" spans="1:33" ht="30" customHeight="1" x14ac:dyDescent="0.25">
      <c r="A140" s="65" t="s">
        <v>49</v>
      </c>
      <c r="B140" s="837" t="s">
        <v>50</v>
      </c>
      <c r="C140" s="837" t="s">
        <v>51</v>
      </c>
      <c r="D140" s="471" t="s">
        <v>375</v>
      </c>
      <c r="E140" s="471" t="s">
        <v>71</v>
      </c>
      <c r="F140" s="472" t="s">
        <v>378</v>
      </c>
      <c r="G140" s="647" t="s">
        <v>71</v>
      </c>
      <c r="H140" s="681" t="s">
        <v>55</v>
      </c>
      <c r="I140" s="17" t="s">
        <v>56</v>
      </c>
      <c r="J140" s="64" t="s">
        <v>56</v>
      </c>
      <c r="K140" s="64" t="s">
        <v>56</v>
      </c>
      <c r="L140" s="64" t="s">
        <v>57</v>
      </c>
      <c r="M140" s="11">
        <v>0</v>
      </c>
      <c r="N140" s="14" t="s">
        <v>58</v>
      </c>
      <c r="O140" s="64" t="s">
        <v>58</v>
      </c>
      <c r="P140" s="64" t="s">
        <v>58</v>
      </c>
      <c r="Q140" s="18">
        <v>0</v>
      </c>
      <c r="R140" s="17" t="s">
        <v>56</v>
      </c>
      <c r="S140" s="64" t="s">
        <v>56</v>
      </c>
      <c r="T140" s="64" t="s">
        <v>58</v>
      </c>
      <c r="U140" s="64" t="s">
        <v>58</v>
      </c>
      <c r="V140" s="64">
        <v>0</v>
      </c>
      <c r="W140" s="11" t="s">
        <v>58</v>
      </c>
      <c r="X140" s="490" t="s">
        <v>179</v>
      </c>
      <c r="Y140" s="203">
        <v>0</v>
      </c>
      <c r="Z140" s="205">
        <v>0</v>
      </c>
      <c r="AA140" s="204" t="s">
        <v>56</v>
      </c>
      <c r="AB140" s="713" t="s">
        <v>56</v>
      </c>
      <c r="AC140" s="203" t="s">
        <v>56</v>
      </c>
      <c r="AD140" s="205" t="s">
        <v>56</v>
      </c>
      <c r="AE140" s="491">
        <v>0</v>
      </c>
      <c r="AF140" s="204">
        <v>0</v>
      </c>
      <c r="AG140" s="673" t="s">
        <v>56</v>
      </c>
    </row>
    <row r="141" spans="1:33" ht="30" customHeight="1" x14ac:dyDescent="0.25">
      <c r="A141" s="65" t="s">
        <v>49</v>
      </c>
      <c r="B141" s="837" t="s">
        <v>50</v>
      </c>
      <c r="C141" s="837" t="s">
        <v>74</v>
      </c>
      <c r="D141" s="471" t="s">
        <v>379</v>
      </c>
      <c r="E141" s="471" t="s">
        <v>380</v>
      </c>
      <c r="F141" s="472" t="s">
        <v>381</v>
      </c>
      <c r="G141" s="647" t="s">
        <v>380</v>
      </c>
      <c r="H141" s="681" t="s">
        <v>55</v>
      </c>
      <c r="I141" s="17" t="s">
        <v>56</v>
      </c>
      <c r="J141" s="64" t="s">
        <v>56</v>
      </c>
      <c r="K141" s="64" t="s">
        <v>56</v>
      </c>
      <c r="L141" s="64" t="s">
        <v>57</v>
      </c>
      <c r="M141" s="11">
        <v>0</v>
      </c>
      <c r="N141" s="14" t="s">
        <v>58</v>
      </c>
      <c r="O141" s="64" t="s">
        <v>58</v>
      </c>
      <c r="P141" s="64" t="s">
        <v>58</v>
      </c>
      <c r="Q141" s="18">
        <v>0</v>
      </c>
      <c r="R141" s="17" t="s">
        <v>56</v>
      </c>
      <c r="S141" s="64" t="s">
        <v>56</v>
      </c>
      <c r="T141" s="64" t="s">
        <v>58</v>
      </c>
      <c r="U141" s="64" t="s">
        <v>58</v>
      </c>
      <c r="V141" s="64">
        <v>0</v>
      </c>
      <c r="W141" s="11" t="s">
        <v>58</v>
      </c>
      <c r="X141" s="490" t="s">
        <v>179</v>
      </c>
      <c r="Y141" s="203">
        <v>0</v>
      </c>
      <c r="Z141" s="205">
        <v>0</v>
      </c>
      <c r="AA141" s="204" t="s">
        <v>56</v>
      </c>
      <c r="AB141" s="713" t="s">
        <v>56</v>
      </c>
      <c r="AC141" s="203" t="s">
        <v>56</v>
      </c>
      <c r="AD141" s="205" t="s">
        <v>56</v>
      </c>
      <c r="AE141" s="491">
        <v>0</v>
      </c>
      <c r="AF141" s="204">
        <v>0</v>
      </c>
      <c r="AG141" s="673" t="s">
        <v>56</v>
      </c>
    </row>
    <row r="142" spans="1:33" ht="30" customHeight="1" x14ac:dyDescent="0.25">
      <c r="A142" s="65" t="s">
        <v>49</v>
      </c>
      <c r="B142" s="837" t="s">
        <v>50</v>
      </c>
      <c r="C142" s="837" t="s">
        <v>74</v>
      </c>
      <c r="D142" s="471" t="s">
        <v>379</v>
      </c>
      <c r="E142" s="471" t="s">
        <v>380</v>
      </c>
      <c r="F142" s="472" t="s">
        <v>382</v>
      </c>
      <c r="G142" s="647" t="s">
        <v>380</v>
      </c>
      <c r="H142" s="681" t="s">
        <v>55</v>
      </c>
      <c r="I142" s="17" t="s">
        <v>56</v>
      </c>
      <c r="J142" s="64" t="s">
        <v>56</v>
      </c>
      <c r="K142" s="64" t="s">
        <v>56</v>
      </c>
      <c r="L142" s="64" t="s">
        <v>57</v>
      </c>
      <c r="M142" s="11">
        <v>0</v>
      </c>
      <c r="N142" s="14" t="s">
        <v>58</v>
      </c>
      <c r="O142" s="64" t="s">
        <v>58</v>
      </c>
      <c r="P142" s="64" t="s">
        <v>58</v>
      </c>
      <c r="Q142" s="18">
        <v>0</v>
      </c>
      <c r="R142" s="17" t="s">
        <v>56</v>
      </c>
      <c r="S142" s="64" t="s">
        <v>56</v>
      </c>
      <c r="T142" s="64" t="s">
        <v>58</v>
      </c>
      <c r="U142" s="64" t="s">
        <v>58</v>
      </c>
      <c r="V142" s="64">
        <v>0</v>
      </c>
      <c r="W142" s="11" t="s">
        <v>58</v>
      </c>
      <c r="X142" s="490" t="s">
        <v>179</v>
      </c>
      <c r="Y142" s="203">
        <v>0</v>
      </c>
      <c r="Z142" s="205">
        <v>0</v>
      </c>
      <c r="AA142" s="204" t="s">
        <v>56</v>
      </c>
      <c r="AB142" s="713" t="s">
        <v>56</v>
      </c>
      <c r="AC142" s="203" t="s">
        <v>56</v>
      </c>
      <c r="AD142" s="205" t="s">
        <v>56</v>
      </c>
      <c r="AE142" s="491">
        <v>0</v>
      </c>
      <c r="AF142" s="204">
        <v>0</v>
      </c>
      <c r="AG142" s="673" t="s">
        <v>56</v>
      </c>
    </row>
    <row r="143" spans="1:33" ht="30" customHeight="1" x14ac:dyDescent="0.25">
      <c r="A143" s="65" t="s">
        <v>49</v>
      </c>
      <c r="B143" s="837" t="s">
        <v>50</v>
      </c>
      <c r="C143" s="837" t="s">
        <v>74</v>
      </c>
      <c r="D143" s="471" t="s">
        <v>383</v>
      </c>
      <c r="E143" s="471" t="s">
        <v>380</v>
      </c>
      <c r="F143" s="472" t="s">
        <v>384</v>
      </c>
      <c r="G143" s="647" t="s">
        <v>380</v>
      </c>
      <c r="H143" s="681" t="s">
        <v>55</v>
      </c>
      <c r="I143" s="17" t="s">
        <v>56</v>
      </c>
      <c r="J143" s="64" t="s">
        <v>56</v>
      </c>
      <c r="K143" s="64" t="s">
        <v>56</v>
      </c>
      <c r="L143" s="64" t="s">
        <v>57</v>
      </c>
      <c r="M143" s="11">
        <v>0</v>
      </c>
      <c r="N143" s="14" t="s">
        <v>58</v>
      </c>
      <c r="O143" s="64" t="s">
        <v>58</v>
      </c>
      <c r="P143" s="64" t="s">
        <v>58</v>
      </c>
      <c r="Q143" s="18">
        <v>0</v>
      </c>
      <c r="R143" s="17" t="s">
        <v>56</v>
      </c>
      <c r="S143" s="64" t="s">
        <v>56</v>
      </c>
      <c r="T143" s="64" t="s">
        <v>58</v>
      </c>
      <c r="U143" s="64" t="s">
        <v>58</v>
      </c>
      <c r="V143" s="64">
        <v>0</v>
      </c>
      <c r="W143" s="11" t="s">
        <v>58</v>
      </c>
      <c r="X143" s="490" t="s">
        <v>179</v>
      </c>
      <c r="Y143" s="203">
        <v>0</v>
      </c>
      <c r="Z143" s="205">
        <v>0</v>
      </c>
      <c r="AA143" s="204" t="s">
        <v>56</v>
      </c>
      <c r="AB143" s="713" t="s">
        <v>56</v>
      </c>
      <c r="AC143" s="203" t="s">
        <v>56</v>
      </c>
      <c r="AD143" s="205" t="s">
        <v>56</v>
      </c>
      <c r="AE143" s="491">
        <v>0</v>
      </c>
      <c r="AF143" s="204">
        <v>0</v>
      </c>
      <c r="AG143" s="673" t="s">
        <v>56</v>
      </c>
    </row>
    <row r="144" spans="1:33" ht="30" customHeight="1" x14ac:dyDescent="0.25">
      <c r="A144" s="65" t="s">
        <v>49</v>
      </c>
      <c r="B144" s="837" t="s">
        <v>50</v>
      </c>
      <c r="C144" s="837" t="s">
        <v>74</v>
      </c>
      <c r="D144" s="471" t="s">
        <v>385</v>
      </c>
      <c r="E144" s="471" t="s">
        <v>386</v>
      </c>
      <c r="F144" s="472" t="s">
        <v>387</v>
      </c>
      <c r="G144" s="647" t="s">
        <v>386</v>
      </c>
      <c r="H144" s="681" t="s">
        <v>55</v>
      </c>
      <c r="I144" s="17" t="s">
        <v>56</v>
      </c>
      <c r="J144" s="64" t="s">
        <v>56</v>
      </c>
      <c r="K144" s="64" t="s">
        <v>56</v>
      </c>
      <c r="L144" s="64" t="s">
        <v>57</v>
      </c>
      <c r="M144" s="11">
        <v>0</v>
      </c>
      <c r="N144" s="14" t="s">
        <v>58</v>
      </c>
      <c r="O144" s="64" t="s">
        <v>58</v>
      </c>
      <c r="P144" s="64" t="s">
        <v>58</v>
      </c>
      <c r="Q144" s="18">
        <v>0</v>
      </c>
      <c r="R144" s="17" t="s">
        <v>56</v>
      </c>
      <c r="S144" s="64" t="s">
        <v>56</v>
      </c>
      <c r="T144" s="64" t="s">
        <v>58</v>
      </c>
      <c r="U144" s="64" t="s">
        <v>58</v>
      </c>
      <c r="V144" s="64">
        <v>0</v>
      </c>
      <c r="W144" s="11" t="s">
        <v>58</v>
      </c>
      <c r="X144" s="490" t="s">
        <v>179</v>
      </c>
      <c r="Y144" s="203">
        <v>0</v>
      </c>
      <c r="Z144" s="205">
        <v>0</v>
      </c>
      <c r="AA144" s="204" t="s">
        <v>56</v>
      </c>
      <c r="AB144" s="713" t="s">
        <v>56</v>
      </c>
      <c r="AC144" s="203" t="s">
        <v>56</v>
      </c>
      <c r="AD144" s="205" t="s">
        <v>56</v>
      </c>
      <c r="AE144" s="491">
        <v>0</v>
      </c>
      <c r="AF144" s="204">
        <v>0</v>
      </c>
      <c r="AG144" s="673" t="s">
        <v>56</v>
      </c>
    </row>
    <row r="145" spans="1:33" ht="30" customHeight="1" x14ac:dyDescent="0.25">
      <c r="A145" s="65" t="s">
        <v>49</v>
      </c>
      <c r="B145" s="837" t="s">
        <v>50</v>
      </c>
      <c r="C145" s="837" t="s">
        <v>74</v>
      </c>
      <c r="D145" s="471" t="s">
        <v>385</v>
      </c>
      <c r="E145" s="471" t="s">
        <v>386</v>
      </c>
      <c r="F145" s="472" t="s">
        <v>388</v>
      </c>
      <c r="G145" s="647" t="s">
        <v>389</v>
      </c>
      <c r="H145" s="681" t="s">
        <v>55</v>
      </c>
      <c r="I145" s="17" t="s">
        <v>56</v>
      </c>
      <c r="J145" s="64" t="s">
        <v>56</v>
      </c>
      <c r="K145" s="64" t="s">
        <v>56</v>
      </c>
      <c r="L145" s="64" t="s">
        <v>57</v>
      </c>
      <c r="M145" s="11">
        <v>0</v>
      </c>
      <c r="N145" s="14" t="s">
        <v>58</v>
      </c>
      <c r="O145" s="64" t="s">
        <v>58</v>
      </c>
      <c r="P145" s="64" t="s">
        <v>58</v>
      </c>
      <c r="Q145" s="18">
        <v>0</v>
      </c>
      <c r="R145" s="17" t="s">
        <v>56</v>
      </c>
      <c r="S145" s="64" t="s">
        <v>56</v>
      </c>
      <c r="T145" s="64" t="s">
        <v>58</v>
      </c>
      <c r="U145" s="64" t="s">
        <v>58</v>
      </c>
      <c r="V145" s="64">
        <v>0</v>
      </c>
      <c r="W145" s="11" t="s">
        <v>58</v>
      </c>
      <c r="X145" s="490" t="s">
        <v>179</v>
      </c>
      <c r="Y145" s="203">
        <v>0</v>
      </c>
      <c r="Z145" s="205">
        <v>0</v>
      </c>
      <c r="AA145" s="204" t="s">
        <v>56</v>
      </c>
      <c r="AB145" s="713" t="s">
        <v>56</v>
      </c>
      <c r="AC145" s="203" t="s">
        <v>56</v>
      </c>
      <c r="AD145" s="205" t="s">
        <v>56</v>
      </c>
      <c r="AE145" s="491">
        <v>0</v>
      </c>
      <c r="AF145" s="204">
        <v>0</v>
      </c>
      <c r="AG145" s="673" t="s">
        <v>56</v>
      </c>
    </row>
    <row r="146" spans="1:33" ht="30" customHeight="1" x14ac:dyDescent="0.25">
      <c r="A146" s="65" t="s">
        <v>49</v>
      </c>
      <c r="B146" s="837" t="s">
        <v>50</v>
      </c>
      <c r="C146" s="837" t="s">
        <v>74</v>
      </c>
      <c r="D146" s="471" t="s">
        <v>390</v>
      </c>
      <c r="E146" s="471" t="s">
        <v>390</v>
      </c>
      <c r="F146" s="472" t="s">
        <v>391</v>
      </c>
      <c r="G146" s="647" t="s">
        <v>390</v>
      </c>
      <c r="H146" s="681" t="s">
        <v>55</v>
      </c>
      <c r="I146" s="17" t="s">
        <v>56</v>
      </c>
      <c r="J146" s="64" t="s">
        <v>56</v>
      </c>
      <c r="K146" s="64" t="s">
        <v>56</v>
      </c>
      <c r="L146" s="64" t="s">
        <v>57</v>
      </c>
      <c r="M146" s="11">
        <v>0</v>
      </c>
      <c r="N146" s="14" t="s">
        <v>58</v>
      </c>
      <c r="O146" s="64" t="s">
        <v>58</v>
      </c>
      <c r="P146" s="64" t="s">
        <v>58</v>
      </c>
      <c r="Q146" s="18">
        <v>0</v>
      </c>
      <c r="R146" s="17" t="s">
        <v>56</v>
      </c>
      <c r="S146" s="64" t="s">
        <v>56</v>
      </c>
      <c r="T146" s="64" t="s">
        <v>58</v>
      </c>
      <c r="U146" s="64" t="s">
        <v>58</v>
      </c>
      <c r="V146" s="64">
        <v>0</v>
      </c>
      <c r="W146" s="11" t="s">
        <v>58</v>
      </c>
      <c r="X146" s="490" t="s">
        <v>179</v>
      </c>
      <c r="Y146" s="203">
        <v>0</v>
      </c>
      <c r="Z146" s="205">
        <v>0</v>
      </c>
      <c r="AA146" s="204" t="s">
        <v>56</v>
      </c>
      <c r="AB146" s="713" t="s">
        <v>56</v>
      </c>
      <c r="AC146" s="203" t="s">
        <v>56</v>
      </c>
      <c r="AD146" s="205" t="s">
        <v>56</v>
      </c>
      <c r="AE146" s="491">
        <v>0</v>
      </c>
      <c r="AF146" s="204">
        <v>0</v>
      </c>
      <c r="AG146" s="673" t="s">
        <v>56</v>
      </c>
    </row>
    <row r="147" spans="1:33" ht="30" customHeight="1" x14ac:dyDescent="0.25">
      <c r="A147" s="65" t="s">
        <v>49</v>
      </c>
      <c r="B147" s="837" t="s">
        <v>50</v>
      </c>
      <c r="C147" s="837" t="s">
        <v>74</v>
      </c>
      <c r="D147" s="471" t="s">
        <v>390</v>
      </c>
      <c r="E147" s="471" t="s">
        <v>390</v>
      </c>
      <c r="F147" s="472" t="s">
        <v>392</v>
      </c>
      <c r="G147" s="647" t="s">
        <v>390</v>
      </c>
      <c r="H147" s="681" t="s">
        <v>55</v>
      </c>
      <c r="I147" s="17" t="s">
        <v>56</v>
      </c>
      <c r="J147" s="64" t="s">
        <v>56</v>
      </c>
      <c r="K147" s="64" t="s">
        <v>56</v>
      </c>
      <c r="L147" s="64" t="s">
        <v>57</v>
      </c>
      <c r="M147" s="11">
        <v>0</v>
      </c>
      <c r="N147" s="14" t="s">
        <v>58</v>
      </c>
      <c r="O147" s="64" t="s">
        <v>58</v>
      </c>
      <c r="P147" s="64" t="s">
        <v>58</v>
      </c>
      <c r="Q147" s="18">
        <v>0</v>
      </c>
      <c r="R147" s="17" t="s">
        <v>56</v>
      </c>
      <c r="S147" s="64" t="s">
        <v>56</v>
      </c>
      <c r="T147" s="64" t="s">
        <v>58</v>
      </c>
      <c r="U147" s="64" t="s">
        <v>58</v>
      </c>
      <c r="V147" s="64">
        <v>0</v>
      </c>
      <c r="W147" s="11" t="s">
        <v>58</v>
      </c>
      <c r="X147" s="490" t="s">
        <v>179</v>
      </c>
      <c r="Y147" s="203">
        <v>0</v>
      </c>
      <c r="Z147" s="205">
        <v>0</v>
      </c>
      <c r="AA147" s="204" t="s">
        <v>56</v>
      </c>
      <c r="AB147" s="713" t="s">
        <v>56</v>
      </c>
      <c r="AC147" s="203" t="s">
        <v>56</v>
      </c>
      <c r="AD147" s="205" t="s">
        <v>56</v>
      </c>
      <c r="AE147" s="491">
        <v>0</v>
      </c>
      <c r="AF147" s="204">
        <v>0</v>
      </c>
      <c r="AG147" s="673" t="s">
        <v>56</v>
      </c>
    </row>
    <row r="148" spans="1:33" ht="30" customHeight="1" x14ac:dyDescent="0.25">
      <c r="A148" s="65" t="s">
        <v>49</v>
      </c>
      <c r="B148" s="837" t="s">
        <v>50</v>
      </c>
      <c r="C148" s="837" t="s">
        <v>74</v>
      </c>
      <c r="D148" s="471" t="s">
        <v>390</v>
      </c>
      <c r="E148" s="471" t="s">
        <v>390</v>
      </c>
      <c r="F148" s="472" t="s">
        <v>393</v>
      </c>
      <c r="G148" s="647" t="s">
        <v>390</v>
      </c>
      <c r="H148" s="681" t="s">
        <v>55</v>
      </c>
      <c r="I148" s="17" t="s">
        <v>56</v>
      </c>
      <c r="J148" s="64" t="s">
        <v>56</v>
      </c>
      <c r="K148" s="64" t="s">
        <v>56</v>
      </c>
      <c r="L148" s="64" t="s">
        <v>57</v>
      </c>
      <c r="M148" s="11">
        <v>0</v>
      </c>
      <c r="N148" s="14" t="s">
        <v>58</v>
      </c>
      <c r="O148" s="64" t="s">
        <v>58</v>
      </c>
      <c r="P148" s="64" t="s">
        <v>58</v>
      </c>
      <c r="Q148" s="18">
        <v>0</v>
      </c>
      <c r="R148" s="17" t="s">
        <v>56</v>
      </c>
      <c r="S148" s="64" t="s">
        <v>56</v>
      </c>
      <c r="T148" s="64" t="s">
        <v>58</v>
      </c>
      <c r="U148" s="64" t="s">
        <v>58</v>
      </c>
      <c r="V148" s="64">
        <v>0</v>
      </c>
      <c r="W148" s="11" t="s">
        <v>58</v>
      </c>
      <c r="X148" s="490" t="s">
        <v>179</v>
      </c>
      <c r="Y148" s="203">
        <v>0</v>
      </c>
      <c r="Z148" s="205">
        <v>0</v>
      </c>
      <c r="AA148" s="204" t="s">
        <v>56</v>
      </c>
      <c r="AB148" s="713" t="s">
        <v>56</v>
      </c>
      <c r="AC148" s="203" t="s">
        <v>56</v>
      </c>
      <c r="AD148" s="205" t="s">
        <v>56</v>
      </c>
      <c r="AE148" s="491">
        <v>0</v>
      </c>
      <c r="AF148" s="204">
        <v>0</v>
      </c>
      <c r="AG148" s="673" t="s">
        <v>56</v>
      </c>
    </row>
    <row r="149" spans="1:33" ht="30" customHeight="1" x14ac:dyDescent="0.25">
      <c r="A149" s="65" t="s">
        <v>49</v>
      </c>
      <c r="B149" s="837" t="s">
        <v>50</v>
      </c>
      <c r="C149" s="837" t="s">
        <v>74</v>
      </c>
      <c r="D149" s="471" t="s">
        <v>390</v>
      </c>
      <c r="E149" s="471" t="s">
        <v>390</v>
      </c>
      <c r="F149" s="472" t="s">
        <v>394</v>
      </c>
      <c r="G149" s="647" t="s">
        <v>390</v>
      </c>
      <c r="H149" s="681" t="s">
        <v>55</v>
      </c>
      <c r="I149" s="17" t="s">
        <v>56</v>
      </c>
      <c r="J149" s="64" t="s">
        <v>56</v>
      </c>
      <c r="K149" s="64" t="s">
        <v>56</v>
      </c>
      <c r="L149" s="64" t="s">
        <v>57</v>
      </c>
      <c r="M149" s="11">
        <v>0</v>
      </c>
      <c r="N149" s="14" t="s">
        <v>58</v>
      </c>
      <c r="O149" s="64" t="s">
        <v>58</v>
      </c>
      <c r="P149" s="64" t="s">
        <v>58</v>
      </c>
      <c r="Q149" s="18">
        <v>0</v>
      </c>
      <c r="R149" s="17" t="s">
        <v>56</v>
      </c>
      <c r="S149" s="64" t="s">
        <v>56</v>
      </c>
      <c r="T149" s="64" t="s">
        <v>58</v>
      </c>
      <c r="U149" s="64" t="s">
        <v>58</v>
      </c>
      <c r="V149" s="64">
        <v>0</v>
      </c>
      <c r="W149" s="11" t="s">
        <v>58</v>
      </c>
      <c r="X149" s="490" t="s">
        <v>179</v>
      </c>
      <c r="Y149" s="203">
        <v>0</v>
      </c>
      <c r="Z149" s="205">
        <v>0</v>
      </c>
      <c r="AA149" s="204" t="s">
        <v>56</v>
      </c>
      <c r="AB149" s="713" t="s">
        <v>56</v>
      </c>
      <c r="AC149" s="203" t="s">
        <v>56</v>
      </c>
      <c r="AD149" s="205" t="s">
        <v>56</v>
      </c>
      <c r="AE149" s="491">
        <v>0</v>
      </c>
      <c r="AF149" s="204">
        <v>0</v>
      </c>
      <c r="AG149" s="673" t="s">
        <v>56</v>
      </c>
    </row>
    <row r="150" spans="1:33" ht="30" customHeight="1" x14ac:dyDescent="0.25">
      <c r="A150" s="65" t="s">
        <v>49</v>
      </c>
      <c r="B150" s="837" t="s">
        <v>50</v>
      </c>
      <c r="C150" s="837" t="s">
        <v>74</v>
      </c>
      <c r="D150" s="471" t="s">
        <v>395</v>
      </c>
      <c r="E150" s="471" t="s">
        <v>396</v>
      </c>
      <c r="F150" s="472" t="s">
        <v>397</v>
      </c>
      <c r="G150" s="647" t="s">
        <v>396</v>
      </c>
      <c r="H150" s="681" t="s">
        <v>55</v>
      </c>
      <c r="I150" s="17" t="s">
        <v>56</v>
      </c>
      <c r="J150" s="64" t="s">
        <v>56</v>
      </c>
      <c r="K150" s="64" t="s">
        <v>56</v>
      </c>
      <c r="L150" s="64" t="s">
        <v>57</v>
      </c>
      <c r="M150" s="11">
        <v>0</v>
      </c>
      <c r="N150" s="14" t="s">
        <v>58</v>
      </c>
      <c r="O150" s="64" t="s">
        <v>58</v>
      </c>
      <c r="P150" s="64" t="s">
        <v>58</v>
      </c>
      <c r="Q150" s="18">
        <v>0</v>
      </c>
      <c r="R150" s="17" t="s">
        <v>56</v>
      </c>
      <c r="S150" s="64" t="s">
        <v>56</v>
      </c>
      <c r="T150" s="64" t="s">
        <v>58</v>
      </c>
      <c r="U150" s="64" t="s">
        <v>58</v>
      </c>
      <c r="V150" s="64">
        <v>0</v>
      </c>
      <c r="W150" s="11" t="s">
        <v>58</v>
      </c>
      <c r="X150" s="490" t="s">
        <v>179</v>
      </c>
      <c r="Y150" s="203">
        <v>0</v>
      </c>
      <c r="Z150" s="205">
        <v>0</v>
      </c>
      <c r="AA150" s="204" t="s">
        <v>56</v>
      </c>
      <c r="AB150" s="713" t="s">
        <v>56</v>
      </c>
      <c r="AC150" s="203" t="s">
        <v>56</v>
      </c>
      <c r="AD150" s="205" t="s">
        <v>56</v>
      </c>
      <c r="AE150" s="491">
        <v>0</v>
      </c>
      <c r="AF150" s="204">
        <v>0</v>
      </c>
      <c r="AG150" s="673" t="s">
        <v>56</v>
      </c>
    </row>
    <row r="151" spans="1:33" ht="30" customHeight="1" x14ac:dyDescent="0.25">
      <c r="A151" s="65" t="s">
        <v>49</v>
      </c>
      <c r="B151" s="837" t="s">
        <v>50</v>
      </c>
      <c r="C151" s="837" t="s">
        <v>74</v>
      </c>
      <c r="D151" s="471" t="s">
        <v>398</v>
      </c>
      <c r="E151" s="471" t="s">
        <v>93</v>
      </c>
      <c r="F151" s="472" t="s">
        <v>399</v>
      </c>
      <c r="G151" s="647" t="s">
        <v>400</v>
      </c>
      <c r="H151" s="681" t="s">
        <v>55</v>
      </c>
      <c r="I151" s="17" t="s">
        <v>56</v>
      </c>
      <c r="J151" s="64" t="s">
        <v>56</v>
      </c>
      <c r="K151" s="64" t="s">
        <v>56</v>
      </c>
      <c r="L151" s="64" t="s">
        <v>57</v>
      </c>
      <c r="M151" s="11">
        <v>0</v>
      </c>
      <c r="N151" s="14" t="s">
        <v>58</v>
      </c>
      <c r="O151" s="64" t="s">
        <v>58</v>
      </c>
      <c r="P151" s="64" t="s">
        <v>58</v>
      </c>
      <c r="Q151" s="18">
        <v>0</v>
      </c>
      <c r="R151" s="17" t="s">
        <v>56</v>
      </c>
      <c r="S151" s="64" t="s">
        <v>56</v>
      </c>
      <c r="T151" s="64" t="s">
        <v>58</v>
      </c>
      <c r="U151" s="64" t="s">
        <v>58</v>
      </c>
      <c r="V151" s="64">
        <v>0</v>
      </c>
      <c r="W151" s="11" t="s">
        <v>58</v>
      </c>
      <c r="X151" s="490" t="s">
        <v>179</v>
      </c>
      <c r="Y151" s="203">
        <v>0</v>
      </c>
      <c r="Z151" s="205">
        <v>0</v>
      </c>
      <c r="AA151" s="204" t="s">
        <v>56</v>
      </c>
      <c r="AB151" s="713" t="s">
        <v>56</v>
      </c>
      <c r="AC151" s="203" t="s">
        <v>56</v>
      </c>
      <c r="AD151" s="205" t="s">
        <v>56</v>
      </c>
      <c r="AE151" s="491">
        <v>0</v>
      </c>
      <c r="AF151" s="204">
        <v>0</v>
      </c>
      <c r="AG151" s="673" t="s">
        <v>56</v>
      </c>
    </row>
    <row r="152" spans="1:33" ht="30" customHeight="1" x14ac:dyDescent="0.25">
      <c r="A152" s="65" t="s">
        <v>49</v>
      </c>
      <c r="B152" s="837" t="s">
        <v>50</v>
      </c>
      <c r="C152" s="837" t="s">
        <v>74</v>
      </c>
      <c r="D152" s="471" t="s">
        <v>401</v>
      </c>
      <c r="E152" s="471" t="s">
        <v>80</v>
      </c>
      <c r="F152" s="472" t="s">
        <v>402</v>
      </c>
      <c r="G152" s="647" t="s">
        <v>80</v>
      </c>
      <c r="H152" s="681" t="s">
        <v>55</v>
      </c>
      <c r="I152" s="17" t="s">
        <v>56</v>
      </c>
      <c r="J152" s="64" t="s">
        <v>56</v>
      </c>
      <c r="K152" s="64" t="s">
        <v>56</v>
      </c>
      <c r="L152" s="64" t="s">
        <v>57</v>
      </c>
      <c r="M152" s="11">
        <v>0</v>
      </c>
      <c r="N152" s="14" t="s">
        <v>58</v>
      </c>
      <c r="O152" s="64" t="s">
        <v>58</v>
      </c>
      <c r="P152" s="64" t="s">
        <v>58</v>
      </c>
      <c r="Q152" s="18">
        <v>0</v>
      </c>
      <c r="R152" s="17" t="s">
        <v>56</v>
      </c>
      <c r="S152" s="64" t="s">
        <v>56</v>
      </c>
      <c r="T152" s="64" t="s">
        <v>58</v>
      </c>
      <c r="U152" s="64" t="s">
        <v>58</v>
      </c>
      <c r="V152" s="64">
        <v>0</v>
      </c>
      <c r="W152" s="11" t="s">
        <v>58</v>
      </c>
      <c r="X152" s="490" t="s">
        <v>179</v>
      </c>
      <c r="Y152" s="203">
        <v>0</v>
      </c>
      <c r="Z152" s="205">
        <v>0</v>
      </c>
      <c r="AA152" s="204" t="s">
        <v>56</v>
      </c>
      <c r="AB152" s="713" t="s">
        <v>56</v>
      </c>
      <c r="AC152" s="203" t="s">
        <v>56</v>
      </c>
      <c r="AD152" s="205" t="s">
        <v>56</v>
      </c>
      <c r="AE152" s="491">
        <v>0</v>
      </c>
      <c r="AF152" s="204">
        <v>0</v>
      </c>
      <c r="AG152" s="673" t="s">
        <v>56</v>
      </c>
    </row>
    <row r="153" spans="1:33" ht="30" customHeight="1" x14ac:dyDescent="0.25">
      <c r="A153" s="65" t="s">
        <v>49</v>
      </c>
      <c r="B153" s="837" t="s">
        <v>50</v>
      </c>
      <c r="C153" s="837" t="s">
        <v>74</v>
      </c>
      <c r="D153" s="471" t="s">
        <v>403</v>
      </c>
      <c r="E153" s="471" t="s">
        <v>404</v>
      </c>
      <c r="F153" s="472" t="s">
        <v>405</v>
      </c>
      <c r="G153" s="647" t="s">
        <v>406</v>
      </c>
      <c r="H153" s="681" t="s">
        <v>55</v>
      </c>
      <c r="I153" s="17" t="s">
        <v>56</v>
      </c>
      <c r="J153" s="64" t="s">
        <v>56</v>
      </c>
      <c r="K153" s="64" t="s">
        <v>56</v>
      </c>
      <c r="L153" s="64" t="s">
        <v>57</v>
      </c>
      <c r="M153" s="11">
        <v>0</v>
      </c>
      <c r="N153" s="14" t="s">
        <v>58</v>
      </c>
      <c r="O153" s="64" t="s">
        <v>58</v>
      </c>
      <c r="P153" s="64" t="s">
        <v>58</v>
      </c>
      <c r="Q153" s="18">
        <v>0</v>
      </c>
      <c r="R153" s="17" t="s">
        <v>56</v>
      </c>
      <c r="S153" s="64" t="s">
        <v>56</v>
      </c>
      <c r="T153" s="64" t="s">
        <v>58</v>
      </c>
      <c r="U153" s="64" t="s">
        <v>58</v>
      </c>
      <c r="V153" s="64">
        <v>0</v>
      </c>
      <c r="W153" s="11" t="s">
        <v>58</v>
      </c>
      <c r="X153" s="490" t="s">
        <v>179</v>
      </c>
      <c r="Y153" s="203">
        <v>0</v>
      </c>
      <c r="Z153" s="205">
        <v>0</v>
      </c>
      <c r="AA153" s="204" t="s">
        <v>56</v>
      </c>
      <c r="AB153" s="713" t="s">
        <v>56</v>
      </c>
      <c r="AC153" s="203" t="s">
        <v>56</v>
      </c>
      <c r="AD153" s="205" t="s">
        <v>56</v>
      </c>
      <c r="AE153" s="491">
        <v>0</v>
      </c>
      <c r="AF153" s="204">
        <v>0</v>
      </c>
      <c r="AG153" s="673" t="s">
        <v>56</v>
      </c>
    </row>
    <row r="154" spans="1:33" ht="30" customHeight="1" x14ac:dyDescent="0.25">
      <c r="A154" s="65" t="s">
        <v>49</v>
      </c>
      <c r="B154" s="837" t="s">
        <v>50</v>
      </c>
      <c r="C154" s="837" t="s">
        <v>74</v>
      </c>
      <c r="D154" s="471" t="s">
        <v>407</v>
      </c>
      <c r="E154" s="471" t="s">
        <v>407</v>
      </c>
      <c r="F154" s="472" t="s">
        <v>408</v>
      </c>
      <c r="G154" s="647" t="s">
        <v>407</v>
      </c>
      <c r="H154" s="681" t="s">
        <v>55</v>
      </c>
      <c r="I154" s="17" t="s">
        <v>56</v>
      </c>
      <c r="J154" s="64" t="s">
        <v>56</v>
      </c>
      <c r="K154" s="64" t="s">
        <v>56</v>
      </c>
      <c r="L154" s="64" t="s">
        <v>57</v>
      </c>
      <c r="M154" s="11">
        <v>0</v>
      </c>
      <c r="N154" s="14" t="s">
        <v>58</v>
      </c>
      <c r="O154" s="64" t="s">
        <v>58</v>
      </c>
      <c r="P154" s="64" t="s">
        <v>58</v>
      </c>
      <c r="Q154" s="18">
        <v>0</v>
      </c>
      <c r="R154" s="17" t="s">
        <v>56</v>
      </c>
      <c r="S154" s="64" t="s">
        <v>56</v>
      </c>
      <c r="T154" s="64" t="s">
        <v>58</v>
      </c>
      <c r="U154" s="64" t="s">
        <v>58</v>
      </c>
      <c r="V154" s="64">
        <v>0</v>
      </c>
      <c r="W154" s="11" t="s">
        <v>58</v>
      </c>
      <c r="X154" s="490" t="s">
        <v>179</v>
      </c>
      <c r="Y154" s="203">
        <v>0</v>
      </c>
      <c r="Z154" s="205">
        <v>0</v>
      </c>
      <c r="AA154" s="204" t="s">
        <v>56</v>
      </c>
      <c r="AB154" s="713" t="s">
        <v>56</v>
      </c>
      <c r="AC154" s="203" t="s">
        <v>56</v>
      </c>
      <c r="AD154" s="205" t="s">
        <v>56</v>
      </c>
      <c r="AE154" s="491">
        <v>0</v>
      </c>
      <c r="AF154" s="204">
        <v>0</v>
      </c>
      <c r="AG154" s="673" t="s">
        <v>56</v>
      </c>
    </row>
    <row r="155" spans="1:33" ht="30" customHeight="1" x14ac:dyDescent="0.25">
      <c r="A155" s="65" t="s">
        <v>49</v>
      </c>
      <c r="B155" s="837" t="s">
        <v>50</v>
      </c>
      <c r="C155" s="837" t="s">
        <v>74</v>
      </c>
      <c r="D155" s="471" t="s">
        <v>407</v>
      </c>
      <c r="E155" s="471" t="s">
        <v>407</v>
      </c>
      <c r="F155" s="472" t="s">
        <v>409</v>
      </c>
      <c r="G155" s="647" t="s">
        <v>407</v>
      </c>
      <c r="H155" s="681" t="s">
        <v>55</v>
      </c>
      <c r="I155" s="17" t="s">
        <v>56</v>
      </c>
      <c r="J155" s="64" t="s">
        <v>56</v>
      </c>
      <c r="K155" s="64" t="s">
        <v>56</v>
      </c>
      <c r="L155" s="64" t="s">
        <v>57</v>
      </c>
      <c r="M155" s="11">
        <v>0</v>
      </c>
      <c r="N155" s="14" t="s">
        <v>58</v>
      </c>
      <c r="O155" s="64" t="s">
        <v>58</v>
      </c>
      <c r="P155" s="64" t="s">
        <v>58</v>
      </c>
      <c r="Q155" s="18">
        <v>0</v>
      </c>
      <c r="R155" s="17" t="s">
        <v>56</v>
      </c>
      <c r="S155" s="64" t="s">
        <v>56</v>
      </c>
      <c r="T155" s="64" t="s">
        <v>58</v>
      </c>
      <c r="U155" s="64" t="s">
        <v>58</v>
      </c>
      <c r="V155" s="64">
        <v>0</v>
      </c>
      <c r="W155" s="11" t="s">
        <v>58</v>
      </c>
      <c r="X155" s="490" t="s">
        <v>179</v>
      </c>
      <c r="Y155" s="203">
        <v>0</v>
      </c>
      <c r="Z155" s="205">
        <v>0</v>
      </c>
      <c r="AA155" s="204" t="s">
        <v>56</v>
      </c>
      <c r="AB155" s="713" t="s">
        <v>56</v>
      </c>
      <c r="AC155" s="203" t="s">
        <v>56</v>
      </c>
      <c r="AD155" s="205" t="s">
        <v>56</v>
      </c>
      <c r="AE155" s="491">
        <v>0</v>
      </c>
      <c r="AF155" s="204">
        <v>0</v>
      </c>
      <c r="AG155" s="673" t="s">
        <v>56</v>
      </c>
    </row>
    <row r="156" spans="1:33" ht="30" customHeight="1" x14ac:dyDescent="0.25">
      <c r="A156" s="65" t="s">
        <v>49</v>
      </c>
      <c r="B156" s="837" t="s">
        <v>50</v>
      </c>
      <c r="C156" s="837" t="s">
        <v>74</v>
      </c>
      <c r="D156" s="471" t="s">
        <v>407</v>
      </c>
      <c r="E156" s="471" t="s">
        <v>407</v>
      </c>
      <c r="F156" s="472" t="s">
        <v>410</v>
      </c>
      <c r="G156" s="647" t="s">
        <v>411</v>
      </c>
      <c r="H156" s="681" t="s">
        <v>55</v>
      </c>
      <c r="I156" s="17" t="s">
        <v>56</v>
      </c>
      <c r="J156" s="64" t="s">
        <v>56</v>
      </c>
      <c r="K156" s="64" t="s">
        <v>56</v>
      </c>
      <c r="L156" s="64" t="s">
        <v>57</v>
      </c>
      <c r="M156" s="11">
        <v>0</v>
      </c>
      <c r="N156" s="14" t="s">
        <v>58</v>
      </c>
      <c r="O156" s="64" t="s">
        <v>58</v>
      </c>
      <c r="P156" s="64" t="s">
        <v>58</v>
      </c>
      <c r="Q156" s="18">
        <v>0</v>
      </c>
      <c r="R156" s="17" t="s">
        <v>56</v>
      </c>
      <c r="S156" s="64" t="s">
        <v>56</v>
      </c>
      <c r="T156" s="64" t="s">
        <v>58</v>
      </c>
      <c r="U156" s="64" t="s">
        <v>58</v>
      </c>
      <c r="V156" s="64">
        <v>0</v>
      </c>
      <c r="W156" s="11" t="s">
        <v>58</v>
      </c>
      <c r="X156" s="490" t="s">
        <v>179</v>
      </c>
      <c r="Y156" s="203">
        <v>0</v>
      </c>
      <c r="Z156" s="205">
        <v>0</v>
      </c>
      <c r="AA156" s="204" t="s">
        <v>56</v>
      </c>
      <c r="AB156" s="713" t="s">
        <v>56</v>
      </c>
      <c r="AC156" s="203" t="s">
        <v>56</v>
      </c>
      <c r="AD156" s="205" t="s">
        <v>56</v>
      </c>
      <c r="AE156" s="491">
        <v>0</v>
      </c>
      <c r="AF156" s="204">
        <v>0</v>
      </c>
      <c r="AG156" s="673" t="s">
        <v>56</v>
      </c>
    </row>
    <row r="157" spans="1:33" ht="30" customHeight="1" x14ac:dyDescent="0.25">
      <c r="A157" s="65" t="s">
        <v>49</v>
      </c>
      <c r="B157" s="837" t="s">
        <v>50</v>
      </c>
      <c r="C157" s="837" t="s">
        <v>74</v>
      </c>
      <c r="D157" s="471" t="s">
        <v>407</v>
      </c>
      <c r="E157" s="471" t="s">
        <v>407</v>
      </c>
      <c r="F157" s="472" t="s">
        <v>412</v>
      </c>
      <c r="G157" s="647" t="s">
        <v>407</v>
      </c>
      <c r="H157" s="681" t="s">
        <v>55</v>
      </c>
      <c r="I157" s="17" t="s">
        <v>56</v>
      </c>
      <c r="J157" s="64" t="s">
        <v>56</v>
      </c>
      <c r="K157" s="64" t="s">
        <v>56</v>
      </c>
      <c r="L157" s="64" t="s">
        <v>57</v>
      </c>
      <c r="M157" s="11">
        <v>0</v>
      </c>
      <c r="N157" s="14" t="s">
        <v>58</v>
      </c>
      <c r="O157" s="64" t="s">
        <v>58</v>
      </c>
      <c r="P157" s="64" t="s">
        <v>58</v>
      </c>
      <c r="Q157" s="18">
        <v>0</v>
      </c>
      <c r="R157" s="17" t="s">
        <v>56</v>
      </c>
      <c r="S157" s="64" t="s">
        <v>56</v>
      </c>
      <c r="T157" s="64" t="s">
        <v>58</v>
      </c>
      <c r="U157" s="64" t="s">
        <v>58</v>
      </c>
      <c r="V157" s="64">
        <v>0</v>
      </c>
      <c r="W157" s="11" t="s">
        <v>58</v>
      </c>
      <c r="X157" s="490" t="s">
        <v>179</v>
      </c>
      <c r="Y157" s="203">
        <v>0</v>
      </c>
      <c r="Z157" s="205">
        <v>0</v>
      </c>
      <c r="AA157" s="204" t="s">
        <v>56</v>
      </c>
      <c r="AB157" s="713" t="s">
        <v>56</v>
      </c>
      <c r="AC157" s="203" t="s">
        <v>56</v>
      </c>
      <c r="AD157" s="205" t="s">
        <v>56</v>
      </c>
      <c r="AE157" s="491">
        <v>0</v>
      </c>
      <c r="AF157" s="204">
        <v>0</v>
      </c>
      <c r="AG157" s="673" t="s">
        <v>56</v>
      </c>
    </row>
    <row r="158" spans="1:33" ht="30" customHeight="1" x14ac:dyDescent="0.25">
      <c r="A158" s="65" t="s">
        <v>49</v>
      </c>
      <c r="B158" s="837" t="s">
        <v>50</v>
      </c>
      <c r="C158" s="837" t="s">
        <v>74</v>
      </c>
      <c r="D158" s="471" t="s">
        <v>407</v>
      </c>
      <c r="E158" s="471" t="s">
        <v>407</v>
      </c>
      <c r="F158" s="472" t="s">
        <v>413</v>
      </c>
      <c r="G158" s="647" t="s">
        <v>407</v>
      </c>
      <c r="H158" s="681" t="s">
        <v>55</v>
      </c>
      <c r="I158" s="17" t="s">
        <v>56</v>
      </c>
      <c r="J158" s="64" t="s">
        <v>56</v>
      </c>
      <c r="K158" s="64" t="s">
        <v>56</v>
      </c>
      <c r="L158" s="64" t="s">
        <v>57</v>
      </c>
      <c r="M158" s="11">
        <v>0</v>
      </c>
      <c r="N158" s="14" t="s">
        <v>58</v>
      </c>
      <c r="O158" s="64" t="s">
        <v>58</v>
      </c>
      <c r="P158" s="64" t="s">
        <v>58</v>
      </c>
      <c r="Q158" s="18">
        <v>0</v>
      </c>
      <c r="R158" s="17" t="s">
        <v>56</v>
      </c>
      <c r="S158" s="64" t="s">
        <v>56</v>
      </c>
      <c r="T158" s="64" t="s">
        <v>58</v>
      </c>
      <c r="U158" s="64" t="s">
        <v>58</v>
      </c>
      <c r="V158" s="64">
        <v>0</v>
      </c>
      <c r="W158" s="11" t="s">
        <v>58</v>
      </c>
      <c r="X158" s="490" t="s">
        <v>179</v>
      </c>
      <c r="Y158" s="203">
        <v>0</v>
      </c>
      <c r="Z158" s="205">
        <v>0</v>
      </c>
      <c r="AA158" s="204" t="s">
        <v>56</v>
      </c>
      <c r="AB158" s="713" t="s">
        <v>56</v>
      </c>
      <c r="AC158" s="203" t="s">
        <v>56</v>
      </c>
      <c r="AD158" s="205" t="s">
        <v>56</v>
      </c>
      <c r="AE158" s="491">
        <v>0</v>
      </c>
      <c r="AF158" s="204">
        <v>0</v>
      </c>
      <c r="AG158" s="673" t="s">
        <v>56</v>
      </c>
    </row>
    <row r="159" spans="1:33" ht="30" customHeight="1" x14ac:dyDescent="0.25">
      <c r="A159" s="65" t="s">
        <v>49</v>
      </c>
      <c r="B159" s="837" t="s">
        <v>50</v>
      </c>
      <c r="C159" s="837" t="s">
        <v>74</v>
      </c>
      <c r="D159" s="471" t="s">
        <v>407</v>
      </c>
      <c r="E159" s="471" t="s">
        <v>407</v>
      </c>
      <c r="F159" s="472" t="s">
        <v>414</v>
      </c>
      <c r="G159" s="647" t="s">
        <v>407</v>
      </c>
      <c r="H159" s="681" t="s">
        <v>55</v>
      </c>
      <c r="I159" s="17" t="s">
        <v>56</v>
      </c>
      <c r="J159" s="64" t="s">
        <v>56</v>
      </c>
      <c r="K159" s="64" t="s">
        <v>56</v>
      </c>
      <c r="L159" s="64" t="s">
        <v>57</v>
      </c>
      <c r="M159" s="11">
        <v>0</v>
      </c>
      <c r="N159" s="14" t="s">
        <v>58</v>
      </c>
      <c r="O159" s="64" t="s">
        <v>58</v>
      </c>
      <c r="P159" s="64" t="s">
        <v>58</v>
      </c>
      <c r="Q159" s="18">
        <v>0</v>
      </c>
      <c r="R159" s="17" t="s">
        <v>56</v>
      </c>
      <c r="S159" s="64" t="s">
        <v>56</v>
      </c>
      <c r="T159" s="64" t="s">
        <v>58</v>
      </c>
      <c r="U159" s="64" t="s">
        <v>58</v>
      </c>
      <c r="V159" s="64">
        <v>0</v>
      </c>
      <c r="W159" s="11" t="s">
        <v>58</v>
      </c>
      <c r="X159" s="490" t="s">
        <v>179</v>
      </c>
      <c r="Y159" s="203">
        <v>0</v>
      </c>
      <c r="Z159" s="205">
        <v>0</v>
      </c>
      <c r="AA159" s="204" t="s">
        <v>56</v>
      </c>
      <c r="AB159" s="713" t="s">
        <v>56</v>
      </c>
      <c r="AC159" s="203" t="s">
        <v>56</v>
      </c>
      <c r="AD159" s="205" t="s">
        <v>56</v>
      </c>
      <c r="AE159" s="491">
        <v>0</v>
      </c>
      <c r="AF159" s="204">
        <v>0</v>
      </c>
      <c r="AG159" s="673" t="s">
        <v>56</v>
      </c>
    </row>
    <row r="160" spans="1:33" ht="30" customHeight="1" x14ac:dyDescent="0.25">
      <c r="A160" s="65" t="s">
        <v>49</v>
      </c>
      <c r="B160" s="837" t="s">
        <v>50</v>
      </c>
      <c r="C160" s="837" t="s">
        <v>74</v>
      </c>
      <c r="D160" s="471" t="s">
        <v>415</v>
      </c>
      <c r="E160" s="471" t="s">
        <v>407</v>
      </c>
      <c r="F160" s="472" t="s">
        <v>416</v>
      </c>
      <c r="G160" s="647" t="s">
        <v>417</v>
      </c>
      <c r="H160" s="681" t="s">
        <v>55</v>
      </c>
      <c r="I160" s="17" t="s">
        <v>56</v>
      </c>
      <c r="J160" s="64" t="s">
        <v>56</v>
      </c>
      <c r="K160" s="64" t="s">
        <v>56</v>
      </c>
      <c r="L160" s="64" t="s">
        <v>57</v>
      </c>
      <c r="M160" s="11">
        <v>0</v>
      </c>
      <c r="N160" s="14" t="s">
        <v>58</v>
      </c>
      <c r="O160" s="64" t="s">
        <v>58</v>
      </c>
      <c r="P160" s="64" t="s">
        <v>58</v>
      </c>
      <c r="Q160" s="18">
        <v>0</v>
      </c>
      <c r="R160" s="17" t="s">
        <v>56</v>
      </c>
      <c r="S160" s="64" t="s">
        <v>56</v>
      </c>
      <c r="T160" s="64">
        <v>0</v>
      </c>
      <c r="U160" s="64">
        <v>2</v>
      </c>
      <c r="V160" s="64">
        <v>0</v>
      </c>
      <c r="W160" s="11">
        <v>1</v>
      </c>
      <c r="X160" s="490" t="s">
        <v>179</v>
      </c>
      <c r="Y160" s="203">
        <v>0</v>
      </c>
      <c r="Z160" s="205">
        <v>0</v>
      </c>
      <c r="AA160" s="204" t="s">
        <v>56</v>
      </c>
      <c r="AB160" s="713" t="s">
        <v>56</v>
      </c>
      <c r="AC160" s="203" t="s">
        <v>56</v>
      </c>
      <c r="AD160" s="205" t="s">
        <v>56</v>
      </c>
      <c r="AE160" s="491">
        <v>0</v>
      </c>
      <c r="AF160" s="204">
        <v>0</v>
      </c>
      <c r="AG160" s="673" t="s">
        <v>56</v>
      </c>
    </row>
    <row r="161" spans="1:33" ht="30" customHeight="1" x14ac:dyDescent="0.25">
      <c r="A161" s="65" t="s">
        <v>49</v>
      </c>
      <c r="B161" s="837" t="s">
        <v>50</v>
      </c>
      <c r="C161" s="837" t="s">
        <v>74</v>
      </c>
      <c r="D161" s="471" t="s">
        <v>415</v>
      </c>
      <c r="E161" s="471" t="s">
        <v>407</v>
      </c>
      <c r="F161" s="472" t="s">
        <v>418</v>
      </c>
      <c r="G161" s="647" t="s">
        <v>419</v>
      </c>
      <c r="H161" s="681" t="s">
        <v>55</v>
      </c>
      <c r="I161" s="17" t="s">
        <v>56</v>
      </c>
      <c r="J161" s="64" t="s">
        <v>56</v>
      </c>
      <c r="K161" s="64" t="s">
        <v>56</v>
      </c>
      <c r="L161" s="64" t="s">
        <v>57</v>
      </c>
      <c r="M161" s="11">
        <v>0</v>
      </c>
      <c r="N161" s="14" t="s">
        <v>58</v>
      </c>
      <c r="O161" s="64" t="s">
        <v>58</v>
      </c>
      <c r="P161" s="64" t="s">
        <v>58</v>
      </c>
      <c r="Q161" s="18">
        <v>0</v>
      </c>
      <c r="R161" s="17" t="s">
        <v>56</v>
      </c>
      <c r="S161" s="64" t="s">
        <v>56</v>
      </c>
      <c r="T161" s="64">
        <v>0</v>
      </c>
      <c r="U161" s="64">
        <v>1</v>
      </c>
      <c r="V161" s="64">
        <v>0</v>
      </c>
      <c r="W161" s="11">
        <v>1</v>
      </c>
      <c r="X161" s="490" t="s">
        <v>179</v>
      </c>
      <c r="Y161" s="203">
        <v>0</v>
      </c>
      <c r="Z161" s="205">
        <v>0</v>
      </c>
      <c r="AA161" s="204" t="s">
        <v>56</v>
      </c>
      <c r="AB161" s="713" t="s">
        <v>56</v>
      </c>
      <c r="AC161" s="203" t="s">
        <v>56</v>
      </c>
      <c r="AD161" s="205" t="s">
        <v>56</v>
      </c>
      <c r="AE161" s="491">
        <v>0</v>
      </c>
      <c r="AF161" s="204">
        <v>0</v>
      </c>
      <c r="AG161" s="673" t="s">
        <v>56</v>
      </c>
    </row>
    <row r="162" spans="1:33" ht="30" customHeight="1" x14ac:dyDescent="0.25">
      <c r="A162" s="65" t="s">
        <v>49</v>
      </c>
      <c r="B162" s="837" t="s">
        <v>50</v>
      </c>
      <c r="C162" s="837" t="s">
        <v>74</v>
      </c>
      <c r="D162" s="471" t="s">
        <v>415</v>
      </c>
      <c r="E162" s="471" t="s">
        <v>407</v>
      </c>
      <c r="F162" s="472" t="s">
        <v>420</v>
      </c>
      <c r="G162" s="647" t="s">
        <v>421</v>
      </c>
      <c r="H162" s="681" t="s">
        <v>55</v>
      </c>
      <c r="I162" s="17" t="s">
        <v>56</v>
      </c>
      <c r="J162" s="64" t="s">
        <v>56</v>
      </c>
      <c r="K162" s="64" t="s">
        <v>56</v>
      </c>
      <c r="L162" s="64" t="s">
        <v>57</v>
      </c>
      <c r="M162" s="11">
        <v>0</v>
      </c>
      <c r="N162" s="14" t="s">
        <v>58</v>
      </c>
      <c r="O162" s="64" t="s">
        <v>58</v>
      </c>
      <c r="P162" s="64" t="s">
        <v>58</v>
      </c>
      <c r="Q162" s="18">
        <v>0</v>
      </c>
      <c r="R162" s="17" t="s">
        <v>56</v>
      </c>
      <c r="S162" s="64" t="s">
        <v>56</v>
      </c>
      <c r="T162" s="64" t="s">
        <v>58</v>
      </c>
      <c r="U162" s="64" t="s">
        <v>58</v>
      </c>
      <c r="V162" s="64">
        <v>0</v>
      </c>
      <c r="W162" s="11" t="s">
        <v>58</v>
      </c>
      <c r="X162" s="490" t="s">
        <v>179</v>
      </c>
      <c r="Y162" s="203">
        <v>0</v>
      </c>
      <c r="Z162" s="205">
        <v>0</v>
      </c>
      <c r="AA162" s="204" t="s">
        <v>56</v>
      </c>
      <c r="AB162" s="713" t="s">
        <v>56</v>
      </c>
      <c r="AC162" s="203" t="s">
        <v>56</v>
      </c>
      <c r="AD162" s="205" t="s">
        <v>56</v>
      </c>
      <c r="AE162" s="491">
        <v>0</v>
      </c>
      <c r="AF162" s="204">
        <v>0</v>
      </c>
      <c r="AG162" s="673" t="s">
        <v>56</v>
      </c>
    </row>
    <row r="163" spans="1:33" ht="30" customHeight="1" x14ac:dyDescent="0.25">
      <c r="A163" s="65" t="s">
        <v>49</v>
      </c>
      <c r="B163" s="837" t="s">
        <v>50</v>
      </c>
      <c r="C163" s="837" t="s">
        <v>74</v>
      </c>
      <c r="D163" s="471" t="s">
        <v>415</v>
      </c>
      <c r="E163" s="471" t="s">
        <v>407</v>
      </c>
      <c r="F163" s="472" t="s">
        <v>422</v>
      </c>
      <c r="G163" s="647" t="s">
        <v>423</v>
      </c>
      <c r="H163" s="681" t="s">
        <v>55</v>
      </c>
      <c r="I163" s="17" t="s">
        <v>56</v>
      </c>
      <c r="J163" s="64" t="s">
        <v>56</v>
      </c>
      <c r="K163" s="64" t="s">
        <v>56</v>
      </c>
      <c r="L163" s="64" t="s">
        <v>57</v>
      </c>
      <c r="M163" s="11">
        <v>0</v>
      </c>
      <c r="N163" s="14" t="s">
        <v>58</v>
      </c>
      <c r="O163" s="64" t="s">
        <v>58</v>
      </c>
      <c r="P163" s="64" t="s">
        <v>58</v>
      </c>
      <c r="Q163" s="18">
        <v>0</v>
      </c>
      <c r="R163" s="17" t="s">
        <v>56</v>
      </c>
      <c r="S163" s="64" t="s">
        <v>56</v>
      </c>
      <c r="T163" s="64">
        <v>0</v>
      </c>
      <c r="U163" s="64">
        <v>4</v>
      </c>
      <c r="V163" s="64">
        <v>0</v>
      </c>
      <c r="W163" s="11">
        <v>1</v>
      </c>
      <c r="X163" s="490" t="s">
        <v>179</v>
      </c>
      <c r="Y163" s="203">
        <v>0</v>
      </c>
      <c r="Z163" s="205">
        <v>0</v>
      </c>
      <c r="AA163" s="204" t="s">
        <v>56</v>
      </c>
      <c r="AB163" s="713" t="s">
        <v>56</v>
      </c>
      <c r="AC163" s="203" t="s">
        <v>56</v>
      </c>
      <c r="AD163" s="205" t="s">
        <v>56</v>
      </c>
      <c r="AE163" s="491">
        <v>0</v>
      </c>
      <c r="AF163" s="204">
        <v>0</v>
      </c>
      <c r="AG163" s="673" t="s">
        <v>56</v>
      </c>
    </row>
    <row r="164" spans="1:33" ht="30" customHeight="1" x14ac:dyDescent="0.25">
      <c r="A164" s="65" t="s">
        <v>49</v>
      </c>
      <c r="B164" s="837" t="s">
        <v>50</v>
      </c>
      <c r="C164" s="837" t="s">
        <v>74</v>
      </c>
      <c r="D164" s="471" t="s">
        <v>415</v>
      </c>
      <c r="E164" s="471" t="s">
        <v>407</v>
      </c>
      <c r="F164" s="472" t="s">
        <v>424</v>
      </c>
      <c r="G164" s="647" t="s">
        <v>407</v>
      </c>
      <c r="H164" s="681" t="s">
        <v>55</v>
      </c>
      <c r="I164" s="17" t="s">
        <v>56</v>
      </c>
      <c r="J164" s="64" t="s">
        <v>56</v>
      </c>
      <c r="K164" s="64" t="s">
        <v>56</v>
      </c>
      <c r="L164" s="64" t="s">
        <v>57</v>
      </c>
      <c r="M164" s="11">
        <v>0</v>
      </c>
      <c r="N164" s="14" t="s">
        <v>58</v>
      </c>
      <c r="O164" s="64" t="s">
        <v>58</v>
      </c>
      <c r="P164" s="64" t="s">
        <v>58</v>
      </c>
      <c r="Q164" s="18">
        <v>0</v>
      </c>
      <c r="R164" s="17" t="s">
        <v>56</v>
      </c>
      <c r="S164" s="64" t="s">
        <v>56</v>
      </c>
      <c r="T164" s="64" t="s">
        <v>58</v>
      </c>
      <c r="U164" s="64" t="s">
        <v>58</v>
      </c>
      <c r="V164" s="64">
        <v>0</v>
      </c>
      <c r="W164" s="11" t="s">
        <v>58</v>
      </c>
      <c r="X164" s="490" t="s">
        <v>179</v>
      </c>
      <c r="Y164" s="203">
        <v>0</v>
      </c>
      <c r="Z164" s="205">
        <v>0</v>
      </c>
      <c r="AA164" s="204" t="s">
        <v>56</v>
      </c>
      <c r="AB164" s="713" t="s">
        <v>56</v>
      </c>
      <c r="AC164" s="203" t="s">
        <v>56</v>
      </c>
      <c r="AD164" s="205" t="s">
        <v>56</v>
      </c>
      <c r="AE164" s="491">
        <v>0</v>
      </c>
      <c r="AF164" s="204">
        <v>0</v>
      </c>
      <c r="AG164" s="673" t="s">
        <v>56</v>
      </c>
    </row>
    <row r="165" spans="1:33" ht="30" customHeight="1" x14ac:dyDescent="0.25">
      <c r="A165" s="65" t="s">
        <v>49</v>
      </c>
      <c r="B165" s="837" t="s">
        <v>50</v>
      </c>
      <c r="C165" s="837" t="s">
        <v>74</v>
      </c>
      <c r="D165" s="471" t="s">
        <v>425</v>
      </c>
      <c r="E165" s="471" t="s">
        <v>425</v>
      </c>
      <c r="F165" s="472" t="s">
        <v>426</v>
      </c>
      <c r="G165" s="647" t="s">
        <v>427</v>
      </c>
      <c r="H165" s="681" t="s">
        <v>55</v>
      </c>
      <c r="I165" s="17" t="s">
        <v>56</v>
      </c>
      <c r="J165" s="64" t="s">
        <v>56</v>
      </c>
      <c r="K165" s="64" t="s">
        <v>56</v>
      </c>
      <c r="L165" s="64" t="s">
        <v>57</v>
      </c>
      <c r="M165" s="11">
        <v>0</v>
      </c>
      <c r="N165" s="14" t="s">
        <v>58</v>
      </c>
      <c r="O165" s="64" t="s">
        <v>58</v>
      </c>
      <c r="P165" s="64" t="s">
        <v>58</v>
      </c>
      <c r="Q165" s="18">
        <v>0</v>
      </c>
      <c r="R165" s="17" t="s">
        <v>56</v>
      </c>
      <c r="S165" s="64" t="s">
        <v>56</v>
      </c>
      <c r="T165" s="64" t="s">
        <v>58</v>
      </c>
      <c r="U165" s="64" t="s">
        <v>58</v>
      </c>
      <c r="V165" s="64">
        <v>0</v>
      </c>
      <c r="W165" s="11" t="s">
        <v>58</v>
      </c>
      <c r="X165" s="490" t="s">
        <v>179</v>
      </c>
      <c r="Y165" s="203">
        <v>0</v>
      </c>
      <c r="Z165" s="205">
        <v>0</v>
      </c>
      <c r="AA165" s="204" t="s">
        <v>56</v>
      </c>
      <c r="AB165" s="713" t="s">
        <v>56</v>
      </c>
      <c r="AC165" s="203" t="s">
        <v>56</v>
      </c>
      <c r="AD165" s="205" t="s">
        <v>56</v>
      </c>
      <c r="AE165" s="491">
        <v>0</v>
      </c>
      <c r="AF165" s="204">
        <v>0</v>
      </c>
      <c r="AG165" s="673" t="s">
        <v>56</v>
      </c>
    </row>
    <row r="166" spans="1:33" ht="30" customHeight="1" x14ac:dyDescent="0.25">
      <c r="A166" s="65" t="s">
        <v>49</v>
      </c>
      <c r="B166" s="837" t="s">
        <v>50</v>
      </c>
      <c r="C166" s="837" t="s">
        <v>74</v>
      </c>
      <c r="D166" s="471" t="s">
        <v>425</v>
      </c>
      <c r="E166" s="471" t="s">
        <v>425</v>
      </c>
      <c r="F166" s="472" t="s">
        <v>428</v>
      </c>
      <c r="G166" s="647" t="s">
        <v>429</v>
      </c>
      <c r="H166" s="681" t="s">
        <v>55</v>
      </c>
      <c r="I166" s="17" t="s">
        <v>56</v>
      </c>
      <c r="J166" s="64" t="s">
        <v>56</v>
      </c>
      <c r="K166" s="64" t="s">
        <v>56</v>
      </c>
      <c r="L166" s="64" t="s">
        <v>57</v>
      </c>
      <c r="M166" s="11">
        <v>0</v>
      </c>
      <c r="N166" s="14" t="s">
        <v>58</v>
      </c>
      <c r="O166" s="64" t="s">
        <v>58</v>
      </c>
      <c r="P166" s="64" t="s">
        <v>58</v>
      </c>
      <c r="Q166" s="18">
        <v>0</v>
      </c>
      <c r="R166" s="17" t="s">
        <v>56</v>
      </c>
      <c r="S166" s="64" t="s">
        <v>56</v>
      </c>
      <c r="T166" s="64" t="s">
        <v>58</v>
      </c>
      <c r="U166" s="64" t="s">
        <v>58</v>
      </c>
      <c r="V166" s="64">
        <v>0</v>
      </c>
      <c r="W166" s="11" t="s">
        <v>58</v>
      </c>
      <c r="X166" s="490" t="s">
        <v>179</v>
      </c>
      <c r="Y166" s="203">
        <v>0</v>
      </c>
      <c r="Z166" s="205">
        <v>0</v>
      </c>
      <c r="AA166" s="204" t="s">
        <v>56</v>
      </c>
      <c r="AB166" s="713" t="s">
        <v>56</v>
      </c>
      <c r="AC166" s="203" t="s">
        <v>56</v>
      </c>
      <c r="AD166" s="205" t="s">
        <v>56</v>
      </c>
      <c r="AE166" s="491">
        <v>0</v>
      </c>
      <c r="AF166" s="204">
        <v>0</v>
      </c>
      <c r="AG166" s="673" t="s">
        <v>56</v>
      </c>
    </row>
    <row r="167" spans="1:33" ht="30" customHeight="1" x14ac:dyDescent="0.25">
      <c r="A167" s="65" t="s">
        <v>49</v>
      </c>
      <c r="B167" s="837" t="s">
        <v>50</v>
      </c>
      <c r="C167" s="837" t="s">
        <v>74</v>
      </c>
      <c r="D167" s="471" t="s">
        <v>425</v>
      </c>
      <c r="E167" s="471" t="s">
        <v>425</v>
      </c>
      <c r="F167" s="472" t="s">
        <v>430</v>
      </c>
      <c r="G167" s="647" t="s">
        <v>429</v>
      </c>
      <c r="H167" s="681" t="s">
        <v>55</v>
      </c>
      <c r="I167" s="17" t="s">
        <v>56</v>
      </c>
      <c r="J167" s="64" t="s">
        <v>56</v>
      </c>
      <c r="K167" s="64" t="s">
        <v>56</v>
      </c>
      <c r="L167" s="64" t="s">
        <v>57</v>
      </c>
      <c r="M167" s="11">
        <v>0</v>
      </c>
      <c r="N167" s="14" t="s">
        <v>58</v>
      </c>
      <c r="O167" s="64" t="s">
        <v>58</v>
      </c>
      <c r="P167" s="64" t="s">
        <v>58</v>
      </c>
      <c r="Q167" s="18">
        <v>0</v>
      </c>
      <c r="R167" s="17" t="s">
        <v>56</v>
      </c>
      <c r="S167" s="64" t="s">
        <v>56</v>
      </c>
      <c r="T167" s="64" t="s">
        <v>58</v>
      </c>
      <c r="U167" s="64" t="s">
        <v>58</v>
      </c>
      <c r="V167" s="64">
        <v>0</v>
      </c>
      <c r="W167" s="11" t="s">
        <v>58</v>
      </c>
      <c r="X167" s="490" t="s">
        <v>179</v>
      </c>
      <c r="Y167" s="203">
        <v>0</v>
      </c>
      <c r="Z167" s="205">
        <v>0</v>
      </c>
      <c r="AA167" s="204" t="s">
        <v>56</v>
      </c>
      <c r="AB167" s="713" t="s">
        <v>56</v>
      </c>
      <c r="AC167" s="203" t="s">
        <v>56</v>
      </c>
      <c r="AD167" s="205" t="s">
        <v>56</v>
      </c>
      <c r="AE167" s="491">
        <v>0</v>
      </c>
      <c r="AF167" s="204">
        <v>0</v>
      </c>
      <c r="AG167" s="673" t="s">
        <v>56</v>
      </c>
    </row>
    <row r="168" spans="1:33" ht="30" customHeight="1" x14ac:dyDescent="0.25">
      <c r="A168" s="65" t="s">
        <v>49</v>
      </c>
      <c r="B168" s="837" t="s">
        <v>50</v>
      </c>
      <c r="C168" s="837" t="s">
        <v>74</v>
      </c>
      <c r="D168" s="471" t="s">
        <v>425</v>
      </c>
      <c r="E168" s="471" t="s">
        <v>425</v>
      </c>
      <c r="F168" s="472" t="s">
        <v>431</v>
      </c>
      <c r="G168" s="647" t="s">
        <v>432</v>
      </c>
      <c r="H168" s="681" t="s">
        <v>55</v>
      </c>
      <c r="I168" s="17" t="s">
        <v>56</v>
      </c>
      <c r="J168" s="64" t="s">
        <v>56</v>
      </c>
      <c r="K168" s="64" t="s">
        <v>56</v>
      </c>
      <c r="L168" s="64" t="s">
        <v>57</v>
      </c>
      <c r="M168" s="11">
        <v>0</v>
      </c>
      <c r="N168" s="14" t="s">
        <v>58</v>
      </c>
      <c r="O168" s="64" t="s">
        <v>58</v>
      </c>
      <c r="P168" s="64" t="s">
        <v>58</v>
      </c>
      <c r="Q168" s="18">
        <v>0</v>
      </c>
      <c r="R168" s="17" t="s">
        <v>56</v>
      </c>
      <c r="S168" s="64" t="s">
        <v>56</v>
      </c>
      <c r="T168" s="64" t="s">
        <v>58</v>
      </c>
      <c r="U168" s="64" t="s">
        <v>58</v>
      </c>
      <c r="V168" s="64">
        <v>0</v>
      </c>
      <c r="W168" s="11" t="s">
        <v>58</v>
      </c>
      <c r="X168" s="490" t="s">
        <v>179</v>
      </c>
      <c r="Y168" s="203">
        <v>0</v>
      </c>
      <c r="Z168" s="205">
        <v>0</v>
      </c>
      <c r="AA168" s="204" t="s">
        <v>56</v>
      </c>
      <c r="AB168" s="713" t="s">
        <v>56</v>
      </c>
      <c r="AC168" s="203" t="s">
        <v>56</v>
      </c>
      <c r="AD168" s="205" t="s">
        <v>56</v>
      </c>
      <c r="AE168" s="491">
        <v>0</v>
      </c>
      <c r="AF168" s="204">
        <v>0</v>
      </c>
      <c r="AG168" s="673" t="s">
        <v>56</v>
      </c>
    </row>
    <row r="169" spans="1:33" ht="30" customHeight="1" x14ac:dyDescent="0.25">
      <c r="A169" s="65" t="s">
        <v>49</v>
      </c>
      <c r="B169" s="837" t="s">
        <v>50</v>
      </c>
      <c r="C169" s="837" t="s">
        <v>74</v>
      </c>
      <c r="D169" s="471" t="s">
        <v>433</v>
      </c>
      <c r="E169" s="471" t="s">
        <v>390</v>
      </c>
      <c r="F169" s="472" t="s">
        <v>434</v>
      </c>
      <c r="G169" s="647" t="s">
        <v>390</v>
      </c>
      <c r="H169" s="681" t="s">
        <v>55</v>
      </c>
      <c r="I169" s="17" t="s">
        <v>56</v>
      </c>
      <c r="J169" s="64" t="s">
        <v>56</v>
      </c>
      <c r="K169" s="64" t="s">
        <v>56</v>
      </c>
      <c r="L169" s="64" t="s">
        <v>57</v>
      </c>
      <c r="M169" s="11">
        <v>0</v>
      </c>
      <c r="N169" s="14" t="s">
        <v>58</v>
      </c>
      <c r="O169" s="64" t="s">
        <v>58</v>
      </c>
      <c r="P169" s="64" t="s">
        <v>58</v>
      </c>
      <c r="Q169" s="18">
        <v>0</v>
      </c>
      <c r="R169" s="17" t="s">
        <v>56</v>
      </c>
      <c r="S169" s="64" t="s">
        <v>56</v>
      </c>
      <c r="T169" s="64" t="s">
        <v>58</v>
      </c>
      <c r="U169" s="64" t="s">
        <v>58</v>
      </c>
      <c r="V169" s="64">
        <v>0</v>
      </c>
      <c r="W169" s="11" t="s">
        <v>58</v>
      </c>
      <c r="X169" s="490" t="s">
        <v>179</v>
      </c>
      <c r="Y169" s="203">
        <v>0</v>
      </c>
      <c r="Z169" s="205">
        <v>0</v>
      </c>
      <c r="AA169" s="204" t="s">
        <v>56</v>
      </c>
      <c r="AB169" s="713" t="s">
        <v>56</v>
      </c>
      <c r="AC169" s="203" t="s">
        <v>56</v>
      </c>
      <c r="AD169" s="205" t="s">
        <v>56</v>
      </c>
      <c r="AE169" s="491">
        <v>0</v>
      </c>
      <c r="AF169" s="204">
        <v>0</v>
      </c>
      <c r="AG169" s="673" t="s">
        <v>56</v>
      </c>
    </row>
    <row r="170" spans="1:33" ht="30" customHeight="1" x14ac:dyDescent="0.25">
      <c r="A170" s="65" t="s">
        <v>49</v>
      </c>
      <c r="B170" s="837" t="s">
        <v>50</v>
      </c>
      <c r="C170" s="837" t="s">
        <v>74</v>
      </c>
      <c r="D170" s="471" t="s">
        <v>433</v>
      </c>
      <c r="E170" s="471" t="s">
        <v>390</v>
      </c>
      <c r="F170" s="472" t="s">
        <v>435</v>
      </c>
      <c r="G170" s="647" t="s">
        <v>436</v>
      </c>
      <c r="H170" s="681" t="s">
        <v>55</v>
      </c>
      <c r="I170" s="17" t="s">
        <v>56</v>
      </c>
      <c r="J170" s="64" t="s">
        <v>56</v>
      </c>
      <c r="K170" s="64" t="s">
        <v>56</v>
      </c>
      <c r="L170" s="64" t="s">
        <v>57</v>
      </c>
      <c r="M170" s="11">
        <v>0</v>
      </c>
      <c r="N170" s="14" t="s">
        <v>58</v>
      </c>
      <c r="O170" s="64" t="s">
        <v>58</v>
      </c>
      <c r="P170" s="64" t="s">
        <v>58</v>
      </c>
      <c r="Q170" s="18">
        <v>0</v>
      </c>
      <c r="R170" s="17" t="s">
        <v>56</v>
      </c>
      <c r="S170" s="64" t="s">
        <v>56</v>
      </c>
      <c r="T170" s="64" t="s">
        <v>58</v>
      </c>
      <c r="U170" s="64" t="s">
        <v>58</v>
      </c>
      <c r="V170" s="64">
        <v>0</v>
      </c>
      <c r="W170" s="11" t="s">
        <v>58</v>
      </c>
      <c r="X170" s="490" t="s">
        <v>179</v>
      </c>
      <c r="Y170" s="203">
        <v>0</v>
      </c>
      <c r="Z170" s="205">
        <v>0</v>
      </c>
      <c r="AA170" s="204" t="s">
        <v>56</v>
      </c>
      <c r="AB170" s="713" t="s">
        <v>56</v>
      </c>
      <c r="AC170" s="203" t="s">
        <v>56</v>
      </c>
      <c r="AD170" s="205" t="s">
        <v>56</v>
      </c>
      <c r="AE170" s="491">
        <v>0</v>
      </c>
      <c r="AF170" s="204">
        <v>0</v>
      </c>
      <c r="AG170" s="673" t="s">
        <v>56</v>
      </c>
    </row>
    <row r="171" spans="1:33" ht="30" customHeight="1" x14ac:dyDescent="0.25">
      <c r="A171" s="65" t="s">
        <v>49</v>
      </c>
      <c r="B171" s="837" t="s">
        <v>50</v>
      </c>
      <c r="C171" s="837" t="s">
        <v>74</v>
      </c>
      <c r="D171" s="471" t="s">
        <v>433</v>
      </c>
      <c r="E171" s="471" t="s">
        <v>390</v>
      </c>
      <c r="F171" s="472" t="s">
        <v>437</v>
      </c>
      <c r="G171" s="647" t="s">
        <v>438</v>
      </c>
      <c r="H171" s="681" t="s">
        <v>55</v>
      </c>
      <c r="I171" s="17" t="s">
        <v>56</v>
      </c>
      <c r="J171" s="64" t="s">
        <v>56</v>
      </c>
      <c r="K171" s="64" t="s">
        <v>56</v>
      </c>
      <c r="L171" s="64" t="s">
        <v>57</v>
      </c>
      <c r="M171" s="11">
        <v>0</v>
      </c>
      <c r="N171" s="14" t="s">
        <v>58</v>
      </c>
      <c r="O171" s="64" t="s">
        <v>58</v>
      </c>
      <c r="P171" s="64" t="s">
        <v>58</v>
      </c>
      <c r="Q171" s="18">
        <v>0</v>
      </c>
      <c r="R171" s="17" t="s">
        <v>56</v>
      </c>
      <c r="S171" s="64" t="s">
        <v>56</v>
      </c>
      <c r="T171" s="64" t="s">
        <v>58</v>
      </c>
      <c r="U171" s="64" t="s">
        <v>58</v>
      </c>
      <c r="V171" s="64">
        <v>0</v>
      </c>
      <c r="W171" s="11" t="s">
        <v>58</v>
      </c>
      <c r="X171" s="490" t="s">
        <v>179</v>
      </c>
      <c r="Y171" s="203">
        <v>0</v>
      </c>
      <c r="Z171" s="205">
        <v>0</v>
      </c>
      <c r="AA171" s="204" t="s">
        <v>56</v>
      </c>
      <c r="AB171" s="713" t="s">
        <v>56</v>
      </c>
      <c r="AC171" s="203" t="s">
        <v>56</v>
      </c>
      <c r="AD171" s="205" t="s">
        <v>56</v>
      </c>
      <c r="AE171" s="491">
        <v>0</v>
      </c>
      <c r="AF171" s="204">
        <v>0</v>
      </c>
      <c r="AG171" s="673" t="s">
        <v>56</v>
      </c>
    </row>
    <row r="172" spans="1:33" ht="30" customHeight="1" x14ac:dyDescent="0.25">
      <c r="A172" s="65" t="s">
        <v>49</v>
      </c>
      <c r="B172" s="837" t="s">
        <v>50</v>
      </c>
      <c r="C172" s="837" t="s">
        <v>74</v>
      </c>
      <c r="D172" s="471" t="s">
        <v>433</v>
      </c>
      <c r="E172" s="471" t="s">
        <v>390</v>
      </c>
      <c r="F172" s="472" t="s">
        <v>439</v>
      </c>
      <c r="G172" s="647" t="s">
        <v>390</v>
      </c>
      <c r="H172" s="681" t="s">
        <v>55</v>
      </c>
      <c r="I172" s="17" t="s">
        <v>56</v>
      </c>
      <c r="J172" s="64" t="s">
        <v>56</v>
      </c>
      <c r="K172" s="64" t="s">
        <v>56</v>
      </c>
      <c r="L172" s="64" t="s">
        <v>57</v>
      </c>
      <c r="M172" s="11">
        <v>0</v>
      </c>
      <c r="N172" s="14" t="s">
        <v>58</v>
      </c>
      <c r="O172" s="64" t="s">
        <v>58</v>
      </c>
      <c r="P172" s="64" t="s">
        <v>58</v>
      </c>
      <c r="Q172" s="18">
        <v>0</v>
      </c>
      <c r="R172" s="17" t="s">
        <v>56</v>
      </c>
      <c r="S172" s="64" t="s">
        <v>56</v>
      </c>
      <c r="T172" s="64" t="s">
        <v>58</v>
      </c>
      <c r="U172" s="64" t="s">
        <v>58</v>
      </c>
      <c r="V172" s="64">
        <v>0</v>
      </c>
      <c r="W172" s="11" t="s">
        <v>58</v>
      </c>
      <c r="X172" s="490" t="s">
        <v>179</v>
      </c>
      <c r="Y172" s="203">
        <v>0</v>
      </c>
      <c r="Z172" s="205">
        <v>0</v>
      </c>
      <c r="AA172" s="204" t="s">
        <v>56</v>
      </c>
      <c r="AB172" s="713" t="s">
        <v>56</v>
      </c>
      <c r="AC172" s="203" t="s">
        <v>56</v>
      </c>
      <c r="AD172" s="205" t="s">
        <v>56</v>
      </c>
      <c r="AE172" s="491">
        <v>0</v>
      </c>
      <c r="AF172" s="204">
        <v>0</v>
      </c>
      <c r="AG172" s="673" t="s">
        <v>56</v>
      </c>
    </row>
    <row r="173" spans="1:33" ht="30" customHeight="1" x14ac:dyDescent="0.25">
      <c r="A173" s="65" t="s">
        <v>49</v>
      </c>
      <c r="B173" s="837" t="s">
        <v>50</v>
      </c>
      <c r="C173" s="837" t="s">
        <v>74</v>
      </c>
      <c r="D173" s="471" t="s">
        <v>433</v>
      </c>
      <c r="E173" s="471" t="s">
        <v>390</v>
      </c>
      <c r="F173" s="472" t="s">
        <v>440</v>
      </c>
      <c r="G173" s="647" t="s">
        <v>441</v>
      </c>
      <c r="H173" s="681" t="s">
        <v>55</v>
      </c>
      <c r="I173" s="17" t="s">
        <v>56</v>
      </c>
      <c r="J173" s="64" t="s">
        <v>56</v>
      </c>
      <c r="K173" s="64" t="s">
        <v>56</v>
      </c>
      <c r="L173" s="64" t="s">
        <v>57</v>
      </c>
      <c r="M173" s="11">
        <v>0</v>
      </c>
      <c r="N173" s="14" t="s">
        <v>58</v>
      </c>
      <c r="O173" s="64" t="s">
        <v>58</v>
      </c>
      <c r="P173" s="64" t="s">
        <v>58</v>
      </c>
      <c r="Q173" s="18">
        <v>0</v>
      </c>
      <c r="R173" s="17" t="s">
        <v>56</v>
      </c>
      <c r="S173" s="64" t="s">
        <v>56</v>
      </c>
      <c r="T173" s="64" t="s">
        <v>58</v>
      </c>
      <c r="U173" s="64" t="s">
        <v>58</v>
      </c>
      <c r="V173" s="64">
        <v>0</v>
      </c>
      <c r="W173" s="11" t="s">
        <v>58</v>
      </c>
      <c r="X173" s="490" t="s">
        <v>179</v>
      </c>
      <c r="Y173" s="203">
        <v>0</v>
      </c>
      <c r="Z173" s="205">
        <v>0</v>
      </c>
      <c r="AA173" s="204" t="s">
        <v>56</v>
      </c>
      <c r="AB173" s="713" t="s">
        <v>56</v>
      </c>
      <c r="AC173" s="203" t="s">
        <v>56</v>
      </c>
      <c r="AD173" s="205" t="s">
        <v>56</v>
      </c>
      <c r="AE173" s="491">
        <v>0</v>
      </c>
      <c r="AF173" s="204">
        <v>0</v>
      </c>
      <c r="AG173" s="673" t="s">
        <v>56</v>
      </c>
    </row>
    <row r="174" spans="1:33" ht="30" customHeight="1" x14ac:dyDescent="0.25">
      <c r="A174" s="65" t="s">
        <v>49</v>
      </c>
      <c r="B174" s="837" t="s">
        <v>96</v>
      </c>
      <c r="C174" s="837" t="s">
        <v>97</v>
      </c>
      <c r="D174" s="471" t="s">
        <v>442</v>
      </c>
      <c r="E174" s="471" t="s">
        <v>443</v>
      </c>
      <c r="F174" s="472" t="s">
        <v>444</v>
      </c>
      <c r="G174" s="647" t="s">
        <v>445</v>
      </c>
      <c r="H174" s="681" t="s">
        <v>55</v>
      </c>
      <c r="I174" s="17" t="s">
        <v>56</v>
      </c>
      <c r="J174" s="64" t="s">
        <v>56</v>
      </c>
      <c r="K174" s="64" t="s">
        <v>56</v>
      </c>
      <c r="L174" s="64" t="s">
        <v>57</v>
      </c>
      <c r="M174" s="11">
        <v>0</v>
      </c>
      <c r="N174" s="14" t="s">
        <v>58</v>
      </c>
      <c r="O174" s="64" t="s">
        <v>58</v>
      </c>
      <c r="P174" s="64" t="s">
        <v>58</v>
      </c>
      <c r="Q174" s="18">
        <v>0</v>
      </c>
      <c r="R174" s="17" t="s">
        <v>56</v>
      </c>
      <c r="S174" s="64" t="s">
        <v>56</v>
      </c>
      <c r="T174" s="64" t="s">
        <v>58</v>
      </c>
      <c r="U174" s="64" t="s">
        <v>58</v>
      </c>
      <c r="V174" s="64">
        <v>0</v>
      </c>
      <c r="W174" s="11" t="s">
        <v>58</v>
      </c>
      <c r="X174" s="490" t="s">
        <v>179</v>
      </c>
      <c r="Y174" s="203">
        <v>0</v>
      </c>
      <c r="Z174" s="205">
        <v>0</v>
      </c>
      <c r="AA174" s="204" t="s">
        <v>56</v>
      </c>
      <c r="AB174" s="713" t="s">
        <v>56</v>
      </c>
      <c r="AC174" s="203" t="s">
        <v>56</v>
      </c>
      <c r="AD174" s="205" t="s">
        <v>56</v>
      </c>
      <c r="AE174" s="491">
        <v>0</v>
      </c>
      <c r="AF174" s="204">
        <v>0</v>
      </c>
      <c r="AG174" s="673" t="s">
        <v>56</v>
      </c>
    </row>
    <row r="175" spans="1:33" ht="30" customHeight="1" x14ac:dyDescent="0.25">
      <c r="A175" s="65" t="s">
        <v>49</v>
      </c>
      <c r="B175" s="837" t="s">
        <v>96</v>
      </c>
      <c r="C175" s="837" t="s">
        <v>97</v>
      </c>
      <c r="D175" s="471" t="s">
        <v>446</v>
      </c>
      <c r="E175" s="471" t="s">
        <v>447</v>
      </c>
      <c r="F175" s="472" t="s">
        <v>448</v>
      </c>
      <c r="G175" s="647" t="s">
        <v>447</v>
      </c>
      <c r="H175" s="681" t="s">
        <v>55</v>
      </c>
      <c r="I175" s="17" t="s">
        <v>56</v>
      </c>
      <c r="J175" s="64" t="s">
        <v>56</v>
      </c>
      <c r="K175" s="64" t="s">
        <v>56</v>
      </c>
      <c r="L175" s="64" t="s">
        <v>57</v>
      </c>
      <c r="M175" s="11">
        <v>0</v>
      </c>
      <c r="N175" s="14" t="s">
        <v>58</v>
      </c>
      <c r="O175" s="64" t="s">
        <v>58</v>
      </c>
      <c r="P175" s="64" t="s">
        <v>58</v>
      </c>
      <c r="Q175" s="18">
        <v>0</v>
      </c>
      <c r="R175" s="17" t="s">
        <v>56</v>
      </c>
      <c r="S175" s="64" t="s">
        <v>56</v>
      </c>
      <c r="T175" s="64" t="s">
        <v>58</v>
      </c>
      <c r="U175" s="64" t="s">
        <v>58</v>
      </c>
      <c r="V175" s="64">
        <v>0</v>
      </c>
      <c r="W175" s="11" t="s">
        <v>58</v>
      </c>
      <c r="X175" s="490" t="s">
        <v>179</v>
      </c>
      <c r="Y175" s="203">
        <v>0</v>
      </c>
      <c r="Z175" s="205">
        <v>0</v>
      </c>
      <c r="AA175" s="204" t="s">
        <v>56</v>
      </c>
      <c r="AB175" s="713" t="s">
        <v>56</v>
      </c>
      <c r="AC175" s="203" t="s">
        <v>56</v>
      </c>
      <c r="AD175" s="205" t="s">
        <v>56</v>
      </c>
      <c r="AE175" s="491">
        <v>0</v>
      </c>
      <c r="AF175" s="204">
        <v>0</v>
      </c>
      <c r="AG175" s="673" t="s">
        <v>56</v>
      </c>
    </row>
    <row r="176" spans="1:33" ht="30" customHeight="1" x14ac:dyDescent="0.25">
      <c r="A176" s="65" t="s">
        <v>49</v>
      </c>
      <c r="B176" s="837" t="s">
        <v>96</v>
      </c>
      <c r="C176" s="837" t="s">
        <v>97</v>
      </c>
      <c r="D176" s="471" t="s">
        <v>446</v>
      </c>
      <c r="E176" s="471" t="s">
        <v>447</v>
      </c>
      <c r="F176" s="472" t="s">
        <v>449</v>
      </c>
      <c r="G176" s="647" t="s">
        <v>450</v>
      </c>
      <c r="H176" s="681" t="s">
        <v>55</v>
      </c>
      <c r="I176" s="17" t="s">
        <v>56</v>
      </c>
      <c r="J176" s="64" t="s">
        <v>56</v>
      </c>
      <c r="K176" s="64" t="s">
        <v>56</v>
      </c>
      <c r="L176" s="64" t="s">
        <v>57</v>
      </c>
      <c r="M176" s="11">
        <v>0</v>
      </c>
      <c r="N176" s="14" t="s">
        <v>58</v>
      </c>
      <c r="O176" s="64" t="s">
        <v>58</v>
      </c>
      <c r="P176" s="64" t="s">
        <v>58</v>
      </c>
      <c r="Q176" s="18">
        <v>0</v>
      </c>
      <c r="R176" s="17" t="s">
        <v>56</v>
      </c>
      <c r="S176" s="64" t="s">
        <v>56</v>
      </c>
      <c r="T176" s="64" t="s">
        <v>58</v>
      </c>
      <c r="U176" s="64" t="s">
        <v>58</v>
      </c>
      <c r="V176" s="64">
        <v>0</v>
      </c>
      <c r="W176" s="11" t="s">
        <v>58</v>
      </c>
      <c r="X176" s="490" t="s">
        <v>179</v>
      </c>
      <c r="Y176" s="203">
        <v>0</v>
      </c>
      <c r="Z176" s="205">
        <v>0</v>
      </c>
      <c r="AA176" s="204" t="s">
        <v>56</v>
      </c>
      <c r="AB176" s="713" t="s">
        <v>56</v>
      </c>
      <c r="AC176" s="203" t="s">
        <v>56</v>
      </c>
      <c r="AD176" s="205" t="s">
        <v>56</v>
      </c>
      <c r="AE176" s="491">
        <v>0</v>
      </c>
      <c r="AF176" s="204">
        <v>0</v>
      </c>
      <c r="AG176" s="673" t="s">
        <v>56</v>
      </c>
    </row>
    <row r="177" spans="1:33" ht="30" customHeight="1" x14ac:dyDescent="0.25">
      <c r="A177" s="65" t="s">
        <v>49</v>
      </c>
      <c r="B177" s="837" t="s">
        <v>96</v>
      </c>
      <c r="C177" s="837" t="s">
        <v>97</v>
      </c>
      <c r="D177" s="471" t="s">
        <v>451</v>
      </c>
      <c r="E177" s="471" t="s">
        <v>443</v>
      </c>
      <c r="F177" s="472" t="s">
        <v>452</v>
      </c>
      <c r="G177" s="647" t="s">
        <v>453</v>
      </c>
      <c r="H177" s="681" t="s">
        <v>55</v>
      </c>
      <c r="I177" s="17" t="s">
        <v>56</v>
      </c>
      <c r="J177" s="64" t="s">
        <v>56</v>
      </c>
      <c r="K177" s="64" t="s">
        <v>56</v>
      </c>
      <c r="L177" s="64" t="s">
        <v>57</v>
      </c>
      <c r="M177" s="11">
        <v>0</v>
      </c>
      <c r="N177" s="14" t="s">
        <v>58</v>
      </c>
      <c r="O177" s="64" t="s">
        <v>58</v>
      </c>
      <c r="P177" s="64" t="s">
        <v>58</v>
      </c>
      <c r="Q177" s="18">
        <v>0</v>
      </c>
      <c r="R177" s="17" t="s">
        <v>56</v>
      </c>
      <c r="S177" s="64" t="s">
        <v>56</v>
      </c>
      <c r="T177" s="64" t="s">
        <v>58</v>
      </c>
      <c r="U177" s="64" t="s">
        <v>58</v>
      </c>
      <c r="V177" s="64">
        <v>0</v>
      </c>
      <c r="W177" s="11" t="s">
        <v>58</v>
      </c>
      <c r="X177" s="490" t="s">
        <v>179</v>
      </c>
      <c r="Y177" s="203">
        <v>0</v>
      </c>
      <c r="Z177" s="205">
        <v>0</v>
      </c>
      <c r="AA177" s="204" t="s">
        <v>56</v>
      </c>
      <c r="AB177" s="713" t="s">
        <v>56</v>
      </c>
      <c r="AC177" s="203" t="s">
        <v>56</v>
      </c>
      <c r="AD177" s="205" t="s">
        <v>56</v>
      </c>
      <c r="AE177" s="491">
        <v>0</v>
      </c>
      <c r="AF177" s="204">
        <v>0</v>
      </c>
      <c r="AG177" s="673" t="s">
        <v>56</v>
      </c>
    </row>
    <row r="178" spans="1:33" ht="30" customHeight="1" x14ac:dyDescent="0.25">
      <c r="A178" s="65" t="s">
        <v>49</v>
      </c>
      <c r="B178" s="837" t="s">
        <v>96</v>
      </c>
      <c r="C178" s="837" t="s">
        <v>97</v>
      </c>
      <c r="D178" s="471" t="s">
        <v>451</v>
      </c>
      <c r="E178" s="471" t="s">
        <v>443</v>
      </c>
      <c r="F178" s="472" t="s">
        <v>454</v>
      </c>
      <c r="G178" s="647" t="s">
        <v>455</v>
      </c>
      <c r="H178" s="681" t="s">
        <v>55</v>
      </c>
      <c r="I178" s="17" t="s">
        <v>56</v>
      </c>
      <c r="J178" s="64" t="s">
        <v>56</v>
      </c>
      <c r="K178" s="64" t="s">
        <v>56</v>
      </c>
      <c r="L178" s="64" t="s">
        <v>57</v>
      </c>
      <c r="M178" s="11">
        <v>0</v>
      </c>
      <c r="N178" s="14" t="s">
        <v>58</v>
      </c>
      <c r="O178" s="64" t="s">
        <v>58</v>
      </c>
      <c r="P178" s="64" t="s">
        <v>58</v>
      </c>
      <c r="Q178" s="18">
        <v>0</v>
      </c>
      <c r="R178" s="17" t="s">
        <v>56</v>
      </c>
      <c r="S178" s="64" t="s">
        <v>56</v>
      </c>
      <c r="T178" s="64" t="s">
        <v>58</v>
      </c>
      <c r="U178" s="64" t="s">
        <v>58</v>
      </c>
      <c r="V178" s="64">
        <v>0</v>
      </c>
      <c r="W178" s="11" t="s">
        <v>58</v>
      </c>
      <c r="X178" s="490" t="s">
        <v>179</v>
      </c>
      <c r="Y178" s="203">
        <v>0</v>
      </c>
      <c r="Z178" s="205">
        <v>0</v>
      </c>
      <c r="AA178" s="204" t="s">
        <v>56</v>
      </c>
      <c r="AB178" s="713" t="s">
        <v>56</v>
      </c>
      <c r="AC178" s="203" t="s">
        <v>56</v>
      </c>
      <c r="AD178" s="205" t="s">
        <v>56</v>
      </c>
      <c r="AE178" s="491">
        <v>0</v>
      </c>
      <c r="AF178" s="204">
        <v>0</v>
      </c>
      <c r="AG178" s="673" t="s">
        <v>56</v>
      </c>
    </row>
    <row r="179" spans="1:33" ht="30" customHeight="1" x14ac:dyDescent="0.25">
      <c r="A179" s="65" t="s">
        <v>49</v>
      </c>
      <c r="B179" s="837" t="s">
        <v>96</v>
      </c>
      <c r="C179" s="837" t="s">
        <v>97</v>
      </c>
      <c r="D179" s="471" t="s">
        <v>456</v>
      </c>
      <c r="E179" s="471" t="s">
        <v>456</v>
      </c>
      <c r="F179" s="472" t="s">
        <v>457</v>
      </c>
      <c r="G179" s="647" t="s">
        <v>458</v>
      </c>
      <c r="H179" s="681" t="s">
        <v>55</v>
      </c>
      <c r="I179" s="17" t="s">
        <v>56</v>
      </c>
      <c r="J179" s="64" t="s">
        <v>56</v>
      </c>
      <c r="K179" s="64" t="s">
        <v>56</v>
      </c>
      <c r="L179" s="64" t="s">
        <v>57</v>
      </c>
      <c r="M179" s="11">
        <v>0</v>
      </c>
      <c r="N179" s="14" t="s">
        <v>58</v>
      </c>
      <c r="O179" s="64" t="s">
        <v>58</v>
      </c>
      <c r="P179" s="64" t="s">
        <v>58</v>
      </c>
      <c r="Q179" s="18">
        <v>0</v>
      </c>
      <c r="R179" s="17" t="s">
        <v>56</v>
      </c>
      <c r="S179" s="64" t="s">
        <v>56</v>
      </c>
      <c r="T179" s="64" t="s">
        <v>58</v>
      </c>
      <c r="U179" s="64" t="s">
        <v>58</v>
      </c>
      <c r="V179" s="64">
        <v>0</v>
      </c>
      <c r="W179" s="11" t="s">
        <v>58</v>
      </c>
      <c r="X179" s="490" t="s">
        <v>179</v>
      </c>
      <c r="Y179" s="203">
        <v>0</v>
      </c>
      <c r="Z179" s="205">
        <v>0</v>
      </c>
      <c r="AA179" s="204" t="s">
        <v>56</v>
      </c>
      <c r="AB179" s="713" t="s">
        <v>56</v>
      </c>
      <c r="AC179" s="203" t="s">
        <v>56</v>
      </c>
      <c r="AD179" s="205" t="s">
        <v>56</v>
      </c>
      <c r="AE179" s="491">
        <v>0</v>
      </c>
      <c r="AF179" s="204">
        <v>0</v>
      </c>
      <c r="AG179" s="673" t="s">
        <v>56</v>
      </c>
    </row>
    <row r="180" spans="1:33" ht="30" customHeight="1" x14ac:dyDescent="0.25">
      <c r="A180" s="65" t="s">
        <v>49</v>
      </c>
      <c r="B180" s="837" t="s">
        <v>96</v>
      </c>
      <c r="C180" s="837" t="s">
        <v>97</v>
      </c>
      <c r="D180" s="471" t="s">
        <v>456</v>
      </c>
      <c r="E180" s="471" t="s">
        <v>456</v>
      </c>
      <c r="F180" s="472" t="s">
        <v>459</v>
      </c>
      <c r="G180" s="647" t="s">
        <v>460</v>
      </c>
      <c r="H180" s="681" t="s">
        <v>55</v>
      </c>
      <c r="I180" s="17" t="s">
        <v>56</v>
      </c>
      <c r="J180" s="64" t="s">
        <v>56</v>
      </c>
      <c r="K180" s="64" t="s">
        <v>56</v>
      </c>
      <c r="L180" s="64" t="s">
        <v>57</v>
      </c>
      <c r="M180" s="11">
        <v>0</v>
      </c>
      <c r="N180" s="14" t="s">
        <v>58</v>
      </c>
      <c r="O180" s="64" t="s">
        <v>58</v>
      </c>
      <c r="P180" s="64" t="s">
        <v>58</v>
      </c>
      <c r="Q180" s="18">
        <v>0</v>
      </c>
      <c r="R180" s="17" t="s">
        <v>56</v>
      </c>
      <c r="S180" s="64" t="s">
        <v>56</v>
      </c>
      <c r="T180" s="64" t="s">
        <v>58</v>
      </c>
      <c r="U180" s="64" t="s">
        <v>58</v>
      </c>
      <c r="V180" s="64">
        <v>0</v>
      </c>
      <c r="W180" s="11" t="s">
        <v>58</v>
      </c>
      <c r="X180" s="490" t="s">
        <v>179</v>
      </c>
      <c r="Y180" s="203">
        <v>0</v>
      </c>
      <c r="Z180" s="205">
        <v>0</v>
      </c>
      <c r="AA180" s="204" t="s">
        <v>56</v>
      </c>
      <c r="AB180" s="713" t="s">
        <v>56</v>
      </c>
      <c r="AC180" s="203" t="s">
        <v>56</v>
      </c>
      <c r="AD180" s="205" t="s">
        <v>56</v>
      </c>
      <c r="AE180" s="491">
        <v>0</v>
      </c>
      <c r="AF180" s="204">
        <v>0</v>
      </c>
      <c r="AG180" s="673" t="s">
        <v>56</v>
      </c>
    </row>
    <row r="181" spans="1:33" ht="30" customHeight="1" x14ac:dyDescent="0.25">
      <c r="A181" s="65" t="s">
        <v>49</v>
      </c>
      <c r="B181" s="837" t="s">
        <v>96</v>
      </c>
      <c r="C181" s="837" t="s">
        <v>97</v>
      </c>
      <c r="D181" s="471" t="s">
        <v>461</v>
      </c>
      <c r="E181" s="471" t="s">
        <v>461</v>
      </c>
      <c r="F181" s="472" t="s">
        <v>462</v>
      </c>
      <c r="G181" s="647" t="s">
        <v>463</v>
      </c>
      <c r="H181" s="681" t="s">
        <v>55</v>
      </c>
      <c r="I181" s="17" t="s">
        <v>56</v>
      </c>
      <c r="J181" s="64" t="s">
        <v>56</v>
      </c>
      <c r="K181" s="64" t="s">
        <v>56</v>
      </c>
      <c r="L181" s="64" t="s">
        <v>57</v>
      </c>
      <c r="M181" s="11">
        <v>0</v>
      </c>
      <c r="N181" s="14" t="s">
        <v>58</v>
      </c>
      <c r="O181" s="64" t="s">
        <v>58</v>
      </c>
      <c r="P181" s="64" t="s">
        <v>58</v>
      </c>
      <c r="Q181" s="18">
        <v>0</v>
      </c>
      <c r="R181" s="17" t="s">
        <v>56</v>
      </c>
      <c r="S181" s="64" t="s">
        <v>56</v>
      </c>
      <c r="T181" s="64" t="s">
        <v>58</v>
      </c>
      <c r="U181" s="64" t="s">
        <v>58</v>
      </c>
      <c r="V181" s="64">
        <v>0</v>
      </c>
      <c r="W181" s="11" t="s">
        <v>58</v>
      </c>
      <c r="X181" s="490" t="s">
        <v>179</v>
      </c>
      <c r="Y181" s="203">
        <v>0</v>
      </c>
      <c r="Z181" s="205">
        <v>0</v>
      </c>
      <c r="AA181" s="204" t="s">
        <v>56</v>
      </c>
      <c r="AB181" s="713" t="s">
        <v>56</v>
      </c>
      <c r="AC181" s="203" t="s">
        <v>56</v>
      </c>
      <c r="AD181" s="205" t="s">
        <v>56</v>
      </c>
      <c r="AE181" s="491">
        <v>0</v>
      </c>
      <c r="AF181" s="204">
        <v>0</v>
      </c>
      <c r="AG181" s="673" t="s">
        <v>56</v>
      </c>
    </row>
    <row r="182" spans="1:33" ht="30" customHeight="1" x14ac:dyDescent="0.25">
      <c r="A182" s="65" t="s">
        <v>49</v>
      </c>
      <c r="B182" s="837" t="s">
        <v>96</v>
      </c>
      <c r="C182" s="837" t="s">
        <v>97</v>
      </c>
      <c r="D182" s="471" t="s">
        <v>461</v>
      </c>
      <c r="E182" s="471" t="s">
        <v>461</v>
      </c>
      <c r="F182" s="472" t="s">
        <v>464</v>
      </c>
      <c r="G182" s="647" t="s">
        <v>465</v>
      </c>
      <c r="H182" s="681" t="s">
        <v>55</v>
      </c>
      <c r="I182" s="17" t="s">
        <v>56</v>
      </c>
      <c r="J182" s="64" t="s">
        <v>56</v>
      </c>
      <c r="K182" s="64" t="s">
        <v>56</v>
      </c>
      <c r="L182" s="64" t="s">
        <v>57</v>
      </c>
      <c r="M182" s="11">
        <v>0</v>
      </c>
      <c r="N182" s="14" t="s">
        <v>58</v>
      </c>
      <c r="O182" s="64" t="s">
        <v>58</v>
      </c>
      <c r="P182" s="64" t="s">
        <v>58</v>
      </c>
      <c r="Q182" s="18">
        <v>0</v>
      </c>
      <c r="R182" s="17" t="s">
        <v>56</v>
      </c>
      <c r="S182" s="64" t="s">
        <v>56</v>
      </c>
      <c r="T182" s="64" t="s">
        <v>58</v>
      </c>
      <c r="U182" s="64" t="s">
        <v>58</v>
      </c>
      <c r="V182" s="64">
        <v>0</v>
      </c>
      <c r="W182" s="11" t="s">
        <v>58</v>
      </c>
      <c r="X182" s="490" t="s">
        <v>179</v>
      </c>
      <c r="Y182" s="203">
        <v>0</v>
      </c>
      <c r="Z182" s="205">
        <v>0</v>
      </c>
      <c r="AA182" s="204" t="s">
        <v>56</v>
      </c>
      <c r="AB182" s="713" t="s">
        <v>56</v>
      </c>
      <c r="AC182" s="203" t="s">
        <v>56</v>
      </c>
      <c r="AD182" s="205" t="s">
        <v>56</v>
      </c>
      <c r="AE182" s="491">
        <v>0</v>
      </c>
      <c r="AF182" s="204">
        <v>0</v>
      </c>
      <c r="AG182" s="673" t="s">
        <v>56</v>
      </c>
    </row>
    <row r="183" spans="1:33" ht="30" customHeight="1" x14ac:dyDescent="0.25">
      <c r="A183" s="65" t="s">
        <v>49</v>
      </c>
      <c r="B183" s="837" t="s">
        <v>96</v>
      </c>
      <c r="C183" s="837" t="s">
        <v>97</v>
      </c>
      <c r="D183" s="471" t="s">
        <v>466</v>
      </c>
      <c r="E183" s="471" t="s">
        <v>467</v>
      </c>
      <c r="F183" s="472" t="s">
        <v>468</v>
      </c>
      <c r="G183" s="647" t="s">
        <v>469</v>
      </c>
      <c r="H183" s="681" t="s">
        <v>55</v>
      </c>
      <c r="I183" s="17" t="s">
        <v>56</v>
      </c>
      <c r="J183" s="64" t="s">
        <v>56</v>
      </c>
      <c r="K183" s="64" t="s">
        <v>56</v>
      </c>
      <c r="L183" s="64" t="s">
        <v>57</v>
      </c>
      <c r="M183" s="11">
        <v>0</v>
      </c>
      <c r="N183" s="14" t="s">
        <v>58</v>
      </c>
      <c r="O183" s="64" t="s">
        <v>58</v>
      </c>
      <c r="P183" s="64" t="s">
        <v>58</v>
      </c>
      <c r="Q183" s="18">
        <v>0</v>
      </c>
      <c r="R183" s="17" t="s">
        <v>56</v>
      </c>
      <c r="S183" s="64" t="s">
        <v>56</v>
      </c>
      <c r="T183" s="64" t="s">
        <v>58</v>
      </c>
      <c r="U183" s="64" t="s">
        <v>58</v>
      </c>
      <c r="V183" s="64">
        <v>0</v>
      </c>
      <c r="W183" s="11" t="s">
        <v>58</v>
      </c>
      <c r="X183" s="490" t="s">
        <v>179</v>
      </c>
      <c r="Y183" s="203">
        <v>0</v>
      </c>
      <c r="Z183" s="205">
        <v>0</v>
      </c>
      <c r="AA183" s="204" t="s">
        <v>56</v>
      </c>
      <c r="AB183" s="713" t="s">
        <v>56</v>
      </c>
      <c r="AC183" s="203" t="s">
        <v>56</v>
      </c>
      <c r="AD183" s="205" t="s">
        <v>56</v>
      </c>
      <c r="AE183" s="491">
        <v>0</v>
      </c>
      <c r="AF183" s="204">
        <v>0</v>
      </c>
      <c r="AG183" s="673" t="s">
        <v>56</v>
      </c>
    </row>
    <row r="184" spans="1:33" ht="30" customHeight="1" x14ac:dyDescent="0.25">
      <c r="A184" s="65" t="s">
        <v>49</v>
      </c>
      <c r="B184" s="837" t="s">
        <v>96</v>
      </c>
      <c r="C184" s="837" t="s">
        <v>97</v>
      </c>
      <c r="D184" s="471" t="s">
        <v>466</v>
      </c>
      <c r="E184" s="471" t="s">
        <v>467</v>
      </c>
      <c r="F184" s="472" t="s">
        <v>470</v>
      </c>
      <c r="G184" s="647" t="s">
        <v>471</v>
      </c>
      <c r="H184" s="681" t="s">
        <v>55</v>
      </c>
      <c r="I184" s="17" t="s">
        <v>56</v>
      </c>
      <c r="J184" s="64" t="s">
        <v>56</v>
      </c>
      <c r="K184" s="64" t="s">
        <v>56</v>
      </c>
      <c r="L184" s="64" t="s">
        <v>57</v>
      </c>
      <c r="M184" s="11">
        <v>0</v>
      </c>
      <c r="N184" s="14" t="s">
        <v>58</v>
      </c>
      <c r="O184" s="64" t="s">
        <v>58</v>
      </c>
      <c r="P184" s="64" t="s">
        <v>58</v>
      </c>
      <c r="Q184" s="18">
        <v>0</v>
      </c>
      <c r="R184" s="17" t="s">
        <v>56</v>
      </c>
      <c r="S184" s="64" t="s">
        <v>56</v>
      </c>
      <c r="T184" s="64" t="s">
        <v>58</v>
      </c>
      <c r="U184" s="64" t="s">
        <v>58</v>
      </c>
      <c r="V184" s="64">
        <v>0</v>
      </c>
      <c r="W184" s="11" t="s">
        <v>58</v>
      </c>
      <c r="X184" s="490" t="s">
        <v>179</v>
      </c>
      <c r="Y184" s="203">
        <v>0</v>
      </c>
      <c r="Z184" s="205">
        <v>0</v>
      </c>
      <c r="AA184" s="204" t="s">
        <v>56</v>
      </c>
      <c r="AB184" s="713" t="s">
        <v>56</v>
      </c>
      <c r="AC184" s="203" t="s">
        <v>56</v>
      </c>
      <c r="AD184" s="205" t="s">
        <v>56</v>
      </c>
      <c r="AE184" s="491">
        <v>0</v>
      </c>
      <c r="AF184" s="204">
        <v>0</v>
      </c>
      <c r="AG184" s="673" t="s">
        <v>56</v>
      </c>
    </row>
    <row r="185" spans="1:33" ht="30" customHeight="1" x14ac:dyDescent="0.25">
      <c r="A185" s="65" t="s">
        <v>49</v>
      </c>
      <c r="B185" s="837" t="s">
        <v>96</v>
      </c>
      <c r="C185" s="837" t="s">
        <v>97</v>
      </c>
      <c r="D185" s="471" t="s">
        <v>466</v>
      </c>
      <c r="E185" s="471" t="s">
        <v>467</v>
      </c>
      <c r="F185" s="472" t="s">
        <v>472</v>
      </c>
      <c r="G185" s="647" t="s">
        <v>473</v>
      </c>
      <c r="H185" s="681" t="s">
        <v>55</v>
      </c>
      <c r="I185" s="17" t="s">
        <v>56</v>
      </c>
      <c r="J185" s="64" t="s">
        <v>56</v>
      </c>
      <c r="K185" s="64" t="s">
        <v>56</v>
      </c>
      <c r="L185" s="64" t="s">
        <v>57</v>
      </c>
      <c r="M185" s="11">
        <v>0</v>
      </c>
      <c r="N185" s="14" t="s">
        <v>58</v>
      </c>
      <c r="O185" s="64" t="s">
        <v>58</v>
      </c>
      <c r="P185" s="64" t="s">
        <v>58</v>
      </c>
      <c r="Q185" s="18">
        <v>0</v>
      </c>
      <c r="R185" s="17" t="s">
        <v>56</v>
      </c>
      <c r="S185" s="64" t="s">
        <v>56</v>
      </c>
      <c r="T185" s="64" t="s">
        <v>58</v>
      </c>
      <c r="U185" s="64" t="s">
        <v>58</v>
      </c>
      <c r="V185" s="64">
        <v>0</v>
      </c>
      <c r="W185" s="11" t="s">
        <v>58</v>
      </c>
      <c r="X185" s="490" t="s">
        <v>179</v>
      </c>
      <c r="Y185" s="203">
        <v>0</v>
      </c>
      <c r="Z185" s="205">
        <v>0</v>
      </c>
      <c r="AA185" s="204" t="s">
        <v>56</v>
      </c>
      <c r="AB185" s="713" t="s">
        <v>56</v>
      </c>
      <c r="AC185" s="203" t="s">
        <v>56</v>
      </c>
      <c r="AD185" s="205" t="s">
        <v>56</v>
      </c>
      <c r="AE185" s="491">
        <v>0</v>
      </c>
      <c r="AF185" s="204">
        <v>0</v>
      </c>
      <c r="AG185" s="673" t="s">
        <v>56</v>
      </c>
    </row>
    <row r="186" spans="1:33" ht="30" customHeight="1" x14ac:dyDescent="0.25">
      <c r="A186" s="65" t="s">
        <v>49</v>
      </c>
      <c r="B186" s="837" t="s">
        <v>96</v>
      </c>
      <c r="C186" s="837" t="s">
        <v>97</v>
      </c>
      <c r="D186" s="471" t="s">
        <v>474</v>
      </c>
      <c r="E186" s="471" t="s">
        <v>475</v>
      </c>
      <c r="F186" s="472" t="s">
        <v>476</v>
      </c>
      <c r="G186" s="647" t="s">
        <v>477</v>
      </c>
      <c r="H186" s="681" t="s">
        <v>55</v>
      </c>
      <c r="I186" s="17" t="s">
        <v>56</v>
      </c>
      <c r="J186" s="64" t="s">
        <v>56</v>
      </c>
      <c r="K186" s="64" t="s">
        <v>56</v>
      </c>
      <c r="L186" s="64" t="s">
        <v>57</v>
      </c>
      <c r="M186" s="11">
        <v>0</v>
      </c>
      <c r="N186" s="14" t="s">
        <v>58</v>
      </c>
      <c r="O186" s="64" t="s">
        <v>58</v>
      </c>
      <c r="P186" s="64" t="s">
        <v>58</v>
      </c>
      <c r="Q186" s="18">
        <v>0</v>
      </c>
      <c r="R186" s="17" t="s">
        <v>56</v>
      </c>
      <c r="S186" s="64" t="s">
        <v>56</v>
      </c>
      <c r="T186" s="64" t="s">
        <v>58</v>
      </c>
      <c r="U186" s="64" t="s">
        <v>58</v>
      </c>
      <c r="V186" s="64">
        <v>0</v>
      </c>
      <c r="W186" s="11" t="s">
        <v>58</v>
      </c>
      <c r="X186" s="490" t="s">
        <v>179</v>
      </c>
      <c r="Y186" s="203">
        <v>0</v>
      </c>
      <c r="Z186" s="205">
        <v>0</v>
      </c>
      <c r="AA186" s="204" t="s">
        <v>56</v>
      </c>
      <c r="AB186" s="713" t="s">
        <v>56</v>
      </c>
      <c r="AC186" s="203" t="s">
        <v>56</v>
      </c>
      <c r="AD186" s="205" t="s">
        <v>56</v>
      </c>
      <c r="AE186" s="491">
        <v>0</v>
      </c>
      <c r="AF186" s="204">
        <v>0</v>
      </c>
      <c r="AG186" s="673" t="s">
        <v>56</v>
      </c>
    </row>
    <row r="187" spans="1:33" ht="30" customHeight="1" x14ac:dyDescent="0.25">
      <c r="A187" s="65" t="s">
        <v>49</v>
      </c>
      <c r="B187" s="837" t="s">
        <v>96</v>
      </c>
      <c r="C187" s="837" t="s">
        <v>97</v>
      </c>
      <c r="D187" s="471" t="s">
        <v>478</v>
      </c>
      <c r="E187" s="471" t="s">
        <v>478</v>
      </c>
      <c r="F187" s="472" t="s">
        <v>479</v>
      </c>
      <c r="G187" s="647" t="s">
        <v>480</v>
      </c>
      <c r="H187" s="681" t="s">
        <v>55</v>
      </c>
      <c r="I187" s="17" t="s">
        <v>56</v>
      </c>
      <c r="J187" s="64" t="s">
        <v>56</v>
      </c>
      <c r="K187" s="64" t="s">
        <v>56</v>
      </c>
      <c r="L187" s="64" t="s">
        <v>57</v>
      </c>
      <c r="M187" s="11">
        <v>0</v>
      </c>
      <c r="N187" s="14" t="s">
        <v>58</v>
      </c>
      <c r="O187" s="64" t="s">
        <v>58</v>
      </c>
      <c r="P187" s="64" t="s">
        <v>58</v>
      </c>
      <c r="Q187" s="18">
        <v>0</v>
      </c>
      <c r="R187" s="17" t="s">
        <v>56</v>
      </c>
      <c r="S187" s="64" t="s">
        <v>56</v>
      </c>
      <c r="T187" s="64" t="s">
        <v>58</v>
      </c>
      <c r="U187" s="64" t="s">
        <v>58</v>
      </c>
      <c r="V187" s="64">
        <v>0</v>
      </c>
      <c r="W187" s="11" t="s">
        <v>58</v>
      </c>
      <c r="X187" s="490" t="s">
        <v>179</v>
      </c>
      <c r="Y187" s="203">
        <v>0</v>
      </c>
      <c r="Z187" s="205">
        <v>0</v>
      </c>
      <c r="AA187" s="204" t="s">
        <v>56</v>
      </c>
      <c r="AB187" s="713" t="s">
        <v>56</v>
      </c>
      <c r="AC187" s="203" t="s">
        <v>56</v>
      </c>
      <c r="AD187" s="205" t="s">
        <v>56</v>
      </c>
      <c r="AE187" s="491">
        <v>0</v>
      </c>
      <c r="AF187" s="204">
        <v>0</v>
      </c>
      <c r="AG187" s="673" t="s">
        <v>56</v>
      </c>
    </row>
    <row r="188" spans="1:33" ht="30" customHeight="1" x14ac:dyDescent="0.25">
      <c r="A188" s="65" t="s">
        <v>49</v>
      </c>
      <c r="B188" s="837" t="s">
        <v>96</v>
      </c>
      <c r="C188" s="837" t="s">
        <v>97</v>
      </c>
      <c r="D188" s="471" t="s">
        <v>481</v>
      </c>
      <c r="E188" s="471" t="s">
        <v>482</v>
      </c>
      <c r="F188" s="472" t="s">
        <v>483</v>
      </c>
      <c r="G188" s="647" t="s">
        <v>484</v>
      </c>
      <c r="H188" s="681" t="s">
        <v>55</v>
      </c>
      <c r="I188" s="17" t="s">
        <v>56</v>
      </c>
      <c r="J188" s="64" t="s">
        <v>56</v>
      </c>
      <c r="K188" s="64" t="s">
        <v>56</v>
      </c>
      <c r="L188" s="64" t="s">
        <v>57</v>
      </c>
      <c r="M188" s="11">
        <v>0</v>
      </c>
      <c r="N188" s="14" t="s">
        <v>58</v>
      </c>
      <c r="O188" s="64" t="s">
        <v>58</v>
      </c>
      <c r="P188" s="64" t="s">
        <v>58</v>
      </c>
      <c r="Q188" s="18">
        <v>0</v>
      </c>
      <c r="R188" s="17" t="s">
        <v>56</v>
      </c>
      <c r="S188" s="64" t="s">
        <v>56</v>
      </c>
      <c r="T188" s="64" t="s">
        <v>58</v>
      </c>
      <c r="U188" s="64" t="s">
        <v>58</v>
      </c>
      <c r="V188" s="64">
        <v>0</v>
      </c>
      <c r="W188" s="11" t="s">
        <v>58</v>
      </c>
      <c r="X188" s="490" t="s">
        <v>179</v>
      </c>
      <c r="Y188" s="203">
        <v>0</v>
      </c>
      <c r="Z188" s="205">
        <v>0</v>
      </c>
      <c r="AA188" s="204" t="s">
        <v>56</v>
      </c>
      <c r="AB188" s="713" t="s">
        <v>56</v>
      </c>
      <c r="AC188" s="203" t="s">
        <v>56</v>
      </c>
      <c r="AD188" s="205" t="s">
        <v>56</v>
      </c>
      <c r="AE188" s="491">
        <v>0</v>
      </c>
      <c r="AF188" s="204">
        <v>0</v>
      </c>
      <c r="AG188" s="673" t="s">
        <v>56</v>
      </c>
    </row>
    <row r="189" spans="1:33" ht="30" customHeight="1" x14ac:dyDescent="0.25">
      <c r="A189" s="65" t="s">
        <v>49</v>
      </c>
      <c r="B189" s="837" t="s">
        <v>96</v>
      </c>
      <c r="C189" s="837" t="s">
        <v>97</v>
      </c>
      <c r="D189" s="471" t="s">
        <v>481</v>
      </c>
      <c r="E189" s="471" t="s">
        <v>482</v>
      </c>
      <c r="F189" s="472" t="s">
        <v>485</v>
      </c>
      <c r="G189" s="647" t="s">
        <v>484</v>
      </c>
      <c r="H189" s="681" t="s">
        <v>55</v>
      </c>
      <c r="I189" s="17" t="s">
        <v>56</v>
      </c>
      <c r="J189" s="64" t="s">
        <v>56</v>
      </c>
      <c r="K189" s="64" t="s">
        <v>56</v>
      </c>
      <c r="L189" s="64" t="s">
        <v>57</v>
      </c>
      <c r="M189" s="11">
        <v>0</v>
      </c>
      <c r="N189" s="14" t="s">
        <v>58</v>
      </c>
      <c r="O189" s="64" t="s">
        <v>58</v>
      </c>
      <c r="P189" s="64" t="s">
        <v>58</v>
      </c>
      <c r="Q189" s="18">
        <v>0</v>
      </c>
      <c r="R189" s="17" t="s">
        <v>56</v>
      </c>
      <c r="S189" s="64" t="s">
        <v>56</v>
      </c>
      <c r="T189" s="64" t="s">
        <v>58</v>
      </c>
      <c r="U189" s="64" t="s">
        <v>58</v>
      </c>
      <c r="V189" s="64">
        <v>0</v>
      </c>
      <c r="W189" s="11" t="s">
        <v>58</v>
      </c>
      <c r="X189" s="490" t="s">
        <v>179</v>
      </c>
      <c r="Y189" s="203">
        <v>0</v>
      </c>
      <c r="Z189" s="205">
        <v>0</v>
      </c>
      <c r="AA189" s="204" t="s">
        <v>56</v>
      </c>
      <c r="AB189" s="713" t="s">
        <v>56</v>
      </c>
      <c r="AC189" s="203" t="s">
        <v>56</v>
      </c>
      <c r="AD189" s="205" t="s">
        <v>56</v>
      </c>
      <c r="AE189" s="491">
        <v>0</v>
      </c>
      <c r="AF189" s="204">
        <v>0</v>
      </c>
      <c r="AG189" s="673" t="s">
        <v>56</v>
      </c>
    </row>
    <row r="190" spans="1:33" ht="30" customHeight="1" x14ac:dyDescent="0.25">
      <c r="A190" s="65" t="s">
        <v>49</v>
      </c>
      <c r="B190" s="837" t="s">
        <v>96</v>
      </c>
      <c r="C190" s="837" t="s">
        <v>97</v>
      </c>
      <c r="D190" s="471" t="s">
        <v>486</v>
      </c>
      <c r="E190" s="471" t="s">
        <v>486</v>
      </c>
      <c r="F190" s="472" t="s">
        <v>487</v>
      </c>
      <c r="G190" s="647" t="s">
        <v>488</v>
      </c>
      <c r="H190" s="681" t="s">
        <v>55</v>
      </c>
      <c r="I190" s="17" t="s">
        <v>56</v>
      </c>
      <c r="J190" s="64" t="s">
        <v>56</v>
      </c>
      <c r="K190" s="64" t="s">
        <v>56</v>
      </c>
      <c r="L190" s="64" t="s">
        <v>57</v>
      </c>
      <c r="M190" s="11">
        <v>0</v>
      </c>
      <c r="N190" s="14" t="s">
        <v>58</v>
      </c>
      <c r="O190" s="64" t="s">
        <v>58</v>
      </c>
      <c r="P190" s="64" t="s">
        <v>58</v>
      </c>
      <c r="Q190" s="18">
        <v>0</v>
      </c>
      <c r="R190" s="17" t="s">
        <v>56</v>
      </c>
      <c r="S190" s="64" t="s">
        <v>56</v>
      </c>
      <c r="T190" s="64" t="s">
        <v>58</v>
      </c>
      <c r="U190" s="64" t="s">
        <v>58</v>
      </c>
      <c r="V190" s="64">
        <v>0</v>
      </c>
      <c r="W190" s="11" t="s">
        <v>58</v>
      </c>
      <c r="X190" s="490" t="s">
        <v>179</v>
      </c>
      <c r="Y190" s="203">
        <v>0</v>
      </c>
      <c r="Z190" s="205">
        <v>0</v>
      </c>
      <c r="AA190" s="204" t="s">
        <v>56</v>
      </c>
      <c r="AB190" s="713" t="s">
        <v>56</v>
      </c>
      <c r="AC190" s="203" t="s">
        <v>56</v>
      </c>
      <c r="AD190" s="205" t="s">
        <v>56</v>
      </c>
      <c r="AE190" s="491">
        <v>0</v>
      </c>
      <c r="AF190" s="204">
        <v>0</v>
      </c>
      <c r="AG190" s="673" t="s">
        <v>56</v>
      </c>
    </row>
    <row r="191" spans="1:33" ht="30" customHeight="1" x14ac:dyDescent="0.25">
      <c r="A191" s="65" t="s">
        <v>49</v>
      </c>
      <c r="B191" s="837" t="s">
        <v>96</v>
      </c>
      <c r="C191" s="837" t="s">
        <v>97</v>
      </c>
      <c r="D191" s="471" t="s">
        <v>486</v>
      </c>
      <c r="E191" s="471" t="s">
        <v>486</v>
      </c>
      <c r="F191" s="472" t="s">
        <v>489</v>
      </c>
      <c r="G191" s="647" t="s">
        <v>486</v>
      </c>
      <c r="H191" s="681" t="s">
        <v>55</v>
      </c>
      <c r="I191" s="17" t="s">
        <v>56</v>
      </c>
      <c r="J191" s="64" t="s">
        <v>56</v>
      </c>
      <c r="K191" s="64" t="s">
        <v>56</v>
      </c>
      <c r="L191" s="64" t="s">
        <v>57</v>
      </c>
      <c r="M191" s="11">
        <v>1</v>
      </c>
      <c r="N191" s="14" t="s">
        <v>58</v>
      </c>
      <c r="O191" s="64" t="s">
        <v>58</v>
      </c>
      <c r="P191" s="64" t="s">
        <v>58</v>
      </c>
      <c r="Q191" s="18">
        <v>0</v>
      </c>
      <c r="R191" s="17" t="s">
        <v>56</v>
      </c>
      <c r="S191" s="64" t="s">
        <v>56</v>
      </c>
      <c r="T191" s="64" t="s">
        <v>58</v>
      </c>
      <c r="U191" s="64" t="s">
        <v>58</v>
      </c>
      <c r="V191" s="64">
        <v>0</v>
      </c>
      <c r="W191" s="11" t="s">
        <v>58</v>
      </c>
      <c r="X191" s="490" t="s">
        <v>179</v>
      </c>
      <c r="Y191" s="203">
        <v>0</v>
      </c>
      <c r="Z191" s="205">
        <v>0</v>
      </c>
      <c r="AA191" s="204" t="s">
        <v>56</v>
      </c>
      <c r="AB191" s="713" t="s">
        <v>56</v>
      </c>
      <c r="AC191" s="203" t="s">
        <v>56</v>
      </c>
      <c r="AD191" s="205" t="s">
        <v>56</v>
      </c>
      <c r="AE191" s="491">
        <v>0</v>
      </c>
      <c r="AF191" s="204">
        <v>0</v>
      </c>
      <c r="AG191" s="673" t="s">
        <v>56</v>
      </c>
    </row>
    <row r="192" spans="1:33" ht="30" customHeight="1" x14ac:dyDescent="0.25">
      <c r="A192" s="65" t="s">
        <v>49</v>
      </c>
      <c r="B192" s="837" t="s">
        <v>96</v>
      </c>
      <c r="C192" s="837" t="s">
        <v>97</v>
      </c>
      <c r="D192" s="471" t="s">
        <v>490</v>
      </c>
      <c r="E192" s="471" t="s">
        <v>482</v>
      </c>
      <c r="F192" s="472" t="s">
        <v>491</v>
      </c>
      <c r="G192" s="647" t="s">
        <v>492</v>
      </c>
      <c r="H192" s="681" t="s">
        <v>55</v>
      </c>
      <c r="I192" s="17" t="s">
        <v>56</v>
      </c>
      <c r="J192" s="64" t="s">
        <v>56</v>
      </c>
      <c r="K192" s="64" t="s">
        <v>56</v>
      </c>
      <c r="L192" s="64" t="s">
        <v>57</v>
      </c>
      <c r="M192" s="11">
        <v>0</v>
      </c>
      <c r="N192" s="14" t="s">
        <v>58</v>
      </c>
      <c r="O192" s="64" t="s">
        <v>58</v>
      </c>
      <c r="P192" s="64" t="s">
        <v>58</v>
      </c>
      <c r="Q192" s="18">
        <v>0</v>
      </c>
      <c r="R192" s="17" t="s">
        <v>56</v>
      </c>
      <c r="S192" s="64" t="s">
        <v>56</v>
      </c>
      <c r="T192" s="64" t="s">
        <v>58</v>
      </c>
      <c r="U192" s="64" t="s">
        <v>58</v>
      </c>
      <c r="V192" s="64">
        <v>0</v>
      </c>
      <c r="W192" s="11" t="s">
        <v>58</v>
      </c>
      <c r="X192" s="490" t="s">
        <v>179</v>
      </c>
      <c r="Y192" s="203">
        <v>0</v>
      </c>
      <c r="Z192" s="205">
        <v>0</v>
      </c>
      <c r="AA192" s="204" t="s">
        <v>56</v>
      </c>
      <c r="AB192" s="713" t="s">
        <v>56</v>
      </c>
      <c r="AC192" s="203" t="s">
        <v>56</v>
      </c>
      <c r="AD192" s="205" t="s">
        <v>56</v>
      </c>
      <c r="AE192" s="491">
        <v>0</v>
      </c>
      <c r="AF192" s="204">
        <v>0</v>
      </c>
      <c r="AG192" s="673" t="s">
        <v>56</v>
      </c>
    </row>
    <row r="193" spans="1:33" ht="30" customHeight="1" x14ac:dyDescent="0.25">
      <c r="A193" s="65" t="s">
        <v>49</v>
      </c>
      <c r="B193" s="837" t="s">
        <v>96</v>
      </c>
      <c r="C193" s="837" t="s">
        <v>97</v>
      </c>
      <c r="D193" s="471" t="s">
        <v>490</v>
      </c>
      <c r="E193" s="471" t="s">
        <v>482</v>
      </c>
      <c r="F193" s="472" t="s">
        <v>493</v>
      </c>
      <c r="G193" s="647" t="s">
        <v>494</v>
      </c>
      <c r="H193" s="681" t="s">
        <v>55</v>
      </c>
      <c r="I193" s="17" t="s">
        <v>56</v>
      </c>
      <c r="J193" s="64" t="s">
        <v>56</v>
      </c>
      <c r="K193" s="64" t="s">
        <v>56</v>
      </c>
      <c r="L193" s="64" t="s">
        <v>57</v>
      </c>
      <c r="M193" s="11">
        <v>0</v>
      </c>
      <c r="N193" s="14" t="s">
        <v>58</v>
      </c>
      <c r="O193" s="64" t="s">
        <v>58</v>
      </c>
      <c r="P193" s="64" t="s">
        <v>58</v>
      </c>
      <c r="Q193" s="18">
        <v>0</v>
      </c>
      <c r="R193" s="17" t="s">
        <v>56</v>
      </c>
      <c r="S193" s="64" t="s">
        <v>56</v>
      </c>
      <c r="T193" s="64" t="s">
        <v>58</v>
      </c>
      <c r="U193" s="64" t="s">
        <v>58</v>
      </c>
      <c r="V193" s="64">
        <v>0</v>
      </c>
      <c r="W193" s="11" t="s">
        <v>58</v>
      </c>
      <c r="X193" s="490" t="s">
        <v>179</v>
      </c>
      <c r="Y193" s="203">
        <v>0</v>
      </c>
      <c r="Z193" s="205">
        <v>0</v>
      </c>
      <c r="AA193" s="204" t="s">
        <v>56</v>
      </c>
      <c r="AB193" s="713" t="s">
        <v>56</v>
      </c>
      <c r="AC193" s="203" t="s">
        <v>56</v>
      </c>
      <c r="AD193" s="205" t="s">
        <v>56</v>
      </c>
      <c r="AE193" s="491">
        <v>0</v>
      </c>
      <c r="AF193" s="204">
        <v>0</v>
      </c>
      <c r="AG193" s="673" t="s">
        <v>56</v>
      </c>
    </row>
    <row r="194" spans="1:33" ht="30" customHeight="1" x14ac:dyDescent="0.25">
      <c r="A194" s="65" t="s">
        <v>49</v>
      </c>
      <c r="B194" s="837" t="s">
        <v>96</v>
      </c>
      <c r="C194" s="837" t="s">
        <v>97</v>
      </c>
      <c r="D194" s="471" t="s">
        <v>490</v>
      </c>
      <c r="E194" s="471" t="s">
        <v>482</v>
      </c>
      <c r="F194" s="472" t="s">
        <v>495</v>
      </c>
      <c r="G194" s="647" t="s">
        <v>496</v>
      </c>
      <c r="H194" s="681" t="s">
        <v>55</v>
      </c>
      <c r="I194" s="17" t="s">
        <v>56</v>
      </c>
      <c r="J194" s="64" t="s">
        <v>56</v>
      </c>
      <c r="K194" s="64" t="s">
        <v>56</v>
      </c>
      <c r="L194" s="64" t="s">
        <v>57</v>
      </c>
      <c r="M194" s="11">
        <v>0</v>
      </c>
      <c r="N194" s="14" t="s">
        <v>58</v>
      </c>
      <c r="O194" s="64" t="s">
        <v>58</v>
      </c>
      <c r="P194" s="64" t="s">
        <v>58</v>
      </c>
      <c r="Q194" s="18">
        <v>0</v>
      </c>
      <c r="R194" s="17" t="s">
        <v>56</v>
      </c>
      <c r="S194" s="64" t="s">
        <v>56</v>
      </c>
      <c r="T194" s="64" t="s">
        <v>58</v>
      </c>
      <c r="U194" s="64" t="s">
        <v>58</v>
      </c>
      <c r="V194" s="64">
        <v>0</v>
      </c>
      <c r="W194" s="11" t="s">
        <v>58</v>
      </c>
      <c r="X194" s="490" t="s">
        <v>179</v>
      </c>
      <c r="Y194" s="203">
        <v>0</v>
      </c>
      <c r="Z194" s="205">
        <v>0</v>
      </c>
      <c r="AA194" s="204" t="s">
        <v>56</v>
      </c>
      <c r="AB194" s="713" t="s">
        <v>56</v>
      </c>
      <c r="AC194" s="203" t="s">
        <v>56</v>
      </c>
      <c r="AD194" s="205" t="s">
        <v>56</v>
      </c>
      <c r="AE194" s="491">
        <v>0</v>
      </c>
      <c r="AF194" s="204">
        <v>0</v>
      </c>
      <c r="AG194" s="673" t="s">
        <v>56</v>
      </c>
    </row>
    <row r="195" spans="1:33" ht="30" customHeight="1" x14ac:dyDescent="0.25">
      <c r="A195" s="65" t="s">
        <v>49</v>
      </c>
      <c r="B195" s="837" t="s">
        <v>96</v>
      </c>
      <c r="C195" s="837" t="s">
        <v>97</v>
      </c>
      <c r="D195" s="471" t="s">
        <v>497</v>
      </c>
      <c r="E195" s="471" t="s">
        <v>498</v>
      </c>
      <c r="F195" s="472" t="s">
        <v>499</v>
      </c>
      <c r="G195" s="647" t="s">
        <v>500</v>
      </c>
      <c r="H195" s="681" t="s">
        <v>55</v>
      </c>
      <c r="I195" s="17" t="s">
        <v>56</v>
      </c>
      <c r="J195" s="64" t="s">
        <v>56</v>
      </c>
      <c r="K195" s="64" t="s">
        <v>56</v>
      </c>
      <c r="L195" s="64" t="s">
        <v>57</v>
      </c>
      <c r="M195" s="11">
        <v>0</v>
      </c>
      <c r="N195" s="14" t="s">
        <v>58</v>
      </c>
      <c r="O195" s="64" t="s">
        <v>58</v>
      </c>
      <c r="P195" s="64" t="s">
        <v>58</v>
      </c>
      <c r="Q195" s="18">
        <v>0</v>
      </c>
      <c r="R195" s="17" t="s">
        <v>56</v>
      </c>
      <c r="S195" s="64" t="s">
        <v>56</v>
      </c>
      <c r="T195" s="64" t="s">
        <v>58</v>
      </c>
      <c r="U195" s="64" t="s">
        <v>58</v>
      </c>
      <c r="V195" s="64">
        <v>0</v>
      </c>
      <c r="W195" s="11" t="s">
        <v>58</v>
      </c>
      <c r="X195" s="490" t="s">
        <v>179</v>
      </c>
      <c r="Y195" s="203">
        <v>0</v>
      </c>
      <c r="Z195" s="205">
        <v>0</v>
      </c>
      <c r="AA195" s="204" t="s">
        <v>56</v>
      </c>
      <c r="AB195" s="713" t="s">
        <v>56</v>
      </c>
      <c r="AC195" s="203" t="s">
        <v>56</v>
      </c>
      <c r="AD195" s="205" t="s">
        <v>56</v>
      </c>
      <c r="AE195" s="491">
        <v>0</v>
      </c>
      <c r="AF195" s="204">
        <v>0</v>
      </c>
      <c r="AG195" s="673" t="s">
        <v>56</v>
      </c>
    </row>
    <row r="196" spans="1:33" ht="30" customHeight="1" x14ac:dyDescent="0.25">
      <c r="A196" s="65" t="s">
        <v>49</v>
      </c>
      <c r="B196" s="837" t="s">
        <v>96</v>
      </c>
      <c r="C196" s="837" t="s">
        <v>97</v>
      </c>
      <c r="D196" s="471" t="s">
        <v>497</v>
      </c>
      <c r="E196" s="471" t="s">
        <v>498</v>
      </c>
      <c r="F196" s="472" t="s">
        <v>501</v>
      </c>
      <c r="G196" s="647" t="s">
        <v>502</v>
      </c>
      <c r="H196" s="681" t="s">
        <v>55</v>
      </c>
      <c r="I196" s="17" t="s">
        <v>56</v>
      </c>
      <c r="J196" s="64" t="s">
        <v>56</v>
      </c>
      <c r="K196" s="64" t="s">
        <v>56</v>
      </c>
      <c r="L196" s="64" t="s">
        <v>57</v>
      </c>
      <c r="M196" s="11">
        <v>0</v>
      </c>
      <c r="N196" s="14" t="s">
        <v>58</v>
      </c>
      <c r="O196" s="64" t="s">
        <v>58</v>
      </c>
      <c r="P196" s="64" t="s">
        <v>58</v>
      </c>
      <c r="Q196" s="18">
        <v>0</v>
      </c>
      <c r="R196" s="17" t="s">
        <v>56</v>
      </c>
      <c r="S196" s="64" t="s">
        <v>56</v>
      </c>
      <c r="T196" s="64" t="s">
        <v>58</v>
      </c>
      <c r="U196" s="64" t="s">
        <v>58</v>
      </c>
      <c r="V196" s="64">
        <v>0</v>
      </c>
      <c r="W196" s="11" t="s">
        <v>58</v>
      </c>
      <c r="X196" s="490" t="s">
        <v>179</v>
      </c>
      <c r="Y196" s="203">
        <v>0</v>
      </c>
      <c r="Z196" s="205">
        <v>0</v>
      </c>
      <c r="AA196" s="204" t="s">
        <v>56</v>
      </c>
      <c r="AB196" s="713" t="s">
        <v>56</v>
      </c>
      <c r="AC196" s="203" t="s">
        <v>56</v>
      </c>
      <c r="AD196" s="205" t="s">
        <v>56</v>
      </c>
      <c r="AE196" s="491">
        <v>0</v>
      </c>
      <c r="AF196" s="204">
        <v>0</v>
      </c>
      <c r="AG196" s="673" t="s">
        <v>56</v>
      </c>
    </row>
    <row r="197" spans="1:33" ht="30" customHeight="1" x14ac:dyDescent="0.25">
      <c r="A197" s="688" t="s">
        <v>49</v>
      </c>
      <c r="B197" s="837" t="s">
        <v>96</v>
      </c>
      <c r="C197" s="837" t="s">
        <v>97</v>
      </c>
      <c r="D197" s="471" t="s">
        <v>110</v>
      </c>
      <c r="E197" s="471" t="s">
        <v>111</v>
      </c>
      <c r="F197" s="472" t="s">
        <v>503</v>
      </c>
      <c r="G197" s="647" t="s">
        <v>504</v>
      </c>
      <c r="H197" s="681" t="s">
        <v>55</v>
      </c>
      <c r="I197" s="17" t="s">
        <v>56</v>
      </c>
      <c r="J197" s="64" t="s">
        <v>56</v>
      </c>
      <c r="K197" s="64" t="s">
        <v>56</v>
      </c>
      <c r="L197" s="64" t="s">
        <v>57</v>
      </c>
      <c r="M197" s="11">
        <v>0</v>
      </c>
      <c r="N197" s="14" t="s">
        <v>58</v>
      </c>
      <c r="O197" s="64" t="s">
        <v>58</v>
      </c>
      <c r="P197" s="64" t="s">
        <v>58</v>
      </c>
      <c r="Q197" s="18">
        <v>0</v>
      </c>
      <c r="R197" s="17" t="s">
        <v>56</v>
      </c>
      <c r="S197" s="64" t="s">
        <v>56</v>
      </c>
      <c r="T197" s="64" t="s">
        <v>58</v>
      </c>
      <c r="U197" s="64" t="s">
        <v>58</v>
      </c>
      <c r="V197" s="64">
        <v>0</v>
      </c>
      <c r="W197" s="11" t="s">
        <v>58</v>
      </c>
      <c r="X197" s="490" t="s">
        <v>179</v>
      </c>
      <c r="Y197" s="203">
        <v>0</v>
      </c>
      <c r="Z197" s="205">
        <v>0</v>
      </c>
      <c r="AA197" s="204" t="s">
        <v>56</v>
      </c>
      <c r="AB197" s="713" t="s">
        <v>56</v>
      </c>
      <c r="AC197" s="203" t="s">
        <v>56</v>
      </c>
      <c r="AD197" s="205" t="s">
        <v>56</v>
      </c>
      <c r="AE197" s="491">
        <v>0</v>
      </c>
      <c r="AF197" s="204">
        <v>0</v>
      </c>
      <c r="AG197" s="673" t="s">
        <v>56</v>
      </c>
    </row>
    <row r="198" spans="1:33" ht="30" customHeight="1" x14ac:dyDescent="0.25">
      <c r="A198" s="688" t="s">
        <v>49</v>
      </c>
      <c r="B198" s="837" t="s">
        <v>96</v>
      </c>
      <c r="C198" s="837" t="s">
        <v>97</v>
      </c>
      <c r="D198" s="471" t="s">
        <v>110</v>
      </c>
      <c r="E198" s="471" t="s">
        <v>111</v>
      </c>
      <c r="F198" s="472" t="s">
        <v>505</v>
      </c>
      <c r="G198" s="647" t="s">
        <v>506</v>
      </c>
      <c r="H198" s="681" t="s">
        <v>55</v>
      </c>
      <c r="I198" s="17" t="s">
        <v>56</v>
      </c>
      <c r="J198" s="64" t="s">
        <v>56</v>
      </c>
      <c r="K198" s="64" t="s">
        <v>56</v>
      </c>
      <c r="L198" s="64" t="s">
        <v>57</v>
      </c>
      <c r="M198" s="11">
        <v>0</v>
      </c>
      <c r="N198" s="14" t="s">
        <v>58</v>
      </c>
      <c r="O198" s="64" t="s">
        <v>58</v>
      </c>
      <c r="P198" s="64" t="s">
        <v>58</v>
      </c>
      <c r="Q198" s="18">
        <v>0</v>
      </c>
      <c r="R198" s="17" t="s">
        <v>56</v>
      </c>
      <c r="S198" s="64" t="s">
        <v>56</v>
      </c>
      <c r="T198" s="64" t="s">
        <v>58</v>
      </c>
      <c r="U198" s="64" t="s">
        <v>58</v>
      </c>
      <c r="V198" s="64">
        <v>0</v>
      </c>
      <c r="W198" s="11" t="s">
        <v>58</v>
      </c>
      <c r="X198" s="490" t="s">
        <v>179</v>
      </c>
      <c r="Y198" s="203">
        <v>0</v>
      </c>
      <c r="Z198" s="205">
        <v>0</v>
      </c>
      <c r="AA198" s="204" t="s">
        <v>56</v>
      </c>
      <c r="AB198" s="713" t="s">
        <v>56</v>
      </c>
      <c r="AC198" s="203" t="s">
        <v>56</v>
      </c>
      <c r="AD198" s="205" t="s">
        <v>56</v>
      </c>
      <c r="AE198" s="491">
        <v>0</v>
      </c>
      <c r="AF198" s="204">
        <v>0</v>
      </c>
      <c r="AG198" s="673" t="s">
        <v>56</v>
      </c>
    </row>
    <row r="199" spans="1:33" ht="30" customHeight="1" x14ac:dyDescent="0.25">
      <c r="A199" s="688" t="s">
        <v>49</v>
      </c>
      <c r="B199" s="837" t="s">
        <v>96</v>
      </c>
      <c r="C199" s="837" t="s">
        <v>97</v>
      </c>
      <c r="D199" s="471" t="s">
        <v>507</v>
      </c>
      <c r="E199" s="471" t="s">
        <v>508</v>
      </c>
      <c r="F199" s="472" t="s">
        <v>509</v>
      </c>
      <c r="G199" s="647" t="s">
        <v>510</v>
      </c>
      <c r="H199" s="681" t="s">
        <v>55</v>
      </c>
      <c r="I199" s="17" t="s">
        <v>56</v>
      </c>
      <c r="J199" s="64" t="s">
        <v>56</v>
      </c>
      <c r="K199" s="64" t="s">
        <v>56</v>
      </c>
      <c r="L199" s="64" t="s">
        <v>57</v>
      </c>
      <c r="M199" s="11">
        <v>0</v>
      </c>
      <c r="N199" s="14" t="s">
        <v>58</v>
      </c>
      <c r="O199" s="64" t="s">
        <v>58</v>
      </c>
      <c r="P199" s="64" t="s">
        <v>58</v>
      </c>
      <c r="Q199" s="18">
        <v>0</v>
      </c>
      <c r="R199" s="17" t="s">
        <v>56</v>
      </c>
      <c r="S199" s="64" t="s">
        <v>56</v>
      </c>
      <c r="T199" s="64" t="s">
        <v>58</v>
      </c>
      <c r="U199" s="64" t="s">
        <v>58</v>
      </c>
      <c r="V199" s="64">
        <v>0</v>
      </c>
      <c r="W199" s="11" t="s">
        <v>58</v>
      </c>
      <c r="X199" s="490" t="s">
        <v>179</v>
      </c>
      <c r="Y199" s="203">
        <v>0</v>
      </c>
      <c r="Z199" s="205">
        <v>0</v>
      </c>
      <c r="AA199" s="204" t="s">
        <v>56</v>
      </c>
      <c r="AB199" s="713" t="s">
        <v>56</v>
      </c>
      <c r="AC199" s="203" t="s">
        <v>56</v>
      </c>
      <c r="AD199" s="205" t="s">
        <v>56</v>
      </c>
      <c r="AE199" s="491">
        <v>0</v>
      </c>
      <c r="AF199" s="204">
        <v>0</v>
      </c>
      <c r="AG199" s="673" t="s">
        <v>56</v>
      </c>
    </row>
    <row r="200" spans="1:33" ht="30" customHeight="1" x14ac:dyDescent="0.25">
      <c r="A200" s="688" t="s">
        <v>49</v>
      </c>
      <c r="B200" s="837" t="s">
        <v>96</v>
      </c>
      <c r="C200" s="837" t="s">
        <v>97</v>
      </c>
      <c r="D200" s="471" t="s">
        <v>507</v>
      </c>
      <c r="E200" s="471" t="s">
        <v>508</v>
      </c>
      <c r="F200" s="472" t="s">
        <v>511</v>
      </c>
      <c r="G200" s="647" t="s">
        <v>512</v>
      </c>
      <c r="H200" s="681" t="s">
        <v>55</v>
      </c>
      <c r="I200" s="17" t="s">
        <v>56</v>
      </c>
      <c r="J200" s="64" t="s">
        <v>56</v>
      </c>
      <c r="K200" s="64" t="s">
        <v>56</v>
      </c>
      <c r="L200" s="64" t="s">
        <v>57</v>
      </c>
      <c r="M200" s="11">
        <v>0</v>
      </c>
      <c r="N200" s="14" t="s">
        <v>58</v>
      </c>
      <c r="O200" s="64" t="s">
        <v>58</v>
      </c>
      <c r="P200" s="64" t="s">
        <v>58</v>
      </c>
      <c r="Q200" s="18">
        <v>0</v>
      </c>
      <c r="R200" s="17" t="s">
        <v>56</v>
      </c>
      <c r="S200" s="64" t="s">
        <v>56</v>
      </c>
      <c r="T200" s="64" t="s">
        <v>58</v>
      </c>
      <c r="U200" s="64" t="s">
        <v>58</v>
      </c>
      <c r="V200" s="64">
        <v>0</v>
      </c>
      <c r="W200" s="11" t="s">
        <v>58</v>
      </c>
      <c r="X200" s="490" t="s">
        <v>179</v>
      </c>
      <c r="Y200" s="203">
        <v>0</v>
      </c>
      <c r="Z200" s="205">
        <v>0</v>
      </c>
      <c r="AA200" s="204" t="s">
        <v>56</v>
      </c>
      <c r="AB200" s="713" t="s">
        <v>56</v>
      </c>
      <c r="AC200" s="203" t="s">
        <v>56</v>
      </c>
      <c r="AD200" s="205" t="s">
        <v>56</v>
      </c>
      <c r="AE200" s="491">
        <v>0</v>
      </c>
      <c r="AF200" s="204">
        <v>0</v>
      </c>
      <c r="AG200" s="673" t="s">
        <v>56</v>
      </c>
    </row>
    <row r="201" spans="1:33" ht="30" customHeight="1" x14ac:dyDescent="0.25">
      <c r="A201" s="688" t="s">
        <v>49</v>
      </c>
      <c r="B201" s="837" t="s">
        <v>96</v>
      </c>
      <c r="C201" s="837" t="s">
        <v>114</v>
      </c>
      <c r="D201" s="471" t="s">
        <v>513</v>
      </c>
      <c r="E201" s="471" t="s">
        <v>514</v>
      </c>
      <c r="F201" s="472" t="s">
        <v>515</v>
      </c>
      <c r="G201" s="647" t="s">
        <v>124</v>
      </c>
      <c r="H201" s="681" t="s">
        <v>55</v>
      </c>
      <c r="I201" s="17" t="s">
        <v>56</v>
      </c>
      <c r="J201" s="64" t="s">
        <v>56</v>
      </c>
      <c r="K201" s="64" t="s">
        <v>56</v>
      </c>
      <c r="L201" s="64" t="s">
        <v>57</v>
      </c>
      <c r="M201" s="11">
        <v>0</v>
      </c>
      <c r="N201" s="14" t="s">
        <v>58</v>
      </c>
      <c r="O201" s="64" t="s">
        <v>58</v>
      </c>
      <c r="P201" s="64" t="s">
        <v>58</v>
      </c>
      <c r="Q201" s="18">
        <v>0</v>
      </c>
      <c r="R201" s="17" t="s">
        <v>56</v>
      </c>
      <c r="S201" s="64" t="s">
        <v>56</v>
      </c>
      <c r="T201" s="64" t="s">
        <v>58</v>
      </c>
      <c r="U201" s="64" t="s">
        <v>58</v>
      </c>
      <c r="V201" s="64">
        <v>0</v>
      </c>
      <c r="W201" s="11" t="s">
        <v>58</v>
      </c>
      <c r="X201" s="490" t="s">
        <v>179</v>
      </c>
      <c r="Y201" s="203">
        <v>0</v>
      </c>
      <c r="Z201" s="205">
        <v>0</v>
      </c>
      <c r="AA201" s="204" t="s">
        <v>56</v>
      </c>
      <c r="AB201" s="713" t="s">
        <v>56</v>
      </c>
      <c r="AC201" s="203" t="s">
        <v>56</v>
      </c>
      <c r="AD201" s="205" t="s">
        <v>56</v>
      </c>
      <c r="AE201" s="491">
        <v>0</v>
      </c>
      <c r="AF201" s="204">
        <v>0</v>
      </c>
      <c r="AG201" s="673" t="s">
        <v>56</v>
      </c>
    </row>
    <row r="202" spans="1:33" ht="30" customHeight="1" x14ac:dyDescent="0.25">
      <c r="A202" s="688" t="s">
        <v>49</v>
      </c>
      <c r="B202" s="837" t="s">
        <v>96</v>
      </c>
      <c r="C202" s="837" t="s">
        <v>114</v>
      </c>
      <c r="D202" s="471" t="s">
        <v>513</v>
      </c>
      <c r="E202" s="471" t="s">
        <v>514</v>
      </c>
      <c r="F202" s="472" t="s">
        <v>516</v>
      </c>
      <c r="G202" s="647" t="s">
        <v>514</v>
      </c>
      <c r="H202" s="681" t="s">
        <v>55</v>
      </c>
      <c r="I202" s="17" t="s">
        <v>56</v>
      </c>
      <c r="J202" s="64" t="s">
        <v>56</v>
      </c>
      <c r="K202" s="64" t="s">
        <v>56</v>
      </c>
      <c r="L202" s="64" t="s">
        <v>57</v>
      </c>
      <c r="M202" s="11">
        <v>0</v>
      </c>
      <c r="N202" s="14" t="s">
        <v>58</v>
      </c>
      <c r="O202" s="64" t="s">
        <v>58</v>
      </c>
      <c r="P202" s="64" t="s">
        <v>58</v>
      </c>
      <c r="Q202" s="18">
        <v>0</v>
      </c>
      <c r="R202" s="17" t="s">
        <v>56</v>
      </c>
      <c r="S202" s="64" t="s">
        <v>56</v>
      </c>
      <c r="T202" s="64" t="s">
        <v>58</v>
      </c>
      <c r="U202" s="64" t="s">
        <v>58</v>
      </c>
      <c r="V202" s="64">
        <v>0</v>
      </c>
      <c r="W202" s="11" t="s">
        <v>58</v>
      </c>
      <c r="X202" s="490" t="s">
        <v>179</v>
      </c>
      <c r="Y202" s="203">
        <v>0</v>
      </c>
      <c r="Z202" s="205">
        <v>0</v>
      </c>
      <c r="AA202" s="204" t="s">
        <v>56</v>
      </c>
      <c r="AB202" s="713" t="s">
        <v>56</v>
      </c>
      <c r="AC202" s="203" t="s">
        <v>56</v>
      </c>
      <c r="AD202" s="205" t="s">
        <v>56</v>
      </c>
      <c r="AE202" s="491">
        <v>0</v>
      </c>
      <c r="AF202" s="204">
        <v>0</v>
      </c>
      <c r="AG202" s="673" t="s">
        <v>56</v>
      </c>
    </row>
    <row r="203" spans="1:33" ht="30" customHeight="1" x14ac:dyDescent="0.25">
      <c r="A203" s="688" t="s">
        <v>49</v>
      </c>
      <c r="B203" s="837" t="s">
        <v>96</v>
      </c>
      <c r="C203" s="837" t="s">
        <v>114</v>
      </c>
      <c r="D203" s="471" t="s">
        <v>513</v>
      </c>
      <c r="E203" s="471" t="s">
        <v>514</v>
      </c>
      <c r="F203" s="472" t="s">
        <v>517</v>
      </c>
      <c r="G203" s="647" t="s">
        <v>514</v>
      </c>
      <c r="H203" s="681" t="s">
        <v>55</v>
      </c>
      <c r="I203" s="17" t="s">
        <v>56</v>
      </c>
      <c r="J203" s="64" t="s">
        <v>56</v>
      </c>
      <c r="K203" s="64" t="s">
        <v>56</v>
      </c>
      <c r="L203" s="64" t="s">
        <v>57</v>
      </c>
      <c r="M203" s="11">
        <v>0</v>
      </c>
      <c r="N203" s="14" t="s">
        <v>58</v>
      </c>
      <c r="O203" s="64" t="s">
        <v>58</v>
      </c>
      <c r="P203" s="64" t="s">
        <v>58</v>
      </c>
      <c r="Q203" s="18">
        <v>0</v>
      </c>
      <c r="R203" s="17" t="s">
        <v>56</v>
      </c>
      <c r="S203" s="64" t="s">
        <v>56</v>
      </c>
      <c r="T203" s="64" t="s">
        <v>58</v>
      </c>
      <c r="U203" s="64" t="s">
        <v>58</v>
      </c>
      <c r="V203" s="64">
        <v>0</v>
      </c>
      <c r="W203" s="11" t="s">
        <v>58</v>
      </c>
      <c r="X203" s="490" t="s">
        <v>179</v>
      </c>
      <c r="Y203" s="203">
        <v>0</v>
      </c>
      <c r="Z203" s="205">
        <v>0</v>
      </c>
      <c r="AA203" s="204" t="s">
        <v>56</v>
      </c>
      <c r="AB203" s="713" t="s">
        <v>56</v>
      </c>
      <c r="AC203" s="203" t="s">
        <v>56</v>
      </c>
      <c r="AD203" s="205" t="s">
        <v>56</v>
      </c>
      <c r="AE203" s="491">
        <v>0</v>
      </c>
      <c r="AF203" s="204">
        <v>0</v>
      </c>
      <c r="AG203" s="673" t="s">
        <v>56</v>
      </c>
    </row>
    <row r="204" spans="1:33" ht="30" customHeight="1" x14ac:dyDescent="0.25">
      <c r="A204" s="688" t="s">
        <v>49</v>
      </c>
      <c r="B204" s="837" t="s">
        <v>96</v>
      </c>
      <c r="C204" s="837" t="s">
        <v>114</v>
      </c>
      <c r="D204" s="471" t="s">
        <v>513</v>
      </c>
      <c r="E204" s="471" t="s">
        <v>514</v>
      </c>
      <c r="F204" s="472" t="s">
        <v>518</v>
      </c>
      <c r="G204" s="647" t="s">
        <v>519</v>
      </c>
      <c r="H204" s="681" t="s">
        <v>55</v>
      </c>
      <c r="I204" s="17" t="s">
        <v>56</v>
      </c>
      <c r="J204" s="64" t="s">
        <v>56</v>
      </c>
      <c r="K204" s="64" t="s">
        <v>56</v>
      </c>
      <c r="L204" s="64" t="s">
        <v>57</v>
      </c>
      <c r="M204" s="11">
        <v>0</v>
      </c>
      <c r="N204" s="14" t="s">
        <v>58</v>
      </c>
      <c r="O204" s="64" t="s">
        <v>58</v>
      </c>
      <c r="P204" s="64" t="s">
        <v>58</v>
      </c>
      <c r="Q204" s="18">
        <v>0</v>
      </c>
      <c r="R204" s="17" t="s">
        <v>56</v>
      </c>
      <c r="S204" s="64" t="s">
        <v>56</v>
      </c>
      <c r="T204" s="64" t="s">
        <v>58</v>
      </c>
      <c r="U204" s="64" t="s">
        <v>58</v>
      </c>
      <c r="V204" s="64">
        <v>0</v>
      </c>
      <c r="W204" s="11" t="s">
        <v>58</v>
      </c>
      <c r="X204" s="490" t="s">
        <v>179</v>
      </c>
      <c r="Y204" s="203">
        <v>0</v>
      </c>
      <c r="Z204" s="205">
        <v>0</v>
      </c>
      <c r="AA204" s="204" t="s">
        <v>56</v>
      </c>
      <c r="AB204" s="713" t="s">
        <v>56</v>
      </c>
      <c r="AC204" s="203" t="s">
        <v>56</v>
      </c>
      <c r="AD204" s="205" t="s">
        <v>56</v>
      </c>
      <c r="AE204" s="491">
        <v>0</v>
      </c>
      <c r="AF204" s="204">
        <v>0</v>
      </c>
      <c r="AG204" s="673" t="s">
        <v>56</v>
      </c>
    </row>
    <row r="205" spans="1:33" ht="30" customHeight="1" x14ac:dyDescent="0.25">
      <c r="A205" s="688" t="s">
        <v>49</v>
      </c>
      <c r="B205" s="837" t="s">
        <v>96</v>
      </c>
      <c r="C205" s="837" t="s">
        <v>114</v>
      </c>
      <c r="D205" s="471" t="s">
        <v>513</v>
      </c>
      <c r="E205" s="471" t="s">
        <v>514</v>
      </c>
      <c r="F205" s="472" t="s">
        <v>520</v>
      </c>
      <c r="G205" s="647" t="s">
        <v>514</v>
      </c>
      <c r="H205" s="681" t="s">
        <v>55</v>
      </c>
      <c r="I205" s="17" t="s">
        <v>56</v>
      </c>
      <c r="J205" s="64" t="s">
        <v>56</v>
      </c>
      <c r="K205" s="64" t="s">
        <v>56</v>
      </c>
      <c r="L205" s="64" t="s">
        <v>57</v>
      </c>
      <c r="M205" s="11">
        <v>0</v>
      </c>
      <c r="N205" s="14" t="s">
        <v>58</v>
      </c>
      <c r="O205" s="64" t="s">
        <v>58</v>
      </c>
      <c r="P205" s="64" t="s">
        <v>58</v>
      </c>
      <c r="Q205" s="18">
        <v>0</v>
      </c>
      <c r="R205" s="17" t="s">
        <v>56</v>
      </c>
      <c r="S205" s="64" t="s">
        <v>56</v>
      </c>
      <c r="T205" s="64" t="s">
        <v>58</v>
      </c>
      <c r="U205" s="64" t="s">
        <v>58</v>
      </c>
      <c r="V205" s="64">
        <v>0</v>
      </c>
      <c r="W205" s="11" t="s">
        <v>58</v>
      </c>
      <c r="X205" s="490" t="s">
        <v>179</v>
      </c>
      <c r="Y205" s="203">
        <v>0</v>
      </c>
      <c r="Z205" s="205">
        <v>0</v>
      </c>
      <c r="AA205" s="204" t="s">
        <v>56</v>
      </c>
      <c r="AB205" s="713" t="s">
        <v>56</v>
      </c>
      <c r="AC205" s="203" t="s">
        <v>56</v>
      </c>
      <c r="AD205" s="205" t="s">
        <v>56</v>
      </c>
      <c r="AE205" s="491">
        <v>0</v>
      </c>
      <c r="AF205" s="204">
        <v>0</v>
      </c>
      <c r="AG205" s="673" t="s">
        <v>56</v>
      </c>
    </row>
    <row r="206" spans="1:33" ht="30" customHeight="1" x14ac:dyDescent="0.25">
      <c r="A206" s="688" t="s">
        <v>49</v>
      </c>
      <c r="B206" s="837" t="s">
        <v>96</v>
      </c>
      <c r="C206" s="837" t="s">
        <v>114</v>
      </c>
      <c r="D206" s="471" t="s">
        <v>513</v>
      </c>
      <c r="E206" s="471" t="s">
        <v>514</v>
      </c>
      <c r="F206" s="472" t="s">
        <v>521</v>
      </c>
      <c r="G206" s="647" t="s">
        <v>519</v>
      </c>
      <c r="H206" s="681" t="s">
        <v>55</v>
      </c>
      <c r="I206" s="17" t="s">
        <v>56</v>
      </c>
      <c r="J206" s="64" t="s">
        <v>56</v>
      </c>
      <c r="K206" s="64" t="s">
        <v>56</v>
      </c>
      <c r="L206" s="64" t="s">
        <v>57</v>
      </c>
      <c r="M206" s="11">
        <v>0</v>
      </c>
      <c r="N206" s="14" t="s">
        <v>58</v>
      </c>
      <c r="O206" s="64" t="s">
        <v>58</v>
      </c>
      <c r="P206" s="64" t="s">
        <v>58</v>
      </c>
      <c r="Q206" s="18">
        <v>0</v>
      </c>
      <c r="R206" s="17" t="s">
        <v>56</v>
      </c>
      <c r="S206" s="64" t="s">
        <v>56</v>
      </c>
      <c r="T206" s="64" t="s">
        <v>58</v>
      </c>
      <c r="U206" s="64" t="s">
        <v>58</v>
      </c>
      <c r="V206" s="64">
        <v>0</v>
      </c>
      <c r="W206" s="11" t="s">
        <v>58</v>
      </c>
      <c r="X206" s="490" t="s">
        <v>179</v>
      </c>
      <c r="Y206" s="203">
        <v>0</v>
      </c>
      <c r="Z206" s="205">
        <v>0</v>
      </c>
      <c r="AA206" s="204" t="s">
        <v>56</v>
      </c>
      <c r="AB206" s="713" t="s">
        <v>56</v>
      </c>
      <c r="AC206" s="203" t="s">
        <v>56</v>
      </c>
      <c r="AD206" s="205" t="s">
        <v>56</v>
      </c>
      <c r="AE206" s="491">
        <v>0</v>
      </c>
      <c r="AF206" s="204">
        <v>0</v>
      </c>
      <c r="AG206" s="673" t="s">
        <v>56</v>
      </c>
    </row>
    <row r="207" spans="1:33" ht="30" customHeight="1" x14ac:dyDescent="0.25">
      <c r="A207" s="688" t="s">
        <v>49</v>
      </c>
      <c r="B207" s="837" t="s">
        <v>96</v>
      </c>
      <c r="C207" s="837" t="s">
        <v>114</v>
      </c>
      <c r="D207" s="471" t="s">
        <v>522</v>
      </c>
      <c r="E207" s="471" t="s">
        <v>122</v>
      </c>
      <c r="F207" s="472" t="s">
        <v>523</v>
      </c>
      <c r="G207" s="647" t="s">
        <v>124</v>
      </c>
      <c r="H207" s="681" t="s">
        <v>55</v>
      </c>
      <c r="I207" s="17" t="s">
        <v>56</v>
      </c>
      <c r="J207" s="64" t="s">
        <v>56</v>
      </c>
      <c r="K207" s="64" t="s">
        <v>56</v>
      </c>
      <c r="L207" s="64" t="s">
        <v>57</v>
      </c>
      <c r="M207" s="11">
        <v>0</v>
      </c>
      <c r="N207" s="14" t="s">
        <v>58</v>
      </c>
      <c r="O207" s="64" t="s">
        <v>58</v>
      </c>
      <c r="P207" s="64" t="s">
        <v>58</v>
      </c>
      <c r="Q207" s="18">
        <v>0</v>
      </c>
      <c r="R207" s="17" t="s">
        <v>56</v>
      </c>
      <c r="S207" s="64" t="s">
        <v>56</v>
      </c>
      <c r="T207" s="64" t="s">
        <v>58</v>
      </c>
      <c r="U207" s="64" t="s">
        <v>58</v>
      </c>
      <c r="V207" s="64">
        <v>0</v>
      </c>
      <c r="W207" s="11" t="s">
        <v>58</v>
      </c>
      <c r="X207" s="490" t="s">
        <v>179</v>
      </c>
      <c r="Y207" s="203">
        <v>0</v>
      </c>
      <c r="Z207" s="205">
        <v>0</v>
      </c>
      <c r="AA207" s="204" t="s">
        <v>56</v>
      </c>
      <c r="AB207" s="713" t="s">
        <v>56</v>
      </c>
      <c r="AC207" s="203" t="s">
        <v>56</v>
      </c>
      <c r="AD207" s="205" t="s">
        <v>56</v>
      </c>
      <c r="AE207" s="491">
        <v>0</v>
      </c>
      <c r="AF207" s="204">
        <v>0</v>
      </c>
      <c r="AG207" s="673" t="s">
        <v>56</v>
      </c>
    </row>
    <row r="208" spans="1:33" ht="30" customHeight="1" x14ac:dyDescent="0.25">
      <c r="A208" s="688" t="s">
        <v>49</v>
      </c>
      <c r="B208" s="837" t="s">
        <v>96</v>
      </c>
      <c r="C208" s="837" t="s">
        <v>114</v>
      </c>
      <c r="D208" s="471" t="s">
        <v>513</v>
      </c>
      <c r="E208" s="471" t="s">
        <v>513</v>
      </c>
      <c r="F208" s="472" t="s">
        <v>524</v>
      </c>
      <c r="G208" s="647" t="s">
        <v>519</v>
      </c>
      <c r="H208" s="681" t="s">
        <v>55</v>
      </c>
      <c r="I208" s="17" t="s">
        <v>56</v>
      </c>
      <c r="J208" s="64" t="s">
        <v>56</v>
      </c>
      <c r="K208" s="64" t="s">
        <v>56</v>
      </c>
      <c r="L208" s="64" t="s">
        <v>57</v>
      </c>
      <c r="M208" s="11">
        <v>0</v>
      </c>
      <c r="N208" s="14" t="s">
        <v>58</v>
      </c>
      <c r="O208" s="64" t="s">
        <v>58</v>
      </c>
      <c r="P208" s="64" t="s">
        <v>58</v>
      </c>
      <c r="Q208" s="18">
        <v>0</v>
      </c>
      <c r="R208" s="17" t="s">
        <v>56</v>
      </c>
      <c r="S208" s="64" t="s">
        <v>56</v>
      </c>
      <c r="T208" s="64" t="s">
        <v>58</v>
      </c>
      <c r="U208" s="64" t="s">
        <v>58</v>
      </c>
      <c r="V208" s="64">
        <v>0</v>
      </c>
      <c r="W208" s="11" t="s">
        <v>58</v>
      </c>
      <c r="X208" s="490" t="s">
        <v>179</v>
      </c>
      <c r="Y208" s="203">
        <v>0</v>
      </c>
      <c r="Z208" s="205">
        <v>0</v>
      </c>
      <c r="AA208" s="204" t="s">
        <v>56</v>
      </c>
      <c r="AB208" s="713" t="s">
        <v>56</v>
      </c>
      <c r="AC208" s="203" t="s">
        <v>56</v>
      </c>
      <c r="AD208" s="205" t="s">
        <v>56</v>
      </c>
      <c r="AE208" s="491">
        <v>0</v>
      </c>
      <c r="AF208" s="204">
        <v>0</v>
      </c>
      <c r="AG208" s="673" t="s">
        <v>56</v>
      </c>
    </row>
    <row r="209" spans="1:33" ht="30" customHeight="1" x14ac:dyDescent="0.25">
      <c r="A209" s="688" t="s">
        <v>49</v>
      </c>
      <c r="B209" s="837" t="s">
        <v>96</v>
      </c>
      <c r="C209" s="837" t="s">
        <v>114</v>
      </c>
      <c r="D209" s="471" t="s">
        <v>513</v>
      </c>
      <c r="E209" s="471" t="s">
        <v>514</v>
      </c>
      <c r="F209" s="472" t="s">
        <v>525</v>
      </c>
      <c r="G209" s="647" t="s">
        <v>514</v>
      </c>
      <c r="H209" s="681" t="s">
        <v>55</v>
      </c>
      <c r="I209" s="17" t="s">
        <v>56</v>
      </c>
      <c r="J209" s="64" t="s">
        <v>56</v>
      </c>
      <c r="K209" s="64" t="s">
        <v>56</v>
      </c>
      <c r="L209" s="64" t="s">
        <v>57</v>
      </c>
      <c r="M209" s="11">
        <v>0</v>
      </c>
      <c r="N209" s="14" t="s">
        <v>58</v>
      </c>
      <c r="O209" s="64" t="s">
        <v>58</v>
      </c>
      <c r="P209" s="64" t="s">
        <v>58</v>
      </c>
      <c r="Q209" s="18">
        <v>0</v>
      </c>
      <c r="R209" s="17" t="s">
        <v>56</v>
      </c>
      <c r="S209" s="64" t="s">
        <v>56</v>
      </c>
      <c r="T209" s="64" t="s">
        <v>58</v>
      </c>
      <c r="U209" s="64" t="s">
        <v>58</v>
      </c>
      <c r="V209" s="64">
        <v>0</v>
      </c>
      <c r="W209" s="11" t="s">
        <v>58</v>
      </c>
      <c r="X209" s="490" t="s">
        <v>179</v>
      </c>
      <c r="Y209" s="203">
        <v>0</v>
      </c>
      <c r="Z209" s="205">
        <v>0</v>
      </c>
      <c r="AA209" s="204" t="s">
        <v>56</v>
      </c>
      <c r="AB209" s="713" t="s">
        <v>56</v>
      </c>
      <c r="AC209" s="203" t="s">
        <v>56</v>
      </c>
      <c r="AD209" s="205" t="s">
        <v>56</v>
      </c>
      <c r="AE209" s="491">
        <v>0</v>
      </c>
      <c r="AF209" s="204">
        <v>0</v>
      </c>
      <c r="AG209" s="673" t="s">
        <v>56</v>
      </c>
    </row>
    <row r="210" spans="1:33" ht="30" customHeight="1" x14ac:dyDescent="0.25">
      <c r="A210" s="688" t="s">
        <v>49</v>
      </c>
      <c r="B210" s="837" t="s">
        <v>96</v>
      </c>
      <c r="C210" s="837" t="s">
        <v>114</v>
      </c>
      <c r="D210" s="471" t="s">
        <v>513</v>
      </c>
      <c r="E210" s="471" t="s">
        <v>513</v>
      </c>
      <c r="F210" s="472" t="s">
        <v>526</v>
      </c>
      <c r="G210" s="647" t="s">
        <v>514</v>
      </c>
      <c r="H210" s="681" t="s">
        <v>55</v>
      </c>
      <c r="I210" s="17" t="s">
        <v>56</v>
      </c>
      <c r="J210" s="64" t="s">
        <v>56</v>
      </c>
      <c r="K210" s="64" t="s">
        <v>56</v>
      </c>
      <c r="L210" s="64" t="s">
        <v>57</v>
      </c>
      <c r="M210" s="11">
        <v>0</v>
      </c>
      <c r="N210" s="14" t="s">
        <v>58</v>
      </c>
      <c r="O210" s="64" t="s">
        <v>58</v>
      </c>
      <c r="P210" s="64" t="s">
        <v>58</v>
      </c>
      <c r="Q210" s="18">
        <v>0</v>
      </c>
      <c r="R210" s="17" t="s">
        <v>56</v>
      </c>
      <c r="S210" s="64" t="s">
        <v>56</v>
      </c>
      <c r="T210" s="64" t="s">
        <v>58</v>
      </c>
      <c r="U210" s="64" t="s">
        <v>58</v>
      </c>
      <c r="V210" s="64">
        <v>0</v>
      </c>
      <c r="W210" s="11" t="s">
        <v>58</v>
      </c>
      <c r="X210" s="490" t="s">
        <v>179</v>
      </c>
      <c r="Y210" s="203">
        <v>0</v>
      </c>
      <c r="Z210" s="205">
        <v>0</v>
      </c>
      <c r="AA210" s="204" t="s">
        <v>56</v>
      </c>
      <c r="AB210" s="713" t="s">
        <v>56</v>
      </c>
      <c r="AC210" s="203" t="s">
        <v>56</v>
      </c>
      <c r="AD210" s="205" t="s">
        <v>56</v>
      </c>
      <c r="AE210" s="491">
        <v>0</v>
      </c>
      <c r="AF210" s="204">
        <v>0</v>
      </c>
      <c r="AG210" s="673" t="s">
        <v>56</v>
      </c>
    </row>
    <row r="211" spans="1:33" ht="30" customHeight="1" x14ac:dyDescent="0.25">
      <c r="A211" s="688" t="s">
        <v>49</v>
      </c>
      <c r="B211" s="837" t="s">
        <v>96</v>
      </c>
      <c r="C211" s="837" t="s">
        <v>114</v>
      </c>
      <c r="D211" s="471" t="s">
        <v>513</v>
      </c>
      <c r="E211" s="471" t="s">
        <v>514</v>
      </c>
      <c r="F211" s="472" t="s">
        <v>527</v>
      </c>
      <c r="G211" s="647" t="s">
        <v>514</v>
      </c>
      <c r="H211" s="681" t="s">
        <v>55</v>
      </c>
      <c r="I211" s="17" t="s">
        <v>56</v>
      </c>
      <c r="J211" s="64" t="s">
        <v>56</v>
      </c>
      <c r="K211" s="64" t="s">
        <v>56</v>
      </c>
      <c r="L211" s="64" t="s">
        <v>57</v>
      </c>
      <c r="M211" s="11">
        <v>0</v>
      </c>
      <c r="N211" s="14" t="s">
        <v>58</v>
      </c>
      <c r="O211" s="64" t="s">
        <v>58</v>
      </c>
      <c r="P211" s="64" t="s">
        <v>58</v>
      </c>
      <c r="Q211" s="18">
        <v>0</v>
      </c>
      <c r="R211" s="17" t="s">
        <v>56</v>
      </c>
      <c r="S211" s="64" t="s">
        <v>56</v>
      </c>
      <c r="T211" s="64" t="s">
        <v>58</v>
      </c>
      <c r="U211" s="64" t="s">
        <v>58</v>
      </c>
      <c r="V211" s="64">
        <v>0</v>
      </c>
      <c r="W211" s="11" t="s">
        <v>58</v>
      </c>
      <c r="X211" s="490" t="s">
        <v>179</v>
      </c>
      <c r="Y211" s="203">
        <v>0</v>
      </c>
      <c r="Z211" s="205">
        <v>0</v>
      </c>
      <c r="AA211" s="204" t="s">
        <v>56</v>
      </c>
      <c r="AB211" s="713" t="s">
        <v>56</v>
      </c>
      <c r="AC211" s="203" t="s">
        <v>56</v>
      </c>
      <c r="AD211" s="205" t="s">
        <v>56</v>
      </c>
      <c r="AE211" s="491">
        <v>0</v>
      </c>
      <c r="AF211" s="204">
        <v>0</v>
      </c>
      <c r="AG211" s="673" t="s">
        <v>56</v>
      </c>
    </row>
    <row r="212" spans="1:33" ht="30" customHeight="1" x14ac:dyDescent="0.25">
      <c r="A212" s="688" t="s">
        <v>49</v>
      </c>
      <c r="B212" s="837" t="s">
        <v>96</v>
      </c>
      <c r="C212" s="837" t="s">
        <v>114</v>
      </c>
      <c r="D212" s="471" t="s">
        <v>513</v>
      </c>
      <c r="E212" s="471" t="s">
        <v>514</v>
      </c>
      <c r="F212" s="472" t="s">
        <v>528</v>
      </c>
      <c r="G212" s="647" t="s">
        <v>514</v>
      </c>
      <c r="H212" s="681" t="s">
        <v>55</v>
      </c>
      <c r="I212" s="17" t="s">
        <v>56</v>
      </c>
      <c r="J212" s="64" t="s">
        <v>56</v>
      </c>
      <c r="K212" s="64" t="s">
        <v>56</v>
      </c>
      <c r="L212" s="64" t="s">
        <v>57</v>
      </c>
      <c r="M212" s="11">
        <v>0</v>
      </c>
      <c r="N212" s="14" t="s">
        <v>58</v>
      </c>
      <c r="O212" s="64" t="s">
        <v>58</v>
      </c>
      <c r="P212" s="64" t="s">
        <v>58</v>
      </c>
      <c r="Q212" s="18">
        <v>0</v>
      </c>
      <c r="R212" s="17" t="s">
        <v>56</v>
      </c>
      <c r="S212" s="64" t="s">
        <v>56</v>
      </c>
      <c r="T212" s="64" t="s">
        <v>58</v>
      </c>
      <c r="U212" s="64" t="s">
        <v>58</v>
      </c>
      <c r="V212" s="64">
        <v>0</v>
      </c>
      <c r="W212" s="11" t="s">
        <v>58</v>
      </c>
      <c r="X212" s="490" t="s">
        <v>179</v>
      </c>
      <c r="Y212" s="203">
        <v>0</v>
      </c>
      <c r="Z212" s="205">
        <v>0</v>
      </c>
      <c r="AA212" s="204" t="s">
        <v>56</v>
      </c>
      <c r="AB212" s="713" t="s">
        <v>56</v>
      </c>
      <c r="AC212" s="203" t="s">
        <v>56</v>
      </c>
      <c r="AD212" s="205" t="s">
        <v>56</v>
      </c>
      <c r="AE212" s="491">
        <v>0</v>
      </c>
      <c r="AF212" s="204">
        <v>0</v>
      </c>
      <c r="AG212" s="673" t="s">
        <v>56</v>
      </c>
    </row>
    <row r="213" spans="1:33" ht="30" customHeight="1" x14ac:dyDescent="0.25">
      <c r="A213" s="688" t="s">
        <v>49</v>
      </c>
      <c r="B213" s="837" t="s">
        <v>96</v>
      </c>
      <c r="C213" s="837" t="s">
        <v>114</v>
      </c>
      <c r="D213" s="471" t="s">
        <v>513</v>
      </c>
      <c r="E213" s="471" t="s">
        <v>514</v>
      </c>
      <c r="F213" s="472" t="s">
        <v>529</v>
      </c>
      <c r="G213" s="647" t="s">
        <v>514</v>
      </c>
      <c r="H213" s="681" t="s">
        <v>55</v>
      </c>
      <c r="I213" s="17" t="s">
        <v>56</v>
      </c>
      <c r="J213" s="64" t="s">
        <v>56</v>
      </c>
      <c r="K213" s="64" t="s">
        <v>56</v>
      </c>
      <c r="L213" s="64" t="s">
        <v>57</v>
      </c>
      <c r="M213" s="11">
        <v>0</v>
      </c>
      <c r="N213" s="14" t="s">
        <v>58</v>
      </c>
      <c r="O213" s="64" t="s">
        <v>58</v>
      </c>
      <c r="P213" s="64" t="s">
        <v>58</v>
      </c>
      <c r="Q213" s="18">
        <v>0</v>
      </c>
      <c r="R213" s="17" t="s">
        <v>56</v>
      </c>
      <c r="S213" s="64" t="s">
        <v>56</v>
      </c>
      <c r="T213" s="64" t="s">
        <v>58</v>
      </c>
      <c r="U213" s="64" t="s">
        <v>58</v>
      </c>
      <c r="V213" s="64">
        <v>0</v>
      </c>
      <c r="W213" s="11" t="s">
        <v>58</v>
      </c>
      <c r="X213" s="490" t="s">
        <v>179</v>
      </c>
      <c r="Y213" s="203">
        <v>0</v>
      </c>
      <c r="Z213" s="205">
        <v>0</v>
      </c>
      <c r="AA213" s="204" t="s">
        <v>56</v>
      </c>
      <c r="AB213" s="713" t="s">
        <v>56</v>
      </c>
      <c r="AC213" s="203" t="s">
        <v>56</v>
      </c>
      <c r="AD213" s="205" t="s">
        <v>56</v>
      </c>
      <c r="AE213" s="491">
        <v>0</v>
      </c>
      <c r="AF213" s="204">
        <v>0</v>
      </c>
      <c r="AG213" s="673" t="s">
        <v>56</v>
      </c>
    </row>
    <row r="214" spans="1:33" ht="30" customHeight="1" x14ac:dyDescent="0.25">
      <c r="A214" s="688" t="s">
        <v>49</v>
      </c>
      <c r="B214" s="837" t="s">
        <v>96</v>
      </c>
      <c r="C214" s="837" t="s">
        <v>114</v>
      </c>
      <c r="D214" s="471" t="s">
        <v>513</v>
      </c>
      <c r="E214" s="471" t="s">
        <v>514</v>
      </c>
      <c r="F214" s="472" t="s">
        <v>530</v>
      </c>
      <c r="G214" s="647" t="s">
        <v>514</v>
      </c>
      <c r="H214" s="681" t="s">
        <v>55</v>
      </c>
      <c r="I214" s="17" t="s">
        <v>56</v>
      </c>
      <c r="J214" s="64" t="s">
        <v>56</v>
      </c>
      <c r="K214" s="64" t="s">
        <v>56</v>
      </c>
      <c r="L214" s="64" t="s">
        <v>57</v>
      </c>
      <c r="M214" s="11">
        <v>0</v>
      </c>
      <c r="N214" s="14" t="s">
        <v>58</v>
      </c>
      <c r="O214" s="64" t="s">
        <v>58</v>
      </c>
      <c r="P214" s="64" t="s">
        <v>58</v>
      </c>
      <c r="Q214" s="18">
        <v>0</v>
      </c>
      <c r="R214" s="17" t="s">
        <v>56</v>
      </c>
      <c r="S214" s="64" t="s">
        <v>56</v>
      </c>
      <c r="T214" s="64" t="s">
        <v>58</v>
      </c>
      <c r="U214" s="64" t="s">
        <v>58</v>
      </c>
      <c r="V214" s="64">
        <v>0</v>
      </c>
      <c r="W214" s="11" t="s">
        <v>58</v>
      </c>
      <c r="X214" s="490" t="s">
        <v>179</v>
      </c>
      <c r="Y214" s="203">
        <v>0</v>
      </c>
      <c r="Z214" s="205">
        <v>0</v>
      </c>
      <c r="AA214" s="204" t="s">
        <v>56</v>
      </c>
      <c r="AB214" s="713" t="s">
        <v>56</v>
      </c>
      <c r="AC214" s="203" t="s">
        <v>56</v>
      </c>
      <c r="AD214" s="205" t="s">
        <v>56</v>
      </c>
      <c r="AE214" s="491">
        <v>0</v>
      </c>
      <c r="AF214" s="204">
        <v>0</v>
      </c>
      <c r="AG214" s="673" t="s">
        <v>56</v>
      </c>
    </row>
    <row r="215" spans="1:33" ht="30" customHeight="1" x14ac:dyDescent="0.25">
      <c r="A215" s="688" t="s">
        <v>49</v>
      </c>
      <c r="B215" s="837" t="s">
        <v>96</v>
      </c>
      <c r="C215" s="837" t="s">
        <v>114</v>
      </c>
      <c r="D215" s="471" t="s">
        <v>513</v>
      </c>
      <c r="E215" s="471" t="s">
        <v>514</v>
      </c>
      <c r="F215" s="472" t="s">
        <v>531</v>
      </c>
      <c r="G215" s="647" t="s">
        <v>514</v>
      </c>
      <c r="H215" s="681" t="s">
        <v>55</v>
      </c>
      <c r="I215" s="17" t="s">
        <v>56</v>
      </c>
      <c r="J215" s="64" t="s">
        <v>56</v>
      </c>
      <c r="K215" s="64" t="s">
        <v>56</v>
      </c>
      <c r="L215" s="64" t="s">
        <v>57</v>
      </c>
      <c r="M215" s="11">
        <v>0</v>
      </c>
      <c r="N215" s="14" t="s">
        <v>58</v>
      </c>
      <c r="O215" s="64" t="s">
        <v>58</v>
      </c>
      <c r="P215" s="64" t="s">
        <v>58</v>
      </c>
      <c r="Q215" s="18">
        <v>0</v>
      </c>
      <c r="R215" s="17" t="s">
        <v>56</v>
      </c>
      <c r="S215" s="64" t="s">
        <v>56</v>
      </c>
      <c r="T215" s="64" t="s">
        <v>58</v>
      </c>
      <c r="U215" s="64" t="s">
        <v>58</v>
      </c>
      <c r="V215" s="64">
        <v>0</v>
      </c>
      <c r="W215" s="11" t="s">
        <v>58</v>
      </c>
      <c r="X215" s="490" t="s">
        <v>179</v>
      </c>
      <c r="Y215" s="203">
        <v>0</v>
      </c>
      <c r="Z215" s="205">
        <v>0</v>
      </c>
      <c r="AA215" s="204" t="s">
        <v>56</v>
      </c>
      <c r="AB215" s="713" t="s">
        <v>56</v>
      </c>
      <c r="AC215" s="203" t="s">
        <v>56</v>
      </c>
      <c r="AD215" s="205" t="s">
        <v>56</v>
      </c>
      <c r="AE215" s="491">
        <v>0</v>
      </c>
      <c r="AF215" s="204">
        <v>0</v>
      </c>
      <c r="AG215" s="673" t="s">
        <v>56</v>
      </c>
    </row>
    <row r="216" spans="1:33" ht="30" customHeight="1" x14ac:dyDescent="0.25">
      <c r="A216" s="688" t="s">
        <v>49</v>
      </c>
      <c r="B216" s="837" t="s">
        <v>96</v>
      </c>
      <c r="C216" s="837" t="s">
        <v>114</v>
      </c>
      <c r="D216" s="471" t="s">
        <v>513</v>
      </c>
      <c r="E216" s="471" t="s">
        <v>514</v>
      </c>
      <c r="F216" s="472" t="s">
        <v>532</v>
      </c>
      <c r="G216" s="647" t="s">
        <v>514</v>
      </c>
      <c r="H216" s="681" t="s">
        <v>55</v>
      </c>
      <c r="I216" s="17" t="s">
        <v>56</v>
      </c>
      <c r="J216" s="64" t="s">
        <v>56</v>
      </c>
      <c r="K216" s="64" t="s">
        <v>56</v>
      </c>
      <c r="L216" s="64" t="s">
        <v>57</v>
      </c>
      <c r="M216" s="11">
        <v>0</v>
      </c>
      <c r="N216" s="14" t="s">
        <v>58</v>
      </c>
      <c r="O216" s="64" t="s">
        <v>58</v>
      </c>
      <c r="P216" s="64" t="s">
        <v>58</v>
      </c>
      <c r="Q216" s="18">
        <v>0</v>
      </c>
      <c r="R216" s="17" t="s">
        <v>56</v>
      </c>
      <c r="S216" s="64" t="s">
        <v>56</v>
      </c>
      <c r="T216" s="64" t="s">
        <v>58</v>
      </c>
      <c r="U216" s="64" t="s">
        <v>58</v>
      </c>
      <c r="V216" s="64">
        <v>0</v>
      </c>
      <c r="W216" s="11" t="s">
        <v>58</v>
      </c>
      <c r="X216" s="490" t="s">
        <v>179</v>
      </c>
      <c r="Y216" s="203">
        <v>0</v>
      </c>
      <c r="Z216" s="205">
        <v>0</v>
      </c>
      <c r="AA216" s="204" t="s">
        <v>56</v>
      </c>
      <c r="AB216" s="713" t="s">
        <v>56</v>
      </c>
      <c r="AC216" s="203" t="s">
        <v>56</v>
      </c>
      <c r="AD216" s="205" t="s">
        <v>56</v>
      </c>
      <c r="AE216" s="491">
        <v>0</v>
      </c>
      <c r="AF216" s="204">
        <v>0</v>
      </c>
      <c r="AG216" s="673" t="s">
        <v>56</v>
      </c>
    </row>
    <row r="217" spans="1:33" ht="30" customHeight="1" x14ac:dyDescent="0.25">
      <c r="A217" s="688" t="s">
        <v>49</v>
      </c>
      <c r="B217" s="837" t="s">
        <v>96</v>
      </c>
      <c r="C217" s="837" t="s">
        <v>114</v>
      </c>
      <c r="D217" s="471" t="s">
        <v>513</v>
      </c>
      <c r="E217" s="471" t="s">
        <v>514</v>
      </c>
      <c r="F217" s="472" t="s">
        <v>533</v>
      </c>
      <c r="G217" s="647" t="s">
        <v>514</v>
      </c>
      <c r="H217" s="681" t="s">
        <v>55</v>
      </c>
      <c r="I217" s="17" t="s">
        <v>56</v>
      </c>
      <c r="J217" s="64" t="s">
        <v>56</v>
      </c>
      <c r="K217" s="64" t="s">
        <v>56</v>
      </c>
      <c r="L217" s="64" t="s">
        <v>57</v>
      </c>
      <c r="M217" s="11">
        <v>0</v>
      </c>
      <c r="N217" s="14" t="s">
        <v>58</v>
      </c>
      <c r="O217" s="64" t="s">
        <v>58</v>
      </c>
      <c r="P217" s="64" t="s">
        <v>58</v>
      </c>
      <c r="Q217" s="18">
        <v>0</v>
      </c>
      <c r="R217" s="17" t="s">
        <v>56</v>
      </c>
      <c r="S217" s="64" t="s">
        <v>56</v>
      </c>
      <c r="T217" s="64" t="s">
        <v>58</v>
      </c>
      <c r="U217" s="64" t="s">
        <v>58</v>
      </c>
      <c r="V217" s="64">
        <v>0</v>
      </c>
      <c r="W217" s="11" t="s">
        <v>58</v>
      </c>
      <c r="X217" s="490" t="s">
        <v>179</v>
      </c>
      <c r="Y217" s="203">
        <v>0</v>
      </c>
      <c r="Z217" s="205">
        <v>0</v>
      </c>
      <c r="AA217" s="204" t="s">
        <v>56</v>
      </c>
      <c r="AB217" s="713" t="s">
        <v>56</v>
      </c>
      <c r="AC217" s="203" t="s">
        <v>56</v>
      </c>
      <c r="AD217" s="205" t="s">
        <v>56</v>
      </c>
      <c r="AE217" s="491">
        <v>0</v>
      </c>
      <c r="AF217" s="204">
        <v>0</v>
      </c>
      <c r="AG217" s="673" t="s">
        <v>56</v>
      </c>
    </row>
    <row r="218" spans="1:33" ht="30" customHeight="1" x14ac:dyDescent="0.25">
      <c r="A218" s="688" t="s">
        <v>49</v>
      </c>
      <c r="B218" s="837" t="s">
        <v>96</v>
      </c>
      <c r="C218" s="837" t="s">
        <v>114</v>
      </c>
      <c r="D218" s="471" t="s">
        <v>513</v>
      </c>
      <c r="E218" s="471" t="s">
        <v>514</v>
      </c>
      <c r="F218" s="472" t="s">
        <v>534</v>
      </c>
      <c r="G218" s="647" t="s">
        <v>514</v>
      </c>
      <c r="H218" s="681" t="s">
        <v>55</v>
      </c>
      <c r="I218" s="17" t="s">
        <v>56</v>
      </c>
      <c r="J218" s="64" t="s">
        <v>56</v>
      </c>
      <c r="K218" s="64" t="s">
        <v>56</v>
      </c>
      <c r="L218" s="64" t="s">
        <v>57</v>
      </c>
      <c r="M218" s="11">
        <v>0</v>
      </c>
      <c r="N218" s="14" t="s">
        <v>58</v>
      </c>
      <c r="O218" s="64" t="s">
        <v>58</v>
      </c>
      <c r="P218" s="64" t="s">
        <v>58</v>
      </c>
      <c r="Q218" s="18">
        <v>0</v>
      </c>
      <c r="R218" s="17" t="s">
        <v>56</v>
      </c>
      <c r="S218" s="64" t="s">
        <v>56</v>
      </c>
      <c r="T218" s="64" t="s">
        <v>58</v>
      </c>
      <c r="U218" s="64" t="s">
        <v>58</v>
      </c>
      <c r="V218" s="64">
        <v>0</v>
      </c>
      <c r="W218" s="11" t="s">
        <v>58</v>
      </c>
      <c r="X218" s="490" t="s">
        <v>179</v>
      </c>
      <c r="Y218" s="203">
        <v>0</v>
      </c>
      <c r="Z218" s="205">
        <v>0</v>
      </c>
      <c r="AA218" s="204" t="s">
        <v>56</v>
      </c>
      <c r="AB218" s="713" t="s">
        <v>56</v>
      </c>
      <c r="AC218" s="203" t="s">
        <v>56</v>
      </c>
      <c r="AD218" s="205" t="s">
        <v>56</v>
      </c>
      <c r="AE218" s="491">
        <v>0</v>
      </c>
      <c r="AF218" s="204">
        <v>0</v>
      </c>
      <c r="AG218" s="673" t="s">
        <v>56</v>
      </c>
    </row>
    <row r="219" spans="1:33" ht="30" customHeight="1" x14ac:dyDescent="0.25">
      <c r="A219" s="688" t="s">
        <v>49</v>
      </c>
      <c r="B219" s="837" t="s">
        <v>96</v>
      </c>
      <c r="C219" s="837" t="s">
        <v>114</v>
      </c>
      <c r="D219" s="471" t="s">
        <v>513</v>
      </c>
      <c r="E219" s="471" t="s">
        <v>514</v>
      </c>
      <c r="F219" s="472" t="s">
        <v>535</v>
      </c>
      <c r="G219" s="647" t="s">
        <v>514</v>
      </c>
      <c r="H219" s="681" t="s">
        <v>55</v>
      </c>
      <c r="I219" s="17" t="s">
        <v>56</v>
      </c>
      <c r="J219" s="64" t="s">
        <v>56</v>
      </c>
      <c r="K219" s="64" t="s">
        <v>56</v>
      </c>
      <c r="L219" s="64" t="s">
        <v>57</v>
      </c>
      <c r="M219" s="11">
        <v>0</v>
      </c>
      <c r="N219" s="14" t="s">
        <v>58</v>
      </c>
      <c r="O219" s="64" t="s">
        <v>58</v>
      </c>
      <c r="P219" s="64" t="s">
        <v>58</v>
      </c>
      <c r="Q219" s="18">
        <v>0</v>
      </c>
      <c r="R219" s="17" t="s">
        <v>56</v>
      </c>
      <c r="S219" s="64" t="s">
        <v>56</v>
      </c>
      <c r="T219" s="64" t="s">
        <v>58</v>
      </c>
      <c r="U219" s="64" t="s">
        <v>58</v>
      </c>
      <c r="V219" s="64">
        <v>0</v>
      </c>
      <c r="W219" s="11" t="s">
        <v>58</v>
      </c>
      <c r="X219" s="490" t="s">
        <v>179</v>
      </c>
      <c r="Y219" s="203">
        <v>0</v>
      </c>
      <c r="Z219" s="205">
        <v>0</v>
      </c>
      <c r="AA219" s="204" t="s">
        <v>56</v>
      </c>
      <c r="AB219" s="713" t="s">
        <v>56</v>
      </c>
      <c r="AC219" s="203" t="s">
        <v>56</v>
      </c>
      <c r="AD219" s="205" t="s">
        <v>56</v>
      </c>
      <c r="AE219" s="491">
        <v>0</v>
      </c>
      <c r="AF219" s="204">
        <v>0</v>
      </c>
      <c r="AG219" s="673" t="s">
        <v>56</v>
      </c>
    </row>
    <row r="220" spans="1:33" ht="30" customHeight="1" x14ac:dyDescent="0.25">
      <c r="A220" s="688" t="s">
        <v>49</v>
      </c>
      <c r="B220" s="837" t="s">
        <v>96</v>
      </c>
      <c r="C220" s="837" t="s">
        <v>114</v>
      </c>
      <c r="D220" s="471" t="s">
        <v>513</v>
      </c>
      <c r="E220" s="471" t="s">
        <v>514</v>
      </c>
      <c r="F220" s="472" t="s">
        <v>536</v>
      </c>
      <c r="G220" s="647" t="s">
        <v>514</v>
      </c>
      <c r="H220" s="681" t="s">
        <v>55</v>
      </c>
      <c r="I220" s="17" t="s">
        <v>56</v>
      </c>
      <c r="J220" s="64" t="s">
        <v>56</v>
      </c>
      <c r="K220" s="64" t="s">
        <v>56</v>
      </c>
      <c r="L220" s="64" t="s">
        <v>57</v>
      </c>
      <c r="M220" s="11">
        <v>0</v>
      </c>
      <c r="N220" s="14" t="s">
        <v>58</v>
      </c>
      <c r="O220" s="64" t="s">
        <v>58</v>
      </c>
      <c r="P220" s="64" t="s">
        <v>58</v>
      </c>
      <c r="Q220" s="18">
        <v>0</v>
      </c>
      <c r="R220" s="17" t="s">
        <v>56</v>
      </c>
      <c r="S220" s="64" t="s">
        <v>56</v>
      </c>
      <c r="T220" s="64" t="s">
        <v>58</v>
      </c>
      <c r="U220" s="64" t="s">
        <v>58</v>
      </c>
      <c r="V220" s="64">
        <v>0</v>
      </c>
      <c r="W220" s="11" t="s">
        <v>58</v>
      </c>
      <c r="X220" s="490" t="s">
        <v>179</v>
      </c>
      <c r="Y220" s="203">
        <v>0</v>
      </c>
      <c r="Z220" s="205">
        <v>0</v>
      </c>
      <c r="AA220" s="204" t="s">
        <v>56</v>
      </c>
      <c r="AB220" s="713" t="s">
        <v>56</v>
      </c>
      <c r="AC220" s="203" t="s">
        <v>56</v>
      </c>
      <c r="AD220" s="205" t="s">
        <v>56</v>
      </c>
      <c r="AE220" s="491">
        <v>0</v>
      </c>
      <c r="AF220" s="204">
        <v>0</v>
      </c>
      <c r="AG220" s="673" t="s">
        <v>56</v>
      </c>
    </row>
    <row r="221" spans="1:33" ht="30" customHeight="1" x14ac:dyDescent="0.25">
      <c r="A221" s="688" t="s">
        <v>49</v>
      </c>
      <c r="B221" s="837" t="s">
        <v>96</v>
      </c>
      <c r="C221" s="837" t="s">
        <v>114</v>
      </c>
      <c r="D221" s="471" t="s">
        <v>513</v>
      </c>
      <c r="E221" s="471" t="s">
        <v>514</v>
      </c>
      <c r="F221" s="472" t="s">
        <v>537</v>
      </c>
      <c r="G221" s="647" t="s">
        <v>514</v>
      </c>
      <c r="H221" s="681" t="s">
        <v>55</v>
      </c>
      <c r="I221" s="17" t="s">
        <v>56</v>
      </c>
      <c r="J221" s="64" t="s">
        <v>56</v>
      </c>
      <c r="K221" s="64" t="s">
        <v>56</v>
      </c>
      <c r="L221" s="64" t="s">
        <v>57</v>
      </c>
      <c r="M221" s="11">
        <v>0</v>
      </c>
      <c r="N221" s="14" t="s">
        <v>58</v>
      </c>
      <c r="O221" s="64" t="s">
        <v>58</v>
      </c>
      <c r="P221" s="64" t="s">
        <v>58</v>
      </c>
      <c r="Q221" s="18">
        <v>0</v>
      </c>
      <c r="R221" s="17" t="s">
        <v>56</v>
      </c>
      <c r="S221" s="64" t="s">
        <v>56</v>
      </c>
      <c r="T221" s="64" t="s">
        <v>58</v>
      </c>
      <c r="U221" s="64" t="s">
        <v>58</v>
      </c>
      <c r="V221" s="64">
        <v>0</v>
      </c>
      <c r="W221" s="11" t="s">
        <v>58</v>
      </c>
      <c r="X221" s="490" t="s">
        <v>179</v>
      </c>
      <c r="Y221" s="203">
        <v>0</v>
      </c>
      <c r="Z221" s="205">
        <v>0</v>
      </c>
      <c r="AA221" s="204" t="s">
        <v>56</v>
      </c>
      <c r="AB221" s="713" t="s">
        <v>56</v>
      </c>
      <c r="AC221" s="203" t="s">
        <v>56</v>
      </c>
      <c r="AD221" s="205" t="s">
        <v>56</v>
      </c>
      <c r="AE221" s="491">
        <v>0</v>
      </c>
      <c r="AF221" s="204">
        <v>0</v>
      </c>
      <c r="AG221" s="673" t="s">
        <v>56</v>
      </c>
    </row>
    <row r="222" spans="1:33" ht="30" customHeight="1" x14ac:dyDescent="0.25">
      <c r="A222" s="688" t="s">
        <v>49</v>
      </c>
      <c r="B222" s="837" t="s">
        <v>96</v>
      </c>
      <c r="C222" s="837" t="s">
        <v>114</v>
      </c>
      <c r="D222" s="471" t="s">
        <v>513</v>
      </c>
      <c r="E222" s="471" t="s">
        <v>514</v>
      </c>
      <c r="F222" s="472" t="s">
        <v>538</v>
      </c>
      <c r="G222" s="647" t="s">
        <v>514</v>
      </c>
      <c r="H222" s="681" t="s">
        <v>55</v>
      </c>
      <c r="I222" s="17" t="s">
        <v>56</v>
      </c>
      <c r="J222" s="64" t="s">
        <v>56</v>
      </c>
      <c r="K222" s="64" t="s">
        <v>56</v>
      </c>
      <c r="L222" s="64" t="s">
        <v>57</v>
      </c>
      <c r="M222" s="11">
        <v>0</v>
      </c>
      <c r="N222" s="14" t="s">
        <v>58</v>
      </c>
      <c r="O222" s="64" t="s">
        <v>58</v>
      </c>
      <c r="P222" s="64" t="s">
        <v>58</v>
      </c>
      <c r="Q222" s="18">
        <v>0</v>
      </c>
      <c r="R222" s="17" t="s">
        <v>56</v>
      </c>
      <c r="S222" s="64" t="s">
        <v>56</v>
      </c>
      <c r="T222" s="64" t="s">
        <v>58</v>
      </c>
      <c r="U222" s="64" t="s">
        <v>58</v>
      </c>
      <c r="V222" s="64">
        <v>0</v>
      </c>
      <c r="W222" s="11" t="s">
        <v>58</v>
      </c>
      <c r="X222" s="490" t="s">
        <v>179</v>
      </c>
      <c r="Y222" s="203">
        <v>0</v>
      </c>
      <c r="Z222" s="205">
        <v>0</v>
      </c>
      <c r="AA222" s="204" t="s">
        <v>56</v>
      </c>
      <c r="AB222" s="713" t="s">
        <v>56</v>
      </c>
      <c r="AC222" s="203" t="s">
        <v>56</v>
      </c>
      <c r="AD222" s="205" t="s">
        <v>56</v>
      </c>
      <c r="AE222" s="491">
        <v>0</v>
      </c>
      <c r="AF222" s="204">
        <v>0</v>
      </c>
      <c r="AG222" s="673" t="s">
        <v>56</v>
      </c>
    </row>
    <row r="223" spans="1:33" ht="30" customHeight="1" x14ac:dyDescent="0.25">
      <c r="A223" s="688" t="s">
        <v>49</v>
      </c>
      <c r="B223" s="837" t="s">
        <v>96</v>
      </c>
      <c r="C223" s="837" t="s">
        <v>114</v>
      </c>
      <c r="D223" s="471" t="s">
        <v>122</v>
      </c>
      <c r="E223" s="471" t="s">
        <v>122</v>
      </c>
      <c r="F223" s="472" t="s">
        <v>539</v>
      </c>
      <c r="G223" s="647" t="s">
        <v>124</v>
      </c>
      <c r="H223" s="681" t="s">
        <v>55</v>
      </c>
      <c r="I223" s="17" t="s">
        <v>56</v>
      </c>
      <c r="J223" s="64" t="s">
        <v>56</v>
      </c>
      <c r="K223" s="64" t="s">
        <v>56</v>
      </c>
      <c r="L223" s="64" t="s">
        <v>57</v>
      </c>
      <c r="M223" s="11">
        <v>0</v>
      </c>
      <c r="N223" s="14" t="s">
        <v>58</v>
      </c>
      <c r="O223" s="64" t="s">
        <v>58</v>
      </c>
      <c r="P223" s="64" t="s">
        <v>58</v>
      </c>
      <c r="Q223" s="18">
        <v>0</v>
      </c>
      <c r="R223" s="17" t="s">
        <v>56</v>
      </c>
      <c r="S223" s="64" t="s">
        <v>56</v>
      </c>
      <c r="T223" s="64" t="s">
        <v>58</v>
      </c>
      <c r="U223" s="64" t="s">
        <v>58</v>
      </c>
      <c r="V223" s="64">
        <v>0</v>
      </c>
      <c r="W223" s="11" t="s">
        <v>58</v>
      </c>
      <c r="X223" s="490" t="s">
        <v>179</v>
      </c>
      <c r="Y223" s="203">
        <v>0</v>
      </c>
      <c r="Z223" s="205">
        <v>0</v>
      </c>
      <c r="AA223" s="204" t="s">
        <v>56</v>
      </c>
      <c r="AB223" s="713" t="s">
        <v>56</v>
      </c>
      <c r="AC223" s="203" t="s">
        <v>56</v>
      </c>
      <c r="AD223" s="205" t="s">
        <v>56</v>
      </c>
      <c r="AE223" s="491">
        <v>0</v>
      </c>
      <c r="AF223" s="204">
        <v>0</v>
      </c>
      <c r="AG223" s="673" t="s">
        <v>56</v>
      </c>
    </row>
    <row r="224" spans="1:33" ht="30" customHeight="1" x14ac:dyDescent="0.25">
      <c r="A224" s="688" t="s">
        <v>49</v>
      </c>
      <c r="B224" s="837" t="s">
        <v>96</v>
      </c>
      <c r="C224" s="837" t="s">
        <v>114</v>
      </c>
      <c r="D224" s="471" t="s">
        <v>540</v>
      </c>
      <c r="E224" s="471" t="s">
        <v>514</v>
      </c>
      <c r="F224" s="472" t="s">
        <v>541</v>
      </c>
      <c r="G224" s="647" t="s">
        <v>514</v>
      </c>
      <c r="H224" s="681" t="s">
        <v>55</v>
      </c>
      <c r="I224" s="17" t="s">
        <v>56</v>
      </c>
      <c r="J224" s="64" t="s">
        <v>56</v>
      </c>
      <c r="K224" s="64" t="s">
        <v>56</v>
      </c>
      <c r="L224" s="64" t="s">
        <v>57</v>
      </c>
      <c r="M224" s="11">
        <v>0</v>
      </c>
      <c r="N224" s="14">
        <v>0</v>
      </c>
      <c r="O224" s="64">
        <v>1</v>
      </c>
      <c r="P224" s="64">
        <v>0</v>
      </c>
      <c r="Q224" s="18">
        <v>0</v>
      </c>
      <c r="R224" s="17" t="s">
        <v>56</v>
      </c>
      <c r="S224" s="64" t="s">
        <v>56</v>
      </c>
      <c r="T224" s="64" t="s">
        <v>58</v>
      </c>
      <c r="U224" s="64" t="s">
        <v>58</v>
      </c>
      <c r="V224" s="64">
        <v>0</v>
      </c>
      <c r="W224" s="11" t="s">
        <v>58</v>
      </c>
      <c r="X224" s="490" t="s">
        <v>179</v>
      </c>
      <c r="Y224" s="203">
        <v>0</v>
      </c>
      <c r="Z224" s="205">
        <v>0</v>
      </c>
      <c r="AA224" s="204" t="s">
        <v>56</v>
      </c>
      <c r="AB224" s="713" t="s">
        <v>56</v>
      </c>
      <c r="AC224" s="203" t="s">
        <v>56</v>
      </c>
      <c r="AD224" s="205" t="s">
        <v>56</v>
      </c>
      <c r="AE224" s="491">
        <v>0</v>
      </c>
      <c r="AF224" s="204">
        <v>0</v>
      </c>
      <c r="AG224" s="673" t="s">
        <v>56</v>
      </c>
    </row>
    <row r="225" spans="1:33" ht="30" customHeight="1" x14ac:dyDescent="0.25">
      <c r="A225" s="688" t="s">
        <v>49</v>
      </c>
      <c r="B225" s="837" t="s">
        <v>96</v>
      </c>
      <c r="C225" s="837" t="s">
        <v>114</v>
      </c>
      <c r="D225" s="471" t="s">
        <v>540</v>
      </c>
      <c r="E225" s="471" t="s">
        <v>514</v>
      </c>
      <c r="F225" s="472" t="s">
        <v>542</v>
      </c>
      <c r="G225" s="647" t="s">
        <v>514</v>
      </c>
      <c r="H225" s="681" t="s">
        <v>55</v>
      </c>
      <c r="I225" s="17" t="s">
        <v>56</v>
      </c>
      <c r="J225" s="64" t="s">
        <v>56</v>
      </c>
      <c r="K225" s="64" t="s">
        <v>56</v>
      </c>
      <c r="L225" s="64" t="s">
        <v>57</v>
      </c>
      <c r="M225" s="11">
        <v>0</v>
      </c>
      <c r="N225" s="14" t="s">
        <v>58</v>
      </c>
      <c r="O225" s="64" t="s">
        <v>58</v>
      </c>
      <c r="P225" s="64" t="s">
        <v>58</v>
      </c>
      <c r="Q225" s="18">
        <v>0</v>
      </c>
      <c r="R225" s="17" t="s">
        <v>56</v>
      </c>
      <c r="S225" s="64" t="s">
        <v>56</v>
      </c>
      <c r="T225" s="64" t="s">
        <v>58</v>
      </c>
      <c r="U225" s="64" t="s">
        <v>58</v>
      </c>
      <c r="V225" s="64">
        <v>0</v>
      </c>
      <c r="W225" s="11" t="s">
        <v>58</v>
      </c>
      <c r="X225" s="490" t="s">
        <v>179</v>
      </c>
      <c r="Y225" s="203">
        <v>0</v>
      </c>
      <c r="Z225" s="205">
        <v>0</v>
      </c>
      <c r="AA225" s="204" t="s">
        <v>56</v>
      </c>
      <c r="AB225" s="713" t="s">
        <v>56</v>
      </c>
      <c r="AC225" s="203" t="s">
        <v>56</v>
      </c>
      <c r="AD225" s="205" t="s">
        <v>56</v>
      </c>
      <c r="AE225" s="491">
        <v>0</v>
      </c>
      <c r="AF225" s="204">
        <v>0</v>
      </c>
      <c r="AG225" s="673" t="s">
        <v>56</v>
      </c>
    </row>
    <row r="226" spans="1:33" ht="30" customHeight="1" x14ac:dyDescent="0.25">
      <c r="A226" s="688" t="s">
        <v>49</v>
      </c>
      <c r="B226" s="837" t="s">
        <v>96</v>
      </c>
      <c r="C226" s="837" t="s">
        <v>114</v>
      </c>
      <c r="D226" s="471" t="s">
        <v>128</v>
      </c>
      <c r="E226" s="471" t="s">
        <v>128</v>
      </c>
      <c r="F226" s="472" t="s">
        <v>543</v>
      </c>
      <c r="G226" s="647" t="s">
        <v>544</v>
      </c>
      <c r="H226" s="681" t="s">
        <v>55</v>
      </c>
      <c r="I226" s="17" t="s">
        <v>56</v>
      </c>
      <c r="J226" s="64" t="s">
        <v>56</v>
      </c>
      <c r="K226" s="64" t="s">
        <v>56</v>
      </c>
      <c r="L226" s="64" t="s">
        <v>57</v>
      </c>
      <c r="M226" s="11">
        <v>0</v>
      </c>
      <c r="N226" s="14" t="s">
        <v>58</v>
      </c>
      <c r="O226" s="64" t="s">
        <v>58</v>
      </c>
      <c r="P226" s="64" t="s">
        <v>58</v>
      </c>
      <c r="Q226" s="18">
        <v>0</v>
      </c>
      <c r="R226" s="17" t="s">
        <v>56</v>
      </c>
      <c r="S226" s="64" t="s">
        <v>56</v>
      </c>
      <c r="T226" s="64" t="s">
        <v>58</v>
      </c>
      <c r="U226" s="64" t="s">
        <v>58</v>
      </c>
      <c r="V226" s="64">
        <v>0</v>
      </c>
      <c r="W226" s="11" t="s">
        <v>58</v>
      </c>
      <c r="X226" s="490" t="s">
        <v>179</v>
      </c>
      <c r="Y226" s="203">
        <v>0</v>
      </c>
      <c r="Z226" s="205">
        <v>0</v>
      </c>
      <c r="AA226" s="204" t="s">
        <v>56</v>
      </c>
      <c r="AB226" s="713" t="s">
        <v>56</v>
      </c>
      <c r="AC226" s="203" t="s">
        <v>56</v>
      </c>
      <c r="AD226" s="205" t="s">
        <v>56</v>
      </c>
      <c r="AE226" s="491">
        <v>0</v>
      </c>
      <c r="AF226" s="204">
        <v>0</v>
      </c>
      <c r="AG226" s="673" t="s">
        <v>56</v>
      </c>
    </row>
    <row r="227" spans="1:33" ht="30" customHeight="1" x14ac:dyDescent="0.25">
      <c r="A227" s="688" t="s">
        <v>49</v>
      </c>
      <c r="B227" s="837" t="s">
        <v>96</v>
      </c>
      <c r="C227" s="837" t="s">
        <v>114</v>
      </c>
      <c r="D227" s="471" t="s">
        <v>133</v>
      </c>
      <c r="E227" s="471" t="s">
        <v>134</v>
      </c>
      <c r="F227" s="472" t="s">
        <v>545</v>
      </c>
      <c r="G227" s="647" t="s">
        <v>546</v>
      </c>
      <c r="H227" s="681" t="s">
        <v>55</v>
      </c>
      <c r="I227" s="17" t="s">
        <v>56</v>
      </c>
      <c r="J227" s="64" t="s">
        <v>56</v>
      </c>
      <c r="K227" s="64" t="s">
        <v>56</v>
      </c>
      <c r="L227" s="64" t="s">
        <v>57</v>
      </c>
      <c r="M227" s="11">
        <v>0</v>
      </c>
      <c r="N227" s="14" t="s">
        <v>58</v>
      </c>
      <c r="O227" s="64" t="s">
        <v>58</v>
      </c>
      <c r="P227" s="64" t="s">
        <v>58</v>
      </c>
      <c r="Q227" s="18">
        <v>0</v>
      </c>
      <c r="R227" s="17" t="s">
        <v>56</v>
      </c>
      <c r="S227" s="64" t="s">
        <v>56</v>
      </c>
      <c r="T227" s="64">
        <v>0</v>
      </c>
      <c r="U227" s="64">
        <v>2</v>
      </c>
      <c r="V227" s="64">
        <v>0</v>
      </c>
      <c r="W227" s="11">
        <v>0</v>
      </c>
      <c r="X227" s="490" t="s">
        <v>179</v>
      </c>
      <c r="Y227" s="203">
        <v>0</v>
      </c>
      <c r="Z227" s="205">
        <v>0</v>
      </c>
      <c r="AA227" s="204" t="s">
        <v>56</v>
      </c>
      <c r="AB227" s="713" t="s">
        <v>56</v>
      </c>
      <c r="AC227" s="203" t="s">
        <v>56</v>
      </c>
      <c r="AD227" s="205" t="s">
        <v>56</v>
      </c>
      <c r="AE227" s="491">
        <v>0</v>
      </c>
      <c r="AF227" s="204">
        <v>0</v>
      </c>
      <c r="AG227" s="673" t="s">
        <v>56</v>
      </c>
    </row>
    <row r="228" spans="1:33" ht="30" customHeight="1" x14ac:dyDescent="0.25">
      <c r="A228" s="688" t="s">
        <v>49</v>
      </c>
      <c r="B228" s="837" t="s">
        <v>96</v>
      </c>
      <c r="C228" s="837" t="s">
        <v>114</v>
      </c>
      <c r="D228" s="471" t="s">
        <v>133</v>
      </c>
      <c r="E228" s="471" t="s">
        <v>134</v>
      </c>
      <c r="F228" s="472" t="s">
        <v>547</v>
      </c>
      <c r="G228" s="647" t="s">
        <v>134</v>
      </c>
      <c r="H228" s="681" t="s">
        <v>55</v>
      </c>
      <c r="I228" s="17" t="s">
        <v>56</v>
      </c>
      <c r="J228" s="64" t="s">
        <v>56</v>
      </c>
      <c r="K228" s="64" t="s">
        <v>56</v>
      </c>
      <c r="L228" s="64" t="s">
        <v>57</v>
      </c>
      <c r="M228" s="11">
        <v>0</v>
      </c>
      <c r="N228" s="14" t="s">
        <v>58</v>
      </c>
      <c r="O228" s="64" t="s">
        <v>58</v>
      </c>
      <c r="P228" s="64" t="s">
        <v>58</v>
      </c>
      <c r="Q228" s="18">
        <v>0</v>
      </c>
      <c r="R228" s="17" t="s">
        <v>56</v>
      </c>
      <c r="S228" s="64" t="s">
        <v>56</v>
      </c>
      <c r="T228" s="64" t="s">
        <v>58</v>
      </c>
      <c r="U228" s="64" t="s">
        <v>58</v>
      </c>
      <c r="V228" s="64">
        <v>0</v>
      </c>
      <c r="W228" s="11" t="s">
        <v>58</v>
      </c>
      <c r="X228" s="490" t="s">
        <v>179</v>
      </c>
      <c r="Y228" s="203">
        <v>0</v>
      </c>
      <c r="Z228" s="205">
        <v>0</v>
      </c>
      <c r="AA228" s="204" t="s">
        <v>56</v>
      </c>
      <c r="AB228" s="713" t="s">
        <v>56</v>
      </c>
      <c r="AC228" s="203" t="s">
        <v>56</v>
      </c>
      <c r="AD228" s="205" t="s">
        <v>56</v>
      </c>
      <c r="AE228" s="491">
        <v>0</v>
      </c>
      <c r="AF228" s="204">
        <v>0</v>
      </c>
      <c r="AG228" s="673" t="s">
        <v>56</v>
      </c>
    </row>
    <row r="229" spans="1:33" ht="30" customHeight="1" x14ac:dyDescent="0.25">
      <c r="A229" s="688" t="s">
        <v>49</v>
      </c>
      <c r="B229" s="837" t="s">
        <v>96</v>
      </c>
      <c r="C229" s="837" t="s">
        <v>114</v>
      </c>
      <c r="D229" s="471" t="s">
        <v>548</v>
      </c>
      <c r="E229" s="471" t="s">
        <v>134</v>
      </c>
      <c r="F229" s="472" t="s">
        <v>549</v>
      </c>
      <c r="G229" s="647" t="s">
        <v>134</v>
      </c>
      <c r="H229" s="681" t="s">
        <v>55</v>
      </c>
      <c r="I229" s="17" t="s">
        <v>56</v>
      </c>
      <c r="J229" s="64" t="s">
        <v>56</v>
      </c>
      <c r="K229" s="64" t="s">
        <v>56</v>
      </c>
      <c r="L229" s="64" t="s">
        <v>57</v>
      </c>
      <c r="M229" s="11">
        <v>0</v>
      </c>
      <c r="N229" s="14" t="s">
        <v>58</v>
      </c>
      <c r="O229" s="64" t="s">
        <v>58</v>
      </c>
      <c r="P229" s="64" t="s">
        <v>58</v>
      </c>
      <c r="Q229" s="18">
        <v>0</v>
      </c>
      <c r="R229" s="17" t="s">
        <v>56</v>
      </c>
      <c r="S229" s="64" t="s">
        <v>56</v>
      </c>
      <c r="T229" s="64" t="s">
        <v>58</v>
      </c>
      <c r="U229" s="64" t="s">
        <v>58</v>
      </c>
      <c r="V229" s="64">
        <v>0</v>
      </c>
      <c r="W229" s="11" t="s">
        <v>58</v>
      </c>
      <c r="X229" s="490" t="s">
        <v>179</v>
      </c>
      <c r="Y229" s="203">
        <v>0</v>
      </c>
      <c r="Z229" s="205">
        <v>0</v>
      </c>
      <c r="AA229" s="204" t="s">
        <v>56</v>
      </c>
      <c r="AB229" s="713" t="s">
        <v>56</v>
      </c>
      <c r="AC229" s="203" t="s">
        <v>56</v>
      </c>
      <c r="AD229" s="205" t="s">
        <v>56</v>
      </c>
      <c r="AE229" s="491">
        <v>0</v>
      </c>
      <c r="AF229" s="204">
        <v>0</v>
      </c>
      <c r="AG229" s="673" t="s">
        <v>56</v>
      </c>
    </row>
    <row r="230" spans="1:33" ht="30" customHeight="1" x14ac:dyDescent="0.25">
      <c r="A230" s="688" t="s">
        <v>49</v>
      </c>
      <c r="B230" s="837" t="s">
        <v>96</v>
      </c>
      <c r="C230" s="837" t="s">
        <v>114</v>
      </c>
      <c r="D230" s="471" t="s">
        <v>548</v>
      </c>
      <c r="E230" s="471" t="s">
        <v>134</v>
      </c>
      <c r="F230" s="472" t="s">
        <v>550</v>
      </c>
      <c r="G230" s="647" t="s">
        <v>134</v>
      </c>
      <c r="H230" s="681" t="s">
        <v>55</v>
      </c>
      <c r="I230" s="17" t="s">
        <v>56</v>
      </c>
      <c r="J230" s="64" t="s">
        <v>56</v>
      </c>
      <c r="K230" s="64" t="s">
        <v>56</v>
      </c>
      <c r="L230" s="64" t="s">
        <v>57</v>
      </c>
      <c r="M230" s="11">
        <v>0</v>
      </c>
      <c r="N230" s="14" t="s">
        <v>58</v>
      </c>
      <c r="O230" s="64" t="s">
        <v>58</v>
      </c>
      <c r="P230" s="64" t="s">
        <v>58</v>
      </c>
      <c r="Q230" s="18">
        <v>0</v>
      </c>
      <c r="R230" s="17" t="s">
        <v>56</v>
      </c>
      <c r="S230" s="64" t="s">
        <v>56</v>
      </c>
      <c r="T230" s="64" t="s">
        <v>58</v>
      </c>
      <c r="U230" s="64" t="s">
        <v>58</v>
      </c>
      <c r="V230" s="64">
        <v>0</v>
      </c>
      <c r="W230" s="11" t="s">
        <v>58</v>
      </c>
      <c r="X230" s="490" t="s">
        <v>179</v>
      </c>
      <c r="Y230" s="203">
        <v>0</v>
      </c>
      <c r="Z230" s="205">
        <v>0</v>
      </c>
      <c r="AA230" s="204" t="s">
        <v>56</v>
      </c>
      <c r="AB230" s="713" t="s">
        <v>56</v>
      </c>
      <c r="AC230" s="203" t="s">
        <v>56</v>
      </c>
      <c r="AD230" s="205" t="s">
        <v>56</v>
      </c>
      <c r="AE230" s="491">
        <v>0</v>
      </c>
      <c r="AF230" s="204">
        <v>0</v>
      </c>
      <c r="AG230" s="673" t="s">
        <v>56</v>
      </c>
    </row>
    <row r="231" spans="1:33" ht="30" customHeight="1" x14ac:dyDescent="0.25">
      <c r="A231" s="688" t="s">
        <v>49</v>
      </c>
      <c r="B231" s="837" t="s">
        <v>96</v>
      </c>
      <c r="C231" s="837" t="s">
        <v>114</v>
      </c>
      <c r="D231" s="471" t="s">
        <v>551</v>
      </c>
      <c r="E231" s="471" t="s">
        <v>551</v>
      </c>
      <c r="F231" s="472" t="s">
        <v>552</v>
      </c>
      <c r="G231" s="647" t="s">
        <v>553</v>
      </c>
      <c r="H231" s="681" t="s">
        <v>55</v>
      </c>
      <c r="I231" s="17" t="s">
        <v>56</v>
      </c>
      <c r="J231" s="64" t="s">
        <v>56</v>
      </c>
      <c r="K231" s="64" t="s">
        <v>56</v>
      </c>
      <c r="L231" s="64" t="s">
        <v>57</v>
      </c>
      <c r="M231" s="11">
        <v>0</v>
      </c>
      <c r="N231" s="14" t="s">
        <v>58</v>
      </c>
      <c r="O231" s="64" t="s">
        <v>58</v>
      </c>
      <c r="P231" s="64" t="s">
        <v>58</v>
      </c>
      <c r="Q231" s="18">
        <v>0</v>
      </c>
      <c r="R231" s="17" t="s">
        <v>56</v>
      </c>
      <c r="S231" s="64" t="s">
        <v>56</v>
      </c>
      <c r="T231" s="64" t="s">
        <v>58</v>
      </c>
      <c r="U231" s="64" t="s">
        <v>58</v>
      </c>
      <c r="V231" s="64">
        <v>0</v>
      </c>
      <c r="W231" s="11" t="s">
        <v>58</v>
      </c>
      <c r="X231" s="490" t="s">
        <v>179</v>
      </c>
      <c r="Y231" s="203">
        <v>0</v>
      </c>
      <c r="Z231" s="205">
        <v>0</v>
      </c>
      <c r="AA231" s="204" t="s">
        <v>56</v>
      </c>
      <c r="AB231" s="713" t="s">
        <v>56</v>
      </c>
      <c r="AC231" s="203" t="s">
        <v>56</v>
      </c>
      <c r="AD231" s="205" t="s">
        <v>56</v>
      </c>
      <c r="AE231" s="491">
        <v>0</v>
      </c>
      <c r="AF231" s="204">
        <v>0</v>
      </c>
      <c r="AG231" s="673" t="s">
        <v>56</v>
      </c>
    </row>
    <row r="232" spans="1:33" ht="30" customHeight="1" x14ac:dyDescent="0.25">
      <c r="A232" s="688" t="s">
        <v>49</v>
      </c>
      <c r="B232" s="837" t="s">
        <v>96</v>
      </c>
      <c r="C232" s="837" t="s">
        <v>114</v>
      </c>
      <c r="D232" s="471" t="s">
        <v>554</v>
      </c>
      <c r="E232" s="471" t="s">
        <v>514</v>
      </c>
      <c r="F232" s="472" t="s">
        <v>555</v>
      </c>
      <c r="G232" s="647" t="s">
        <v>514</v>
      </c>
      <c r="H232" s="681" t="s">
        <v>55</v>
      </c>
      <c r="I232" s="17" t="s">
        <v>56</v>
      </c>
      <c r="J232" s="64" t="s">
        <v>56</v>
      </c>
      <c r="K232" s="64" t="s">
        <v>56</v>
      </c>
      <c r="L232" s="64" t="s">
        <v>57</v>
      </c>
      <c r="M232" s="11">
        <v>0</v>
      </c>
      <c r="N232" s="14" t="s">
        <v>58</v>
      </c>
      <c r="O232" s="64" t="s">
        <v>58</v>
      </c>
      <c r="P232" s="64" t="s">
        <v>58</v>
      </c>
      <c r="Q232" s="18">
        <v>0</v>
      </c>
      <c r="R232" s="17" t="s">
        <v>56</v>
      </c>
      <c r="S232" s="64" t="s">
        <v>56</v>
      </c>
      <c r="T232" s="64" t="s">
        <v>58</v>
      </c>
      <c r="U232" s="64" t="s">
        <v>58</v>
      </c>
      <c r="V232" s="64">
        <v>0</v>
      </c>
      <c r="W232" s="11" t="s">
        <v>58</v>
      </c>
      <c r="X232" s="490" t="s">
        <v>179</v>
      </c>
      <c r="Y232" s="203">
        <v>0</v>
      </c>
      <c r="Z232" s="205">
        <v>0</v>
      </c>
      <c r="AA232" s="204" t="s">
        <v>56</v>
      </c>
      <c r="AB232" s="713" t="s">
        <v>56</v>
      </c>
      <c r="AC232" s="203" t="s">
        <v>56</v>
      </c>
      <c r="AD232" s="205" t="s">
        <v>56</v>
      </c>
      <c r="AE232" s="491">
        <v>0</v>
      </c>
      <c r="AF232" s="204">
        <v>0</v>
      </c>
      <c r="AG232" s="673" t="s">
        <v>56</v>
      </c>
    </row>
    <row r="233" spans="1:33" ht="30" customHeight="1" x14ac:dyDescent="0.25">
      <c r="A233" s="688" t="s">
        <v>49</v>
      </c>
      <c r="B233" s="837" t="s">
        <v>96</v>
      </c>
      <c r="C233" s="837" t="s">
        <v>114</v>
      </c>
      <c r="D233" s="471" t="s">
        <v>554</v>
      </c>
      <c r="E233" s="471" t="s">
        <v>514</v>
      </c>
      <c r="F233" s="472" t="s">
        <v>556</v>
      </c>
      <c r="G233" s="647" t="s">
        <v>514</v>
      </c>
      <c r="H233" s="681" t="s">
        <v>55</v>
      </c>
      <c r="I233" s="17" t="s">
        <v>56</v>
      </c>
      <c r="J233" s="64" t="s">
        <v>56</v>
      </c>
      <c r="K233" s="64" t="s">
        <v>56</v>
      </c>
      <c r="L233" s="64" t="s">
        <v>57</v>
      </c>
      <c r="M233" s="11">
        <v>0</v>
      </c>
      <c r="N233" s="14" t="s">
        <v>58</v>
      </c>
      <c r="O233" s="64" t="s">
        <v>58</v>
      </c>
      <c r="P233" s="64" t="s">
        <v>58</v>
      </c>
      <c r="Q233" s="18">
        <v>0</v>
      </c>
      <c r="R233" s="17" t="s">
        <v>56</v>
      </c>
      <c r="S233" s="64" t="s">
        <v>56</v>
      </c>
      <c r="T233" s="64" t="s">
        <v>58</v>
      </c>
      <c r="U233" s="64" t="s">
        <v>58</v>
      </c>
      <c r="V233" s="64">
        <v>0</v>
      </c>
      <c r="W233" s="11" t="s">
        <v>58</v>
      </c>
      <c r="X233" s="490" t="s">
        <v>179</v>
      </c>
      <c r="Y233" s="203">
        <v>0</v>
      </c>
      <c r="Z233" s="205">
        <v>0</v>
      </c>
      <c r="AA233" s="204" t="s">
        <v>56</v>
      </c>
      <c r="AB233" s="713" t="s">
        <v>56</v>
      </c>
      <c r="AC233" s="203" t="s">
        <v>56</v>
      </c>
      <c r="AD233" s="205" t="s">
        <v>56</v>
      </c>
      <c r="AE233" s="491">
        <v>0</v>
      </c>
      <c r="AF233" s="204">
        <v>0</v>
      </c>
      <c r="AG233" s="673" t="s">
        <v>56</v>
      </c>
    </row>
    <row r="234" spans="1:33" ht="30" customHeight="1" x14ac:dyDescent="0.25">
      <c r="A234" s="688" t="s">
        <v>49</v>
      </c>
      <c r="B234" s="837" t="s">
        <v>96</v>
      </c>
      <c r="C234" s="837" t="s">
        <v>114</v>
      </c>
      <c r="D234" s="471" t="s">
        <v>557</v>
      </c>
      <c r="E234" s="471" t="s">
        <v>557</v>
      </c>
      <c r="F234" s="472" t="s">
        <v>558</v>
      </c>
      <c r="G234" s="647" t="s">
        <v>557</v>
      </c>
      <c r="H234" s="681" t="s">
        <v>55</v>
      </c>
      <c r="I234" s="17" t="s">
        <v>56</v>
      </c>
      <c r="J234" s="64" t="s">
        <v>56</v>
      </c>
      <c r="K234" s="64" t="s">
        <v>56</v>
      </c>
      <c r="L234" s="64" t="s">
        <v>57</v>
      </c>
      <c r="M234" s="11">
        <v>0</v>
      </c>
      <c r="N234" s="14" t="s">
        <v>58</v>
      </c>
      <c r="O234" s="64" t="s">
        <v>58</v>
      </c>
      <c r="P234" s="64" t="s">
        <v>58</v>
      </c>
      <c r="Q234" s="18">
        <v>0</v>
      </c>
      <c r="R234" s="17" t="s">
        <v>56</v>
      </c>
      <c r="S234" s="64" t="s">
        <v>56</v>
      </c>
      <c r="T234" s="64" t="s">
        <v>58</v>
      </c>
      <c r="U234" s="64" t="s">
        <v>58</v>
      </c>
      <c r="V234" s="64">
        <v>0</v>
      </c>
      <c r="W234" s="11" t="s">
        <v>58</v>
      </c>
      <c r="X234" s="490" t="s">
        <v>179</v>
      </c>
      <c r="Y234" s="203">
        <v>0</v>
      </c>
      <c r="Z234" s="205">
        <v>0</v>
      </c>
      <c r="AA234" s="204" t="s">
        <v>56</v>
      </c>
      <c r="AB234" s="713" t="s">
        <v>56</v>
      </c>
      <c r="AC234" s="203" t="s">
        <v>56</v>
      </c>
      <c r="AD234" s="205" t="s">
        <v>56</v>
      </c>
      <c r="AE234" s="491">
        <v>0</v>
      </c>
      <c r="AF234" s="204">
        <v>0</v>
      </c>
      <c r="AG234" s="673" t="s">
        <v>56</v>
      </c>
    </row>
    <row r="235" spans="1:33" ht="30" customHeight="1" x14ac:dyDescent="0.25">
      <c r="A235" s="688" t="s">
        <v>49</v>
      </c>
      <c r="B235" s="837" t="s">
        <v>96</v>
      </c>
      <c r="C235" s="837" t="s">
        <v>114</v>
      </c>
      <c r="D235" s="471" t="s">
        <v>559</v>
      </c>
      <c r="E235" s="471" t="s">
        <v>134</v>
      </c>
      <c r="F235" s="472" t="s">
        <v>560</v>
      </c>
      <c r="G235" s="647" t="s">
        <v>561</v>
      </c>
      <c r="H235" s="681" t="s">
        <v>55</v>
      </c>
      <c r="I235" s="17" t="s">
        <v>56</v>
      </c>
      <c r="J235" s="64" t="s">
        <v>56</v>
      </c>
      <c r="K235" s="64" t="s">
        <v>56</v>
      </c>
      <c r="L235" s="64" t="s">
        <v>57</v>
      </c>
      <c r="M235" s="11">
        <v>0</v>
      </c>
      <c r="N235" s="14" t="s">
        <v>58</v>
      </c>
      <c r="O235" s="64" t="s">
        <v>58</v>
      </c>
      <c r="P235" s="64" t="s">
        <v>58</v>
      </c>
      <c r="Q235" s="18">
        <v>0</v>
      </c>
      <c r="R235" s="17" t="s">
        <v>56</v>
      </c>
      <c r="S235" s="64" t="s">
        <v>56</v>
      </c>
      <c r="T235" s="64" t="s">
        <v>58</v>
      </c>
      <c r="U235" s="64" t="s">
        <v>58</v>
      </c>
      <c r="V235" s="64">
        <v>0</v>
      </c>
      <c r="W235" s="11" t="s">
        <v>58</v>
      </c>
      <c r="X235" s="490" t="s">
        <v>179</v>
      </c>
      <c r="Y235" s="203">
        <v>0</v>
      </c>
      <c r="Z235" s="205">
        <v>0</v>
      </c>
      <c r="AA235" s="204" t="s">
        <v>56</v>
      </c>
      <c r="AB235" s="713" t="s">
        <v>56</v>
      </c>
      <c r="AC235" s="203" t="s">
        <v>56</v>
      </c>
      <c r="AD235" s="205" t="s">
        <v>56</v>
      </c>
      <c r="AE235" s="491">
        <v>0</v>
      </c>
      <c r="AF235" s="204">
        <v>0</v>
      </c>
      <c r="AG235" s="673" t="s">
        <v>56</v>
      </c>
    </row>
    <row r="236" spans="1:33" ht="30" customHeight="1" x14ac:dyDescent="0.25">
      <c r="A236" s="688" t="s">
        <v>49</v>
      </c>
      <c r="B236" s="837" t="s">
        <v>96</v>
      </c>
      <c r="C236" s="837" t="s">
        <v>114</v>
      </c>
      <c r="D236" s="471" t="s">
        <v>559</v>
      </c>
      <c r="E236" s="471" t="s">
        <v>134</v>
      </c>
      <c r="F236" s="472" t="s">
        <v>562</v>
      </c>
      <c r="G236" s="647" t="s">
        <v>134</v>
      </c>
      <c r="H236" s="681" t="s">
        <v>55</v>
      </c>
      <c r="I236" s="17" t="s">
        <v>56</v>
      </c>
      <c r="J236" s="64" t="s">
        <v>56</v>
      </c>
      <c r="K236" s="64" t="s">
        <v>56</v>
      </c>
      <c r="L236" s="64" t="s">
        <v>57</v>
      </c>
      <c r="M236" s="11">
        <v>0</v>
      </c>
      <c r="N236" s="14" t="s">
        <v>58</v>
      </c>
      <c r="O236" s="64" t="s">
        <v>58</v>
      </c>
      <c r="P236" s="64" t="s">
        <v>58</v>
      </c>
      <c r="Q236" s="18">
        <v>0</v>
      </c>
      <c r="R236" s="17" t="s">
        <v>56</v>
      </c>
      <c r="S236" s="64" t="s">
        <v>56</v>
      </c>
      <c r="T236" s="64" t="s">
        <v>58</v>
      </c>
      <c r="U236" s="64" t="s">
        <v>58</v>
      </c>
      <c r="V236" s="64">
        <v>0</v>
      </c>
      <c r="W236" s="11" t="s">
        <v>58</v>
      </c>
      <c r="X236" s="490" t="s">
        <v>179</v>
      </c>
      <c r="Y236" s="203">
        <v>0</v>
      </c>
      <c r="Z236" s="205">
        <v>0</v>
      </c>
      <c r="AA236" s="204" t="s">
        <v>56</v>
      </c>
      <c r="AB236" s="713" t="s">
        <v>56</v>
      </c>
      <c r="AC236" s="203" t="s">
        <v>56</v>
      </c>
      <c r="AD236" s="205" t="s">
        <v>56</v>
      </c>
      <c r="AE236" s="491">
        <v>0</v>
      </c>
      <c r="AF236" s="204">
        <v>0</v>
      </c>
      <c r="AG236" s="673" t="s">
        <v>56</v>
      </c>
    </row>
    <row r="237" spans="1:33" ht="30" customHeight="1" x14ac:dyDescent="0.25">
      <c r="A237" s="688" t="s">
        <v>49</v>
      </c>
      <c r="B237" s="837" t="s">
        <v>96</v>
      </c>
      <c r="C237" s="837" t="s">
        <v>114</v>
      </c>
      <c r="D237" s="471" t="s">
        <v>97</v>
      </c>
      <c r="E237" s="471" t="s">
        <v>514</v>
      </c>
      <c r="F237" s="472" t="s">
        <v>563</v>
      </c>
      <c r="G237" s="647" t="s">
        <v>514</v>
      </c>
      <c r="H237" s="681" t="s">
        <v>55</v>
      </c>
      <c r="I237" s="17" t="s">
        <v>56</v>
      </c>
      <c r="J237" s="64" t="s">
        <v>56</v>
      </c>
      <c r="K237" s="64" t="s">
        <v>56</v>
      </c>
      <c r="L237" s="64" t="s">
        <v>57</v>
      </c>
      <c r="M237" s="11">
        <v>0</v>
      </c>
      <c r="N237" s="14" t="s">
        <v>58</v>
      </c>
      <c r="O237" s="64" t="s">
        <v>58</v>
      </c>
      <c r="P237" s="64" t="s">
        <v>58</v>
      </c>
      <c r="Q237" s="18">
        <v>0</v>
      </c>
      <c r="R237" s="17" t="s">
        <v>56</v>
      </c>
      <c r="S237" s="64" t="s">
        <v>56</v>
      </c>
      <c r="T237" s="64" t="s">
        <v>58</v>
      </c>
      <c r="U237" s="64" t="s">
        <v>58</v>
      </c>
      <c r="V237" s="64">
        <v>0</v>
      </c>
      <c r="W237" s="11" t="s">
        <v>58</v>
      </c>
      <c r="X237" s="490" t="s">
        <v>179</v>
      </c>
      <c r="Y237" s="203">
        <v>0</v>
      </c>
      <c r="Z237" s="205">
        <v>0</v>
      </c>
      <c r="AA237" s="204" t="s">
        <v>56</v>
      </c>
      <c r="AB237" s="713" t="s">
        <v>56</v>
      </c>
      <c r="AC237" s="203" t="s">
        <v>56</v>
      </c>
      <c r="AD237" s="205" t="s">
        <v>56</v>
      </c>
      <c r="AE237" s="491">
        <v>0</v>
      </c>
      <c r="AF237" s="204">
        <v>0</v>
      </c>
      <c r="AG237" s="673" t="s">
        <v>56</v>
      </c>
    </row>
    <row r="238" spans="1:33" ht="30" customHeight="1" x14ac:dyDescent="0.25">
      <c r="A238" s="688" t="s">
        <v>49</v>
      </c>
      <c r="B238" s="837" t="s">
        <v>96</v>
      </c>
      <c r="C238" s="837" t="s">
        <v>114</v>
      </c>
      <c r="D238" s="471" t="s">
        <v>564</v>
      </c>
      <c r="E238" s="471" t="s">
        <v>565</v>
      </c>
      <c r="F238" s="472" t="s">
        <v>566</v>
      </c>
      <c r="G238" s="647" t="s">
        <v>567</v>
      </c>
      <c r="H238" s="681" t="s">
        <v>55</v>
      </c>
      <c r="I238" s="17" t="s">
        <v>56</v>
      </c>
      <c r="J238" s="64" t="s">
        <v>56</v>
      </c>
      <c r="K238" s="64" t="s">
        <v>56</v>
      </c>
      <c r="L238" s="64" t="s">
        <v>57</v>
      </c>
      <c r="M238" s="11">
        <v>0</v>
      </c>
      <c r="N238" s="14" t="s">
        <v>58</v>
      </c>
      <c r="O238" s="64" t="s">
        <v>58</v>
      </c>
      <c r="P238" s="64" t="s">
        <v>58</v>
      </c>
      <c r="Q238" s="18">
        <v>0</v>
      </c>
      <c r="R238" s="17" t="s">
        <v>56</v>
      </c>
      <c r="S238" s="64" t="s">
        <v>56</v>
      </c>
      <c r="T238" s="64" t="s">
        <v>58</v>
      </c>
      <c r="U238" s="64" t="s">
        <v>58</v>
      </c>
      <c r="V238" s="64">
        <v>0</v>
      </c>
      <c r="W238" s="11" t="s">
        <v>58</v>
      </c>
      <c r="X238" s="490" t="s">
        <v>179</v>
      </c>
      <c r="Y238" s="203">
        <v>0</v>
      </c>
      <c r="Z238" s="205">
        <v>0</v>
      </c>
      <c r="AA238" s="204" t="s">
        <v>56</v>
      </c>
      <c r="AB238" s="713" t="s">
        <v>56</v>
      </c>
      <c r="AC238" s="203" t="s">
        <v>56</v>
      </c>
      <c r="AD238" s="205" t="s">
        <v>56</v>
      </c>
      <c r="AE238" s="491">
        <v>0</v>
      </c>
      <c r="AF238" s="204">
        <v>0</v>
      </c>
      <c r="AG238" s="673" t="s">
        <v>56</v>
      </c>
    </row>
    <row r="239" spans="1:33" ht="30" customHeight="1" x14ac:dyDescent="0.25">
      <c r="A239" s="688" t="s">
        <v>49</v>
      </c>
      <c r="B239" s="837" t="s">
        <v>96</v>
      </c>
      <c r="C239" s="837" t="s">
        <v>114</v>
      </c>
      <c r="D239" s="471" t="s">
        <v>568</v>
      </c>
      <c r="E239" s="471" t="s">
        <v>569</v>
      </c>
      <c r="F239" s="472" t="s">
        <v>570</v>
      </c>
      <c r="G239" s="647" t="s">
        <v>569</v>
      </c>
      <c r="H239" s="681" t="s">
        <v>55</v>
      </c>
      <c r="I239" s="17" t="s">
        <v>56</v>
      </c>
      <c r="J239" s="64" t="s">
        <v>56</v>
      </c>
      <c r="K239" s="64" t="s">
        <v>56</v>
      </c>
      <c r="L239" s="64" t="s">
        <v>57</v>
      </c>
      <c r="M239" s="11">
        <v>0</v>
      </c>
      <c r="N239" s="14" t="s">
        <v>58</v>
      </c>
      <c r="O239" s="64" t="s">
        <v>58</v>
      </c>
      <c r="P239" s="64" t="s">
        <v>58</v>
      </c>
      <c r="Q239" s="18">
        <v>0</v>
      </c>
      <c r="R239" s="17" t="s">
        <v>56</v>
      </c>
      <c r="S239" s="64" t="s">
        <v>56</v>
      </c>
      <c r="T239" s="64" t="s">
        <v>58</v>
      </c>
      <c r="U239" s="64" t="s">
        <v>58</v>
      </c>
      <c r="V239" s="64">
        <v>0</v>
      </c>
      <c r="W239" s="11" t="s">
        <v>58</v>
      </c>
      <c r="X239" s="490" t="s">
        <v>179</v>
      </c>
      <c r="Y239" s="203">
        <v>0</v>
      </c>
      <c r="Z239" s="205">
        <v>0</v>
      </c>
      <c r="AA239" s="204" t="s">
        <v>56</v>
      </c>
      <c r="AB239" s="713" t="s">
        <v>56</v>
      </c>
      <c r="AC239" s="203" t="s">
        <v>56</v>
      </c>
      <c r="AD239" s="205" t="s">
        <v>56</v>
      </c>
      <c r="AE239" s="491">
        <v>0</v>
      </c>
      <c r="AF239" s="204">
        <v>0</v>
      </c>
      <c r="AG239" s="673" t="s">
        <v>56</v>
      </c>
    </row>
    <row r="240" spans="1:33" ht="30" customHeight="1" x14ac:dyDescent="0.25">
      <c r="A240" s="688" t="s">
        <v>49</v>
      </c>
      <c r="B240" s="837" t="s">
        <v>96</v>
      </c>
      <c r="C240" s="837" t="s">
        <v>114</v>
      </c>
      <c r="D240" s="471" t="s">
        <v>571</v>
      </c>
      <c r="E240" s="471" t="s">
        <v>571</v>
      </c>
      <c r="F240" s="472" t="s">
        <v>572</v>
      </c>
      <c r="G240" s="647" t="s">
        <v>571</v>
      </c>
      <c r="H240" s="681" t="s">
        <v>55</v>
      </c>
      <c r="I240" s="17" t="s">
        <v>56</v>
      </c>
      <c r="J240" s="64" t="s">
        <v>56</v>
      </c>
      <c r="K240" s="64" t="s">
        <v>56</v>
      </c>
      <c r="L240" s="64" t="s">
        <v>57</v>
      </c>
      <c r="M240" s="11">
        <v>0</v>
      </c>
      <c r="N240" s="14" t="s">
        <v>58</v>
      </c>
      <c r="O240" s="64" t="s">
        <v>58</v>
      </c>
      <c r="P240" s="64" t="s">
        <v>58</v>
      </c>
      <c r="Q240" s="18">
        <v>0</v>
      </c>
      <c r="R240" s="17" t="s">
        <v>56</v>
      </c>
      <c r="S240" s="64" t="s">
        <v>56</v>
      </c>
      <c r="T240" s="64" t="s">
        <v>58</v>
      </c>
      <c r="U240" s="64" t="s">
        <v>58</v>
      </c>
      <c r="V240" s="64">
        <v>0</v>
      </c>
      <c r="W240" s="11" t="s">
        <v>58</v>
      </c>
      <c r="X240" s="490" t="s">
        <v>179</v>
      </c>
      <c r="Y240" s="203">
        <v>0</v>
      </c>
      <c r="Z240" s="205">
        <v>0</v>
      </c>
      <c r="AA240" s="204" t="s">
        <v>56</v>
      </c>
      <c r="AB240" s="713" t="s">
        <v>56</v>
      </c>
      <c r="AC240" s="203" t="s">
        <v>56</v>
      </c>
      <c r="AD240" s="205" t="s">
        <v>56</v>
      </c>
      <c r="AE240" s="491">
        <v>0</v>
      </c>
      <c r="AF240" s="204">
        <v>0</v>
      </c>
      <c r="AG240" s="673" t="s">
        <v>56</v>
      </c>
    </row>
    <row r="241" spans="1:33" ht="30" customHeight="1" x14ac:dyDescent="0.25">
      <c r="A241" s="688" t="s">
        <v>49</v>
      </c>
      <c r="B241" s="837" t="s">
        <v>96</v>
      </c>
      <c r="C241" s="837" t="s">
        <v>114</v>
      </c>
      <c r="D241" s="471" t="s">
        <v>571</v>
      </c>
      <c r="E241" s="471" t="s">
        <v>571</v>
      </c>
      <c r="F241" s="472" t="s">
        <v>573</v>
      </c>
      <c r="G241" s="647" t="s">
        <v>574</v>
      </c>
      <c r="H241" s="681" t="s">
        <v>55</v>
      </c>
      <c r="I241" s="17" t="s">
        <v>56</v>
      </c>
      <c r="J241" s="64" t="s">
        <v>56</v>
      </c>
      <c r="K241" s="64" t="s">
        <v>56</v>
      </c>
      <c r="L241" s="64" t="s">
        <v>57</v>
      </c>
      <c r="M241" s="11">
        <v>0</v>
      </c>
      <c r="N241" s="14" t="s">
        <v>58</v>
      </c>
      <c r="O241" s="64" t="s">
        <v>58</v>
      </c>
      <c r="P241" s="64" t="s">
        <v>58</v>
      </c>
      <c r="Q241" s="18">
        <v>0</v>
      </c>
      <c r="R241" s="17" t="s">
        <v>56</v>
      </c>
      <c r="S241" s="64" t="s">
        <v>56</v>
      </c>
      <c r="T241" s="64" t="s">
        <v>58</v>
      </c>
      <c r="U241" s="64" t="s">
        <v>58</v>
      </c>
      <c r="V241" s="64">
        <v>0</v>
      </c>
      <c r="W241" s="11" t="s">
        <v>58</v>
      </c>
      <c r="X241" s="490" t="s">
        <v>179</v>
      </c>
      <c r="Y241" s="203">
        <v>0</v>
      </c>
      <c r="Z241" s="205">
        <v>0</v>
      </c>
      <c r="AA241" s="204" t="s">
        <v>56</v>
      </c>
      <c r="AB241" s="713" t="s">
        <v>56</v>
      </c>
      <c r="AC241" s="203" t="s">
        <v>56</v>
      </c>
      <c r="AD241" s="205" t="s">
        <v>56</v>
      </c>
      <c r="AE241" s="491">
        <v>0</v>
      </c>
      <c r="AF241" s="204">
        <v>0</v>
      </c>
      <c r="AG241" s="673" t="s">
        <v>56</v>
      </c>
    </row>
    <row r="242" spans="1:33" ht="30" customHeight="1" x14ac:dyDescent="0.25">
      <c r="A242" s="688" t="s">
        <v>49</v>
      </c>
      <c r="B242" s="837" t="s">
        <v>96</v>
      </c>
      <c r="C242" s="837" t="s">
        <v>114</v>
      </c>
      <c r="D242" s="471" t="s">
        <v>571</v>
      </c>
      <c r="E242" s="471" t="s">
        <v>571</v>
      </c>
      <c r="F242" s="472" t="s">
        <v>575</v>
      </c>
      <c r="G242" s="647" t="s">
        <v>571</v>
      </c>
      <c r="H242" s="681" t="s">
        <v>55</v>
      </c>
      <c r="I242" s="17" t="s">
        <v>56</v>
      </c>
      <c r="J242" s="64" t="s">
        <v>56</v>
      </c>
      <c r="K242" s="64" t="s">
        <v>56</v>
      </c>
      <c r="L242" s="64" t="s">
        <v>57</v>
      </c>
      <c r="M242" s="11">
        <v>0</v>
      </c>
      <c r="N242" s="14" t="s">
        <v>58</v>
      </c>
      <c r="O242" s="64" t="s">
        <v>58</v>
      </c>
      <c r="P242" s="64" t="s">
        <v>58</v>
      </c>
      <c r="Q242" s="18">
        <v>0</v>
      </c>
      <c r="R242" s="17" t="s">
        <v>56</v>
      </c>
      <c r="S242" s="64" t="s">
        <v>56</v>
      </c>
      <c r="T242" s="64" t="s">
        <v>58</v>
      </c>
      <c r="U242" s="64" t="s">
        <v>58</v>
      </c>
      <c r="V242" s="64">
        <v>0</v>
      </c>
      <c r="W242" s="11" t="s">
        <v>58</v>
      </c>
      <c r="X242" s="490" t="s">
        <v>179</v>
      </c>
      <c r="Y242" s="203">
        <v>0</v>
      </c>
      <c r="Z242" s="205">
        <v>0</v>
      </c>
      <c r="AA242" s="204" t="s">
        <v>56</v>
      </c>
      <c r="AB242" s="713" t="s">
        <v>56</v>
      </c>
      <c r="AC242" s="203" t="s">
        <v>56</v>
      </c>
      <c r="AD242" s="205" t="s">
        <v>56</v>
      </c>
      <c r="AE242" s="491">
        <v>0</v>
      </c>
      <c r="AF242" s="204">
        <v>0</v>
      </c>
      <c r="AG242" s="673" t="s">
        <v>56</v>
      </c>
    </row>
    <row r="243" spans="1:33" ht="30" customHeight="1" x14ac:dyDescent="0.25">
      <c r="A243" s="688" t="s">
        <v>49</v>
      </c>
      <c r="B243" s="837" t="s">
        <v>96</v>
      </c>
      <c r="C243" s="837" t="s">
        <v>114</v>
      </c>
      <c r="D243" s="471" t="s">
        <v>571</v>
      </c>
      <c r="E243" s="471" t="s">
        <v>571</v>
      </c>
      <c r="F243" s="472" t="s">
        <v>576</v>
      </c>
      <c r="G243" s="647" t="s">
        <v>571</v>
      </c>
      <c r="H243" s="681" t="s">
        <v>55</v>
      </c>
      <c r="I243" s="17" t="s">
        <v>56</v>
      </c>
      <c r="J243" s="64" t="s">
        <v>56</v>
      </c>
      <c r="K243" s="64" t="s">
        <v>56</v>
      </c>
      <c r="L243" s="64" t="s">
        <v>57</v>
      </c>
      <c r="M243" s="11">
        <v>0</v>
      </c>
      <c r="N243" s="14" t="s">
        <v>58</v>
      </c>
      <c r="O243" s="64" t="s">
        <v>58</v>
      </c>
      <c r="P243" s="64" t="s">
        <v>58</v>
      </c>
      <c r="Q243" s="18">
        <v>0</v>
      </c>
      <c r="R243" s="17" t="s">
        <v>56</v>
      </c>
      <c r="S243" s="64" t="s">
        <v>56</v>
      </c>
      <c r="T243" s="64" t="s">
        <v>58</v>
      </c>
      <c r="U243" s="64" t="s">
        <v>58</v>
      </c>
      <c r="V243" s="64">
        <v>0</v>
      </c>
      <c r="W243" s="11" t="s">
        <v>58</v>
      </c>
      <c r="X243" s="490" t="s">
        <v>179</v>
      </c>
      <c r="Y243" s="203">
        <v>0</v>
      </c>
      <c r="Z243" s="205">
        <v>0</v>
      </c>
      <c r="AA243" s="204" t="s">
        <v>56</v>
      </c>
      <c r="AB243" s="713" t="s">
        <v>56</v>
      </c>
      <c r="AC243" s="203" t="s">
        <v>56</v>
      </c>
      <c r="AD243" s="205" t="s">
        <v>56</v>
      </c>
      <c r="AE243" s="491">
        <v>0</v>
      </c>
      <c r="AF243" s="204">
        <v>0</v>
      </c>
      <c r="AG243" s="673" t="s">
        <v>56</v>
      </c>
    </row>
    <row r="244" spans="1:33" ht="30" customHeight="1" x14ac:dyDescent="0.25">
      <c r="A244" s="688" t="s">
        <v>49</v>
      </c>
      <c r="B244" s="837" t="s">
        <v>96</v>
      </c>
      <c r="C244" s="837" t="s">
        <v>114</v>
      </c>
      <c r="D244" s="471" t="s">
        <v>577</v>
      </c>
      <c r="E244" s="471" t="s">
        <v>551</v>
      </c>
      <c r="F244" s="472" t="s">
        <v>578</v>
      </c>
      <c r="G244" s="647" t="s">
        <v>551</v>
      </c>
      <c r="H244" s="681" t="s">
        <v>55</v>
      </c>
      <c r="I244" s="17" t="s">
        <v>56</v>
      </c>
      <c r="J244" s="64" t="s">
        <v>56</v>
      </c>
      <c r="K244" s="64" t="s">
        <v>56</v>
      </c>
      <c r="L244" s="64" t="s">
        <v>57</v>
      </c>
      <c r="M244" s="11">
        <v>0</v>
      </c>
      <c r="N244" s="14" t="s">
        <v>58</v>
      </c>
      <c r="O244" s="64" t="s">
        <v>58</v>
      </c>
      <c r="P244" s="64" t="s">
        <v>58</v>
      </c>
      <c r="Q244" s="18">
        <v>0</v>
      </c>
      <c r="R244" s="17" t="s">
        <v>56</v>
      </c>
      <c r="S244" s="64" t="s">
        <v>56</v>
      </c>
      <c r="T244" s="64" t="s">
        <v>58</v>
      </c>
      <c r="U244" s="64" t="s">
        <v>58</v>
      </c>
      <c r="V244" s="64">
        <v>0</v>
      </c>
      <c r="W244" s="11" t="s">
        <v>58</v>
      </c>
      <c r="X244" s="490" t="s">
        <v>179</v>
      </c>
      <c r="Y244" s="203">
        <v>0</v>
      </c>
      <c r="Z244" s="205">
        <v>0</v>
      </c>
      <c r="AA244" s="204" t="s">
        <v>56</v>
      </c>
      <c r="AB244" s="713" t="s">
        <v>56</v>
      </c>
      <c r="AC244" s="203" t="s">
        <v>56</v>
      </c>
      <c r="AD244" s="205" t="s">
        <v>56</v>
      </c>
      <c r="AE244" s="491">
        <v>0</v>
      </c>
      <c r="AF244" s="204">
        <v>0</v>
      </c>
      <c r="AG244" s="673" t="s">
        <v>56</v>
      </c>
    </row>
    <row r="245" spans="1:33" ht="30" customHeight="1" x14ac:dyDescent="0.25">
      <c r="A245" s="688" t="s">
        <v>49</v>
      </c>
      <c r="B245" s="837" t="s">
        <v>96</v>
      </c>
      <c r="C245" s="837" t="s">
        <v>140</v>
      </c>
      <c r="D245" s="471" t="s">
        <v>579</v>
      </c>
      <c r="E245" s="471" t="s">
        <v>580</v>
      </c>
      <c r="F245" s="472" t="s">
        <v>581</v>
      </c>
      <c r="G245" s="647" t="s">
        <v>582</v>
      </c>
      <c r="H245" s="681" t="s">
        <v>55</v>
      </c>
      <c r="I245" s="17" t="s">
        <v>56</v>
      </c>
      <c r="J245" s="64" t="s">
        <v>56</v>
      </c>
      <c r="K245" s="64" t="s">
        <v>56</v>
      </c>
      <c r="L245" s="64" t="s">
        <v>57</v>
      </c>
      <c r="M245" s="11">
        <v>0</v>
      </c>
      <c r="N245" s="14" t="s">
        <v>58</v>
      </c>
      <c r="O245" s="64" t="s">
        <v>58</v>
      </c>
      <c r="P245" s="64" t="s">
        <v>58</v>
      </c>
      <c r="Q245" s="18">
        <v>0</v>
      </c>
      <c r="R245" s="17" t="s">
        <v>56</v>
      </c>
      <c r="S245" s="64" t="s">
        <v>56</v>
      </c>
      <c r="T245" s="64" t="s">
        <v>58</v>
      </c>
      <c r="U245" s="64" t="s">
        <v>58</v>
      </c>
      <c r="V245" s="64">
        <v>0</v>
      </c>
      <c r="W245" s="11" t="s">
        <v>58</v>
      </c>
      <c r="X245" s="490" t="s">
        <v>179</v>
      </c>
      <c r="Y245" s="203">
        <v>0</v>
      </c>
      <c r="Z245" s="205">
        <v>0</v>
      </c>
      <c r="AA245" s="204" t="s">
        <v>56</v>
      </c>
      <c r="AB245" s="713" t="s">
        <v>56</v>
      </c>
      <c r="AC245" s="203" t="s">
        <v>56</v>
      </c>
      <c r="AD245" s="205" t="s">
        <v>56</v>
      </c>
      <c r="AE245" s="491">
        <v>0</v>
      </c>
      <c r="AF245" s="204">
        <v>0</v>
      </c>
      <c r="AG245" s="673" t="s">
        <v>56</v>
      </c>
    </row>
    <row r="246" spans="1:33" ht="30" customHeight="1" x14ac:dyDescent="0.25">
      <c r="A246" s="688" t="s">
        <v>49</v>
      </c>
      <c r="B246" s="837" t="s">
        <v>96</v>
      </c>
      <c r="C246" s="837" t="s">
        <v>140</v>
      </c>
      <c r="D246" s="471" t="s">
        <v>579</v>
      </c>
      <c r="E246" s="471" t="s">
        <v>580</v>
      </c>
      <c r="F246" s="472" t="s">
        <v>583</v>
      </c>
      <c r="G246" s="647" t="s">
        <v>582</v>
      </c>
      <c r="H246" s="681" t="s">
        <v>55</v>
      </c>
      <c r="I246" s="17" t="s">
        <v>56</v>
      </c>
      <c r="J246" s="64" t="s">
        <v>56</v>
      </c>
      <c r="K246" s="64" t="s">
        <v>56</v>
      </c>
      <c r="L246" s="64" t="s">
        <v>57</v>
      </c>
      <c r="M246" s="11">
        <v>0</v>
      </c>
      <c r="N246" s="14" t="s">
        <v>58</v>
      </c>
      <c r="O246" s="64" t="s">
        <v>58</v>
      </c>
      <c r="P246" s="64" t="s">
        <v>58</v>
      </c>
      <c r="Q246" s="18">
        <v>0</v>
      </c>
      <c r="R246" s="17" t="s">
        <v>56</v>
      </c>
      <c r="S246" s="64" t="s">
        <v>56</v>
      </c>
      <c r="T246" s="64" t="s">
        <v>58</v>
      </c>
      <c r="U246" s="64" t="s">
        <v>58</v>
      </c>
      <c r="V246" s="64">
        <v>0</v>
      </c>
      <c r="W246" s="11" t="s">
        <v>58</v>
      </c>
      <c r="X246" s="490" t="s">
        <v>179</v>
      </c>
      <c r="Y246" s="203">
        <v>0</v>
      </c>
      <c r="Z246" s="205">
        <v>0</v>
      </c>
      <c r="AA246" s="204" t="s">
        <v>56</v>
      </c>
      <c r="AB246" s="713" t="s">
        <v>56</v>
      </c>
      <c r="AC246" s="203" t="s">
        <v>56</v>
      </c>
      <c r="AD246" s="205" t="s">
        <v>56</v>
      </c>
      <c r="AE246" s="491">
        <v>0</v>
      </c>
      <c r="AF246" s="204">
        <v>0</v>
      </c>
      <c r="AG246" s="673" t="s">
        <v>56</v>
      </c>
    </row>
    <row r="247" spans="1:33" ht="30" customHeight="1" x14ac:dyDescent="0.25">
      <c r="A247" s="688" t="s">
        <v>49</v>
      </c>
      <c r="B247" s="837" t="s">
        <v>96</v>
      </c>
      <c r="C247" s="837" t="s">
        <v>140</v>
      </c>
      <c r="D247" s="471" t="s">
        <v>579</v>
      </c>
      <c r="E247" s="471" t="s">
        <v>580</v>
      </c>
      <c r="F247" s="472" t="s">
        <v>584</v>
      </c>
      <c r="G247" s="647" t="s">
        <v>582</v>
      </c>
      <c r="H247" s="681" t="s">
        <v>55</v>
      </c>
      <c r="I247" s="17" t="s">
        <v>56</v>
      </c>
      <c r="J247" s="64" t="s">
        <v>56</v>
      </c>
      <c r="K247" s="64" t="s">
        <v>56</v>
      </c>
      <c r="L247" s="64" t="s">
        <v>57</v>
      </c>
      <c r="M247" s="11">
        <v>0</v>
      </c>
      <c r="N247" s="14" t="s">
        <v>58</v>
      </c>
      <c r="O247" s="64" t="s">
        <v>58</v>
      </c>
      <c r="P247" s="64" t="s">
        <v>58</v>
      </c>
      <c r="Q247" s="18">
        <v>0</v>
      </c>
      <c r="R247" s="17" t="s">
        <v>56</v>
      </c>
      <c r="S247" s="64" t="s">
        <v>56</v>
      </c>
      <c r="T247" s="64" t="s">
        <v>58</v>
      </c>
      <c r="U247" s="64" t="s">
        <v>58</v>
      </c>
      <c r="V247" s="64">
        <v>0</v>
      </c>
      <c r="W247" s="11" t="s">
        <v>58</v>
      </c>
      <c r="X247" s="490" t="s">
        <v>179</v>
      </c>
      <c r="Y247" s="203">
        <v>0</v>
      </c>
      <c r="Z247" s="205">
        <v>0</v>
      </c>
      <c r="AA247" s="204" t="s">
        <v>56</v>
      </c>
      <c r="AB247" s="713" t="s">
        <v>56</v>
      </c>
      <c r="AC247" s="203" t="s">
        <v>56</v>
      </c>
      <c r="AD247" s="205" t="s">
        <v>56</v>
      </c>
      <c r="AE247" s="491">
        <v>0</v>
      </c>
      <c r="AF247" s="204">
        <v>0</v>
      </c>
      <c r="AG247" s="673" t="s">
        <v>56</v>
      </c>
    </row>
    <row r="248" spans="1:33" ht="30" customHeight="1" x14ac:dyDescent="0.25">
      <c r="A248" s="688" t="s">
        <v>49</v>
      </c>
      <c r="B248" s="837" t="s">
        <v>96</v>
      </c>
      <c r="C248" s="837" t="s">
        <v>140</v>
      </c>
      <c r="D248" s="471" t="s">
        <v>579</v>
      </c>
      <c r="E248" s="471" t="s">
        <v>580</v>
      </c>
      <c r="F248" s="472" t="s">
        <v>585</v>
      </c>
      <c r="G248" s="647" t="s">
        <v>582</v>
      </c>
      <c r="H248" s="681" t="s">
        <v>55</v>
      </c>
      <c r="I248" s="17" t="s">
        <v>56</v>
      </c>
      <c r="J248" s="64" t="s">
        <v>56</v>
      </c>
      <c r="K248" s="64" t="s">
        <v>56</v>
      </c>
      <c r="L248" s="64" t="s">
        <v>57</v>
      </c>
      <c r="M248" s="11">
        <v>0</v>
      </c>
      <c r="N248" s="14" t="s">
        <v>58</v>
      </c>
      <c r="O248" s="64" t="s">
        <v>58</v>
      </c>
      <c r="P248" s="64" t="s">
        <v>58</v>
      </c>
      <c r="Q248" s="18">
        <v>0</v>
      </c>
      <c r="R248" s="17" t="s">
        <v>56</v>
      </c>
      <c r="S248" s="64" t="s">
        <v>56</v>
      </c>
      <c r="T248" s="64" t="s">
        <v>58</v>
      </c>
      <c r="U248" s="64" t="s">
        <v>58</v>
      </c>
      <c r="V248" s="64">
        <v>0</v>
      </c>
      <c r="W248" s="11" t="s">
        <v>58</v>
      </c>
      <c r="X248" s="490" t="s">
        <v>179</v>
      </c>
      <c r="Y248" s="203">
        <v>0</v>
      </c>
      <c r="Z248" s="205">
        <v>0</v>
      </c>
      <c r="AA248" s="204" t="s">
        <v>56</v>
      </c>
      <c r="AB248" s="713" t="s">
        <v>56</v>
      </c>
      <c r="AC248" s="203" t="s">
        <v>56</v>
      </c>
      <c r="AD248" s="205" t="s">
        <v>56</v>
      </c>
      <c r="AE248" s="491">
        <v>0</v>
      </c>
      <c r="AF248" s="204">
        <v>0</v>
      </c>
      <c r="AG248" s="673" t="s">
        <v>56</v>
      </c>
    </row>
    <row r="249" spans="1:33" ht="30" customHeight="1" x14ac:dyDescent="0.25">
      <c r="A249" s="688" t="s">
        <v>49</v>
      </c>
      <c r="B249" s="837" t="s">
        <v>96</v>
      </c>
      <c r="C249" s="837" t="s">
        <v>140</v>
      </c>
      <c r="D249" s="471" t="s">
        <v>579</v>
      </c>
      <c r="E249" s="471" t="s">
        <v>580</v>
      </c>
      <c r="F249" s="472" t="s">
        <v>586</v>
      </c>
      <c r="G249" s="647" t="s">
        <v>582</v>
      </c>
      <c r="H249" s="681" t="s">
        <v>55</v>
      </c>
      <c r="I249" s="17" t="s">
        <v>56</v>
      </c>
      <c r="J249" s="64" t="s">
        <v>56</v>
      </c>
      <c r="K249" s="64" t="s">
        <v>56</v>
      </c>
      <c r="L249" s="64" t="s">
        <v>57</v>
      </c>
      <c r="M249" s="11">
        <v>0</v>
      </c>
      <c r="N249" s="14" t="s">
        <v>58</v>
      </c>
      <c r="O249" s="64" t="s">
        <v>58</v>
      </c>
      <c r="P249" s="64" t="s">
        <v>58</v>
      </c>
      <c r="Q249" s="18">
        <v>0</v>
      </c>
      <c r="R249" s="17" t="s">
        <v>56</v>
      </c>
      <c r="S249" s="64" t="s">
        <v>56</v>
      </c>
      <c r="T249" s="64" t="s">
        <v>58</v>
      </c>
      <c r="U249" s="64" t="s">
        <v>58</v>
      </c>
      <c r="V249" s="64">
        <v>0</v>
      </c>
      <c r="W249" s="11" t="s">
        <v>58</v>
      </c>
      <c r="X249" s="490" t="s">
        <v>179</v>
      </c>
      <c r="Y249" s="203">
        <v>0</v>
      </c>
      <c r="Z249" s="205">
        <v>0</v>
      </c>
      <c r="AA249" s="204" t="s">
        <v>56</v>
      </c>
      <c r="AB249" s="713" t="s">
        <v>56</v>
      </c>
      <c r="AC249" s="203" t="s">
        <v>56</v>
      </c>
      <c r="AD249" s="205" t="s">
        <v>56</v>
      </c>
      <c r="AE249" s="491">
        <v>0</v>
      </c>
      <c r="AF249" s="204">
        <v>0</v>
      </c>
      <c r="AG249" s="673" t="s">
        <v>56</v>
      </c>
    </row>
    <row r="250" spans="1:33" ht="30" customHeight="1" x14ac:dyDescent="0.25">
      <c r="A250" s="688" t="s">
        <v>49</v>
      </c>
      <c r="B250" s="837" t="s">
        <v>96</v>
      </c>
      <c r="C250" s="837" t="s">
        <v>140</v>
      </c>
      <c r="D250" s="471" t="s">
        <v>579</v>
      </c>
      <c r="E250" s="471" t="s">
        <v>580</v>
      </c>
      <c r="F250" s="472" t="s">
        <v>587</v>
      </c>
      <c r="G250" s="647" t="s">
        <v>582</v>
      </c>
      <c r="H250" s="681" t="s">
        <v>55</v>
      </c>
      <c r="I250" s="17" t="s">
        <v>56</v>
      </c>
      <c r="J250" s="64" t="s">
        <v>56</v>
      </c>
      <c r="K250" s="64" t="s">
        <v>56</v>
      </c>
      <c r="L250" s="64" t="s">
        <v>57</v>
      </c>
      <c r="M250" s="11">
        <v>0</v>
      </c>
      <c r="N250" s="14" t="s">
        <v>58</v>
      </c>
      <c r="O250" s="64" t="s">
        <v>58</v>
      </c>
      <c r="P250" s="64" t="s">
        <v>58</v>
      </c>
      <c r="Q250" s="18">
        <v>0</v>
      </c>
      <c r="R250" s="17" t="s">
        <v>56</v>
      </c>
      <c r="S250" s="64" t="s">
        <v>56</v>
      </c>
      <c r="T250" s="64" t="s">
        <v>58</v>
      </c>
      <c r="U250" s="64" t="s">
        <v>58</v>
      </c>
      <c r="V250" s="64">
        <v>0</v>
      </c>
      <c r="W250" s="11" t="s">
        <v>58</v>
      </c>
      <c r="X250" s="490" t="s">
        <v>179</v>
      </c>
      <c r="Y250" s="203">
        <v>0</v>
      </c>
      <c r="Z250" s="205">
        <v>0</v>
      </c>
      <c r="AA250" s="204" t="s">
        <v>56</v>
      </c>
      <c r="AB250" s="713" t="s">
        <v>56</v>
      </c>
      <c r="AC250" s="203" t="s">
        <v>56</v>
      </c>
      <c r="AD250" s="205" t="s">
        <v>56</v>
      </c>
      <c r="AE250" s="491">
        <v>0</v>
      </c>
      <c r="AF250" s="204">
        <v>0</v>
      </c>
      <c r="AG250" s="673" t="s">
        <v>56</v>
      </c>
    </row>
    <row r="251" spans="1:33" ht="30" customHeight="1" x14ac:dyDescent="0.25">
      <c r="A251" s="688" t="s">
        <v>49</v>
      </c>
      <c r="B251" s="837" t="s">
        <v>96</v>
      </c>
      <c r="C251" s="837" t="s">
        <v>140</v>
      </c>
      <c r="D251" s="476" t="s">
        <v>579</v>
      </c>
      <c r="E251" s="476" t="s">
        <v>580</v>
      </c>
      <c r="F251" s="477" t="s">
        <v>588</v>
      </c>
      <c r="G251" s="648" t="s">
        <v>580</v>
      </c>
      <c r="H251" s="681" t="s">
        <v>55</v>
      </c>
      <c r="I251" s="17" t="s">
        <v>56</v>
      </c>
      <c r="J251" s="64" t="s">
        <v>56</v>
      </c>
      <c r="K251" s="64" t="s">
        <v>56</v>
      </c>
      <c r="L251" s="64" t="s">
        <v>57</v>
      </c>
      <c r="M251" s="11">
        <v>0</v>
      </c>
      <c r="N251" s="14" t="s">
        <v>58</v>
      </c>
      <c r="O251" s="64" t="s">
        <v>58</v>
      </c>
      <c r="P251" s="64" t="s">
        <v>58</v>
      </c>
      <c r="Q251" s="18">
        <v>0</v>
      </c>
      <c r="R251" s="17" t="s">
        <v>56</v>
      </c>
      <c r="S251" s="64" t="s">
        <v>56</v>
      </c>
      <c r="T251" s="64" t="s">
        <v>58</v>
      </c>
      <c r="U251" s="64" t="s">
        <v>58</v>
      </c>
      <c r="V251" s="64">
        <v>0</v>
      </c>
      <c r="W251" s="11" t="s">
        <v>58</v>
      </c>
      <c r="X251" s="490" t="s">
        <v>179</v>
      </c>
      <c r="Y251" s="203">
        <v>0</v>
      </c>
      <c r="Z251" s="205">
        <v>0</v>
      </c>
      <c r="AA251" s="204" t="s">
        <v>56</v>
      </c>
      <c r="AB251" s="713" t="s">
        <v>56</v>
      </c>
      <c r="AC251" s="203" t="s">
        <v>56</v>
      </c>
      <c r="AD251" s="205" t="s">
        <v>56</v>
      </c>
      <c r="AE251" s="491">
        <v>0</v>
      </c>
      <c r="AF251" s="204">
        <v>0</v>
      </c>
      <c r="AG251" s="673" t="s">
        <v>56</v>
      </c>
    </row>
    <row r="252" spans="1:33" ht="30" customHeight="1" x14ac:dyDescent="0.25">
      <c r="A252" s="688" t="s">
        <v>49</v>
      </c>
      <c r="B252" s="837" t="s">
        <v>96</v>
      </c>
      <c r="C252" s="837" t="s">
        <v>140</v>
      </c>
      <c r="D252" s="592" t="s">
        <v>589</v>
      </c>
      <c r="E252" s="592" t="s">
        <v>590</v>
      </c>
      <c r="F252" s="706" t="s">
        <v>591</v>
      </c>
      <c r="G252" s="707" t="s">
        <v>590</v>
      </c>
      <c r="H252" s="681" t="s">
        <v>55</v>
      </c>
      <c r="I252" s="17" t="s">
        <v>56</v>
      </c>
      <c r="J252" s="64" t="s">
        <v>56</v>
      </c>
      <c r="K252" s="64" t="s">
        <v>56</v>
      </c>
      <c r="L252" s="64" t="s">
        <v>57</v>
      </c>
      <c r="M252" s="11">
        <v>0</v>
      </c>
      <c r="N252" s="14" t="s">
        <v>58</v>
      </c>
      <c r="O252" s="64" t="s">
        <v>58</v>
      </c>
      <c r="P252" s="64" t="s">
        <v>58</v>
      </c>
      <c r="Q252" s="18">
        <v>0</v>
      </c>
      <c r="R252" s="17" t="s">
        <v>56</v>
      </c>
      <c r="S252" s="64" t="s">
        <v>56</v>
      </c>
      <c r="T252" s="64" t="s">
        <v>58</v>
      </c>
      <c r="U252" s="64" t="s">
        <v>58</v>
      </c>
      <c r="V252" s="64">
        <v>0</v>
      </c>
      <c r="W252" s="11" t="s">
        <v>58</v>
      </c>
      <c r="X252" s="490" t="s">
        <v>179</v>
      </c>
      <c r="Y252" s="203">
        <v>0</v>
      </c>
      <c r="Z252" s="205">
        <v>0</v>
      </c>
      <c r="AA252" s="204" t="s">
        <v>56</v>
      </c>
      <c r="AB252" s="713" t="s">
        <v>56</v>
      </c>
      <c r="AC252" s="203" t="s">
        <v>56</v>
      </c>
      <c r="AD252" s="205" t="s">
        <v>56</v>
      </c>
      <c r="AE252" s="491">
        <v>0</v>
      </c>
      <c r="AF252" s="204">
        <v>0</v>
      </c>
      <c r="AG252" s="673" t="s">
        <v>56</v>
      </c>
    </row>
    <row r="253" spans="1:33" ht="30" customHeight="1" x14ac:dyDescent="0.25">
      <c r="A253" s="688" t="s">
        <v>49</v>
      </c>
      <c r="B253" s="837" t="s">
        <v>96</v>
      </c>
      <c r="C253" s="837" t="s">
        <v>140</v>
      </c>
      <c r="D253" s="592" t="s">
        <v>589</v>
      </c>
      <c r="E253" s="592" t="s">
        <v>590</v>
      </c>
      <c r="F253" s="472" t="s">
        <v>592</v>
      </c>
      <c r="G253" s="647" t="s">
        <v>590</v>
      </c>
      <c r="H253" s="681" t="s">
        <v>55</v>
      </c>
      <c r="I253" s="17" t="s">
        <v>56</v>
      </c>
      <c r="J253" s="64" t="s">
        <v>56</v>
      </c>
      <c r="K253" s="64" t="s">
        <v>56</v>
      </c>
      <c r="L253" s="64" t="s">
        <v>57</v>
      </c>
      <c r="M253" s="11">
        <v>0</v>
      </c>
      <c r="N253" s="14">
        <v>0</v>
      </c>
      <c r="O253" s="64">
        <v>1</v>
      </c>
      <c r="P253" s="64">
        <v>0</v>
      </c>
      <c r="Q253" s="18">
        <v>0</v>
      </c>
      <c r="R253" s="17" t="s">
        <v>56</v>
      </c>
      <c r="S253" s="64" t="s">
        <v>56</v>
      </c>
      <c r="T253" s="64" t="s">
        <v>58</v>
      </c>
      <c r="U253" s="64" t="s">
        <v>58</v>
      </c>
      <c r="V253" s="64">
        <v>0</v>
      </c>
      <c r="W253" s="11" t="s">
        <v>58</v>
      </c>
      <c r="X253" s="490" t="s">
        <v>179</v>
      </c>
      <c r="Y253" s="203">
        <v>0</v>
      </c>
      <c r="Z253" s="205">
        <v>0</v>
      </c>
      <c r="AA253" s="204" t="s">
        <v>56</v>
      </c>
      <c r="AB253" s="713" t="s">
        <v>56</v>
      </c>
      <c r="AC253" s="203" t="s">
        <v>56</v>
      </c>
      <c r="AD253" s="205" t="s">
        <v>56</v>
      </c>
      <c r="AE253" s="491">
        <v>0</v>
      </c>
      <c r="AF253" s="204">
        <v>0</v>
      </c>
      <c r="AG253" s="673" t="s">
        <v>56</v>
      </c>
    </row>
    <row r="254" spans="1:33" ht="30" customHeight="1" x14ac:dyDescent="0.25">
      <c r="A254" s="688" t="s">
        <v>49</v>
      </c>
      <c r="B254" s="838" t="s">
        <v>96</v>
      </c>
      <c r="C254" s="838" t="s">
        <v>140</v>
      </c>
      <c r="D254" s="593" t="s">
        <v>589</v>
      </c>
      <c r="E254" s="593" t="s">
        <v>590</v>
      </c>
      <c r="F254" s="472" t="s">
        <v>593</v>
      </c>
      <c r="G254" s="647" t="s">
        <v>590</v>
      </c>
      <c r="H254" s="681" t="s">
        <v>55</v>
      </c>
      <c r="I254" s="17" t="s">
        <v>56</v>
      </c>
      <c r="J254" s="64" t="s">
        <v>56</v>
      </c>
      <c r="K254" s="64" t="s">
        <v>56</v>
      </c>
      <c r="L254" s="64" t="s">
        <v>57</v>
      </c>
      <c r="M254" s="11">
        <v>0</v>
      </c>
      <c r="N254" s="14" t="s">
        <v>58</v>
      </c>
      <c r="O254" s="64" t="s">
        <v>58</v>
      </c>
      <c r="P254" s="64" t="s">
        <v>58</v>
      </c>
      <c r="Q254" s="18">
        <v>0</v>
      </c>
      <c r="R254" s="17" t="s">
        <v>56</v>
      </c>
      <c r="S254" s="64" t="s">
        <v>56</v>
      </c>
      <c r="T254" s="64" t="s">
        <v>58</v>
      </c>
      <c r="U254" s="64" t="s">
        <v>58</v>
      </c>
      <c r="V254" s="64">
        <v>0</v>
      </c>
      <c r="W254" s="11" t="s">
        <v>58</v>
      </c>
      <c r="X254" s="490" t="s">
        <v>179</v>
      </c>
      <c r="Y254" s="203">
        <v>0</v>
      </c>
      <c r="Z254" s="205">
        <v>0</v>
      </c>
      <c r="AA254" s="204" t="s">
        <v>56</v>
      </c>
      <c r="AB254" s="713" t="s">
        <v>56</v>
      </c>
      <c r="AC254" s="203" t="s">
        <v>56</v>
      </c>
      <c r="AD254" s="205" t="s">
        <v>56</v>
      </c>
      <c r="AE254" s="491">
        <v>0</v>
      </c>
      <c r="AF254" s="204">
        <v>0</v>
      </c>
      <c r="AG254" s="673" t="s">
        <v>56</v>
      </c>
    </row>
    <row r="255" spans="1:33" ht="30" customHeight="1" x14ac:dyDescent="0.25">
      <c r="A255" s="688" t="s">
        <v>49</v>
      </c>
      <c r="B255" s="849" t="s">
        <v>96</v>
      </c>
      <c r="C255" s="849" t="s">
        <v>140</v>
      </c>
      <c r="D255" s="850" t="s">
        <v>594</v>
      </c>
      <c r="E255" s="850" t="s">
        <v>595</v>
      </c>
      <c r="F255" s="477" t="s">
        <v>596</v>
      </c>
      <c r="G255" s="844" t="s">
        <v>595</v>
      </c>
      <c r="H255" s="681" t="s">
        <v>55</v>
      </c>
      <c r="I255" s="17" t="s">
        <v>56</v>
      </c>
      <c r="J255" s="64" t="s">
        <v>56</v>
      </c>
      <c r="K255" s="64" t="s">
        <v>56</v>
      </c>
      <c r="L255" s="64" t="s">
        <v>57</v>
      </c>
      <c r="M255" s="11">
        <v>0</v>
      </c>
      <c r="N255" s="14" t="s">
        <v>58</v>
      </c>
      <c r="O255" s="64" t="s">
        <v>58</v>
      </c>
      <c r="P255" s="64" t="s">
        <v>58</v>
      </c>
      <c r="Q255" s="18">
        <v>0</v>
      </c>
      <c r="R255" s="17" t="s">
        <v>56</v>
      </c>
      <c r="S255" s="64" t="s">
        <v>56</v>
      </c>
      <c r="T255" s="64" t="s">
        <v>58</v>
      </c>
      <c r="U255" s="64" t="s">
        <v>58</v>
      </c>
      <c r="V255" s="64">
        <v>0</v>
      </c>
      <c r="W255" s="11" t="s">
        <v>58</v>
      </c>
      <c r="X255" s="490" t="s">
        <v>179</v>
      </c>
      <c r="Y255" s="203">
        <v>0</v>
      </c>
      <c r="Z255" s="205">
        <v>0</v>
      </c>
      <c r="AA255" s="204" t="s">
        <v>56</v>
      </c>
      <c r="AB255" s="713" t="s">
        <v>56</v>
      </c>
      <c r="AC255" s="203" t="s">
        <v>56</v>
      </c>
      <c r="AD255" s="205" t="s">
        <v>56</v>
      </c>
      <c r="AE255" s="491">
        <v>0</v>
      </c>
      <c r="AF255" s="204">
        <v>0</v>
      </c>
      <c r="AG255" s="673" t="s">
        <v>56</v>
      </c>
    </row>
    <row r="256" spans="1:33" ht="30" customHeight="1" x14ac:dyDescent="0.25">
      <c r="A256" s="842" t="s">
        <v>49</v>
      </c>
      <c r="B256" s="836" t="s">
        <v>96</v>
      </c>
      <c r="C256" s="836" t="s">
        <v>140</v>
      </c>
      <c r="D256" s="471" t="s">
        <v>594</v>
      </c>
      <c r="E256" s="471" t="s">
        <v>595</v>
      </c>
      <c r="F256" s="472" t="s">
        <v>597</v>
      </c>
      <c r="G256" s="680" t="s">
        <v>598</v>
      </c>
      <c r="H256" s="843" t="s">
        <v>55</v>
      </c>
      <c r="I256" s="17" t="s">
        <v>56</v>
      </c>
      <c r="J256" s="64" t="s">
        <v>56</v>
      </c>
      <c r="K256" s="64" t="s">
        <v>56</v>
      </c>
      <c r="L256" s="64" t="s">
        <v>57</v>
      </c>
      <c r="M256" s="11">
        <v>0</v>
      </c>
      <c r="N256" s="14" t="s">
        <v>58</v>
      </c>
      <c r="O256" s="64" t="s">
        <v>58</v>
      </c>
      <c r="P256" s="64" t="s">
        <v>58</v>
      </c>
      <c r="Q256" s="18">
        <v>0</v>
      </c>
      <c r="R256" s="17" t="s">
        <v>56</v>
      </c>
      <c r="S256" s="64" t="s">
        <v>56</v>
      </c>
      <c r="T256" s="64" t="s">
        <v>58</v>
      </c>
      <c r="U256" s="64" t="s">
        <v>58</v>
      </c>
      <c r="V256" s="64">
        <v>0</v>
      </c>
      <c r="W256" s="11" t="s">
        <v>58</v>
      </c>
      <c r="X256" s="490" t="s">
        <v>179</v>
      </c>
      <c r="Y256" s="203">
        <v>0</v>
      </c>
      <c r="Z256" s="205">
        <v>0</v>
      </c>
      <c r="AA256" s="204" t="s">
        <v>56</v>
      </c>
      <c r="AB256" s="713" t="s">
        <v>56</v>
      </c>
      <c r="AC256" s="203" t="s">
        <v>56</v>
      </c>
      <c r="AD256" s="205" t="s">
        <v>56</v>
      </c>
      <c r="AE256" s="491">
        <v>0</v>
      </c>
      <c r="AF256" s="204">
        <v>0</v>
      </c>
      <c r="AG256" s="673" t="s">
        <v>56</v>
      </c>
    </row>
    <row r="257" spans="1:33" ht="30" customHeight="1" x14ac:dyDescent="0.25">
      <c r="A257" s="842" t="s">
        <v>49</v>
      </c>
      <c r="B257" s="836" t="s">
        <v>96</v>
      </c>
      <c r="C257" s="836" t="s">
        <v>140</v>
      </c>
      <c r="D257" s="471" t="s">
        <v>594</v>
      </c>
      <c r="E257" s="471" t="s">
        <v>595</v>
      </c>
      <c r="F257" s="472" t="s">
        <v>599</v>
      </c>
      <c r="G257" s="680" t="s">
        <v>598</v>
      </c>
      <c r="H257" s="843" t="s">
        <v>55</v>
      </c>
      <c r="I257" s="17" t="s">
        <v>56</v>
      </c>
      <c r="J257" s="64" t="s">
        <v>56</v>
      </c>
      <c r="K257" s="64" t="s">
        <v>56</v>
      </c>
      <c r="L257" s="64" t="s">
        <v>57</v>
      </c>
      <c r="M257" s="11">
        <v>0</v>
      </c>
      <c r="N257" s="14" t="s">
        <v>58</v>
      </c>
      <c r="O257" s="64" t="s">
        <v>58</v>
      </c>
      <c r="P257" s="64" t="s">
        <v>58</v>
      </c>
      <c r="Q257" s="18">
        <v>0</v>
      </c>
      <c r="R257" s="17" t="s">
        <v>56</v>
      </c>
      <c r="S257" s="64" t="s">
        <v>56</v>
      </c>
      <c r="T257" s="64" t="s">
        <v>58</v>
      </c>
      <c r="U257" s="64" t="s">
        <v>58</v>
      </c>
      <c r="V257" s="64">
        <v>0</v>
      </c>
      <c r="W257" s="11" t="s">
        <v>58</v>
      </c>
      <c r="X257" s="490" t="s">
        <v>179</v>
      </c>
      <c r="Y257" s="203">
        <v>0</v>
      </c>
      <c r="Z257" s="205">
        <v>0</v>
      </c>
      <c r="AA257" s="204" t="s">
        <v>56</v>
      </c>
      <c r="AB257" s="713" t="s">
        <v>56</v>
      </c>
      <c r="AC257" s="203" t="s">
        <v>56</v>
      </c>
      <c r="AD257" s="205" t="s">
        <v>56</v>
      </c>
      <c r="AE257" s="491">
        <v>0</v>
      </c>
      <c r="AF257" s="204">
        <v>0</v>
      </c>
      <c r="AG257" s="673" t="s">
        <v>56</v>
      </c>
    </row>
    <row r="258" spans="1:33" ht="30" customHeight="1" x14ac:dyDescent="0.25">
      <c r="A258" s="688" t="s">
        <v>49</v>
      </c>
      <c r="B258" s="839" t="s">
        <v>96</v>
      </c>
      <c r="C258" s="838" t="s">
        <v>140</v>
      </c>
      <c r="D258" s="593" t="s">
        <v>594</v>
      </c>
      <c r="E258" s="593" t="s">
        <v>595</v>
      </c>
      <c r="F258" s="646" t="s">
        <v>600</v>
      </c>
      <c r="G258" s="649" t="s">
        <v>595</v>
      </c>
      <c r="H258" s="681" t="s">
        <v>55</v>
      </c>
      <c r="I258" s="17" t="s">
        <v>56</v>
      </c>
      <c r="J258" s="64" t="s">
        <v>56</v>
      </c>
      <c r="K258" s="64" t="s">
        <v>56</v>
      </c>
      <c r="L258" s="64" t="s">
        <v>57</v>
      </c>
      <c r="M258" s="11">
        <v>0</v>
      </c>
      <c r="N258" s="14" t="s">
        <v>58</v>
      </c>
      <c r="O258" s="64" t="s">
        <v>58</v>
      </c>
      <c r="P258" s="64" t="s">
        <v>58</v>
      </c>
      <c r="Q258" s="18">
        <v>0</v>
      </c>
      <c r="R258" s="17" t="s">
        <v>56</v>
      </c>
      <c r="S258" s="64" t="s">
        <v>56</v>
      </c>
      <c r="T258" s="64" t="s">
        <v>58</v>
      </c>
      <c r="U258" s="64" t="s">
        <v>58</v>
      </c>
      <c r="V258" s="64">
        <v>0</v>
      </c>
      <c r="W258" s="11" t="s">
        <v>58</v>
      </c>
      <c r="X258" s="490" t="s">
        <v>179</v>
      </c>
      <c r="Y258" s="203">
        <v>0</v>
      </c>
      <c r="Z258" s="205">
        <v>0</v>
      </c>
      <c r="AA258" s="204" t="s">
        <v>56</v>
      </c>
      <c r="AB258" s="713" t="s">
        <v>56</v>
      </c>
      <c r="AC258" s="203" t="s">
        <v>56</v>
      </c>
      <c r="AD258" s="205" t="s">
        <v>56</v>
      </c>
      <c r="AE258" s="491">
        <v>0</v>
      </c>
      <c r="AF258" s="204">
        <v>0</v>
      </c>
      <c r="AG258" s="673" t="s">
        <v>56</v>
      </c>
    </row>
    <row r="259" spans="1:33" ht="30" customHeight="1" x14ac:dyDescent="0.25">
      <c r="A259" s="688" t="s">
        <v>49</v>
      </c>
      <c r="B259" s="839" t="s">
        <v>96</v>
      </c>
      <c r="C259" s="838" t="s">
        <v>140</v>
      </c>
      <c r="D259" s="593" t="s">
        <v>594</v>
      </c>
      <c r="E259" s="593" t="s">
        <v>595</v>
      </c>
      <c r="F259" s="646" t="s">
        <v>601</v>
      </c>
      <c r="G259" s="649" t="s">
        <v>595</v>
      </c>
      <c r="H259" s="681" t="s">
        <v>55</v>
      </c>
      <c r="I259" s="17" t="s">
        <v>56</v>
      </c>
      <c r="J259" s="64" t="s">
        <v>56</v>
      </c>
      <c r="K259" s="64" t="s">
        <v>56</v>
      </c>
      <c r="L259" s="64" t="s">
        <v>57</v>
      </c>
      <c r="M259" s="11">
        <v>0</v>
      </c>
      <c r="N259" s="14" t="s">
        <v>58</v>
      </c>
      <c r="O259" s="64" t="s">
        <v>58</v>
      </c>
      <c r="P259" s="64" t="s">
        <v>58</v>
      </c>
      <c r="Q259" s="18">
        <v>0</v>
      </c>
      <c r="R259" s="17" t="s">
        <v>56</v>
      </c>
      <c r="S259" s="64" t="s">
        <v>56</v>
      </c>
      <c r="T259" s="64" t="s">
        <v>58</v>
      </c>
      <c r="U259" s="64" t="s">
        <v>58</v>
      </c>
      <c r="V259" s="64">
        <v>0</v>
      </c>
      <c r="W259" s="11" t="s">
        <v>58</v>
      </c>
      <c r="X259" s="490" t="s">
        <v>179</v>
      </c>
      <c r="Y259" s="203">
        <v>0</v>
      </c>
      <c r="Z259" s="205">
        <v>0</v>
      </c>
      <c r="AA259" s="204" t="s">
        <v>56</v>
      </c>
      <c r="AB259" s="713" t="s">
        <v>56</v>
      </c>
      <c r="AC259" s="203" t="s">
        <v>56</v>
      </c>
      <c r="AD259" s="205" t="s">
        <v>56</v>
      </c>
      <c r="AE259" s="491">
        <v>0</v>
      </c>
      <c r="AF259" s="204">
        <v>0</v>
      </c>
      <c r="AG259" s="673" t="s">
        <v>56</v>
      </c>
    </row>
    <row r="260" spans="1:33" ht="30" customHeight="1" x14ac:dyDescent="0.25">
      <c r="A260" s="688" t="s">
        <v>49</v>
      </c>
      <c r="B260" s="839" t="s">
        <v>96</v>
      </c>
      <c r="C260" s="838" t="s">
        <v>140</v>
      </c>
      <c r="D260" s="593" t="s">
        <v>602</v>
      </c>
      <c r="E260" s="593" t="s">
        <v>603</v>
      </c>
      <c r="F260" s="646" t="s">
        <v>604</v>
      </c>
      <c r="G260" s="649" t="s">
        <v>605</v>
      </c>
      <c r="H260" s="681" t="s">
        <v>55</v>
      </c>
      <c r="I260" s="17" t="s">
        <v>56</v>
      </c>
      <c r="J260" s="64" t="s">
        <v>56</v>
      </c>
      <c r="K260" s="64" t="s">
        <v>56</v>
      </c>
      <c r="L260" s="64" t="s">
        <v>57</v>
      </c>
      <c r="M260" s="11">
        <v>0</v>
      </c>
      <c r="N260" s="14" t="s">
        <v>58</v>
      </c>
      <c r="O260" s="64" t="s">
        <v>58</v>
      </c>
      <c r="P260" s="64" t="s">
        <v>58</v>
      </c>
      <c r="Q260" s="18">
        <v>0</v>
      </c>
      <c r="R260" s="17" t="s">
        <v>56</v>
      </c>
      <c r="S260" s="64" t="s">
        <v>56</v>
      </c>
      <c r="T260" s="64" t="s">
        <v>58</v>
      </c>
      <c r="U260" s="64" t="s">
        <v>58</v>
      </c>
      <c r="V260" s="64">
        <v>0</v>
      </c>
      <c r="W260" s="11" t="s">
        <v>58</v>
      </c>
      <c r="X260" s="490" t="s">
        <v>179</v>
      </c>
      <c r="Y260" s="203">
        <v>0</v>
      </c>
      <c r="Z260" s="205">
        <v>0</v>
      </c>
      <c r="AA260" s="204" t="s">
        <v>56</v>
      </c>
      <c r="AB260" s="713" t="s">
        <v>56</v>
      </c>
      <c r="AC260" s="203" t="s">
        <v>56</v>
      </c>
      <c r="AD260" s="205" t="s">
        <v>56</v>
      </c>
      <c r="AE260" s="491">
        <v>0</v>
      </c>
      <c r="AF260" s="204">
        <v>0</v>
      </c>
      <c r="AG260" s="673" t="s">
        <v>56</v>
      </c>
    </row>
    <row r="261" spans="1:33" ht="30" customHeight="1" x14ac:dyDescent="0.25">
      <c r="A261" s="688" t="s">
        <v>49</v>
      </c>
      <c r="B261" s="839" t="s">
        <v>96</v>
      </c>
      <c r="C261" s="838" t="s">
        <v>140</v>
      </c>
      <c r="D261" s="593" t="s">
        <v>606</v>
      </c>
      <c r="E261" s="593" t="s">
        <v>169</v>
      </c>
      <c r="F261" s="646" t="s">
        <v>607</v>
      </c>
      <c r="G261" s="649" t="s">
        <v>608</v>
      </c>
      <c r="H261" s="681" t="s">
        <v>55</v>
      </c>
      <c r="I261" s="17" t="s">
        <v>56</v>
      </c>
      <c r="J261" s="64" t="s">
        <v>56</v>
      </c>
      <c r="K261" s="64" t="s">
        <v>56</v>
      </c>
      <c r="L261" s="64" t="s">
        <v>57</v>
      </c>
      <c r="M261" s="11">
        <v>0</v>
      </c>
      <c r="N261" s="14" t="s">
        <v>58</v>
      </c>
      <c r="O261" s="64" t="s">
        <v>58</v>
      </c>
      <c r="P261" s="64" t="s">
        <v>58</v>
      </c>
      <c r="Q261" s="18">
        <v>0</v>
      </c>
      <c r="R261" s="17" t="s">
        <v>56</v>
      </c>
      <c r="S261" s="64" t="s">
        <v>56</v>
      </c>
      <c r="T261" s="64" t="s">
        <v>58</v>
      </c>
      <c r="U261" s="64" t="s">
        <v>58</v>
      </c>
      <c r="V261" s="64">
        <v>0</v>
      </c>
      <c r="W261" s="11" t="s">
        <v>58</v>
      </c>
      <c r="X261" s="490" t="s">
        <v>179</v>
      </c>
      <c r="Y261" s="203">
        <v>0</v>
      </c>
      <c r="Z261" s="205">
        <v>0</v>
      </c>
      <c r="AA261" s="204" t="s">
        <v>56</v>
      </c>
      <c r="AB261" s="713" t="s">
        <v>56</v>
      </c>
      <c r="AC261" s="203" t="s">
        <v>56</v>
      </c>
      <c r="AD261" s="205" t="s">
        <v>56</v>
      </c>
      <c r="AE261" s="491">
        <v>0</v>
      </c>
      <c r="AF261" s="204">
        <v>0</v>
      </c>
      <c r="AG261" s="673" t="s">
        <v>56</v>
      </c>
    </row>
    <row r="262" spans="1:33" ht="30" customHeight="1" x14ac:dyDescent="0.25">
      <c r="A262" s="688" t="s">
        <v>49</v>
      </c>
      <c r="B262" s="839" t="s">
        <v>96</v>
      </c>
      <c r="C262" s="838" t="s">
        <v>140</v>
      </c>
      <c r="D262" s="593" t="s">
        <v>606</v>
      </c>
      <c r="E262" s="593" t="s">
        <v>169</v>
      </c>
      <c r="F262" s="646" t="s">
        <v>609</v>
      </c>
      <c r="G262" s="649" t="s">
        <v>610</v>
      </c>
      <c r="H262" s="681" t="s">
        <v>55</v>
      </c>
      <c r="I262" s="17" t="s">
        <v>56</v>
      </c>
      <c r="J262" s="64" t="s">
        <v>56</v>
      </c>
      <c r="K262" s="64" t="s">
        <v>56</v>
      </c>
      <c r="L262" s="64" t="s">
        <v>57</v>
      </c>
      <c r="M262" s="11">
        <v>0</v>
      </c>
      <c r="N262" s="14" t="s">
        <v>58</v>
      </c>
      <c r="O262" s="64" t="s">
        <v>58</v>
      </c>
      <c r="P262" s="64" t="s">
        <v>58</v>
      </c>
      <c r="Q262" s="18">
        <v>0</v>
      </c>
      <c r="R262" s="17" t="s">
        <v>56</v>
      </c>
      <c r="S262" s="64" t="s">
        <v>56</v>
      </c>
      <c r="T262" s="64" t="s">
        <v>58</v>
      </c>
      <c r="U262" s="64" t="s">
        <v>58</v>
      </c>
      <c r="V262" s="64">
        <v>0</v>
      </c>
      <c r="W262" s="11" t="s">
        <v>58</v>
      </c>
      <c r="X262" s="490" t="s">
        <v>179</v>
      </c>
      <c r="Y262" s="203">
        <v>0</v>
      </c>
      <c r="Z262" s="205">
        <v>0</v>
      </c>
      <c r="AA262" s="204" t="s">
        <v>56</v>
      </c>
      <c r="AB262" s="713" t="s">
        <v>56</v>
      </c>
      <c r="AC262" s="203" t="s">
        <v>56</v>
      </c>
      <c r="AD262" s="205" t="s">
        <v>56</v>
      </c>
      <c r="AE262" s="491">
        <v>0</v>
      </c>
      <c r="AF262" s="204">
        <v>0</v>
      </c>
      <c r="AG262" s="673" t="s">
        <v>56</v>
      </c>
    </row>
    <row r="263" spans="1:33" ht="30" customHeight="1" x14ac:dyDescent="0.25">
      <c r="A263" s="705" t="s">
        <v>49</v>
      </c>
      <c r="B263" s="840" t="s">
        <v>96</v>
      </c>
      <c r="C263" s="841" t="s">
        <v>140</v>
      </c>
      <c r="D263" s="677" t="s">
        <v>611</v>
      </c>
      <c r="E263" s="677" t="s">
        <v>580</v>
      </c>
      <c r="F263" s="678" t="s">
        <v>612</v>
      </c>
      <c r="G263" s="679" t="s">
        <v>613</v>
      </c>
      <c r="H263" s="684" t="s">
        <v>55</v>
      </c>
      <c r="I263" s="17" t="s">
        <v>56</v>
      </c>
      <c r="J263" s="64" t="s">
        <v>56</v>
      </c>
      <c r="K263" s="64" t="s">
        <v>56</v>
      </c>
      <c r="L263" s="64" t="s">
        <v>57</v>
      </c>
      <c r="M263" s="11">
        <v>0</v>
      </c>
      <c r="N263" s="14" t="s">
        <v>58</v>
      </c>
      <c r="O263" s="64" t="s">
        <v>58</v>
      </c>
      <c r="P263" s="64" t="s">
        <v>58</v>
      </c>
      <c r="Q263" s="18">
        <v>0</v>
      </c>
      <c r="R263" s="17" t="s">
        <v>56</v>
      </c>
      <c r="S263" s="64" t="s">
        <v>56</v>
      </c>
      <c r="T263" s="64" t="s">
        <v>58</v>
      </c>
      <c r="U263" s="64" t="s">
        <v>58</v>
      </c>
      <c r="V263" s="64">
        <v>0</v>
      </c>
      <c r="W263" s="11" t="s">
        <v>58</v>
      </c>
      <c r="X263" s="490" t="s">
        <v>179</v>
      </c>
      <c r="Y263" s="203">
        <v>0</v>
      </c>
      <c r="Z263" s="205">
        <v>0</v>
      </c>
      <c r="AA263" s="204" t="s">
        <v>56</v>
      </c>
      <c r="AB263" s="713" t="s">
        <v>56</v>
      </c>
      <c r="AC263" s="203" t="s">
        <v>56</v>
      </c>
      <c r="AD263" s="205" t="s">
        <v>56</v>
      </c>
      <c r="AE263" s="491">
        <v>0</v>
      </c>
      <c r="AF263" s="204">
        <v>0</v>
      </c>
      <c r="AG263" s="673" t="s">
        <v>56</v>
      </c>
    </row>
    <row r="264" spans="1:33" ht="30" customHeight="1" x14ac:dyDescent="0.25">
      <c r="A264" s="690" t="s">
        <v>49</v>
      </c>
      <c r="B264" s="836" t="s">
        <v>96</v>
      </c>
      <c r="C264" s="836" t="s">
        <v>140</v>
      </c>
      <c r="D264" s="471" t="s">
        <v>611</v>
      </c>
      <c r="E264" s="471" t="s">
        <v>580</v>
      </c>
      <c r="F264" s="472" t="s">
        <v>614</v>
      </c>
      <c r="G264" s="680" t="s">
        <v>582</v>
      </c>
      <c r="H264" s="18" t="s">
        <v>55</v>
      </c>
      <c r="I264" s="17" t="s">
        <v>56</v>
      </c>
      <c r="J264" s="64" t="s">
        <v>56</v>
      </c>
      <c r="K264" s="64" t="s">
        <v>56</v>
      </c>
      <c r="L264" s="64" t="s">
        <v>57</v>
      </c>
      <c r="M264" s="11">
        <v>0</v>
      </c>
      <c r="N264" s="14" t="s">
        <v>58</v>
      </c>
      <c r="O264" s="64" t="s">
        <v>58</v>
      </c>
      <c r="P264" s="64" t="s">
        <v>58</v>
      </c>
      <c r="Q264" s="18">
        <v>0</v>
      </c>
      <c r="R264" s="17" t="s">
        <v>56</v>
      </c>
      <c r="S264" s="64" t="s">
        <v>56</v>
      </c>
      <c r="T264" s="64" t="s">
        <v>58</v>
      </c>
      <c r="U264" s="64" t="s">
        <v>58</v>
      </c>
      <c r="V264" s="64">
        <v>0</v>
      </c>
      <c r="W264" s="11" t="s">
        <v>58</v>
      </c>
      <c r="X264" s="490" t="s">
        <v>179</v>
      </c>
      <c r="Y264" s="203">
        <v>0</v>
      </c>
      <c r="Z264" s="205">
        <v>0</v>
      </c>
      <c r="AA264" s="204" t="s">
        <v>56</v>
      </c>
      <c r="AB264" s="713" t="s">
        <v>56</v>
      </c>
      <c r="AC264" s="203" t="s">
        <v>56</v>
      </c>
      <c r="AD264" s="205" t="s">
        <v>56</v>
      </c>
      <c r="AE264" s="491">
        <v>0</v>
      </c>
      <c r="AF264" s="204">
        <v>0</v>
      </c>
      <c r="AG264" s="673" t="s">
        <v>56</v>
      </c>
    </row>
    <row r="265" spans="1:33" ht="30" customHeight="1" x14ac:dyDescent="0.25">
      <c r="A265" s="690" t="s">
        <v>49</v>
      </c>
      <c r="B265" s="836" t="s">
        <v>96</v>
      </c>
      <c r="C265" s="836" t="s">
        <v>140</v>
      </c>
      <c r="D265" s="471" t="s">
        <v>611</v>
      </c>
      <c r="E265" s="471" t="s">
        <v>580</v>
      </c>
      <c r="F265" s="472" t="s">
        <v>615</v>
      </c>
      <c r="G265" s="680" t="s">
        <v>582</v>
      </c>
      <c r="H265" s="18" t="s">
        <v>55</v>
      </c>
      <c r="I265" s="17" t="s">
        <v>56</v>
      </c>
      <c r="J265" s="64" t="s">
        <v>56</v>
      </c>
      <c r="K265" s="64" t="s">
        <v>56</v>
      </c>
      <c r="L265" s="64" t="s">
        <v>57</v>
      </c>
      <c r="M265" s="11">
        <v>0</v>
      </c>
      <c r="N265" s="14" t="s">
        <v>58</v>
      </c>
      <c r="O265" s="64" t="s">
        <v>58</v>
      </c>
      <c r="P265" s="64" t="s">
        <v>58</v>
      </c>
      <c r="Q265" s="18">
        <v>0</v>
      </c>
      <c r="R265" s="17" t="s">
        <v>56</v>
      </c>
      <c r="S265" s="64" t="s">
        <v>56</v>
      </c>
      <c r="T265" s="64" t="s">
        <v>58</v>
      </c>
      <c r="U265" s="64" t="s">
        <v>58</v>
      </c>
      <c r="V265" s="64">
        <v>0</v>
      </c>
      <c r="W265" s="11" t="s">
        <v>58</v>
      </c>
      <c r="X265" s="490" t="s">
        <v>179</v>
      </c>
      <c r="Y265" s="203">
        <v>0</v>
      </c>
      <c r="Z265" s="205">
        <v>0</v>
      </c>
      <c r="AA265" s="204" t="s">
        <v>56</v>
      </c>
      <c r="AB265" s="713" t="s">
        <v>56</v>
      </c>
      <c r="AC265" s="203" t="s">
        <v>56</v>
      </c>
      <c r="AD265" s="205" t="s">
        <v>56</v>
      </c>
      <c r="AE265" s="491">
        <v>0</v>
      </c>
      <c r="AF265" s="204">
        <v>0</v>
      </c>
      <c r="AG265" s="673" t="s">
        <v>56</v>
      </c>
    </row>
    <row r="266" spans="1:33" ht="30" customHeight="1" x14ac:dyDescent="0.25">
      <c r="A266" s="690" t="s">
        <v>49</v>
      </c>
      <c r="B266" s="836" t="s">
        <v>96</v>
      </c>
      <c r="C266" s="836" t="s">
        <v>140</v>
      </c>
      <c r="D266" s="471" t="s">
        <v>611</v>
      </c>
      <c r="E266" s="471" t="s">
        <v>580</v>
      </c>
      <c r="F266" s="472" t="s">
        <v>616</v>
      </c>
      <c r="G266" s="680" t="s">
        <v>582</v>
      </c>
      <c r="H266" s="18" t="s">
        <v>55</v>
      </c>
      <c r="I266" s="17" t="s">
        <v>56</v>
      </c>
      <c r="J266" s="64" t="s">
        <v>56</v>
      </c>
      <c r="K266" s="64" t="s">
        <v>56</v>
      </c>
      <c r="L266" s="64" t="s">
        <v>57</v>
      </c>
      <c r="M266" s="11">
        <v>0</v>
      </c>
      <c r="N266" s="14" t="s">
        <v>58</v>
      </c>
      <c r="O266" s="64" t="s">
        <v>58</v>
      </c>
      <c r="P266" s="64" t="s">
        <v>58</v>
      </c>
      <c r="Q266" s="18">
        <v>0</v>
      </c>
      <c r="R266" s="17" t="s">
        <v>56</v>
      </c>
      <c r="S266" s="64" t="s">
        <v>56</v>
      </c>
      <c r="T266" s="64" t="s">
        <v>58</v>
      </c>
      <c r="U266" s="64" t="s">
        <v>58</v>
      </c>
      <c r="V266" s="64">
        <v>0</v>
      </c>
      <c r="W266" s="11" t="s">
        <v>58</v>
      </c>
      <c r="X266" s="490" t="s">
        <v>179</v>
      </c>
      <c r="Y266" s="203">
        <v>0</v>
      </c>
      <c r="Z266" s="205">
        <v>0</v>
      </c>
      <c r="AA266" s="204" t="s">
        <v>56</v>
      </c>
      <c r="AB266" s="713" t="s">
        <v>56</v>
      </c>
      <c r="AC266" s="203" t="s">
        <v>56</v>
      </c>
      <c r="AD266" s="205" t="s">
        <v>56</v>
      </c>
      <c r="AE266" s="491">
        <v>0</v>
      </c>
      <c r="AF266" s="204">
        <v>0</v>
      </c>
      <c r="AG266" s="673" t="s">
        <v>56</v>
      </c>
    </row>
    <row r="267" spans="1:33" ht="30" customHeight="1" x14ac:dyDescent="0.25">
      <c r="A267" s="690" t="s">
        <v>49</v>
      </c>
      <c r="B267" s="836" t="s">
        <v>96</v>
      </c>
      <c r="C267" s="836" t="s">
        <v>140</v>
      </c>
      <c r="D267" s="471" t="s">
        <v>617</v>
      </c>
      <c r="E267" s="471" t="s">
        <v>618</v>
      </c>
      <c r="F267" s="472" t="s">
        <v>619</v>
      </c>
      <c r="G267" s="680" t="s">
        <v>620</v>
      </c>
      <c r="H267" s="18" t="s">
        <v>55</v>
      </c>
      <c r="I267" s="17" t="s">
        <v>56</v>
      </c>
      <c r="J267" s="64" t="s">
        <v>56</v>
      </c>
      <c r="K267" s="64" t="s">
        <v>56</v>
      </c>
      <c r="L267" s="64" t="s">
        <v>57</v>
      </c>
      <c r="M267" s="11">
        <v>0</v>
      </c>
      <c r="N267" s="14" t="s">
        <v>58</v>
      </c>
      <c r="O267" s="64" t="s">
        <v>58</v>
      </c>
      <c r="P267" s="64" t="s">
        <v>58</v>
      </c>
      <c r="Q267" s="18">
        <v>0</v>
      </c>
      <c r="R267" s="17" t="s">
        <v>56</v>
      </c>
      <c r="S267" s="64" t="s">
        <v>56</v>
      </c>
      <c r="T267" s="64" t="s">
        <v>58</v>
      </c>
      <c r="U267" s="64" t="s">
        <v>58</v>
      </c>
      <c r="V267" s="64">
        <v>0</v>
      </c>
      <c r="W267" s="11" t="s">
        <v>58</v>
      </c>
      <c r="X267" s="490" t="s">
        <v>179</v>
      </c>
      <c r="Y267" s="203">
        <v>0</v>
      </c>
      <c r="Z267" s="205">
        <v>0</v>
      </c>
      <c r="AA267" s="204" t="s">
        <v>56</v>
      </c>
      <c r="AB267" s="713" t="s">
        <v>56</v>
      </c>
      <c r="AC267" s="203" t="s">
        <v>56</v>
      </c>
      <c r="AD267" s="205" t="s">
        <v>56</v>
      </c>
      <c r="AE267" s="491">
        <v>0</v>
      </c>
      <c r="AF267" s="204">
        <v>0</v>
      </c>
      <c r="AG267" s="673" t="s">
        <v>56</v>
      </c>
    </row>
    <row r="268" spans="1:33" ht="30" customHeight="1" x14ac:dyDescent="0.25">
      <c r="A268" s="690" t="s">
        <v>49</v>
      </c>
      <c r="B268" s="836" t="s">
        <v>96</v>
      </c>
      <c r="C268" s="836" t="s">
        <v>140</v>
      </c>
      <c r="D268" s="471" t="s">
        <v>617</v>
      </c>
      <c r="E268" s="471" t="s">
        <v>618</v>
      </c>
      <c r="F268" s="472" t="s">
        <v>621</v>
      </c>
      <c r="G268" s="680" t="s">
        <v>618</v>
      </c>
      <c r="H268" s="18" t="s">
        <v>55</v>
      </c>
      <c r="I268" s="17" t="s">
        <v>56</v>
      </c>
      <c r="J268" s="64" t="s">
        <v>56</v>
      </c>
      <c r="K268" s="64" t="s">
        <v>56</v>
      </c>
      <c r="L268" s="64" t="s">
        <v>57</v>
      </c>
      <c r="M268" s="11">
        <v>0</v>
      </c>
      <c r="N268" s="14" t="s">
        <v>58</v>
      </c>
      <c r="O268" s="64" t="s">
        <v>58</v>
      </c>
      <c r="P268" s="64" t="s">
        <v>58</v>
      </c>
      <c r="Q268" s="18">
        <v>0</v>
      </c>
      <c r="R268" s="17" t="s">
        <v>56</v>
      </c>
      <c r="S268" s="64" t="s">
        <v>56</v>
      </c>
      <c r="T268" s="64" t="s">
        <v>58</v>
      </c>
      <c r="U268" s="64" t="s">
        <v>58</v>
      </c>
      <c r="V268" s="64">
        <v>0</v>
      </c>
      <c r="W268" s="11" t="s">
        <v>58</v>
      </c>
      <c r="X268" s="490" t="s">
        <v>179</v>
      </c>
      <c r="Y268" s="203">
        <v>0</v>
      </c>
      <c r="Z268" s="205">
        <v>0</v>
      </c>
      <c r="AA268" s="204" t="s">
        <v>56</v>
      </c>
      <c r="AB268" s="713" t="s">
        <v>56</v>
      </c>
      <c r="AC268" s="203" t="s">
        <v>56</v>
      </c>
      <c r="AD268" s="205" t="s">
        <v>56</v>
      </c>
      <c r="AE268" s="491">
        <v>0</v>
      </c>
      <c r="AF268" s="204">
        <v>0</v>
      </c>
      <c r="AG268" s="673" t="s">
        <v>56</v>
      </c>
    </row>
    <row r="269" spans="1:33" ht="30" customHeight="1" x14ac:dyDescent="0.25">
      <c r="A269" s="690" t="s">
        <v>49</v>
      </c>
      <c r="B269" s="836" t="s">
        <v>96</v>
      </c>
      <c r="C269" s="836" t="s">
        <v>140</v>
      </c>
      <c r="D269" s="471" t="s">
        <v>622</v>
      </c>
      <c r="E269" s="471" t="s">
        <v>622</v>
      </c>
      <c r="F269" s="472" t="s">
        <v>623</v>
      </c>
      <c r="G269" s="680" t="s">
        <v>622</v>
      </c>
      <c r="H269" s="18" t="s">
        <v>55</v>
      </c>
      <c r="I269" s="17" t="s">
        <v>56</v>
      </c>
      <c r="J269" s="64" t="s">
        <v>56</v>
      </c>
      <c r="K269" s="64" t="s">
        <v>56</v>
      </c>
      <c r="L269" s="64" t="s">
        <v>57</v>
      </c>
      <c r="M269" s="11">
        <v>0</v>
      </c>
      <c r="N269" s="14" t="s">
        <v>58</v>
      </c>
      <c r="O269" s="64" t="s">
        <v>58</v>
      </c>
      <c r="P269" s="64" t="s">
        <v>58</v>
      </c>
      <c r="Q269" s="18">
        <v>0</v>
      </c>
      <c r="R269" s="17" t="s">
        <v>56</v>
      </c>
      <c r="S269" s="64" t="s">
        <v>56</v>
      </c>
      <c r="T269" s="64" t="s">
        <v>58</v>
      </c>
      <c r="U269" s="64" t="s">
        <v>58</v>
      </c>
      <c r="V269" s="64">
        <v>0</v>
      </c>
      <c r="W269" s="11" t="s">
        <v>58</v>
      </c>
      <c r="X269" s="490" t="s">
        <v>179</v>
      </c>
      <c r="Y269" s="203">
        <v>0</v>
      </c>
      <c r="Z269" s="205">
        <v>0</v>
      </c>
      <c r="AA269" s="204" t="s">
        <v>56</v>
      </c>
      <c r="AB269" s="713" t="s">
        <v>56</v>
      </c>
      <c r="AC269" s="203" t="s">
        <v>56</v>
      </c>
      <c r="AD269" s="205" t="s">
        <v>56</v>
      </c>
      <c r="AE269" s="491">
        <v>0</v>
      </c>
      <c r="AF269" s="204">
        <v>0</v>
      </c>
      <c r="AG269" s="673" t="s">
        <v>56</v>
      </c>
    </row>
    <row r="270" spans="1:33" ht="30" customHeight="1" x14ac:dyDescent="0.25">
      <c r="A270" s="690" t="s">
        <v>49</v>
      </c>
      <c r="B270" s="836" t="s">
        <v>96</v>
      </c>
      <c r="C270" s="836" t="s">
        <v>140</v>
      </c>
      <c r="D270" s="471" t="s">
        <v>622</v>
      </c>
      <c r="E270" s="471" t="s">
        <v>622</v>
      </c>
      <c r="F270" s="472" t="s">
        <v>624</v>
      </c>
      <c r="G270" s="680" t="s">
        <v>622</v>
      </c>
      <c r="H270" s="18" t="s">
        <v>55</v>
      </c>
      <c r="I270" s="17" t="s">
        <v>56</v>
      </c>
      <c r="J270" s="64" t="s">
        <v>56</v>
      </c>
      <c r="K270" s="64" t="s">
        <v>56</v>
      </c>
      <c r="L270" s="64" t="s">
        <v>57</v>
      </c>
      <c r="M270" s="11">
        <v>0</v>
      </c>
      <c r="N270" s="14" t="s">
        <v>58</v>
      </c>
      <c r="O270" s="64" t="s">
        <v>58</v>
      </c>
      <c r="P270" s="64" t="s">
        <v>58</v>
      </c>
      <c r="Q270" s="18">
        <v>0</v>
      </c>
      <c r="R270" s="17" t="s">
        <v>56</v>
      </c>
      <c r="S270" s="64" t="s">
        <v>56</v>
      </c>
      <c r="T270" s="64" t="s">
        <v>58</v>
      </c>
      <c r="U270" s="64" t="s">
        <v>58</v>
      </c>
      <c r="V270" s="64">
        <v>0</v>
      </c>
      <c r="W270" s="11" t="s">
        <v>58</v>
      </c>
      <c r="X270" s="490" t="s">
        <v>179</v>
      </c>
      <c r="Y270" s="203">
        <v>0</v>
      </c>
      <c r="Z270" s="205">
        <v>0</v>
      </c>
      <c r="AA270" s="204" t="s">
        <v>56</v>
      </c>
      <c r="AB270" s="713" t="s">
        <v>56</v>
      </c>
      <c r="AC270" s="203" t="s">
        <v>56</v>
      </c>
      <c r="AD270" s="205" t="s">
        <v>56</v>
      </c>
      <c r="AE270" s="491">
        <v>0</v>
      </c>
      <c r="AF270" s="204">
        <v>0</v>
      </c>
      <c r="AG270" s="673" t="s">
        <v>56</v>
      </c>
    </row>
    <row r="271" spans="1:33" ht="30" customHeight="1" x14ac:dyDescent="0.25">
      <c r="A271" s="690" t="s">
        <v>49</v>
      </c>
      <c r="B271" s="836" t="s">
        <v>96</v>
      </c>
      <c r="C271" s="836" t="s">
        <v>140</v>
      </c>
      <c r="D271" s="471" t="s">
        <v>622</v>
      </c>
      <c r="E271" s="471" t="s">
        <v>622</v>
      </c>
      <c r="F271" s="472" t="s">
        <v>625</v>
      </c>
      <c r="G271" s="680" t="s">
        <v>622</v>
      </c>
      <c r="H271" s="18" t="s">
        <v>55</v>
      </c>
      <c r="I271" s="17" t="s">
        <v>56</v>
      </c>
      <c r="J271" s="64" t="s">
        <v>56</v>
      </c>
      <c r="K271" s="64" t="s">
        <v>56</v>
      </c>
      <c r="L271" s="64" t="s">
        <v>57</v>
      </c>
      <c r="M271" s="11">
        <v>0</v>
      </c>
      <c r="N271" s="14" t="s">
        <v>58</v>
      </c>
      <c r="O271" s="64" t="s">
        <v>58</v>
      </c>
      <c r="P271" s="64" t="s">
        <v>58</v>
      </c>
      <c r="Q271" s="18">
        <v>0</v>
      </c>
      <c r="R271" s="17" t="s">
        <v>56</v>
      </c>
      <c r="S271" s="64" t="s">
        <v>56</v>
      </c>
      <c r="T271" s="64" t="s">
        <v>58</v>
      </c>
      <c r="U271" s="64" t="s">
        <v>58</v>
      </c>
      <c r="V271" s="64">
        <v>0</v>
      </c>
      <c r="W271" s="11" t="s">
        <v>58</v>
      </c>
      <c r="X271" s="490" t="s">
        <v>179</v>
      </c>
      <c r="Y271" s="203">
        <v>0</v>
      </c>
      <c r="Z271" s="205">
        <v>0</v>
      </c>
      <c r="AA271" s="204" t="s">
        <v>56</v>
      </c>
      <c r="AB271" s="713" t="s">
        <v>56</v>
      </c>
      <c r="AC271" s="203" t="s">
        <v>56</v>
      </c>
      <c r="AD271" s="205" t="s">
        <v>56</v>
      </c>
      <c r="AE271" s="491">
        <v>0</v>
      </c>
      <c r="AF271" s="204">
        <v>0</v>
      </c>
      <c r="AG271" s="673" t="s">
        <v>56</v>
      </c>
    </row>
    <row r="272" spans="1:33" ht="30" customHeight="1" x14ac:dyDescent="0.25">
      <c r="A272" s="690" t="s">
        <v>49</v>
      </c>
      <c r="B272" s="836" t="s">
        <v>96</v>
      </c>
      <c r="C272" s="836" t="s">
        <v>140</v>
      </c>
      <c r="D272" s="471" t="s">
        <v>622</v>
      </c>
      <c r="E272" s="471" t="s">
        <v>622</v>
      </c>
      <c r="F272" s="472" t="s">
        <v>626</v>
      </c>
      <c r="G272" s="647" t="s">
        <v>622</v>
      </c>
      <c r="H272" s="681" t="s">
        <v>55</v>
      </c>
      <c r="I272" s="17" t="s">
        <v>56</v>
      </c>
      <c r="J272" s="64" t="s">
        <v>56</v>
      </c>
      <c r="K272" s="64" t="s">
        <v>56</v>
      </c>
      <c r="L272" s="64" t="s">
        <v>57</v>
      </c>
      <c r="M272" s="11">
        <v>0</v>
      </c>
      <c r="N272" s="14" t="s">
        <v>58</v>
      </c>
      <c r="O272" s="64" t="s">
        <v>58</v>
      </c>
      <c r="P272" s="64" t="s">
        <v>58</v>
      </c>
      <c r="Q272" s="18">
        <v>0</v>
      </c>
      <c r="R272" s="17" t="s">
        <v>56</v>
      </c>
      <c r="S272" s="64" t="s">
        <v>56</v>
      </c>
      <c r="T272" s="64" t="s">
        <v>58</v>
      </c>
      <c r="U272" s="64" t="s">
        <v>58</v>
      </c>
      <c r="V272" s="64">
        <v>0</v>
      </c>
      <c r="W272" s="11" t="s">
        <v>58</v>
      </c>
      <c r="X272" s="490" t="s">
        <v>179</v>
      </c>
      <c r="Y272" s="203">
        <v>0</v>
      </c>
      <c r="Z272" s="205">
        <v>0</v>
      </c>
      <c r="AA272" s="204" t="s">
        <v>56</v>
      </c>
      <c r="AB272" s="713" t="s">
        <v>56</v>
      </c>
      <c r="AC272" s="203" t="s">
        <v>56</v>
      </c>
      <c r="AD272" s="205" t="s">
        <v>56</v>
      </c>
      <c r="AE272" s="491">
        <v>0</v>
      </c>
      <c r="AF272" s="204">
        <v>0</v>
      </c>
      <c r="AG272" s="673" t="s">
        <v>56</v>
      </c>
    </row>
    <row r="273" spans="1:33" ht="30" customHeight="1" x14ac:dyDescent="0.25">
      <c r="A273" s="690" t="s">
        <v>49</v>
      </c>
      <c r="B273" s="836" t="s">
        <v>96</v>
      </c>
      <c r="C273" s="836" t="s">
        <v>140</v>
      </c>
      <c r="D273" s="471" t="s">
        <v>622</v>
      </c>
      <c r="E273" s="471" t="s">
        <v>622</v>
      </c>
      <c r="F273" s="472" t="s">
        <v>627</v>
      </c>
      <c r="G273" s="647" t="s">
        <v>622</v>
      </c>
      <c r="H273" s="681" t="s">
        <v>55</v>
      </c>
      <c r="I273" s="17" t="s">
        <v>56</v>
      </c>
      <c r="J273" s="64" t="s">
        <v>56</v>
      </c>
      <c r="K273" s="64" t="s">
        <v>56</v>
      </c>
      <c r="L273" s="64" t="s">
        <v>57</v>
      </c>
      <c r="M273" s="11">
        <v>0</v>
      </c>
      <c r="N273" s="14" t="s">
        <v>58</v>
      </c>
      <c r="O273" s="64" t="s">
        <v>58</v>
      </c>
      <c r="P273" s="64" t="s">
        <v>58</v>
      </c>
      <c r="Q273" s="18">
        <v>0</v>
      </c>
      <c r="R273" s="17" t="s">
        <v>56</v>
      </c>
      <c r="S273" s="64" t="s">
        <v>56</v>
      </c>
      <c r="T273" s="64" t="s">
        <v>58</v>
      </c>
      <c r="U273" s="64" t="s">
        <v>58</v>
      </c>
      <c r="V273" s="64">
        <v>0</v>
      </c>
      <c r="W273" s="11" t="s">
        <v>58</v>
      </c>
      <c r="X273" s="490" t="s">
        <v>179</v>
      </c>
      <c r="Y273" s="203">
        <v>0</v>
      </c>
      <c r="Z273" s="205">
        <v>0</v>
      </c>
      <c r="AA273" s="204" t="s">
        <v>56</v>
      </c>
      <c r="AB273" s="713" t="s">
        <v>56</v>
      </c>
      <c r="AC273" s="203" t="s">
        <v>56</v>
      </c>
      <c r="AD273" s="205" t="s">
        <v>56</v>
      </c>
      <c r="AE273" s="491">
        <v>0</v>
      </c>
      <c r="AF273" s="204">
        <v>0</v>
      </c>
      <c r="AG273" s="673" t="s">
        <v>56</v>
      </c>
    </row>
    <row r="274" spans="1:33" ht="30" customHeight="1" x14ac:dyDescent="0.25">
      <c r="A274" s="690" t="s">
        <v>49</v>
      </c>
      <c r="B274" s="836" t="s">
        <v>96</v>
      </c>
      <c r="C274" s="836" t="s">
        <v>140</v>
      </c>
      <c r="D274" s="471" t="s">
        <v>622</v>
      </c>
      <c r="E274" s="471" t="s">
        <v>622</v>
      </c>
      <c r="F274" s="472" t="s">
        <v>628</v>
      </c>
      <c r="G274" s="680" t="s">
        <v>622</v>
      </c>
      <c r="H274" s="18" t="s">
        <v>55</v>
      </c>
      <c r="I274" s="17" t="s">
        <v>56</v>
      </c>
      <c r="J274" s="64" t="s">
        <v>56</v>
      </c>
      <c r="K274" s="64" t="s">
        <v>56</v>
      </c>
      <c r="L274" s="64" t="s">
        <v>57</v>
      </c>
      <c r="M274" s="11">
        <v>0</v>
      </c>
      <c r="N274" s="14" t="s">
        <v>58</v>
      </c>
      <c r="O274" s="64" t="s">
        <v>58</v>
      </c>
      <c r="P274" s="64" t="s">
        <v>58</v>
      </c>
      <c r="Q274" s="18">
        <v>0</v>
      </c>
      <c r="R274" s="17" t="s">
        <v>56</v>
      </c>
      <c r="S274" s="64" t="s">
        <v>56</v>
      </c>
      <c r="T274" s="64" t="s">
        <v>58</v>
      </c>
      <c r="U274" s="64" t="s">
        <v>58</v>
      </c>
      <c r="V274" s="64">
        <v>0</v>
      </c>
      <c r="W274" s="11" t="s">
        <v>58</v>
      </c>
      <c r="X274" s="490" t="s">
        <v>179</v>
      </c>
      <c r="Y274" s="203">
        <v>0</v>
      </c>
      <c r="Z274" s="205">
        <v>0</v>
      </c>
      <c r="AA274" s="204" t="s">
        <v>56</v>
      </c>
      <c r="AB274" s="713" t="s">
        <v>56</v>
      </c>
      <c r="AC274" s="203" t="s">
        <v>56</v>
      </c>
      <c r="AD274" s="205" t="s">
        <v>56</v>
      </c>
      <c r="AE274" s="491">
        <v>0</v>
      </c>
      <c r="AF274" s="204">
        <v>0</v>
      </c>
      <c r="AG274" s="673" t="s">
        <v>56</v>
      </c>
    </row>
    <row r="275" spans="1:33" ht="30" customHeight="1" x14ac:dyDescent="0.25">
      <c r="A275" s="690" t="s">
        <v>49</v>
      </c>
      <c r="B275" s="836" t="s">
        <v>96</v>
      </c>
      <c r="C275" s="836" t="s">
        <v>140</v>
      </c>
      <c r="D275" s="471" t="s">
        <v>622</v>
      </c>
      <c r="E275" s="471" t="s">
        <v>622</v>
      </c>
      <c r="F275" s="472" t="s">
        <v>629</v>
      </c>
      <c r="G275" s="680" t="s">
        <v>622</v>
      </c>
      <c r="H275" s="18" t="s">
        <v>55</v>
      </c>
      <c r="I275" s="17" t="s">
        <v>56</v>
      </c>
      <c r="J275" s="64" t="s">
        <v>56</v>
      </c>
      <c r="K275" s="64" t="s">
        <v>56</v>
      </c>
      <c r="L275" s="64" t="s">
        <v>57</v>
      </c>
      <c r="M275" s="11">
        <v>0</v>
      </c>
      <c r="N275" s="14" t="s">
        <v>58</v>
      </c>
      <c r="O275" s="64" t="s">
        <v>58</v>
      </c>
      <c r="P275" s="64" t="s">
        <v>58</v>
      </c>
      <c r="Q275" s="18">
        <v>0</v>
      </c>
      <c r="R275" s="17" t="s">
        <v>56</v>
      </c>
      <c r="S275" s="64" t="s">
        <v>56</v>
      </c>
      <c r="T275" s="64" t="s">
        <v>58</v>
      </c>
      <c r="U275" s="64" t="s">
        <v>58</v>
      </c>
      <c r="V275" s="64">
        <v>0</v>
      </c>
      <c r="W275" s="11" t="s">
        <v>58</v>
      </c>
      <c r="X275" s="490" t="s">
        <v>179</v>
      </c>
      <c r="Y275" s="203">
        <v>0</v>
      </c>
      <c r="Z275" s="205">
        <v>0</v>
      </c>
      <c r="AA275" s="204" t="s">
        <v>56</v>
      </c>
      <c r="AB275" s="713" t="s">
        <v>56</v>
      </c>
      <c r="AC275" s="203" t="s">
        <v>56</v>
      </c>
      <c r="AD275" s="205" t="s">
        <v>56</v>
      </c>
      <c r="AE275" s="491">
        <v>0</v>
      </c>
      <c r="AF275" s="204">
        <v>0</v>
      </c>
      <c r="AG275" s="673" t="s">
        <v>56</v>
      </c>
    </row>
    <row r="276" spans="1:33" ht="30" customHeight="1" x14ac:dyDescent="0.25">
      <c r="A276" s="690" t="s">
        <v>49</v>
      </c>
      <c r="B276" s="836" t="s">
        <v>96</v>
      </c>
      <c r="C276" s="836" t="s">
        <v>140</v>
      </c>
      <c r="D276" s="471" t="s">
        <v>622</v>
      </c>
      <c r="E276" s="471" t="s">
        <v>622</v>
      </c>
      <c r="F276" s="472" t="s">
        <v>630</v>
      </c>
      <c r="G276" s="680" t="s">
        <v>631</v>
      </c>
      <c r="H276" s="18" t="s">
        <v>55</v>
      </c>
      <c r="I276" s="17" t="s">
        <v>56</v>
      </c>
      <c r="J276" s="64" t="s">
        <v>56</v>
      </c>
      <c r="K276" s="64" t="s">
        <v>56</v>
      </c>
      <c r="L276" s="64" t="s">
        <v>57</v>
      </c>
      <c r="M276" s="11">
        <v>0</v>
      </c>
      <c r="N276" s="14" t="s">
        <v>58</v>
      </c>
      <c r="O276" s="64" t="s">
        <v>58</v>
      </c>
      <c r="P276" s="64" t="s">
        <v>58</v>
      </c>
      <c r="Q276" s="18">
        <v>0</v>
      </c>
      <c r="R276" s="17" t="s">
        <v>56</v>
      </c>
      <c r="S276" s="64" t="s">
        <v>56</v>
      </c>
      <c r="T276" s="64" t="s">
        <v>58</v>
      </c>
      <c r="U276" s="64" t="s">
        <v>58</v>
      </c>
      <c r="V276" s="64">
        <v>0</v>
      </c>
      <c r="W276" s="11" t="s">
        <v>58</v>
      </c>
      <c r="X276" s="490" t="s">
        <v>179</v>
      </c>
      <c r="Y276" s="203">
        <v>0</v>
      </c>
      <c r="Z276" s="205">
        <v>0</v>
      </c>
      <c r="AA276" s="204" t="s">
        <v>56</v>
      </c>
      <c r="AB276" s="713" t="s">
        <v>56</v>
      </c>
      <c r="AC276" s="203" t="s">
        <v>56</v>
      </c>
      <c r="AD276" s="205" t="s">
        <v>56</v>
      </c>
      <c r="AE276" s="491">
        <v>0</v>
      </c>
      <c r="AF276" s="204">
        <v>0</v>
      </c>
      <c r="AG276" s="673" t="s">
        <v>56</v>
      </c>
    </row>
    <row r="277" spans="1:33" ht="30" customHeight="1" x14ac:dyDescent="0.25">
      <c r="A277" s="690" t="s">
        <v>49</v>
      </c>
      <c r="B277" s="836" t="s">
        <v>96</v>
      </c>
      <c r="C277" s="836" t="s">
        <v>140</v>
      </c>
      <c r="D277" s="471" t="s">
        <v>632</v>
      </c>
      <c r="E277" s="471" t="s">
        <v>633</v>
      </c>
      <c r="F277" s="472" t="s">
        <v>634</v>
      </c>
      <c r="G277" s="680" t="s">
        <v>633</v>
      </c>
      <c r="H277" s="18" t="s">
        <v>55</v>
      </c>
      <c r="I277" s="17" t="s">
        <v>56</v>
      </c>
      <c r="J277" s="64" t="s">
        <v>56</v>
      </c>
      <c r="K277" s="64" t="s">
        <v>56</v>
      </c>
      <c r="L277" s="64" t="s">
        <v>57</v>
      </c>
      <c r="M277" s="11">
        <v>0</v>
      </c>
      <c r="N277" s="14" t="s">
        <v>58</v>
      </c>
      <c r="O277" s="64" t="s">
        <v>58</v>
      </c>
      <c r="P277" s="64" t="s">
        <v>58</v>
      </c>
      <c r="Q277" s="18">
        <v>0</v>
      </c>
      <c r="R277" s="17" t="s">
        <v>56</v>
      </c>
      <c r="S277" s="64" t="s">
        <v>56</v>
      </c>
      <c r="T277" s="64" t="s">
        <v>58</v>
      </c>
      <c r="U277" s="64" t="s">
        <v>58</v>
      </c>
      <c r="V277" s="64">
        <v>0</v>
      </c>
      <c r="W277" s="11" t="s">
        <v>58</v>
      </c>
      <c r="X277" s="490" t="s">
        <v>179</v>
      </c>
      <c r="Y277" s="203">
        <v>0</v>
      </c>
      <c r="Z277" s="205">
        <v>0</v>
      </c>
      <c r="AA277" s="204" t="s">
        <v>56</v>
      </c>
      <c r="AB277" s="713" t="s">
        <v>56</v>
      </c>
      <c r="AC277" s="203" t="s">
        <v>56</v>
      </c>
      <c r="AD277" s="205" t="s">
        <v>56</v>
      </c>
      <c r="AE277" s="491">
        <v>0</v>
      </c>
      <c r="AF277" s="204">
        <v>0</v>
      </c>
      <c r="AG277" s="673" t="s">
        <v>56</v>
      </c>
    </row>
    <row r="278" spans="1:33" ht="30" customHeight="1" x14ac:dyDescent="0.25">
      <c r="A278" s="690" t="s">
        <v>49</v>
      </c>
      <c r="B278" s="836" t="s">
        <v>96</v>
      </c>
      <c r="C278" s="836" t="s">
        <v>140</v>
      </c>
      <c r="D278" s="471" t="s">
        <v>632</v>
      </c>
      <c r="E278" s="471" t="s">
        <v>633</v>
      </c>
      <c r="F278" s="472" t="s">
        <v>635</v>
      </c>
      <c r="G278" s="680" t="s">
        <v>633</v>
      </c>
      <c r="H278" s="18" t="s">
        <v>55</v>
      </c>
      <c r="I278" s="17" t="s">
        <v>56</v>
      </c>
      <c r="J278" s="64" t="s">
        <v>56</v>
      </c>
      <c r="K278" s="64" t="s">
        <v>56</v>
      </c>
      <c r="L278" s="64" t="s">
        <v>57</v>
      </c>
      <c r="M278" s="11">
        <v>0</v>
      </c>
      <c r="N278" s="14" t="s">
        <v>58</v>
      </c>
      <c r="O278" s="64" t="s">
        <v>58</v>
      </c>
      <c r="P278" s="64" t="s">
        <v>58</v>
      </c>
      <c r="Q278" s="18">
        <v>0</v>
      </c>
      <c r="R278" s="17" t="s">
        <v>56</v>
      </c>
      <c r="S278" s="64" t="s">
        <v>56</v>
      </c>
      <c r="T278" s="64" t="s">
        <v>58</v>
      </c>
      <c r="U278" s="64" t="s">
        <v>58</v>
      </c>
      <c r="V278" s="64">
        <v>0</v>
      </c>
      <c r="W278" s="11" t="s">
        <v>58</v>
      </c>
      <c r="X278" s="490" t="s">
        <v>179</v>
      </c>
      <c r="Y278" s="203">
        <v>0</v>
      </c>
      <c r="Z278" s="205">
        <v>0</v>
      </c>
      <c r="AA278" s="204" t="s">
        <v>56</v>
      </c>
      <c r="AB278" s="713" t="s">
        <v>56</v>
      </c>
      <c r="AC278" s="203" t="s">
        <v>56</v>
      </c>
      <c r="AD278" s="205" t="s">
        <v>56</v>
      </c>
      <c r="AE278" s="491">
        <v>0</v>
      </c>
      <c r="AF278" s="204">
        <v>0</v>
      </c>
      <c r="AG278" s="673" t="s">
        <v>56</v>
      </c>
    </row>
    <row r="279" spans="1:33" ht="30" customHeight="1" x14ac:dyDescent="0.25">
      <c r="A279" s="690" t="s">
        <v>49</v>
      </c>
      <c r="B279" s="836" t="s">
        <v>96</v>
      </c>
      <c r="C279" s="836" t="s">
        <v>140</v>
      </c>
      <c r="D279" s="471" t="s">
        <v>632</v>
      </c>
      <c r="E279" s="471" t="s">
        <v>633</v>
      </c>
      <c r="F279" s="472" t="s">
        <v>636</v>
      </c>
      <c r="G279" s="680" t="s">
        <v>633</v>
      </c>
      <c r="H279" s="18" t="s">
        <v>55</v>
      </c>
      <c r="I279" s="17" t="s">
        <v>56</v>
      </c>
      <c r="J279" s="64" t="s">
        <v>56</v>
      </c>
      <c r="K279" s="64" t="s">
        <v>56</v>
      </c>
      <c r="L279" s="64" t="s">
        <v>57</v>
      </c>
      <c r="M279" s="11">
        <v>0</v>
      </c>
      <c r="N279" s="14" t="s">
        <v>58</v>
      </c>
      <c r="O279" s="64" t="s">
        <v>58</v>
      </c>
      <c r="P279" s="64" t="s">
        <v>58</v>
      </c>
      <c r="Q279" s="18">
        <v>0</v>
      </c>
      <c r="R279" s="17" t="s">
        <v>56</v>
      </c>
      <c r="S279" s="64" t="s">
        <v>56</v>
      </c>
      <c r="T279" s="64" t="s">
        <v>58</v>
      </c>
      <c r="U279" s="64" t="s">
        <v>58</v>
      </c>
      <c r="V279" s="64">
        <v>0</v>
      </c>
      <c r="W279" s="11" t="s">
        <v>58</v>
      </c>
      <c r="X279" s="490" t="s">
        <v>179</v>
      </c>
      <c r="Y279" s="203">
        <v>0</v>
      </c>
      <c r="Z279" s="205">
        <v>0</v>
      </c>
      <c r="AA279" s="204" t="s">
        <v>56</v>
      </c>
      <c r="AB279" s="713" t="s">
        <v>56</v>
      </c>
      <c r="AC279" s="203" t="s">
        <v>56</v>
      </c>
      <c r="AD279" s="205" t="s">
        <v>56</v>
      </c>
      <c r="AE279" s="491">
        <v>0</v>
      </c>
      <c r="AF279" s="204">
        <v>0</v>
      </c>
      <c r="AG279" s="673" t="s">
        <v>56</v>
      </c>
    </row>
    <row r="280" spans="1:33" ht="30" customHeight="1" x14ac:dyDescent="0.25">
      <c r="A280" s="690" t="s">
        <v>49</v>
      </c>
      <c r="B280" s="836" t="s">
        <v>96</v>
      </c>
      <c r="C280" s="836" t="s">
        <v>140</v>
      </c>
      <c r="D280" s="471" t="s">
        <v>632</v>
      </c>
      <c r="E280" s="471" t="s">
        <v>633</v>
      </c>
      <c r="F280" s="472" t="s">
        <v>637</v>
      </c>
      <c r="G280" s="647" t="s">
        <v>633</v>
      </c>
      <c r="H280" s="681" t="s">
        <v>55</v>
      </c>
      <c r="I280" s="17" t="s">
        <v>56</v>
      </c>
      <c r="J280" s="64" t="s">
        <v>56</v>
      </c>
      <c r="K280" s="64" t="s">
        <v>56</v>
      </c>
      <c r="L280" s="64" t="s">
        <v>57</v>
      </c>
      <c r="M280" s="11">
        <v>0</v>
      </c>
      <c r="N280" s="14" t="s">
        <v>58</v>
      </c>
      <c r="O280" s="64" t="s">
        <v>58</v>
      </c>
      <c r="P280" s="64" t="s">
        <v>58</v>
      </c>
      <c r="Q280" s="18">
        <v>0</v>
      </c>
      <c r="R280" s="17" t="s">
        <v>56</v>
      </c>
      <c r="S280" s="64" t="s">
        <v>56</v>
      </c>
      <c r="T280" s="64" t="s">
        <v>58</v>
      </c>
      <c r="U280" s="64" t="s">
        <v>58</v>
      </c>
      <c r="V280" s="64">
        <v>0</v>
      </c>
      <c r="W280" s="11" t="s">
        <v>58</v>
      </c>
      <c r="X280" s="490" t="s">
        <v>179</v>
      </c>
      <c r="Y280" s="203">
        <v>0</v>
      </c>
      <c r="Z280" s="205">
        <v>0</v>
      </c>
      <c r="AA280" s="204" t="s">
        <v>56</v>
      </c>
      <c r="AB280" s="713" t="s">
        <v>56</v>
      </c>
      <c r="AC280" s="203" t="s">
        <v>56</v>
      </c>
      <c r="AD280" s="205" t="s">
        <v>56</v>
      </c>
      <c r="AE280" s="491">
        <v>0</v>
      </c>
      <c r="AF280" s="204">
        <v>0</v>
      </c>
      <c r="AG280" s="673" t="s">
        <v>56</v>
      </c>
    </row>
    <row r="281" spans="1:33" ht="30" customHeight="1" x14ac:dyDescent="0.25">
      <c r="A281" s="690" t="s">
        <v>49</v>
      </c>
      <c r="B281" s="836" t="s">
        <v>96</v>
      </c>
      <c r="C281" s="836" t="s">
        <v>140</v>
      </c>
      <c r="D281" s="471" t="s">
        <v>632</v>
      </c>
      <c r="E281" s="471" t="s">
        <v>633</v>
      </c>
      <c r="F281" s="472" t="s">
        <v>638</v>
      </c>
      <c r="G281" s="680" t="s">
        <v>598</v>
      </c>
      <c r="H281" s="18" t="s">
        <v>55</v>
      </c>
      <c r="I281" s="17" t="s">
        <v>56</v>
      </c>
      <c r="J281" s="64" t="s">
        <v>56</v>
      </c>
      <c r="K281" s="64" t="s">
        <v>56</v>
      </c>
      <c r="L281" s="64" t="s">
        <v>57</v>
      </c>
      <c r="M281" s="11">
        <v>0</v>
      </c>
      <c r="N281" s="14" t="s">
        <v>58</v>
      </c>
      <c r="O281" s="64" t="s">
        <v>58</v>
      </c>
      <c r="P281" s="64" t="s">
        <v>58</v>
      </c>
      <c r="Q281" s="18">
        <v>0</v>
      </c>
      <c r="R281" s="17" t="s">
        <v>56</v>
      </c>
      <c r="S281" s="64" t="s">
        <v>56</v>
      </c>
      <c r="T281" s="64" t="s">
        <v>58</v>
      </c>
      <c r="U281" s="64" t="s">
        <v>58</v>
      </c>
      <c r="V281" s="64">
        <v>0</v>
      </c>
      <c r="W281" s="11" t="s">
        <v>58</v>
      </c>
      <c r="X281" s="490" t="s">
        <v>179</v>
      </c>
      <c r="Y281" s="203">
        <v>0</v>
      </c>
      <c r="Z281" s="205">
        <v>0</v>
      </c>
      <c r="AA281" s="204" t="s">
        <v>56</v>
      </c>
      <c r="AB281" s="713" t="s">
        <v>56</v>
      </c>
      <c r="AC281" s="203" t="s">
        <v>56</v>
      </c>
      <c r="AD281" s="205" t="s">
        <v>56</v>
      </c>
      <c r="AE281" s="491">
        <v>0</v>
      </c>
      <c r="AF281" s="204">
        <v>0</v>
      </c>
      <c r="AG281" s="673" t="s">
        <v>56</v>
      </c>
    </row>
    <row r="282" spans="1:33" ht="30" customHeight="1" x14ac:dyDescent="0.25">
      <c r="A282" s="690" t="s">
        <v>49</v>
      </c>
      <c r="B282" s="836" t="s">
        <v>96</v>
      </c>
      <c r="C282" s="836" t="s">
        <v>140</v>
      </c>
      <c r="D282" s="471" t="s">
        <v>632</v>
      </c>
      <c r="E282" s="471" t="s">
        <v>633</v>
      </c>
      <c r="F282" s="472" t="s">
        <v>639</v>
      </c>
      <c r="G282" s="680" t="s">
        <v>633</v>
      </c>
      <c r="H282" s="18" t="s">
        <v>55</v>
      </c>
      <c r="I282" s="17" t="s">
        <v>56</v>
      </c>
      <c r="J282" s="64" t="s">
        <v>56</v>
      </c>
      <c r="K282" s="64" t="s">
        <v>56</v>
      </c>
      <c r="L282" s="64" t="s">
        <v>57</v>
      </c>
      <c r="M282" s="11">
        <v>0</v>
      </c>
      <c r="N282" s="14" t="s">
        <v>58</v>
      </c>
      <c r="O282" s="64" t="s">
        <v>58</v>
      </c>
      <c r="P282" s="64" t="s">
        <v>58</v>
      </c>
      <c r="Q282" s="18">
        <v>0</v>
      </c>
      <c r="R282" s="17" t="s">
        <v>56</v>
      </c>
      <c r="S282" s="64" t="s">
        <v>56</v>
      </c>
      <c r="T282" s="64" t="s">
        <v>58</v>
      </c>
      <c r="U282" s="64" t="s">
        <v>58</v>
      </c>
      <c r="V282" s="64">
        <v>0</v>
      </c>
      <c r="W282" s="11" t="s">
        <v>58</v>
      </c>
      <c r="X282" s="490" t="s">
        <v>179</v>
      </c>
      <c r="Y282" s="203">
        <v>0</v>
      </c>
      <c r="Z282" s="205">
        <v>0</v>
      </c>
      <c r="AA282" s="204" t="s">
        <v>56</v>
      </c>
      <c r="AB282" s="713" t="s">
        <v>56</v>
      </c>
      <c r="AC282" s="203" t="s">
        <v>56</v>
      </c>
      <c r="AD282" s="205" t="s">
        <v>56</v>
      </c>
      <c r="AE282" s="491">
        <v>0</v>
      </c>
      <c r="AF282" s="204">
        <v>0</v>
      </c>
      <c r="AG282" s="673" t="s">
        <v>56</v>
      </c>
    </row>
    <row r="283" spans="1:33" ht="30" customHeight="1" x14ac:dyDescent="0.25">
      <c r="A283" s="690" t="s">
        <v>49</v>
      </c>
      <c r="B283" s="836" t="s">
        <v>96</v>
      </c>
      <c r="C283" s="836" t="s">
        <v>140</v>
      </c>
      <c r="D283" s="471" t="s">
        <v>152</v>
      </c>
      <c r="E283" s="471" t="s">
        <v>152</v>
      </c>
      <c r="F283" s="472" t="s">
        <v>640</v>
      </c>
      <c r="G283" s="680" t="s">
        <v>641</v>
      </c>
      <c r="H283" s="18" t="s">
        <v>55</v>
      </c>
      <c r="I283" s="17" t="s">
        <v>56</v>
      </c>
      <c r="J283" s="64" t="s">
        <v>56</v>
      </c>
      <c r="K283" s="64" t="s">
        <v>56</v>
      </c>
      <c r="L283" s="64" t="s">
        <v>57</v>
      </c>
      <c r="M283" s="11">
        <v>0</v>
      </c>
      <c r="N283" s="14" t="s">
        <v>58</v>
      </c>
      <c r="O283" s="64" t="s">
        <v>58</v>
      </c>
      <c r="P283" s="64" t="s">
        <v>58</v>
      </c>
      <c r="Q283" s="18">
        <v>0</v>
      </c>
      <c r="R283" s="17" t="s">
        <v>56</v>
      </c>
      <c r="S283" s="64" t="s">
        <v>56</v>
      </c>
      <c r="T283" s="64" t="s">
        <v>58</v>
      </c>
      <c r="U283" s="64" t="s">
        <v>58</v>
      </c>
      <c r="V283" s="64">
        <v>0</v>
      </c>
      <c r="W283" s="11" t="s">
        <v>58</v>
      </c>
      <c r="X283" s="490" t="s">
        <v>179</v>
      </c>
      <c r="Y283" s="203">
        <v>0</v>
      </c>
      <c r="Z283" s="205">
        <v>0</v>
      </c>
      <c r="AA283" s="204" t="s">
        <v>56</v>
      </c>
      <c r="AB283" s="713" t="s">
        <v>56</v>
      </c>
      <c r="AC283" s="203" t="s">
        <v>56</v>
      </c>
      <c r="AD283" s="205" t="s">
        <v>56</v>
      </c>
      <c r="AE283" s="491">
        <v>0</v>
      </c>
      <c r="AF283" s="204">
        <v>0</v>
      </c>
      <c r="AG283" s="673" t="s">
        <v>56</v>
      </c>
    </row>
    <row r="284" spans="1:33" ht="30" customHeight="1" x14ac:dyDescent="0.25">
      <c r="A284" s="690" t="s">
        <v>49</v>
      </c>
      <c r="B284" s="836" t="s">
        <v>96</v>
      </c>
      <c r="C284" s="836" t="s">
        <v>140</v>
      </c>
      <c r="D284" s="471" t="s">
        <v>642</v>
      </c>
      <c r="E284" s="471" t="s">
        <v>142</v>
      </c>
      <c r="F284" s="472" t="s">
        <v>643</v>
      </c>
      <c r="G284" s="680" t="s">
        <v>142</v>
      </c>
      <c r="H284" s="18" t="s">
        <v>55</v>
      </c>
      <c r="I284" s="17" t="s">
        <v>56</v>
      </c>
      <c r="J284" s="64" t="s">
        <v>56</v>
      </c>
      <c r="K284" s="64" t="s">
        <v>56</v>
      </c>
      <c r="L284" s="64" t="s">
        <v>57</v>
      </c>
      <c r="M284" s="11">
        <v>0</v>
      </c>
      <c r="N284" s="14" t="s">
        <v>58</v>
      </c>
      <c r="O284" s="64" t="s">
        <v>58</v>
      </c>
      <c r="P284" s="64" t="s">
        <v>58</v>
      </c>
      <c r="Q284" s="18">
        <v>0</v>
      </c>
      <c r="R284" s="17" t="s">
        <v>56</v>
      </c>
      <c r="S284" s="64" t="s">
        <v>56</v>
      </c>
      <c r="T284" s="64" t="s">
        <v>58</v>
      </c>
      <c r="U284" s="64" t="s">
        <v>58</v>
      </c>
      <c r="V284" s="64">
        <v>0</v>
      </c>
      <c r="W284" s="11" t="s">
        <v>58</v>
      </c>
      <c r="X284" s="490" t="s">
        <v>179</v>
      </c>
      <c r="Y284" s="203">
        <v>0</v>
      </c>
      <c r="Z284" s="205">
        <v>0</v>
      </c>
      <c r="AA284" s="204" t="s">
        <v>56</v>
      </c>
      <c r="AB284" s="713" t="s">
        <v>56</v>
      </c>
      <c r="AC284" s="203" t="s">
        <v>56</v>
      </c>
      <c r="AD284" s="205" t="s">
        <v>56</v>
      </c>
      <c r="AE284" s="491">
        <v>0</v>
      </c>
      <c r="AF284" s="204">
        <v>0</v>
      </c>
      <c r="AG284" s="673" t="s">
        <v>56</v>
      </c>
    </row>
    <row r="285" spans="1:33" ht="30" customHeight="1" x14ac:dyDescent="0.25">
      <c r="A285" s="690" t="s">
        <v>49</v>
      </c>
      <c r="B285" s="836" t="s">
        <v>96</v>
      </c>
      <c r="C285" s="836" t="s">
        <v>140</v>
      </c>
      <c r="D285" s="471" t="s">
        <v>642</v>
      </c>
      <c r="E285" s="471" t="s">
        <v>142</v>
      </c>
      <c r="F285" s="472" t="s">
        <v>644</v>
      </c>
      <c r="G285" s="680" t="s">
        <v>142</v>
      </c>
      <c r="H285" s="18" t="s">
        <v>55</v>
      </c>
      <c r="I285" s="17" t="s">
        <v>56</v>
      </c>
      <c r="J285" s="64" t="s">
        <v>56</v>
      </c>
      <c r="K285" s="64" t="s">
        <v>56</v>
      </c>
      <c r="L285" s="64" t="s">
        <v>57</v>
      </c>
      <c r="M285" s="11">
        <v>0</v>
      </c>
      <c r="N285" s="14">
        <v>0</v>
      </c>
      <c r="O285" s="64">
        <v>1</v>
      </c>
      <c r="P285" s="64">
        <v>0</v>
      </c>
      <c r="Q285" s="18">
        <v>0</v>
      </c>
      <c r="R285" s="17" t="s">
        <v>56</v>
      </c>
      <c r="S285" s="64" t="s">
        <v>56</v>
      </c>
      <c r="T285" s="64" t="s">
        <v>58</v>
      </c>
      <c r="U285" s="64" t="s">
        <v>58</v>
      </c>
      <c r="V285" s="64">
        <v>0</v>
      </c>
      <c r="W285" s="11" t="s">
        <v>58</v>
      </c>
      <c r="X285" s="490" t="s">
        <v>179</v>
      </c>
      <c r="Y285" s="203">
        <v>0</v>
      </c>
      <c r="Z285" s="205">
        <v>0</v>
      </c>
      <c r="AA285" s="204" t="s">
        <v>56</v>
      </c>
      <c r="AB285" s="713" t="s">
        <v>56</v>
      </c>
      <c r="AC285" s="203" t="s">
        <v>56</v>
      </c>
      <c r="AD285" s="205" t="s">
        <v>56</v>
      </c>
      <c r="AE285" s="491">
        <v>0</v>
      </c>
      <c r="AF285" s="204">
        <v>0</v>
      </c>
      <c r="AG285" s="673" t="s">
        <v>56</v>
      </c>
    </row>
    <row r="286" spans="1:33" ht="30" customHeight="1" x14ac:dyDescent="0.25">
      <c r="A286" s="690" t="s">
        <v>49</v>
      </c>
      <c r="B286" s="836" t="s">
        <v>96</v>
      </c>
      <c r="C286" s="836" t="s">
        <v>140</v>
      </c>
      <c r="D286" s="471" t="s">
        <v>642</v>
      </c>
      <c r="E286" s="471" t="s">
        <v>142</v>
      </c>
      <c r="F286" s="472" t="s">
        <v>645</v>
      </c>
      <c r="G286" s="680" t="s">
        <v>142</v>
      </c>
      <c r="H286" s="18" t="s">
        <v>55</v>
      </c>
      <c r="I286" s="17" t="s">
        <v>56</v>
      </c>
      <c r="J286" s="64" t="s">
        <v>56</v>
      </c>
      <c r="K286" s="64" t="s">
        <v>56</v>
      </c>
      <c r="L286" s="64" t="s">
        <v>57</v>
      </c>
      <c r="M286" s="11">
        <v>0</v>
      </c>
      <c r="N286" s="14" t="s">
        <v>58</v>
      </c>
      <c r="O286" s="64" t="s">
        <v>58</v>
      </c>
      <c r="P286" s="64" t="s">
        <v>58</v>
      </c>
      <c r="Q286" s="18">
        <v>0</v>
      </c>
      <c r="R286" s="17" t="s">
        <v>56</v>
      </c>
      <c r="S286" s="64" t="s">
        <v>56</v>
      </c>
      <c r="T286" s="64" t="s">
        <v>58</v>
      </c>
      <c r="U286" s="64" t="s">
        <v>58</v>
      </c>
      <c r="V286" s="64">
        <v>0</v>
      </c>
      <c r="W286" s="11" t="s">
        <v>58</v>
      </c>
      <c r="X286" s="490" t="s">
        <v>179</v>
      </c>
      <c r="Y286" s="203">
        <v>0</v>
      </c>
      <c r="Z286" s="205">
        <v>0</v>
      </c>
      <c r="AA286" s="204" t="s">
        <v>56</v>
      </c>
      <c r="AB286" s="713" t="s">
        <v>56</v>
      </c>
      <c r="AC286" s="203" t="s">
        <v>56</v>
      </c>
      <c r="AD286" s="205" t="s">
        <v>56</v>
      </c>
      <c r="AE286" s="491">
        <v>0</v>
      </c>
      <c r="AF286" s="204">
        <v>0</v>
      </c>
      <c r="AG286" s="673" t="s">
        <v>56</v>
      </c>
    </row>
    <row r="287" spans="1:33" ht="30" customHeight="1" x14ac:dyDescent="0.25">
      <c r="A287" s="690" t="s">
        <v>49</v>
      </c>
      <c r="B287" s="836" t="s">
        <v>96</v>
      </c>
      <c r="C287" s="836" t="s">
        <v>140</v>
      </c>
      <c r="D287" s="471" t="s">
        <v>642</v>
      </c>
      <c r="E287" s="471" t="s">
        <v>142</v>
      </c>
      <c r="F287" s="472" t="s">
        <v>646</v>
      </c>
      <c r="G287" s="680" t="s">
        <v>142</v>
      </c>
      <c r="H287" s="18" t="s">
        <v>55</v>
      </c>
      <c r="I287" s="17" t="s">
        <v>56</v>
      </c>
      <c r="J287" s="64" t="s">
        <v>56</v>
      </c>
      <c r="K287" s="64" t="s">
        <v>56</v>
      </c>
      <c r="L287" s="64" t="s">
        <v>57</v>
      </c>
      <c r="M287" s="11">
        <v>0</v>
      </c>
      <c r="N287" s="14" t="s">
        <v>58</v>
      </c>
      <c r="O287" s="64" t="s">
        <v>58</v>
      </c>
      <c r="P287" s="64" t="s">
        <v>58</v>
      </c>
      <c r="Q287" s="18">
        <v>0</v>
      </c>
      <c r="R287" s="17" t="s">
        <v>56</v>
      </c>
      <c r="S287" s="64" t="s">
        <v>56</v>
      </c>
      <c r="T287" s="64" t="s">
        <v>58</v>
      </c>
      <c r="U287" s="64" t="s">
        <v>58</v>
      </c>
      <c r="V287" s="64">
        <v>0</v>
      </c>
      <c r="W287" s="11" t="s">
        <v>58</v>
      </c>
      <c r="X287" s="490" t="s">
        <v>179</v>
      </c>
      <c r="Y287" s="203">
        <v>0</v>
      </c>
      <c r="Z287" s="205">
        <v>0</v>
      </c>
      <c r="AA287" s="204" t="s">
        <v>56</v>
      </c>
      <c r="AB287" s="713" t="s">
        <v>56</v>
      </c>
      <c r="AC287" s="203" t="s">
        <v>56</v>
      </c>
      <c r="AD287" s="205" t="s">
        <v>56</v>
      </c>
      <c r="AE287" s="491">
        <v>0</v>
      </c>
      <c r="AF287" s="204">
        <v>0</v>
      </c>
      <c r="AG287" s="673" t="s">
        <v>56</v>
      </c>
    </row>
    <row r="288" spans="1:33" ht="30" customHeight="1" x14ac:dyDescent="0.25">
      <c r="A288" s="690" t="s">
        <v>49</v>
      </c>
      <c r="B288" s="836" t="s">
        <v>96</v>
      </c>
      <c r="C288" s="836" t="s">
        <v>140</v>
      </c>
      <c r="D288" s="471" t="s">
        <v>647</v>
      </c>
      <c r="E288" s="471" t="s">
        <v>648</v>
      </c>
      <c r="F288" s="472" t="s">
        <v>649</v>
      </c>
      <c r="G288" s="680" t="s">
        <v>648</v>
      </c>
      <c r="H288" s="18" t="s">
        <v>55</v>
      </c>
      <c r="I288" s="17" t="s">
        <v>56</v>
      </c>
      <c r="J288" s="64" t="s">
        <v>56</v>
      </c>
      <c r="K288" s="64" t="s">
        <v>56</v>
      </c>
      <c r="L288" s="64" t="s">
        <v>57</v>
      </c>
      <c r="M288" s="11">
        <v>0</v>
      </c>
      <c r="N288" s="14" t="s">
        <v>58</v>
      </c>
      <c r="O288" s="64" t="s">
        <v>58</v>
      </c>
      <c r="P288" s="64" t="s">
        <v>58</v>
      </c>
      <c r="Q288" s="18">
        <v>0</v>
      </c>
      <c r="R288" s="17" t="s">
        <v>56</v>
      </c>
      <c r="S288" s="64" t="s">
        <v>56</v>
      </c>
      <c r="T288" s="64" t="s">
        <v>58</v>
      </c>
      <c r="U288" s="64" t="s">
        <v>58</v>
      </c>
      <c r="V288" s="64">
        <v>0</v>
      </c>
      <c r="W288" s="11" t="s">
        <v>58</v>
      </c>
      <c r="X288" s="490" t="s">
        <v>179</v>
      </c>
      <c r="Y288" s="203">
        <v>0</v>
      </c>
      <c r="Z288" s="205">
        <v>0</v>
      </c>
      <c r="AA288" s="204" t="s">
        <v>56</v>
      </c>
      <c r="AB288" s="713" t="s">
        <v>56</v>
      </c>
      <c r="AC288" s="203" t="s">
        <v>56</v>
      </c>
      <c r="AD288" s="205" t="s">
        <v>56</v>
      </c>
      <c r="AE288" s="491">
        <v>0</v>
      </c>
      <c r="AF288" s="204">
        <v>0</v>
      </c>
      <c r="AG288" s="673" t="s">
        <v>56</v>
      </c>
    </row>
    <row r="289" spans="1:33" ht="30" customHeight="1" x14ac:dyDescent="0.25">
      <c r="A289" s="690" t="s">
        <v>49</v>
      </c>
      <c r="B289" s="836" t="s">
        <v>96</v>
      </c>
      <c r="C289" s="836" t="s">
        <v>140</v>
      </c>
      <c r="D289" s="471" t="s">
        <v>650</v>
      </c>
      <c r="E289" s="471" t="s">
        <v>650</v>
      </c>
      <c r="F289" s="472" t="s">
        <v>651</v>
      </c>
      <c r="G289" s="680" t="s">
        <v>650</v>
      </c>
      <c r="H289" s="18" t="s">
        <v>55</v>
      </c>
      <c r="I289" s="17" t="s">
        <v>56</v>
      </c>
      <c r="J289" s="64" t="s">
        <v>56</v>
      </c>
      <c r="K289" s="64" t="s">
        <v>56</v>
      </c>
      <c r="L289" s="64" t="s">
        <v>57</v>
      </c>
      <c r="M289" s="11">
        <v>0</v>
      </c>
      <c r="N289" s="14" t="s">
        <v>58</v>
      </c>
      <c r="O289" s="64" t="s">
        <v>58</v>
      </c>
      <c r="P289" s="64" t="s">
        <v>58</v>
      </c>
      <c r="Q289" s="18">
        <v>0</v>
      </c>
      <c r="R289" s="17" t="s">
        <v>56</v>
      </c>
      <c r="S289" s="64" t="s">
        <v>56</v>
      </c>
      <c r="T289" s="64" t="s">
        <v>58</v>
      </c>
      <c r="U289" s="64" t="s">
        <v>58</v>
      </c>
      <c r="V289" s="64">
        <v>0</v>
      </c>
      <c r="W289" s="11" t="s">
        <v>58</v>
      </c>
      <c r="X289" s="490" t="s">
        <v>179</v>
      </c>
      <c r="Y289" s="203">
        <v>0</v>
      </c>
      <c r="Z289" s="205">
        <v>0</v>
      </c>
      <c r="AA289" s="204" t="s">
        <v>56</v>
      </c>
      <c r="AB289" s="713" t="s">
        <v>56</v>
      </c>
      <c r="AC289" s="203" t="s">
        <v>56</v>
      </c>
      <c r="AD289" s="205" t="s">
        <v>56</v>
      </c>
      <c r="AE289" s="491">
        <v>0</v>
      </c>
      <c r="AF289" s="204">
        <v>0</v>
      </c>
      <c r="AG289" s="673" t="s">
        <v>56</v>
      </c>
    </row>
    <row r="290" spans="1:33" ht="30" customHeight="1" x14ac:dyDescent="0.25">
      <c r="A290" s="690" t="s">
        <v>49</v>
      </c>
      <c r="B290" s="836" t="s">
        <v>96</v>
      </c>
      <c r="C290" s="836" t="s">
        <v>140</v>
      </c>
      <c r="D290" s="471" t="s">
        <v>652</v>
      </c>
      <c r="E290" s="471" t="s">
        <v>650</v>
      </c>
      <c r="F290" s="472" t="s">
        <v>653</v>
      </c>
      <c r="G290" s="680" t="s">
        <v>654</v>
      </c>
      <c r="H290" s="18" t="s">
        <v>55</v>
      </c>
      <c r="I290" s="17" t="s">
        <v>56</v>
      </c>
      <c r="J290" s="64" t="s">
        <v>56</v>
      </c>
      <c r="K290" s="64" t="s">
        <v>56</v>
      </c>
      <c r="L290" s="64" t="s">
        <v>57</v>
      </c>
      <c r="M290" s="11">
        <v>0</v>
      </c>
      <c r="N290" s="14" t="s">
        <v>58</v>
      </c>
      <c r="O290" s="64" t="s">
        <v>58</v>
      </c>
      <c r="P290" s="64" t="s">
        <v>58</v>
      </c>
      <c r="Q290" s="18">
        <v>0</v>
      </c>
      <c r="R290" s="17" t="s">
        <v>56</v>
      </c>
      <c r="S290" s="64" t="s">
        <v>56</v>
      </c>
      <c r="T290" s="64" t="s">
        <v>58</v>
      </c>
      <c r="U290" s="64" t="s">
        <v>58</v>
      </c>
      <c r="V290" s="64">
        <v>0</v>
      </c>
      <c r="W290" s="11" t="s">
        <v>58</v>
      </c>
      <c r="X290" s="490" t="s">
        <v>179</v>
      </c>
      <c r="Y290" s="203">
        <v>0</v>
      </c>
      <c r="Z290" s="205">
        <v>0</v>
      </c>
      <c r="AA290" s="204" t="s">
        <v>56</v>
      </c>
      <c r="AB290" s="713" t="s">
        <v>56</v>
      </c>
      <c r="AC290" s="203" t="s">
        <v>56</v>
      </c>
      <c r="AD290" s="205" t="s">
        <v>56</v>
      </c>
      <c r="AE290" s="491">
        <v>0</v>
      </c>
      <c r="AF290" s="204">
        <v>0</v>
      </c>
      <c r="AG290" s="673" t="s">
        <v>56</v>
      </c>
    </row>
    <row r="291" spans="1:33" ht="30" customHeight="1" x14ac:dyDescent="0.25">
      <c r="A291" s="690" t="s">
        <v>49</v>
      </c>
      <c r="B291" s="836" t="s">
        <v>96</v>
      </c>
      <c r="C291" s="836" t="s">
        <v>140</v>
      </c>
      <c r="D291" s="471" t="s">
        <v>652</v>
      </c>
      <c r="E291" s="471" t="s">
        <v>650</v>
      </c>
      <c r="F291" s="472" t="s">
        <v>655</v>
      </c>
      <c r="G291" s="680" t="s">
        <v>654</v>
      </c>
      <c r="H291" s="18" t="s">
        <v>55</v>
      </c>
      <c r="I291" s="17" t="s">
        <v>56</v>
      </c>
      <c r="J291" s="64" t="s">
        <v>56</v>
      </c>
      <c r="K291" s="64" t="s">
        <v>56</v>
      </c>
      <c r="L291" s="64" t="s">
        <v>57</v>
      </c>
      <c r="M291" s="11">
        <v>0</v>
      </c>
      <c r="N291" s="14" t="s">
        <v>58</v>
      </c>
      <c r="O291" s="64" t="s">
        <v>58</v>
      </c>
      <c r="P291" s="64" t="s">
        <v>58</v>
      </c>
      <c r="Q291" s="18">
        <v>0</v>
      </c>
      <c r="R291" s="17" t="s">
        <v>56</v>
      </c>
      <c r="S291" s="64" t="s">
        <v>56</v>
      </c>
      <c r="T291" s="64" t="s">
        <v>58</v>
      </c>
      <c r="U291" s="64" t="s">
        <v>58</v>
      </c>
      <c r="V291" s="64">
        <v>0</v>
      </c>
      <c r="W291" s="11" t="s">
        <v>58</v>
      </c>
      <c r="X291" s="490" t="s">
        <v>179</v>
      </c>
      <c r="Y291" s="203">
        <v>0</v>
      </c>
      <c r="Z291" s="205">
        <v>0</v>
      </c>
      <c r="AA291" s="204" t="s">
        <v>56</v>
      </c>
      <c r="AB291" s="713" t="s">
        <v>56</v>
      </c>
      <c r="AC291" s="203" t="s">
        <v>56</v>
      </c>
      <c r="AD291" s="205" t="s">
        <v>56</v>
      </c>
      <c r="AE291" s="491">
        <v>0</v>
      </c>
      <c r="AF291" s="204">
        <v>0</v>
      </c>
      <c r="AG291" s="673" t="s">
        <v>56</v>
      </c>
    </row>
    <row r="292" spans="1:33" ht="30" customHeight="1" x14ac:dyDescent="0.25">
      <c r="A292" s="690" t="s">
        <v>49</v>
      </c>
      <c r="B292" s="836" t="s">
        <v>96</v>
      </c>
      <c r="C292" s="836" t="s">
        <v>140</v>
      </c>
      <c r="D292" s="471" t="s">
        <v>652</v>
      </c>
      <c r="E292" s="471" t="s">
        <v>650</v>
      </c>
      <c r="F292" s="472" t="s">
        <v>656</v>
      </c>
      <c r="G292" s="680" t="s">
        <v>650</v>
      </c>
      <c r="H292" s="18" t="s">
        <v>55</v>
      </c>
      <c r="I292" s="17" t="s">
        <v>56</v>
      </c>
      <c r="J292" s="64" t="s">
        <v>56</v>
      </c>
      <c r="K292" s="64" t="s">
        <v>56</v>
      </c>
      <c r="L292" s="64" t="s">
        <v>57</v>
      </c>
      <c r="M292" s="11">
        <v>0</v>
      </c>
      <c r="N292" s="14" t="s">
        <v>58</v>
      </c>
      <c r="O292" s="64" t="s">
        <v>58</v>
      </c>
      <c r="P292" s="64" t="s">
        <v>58</v>
      </c>
      <c r="Q292" s="18">
        <v>0</v>
      </c>
      <c r="R292" s="17" t="s">
        <v>56</v>
      </c>
      <c r="S292" s="64" t="s">
        <v>56</v>
      </c>
      <c r="T292" s="64" t="s">
        <v>58</v>
      </c>
      <c r="U292" s="64" t="s">
        <v>58</v>
      </c>
      <c r="V292" s="64">
        <v>0</v>
      </c>
      <c r="W292" s="11" t="s">
        <v>58</v>
      </c>
      <c r="X292" s="490" t="s">
        <v>179</v>
      </c>
      <c r="Y292" s="203">
        <v>0</v>
      </c>
      <c r="Z292" s="205">
        <v>0</v>
      </c>
      <c r="AA292" s="204" t="s">
        <v>56</v>
      </c>
      <c r="AB292" s="713" t="s">
        <v>56</v>
      </c>
      <c r="AC292" s="203" t="s">
        <v>56</v>
      </c>
      <c r="AD292" s="205" t="s">
        <v>56</v>
      </c>
      <c r="AE292" s="491">
        <v>0</v>
      </c>
      <c r="AF292" s="204">
        <v>0</v>
      </c>
      <c r="AG292" s="673" t="s">
        <v>56</v>
      </c>
    </row>
    <row r="293" spans="1:33" ht="30" customHeight="1" x14ac:dyDescent="0.25">
      <c r="A293" s="690" t="s">
        <v>49</v>
      </c>
      <c r="B293" s="836" t="s">
        <v>96</v>
      </c>
      <c r="C293" s="836" t="s">
        <v>140</v>
      </c>
      <c r="D293" s="471" t="s">
        <v>657</v>
      </c>
      <c r="E293" s="471" t="s">
        <v>595</v>
      </c>
      <c r="F293" s="472" t="s">
        <v>658</v>
      </c>
      <c r="G293" s="680" t="s">
        <v>659</v>
      </c>
      <c r="H293" s="18" t="s">
        <v>55</v>
      </c>
      <c r="I293" s="17" t="s">
        <v>56</v>
      </c>
      <c r="J293" s="64" t="s">
        <v>56</v>
      </c>
      <c r="K293" s="64" t="s">
        <v>56</v>
      </c>
      <c r="L293" s="64" t="s">
        <v>57</v>
      </c>
      <c r="M293" s="11">
        <v>0</v>
      </c>
      <c r="N293" s="14" t="s">
        <v>58</v>
      </c>
      <c r="O293" s="64" t="s">
        <v>58</v>
      </c>
      <c r="P293" s="64" t="s">
        <v>58</v>
      </c>
      <c r="Q293" s="18">
        <v>0</v>
      </c>
      <c r="R293" s="17" t="s">
        <v>56</v>
      </c>
      <c r="S293" s="64" t="s">
        <v>56</v>
      </c>
      <c r="T293" s="64" t="s">
        <v>58</v>
      </c>
      <c r="U293" s="64" t="s">
        <v>58</v>
      </c>
      <c r="V293" s="64">
        <v>0</v>
      </c>
      <c r="W293" s="11" t="s">
        <v>58</v>
      </c>
      <c r="X293" s="490" t="s">
        <v>179</v>
      </c>
      <c r="Y293" s="203">
        <v>0</v>
      </c>
      <c r="Z293" s="205">
        <v>0</v>
      </c>
      <c r="AA293" s="204" t="s">
        <v>56</v>
      </c>
      <c r="AB293" s="713" t="s">
        <v>56</v>
      </c>
      <c r="AC293" s="203" t="s">
        <v>56</v>
      </c>
      <c r="AD293" s="205" t="s">
        <v>56</v>
      </c>
      <c r="AE293" s="491">
        <v>0</v>
      </c>
      <c r="AF293" s="204">
        <v>0</v>
      </c>
      <c r="AG293" s="673" t="s">
        <v>56</v>
      </c>
    </row>
    <row r="294" spans="1:33" ht="30" customHeight="1" x14ac:dyDescent="0.25">
      <c r="A294" s="690" t="s">
        <v>49</v>
      </c>
      <c r="B294" s="836" t="s">
        <v>96</v>
      </c>
      <c r="C294" s="836" t="s">
        <v>140</v>
      </c>
      <c r="D294" s="471" t="s">
        <v>657</v>
      </c>
      <c r="E294" s="471" t="s">
        <v>595</v>
      </c>
      <c r="F294" s="472" t="s">
        <v>660</v>
      </c>
      <c r="G294" s="680" t="s">
        <v>659</v>
      </c>
      <c r="H294" s="18" t="s">
        <v>55</v>
      </c>
      <c r="I294" s="17" t="s">
        <v>56</v>
      </c>
      <c r="J294" s="64" t="s">
        <v>56</v>
      </c>
      <c r="K294" s="64" t="s">
        <v>56</v>
      </c>
      <c r="L294" s="64" t="s">
        <v>57</v>
      </c>
      <c r="M294" s="11">
        <v>0</v>
      </c>
      <c r="N294" s="14" t="s">
        <v>58</v>
      </c>
      <c r="O294" s="64" t="s">
        <v>58</v>
      </c>
      <c r="P294" s="64" t="s">
        <v>58</v>
      </c>
      <c r="Q294" s="18">
        <v>0</v>
      </c>
      <c r="R294" s="17" t="s">
        <v>56</v>
      </c>
      <c r="S294" s="64" t="s">
        <v>56</v>
      </c>
      <c r="T294" s="64" t="s">
        <v>58</v>
      </c>
      <c r="U294" s="64" t="s">
        <v>58</v>
      </c>
      <c r="V294" s="64">
        <v>0</v>
      </c>
      <c r="W294" s="11" t="s">
        <v>58</v>
      </c>
      <c r="X294" s="490" t="s">
        <v>179</v>
      </c>
      <c r="Y294" s="203">
        <v>0</v>
      </c>
      <c r="Z294" s="205">
        <v>0</v>
      </c>
      <c r="AA294" s="204" t="s">
        <v>56</v>
      </c>
      <c r="AB294" s="713" t="s">
        <v>56</v>
      </c>
      <c r="AC294" s="203" t="s">
        <v>56</v>
      </c>
      <c r="AD294" s="205" t="s">
        <v>56</v>
      </c>
      <c r="AE294" s="491">
        <v>0</v>
      </c>
      <c r="AF294" s="204">
        <v>0</v>
      </c>
      <c r="AG294" s="673" t="s">
        <v>56</v>
      </c>
    </row>
    <row r="295" spans="1:33" ht="30" customHeight="1" x14ac:dyDescent="0.25">
      <c r="A295" s="690" t="s">
        <v>49</v>
      </c>
      <c r="B295" s="836" t="s">
        <v>96</v>
      </c>
      <c r="C295" s="836" t="s">
        <v>140</v>
      </c>
      <c r="D295" s="471" t="s">
        <v>657</v>
      </c>
      <c r="E295" s="471" t="s">
        <v>595</v>
      </c>
      <c r="F295" s="472" t="s">
        <v>661</v>
      </c>
      <c r="G295" s="680" t="s">
        <v>662</v>
      </c>
      <c r="H295" s="18" t="s">
        <v>55</v>
      </c>
      <c r="I295" s="17" t="s">
        <v>56</v>
      </c>
      <c r="J295" s="64" t="s">
        <v>56</v>
      </c>
      <c r="K295" s="64" t="s">
        <v>56</v>
      </c>
      <c r="L295" s="64" t="s">
        <v>57</v>
      </c>
      <c r="M295" s="11">
        <v>0</v>
      </c>
      <c r="N295" s="14" t="s">
        <v>58</v>
      </c>
      <c r="O295" s="64" t="s">
        <v>58</v>
      </c>
      <c r="P295" s="64" t="s">
        <v>58</v>
      </c>
      <c r="Q295" s="18">
        <v>0</v>
      </c>
      <c r="R295" s="17" t="s">
        <v>56</v>
      </c>
      <c r="S295" s="64" t="s">
        <v>56</v>
      </c>
      <c r="T295" s="64" t="s">
        <v>58</v>
      </c>
      <c r="U295" s="64" t="s">
        <v>58</v>
      </c>
      <c r="V295" s="64">
        <v>0</v>
      </c>
      <c r="W295" s="11" t="s">
        <v>58</v>
      </c>
      <c r="X295" s="490" t="s">
        <v>179</v>
      </c>
      <c r="Y295" s="203">
        <v>0</v>
      </c>
      <c r="Z295" s="205">
        <v>0</v>
      </c>
      <c r="AA295" s="204" t="s">
        <v>56</v>
      </c>
      <c r="AB295" s="713" t="s">
        <v>56</v>
      </c>
      <c r="AC295" s="203" t="s">
        <v>56</v>
      </c>
      <c r="AD295" s="205" t="s">
        <v>56</v>
      </c>
      <c r="AE295" s="491">
        <v>0</v>
      </c>
      <c r="AF295" s="204">
        <v>0</v>
      </c>
      <c r="AG295" s="673" t="s">
        <v>56</v>
      </c>
    </row>
    <row r="296" spans="1:33" ht="30" customHeight="1" x14ac:dyDescent="0.25">
      <c r="A296" s="690" t="s">
        <v>49</v>
      </c>
      <c r="B296" s="836" t="s">
        <v>96</v>
      </c>
      <c r="C296" s="836" t="s">
        <v>140</v>
      </c>
      <c r="D296" s="471" t="s">
        <v>663</v>
      </c>
      <c r="E296" s="471" t="s">
        <v>663</v>
      </c>
      <c r="F296" s="472" t="s">
        <v>664</v>
      </c>
      <c r="G296" s="680" t="s">
        <v>663</v>
      </c>
      <c r="H296" s="18" t="s">
        <v>55</v>
      </c>
      <c r="I296" s="17" t="s">
        <v>56</v>
      </c>
      <c r="J296" s="64" t="s">
        <v>56</v>
      </c>
      <c r="K296" s="64" t="s">
        <v>56</v>
      </c>
      <c r="L296" s="64" t="s">
        <v>57</v>
      </c>
      <c r="M296" s="11">
        <v>0</v>
      </c>
      <c r="N296" s="14" t="s">
        <v>58</v>
      </c>
      <c r="O296" s="64" t="s">
        <v>58</v>
      </c>
      <c r="P296" s="64" t="s">
        <v>58</v>
      </c>
      <c r="Q296" s="18">
        <v>0</v>
      </c>
      <c r="R296" s="17" t="s">
        <v>56</v>
      </c>
      <c r="S296" s="64" t="s">
        <v>56</v>
      </c>
      <c r="T296" s="64" t="s">
        <v>58</v>
      </c>
      <c r="U296" s="64" t="s">
        <v>58</v>
      </c>
      <c r="V296" s="64">
        <v>0</v>
      </c>
      <c r="W296" s="11" t="s">
        <v>58</v>
      </c>
      <c r="X296" s="490" t="s">
        <v>179</v>
      </c>
      <c r="Y296" s="203">
        <v>0</v>
      </c>
      <c r="Z296" s="205">
        <v>0</v>
      </c>
      <c r="AA296" s="204" t="s">
        <v>56</v>
      </c>
      <c r="AB296" s="713" t="s">
        <v>56</v>
      </c>
      <c r="AC296" s="203" t="s">
        <v>56</v>
      </c>
      <c r="AD296" s="205" t="s">
        <v>56</v>
      </c>
      <c r="AE296" s="491">
        <v>0</v>
      </c>
      <c r="AF296" s="204">
        <v>0</v>
      </c>
      <c r="AG296" s="673" t="s">
        <v>56</v>
      </c>
    </row>
    <row r="297" spans="1:33" ht="30" customHeight="1" x14ac:dyDescent="0.25">
      <c r="A297" s="690" t="s">
        <v>49</v>
      </c>
      <c r="B297" s="836" t="s">
        <v>96</v>
      </c>
      <c r="C297" s="836" t="s">
        <v>140</v>
      </c>
      <c r="D297" s="471" t="s">
        <v>663</v>
      </c>
      <c r="E297" s="471" t="s">
        <v>663</v>
      </c>
      <c r="F297" s="472" t="s">
        <v>665</v>
      </c>
      <c r="G297" s="680" t="s">
        <v>663</v>
      </c>
      <c r="H297" s="18" t="s">
        <v>55</v>
      </c>
      <c r="I297" s="17" t="s">
        <v>56</v>
      </c>
      <c r="J297" s="64" t="s">
        <v>56</v>
      </c>
      <c r="K297" s="64" t="s">
        <v>56</v>
      </c>
      <c r="L297" s="64" t="s">
        <v>57</v>
      </c>
      <c r="M297" s="11">
        <v>0</v>
      </c>
      <c r="N297" s="14" t="s">
        <v>58</v>
      </c>
      <c r="O297" s="64" t="s">
        <v>58</v>
      </c>
      <c r="P297" s="64" t="s">
        <v>58</v>
      </c>
      <c r="Q297" s="18">
        <v>0</v>
      </c>
      <c r="R297" s="17" t="s">
        <v>56</v>
      </c>
      <c r="S297" s="64" t="s">
        <v>56</v>
      </c>
      <c r="T297" s="64" t="s">
        <v>58</v>
      </c>
      <c r="U297" s="64" t="s">
        <v>58</v>
      </c>
      <c r="V297" s="64">
        <v>0</v>
      </c>
      <c r="W297" s="11" t="s">
        <v>58</v>
      </c>
      <c r="X297" s="490" t="s">
        <v>179</v>
      </c>
      <c r="Y297" s="203">
        <v>0</v>
      </c>
      <c r="Z297" s="205">
        <v>0</v>
      </c>
      <c r="AA297" s="204" t="s">
        <v>56</v>
      </c>
      <c r="AB297" s="713" t="s">
        <v>56</v>
      </c>
      <c r="AC297" s="203" t="s">
        <v>56</v>
      </c>
      <c r="AD297" s="205" t="s">
        <v>56</v>
      </c>
      <c r="AE297" s="491">
        <v>0</v>
      </c>
      <c r="AF297" s="204">
        <v>0</v>
      </c>
      <c r="AG297" s="673" t="s">
        <v>56</v>
      </c>
    </row>
    <row r="298" spans="1:33" ht="30" customHeight="1" x14ac:dyDescent="0.25">
      <c r="A298" s="690" t="s">
        <v>49</v>
      </c>
      <c r="B298" s="836" t="s">
        <v>96</v>
      </c>
      <c r="C298" s="836" t="s">
        <v>140</v>
      </c>
      <c r="D298" s="471" t="s">
        <v>663</v>
      </c>
      <c r="E298" s="471" t="s">
        <v>663</v>
      </c>
      <c r="F298" s="472" t="s">
        <v>666</v>
      </c>
      <c r="G298" s="647" t="s">
        <v>663</v>
      </c>
      <c r="H298" s="681" t="s">
        <v>55</v>
      </c>
      <c r="I298" s="17" t="s">
        <v>56</v>
      </c>
      <c r="J298" s="64" t="s">
        <v>56</v>
      </c>
      <c r="K298" s="64" t="s">
        <v>56</v>
      </c>
      <c r="L298" s="64" t="s">
        <v>57</v>
      </c>
      <c r="M298" s="11">
        <v>0</v>
      </c>
      <c r="N298" s="14" t="s">
        <v>58</v>
      </c>
      <c r="O298" s="64" t="s">
        <v>58</v>
      </c>
      <c r="P298" s="64" t="s">
        <v>58</v>
      </c>
      <c r="Q298" s="18">
        <v>0</v>
      </c>
      <c r="R298" s="17" t="s">
        <v>56</v>
      </c>
      <c r="S298" s="64" t="s">
        <v>56</v>
      </c>
      <c r="T298" s="64" t="s">
        <v>58</v>
      </c>
      <c r="U298" s="64" t="s">
        <v>58</v>
      </c>
      <c r="V298" s="64">
        <v>0</v>
      </c>
      <c r="W298" s="11" t="s">
        <v>58</v>
      </c>
      <c r="X298" s="490" t="s">
        <v>179</v>
      </c>
      <c r="Y298" s="203">
        <v>0</v>
      </c>
      <c r="Z298" s="205">
        <v>0</v>
      </c>
      <c r="AA298" s="204" t="s">
        <v>56</v>
      </c>
      <c r="AB298" s="713" t="s">
        <v>56</v>
      </c>
      <c r="AC298" s="203" t="s">
        <v>56</v>
      </c>
      <c r="AD298" s="205" t="s">
        <v>56</v>
      </c>
      <c r="AE298" s="491">
        <v>0</v>
      </c>
      <c r="AF298" s="204">
        <v>0</v>
      </c>
      <c r="AG298" s="673" t="s">
        <v>56</v>
      </c>
    </row>
    <row r="299" spans="1:33" ht="30" customHeight="1" x14ac:dyDescent="0.25">
      <c r="A299" s="690" t="s">
        <v>49</v>
      </c>
      <c r="B299" s="836" t="s">
        <v>96</v>
      </c>
      <c r="C299" s="836" t="s">
        <v>140</v>
      </c>
      <c r="D299" s="471" t="s">
        <v>663</v>
      </c>
      <c r="E299" s="471" t="s">
        <v>663</v>
      </c>
      <c r="F299" s="472" t="s">
        <v>667</v>
      </c>
      <c r="G299" s="680" t="s">
        <v>663</v>
      </c>
      <c r="H299" s="18" t="s">
        <v>55</v>
      </c>
      <c r="I299" s="17" t="s">
        <v>56</v>
      </c>
      <c r="J299" s="64" t="s">
        <v>56</v>
      </c>
      <c r="K299" s="64" t="s">
        <v>56</v>
      </c>
      <c r="L299" s="64" t="s">
        <v>57</v>
      </c>
      <c r="M299" s="11">
        <v>0</v>
      </c>
      <c r="N299" s="14" t="s">
        <v>58</v>
      </c>
      <c r="O299" s="64" t="s">
        <v>58</v>
      </c>
      <c r="P299" s="64" t="s">
        <v>58</v>
      </c>
      <c r="Q299" s="18">
        <v>0</v>
      </c>
      <c r="R299" s="17" t="s">
        <v>56</v>
      </c>
      <c r="S299" s="64" t="s">
        <v>56</v>
      </c>
      <c r="T299" s="64" t="s">
        <v>58</v>
      </c>
      <c r="U299" s="64" t="s">
        <v>58</v>
      </c>
      <c r="V299" s="64">
        <v>0</v>
      </c>
      <c r="W299" s="11" t="s">
        <v>58</v>
      </c>
      <c r="X299" s="490" t="s">
        <v>179</v>
      </c>
      <c r="Y299" s="203">
        <v>0</v>
      </c>
      <c r="Z299" s="205">
        <v>0</v>
      </c>
      <c r="AA299" s="204" t="s">
        <v>56</v>
      </c>
      <c r="AB299" s="713" t="s">
        <v>56</v>
      </c>
      <c r="AC299" s="203" t="s">
        <v>56</v>
      </c>
      <c r="AD299" s="205" t="s">
        <v>56</v>
      </c>
      <c r="AE299" s="491">
        <v>0</v>
      </c>
      <c r="AF299" s="204">
        <v>0</v>
      </c>
      <c r="AG299" s="673" t="s">
        <v>56</v>
      </c>
    </row>
    <row r="300" spans="1:33" ht="30" customHeight="1" x14ac:dyDescent="0.25">
      <c r="A300" s="690" t="s">
        <v>49</v>
      </c>
      <c r="B300" s="836" t="s">
        <v>96</v>
      </c>
      <c r="C300" s="836" t="s">
        <v>140</v>
      </c>
      <c r="D300" s="471" t="s">
        <v>663</v>
      </c>
      <c r="E300" s="471" t="s">
        <v>663</v>
      </c>
      <c r="F300" s="472" t="s">
        <v>668</v>
      </c>
      <c r="G300" s="680" t="s">
        <v>663</v>
      </c>
      <c r="H300" s="18" t="s">
        <v>55</v>
      </c>
      <c r="I300" s="17" t="s">
        <v>56</v>
      </c>
      <c r="J300" s="64" t="s">
        <v>56</v>
      </c>
      <c r="K300" s="64" t="s">
        <v>56</v>
      </c>
      <c r="L300" s="64" t="s">
        <v>57</v>
      </c>
      <c r="M300" s="11">
        <v>0</v>
      </c>
      <c r="N300" s="14" t="s">
        <v>58</v>
      </c>
      <c r="O300" s="64" t="s">
        <v>58</v>
      </c>
      <c r="P300" s="64" t="s">
        <v>58</v>
      </c>
      <c r="Q300" s="18">
        <v>0</v>
      </c>
      <c r="R300" s="17" t="s">
        <v>56</v>
      </c>
      <c r="S300" s="64" t="s">
        <v>56</v>
      </c>
      <c r="T300" s="64" t="s">
        <v>58</v>
      </c>
      <c r="U300" s="64" t="s">
        <v>58</v>
      </c>
      <c r="V300" s="64">
        <v>0</v>
      </c>
      <c r="W300" s="11" t="s">
        <v>58</v>
      </c>
      <c r="X300" s="490" t="s">
        <v>179</v>
      </c>
      <c r="Y300" s="203">
        <v>0</v>
      </c>
      <c r="Z300" s="205">
        <v>0</v>
      </c>
      <c r="AA300" s="204" t="s">
        <v>56</v>
      </c>
      <c r="AB300" s="713" t="s">
        <v>56</v>
      </c>
      <c r="AC300" s="203" t="s">
        <v>56</v>
      </c>
      <c r="AD300" s="205" t="s">
        <v>56</v>
      </c>
      <c r="AE300" s="491">
        <v>0</v>
      </c>
      <c r="AF300" s="204">
        <v>0</v>
      </c>
      <c r="AG300" s="673" t="s">
        <v>56</v>
      </c>
    </row>
    <row r="301" spans="1:33" ht="30" customHeight="1" x14ac:dyDescent="0.25">
      <c r="A301" s="690" t="s">
        <v>49</v>
      </c>
      <c r="B301" s="836" t="s">
        <v>96</v>
      </c>
      <c r="C301" s="836" t="s">
        <v>140</v>
      </c>
      <c r="D301" s="471" t="s">
        <v>663</v>
      </c>
      <c r="E301" s="471" t="s">
        <v>663</v>
      </c>
      <c r="F301" s="472" t="s">
        <v>669</v>
      </c>
      <c r="G301" s="680" t="s">
        <v>663</v>
      </c>
      <c r="H301" s="18" t="s">
        <v>55</v>
      </c>
      <c r="I301" s="17" t="s">
        <v>56</v>
      </c>
      <c r="J301" s="64" t="s">
        <v>56</v>
      </c>
      <c r="K301" s="64" t="s">
        <v>56</v>
      </c>
      <c r="L301" s="64" t="s">
        <v>57</v>
      </c>
      <c r="M301" s="11">
        <v>0</v>
      </c>
      <c r="N301" s="14" t="s">
        <v>58</v>
      </c>
      <c r="O301" s="64" t="s">
        <v>58</v>
      </c>
      <c r="P301" s="64" t="s">
        <v>58</v>
      </c>
      <c r="Q301" s="18">
        <v>0</v>
      </c>
      <c r="R301" s="17" t="s">
        <v>56</v>
      </c>
      <c r="S301" s="64" t="s">
        <v>56</v>
      </c>
      <c r="T301" s="64" t="s">
        <v>58</v>
      </c>
      <c r="U301" s="64" t="s">
        <v>58</v>
      </c>
      <c r="V301" s="64">
        <v>0</v>
      </c>
      <c r="W301" s="11" t="s">
        <v>58</v>
      </c>
      <c r="X301" s="490" t="s">
        <v>179</v>
      </c>
      <c r="Y301" s="203">
        <v>0</v>
      </c>
      <c r="Z301" s="205">
        <v>0</v>
      </c>
      <c r="AA301" s="204" t="s">
        <v>56</v>
      </c>
      <c r="AB301" s="713" t="s">
        <v>56</v>
      </c>
      <c r="AC301" s="203" t="s">
        <v>56</v>
      </c>
      <c r="AD301" s="205" t="s">
        <v>56</v>
      </c>
      <c r="AE301" s="491">
        <v>0</v>
      </c>
      <c r="AF301" s="204">
        <v>0</v>
      </c>
      <c r="AG301" s="673" t="s">
        <v>56</v>
      </c>
    </row>
    <row r="302" spans="1:33" ht="30" customHeight="1" x14ac:dyDescent="0.25">
      <c r="A302" s="690" t="s">
        <v>49</v>
      </c>
      <c r="B302" s="836" t="s">
        <v>96</v>
      </c>
      <c r="C302" s="836" t="s">
        <v>140</v>
      </c>
      <c r="D302" s="471" t="s">
        <v>146</v>
      </c>
      <c r="E302" s="471" t="s">
        <v>146</v>
      </c>
      <c r="F302" s="472" t="s">
        <v>670</v>
      </c>
      <c r="G302" s="680" t="s">
        <v>631</v>
      </c>
      <c r="H302" s="18" t="s">
        <v>55</v>
      </c>
      <c r="I302" s="17" t="s">
        <v>56</v>
      </c>
      <c r="J302" s="64" t="s">
        <v>56</v>
      </c>
      <c r="K302" s="64" t="s">
        <v>56</v>
      </c>
      <c r="L302" s="64" t="s">
        <v>57</v>
      </c>
      <c r="M302" s="11">
        <v>0</v>
      </c>
      <c r="N302" s="14" t="s">
        <v>58</v>
      </c>
      <c r="O302" s="64" t="s">
        <v>58</v>
      </c>
      <c r="P302" s="64" t="s">
        <v>58</v>
      </c>
      <c r="Q302" s="18">
        <v>0</v>
      </c>
      <c r="R302" s="17" t="s">
        <v>56</v>
      </c>
      <c r="S302" s="64" t="s">
        <v>56</v>
      </c>
      <c r="T302" s="64" t="s">
        <v>58</v>
      </c>
      <c r="U302" s="64" t="s">
        <v>58</v>
      </c>
      <c r="V302" s="64">
        <v>0</v>
      </c>
      <c r="W302" s="11" t="s">
        <v>58</v>
      </c>
      <c r="X302" s="490" t="s">
        <v>179</v>
      </c>
      <c r="Y302" s="203">
        <v>0</v>
      </c>
      <c r="Z302" s="205">
        <v>0</v>
      </c>
      <c r="AA302" s="204" t="s">
        <v>56</v>
      </c>
      <c r="AB302" s="713" t="s">
        <v>56</v>
      </c>
      <c r="AC302" s="203" t="s">
        <v>56</v>
      </c>
      <c r="AD302" s="205" t="s">
        <v>56</v>
      </c>
      <c r="AE302" s="491">
        <v>0</v>
      </c>
      <c r="AF302" s="204">
        <v>0</v>
      </c>
      <c r="AG302" s="673" t="s">
        <v>56</v>
      </c>
    </row>
    <row r="303" spans="1:33" ht="30" customHeight="1" x14ac:dyDescent="0.25">
      <c r="A303" s="690" t="s">
        <v>49</v>
      </c>
      <c r="B303" s="836" t="s">
        <v>96</v>
      </c>
      <c r="C303" s="836" t="s">
        <v>140</v>
      </c>
      <c r="D303" s="471" t="s">
        <v>146</v>
      </c>
      <c r="E303" s="471" t="s">
        <v>146</v>
      </c>
      <c r="F303" s="472" t="s">
        <v>671</v>
      </c>
      <c r="G303" s="680" t="s">
        <v>146</v>
      </c>
      <c r="H303" s="18" t="s">
        <v>55</v>
      </c>
      <c r="I303" s="17" t="s">
        <v>56</v>
      </c>
      <c r="J303" s="64" t="s">
        <v>56</v>
      </c>
      <c r="K303" s="64" t="s">
        <v>56</v>
      </c>
      <c r="L303" s="64" t="s">
        <v>57</v>
      </c>
      <c r="M303" s="11">
        <v>0</v>
      </c>
      <c r="N303" s="14" t="s">
        <v>58</v>
      </c>
      <c r="O303" s="64" t="s">
        <v>58</v>
      </c>
      <c r="P303" s="64" t="s">
        <v>58</v>
      </c>
      <c r="Q303" s="18">
        <v>0</v>
      </c>
      <c r="R303" s="17" t="s">
        <v>56</v>
      </c>
      <c r="S303" s="64" t="s">
        <v>56</v>
      </c>
      <c r="T303" s="64" t="s">
        <v>58</v>
      </c>
      <c r="U303" s="64" t="s">
        <v>58</v>
      </c>
      <c r="V303" s="64">
        <v>0</v>
      </c>
      <c r="W303" s="11" t="s">
        <v>58</v>
      </c>
      <c r="X303" s="490" t="s">
        <v>179</v>
      </c>
      <c r="Y303" s="203">
        <v>0</v>
      </c>
      <c r="Z303" s="205">
        <v>0</v>
      </c>
      <c r="AA303" s="204" t="s">
        <v>56</v>
      </c>
      <c r="AB303" s="713" t="s">
        <v>56</v>
      </c>
      <c r="AC303" s="203" t="s">
        <v>56</v>
      </c>
      <c r="AD303" s="205" t="s">
        <v>56</v>
      </c>
      <c r="AE303" s="491">
        <v>0</v>
      </c>
      <c r="AF303" s="204">
        <v>0</v>
      </c>
      <c r="AG303" s="673" t="s">
        <v>56</v>
      </c>
    </row>
    <row r="304" spans="1:33" ht="30" customHeight="1" x14ac:dyDescent="0.25">
      <c r="A304" s="690" t="s">
        <v>49</v>
      </c>
      <c r="B304" s="836" t="s">
        <v>96</v>
      </c>
      <c r="C304" s="836" t="s">
        <v>140</v>
      </c>
      <c r="D304" s="471" t="s">
        <v>146</v>
      </c>
      <c r="E304" s="471" t="s">
        <v>146</v>
      </c>
      <c r="F304" s="472" t="s">
        <v>672</v>
      </c>
      <c r="G304" s="680" t="s">
        <v>631</v>
      </c>
      <c r="H304" s="18" t="s">
        <v>55</v>
      </c>
      <c r="I304" s="17" t="s">
        <v>56</v>
      </c>
      <c r="J304" s="64" t="s">
        <v>56</v>
      </c>
      <c r="K304" s="64" t="s">
        <v>56</v>
      </c>
      <c r="L304" s="64" t="s">
        <v>57</v>
      </c>
      <c r="M304" s="11">
        <v>0</v>
      </c>
      <c r="N304" s="14" t="s">
        <v>58</v>
      </c>
      <c r="O304" s="64" t="s">
        <v>58</v>
      </c>
      <c r="P304" s="64" t="s">
        <v>58</v>
      </c>
      <c r="Q304" s="18">
        <v>0</v>
      </c>
      <c r="R304" s="17" t="s">
        <v>56</v>
      </c>
      <c r="S304" s="64" t="s">
        <v>56</v>
      </c>
      <c r="T304" s="64" t="s">
        <v>58</v>
      </c>
      <c r="U304" s="64" t="s">
        <v>58</v>
      </c>
      <c r="V304" s="64">
        <v>0</v>
      </c>
      <c r="W304" s="11" t="s">
        <v>58</v>
      </c>
      <c r="X304" s="490" t="s">
        <v>179</v>
      </c>
      <c r="Y304" s="203">
        <v>0</v>
      </c>
      <c r="Z304" s="205">
        <v>0</v>
      </c>
      <c r="AA304" s="204" t="s">
        <v>56</v>
      </c>
      <c r="AB304" s="713" t="s">
        <v>56</v>
      </c>
      <c r="AC304" s="203" t="s">
        <v>56</v>
      </c>
      <c r="AD304" s="205" t="s">
        <v>56</v>
      </c>
      <c r="AE304" s="491">
        <v>0</v>
      </c>
      <c r="AF304" s="204">
        <v>0</v>
      </c>
      <c r="AG304" s="673" t="s">
        <v>56</v>
      </c>
    </row>
    <row r="305" spans="1:33" ht="30" customHeight="1" x14ac:dyDescent="0.25">
      <c r="A305" s="690" t="s">
        <v>49</v>
      </c>
      <c r="B305" s="836" t="s">
        <v>96</v>
      </c>
      <c r="C305" s="836" t="s">
        <v>140</v>
      </c>
      <c r="D305" s="471" t="s">
        <v>146</v>
      </c>
      <c r="E305" s="471" t="s">
        <v>146</v>
      </c>
      <c r="F305" s="472" t="s">
        <v>673</v>
      </c>
      <c r="G305" s="680" t="s">
        <v>631</v>
      </c>
      <c r="H305" s="18" t="s">
        <v>55</v>
      </c>
      <c r="I305" s="17" t="s">
        <v>56</v>
      </c>
      <c r="J305" s="64" t="s">
        <v>56</v>
      </c>
      <c r="K305" s="64" t="s">
        <v>56</v>
      </c>
      <c r="L305" s="64" t="s">
        <v>57</v>
      </c>
      <c r="M305" s="11">
        <v>0</v>
      </c>
      <c r="N305" s="14" t="s">
        <v>58</v>
      </c>
      <c r="O305" s="64" t="s">
        <v>58</v>
      </c>
      <c r="P305" s="64" t="s">
        <v>58</v>
      </c>
      <c r="Q305" s="18">
        <v>0</v>
      </c>
      <c r="R305" s="17" t="s">
        <v>56</v>
      </c>
      <c r="S305" s="64" t="s">
        <v>56</v>
      </c>
      <c r="T305" s="64" t="s">
        <v>58</v>
      </c>
      <c r="U305" s="64" t="s">
        <v>58</v>
      </c>
      <c r="V305" s="64">
        <v>0</v>
      </c>
      <c r="W305" s="11" t="s">
        <v>58</v>
      </c>
      <c r="X305" s="490" t="s">
        <v>179</v>
      </c>
      <c r="Y305" s="203">
        <v>0</v>
      </c>
      <c r="Z305" s="205">
        <v>0</v>
      </c>
      <c r="AA305" s="204" t="s">
        <v>56</v>
      </c>
      <c r="AB305" s="713" t="s">
        <v>56</v>
      </c>
      <c r="AC305" s="203" t="s">
        <v>56</v>
      </c>
      <c r="AD305" s="205" t="s">
        <v>56</v>
      </c>
      <c r="AE305" s="491">
        <v>0</v>
      </c>
      <c r="AF305" s="204">
        <v>0</v>
      </c>
      <c r="AG305" s="673" t="s">
        <v>56</v>
      </c>
    </row>
    <row r="306" spans="1:33" ht="30" customHeight="1" x14ac:dyDescent="0.25">
      <c r="A306" s="690" t="s">
        <v>49</v>
      </c>
      <c r="B306" s="836" t="s">
        <v>96</v>
      </c>
      <c r="C306" s="836" t="s">
        <v>140</v>
      </c>
      <c r="D306" s="471" t="s">
        <v>674</v>
      </c>
      <c r="E306" s="471" t="s">
        <v>142</v>
      </c>
      <c r="F306" s="472" t="s">
        <v>675</v>
      </c>
      <c r="G306" s="680" t="s">
        <v>142</v>
      </c>
      <c r="H306" s="18" t="s">
        <v>55</v>
      </c>
      <c r="I306" s="17" t="s">
        <v>56</v>
      </c>
      <c r="J306" s="64" t="s">
        <v>56</v>
      </c>
      <c r="K306" s="64" t="s">
        <v>56</v>
      </c>
      <c r="L306" s="64" t="s">
        <v>57</v>
      </c>
      <c r="M306" s="11">
        <v>1</v>
      </c>
      <c r="N306" s="14" t="s">
        <v>58</v>
      </c>
      <c r="O306" s="64" t="s">
        <v>58</v>
      </c>
      <c r="P306" s="64" t="s">
        <v>58</v>
      </c>
      <c r="Q306" s="18">
        <v>0</v>
      </c>
      <c r="R306" s="17" t="s">
        <v>56</v>
      </c>
      <c r="S306" s="64" t="s">
        <v>56</v>
      </c>
      <c r="T306" s="64" t="s">
        <v>58</v>
      </c>
      <c r="U306" s="64" t="s">
        <v>58</v>
      </c>
      <c r="V306" s="64">
        <v>0</v>
      </c>
      <c r="W306" s="11" t="s">
        <v>58</v>
      </c>
      <c r="X306" s="490" t="s">
        <v>179</v>
      </c>
      <c r="Y306" s="203">
        <v>0</v>
      </c>
      <c r="Z306" s="205">
        <v>0</v>
      </c>
      <c r="AA306" s="204" t="s">
        <v>56</v>
      </c>
      <c r="AB306" s="713" t="s">
        <v>56</v>
      </c>
      <c r="AC306" s="203" t="s">
        <v>56</v>
      </c>
      <c r="AD306" s="205" t="s">
        <v>56</v>
      </c>
      <c r="AE306" s="491">
        <v>0</v>
      </c>
      <c r="AF306" s="204">
        <v>0</v>
      </c>
      <c r="AG306" s="673" t="s">
        <v>56</v>
      </c>
    </row>
    <row r="307" spans="1:33" ht="30" customHeight="1" x14ac:dyDescent="0.25">
      <c r="A307" s="690" t="s">
        <v>49</v>
      </c>
      <c r="B307" s="836" t="s">
        <v>96</v>
      </c>
      <c r="C307" s="836" t="s">
        <v>140</v>
      </c>
      <c r="D307" s="471" t="s">
        <v>674</v>
      </c>
      <c r="E307" s="471" t="s">
        <v>142</v>
      </c>
      <c r="F307" s="472" t="s">
        <v>676</v>
      </c>
      <c r="G307" s="647" t="s">
        <v>677</v>
      </c>
      <c r="H307" s="681" t="s">
        <v>55</v>
      </c>
      <c r="I307" s="17" t="s">
        <v>56</v>
      </c>
      <c r="J307" s="64" t="s">
        <v>56</v>
      </c>
      <c r="K307" s="64" t="s">
        <v>56</v>
      </c>
      <c r="L307" s="64" t="s">
        <v>57</v>
      </c>
      <c r="M307" s="11">
        <v>0</v>
      </c>
      <c r="N307" s="14" t="s">
        <v>58</v>
      </c>
      <c r="O307" s="64" t="s">
        <v>58</v>
      </c>
      <c r="P307" s="64" t="s">
        <v>58</v>
      </c>
      <c r="Q307" s="18">
        <v>0</v>
      </c>
      <c r="R307" s="17" t="s">
        <v>56</v>
      </c>
      <c r="S307" s="64" t="s">
        <v>56</v>
      </c>
      <c r="T307" s="64" t="s">
        <v>58</v>
      </c>
      <c r="U307" s="64" t="s">
        <v>58</v>
      </c>
      <c r="V307" s="64">
        <v>0</v>
      </c>
      <c r="W307" s="11" t="s">
        <v>58</v>
      </c>
      <c r="X307" s="490" t="s">
        <v>179</v>
      </c>
      <c r="Y307" s="203">
        <v>0</v>
      </c>
      <c r="Z307" s="205">
        <v>0</v>
      </c>
      <c r="AA307" s="204" t="s">
        <v>56</v>
      </c>
      <c r="AB307" s="713" t="s">
        <v>56</v>
      </c>
      <c r="AC307" s="203" t="s">
        <v>56</v>
      </c>
      <c r="AD307" s="205" t="s">
        <v>56</v>
      </c>
      <c r="AE307" s="491">
        <v>0</v>
      </c>
      <c r="AF307" s="204">
        <v>0</v>
      </c>
      <c r="AG307" s="673" t="s">
        <v>56</v>
      </c>
    </row>
    <row r="308" spans="1:33" ht="30" customHeight="1" x14ac:dyDescent="0.25">
      <c r="A308" s="690" t="s">
        <v>49</v>
      </c>
      <c r="B308" s="836" t="s">
        <v>96</v>
      </c>
      <c r="C308" s="836" t="s">
        <v>140</v>
      </c>
      <c r="D308" s="471" t="s">
        <v>590</v>
      </c>
      <c r="E308" s="471" t="s">
        <v>590</v>
      </c>
      <c r="F308" s="472" t="s">
        <v>678</v>
      </c>
      <c r="G308" s="680" t="s">
        <v>679</v>
      </c>
      <c r="H308" s="18" t="s">
        <v>55</v>
      </c>
      <c r="I308" s="17" t="s">
        <v>56</v>
      </c>
      <c r="J308" s="64" t="s">
        <v>56</v>
      </c>
      <c r="K308" s="64" t="s">
        <v>56</v>
      </c>
      <c r="L308" s="64" t="s">
        <v>57</v>
      </c>
      <c r="M308" s="11">
        <v>0</v>
      </c>
      <c r="N308" s="14" t="s">
        <v>58</v>
      </c>
      <c r="O308" s="64" t="s">
        <v>58</v>
      </c>
      <c r="P308" s="64" t="s">
        <v>58</v>
      </c>
      <c r="Q308" s="18">
        <v>0</v>
      </c>
      <c r="R308" s="17" t="s">
        <v>56</v>
      </c>
      <c r="S308" s="64" t="s">
        <v>56</v>
      </c>
      <c r="T308" s="64" t="s">
        <v>58</v>
      </c>
      <c r="U308" s="64" t="s">
        <v>58</v>
      </c>
      <c r="V308" s="64">
        <v>0</v>
      </c>
      <c r="W308" s="11" t="s">
        <v>58</v>
      </c>
      <c r="X308" s="490" t="s">
        <v>179</v>
      </c>
      <c r="Y308" s="203">
        <v>0</v>
      </c>
      <c r="Z308" s="205">
        <v>0</v>
      </c>
      <c r="AA308" s="204" t="s">
        <v>56</v>
      </c>
      <c r="AB308" s="713" t="s">
        <v>56</v>
      </c>
      <c r="AC308" s="203" t="s">
        <v>56</v>
      </c>
      <c r="AD308" s="205" t="s">
        <v>56</v>
      </c>
      <c r="AE308" s="491">
        <v>0</v>
      </c>
      <c r="AF308" s="204">
        <v>0</v>
      </c>
      <c r="AG308" s="673" t="s">
        <v>56</v>
      </c>
    </row>
    <row r="309" spans="1:33" ht="30" customHeight="1" x14ac:dyDescent="0.25">
      <c r="A309" s="690" t="s">
        <v>49</v>
      </c>
      <c r="B309" s="836" t="s">
        <v>96</v>
      </c>
      <c r="C309" s="836" t="s">
        <v>140</v>
      </c>
      <c r="D309" s="471" t="s">
        <v>590</v>
      </c>
      <c r="E309" s="471" t="s">
        <v>590</v>
      </c>
      <c r="F309" s="472" t="s">
        <v>680</v>
      </c>
      <c r="G309" s="647" t="s">
        <v>590</v>
      </c>
      <c r="H309" s="681" t="s">
        <v>55</v>
      </c>
      <c r="I309" s="17" t="s">
        <v>56</v>
      </c>
      <c r="J309" s="64" t="s">
        <v>56</v>
      </c>
      <c r="K309" s="64" t="s">
        <v>56</v>
      </c>
      <c r="L309" s="64" t="s">
        <v>57</v>
      </c>
      <c r="M309" s="11">
        <v>0</v>
      </c>
      <c r="N309" s="14" t="s">
        <v>58</v>
      </c>
      <c r="O309" s="64" t="s">
        <v>58</v>
      </c>
      <c r="P309" s="64" t="s">
        <v>58</v>
      </c>
      <c r="Q309" s="18">
        <v>0</v>
      </c>
      <c r="R309" s="17" t="s">
        <v>56</v>
      </c>
      <c r="S309" s="64" t="s">
        <v>56</v>
      </c>
      <c r="T309" s="64" t="s">
        <v>58</v>
      </c>
      <c r="U309" s="64" t="s">
        <v>58</v>
      </c>
      <c r="V309" s="64">
        <v>0</v>
      </c>
      <c r="W309" s="11" t="s">
        <v>58</v>
      </c>
      <c r="X309" s="490" t="s">
        <v>179</v>
      </c>
      <c r="Y309" s="203">
        <v>0</v>
      </c>
      <c r="Z309" s="205">
        <v>0</v>
      </c>
      <c r="AA309" s="204" t="s">
        <v>56</v>
      </c>
      <c r="AB309" s="713" t="s">
        <v>56</v>
      </c>
      <c r="AC309" s="203" t="s">
        <v>56</v>
      </c>
      <c r="AD309" s="205" t="s">
        <v>56</v>
      </c>
      <c r="AE309" s="491">
        <v>0</v>
      </c>
      <c r="AF309" s="204">
        <v>0</v>
      </c>
      <c r="AG309" s="673" t="s">
        <v>56</v>
      </c>
    </row>
    <row r="310" spans="1:33" ht="30" customHeight="1" x14ac:dyDescent="0.25">
      <c r="A310" s="690" t="s">
        <v>49</v>
      </c>
      <c r="B310" s="836" t="s">
        <v>96</v>
      </c>
      <c r="C310" s="836" t="s">
        <v>140</v>
      </c>
      <c r="D310" s="471" t="s">
        <v>590</v>
      </c>
      <c r="E310" s="471" t="s">
        <v>590</v>
      </c>
      <c r="F310" s="472" t="s">
        <v>681</v>
      </c>
      <c r="G310" s="680" t="s">
        <v>590</v>
      </c>
      <c r="H310" s="18" t="s">
        <v>55</v>
      </c>
      <c r="I310" s="17" t="s">
        <v>56</v>
      </c>
      <c r="J310" s="64" t="s">
        <v>56</v>
      </c>
      <c r="K310" s="64" t="s">
        <v>56</v>
      </c>
      <c r="L310" s="64" t="s">
        <v>57</v>
      </c>
      <c r="M310" s="11">
        <v>0</v>
      </c>
      <c r="N310" s="14" t="s">
        <v>58</v>
      </c>
      <c r="O310" s="64" t="s">
        <v>58</v>
      </c>
      <c r="P310" s="64" t="s">
        <v>58</v>
      </c>
      <c r="Q310" s="18">
        <v>0</v>
      </c>
      <c r="R310" s="17" t="s">
        <v>56</v>
      </c>
      <c r="S310" s="64" t="s">
        <v>56</v>
      </c>
      <c r="T310" s="64" t="s">
        <v>58</v>
      </c>
      <c r="U310" s="64" t="s">
        <v>58</v>
      </c>
      <c r="V310" s="64">
        <v>0</v>
      </c>
      <c r="W310" s="11" t="s">
        <v>58</v>
      </c>
      <c r="X310" s="490" t="s">
        <v>179</v>
      </c>
      <c r="Y310" s="203">
        <v>0</v>
      </c>
      <c r="Z310" s="205">
        <v>0</v>
      </c>
      <c r="AA310" s="204" t="s">
        <v>56</v>
      </c>
      <c r="AB310" s="713" t="s">
        <v>56</v>
      </c>
      <c r="AC310" s="203" t="s">
        <v>56</v>
      </c>
      <c r="AD310" s="205" t="s">
        <v>56</v>
      </c>
      <c r="AE310" s="491">
        <v>0</v>
      </c>
      <c r="AF310" s="204">
        <v>0</v>
      </c>
      <c r="AG310" s="673" t="s">
        <v>56</v>
      </c>
    </row>
    <row r="311" spans="1:33" ht="30" customHeight="1" x14ac:dyDescent="0.25">
      <c r="A311" s="690" t="s">
        <v>49</v>
      </c>
      <c r="B311" s="836" t="s">
        <v>96</v>
      </c>
      <c r="C311" s="836" t="s">
        <v>140</v>
      </c>
      <c r="D311" s="471" t="s">
        <v>590</v>
      </c>
      <c r="E311" s="471" t="s">
        <v>590</v>
      </c>
      <c r="F311" s="472" t="s">
        <v>682</v>
      </c>
      <c r="G311" s="680" t="s">
        <v>590</v>
      </c>
      <c r="H311" s="18" t="s">
        <v>55</v>
      </c>
      <c r="I311" s="17" t="s">
        <v>56</v>
      </c>
      <c r="J311" s="64" t="s">
        <v>56</v>
      </c>
      <c r="K311" s="64" t="s">
        <v>56</v>
      </c>
      <c r="L311" s="64" t="s">
        <v>57</v>
      </c>
      <c r="M311" s="11">
        <v>0</v>
      </c>
      <c r="N311" s="14">
        <v>0</v>
      </c>
      <c r="O311" s="64">
        <v>0</v>
      </c>
      <c r="P311" s="64">
        <v>0</v>
      </c>
      <c r="Q311" s="18">
        <v>0</v>
      </c>
      <c r="R311" s="17" t="s">
        <v>56</v>
      </c>
      <c r="S311" s="64" t="s">
        <v>56</v>
      </c>
      <c r="T311" s="64" t="s">
        <v>58</v>
      </c>
      <c r="U311" s="64" t="s">
        <v>58</v>
      </c>
      <c r="V311" s="64">
        <v>0</v>
      </c>
      <c r="W311" s="11" t="s">
        <v>58</v>
      </c>
      <c r="X311" s="490" t="s">
        <v>179</v>
      </c>
      <c r="Y311" s="203">
        <v>0</v>
      </c>
      <c r="Z311" s="205">
        <v>0</v>
      </c>
      <c r="AA311" s="204" t="s">
        <v>56</v>
      </c>
      <c r="AB311" s="713" t="s">
        <v>56</v>
      </c>
      <c r="AC311" s="203" t="s">
        <v>56</v>
      </c>
      <c r="AD311" s="205" t="s">
        <v>56</v>
      </c>
      <c r="AE311" s="491">
        <v>0</v>
      </c>
      <c r="AF311" s="204">
        <v>0</v>
      </c>
      <c r="AG311" s="673" t="s">
        <v>56</v>
      </c>
    </row>
    <row r="312" spans="1:33" ht="30" customHeight="1" x14ac:dyDescent="0.25">
      <c r="A312" s="690" t="s">
        <v>49</v>
      </c>
      <c r="B312" s="836" t="s">
        <v>96</v>
      </c>
      <c r="C312" s="836" t="s">
        <v>140</v>
      </c>
      <c r="D312" s="471" t="s">
        <v>590</v>
      </c>
      <c r="E312" s="471" t="s">
        <v>590</v>
      </c>
      <c r="F312" s="472" t="s">
        <v>683</v>
      </c>
      <c r="G312" s="647" t="s">
        <v>590</v>
      </c>
      <c r="H312" s="681" t="s">
        <v>55</v>
      </c>
      <c r="I312" s="17" t="s">
        <v>56</v>
      </c>
      <c r="J312" s="64" t="s">
        <v>56</v>
      </c>
      <c r="K312" s="64" t="s">
        <v>56</v>
      </c>
      <c r="L312" s="64" t="s">
        <v>57</v>
      </c>
      <c r="M312" s="11">
        <v>0</v>
      </c>
      <c r="N312" s="14" t="s">
        <v>58</v>
      </c>
      <c r="O312" s="64" t="s">
        <v>58</v>
      </c>
      <c r="P312" s="64" t="s">
        <v>58</v>
      </c>
      <c r="Q312" s="18">
        <v>0</v>
      </c>
      <c r="R312" s="17" t="s">
        <v>56</v>
      </c>
      <c r="S312" s="64" t="s">
        <v>56</v>
      </c>
      <c r="T312" s="64" t="s">
        <v>58</v>
      </c>
      <c r="U312" s="64" t="s">
        <v>58</v>
      </c>
      <c r="V312" s="64">
        <v>0</v>
      </c>
      <c r="W312" s="11" t="s">
        <v>58</v>
      </c>
      <c r="X312" s="490" t="s">
        <v>179</v>
      </c>
      <c r="Y312" s="203">
        <v>0</v>
      </c>
      <c r="Z312" s="205">
        <v>0</v>
      </c>
      <c r="AA312" s="204" t="s">
        <v>56</v>
      </c>
      <c r="AB312" s="713" t="s">
        <v>56</v>
      </c>
      <c r="AC312" s="203" t="s">
        <v>56</v>
      </c>
      <c r="AD312" s="205" t="s">
        <v>56</v>
      </c>
      <c r="AE312" s="491">
        <v>0</v>
      </c>
      <c r="AF312" s="204">
        <v>0</v>
      </c>
      <c r="AG312" s="673" t="s">
        <v>56</v>
      </c>
    </row>
    <row r="313" spans="1:33" ht="30" customHeight="1" x14ac:dyDescent="0.25">
      <c r="A313" s="690" t="s">
        <v>49</v>
      </c>
      <c r="B313" s="836" t="s">
        <v>96</v>
      </c>
      <c r="C313" s="836" t="s">
        <v>140</v>
      </c>
      <c r="D313" s="471" t="s">
        <v>590</v>
      </c>
      <c r="E313" s="471" t="s">
        <v>590</v>
      </c>
      <c r="F313" s="472" t="s">
        <v>684</v>
      </c>
      <c r="G313" s="680" t="s">
        <v>685</v>
      </c>
      <c r="H313" s="18" t="s">
        <v>55</v>
      </c>
      <c r="I313" s="17" t="s">
        <v>56</v>
      </c>
      <c r="J313" s="64" t="s">
        <v>56</v>
      </c>
      <c r="K313" s="64" t="s">
        <v>56</v>
      </c>
      <c r="L313" s="64" t="s">
        <v>57</v>
      </c>
      <c r="M313" s="11">
        <v>0</v>
      </c>
      <c r="N313" s="14" t="s">
        <v>58</v>
      </c>
      <c r="O313" s="64" t="s">
        <v>58</v>
      </c>
      <c r="P313" s="64" t="s">
        <v>58</v>
      </c>
      <c r="Q313" s="18">
        <v>0</v>
      </c>
      <c r="R313" s="17" t="s">
        <v>56</v>
      </c>
      <c r="S313" s="64" t="s">
        <v>56</v>
      </c>
      <c r="T313" s="64" t="s">
        <v>58</v>
      </c>
      <c r="U313" s="64" t="s">
        <v>58</v>
      </c>
      <c r="V313" s="64">
        <v>0</v>
      </c>
      <c r="W313" s="11" t="s">
        <v>58</v>
      </c>
      <c r="X313" s="490" t="s">
        <v>179</v>
      </c>
      <c r="Y313" s="203">
        <v>0</v>
      </c>
      <c r="Z313" s="205">
        <v>0</v>
      </c>
      <c r="AA313" s="204" t="s">
        <v>56</v>
      </c>
      <c r="AB313" s="713" t="s">
        <v>56</v>
      </c>
      <c r="AC313" s="203" t="s">
        <v>56</v>
      </c>
      <c r="AD313" s="205" t="s">
        <v>56</v>
      </c>
      <c r="AE313" s="491">
        <v>0</v>
      </c>
      <c r="AF313" s="204">
        <v>0</v>
      </c>
      <c r="AG313" s="673" t="s">
        <v>56</v>
      </c>
    </row>
    <row r="314" spans="1:33" ht="30" customHeight="1" x14ac:dyDescent="0.25">
      <c r="A314" s="690" t="s">
        <v>49</v>
      </c>
      <c r="B314" s="836" t="s">
        <v>96</v>
      </c>
      <c r="C314" s="836" t="s">
        <v>140</v>
      </c>
      <c r="D314" s="471" t="s">
        <v>686</v>
      </c>
      <c r="E314" s="471" t="s">
        <v>580</v>
      </c>
      <c r="F314" s="472" t="s">
        <v>687</v>
      </c>
      <c r="G314" s="680" t="s">
        <v>654</v>
      </c>
      <c r="H314" s="18" t="s">
        <v>55</v>
      </c>
      <c r="I314" s="17" t="s">
        <v>56</v>
      </c>
      <c r="J314" s="64" t="s">
        <v>56</v>
      </c>
      <c r="K314" s="64" t="s">
        <v>56</v>
      </c>
      <c r="L314" s="64" t="s">
        <v>57</v>
      </c>
      <c r="M314" s="11">
        <v>0</v>
      </c>
      <c r="N314" s="682" t="s">
        <v>58</v>
      </c>
      <c r="O314" s="196" t="s">
        <v>58</v>
      </c>
      <c r="P314" s="196" t="s">
        <v>58</v>
      </c>
      <c r="Q314" s="223">
        <v>0</v>
      </c>
      <c r="R314" s="17" t="s">
        <v>56</v>
      </c>
      <c r="S314" s="64" t="s">
        <v>56</v>
      </c>
      <c r="T314" s="64" t="s">
        <v>58</v>
      </c>
      <c r="U314" s="64" t="s">
        <v>58</v>
      </c>
      <c r="V314" s="64">
        <v>0</v>
      </c>
      <c r="W314" s="11" t="s">
        <v>58</v>
      </c>
      <c r="X314" s="490" t="s">
        <v>179</v>
      </c>
      <c r="Y314" s="203">
        <v>0</v>
      </c>
      <c r="Z314" s="205">
        <v>0</v>
      </c>
      <c r="AA314" s="204" t="s">
        <v>56</v>
      </c>
      <c r="AB314" s="713" t="s">
        <v>56</v>
      </c>
      <c r="AC314" s="203" t="s">
        <v>56</v>
      </c>
      <c r="AD314" s="205" t="s">
        <v>56</v>
      </c>
      <c r="AE314" s="491">
        <v>0</v>
      </c>
      <c r="AF314" s="204">
        <v>0</v>
      </c>
      <c r="AG314" s="673" t="s">
        <v>56</v>
      </c>
    </row>
    <row r="315" spans="1:33" ht="30" customHeight="1" x14ac:dyDescent="0.25">
      <c r="A315" s="690" t="s">
        <v>49</v>
      </c>
      <c r="B315" s="836" t="s">
        <v>96</v>
      </c>
      <c r="C315" s="836" t="s">
        <v>140</v>
      </c>
      <c r="D315" s="471" t="s">
        <v>168</v>
      </c>
      <c r="E315" s="471" t="s">
        <v>169</v>
      </c>
      <c r="F315" s="472" t="s">
        <v>688</v>
      </c>
      <c r="G315" s="680" t="s">
        <v>610</v>
      </c>
      <c r="H315" s="18" t="s">
        <v>55</v>
      </c>
      <c r="I315" s="17" t="s">
        <v>56</v>
      </c>
      <c r="J315" s="64" t="s">
        <v>56</v>
      </c>
      <c r="K315" s="64" t="s">
        <v>56</v>
      </c>
      <c r="L315" s="64" t="s">
        <v>57</v>
      </c>
      <c r="M315" s="11">
        <v>0</v>
      </c>
      <c r="N315" s="14" t="s">
        <v>58</v>
      </c>
      <c r="O315" s="64" t="s">
        <v>58</v>
      </c>
      <c r="P315" s="64" t="s">
        <v>58</v>
      </c>
      <c r="Q315" s="18">
        <v>0</v>
      </c>
      <c r="R315" s="17" t="s">
        <v>56</v>
      </c>
      <c r="S315" s="64" t="s">
        <v>56</v>
      </c>
      <c r="T315" s="64">
        <v>0</v>
      </c>
      <c r="U315" s="64">
        <v>4</v>
      </c>
      <c r="V315" s="64">
        <v>0</v>
      </c>
      <c r="W315" s="11">
        <v>1</v>
      </c>
      <c r="X315" s="490" t="s">
        <v>179</v>
      </c>
      <c r="Y315" s="203">
        <v>0</v>
      </c>
      <c r="Z315" s="205">
        <v>0</v>
      </c>
      <c r="AA315" s="204" t="s">
        <v>56</v>
      </c>
      <c r="AB315" s="713" t="s">
        <v>56</v>
      </c>
      <c r="AC315" s="203" t="s">
        <v>56</v>
      </c>
      <c r="AD315" s="205" t="s">
        <v>56</v>
      </c>
      <c r="AE315" s="491">
        <v>0</v>
      </c>
      <c r="AF315" s="204">
        <v>0</v>
      </c>
      <c r="AG315" s="673" t="s">
        <v>56</v>
      </c>
    </row>
    <row r="316" spans="1:33" ht="30" customHeight="1" x14ac:dyDescent="0.25">
      <c r="A316" s="690" t="s">
        <v>49</v>
      </c>
      <c r="B316" s="836" t="s">
        <v>96</v>
      </c>
      <c r="C316" s="836" t="s">
        <v>140</v>
      </c>
      <c r="D316" s="471" t="s">
        <v>168</v>
      </c>
      <c r="E316" s="471" t="s">
        <v>169</v>
      </c>
      <c r="F316" s="472" t="s">
        <v>689</v>
      </c>
      <c r="G316" s="647" t="s">
        <v>690</v>
      </c>
      <c r="H316" s="681" t="s">
        <v>55</v>
      </c>
      <c r="I316" s="17" t="s">
        <v>56</v>
      </c>
      <c r="J316" s="64" t="s">
        <v>56</v>
      </c>
      <c r="K316" s="64" t="s">
        <v>56</v>
      </c>
      <c r="L316" s="64" t="s">
        <v>57</v>
      </c>
      <c r="M316" s="11">
        <v>0</v>
      </c>
      <c r="N316" s="14" t="s">
        <v>58</v>
      </c>
      <c r="O316" s="64" t="s">
        <v>58</v>
      </c>
      <c r="P316" s="64" t="s">
        <v>58</v>
      </c>
      <c r="Q316" s="18">
        <v>0</v>
      </c>
      <c r="R316" s="17" t="s">
        <v>56</v>
      </c>
      <c r="S316" s="64" t="s">
        <v>56</v>
      </c>
      <c r="T316" s="64">
        <v>3</v>
      </c>
      <c r="U316" s="64">
        <v>3</v>
      </c>
      <c r="V316" s="64">
        <v>0</v>
      </c>
      <c r="W316" s="11">
        <v>2</v>
      </c>
      <c r="X316" s="490" t="s">
        <v>179</v>
      </c>
      <c r="Y316" s="203">
        <v>0</v>
      </c>
      <c r="Z316" s="205">
        <v>0</v>
      </c>
      <c r="AA316" s="204" t="s">
        <v>56</v>
      </c>
      <c r="AB316" s="713" t="s">
        <v>56</v>
      </c>
      <c r="AC316" s="203" t="s">
        <v>56</v>
      </c>
      <c r="AD316" s="205" t="s">
        <v>56</v>
      </c>
      <c r="AE316" s="491">
        <v>0</v>
      </c>
      <c r="AF316" s="204">
        <v>0</v>
      </c>
      <c r="AG316" s="673" t="s">
        <v>56</v>
      </c>
    </row>
    <row r="317" spans="1:33" ht="30" customHeight="1" x14ac:dyDescent="0.25">
      <c r="A317" s="690" t="s">
        <v>49</v>
      </c>
      <c r="B317" s="836" t="s">
        <v>96</v>
      </c>
      <c r="C317" s="836" t="s">
        <v>140</v>
      </c>
      <c r="D317" s="471" t="s">
        <v>168</v>
      </c>
      <c r="E317" s="471" t="s">
        <v>169</v>
      </c>
      <c r="F317" s="472" t="s">
        <v>691</v>
      </c>
      <c r="G317" s="647" t="s">
        <v>171</v>
      </c>
      <c r="H317" s="681" t="s">
        <v>55</v>
      </c>
      <c r="I317" s="17" t="s">
        <v>56</v>
      </c>
      <c r="J317" s="64" t="s">
        <v>56</v>
      </c>
      <c r="K317" s="64" t="s">
        <v>56</v>
      </c>
      <c r="L317" s="64" t="s">
        <v>57</v>
      </c>
      <c r="M317" s="11">
        <v>0</v>
      </c>
      <c r="N317" s="14" t="s">
        <v>58</v>
      </c>
      <c r="O317" s="64" t="s">
        <v>58</v>
      </c>
      <c r="P317" s="64" t="s">
        <v>58</v>
      </c>
      <c r="Q317" s="18">
        <v>0</v>
      </c>
      <c r="R317" s="17" t="s">
        <v>56</v>
      </c>
      <c r="S317" s="64" t="s">
        <v>56</v>
      </c>
      <c r="T317" s="64" t="s">
        <v>58</v>
      </c>
      <c r="U317" s="64" t="s">
        <v>58</v>
      </c>
      <c r="V317" s="64">
        <v>0</v>
      </c>
      <c r="W317" s="11" t="s">
        <v>58</v>
      </c>
      <c r="X317" s="490" t="s">
        <v>179</v>
      </c>
      <c r="Y317" s="203">
        <v>0</v>
      </c>
      <c r="Z317" s="205">
        <v>0</v>
      </c>
      <c r="AA317" s="204" t="s">
        <v>56</v>
      </c>
      <c r="AB317" s="713" t="s">
        <v>56</v>
      </c>
      <c r="AC317" s="203" t="s">
        <v>56</v>
      </c>
      <c r="AD317" s="205" t="s">
        <v>56</v>
      </c>
      <c r="AE317" s="491">
        <v>0</v>
      </c>
      <c r="AF317" s="204">
        <v>0</v>
      </c>
      <c r="AG317" s="673" t="s">
        <v>56</v>
      </c>
    </row>
    <row r="318" spans="1:33" ht="30" customHeight="1" x14ac:dyDescent="0.25">
      <c r="A318" s="690" t="s">
        <v>49</v>
      </c>
      <c r="B318" s="836" t="s">
        <v>96</v>
      </c>
      <c r="C318" s="836" t="s">
        <v>140</v>
      </c>
      <c r="D318" s="471" t="s">
        <v>168</v>
      </c>
      <c r="E318" s="471" t="s">
        <v>169</v>
      </c>
      <c r="F318" s="472" t="s">
        <v>692</v>
      </c>
      <c r="G318" s="680" t="s">
        <v>610</v>
      </c>
      <c r="H318" s="18" t="s">
        <v>55</v>
      </c>
      <c r="I318" s="17" t="s">
        <v>56</v>
      </c>
      <c r="J318" s="64" t="s">
        <v>56</v>
      </c>
      <c r="K318" s="64" t="s">
        <v>56</v>
      </c>
      <c r="L318" s="64" t="s">
        <v>57</v>
      </c>
      <c r="M318" s="11">
        <v>0</v>
      </c>
      <c r="N318" s="14" t="s">
        <v>58</v>
      </c>
      <c r="O318" s="64" t="s">
        <v>58</v>
      </c>
      <c r="P318" s="64" t="s">
        <v>58</v>
      </c>
      <c r="Q318" s="18">
        <v>0</v>
      </c>
      <c r="R318" s="17" t="s">
        <v>56</v>
      </c>
      <c r="S318" s="64" t="s">
        <v>56</v>
      </c>
      <c r="T318" s="64">
        <v>0</v>
      </c>
      <c r="U318" s="64">
        <v>2</v>
      </c>
      <c r="V318" s="64">
        <v>0</v>
      </c>
      <c r="W318" s="11">
        <v>1</v>
      </c>
      <c r="X318" s="490" t="s">
        <v>179</v>
      </c>
      <c r="Y318" s="203">
        <v>0</v>
      </c>
      <c r="Z318" s="205">
        <v>0</v>
      </c>
      <c r="AA318" s="204" t="s">
        <v>56</v>
      </c>
      <c r="AB318" s="713" t="s">
        <v>56</v>
      </c>
      <c r="AC318" s="203" t="s">
        <v>56</v>
      </c>
      <c r="AD318" s="205" t="s">
        <v>56</v>
      </c>
      <c r="AE318" s="491">
        <v>0</v>
      </c>
      <c r="AF318" s="204">
        <v>0</v>
      </c>
      <c r="AG318" s="673" t="s">
        <v>56</v>
      </c>
    </row>
    <row r="319" spans="1:33" ht="30" customHeight="1" x14ac:dyDescent="0.25">
      <c r="A319" s="690" t="s">
        <v>49</v>
      </c>
      <c r="B319" s="836" t="s">
        <v>96</v>
      </c>
      <c r="C319" s="836" t="s">
        <v>140</v>
      </c>
      <c r="D319" s="471" t="s">
        <v>168</v>
      </c>
      <c r="E319" s="471" t="s">
        <v>169</v>
      </c>
      <c r="F319" s="472" t="s">
        <v>693</v>
      </c>
      <c r="G319" s="680" t="s">
        <v>171</v>
      </c>
      <c r="H319" s="18" t="s">
        <v>55</v>
      </c>
      <c r="I319" s="17" t="s">
        <v>56</v>
      </c>
      <c r="J319" s="64" t="s">
        <v>56</v>
      </c>
      <c r="K319" s="64" t="s">
        <v>56</v>
      </c>
      <c r="L319" s="64" t="s">
        <v>57</v>
      </c>
      <c r="M319" s="11">
        <v>0</v>
      </c>
      <c r="N319" s="14" t="s">
        <v>58</v>
      </c>
      <c r="O319" s="64" t="s">
        <v>58</v>
      </c>
      <c r="P319" s="64" t="s">
        <v>58</v>
      </c>
      <c r="Q319" s="18">
        <v>0</v>
      </c>
      <c r="R319" s="17" t="s">
        <v>56</v>
      </c>
      <c r="S319" s="64" t="s">
        <v>56</v>
      </c>
      <c r="T319" s="64">
        <v>0</v>
      </c>
      <c r="U319" s="64">
        <v>0</v>
      </c>
      <c r="V319" s="64">
        <v>0</v>
      </c>
      <c r="W319" s="11">
        <v>1</v>
      </c>
      <c r="X319" s="490" t="s">
        <v>179</v>
      </c>
      <c r="Y319" s="203">
        <v>0</v>
      </c>
      <c r="Z319" s="205">
        <v>0</v>
      </c>
      <c r="AA319" s="204" t="s">
        <v>56</v>
      </c>
      <c r="AB319" s="713" t="s">
        <v>56</v>
      </c>
      <c r="AC319" s="203" t="s">
        <v>56</v>
      </c>
      <c r="AD319" s="205" t="s">
        <v>56</v>
      </c>
      <c r="AE319" s="491">
        <v>0</v>
      </c>
      <c r="AF319" s="204">
        <v>0</v>
      </c>
      <c r="AG319" s="673" t="s">
        <v>56</v>
      </c>
    </row>
    <row r="320" spans="1:33" ht="30" customHeight="1" x14ac:dyDescent="0.25">
      <c r="A320" s="690" t="s">
        <v>49</v>
      </c>
      <c r="B320" s="836" t="s">
        <v>96</v>
      </c>
      <c r="C320" s="836" t="s">
        <v>140</v>
      </c>
      <c r="D320" s="471" t="s">
        <v>694</v>
      </c>
      <c r="E320" s="471" t="s">
        <v>169</v>
      </c>
      <c r="F320" s="472" t="s">
        <v>695</v>
      </c>
      <c r="G320" s="680" t="s">
        <v>169</v>
      </c>
      <c r="H320" s="18" t="s">
        <v>55</v>
      </c>
      <c r="I320" s="17" t="s">
        <v>56</v>
      </c>
      <c r="J320" s="64" t="s">
        <v>56</v>
      </c>
      <c r="K320" s="64" t="s">
        <v>56</v>
      </c>
      <c r="L320" s="64" t="s">
        <v>57</v>
      </c>
      <c r="M320" s="11">
        <v>0</v>
      </c>
      <c r="N320" s="14" t="s">
        <v>58</v>
      </c>
      <c r="O320" s="64" t="s">
        <v>58</v>
      </c>
      <c r="P320" s="64" t="s">
        <v>58</v>
      </c>
      <c r="Q320" s="18">
        <v>0</v>
      </c>
      <c r="R320" s="17" t="s">
        <v>56</v>
      </c>
      <c r="S320" s="64" t="s">
        <v>56</v>
      </c>
      <c r="T320" s="64" t="s">
        <v>58</v>
      </c>
      <c r="U320" s="64" t="s">
        <v>58</v>
      </c>
      <c r="V320" s="64">
        <v>0</v>
      </c>
      <c r="W320" s="11" t="s">
        <v>58</v>
      </c>
      <c r="X320" s="490" t="s">
        <v>179</v>
      </c>
      <c r="Y320" s="203">
        <v>0</v>
      </c>
      <c r="Z320" s="205">
        <v>0</v>
      </c>
      <c r="AA320" s="204" t="s">
        <v>56</v>
      </c>
      <c r="AB320" s="713" t="s">
        <v>56</v>
      </c>
      <c r="AC320" s="203" t="s">
        <v>56</v>
      </c>
      <c r="AD320" s="205" t="s">
        <v>56</v>
      </c>
      <c r="AE320" s="491">
        <v>0</v>
      </c>
      <c r="AF320" s="204">
        <v>0</v>
      </c>
      <c r="AG320" s="673" t="s">
        <v>56</v>
      </c>
    </row>
    <row r="321" spans="1:33" ht="30" customHeight="1" x14ac:dyDescent="0.25">
      <c r="A321" s="690" t="s">
        <v>49</v>
      </c>
      <c r="B321" s="836" t="s">
        <v>96</v>
      </c>
      <c r="C321" s="836" t="s">
        <v>140</v>
      </c>
      <c r="D321" s="471" t="s">
        <v>694</v>
      </c>
      <c r="E321" s="471" t="s">
        <v>169</v>
      </c>
      <c r="F321" s="472" t="s">
        <v>696</v>
      </c>
      <c r="G321" s="680" t="s">
        <v>169</v>
      </c>
      <c r="H321" s="18" t="s">
        <v>55</v>
      </c>
      <c r="I321" s="17" t="s">
        <v>56</v>
      </c>
      <c r="J321" s="64" t="s">
        <v>56</v>
      </c>
      <c r="K321" s="64" t="s">
        <v>56</v>
      </c>
      <c r="L321" s="64" t="s">
        <v>57</v>
      </c>
      <c r="M321" s="11">
        <v>0</v>
      </c>
      <c r="N321" s="14" t="s">
        <v>58</v>
      </c>
      <c r="O321" s="64" t="s">
        <v>58</v>
      </c>
      <c r="P321" s="64" t="s">
        <v>58</v>
      </c>
      <c r="Q321" s="18">
        <v>0</v>
      </c>
      <c r="R321" s="17" t="s">
        <v>56</v>
      </c>
      <c r="S321" s="64" t="s">
        <v>56</v>
      </c>
      <c r="T321" s="64" t="s">
        <v>58</v>
      </c>
      <c r="U321" s="64" t="s">
        <v>58</v>
      </c>
      <c r="V321" s="64">
        <v>0</v>
      </c>
      <c r="W321" s="11" t="s">
        <v>58</v>
      </c>
      <c r="X321" s="490" t="s">
        <v>179</v>
      </c>
      <c r="Y321" s="203">
        <v>0</v>
      </c>
      <c r="Z321" s="205">
        <v>0</v>
      </c>
      <c r="AA321" s="204" t="s">
        <v>56</v>
      </c>
      <c r="AB321" s="713" t="s">
        <v>56</v>
      </c>
      <c r="AC321" s="203" t="s">
        <v>56</v>
      </c>
      <c r="AD321" s="205" t="s">
        <v>56</v>
      </c>
      <c r="AE321" s="491">
        <v>0</v>
      </c>
      <c r="AF321" s="204">
        <v>0</v>
      </c>
      <c r="AG321" s="673" t="s">
        <v>56</v>
      </c>
    </row>
    <row r="322" spans="1:33" ht="30" customHeight="1" x14ac:dyDescent="0.25">
      <c r="A322" s="690" t="s">
        <v>49</v>
      </c>
      <c r="B322" s="836" t="s">
        <v>96</v>
      </c>
      <c r="C322" s="836" t="s">
        <v>140</v>
      </c>
      <c r="D322" s="471" t="s">
        <v>694</v>
      </c>
      <c r="E322" s="471" t="s">
        <v>169</v>
      </c>
      <c r="F322" s="472" t="s">
        <v>697</v>
      </c>
      <c r="G322" s="680" t="s">
        <v>169</v>
      </c>
      <c r="H322" s="18" t="s">
        <v>55</v>
      </c>
      <c r="I322" s="17" t="s">
        <v>56</v>
      </c>
      <c r="J322" s="64" t="s">
        <v>56</v>
      </c>
      <c r="K322" s="64" t="s">
        <v>56</v>
      </c>
      <c r="L322" s="64" t="s">
        <v>57</v>
      </c>
      <c r="M322" s="11">
        <v>0</v>
      </c>
      <c r="N322" s="14" t="s">
        <v>58</v>
      </c>
      <c r="O322" s="64" t="s">
        <v>58</v>
      </c>
      <c r="P322" s="64" t="s">
        <v>58</v>
      </c>
      <c r="Q322" s="18">
        <v>0</v>
      </c>
      <c r="R322" s="17" t="s">
        <v>56</v>
      </c>
      <c r="S322" s="64" t="s">
        <v>56</v>
      </c>
      <c r="T322" s="64" t="s">
        <v>58</v>
      </c>
      <c r="U322" s="64" t="s">
        <v>58</v>
      </c>
      <c r="V322" s="64">
        <v>0</v>
      </c>
      <c r="W322" s="11" t="s">
        <v>58</v>
      </c>
      <c r="X322" s="490" t="s">
        <v>179</v>
      </c>
      <c r="Y322" s="203">
        <v>0</v>
      </c>
      <c r="Z322" s="205">
        <v>0</v>
      </c>
      <c r="AA322" s="204" t="s">
        <v>56</v>
      </c>
      <c r="AB322" s="713" t="s">
        <v>56</v>
      </c>
      <c r="AC322" s="203" t="s">
        <v>56</v>
      </c>
      <c r="AD322" s="205" t="s">
        <v>56</v>
      </c>
      <c r="AE322" s="491">
        <v>0</v>
      </c>
      <c r="AF322" s="204">
        <v>0</v>
      </c>
      <c r="AG322" s="673" t="s">
        <v>56</v>
      </c>
    </row>
    <row r="323" spans="1:33" ht="30" customHeight="1" x14ac:dyDescent="0.25">
      <c r="A323" s="690" t="s">
        <v>49</v>
      </c>
      <c r="B323" s="836" t="s">
        <v>96</v>
      </c>
      <c r="C323" s="836" t="s">
        <v>140</v>
      </c>
      <c r="D323" s="471" t="s">
        <v>698</v>
      </c>
      <c r="E323" s="471" t="s">
        <v>699</v>
      </c>
      <c r="F323" s="472" t="s">
        <v>700</v>
      </c>
      <c r="G323" s="680" t="s">
        <v>699</v>
      </c>
      <c r="H323" s="18" t="s">
        <v>55</v>
      </c>
      <c r="I323" s="17" t="s">
        <v>56</v>
      </c>
      <c r="J323" s="64" t="s">
        <v>56</v>
      </c>
      <c r="K323" s="64" t="s">
        <v>56</v>
      </c>
      <c r="L323" s="64" t="s">
        <v>57</v>
      </c>
      <c r="M323" s="11">
        <v>0</v>
      </c>
      <c r="N323" s="14" t="s">
        <v>58</v>
      </c>
      <c r="O323" s="64" t="s">
        <v>58</v>
      </c>
      <c r="P323" s="64" t="s">
        <v>58</v>
      </c>
      <c r="Q323" s="18">
        <v>0</v>
      </c>
      <c r="R323" s="17" t="s">
        <v>56</v>
      </c>
      <c r="S323" s="64" t="s">
        <v>56</v>
      </c>
      <c r="T323" s="64" t="s">
        <v>58</v>
      </c>
      <c r="U323" s="64" t="s">
        <v>58</v>
      </c>
      <c r="V323" s="64">
        <v>0</v>
      </c>
      <c r="W323" s="11" t="s">
        <v>58</v>
      </c>
      <c r="X323" s="490" t="s">
        <v>179</v>
      </c>
      <c r="Y323" s="203">
        <v>0</v>
      </c>
      <c r="Z323" s="205">
        <v>0</v>
      </c>
      <c r="AA323" s="204" t="s">
        <v>56</v>
      </c>
      <c r="AB323" s="713" t="s">
        <v>56</v>
      </c>
      <c r="AC323" s="203" t="s">
        <v>56</v>
      </c>
      <c r="AD323" s="205" t="s">
        <v>56</v>
      </c>
      <c r="AE323" s="491">
        <v>0</v>
      </c>
      <c r="AF323" s="204">
        <v>0</v>
      </c>
      <c r="AG323" s="673" t="s">
        <v>56</v>
      </c>
    </row>
    <row r="324" spans="1:33" ht="30" customHeight="1" x14ac:dyDescent="0.25">
      <c r="A324" s="690" t="s">
        <v>49</v>
      </c>
      <c r="B324" s="836" t="s">
        <v>96</v>
      </c>
      <c r="C324" s="836" t="s">
        <v>140</v>
      </c>
      <c r="D324" s="471" t="s">
        <v>698</v>
      </c>
      <c r="E324" s="471" t="s">
        <v>699</v>
      </c>
      <c r="F324" s="472" t="s">
        <v>701</v>
      </c>
      <c r="G324" s="680" t="s">
        <v>699</v>
      </c>
      <c r="H324" s="18" t="s">
        <v>55</v>
      </c>
      <c r="I324" s="17" t="s">
        <v>56</v>
      </c>
      <c r="J324" s="64" t="s">
        <v>56</v>
      </c>
      <c r="K324" s="64" t="s">
        <v>56</v>
      </c>
      <c r="L324" s="64" t="s">
        <v>57</v>
      </c>
      <c r="M324" s="11">
        <v>0</v>
      </c>
      <c r="N324" s="14" t="s">
        <v>58</v>
      </c>
      <c r="O324" s="64" t="s">
        <v>58</v>
      </c>
      <c r="P324" s="64" t="s">
        <v>58</v>
      </c>
      <c r="Q324" s="18">
        <v>0</v>
      </c>
      <c r="R324" s="17" t="s">
        <v>56</v>
      </c>
      <c r="S324" s="64" t="s">
        <v>56</v>
      </c>
      <c r="T324" s="64" t="s">
        <v>58</v>
      </c>
      <c r="U324" s="64" t="s">
        <v>58</v>
      </c>
      <c r="V324" s="64">
        <v>0</v>
      </c>
      <c r="W324" s="11" t="s">
        <v>58</v>
      </c>
      <c r="X324" s="490" t="s">
        <v>179</v>
      </c>
      <c r="Y324" s="203">
        <v>0</v>
      </c>
      <c r="Z324" s="205">
        <v>0</v>
      </c>
      <c r="AA324" s="204" t="s">
        <v>56</v>
      </c>
      <c r="AB324" s="713" t="s">
        <v>56</v>
      </c>
      <c r="AC324" s="203" t="s">
        <v>56</v>
      </c>
      <c r="AD324" s="205" t="s">
        <v>56</v>
      </c>
      <c r="AE324" s="491">
        <v>0</v>
      </c>
      <c r="AF324" s="204">
        <v>0</v>
      </c>
      <c r="AG324" s="673" t="s">
        <v>56</v>
      </c>
    </row>
    <row r="325" spans="1:33" ht="30" customHeight="1" x14ac:dyDescent="0.25">
      <c r="A325" s="690" t="s">
        <v>49</v>
      </c>
      <c r="B325" s="836" t="s">
        <v>96</v>
      </c>
      <c r="C325" s="836" t="s">
        <v>140</v>
      </c>
      <c r="D325" s="471" t="s">
        <v>698</v>
      </c>
      <c r="E325" s="471" t="s">
        <v>699</v>
      </c>
      <c r="F325" s="472" t="s">
        <v>702</v>
      </c>
      <c r="G325" s="680" t="s">
        <v>699</v>
      </c>
      <c r="H325" s="18" t="s">
        <v>55</v>
      </c>
      <c r="I325" s="17" t="s">
        <v>56</v>
      </c>
      <c r="J325" s="64" t="s">
        <v>56</v>
      </c>
      <c r="K325" s="64" t="s">
        <v>56</v>
      </c>
      <c r="L325" s="64" t="s">
        <v>57</v>
      </c>
      <c r="M325" s="11">
        <v>0</v>
      </c>
      <c r="N325" s="14" t="s">
        <v>58</v>
      </c>
      <c r="O325" s="64" t="s">
        <v>58</v>
      </c>
      <c r="P325" s="64" t="s">
        <v>58</v>
      </c>
      <c r="Q325" s="18">
        <v>0</v>
      </c>
      <c r="R325" s="17" t="s">
        <v>56</v>
      </c>
      <c r="S325" s="64" t="s">
        <v>56</v>
      </c>
      <c r="T325" s="64" t="s">
        <v>58</v>
      </c>
      <c r="U325" s="64" t="s">
        <v>58</v>
      </c>
      <c r="V325" s="64">
        <v>0</v>
      </c>
      <c r="W325" s="11" t="s">
        <v>58</v>
      </c>
      <c r="X325" s="490" t="s">
        <v>179</v>
      </c>
      <c r="Y325" s="203">
        <v>0</v>
      </c>
      <c r="Z325" s="205">
        <v>0</v>
      </c>
      <c r="AA325" s="204" t="s">
        <v>56</v>
      </c>
      <c r="AB325" s="713" t="s">
        <v>56</v>
      </c>
      <c r="AC325" s="203" t="s">
        <v>56</v>
      </c>
      <c r="AD325" s="205" t="s">
        <v>56</v>
      </c>
      <c r="AE325" s="491">
        <v>0</v>
      </c>
      <c r="AF325" s="204">
        <v>0</v>
      </c>
      <c r="AG325" s="673" t="s">
        <v>56</v>
      </c>
    </row>
    <row r="326" spans="1:33" ht="30" customHeight="1" x14ac:dyDescent="0.25">
      <c r="A326" s="690" t="s">
        <v>49</v>
      </c>
      <c r="B326" s="836" t="s">
        <v>96</v>
      </c>
      <c r="C326" s="836" t="s">
        <v>140</v>
      </c>
      <c r="D326" s="471" t="s">
        <v>703</v>
      </c>
      <c r="E326" s="471" t="s">
        <v>590</v>
      </c>
      <c r="F326" s="472" t="s">
        <v>704</v>
      </c>
      <c r="G326" s="680" t="s">
        <v>590</v>
      </c>
      <c r="H326" s="18" t="s">
        <v>55</v>
      </c>
      <c r="I326" s="17" t="s">
        <v>56</v>
      </c>
      <c r="J326" s="64" t="s">
        <v>56</v>
      </c>
      <c r="K326" s="64" t="s">
        <v>56</v>
      </c>
      <c r="L326" s="64" t="s">
        <v>57</v>
      </c>
      <c r="M326" s="11">
        <v>0</v>
      </c>
      <c r="N326" s="14" t="s">
        <v>58</v>
      </c>
      <c r="O326" s="64" t="s">
        <v>58</v>
      </c>
      <c r="P326" s="64" t="s">
        <v>58</v>
      </c>
      <c r="Q326" s="18">
        <v>0</v>
      </c>
      <c r="R326" s="17" t="s">
        <v>56</v>
      </c>
      <c r="S326" s="64" t="s">
        <v>56</v>
      </c>
      <c r="T326" s="64" t="s">
        <v>58</v>
      </c>
      <c r="U326" s="64" t="s">
        <v>58</v>
      </c>
      <c r="V326" s="64">
        <v>0</v>
      </c>
      <c r="W326" s="11" t="s">
        <v>58</v>
      </c>
      <c r="X326" s="490" t="s">
        <v>179</v>
      </c>
      <c r="Y326" s="203">
        <v>0</v>
      </c>
      <c r="Z326" s="205">
        <v>0</v>
      </c>
      <c r="AA326" s="204" t="s">
        <v>56</v>
      </c>
      <c r="AB326" s="713" t="s">
        <v>56</v>
      </c>
      <c r="AC326" s="203" t="s">
        <v>56</v>
      </c>
      <c r="AD326" s="205" t="s">
        <v>56</v>
      </c>
      <c r="AE326" s="491">
        <v>0</v>
      </c>
      <c r="AF326" s="204">
        <v>0</v>
      </c>
      <c r="AG326" s="673" t="s">
        <v>56</v>
      </c>
    </row>
    <row r="327" spans="1:33" ht="30" customHeight="1" x14ac:dyDescent="0.25">
      <c r="A327" s="690" t="s">
        <v>49</v>
      </c>
      <c r="B327" s="836" t="s">
        <v>96</v>
      </c>
      <c r="C327" s="836" t="s">
        <v>140</v>
      </c>
      <c r="D327" s="471" t="s">
        <v>703</v>
      </c>
      <c r="E327" s="471" t="s">
        <v>590</v>
      </c>
      <c r="F327" s="472" t="s">
        <v>705</v>
      </c>
      <c r="G327" s="680" t="s">
        <v>590</v>
      </c>
      <c r="H327" s="18" t="s">
        <v>55</v>
      </c>
      <c r="I327" s="17" t="s">
        <v>56</v>
      </c>
      <c r="J327" s="64" t="s">
        <v>56</v>
      </c>
      <c r="K327" s="64" t="s">
        <v>56</v>
      </c>
      <c r="L327" s="64" t="s">
        <v>57</v>
      </c>
      <c r="M327" s="11">
        <v>0</v>
      </c>
      <c r="N327" s="14" t="s">
        <v>58</v>
      </c>
      <c r="O327" s="64" t="s">
        <v>58</v>
      </c>
      <c r="P327" s="64" t="s">
        <v>58</v>
      </c>
      <c r="Q327" s="18">
        <v>0</v>
      </c>
      <c r="R327" s="17" t="s">
        <v>56</v>
      </c>
      <c r="S327" s="64" t="s">
        <v>56</v>
      </c>
      <c r="T327" s="64" t="s">
        <v>58</v>
      </c>
      <c r="U327" s="64" t="s">
        <v>58</v>
      </c>
      <c r="V327" s="64">
        <v>0</v>
      </c>
      <c r="W327" s="11" t="s">
        <v>58</v>
      </c>
      <c r="X327" s="490" t="s">
        <v>179</v>
      </c>
      <c r="Y327" s="203">
        <v>0</v>
      </c>
      <c r="Z327" s="205">
        <v>0</v>
      </c>
      <c r="AA327" s="204" t="s">
        <v>56</v>
      </c>
      <c r="AB327" s="713" t="s">
        <v>56</v>
      </c>
      <c r="AC327" s="203" t="s">
        <v>56</v>
      </c>
      <c r="AD327" s="205" t="s">
        <v>56</v>
      </c>
      <c r="AE327" s="491">
        <v>0</v>
      </c>
      <c r="AF327" s="204">
        <v>0</v>
      </c>
      <c r="AG327" s="673" t="s">
        <v>56</v>
      </c>
    </row>
    <row r="328" spans="1:33" ht="30" customHeight="1" x14ac:dyDescent="0.25">
      <c r="A328" s="690" t="s">
        <v>49</v>
      </c>
      <c r="B328" s="836" t="s">
        <v>96</v>
      </c>
      <c r="C328" s="836" t="s">
        <v>140</v>
      </c>
      <c r="D328" s="471" t="s">
        <v>703</v>
      </c>
      <c r="E328" s="471" t="s">
        <v>590</v>
      </c>
      <c r="F328" s="472" t="s">
        <v>706</v>
      </c>
      <c r="G328" s="680" t="s">
        <v>590</v>
      </c>
      <c r="H328" s="18" t="s">
        <v>55</v>
      </c>
      <c r="I328" s="17" t="s">
        <v>56</v>
      </c>
      <c r="J328" s="64" t="s">
        <v>56</v>
      </c>
      <c r="K328" s="64" t="s">
        <v>56</v>
      </c>
      <c r="L328" s="64" t="s">
        <v>57</v>
      </c>
      <c r="M328" s="11">
        <v>0</v>
      </c>
      <c r="N328" s="14" t="s">
        <v>58</v>
      </c>
      <c r="O328" s="64" t="s">
        <v>58</v>
      </c>
      <c r="P328" s="64" t="s">
        <v>58</v>
      </c>
      <c r="Q328" s="18">
        <v>0</v>
      </c>
      <c r="R328" s="17" t="s">
        <v>56</v>
      </c>
      <c r="S328" s="64" t="s">
        <v>56</v>
      </c>
      <c r="T328" s="64" t="s">
        <v>58</v>
      </c>
      <c r="U328" s="64" t="s">
        <v>58</v>
      </c>
      <c r="V328" s="64">
        <v>0</v>
      </c>
      <c r="W328" s="11" t="s">
        <v>58</v>
      </c>
      <c r="X328" s="490" t="s">
        <v>179</v>
      </c>
      <c r="Y328" s="203">
        <v>0</v>
      </c>
      <c r="Z328" s="205">
        <v>0</v>
      </c>
      <c r="AA328" s="204" t="s">
        <v>56</v>
      </c>
      <c r="AB328" s="713" t="s">
        <v>56</v>
      </c>
      <c r="AC328" s="203" t="s">
        <v>56</v>
      </c>
      <c r="AD328" s="205" t="s">
        <v>56</v>
      </c>
      <c r="AE328" s="491">
        <v>0</v>
      </c>
      <c r="AF328" s="204">
        <v>0</v>
      </c>
      <c r="AG328" s="673" t="s">
        <v>56</v>
      </c>
    </row>
    <row r="329" spans="1:33" ht="30" customHeight="1" x14ac:dyDescent="0.25">
      <c r="A329" s="688" t="s">
        <v>49</v>
      </c>
      <c r="B329" s="837" t="s">
        <v>96</v>
      </c>
      <c r="C329" s="837" t="s">
        <v>140</v>
      </c>
      <c r="D329" s="471" t="s">
        <v>703</v>
      </c>
      <c r="E329" s="471" t="s">
        <v>590</v>
      </c>
      <c r="F329" s="472" t="s">
        <v>707</v>
      </c>
      <c r="G329" s="647" t="s">
        <v>590</v>
      </c>
      <c r="H329" s="681" t="s">
        <v>55</v>
      </c>
      <c r="I329" s="17" t="s">
        <v>56</v>
      </c>
      <c r="J329" s="64" t="s">
        <v>56</v>
      </c>
      <c r="K329" s="64" t="s">
        <v>56</v>
      </c>
      <c r="L329" s="64" t="s">
        <v>57</v>
      </c>
      <c r="M329" s="11">
        <v>0</v>
      </c>
      <c r="N329" s="682" t="s">
        <v>58</v>
      </c>
      <c r="O329" s="196" t="s">
        <v>58</v>
      </c>
      <c r="P329" s="196" t="s">
        <v>58</v>
      </c>
      <c r="Q329" s="223">
        <v>0</v>
      </c>
      <c r="R329" s="17" t="s">
        <v>56</v>
      </c>
      <c r="S329" s="64" t="s">
        <v>56</v>
      </c>
      <c r="T329" s="64" t="s">
        <v>58</v>
      </c>
      <c r="U329" s="64" t="s">
        <v>58</v>
      </c>
      <c r="V329" s="64">
        <v>0</v>
      </c>
      <c r="W329" s="11" t="s">
        <v>58</v>
      </c>
      <c r="X329" s="490" t="s">
        <v>179</v>
      </c>
      <c r="Y329" s="203">
        <v>0</v>
      </c>
      <c r="Z329" s="205">
        <v>0</v>
      </c>
      <c r="AA329" s="845" t="s">
        <v>56</v>
      </c>
      <c r="AB329" s="861" t="s">
        <v>56</v>
      </c>
      <c r="AC329" s="203" t="s">
        <v>56</v>
      </c>
      <c r="AD329" s="205" t="s">
        <v>56</v>
      </c>
      <c r="AE329" s="863">
        <v>0</v>
      </c>
      <c r="AF329" s="845">
        <v>0</v>
      </c>
      <c r="AG329" s="856" t="s">
        <v>56</v>
      </c>
    </row>
    <row r="330" spans="1:33" ht="30" customHeight="1" x14ac:dyDescent="0.25">
      <c r="A330" s="827" t="s">
        <v>49</v>
      </c>
      <c r="B330" s="840" t="s">
        <v>96</v>
      </c>
      <c r="C330" s="129" t="s">
        <v>140</v>
      </c>
      <c r="D330" s="476" t="s">
        <v>703</v>
      </c>
      <c r="E330" s="476" t="s">
        <v>590</v>
      </c>
      <c r="F330" s="477" t="s">
        <v>708</v>
      </c>
      <c r="G330" s="857" t="s">
        <v>590</v>
      </c>
      <c r="H330" s="7" t="s">
        <v>55</v>
      </c>
      <c r="I330" s="17" t="s">
        <v>56</v>
      </c>
      <c r="J330" s="64" t="s">
        <v>56</v>
      </c>
      <c r="K330" s="64" t="s">
        <v>56</v>
      </c>
      <c r="L330" s="64" t="s">
        <v>57</v>
      </c>
      <c r="M330" s="11">
        <v>0</v>
      </c>
      <c r="N330" s="14" t="s">
        <v>58</v>
      </c>
      <c r="O330" s="64" t="s">
        <v>58</v>
      </c>
      <c r="P330" s="64" t="s">
        <v>58</v>
      </c>
      <c r="Q330" s="18">
        <v>0</v>
      </c>
      <c r="R330" s="17" t="s">
        <v>56</v>
      </c>
      <c r="S330" s="64" t="s">
        <v>56</v>
      </c>
      <c r="T330" s="64" t="s">
        <v>58</v>
      </c>
      <c r="U330" s="64" t="s">
        <v>58</v>
      </c>
      <c r="V330" s="64">
        <v>0</v>
      </c>
      <c r="W330" s="11" t="s">
        <v>58</v>
      </c>
      <c r="X330" s="490" t="s">
        <v>179</v>
      </c>
      <c r="Y330" s="203">
        <v>0</v>
      </c>
      <c r="Z330" s="205">
        <v>0</v>
      </c>
      <c r="AA330" s="204" t="s">
        <v>56</v>
      </c>
      <c r="AB330" s="713" t="s">
        <v>56</v>
      </c>
      <c r="AC330" s="203" t="s">
        <v>56</v>
      </c>
      <c r="AD330" s="205" t="s">
        <v>56</v>
      </c>
      <c r="AE330" s="491">
        <v>0</v>
      </c>
      <c r="AF330" s="204">
        <v>0</v>
      </c>
      <c r="AG330" s="692" t="s">
        <v>56</v>
      </c>
    </row>
    <row r="331" spans="1:33" ht="30" customHeight="1" thickBot="1" x14ac:dyDescent="0.3">
      <c r="A331" s="691" t="s">
        <v>49</v>
      </c>
      <c r="B331" s="657" t="s">
        <v>50</v>
      </c>
      <c r="C331" s="657" t="s">
        <v>74</v>
      </c>
      <c r="D331" s="656" t="s">
        <v>82</v>
      </c>
      <c r="E331" s="656" t="s">
        <v>82</v>
      </c>
      <c r="F331" s="687" t="s">
        <v>56</v>
      </c>
      <c r="G331" s="680"/>
      <c r="H331" s="64" t="s">
        <v>55</v>
      </c>
      <c r="I331" s="682" t="s">
        <v>56</v>
      </c>
      <c r="J331" s="196" t="s">
        <v>56</v>
      </c>
      <c r="K331" s="196" t="s">
        <v>56</v>
      </c>
      <c r="L331" s="196" t="s">
        <v>57</v>
      </c>
      <c r="M331" s="197">
        <v>0</v>
      </c>
      <c r="N331" s="14" t="s">
        <v>58</v>
      </c>
      <c r="O331" s="64" t="s">
        <v>58</v>
      </c>
      <c r="P331" s="64" t="s">
        <v>58</v>
      </c>
      <c r="Q331" s="18">
        <v>0</v>
      </c>
      <c r="R331" s="46" t="s">
        <v>56</v>
      </c>
      <c r="S331" s="41" t="s">
        <v>56</v>
      </c>
      <c r="T331" s="41" t="s">
        <v>58</v>
      </c>
      <c r="U331" s="41" t="s">
        <v>58</v>
      </c>
      <c r="V331" s="41">
        <v>1</v>
      </c>
      <c r="W331" s="587">
        <v>0</v>
      </c>
      <c r="X331" s="490" t="s">
        <v>56</v>
      </c>
      <c r="Y331" s="370">
        <v>0</v>
      </c>
      <c r="Z331" s="587">
        <v>0</v>
      </c>
      <c r="AA331" s="363" t="s">
        <v>56</v>
      </c>
      <c r="AB331" s="862" t="s">
        <v>56</v>
      </c>
      <c r="AC331" s="370" t="s">
        <v>56</v>
      </c>
      <c r="AD331" s="587" t="s">
        <v>56</v>
      </c>
      <c r="AE331" s="491">
        <v>0</v>
      </c>
      <c r="AF331" s="363">
        <v>0</v>
      </c>
      <c r="AG331" s="692" t="s">
        <v>56</v>
      </c>
    </row>
    <row r="332" spans="1:33" ht="15.75" thickBot="1" x14ac:dyDescent="0.3">
      <c r="A332" s="368" t="s">
        <v>709</v>
      </c>
      <c r="B332" s="1399"/>
      <c r="C332" s="1400"/>
      <c r="D332" s="1400"/>
      <c r="E332" s="1400"/>
      <c r="F332" s="1400"/>
      <c r="G332" s="1400"/>
      <c r="H332" s="1412"/>
      <c r="I332" s="853"/>
      <c r="J332" s="846"/>
      <c r="K332" s="846"/>
      <c r="L332" s="846"/>
      <c r="M332" s="201">
        <f>SUM(M8:M331)</f>
        <v>10</v>
      </c>
      <c r="N332" s="584">
        <f t="shared" ref="N332:Q332" si="0">SUM(N8:N331)</f>
        <v>4</v>
      </c>
      <c r="O332" s="208">
        <f t="shared" si="0"/>
        <v>21</v>
      </c>
      <c r="P332" s="208">
        <f t="shared" si="0"/>
        <v>14</v>
      </c>
      <c r="Q332" s="208">
        <f t="shared" si="0"/>
        <v>0</v>
      </c>
      <c r="R332" s="482"/>
      <c r="S332" s="200">
        <f>SUM(S8:S331)</f>
        <v>0</v>
      </c>
      <c r="T332" s="200">
        <v>9</v>
      </c>
      <c r="U332" s="201">
        <f t="shared" ref="U332:AG332" si="1">SUM(U8:U331)</f>
        <v>70</v>
      </c>
      <c r="V332" s="199">
        <f t="shared" si="1"/>
        <v>1</v>
      </c>
      <c r="W332" s="200">
        <f t="shared" si="1"/>
        <v>17</v>
      </c>
      <c r="X332" s="200">
        <f t="shared" si="1"/>
        <v>0</v>
      </c>
      <c r="Y332" s="200">
        <f t="shared" si="1"/>
        <v>0</v>
      </c>
      <c r="Z332" s="201">
        <f t="shared" si="1"/>
        <v>0</v>
      </c>
      <c r="AA332" s="199">
        <f t="shared" si="1"/>
        <v>0</v>
      </c>
      <c r="AB332" s="200">
        <f t="shared" si="1"/>
        <v>0</v>
      </c>
      <c r="AC332" s="201">
        <f t="shared" si="1"/>
        <v>0</v>
      </c>
      <c r="AD332" s="199">
        <f t="shared" si="1"/>
        <v>0</v>
      </c>
      <c r="AE332" s="201">
        <f t="shared" si="1"/>
        <v>0</v>
      </c>
      <c r="AF332" s="209">
        <f t="shared" si="1"/>
        <v>0</v>
      </c>
      <c r="AG332" s="209">
        <f t="shared" si="1"/>
        <v>0</v>
      </c>
    </row>
    <row r="334" spans="1:33" x14ac:dyDescent="0.25">
      <c r="A334" s="45" t="s">
        <v>710</v>
      </c>
      <c r="C334" s="45"/>
    </row>
    <row r="335" spans="1:33" x14ac:dyDescent="0.25">
      <c r="A335" s="195" t="s">
        <v>711</v>
      </c>
      <c r="B335" s="161"/>
      <c r="C335" s="207"/>
      <c r="D335" s="156"/>
      <c r="E335" s="156"/>
      <c r="F335" s="156"/>
      <c r="G335" s="156"/>
      <c r="H335" s="156"/>
      <c r="I335" s="162"/>
    </row>
    <row r="336" spans="1:33" ht="15" customHeight="1" x14ac:dyDescent="0.25">
      <c r="A336" s="171" t="s">
        <v>712</v>
      </c>
      <c r="B336" s="341"/>
      <c r="C336" s="169"/>
      <c r="D336" s="169"/>
      <c r="E336" s="169"/>
      <c r="F336" s="169"/>
      <c r="G336" s="169"/>
      <c r="H336" s="169"/>
      <c r="I336" s="188"/>
      <c r="J336" s="12"/>
      <c r="K336" s="12"/>
      <c r="L336" s="12"/>
      <c r="M336" s="12"/>
      <c r="N336" s="12"/>
      <c r="O336" s="12"/>
      <c r="P336" s="12"/>
      <c r="Q336" s="12"/>
      <c r="R336" s="12"/>
      <c r="S336" s="12"/>
      <c r="T336" s="6"/>
      <c r="U336" s="6"/>
    </row>
    <row r="337" spans="1:21" ht="15" customHeight="1" x14ac:dyDescent="0.25">
      <c r="A337" s="171" t="s">
        <v>713</v>
      </c>
      <c r="B337" s="341"/>
      <c r="C337" s="169"/>
      <c r="D337" s="169"/>
      <c r="E337" s="169"/>
      <c r="F337" s="169"/>
      <c r="G337" s="169"/>
      <c r="H337" s="169"/>
      <c r="I337" s="188"/>
      <c r="J337" s="12"/>
      <c r="K337" s="12"/>
      <c r="L337" s="12"/>
      <c r="M337" s="12"/>
      <c r="N337" s="12"/>
      <c r="O337" s="12"/>
      <c r="P337" s="12"/>
      <c r="Q337" s="12"/>
      <c r="R337" s="12"/>
      <c r="S337" s="12"/>
      <c r="T337" s="6"/>
      <c r="U337" s="6"/>
    </row>
    <row r="338" spans="1:21" ht="15" customHeight="1" x14ac:dyDescent="0.25">
      <c r="A338" s="171" t="s">
        <v>714</v>
      </c>
      <c r="B338" s="341"/>
      <c r="C338" s="169"/>
      <c r="D338" s="169"/>
      <c r="E338" s="169"/>
      <c r="F338" s="169"/>
      <c r="G338" s="169"/>
      <c r="H338" s="169"/>
      <c r="I338" s="188"/>
      <c r="J338" s="12"/>
      <c r="K338" s="12"/>
      <c r="L338" s="12"/>
      <c r="M338" s="12"/>
      <c r="N338" s="12"/>
      <c r="O338" s="12"/>
      <c r="P338" s="12"/>
      <c r="Q338" s="12"/>
      <c r="R338" s="12"/>
      <c r="S338" s="12"/>
      <c r="T338" s="6"/>
      <c r="U338" s="6"/>
    </row>
    <row r="339" spans="1:21" ht="15" customHeight="1" x14ac:dyDescent="0.25">
      <c r="A339" s="173" t="s">
        <v>715</v>
      </c>
      <c r="B339" s="342"/>
      <c r="C339" s="176"/>
      <c r="D339" s="176"/>
      <c r="E339" s="176"/>
      <c r="F339" s="176"/>
      <c r="G339" s="176"/>
      <c r="H339" s="176"/>
      <c r="I339" s="190"/>
      <c r="J339" s="12"/>
      <c r="K339" s="12"/>
      <c r="L339" s="12"/>
      <c r="M339" s="12"/>
      <c r="N339" s="12"/>
      <c r="O339" s="12"/>
      <c r="P339" s="12"/>
      <c r="Q339" s="12"/>
      <c r="R339" s="12"/>
      <c r="S339" s="12"/>
    </row>
  </sheetData>
  <mergeCells count="7">
    <mergeCell ref="Y6:Z6"/>
    <mergeCell ref="AC6:AD6"/>
    <mergeCell ref="A6:H6"/>
    <mergeCell ref="B332:H332"/>
    <mergeCell ref="I6:M6"/>
    <mergeCell ref="N6:Q6"/>
    <mergeCell ref="R6:W6"/>
  </mergeCells>
  <conditionalFormatting sqref="F7:F328">
    <cfRule type="duplicateValues" dxfId="40" priority="151"/>
  </conditionalFormatting>
  <conditionalFormatting sqref="F264:F300">
    <cfRule type="duplicateValues" dxfId="39" priority="11"/>
    <cfRule type="duplicateValues" dxfId="38" priority="12"/>
    <cfRule type="duplicateValues" dxfId="37" priority="13"/>
  </conditionalFormatting>
  <conditionalFormatting sqref="F301:F328">
    <cfRule type="duplicateValues" dxfId="36" priority="5"/>
    <cfRule type="duplicateValues" dxfId="35" priority="6"/>
    <cfRule type="duplicateValues" dxfId="34" priority="7"/>
    <cfRule type="duplicateValues" dxfId="33" priority="8"/>
    <cfRule type="duplicateValues" dxfId="32" priority="9"/>
    <cfRule type="duplicateValues" dxfId="31" priority="10"/>
  </conditionalFormatting>
  <conditionalFormatting sqref="F329">
    <cfRule type="duplicateValues" dxfId="30" priority="1"/>
    <cfRule type="duplicateValues" dxfId="29" priority="2"/>
  </conditionalFormatting>
  <conditionalFormatting sqref="F330:F331">
    <cfRule type="duplicateValues" dxfId="28" priority="14"/>
    <cfRule type="duplicateValues" dxfId="27" priority="15"/>
  </conditionalFormatting>
  <conditionalFormatting sqref="AI6:AI330 F7:F328">
    <cfRule type="duplicateValues" dxfId="26" priority="153"/>
  </conditionalFormatting>
  <conditionalFormatting sqref="AI8:AI22">
    <cfRule type="duplicateValues" dxfId="25" priority="16"/>
    <cfRule type="duplicateValues" dxfId="24" priority="17"/>
    <cfRule type="duplicateValues" dxfId="23" priority="18"/>
  </conditionalFormatting>
  <pageMargins left="0.7" right="0.7" top="0.75" bottom="0.75" header="0.3" footer="0.3"/>
  <pageSetup fitToHeight="0" orientation="portrait" r:id="rId1"/>
  <headerFooter>
    <oddHeader>&amp;RMassachusetts Electric Company and
Nantucket Electric Company
each d/b/a National Grid
D.P.U. 23-30
Grid Modernization Annual Report Appendix CY2022
Page &amp;P of &amp;N</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I1181"/>
  <sheetViews>
    <sheetView topLeftCell="DS1" zoomScale="68" zoomScaleNormal="68" workbookViewId="0">
      <selection activeCell="B15" sqref="B15"/>
    </sheetView>
  </sheetViews>
  <sheetFormatPr defaultColWidth="9.140625" defaultRowHeight="15" x14ac:dyDescent="0.25"/>
  <cols>
    <col min="1" max="1" width="23.28515625" style="3" customWidth="1"/>
    <col min="2" max="3" width="15.7109375" customWidth="1"/>
    <col min="4" max="4" width="15.7109375" style="3" customWidth="1"/>
    <col min="5" max="6" width="22" bestFit="1" customWidth="1"/>
    <col min="7" max="7" width="15.7109375" style="3" customWidth="1"/>
    <col min="8" max="8" width="18.85546875" style="128" customWidth="1"/>
    <col min="9" max="16" width="18.7109375" customWidth="1"/>
    <col min="17" max="44" width="10.85546875" customWidth="1"/>
    <col min="45" max="69" width="19.7109375" customWidth="1"/>
    <col min="70" max="70" width="21.28515625" customWidth="1"/>
    <col min="71" max="71" width="18.7109375" customWidth="1"/>
    <col min="72" max="95" width="19.7109375" customWidth="1"/>
    <col min="96" max="96" width="21.42578125" customWidth="1"/>
    <col min="97" max="97" width="22.7109375" customWidth="1"/>
    <col min="98" max="105" width="19.7109375" customWidth="1"/>
    <col min="106" max="106" width="17.42578125" customWidth="1"/>
    <col min="107" max="108" width="13.7109375" customWidth="1"/>
    <col min="109" max="109" width="15.140625" customWidth="1"/>
    <col min="110" max="116" width="13.7109375" customWidth="1"/>
    <col min="117" max="117" width="18.85546875" customWidth="1"/>
    <col min="118" max="119" width="14.7109375" customWidth="1"/>
    <col min="120" max="120" width="23.42578125" customWidth="1"/>
    <col min="121" max="123" width="15.7109375" customWidth="1"/>
    <col min="124" max="124" width="38" style="3" customWidth="1"/>
    <col min="125" max="132" width="20.140625" customWidth="1"/>
    <col min="133" max="135" width="12.5703125" customWidth="1"/>
    <col min="136" max="136" width="20.140625" customWidth="1"/>
    <col min="137" max="137" width="21.42578125" customWidth="1"/>
    <col min="138" max="138" width="9.85546875" customWidth="1"/>
  </cols>
  <sheetData>
    <row r="1" spans="1:138" ht="33.75" customHeight="1" x14ac:dyDescent="0.25">
      <c r="A1" s="45" t="s">
        <v>746</v>
      </c>
      <c r="B1" s="1" t="s">
        <v>747</v>
      </c>
      <c r="C1" s="149"/>
      <c r="D1" s="252" t="s">
        <v>6</v>
      </c>
      <c r="E1" s="1416" t="s">
        <v>7</v>
      </c>
      <c r="F1" s="1417"/>
      <c r="G1" s="45"/>
      <c r="H1" s="664"/>
      <c r="S1" s="655"/>
      <c r="T1" s="67"/>
      <c r="U1" s="655"/>
      <c r="V1" s="655"/>
      <c r="W1" s="655"/>
      <c r="X1" s="655"/>
      <c r="Y1" s="655"/>
      <c r="Z1" s="655"/>
      <c r="AA1" s="655"/>
      <c r="AB1" s="655"/>
      <c r="AC1" s="655"/>
      <c r="AD1" s="655"/>
      <c r="AE1" s="655"/>
      <c r="AF1" s="655"/>
      <c r="AG1" s="655"/>
      <c r="AH1" s="655"/>
      <c r="AI1" s="655"/>
      <c r="AJ1" s="655"/>
      <c r="AK1" s="655"/>
      <c r="AL1" s="655"/>
      <c r="AM1" s="655"/>
      <c r="AN1" s="655"/>
      <c r="AO1" s="655"/>
      <c r="AP1" s="655"/>
      <c r="AS1" s="655"/>
      <c r="AT1" s="655"/>
      <c r="AU1" s="655"/>
      <c r="AV1" s="655"/>
      <c r="AW1" s="655"/>
      <c r="AX1" s="655"/>
      <c r="AY1" s="655"/>
      <c r="AZ1" s="655"/>
      <c r="BA1" s="655"/>
      <c r="BB1" s="655"/>
      <c r="BC1" s="655"/>
      <c r="BD1" s="655"/>
      <c r="BE1" s="655"/>
      <c r="BF1" s="655"/>
      <c r="BG1" s="655"/>
      <c r="BH1" s="655"/>
      <c r="BI1" s="655"/>
      <c r="BJ1" s="655"/>
      <c r="BK1" s="655"/>
      <c r="BL1" s="655"/>
      <c r="BM1" s="655"/>
      <c r="BN1" s="655"/>
      <c r="BO1" s="655"/>
      <c r="BP1" s="655"/>
      <c r="BQ1" s="655"/>
      <c r="BR1" s="655"/>
      <c r="BS1" s="655"/>
      <c r="BT1" s="655"/>
      <c r="BU1" s="655"/>
      <c r="BV1" s="655"/>
      <c r="BW1" s="655"/>
      <c r="BX1" s="655"/>
      <c r="BY1" s="655"/>
      <c r="BZ1" s="655"/>
      <c r="CA1" s="655"/>
      <c r="CB1" s="655"/>
      <c r="CC1" s="655"/>
      <c r="CD1" s="655"/>
      <c r="CE1" s="655"/>
      <c r="CF1" s="655"/>
      <c r="CG1" s="655"/>
      <c r="CH1" s="655"/>
      <c r="CI1" s="655"/>
      <c r="CJ1" s="655"/>
      <c r="CK1" s="655"/>
      <c r="CL1" s="655"/>
      <c r="CM1" s="655"/>
      <c r="CN1" s="655"/>
      <c r="CO1" s="655"/>
      <c r="CP1" s="655"/>
      <c r="CQ1" s="655"/>
      <c r="CR1" s="655"/>
    </row>
    <row r="2" spans="1:138" ht="23.25" customHeight="1" x14ac:dyDescent="0.25">
      <c r="A2" s="260"/>
      <c r="B2" s="2"/>
      <c r="C2" s="2"/>
      <c r="D2" s="252" t="s">
        <v>8</v>
      </c>
      <c r="E2" s="1418">
        <v>2022</v>
      </c>
      <c r="F2" s="1419"/>
      <c r="DB2" s="581"/>
      <c r="DC2" s="581"/>
      <c r="DD2" s="581"/>
      <c r="DE2" s="581"/>
    </row>
    <row r="3" spans="1:138" x14ac:dyDescent="0.25">
      <c r="B3" s="2"/>
      <c r="C3" s="2"/>
      <c r="D3" s="260"/>
      <c r="E3" s="2"/>
    </row>
    <row r="4" spans="1:138" ht="15" customHeight="1" x14ac:dyDescent="0.25">
      <c r="A4" s="1161" t="s">
        <v>748</v>
      </c>
      <c r="B4" s="161"/>
      <c r="C4" s="156"/>
      <c r="D4" s="156"/>
      <c r="E4" s="156"/>
      <c r="F4" s="157"/>
      <c r="H4" s="4"/>
      <c r="I4" s="3"/>
      <c r="J4" s="3"/>
      <c r="K4" s="3"/>
      <c r="L4" s="3"/>
      <c r="M4" s="3"/>
      <c r="N4" s="3"/>
      <c r="O4" s="3"/>
      <c r="P4" s="3"/>
      <c r="Q4" s="3"/>
    </row>
    <row r="5" spans="1:138" ht="15" customHeight="1" x14ac:dyDescent="0.25">
      <c r="A5" s="1162" t="s">
        <v>749</v>
      </c>
      <c r="B5" s="167"/>
      <c r="C5" s="152"/>
      <c r="D5" s="152"/>
      <c r="E5" s="152"/>
      <c r="F5" s="153"/>
      <c r="G5" s="6"/>
      <c r="H5" s="7"/>
      <c r="I5" s="6"/>
      <c r="J5" s="6"/>
      <c r="K5" s="581"/>
      <c r="L5" s="6"/>
    </row>
    <row r="6" spans="1:138" ht="15" customHeight="1" x14ac:dyDescent="0.25">
      <c r="A6" s="1162" t="s">
        <v>750</v>
      </c>
      <c r="B6" s="167"/>
      <c r="C6" s="152"/>
      <c r="D6" s="152"/>
      <c r="E6" s="152"/>
      <c r="F6" s="153"/>
      <c r="G6" s="6"/>
      <c r="H6" s="7"/>
      <c r="I6" s="6"/>
      <c r="J6" s="6"/>
      <c r="K6" s="6"/>
      <c r="L6" s="6"/>
    </row>
    <row r="7" spans="1:138" ht="15" customHeight="1" x14ac:dyDescent="0.25">
      <c r="A7" s="1162" t="s">
        <v>751</v>
      </c>
      <c r="B7" s="167"/>
      <c r="C7" s="152"/>
      <c r="D7" s="152"/>
      <c r="E7" s="152"/>
      <c r="F7" s="153"/>
      <c r="G7" s="6"/>
      <c r="H7" s="7"/>
      <c r="I7" s="6"/>
      <c r="J7" s="6"/>
      <c r="K7" s="6"/>
      <c r="L7" s="6"/>
      <c r="M7" s="6"/>
      <c r="BV7" s="1156"/>
    </row>
    <row r="8" spans="1:138" ht="15" customHeight="1" x14ac:dyDescent="0.25">
      <c r="A8" s="1162" t="s">
        <v>752</v>
      </c>
      <c r="B8" s="167"/>
      <c r="C8" s="152"/>
      <c r="D8" s="152"/>
      <c r="E8" s="152"/>
      <c r="F8" s="153"/>
      <c r="G8" s="6"/>
      <c r="H8" s="7"/>
      <c r="I8" s="6"/>
      <c r="J8" s="6"/>
      <c r="K8" s="6"/>
      <c r="L8" s="6"/>
      <c r="M8" s="6"/>
      <c r="N8" s="6"/>
      <c r="O8" s="6"/>
      <c r="P8" s="6"/>
      <c r="Q8" s="6"/>
    </row>
    <row r="9" spans="1:138" ht="15" customHeight="1" x14ac:dyDescent="0.25">
      <c r="A9" s="1163" t="s">
        <v>753</v>
      </c>
      <c r="B9" s="174"/>
      <c r="C9" s="154"/>
      <c r="D9" s="154"/>
      <c r="E9" s="154"/>
      <c r="F9" s="155"/>
      <c r="G9" s="6"/>
      <c r="H9" s="7"/>
      <c r="I9" s="6"/>
      <c r="J9" s="6"/>
      <c r="K9" s="6"/>
      <c r="L9" s="6"/>
      <c r="BS9" s="1155" t="s">
        <v>754</v>
      </c>
      <c r="BT9" s="1155"/>
      <c r="BU9" s="1155"/>
      <c r="BV9" s="1155"/>
      <c r="BW9" s="1155"/>
      <c r="BX9" s="1155"/>
      <c r="BY9" s="1155"/>
      <c r="BZ9" s="1155"/>
      <c r="CA9" s="1155"/>
      <c r="CB9" s="1155"/>
      <c r="CC9" s="1155"/>
      <c r="CD9" s="1155"/>
      <c r="CE9" s="1155"/>
      <c r="CF9" s="1155"/>
      <c r="CG9" s="1155"/>
      <c r="CH9" s="1155"/>
      <c r="CI9" s="1155"/>
      <c r="CJ9" s="1155"/>
      <c r="CK9" s="1155"/>
      <c r="CL9" s="1155"/>
      <c r="CM9" s="1155"/>
      <c r="CN9" s="1155"/>
      <c r="CO9" s="1155"/>
      <c r="CP9" s="1155"/>
      <c r="CQ9" s="1155"/>
    </row>
    <row r="10" spans="1:138" x14ac:dyDescent="0.25">
      <c r="BS10" s="1155"/>
      <c r="BT10" s="1155">
        <v>0.73299999999999998</v>
      </c>
      <c r="BU10" s="1155">
        <v>0.73299999999999998</v>
      </c>
      <c r="BV10" s="1155">
        <v>0.4</v>
      </c>
      <c r="BW10" s="1155">
        <v>0.4</v>
      </c>
      <c r="BX10" s="1155"/>
      <c r="BY10" s="1155"/>
      <c r="BZ10" s="1155">
        <v>0.4</v>
      </c>
      <c r="CA10" s="1155">
        <v>0.4</v>
      </c>
      <c r="CB10" s="1155">
        <v>0.374</v>
      </c>
      <c r="CC10" s="1155">
        <v>0.374</v>
      </c>
      <c r="CD10" s="1155"/>
      <c r="CE10" s="1155"/>
      <c r="CF10" s="1155">
        <v>0.73299999999999998</v>
      </c>
      <c r="CG10" s="1155">
        <v>0.73299999999999998</v>
      </c>
      <c r="CH10" s="1155">
        <v>0.57599999999999996</v>
      </c>
      <c r="CI10" s="1155">
        <v>0.57599999999999996</v>
      </c>
      <c r="CJ10" s="1155">
        <v>0.57599999999999996</v>
      </c>
      <c r="CK10" s="1155">
        <v>0.57599999999999996</v>
      </c>
      <c r="CL10" s="1155">
        <v>0.13400000000000001</v>
      </c>
      <c r="CM10" s="1155">
        <v>0.13400000000000001</v>
      </c>
      <c r="CN10" s="1155">
        <v>0.13400000000000001</v>
      </c>
      <c r="CO10" s="1155">
        <v>0.13400000000000001</v>
      </c>
      <c r="CP10" s="1155">
        <v>0.374</v>
      </c>
      <c r="CQ10" s="1155">
        <v>0.374</v>
      </c>
    </row>
    <row r="11" spans="1:138" ht="15.75" customHeight="1" x14ac:dyDescent="0.25">
      <c r="A11" s="1451" t="s">
        <v>755</v>
      </c>
      <c r="B11" s="1452"/>
      <c r="C11" s="1452"/>
      <c r="D11" s="1452"/>
      <c r="E11" s="1452"/>
      <c r="F11" s="1452"/>
      <c r="G11" s="1452"/>
      <c r="H11" s="1453"/>
      <c r="I11" s="1480" t="s">
        <v>756</v>
      </c>
      <c r="J11" s="1481"/>
      <c r="K11" s="1481"/>
      <c r="L11" s="1481"/>
      <c r="M11" s="1481"/>
      <c r="N11" s="1481"/>
      <c r="O11" s="1481"/>
      <c r="P11" s="1482"/>
      <c r="Q11" s="1467" t="s">
        <v>757</v>
      </c>
      <c r="R11" s="1468"/>
      <c r="S11" s="1475" t="s">
        <v>758</v>
      </c>
      <c r="T11" s="1475"/>
      <c r="U11" s="1475"/>
      <c r="V11" s="1475"/>
      <c r="W11" s="1475"/>
      <c r="X11" s="1475"/>
      <c r="Y11" s="1475"/>
      <c r="Z11" s="1475"/>
      <c r="AA11" s="1475"/>
      <c r="AB11" s="1475"/>
      <c r="AC11" s="1475"/>
      <c r="AD11" s="1475"/>
      <c r="AE11" s="1475"/>
      <c r="AF11" s="1475"/>
      <c r="AG11" s="1475"/>
      <c r="AH11" s="1475"/>
      <c r="AI11" s="1475"/>
      <c r="AJ11" s="1475"/>
      <c r="AK11" s="1475"/>
      <c r="AL11" s="1475"/>
      <c r="AM11" s="1475"/>
      <c r="AN11" s="1475"/>
      <c r="AO11" s="1475"/>
      <c r="AP11" s="1475"/>
      <c r="AQ11" s="1475"/>
      <c r="AR11" s="1475"/>
      <c r="AS11" s="1475"/>
      <c r="AT11" s="1475"/>
      <c r="AU11" s="1475"/>
      <c r="AV11" s="1475"/>
      <c r="AW11" s="1475"/>
      <c r="AX11" s="1475"/>
      <c r="AY11" s="1475"/>
      <c r="AZ11" s="1475"/>
      <c r="BA11" s="1475"/>
      <c r="BB11" s="1475"/>
      <c r="BC11" s="1475"/>
      <c r="BD11" s="1475"/>
      <c r="BE11" s="1475"/>
      <c r="BF11" s="1475"/>
      <c r="BG11" s="1475"/>
      <c r="BH11" s="1475"/>
      <c r="BI11" s="1475"/>
      <c r="BJ11" s="1475"/>
      <c r="BK11" s="1475"/>
      <c r="BL11" s="1475"/>
      <c r="BM11" s="1475"/>
      <c r="BN11" s="1475"/>
      <c r="BO11" s="1475"/>
      <c r="BP11" s="1475"/>
      <c r="BQ11" s="1475"/>
      <c r="BR11" s="1475"/>
      <c r="BS11" s="1475"/>
      <c r="BT11" s="1475"/>
      <c r="BU11" s="1475"/>
      <c r="BV11" s="1475"/>
      <c r="BW11" s="1475"/>
      <c r="BX11" s="1475"/>
      <c r="BY11" s="1475"/>
      <c r="BZ11" s="1475"/>
      <c r="CA11" s="1475"/>
      <c r="CB11" s="1475"/>
      <c r="CC11" s="1475"/>
      <c r="CD11" s="1475"/>
      <c r="CE11" s="1475"/>
      <c r="CF11" s="1475"/>
      <c r="CG11" s="1475"/>
      <c r="CH11" s="1475"/>
      <c r="CI11" s="1475"/>
      <c r="CJ11" s="1475"/>
      <c r="CK11" s="1475"/>
      <c r="CL11" s="1475"/>
      <c r="CM11" s="1475"/>
      <c r="CN11" s="1475"/>
      <c r="CO11" s="1475"/>
      <c r="CP11" s="1475"/>
      <c r="CQ11" s="1475"/>
      <c r="CR11" s="1475"/>
      <c r="CS11" s="1476"/>
      <c r="CT11" s="1458" t="s">
        <v>759</v>
      </c>
      <c r="CU11" s="1459"/>
      <c r="CV11" s="1459"/>
      <c r="CW11" s="1459"/>
      <c r="CX11" s="1459"/>
      <c r="CY11" s="1459"/>
      <c r="CZ11" s="1459"/>
      <c r="DA11" s="1460"/>
      <c r="DB11" s="1435" t="s">
        <v>760</v>
      </c>
      <c r="DC11" s="1436"/>
      <c r="DD11" s="1436"/>
      <c r="DE11" s="1436"/>
      <c r="DF11" s="1436"/>
      <c r="DG11" s="1436"/>
      <c r="DH11" s="1436"/>
      <c r="DI11" s="1436"/>
      <c r="DJ11" s="1436"/>
      <c r="DK11" s="1436"/>
      <c r="DL11" s="1436"/>
      <c r="DM11" s="1436"/>
      <c r="DN11" s="1436"/>
      <c r="DO11" s="1436"/>
      <c r="DP11" s="1436"/>
      <c r="DQ11" s="1436"/>
      <c r="DR11" s="1436"/>
      <c r="DS11" s="1436"/>
      <c r="DT11" s="1436"/>
      <c r="DU11" s="1436"/>
      <c r="DV11" s="1436"/>
      <c r="DW11" s="1436"/>
      <c r="DX11" s="1436"/>
      <c r="DY11" s="1436"/>
      <c r="DZ11" s="1436"/>
      <c r="EA11" s="1436"/>
      <c r="EB11" s="1437"/>
      <c r="EC11" s="1421" t="s">
        <v>761</v>
      </c>
      <c r="ED11" s="1422"/>
      <c r="EE11" s="1422"/>
      <c r="EF11" s="1422"/>
      <c r="EG11" s="1422"/>
      <c r="EH11" s="1423"/>
    </row>
    <row r="12" spans="1:138" ht="15.75" customHeight="1" x14ac:dyDescent="0.25">
      <c r="A12" s="1454"/>
      <c r="B12" s="1455"/>
      <c r="C12" s="1455"/>
      <c r="D12" s="1455"/>
      <c r="E12" s="1455"/>
      <c r="F12" s="1455"/>
      <c r="G12" s="1455"/>
      <c r="H12" s="1456"/>
      <c r="I12" s="1483"/>
      <c r="J12" s="1484"/>
      <c r="K12" s="1484"/>
      <c r="L12" s="1484"/>
      <c r="M12" s="1484"/>
      <c r="N12" s="1484"/>
      <c r="O12" s="1484"/>
      <c r="P12" s="1485"/>
      <c r="Q12" s="1469"/>
      <c r="R12" s="1470"/>
      <c r="S12" s="1472" t="s">
        <v>762</v>
      </c>
      <c r="T12" s="1472"/>
      <c r="U12" s="1472"/>
      <c r="V12" s="1472"/>
      <c r="W12" s="1472"/>
      <c r="X12" s="1472"/>
      <c r="Y12" s="1472"/>
      <c r="Z12" s="1472"/>
      <c r="AA12" s="1472"/>
      <c r="AB12" s="1472"/>
      <c r="AC12" s="1472"/>
      <c r="AD12" s="1472"/>
      <c r="AE12" s="1472"/>
      <c r="AF12" s="1472"/>
      <c r="AG12" s="1472"/>
      <c r="AH12" s="1472"/>
      <c r="AI12" s="1472"/>
      <c r="AJ12" s="1472"/>
      <c r="AK12" s="1472"/>
      <c r="AL12" s="1472"/>
      <c r="AM12" s="1472"/>
      <c r="AN12" s="1472"/>
      <c r="AO12" s="1472"/>
      <c r="AP12" s="1472"/>
      <c r="AQ12" s="1472"/>
      <c r="AR12" s="1473"/>
      <c r="AS12" s="1471" t="s">
        <v>763</v>
      </c>
      <c r="AT12" s="1472"/>
      <c r="AU12" s="1472"/>
      <c r="AV12" s="1472"/>
      <c r="AW12" s="1472"/>
      <c r="AX12" s="1472"/>
      <c r="AY12" s="1472"/>
      <c r="AZ12" s="1472"/>
      <c r="BA12" s="1472"/>
      <c r="BB12" s="1472"/>
      <c r="BC12" s="1472"/>
      <c r="BD12" s="1472"/>
      <c r="BE12" s="1472"/>
      <c r="BF12" s="1472"/>
      <c r="BG12" s="1472"/>
      <c r="BH12" s="1472"/>
      <c r="BI12" s="1472"/>
      <c r="BJ12" s="1472"/>
      <c r="BK12" s="1472"/>
      <c r="BL12" s="1472"/>
      <c r="BM12" s="1472"/>
      <c r="BN12" s="1472"/>
      <c r="BO12" s="1472"/>
      <c r="BP12" s="1472"/>
      <c r="BQ12" s="1472"/>
      <c r="BR12" s="1472"/>
      <c r="BS12" s="1473"/>
      <c r="BT12" s="1477" t="s">
        <v>764</v>
      </c>
      <c r="BU12" s="1478"/>
      <c r="BV12" s="1478"/>
      <c r="BW12" s="1478"/>
      <c r="BX12" s="1478"/>
      <c r="BY12" s="1478"/>
      <c r="BZ12" s="1478"/>
      <c r="CA12" s="1478"/>
      <c r="CB12" s="1478"/>
      <c r="CC12" s="1478"/>
      <c r="CD12" s="1478"/>
      <c r="CE12" s="1478"/>
      <c r="CF12" s="1478"/>
      <c r="CG12" s="1478"/>
      <c r="CH12" s="1478"/>
      <c r="CI12" s="1478"/>
      <c r="CJ12" s="1478"/>
      <c r="CK12" s="1478"/>
      <c r="CL12" s="1478"/>
      <c r="CM12" s="1478"/>
      <c r="CN12" s="1478"/>
      <c r="CO12" s="1478"/>
      <c r="CP12" s="1478"/>
      <c r="CQ12" s="1478"/>
      <c r="CR12" s="1478"/>
      <c r="CS12" s="1479"/>
      <c r="CT12" s="1461"/>
      <c r="CU12" s="1462"/>
      <c r="CV12" s="1462"/>
      <c r="CW12" s="1462"/>
      <c r="CX12" s="1462"/>
      <c r="CY12" s="1462"/>
      <c r="CZ12" s="1462"/>
      <c r="DA12" s="1463"/>
      <c r="DB12" s="1421" t="s">
        <v>765</v>
      </c>
      <c r="DC12" s="1438"/>
      <c r="DD12" s="1438"/>
      <c r="DE12" s="1438"/>
      <c r="DF12" s="1438"/>
      <c r="DG12" s="1438"/>
      <c r="DH12" s="1438"/>
      <c r="DI12" s="1438"/>
      <c r="DJ12" s="1438"/>
      <c r="DK12" s="1438"/>
      <c r="DL12" s="1438"/>
      <c r="DM12" s="1439"/>
      <c r="DN12" s="1429" t="s">
        <v>766</v>
      </c>
      <c r="DO12" s="1430"/>
      <c r="DP12" s="1429" t="s">
        <v>767</v>
      </c>
      <c r="DQ12" s="1430"/>
      <c r="DR12" s="1431"/>
      <c r="DS12" s="1429" t="s">
        <v>768</v>
      </c>
      <c r="DT12" s="1431"/>
      <c r="DU12" s="1424" t="s">
        <v>769</v>
      </c>
      <c r="DV12" s="1443"/>
      <c r="DW12" s="1443"/>
      <c r="DX12" s="1443"/>
      <c r="DY12" s="1443"/>
      <c r="DZ12" s="1443"/>
      <c r="EA12" s="1443"/>
      <c r="EB12" s="1443"/>
      <c r="EC12" s="1424" t="s">
        <v>770</v>
      </c>
      <c r="ED12" s="1426"/>
      <c r="EE12" s="1426"/>
      <c r="EF12" s="1424" t="s">
        <v>7</v>
      </c>
      <c r="EG12" s="1388"/>
      <c r="EH12" s="1427" t="s">
        <v>771</v>
      </c>
    </row>
    <row r="13" spans="1:138" ht="30.75" customHeight="1" x14ac:dyDescent="0.25">
      <c r="A13" s="1454"/>
      <c r="B13" s="1455"/>
      <c r="C13" s="1455"/>
      <c r="D13" s="1455"/>
      <c r="E13" s="1455"/>
      <c r="F13" s="1455"/>
      <c r="G13" s="1455"/>
      <c r="H13" s="1456"/>
      <c r="I13" s="1486"/>
      <c r="J13" s="1487"/>
      <c r="K13" s="1487"/>
      <c r="L13" s="1487"/>
      <c r="M13" s="1487"/>
      <c r="N13" s="1487"/>
      <c r="O13" s="1487"/>
      <c r="P13" s="1488"/>
      <c r="Q13" s="1469"/>
      <c r="R13" s="1470"/>
      <c r="S13" s="1474" t="s">
        <v>772</v>
      </c>
      <c r="T13" s="1449"/>
      <c r="U13" s="1450" t="s">
        <v>773</v>
      </c>
      <c r="V13" s="1449"/>
      <c r="W13" s="1450" t="s">
        <v>774</v>
      </c>
      <c r="X13" s="1449"/>
      <c r="Y13" s="1448" t="s">
        <v>775</v>
      </c>
      <c r="Z13" s="1449"/>
      <c r="AA13" s="1450" t="s">
        <v>776</v>
      </c>
      <c r="AB13" s="1449"/>
      <c r="AC13" s="1450" t="s">
        <v>777</v>
      </c>
      <c r="AD13" s="1449"/>
      <c r="AE13" s="1448" t="s">
        <v>778</v>
      </c>
      <c r="AF13" s="1449"/>
      <c r="AG13" s="1450" t="s">
        <v>779</v>
      </c>
      <c r="AH13" s="1449"/>
      <c r="AI13" s="1450" t="s">
        <v>780</v>
      </c>
      <c r="AJ13" s="1449"/>
      <c r="AK13" s="1450" t="s">
        <v>781</v>
      </c>
      <c r="AL13" s="1449"/>
      <c r="AM13" s="1450" t="s">
        <v>782</v>
      </c>
      <c r="AN13" s="1449"/>
      <c r="AO13" s="1450" t="s">
        <v>783</v>
      </c>
      <c r="AP13" s="1449"/>
      <c r="AQ13" s="1447" t="s">
        <v>784</v>
      </c>
      <c r="AR13" s="1388"/>
      <c r="AS13" s="1448" t="s">
        <v>772</v>
      </c>
      <c r="AT13" s="1449"/>
      <c r="AU13" s="1450" t="s">
        <v>773</v>
      </c>
      <c r="AV13" s="1449"/>
      <c r="AW13" s="1450" t="s">
        <v>774</v>
      </c>
      <c r="AX13" s="1449"/>
      <c r="AY13" s="1448" t="s">
        <v>775</v>
      </c>
      <c r="AZ13" s="1449"/>
      <c r="BA13" s="1450" t="s">
        <v>776</v>
      </c>
      <c r="BB13" s="1449"/>
      <c r="BC13" s="1450" t="s">
        <v>777</v>
      </c>
      <c r="BD13" s="1457"/>
      <c r="BE13" s="1448" t="s">
        <v>778</v>
      </c>
      <c r="BF13" s="1449"/>
      <c r="BG13" s="1450" t="s">
        <v>779</v>
      </c>
      <c r="BH13" s="1449"/>
      <c r="BI13" s="1450" t="s">
        <v>780</v>
      </c>
      <c r="BJ13" s="1449"/>
      <c r="BK13" s="1450" t="s">
        <v>781</v>
      </c>
      <c r="BL13" s="1449"/>
      <c r="BM13" s="1450" t="s">
        <v>782</v>
      </c>
      <c r="BN13" s="1449"/>
      <c r="BO13" s="1450" t="s">
        <v>783</v>
      </c>
      <c r="BP13" s="1449"/>
      <c r="BQ13" s="1447" t="s">
        <v>784</v>
      </c>
      <c r="BR13" s="1426"/>
      <c r="BS13" s="158" t="s">
        <v>785</v>
      </c>
      <c r="BT13" s="1448" t="s">
        <v>772</v>
      </c>
      <c r="BU13" s="1449"/>
      <c r="BV13" s="1450" t="s">
        <v>773</v>
      </c>
      <c r="BW13" s="1449"/>
      <c r="BX13" s="1450" t="s">
        <v>774</v>
      </c>
      <c r="BY13" s="1449"/>
      <c r="BZ13" s="1448" t="s">
        <v>775</v>
      </c>
      <c r="CA13" s="1449"/>
      <c r="CB13" s="1450" t="s">
        <v>776</v>
      </c>
      <c r="CC13" s="1449"/>
      <c r="CD13" s="1450" t="s">
        <v>777</v>
      </c>
      <c r="CE13" s="1449"/>
      <c r="CF13" s="1448" t="s">
        <v>778</v>
      </c>
      <c r="CG13" s="1449"/>
      <c r="CH13" s="1450" t="s">
        <v>779</v>
      </c>
      <c r="CI13" s="1449"/>
      <c r="CJ13" s="1450" t="s">
        <v>780</v>
      </c>
      <c r="CK13" s="1449"/>
      <c r="CL13" s="1450" t="s">
        <v>781</v>
      </c>
      <c r="CM13" s="1449"/>
      <c r="CN13" s="1450" t="s">
        <v>782</v>
      </c>
      <c r="CO13" s="1449"/>
      <c r="CP13" s="1450" t="s">
        <v>783</v>
      </c>
      <c r="CQ13" s="1449"/>
      <c r="CR13" s="1447" t="s">
        <v>784</v>
      </c>
      <c r="CS13" s="1426"/>
      <c r="CT13" s="1464"/>
      <c r="CU13" s="1465"/>
      <c r="CV13" s="1465"/>
      <c r="CW13" s="1465"/>
      <c r="CX13" s="1465"/>
      <c r="CY13" s="1465"/>
      <c r="CZ13" s="1465"/>
      <c r="DA13" s="1466"/>
      <c r="DB13" s="1440"/>
      <c r="DC13" s="1441"/>
      <c r="DD13" s="1441"/>
      <c r="DE13" s="1441"/>
      <c r="DF13" s="1441"/>
      <c r="DG13" s="1441"/>
      <c r="DH13" s="1441"/>
      <c r="DI13" s="1441"/>
      <c r="DJ13" s="1441"/>
      <c r="DK13" s="1441"/>
      <c r="DL13" s="1441"/>
      <c r="DM13" s="1442"/>
      <c r="DN13" s="1432"/>
      <c r="DO13" s="1433"/>
      <c r="DP13" s="1432"/>
      <c r="DQ13" s="1433"/>
      <c r="DR13" s="1434"/>
      <c r="DS13" s="1432"/>
      <c r="DT13" s="1434"/>
      <c r="DU13" s="1429" t="s">
        <v>786</v>
      </c>
      <c r="DV13" s="1430"/>
      <c r="DW13" s="1430"/>
      <c r="DX13" s="1430"/>
      <c r="DY13" s="1430"/>
      <c r="DZ13" s="1430"/>
      <c r="EA13" s="1430"/>
      <c r="EB13" s="1430"/>
      <c r="EC13" s="435" t="s">
        <v>787</v>
      </c>
      <c r="ED13" s="1424" t="s">
        <v>788</v>
      </c>
      <c r="EE13" s="1425"/>
      <c r="EF13" s="1424" t="s">
        <v>789</v>
      </c>
      <c r="EG13" s="1425"/>
      <c r="EH13" s="1428"/>
    </row>
    <row r="14" spans="1:138" ht="85.5" customHeight="1" x14ac:dyDescent="0.25">
      <c r="A14" s="343" t="s">
        <v>6</v>
      </c>
      <c r="B14" s="344" t="s">
        <v>22</v>
      </c>
      <c r="C14" s="344" t="s">
        <v>23</v>
      </c>
      <c r="D14" s="118" t="s">
        <v>24</v>
      </c>
      <c r="E14" s="118" t="s">
        <v>25</v>
      </c>
      <c r="F14" s="118" t="s">
        <v>26</v>
      </c>
      <c r="G14" s="900" t="s">
        <v>27</v>
      </c>
      <c r="H14" s="346" t="s">
        <v>28</v>
      </c>
      <c r="I14" s="662" t="s">
        <v>790</v>
      </c>
      <c r="J14" s="661" t="s">
        <v>791</v>
      </c>
      <c r="K14" s="661" t="s">
        <v>792</v>
      </c>
      <c r="L14" s="661" t="s">
        <v>793</v>
      </c>
      <c r="M14" s="661" t="s">
        <v>794</v>
      </c>
      <c r="N14" s="661" t="s">
        <v>795</v>
      </c>
      <c r="O14" s="661" t="s">
        <v>796</v>
      </c>
      <c r="P14" s="908" t="s">
        <v>797</v>
      </c>
      <c r="Q14" s="911" t="s">
        <v>798</v>
      </c>
      <c r="R14" s="912" t="s">
        <v>799</v>
      </c>
      <c r="S14" s="442" t="s">
        <v>800</v>
      </c>
      <c r="T14" s="442" t="s">
        <v>801</v>
      </c>
      <c r="U14" s="666" t="s">
        <v>802</v>
      </c>
      <c r="V14" s="442" t="s">
        <v>803</v>
      </c>
      <c r="W14" s="442" t="s">
        <v>802</v>
      </c>
      <c r="X14" s="442" t="s">
        <v>803</v>
      </c>
      <c r="Y14" s="442" t="s">
        <v>802</v>
      </c>
      <c r="Z14" s="442" t="s">
        <v>803</v>
      </c>
      <c r="AA14" s="442" t="s">
        <v>802</v>
      </c>
      <c r="AB14" s="442" t="s">
        <v>803</v>
      </c>
      <c r="AC14" s="442" t="s">
        <v>802</v>
      </c>
      <c r="AD14" s="442" t="s">
        <v>803</v>
      </c>
      <c r="AE14" s="442" t="s">
        <v>802</v>
      </c>
      <c r="AF14" s="442" t="s">
        <v>803</v>
      </c>
      <c r="AG14" s="442" t="s">
        <v>802</v>
      </c>
      <c r="AH14" s="442" t="s">
        <v>803</v>
      </c>
      <c r="AI14" s="442" t="s">
        <v>802</v>
      </c>
      <c r="AJ14" s="442" t="s">
        <v>803</v>
      </c>
      <c r="AK14" s="442" t="s">
        <v>802</v>
      </c>
      <c r="AL14" s="442" t="s">
        <v>803</v>
      </c>
      <c r="AM14" s="442" t="s">
        <v>802</v>
      </c>
      <c r="AN14" s="442" t="s">
        <v>803</v>
      </c>
      <c r="AO14" s="442" t="s">
        <v>802</v>
      </c>
      <c r="AP14" s="442" t="s">
        <v>803</v>
      </c>
      <c r="AQ14" s="442" t="s">
        <v>804</v>
      </c>
      <c r="AR14" s="211" t="s">
        <v>805</v>
      </c>
      <c r="AS14" s="210" t="s">
        <v>806</v>
      </c>
      <c r="AT14" s="442" t="s">
        <v>807</v>
      </c>
      <c r="AU14" s="442" t="s">
        <v>806</v>
      </c>
      <c r="AV14" s="442" t="s">
        <v>808</v>
      </c>
      <c r="AW14" s="442" t="s">
        <v>806</v>
      </c>
      <c r="AX14" s="442" t="s">
        <v>808</v>
      </c>
      <c r="AY14" s="210" t="s">
        <v>806</v>
      </c>
      <c r="AZ14" s="442" t="s">
        <v>807</v>
      </c>
      <c r="BA14" s="442" t="s">
        <v>806</v>
      </c>
      <c r="BB14" s="442" t="s">
        <v>808</v>
      </c>
      <c r="BC14" s="442" t="s">
        <v>806</v>
      </c>
      <c r="BD14" s="442" t="s">
        <v>808</v>
      </c>
      <c r="BE14" s="442" t="s">
        <v>808</v>
      </c>
      <c r="BF14" s="442" t="s">
        <v>808</v>
      </c>
      <c r="BG14" s="442" t="s">
        <v>806</v>
      </c>
      <c r="BH14" s="442" t="s">
        <v>808</v>
      </c>
      <c r="BI14" s="442" t="s">
        <v>806</v>
      </c>
      <c r="BJ14" s="442" t="s">
        <v>808</v>
      </c>
      <c r="BK14" s="442" t="s">
        <v>808</v>
      </c>
      <c r="BL14" s="442" t="s">
        <v>808</v>
      </c>
      <c r="BM14" s="442" t="s">
        <v>806</v>
      </c>
      <c r="BN14" s="442" t="s">
        <v>808</v>
      </c>
      <c r="BO14" s="442" t="s">
        <v>806</v>
      </c>
      <c r="BP14" s="442" t="s">
        <v>808</v>
      </c>
      <c r="BQ14" s="442" t="s">
        <v>809</v>
      </c>
      <c r="BR14" s="442" t="s">
        <v>810</v>
      </c>
      <c r="BS14" s="511" t="s">
        <v>811</v>
      </c>
      <c r="BT14" s="210" t="s">
        <v>812</v>
      </c>
      <c r="BU14" s="442" t="s">
        <v>813</v>
      </c>
      <c r="BV14" s="442" t="s">
        <v>812</v>
      </c>
      <c r="BW14" s="442" t="s">
        <v>813</v>
      </c>
      <c r="BX14" s="210" t="s">
        <v>812</v>
      </c>
      <c r="BY14" s="442" t="s">
        <v>813</v>
      </c>
      <c r="BZ14" s="442" t="s">
        <v>812</v>
      </c>
      <c r="CA14" s="442" t="s">
        <v>813</v>
      </c>
      <c r="CB14" s="442" t="s">
        <v>814</v>
      </c>
      <c r="CC14" s="442" t="s">
        <v>815</v>
      </c>
      <c r="CD14" s="210" t="s">
        <v>812</v>
      </c>
      <c r="CE14" s="442" t="s">
        <v>813</v>
      </c>
      <c r="CF14" s="442" t="s">
        <v>812</v>
      </c>
      <c r="CG14" s="442" t="s">
        <v>813</v>
      </c>
      <c r="CH14" s="442" t="s">
        <v>814</v>
      </c>
      <c r="CI14" s="442" t="s">
        <v>815</v>
      </c>
      <c r="CJ14" s="210" t="s">
        <v>812</v>
      </c>
      <c r="CK14" s="442" t="s">
        <v>813</v>
      </c>
      <c r="CL14" s="442" t="s">
        <v>812</v>
      </c>
      <c r="CM14" s="442" t="s">
        <v>813</v>
      </c>
      <c r="CN14" s="210" t="s">
        <v>812</v>
      </c>
      <c r="CO14" s="442" t="s">
        <v>813</v>
      </c>
      <c r="CP14" s="442" t="s">
        <v>812</v>
      </c>
      <c r="CQ14" s="442" t="s">
        <v>813</v>
      </c>
      <c r="CR14" s="442" t="s">
        <v>816</v>
      </c>
      <c r="CS14" s="211" t="s">
        <v>817</v>
      </c>
      <c r="CT14" s="215" t="s">
        <v>818</v>
      </c>
      <c r="CU14" s="216" t="s">
        <v>819</v>
      </c>
      <c r="CV14" s="216" t="s">
        <v>820</v>
      </c>
      <c r="CW14" s="216" t="s">
        <v>821</v>
      </c>
      <c r="CX14" s="216" t="s">
        <v>822</v>
      </c>
      <c r="CY14" s="216" t="s">
        <v>823</v>
      </c>
      <c r="CZ14" s="217" t="s">
        <v>824</v>
      </c>
      <c r="DA14" s="218" t="s">
        <v>825</v>
      </c>
      <c r="DB14" s="77" t="s">
        <v>826</v>
      </c>
      <c r="DC14" s="77" t="s">
        <v>827</v>
      </c>
      <c r="DD14" s="77" t="s">
        <v>828</v>
      </c>
      <c r="DE14" s="77" t="s">
        <v>829</v>
      </c>
      <c r="DF14" s="78" t="s">
        <v>830</v>
      </c>
      <c r="DG14" s="77" t="s">
        <v>831</v>
      </c>
      <c r="DH14" s="77" t="s">
        <v>832</v>
      </c>
      <c r="DI14" s="77" t="s">
        <v>833</v>
      </c>
      <c r="DJ14" s="77" t="s">
        <v>834</v>
      </c>
      <c r="DK14" s="448" t="s">
        <v>835</v>
      </c>
      <c r="DL14" s="78" t="s">
        <v>836</v>
      </c>
      <c r="DM14" s="448" t="s">
        <v>837</v>
      </c>
      <c r="DN14" s="99" t="s">
        <v>838</v>
      </c>
      <c r="DO14" s="437" t="s">
        <v>839</v>
      </c>
      <c r="DP14" s="435" t="s">
        <v>840</v>
      </c>
      <c r="DQ14" s="97" t="s">
        <v>841</v>
      </c>
      <c r="DR14" s="437" t="s">
        <v>842</v>
      </c>
      <c r="DS14" s="99" t="s">
        <v>843</v>
      </c>
      <c r="DT14" s="437" t="s">
        <v>844</v>
      </c>
      <c r="DU14" s="435" t="s">
        <v>845</v>
      </c>
      <c r="DV14" s="97" t="s">
        <v>846</v>
      </c>
      <c r="DW14" s="441" t="s">
        <v>847</v>
      </c>
      <c r="DX14" s="228" t="s">
        <v>848</v>
      </c>
      <c r="DY14" s="435" t="s">
        <v>849</v>
      </c>
      <c r="DZ14" s="97" t="s">
        <v>850</v>
      </c>
      <c r="EA14" s="441" t="s">
        <v>851</v>
      </c>
      <c r="EB14" s="98" t="s">
        <v>852</v>
      </c>
      <c r="EC14" s="438" t="s">
        <v>853</v>
      </c>
      <c r="ED14" s="229" t="s">
        <v>854</v>
      </c>
      <c r="EE14" s="440" t="s">
        <v>855</v>
      </c>
      <c r="EF14" s="99" t="s">
        <v>856</v>
      </c>
      <c r="EG14" s="437" t="s">
        <v>857</v>
      </c>
      <c r="EH14" s="437" t="s">
        <v>858</v>
      </c>
    </row>
    <row r="15" spans="1:138" ht="41.25" customHeight="1" x14ac:dyDescent="0.25">
      <c r="A15" s="871" t="s">
        <v>49</v>
      </c>
      <c r="B15" s="656" t="s">
        <v>96</v>
      </c>
      <c r="C15" s="656" t="s">
        <v>175</v>
      </c>
      <c r="D15" s="691" t="s">
        <v>256</v>
      </c>
      <c r="E15" s="656" t="s">
        <v>257</v>
      </c>
      <c r="F15" s="656" t="s">
        <v>859</v>
      </c>
      <c r="G15" s="901" t="s">
        <v>257</v>
      </c>
      <c r="H15" s="897" t="s">
        <v>55</v>
      </c>
      <c r="I15" s="585" t="s">
        <v>860</v>
      </c>
      <c r="J15" s="101">
        <v>23</v>
      </c>
      <c r="K15" s="101" t="s">
        <v>56</v>
      </c>
      <c r="L15" s="663">
        <v>2.9772727210800003</v>
      </c>
      <c r="M15" s="101">
        <v>0</v>
      </c>
      <c r="N15" s="725" t="s">
        <v>56</v>
      </c>
      <c r="O15" s="725" t="s">
        <v>56</v>
      </c>
      <c r="P15" s="828" t="s">
        <v>56</v>
      </c>
      <c r="Q15" s="203" t="s">
        <v>57</v>
      </c>
      <c r="R15" s="205" t="s">
        <v>57</v>
      </c>
      <c r="S15" s="357">
        <v>0</v>
      </c>
      <c r="T15" s="18">
        <v>0</v>
      </c>
      <c r="U15" s="548">
        <v>0</v>
      </c>
      <c r="V15" s="18">
        <v>0</v>
      </c>
      <c r="W15" s="64">
        <v>0</v>
      </c>
      <c r="X15" s="18">
        <v>0</v>
      </c>
      <c r="Y15" s="18">
        <v>0</v>
      </c>
      <c r="Z15" s="18">
        <v>0</v>
      </c>
      <c r="AA15" s="18">
        <v>0</v>
      </c>
      <c r="AB15" s="18">
        <v>0</v>
      </c>
      <c r="AC15" s="18">
        <v>0</v>
      </c>
      <c r="AD15" s="18">
        <v>0</v>
      </c>
      <c r="AE15" s="18">
        <v>0</v>
      </c>
      <c r="AF15" s="18">
        <v>0</v>
      </c>
      <c r="AG15" s="64">
        <v>0</v>
      </c>
      <c r="AH15" s="18">
        <v>0</v>
      </c>
      <c r="AI15" s="64">
        <v>0</v>
      </c>
      <c r="AJ15" s="18">
        <v>0</v>
      </c>
      <c r="AK15" s="18">
        <v>3</v>
      </c>
      <c r="AL15" s="64">
        <v>3</v>
      </c>
      <c r="AM15" s="18">
        <v>0</v>
      </c>
      <c r="AN15" s="18" t="s">
        <v>58</v>
      </c>
      <c r="AO15" s="18">
        <v>0</v>
      </c>
      <c r="AP15" s="64">
        <v>0</v>
      </c>
      <c r="AQ15" s="64">
        <v>3</v>
      </c>
      <c r="AR15" s="11">
        <v>3</v>
      </c>
      <c r="AS15" s="17">
        <v>0</v>
      </c>
      <c r="AT15" s="490">
        <v>0</v>
      </c>
      <c r="AU15" s="64">
        <v>0</v>
      </c>
      <c r="AV15" s="18">
        <v>0</v>
      </c>
      <c r="AW15" s="64">
        <v>0</v>
      </c>
      <c r="AX15" s="18">
        <v>0</v>
      </c>
      <c r="AY15" s="17">
        <v>0</v>
      </c>
      <c r="AZ15" s="490">
        <v>0</v>
      </c>
      <c r="BA15" s="17">
        <v>0</v>
      </c>
      <c r="BB15" s="18">
        <v>0</v>
      </c>
      <c r="BC15" s="17">
        <v>0</v>
      </c>
      <c r="BD15" s="18">
        <v>0</v>
      </c>
      <c r="BE15" s="17">
        <v>0</v>
      </c>
      <c r="BF15" s="18">
        <v>0</v>
      </c>
      <c r="BG15" s="17">
        <v>0</v>
      </c>
      <c r="BH15" s="18">
        <v>0</v>
      </c>
      <c r="BI15" s="17">
        <v>0</v>
      </c>
      <c r="BJ15" s="18">
        <v>0</v>
      </c>
      <c r="BK15" s="17">
        <v>3500</v>
      </c>
      <c r="BL15" s="17">
        <v>3500</v>
      </c>
      <c r="BM15" s="17">
        <v>0</v>
      </c>
      <c r="BN15" s="17" t="s">
        <v>58</v>
      </c>
      <c r="BO15" s="18">
        <v>0</v>
      </c>
      <c r="BP15" s="18">
        <v>0</v>
      </c>
      <c r="BQ15" s="64">
        <v>3500</v>
      </c>
      <c r="BR15" s="18">
        <v>3500</v>
      </c>
      <c r="BS15" s="730" t="s">
        <v>56</v>
      </c>
      <c r="BT15" s="14">
        <v>0</v>
      </c>
      <c r="BU15" s="17">
        <v>0</v>
      </c>
      <c r="BV15" s="17">
        <v>0</v>
      </c>
      <c r="BW15" s="17">
        <v>0</v>
      </c>
      <c r="BX15" s="17">
        <v>0</v>
      </c>
      <c r="BY15" s="17">
        <v>0</v>
      </c>
      <c r="BZ15" s="17">
        <v>0</v>
      </c>
      <c r="CA15" s="17">
        <v>0</v>
      </c>
      <c r="CB15" s="17">
        <v>0</v>
      </c>
      <c r="CC15" s="17">
        <v>0</v>
      </c>
      <c r="CD15" s="17">
        <v>0</v>
      </c>
      <c r="CE15" s="17">
        <v>0</v>
      </c>
      <c r="CF15" s="17">
        <v>0</v>
      </c>
      <c r="CG15" s="17">
        <v>0</v>
      </c>
      <c r="CH15" s="17">
        <v>0</v>
      </c>
      <c r="CI15" s="17">
        <v>0</v>
      </c>
      <c r="CJ15" s="17">
        <v>0</v>
      </c>
      <c r="CK15" s="17">
        <v>0</v>
      </c>
      <c r="CL15" s="702">
        <v>4108440</v>
      </c>
      <c r="CM15" s="702">
        <v>4108440</v>
      </c>
      <c r="CN15" s="702">
        <v>0</v>
      </c>
      <c r="CO15" s="702">
        <v>0</v>
      </c>
      <c r="CP15" s="702">
        <v>0</v>
      </c>
      <c r="CQ15" s="702">
        <v>0</v>
      </c>
      <c r="CR15" s="704">
        <v>4108440</v>
      </c>
      <c r="CS15" s="703">
        <v>4108440</v>
      </c>
      <c r="CT15" s="23" t="s">
        <v>56</v>
      </c>
      <c r="CU15" s="23" t="s">
        <v>56</v>
      </c>
      <c r="CV15" s="23" t="s">
        <v>56</v>
      </c>
      <c r="CW15" s="23" t="s">
        <v>56</v>
      </c>
      <c r="CX15" s="23" t="s">
        <v>56</v>
      </c>
      <c r="CY15" s="23" t="s">
        <v>56</v>
      </c>
      <c r="CZ15" s="23" t="s">
        <v>56</v>
      </c>
      <c r="DA15" s="23" t="s">
        <v>56</v>
      </c>
      <c r="DB15" s="203" t="s">
        <v>56</v>
      </c>
      <c r="DC15" s="10"/>
      <c r="DD15" s="692" t="s">
        <v>56</v>
      </c>
      <c r="DE15" s="120"/>
      <c r="DF15" s="120"/>
      <c r="DG15" s="120"/>
      <c r="DH15" s="140"/>
      <c r="DI15" s="140"/>
      <c r="DJ15" s="140"/>
      <c r="DK15" s="140"/>
      <c r="DL15" s="548" t="s">
        <v>56</v>
      </c>
      <c r="DM15" s="548" t="s">
        <v>56</v>
      </c>
      <c r="DN15" s="203" t="s">
        <v>55</v>
      </c>
      <c r="DO15" s="203" t="s">
        <v>56</v>
      </c>
      <c r="DP15" s="713" t="s">
        <v>56</v>
      </c>
      <c r="DQ15" s="548" t="s">
        <v>56</v>
      </c>
      <c r="DR15" s="673" t="s">
        <v>56</v>
      </c>
      <c r="DS15" s="203" t="s">
        <v>56</v>
      </c>
      <c r="DT15" s="1160" t="s">
        <v>56</v>
      </c>
      <c r="DU15" s="711">
        <v>354</v>
      </c>
      <c r="DV15" s="711">
        <v>-304.66666666666669</v>
      </c>
      <c r="DW15" s="711">
        <v>354.78333333333302</v>
      </c>
      <c r="DX15" s="711">
        <v>-305.4499999999997</v>
      </c>
      <c r="DY15" s="710">
        <v>1</v>
      </c>
      <c r="DZ15" s="710">
        <v>-0.33333333333333337</v>
      </c>
      <c r="EA15" s="710">
        <v>1</v>
      </c>
      <c r="EB15" s="710">
        <v>-0.33333333333333337</v>
      </c>
      <c r="EC15" s="236"/>
      <c r="ED15" s="49"/>
      <c r="EE15" s="232"/>
      <c r="EF15" s="700">
        <v>1416</v>
      </c>
      <c r="EG15" s="915">
        <v>-1366.6666666666667</v>
      </c>
      <c r="EH15" s="916"/>
    </row>
    <row r="16" spans="1:138" ht="41.25" customHeight="1" x14ac:dyDescent="0.25">
      <c r="A16" s="871" t="s">
        <v>49</v>
      </c>
      <c r="B16" s="656" t="s">
        <v>96</v>
      </c>
      <c r="C16" s="656" t="s">
        <v>175</v>
      </c>
      <c r="D16" s="691" t="s">
        <v>861</v>
      </c>
      <c r="E16" s="656" t="s">
        <v>177</v>
      </c>
      <c r="F16" s="656" t="s">
        <v>862</v>
      </c>
      <c r="G16" s="901" t="s">
        <v>177</v>
      </c>
      <c r="H16" s="897" t="s">
        <v>55</v>
      </c>
      <c r="I16" s="17" t="s">
        <v>860</v>
      </c>
      <c r="J16" s="64">
        <v>4.16</v>
      </c>
      <c r="K16" s="665">
        <v>2.7092045911669351</v>
      </c>
      <c r="L16" s="665">
        <v>6.5202651379530003</v>
      </c>
      <c r="M16" s="64">
        <v>768</v>
      </c>
      <c r="N16" s="726">
        <v>9359090.9570000004</v>
      </c>
      <c r="O16" s="548" t="s">
        <v>863</v>
      </c>
      <c r="P16" s="909">
        <v>2.0415105520000001</v>
      </c>
      <c r="Q16" s="203" t="s">
        <v>57</v>
      </c>
      <c r="R16" s="205" t="s">
        <v>57</v>
      </c>
      <c r="S16" s="490">
        <v>0</v>
      </c>
      <c r="T16" s="18">
        <v>0</v>
      </c>
      <c r="U16" s="548">
        <v>0</v>
      </c>
      <c r="V16" s="18">
        <v>0</v>
      </c>
      <c r="W16" s="64">
        <v>0</v>
      </c>
      <c r="X16" s="18">
        <v>0</v>
      </c>
      <c r="Y16" s="18">
        <v>0</v>
      </c>
      <c r="Z16" s="18">
        <v>0</v>
      </c>
      <c r="AA16" s="18">
        <v>0</v>
      </c>
      <c r="AB16" s="18">
        <v>0</v>
      </c>
      <c r="AC16" s="18">
        <v>0</v>
      </c>
      <c r="AD16" s="18">
        <v>0</v>
      </c>
      <c r="AE16" s="18">
        <v>0</v>
      </c>
      <c r="AF16" s="18">
        <v>0</v>
      </c>
      <c r="AG16" s="64">
        <v>0</v>
      </c>
      <c r="AH16" s="18">
        <v>0</v>
      </c>
      <c r="AI16" s="64">
        <v>0</v>
      </c>
      <c r="AJ16" s="18">
        <v>0</v>
      </c>
      <c r="AK16" s="18">
        <v>11</v>
      </c>
      <c r="AL16" s="64">
        <v>11</v>
      </c>
      <c r="AM16" s="18">
        <v>0</v>
      </c>
      <c r="AN16" s="18" t="s">
        <v>58</v>
      </c>
      <c r="AO16" s="18">
        <v>0</v>
      </c>
      <c r="AP16" s="64">
        <v>0</v>
      </c>
      <c r="AQ16" s="64">
        <v>11</v>
      </c>
      <c r="AR16" s="11">
        <v>11</v>
      </c>
      <c r="AS16" s="17">
        <v>0</v>
      </c>
      <c r="AT16" s="490">
        <v>0</v>
      </c>
      <c r="AU16" s="64">
        <v>0</v>
      </c>
      <c r="AV16" s="18">
        <v>0</v>
      </c>
      <c r="AW16" s="64">
        <v>0</v>
      </c>
      <c r="AX16" s="18">
        <v>0</v>
      </c>
      <c r="AY16" s="17">
        <v>0</v>
      </c>
      <c r="AZ16" s="490">
        <v>0</v>
      </c>
      <c r="BA16" s="17">
        <v>0</v>
      </c>
      <c r="BB16" s="18">
        <v>0</v>
      </c>
      <c r="BC16" s="17">
        <v>0</v>
      </c>
      <c r="BD16" s="18">
        <v>0</v>
      </c>
      <c r="BE16" s="17">
        <v>0</v>
      </c>
      <c r="BF16" s="18">
        <v>0</v>
      </c>
      <c r="BG16" s="17">
        <v>0</v>
      </c>
      <c r="BH16" s="18">
        <v>0</v>
      </c>
      <c r="BI16" s="17">
        <v>0</v>
      </c>
      <c r="BJ16" s="18">
        <v>0</v>
      </c>
      <c r="BK16" s="17">
        <v>224.90999999999997</v>
      </c>
      <c r="BL16" s="17">
        <v>224.91</v>
      </c>
      <c r="BM16" s="17">
        <v>0</v>
      </c>
      <c r="BN16" s="17" t="s">
        <v>58</v>
      </c>
      <c r="BO16" s="18">
        <v>0</v>
      </c>
      <c r="BP16" s="18">
        <v>0</v>
      </c>
      <c r="BQ16" s="64">
        <v>224.90999999999997</v>
      </c>
      <c r="BR16" s="18">
        <v>224.91</v>
      </c>
      <c r="BS16" s="729">
        <v>0.11016842395434259</v>
      </c>
      <c r="BT16" s="14">
        <v>0</v>
      </c>
      <c r="BU16" s="17">
        <v>0</v>
      </c>
      <c r="BV16" s="17">
        <v>0</v>
      </c>
      <c r="BW16" s="17">
        <v>0</v>
      </c>
      <c r="BX16" s="17">
        <v>0</v>
      </c>
      <c r="BY16" s="17">
        <v>0</v>
      </c>
      <c r="BZ16" s="17">
        <v>0</v>
      </c>
      <c r="CA16" s="17">
        <v>0</v>
      </c>
      <c r="CB16" s="17">
        <v>0</v>
      </c>
      <c r="CC16" s="17">
        <v>0</v>
      </c>
      <c r="CD16" s="17">
        <v>0</v>
      </c>
      <c r="CE16" s="17">
        <v>0</v>
      </c>
      <c r="CF16" s="17">
        <v>0</v>
      </c>
      <c r="CG16" s="17">
        <v>0</v>
      </c>
      <c r="CH16" s="17">
        <v>0</v>
      </c>
      <c r="CI16" s="17">
        <v>0</v>
      </c>
      <c r="CJ16" s="17">
        <v>0</v>
      </c>
      <c r="CK16" s="17">
        <v>0</v>
      </c>
      <c r="CL16" s="702">
        <v>264008.35439999995</v>
      </c>
      <c r="CM16" s="702">
        <v>264008.35440000001</v>
      </c>
      <c r="CN16" s="702">
        <v>0</v>
      </c>
      <c r="CO16" s="702">
        <v>0</v>
      </c>
      <c r="CP16" s="702">
        <v>0</v>
      </c>
      <c r="CQ16" s="702">
        <v>0</v>
      </c>
      <c r="CR16" s="704">
        <v>264008.35439999995</v>
      </c>
      <c r="CS16" s="703">
        <v>264008.35440000001</v>
      </c>
      <c r="CT16" s="23" t="s">
        <v>56</v>
      </c>
      <c r="CU16" s="23" t="s">
        <v>56</v>
      </c>
      <c r="CV16" s="23" t="s">
        <v>56</v>
      </c>
      <c r="CW16" s="23" t="s">
        <v>56</v>
      </c>
      <c r="CX16" s="23" t="s">
        <v>56</v>
      </c>
      <c r="CY16" s="23" t="s">
        <v>56</v>
      </c>
      <c r="CZ16" s="23" t="s">
        <v>56</v>
      </c>
      <c r="DA16" s="23" t="s">
        <v>56</v>
      </c>
      <c r="DB16" s="728">
        <v>9359090.9570000004</v>
      </c>
      <c r="DC16" s="10"/>
      <c r="DD16" s="692">
        <v>2.0415105520000001</v>
      </c>
      <c r="DE16" s="120"/>
      <c r="DF16" s="120"/>
      <c r="DG16" s="120"/>
      <c r="DH16" s="140"/>
      <c r="DI16" s="140"/>
      <c r="DJ16" s="140"/>
      <c r="DK16" s="140"/>
      <c r="DL16" s="548" t="s">
        <v>56</v>
      </c>
      <c r="DM16" s="548" t="s">
        <v>56</v>
      </c>
      <c r="DN16" s="203" t="s">
        <v>55</v>
      </c>
      <c r="DO16" s="203" t="s">
        <v>56</v>
      </c>
      <c r="DP16" s="713" t="s">
        <v>56</v>
      </c>
      <c r="DQ16" s="548" t="s">
        <v>56</v>
      </c>
      <c r="DR16" s="673" t="s">
        <v>56</v>
      </c>
      <c r="DS16" s="203" t="s">
        <v>56</v>
      </c>
      <c r="DT16" s="1160" t="s">
        <v>56</v>
      </c>
      <c r="DU16" s="711">
        <v>89.284687920969958</v>
      </c>
      <c r="DV16" s="711">
        <v>-16.100368328866026</v>
      </c>
      <c r="DW16" s="711">
        <v>88.058962466871506</v>
      </c>
      <c r="DX16" s="711">
        <v>-14.95755807639128</v>
      </c>
      <c r="DY16" s="710">
        <v>1.2137404580152678</v>
      </c>
      <c r="DZ16" s="710">
        <v>-0.17200561777599521</v>
      </c>
      <c r="EA16" s="710">
        <v>1.19303012910724</v>
      </c>
      <c r="EB16" s="710">
        <v>-0.15243990501995963</v>
      </c>
      <c r="EC16" s="236"/>
      <c r="ED16" s="49"/>
      <c r="EE16" s="232"/>
      <c r="EF16" s="700">
        <v>0</v>
      </c>
      <c r="EG16" s="712">
        <v>21060</v>
      </c>
      <c r="EH16" s="44"/>
    </row>
    <row r="17" spans="1:138" ht="41.25" customHeight="1" x14ac:dyDescent="0.25">
      <c r="A17" s="871" t="s">
        <v>49</v>
      </c>
      <c r="B17" s="656" t="s">
        <v>96</v>
      </c>
      <c r="C17" s="656" t="s">
        <v>175</v>
      </c>
      <c r="D17" s="691" t="s">
        <v>861</v>
      </c>
      <c r="E17" s="656" t="s">
        <v>177</v>
      </c>
      <c r="F17" s="656" t="s">
        <v>864</v>
      </c>
      <c r="G17" s="901" t="s">
        <v>177</v>
      </c>
      <c r="H17" s="897" t="s">
        <v>55</v>
      </c>
      <c r="I17" s="17" t="s">
        <v>860</v>
      </c>
      <c r="J17" s="64">
        <v>4.16</v>
      </c>
      <c r="K17" s="665">
        <v>2.2985007036762033</v>
      </c>
      <c r="L17" s="665">
        <v>6.822159076719001</v>
      </c>
      <c r="M17" s="64">
        <v>1188</v>
      </c>
      <c r="N17" s="726">
        <v>8777378.7239999995</v>
      </c>
      <c r="O17" s="548" t="s">
        <v>863</v>
      </c>
      <c r="P17" s="909">
        <v>1.7629044060000001</v>
      </c>
      <c r="Q17" s="203" t="s">
        <v>57</v>
      </c>
      <c r="R17" s="205" t="s">
        <v>57</v>
      </c>
      <c r="S17" s="490">
        <v>0</v>
      </c>
      <c r="T17" s="18">
        <v>0</v>
      </c>
      <c r="U17" s="548">
        <v>0</v>
      </c>
      <c r="V17" s="18">
        <v>0</v>
      </c>
      <c r="W17" s="64">
        <v>0</v>
      </c>
      <c r="X17" s="18">
        <v>0</v>
      </c>
      <c r="Y17" s="18">
        <v>0</v>
      </c>
      <c r="Z17" s="18">
        <v>0</v>
      </c>
      <c r="AA17" s="18">
        <v>0</v>
      </c>
      <c r="AB17" s="18">
        <v>0</v>
      </c>
      <c r="AC17" s="18">
        <v>0</v>
      </c>
      <c r="AD17" s="18">
        <v>0</v>
      </c>
      <c r="AE17" s="18">
        <v>0</v>
      </c>
      <c r="AF17" s="18">
        <v>0</v>
      </c>
      <c r="AG17" s="64">
        <v>0</v>
      </c>
      <c r="AH17" s="18">
        <v>0</v>
      </c>
      <c r="AI17" s="64">
        <v>0</v>
      </c>
      <c r="AJ17" s="18">
        <v>0</v>
      </c>
      <c r="AK17" s="18">
        <v>17</v>
      </c>
      <c r="AL17" s="64">
        <v>17</v>
      </c>
      <c r="AM17" s="18">
        <v>0</v>
      </c>
      <c r="AN17" s="18" t="s">
        <v>58</v>
      </c>
      <c r="AO17" s="18">
        <v>0</v>
      </c>
      <c r="AP17" s="64">
        <v>0</v>
      </c>
      <c r="AQ17" s="64">
        <v>17</v>
      </c>
      <c r="AR17" s="11">
        <v>17</v>
      </c>
      <c r="AS17" s="17">
        <v>0</v>
      </c>
      <c r="AT17" s="490">
        <v>0</v>
      </c>
      <c r="AU17" s="64">
        <v>0</v>
      </c>
      <c r="AV17" s="18">
        <v>0</v>
      </c>
      <c r="AW17" s="64">
        <v>0</v>
      </c>
      <c r="AX17" s="18">
        <v>0</v>
      </c>
      <c r="AY17" s="17">
        <v>0</v>
      </c>
      <c r="AZ17" s="490">
        <v>0</v>
      </c>
      <c r="BA17" s="17">
        <v>0</v>
      </c>
      <c r="BB17" s="18">
        <v>0</v>
      </c>
      <c r="BC17" s="17">
        <v>0</v>
      </c>
      <c r="BD17" s="18">
        <v>0</v>
      </c>
      <c r="BE17" s="17">
        <v>0</v>
      </c>
      <c r="BF17" s="18">
        <v>0</v>
      </c>
      <c r="BG17" s="17">
        <v>0</v>
      </c>
      <c r="BH17" s="18">
        <v>0</v>
      </c>
      <c r="BI17" s="17">
        <v>0</v>
      </c>
      <c r="BJ17" s="18">
        <v>0</v>
      </c>
      <c r="BK17" s="17">
        <v>89.929999999999993</v>
      </c>
      <c r="BL17" s="17">
        <v>89.929999999999993</v>
      </c>
      <c r="BM17" s="17">
        <v>0</v>
      </c>
      <c r="BN17" s="17" t="s">
        <v>58</v>
      </c>
      <c r="BO17" s="18">
        <v>0</v>
      </c>
      <c r="BP17" s="18">
        <v>0</v>
      </c>
      <c r="BQ17" s="64">
        <v>89.929999999999993</v>
      </c>
      <c r="BR17" s="18">
        <v>89.929999999999993</v>
      </c>
      <c r="BS17" s="729">
        <v>5.1012408667154917E-2</v>
      </c>
      <c r="BT17" s="17">
        <v>0</v>
      </c>
      <c r="BU17" s="17">
        <v>0</v>
      </c>
      <c r="BV17" s="17">
        <v>0</v>
      </c>
      <c r="BW17" s="17">
        <v>0</v>
      </c>
      <c r="BX17" s="17">
        <v>0</v>
      </c>
      <c r="BY17" s="17">
        <v>0</v>
      </c>
      <c r="BZ17" s="17">
        <v>0</v>
      </c>
      <c r="CA17" s="17">
        <v>0</v>
      </c>
      <c r="CB17" s="17">
        <v>0</v>
      </c>
      <c r="CC17" s="17">
        <v>0</v>
      </c>
      <c r="CD17" s="17">
        <v>0</v>
      </c>
      <c r="CE17" s="17">
        <v>0</v>
      </c>
      <c r="CF17" s="17">
        <v>0</v>
      </c>
      <c r="CG17" s="17">
        <v>0</v>
      </c>
      <c r="CH17" s="17">
        <v>0</v>
      </c>
      <c r="CI17" s="17">
        <v>0</v>
      </c>
      <c r="CJ17" s="17">
        <v>0</v>
      </c>
      <c r="CK17" s="17">
        <v>0</v>
      </c>
      <c r="CL17" s="702">
        <v>105563.43120000001</v>
      </c>
      <c r="CM17" s="702">
        <v>105563.43120000001</v>
      </c>
      <c r="CN17" s="702">
        <v>0</v>
      </c>
      <c r="CO17" s="702">
        <v>0</v>
      </c>
      <c r="CP17" s="702">
        <v>0</v>
      </c>
      <c r="CQ17" s="702">
        <v>0</v>
      </c>
      <c r="CR17" s="704">
        <v>105563.43120000001</v>
      </c>
      <c r="CS17" s="703">
        <v>105563.43120000001</v>
      </c>
      <c r="CT17" s="23" t="s">
        <v>56</v>
      </c>
      <c r="CU17" s="23" t="s">
        <v>56</v>
      </c>
      <c r="CV17" s="23" t="s">
        <v>56</v>
      </c>
      <c r="CW17" s="23" t="s">
        <v>56</v>
      </c>
      <c r="CX17" s="23" t="s">
        <v>56</v>
      </c>
      <c r="CY17" s="23" t="s">
        <v>56</v>
      </c>
      <c r="CZ17" s="23" t="s">
        <v>56</v>
      </c>
      <c r="DA17" s="23" t="s">
        <v>56</v>
      </c>
      <c r="DB17" s="728">
        <v>8777378.7239999995</v>
      </c>
      <c r="DC17" s="10"/>
      <c r="DD17" s="692">
        <v>1.7629044060000001</v>
      </c>
      <c r="DE17" s="120"/>
      <c r="DF17" s="120"/>
      <c r="DG17" s="120"/>
      <c r="DH17" s="140"/>
      <c r="DI17" s="140"/>
      <c r="DJ17" s="140"/>
      <c r="DK17" s="140"/>
      <c r="DL17" s="548" t="s">
        <v>56</v>
      </c>
      <c r="DM17" s="548" t="s">
        <v>56</v>
      </c>
      <c r="DN17" s="203" t="s">
        <v>55</v>
      </c>
      <c r="DO17" s="203" t="s">
        <v>56</v>
      </c>
      <c r="DP17" s="713" t="s">
        <v>56</v>
      </c>
      <c r="DQ17" s="548" t="s">
        <v>56</v>
      </c>
      <c r="DR17" s="673" t="s">
        <v>56</v>
      </c>
      <c r="DS17" s="203" t="s">
        <v>56</v>
      </c>
      <c r="DT17" s="1160" t="s">
        <v>56</v>
      </c>
      <c r="DU17" s="711">
        <v>49.925881649731167</v>
      </c>
      <c r="DV17" s="711">
        <v>-1.6085341324754268</v>
      </c>
      <c r="DW17" s="711">
        <v>50.860506424029403</v>
      </c>
      <c r="DX17" s="711">
        <v>-11.064793035492663</v>
      </c>
      <c r="DY17" s="710">
        <v>1.1476389719067577</v>
      </c>
      <c r="DZ17" s="710">
        <v>-0.32778861898107292</v>
      </c>
      <c r="EA17" s="710">
        <v>1.15323980393699</v>
      </c>
      <c r="EB17" s="710">
        <v>-0.34403260291393567</v>
      </c>
      <c r="EC17" s="236"/>
      <c r="ED17" s="49"/>
      <c r="EE17" s="232"/>
      <c r="EF17" s="700">
        <v>0</v>
      </c>
      <c r="EG17" s="712">
        <v>0</v>
      </c>
      <c r="EH17" s="44"/>
    </row>
    <row r="18" spans="1:138" ht="41.25" customHeight="1" x14ac:dyDescent="0.25">
      <c r="A18" s="871" t="s">
        <v>49</v>
      </c>
      <c r="B18" s="656" t="s">
        <v>96</v>
      </c>
      <c r="C18" s="656" t="s">
        <v>175</v>
      </c>
      <c r="D18" s="691" t="s">
        <v>861</v>
      </c>
      <c r="E18" s="656" t="s">
        <v>177</v>
      </c>
      <c r="F18" s="656" t="s">
        <v>865</v>
      </c>
      <c r="G18" s="901" t="s">
        <v>177</v>
      </c>
      <c r="H18" s="897" t="s">
        <v>55</v>
      </c>
      <c r="I18" s="17" t="s">
        <v>866</v>
      </c>
      <c r="J18" s="64">
        <v>4.16</v>
      </c>
      <c r="K18" s="665">
        <v>2.1976260646433912</v>
      </c>
      <c r="L18" s="665">
        <v>9.0742424053680004</v>
      </c>
      <c r="M18" s="64">
        <v>907</v>
      </c>
      <c r="N18" s="726">
        <v>8039454.9930000007</v>
      </c>
      <c r="O18" s="548" t="s">
        <v>863</v>
      </c>
      <c r="P18" s="909">
        <v>1.9766625689999999</v>
      </c>
      <c r="Q18" s="203" t="s">
        <v>57</v>
      </c>
      <c r="R18" s="205" t="s">
        <v>57</v>
      </c>
      <c r="S18" s="490">
        <v>0</v>
      </c>
      <c r="T18" s="18">
        <v>0</v>
      </c>
      <c r="U18" s="548">
        <v>0</v>
      </c>
      <c r="V18" s="18">
        <v>0</v>
      </c>
      <c r="W18" s="64">
        <v>0</v>
      </c>
      <c r="X18" s="18">
        <v>0</v>
      </c>
      <c r="Y18" s="18">
        <v>0</v>
      </c>
      <c r="Z18" s="18">
        <v>0</v>
      </c>
      <c r="AA18" s="18">
        <v>0</v>
      </c>
      <c r="AB18" s="18">
        <v>0</v>
      </c>
      <c r="AC18" s="18">
        <v>0</v>
      </c>
      <c r="AD18" s="18">
        <v>0</v>
      </c>
      <c r="AE18" s="18">
        <v>0</v>
      </c>
      <c r="AF18" s="18">
        <v>0</v>
      </c>
      <c r="AG18" s="64">
        <v>0</v>
      </c>
      <c r="AH18" s="18">
        <v>0</v>
      </c>
      <c r="AI18" s="64">
        <v>0</v>
      </c>
      <c r="AJ18" s="18">
        <v>0</v>
      </c>
      <c r="AK18" s="18">
        <v>45</v>
      </c>
      <c r="AL18" s="64">
        <v>45</v>
      </c>
      <c r="AM18" s="18">
        <v>1</v>
      </c>
      <c r="AN18" s="18">
        <v>1</v>
      </c>
      <c r="AO18" s="18">
        <v>0</v>
      </c>
      <c r="AP18" s="64">
        <v>0</v>
      </c>
      <c r="AQ18" s="64">
        <v>46</v>
      </c>
      <c r="AR18" s="11">
        <v>46</v>
      </c>
      <c r="AS18" s="17">
        <v>0</v>
      </c>
      <c r="AT18" s="490">
        <v>0</v>
      </c>
      <c r="AU18" s="64">
        <v>0</v>
      </c>
      <c r="AV18" s="18">
        <v>0</v>
      </c>
      <c r="AW18" s="64">
        <v>0</v>
      </c>
      <c r="AX18" s="18">
        <v>0</v>
      </c>
      <c r="AY18" s="17">
        <v>0</v>
      </c>
      <c r="AZ18" s="490">
        <v>0</v>
      </c>
      <c r="BA18" s="17">
        <v>0</v>
      </c>
      <c r="BB18" s="18">
        <v>0</v>
      </c>
      <c r="BC18" s="17">
        <v>0</v>
      </c>
      <c r="BD18" s="18">
        <v>0</v>
      </c>
      <c r="BE18" s="17">
        <v>0</v>
      </c>
      <c r="BF18" s="18">
        <v>0</v>
      </c>
      <c r="BG18" s="17">
        <v>0</v>
      </c>
      <c r="BH18" s="18">
        <v>0</v>
      </c>
      <c r="BI18" s="17">
        <v>0</v>
      </c>
      <c r="BJ18" s="18">
        <v>0</v>
      </c>
      <c r="BK18" s="17">
        <v>824.89999999999986</v>
      </c>
      <c r="BL18" s="17">
        <v>824.9</v>
      </c>
      <c r="BM18" s="17">
        <v>5.76</v>
      </c>
      <c r="BN18" s="17">
        <v>5.76</v>
      </c>
      <c r="BO18" s="18">
        <v>0</v>
      </c>
      <c r="BP18" s="18">
        <v>0</v>
      </c>
      <c r="BQ18" s="64">
        <v>830.65999999999985</v>
      </c>
      <c r="BR18" s="18">
        <v>830.66</v>
      </c>
      <c r="BS18" s="729">
        <v>0.42023358616045098</v>
      </c>
      <c r="BT18" s="17">
        <v>0</v>
      </c>
      <c r="BU18" s="17">
        <v>0</v>
      </c>
      <c r="BV18" s="17">
        <v>0</v>
      </c>
      <c r="BW18" s="17">
        <v>0</v>
      </c>
      <c r="BX18" s="17">
        <v>0</v>
      </c>
      <c r="BY18" s="17">
        <v>0</v>
      </c>
      <c r="BZ18" s="17">
        <v>0</v>
      </c>
      <c r="CA18" s="17">
        <v>0</v>
      </c>
      <c r="CB18" s="17">
        <v>0</v>
      </c>
      <c r="CC18" s="17">
        <v>0</v>
      </c>
      <c r="CD18" s="17">
        <v>0</v>
      </c>
      <c r="CE18" s="17">
        <v>0</v>
      </c>
      <c r="CF18" s="17">
        <v>0</v>
      </c>
      <c r="CG18" s="17">
        <v>0</v>
      </c>
      <c r="CH18" s="17">
        <v>0</v>
      </c>
      <c r="CI18" s="17">
        <v>0</v>
      </c>
      <c r="CJ18" s="17">
        <v>0</v>
      </c>
      <c r="CK18" s="17">
        <v>0</v>
      </c>
      <c r="CL18" s="702">
        <v>968300.61599999992</v>
      </c>
      <c r="CM18" s="702">
        <v>968300.61600000004</v>
      </c>
      <c r="CN18" s="702">
        <v>6761.3184000000001</v>
      </c>
      <c r="CO18" s="702">
        <v>6761.3184000000001</v>
      </c>
      <c r="CP18" s="702">
        <v>0</v>
      </c>
      <c r="CQ18" s="702">
        <v>0</v>
      </c>
      <c r="CR18" s="704">
        <v>975061.93439999991</v>
      </c>
      <c r="CS18" s="703">
        <v>975061.93440000003</v>
      </c>
      <c r="CT18" s="23" t="s">
        <v>56</v>
      </c>
      <c r="CU18" s="23" t="s">
        <v>56</v>
      </c>
      <c r="CV18" s="23" t="s">
        <v>56</v>
      </c>
      <c r="CW18" s="23" t="s">
        <v>56</v>
      </c>
      <c r="CX18" s="23" t="s">
        <v>56</v>
      </c>
      <c r="CY18" s="23" t="s">
        <v>56</v>
      </c>
      <c r="CZ18" s="23" t="s">
        <v>56</v>
      </c>
      <c r="DA18" s="23" t="s">
        <v>56</v>
      </c>
      <c r="DB18" s="728">
        <v>8039454.9930000007</v>
      </c>
      <c r="DC18" s="10"/>
      <c r="DD18" s="692">
        <v>1.9766625689999999</v>
      </c>
      <c r="DE18" s="120"/>
      <c r="DF18" s="120"/>
      <c r="DG18" s="120"/>
      <c r="DH18" s="140"/>
      <c r="DI18" s="140"/>
      <c r="DJ18" s="140"/>
      <c r="DK18" s="140"/>
      <c r="DL18" s="548" t="s">
        <v>56</v>
      </c>
      <c r="DM18" s="548" t="s">
        <v>56</v>
      </c>
      <c r="DN18" s="203" t="s">
        <v>55</v>
      </c>
      <c r="DO18" s="203" t="s">
        <v>56</v>
      </c>
      <c r="DP18" s="713" t="s">
        <v>56</v>
      </c>
      <c r="DQ18" s="548" t="s">
        <v>56</v>
      </c>
      <c r="DR18" s="673" t="s">
        <v>56</v>
      </c>
      <c r="DS18" s="203" t="s">
        <v>56</v>
      </c>
      <c r="DT18" s="1160" t="s">
        <v>56</v>
      </c>
      <c r="DU18" s="711">
        <v>103.09395348837212</v>
      </c>
      <c r="DV18" s="711">
        <v>42.784784431696451</v>
      </c>
      <c r="DW18" s="711">
        <v>102.7274426545</v>
      </c>
      <c r="DX18" s="711">
        <v>39.301393371658364</v>
      </c>
      <c r="DY18" s="710">
        <v>1.2011162790697678</v>
      </c>
      <c r="DZ18" s="710">
        <v>-0.1561496715298607</v>
      </c>
      <c r="EA18" s="710">
        <v>1.19558714569118</v>
      </c>
      <c r="EB18" s="710">
        <v>-0.17552508434547986</v>
      </c>
      <c r="EC18" s="236"/>
      <c r="ED18" s="49"/>
      <c r="EE18" s="232"/>
      <c r="EF18" s="700">
        <v>0</v>
      </c>
      <c r="EG18" s="712">
        <v>15807.333333333334</v>
      </c>
      <c r="EH18" s="44"/>
    </row>
    <row r="19" spans="1:138" ht="41.25" customHeight="1" x14ac:dyDescent="0.25">
      <c r="A19" s="871" t="s">
        <v>49</v>
      </c>
      <c r="B19" s="656" t="s">
        <v>96</v>
      </c>
      <c r="C19" s="656" t="s">
        <v>175</v>
      </c>
      <c r="D19" s="691" t="s">
        <v>176</v>
      </c>
      <c r="E19" s="656" t="s">
        <v>177</v>
      </c>
      <c r="F19" s="656" t="s">
        <v>867</v>
      </c>
      <c r="G19" s="901" t="s">
        <v>177</v>
      </c>
      <c r="H19" s="897" t="s">
        <v>55</v>
      </c>
      <c r="I19" s="17" t="s">
        <v>860</v>
      </c>
      <c r="J19" s="64">
        <v>4.16</v>
      </c>
      <c r="K19" s="665">
        <v>1.8950021475449572</v>
      </c>
      <c r="L19" s="665">
        <v>5.4166666554000003</v>
      </c>
      <c r="M19" s="64">
        <v>18</v>
      </c>
      <c r="N19" s="726">
        <v>5650358.6639999999</v>
      </c>
      <c r="O19" s="548" t="s">
        <v>863</v>
      </c>
      <c r="P19" s="909">
        <v>1.419450278</v>
      </c>
      <c r="Q19" s="203" t="s">
        <v>57</v>
      </c>
      <c r="R19" s="205" t="s">
        <v>57</v>
      </c>
      <c r="S19" s="490">
        <v>0</v>
      </c>
      <c r="T19" s="18">
        <v>0</v>
      </c>
      <c r="U19" s="548">
        <v>0</v>
      </c>
      <c r="V19" s="18">
        <v>0</v>
      </c>
      <c r="W19" s="64">
        <v>0</v>
      </c>
      <c r="X19" s="18">
        <v>0</v>
      </c>
      <c r="Y19" s="18">
        <v>0</v>
      </c>
      <c r="Z19" s="18">
        <v>0</v>
      </c>
      <c r="AA19" s="18">
        <v>0</v>
      </c>
      <c r="AB19" s="18">
        <v>0</v>
      </c>
      <c r="AC19" s="18">
        <v>0</v>
      </c>
      <c r="AD19" s="18">
        <v>0</v>
      </c>
      <c r="AE19" s="18">
        <v>0</v>
      </c>
      <c r="AF19" s="18">
        <v>0</v>
      </c>
      <c r="AG19" s="64">
        <v>0</v>
      </c>
      <c r="AH19" s="18">
        <v>0</v>
      </c>
      <c r="AI19" s="64">
        <v>0</v>
      </c>
      <c r="AJ19" s="18">
        <v>0</v>
      </c>
      <c r="AK19" s="18">
        <v>2</v>
      </c>
      <c r="AL19" s="64">
        <v>2</v>
      </c>
      <c r="AM19" s="18">
        <v>0</v>
      </c>
      <c r="AN19" s="18" t="s">
        <v>58</v>
      </c>
      <c r="AO19" s="18">
        <v>0</v>
      </c>
      <c r="AP19" s="64">
        <v>0</v>
      </c>
      <c r="AQ19" s="64">
        <v>2</v>
      </c>
      <c r="AR19" s="11">
        <v>2</v>
      </c>
      <c r="AS19" s="17">
        <v>0</v>
      </c>
      <c r="AT19" s="490">
        <v>0</v>
      </c>
      <c r="AU19" s="64">
        <v>0</v>
      </c>
      <c r="AV19" s="18">
        <v>0</v>
      </c>
      <c r="AW19" s="64">
        <v>0</v>
      </c>
      <c r="AX19" s="18">
        <v>0</v>
      </c>
      <c r="AY19" s="17">
        <v>0</v>
      </c>
      <c r="AZ19" s="490">
        <v>0</v>
      </c>
      <c r="BA19" s="17">
        <v>0</v>
      </c>
      <c r="BB19" s="18">
        <v>0</v>
      </c>
      <c r="BC19" s="17">
        <v>0</v>
      </c>
      <c r="BD19" s="18">
        <v>0</v>
      </c>
      <c r="BE19" s="17">
        <v>0</v>
      </c>
      <c r="BF19" s="18">
        <v>0</v>
      </c>
      <c r="BG19" s="17">
        <v>0</v>
      </c>
      <c r="BH19" s="18">
        <v>0</v>
      </c>
      <c r="BI19" s="17">
        <v>0</v>
      </c>
      <c r="BJ19" s="18">
        <v>0</v>
      </c>
      <c r="BK19" s="17">
        <v>14.84</v>
      </c>
      <c r="BL19" s="17">
        <v>14.84</v>
      </c>
      <c r="BM19" s="17">
        <v>0</v>
      </c>
      <c r="BN19" s="17" t="s">
        <v>58</v>
      </c>
      <c r="BO19" s="18">
        <v>0</v>
      </c>
      <c r="BP19" s="18">
        <v>0</v>
      </c>
      <c r="BQ19" s="64">
        <v>14.84</v>
      </c>
      <c r="BR19" s="18">
        <v>14.84</v>
      </c>
      <c r="BS19" s="729">
        <v>1.0454751554178777E-2</v>
      </c>
      <c r="BT19" s="17">
        <v>0</v>
      </c>
      <c r="BU19" s="17">
        <v>0</v>
      </c>
      <c r="BV19" s="17">
        <v>0</v>
      </c>
      <c r="BW19" s="17">
        <v>0</v>
      </c>
      <c r="BX19" s="17">
        <v>0</v>
      </c>
      <c r="BY19" s="17">
        <v>0</v>
      </c>
      <c r="BZ19" s="17">
        <v>0</v>
      </c>
      <c r="CA19" s="17">
        <v>0</v>
      </c>
      <c r="CB19" s="17">
        <v>0</v>
      </c>
      <c r="CC19" s="17">
        <v>0</v>
      </c>
      <c r="CD19" s="17">
        <v>0</v>
      </c>
      <c r="CE19" s="17">
        <v>0</v>
      </c>
      <c r="CF19" s="17">
        <v>0</v>
      </c>
      <c r="CG19" s="17">
        <v>0</v>
      </c>
      <c r="CH19" s="17">
        <v>0</v>
      </c>
      <c r="CI19" s="17">
        <v>0</v>
      </c>
      <c r="CJ19" s="17">
        <v>0</v>
      </c>
      <c r="CK19" s="17">
        <v>0</v>
      </c>
      <c r="CL19" s="702">
        <v>17419.785599999999</v>
      </c>
      <c r="CM19" s="702">
        <v>17419.785599999999</v>
      </c>
      <c r="CN19" s="702">
        <v>0</v>
      </c>
      <c r="CO19" s="702">
        <v>0</v>
      </c>
      <c r="CP19" s="702">
        <v>0</v>
      </c>
      <c r="CQ19" s="702">
        <v>0</v>
      </c>
      <c r="CR19" s="704">
        <v>17419.785599999999</v>
      </c>
      <c r="CS19" s="703">
        <v>17419.785599999999</v>
      </c>
      <c r="CT19" s="23" t="s">
        <v>56</v>
      </c>
      <c r="CU19" s="23" t="s">
        <v>56</v>
      </c>
      <c r="CV19" s="23" t="s">
        <v>56</v>
      </c>
      <c r="CW19" s="23" t="s">
        <v>56</v>
      </c>
      <c r="CX19" s="23" t="s">
        <v>56</v>
      </c>
      <c r="CY19" s="23" t="s">
        <v>56</v>
      </c>
      <c r="CZ19" s="23" t="s">
        <v>56</v>
      </c>
      <c r="DA19" s="23" t="s">
        <v>56</v>
      </c>
      <c r="DB19" s="728">
        <v>5650358.6639999999</v>
      </c>
      <c r="DC19" s="10"/>
      <c r="DD19" s="692">
        <v>1.419450278</v>
      </c>
      <c r="DE19" s="120"/>
      <c r="DF19" s="120"/>
      <c r="DG19" s="120"/>
      <c r="DH19" s="140"/>
      <c r="DI19" s="140"/>
      <c r="DJ19" s="140"/>
      <c r="DK19" s="140"/>
      <c r="DL19" s="548" t="s">
        <v>56</v>
      </c>
      <c r="DM19" s="548" t="s">
        <v>56</v>
      </c>
      <c r="DN19" s="203" t="s">
        <v>55</v>
      </c>
      <c r="DO19" s="203" t="s">
        <v>56</v>
      </c>
      <c r="DP19" s="713" t="s">
        <v>56</v>
      </c>
      <c r="DQ19" s="548" t="s">
        <v>56</v>
      </c>
      <c r="DR19" s="673" t="s">
        <v>56</v>
      </c>
      <c r="DS19" s="203" t="s">
        <v>56</v>
      </c>
      <c r="DT19" s="1160" t="s">
        <v>56</v>
      </c>
      <c r="DU19" s="711">
        <v>18.020540129326726</v>
      </c>
      <c r="DV19" s="711">
        <v>123.19814333747971</v>
      </c>
      <c r="DW19" s="711">
        <v>17.986332574031898</v>
      </c>
      <c r="DX19" s="711">
        <v>123.24414839672076</v>
      </c>
      <c r="DY19" s="710">
        <v>3.1951312286040291E-2</v>
      </c>
      <c r="DZ19" s="710">
        <v>0.85976100171174963</v>
      </c>
      <c r="EA19" s="710">
        <v>3.18906605922551E-2</v>
      </c>
      <c r="EB19" s="710">
        <v>0.85940953470357762</v>
      </c>
      <c r="EC19" s="236"/>
      <c r="ED19" s="49"/>
      <c r="EE19" s="232"/>
      <c r="EF19" s="700">
        <v>0</v>
      </c>
      <c r="EG19" s="712">
        <v>49795.666666666664</v>
      </c>
      <c r="EH19" s="44"/>
    </row>
    <row r="20" spans="1:138" ht="41.25" customHeight="1" x14ac:dyDescent="0.25">
      <c r="A20" s="871" t="s">
        <v>49</v>
      </c>
      <c r="B20" s="656" t="s">
        <v>96</v>
      </c>
      <c r="C20" s="656" t="s">
        <v>175</v>
      </c>
      <c r="D20" s="691" t="s">
        <v>176</v>
      </c>
      <c r="E20" s="656" t="s">
        <v>177</v>
      </c>
      <c r="F20" s="656" t="s">
        <v>178</v>
      </c>
      <c r="G20" s="901" t="s">
        <v>177</v>
      </c>
      <c r="H20" s="897" t="s">
        <v>55</v>
      </c>
      <c r="I20" s="17" t="s">
        <v>860</v>
      </c>
      <c r="J20" s="64">
        <v>4.16</v>
      </c>
      <c r="K20" s="665">
        <v>1.0807997039229795</v>
      </c>
      <c r="L20" s="665">
        <v>1.8354166628490001</v>
      </c>
      <c r="M20" s="64">
        <v>289</v>
      </c>
      <c r="N20" s="726">
        <v>4003020.0180000002</v>
      </c>
      <c r="O20" s="548" t="s">
        <v>863</v>
      </c>
      <c r="P20" s="909">
        <v>0.81900599799999996</v>
      </c>
      <c r="Q20" s="203" t="s">
        <v>57</v>
      </c>
      <c r="R20" s="205" t="s">
        <v>57</v>
      </c>
      <c r="S20" s="490">
        <v>0</v>
      </c>
      <c r="T20" s="18">
        <v>0</v>
      </c>
      <c r="U20" s="548" t="s">
        <v>58</v>
      </c>
      <c r="V20" s="18" t="s">
        <v>58</v>
      </c>
      <c r="W20" s="64" t="s">
        <v>58</v>
      </c>
      <c r="X20" s="18" t="s">
        <v>58</v>
      </c>
      <c r="Y20" s="18" t="s">
        <v>58</v>
      </c>
      <c r="Z20" s="18" t="s">
        <v>58</v>
      </c>
      <c r="AA20" s="18" t="s">
        <v>58</v>
      </c>
      <c r="AB20" s="18" t="s">
        <v>58</v>
      </c>
      <c r="AC20" s="18" t="s">
        <v>58</v>
      </c>
      <c r="AD20" s="18" t="s">
        <v>58</v>
      </c>
      <c r="AE20" s="18" t="s">
        <v>58</v>
      </c>
      <c r="AF20" s="18" t="s">
        <v>58</v>
      </c>
      <c r="AG20" s="64" t="s">
        <v>58</v>
      </c>
      <c r="AH20" s="18" t="s">
        <v>58</v>
      </c>
      <c r="AI20" s="64" t="s">
        <v>58</v>
      </c>
      <c r="AJ20" s="18" t="s">
        <v>58</v>
      </c>
      <c r="AK20" s="18" t="s">
        <v>58</v>
      </c>
      <c r="AL20" s="64" t="s">
        <v>58</v>
      </c>
      <c r="AM20" s="18" t="s">
        <v>58</v>
      </c>
      <c r="AN20" s="18" t="s">
        <v>58</v>
      </c>
      <c r="AO20" s="18" t="s">
        <v>58</v>
      </c>
      <c r="AP20" s="64" t="s">
        <v>58</v>
      </c>
      <c r="AQ20" s="64">
        <v>0</v>
      </c>
      <c r="AR20" s="11">
        <v>0</v>
      </c>
      <c r="AS20" s="17" t="s">
        <v>58</v>
      </c>
      <c r="AT20" s="490" t="s">
        <v>58</v>
      </c>
      <c r="AU20" s="64" t="s">
        <v>58</v>
      </c>
      <c r="AV20" s="18" t="s">
        <v>58</v>
      </c>
      <c r="AW20" s="64" t="s">
        <v>58</v>
      </c>
      <c r="AX20" s="18" t="s">
        <v>58</v>
      </c>
      <c r="AY20" s="17" t="s">
        <v>58</v>
      </c>
      <c r="AZ20" s="490" t="s">
        <v>58</v>
      </c>
      <c r="BA20" s="17" t="s">
        <v>58</v>
      </c>
      <c r="BB20" s="18" t="s">
        <v>58</v>
      </c>
      <c r="BC20" s="17" t="s">
        <v>58</v>
      </c>
      <c r="BD20" s="18" t="s">
        <v>58</v>
      </c>
      <c r="BE20" s="17" t="s">
        <v>58</v>
      </c>
      <c r="BF20" s="18" t="s">
        <v>58</v>
      </c>
      <c r="BG20" s="17" t="s">
        <v>58</v>
      </c>
      <c r="BH20" s="18" t="s">
        <v>58</v>
      </c>
      <c r="BI20" s="17" t="s">
        <v>58</v>
      </c>
      <c r="BJ20" s="18" t="s">
        <v>58</v>
      </c>
      <c r="BK20" s="17" t="s">
        <v>58</v>
      </c>
      <c r="BL20" s="17" t="s">
        <v>58</v>
      </c>
      <c r="BM20" s="17" t="s">
        <v>58</v>
      </c>
      <c r="BN20" s="17" t="s">
        <v>58</v>
      </c>
      <c r="BO20" s="18" t="s">
        <v>58</v>
      </c>
      <c r="BP20" s="18" t="s">
        <v>58</v>
      </c>
      <c r="BQ20" s="64">
        <v>0</v>
      </c>
      <c r="BR20" s="18">
        <v>0</v>
      </c>
      <c r="BS20" s="729">
        <v>0</v>
      </c>
      <c r="BT20" s="17">
        <v>0</v>
      </c>
      <c r="BU20" s="17">
        <v>0</v>
      </c>
      <c r="BV20" s="17">
        <v>0</v>
      </c>
      <c r="BW20" s="17">
        <v>0</v>
      </c>
      <c r="BX20" s="17">
        <v>0</v>
      </c>
      <c r="BY20" s="17">
        <v>0</v>
      </c>
      <c r="BZ20" s="17">
        <v>0</v>
      </c>
      <c r="CA20" s="17">
        <v>0</v>
      </c>
      <c r="CB20" s="17">
        <v>0</v>
      </c>
      <c r="CC20" s="17">
        <v>0</v>
      </c>
      <c r="CD20" s="17">
        <v>0</v>
      </c>
      <c r="CE20" s="17">
        <v>0</v>
      </c>
      <c r="CF20" s="17">
        <v>0</v>
      </c>
      <c r="CG20" s="17">
        <v>0</v>
      </c>
      <c r="CH20" s="17">
        <v>0</v>
      </c>
      <c r="CI20" s="17">
        <v>0</v>
      </c>
      <c r="CJ20" s="17">
        <v>0</v>
      </c>
      <c r="CK20" s="17">
        <v>0</v>
      </c>
      <c r="CL20" s="702">
        <v>0</v>
      </c>
      <c r="CM20" s="702">
        <v>0</v>
      </c>
      <c r="CN20" s="702">
        <v>0</v>
      </c>
      <c r="CO20" s="702">
        <v>0</v>
      </c>
      <c r="CP20" s="702">
        <v>0</v>
      </c>
      <c r="CQ20" s="702">
        <v>0</v>
      </c>
      <c r="CR20" s="704">
        <v>0</v>
      </c>
      <c r="CS20" s="703">
        <v>0</v>
      </c>
      <c r="CT20" s="23" t="s">
        <v>56</v>
      </c>
      <c r="CU20" s="23" t="s">
        <v>56</v>
      </c>
      <c r="CV20" s="23" t="s">
        <v>56</v>
      </c>
      <c r="CW20" s="23" t="s">
        <v>56</v>
      </c>
      <c r="CX20" s="23" t="s">
        <v>56</v>
      </c>
      <c r="CY20" s="23" t="s">
        <v>56</v>
      </c>
      <c r="CZ20" s="23" t="s">
        <v>56</v>
      </c>
      <c r="DA20" s="23" t="s">
        <v>56</v>
      </c>
      <c r="DB20" s="728">
        <v>4003020.0180000002</v>
      </c>
      <c r="DC20" s="10"/>
      <c r="DD20" s="692">
        <v>0.81900599799999996</v>
      </c>
      <c r="DE20" s="120"/>
      <c r="DF20" s="120"/>
      <c r="DG20" s="120"/>
      <c r="DH20" s="140"/>
      <c r="DI20" s="140"/>
      <c r="DJ20" s="140"/>
      <c r="DK20" s="140"/>
      <c r="DL20" s="548" t="s">
        <v>56</v>
      </c>
      <c r="DM20" s="548" t="s">
        <v>56</v>
      </c>
      <c r="DN20" s="203" t="s">
        <v>868</v>
      </c>
      <c r="DO20" s="700">
        <v>282.5</v>
      </c>
      <c r="DP20" s="713" t="s">
        <v>56</v>
      </c>
      <c r="DQ20" s="548" t="s">
        <v>56</v>
      </c>
      <c r="DR20" s="673" t="s">
        <v>56</v>
      </c>
      <c r="DS20" s="203" t="s">
        <v>56</v>
      </c>
      <c r="DT20" s="1160" t="s">
        <v>56</v>
      </c>
      <c r="DU20" s="711">
        <v>0</v>
      </c>
      <c r="DV20" s="711">
        <v>0.53218355404989293</v>
      </c>
      <c r="DW20" s="711">
        <v>0</v>
      </c>
      <c r="DX20" s="711">
        <v>0.53333333333333333</v>
      </c>
      <c r="DY20" s="710">
        <v>0</v>
      </c>
      <c r="DZ20" s="710">
        <v>7.391438250692957E-3</v>
      </c>
      <c r="EA20" s="710">
        <v>0</v>
      </c>
      <c r="EB20" s="710">
        <v>7.4074074074073999E-3</v>
      </c>
      <c r="EC20" s="236"/>
      <c r="ED20" s="49"/>
      <c r="EE20" s="232"/>
      <c r="EF20" s="700">
        <v>0</v>
      </c>
      <c r="EG20" s="712">
        <v>0</v>
      </c>
      <c r="EH20" s="44"/>
    </row>
    <row r="21" spans="1:138" ht="41.25" customHeight="1" x14ac:dyDescent="0.25">
      <c r="A21" s="871" t="s">
        <v>49</v>
      </c>
      <c r="B21" s="656" t="s">
        <v>96</v>
      </c>
      <c r="C21" s="656" t="s">
        <v>175</v>
      </c>
      <c r="D21" s="691" t="s">
        <v>176</v>
      </c>
      <c r="E21" s="656" t="s">
        <v>177</v>
      </c>
      <c r="F21" s="656" t="s">
        <v>180</v>
      </c>
      <c r="G21" s="901" t="s">
        <v>177</v>
      </c>
      <c r="H21" s="897" t="s">
        <v>55</v>
      </c>
      <c r="I21" s="17" t="s">
        <v>860</v>
      </c>
      <c r="J21" s="64">
        <v>4.16</v>
      </c>
      <c r="K21" s="665">
        <v>2.0535194374536609</v>
      </c>
      <c r="L21" s="665">
        <v>3.9113636282280004</v>
      </c>
      <c r="M21" s="64">
        <v>455</v>
      </c>
      <c r="N21" s="726">
        <v>6819473.0889999997</v>
      </c>
      <c r="O21" s="548" t="s">
        <v>863</v>
      </c>
      <c r="P21" s="909">
        <v>1.282548982</v>
      </c>
      <c r="Q21" s="203" t="s">
        <v>57</v>
      </c>
      <c r="R21" s="205" t="s">
        <v>57</v>
      </c>
      <c r="S21" s="490">
        <v>0</v>
      </c>
      <c r="T21" s="18">
        <v>0</v>
      </c>
      <c r="U21" s="548" t="s">
        <v>58</v>
      </c>
      <c r="V21" s="18" t="s">
        <v>58</v>
      </c>
      <c r="W21" s="64" t="s">
        <v>58</v>
      </c>
      <c r="X21" s="18" t="s">
        <v>58</v>
      </c>
      <c r="Y21" s="18" t="s">
        <v>58</v>
      </c>
      <c r="Z21" s="18" t="s">
        <v>58</v>
      </c>
      <c r="AA21" s="18" t="s">
        <v>58</v>
      </c>
      <c r="AB21" s="18" t="s">
        <v>58</v>
      </c>
      <c r="AC21" s="18" t="s">
        <v>58</v>
      </c>
      <c r="AD21" s="18" t="s">
        <v>58</v>
      </c>
      <c r="AE21" s="18" t="s">
        <v>58</v>
      </c>
      <c r="AF21" s="18" t="s">
        <v>58</v>
      </c>
      <c r="AG21" s="64" t="s">
        <v>58</v>
      </c>
      <c r="AH21" s="18" t="s">
        <v>58</v>
      </c>
      <c r="AI21" s="64" t="s">
        <v>58</v>
      </c>
      <c r="AJ21" s="18" t="s">
        <v>58</v>
      </c>
      <c r="AK21" s="18" t="s">
        <v>58</v>
      </c>
      <c r="AL21" s="64" t="s">
        <v>58</v>
      </c>
      <c r="AM21" s="18" t="s">
        <v>58</v>
      </c>
      <c r="AN21" s="18" t="s">
        <v>58</v>
      </c>
      <c r="AO21" s="18" t="s">
        <v>58</v>
      </c>
      <c r="AP21" s="64" t="s">
        <v>58</v>
      </c>
      <c r="AQ21" s="64">
        <v>0</v>
      </c>
      <c r="AR21" s="11">
        <v>0</v>
      </c>
      <c r="AS21" s="17" t="s">
        <v>58</v>
      </c>
      <c r="AT21" s="490" t="s">
        <v>58</v>
      </c>
      <c r="AU21" s="64" t="s">
        <v>58</v>
      </c>
      <c r="AV21" s="18" t="s">
        <v>58</v>
      </c>
      <c r="AW21" s="64" t="s">
        <v>58</v>
      </c>
      <c r="AX21" s="18" t="s">
        <v>58</v>
      </c>
      <c r="AY21" s="17" t="s">
        <v>58</v>
      </c>
      <c r="AZ21" s="490" t="s">
        <v>58</v>
      </c>
      <c r="BA21" s="17" t="s">
        <v>58</v>
      </c>
      <c r="BB21" s="18" t="s">
        <v>58</v>
      </c>
      <c r="BC21" s="17" t="s">
        <v>58</v>
      </c>
      <c r="BD21" s="18" t="s">
        <v>58</v>
      </c>
      <c r="BE21" s="17" t="s">
        <v>58</v>
      </c>
      <c r="BF21" s="18" t="s">
        <v>58</v>
      </c>
      <c r="BG21" s="17" t="s">
        <v>58</v>
      </c>
      <c r="BH21" s="18" t="s">
        <v>58</v>
      </c>
      <c r="BI21" s="17" t="s">
        <v>58</v>
      </c>
      <c r="BJ21" s="18" t="s">
        <v>58</v>
      </c>
      <c r="BK21" s="17" t="s">
        <v>58</v>
      </c>
      <c r="BL21" s="17" t="s">
        <v>58</v>
      </c>
      <c r="BM21" s="17" t="s">
        <v>58</v>
      </c>
      <c r="BN21" s="17" t="s">
        <v>58</v>
      </c>
      <c r="BO21" s="18" t="s">
        <v>58</v>
      </c>
      <c r="BP21" s="18" t="s">
        <v>58</v>
      </c>
      <c r="BQ21" s="64">
        <v>0</v>
      </c>
      <c r="BR21" s="18">
        <v>0</v>
      </c>
      <c r="BS21" s="729">
        <v>0</v>
      </c>
      <c r="BT21" s="17">
        <v>0</v>
      </c>
      <c r="BU21" s="17">
        <v>0</v>
      </c>
      <c r="BV21" s="17">
        <v>0</v>
      </c>
      <c r="BW21" s="17">
        <v>0</v>
      </c>
      <c r="BX21" s="17">
        <v>0</v>
      </c>
      <c r="BY21" s="17">
        <v>0</v>
      </c>
      <c r="BZ21" s="17">
        <v>0</v>
      </c>
      <c r="CA21" s="17">
        <v>0</v>
      </c>
      <c r="CB21" s="17">
        <v>0</v>
      </c>
      <c r="CC21" s="17">
        <v>0</v>
      </c>
      <c r="CD21" s="17">
        <v>0</v>
      </c>
      <c r="CE21" s="17">
        <v>0</v>
      </c>
      <c r="CF21" s="17">
        <v>0</v>
      </c>
      <c r="CG21" s="17">
        <v>0</v>
      </c>
      <c r="CH21" s="17">
        <v>0</v>
      </c>
      <c r="CI21" s="17">
        <v>0</v>
      </c>
      <c r="CJ21" s="17">
        <v>0</v>
      </c>
      <c r="CK21" s="17">
        <v>0</v>
      </c>
      <c r="CL21" s="702">
        <v>0</v>
      </c>
      <c r="CM21" s="702">
        <v>0</v>
      </c>
      <c r="CN21" s="702">
        <v>0</v>
      </c>
      <c r="CO21" s="702">
        <v>0</v>
      </c>
      <c r="CP21" s="702">
        <v>0</v>
      </c>
      <c r="CQ21" s="702">
        <v>0</v>
      </c>
      <c r="CR21" s="704">
        <v>0</v>
      </c>
      <c r="CS21" s="703">
        <v>0</v>
      </c>
      <c r="CT21" s="23" t="s">
        <v>56</v>
      </c>
      <c r="CU21" s="23" t="s">
        <v>56</v>
      </c>
      <c r="CV21" s="23" t="s">
        <v>56</v>
      </c>
      <c r="CW21" s="23" t="s">
        <v>56</v>
      </c>
      <c r="CX21" s="23" t="s">
        <v>56</v>
      </c>
      <c r="CY21" s="23" t="s">
        <v>56</v>
      </c>
      <c r="CZ21" s="23" t="s">
        <v>56</v>
      </c>
      <c r="DA21" s="23" t="s">
        <v>56</v>
      </c>
      <c r="DB21" s="728">
        <v>6819473.0889999997</v>
      </c>
      <c r="DC21" s="10"/>
      <c r="DD21" s="692">
        <v>1.282548982</v>
      </c>
      <c r="DE21" s="120"/>
      <c r="DF21" s="120"/>
      <c r="DG21" s="120"/>
      <c r="DH21" s="140"/>
      <c r="DI21" s="140"/>
      <c r="DJ21" s="140"/>
      <c r="DK21" s="140"/>
      <c r="DL21" s="548" t="s">
        <v>56</v>
      </c>
      <c r="DM21" s="548" t="s">
        <v>56</v>
      </c>
      <c r="DN21" s="203" t="s">
        <v>868</v>
      </c>
      <c r="DO21" s="700">
        <v>419.41666666666703</v>
      </c>
      <c r="DP21" s="713" t="s">
        <v>56</v>
      </c>
      <c r="DQ21" s="548" t="s">
        <v>56</v>
      </c>
      <c r="DR21" s="673" t="s">
        <v>56</v>
      </c>
      <c r="DS21" s="203" t="s">
        <v>56</v>
      </c>
      <c r="DT21" s="1160" t="s">
        <v>56</v>
      </c>
      <c r="DU21" s="711">
        <v>63.090005960659589</v>
      </c>
      <c r="DV21" s="711">
        <v>152.45968065016314</v>
      </c>
      <c r="DW21" s="711">
        <v>63.115198412698398</v>
      </c>
      <c r="DX21" s="711">
        <v>151.64235006469895</v>
      </c>
      <c r="DY21" s="710">
        <v>0.14305583151202053</v>
      </c>
      <c r="DZ21" s="710">
        <v>0.75637269151847786</v>
      </c>
      <c r="EA21" s="710">
        <v>0.14285714285714299</v>
      </c>
      <c r="EB21" s="710">
        <v>0.75198330424121662</v>
      </c>
      <c r="EC21" s="236"/>
      <c r="ED21" s="49"/>
      <c r="EE21" s="232"/>
      <c r="EF21" s="700">
        <v>0</v>
      </c>
      <c r="EG21" s="712">
        <v>67527.666666666672</v>
      </c>
      <c r="EH21" s="44"/>
    </row>
    <row r="22" spans="1:138" ht="41.25" customHeight="1" x14ac:dyDescent="0.25">
      <c r="A22" s="871" t="s">
        <v>49</v>
      </c>
      <c r="B22" s="656" t="s">
        <v>96</v>
      </c>
      <c r="C22" s="656" t="s">
        <v>175</v>
      </c>
      <c r="D22" s="691" t="s">
        <v>176</v>
      </c>
      <c r="E22" s="656" t="s">
        <v>177</v>
      </c>
      <c r="F22" s="656" t="s">
        <v>181</v>
      </c>
      <c r="G22" s="901" t="s">
        <v>177</v>
      </c>
      <c r="H22" s="897" t="s">
        <v>55</v>
      </c>
      <c r="I22" s="17" t="s">
        <v>860</v>
      </c>
      <c r="J22" s="64">
        <v>4.16</v>
      </c>
      <c r="K22" s="665">
        <v>2.557892632617718</v>
      </c>
      <c r="L22" s="665">
        <v>5.0001893835390003</v>
      </c>
      <c r="M22" s="64">
        <v>849</v>
      </c>
      <c r="N22" s="726">
        <v>6001203.5789999999</v>
      </c>
      <c r="O22" s="548" t="s">
        <v>863</v>
      </c>
      <c r="P22" s="909">
        <v>1.140844132</v>
      </c>
      <c r="Q22" s="203" t="s">
        <v>57</v>
      </c>
      <c r="R22" s="205" t="s">
        <v>57</v>
      </c>
      <c r="S22" s="490">
        <v>0</v>
      </c>
      <c r="T22" s="18">
        <v>0</v>
      </c>
      <c r="U22" s="548" t="s">
        <v>58</v>
      </c>
      <c r="V22" s="18" t="s">
        <v>58</v>
      </c>
      <c r="W22" s="64" t="s">
        <v>58</v>
      </c>
      <c r="X22" s="18" t="s">
        <v>58</v>
      </c>
      <c r="Y22" s="18" t="s">
        <v>58</v>
      </c>
      <c r="Z22" s="18" t="s">
        <v>58</v>
      </c>
      <c r="AA22" s="18" t="s">
        <v>58</v>
      </c>
      <c r="AB22" s="18" t="s">
        <v>58</v>
      </c>
      <c r="AC22" s="18" t="s">
        <v>58</v>
      </c>
      <c r="AD22" s="18" t="s">
        <v>58</v>
      </c>
      <c r="AE22" s="18" t="s">
        <v>58</v>
      </c>
      <c r="AF22" s="18" t="s">
        <v>58</v>
      </c>
      <c r="AG22" s="64" t="s">
        <v>58</v>
      </c>
      <c r="AH22" s="18" t="s">
        <v>58</v>
      </c>
      <c r="AI22" s="64" t="s">
        <v>58</v>
      </c>
      <c r="AJ22" s="18" t="s">
        <v>58</v>
      </c>
      <c r="AK22" s="18" t="s">
        <v>58</v>
      </c>
      <c r="AL22" s="64" t="s">
        <v>58</v>
      </c>
      <c r="AM22" s="18" t="s">
        <v>58</v>
      </c>
      <c r="AN22" s="18" t="s">
        <v>58</v>
      </c>
      <c r="AO22" s="18" t="s">
        <v>58</v>
      </c>
      <c r="AP22" s="64" t="s">
        <v>58</v>
      </c>
      <c r="AQ22" s="64">
        <v>0</v>
      </c>
      <c r="AR22" s="11">
        <v>0</v>
      </c>
      <c r="AS22" s="17" t="s">
        <v>58</v>
      </c>
      <c r="AT22" s="490" t="s">
        <v>58</v>
      </c>
      <c r="AU22" s="64" t="s">
        <v>58</v>
      </c>
      <c r="AV22" s="18" t="s">
        <v>58</v>
      </c>
      <c r="AW22" s="64" t="s">
        <v>58</v>
      </c>
      <c r="AX22" s="18" t="s">
        <v>58</v>
      </c>
      <c r="AY22" s="17" t="s">
        <v>58</v>
      </c>
      <c r="AZ22" s="490" t="s">
        <v>58</v>
      </c>
      <c r="BA22" s="17" t="s">
        <v>58</v>
      </c>
      <c r="BB22" s="18" t="s">
        <v>58</v>
      </c>
      <c r="BC22" s="17" t="s">
        <v>58</v>
      </c>
      <c r="BD22" s="18" t="s">
        <v>58</v>
      </c>
      <c r="BE22" s="17" t="s">
        <v>58</v>
      </c>
      <c r="BF22" s="18" t="s">
        <v>58</v>
      </c>
      <c r="BG22" s="17" t="s">
        <v>58</v>
      </c>
      <c r="BH22" s="18" t="s">
        <v>58</v>
      </c>
      <c r="BI22" s="17" t="s">
        <v>58</v>
      </c>
      <c r="BJ22" s="18" t="s">
        <v>58</v>
      </c>
      <c r="BK22" s="17" t="s">
        <v>58</v>
      </c>
      <c r="BL22" s="17" t="s">
        <v>58</v>
      </c>
      <c r="BM22" s="17" t="s">
        <v>58</v>
      </c>
      <c r="BN22" s="17" t="s">
        <v>58</v>
      </c>
      <c r="BO22" s="18" t="s">
        <v>58</v>
      </c>
      <c r="BP22" s="18" t="s">
        <v>58</v>
      </c>
      <c r="BQ22" s="64">
        <v>0</v>
      </c>
      <c r="BR22" s="18">
        <v>0</v>
      </c>
      <c r="BS22" s="729">
        <v>0</v>
      </c>
      <c r="BT22" s="17">
        <v>0</v>
      </c>
      <c r="BU22" s="17">
        <v>0</v>
      </c>
      <c r="BV22" s="17">
        <v>0</v>
      </c>
      <c r="BW22" s="17">
        <v>0</v>
      </c>
      <c r="BX22" s="17">
        <v>0</v>
      </c>
      <c r="BY22" s="17">
        <v>0</v>
      </c>
      <c r="BZ22" s="17">
        <v>0</v>
      </c>
      <c r="CA22" s="17">
        <v>0</v>
      </c>
      <c r="CB22" s="17">
        <v>0</v>
      </c>
      <c r="CC22" s="17">
        <v>0</v>
      </c>
      <c r="CD22" s="17">
        <v>0</v>
      </c>
      <c r="CE22" s="17">
        <v>0</v>
      </c>
      <c r="CF22" s="17">
        <v>0</v>
      </c>
      <c r="CG22" s="17">
        <v>0</v>
      </c>
      <c r="CH22" s="17">
        <v>0</v>
      </c>
      <c r="CI22" s="17">
        <v>0</v>
      </c>
      <c r="CJ22" s="17">
        <v>0</v>
      </c>
      <c r="CK22" s="17">
        <v>0</v>
      </c>
      <c r="CL22" s="702">
        <v>0</v>
      </c>
      <c r="CM22" s="702">
        <v>0</v>
      </c>
      <c r="CN22" s="702">
        <v>0</v>
      </c>
      <c r="CO22" s="702">
        <v>0</v>
      </c>
      <c r="CP22" s="702">
        <v>0</v>
      </c>
      <c r="CQ22" s="702">
        <v>0</v>
      </c>
      <c r="CR22" s="704">
        <v>0</v>
      </c>
      <c r="CS22" s="703">
        <v>0</v>
      </c>
      <c r="CT22" s="23" t="s">
        <v>56</v>
      </c>
      <c r="CU22" s="23" t="s">
        <v>56</v>
      </c>
      <c r="CV22" s="23" t="s">
        <v>56</v>
      </c>
      <c r="CW22" s="23" t="s">
        <v>56</v>
      </c>
      <c r="CX22" s="23" t="s">
        <v>56</v>
      </c>
      <c r="CY22" s="23" t="s">
        <v>56</v>
      </c>
      <c r="CZ22" s="23" t="s">
        <v>56</v>
      </c>
      <c r="DA22" s="23" t="s">
        <v>56</v>
      </c>
      <c r="DB22" s="728">
        <v>6001203.5789999999</v>
      </c>
      <c r="DC22" s="10"/>
      <c r="DD22" s="692">
        <v>1.140844132</v>
      </c>
      <c r="DE22" s="120"/>
      <c r="DF22" s="120"/>
      <c r="DG22" s="120"/>
      <c r="DH22" s="140"/>
      <c r="DI22" s="140"/>
      <c r="DJ22" s="140"/>
      <c r="DK22" s="140"/>
      <c r="DL22" s="548" t="s">
        <v>56</v>
      </c>
      <c r="DM22" s="548" t="s">
        <v>56</v>
      </c>
      <c r="DN22" s="203" t="s">
        <v>868</v>
      </c>
      <c r="DO22" s="700">
        <v>782.16666666666697</v>
      </c>
      <c r="DP22" s="713" t="s">
        <v>56</v>
      </c>
      <c r="DQ22" s="548" t="s">
        <v>56</v>
      </c>
      <c r="DR22" s="673" t="s">
        <v>56</v>
      </c>
      <c r="DS22" s="203" t="s">
        <v>56</v>
      </c>
      <c r="DT22" s="1160" t="s">
        <v>56</v>
      </c>
      <c r="DU22" s="711">
        <v>174.54080545493281</v>
      </c>
      <c r="DV22" s="711">
        <v>-71.873223742995378</v>
      </c>
      <c r="DW22" s="711">
        <v>177.51043290043299</v>
      </c>
      <c r="DX22" s="711">
        <v>-83.436101341790689</v>
      </c>
      <c r="DY22" s="710">
        <v>0.13040698913275087</v>
      </c>
      <c r="DZ22" s="710">
        <v>0.95872402331793949</v>
      </c>
      <c r="EA22" s="710">
        <v>0.13246753246753201</v>
      </c>
      <c r="EB22" s="710">
        <v>0.90033979881286874</v>
      </c>
      <c r="EC22" s="236"/>
      <c r="ED22" s="49"/>
      <c r="EE22" s="232"/>
      <c r="EF22" s="700">
        <v>0</v>
      </c>
      <c r="EG22" s="712">
        <v>115795</v>
      </c>
      <c r="EH22" s="44"/>
    </row>
    <row r="23" spans="1:138" ht="41.25" customHeight="1" x14ac:dyDescent="0.25">
      <c r="A23" s="871" t="s">
        <v>49</v>
      </c>
      <c r="B23" s="656" t="s">
        <v>96</v>
      </c>
      <c r="C23" s="656" t="s">
        <v>175</v>
      </c>
      <c r="D23" s="691" t="s">
        <v>176</v>
      </c>
      <c r="E23" s="656" t="s">
        <v>177</v>
      </c>
      <c r="F23" s="656" t="s">
        <v>182</v>
      </c>
      <c r="G23" s="901" t="s">
        <v>177</v>
      </c>
      <c r="H23" s="897" t="s">
        <v>55</v>
      </c>
      <c r="I23" s="17" t="s">
        <v>866</v>
      </c>
      <c r="J23" s="64">
        <v>4.16</v>
      </c>
      <c r="K23" s="665">
        <v>2.557892632617718</v>
      </c>
      <c r="L23" s="665">
        <v>2.8348484789519999</v>
      </c>
      <c r="M23" s="64">
        <v>695</v>
      </c>
      <c r="N23" s="726">
        <v>6288916.0640000002</v>
      </c>
      <c r="O23" s="548" t="s">
        <v>863</v>
      </c>
      <c r="P23" s="909">
        <v>1.4314591640000001</v>
      </c>
      <c r="Q23" s="203" t="s">
        <v>57</v>
      </c>
      <c r="R23" s="205" t="s">
        <v>57</v>
      </c>
      <c r="S23" s="490">
        <v>0</v>
      </c>
      <c r="T23" s="18">
        <v>0</v>
      </c>
      <c r="U23" s="548" t="s">
        <v>58</v>
      </c>
      <c r="V23" s="18" t="s">
        <v>58</v>
      </c>
      <c r="W23" s="64" t="s">
        <v>58</v>
      </c>
      <c r="X23" s="18" t="s">
        <v>58</v>
      </c>
      <c r="Y23" s="18" t="s">
        <v>58</v>
      </c>
      <c r="Z23" s="18" t="s">
        <v>58</v>
      </c>
      <c r="AA23" s="18" t="s">
        <v>58</v>
      </c>
      <c r="AB23" s="18" t="s">
        <v>58</v>
      </c>
      <c r="AC23" s="18" t="s">
        <v>58</v>
      </c>
      <c r="AD23" s="18" t="s">
        <v>58</v>
      </c>
      <c r="AE23" s="18" t="s">
        <v>58</v>
      </c>
      <c r="AF23" s="18" t="s">
        <v>58</v>
      </c>
      <c r="AG23" s="64" t="s">
        <v>58</v>
      </c>
      <c r="AH23" s="18" t="s">
        <v>58</v>
      </c>
      <c r="AI23" s="64" t="s">
        <v>58</v>
      </c>
      <c r="AJ23" s="18" t="s">
        <v>58</v>
      </c>
      <c r="AK23" s="18" t="s">
        <v>58</v>
      </c>
      <c r="AL23" s="64" t="s">
        <v>58</v>
      </c>
      <c r="AM23" s="18" t="s">
        <v>58</v>
      </c>
      <c r="AN23" s="18" t="s">
        <v>58</v>
      </c>
      <c r="AO23" s="18" t="s">
        <v>58</v>
      </c>
      <c r="AP23" s="64" t="s">
        <v>58</v>
      </c>
      <c r="AQ23" s="64">
        <v>0</v>
      </c>
      <c r="AR23" s="11">
        <v>0</v>
      </c>
      <c r="AS23" s="17" t="s">
        <v>58</v>
      </c>
      <c r="AT23" s="490" t="s">
        <v>58</v>
      </c>
      <c r="AU23" s="64" t="s">
        <v>58</v>
      </c>
      <c r="AV23" s="18" t="s">
        <v>58</v>
      </c>
      <c r="AW23" s="64" t="s">
        <v>58</v>
      </c>
      <c r="AX23" s="18" t="s">
        <v>58</v>
      </c>
      <c r="AY23" s="17" t="s">
        <v>58</v>
      </c>
      <c r="AZ23" s="490" t="s">
        <v>58</v>
      </c>
      <c r="BA23" s="17" t="s">
        <v>58</v>
      </c>
      <c r="BB23" s="18" t="s">
        <v>58</v>
      </c>
      <c r="BC23" s="17" t="s">
        <v>58</v>
      </c>
      <c r="BD23" s="18" t="s">
        <v>58</v>
      </c>
      <c r="BE23" s="17" t="s">
        <v>58</v>
      </c>
      <c r="BF23" s="18" t="s">
        <v>58</v>
      </c>
      <c r="BG23" s="17" t="s">
        <v>58</v>
      </c>
      <c r="BH23" s="18" t="s">
        <v>58</v>
      </c>
      <c r="BI23" s="17" t="s">
        <v>58</v>
      </c>
      <c r="BJ23" s="18" t="s">
        <v>58</v>
      </c>
      <c r="BK23" s="17" t="s">
        <v>58</v>
      </c>
      <c r="BL23" s="17" t="s">
        <v>58</v>
      </c>
      <c r="BM23" s="17" t="s">
        <v>58</v>
      </c>
      <c r="BN23" s="17" t="s">
        <v>58</v>
      </c>
      <c r="BO23" s="18" t="s">
        <v>58</v>
      </c>
      <c r="BP23" s="18" t="s">
        <v>58</v>
      </c>
      <c r="BQ23" s="64">
        <v>0</v>
      </c>
      <c r="BR23" s="18">
        <v>0</v>
      </c>
      <c r="BS23" s="729">
        <v>0</v>
      </c>
      <c r="BT23" s="17">
        <v>0</v>
      </c>
      <c r="BU23" s="17">
        <v>0</v>
      </c>
      <c r="BV23" s="17">
        <v>0</v>
      </c>
      <c r="BW23" s="17">
        <v>0</v>
      </c>
      <c r="BX23" s="17">
        <v>0</v>
      </c>
      <c r="BY23" s="17">
        <v>0</v>
      </c>
      <c r="BZ23" s="17">
        <v>0</v>
      </c>
      <c r="CA23" s="17">
        <v>0</v>
      </c>
      <c r="CB23" s="17">
        <v>0</v>
      </c>
      <c r="CC23" s="17">
        <v>0</v>
      </c>
      <c r="CD23" s="17">
        <v>0</v>
      </c>
      <c r="CE23" s="17">
        <v>0</v>
      </c>
      <c r="CF23" s="17">
        <v>0</v>
      </c>
      <c r="CG23" s="17">
        <v>0</v>
      </c>
      <c r="CH23" s="17">
        <v>0</v>
      </c>
      <c r="CI23" s="17">
        <v>0</v>
      </c>
      <c r="CJ23" s="17">
        <v>0</v>
      </c>
      <c r="CK23" s="17">
        <v>0</v>
      </c>
      <c r="CL23" s="702">
        <v>0</v>
      </c>
      <c r="CM23" s="702">
        <v>0</v>
      </c>
      <c r="CN23" s="702">
        <v>0</v>
      </c>
      <c r="CO23" s="702">
        <v>0</v>
      </c>
      <c r="CP23" s="702">
        <v>0</v>
      </c>
      <c r="CQ23" s="702">
        <v>0</v>
      </c>
      <c r="CR23" s="704">
        <v>0</v>
      </c>
      <c r="CS23" s="703">
        <v>0</v>
      </c>
      <c r="CT23" s="23" t="s">
        <v>56</v>
      </c>
      <c r="CU23" s="23" t="s">
        <v>56</v>
      </c>
      <c r="CV23" s="23" t="s">
        <v>56</v>
      </c>
      <c r="CW23" s="23" t="s">
        <v>56</v>
      </c>
      <c r="CX23" s="23" t="s">
        <v>56</v>
      </c>
      <c r="CY23" s="23" t="s">
        <v>56</v>
      </c>
      <c r="CZ23" s="23" t="s">
        <v>56</v>
      </c>
      <c r="DA23" s="23" t="s">
        <v>56</v>
      </c>
      <c r="DB23" s="728">
        <v>6288916.0640000002</v>
      </c>
      <c r="DC23" s="10"/>
      <c r="DD23" s="692">
        <v>1.4314591640000001</v>
      </c>
      <c r="DE23" s="120"/>
      <c r="DF23" s="120"/>
      <c r="DG23" s="120"/>
      <c r="DH23" s="140"/>
      <c r="DI23" s="140"/>
      <c r="DJ23" s="140"/>
      <c r="DK23" s="140"/>
      <c r="DL23" s="548" t="s">
        <v>56</v>
      </c>
      <c r="DM23" s="548" t="s">
        <v>56</v>
      </c>
      <c r="DN23" s="203" t="s">
        <v>868</v>
      </c>
      <c r="DO23" s="700">
        <v>648.83333333333303</v>
      </c>
      <c r="DP23" s="713" t="s">
        <v>56</v>
      </c>
      <c r="DQ23" s="548" t="s">
        <v>56</v>
      </c>
      <c r="DR23" s="673" t="s">
        <v>56</v>
      </c>
      <c r="DS23" s="203" t="s">
        <v>56</v>
      </c>
      <c r="DT23" s="1160" t="s">
        <v>56</v>
      </c>
      <c r="DU23" s="711">
        <v>0.37605959414333434</v>
      </c>
      <c r="DV23" s="711">
        <v>45.394504201193627</v>
      </c>
      <c r="DW23" s="711">
        <v>0.372773536895674</v>
      </c>
      <c r="DX23" s="711">
        <v>46.745006095570652</v>
      </c>
      <c r="DY23" s="710">
        <v>1.541227844849731E-3</v>
      </c>
      <c r="DZ23" s="710">
        <v>0.10832843110277882</v>
      </c>
      <c r="EA23" s="710">
        <v>1.5267175572519099E-3</v>
      </c>
      <c r="EB23" s="710">
        <v>0.11331281464578587</v>
      </c>
      <c r="EC23" s="236"/>
      <c r="ED23" s="49"/>
      <c r="EE23" s="232"/>
      <c r="EF23" s="700">
        <v>0</v>
      </c>
      <c r="EG23" s="712">
        <v>0</v>
      </c>
      <c r="EH23" s="44"/>
    </row>
    <row r="24" spans="1:138" ht="41.25" customHeight="1" x14ac:dyDescent="0.25">
      <c r="A24" s="871" t="s">
        <v>49</v>
      </c>
      <c r="B24" s="656" t="s">
        <v>96</v>
      </c>
      <c r="C24" s="656" t="s">
        <v>175</v>
      </c>
      <c r="D24" s="691" t="s">
        <v>176</v>
      </c>
      <c r="E24" s="656" t="s">
        <v>177</v>
      </c>
      <c r="F24" s="656" t="s">
        <v>183</v>
      </c>
      <c r="G24" s="901" t="s">
        <v>177</v>
      </c>
      <c r="H24" s="897" t="s">
        <v>55</v>
      </c>
      <c r="I24" s="17" t="s">
        <v>860</v>
      </c>
      <c r="J24" s="64">
        <v>4.16</v>
      </c>
      <c r="K24" s="665">
        <v>2.0102874492967415</v>
      </c>
      <c r="L24" s="665">
        <v>2.127462116787</v>
      </c>
      <c r="M24" s="64">
        <v>60</v>
      </c>
      <c r="N24" s="726">
        <v>1499711.1740000001</v>
      </c>
      <c r="O24" s="548" t="s">
        <v>863</v>
      </c>
      <c r="P24" s="909">
        <v>0.55961406899999999</v>
      </c>
      <c r="Q24" s="203" t="s">
        <v>57</v>
      </c>
      <c r="R24" s="205" t="s">
        <v>57</v>
      </c>
      <c r="S24" s="490">
        <v>0</v>
      </c>
      <c r="T24" s="18">
        <v>0</v>
      </c>
      <c r="U24" s="548" t="s">
        <v>58</v>
      </c>
      <c r="V24" s="18" t="s">
        <v>58</v>
      </c>
      <c r="W24" s="64" t="s">
        <v>58</v>
      </c>
      <c r="X24" s="18" t="s">
        <v>58</v>
      </c>
      <c r="Y24" s="18" t="s">
        <v>58</v>
      </c>
      <c r="Z24" s="18" t="s">
        <v>58</v>
      </c>
      <c r="AA24" s="18" t="s">
        <v>58</v>
      </c>
      <c r="AB24" s="18" t="s">
        <v>58</v>
      </c>
      <c r="AC24" s="18" t="s">
        <v>58</v>
      </c>
      <c r="AD24" s="18" t="s">
        <v>58</v>
      </c>
      <c r="AE24" s="18" t="s">
        <v>58</v>
      </c>
      <c r="AF24" s="18" t="s">
        <v>58</v>
      </c>
      <c r="AG24" s="64" t="s">
        <v>58</v>
      </c>
      <c r="AH24" s="18" t="s">
        <v>58</v>
      </c>
      <c r="AI24" s="64" t="s">
        <v>58</v>
      </c>
      <c r="AJ24" s="18" t="s">
        <v>58</v>
      </c>
      <c r="AK24" s="18" t="s">
        <v>58</v>
      </c>
      <c r="AL24" s="64" t="s">
        <v>58</v>
      </c>
      <c r="AM24" s="18" t="s">
        <v>58</v>
      </c>
      <c r="AN24" s="18" t="s">
        <v>58</v>
      </c>
      <c r="AO24" s="18" t="s">
        <v>58</v>
      </c>
      <c r="AP24" s="64" t="s">
        <v>58</v>
      </c>
      <c r="AQ24" s="64">
        <v>0</v>
      </c>
      <c r="AR24" s="11">
        <v>0</v>
      </c>
      <c r="AS24" s="17" t="s">
        <v>58</v>
      </c>
      <c r="AT24" s="490" t="s">
        <v>58</v>
      </c>
      <c r="AU24" s="64" t="s">
        <v>58</v>
      </c>
      <c r="AV24" s="18" t="s">
        <v>58</v>
      </c>
      <c r="AW24" s="64" t="s">
        <v>58</v>
      </c>
      <c r="AX24" s="18" t="s">
        <v>58</v>
      </c>
      <c r="AY24" s="17" t="s">
        <v>58</v>
      </c>
      <c r="AZ24" s="490" t="s">
        <v>58</v>
      </c>
      <c r="BA24" s="17" t="s">
        <v>58</v>
      </c>
      <c r="BB24" s="18" t="s">
        <v>58</v>
      </c>
      <c r="BC24" s="17" t="s">
        <v>58</v>
      </c>
      <c r="BD24" s="18" t="s">
        <v>58</v>
      </c>
      <c r="BE24" s="17" t="s">
        <v>58</v>
      </c>
      <c r="BF24" s="18" t="s">
        <v>58</v>
      </c>
      <c r="BG24" s="17" t="s">
        <v>58</v>
      </c>
      <c r="BH24" s="18" t="s">
        <v>58</v>
      </c>
      <c r="BI24" s="17" t="s">
        <v>58</v>
      </c>
      <c r="BJ24" s="18" t="s">
        <v>58</v>
      </c>
      <c r="BK24" s="17" t="s">
        <v>58</v>
      </c>
      <c r="BL24" s="17" t="s">
        <v>58</v>
      </c>
      <c r="BM24" s="17" t="s">
        <v>58</v>
      </c>
      <c r="BN24" s="17" t="s">
        <v>58</v>
      </c>
      <c r="BO24" s="18" t="s">
        <v>58</v>
      </c>
      <c r="BP24" s="18" t="s">
        <v>58</v>
      </c>
      <c r="BQ24" s="64">
        <v>0</v>
      </c>
      <c r="BR24" s="18">
        <v>0</v>
      </c>
      <c r="BS24" s="729">
        <v>0</v>
      </c>
      <c r="BT24" s="17">
        <v>0</v>
      </c>
      <c r="BU24" s="17">
        <v>0</v>
      </c>
      <c r="BV24" s="17">
        <v>0</v>
      </c>
      <c r="BW24" s="17">
        <v>0</v>
      </c>
      <c r="BX24" s="17">
        <v>0</v>
      </c>
      <c r="BY24" s="17">
        <v>0</v>
      </c>
      <c r="BZ24" s="17">
        <v>0</v>
      </c>
      <c r="CA24" s="17">
        <v>0</v>
      </c>
      <c r="CB24" s="17">
        <v>0</v>
      </c>
      <c r="CC24" s="17">
        <v>0</v>
      </c>
      <c r="CD24" s="17">
        <v>0</v>
      </c>
      <c r="CE24" s="17">
        <v>0</v>
      </c>
      <c r="CF24" s="17">
        <v>0</v>
      </c>
      <c r="CG24" s="17">
        <v>0</v>
      </c>
      <c r="CH24" s="17">
        <v>0</v>
      </c>
      <c r="CI24" s="17">
        <v>0</v>
      </c>
      <c r="CJ24" s="17">
        <v>0</v>
      </c>
      <c r="CK24" s="17">
        <v>0</v>
      </c>
      <c r="CL24" s="702">
        <v>0</v>
      </c>
      <c r="CM24" s="702">
        <v>0</v>
      </c>
      <c r="CN24" s="702">
        <v>0</v>
      </c>
      <c r="CO24" s="702">
        <v>0</v>
      </c>
      <c r="CP24" s="702">
        <v>0</v>
      </c>
      <c r="CQ24" s="702">
        <v>0</v>
      </c>
      <c r="CR24" s="704">
        <v>0</v>
      </c>
      <c r="CS24" s="703">
        <v>0</v>
      </c>
      <c r="CT24" s="23" t="s">
        <v>56</v>
      </c>
      <c r="CU24" s="23" t="s">
        <v>56</v>
      </c>
      <c r="CV24" s="23" t="s">
        <v>56</v>
      </c>
      <c r="CW24" s="23" t="s">
        <v>56</v>
      </c>
      <c r="CX24" s="23" t="s">
        <v>56</v>
      </c>
      <c r="CY24" s="23" t="s">
        <v>56</v>
      </c>
      <c r="CZ24" s="23" t="s">
        <v>56</v>
      </c>
      <c r="DA24" s="23" t="s">
        <v>56</v>
      </c>
      <c r="DB24" s="728">
        <v>1499711.1740000001</v>
      </c>
      <c r="DC24" s="10"/>
      <c r="DD24" s="692">
        <v>0.55961406899999999</v>
      </c>
      <c r="DE24" s="120"/>
      <c r="DF24" s="120"/>
      <c r="DG24" s="120"/>
      <c r="DH24" s="140"/>
      <c r="DI24" s="140"/>
      <c r="DJ24" s="140"/>
      <c r="DK24" s="140"/>
      <c r="DL24" s="548" t="s">
        <v>56</v>
      </c>
      <c r="DM24" s="548" t="s">
        <v>56</v>
      </c>
      <c r="DN24" s="203" t="s">
        <v>868</v>
      </c>
      <c r="DO24" s="700">
        <v>56.4166666666667</v>
      </c>
      <c r="DP24" s="713" t="s">
        <v>56</v>
      </c>
      <c r="DQ24" s="548" t="s">
        <v>56</v>
      </c>
      <c r="DR24" s="673" t="s">
        <v>56</v>
      </c>
      <c r="DS24" s="203" t="s">
        <v>56</v>
      </c>
      <c r="DT24" s="1160" t="s">
        <v>56</v>
      </c>
      <c r="DU24" s="711">
        <v>0</v>
      </c>
      <c r="DV24" s="711">
        <v>0</v>
      </c>
      <c r="DW24" s="711">
        <v>0</v>
      </c>
      <c r="DX24" s="711">
        <v>0</v>
      </c>
      <c r="DY24" s="710">
        <v>0</v>
      </c>
      <c r="DZ24" s="710">
        <v>0</v>
      </c>
      <c r="EA24" s="710">
        <v>0</v>
      </c>
      <c r="EB24" s="710">
        <v>0</v>
      </c>
      <c r="EC24" s="236"/>
      <c r="ED24" s="49"/>
      <c r="EE24" s="232"/>
      <c r="EF24" s="700">
        <v>0</v>
      </c>
      <c r="EG24" s="712">
        <v>0</v>
      </c>
      <c r="EH24" s="44"/>
    </row>
    <row r="25" spans="1:138" ht="41.25" customHeight="1" x14ac:dyDescent="0.25">
      <c r="A25" s="871" t="s">
        <v>49</v>
      </c>
      <c r="B25" s="656" t="s">
        <v>96</v>
      </c>
      <c r="C25" s="656" t="s">
        <v>175</v>
      </c>
      <c r="D25" s="691" t="s">
        <v>176</v>
      </c>
      <c r="E25" s="656" t="s">
        <v>177</v>
      </c>
      <c r="F25" s="656" t="s">
        <v>869</v>
      </c>
      <c r="G25" s="901" t="s">
        <v>177</v>
      </c>
      <c r="H25" s="897" t="s">
        <v>55</v>
      </c>
      <c r="I25" s="17" t="s">
        <v>860</v>
      </c>
      <c r="J25" s="64">
        <v>4.16</v>
      </c>
      <c r="K25" s="665">
        <v>2.5362766385392583</v>
      </c>
      <c r="L25" s="665">
        <v>5.647159079163</v>
      </c>
      <c r="M25" s="64">
        <v>1140</v>
      </c>
      <c r="N25" s="726">
        <v>10121004.75</v>
      </c>
      <c r="O25" s="548" t="s">
        <v>863</v>
      </c>
      <c r="P25" s="909">
        <v>1.9166181419999999</v>
      </c>
      <c r="Q25" s="203" t="s">
        <v>57</v>
      </c>
      <c r="R25" s="205" t="s">
        <v>57</v>
      </c>
      <c r="S25" s="490">
        <v>0</v>
      </c>
      <c r="T25" s="18">
        <v>0</v>
      </c>
      <c r="U25" s="548">
        <v>0</v>
      </c>
      <c r="V25" s="18">
        <v>0</v>
      </c>
      <c r="W25" s="64">
        <v>0</v>
      </c>
      <c r="X25" s="18">
        <v>0</v>
      </c>
      <c r="Y25" s="18">
        <v>0</v>
      </c>
      <c r="Z25" s="18">
        <v>0</v>
      </c>
      <c r="AA25" s="18">
        <v>0</v>
      </c>
      <c r="AB25" s="18">
        <v>0</v>
      </c>
      <c r="AC25" s="18">
        <v>0</v>
      </c>
      <c r="AD25" s="18">
        <v>0</v>
      </c>
      <c r="AE25" s="18">
        <v>0</v>
      </c>
      <c r="AF25" s="18">
        <v>0</v>
      </c>
      <c r="AG25" s="64">
        <v>0</v>
      </c>
      <c r="AH25" s="18">
        <v>0</v>
      </c>
      <c r="AI25" s="64">
        <v>0</v>
      </c>
      <c r="AJ25" s="18">
        <v>0</v>
      </c>
      <c r="AK25" s="18">
        <v>13</v>
      </c>
      <c r="AL25" s="64">
        <v>13</v>
      </c>
      <c r="AM25" s="18">
        <v>0</v>
      </c>
      <c r="AN25" s="18" t="s">
        <v>58</v>
      </c>
      <c r="AO25" s="18">
        <v>0</v>
      </c>
      <c r="AP25" s="64">
        <v>0</v>
      </c>
      <c r="AQ25" s="64">
        <v>13</v>
      </c>
      <c r="AR25" s="11">
        <v>13</v>
      </c>
      <c r="AS25" s="17">
        <v>0</v>
      </c>
      <c r="AT25" s="490">
        <v>0</v>
      </c>
      <c r="AU25" s="64">
        <v>0</v>
      </c>
      <c r="AV25" s="18">
        <v>0</v>
      </c>
      <c r="AW25" s="64">
        <v>0</v>
      </c>
      <c r="AX25" s="18">
        <v>0</v>
      </c>
      <c r="AY25" s="17">
        <v>0</v>
      </c>
      <c r="AZ25" s="490">
        <v>0</v>
      </c>
      <c r="BA25" s="17">
        <v>0</v>
      </c>
      <c r="BB25" s="18">
        <v>0</v>
      </c>
      <c r="BC25" s="17">
        <v>0</v>
      </c>
      <c r="BD25" s="18">
        <v>0</v>
      </c>
      <c r="BE25" s="17">
        <v>0</v>
      </c>
      <c r="BF25" s="18">
        <v>0</v>
      </c>
      <c r="BG25" s="17">
        <v>0</v>
      </c>
      <c r="BH25" s="18">
        <v>0</v>
      </c>
      <c r="BI25" s="17">
        <v>0</v>
      </c>
      <c r="BJ25" s="18">
        <v>0</v>
      </c>
      <c r="BK25" s="17">
        <v>71.92</v>
      </c>
      <c r="BL25" s="17">
        <v>71.92</v>
      </c>
      <c r="BM25" s="17">
        <v>0</v>
      </c>
      <c r="BN25" s="17" t="s">
        <v>58</v>
      </c>
      <c r="BO25" s="18">
        <v>0</v>
      </c>
      <c r="BP25" s="18">
        <v>0</v>
      </c>
      <c r="BQ25" s="64">
        <v>71.92</v>
      </c>
      <c r="BR25" s="18">
        <v>71.92</v>
      </c>
      <c r="BS25" s="729">
        <v>3.7524428274977685E-2</v>
      </c>
      <c r="BT25" s="17">
        <v>0</v>
      </c>
      <c r="BU25" s="17">
        <v>0</v>
      </c>
      <c r="BV25" s="17">
        <v>0</v>
      </c>
      <c r="BW25" s="17">
        <v>0</v>
      </c>
      <c r="BX25" s="17">
        <v>0</v>
      </c>
      <c r="BY25" s="17">
        <v>0</v>
      </c>
      <c r="BZ25" s="17">
        <v>0</v>
      </c>
      <c r="CA25" s="17">
        <v>0</v>
      </c>
      <c r="CB25" s="17">
        <v>0</v>
      </c>
      <c r="CC25" s="17">
        <v>0</v>
      </c>
      <c r="CD25" s="17">
        <v>0</v>
      </c>
      <c r="CE25" s="17">
        <v>0</v>
      </c>
      <c r="CF25" s="17">
        <v>0</v>
      </c>
      <c r="CG25" s="17">
        <v>0</v>
      </c>
      <c r="CH25" s="17">
        <v>0</v>
      </c>
      <c r="CI25" s="17">
        <v>0</v>
      </c>
      <c r="CJ25" s="17">
        <v>0</v>
      </c>
      <c r="CK25" s="17">
        <v>0</v>
      </c>
      <c r="CL25" s="702">
        <v>84422.572800000009</v>
      </c>
      <c r="CM25" s="702">
        <v>84422.572800000009</v>
      </c>
      <c r="CN25" s="702">
        <v>0</v>
      </c>
      <c r="CO25" s="702">
        <v>0</v>
      </c>
      <c r="CP25" s="702">
        <v>0</v>
      </c>
      <c r="CQ25" s="702">
        <v>0</v>
      </c>
      <c r="CR25" s="704">
        <v>84422.572800000009</v>
      </c>
      <c r="CS25" s="703">
        <v>84422.572800000009</v>
      </c>
      <c r="CT25" s="23" t="s">
        <v>56</v>
      </c>
      <c r="CU25" s="23" t="s">
        <v>56</v>
      </c>
      <c r="CV25" s="23" t="s">
        <v>56</v>
      </c>
      <c r="CW25" s="23" t="s">
        <v>56</v>
      </c>
      <c r="CX25" s="23" t="s">
        <v>56</v>
      </c>
      <c r="CY25" s="23" t="s">
        <v>56</v>
      </c>
      <c r="CZ25" s="23" t="s">
        <v>56</v>
      </c>
      <c r="DA25" s="23" t="s">
        <v>56</v>
      </c>
      <c r="DB25" s="728">
        <v>10121004.75</v>
      </c>
      <c r="DC25" s="10"/>
      <c r="DD25" s="692">
        <v>1.9166181419999999</v>
      </c>
      <c r="DE25" s="120"/>
      <c r="DF25" s="120"/>
      <c r="DG25" s="120"/>
      <c r="DH25" s="140"/>
      <c r="DI25" s="140"/>
      <c r="DJ25" s="140"/>
      <c r="DK25" s="140"/>
      <c r="DL25" s="548" t="s">
        <v>56</v>
      </c>
      <c r="DM25" s="548" t="s">
        <v>56</v>
      </c>
      <c r="DN25" s="203" t="s">
        <v>55</v>
      </c>
      <c r="DO25" s="700" t="s">
        <v>56</v>
      </c>
      <c r="DP25" s="713" t="s">
        <v>56</v>
      </c>
      <c r="DQ25" s="548" t="s">
        <v>56</v>
      </c>
      <c r="DR25" s="673" t="s">
        <v>56</v>
      </c>
      <c r="DS25" s="203" t="s">
        <v>56</v>
      </c>
      <c r="DT25" s="1160" t="s">
        <v>56</v>
      </c>
      <c r="DU25" s="711">
        <v>271.91413628912738</v>
      </c>
      <c r="DV25" s="711">
        <v>-192.335656066713</v>
      </c>
      <c r="DW25" s="711">
        <v>273.87544891956799</v>
      </c>
      <c r="DX25" s="711">
        <v>-243.22615417658989</v>
      </c>
      <c r="DY25" s="710">
        <v>0.5948013425962082</v>
      </c>
      <c r="DZ25" s="710">
        <v>-0.16178477501771638</v>
      </c>
      <c r="EA25" s="710">
        <v>0.59802327141922795</v>
      </c>
      <c r="EB25" s="710">
        <v>-0.49435490991443937</v>
      </c>
      <c r="EC25" s="236"/>
      <c r="ED25" s="49"/>
      <c r="EE25" s="232"/>
      <c r="EF25" s="700">
        <v>152722</v>
      </c>
      <c r="EG25" s="712">
        <v>-152722</v>
      </c>
      <c r="EH25" s="44"/>
    </row>
    <row r="26" spans="1:138" ht="41.25" customHeight="1" x14ac:dyDescent="0.25">
      <c r="A26" s="871" t="s">
        <v>49</v>
      </c>
      <c r="B26" s="656" t="s">
        <v>96</v>
      </c>
      <c r="C26" s="656" t="s">
        <v>175</v>
      </c>
      <c r="D26" s="691" t="s">
        <v>176</v>
      </c>
      <c r="E26" s="656" t="s">
        <v>177</v>
      </c>
      <c r="F26" s="656" t="s">
        <v>184</v>
      </c>
      <c r="G26" s="901" t="s">
        <v>177</v>
      </c>
      <c r="H26" s="897" t="s">
        <v>55</v>
      </c>
      <c r="I26" s="17" t="s">
        <v>860</v>
      </c>
      <c r="J26" s="64">
        <v>4.16</v>
      </c>
      <c r="K26" s="665">
        <v>2.442607330865934</v>
      </c>
      <c r="L26" s="665">
        <v>5.9596590785129999</v>
      </c>
      <c r="M26" s="64">
        <v>673</v>
      </c>
      <c r="N26" s="726">
        <v>5252728.8119999999</v>
      </c>
      <c r="O26" s="548" t="s">
        <v>863</v>
      </c>
      <c r="P26" s="909">
        <v>0.96071084799999995</v>
      </c>
      <c r="Q26" s="203" t="s">
        <v>57</v>
      </c>
      <c r="R26" s="205" t="s">
        <v>57</v>
      </c>
      <c r="S26" s="490">
        <v>0</v>
      </c>
      <c r="T26" s="18">
        <v>0</v>
      </c>
      <c r="U26" s="548">
        <v>0</v>
      </c>
      <c r="V26" s="18">
        <v>0</v>
      </c>
      <c r="W26" s="64">
        <v>0</v>
      </c>
      <c r="X26" s="18">
        <v>0</v>
      </c>
      <c r="Y26" s="18">
        <v>0</v>
      </c>
      <c r="Z26" s="18">
        <v>0</v>
      </c>
      <c r="AA26" s="18">
        <v>0</v>
      </c>
      <c r="AB26" s="18">
        <v>0</v>
      </c>
      <c r="AC26" s="18">
        <v>0</v>
      </c>
      <c r="AD26" s="18">
        <v>0</v>
      </c>
      <c r="AE26" s="18">
        <v>0</v>
      </c>
      <c r="AF26" s="18">
        <v>0</v>
      </c>
      <c r="AG26" s="64">
        <v>0</v>
      </c>
      <c r="AH26" s="18">
        <v>0</v>
      </c>
      <c r="AI26" s="64">
        <v>0</v>
      </c>
      <c r="AJ26" s="18">
        <v>0</v>
      </c>
      <c r="AK26" s="18">
        <v>4</v>
      </c>
      <c r="AL26" s="64">
        <v>4</v>
      </c>
      <c r="AM26" s="18">
        <v>1</v>
      </c>
      <c r="AN26" s="18">
        <v>1</v>
      </c>
      <c r="AO26" s="18">
        <v>0</v>
      </c>
      <c r="AP26" s="64">
        <v>0</v>
      </c>
      <c r="AQ26" s="64">
        <v>5</v>
      </c>
      <c r="AR26" s="11">
        <v>5</v>
      </c>
      <c r="AS26" s="17">
        <v>0</v>
      </c>
      <c r="AT26" s="490">
        <v>0</v>
      </c>
      <c r="AU26" s="64">
        <v>0</v>
      </c>
      <c r="AV26" s="18">
        <v>0</v>
      </c>
      <c r="AW26" s="64">
        <v>0</v>
      </c>
      <c r="AX26" s="18">
        <v>0</v>
      </c>
      <c r="AY26" s="17">
        <v>0</v>
      </c>
      <c r="AZ26" s="490">
        <v>0</v>
      </c>
      <c r="BA26" s="17">
        <v>0</v>
      </c>
      <c r="BB26" s="18">
        <v>0</v>
      </c>
      <c r="BC26" s="17">
        <v>0</v>
      </c>
      <c r="BD26" s="18">
        <v>0</v>
      </c>
      <c r="BE26" s="17">
        <v>0</v>
      </c>
      <c r="BF26" s="18">
        <v>0</v>
      </c>
      <c r="BG26" s="17">
        <v>0</v>
      </c>
      <c r="BH26" s="18">
        <v>0</v>
      </c>
      <c r="BI26" s="17">
        <v>0</v>
      </c>
      <c r="BJ26" s="18">
        <v>0</v>
      </c>
      <c r="BK26" s="17">
        <v>21.95</v>
      </c>
      <c r="BL26" s="17">
        <v>21.95</v>
      </c>
      <c r="BM26" s="17">
        <v>7.6</v>
      </c>
      <c r="BN26" s="17">
        <v>7.6</v>
      </c>
      <c r="BO26" s="18">
        <v>0</v>
      </c>
      <c r="BP26" s="18">
        <v>0</v>
      </c>
      <c r="BQ26" s="64">
        <v>29.549999999999997</v>
      </c>
      <c r="BR26" s="18">
        <v>29.549999999999997</v>
      </c>
      <c r="BS26" s="729">
        <v>3.0758474375007783E-2</v>
      </c>
      <c r="BT26" s="17">
        <v>0</v>
      </c>
      <c r="BU26" s="17">
        <v>0</v>
      </c>
      <c r="BV26" s="17">
        <v>0</v>
      </c>
      <c r="BW26" s="17">
        <v>0</v>
      </c>
      <c r="BX26" s="17">
        <v>0</v>
      </c>
      <c r="BY26" s="17">
        <v>0</v>
      </c>
      <c r="BZ26" s="17">
        <v>0</v>
      </c>
      <c r="CA26" s="17">
        <v>0</v>
      </c>
      <c r="CB26" s="17">
        <v>0</v>
      </c>
      <c r="CC26" s="17">
        <v>0</v>
      </c>
      <c r="CD26" s="17">
        <v>0</v>
      </c>
      <c r="CE26" s="17">
        <v>0</v>
      </c>
      <c r="CF26" s="17">
        <v>0</v>
      </c>
      <c r="CG26" s="17">
        <v>0</v>
      </c>
      <c r="CH26" s="17">
        <v>0</v>
      </c>
      <c r="CI26" s="17">
        <v>0</v>
      </c>
      <c r="CJ26" s="17">
        <v>0</v>
      </c>
      <c r="CK26" s="17">
        <v>0</v>
      </c>
      <c r="CL26" s="702">
        <v>25765.788</v>
      </c>
      <c r="CM26" s="702">
        <v>25765.788</v>
      </c>
      <c r="CN26" s="702">
        <v>8921.1839999999993</v>
      </c>
      <c r="CO26" s="702">
        <v>8921.1839999999993</v>
      </c>
      <c r="CP26" s="702">
        <v>0</v>
      </c>
      <c r="CQ26" s="702">
        <v>0</v>
      </c>
      <c r="CR26" s="704">
        <v>34686.972000000002</v>
      </c>
      <c r="CS26" s="703">
        <v>34686.972000000002</v>
      </c>
      <c r="CT26" s="23" t="s">
        <v>56</v>
      </c>
      <c r="CU26" s="23" t="s">
        <v>56</v>
      </c>
      <c r="CV26" s="23" t="s">
        <v>56</v>
      </c>
      <c r="CW26" s="23" t="s">
        <v>56</v>
      </c>
      <c r="CX26" s="23" t="s">
        <v>56</v>
      </c>
      <c r="CY26" s="23" t="s">
        <v>56</v>
      </c>
      <c r="CZ26" s="23" t="s">
        <v>56</v>
      </c>
      <c r="DA26" s="23" t="s">
        <v>56</v>
      </c>
      <c r="DB26" s="728">
        <v>5252728.8119999999</v>
      </c>
      <c r="DC26" s="10"/>
      <c r="DD26" s="692">
        <v>0.96071084799999995</v>
      </c>
      <c r="DE26" s="120"/>
      <c r="DF26" s="120"/>
      <c r="DG26" s="120"/>
      <c r="DH26" s="140"/>
      <c r="DI26" s="140"/>
      <c r="DJ26" s="140"/>
      <c r="DK26" s="140"/>
      <c r="DL26" s="548" t="s">
        <v>56</v>
      </c>
      <c r="DM26" s="548" t="s">
        <v>56</v>
      </c>
      <c r="DN26" s="203" t="s">
        <v>868</v>
      </c>
      <c r="DO26" s="700">
        <v>661.25</v>
      </c>
      <c r="DP26" s="713" t="s">
        <v>56</v>
      </c>
      <c r="DQ26" s="548" t="s">
        <v>56</v>
      </c>
      <c r="DR26" s="673" t="s">
        <v>56</v>
      </c>
      <c r="DS26" s="203" t="s">
        <v>56</v>
      </c>
      <c r="DT26" s="1160" t="s">
        <v>56</v>
      </c>
      <c r="DU26" s="711">
        <v>4.4793950850661624</v>
      </c>
      <c r="DV26" s="711">
        <v>553.86616298697083</v>
      </c>
      <c r="DW26" s="711">
        <v>1.84810892586989</v>
      </c>
      <c r="DX26" s="711">
        <v>349.70755431464045</v>
      </c>
      <c r="DY26" s="710">
        <v>1.5122873345935728E-2</v>
      </c>
      <c r="DZ26" s="710">
        <v>1.5002726906075496</v>
      </c>
      <c r="EA26" s="710">
        <v>1.36157337367625E-2</v>
      </c>
      <c r="EB26" s="710">
        <v>0.93497583856420274</v>
      </c>
      <c r="EC26" s="236"/>
      <c r="ED26" s="49"/>
      <c r="EE26" s="232"/>
      <c r="EF26" s="700">
        <v>0</v>
      </c>
      <c r="EG26" s="712">
        <v>292730.66666666669</v>
      </c>
      <c r="EH26" s="44"/>
    </row>
    <row r="27" spans="1:138" ht="41.25" customHeight="1" x14ac:dyDescent="0.25">
      <c r="A27" s="871" t="s">
        <v>49</v>
      </c>
      <c r="B27" s="656" t="s">
        <v>96</v>
      </c>
      <c r="C27" s="656" t="s">
        <v>175</v>
      </c>
      <c r="D27" s="691" t="s">
        <v>176</v>
      </c>
      <c r="E27" s="656" t="s">
        <v>177</v>
      </c>
      <c r="F27" s="656" t="s">
        <v>185</v>
      </c>
      <c r="G27" s="901" t="s">
        <v>177</v>
      </c>
      <c r="H27" s="897" t="s">
        <v>55</v>
      </c>
      <c r="I27" s="17" t="s">
        <v>860</v>
      </c>
      <c r="J27" s="64">
        <v>4.16</v>
      </c>
      <c r="K27" s="665">
        <v>2.2120367273623645</v>
      </c>
      <c r="L27" s="665">
        <v>5.0939393833440008</v>
      </c>
      <c r="M27" s="64">
        <v>1128</v>
      </c>
      <c r="N27" s="726">
        <v>9450928.7230000012</v>
      </c>
      <c r="O27" s="548" t="s">
        <v>863</v>
      </c>
      <c r="P27" s="909">
        <v>1.60919067</v>
      </c>
      <c r="Q27" s="203" t="s">
        <v>57</v>
      </c>
      <c r="R27" s="205" t="s">
        <v>57</v>
      </c>
      <c r="S27" s="490">
        <v>0</v>
      </c>
      <c r="T27" s="18">
        <v>0</v>
      </c>
      <c r="U27" s="548">
        <v>0</v>
      </c>
      <c r="V27" s="18">
        <v>0</v>
      </c>
      <c r="W27" s="64">
        <v>0</v>
      </c>
      <c r="X27" s="18">
        <v>0</v>
      </c>
      <c r="Y27" s="18">
        <v>0</v>
      </c>
      <c r="Z27" s="18">
        <v>0</v>
      </c>
      <c r="AA27" s="18">
        <v>0</v>
      </c>
      <c r="AB27" s="18">
        <v>0</v>
      </c>
      <c r="AC27" s="18">
        <v>0</v>
      </c>
      <c r="AD27" s="18">
        <v>0</v>
      </c>
      <c r="AE27" s="18">
        <v>0</v>
      </c>
      <c r="AF27" s="18">
        <v>0</v>
      </c>
      <c r="AG27" s="64">
        <v>0</v>
      </c>
      <c r="AH27" s="18">
        <v>0</v>
      </c>
      <c r="AI27" s="64">
        <v>0</v>
      </c>
      <c r="AJ27" s="18">
        <v>0</v>
      </c>
      <c r="AK27" s="18">
        <v>17</v>
      </c>
      <c r="AL27" s="64">
        <v>17</v>
      </c>
      <c r="AM27" s="18">
        <v>0</v>
      </c>
      <c r="AN27" s="18" t="s">
        <v>58</v>
      </c>
      <c r="AO27" s="18">
        <v>0</v>
      </c>
      <c r="AP27" s="64">
        <v>0</v>
      </c>
      <c r="AQ27" s="64">
        <v>17</v>
      </c>
      <c r="AR27" s="11">
        <v>17</v>
      </c>
      <c r="AS27" s="17">
        <v>0</v>
      </c>
      <c r="AT27" s="490">
        <v>0</v>
      </c>
      <c r="AU27" s="64">
        <v>0</v>
      </c>
      <c r="AV27" s="18">
        <v>0</v>
      </c>
      <c r="AW27" s="64">
        <v>0</v>
      </c>
      <c r="AX27" s="18">
        <v>0</v>
      </c>
      <c r="AY27" s="17">
        <v>0</v>
      </c>
      <c r="AZ27" s="490">
        <v>0</v>
      </c>
      <c r="BA27" s="17">
        <v>0</v>
      </c>
      <c r="BB27" s="18">
        <v>0</v>
      </c>
      <c r="BC27" s="17">
        <v>0</v>
      </c>
      <c r="BD27" s="18">
        <v>0</v>
      </c>
      <c r="BE27" s="17">
        <v>0</v>
      </c>
      <c r="BF27" s="18">
        <v>0</v>
      </c>
      <c r="BG27" s="17">
        <v>0</v>
      </c>
      <c r="BH27" s="18">
        <v>0</v>
      </c>
      <c r="BI27" s="17">
        <v>0</v>
      </c>
      <c r="BJ27" s="18">
        <v>0</v>
      </c>
      <c r="BK27" s="17">
        <v>95.289999999999978</v>
      </c>
      <c r="BL27" s="17">
        <v>95.289999999999992</v>
      </c>
      <c r="BM27" s="17">
        <v>0</v>
      </c>
      <c r="BN27" s="17" t="s">
        <v>58</v>
      </c>
      <c r="BO27" s="18">
        <v>0</v>
      </c>
      <c r="BP27" s="18">
        <v>0</v>
      </c>
      <c r="BQ27" s="64">
        <v>95.289999999999978</v>
      </c>
      <c r="BR27" s="18">
        <v>95.289999999999992</v>
      </c>
      <c r="BS27" s="729">
        <v>5.9216102713297469E-2</v>
      </c>
      <c r="BT27" s="17">
        <v>0</v>
      </c>
      <c r="BU27" s="17">
        <v>0</v>
      </c>
      <c r="BV27" s="17">
        <v>0</v>
      </c>
      <c r="BW27" s="17">
        <v>0</v>
      </c>
      <c r="BX27" s="17">
        <v>0</v>
      </c>
      <c r="BY27" s="17">
        <v>0</v>
      </c>
      <c r="BZ27" s="17">
        <v>0</v>
      </c>
      <c r="CA27" s="17">
        <v>0</v>
      </c>
      <c r="CB27" s="17">
        <v>0</v>
      </c>
      <c r="CC27" s="17">
        <v>0</v>
      </c>
      <c r="CD27" s="17">
        <v>0</v>
      </c>
      <c r="CE27" s="17">
        <v>0</v>
      </c>
      <c r="CF27" s="17">
        <v>0</v>
      </c>
      <c r="CG27" s="17">
        <v>0</v>
      </c>
      <c r="CH27" s="17">
        <v>0</v>
      </c>
      <c r="CI27" s="17">
        <v>0</v>
      </c>
      <c r="CJ27" s="17">
        <v>0</v>
      </c>
      <c r="CK27" s="17">
        <v>0</v>
      </c>
      <c r="CL27" s="702">
        <v>111855.21359999999</v>
      </c>
      <c r="CM27" s="702">
        <v>111855.2136</v>
      </c>
      <c r="CN27" s="702">
        <v>0</v>
      </c>
      <c r="CO27" s="702">
        <v>0</v>
      </c>
      <c r="CP27" s="702">
        <v>0</v>
      </c>
      <c r="CQ27" s="702">
        <v>0</v>
      </c>
      <c r="CR27" s="704">
        <v>111855.21359999999</v>
      </c>
      <c r="CS27" s="703">
        <v>111855.2136</v>
      </c>
      <c r="CT27" s="23" t="s">
        <v>56</v>
      </c>
      <c r="CU27" s="23" t="s">
        <v>56</v>
      </c>
      <c r="CV27" s="23" t="s">
        <v>56</v>
      </c>
      <c r="CW27" s="23" t="s">
        <v>56</v>
      </c>
      <c r="CX27" s="23" t="s">
        <v>56</v>
      </c>
      <c r="CY27" s="23" t="s">
        <v>56</v>
      </c>
      <c r="CZ27" s="23" t="s">
        <v>56</v>
      </c>
      <c r="DA27" s="23" t="s">
        <v>56</v>
      </c>
      <c r="DB27" s="728">
        <v>9450928.7230000012</v>
      </c>
      <c r="DC27" s="10"/>
      <c r="DD27" s="692">
        <v>1.60919067</v>
      </c>
      <c r="DE27" s="120"/>
      <c r="DF27" s="120"/>
      <c r="DG27" s="120"/>
      <c r="DH27" s="140"/>
      <c r="DI27" s="140"/>
      <c r="DJ27" s="140"/>
      <c r="DK27" s="140"/>
      <c r="DL27" s="548" t="s">
        <v>56</v>
      </c>
      <c r="DM27" s="548" t="s">
        <v>56</v>
      </c>
      <c r="DN27" s="203" t="s">
        <v>868</v>
      </c>
      <c r="DO27" s="700">
        <v>1038.3333333333301</v>
      </c>
      <c r="DP27" s="713" t="s">
        <v>56</v>
      </c>
      <c r="DQ27" s="548" t="s">
        <v>56</v>
      </c>
      <c r="DR27" s="673" t="s">
        <v>56</v>
      </c>
      <c r="DS27" s="203" t="s">
        <v>56</v>
      </c>
      <c r="DT27" s="1160" t="s">
        <v>56</v>
      </c>
      <c r="DU27" s="711">
        <v>5.1370786516854094</v>
      </c>
      <c r="DV27" s="711">
        <v>165.21742962491783</v>
      </c>
      <c r="DW27" s="711">
        <v>5.1652244745367399</v>
      </c>
      <c r="DX27" s="711">
        <v>25.71347286797922</v>
      </c>
      <c r="DY27" s="710">
        <v>0.14349919743178216</v>
      </c>
      <c r="DZ27" s="710">
        <v>9.0614058145331577E-2</v>
      </c>
      <c r="EA27" s="710">
        <v>0.14293360010505701</v>
      </c>
      <c r="EB27" s="710">
        <v>2.5630613810992353E-2</v>
      </c>
      <c r="EC27" s="236"/>
      <c r="ED27" s="49"/>
      <c r="EE27" s="232"/>
      <c r="EF27" s="700">
        <v>0</v>
      </c>
      <c r="EG27" s="712">
        <v>0</v>
      </c>
      <c r="EH27" s="44"/>
    </row>
    <row r="28" spans="1:138" ht="41.25" customHeight="1" x14ac:dyDescent="0.25">
      <c r="A28" s="871" t="s">
        <v>49</v>
      </c>
      <c r="B28" s="656" t="s">
        <v>96</v>
      </c>
      <c r="C28" s="656" t="s">
        <v>175</v>
      </c>
      <c r="D28" s="691" t="s">
        <v>176</v>
      </c>
      <c r="E28" s="656" t="s">
        <v>177</v>
      </c>
      <c r="F28" s="656" t="s">
        <v>186</v>
      </c>
      <c r="G28" s="901" t="s">
        <v>177</v>
      </c>
      <c r="H28" s="897" t="s">
        <v>55</v>
      </c>
      <c r="I28" s="17" t="s">
        <v>866</v>
      </c>
      <c r="J28" s="64">
        <v>4.16</v>
      </c>
      <c r="K28" s="665">
        <v>1.8229488339500919</v>
      </c>
      <c r="L28" s="665">
        <v>7.7723484686820008</v>
      </c>
      <c r="M28" s="64">
        <v>519</v>
      </c>
      <c r="N28" s="726">
        <v>5089385.7050000001</v>
      </c>
      <c r="O28" s="548" t="s">
        <v>863</v>
      </c>
      <c r="P28" s="909">
        <v>1.2225045539999999</v>
      </c>
      <c r="Q28" s="203" t="s">
        <v>57</v>
      </c>
      <c r="R28" s="205" t="s">
        <v>57</v>
      </c>
      <c r="S28" s="490">
        <v>0</v>
      </c>
      <c r="T28" s="18">
        <v>0</v>
      </c>
      <c r="U28" s="548">
        <v>0</v>
      </c>
      <c r="V28" s="18">
        <v>0</v>
      </c>
      <c r="W28" s="64">
        <v>0</v>
      </c>
      <c r="X28" s="18">
        <v>0</v>
      </c>
      <c r="Y28" s="18">
        <v>0</v>
      </c>
      <c r="Z28" s="18">
        <v>0</v>
      </c>
      <c r="AA28" s="18">
        <v>0</v>
      </c>
      <c r="AB28" s="18">
        <v>0</v>
      </c>
      <c r="AC28" s="18">
        <v>0</v>
      </c>
      <c r="AD28" s="18">
        <v>0</v>
      </c>
      <c r="AE28" s="18">
        <v>0</v>
      </c>
      <c r="AF28" s="18">
        <v>0</v>
      </c>
      <c r="AG28" s="64">
        <v>0</v>
      </c>
      <c r="AH28" s="18">
        <v>0</v>
      </c>
      <c r="AI28" s="64">
        <v>0</v>
      </c>
      <c r="AJ28" s="18">
        <v>0</v>
      </c>
      <c r="AK28" s="18">
        <v>19</v>
      </c>
      <c r="AL28" s="64">
        <v>18</v>
      </c>
      <c r="AM28" s="18">
        <v>1</v>
      </c>
      <c r="AN28" s="18">
        <v>1</v>
      </c>
      <c r="AO28" s="18">
        <v>0</v>
      </c>
      <c r="AP28" s="64">
        <v>0</v>
      </c>
      <c r="AQ28" s="64">
        <v>20</v>
      </c>
      <c r="AR28" s="11">
        <v>19</v>
      </c>
      <c r="AS28" s="17">
        <v>0</v>
      </c>
      <c r="AT28" s="490">
        <v>0</v>
      </c>
      <c r="AU28" s="64">
        <v>0</v>
      </c>
      <c r="AV28" s="18">
        <v>0</v>
      </c>
      <c r="AW28" s="64">
        <v>0</v>
      </c>
      <c r="AX28" s="18">
        <v>0</v>
      </c>
      <c r="AY28" s="17">
        <v>0</v>
      </c>
      <c r="AZ28" s="490">
        <v>0</v>
      </c>
      <c r="BA28" s="17">
        <v>0</v>
      </c>
      <c r="BB28" s="18">
        <v>0</v>
      </c>
      <c r="BC28" s="17">
        <v>0</v>
      </c>
      <c r="BD28" s="18">
        <v>0</v>
      </c>
      <c r="BE28" s="17">
        <v>0</v>
      </c>
      <c r="BF28" s="18">
        <v>0</v>
      </c>
      <c r="BG28" s="17">
        <v>0</v>
      </c>
      <c r="BH28" s="18">
        <v>0</v>
      </c>
      <c r="BI28" s="17">
        <v>0</v>
      </c>
      <c r="BJ28" s="18">
        <v>0</v>
      </c>
      <c r="BK28" s="17">
        <v>113.13</v>
      </c>
      <c r="BL28" s="17">
        <v>109.33</v>
      </c>
      <c r="BM28" s="17">
        <v>10</v>
      </c>
      <c r="BN28" s="17">
        <v>10</v>
      </c>
      <c r="BO28" s="18">
        <v>0</v>
      </c>
      <c r="BP28" s="18">
        <v>0</v>
      </c>
      <c r="BQ28" s="64">
        <v>123.13</v>
      </c>
      <c r="BR28" s="18">
        <v>119.33</v>
      </c>
      <c r="BS28" s="729">
        <v>0.10071946120537724</v>
      </c>
      <c r="BT28" s="17">
        <v>0</v>
      </c>
      <c r="BU28" s="17">
        <v>0</v>
      </c>
      <c r="BV28" s="17">
        <v>0</v>
      </c>
      <c r="BW28" s="17">
        <v>0</v>
      </c>
      <c r="BX28" s="17">
        <v>0</v>
      </c>
      <c r="BY28" s="17">
        <v>0</v>
      </c>
      <c r="BZ28" s="17">
        <v>0</v>
      </c>
      <c r="CA28" s="17">
        <v>0</v>
      </c>
      <c r="CB28" s="17">
        <v>0</v>
      </c>
      <c r="CC28" s="17">
        <v>0</v>
      </c>
      <c r="CD28" s="17">
        <v>0</v>
      </c>
      <c r="CE28" s="17">
        <v>0</v>
      </c>
      <c r="CF28" s="17">
        <v>0</v>
      </c>
      <c r="CG28" s="17">
        <v>0</v>
      </c>
      <c r="CH28" s="17">
        <v>0</v>
      </c>
      <c r="CI28" s="17">
        <v>0</v>
      </c>
      <c r="CJ28" s="17">
        <v>0</v>
      </c>
      <c r="CK28" s="17">
        <v>0</v>
      </c>
      <c r="CL28" s="702">
        <v>132796.51920000001</v>
      </c>
      <c r="CM28" s="702">
        <v>128335.92720000001</v>
      </c>
      <c r="CN28" s="702">
        <v>11738.400000000001</v>
      </c>
      <c r="CO28" s="702">
        <v>11738.400000000001</v>
      </c>
      <c r="CP28" s="702">
        <v>0</v>
      </c>
      <c r="CQ28" s="702">
        <v>0</v>
      </c>
      <c r="CR28" s="704">
        <v>144534.9192</v>
      </c>
      <c r="CS28" s="703">
        <v>140074.3272</v>
      </c>
      <c r="CT28" s="23" t="s">
        <v>56</v>
      </c>
      <c r="CU28" s="23" t="s">
        <v>56</v>
      </c>
      <c r="CV28" s="23" t="s">
        <v>56</v>
      </c>
      <c r="CW28" s="23" t="s">
        <v>56</v>
      </c>
      <c r="CX28" s="23" t="s">
        <v>56</v>
      </c>
      <c r="CY28" s="23" t="s">
        <v>56</v>
      </c>
      <c r="CZ28" s="23" t="s">
        <v>56</v>
      </c>
      <c r="DA28" s="23" t="s">
        <v>56</v>
      </c>
      <c r="DB28" s="728">
        <v>5089385.7050000001</v>
      </c>
      <c r="DC28" s="10"/>
      <c r="DD28" s="692">
        <v>1.2225045539999999</v>
      </c>
      <c r="DE28" s="120"/>
      <c r="DF28" s="120"/>
      <c r="DG28" s="120"/>
      <c r="DH28" s="140"/>
      <c r="DI28" s="140"/>
      <c r="DJ28" s="140"/>
      <c r="DK28" s="140"/>
      <c r="DL28" s="548" t="s">
        <v>56</v>
      </c>
      <c r="DM28" s="548" t="s">
        <v>56</v>
      </c>
      <c r="DN28" s="203" t="s">
        <v>868</v>
      </c>
      <c r="DO28" s="700">
        <v>519.08333333333303</v>
      </c>
      <c r="DP28" s="713" t="s">
        <v>56</v>
      </c>
      <c r="DQ28" s="548" t="s">
        <v>56</v>
      </c>
      <c r="DR28" s="673" t="s">
        <v>56</v>
      </c>
      <c r="DS28" s="203" t="s">
        <v>56</v>
      </c>
      <c r="DT28" s="1160" t="s">
        <v>56</v>
      </c>
      <c r="DU28" s="711">
        <v>555.57746026649579</v>
      </c>
      <c r="DV28" s="711">
        <v>-217.40607002582448</v>
      </c>
      <c r="DW28" s="711">
        <v>472.17518634526999</v>
      </c>
      <c r="DX28" s="711">
        <v>-177.03789230368233</v>
      </c>
      <c r="DY28" s="710">
        <v>1.2387221062770917</v>
      </c>
      <c r="DZ28" s="710">
        <v>-0.29369780049962946</v>
      </c>
      <c r="EA28" s="710">
        <v>1.0579823567531299</v>
      </c>
      <c r="EB28" s="710">
        <v>-0.12552061841009921</v>
      </c>
      <c r="EC28" s="236"/>
      <c r="ED28" s="49"/>
      <c r="EE28" s="232"/>
      <c r="EF28" s="700">
        <v>283967</v>
      </c>
      <c r="EG28" s="712">
        <v>-156943</v>
      </c>
      <c r="EH28" s="44"/>
    </row>
    <row r="29" spans="1:138" ht="41.25" customHeight="1" x14ac:dyDescent="0.25">
      <c r="A29" s="871" t="s">
        <v>49</v>
      </c>
      <c r="B29" s="656" t="s">
        <v>96</v>
      </c>
      <c r="C29" s="656" t="s">
        <v>175</v>
      </c>
      <c r="D29" s="691" t="s">
        <v>176</v>
      </c>
      <c r="E29" s="656" t="s">
        <v>177</v>
      </c>
      <c r="F29" s="656" t="s">
        <v>870</v>
      </c>
      <c r="G29" s="901" t="s">
        <v>177</v>
      </c>
      <c r="H29" s="897" t="s">
        <v>55</v>
      </c>
      <c r="I29" s="17" t="s">
        <v>866</v>
      </c>
      <c r="J29" s="64">
        <v>4.16</v>
      </c>
      <c r="K29" s="665">
        <v>2.5146606444607986</v>
      </c>
      <c r="L29" s="665">
        <v>7.0874999852580007</v>
      </c>
      <c r="M29" s="64">
        <v>1008</v>
      </c>
      <c r="N29" s="726">
        <v>9223890.2149999999</v>
      </c>
      <c r="O29" s="548" t="s">
        <v>863</v>
      </c>
      <c r="P29" s="909">
        <v>2.031903443</v>
      </c>
      <c r="Q29" s="203" t="s">
        <v>57</v>
      </c>
      <c r="R29" s="205" t="s">
        <v>57</v>
      </c>
      <c r="S29" s="490">
        <v>0</v>
      </c>
      <c r="T29" s="18">
        <v>0</v>
      </c>
      <c r="U29" s="548">
        <v>0</v>
      </c>
      <c r="V29" s="18">
        <v>0</v>
      </c>
      <c r="W29" s="64">
        <v>0</v>
      </c>
      <c r="X29" s="18">
        <v>0</v>
      </c>
      <c r="Y29" s="18">
        <v>0</v>
      </c>
      <c r="Z29" s="18">
        <v>0</v>
      </c>
      <c r="AA29" s="18">
        <v>0</v>
      </c>
      <c r="AB29" s="18">
        <v>0</v>
      </c>
      <c r="AC29" s="18">
        <v>0</v>
      </c>
      <c r="AD29" s="18">
        <v>0</v>
      </c>
      <c r="AE29" s="18">
        <v>0</v>
      </c>
      <c r="AF29" s="18">
        <v>0</v>
      </c>
      <c r="AG29" s="64">
        <v>0</v>
      </c>
      <c r="AH29" s="18">
        <v>0</v>
      </c>
      <c r="AI29" s="64">
        <v>0</v>
      </c>
      <c r="AJ29" s="18">
        <v>0</v>
      </c>
      <c r="AK29" s="18">
        <v>54</v>
      </c>
      <c r="AL29" s="64">
        <v>54</v>
      </c>
      <c r="AM29" s="18">
        <v>1</v>
      </c>
      <c r="AN29" s="18">
        <v>1</v>
      </c>
      <c r="AO29" s="18">
        <v>0</v>
      </c>
      <c r="AP29" s="64">
        <v>0</v>
      </c>
      <c r="AQ29" s="64">
        <v>55</v>
      </c>
      <c r="AR29" s="11">
        <v>55</v>
      </c>
      <c r="AS29" s="17">
        <v>0</v>
      </c>
      <c r="AT29" s="490">
        <v>0</v>
      </c>
      <c r="AU29" s="64">
        <v>0</v>
      </c>
      <c r="AV29" s="18">
        <v>0</v>
      </c>
      <c r="AW29" s="64">
        <v>0</v>
      </c>
      <c r="AX29" s="18">
        <v>0</v>
      </c>
      <c r="AY29" s="17">
        <v>0</v>
      </c>
      <c r="AZ29" s="490">
        <v>0</v>
      </c>
      <c r="BA29" s="17">
        <v>0</v>
      </c>
      <c r="BB29" s="18">
        <v>0</v>
      </c>
      <c r="BC29" s="17">
        <v>0</v>
      </c>
      <c r="BD29" s="18">
        <v>0</v>
      </c>
      <c r="BE29" s="17">
        <v>0</v>
      </c>
      <c r="BF29" s="18">
        <v>0</v>
      </c>
      <c r="BG29" s="17">
        <v>0</v>
      </c>
      <c r="BH29" s="18">
        <v>0</v>
      </c>
      <c r="BI29" s="17">
        <v>0</v>
      </c>
      <c r="BJ29" s="18">
        <v>0</v>
      </c>
      <c r="BK29" s="17">
        <v>311.72000000000008</v>
      </c>
      <c r="BL29" s="17">
        <v>311.71999999999997</v>
      </c>
      <c r="BM29" s="17">
        <v>9.32</v>
      </c>
      <c r="BN29" s="17">
        <v>9.32</v>
      </c>
      <c r="BO29" s="18">
        <v>0</v>
      </c>
      <c r="BP29" s="18">
        <v>0</v>
      </c>
      <c r="BQ29" s="64">
        <v>321.04000000000008</v>
      </c>
      <c r="BR29" s="18">
        <v>321.03999999999996</v>
      </c>
      <c r="BS29" s="729">
        <v>0.15799963384382143</v>
      </c>
      <c r="BT29" s="17">
        <v>0</v>
      </c>
      <c r="BU29" s="17">
        <v>0</v>
      </c>
      <c r="BV29" s="17">
        <v>0</v>
      </c>
      <c r="BW29" s="17">
        <v>0</v>
      </c>
      <c r="BX29" s="17">
        <v>0</v>
      </c>
      <c r="BY29" s="17">
        <v>0</v>
      </c>
      <c r="BZ29" s="17">
        <v>0</v>
      </c>
      <c r="CA29" s="17">
        <v>0</v>
      </c>
      <c r="CB29" s="17">
        <v>0</v>
      </c>
      <c r="CC29" s="17">
        <v>0</v>
      </c>
      <c r="CD29" s="17">
        <v>0</v>
      </c>
      <c r="CE29" s="17">
        <v>0</v>
      </c>
      <c r="CF29" s="17">
        <v>0</v>
      </c>
      <c r="CG29" s="17">
        <v>0</v>
      </c>
      <c r="CH29" s="17">
        <v>0</v>
      </c>
      <c r="CI29" s="17">
        <v>0</v>
      </c>
      <c r="CJ29" s="17">
        <v>0</v>
      </c>
      <c r="CK29" s="17">
        <v>0</v>
      </c>
      <c r="CL29" s="702">
        <v>365909.40480000013</v>
      </c>
      <c r="CM29" s="702">
        <v>365909.40480000002</v>
      </c>
      <c r="CN29" s="702">
        <v>10940.188800000002</v>
      </c>
      <c r="CO29" s="702">
        <v>10940.188800000002</v>
      </c>
      <c r="CP29" s="702">
        <v>0</v>
      </c>
      <c r="CQ29" s="702">
        <v>0</v>
      </c>
      <c r="CR29" s="704">
        <v>376849.59360000014</v>
      </c>
      <c r="CS29" s="703">
        <v>376849.59360000002</v>
      </c>
      <c r="CT29" s="23" t="s">
        <v>56</v>
      </c>
      <c r="CU29" s="23" t="s">
        <v>56</v>
      </c>
      <c r="CV29" s="23" t="s">
        <v>56</v>
      </c>
      <c r="CW29" s="23" t="s">
        <v>56</v>
      </c>
      <c r="CX29" s="23" t="s">
        <v>56</v>
      </c>
      <c r="CY29" s="23" t="s">
        <v>56</v>
      </c>
      <c r="CZ29" s="23" t="s">
        <v>56</v>
      </c>
      <c r="DA29" s="23" t="s">
        <v>56</v>
      </c>
      <c r="DB29" s="728">
        <v>9223890.2149999999</v>
      </c>
      <c r="DC29" s="10"/>
      <c r="DD29" s="692">
        <v>2.031903443</v>
      </c>
      <c r="DE29" s="120"/>
      <c r="DF29" s="120"/>
      <c r="DG29" s="120"/>
      <c r="DH29" s="140"/>
      <c r="DI29" s="140"/>
      <c r="DJ29" s="140"/>
      <c r="DK29" s="140"/>
      <c r="DL29" s="548" t="s">
        <v>56</v>
      </c>
      <c r="DM29" s="548" t="s">
        <v>56</v>
      </c>
      <c r="DN29" s="203" t="s">
        <v>55</v>
      </c>
      <c r="DO29" s="700" t="s">
        <v>56</v>
      </c>
      <c r="DP29" s="713" t="s">
        <v>56</v>
      </c>
      <c r="DQ29" s="548" t="s">
        <v>56</v>
      </c>
      <c r="DR29" s="673" t="s">
        <v>56</v>
      </c>
      <c r="DS29" s="203" t="s">
        <v>56</v>
      </c>
      <c r="DT29" s="1160" t="s">
        <v>56</v>
      </c>
      <c r="DU29" s="711">
        <v>614.24436860068238</v>
      </c>
      <c r="DV29" s="711">
        <v>-503.59639147248276</v>
      </c>
      <c r="DW29" s="711">
        <v>613.79534957857004</v>
      </c>
      <c r="DX29" s="711">
        <v>-503.7633724936357</v>
      </c>
      <c r="DY29" s="710">
        <v>1.239931740614334</v>
      </c>
      <c r="DZ29" s="710">
        <v>-0.8282412566937476</v>
      </c>
      <c r="EA29" s="710">
        <v>1.2358630145667899</v>
      </c>
      <c r="EB29" s="710">
        <v>-0.82478345909164541</v>
      </c>
      <c r="EC29" s="236"/>
      <c r="ED29" s="49"/>
      <c r="EE29" s="232"/>
      <c r="EF29" s="700">
        <v>577680</v>
      </c>
      <c r="EG29" s="712">
        <v>-498132</v>
      </c>
      <c r="EH29" s="44"/>
    </row>
    <row r="30" spans="1:138" ht="41.25" customHeight="1" x14ac:dyDescent="0.25">
      <c r="A30" s="871" t="s">
        <v>49</v>
      </c>
      <c r="B30" s="656" t="s">
        <v>96</v>
      </c>
      <c r="C30" s="656" t="s">
        <v>175</v>
      </c>
      <c r="D30" s="691" t="s">
        <v>176</v>
      </c>
      <c r="E30" s="656" t="s">
        <v>177</v>
      </c>
      <c r="F30" s="656" t="s">
        <v>871</v>
      </c>
      <c r="G30" s="901" t="s">
        <v>177</v>
      </c>
      <c r="H30" s="897" t="s">
        <v>55</v>
      </c>
      <c r="I30" s="17" t="s">
        <v>860</v>
      </c>
      <c r="J30" s="64">
        <v>4.16</v>
      </c>
      <c r="K30" s="665">
        <v>2.1615994078459591</v>
      </c>
      <c r="L30" s="665">
        <v>4.1081439308490006</v>
      </c>
      <c r="M30" s="64">
        <v>187</v>
      </c>
      <c r="N30" s="726">
        <v>4744590.6490000002</v>
      </c>
      <c r="O30" s="548" t="s">
        <v>863</v>
      </c>
      <c r="P30" s="909">
        <v>1.3570040720000001</v>
      </c>
      <c r="Q30" s="203" t="s">
        <v>57</v>
      </c>
      <c r="R30" s="205" t="s">
        <v>57</v>
      </c>
      <c r="S30" s="490">
        <v>0</v>
      </c>
      <c r="T30" s="18">
        <v>0</v>
      </c>
      <c r="U30" s="548">
        <v>0</v>
      </c>
      <c r="V30" s="18">
        <v>0</v>
      </c>
      <c r="W30" s="64">
        <v>0</v>
      </c>
      <c r="X30" s="18">
        <v>0</v>
      </c>
      <c r="Y30" s="18">
        <v>0</v>
      </c>
      <c r="Z30" s="18">
        <v>0</v>
      </c>
      <c r="AA30" s="18">
        <v>0</v>
      </c>
      <c r="AB30" s="18">
        <v>0</v>
      </c>
      <c r="AC30" s="18">
        <v>0</v>
      </c>
      <c r="AD30" s="18">
        <v>0</v>
      </c>
      <c r="AE30" s="18">
        <v>0</v>
      </c>
      <c r="AF30" s="18">
        <v>0</v>
      </c>
      <c r="AG30" s="64">
        <v>0</v>
      </c>
      <c r="AH30" s="18">
        <v>0</v>
      </c>
      <c r="AI30" s="64">
        <v>0</v>
      </c>
      <c r="AJ30" s="18">
        <v>0</v>
      </c>
      <c r="AK30" s="18">
        <v>1</v>
      </c>
      <c r="AL30" s="64">
        <v>1</v>
      </c>
      <c r="AM30" s="18">
        <v>0</v>
      </c>
      <c r="AN30" s="18" t="s">
        <v>58</v>
      </c>
      <c r="AO30" s="18">
        <v>0</v>
      </c>
      <c r="AP30" s="64">
        <v>0</v>
      </c>
      <c r="AQ30" s="64">
        <v>1</v>
      </c>
      <c r="AR30" s="11">
        <v>1</v>
      </c>
      <c r="AS30" s="17">
        <v>0</v>
      </c>
      <c r="AT30" s="490">
        <v>0</v>
      </c>
      <c r="AU30" s="64">
        <v>0</v>
      </c>
      <c r="AV30" s="18">
        <v>0</v>
      </c>
      <c r="AW30" s="64">
        <v>0</v>
      </c>
      <c r="AX30" s="18">
        <v>0</v>
      </c>
      <c r="AY30" s="17">
        <v>0</v>
      </c>
      <c r="AZ30" s="490">
        <v>0</v>
      </c>
      <c r="BA30" s="17">
        <v>0</v>
      </c>
      <c r="BB30" s="18">
        <v>0</v>
      </c>
      <c r="BC30" s="17">
        <v>0</v>
      </c>
      <c r="BD30" s="18">
        <v>0</v>
      </c>
      <c r="BE30" s="17">
        <v>0</v>
      </c>
      <c r="BF30" s="18">
        <v>0</v>
      </c>
      <c r="BG30" s="17">
        <v>0</v>
      </c>
      <c r="BH30" s="18">
        <v>0</v>
      </c>
      <c r="BI30" s="17">
        <v>0</v>
      </c>
      <c r="BJ30" s="18">
        <v>0</v>
      </c>
      <c r="BK30" s="17">
        <v>3.8</v>
      </c>
      <c r="BL30" s="17">
        <v>3.8</v>
      </c>
      <c r="BM30" s="17">
        <v>0</v>
      </c>
      <c r="BN30" s="17" t="s">
        <v>58</v>
      </c>
      <c r="BO30" s="18">
        <v>0</v>
      </c>
      <c r="BP30" s="18">
        <v>0</v>
      </c>
      <c r="BQ30" s="64">
        <v>3.8</v>
      </c>
      <c r="BR30" s="18">
        <v>3.8</v>
      </c>
      <c r="BS30" s="729">
        <v>2.8002863649476211E-3</v>
      </c>
      <c r="BT30" s="17">
        <v>0</v>
      </c>
      <c r="BU30" s="17">
        <v>0</v>
      </c>
      <c r="BV30" s="17">
        <v>0</v>
      </c>
      <c r="BW30" s="17">
        <v>0</v>
      </c>
      <c r="BX30" s="17">
        <v>0</v>
      </c>
      <c r="BY30" s="17">
        <v>0</v>
      </c>
      <c r="BZ30" s="17">
        <v>0</v>
      </c>
      <c r="CA30" s="17">
        <v>0</v>
      </c>
      <c r="CB30" s="17">
        <v>0</v>
      </c>
      <c r="CC30" s="17">
        <v>0</v>
      </c>
      <c r="CD30" s="17">
        <v>0</v>
      </c>
      <c r="CE30" s="17">
        <v>0</v>
      </c>
      <c r="CF30" s="17">
        <v>0</v>
      </c>
      <c r="CG30" s="17">
        <v>0</v>
      </c>
      <c r="CH30" s="17">
        <v>0</v>
      </c>
      <c r="CI30" s="17">
        <v>0</v>
      </c>
      <c r="CJ30" s="17">
        <v>0</v>
      </c>
      <c r="CK30" s="17">
        <v>0</v>
      </c>
      <c r="CL30" s="702">
        <v>4460.5919999999996</v>
      </c>
      <c r="CM30" s="702">
        <v>4460.5919999999996</v>
      </c>
      <c r="CN30" s="702">
        <v>0</v>
      </c>
      <c r="CO30" s="702">
        <v>0</v>
      </c>
      <c r="CP30" s="702">
        <v>0</v>
      </c>
      <c r="CQ30" s="702">
        <v>0</v>
      </c>
      <c r="CR30" s="704">
        <v>4460.5919999999996</v>
      </c>
      <c r="CS30" s="703">
        <v>4460.5919999999996</v>
      </c>
      <c r="CT30" s="23" t="s">
        <v>56</v>
      </c>
      <c r="CU30" s="23" t="s">
        <v>56</v>
      </c>
      <c r="CV30" s="23" t="s">
        <v>56</v>
      </c>
      <c r="CW30" s="23" t="s">
        <v>56</v>
      </c>
      <c r="CX30" s="23" t="s">
        <v>56</v>
      </c>
      <c r="CY30" s="23" t="s">
        <v>56</v>
      </c>
      <c r="CZ30" s="23" t="s">
        <v>56</v>
      </c>
      <c r="DA30" s="23" t="s">
        <v>56</v>
      </c>
      <c r="DB30" s="728">
        <v>4744590.6490000002</v>
      </c>
      <c r="DC30" s="10"/>
      <c r="DD30" s="692">
        <v>1.3570040720000001</v>
      </c>
      <c r="DE30" s="120"/>
      <c r="DF30" s="120"/>
      <c r="DG30" s="120"/>
      <c r="DH30" s="140"/>
      <c r="DI30" s="140"/>
      <c r="DJ30" s="140"/>
      <c r="DK30" s="140"/>
      <c r="DL30" s="548" t="s">
        <v>56</v>
      </c>
      <c r="DM30" s="548" t="s">
        <v>56</v>
      </c>
      <c r="DN30" s="203" t="s">
        <v>55</v>
      </c>
      <c r="DO30" s="700" t="s">
        <v>56</v>
      </c>
      <c r="DP30" s="713" t="s">
        <v>56</v>
      </c>
      <c r="DQ30" s="548" t="s">
        <v>56</v>
      </c>
      <c r="DR30" s="673" t="s">
        <v>56</v>
      </c>
      <c r="DS30" s="203" t="s">
        <v>56</v>
      </c>
      <c r="DT30" s="1160" t="s">
        <v>56</v>
      </c>
      <c r="DU30" s="711">
        <v>79.651685393258433</v>
      </c>
      <c r="DV30" s="711">
        <v>-65.953215776004072</v>
      </c>
      <c r="DW30" s="711">
        <v>80.749982188580603</v>
      </c>
      <c r="DX30" s="711">
        <v>-67.066851423779369</v>
      </c>
      <c r="DY30" s="710">
        <v>0.550561797752809</v>
      </c>
      <c r="DZ30" s="710">
        <v>-0.4809178874632925</v>
      </c>
      <c r="EA30" s="710">
        <v>0.55951867837300095</v>
      </c>
      <c r="EB30" s="710">
        <v>-0.48989268730363994</v>
      </c>
      <c r="EC30" s="236"/>
      <c r="ED30" s="49"/>
      <c r="EE30" s="232"/>
      <c r="EF30" s="700">
        <v>0</v>
      </c>
      <c r="EG30" s="712">
        <v>238.33333333333334</v>
      </c>
      <c r="EH30" s="44"/>
    </row>
    <row r="31" spans="1:138" ht="41.25" customHeight="1" x14ac:dyDescent="0.25">
      <c r="A31" s="871" t="s">
        <v>49</v>
      </c>
      <c r="B31" s="656" t="s">
        <v>96</v>
      </c>
      <c r="C31" s="656" t="s">
        <v>175</v>
      </c>
      <c r="D31" s="691" t="s">
        <v>872</v>
      </c>
      <c r="E31" s="656" t="s">
        <v>177</v>
      </c>
      <c r="F31" s="656" t="s">
        <v>873</v>
      </c>
      <c r="G31" s="901" t="s">
        <v>177</v>
      </c>
      <c r="H31" s="897" t="s">
        <v>55</v>
      </c>
      <c r="I31" s="17" t="s">
        <v>860</v>
      </c>
      <c r="J31" s="64">
        <v>4.16</v>
      </c>
      <c r="K31" s="665">
        <v>2.9397751946705037</v>
      </c>
      <c r="L31" s="665">
        <v>2.9481060544740001</v>
      </c>
      <c r="M31" s="64">
        <v>273</v>
      </c>
      <c r="N31" s="726">
        <v>2454189.8139999998</v>
      </c>
      <c r="O31" s="548" t="s">
        <v>874</v>
      </c>
      <c r="P31" s="909">
        <v>0.62446205099999996</v>
      </c>
      <c r="Q31" s="203" t="s">
        <v>57</v>
      </c>
      <c r="R31" s="205" t="s">
        <v>57</v>
      </c>
      <c r="S31" s="490">
        <v>0</v>
      </c>
      <c r="T31" s="18">
        <v>0</v>
      </c>
      <c r="U31" s="548">
        <v>0</v>
      </c>
      <c r="V31" s="18">
        <v>0</v>
      </c>
      <c r="W31" s="64">
        <v>0</v>
      </c>
      <c r="X31" s="18">
        <v>0</v>
      </c>
      <c r="Y31" s="18">
        <v>0</v>
      </c>
      <c r="Z31" s="18">
        <v>0</v>
      </c>
      <c r="AA31" s="18">
        <v>0</v>
      </c>
      <c r="AB31" s="18">
        <v>0</v>
      </c>
      <c r="AC31" s="18">
        <v>0</v>
      </c>
      <c r="AD31" s="18">
        <v>0</v>
      </c>
      <c r="AE31" s="18">
        <v>0</v>
      </c>
      <c r="AF31" s="18">
        <v>0</v>
      </c>
      <c r="AG31" s="64">
        <v>0</v>
      </c>
      <c r="AH31" s="18">
        <v>0</v>
      </c>
      <c r="AI31" s="64">
        <v>0</v>
      </c>
      <c r="AJ31" s="18">
        <v>0</v>
      </c>
      <c r="AK31" s="18">
        <v>11</v>
      </c>
      <c r="AL31" s="64">
        <v>11</v>
      </c>
      <c r="AM31" s="18">
        <v>0</v>
      </c>
      <c r="AN31" s="18" t="s">
        <v>58</v>
      </c>
      <c r="AO31" s="18">
        <v>0</v>
      </c>
      <c r="AP31" s="64">
        <v>0</v>
      </c>
      <c r="AQ31" s="64">
        <v>11</v>
      </c>
      <c r="AR31" s="11">
        <v>11</v>
      </c>
      <c r="AS31" s="17">
        <v>0</v>
      </c>
      <c r="AT31" s="490">
        <v>0</v>
      </c>
      <c r="AU31" s="64">
        <v>0</v>
      </c>
      <c r="AV31" s="18">
        <v>0</v>
      </c>
      <c r="AW31" s="64">
        <v>0</v>
      </c>
      <c r="AX31" s="18">
        <v>0</v>
      </c>
      <c r="AY31" s="17">
        <v>0</v>
      </c>
      <c r="AZ31" s="490">
        <v>0</v>
      </c>
      <c r="BA31" s="17">
        <v>0</v>
      </c>
      <c r="BB31" s="18">
        <v>0</v>
      </c>
      <c r="BC31" s="17">
        <v>0</v>
      </c>
      <c r="BD31" s="18">
        <v>0</v>
      </c>
      <c r="BE31" s="17">
        <v>0</v>
      </c>
      <c r="BF31" s="18">
        <v>0</v>
      </c>
      <c r="BG31" s="17">
        <v>0</v>
      </c>
      <c r="BH31" s="18">
        <v>0</v>
      </c>
      <c r="BI31" s="17">
        <v>0</v>
      </c>
      <c r="BJ31" s="18">
        <v>0</v>
      </c>
      <c r="BK31" s="17">
        <v>103.82</v>
      </c>
      <c r="BL31" s="17">
        <v>103.82</v>
      </c>
      <c r="BM31" s="17">
        <v>0</v>
      </c>
      <c r="BN31" s="17" t="s">
        <v>58</v>
      </c>
      <c r="BO31" s="18">
        <v>0</v>
      </c>
      <c r="BP31" s="18">
        <v>0</v>
      </c>
      <c r="BQ31" s="64">
        <v>103.82</v>
      </c>
      <c r="BR31" s="18">
        <v>103.82</v>
      </c>
      <c r="BS31" s="729">
        <v>0.16625509882265047</v>
      </c>
      <c r="BT31" s="17">
        <v>0</v>
      </c>
      <c r="BU31" s="17">
        <v>0</v>
      </c>
      <c r="BV31" s="17">
        <v>0</v>
      </c>
      <c r="BW31" s="17">
        <v>0</v>
      </c>
      <c r="BX31" s="17">
        <v>0</v>
      </c>
      <c r="BY31" s="17">
        <v>0</v>
      </c>
      <c r="BZ31" s="17">
        <v>0</v>
      </c>
      <c r="CA31" s="17">
        <v>0</v>
      </c>
      <c r="CB31" s="17">
        <v>0</v>
      </c>
      <c r="CC31" s="17">
        <v>0</v>
      </c>
      <c r="CD31" s="17">
        <v>0</v>
      </c>
      <c r="CE31" s="17">
        <v>0</v>
      </c>
      <c r="CF31" s="17">
        <v>0</v>
      </c>
      <c r="CG31" s="17">
        <v>0</v>
      </c>
      <c r="CH31" s="17">
        <v>0</v>
      </c>
      <c r="CI31" s="17">
        <v>0</v>
      </c>
      <c r="CJ31" s="17">
        <v>0</v>
      </c>
      <c r="CK31" s="17">
        <v>0</v>
      </c>
      <c r="CL31" s="702">
        <v>121868.06879999999</v>
      </c>
      <c r="CM31" s="702">
        <v>121868.06879999999</v>
      </c>
      <c r="CN31" s="702">
        <v>0</v>
      </c>
      <c r="CO31" s="702">
        <v>0</v>
      </c>
      <c r="CP31" s="702">
        <v>0</v>
      </c>
      <c r="CQ31" s="702">
        <v>0</v>
      </c>
      <c r="CR31" s="704">
        <v>121868.06879999999</v>
      </c>
      <c r="CS31" s="703">
        <v>121868.06879999999</v>
      </c>
      <c r="CT31" s="23" t="s">
        <v>56</v>
      </c>
      <c r="CU31" s="23" t="s">
        <v>56</v>
      </c>
      <c r="CV31" s="23" t="s">
        <v>56</v>
      </c>
      <c r="CW31" s="23" t="s">
        <v>56</v>
      </c>
      <c r="CX31" s="23" t="s">
        <v>56</v>
      </c>
      <c r="CY31" s="23" t="s">
        <v>56</v>
      </c>
      <c r="CZ31" s="23" t="s">
        <v>56</v>
      </c>
      <c r="DA31" s="23" t="s">
        <v>56</v>
      </c>
      <c r="DB31" s="728">
        <v>2454189.8139999998</v>
      </c>
      <c r="DC31" s="10"/>
      <c r="DD31" s="692">
        <v>0.62446205099999996</v>
      </c>
      <c r="DE31" s="120"/>
      <c r="DF31" s="120"/>
      <c r="DG31" s="120"/>
      <c r="DH31" s="140"/>
      <c r="DI31" s="140"/>
      <c r="DJ31" s="140"/>
      <c r="DK31" s="140"/>
      <c r="DL31" s="548" t="s">
        <v>56</v>
      </c>
      <c r="DM31" s="548" t="s">
        <v>56</v>
      </c>
      <c r="DN31" s="203" t="s">
        <v>55</v>
      </c>
      <c r="DO31" s="700" t="s">
        <v>56</v>
      </c>
      <c r="DP31" s="713" t="s">
        <v>56</v>
      </c>
      <c r="DQ31" s="548" t="s">
        <v>56</v>
      </c>
      <c r="DR31" s="673" t="s">
        <v>56</v>
      </c>
      <c r="DS31" s="203" t="s">
        <v>56</v>
      </c>
      <c r="DT31" s="1160" t="s">
        <v>56</v>
      </c>
      <c r="DU31" s="711">
        <v>37.438062713442982</v>
      </c>
      <c r="DV31" s="711">
        <v>25.198310063279017</v>
      </c>
      <c r="DW31" s="711">
        <v>37.672890667108902</v>
      </c>
      <c r="DX31" s="711">
        <v>24.963482109613096</v>
      </c>
      <c r="DY31" s="710">
        <v>0.13784538963054935</v>
      </c>
      <c r="DZ31" s="710">
        <v>0.18507159123593833</v>
      </c>
      <c r="EA31" s="710">
        <v>0.138521497574526</v>
      </c>
      <c r="EB31" s="710">
        <v>0.18439548329196168</v>
      </c>
      <c r="EC31" s="236"/>
      <c r="ED31" s="49"/>
      <c r="EE31" s="232"/>
      <c r="EF31" s="700">
        <v>0</v>
      </c>
      <c r="EG31" s="712">
        <v>14867.666666666666</v>
      </c>
      <c r="EH31" s="44"/>
    </row>
    <row r="32" spans="1:138" ht="41.25" customHeight="1" x14ac:dyDescent="0.25">
      <c r="A32" s="871" t="s">
        <v>49</v>
      </c>
      <c r="B32" s="656" t="s">
        <v>96</v>
      </c>
      <c r="C32" s="656" t="s">
        <v>175</v>
      </c>
      <c r="D32" s="691" t="s">
        <v>872</v>
      </c>
      <c r="E32" s="656" t="s">
        <v>177</v>
      </c>
      <c r="F32" s="656" t="s">
        <v>875</v>
      </c>
      <c r="G32" s="901" t="s">
        <v>177</v>
      </c>
      <c r="H32" s="897" t="s">
        <v>55</v>
      </c>
      <c r="I32" s="17" t="s">
        <v>860</v>
      </c>
      <c r="J32" s="64">
        <v>4.16</v>
      </c>
      <c r="K32" s="665">
        <v>2.6947939284479623</v>
      </c>
      <c r="L32" s="665">
        <v>7.8751893775590007</v>
      </c>
      <c r="M32" s="64">
        <v>591</v>
      </c>
      <c r="N32" s="726">
        <v>7230420.7620000001</v>
      </c>
      <c r="O32" s="548" t="s">
        <v>874</v>
      </c>
      <c r="P32" s="909">
        <v>1.839761274</v>
      </c>
      <c r="Q32" s="203" t="s">
        <v>57</v>
      </c>
      <c r="R32" s="205" t="s">
        <v>57</v>
      </c>
      <c r="S32" s="490">
        <v>0</v>
      </c>
      <c r="T32" s="18">
        <v>0</v>
      </c>
      <c r="U32" s="548">
        <v>0</v>
      </c>
      <c r="V32" s="18">
        <v>0</v>
      </c>
      <c r="W32" s="64">
        <v>0</v>
      </c>
      <c r="X32" s="18">
        <v>0</v>
      </c>
      <c r="Y32" s="18">
        <v>0</v>
      </c>
      <c r="Z32" s="18">
        <v>0</v>
      </c>
      <c r="AA32" s="18">
        <v>0</v>
      </c>
      <c r="AB32" s="18">
        <v>0</v>
      </c>
      <c r="AC32" s="18">
        <v>0</v>
      </c>
      <c r="AD32" s="18">
        <v>0</v>
      </c>
      <c r="AE32" s="18">
        <v>0</v>
      </c>
      <c r="AF32" s="18">
        <v>0</v>
      </c>
      <c r="AG32" s="64">
        <v>0</v>
      </c>
      <c r="AH32" s="18">
        <v>0</v>
      </c>
      <c r="AI32" s="64">
        <v>0</v>
      </c>
      <c r="AJ32" s="18">
        <v>0</v>
      </c>
      <c r="AK32" s="18">
        <v>17</v>
      </c>
      <c r="AL32" s="64">
        <v>17</v>
      </c>
      <c r="AM32" s="18">
        <v>1</v>
      </c>
      <c r="AN32" s="18">
        <v>1</v>
      </c>
      <c r="AO32" s="18">
        <v>0</v>
      </c>
      <c r="AP32" s="64">
        <v>0</v>
      </c>
      <c r="AQ32" s="64">
        <v>18</v>
      </c>
      <c r="AR32" s="11">
        <v>18</v>
      </c>
      <c r="AS32" s="17">
        <v>0</v>
      </c>
      <c r="AT32" s="490">
        <v>0</v>
      </c>
      <c r="AU32" s="64">
        <v>0</v>
      </c>
      <c r="AV32" s="18">
        <v>0</v>
      </c>
      <c r="AW32" s="64">
        <v>0</v>
      </c>
      <c r="AX32" s="18">
        <v>0</v>
      </c>
      <c r="AY32" s="17">
        <v>0</v>
      </c>
      <c r="AZ32" s="490">
        <v>0</v>
      </c>
      <c r="BA32" s="17">
        <v>0</v>
      </c>
      <c r="BB32" s="18">
        <v>0</v>
      </c>
      <c r="BC32" s="17">
        <v>0</v>
      </c>
      <c r="BD32" s="18">
        <v>0</v>
      </c>
      <c r="BE32" s="17">
        <v>0</v>
      </c>
      <c r="BF32" s="18">
        <v>0</v>
      </c>
      <c r="BG32" s="17">
        <v>0</v>
      </c>
      <c r="BH32" s="18">
        <v>0</v>
      </c>
      <c r="BI32" s="17">
        <v>0</v>
      </c>
      <c r="BJ32" s="18">
        <v>0</v>
      </c>
      <c r="BK32" s="17">
        <v>101.62999999999998</v>
      </c>
      <c r="BL32" s="17">
        <v>101.63</v>
      </c>
      <c r="BM32" s="17">
        <v>3.8</v>
      </c>
      <c r="BN32" s="17">
        <v>3.8</v>
      </c>
      <c r="BO32" s="18">
        <v>0</v>
      </c>
      <c r="BP32" s="18">
        <v>0</v>
      </c>
      <c r="BQ32" s="64">
        <v>105.42999999999998</v>
      </c>
      <c r="BR32" s="18">
        <v>105.42999999999999</v>
      </c>
      <c r="BS32" s="729">
        <v>5.7306348106118461E-2</v>
      </c>
      <c r="BT32" s="17">
        <v>0</v>
      </c>
      <c r="BU32" s="17">
        <v>0</v>
      </c>
      <c r="BV32" s="17">
        <v>0</v>
      </c>
      <c r="BW32" s="17">
        <v>0</v>
      </c>
      <c r="BX32" s="17">
        <v>0</v>
      </c>
      <c r="BY32" s="17">
        <v>0</v>
      </c>
      <c r="BZ32" s="17">
        <v>0</v>
      </c>
      <c r="CA32" s="17">
        <v>0</v>
      </c>
      <c r="CB32" s="17">
        <v>0</v>
      </c>
      <c r="CC32" s="17">
        <v>0</v>
      </c>
      <c r="CD32" s="17">
        <v>0</v>
      </c>
      <c r="CE32" s="17">
        <v>0</v>
      </c>
      <c r="CF32" s="17">
        <v>0</v>
      </c>
      <c r="CG32" s="17">
        <v>0</v>
      </c>
      <c r="CH32" s="17">
        <v>0</v>
      </c>
      <c r="CI32" s="17">
        <v>0</v>
      </c>
      <c r="CJ32" s="17">
        <v>0</v>
      </c>
      <c r="CK32" s="17">
        <v>0</v>
      </c>
      <c r="CL32" s="702">
        <v>119297.35919999999</v>
      </c>
      <c r="CM32" s="702">
        <v>119297.35920000001</v>
      </c>
      <c r="CN32" s="702">
        <v>4460.5919999999996</v>
      </c>
      <c r="CO32" s="702">
        <v>4460.5919999999996</v>
      </c>
      <c r="CP32" s="702">
        <v>0</v>
      </c>
      <c r="CQ32" s="702">
        <v>0</v>
      </c>
      <c r="CR32" s="704">
        <v>123757.9512</v>
      </c>
      <c r="CS32" s="703">
        <v>123757.95120000001</v>
      </c>
      <c r="CT32" s="23" t="s">
        <v>56</v>
      </c>
      <c r="CU32" s="23" t="s">
        <v>56</v>
      </c>
      <c r="CV32" s="23" t="s">
        <v>56</v>
      </c>
      <c r="CW32" s="23" t="s">
        <v>56</v>
      </c>
      <c r="CX32" s="23" t="s">
        <v>56</v>
      </c>
      <c r="CY32" s="23" t="s">
        <v>56</v>
      </c>
      <c r="CZ32" s="23" t="s">
        <v>56</v>
      </c>
      <c r="DA32" s="23" t="s">
        <v>56</v>
      </c>
      <c r="DB32" s="728">
        <v>7230420.7620000001</v>
      </c>
      <c r="DC32" s="10"/>
      <c r="DD32" s="692">
        <v>1.839761274</v>
      </c>
      <c r="DE32" s="120"/>
      <c r="DF32" s="120"/>
      <c r="DG32" s="120"/>
      <c r="DH32" s="140"/>
      <c r="DI32" s="140"/>
      <c r="DJ32" s="140"/>
      <c r="DK32" s="140"/>
      <c r="DL32" s="548" t="s">
        <v>56</v>
      </c>
      <c r="DM32" s="548" t="s">
        <v>56</v>
      </c>
      <c r="DN32" s="203" t="s">
        <v>55</v>
      </c>
      <c r="DO32" s="700" t="s">
        <v>56</v>
      </c>
      <c r="DP32" s="713" t="s">
        <v>56</v>
      </c>
      <c r="DQ32" s="548" t="s">
        <v>56</v>
      </c>
      <c r="DR32" s="673" t="s">
        <v>56</v>
      </c>
      <c r="DS32" s="203" t="s">
        <v>56</v>
      </c>
      <c r="DT32" s="1160" t="s">
        <v>56</v>
      </c>
      <c r="DU32" s="711">
        <v>4.2894280762564989</v>
      </c>
      <c r="DV32" s="711">
        <v>19.768975873756176</v>
      </c>
      <c r="DW32" s="711">
        <v>4.29885057471264</v>
      </c>
      <c r="DX32" s="711">
        <v>19.762788613949049</v>
      </c>
      <c r="DY32" s="710">
        <v>9.5320623916811092E-2</v>
      </c>
      <c r="DZ32" s="710">
        <v>5.8778000986057233E-2</v>
      </c>
      <c r="EA32" s="710">
        <v>9.4827586206896602E-2</v>
      </c>
      <c r="EB32" s="710">
        <v>5.9282163582647235E-2</v>
      </c>
      <c r="EC32" s="236"/>
      <c r="ED32" s="49"/>
      <c r="EE32" s="232"/>
      <c r="EF32" s="700">
        <v>0</v>
      </c>
      <c r="EG32" s="712">
        <v>7375</v>
      </c>
      <c r="EH32" s="44"/>
    </row>
    <row r="33" spans="1:138" ht="41.25" customHeight="1" x14ac:dyDescent="0.25">
      <c r="A33" s="871" t="s">
        <v>49</v>
      </c>
      <c r="B33" s="656" t="s">
        <v>96</v>
      </c>
      <c r="C33" s="656" t="s">
        <v>175</v>
      </c>
      <c r="D33" s="691" t="s">
        <v>872</v>
      </c>
      <c r="E33" s="656" t="s">
        <v>177</v>
      </c>
      <c r="F33" s="656" t="s">
        <v>876</v>
      </c>
      <c r="G33" s="901" t="s">
        <v>177</v>
      </c>
      <c r="H33" s="897" t="s">
        <v>55</v>
      </c>
      <c r="I33" s="17" t="s">
        <v>866</v>
      </c>
      <c r="J33" s="64">
        <v>4.16</v>
      </c>
      <c r="K33" s="665">
        <v>2.0030821179372555</v>
      </c>
      <c r="L33" s="665">
        <v>5.1662878680419997</v>
      </c>
      <c r="M33" s="64">
        <v>820</v>
      </c>
      <c r="N33" s="726">
        <v>5021649.9290000005</v>
      </c>
      <c r="O33" s="548" t="s">
        <v>874</v>
      </c>
      <c r="P33" s="909">
        <v>1.277745428</v>
      </c>
      <c r="Q33" s="203" t="s">
        <v>57</v>
      </c>
      <c r="R33" s="205" t="s">
        <v>57</v>
      </c>
      <c r="S33" s="490">
        <v>0</v>
      </c>
      <c r="T33" s="18">
        <v>0</v>
      </c>
      <c r="U33" s="548">
        <v>0</v>
      </c>
      <c r="V33" s="18">
        <v>0</v>
      </c>
      <c r="W33" s="64">
        <v>0</v>
      </c>
      <c r="X33" s="18">
        <v>0</v>
      </c>
      <c r="Y33" s="18">
        <v>0</v>
      </c>
      <c r="Z33" s="18">
        <v>0</v>
      </c>
      <c r="AA33" s="18">
        <v>0</v>
      </c>
      <c r="AB33" s="18">
        <v>0</v>
      </c>
      <c r="AC33" s="18">
        <v>0</v>
      </c>
      <c r="AD33" s="18">
        <v>0</v>
      </c>
      <c r="AE33" s="18">
        <v>0</v>
      </c>
      <c r="AF33" s="18">
        <v>0</v>
      </c>
      <c r="AG33" s="64">
        <v>0</v>
      </c>
      <c r="AH33" s="18">
        <v>0</v>
      </c>
      <c r="AI33" s="64">
        <v>0</v>
      </c>
      <c r="AJ33" s="18">
        <v>0</v>
      </c>
      <c r="AK33" s="18">
        <v>17</v>
      </c>
      <c r="AL33" s="64">
        <v>17</v>
      </c>
      <c r="AM33" s="18">
        <v>1</v>
      </c>
      <c r="AN33" s="18">
        <v>1</v>
      </c>
      <c r="AO33" s="18">
        <v>0</v>
      </c>
      <c r="AP33" s="64">
        <v>0</v>
      </c>
      <c r="AQ33" s="64">
        <v>18</v>
      </c>
      <c r="AR33" s="11">
        <v>18</v>
      </c>
      <c r="AS33" s="17">
        <v>0</v>
      </c>
      <c r="AT33" s="490">
        <v>0</v>
      </c>
      <c r="AU33" s="64">
        <v>0</v>
      </c>
      <c r="AV33" s="18">
        <v>0</v>
      </c>
      <c r="AW33" s="64">
        <v>0</v>
      </c>
      <c r="AX33" s="18">
        <v>0</v>
      </c>
      <c r="AY33" s="17">
        <v>0</v>
      </c>
      <c r="AZ33" s="490">
        <v>0</v>
      </c>
      <c r="BA33" s="17">
        <v>0</v>
      </c>
      <c r="BB33" s="18">
        <v>0</v>
      </c>
      <c r="BC33" s="17">
        <v>0</v>
      </c>
      <c r="BD33" s="18">
        <v>0</v>
      </c>
      <c r="BE33" s="17">
        <v>0</v>
      </c>
      <c r="BF33" s="18">
        <v>0</v>
      </c>
      <c r="BG33" s="17">
        <v>0</v>
      </c>
      <c r="BH33" s="18">
        <v>0</v>
      </c>
      <c r="BI33" s="17">
        <v>0</v>
      </c>
      <c r="BJ33" s="18">
        <v>0</v>
      </c>
      <c r="BK33" s="17">
        <v>93.429999999999993</v>
      </c>
      <c r="BL33" s="17">
        <v>93.429999999999993</v>
      </c>
      <c r="BM33" s="17">
        <v>12.6</v>
      </c>
      <c r="BN33" s="17">
        <v>12.6</v>
      </c>
      <c r="BO33" s="18">
        <v>0</v>
      </c>
      <c r="BP33" s="18">
        <v>0</v>
      </c>
      <c r="BQ33" s="64">
        <v>106.02999999999999</v>
      </c>
      <c r="BR33" s="18">
        <v>106.02999999999999</v>
      </c>
      <c r="BS33" s="729">
        <v>8.2982100875887449E-2</v>
      </c>
      <c r="BT33" s="17">
        <v>0</v>
      </c>
      <c r="BU33" s="17">
        <v>0</v>
      </c>
      <c r="BV33" s="17">
        <v>0</v>
      </c>
      <c r="BW33" s="17">
        <v>0</v>
      </c>
      <c r="BX33" s="17">
        <v>0</v>
      </c>
      <c r="BY33" s="17">
        <v>0</v>
      </c>
      <c r="BZ33" s="17">
        <v>0</v>
      </c>
      <c r="CA33" s="17">
        <v>0</v>
      </c>
      <c r="CB33" s="17">
        <v>0</v>
      </c>
      <c r="CC33" s="17">
        <v>0</v>
      </c>
      <c r="CD33" s="17">
        <v>0</v>
      </c>
      <c r="CE33" s="17">
        <v>0</v>
      </c>
      <c r="CF33" s="17">
        <v>0</v>
      </c>
      <c r="CG33" s="17">
        <v>0</v>
      </c>
      <c r="CH33" s="17">
        <v>0</v>
      </c>
      <c r="CI33" s="17">
        <v>0</v>
      </c>
      <c r="CJ33" s="17">
        <v>0</v>
      </c>
      <c r="CK33" s="17">
        <v>0</v>
      </c>
      <c r="CL33" s="702">
        <v>109671.87119999999</v>
      </c>
      <c r="CM33" s="702">
        <v>109671.87119999999</v>
      </c>
      <c r="CN33" s="702">
        <v>14790.384000000002</v>
      </c>
      <c r="CO33" s="702">
        <v>14790.384000000002</v>
      </c>
      <c r="CP33" s="702">
        <v>0</v>
      </c>
      <c r="CQ33" s="702">
        <v>0</v>
      </c>
      <c r="CR33" s="704">
        <v>124462.2552</v>
      </c>
      <c r="CS33" s="703">
        <v>124462.2552</v>
      </c>
      <c r="CT33" s="23" t="s">
        <v>56</v>
      </c>
      <c r="CU33" s="23" t="s">
        <v>56</v>
      </c>
      <c r="CV33" s="23" t="s">
        <v>56</v>
      </c>
      <c r="CW33" s="23" t="s">
        <v>56</v>
      </c>
      <c r="CX33" s="23" t="s">
        <v>56</v>
      </c>
      <c r="CY33" s="23" t="s">
        <v>56</v>
      </c>
      <c r="CZ33" s="23" t="s">
        <v>56</v>
      </c>
      <c r="DA33" s="23" t="s">
        <v>56</v>
      </c>
      <c r="DB33" s="728">
        <v>5021649.9290000005</v>
      </c>
      <c r="DC33" s="10"/>
      <c r="DD33" s="692">
        <v>1.277745428</v>
      </c>
      <c r="DE33" s="120"/>
      <c r="DF33" s="120"/>
      <c r="DG33" s="120"/>
      <c r="DH33" s="140"/>
      <c r="DI33" s="140"/>
      <c r="DJ33" s="140"/>
      <c r="DK33" s="140"/>
      <c r="DL33" s="548" t="s">
        <v>56</v>
      </c>
      <c r="DM33" s="548" t="s">
        <v>56</v>
      </c>
      <c r="DN33" s="203" t="s">
        <v>55</v>
      </c>
      <c r="DO33" s="700" t="s">
        <v>56</v>
      </c>
      <c r="DP33" s="713" t="s">
        <v>56</v>
      </c>
      <c r="DQ33" s="548" t="s">
        <v>56</v>
      </c>
      <c r="DR33" s="673" t="s">
        <v>56</v>
      </c>
      <c r="DS33" s="203" t="s">
        <v>56</v>
      </c>
      <c r="DT33" s="1160" t="s">
        <v>56</v>
      </c>
      <c r="DU33" s="711">
        <v>49.544018058690725</v>
      </c>
      <c r="DV33" s="711">
        <v>-13.894050129596586</v>
      </c>
      <c r="DW33" s="711">
        <v>49.492870131113001</v>
      </c>
      <c r="DX33" s="711">
        <v>-14.007828444562435</v>
      </c>
      <c r="DY33" s="710">
        <v>6.2794992817566161E-2</v>
      </c>
      <c r="DZ33" s="710">
        <v>4.7319247636480113E-2</v>
      </c>
      <c r="EA33" s="710">
        <v>6.2656209861432194E-2</v>
      </c>
      <c r="EB33" s="710">
        <v>4.7123803002068712E-2</v>
      </c>
      <c r="EC33" s="236"/>
      <c r="ED33" s="49"/>
      <c r="EE33" s="232"/>
      <c r="EF33" s="700">
        <v>0</v>
      </c>
      <c r="EG33" s="712">
        <v>0</v>
      </c>
      <c r="EH33" s="44"/>
    </row>
    <row r="34" spans="1:138" ht="41.25" customHeight="1" x14ac:dyDescent="0.25">
      <c r="A34" s="871" t="s">
        <v>49</v>
      </c>
      <c r="B34" s="656" t="s">
        <v>96</v>
      </c>
      <c r="C34" s="656" t="s">
        <v>175</v>
      </c>
      <c r="D34" s="691" t="s">
        <v>872</v>
      </c>
      <c r="E34" s="656" t="s">
        <v>177</v>
      </c>
      <c r="F34" s="656" t="s">
        <v>877</v>
      </c>
      <c r="G34" s="901" t="s">
        <v>177</v>
      </c>
      <c r="H34" s="897" t="s">
        <v>55</v>
      </c>
      <c r="I34" s="17" t="s">
        <v>866</v>
      </c>
      <c r="J34" s="64">
        <v>4.16</v>
      </c>
      <c r="K34" s="665">
        <v>2.6515619402910429</v>
      </c>
      <c r="L34" s="665">
        <v>0.48939393837600004</v>
      </c>
      <c r="M34" s="64">
        <v>18</v>
      </c>
      <c r="N34" s="726">
        <v>2454189.8139999998</v>
      </c>
      <c r="O34" s="548" t="s">
        <v>874</v>
      </c>
      <c r="P34" s="909">
        <v>0.62446205099999996</v>
      </c>
      <c r="Q34" s="203" t="s">
        <v>57</v>
      </c>
      <c r="R34" s="205" t="s">
        <v>57</v>
      </c>
      <c r="S34" s="490">
        <v>0</v>
      </c>
      <c r="T34" s="18">
        <v>0</v>
      </c>
      <c r="U34" s="548">
        <v>0</v>
      </c>
      <c r="V34" s="18">
        <v>0</v>
      </c>
      <c r="W34" s="64">
        <v>0</v>
      </c>
      <c r="X34" s="18">
        <v>0</v>
      </c>
      <c r="Y34" s="18">
        <v>0</v>
      </c>
      <c r="Z34" s="18">
        <v>0</v>
      </c>
      <c r="AA34" s="18">
        <v>0</v>
      </c>
      <c r="AB34" s="18">
        <v>0</v>
      </c>
      <c r="AC34" s="18">
        <v>0</v>
      </c>
      <c r="AD34" s="18">
        <v>0</v>
      </c>
      <c r="AE34" s="18">
        <v>0</v>
      </c>
      <c r="AF34" s="18">
        <v>0</v>
      </c>
      <c r="AG34" s="64">
        <v>0</v>
      </c>
      <c r="AH34" s="18">
        <v>0</v>
      </c>
      <c r="AI34" s="64">
        <v>0</v>
      </c>
      <c r="AJ34" s="18">
        <v>0</v>
      </c>
      <c r="AK34" s="18">
        <v>1</v>
      </c>
      <c r="AL34" s="64">
        <v>1</v>
      </c>
      <c r="AM34" s="18">
        <v>0</v>
      </c>
      <c r="AN34" s="18" t="s">
        <v>58</v>
      </c>
      <c r="AO34" s="18">
        <v>0</v>
      </c>
      <c r="AP34" s="64">
        <v>0</v>
      </c>
      <c r="AQ34" s="64">
        <v>1</v>
      </c>
      <c r="AR34" s="11">
        <v>1</v>
      </c>
      <c r="AS34" s="17">
        <v>0</v>
      </c>
      <c r="AT34" s="490">
        <v>0</v>
      </c>
      <c r="AU34" s="64">
        <v>0</v>
      </c>
      <c r="AV34" s="18">
        <v>0</v>
      </c>
      <c r="AW34" s="64">
        <v>0</v>
      </c>
      <c r="AX34" s="18">
        <v>0</v>
      </c>
      <c r="AY34" s="17">
        <v>0</v>
      </c>
      <c r="AZ34" s="490">
        <v>0</v>
      </c>
      <c r="BA34" s="17">
        <v>0</v>
      </c>
      <c r="BB34" s="18">
        <v>0</v>
      </c>
      <c r="BC34" s="17">
        <v>0</v>
      </c>
      <c r="BD34" s="18">
        <v>0</v>
      </c>
      <c r="BE34" s="17">
        <v>0</v>
      </c>
      <c r="BF34" s="18">
        <v>0</v>
      </c>
      <c r="BG34" s="17">
        <v>0</v>
      </c>
      <c r="BH34" s="18">
        <v>0</v>
      </c>
      <c r="BI34" s="17">
        <v>0</v>
      </c>
      <c r="BJ34" s="18">
        <v>0</v>
      </c>
      <c r="BK34" s="17">
        <v>120</v>
      </c>
      <c r="BL34" s="17">
        <v>120</v>
      </c>
      <c r="BM34" s="17">
        <v>0</v>
      </c>
      <c r="BN34" s="17" t="s">
        <v>58</v>
      </c>
      <c r="BO34" s="18">
        <v>0</v>
      </c>
      <c r="BP34" s="18">
        <v>0</v>
      </c>
      <c r="BQ34" s="64">
        <v>120</v>
      </c>
      <c r="BR34" s="18">
        <v>120</v>
      </c>
      <c r="BS34" s="729">
        <v>0.19216540029587803</v>
      </c>
      <c r="BT34" s="17">
        <v>0</v>
      </c>
      <c r="BU34" s="17">
        <v>0</v>
      </c>
      <c r="BV34" s="17">
        <v>0</v>
      </c>
      <c r="BW34" s="17">
        <v>0</v>
      </c>
      <c r="BX34" s="17">
        <v>0</v>
      </c>
      <c r="BY34" s="17">
        <v>0</v>
      </c>
      <c r="BZ34" s="17">
        <v>0</v>
      </c>
      <c r="CA34" s="17">
        <v>0</v>
      </c>
      <c r="CB34" s="17">
        <v>0</v>
      </c>
      <c r="CC34" s="17">
        <v>0</v>
      </c>
      <c r="CD34" s="17">
        <v>0</v>
      </c>
      <c r="CE34" s="17">
        <v>0</v>
      </c>
      <c r="CF34" s="17">
        <v>0</v>
      </c>
      <c r="CG34" s="17">
        <v>0</v>
      </c>
      <c r="CH34" s="17">
        <v>0</v>
      </c>
      <c r="CI34" s="17">
        <v>0</v>
      </c>
      <c r="CJ34" s="17">
        <v>0</v>
      </c>
      <c r="CK34" s="17">
        <v>0</v>
      </c>
      <c r="CL34" s="702">
        <v>140860.80000000002</v>
      </c>
      <c r="CM34" s="702">
        <v>140860.80000000002</v>
      </c>
      <c r="CN34" s="702">
        <v>0</v>
      </c>
      <c r="CO34" s="702">
        <v>0</v>
      </c>
      <c r="CP34" s="702">
        <v>0</v>
      </c>
      <c r="CQ34" s="702">
        <v>0</v>
      </c>
      <c r="CR34" s="704">
        <v>140860.80000000002</v>
      </c>
      <c r="CS34" s="703">
        <v>140860.80000000002</v>
      </c>
      <c r="CT34" s="23" t="s">
        <v>56</v>
      </c>
      <c r="CU34" s="23" t="s">
        <v>56</v>
      </c>
      <c r="CV34" s="23" t="s">
        <v>56</v>
      </c>
      <c r="CW34" s="23" t="s">
        <v>56</v>
      </c>
      <c r="CX34" s="23" t="s">
        <v>56</v>
      </c>
      <c r="CY34" s="23" t="s">
        <v>56</v>
      </c>
      <c r="CZ34" s="23" t="s">
        <v>56</v>
      </c>
      <c r="DA34" s="23" t="s">
        <v>56</v>
      </c>
      <c r="DB34" s="728">
        <v>2454189.8139999998</v>
      </c>
      <c r="DC34" s="10"/>
      <c r="DD34" s="692">
        <v>0.62446205099999996</v>
      </c>
      <c r="DE34" s="120"/>
      <c r="DF34" s="120"/>
      <c r="DG34" s="120"/>
      <c r="DH34" s="140"/>
      <c r="DI34" s="140"/>
      <c r="DJ34" s="140"/>
      <c r="DK34" s="140"/>
      <c r="DL34" s="548" t="s">
        <v>56</v>
      </c>
      <c r="DM34" s="548" t="s">
        <v>56</v>
      </c>
      <c r="DN34" s="203" t="s">
        <v>55</v>
      </c>
      <c r="DO34" s="700" t="s">
        <v>56</v>
      </c>
      <c r="DP34" s="713" t="s">
        <v>56</v>
      </c>
      <c r="DQ34" s="548" t="s">
        <v>56</v>
      </c>
      <c r="DR34" s="673" t="s">
        <v>56</v>
      </c>
      <c r="DS34" s="203" t="s">
        <v>56</v>
      </c>
      <c r="DT34" s="1160" t="s">
        <v>56</v>
      </c>
      <c r="DU34" s="711">
        <v>995</v>
      </c>
      <c r="DV34" s="711">
        <v>-838.54838709677449</v>
      </c>
      <c r="DW34" s="711">
        <v>948.17142857142903</v>
      </c>
      <c r="DX34" s="711">
        <v>-794.20317460317506</v>
      </c>
      <c r="DY34" s="710">
        <v>1</v>
      </c>
      <c r="DZ34" s="710">
        <v>-0.67741935483871019</v>
      </c>
      <c r="EA34" s="710">
        <v>0.952380952380952</v>
      </c>
      <c r="EB34" s="710">
        <v>-0.63492063492063466</v>
      </c>
      <c r="EC34" s="236"/>
      <c r="ED34" s="49"/>
      <c r="EE34" s="232"/>
      <c r="EF34" s="700">
        <v>19900</v>
      </c>
      <c r="EG34" s="712">
        <v>-19900</v>
      </c>
      <c r="EH34" s="44"/>
    </row>
    <row r="35" spans="1:138" ht="41.25" customHeight="1" x14ac:dyDescent="0.25">
      <c r="A35" s="871" t="s">
        <v>49</v>
      </c>
      <c r="B35" s="656" t="s">
        <v>96</v>
      </c>
      <c r="C35" s="656" t="s">
        <v>175</v>
      </c>
      <c r="D35" s="691" t="s">
        <v>878</v>
      </c>
      <c r="E35" s="656" t="s">
        <v>177</v>
      </c>
      <c r="F35" s="656" t="s">
        <v>879</v>
      </c>
      <c r="G35" s="901" t="s">
        <v>177</v>
      </c>
      <c r="H35" s="897" t="s">
        <v>55</v>
      </c>
      <c r="I35" s="17" t="s">
        <v>866</v>
      </c>
      <c r="J35" s="64">
        <v>4.16</v>
      </c>
      <c r="K35" s="665">
        <v>2.3345273604736358</v>
      </c>
      <c r="L35" s="665">
        <v>2.2553030256120001</v>
      </c>
      <c r="M35" s="64">
        <v>345</v>
      </c>
      <c r="N35" s="731">
        <v>0</v>
      </c>
      <c r="O35" s="548" t="s">
        <v>863</v>
      </c>
      <c r="P35" s="909">
        <v>0.919880637</v>
      </c>
      <c r="Q35" s="203" t="s">
        <v>57</v>
      </c>
      <c r="R35" s="205" t="s">
        <v>57</v>
      </c>
      <c r="S35" s="490">
        <v>0</v>
      </c>
      <c r="T35" s="18">
        <v>0</v>
      </c>
      <c r="U35" s="548">
        <v>0</v>
      </c>
      <c r="V35" s="18">
        <v>0</v>
      </c>
      <c r="W35" s="64">
        <v>0</v>
      </c>
      <c r="X35" s="18">
        <v>0</v>
      </c>
      <c r="Y35" s="18">
        <v>0</v>
      </c>
      <c r="Z35" s="18">
        <v>0</v>
      </c>
      <c r="AA35" s="18">
        <v>0</v>
      </c>
      <c r="AB35" s="18">
        <v>0</v>
      </c>
      <c r="AC35" s="18">
        <v>0</v>
      </c>
      <c r="AD35" s="18">
        <v>0</v>
      </c>
      <c r="AE35" s="18">
        <v>0</v>
      </c>
      <c r="AF35" s="18">
        <v>0</v>
      </c>
      <c r="AG35" s="64">
        <v>0</v>
      </c>
      <c r="AH35" s="18">
        <v>0</v>
      </c>
      <c r="AI35" s="64">
        <v>0</v>
      </c>
      <c r="AJ35" s="18">
        <v>0</v>
      </c>
      <c r="AK35" s="18">
        <v>7</v>
      </c>
      <c r="AL35" s="64">
        <v>7</v>
      </c>
      <c r="AM35" s="18">
        <v>0</v>
      </c>
      <c r="AN35" s="18" t="s">
        <v>58</v>
      </c>
      <c r="AO35" s="18">
        <v>0</v>
      </c>
      <c r="AP35" s="64">
        <v>0</v>
      </c>
      <c r="AQ35" s="64">
        <v>7</v>
      </c>
      <c r="AR35" s="11">
        <v>7</v>
      </c>
      <c r="AS35" s="17">
        <v>0</v>
      </c>
      <c r="AT35" s="490">
        <v>0</v>
      </c>
      <c r="AU35" s="64">
        <v>0</v>
      </c>
      <c r="AV35" s="18">
        <v>0</v>
      </c>
      <c r="AW35" s="64">
        <v>0</v>
      </c>
      <c r="AX35" s="18">
        <v>0</v>
      </c>
      <c r="AY35" s="17">
        <v>0</v>
      </c>
      <c r="AZ35" s="490">
        <v>0</v>
      </c>
      <c r="BA35" s="17">
        <v>0</v>
      </c>
      <c r="BB35" s="18">
        <v>0</v>
      </c>
      <c r="BC35" s="17">
        <v>0</v>
      </c>
      <c r="BD35" s="18">
        <v>0</v>
      </c>
      <c r="BE35" s="17">
        <v>0</v>
      </c>
      <c r="BF35" s="18">
        <v>0</v>
      </c>
      <c r="BG35" s="17">
        <v>0</v>
      </c>
      <c r="BH35" s="18">
        <v>0</v>
      </c>
      <c r="BI35" s="17">
        <v>0</v>
      </c>
      <c r="BJ35" s="18">
        <v>0</v>
      </c>
      <c r="BK35" s="17">
        <v>36.04</v>
      </c>
      <c r="BL35" s="17">
        <v>36.04</v>
      </c>
      <c r="BM35" s="17">
        <v>0</v>
      </c>
      <c r="BN35" s="17" t="s">
        <v>58</v>
      </c>
      <c r="BO35" s="18">
        <v>0</v>
      </c>
      <c r="BP35" s="18">
        <v>0</v>
      </c>
      <c r="BQ35" s="64">
        <v>36.04</v>
      </c>
      <c r="BR35" s="18">
        <v>36.04</v>
      </c>
      <c r="BS35" s="729">
        <v>3.9178996220136771E-2</v>
      </c>
      <c r="BT35" s="17">
        <v>0</v>
      </c>
      <c r="BU35" s="17">
        <v>0</v>
      </c>
      <c r="BV35" s="17">
        <v>0</v>
      </c>
      <c r="BW35" s="17">
        <v>0</v>
      </c>
      <c r="BX35" s="17">
        <v>0</v>
      </c>
      <c r="BY35" s="17">
        <v>0</v>
      </c>
      <c r="BZ35" s="17">
        <v>0</v>
      </c>
      <c r="CA35" s="17">
        <v>0</v>
      </c>
      <c r="CB35" s="17">
        <v>0</v>
      </c>
      <c r="CC35" s="17">
        <v>0</v>
      </c>
      <c r="CD35" s="17">
        <v>0</v>
      </c>
      <c r="CE35" s="17">
        <v>0</v>
      </c>
      <c r="CF35" s="17">
        <v>0</v>
      </c>
      <c r="CG35" s="17">
        <v>0</v>
      </c>
      <c r="CH35" s="17">
        <v>0</v>
      </c>
      <c r="CI35" s="17">
        <v>0</v>
      </c>
      <c r="CJ35" s="17">
        <v>0</v>
      </c>
      <c r="CK35" s="17">
        <v>0</v>
      </c>
      <c r="CL35" s="702">
        <v>42305.193600000006</v>
      </c>
      <c r="CM35" s="702">
        <v>42305.193600000006</v>
      </c>
      <c r="CN35" s="702">
        <v>0</v>
      </c>
      <c r="CO35" s="702">
        <v>0</v>
      </c>
      <c r="CP35" s="702">
        <v>0</v>
      </c>
      <c r="CQ35" s="702">
        <v>0</v>
      </c>
      <c r="CR35" s="704">
        <v>42305.193600000006</v>
      </c>
      <c r="CS35" s="703">
        <v>42305.193600000006</v>
      </c>
      <c r="CT35" s="23" t="s">
        <v>56</v>
      </c>
      <c r="CU35" s="23" t="s">
        <v>56</v>
      </c>
      <c r="CV35" s="23" t="s">
        <v>56</v>
      </c>
      <c r="CW35" s="23" t="s">
        <v>56</v>
      </c>
      <c r="CX35" s="23" t="s">
        <v>56</v>
      </c>
      <c r="CY35" s="23" t="s">
        <v>56</v>
      </c>
      <c r="CZ35" s="23" t="s">
        <v>56</v>
      </c>
      <c r="DA35" s="23" t="s">
        <v>56</v>
      </c>
      <c r="DB35" s="728">
        <v>0</v>
      </c>
      <c r="DC35" s="10"/>
      <c r="DD35" s="692">
        <v>0.919880637</v>
      </c>
      <c r="DE35" s="120"/>
      <c r="DF35" s="120"/>
      <c r="DG35" s="120"/>
      <c r="DH35" s="140"/>
      <c r="DI35" s="140"/>
      <c r="DJ35" s="140"/>
      <c r="DK35" s="140"/>
      <c r="DL35" s="548" t="s">
        <v>56</v>
      </c>
      <c r="DM35" s="548" t="s">
        <v>56</v>
      </c>
      <c r="DN35" s="203" t="s">
        <v>55</v>
      </c>
      <c r="DO35" s="700" t="s">
        <v>56</v>
      </c>
      <c r="DP35" s="713" t="s">
        <v>56</v>
      </c>
      <c r="DQ35" s="548" t="s">
        <v>56</v>
      </c>
      <c r="DR35" s="673" t="s">
        <v>56</v>
      </c>
      <c r="DS35" s="203" t="s">
        <v>56</v>
      </c>
      <c r="DT35" s="1160" t="s">
        <v>56</v>
      </c>
      <c r="DU35" s="711">
        <v>61.109843788742936</v>
      </c>
      <c r="DV35" s="711">
        <v>-13.669121669357722</v>
      </c>
      <c r="DW35" s="711">
        <v>61.318515779092699</v>
      </c>
      <c r="DX35" s="711">
        <v>-13.986512957544015</v>
      </c>
      <c r="DY35" s="710">
        <v>1.1247210513265571</v>
      </c>
      <c r="DZ35" s="710">
        <v>-0.43974280451174141</v>
      </c>
      <c r="EA35" s="710">
        <v>1.1190828402366899</v>
      </c>
      <c r="EB35" s="710">
        <v>-0.43508256371516929</v>
      </c>
      <c r="EC35" s="236"/>
      <c r="ED35" s="49"/>
      <c r="EE35" s="232"/>
      <c r="EF35" s="700">
        <v>20538</v>
      </c>
      <c r="EG35" s="712">
        <v>-4914</v>
      </c>
      <c r="EH35" s="44"/>
    </row>
    <row r="36" spans="1:138" ht="41.25" customHeight="1" x14ac:dyDescent="0.25">
      <c r="A36" s="871" t="s">
        <v>49</v>
      </c>
      <c r="B36" s="656" t="s">
        <v>96</v>
      </c>
      <c r="C36" s="656" t="s">
        <v>175</v>
      </c>
      <c r="D36" s="691" t="s">
        <v>878</v>
      </c>
      <c r="E36" s="656" t="s">
        <v>177</v>
      </c>
      <c r="F36" s="656" t="s">
        <v>880</v>
      </c>
      <c r="G36" s="901" t="s">
        <v>177</v>
      </c>
      <c r="H36" s="897" t="s">
        <v>55</v>
      </c>
      <c r="I36" s="17" t="s">
        <v>866</v>
      </c>
      <c r="J36" s="64">
        <v>4.16</v>
      </c>
      <c r="K36" s="665">
        <v>2.4281966681469602</v>
      </c>
      <c r="L36" s="665">
        <v>4.2933712031910005</v>
      </c>
      <c r="M36" s="64">
        <v>902</v>
      </c>
      <c r="N36" s="731">
        <v>0</v>
      </c>
      <c r="O36" s="548" t="s">
        <v>863</v>
      </c>
      <c r="P36" s="909">
        <v>1.3690129579999999</v>
      </c>
      <c r="Q36" s="203" t="s">
        <v>57</v>
      </c>
      <c r="R36" s="205" t="s">
        <v>57</v>
      </c>
      <c r="S36" s="490">
        <v>0</v>
      </c>
      <c r="T36" s="18">
        <v>0</v>
      </c>
      <c r="U36" s="548">
        <v>0</v>
      </c>
      <c r="V36" s="18">
        <v>0</v>
      </c>
      <c r="W36" s="64">
        <v>0</v>
      </c>
      <c r="X36" s="18">
        <v>0</v>
      </c>
      <c r="Y36" s="18">
        <v>0</v>
      </c>
      <c r="Z36" s="18">
        <v>0</v>
      </c>
      <c r="AA36" s="18">
        <v>0</v>
      </c>
      <c r="AB36" s="18">
        <v>0</v>
      </c>
      <c r="AC36" s="18">
        <v>0</v>
      </c>
      <c r="AD36" s="18">
        <v>0</v>
      </c>
      <c r="AE36" s="18">
        <v>0</v>
      </c>
      <c r="AF36" s="18">
        <v>0</v>
      </c>
      <c r="AG36" s="64">
        <v>1</v>
      </c>
      <c r="AH36" s="18">
        <v>1</v>
      </c>
      <c r="AI36" s="64">
        <v>0</v>
      </c>
      <c r="AJ36" s="18">
        <v>0</v>
      </c>
      <c r="AK36" s="18">
        <v>39</v>
      </c>
      <c r="AL36" s="64">
        <v>39</v>
      </c>
      <c r="AM36" s="18">
        <v>2</v>
      </c>
      <c r="AN36" s="18">
        <v>2</v>
      </c>
      <c r="AO36" s="18">
        <v>0</v>
      </c>
      <c r="AP36" s="64">
        <v>0</v>
      </c>
      <c r="AQ36" s="64">
        <v>42</v>
      </c>
      <c r="AR36" s="11">
        <v>42</v>
      </c>
      <c r="AS36" s="17">
        <v>0</v>
      </c>
      <c r="AT36" s="490">
        <v>0</v>
      </c>
      <c r="AU36" s="64">
        <v>0</v>
      </c>
      <c r="AV36" s="18">
        <v>0</v>
      </c>
      <c r="AW36" s="64">
        <v>0</v>
      </c>
      <c r="AX36" s="18">
        <v>0</v>
      </c>
      <c r="AY36" s="17">
        <v>0</v>
      </c>
      <c r="AZ36" s="490">
        <v>0</v>
      </c>
      <c r="BA36" s="17">
        <v>0</v>
      </c>
      <c r="BB36" s="18">
        <v>0</v>
      </c>
      <c r="BC36" s="17">
        <v>0</v>
      </c>
      <c r="BD36" s="18">
        <v>0</v>
      </c>
      <c r="BE36" s="17">
        <v>0</v>
      </c>
      <c r="BF36" s="18">
        <v>0</v>
      </c>
      <c r="BG36" s="17">
        <v>4900</v>
      </c>
      <c r="BH36" s="18">
        <v>4900</v>
      </c>
      <c r="BI36" s="17">
        <v>0</v>
      </c>
      <c r="BJ36" s="18">
        <v>0</v>
      </c>
      <c r="BK36" s="17">
        <v>227.98</v>
      </c>
      <c r="BL36" s="17">
        <v>227.97999999999996</v>
      </c>
      <c r="BM36" s="17">
        <v>22.4</v>
      </c>
      <c r="BN36" s="17">
        <v>22.4</v>
      </c>
      <c r="BO36" s="18">
        <v>0</v>
      </c>
      <c r="BP36" s="18">
        <v>0</v>
      </c>
      <c r="BQ36" s="64">
        <v>5150.3799999999992</v>
      </c>
      <c r="BR36" s="18">
        <v>5150.3799999999992</v>
      </c>
      <c r="BS36" s="729">
        <v>3.7621119434283687</v>
      </c>
      <c r="BT36" s="17">
        <v>0</v>
      </c>
      <c r="BU36" s="17">
        <v>0</v>
      </c>
      <c r="BV36" s="17">
        <v>0</v>
      </c>
      <c r="BW36" s="17">
        <v>0</v>
      </c>
      <c r="BX36" s="17">
        <v>0</v>
      </c>
      <c r="BY36" s="17">
        <v>0</v>
      </c>
      <c r="BZ36" s="17">
        <v>0</v>
      </c>
      <c r="CA36" s="17">
        <v>0</v>
      </c>
      <c r="CB36" s="17">
        <v>0</v>
      </c>
      <c r="CC36" s="17">
        <v>0</v>
      </c>
      <c r="CD36" s="17">
        <v>0</v>
      </c>
      <c r="CE36" s="17">
        <v>0</v>
      </c>
      <c r="CF36" s="17">
        <v>0</v>
      </c>
      <c r="CG36" s="17">
        <v>0</v>
      </c>
      <c r="CH36" s="17">
        <v>24724223.999999996</v>
      </c>
      <c r="CI36" s="17">
        <v>24724223.999999996</v>
      </c>
      <c r="CJ36" s="17">
        <v>0</v>
      </c>
      <c r="CK36" s="17">
        <v>0</v>
      </c>
      <c r="CL36" s="702">
        <v>267612.04320000001</v>
      </c>
      <c r="CM36" s="702">
        <v>267612.04319999996</v>
      </c>
      <c r="CN36" s="702">
        <v>26294.016</v>
      </c>
      <c r="CO36" s="702">
        <v>26294.016</v>
      </c>
      <c r="CP36" s="702">
        <v>0</v>
      </c>
      <c r="CQ36" s="702">
        <v>0</v>
      </c>
      <c r="CR36" s="704">
        <v>25018130.059199996</v>
      </c>
      <c r="CS36" s="703">
        <v>25018130.059199996</v>
      </c>
      <c r="CT36" s="23" t="s">
        <v>56</v>
      </c>
      <c r="CU36" s="23" t="s">
        <v>56</v>
      </c>
      <c r="CV36" s="23" t="s">
        <v>56</v>
      </c>
      <c r="CW36" s="23" t="s">
        <v>56</v>
      </c>
      <c r="CX36" s="23" t="s">
        <v>56</v>
      </c>
      <c r="CY36" s="23" t="s">
        <v>56</v>
      </c>
      <c r="CZ36" s="23" t="s">
        <v>56</v>
      </c>
      <c r="DA36" s="23" t="s">
        <v>56</v>
      </c>
      <c r="DB36" s="728">
        <v>0</v>
      </c>
      <c r="DC36" s="10"/>
      <c r="DD36" s="692">
        <v>1.3690129579999999</v>
      </c>
      <c r="DE36" s="120"/>
      <c r="DF36" s="120"/>
      <c r="DG36" s="120"/>
      <c r="DH36" s="140"/>
      <c r="DI36" s="140"/>
      <c r="DJ36" s="140"/>
      <c r="DK36" s="140"/>
      <c r="DL36" s="548" t="s">
        <v>56</v>
      </c>
      <c r="DM36" s="548" t="s">
        <v>56</v>
      </c>
      <c r="DN36" s="203" t="s">
        <v>55</v>
      </c>
      <c r="DO36" s="700" t="s">
        <v>56</v>
      </c>
      <c r="DP36" s="713" t="s">
        <v>56</v>
      </c>
      <c r="DQ36" s="548" t="s">
        <v>56</v>
      </c>
      <c r="DR36" s="673" t="s">
        <v>56</v>
      </c>
      <c r="DS36" s="203" t="s">
        <v>56</v>
      </c>
      <c r="DT36" s="1160" t="s">
        <v>56</v>
      </c>
      <c r="DU36" s="711">
        <v>173.92643284858855</v>
      </c>
      <c r="DV36" s="711">
        <v>-126.20726492929234</v>
      </c>
      <c r="DW36" s="711">
        <v>174.17115307725101</v>
      </c>
      <c r="DX36" s="711">
        <v>-126.94816774992395</v>
      </c>
      <c r="DY36" s="710">
        <v>1.2272597661819218</v>
      </c>
      <c r="DZ36" s="710">
        <v>-0.54043510896652636</v>
      </c>
      <c r="EA36" s="710">
        <v>1.2230120534865501</v>
      </c>
      <c r="EB36" s="710">
        <v>-0.53655838487933849</v>
      </c>
      <c r="EC36" s="236"/>
      <c r="ED36" s="49"/>
      <c r="EE36" s="232"/>
      <c r="EF36" s="700">
        <v>149796</v>
      </c>
      <c r="EG36" s="712">
        <v>-109436</v>
      </c>
      <c r="EH36" s="44"/>
    </row>
    <row r="37" spans="1:138" ht="41.25" customHeight="1" x14ac:dyDescent="0.25">
      <c r="A37" s="871" t="s">
        <v>49</v>
      </c>
      <c r="B37" s="656" t="s">
        <v>96</v>
      </c>
      <c r="C37" s="656" t="s">
        <v>175</v>
      </c>
      <c r="D37" s="691" t="s">
        <v>881</v>
      </c>
      <c r="E37" s="656" t="s">
        <v>177</v>
      </c>
      <c r="F37" s="656" t="s">
        <v>882</v>
      </c>
      <c r="G37" s="901" t="s">
        <v>177</v>
      </c>
      <c r="H37" s="897" t="s">
        <v>55</v>
      </c>
      <c r="I37" s="17" t="s">
        <v>866</v>
      </c>
      <c r="J37" s="64">
        <v>4.16</v>
      </c>
      <c r="K37" s="665">
        <v>2.5939192894151506</v>
      </c>
      <c r="L37" s="665">
        <v>4.0056818098500004</v>
      </c>
      <c r="M37" s="64">
        <v>576</v>
      </c>
      <c r="N37" s="726">
        <v>4417541.6660000002</v>
      </c>
      <c r="O37" s="548" t="s">
        <v>874</v>
      </c>
      <c r="P37" s="909">
        <v>1.124031692</v>
      </c>
      <c r="Q37" s="203" t="s">
        <v>57</v>
      </c>
      <c r="R37" s="205" t="s">
        <v>57</v>
      </c>
      <c r="S37" s="490">
        <v>0</v>
      </c>
      <c r="T37" s="18">
        <v>0</v>
      </c>
      <c r="U37" s="548">
        <v>0</v>
      </c>
      <c r="V37" s="18">
        <v>0</v>
      </c>
      <c r="W37" s="64">
        <v>0</v>
      </c>
      <c r="X37" s="18">
        <v>0</v>
      </c>
      <c r="Y37" s="18">
        <v>0</v>
      </c>
      <c r="Z37" s="18">
        <v>0</v>
      </c>
      <c r="AA37" s="18">
        <v>0</v>
      </c>
      <c r="AB37" s="18">
        <v>0</v>
      </c>
      <c r="AC37" s="18">
        <v>0</v>
      </c>
      <c r="AD37" s="18">
        <v>0</v>
      </c>
      <c r="AE37" s="18">
        <v>0</v>
      </c>
      <c r="AF37" s="18">
        <v>0</v>
      </c>
      <c r="AG37" s="64">
        <v>0</v>
      </c>
      <c r="AH37" s="18">
        <v>0</v>
      </c>
      <c r="AI37" s="64">
        <v>0</v>
      </c>
      <c r="AJ37" s="18">
        <v>0</v>
      </c>
      <c r="AK37" s="18">
        <v>51</v>
      </c>
      <c r="AL37" s="64">
        <v>51</v>
      </c>
      <c r="AM37" s="18">
        <v>0</v>
      </c>
      <c r="AN37" s="18" t="s">
        <v>58</v>
      </c>
      <c r="AO37" s="18">
        <v>0</v>
      </c>
      <c r="AP37" s="64">
        <v>0</v>
      </c>
      <c r="AQ37" s="64">
        <v>51</v>
      </c>
      <c r="AR37" s="11">
        <v>51</v>
      </c>
      <c r="AS37" s="17">
        <v>0</v>
      </c>
      <c r="AT37" s="490">
        <v>0</v>
      </c>
      <c r="AU37" s="64">
        <v>0</v>
      </c>
      <c r="AV37" s="18">
        <v>0</v>
      </c>
      <c r="AW37" s="64">
        <v>0</v>
      </c>
      <c r="AX37" s="18">
        <v>0</v>
      </c>
      <c r="AY37" s="17">
        <v>0</v>
      </c>
      <c r="AZ37" s="490">
        <v>0</v>
      </c>
      <c r="BA37" s="17">
        <v>0</v>
      </c>
      <c r="BB37" s="18">
        <v>0</v>
      </c>
      <c r="BC37" s="17">
        <v>0</v>
      </c>
      <c r="BD37" s="18">
        <v>0</v>
      </c>
      <c r="BE37" s="17">
        <v>0</v>
      </c>
      <c r="BF37" s="18">
        <v>0</v>
      </c>
      <c r="BG37" s="17">
        <v>0</v>
      </c>
      <c r="BH37" s="18">
        <v>0</v>
      </c>
      <c r="BI37" s="17">
        <v>0</v>
      </c>
      <c r="BJ37" s="18">
        <v>0</v>
      </c>
      <c r="BK37" s="17">
        <v>281.94000000000011</v>
      </c>
      <c r="BL37" s="17">
        <v>281.94</v>
      </c>
      <c r="BM37" s="17">
        <v>0</v>
      </c>
      <c r="BN37" s="17" t="s">
        <v>58</v>
      </c>
      <c r="BO37" s="18">
        <v>0</v>
      </c>
      <c r="BP37" s="18">
        <v>0</v>
      </c>
      <c r="BQ37" s="64">
        <v>281.94000000000011</v>
      </c>
      <c r="BR37" s="18">
        <v>281.94</v>
      </c>
      <c r="BS37" s="729">
        <v>0.25082922661935064</v>
      </c>
      <c r="BT37" s="17">
        <v>0</v>
      </c>
      <c r="BU37" s="17">
        <v>0</v>
      </c>
      <c r="BV37" s="17">
        <v>0</v>
      </c>
      <c r="BW37" s="17">
        <v>0</v>
      </c>
      <c r="BX37" s="17">
        <v>0</v>
      </c>
      <c r="BY37" s="17">
        <v>0</v>
      </c>
      <c r="BZ37" s="17">
        <v>0</v>
      </c>
      <c r="CA37" s="17">
        <v>0</v>
      </c>
      <c r="CB37" s="17">
        <v>0</v>
      </c>
      <c r="CC37" s="17">
        <v>0</v>
      </c>
      <c r="CD37" s="17">
        <v>0</v>
      </c>
      <c r="CE37" s="17">
        <v>0</v>
      </c>
      <c r="CF37" s="17">
        <v>0</v>
      </c>
      <c r="CG37" s="17">
        <v>0</v>
      </c>
      <c r="CH37" s="17">
        <v>0</v>
      </c>
      <c r="CI37" s="17">
        <v>0</v>
      </c>
      <c r="CJ37" s="17">
        <v>0</v>
      </c>
      <c r="CK37" s="17">
        <v>0</v>
      </c>
      <c r="CL37" s="702">
        <v>330952.44960000017</v>
      </c>
      <c r="CM37" s="702">
        <v>330952.44960000005</v>
      </c>
      <c r="CN37" s="702">
        <v>0</v>
      </c>
      <c r="CO37" s="702">
        <v>0</v>
      </c>
      <c r="CP37" s="702">
        <v>0</v>
      </c>
      <c r="CQ37" s="702">
        <v>0</v>
      </c>
      <c r="CR37" s="704">
        <v>330952.44960000017</v>
      </c>
      <c r="CS37" s="703">
        <v>330952.44960000005</v>
      </c>
      <c r="CT37" s="23" t="s">
        <v>56</v>
      </c>
      <c r="CU37" s="23" t="s">
        <v>56</v>
      </c>
      <c r="CV37" s="23" t="s">
        <v>56</v>
      </c>
      <c r="CW37" s="23" t="s">
        <v>56</v>
      </c>
      <c r="CX37" s="23" t="s">
        <v>56</v>
      </c>
      <c r="CY37" s="23" t="s">
        <v>56</v>
      </c>
      <c r="CZ37" s="23" t="s">
        <v>56</v>
      </c>
      <c r="DA37" s="23" t="s">
        <v>56</v>
      </c>
      <c r="DB37" s="728">
        <v>4417541.6660000002</v>
      </c>
      <c r="DC37" s="10"/>
      <c r="DD37" s="692">
        <v>1.124031692</v>
      </c>
      <c r="DE37" s="120"/>
      <c r="DF37" s="120"/>
      <c r="DG37" s="120"/>
      <c r="DH37" s="140"/>
      <c r="DI37" s="140"/>
      <c r="DJ37" s="140"/>
      <c r="DK37" s="140"/>
      <c r="DL37" s="548" t="s">
        <v>56</v>
      </c>
      <c r="DM37" s="548" t="s">
        <v>56</v>
      </c>
      <c r="DN37" s="203" t="s">
        <v>55</v>
      </c>
      <c r="DO37" s="700" t="s">
        <v>56</v>
      </c>
      <c r="DP37" s="713" t="s">
        <v>56</v>
      </c>
      <c r="DQ37" s="548" t="s">
        <v>56</v>
      </c>
      <c r="DR37" s="673" t="s">
        <v>56</v>
      </c>
      <c r="DS37" s="203" t="s">
        <v>56</v>
      </c>
      <c r="DT37" s="1160" t="s">
        <v>56</v>
      </c>
      <c r="DU37" s="711">
        <v>595.47052918399572</v>
      </c>
      <c r="DV37" s="711">
        <v>-590.97655360296096</v>
      </c>
      <c r="DW37" s="711">
        <v>593.76702204179105</v>
      </c>
      <c r="DX37" s="711">
        <v>-590.38413810934435</v>
      </c>
      <c r="DY37" s="710">
        <v>2.1236196758927304</v>
      </c>
      <c r="DZ37" s="710">
        <v>-2.1104974394072076</v>
      </c>
      <c r="EA37" s="710">
        <v>2.1135458259084099</v>
      </c>
      <c r="EB37" s="710">
        <v>-2.1009681885892375</v>
      </c>
      <c r="EC37" s="236"/>
      <c r="ED37" s="49"/>
      <c r="EE37" s="232"/>
      <c r="EF37" s="700">
        <v>275640</v>
      </c>
      <c r="EG37" s="712">
        <v>-275640</v>
      </c>
      <c r="EH37" s="44"/>
    </row>
    <row r="38" spans="1:138" ht="41.25" customHeight="1" x14ac:dyDescent="0.25">
      <c r="A38" s="871" t="s">
        <v>49</v>
      </c>
      <c r="B38" s="656" t="s">
        <v>96</v>
      </c>
      <c r="C38" s="656" t="s">
        <v>175</v>
      </c>
      <c r="D38" s="691" t="s">
        <v>881</v>
      </c>
      <c r="E38" s="656" t="s">
        <v>177</v>
      </c>
      <c r="F38" s="656" t="s">
        <v>883</v>
      </c>
      <c r="G38" s="901" t="s">
        <v>177</v>
      </c>
      <c r="H38" s="897" t="s">
        <v>55</v>
      </c>
      <c r="I38" s="17" t="s">
        <v>866</v>
      </c>
      <c r="J38" s="64">
        <v>4.16</v>
      </c>
      <c r="K38" s="665">
        <v>2.9397751946705037</v>
      </c>
      <c r="L38" s="665">
        <v>4.9270833230850002</v>
      </c>
      <c r="M38" s="64">
        <v>437</v>
      </c>
      <c r="N38" s="726">
        <v>4832866.0989999995</v>
      </c>
      <c r="O38" s="548" t="s">
        <v>874</v>
      </c>
      <c r="P38" s="909">
        <v>1.229709886</v>
      </c>
      <c r="Q38" s="203" t="s">
        <v>57</v>
      </c>
      <c r="R38" s="205" t="s">
        <v>57</v>
      </c>
      <c r="S38" s="490">
        <v>0</v>
      </c>
      <c r="T38" s="18">
        <v>0</v>
      </c>
      <c r="U38" s="548">
        <v>0</v>
      </c>
      <c r="V38" s="18">
        <v>0</v>
      </c>
      <c r="W38" s="64">
        <v>0</v>
      </c>
      <c r="X38" s="18">
        <v>0</v>
      </c>
      <c r="Y38" s="18">
        <v>0</v>
      </c>
      <c r="Z38" s="18">
        <v>0</v>
      </c>
      <c r="AA38" s="18">
        <v>0</v>
      </c>
      <c r="AB38" s="18">
        <v>0</v>
      </c>
      <c r="AC38" s="18">
        <v>0</v>
      </c>
      <c r="AD38" s="18">
        <v>0</v>
      </c>
      <c r="AE38" s="18">
        <v>0</v>
      </c>
      <c r="AF38" s="18">
        <v>0</v>
      </c>
      <c r="AG38" s="64">
        <v>0</v>
      </c>
      <c r="AH38" s="18">
        <v>0</v>
      </c>
      <c r="AI38" s="64">
        <v>0</v>
      </c>
      <c r="AJ38" s="18">
        <v>0</v>
      </c>
      <c r="AK38" s="18">
        <v>27</v>
      </c>
      <c r="AL38" s="64">
        <v>27</v>
      </c>
      <c r="AM38" s="18">
        <v>0</v>
      </c>
      <c r="AN38" s="18" t="s">
        <v>58</v>
      </c>
      <c r="AO38" s="18">
        <v>0</v>
      </c>
      <c r="AP38" s="64">
        <v>0</v>
      </c>
      <c r="AQ38" s="64">
        <v>27</v>
      </c>
      <c r="AR38" s="11">
        <v>27</v>
      </c>
      <c r="AS38" s="17">
        <v>0</v>
      </c>
      <c r="AT38" s="490">
        <v>0</v>
      </c>
      <c r="AU38" s="64">
        <v>0</v>
      </c>
      <c r="AV38" s="18">
        <v>0</v>
      </c>
      <c r="AW38" s="64">
        <v>0</v>
      </c>
      <c r="AX38" s="18">
        <v>0</v>
      </c>
      <c r="AY38" s="17">
        <v>0</v>
      </c>
      <c r="AZ38" s="490">
        <v>0</v>
      </c>
      <c r="BA38" s="17">
        <v>0</v>
      </c>
      <c r="BB38" s="18">
        <v>0</v>
      </c>
      <c r="BC38" s="17">
        <v>0</v>
      </c>
      <c r="BD38" s="18">
        <v>0</v>
      </c>
      <c r="BE38" s="17">
        <v>0</v>
      </c>
      <c r="BF38" s="18">
        <v>0</v>
      </c>
      <c r="BG38" s="17">
        <v>0</v>
      </c>
      <c r="BH38" s="18">
        <v>0</v>
      </c>
      <c r="BI38" s="17">
        <v>0</v>
      </c>
      <c r="BJ38" s="18">
        <v>0</v>
      </c>
      <c r="BK38" s="17">
        <v>423.69000000000017</v>
      </c>
      <c r="BL38" s="17">
        <v>423.68999999999994</v>
      </c>
      <c r="BM38" s="17">
        <v>0</v>
      </c>
      <c r="BN38" s="17" t="s">
        <v>58</v>
      </c>
      <c r="BO38" s="18">
        <v>0</v>
      </c>
      <c r="BP38" s="18">
        <v>0</v>
      </c>
      <c r="BQ38" s="64">
        <v>423.69000000000017</v>
      </c>
      <c r="BR38" s="18">
        <v>423.68999999999994</v>
      </c>
      <c r="BS38" s="729">
        <v>0.34454468067926081</v>
      </c>
      <c r="BT38" s="17">
        <v>0</v>
      </c>
      <c r="BU38" s="17">
        <v>0</v>
      </c>
      <c r="BV38" s="17">
        <v>0</v>
      </c>
      <c r="BW38" s="17">
        <v>0</v>
      </c>
      <c r="BX38" s="17">
        <v>0</v>
      </c>
      <c r="BY38" s="17">
        <v>0</v>
      </c>
      <c r="BZ38" s="17">
        <v>0</v>
      </c>
      <c r="CA38" s="17">
        <v>0</v>
      </c>
      <c r="CB38" s="17">
        <v>0</v>
      </c>
      <c r="CC38" s="17">
        <v>0</v>
      </c>
      <c r="CD38" s="17">
        <v>0</v>
      </c>
      <c r="CE38" s="17">
        <v>0</v>
      </c>
      <c r="CF38" s="17">
        <v>0</v>
      </c>
      <c r="CG38" s="17">
        <v>0</v>
      </c>
      <c r="CH38" s="17">
        <v>0</v>
      </c>
      <c r="CI38" s="17">
        <v>0</v>
      </c>
      <c r="CJ38" s="17">
        <v>0</v>
      </c>
      <c r="CK38" s="17">
        <v>0</v>
      </c>
      <c r="CL38" s="702">
        <v>497344.26960000023</v>
      </c>
      <c r="CM38" s="702">
        <v>497344.2696</v>
      </c>
      <c r="CN38" s="702">
        <v>0</v>
      </c>
      <c r="CO38" s="702">
        <v>0</v>
      </c>
      <c r="CP38" s="702">
        <v>0</v>
      </c>
      <c r="CQ38" s="702">
        <v>0</v>
      </c>
      <c r="CR38" s="704">
        <v>497344.26960000023</v>
      </c>
      <c r="CS38" s="703">
        <v>497344.2696</v>
      </c>
      <c r="CT38" s="23" t="s">
        <v>56</v>
      </c>
      <c r="CU38" s="23" t="s">
        <v>56</v>
      </c>
      <c r="CV38" s="23" t="s">
        <v>56</v>
      </c>
      <c r="CW38" s="23" t="s">
        <v>56</v>
      </c>
      <c r="CX38" s="23" t="s">
        <v>56</v>
      </c>
      <c r="CY38" s="23" t="s">
        <v>56</v>
      </c>
      <c r="CZ38" s="23" t="s">
        <v>56</v>
      </c>
      <c r="DA38" s="23" t="s">
        <v>56</v>
      </c>
      <c r="DB38" s="728">
        <v>4832866.0989999995</v>
      </c>
      <c r="DC38" s="10"/>
      <c r="DD38" s="692">
        <v>1.229709886</v>
      </c>
      <c r="DE38" s="120"/>
      <c r="DF38" s="120"/>
      <c r="DG38" s="120"/>
      <c r="DH38" s="140"/>
      <c r="DI38" s="140"/>
      <c r="DJ38" s="140"/>
      <c r="DK38" s="140"/>
      <c r="DL38" s="548" t="s">
        <v>56</v>
      </c>
      <c r="DM38" s="548" t="s">
        <v>56</v>
      </c>
      <c r="DN38" s="203" t="s">
        <v>55</v>
      </c>
      <c r="DO38" s="700" t="s">
        <v>56</v>
      </c>
      <c r="DP38" s="713" t="s">
        <v>56</v>
      </c>
      <c r="DQ38" s="548" t="s">
        <v>56</v>
      </c>
      <c r="DR38" s="673" t="s">
        <v>56</v>
      </c>
      <c r="DS38" s="203" t="s">
        <v>56</v>
      </c>
      <c r="DT38" s="1160" t="s">
        <v>56</v>
      </c>
      <c r="DU38" s="711">
        <v>209.79996189750412</v>
      </c>
      <c r="DV38" s="711">
        <v>-182.6240277141317</v>
      </c>
      <c r="DW38" s="711">
        <v>209.52441154138199</v>
      </c>
      <c r="DX38" s="711">
        <v>-182.40273409611822</v>
      </c>
      <c r="DY38" s="710">
        <v>0.99904743760716241</v>
      </c>
      <c r="DZ38" s="710">
        <v>-0.90916335143109517</v>
      </c>
      <c r="EA38" s="710">
        <v>0.995444191343964</v>
      </c>
      <c r="EB38" s="710">
        <v>-0.90564738048942983</v>
      </c>
      <c r="EC38" s="236"/>
      <c r="ED38" s="49"/>
      <c r="EE38" s="232"/>
      <c r="EF38" s="700">
        <v>0</v>
      </c>
      <c r="EG38" s="712">
        <v>6429.333333333333</v>
      </c>
      <c r="EH38" s="44"/>
    </row>
    <row r="39" spans="1:138" ht="41.25" customHeight="1" x14ac:dyDescent="0.25">
      <c r="A39" s="871" t="s">
        <v>49</v>
      </c>
      <c r="B39" s="656" t="s">
        <v>96</v>
      </c>
      <c r="C39" s="656" t="s">
        <v>175</v>
      </c>
      <c r="D39" s="691" t="s">
        <v>884</v>
      </c>
      <c r="E39" s="656" t="s">
        <v>177</v>
      </c>
      <c r="F39" s="656" t="s">
        <v>885</v>
      </c>
      <c r="G39" s="901" t="s">
        <v>177</v>
      </c>
      <c r="H39" s="897" t="s">
        <v>55</v>
      </c>
      <c r="I39" s="17" t="s">
        <v>860</v>
      </c>
      <c r="J39" s="64">
        <v>4.16</v>
      </c>
      <c r="K39" s="665">
        <v>2.9397751946705037</v>
      </c>
      <c r="L39" s="665">
        <v>6.3079545323340005</v>
      </c>
      <c r="M39" s="64">
        <v>862</v>
      </c>
      <c r="N39" s="731">
        <v>0</v>
      </c>
      <c r="O39" s="548" t="s">
        <v>863</v>
      </c>
      <c r="P39" s="909">
        <v>2.1760100709999999</v>
      </c>
      <c r="Q39" s="203" t="s">
        <v>57</v>
      </c>
      <c r="R39" s="205" t="s">
        <v>57</v>
      </c>
      <c r="S39" s="490">
        <v>0</v>
      </c>
      <c r="T39" s="18">
        <v>0</v>
      </c>
      <c r="U39" s="548">
        <v>0</v>
      </c>
      <c r="V39" s="18">
        <v>0</v>
      </c>
      <c r="W39" s="64">
        <v>0</v>
      </c>
      <c r="X39" s="18">
        <v>0</v>
      </c>
      <c r="Y39" s="18">
        <v>0</v>
      </c>
      <c r="Z39" s="18">
        <v>0</v>
      </c>
      <c r="AA39" s="18">
        <v>0</v>
      </c>
      <c r="AB39" s="18">
        <v>0</v>
      </c>
      <c r="AC39" s="18">
        <v>0</v>
      </c>
      <c r="AD39" s="18">
        <v>0</v>
      </c>
      <c r="AE39" s="18">
        <v>0</v>
      </c>
      <c r="AF39" s="18">
        <v>0</v>
      </c>
      <c r="AG39" s="64">
        <v>0</v>
      </c>
      <c r="AH39" s="18">
        <v>0</v>
      </c>
      <c r="AI39" s="64">
        <v>0</v>
      </c>
      <c r="AJ39" s="18">
        <v>0</v>
      </c>
      <c r="AK39" s="18">
        <v>45</v>
      </c>
      <c r="AL39" s="64">
        <v>45</v>
      </c>
      <c r="AM39" s="18">
        <v>3</v>
      </c>
      <c r="AN39" s="18">
        <v>3</v>
      </c>
      <c r="AO39" s="18">
        <v>0</v>
      </c>
      <c r="AP39" s="64">
        <v>0</v>
      </c>
      <c r="AQ39" s="64">
        <v>48</v>
      </c>
      <c r="AR39" s="11">
        <v>48</v>
      </c>
      <c r="AS39" s="17">
        <v>0</v>
      </c>
      <c r="AT39" s="490">
        <v>0</v>
      </c>
      <c r="AU39" s="64">
        <v>0</v>
      </c>
      <c r="AV39" s="18">
        <v>0</v>
      </c>
      <c r="AW39" s="64">
        <v>0</v>
      </c>
      <c r="AX39" s="18">
        <v>0</v>
      </c>
      <c r="AY39" s="17">
        <v>0</v>
      </c>
      <c r="AZ39" s="490">
        <v>0</v>
      </c>
      <c r="BA39" s="17">
        <v>0</v>
      </c>
      <c r="BB39" s="18">
        <v>0</v>
      </c>
      <c r="BC39" s="17">
        <v>0</v>
      </c>
      <c r="BD39" s="18">
        <v>0</v>
      </c>
      <c r="BE39" s="17">
        <v>0</v>
      </c>
      <c r="BF39" s="18">
        <v>0</v>
      </c>
      <c r="BG39" s="17">
        <v>0</v>
      </c>
      <c r="BH39" s="18">
        <v>0</v>
      </c>
      <c r="BI39" s="17">
        <v>0</v>
      </c>
      <c r="BJ39" s="18">
        <v>0</v>
      </c>
      <c r="BK39" s="17">
        <v>313.86100000000005</v>
      </c>
      <c r="BL39" s="17">
        <v>313.86100000000005</v>
      </c>
      <c r="BM39" s="17">
        <v>15.35</v>
      </c>
      <c r="BN39" s="17">
        <v>15.35</v>
      </c>
      <c r="BO39" s="18">
        <v>0</v>
      </c>
      <c r="BP39" s="18">
        <v>0</v>
      </c>
      <c r="BQ39" s="64">
        <v>329.21100000000007</v>
      </c>
      <c r="BR39" s="18">
        <v>329.21100000000007</v>
      </c>
      <c r="BS39" s="729">
        <v>0.1512911196448227</v>
      </c>
      <c r="BT39" s="17">
        <v>0</v>
      </c>
      <c r="BU39" s="17">
        <v>0</v>
      </c>
      <c r="BV39" s="17">
        <v>0</v>
      </c>
      <c r="BW39" s="17">
        <v>0</v>
      </c>
      <c r="BX39" s="17">
        <v>0</v>
      </c>
      <c r="BY39" s="17">
        <v>0</v>
      </c>
      <c r="BZ39" s="17">
        <v>0</v>
      </c>
      <c r="CA39" s="17">
        <v>0</v>
      </c>
      <c r="CB39" s="17">
        <v>0</v>
      </c>
      <c r="CC39" s="17">
        <v>0</v>
      </c>
      <c r="CD39" s="17">
        <v>0</v>
      </c>
      <c r="CE39" s="17">
        <v>0</v>
      </c>
      <c r="CF39" s="17">
        <v>0</v>
      </c>
      <c r="CG39" s="17">
        <v>0</v>
      </c>
      <c r="CH39" s="17">
        <v>0</v>
      </c>
      <c r="CI39" s="17">
        <v>0</v>
      </c>
      <c r="CJ39" s="17">
        <v>0</v>
      </c>
      <c r="CK39" s="17">
        <v>0</v>
      </c>
      <c r="CL39" s="702">
        <v>368422.5962400001</v>
      </c>
      <c r="CM39" s="702">
        <v>368422.5962400001</v>
      </c>
      <c r="CN39" s="702">
        <v>18018.444000000003</v>
      </c>
      <c r="CO39" s="702">
        <v>18018.444000000003</v>
      </c>
      <c r="CP39" s="702">
        <v>0</v>
      </c>
      <c r="CQ39" s="702">
        <v>0</v>
      </c>
      <c r="CR39" s="704">
        <v>386441.04024000012</v>
      </c>
      <c r="CS39" s="703">
        <v>386441.04024000012</v>
      </c>
      <c r="CT39" s="23" t="s">
        <v>56</v>
      </c>
      <c r="CU39" s="23" t="s">
        <v>56</v>
      </c>
      <c r="CV39" s="23" t="s">
        <v>56</v>
      </c>
      <c r="CW39" s="23" t="s">
        <v>56</v>
      </c>
      <c r="CX39" s="23" t="s">
        <v>56</v>
      </c>
      <c r="CY39" s="23" t="s">
        <v>56</v>
      </c>
      <c r="CZ39" s="23" t="s">
        <v>56</v>
      </c>
      <c r="DA39" s="23" t="s">
        <v>56</v>
      </c>
      <c r="DB39" s="728">
        <v>0</v>
      </c>
      <c r="DC39" s="10"/>
      <c r="DD39" s="692">
        <v>2.1760100709999999</v>
      </c>
      <c r="DE39" s="120"/>
      <c r="DF39" s="120"/>
      <c r="DG39" s="120"/>
      <c r="DH39" s="140"/>
      <c r="DI39" s="140"/>
      <c r="DJ39" s="140"/>
      <c r="DK39" s="140"/>
      <c r="DL39" s="548" t="s">
        <v>56</v>
      </c>
      <c r="DM39" s="548" t="s">
        <v>56</v>
      </c>
      <c r="DN39" s="203" t="s">
        <v>55</v>
      </c>
      <c r="DO39" s="700" t="s">
        <v>56</v>
      </c>
      <c r="DP39" s="713" t="s">
        <v>56</v>
      </c>
      <c r="DQ39" s="548" t="s">
        <v>56</v>
      </c>
      <c r="DR39" s="673" t="s">
        <v>56</v>
      </c>
      <c r="DS39" s="203" t="s">
        <v>56</v>
      </c>
      <c r="DT39" s="1160" t="s">
        <v>56</v>
      </c>
      <c r="DU39" s="711">
        <v>142.14209968186634</v>
      </c>
      <c r="DV39" s="711">
        <v>-110.60198538373903</v>
      </c>
      <c r="DW39" s="711">
        <v>143.77672428707601</v>
      </c>
      <c r="DX39" s="711">
        <v>-112.23959603014428</v>
      </c>
      <c r="DY39" s="710">
        <v>1.3107104984093314</v>
      </c>
      <c r="DZ39" s="710">
        <v>-0.88979534151695061</v>
      </c>
      <c r="EA39" s="710">
        <v>1.30988851684372</v>
      </c>
      <c r="EB39" s="710">
        <v>-0.88901345975051838</v>
      </c>
      <c r="EC39" s="236"/>
      <c r="ED39" s="49"/>
      <c r="EE39" s="232"/>
      <c r="EF39" s="700">
        <v>0</v>
      </c>
      <c r="EG39" s="712">
        <v>16960</v>
      </c>
      <c r="EH39" s="44"/>
    </row>
    <row r="40" spans="1:138" ht="41.25" customHeight="1" x14ac:dyDescent="0.25">
      <c r="A40" s="871" t="s">
        <v>49</v>
      </c>
      <c r="B40" s="656" t="s">
        <v>96</v>
      </c>
      <c r="C40" s="656" t="s">
        <v>175</v>
      </c>
      <c r="D40" s="691" t="s">
        <v>699</v>
      </c>
      <c r="E40" s="656" t="s">
        <v>177</v>
      </c>
      <c r="F40" s="656" t="s">
        <v>886</v>
      </c>
      <c r="G40" s="901" t="s">
        <v>177</v>
      </c>
      <c r="H40" s="897" t="s">
        <v>55</v>
      </c>
      <c r="I40" s="17" t="s">
        <v>866</v>
      </c>
      <c r="J40" s="64">
        <v>4.16</v>
      </c>
      <c r="K40" s="665">
        <v>2.0174927806562284</v>
      </c>
      <c r="L40" s="665">
        <v>3.942045446346</v>
      </c>
      <c r="M40" s="64">
        <v>240</v>
      </c>
      <c r="N40" s="726">
        <v>2378676.281</v>
      </c>
      <c r="O40" s="548" t="s">
        <v>874</v>
      </c>
      <c r="P40" s="909">
        <v>0.60524783400000004</v>
      </c>
      <c r="Q40" s="203" t="s">
        <v>57</v>
      </c>
      <c r="R40" s="205" t="s">
        <v>57</v>
      </c>
      <c r="S40" s="490">
        <v>0</v>
      </c>
      <c r="T40" s="18">
        <v>0</v>
      </c>
      <c r="U40" s="548">
        <v>0</v>
      </c>
      <c r="V40" s="18">
        <v>0</v>
      </c>
      <c r="W40" s="64">
        <v>0</v>
      </c>
      <c r="X40" s="18">
        <v>0</v>
      </c>
      <c r="Y40" s="18">
        <v>0</v>
      </c>
      <c r="Z40" s="18">
        <v>0</v>
      </c>
      <c r="AA40" s="18">
        <v>0</v>
      </c>
      <c r="AB40" s="18">
        <v>0</v>
      </c>
      <c r="AC40" s="18">
        <v>0</v>
      </c>
      <c r="AD40" s="18">
        <v>0</v>
      </c>
      <c r="AE40" s="18">
        <v>0</v>
      </c>
      <c r="AF40" s="18">
        <v>0</v>
      </c>
      <c r="AG40" s="64">
        <v>0</v>
      </c>
      <c r="AH40" s="18">
        <v>0</v>
      </c>
      <c r="AI40" s="64">
        <v>0</v>
      </c>
      <c r="AJ40" s="18">
        <v>0</v>
      </c>
      <c r="AK40" s="18">
        <v>10</v>
      </c>
      <c r="AL40" s="64">
        <v>10</v>
      </c>
      <c r="AM40" s="18">
        <v>0</v>
      </c>
      <c r="AN40" s="18" t="s">
        <v>58</v>
      </c>
      <c r="AO40" s="18">
        <v>0</v>
      </c>
      <c r="AP40" s="64">
        <v>0</v>
      </c>
      <c r="AQ40" s="64">
        <v>10</v>
      </c>
      <c r="AR40" s="11">
        <v>10</v>
      </c>
      <c r="AS40" s="17">
        <v>0</v>
      </c>
      <c r="AT40" s="490">
        <v>0</v>
      </c>
      <c r="AU40" s="64">
        <v>0</v>
      </c>
      <c r="AV40" s="18">
        <v>0</v>
      </c>
      <c r="AW40" s="64">
        <v>0</v>
      </c>
      <c r="AX40" s="18">
        <v>0</v>
      </c>
      <c r="AY40" s="17">
        <v>0</v>
      </c>
      <c r="AZ40" s="490">
        <v>0</v>
      </c>
      <c r="BA40" s="17">
        <v>0</v>
      </c>
      <c r="BB40" s="18">
        <v>0</v>
      </c>
      <c r="BC40" s="17">
        <v>0</v>
      </c>
      <c r="BD40" s="18">
        <v>0</v>
      </c>
      <c r="BE40" s="17">
        <v>0</v>
      </c>
      <c r="BF40" s="18">
        <v>0</v>
      </c>
      <c r="BG40" s="17">
        <v>0</v>
      </c>
      <c r="BH40" s="18">
        <v>0</v>
      </c>
      <c r="BI40" s="17">
        <v>0</v>
      </c>
      <c r="BJ40" s="18">
        <v>0</v>
      </c>
      <c r="BK40" s="17">
        <v>60.38</v>
      </c>
      <c r="BL40" s="17">
        <v>60.38</v>
      </c>
      <c r="BM40" s="17">
        <v>0</v>
      </c>
      <c r="BN40" s="17" t="s">
        <v>58</v>
      </c>
      <c r="BO40" s="18">
        <v>0</v>
      </c>
      <c r="BP40" s="18">
        <v>0</v>
      </c>
      <c r="BQ40" s="64">
        <v>60.38</v>
      </c>
      <c r="BR40" s="18">
        <v>60.38</v>
      </c>
      <c r="BS40" s="729">
        <v>9.9760786587135469E-2</v>
      </c>
      <c r="BT40" s="17">
        <v>0</v>
      </c>
      <c r="BU40" s="17">
        <v>0</v>
      </c>
      <c r="BV40" s="17">
        <v>0</v>
      </c>
      <c r="BW40" s="17">
        <v>0</v>
      </c>
      <c r="BX40" s="17">
        <v>0</v>
      </c>
      <c r="BY40" s="17">
        <v>0</v>
      </c>
      <c r="BZ40" s="17">
        <v>0</v>
      </c>
      <c r="CA40" s="17">
        <v>0</v>
      </c>
      <c r="CB40" s="17">
        <v>0</v>
      </c>
      <c r="CC40" s="17">
        <v>0</v>
      </c>
      <c r="CD40" s="17">
        <v>0</v>
      </c>
      <c r="CE40" s="17">
        <v>0</v>
      </c>
      <c r="CF40" s="17">
        <v>0</v>
      </c>
      <c r="CG40" s="17">
        <v>0</v>
      </c>
      <c r="CH40" s="17">
        <v>0</v>
      </c>
      <c r="CI40" s="17">
        <v>0</v>
      </c>
      <c r="CJ40" s="17">
        <v>0</v>
      </c>
      <c r="CK40" s="17">
        <v>0</v>
      </c>
      <c r="CL40" s="702">
        <v>70876.459200000012</v>
      </c>
      <c r="CM40" s="702">
        <v>70876.459200000012</v>
      </c>
      <c r="CN40" s="702">
        <v>0</v>
      </c>
      <c r="CO40" s="702">
        <v>0</v>
      </c>
      <c r="CP40" s="702">
        <v>0</v>
      </c>
      <c r="CQ40" s="702">
        <v>0</v>
      </c>
      <c r="CR40" s="704">
        <v>70876.459200000012</v>
      </c>
      <c r="CS40" s="703">
        <v>70876.459200000012</v>
      </c>
      <c r="CT40" s="23" t="s">
        <v>56</v>
      </c>
      <c r="CU40" s="23" t="s">
        <v>56</v>
      </c>
      <c r="CV40" s="23" t="s">
        <v>56</v>
      </c>
      <c r="CW40" s="23" t="s">
        <v>56</v>
      </c>
      <c r="CX40" s="23" t="s">
        <v>56</v>
      </c>
      <c r="CY40" s="23" t="s">
        <v>56</v>
      </c>
      <c r="CZ40" s="23" t="s">
        <v>56</v>
      </c>
      <c r="DA40" s="23" t="s">
        <v>56</v>
      </c>
      <c r="DB40" s="728">
        <v>2378676.281</v>
      </c>
      <c r="DC40" s="10"/>
      <c r="DD40" s="692">
        <v>0.60524783400000004</v>
      </c>
      <c r="DE40" s="120"/>
      <c r="DF40" s="120"/>
      <c r="DG40" s="120"/>
      <c r="DH40" s="140"/>
      <c r="DI40" s="140"/>
      <c r="DJ40" s="140"/>
      <c r="DK40" s="140"/>
      <c r="DL40" s="548" t="s">
        <v>56</v>
      </c>
      <c r="DM40" s="548" t="s">
        <v>56</v>
      </c>
      <c r="DN40" s="203" t="s">
        <v>55</v>
      </c>
      <c r="DO40" s="700" t="s">
        <v>56</v>
      </c>
      <c r="DP40" s="713" t="s">
        <v>56</v>
      </c>
      <c r="DQ40" s="548" t="s">
        <v>56</v>
      </c>
      <c r="DR40" s="673" t="s">
        <v>56</v>
      </c>
      <c r="DS40" s="203" t="s">
        <v>56</v>
      </c>
      <c r="DT40" s="1160" t="s">
        <v>56</v>
      </c>
      <c r="DU40" s="711">
        <v>0</v>
      </c>
      <c r="DV40" s="711">
        <v>47.755132978697198</v>
      </c>
      <c r="DW40" s="711">
        <v>0</v>
      </c>
      <c r="DX40" s="711">
        <v>47.592491105829083</v>
      </c>
      <c r="DY40" s="710">
        <v>0</v>
      </c>
      <c r="DZ40" s="710">
        <v>1.039019189172649</v>
      </c>
      <c r="EA40" s="710">
        <v>0</v>
      </c>
      <c r="EB40" s="710">
        <v>1.0376122331561568</v>
      </c>
      <c r="EC40" s="236"/>
      <c r="ED40" s="49"/>
      <c r="EE40" s="232"/>
      <c r="EF40" s="700">
        <v>0</v>
      </c>
      <c r="EG40" s="712">
        <v>8088</v>
      </c>
      <c r="EH40" s="44"/>
    </row>
    <row r="41" spans="1:138" ht="41.25" customHeight="1" x14ac:dyDescent="0.25">
      <c r="A41" s="871" t="s">
        <v>49</v>
      </c>
      <c r="B41" s="656" t="s">
        <v>96</v>
      </c>
      <c r="C41" s="656" t="s">
        <v>175</v>
      </c>
      <c r="D41" s="691" t="s">
        <v>699</v>
      </c>
      <c r="E41" s="656" t="s">
        <v>177</v>
      </c>
      <c r="F41" s="656" t="s">
        <v>887</v>
      </c>
      <c r="G41" s="901" t="s">
        <v>177</v>
      </c>
      <c r="H41" s="897" t="s">
        <v>55</v>
      </c>
      <c r="I41" s="17" t="s">
        <v>866</v>
      </c>
      <c r="J41" s="64">
        <v>4.16</v>
      </c>
      <c r="K41" s="665">
        <v>2.0030821179372555</v>
      </c>
      <c r="L41" s="665">
        <v>4.0422348400770005</v>
      </c>
      <c r="M41" s="64">
        <v>191</v>
      </c>
      <c r="N41" s="726">
        <v>3398108.9729999998</v>
      </c>
      <c r="O41" s="548" t="s">
        <v>874</v>
      </c>
      <c r="P41" s="909">
        <v>0.86463976300000001</v>
      </c>
      <c r="Q41" s="203" t="s">
        <v>57</v>
      </c>
      <c r="R41" s="205" t="s">
        <v>57</v>
      </c>
      <c r="S41" s="490">
        <v>0</v>
      </c>
      <c r="T41" s="18">
        <v>0</v>
      </c>
      <c r="U41" s="548">
        <v>0</v>
      </c>
      <c r="V41" s="18">
        <v>0</v>
      </c>
      <c r="W41" s="64">
        <v>0</v>
      </c>
      <c r="X41" s="18">
        <v>0</v>
      </c>
      <c r="Y41" s="18">
        <v>0</v>
      </c>
      <c r="Z41" s="18">
        <v>0</v>
      </c>
      <c r="AA41" s="18">
        <v>0</v>
      </c>
      <c r="AB41" s="18">
        <v>0</v>
      </c>
      <c r="AC41" s="18">
        <v>0</v>
      </c>
      <c r="AD41" s="18">
        <v>0</v>
      </c>
      <c r="AE41" s="18">
        <v>0</v>
      </c>
      <c r="AF41" s="18">
        <v>0</v>
      </c>
      <c r="AG41" s="64">
        <v>0</v>
      </c>
      <c r="AH41" s="18">
        <v>0</v>
      </c>
      <c r="AI41" s="64">
        <v>0</v>
      </c>
      <c r="AJ41" s="18">
        <v>0</v>
      </c>
      <c r="AK41" s="18">
        <v>6</v>
      </c>
      <c r="AL41" s="64">
        <v>6</v>
      </c>
      <c r="AM41" s="18">
        <v>0</v>
      </c>
      <c r="AN41" s="18" t="s">
        <v>58</v>
      </c>
      <c r="AO41" s="18">
        <v>0</v>
      </c>
      <c r="AP41" s="64">
        <v>0</v>
      </c>
      <c r="AQ41" s="64">
        <v>6</v>
      </c>
      <c r="AR41" s="11">
        <v>6</v>
      </c>
      <c r="AS41" s="17">
        <v>0</v>
      </c>
      <c r="AT41" s="490">
        <v>0</v>
      </c>
      <c r="AU41" s="64">
        <v>0</v>
      </c>
      <c r="AV41" s="18">
        <v>0</v>
      </c>
      <c r="AW41" s="64">
        <v>0</v>
      </c>
      <c r="AX41" s="18">
        <v>0</v>
      </c>
      <c r="AY41" s="17">
        <v>0</v>
      </c>
      <c r="AZ41" s="490">
        <v>0</v>
      </c>
      <c r="BA41" s="17">
        <v>0</v>
      </c>
      <c r="BB41" s="18">
        <v>0</v>
      </c>
      <c r="BC41" s="17">
        <v>0</v>
      </c>
      <c r="BD41" s="18">
        <v>0</v>
      </c>
      <c r="BE41" s="17">
        <v>0</v>
      </c>
      <c r="BF41" s="18">
        <v>0</v>
      </c>
      <c r="BG41" s="17">
        <v>0</v>
      </c>
      <c r="BH41" s="18">
        <v>0</v>
      </c>
      <c r="BI41" s="17">
        <v>0</v>
      </c>
      <c r="BJ41" s="18">
        <v>0</v>
      </c>
      <c r="BK41" s="17">
        <v>59.040000000000006</v>
      </c>
      <c r="BL41" s="17">
        <v>59.040000000000006</v>
      </c>
      <c r="BM41" s="17">
        <v>0</v>
      </c>
      <c r="BN41" s="17" t="s">
        <v>58</v>
      </c>
      <c r="BO41" s="18">
        <v>0</v>
      </c>
      <c r="BP41" s="18">
        <v>0</v>
      </c>
      <c r="BQ41" s="64">
        <v>59.040000000000006</v>
      </c>
      <c r="BR41" s="18">
        <v>59.040000000000006</v>
      </c>
      <c r="BS41" s="729">
        <v>6.828277223239386E-2</v>
      </c>
      <c r="BT41" s="17">
        <v>0</v>
      </c>
      <c r="BU41" s="17">
        <v>0</v>
      </c>
      <c r="BV41" s="17">
        <v>0</v>
      </c>
      <c r="BW41" s="17">
        <v>0</v>
      </c>
      <c r="BX41" s="17">
        <v>0</v>
      </c>
      <c r="BY41" s="17">
        <v>0</v>
      </c>
      <c r="BZ41" s="17">
        <v>0</v>
      </c>
      <c r="CA41" s="17">
        <v>0</v>
      </c>
      <c r="CB41" s="17">
        <v>0</v>
      </c>
      <c r="CC41" s="17">
        <v>0</v>
      </c>
      <c r="CD41" s="17">
        <v>0</v>
      </c>
      <c r="CE41" s="17">
        <v>0</v>
      </c>
      <c r="CF41" s="17">
        <v>0</v>
      </c>
      <c r="CG41" s="17">
        <v>0</v>
      </c>
      <c r="CH41" s="17">
        <v>0</v>
      </c>
      <c r="CI41" s="17">
        <v>0</v>
      </c>
      <c r="CJ41" s="17">
        <v>0</v>
      </c>
      <c r="CK41" s="17">
        <v>0</v>
      </c>
      <c r="CL41" s="702">
        <v>69303.513600000006</v>
      </c>
      <c r="CM41" s="702">
        <v>69303.513600000006</v>
      </c>
      <c r="CN41" s="702">
        <v>0</v>
      </c>
      <c r="CO41" s="702">
        <v>0</v>
      </c>
      <c r="CP41" s="702">
        <v>0</v>
      </c>
      <c r="CQ41" s="702">
        <v>0</v>
      </c>
      <c r="CR41" s="704">
        <v>69303.513600000006</v>
      </c>
      <c r="CS41" s="703">
        <v>69303.513600000006</v>
      </c>
      <c r="CT41" s="23" t="s">
        <v>56</v>
      </c>
      <c r="CU41" s="23" t="s">
        <v>56</v>
      </c>
      <c r="CV41" s="23" t="s">
        <v>56</v>
      </c>
      <c r="CW41" s="23" t="s">
        <v>56</v>
      </c>
      <c r="CX41" s="23" t="s">
        <v>56</v>
      </c>
      <c r="CY41" s="23" t="s">
        <v>56</v>
      </c>
      <c r="CZ41" s="23" t="s">
        <v>56</v>
      </c>
      <c r="DA41" s="23" t="s">
        <v>56</v>
      </c>
      <c r="DB41" s="728">
        <v>3398108.9729999998</v>
      </c>
      <c r="DC41" s="10"/>
      <c r="DD41" s="692">
        <v>0.86463976300000001</v>
      </c>
      <c r="DE41" s="120"/>
      <c r="DF41" s="120"/>
      <c r="DG41" s="120"/>
      <c r="DH41" s="140"/>
      <c r="DI41" s="140"/>
      <c r="DJ41" s="140"/>
      <c r="DK41" s="140"/>
      <c r="DL41" s="548" t="s">
        <v>56</v>
      </c>
      <c r="DM41" s="548" t="s">
        <v>56</v>
      </c>
      <c r="DN41" s="203" t="s">
        <v>55</v>
      </c>
      <c r="DO41" s="700" t="s">
        <v>56</v>
      </c>
      <c r="DP41" s="713" t="s">
        <v>56</v>
      </c>
      <c r="DQ41" s="548" t="s">
        <v>56</v>
      </c>
      <c r="DR41" s="673" t="s">
        <v>56</v>
      </c>
      <c r="DS41" s="203" t="s">
        <v>56</v>
      </c>
      <c r="DT41" s="1160" t="s">
        <v>56</v>
      </c>
      <c r="DU41" s="711">
        <v>339.9742268041237</v>
      </c>
      <c r="DV41" s="711">
        <v>-283.75353980755261</v>
      </c>
      <c r="DW41" s="711">
        <v>338.757756646519</v>
      </c>
      <c r="DX41" s="711">
        <v>-286.03819446267113</v>
      </c>
      <c r="DY41" s="710">
        <v>1.6546391752577319</v>
      </c>
      <c r="DZ41" s="710">
        <v>-0.78301408721654842</v>
      </c>
      <c r="EA41" s="710">
        <v>1.6473461175507</v>
      </c>
      <c r="EB41" s="710">
        <v>-0.78845897294926803</v>
      </c>
      <c r="EC41" s="236"/>
      <c r="ED41" s="49"/>
      <c r="EE41" s="232"/>
      <c r="EF41" s="700">
        <v>60050</v>
      </c>
      <c r="EG41" s="712">
        <v>-57125</v>
      </c>
      <c r="EH41" s="44"/>
    </row>
    <row r="42" spans="1:138" ht="41.25" customHeight="1" x14ac:dyDescent="0.25">
      <c r="A42" s="871" t="s">
        <v>49</v>
      </c>
      <c r="B42" s="656" t="s">
        <v>96</v>
      </c>
      <c r="C42" s="656" t="s">
        <v>175</v>
      </c>
      <c r="D42" s="691" t="s">
        <v>699</v>
      </c>
      <c r="E42" s="656" t="s">
        <v>177</v>
      </c>
      <c r="F42" s="656" t="s">
        <v>888</v>
      </c>
      <c r="G42" s="901" t="s">
        <v>177</v>
      </c>
      <c r="H42" s="897" t="s">
        <v>55</v>
      </c>
      <c r="I42" s="17" t="s">
        <v>889</v>
      </c>
      <c r="J42" s="64">
        <v>4.16</v>
      </c>
      <c r="K42" s="665">
        <v>2.63715127757207</v>
      </c>
      <c r="L42" s="665">
        <v>7.878787862400001E-2</v>
      </c>
      <c r="M42" s="64">
        <v>0</v>
      </c>
      <c r="N42" s="726">
        <v>5663514.9570000004</v>
      </c>
      <c r="O42" s="548" t="s">
        <v>874</v>
      </c>
      <c r="P42" s="909">
        <v>1.441066272</v>
      </c>
      <c r="Q42" s="203" t="s">
        <v>57</v>
      </c>
      <c r="R42" s="205" t="s">
        <v>57</v>
      </c>
      <c r="S42" s="490">
        <v>0</v>
      </c>
      <c r="T42" s="18">
        <v>0</v>
      </c>
      <c r="U42" s="548">
        <v>0</v>
      </c>
      <c r="V42" s="18">
        <v>0</v>
      </c>
      <c r="W42" s="64">
        <v>0</v>
      </c>
      <c r="X42" s="18">
        <v>0</v>
      </c>
      <c r="Y42" s="18">
        <v>0</v>
      </c>
      <c r="Z42" s="18">
        <v>0</v>
      </c>
      <c r="AA42" s="18">
        <v>0</v>
      </c>
      <c r="AB42" s="18">
        <v>0</v>
      </c>
      <c r="AC42" s="18">
        <v>0</v>
      </c>
      <c r="AD42" s="18">
        <v>0</v>
      </c>
      <c r="AE42" s="18">
        <v>0</v>
      </c>
      <c r="AF42" s="18">
        <v>0</v>
      </c>
      <c r="AG42" s="64">
        <v>1</v>
      </c>
      <c r="AH42" s="18">
        <v>1</v>
      </c>
      <c r="AI42" s="64">
        <v>0</v>
      </c>
      <c r="AJ42" s="18">
        <v>0</v>
      </c>
      <c r="AK42" s="18">
        <v>0</v>
      </c>
      <c r="AL42" s="64">
        <v>0</v>
      </c>
      <c r="AM42" s="18">
        <v>0</v>
      </c>
      <c r="AN42" s="18" t="s">
        <v>58</v>
      </c>
      <c r="AO42" s="18">
        <v>0</v>
      </c>
      <c r="AP42" s="64">
        <v>0</v>
      </c>
      <c r="AQ42" s="64">
        <v>1</v>
      </c>
      <c r="AR42" s="11">
        <v>1</v>
      </c>
      <c r="AS42" s="17">
        <v>0</v>
      </c>
      <c r="AT42" s="490">
        <v>0</v>
      </c>
      <c r="AU42" s="64">
        <v>0</v>
      </c>
      <c r="AV42" s="18">
        <v>0</v>
      </c>
      <c r="AW42" s="64">
        <v>0</v>
      </c>
      <c r="AX42" s="18">
        <v>0</v>
      </c>
      <c r="AY42" s="17">
        <v>0</v>
      </c>
      <c r="AZ42" s="490">
        <v>0</v>
      </c>
      <c r="BA42" s="17">
        <v>0</v>
      </c>
      <c r="BB42" s="18">
        <v>0</v>
      </c>
      <c r="BC42" s="17">
        <v>0</v>
      </c>
      <c r="BD42" s="18">
        <v>0</v>
      </c>
      <c r="BE42" s="17">
        <v>0</v>
      </c>
      <c r="BF42" s="18">
        <v>0</v>
      </c>
      <c r="BG42" s="17">
        <v>170</v>
      </c>
      <c r="BH42" s="18">
        <v>170</v>
      </c>
      <c r="BI42" s="17">
        <v>0</v>
      </c>
      <c r="BJ42" s="18">
        <v>0</v>
      </c>
      <c r="BK42" s="17">
        <v>0</v>
      </c>
      <c r="BL42" s="17" t="s">
        <v>58</v>
      </c>
      <c r="BM42" s="17">
        <v>0</v>
      </c>
      <c r="BN42" s="17" t="s">
        <v>58</v>
      </c>
      <c r="BO42" s="18">
        <v>0</v>
      </c>
      <c r="BP42" s="18">
        <v>0</v>
      </c>
      <c r="BQ42" s="64">
        <v>170</v>
      </c>
      <c r="BR42" s="18">
        <v>170</v>
      </c>
      <c r="BS42" s="729">
        <v>0.11796820403274279</v>
      </c>
      <c r="BT42" s="17">
        <v>0</v>
      </c>
      <c r="BU42" s="17">
        <v>0</v>
      </c>
      <c r="BV42" s="17">
        <v>0</v>
      </c>
      <c r="BW42" s="17">
        <v>0</v>
      </c>
      <c r="BX42" s="17">
        <v>0</v>
      </c>
      <c r="BY42" s="17">
        <v>0</v>
      </c>
      <c r="BZ42" s="17">
        <v>0</v>
      </c>
      <c r="CA42" s="17">
        <v>0</v>
      </c>
      <c r="CB42" s="17">
        <v>0</v>
      </c>
      <c r="CC42" s="17">
        <v>0</v>
      </c>
      <c r="CD42" s="17">
        <v>0</v>
      </c>
      <c r="CE42" s="17">
        <v>0</v>
      </c>
      <c r="CF42" s="17">
        <v>0</v>
      </c>
      <c r="CG42" s="17">
        <v>0</v>
      </c>
      <c r="CH42" s="17">
        <v>857779.19999999984</v>
      </c>
      <c r="CI42" s="17">
        <v>857779.19999999984</v>
      </c>
      <c r="CJ42" s="17">
        <v>0</v>
      </c>
      <c r="CK42" s="17">
        <v>0</v>
      </c>
      <c r="CL42" s="702">
        <v>0</v>
      </c>
      <c r="CM42" s="702">
        <v>0</v>
      </c>
      <c r="CN42" s="702">
        <v>0</v>
      </c>
      <c r="CO42" s="702">
        <v>0</v>
      </c>
      <c r="CP42" s="702">
        <v>0</v>
      </c>
      <c r="CQ42" s="702">
        <v>0</v>
      </c>
      <c r="CR42" s="704">
        <v>857779.19999999984</v>
      </c>
      <c r="CS42" s="703">
        <v>857779.19999999984</v>
      </c>
      <c r="CT42" s="23" t="s">
        <v>56</v>
      </c>
      <c r="CU42" s="23" t="s">
        <v>56</v>
      </c>
      <c r="CV42" s="23" t="s">
        <v>56</v>
      </c>
      <c r="CW42" s="23" t="s">
        <v>56</v>
      </c>
      <c r="CX42" s="23" t="s">
        <v>56</v>
      </c>
      <c r="CY42" s="23" t="s">
        <v>56</v>
      </c>
      <c r="CZ42" s="23" t="s">
        <v>56</v>
      </c>
      <c r="DA42" s="23" t="s">
        <v>56</v>
      </c>
      <c r="DB42" s="728">
        <v>5663514.9570000004</v>
      </c>
      <c r="DC42" s="10"/>
      <c r="DD42" s="692">
        <v>1.441066272</v>
      </c>
      <c r="DE42" s="120"/>
      <c r="DF42" s="120"/>
      <c r="DG42" s="120"/>
      <c r="DH42" s="140"/>
      <c r="DI42" s="140"/>
      <c r="DJ42" s="140"/>
      <c r="DK42" s="140"/>
      <c r="DL42" s="548" t="s">
        <v>56</v>
      </c>
      <c r="DM42" s="548" t="s">
        <v>56</v>
      </c>
      <c r="DN42" s="203" t="s">
        <v>55</v>
      </c>
      <c r="DO42" s="700" t="s">
        <v>56</v>
      </c>
      <c r="DP42" s="713" t="s">
        <v>56</v>
      </c>
      <c r="DQ42" s="548" t="s">
        <v>56</v>
      </c>
      <c r="DR42" s="673" t="s">
        <v>56</v>
      </c>
      <c r="DS42" s="203" t="s">
        <v>56</v>
      </c>
      <c r="DT42" s="1160" t="s">
        <v>56</v>
      </c>
      <c r="DU42" s="711">
        <v>0</v>
      </c>
      <c r="DV42" s="711">
        <v>15</v>
      </c>
      <c r="DW42" s="711">
        <v>0</v>
      </c>
      <c r="DX42" s="711">
        <v>15</v>
      </c>
      <c r="DY42" s="710">
        <v>0</v>
      </c>
      <c r="DZ42" s="710">
        <v>0.66666666666666663</v>
      </c>
      <c r="EA42" s="710">
        <v>0</v>
      </c>
      <c r="EB42" s="710">
        <v>0.66666666666666663</v>
      </c>
      <c r="EC42" s="236"/>
      <c r="ED42" s="49"/>
      <c r="EE42" s="232"/>
      <c r="EF42" s="700">
        <v>0</v>
      </c>
      <c r="EG42" s="712">
        <v>15</v>
      </c>
      <c r="EH42" s="44"/>
    </row>
    <row r="43" spans="1:138" ht="41.25" customHeight="1" x14ac:dyDescent="0.25">
      <c r="A43" s="871" t="s">
        <v>49</v>
      </c>
      <c r="B43" s="656" t="s">
        <v>96</v>
      </c>
      <c r="C43" s="656" t="s">
        <v>175</v>
      </c>
      <c r="D43" s="691" t="s">
        <v>890</v>
      </c>
      <c r="E43" s="656" t="s">
        <v>177</v>
      </c>
      <c r="F43" s="656" t="s">
        <v>891</v>
      </c>
      <c r="G43" s="901" t="s">
        <v>177</v>
      </c>
      <c r="H43" s="897" t="s">
        <v>55</v>
      </c>
      <c r="I43" s="17" t="s">
        <v>866</v>
      </c>
      <c r="J43" s="64">
        <v>4.16</v>
      </c>
      <c r="K43" s="665">
        <v>2.0967514256105799</v>
      </c>
      <c r="L43" s="665">
        <v>4.8119318081730009</v>
      </c>
      <c r="M43" s="64">
        <v>922</v>
      </c>
      <c r="N43" s="726">
        <v>5531366.273</v>
      </c>
      <c r="O43" s="548" t="s">
        <v>874</v>
      </c>
      <c r="P43" s="909">
        <v>1.407441392</v>
      </c>
      <c r="Q43" s="203" t="s">
        <v>57</v>
      </c>
      <c r="R43" s="205" t="s">
        <v>57</v>
      </c>
      <c r="S43" s="490">
        <v>0</v>
      </c>
      <c r="T43" s="18">
        <v>0</v>
      </c>
      <c r="U43" s="548">
        <v>0</v>
      </c>
      <c r="V43" s="18">
        <v>0</v>
      </c>
      <c r="W43" s="64">
        <v>0</v>
      </c>
      <c r="X43" s="18">
        <v>0</v>
      </c>
      <c r="Y43" s="18">
        <v>0</v>
      </c>
      <c r="Z43" s="18">
        <v>0</v>
      </c>
      <c r="AA43" s="18">
        <v>0</v>
      </c>
      <c r="AB43" s="18">
        <v>0</v>
      </c>
      <c r="AC43" s="18">
        <v>0</v>
      </c>
      <c r="AD43" s="18">
        <v>0</v>
      </c>
      <c r="AE43" s="18">
        <v>0</v>
      </c>
      <c r="AF43" s="18">
        <v>0</v>
      </c>
      <c r="AG43" s="64">
        <v>0</v>
      </c>
      <c r="AH43" s="18">
        <v>0</v>
      </c>
      <c r="AI43" s="64">
        <v>0</v>
      </c>
      <c r="AJ43" s="18">
        <v>0</v>
      </c>
      <c r="AK43" s="18">
        <v>46</v>
      </c>
      <c r="AL43" s="64">
        <v>46</v>
      </c>
      <c r="AM43" s="18">
        <v>2</v>
      </c>
      <c r="AN43" s="18">
        <v>2</v>
      </c>
      <c r="AO43" s="18">
        <v>0</v>
      </c>
      <c r="AP43" s="64">
        <v>0</v>
      </c>
      <c r="AQ43" s="64">
        <v>48</v>
      </c>
      <c r="AR43" s="11">
        <v>48</v>
      </c>
      <c r="AS43" s="17">
        <v>0</v>
      </c>
      <c r="AT43" s="490">
        <v>0</v>
      </c>
      <c r="AU43" s="64">
        <v>0</v>
      </c>
      <c r="AV43" s="18">
        <v>0</v>
      </c>
      <c r="AW43" s="64">
        <v>0</v>
      </c>
      <c r="AX43" s="18">
        <v>0</v>
      </c>
      <c r="AY43" s="17">
        <v>0</v>
      </c>
      <c r="AZ43" s="490">
        <v>0</v>
      </c>
      <c r="BA43" s="17">
        <v>0</v>
      </c>
      <c r="BB43" s="18">
        <v>0</v>
      </c>
      <c r="BC43" s="17">
        <v>0</v>
      </c>
      <c r="BD43" s="18">
        <v>0</v>
      </c>
      <c r="BE43" s="17">
        <v>0</v>
      </c>
      <c r="BF43" s="18">
        <v>0</v>
      </c>
      <c r="BG43" s="17">
        <v>0</v>
      </c>
      <c r="BH43" s="18">
        <v>0</v>
      </c>
      <c r="BI43" s="17">
        <v>0</v>
      </c>
      <c r="BJ43" s="18">
        <v>0</v>
      </c>
      <c r="BK43" s="17">
        <v>296.12</v>
      </c>
      <c r="BL43" s="17">
        <v>296.12</v>
      </c>
      <c r="BM43" s="17">
        <v>15.2</v>
      </c>
      <c r="BN43" s="17">
        <v>15.2</v>
      </c>
      <c r="BO43" s="18">
        <v>0</v>
      </c>
      <c r="BP43" s="18">
        <v>0</v>
      </c>
      <c r="BQ43" s="64">
        <v>311.32</v>
      </c>
      <c r="BR43" s="18">
        <v>311.32</v>
      </c>
      <c r="BS43" s="729">
        <v>0.22119571143037692</v>
      </c>
      <c r="BT43" s="17">
        <v>0</v>
      </c>
      <c r="BU43" s="17">
        <v>0</v>
      </c>
      <c r="BV43" s="17">
        <v>0</v>
      </c>
      <c r="BW43" s="17">
        <v>0</v>
      </c>
      <c r="BX43" s="17">
        <v>0</v>
      </c>
      <c r="BY43" s="17">
        <v>0</v>
      </c>
      <c r="BZ43" s="17">
        <v>0</v>
      </c>
      <c r="CA43" s="17">
        <v>0</v>
      </c>
      <c r="CB43" s="17">
        <v>0</v>
      </c>
      <c r="CC43" s="17">
        <v>0</v>
      </c>
      <c r="CD43" s="17">
        <v>0</v>
      </c>
      <c r="CE43" s="17">
        <v>0</v>
      </c>
      <c r="CF43" s="17">
        <v>0</v>
      </c>
      <c r="CG43" s="17">
        <v>0</v>
      </c>
      <c r="CH43" s="17">
        <v>0</v>
      </c>
      <c r="CI43" s="17">
        <v>0</v>
      </c>
      <c r="CJ43" s="17">
        <v>0</v>
      </c>
      <c r="CK43" s="17">
        <v>0</v>
      </c>
      <c r="CL43" s="702">
        <v>347597.50080000004</v>
      </c>
      <c r="CM43" s="702">
        <v>347597.50080000004</v>
      </c>
      <c r="CN43" s="702">
        <v>17842.367999999999</v>
      </c>
      <c r="CO43" s="702">
        <v>17842.367999999999</v>
      </c>
      <c r="CP43" s="702">
        <v>0</v>
      </c>
      <c r="CQ43" s="702">
        <v>0</v>
      </c>
      <c r="CR43" s="704">
        <v>365439.86880000005</v>
      </c>
      <c r="CS43" s="703">
        <v>365439.86880000005</v>
      </c>
      <c r="CT43" s="23" t="s">
        <v>56</v>
      </c>
      <c r="CU43" s="23" t="s">
        <v>56</v>
      </c>
      <c r="CV43" s="23" t="s">
        <v>56</v>
      </c>
      <c r="CW43" s="23" t="s">
        <v>56</v>
      </c>
      <c r="CX43" s="23" t="s">
        <v>56</v>
      </c>
      <c r="CY43" s="23" t="s">
        <v>56</v>
      </c>
      <c r="CZ43" s="23" t="s">
        <v>56</v>
      </c>
      <c r="DA43" s="23" t="s">
        <v>56</v>
      </c>
      <c r="DB43" s="728">
        <v>5531366.273</v>
      </c>
      <c r="DC43" s="10"/>
      <c r="DD43" s="692">
        <v>1.407441392</v>
      </c>
      <c r="DE43" s="120"/>
      <c r="DF43" s="120"/>
      <c r="DG43" s="120"/>
      <c r="DH43" s="140"/>
      <c r="DI43" s="140"/>
      <c r="DJ43" s="140"/>
      <c r="DK43" s="140"/>
      <c r="DL43" s="548" t="s">
        <v>56</v>
      </c>
      <c r="DM43" s="548" t="s">
        <v>56</v>
      </c>
      <c r="DN43" s="203" t="s">
        <v>55</v>
      </c>
      <c r="DO43" s="700" t="s">
        <v>56</v>
      </c>
      <c r="DP43" s="713" t="s">
        <v>56</v>
      </c>
      <c r="DQ43" s="548" t="s">
        <v>56</v>
      </c>
      <c r="DR43" s="673" t="s">
        <v>56</v>
      </c>
      <c r="DS43" s="203" t="s">
        <v>56</v>
      </c>
      <c r="DT43" s="1160" t="s">
        <v>56</v>
      </c>
      <c r="DU43" s="711">
        <v>26.205789624534251</v>
      </c>
      <c r="DV43" s="711">
        <v>-14.987530005697639</v>
      </c>
      <c r="DW43" s="711">
        <v>26.179744245568902</v>
      </c>
      <c r="DX43" s="711">
        <v>-15.398238296691614</v>
      </c>
      <c r="DY43" s="710">
        <v>7.1080538836342785E-2</v>
      </c>
      <c r="DZ43" s="710">
        <v>4.1622553166353049E-3</v>
      </c>
      <c r="EA43" s="710">
        <v>7.0996307260991903E-2</v>
      </c>
      <c r="EB43" s="710">
        <v>-7.456302173249052E-5</v>
      </c>
      <c r="EC43" s="236"/>
      <c r="ED43" s="49"/>
      <c r="EE43" s="232"/>
      <c r="EF43" s="700">
        <v>0</v>
      </c>
      <c r="EG43" s="712">
        <v>0</v>
      </c>
      <c r="EH43" s="44"/>
    </row>
    <row r="44" spans="1:138" ht="41.25" customHeight="1" x14ac:dyDescent="0.25">
      <c r="A44" s="871" t="s">
        <v>49</v>
      </c>
      <c r="B44" s="656" t="s">
        <v>96</v>
      </c>
      <c r="C44" s="656" t="s">
        <v>175</v>
      </c>
      <c r="D44" s="691" t="s">
        <v>892</v>
      </c>
      <c r="E44" s="656" t="s">
        <v>177</v>
      </c>
      <c r="F44" s="656" t="s">
        <v>893</v>
      </c>
      <c r="G44" s="901" t="s">
        <v>177</v>
      </c>
      <c r="H44" s="897" t="s">
        <v>55</v>
      </c>
      <c r="I44" s="17" t="s">
        <v>866</v>
      </c>
      <c r="J44" s="64">
        <v>4.16</v>
      </c>
      <c r="K44" s="665">
        <v>2.2480633841597975</v>
      </c>
      <c r="L44" s="665">
        <v>0.76515151356</v>
      </c>
      <c r="M44" s="64">
        <v>99</v>
      </c>
      <c r="N44" s="726">
        <v>3492500.889</v>
      </c>
      <c r="O44" s="548" t="s">
        <v>874</v>
      </c>
      <c r="P44" s="909">
        <v>0.88865753400000003</v>
      </c>
      <c r="Q44" s="203" t="s">
        <v>57</v>
      </c>
      <c r="R44" s="205" t="s">
        <v>57</v>
      </c>
      <c r="S44" s="490">
        <v>0</v>
      </c>
      <c r="T44" s="18">
        <v>0</v>
      </c>
      <c r="U44" s="548">
        <v>0</v>
      </c>
      <c r="V44" s="18">
        <v>0</v>
      </c>
      <c r="W44" s="64">
        <v>0</v>
      </c>
      <c r="X44" s="18">
        <v>0</v>
      </c>
      <c r="Y44" s="18">
        <v>0</v>
      </c>
      <c r="Z44" s="18">
        <v>0</v>
      </c>
      <c r="AA44" s="18">
        <v>0</v>
      </c>
      <c r="AB44" s="18">
        <v>0</v>
      </c>
      <c r="AC44" s="18">
        <v>0</v>
      </c>
      <c r="AD44" s="18">
        <v>0</v>
      </c>
      <c r="AE44" s="18">
        <v>0</v>
      </c>
      <c r="AF44" s="18">
        <v>0</v>
      </c>
      <c r="AG44" s="64">
        <v>0</v>
      </c>
      <c r="AH44" s="18">
        <v>0</v>
      </c>
      <c r="AI44" s="64">
        <v>0</v>
      </c>
      <c r="AJ44" s="18">
        <v>0</v>
      </c>
      <c r="AK44" s="18">
        <v>1</v>
      </c>
      <c r="AL44" s="64">
        <v>1</v>
      </c>
      <c r="AM44" s="18">
        <v>0</v>
      </c>
      <c r="AN44" s="18" t="s">
        <v>58</v>
      </c>
      <c r="AO44" s="18">
        <v>0</v>
      </c>
      <c r="AP44" s="64">
        <v>0</v>
      </c>
      <c r="AQ44" s="64">
        <v>1</v>
      </c>
      <c r="AR44" s="11">
        <v>1</v>
      </c>
      <c r="AS44" s="17">
        <v>0</v>
      </c>
      <c r="AT44" s="490">
        <v>0</v>
      </c>
      <c r="AU44" s="64">
        <v>0</v>
      </c>
      <c r="AV44" s="18">
        <v>0</v>
      </c>
      <c r="AW44" s="64">
        <v>0</v>
      </c>
      <c r="AX44" s="18">
        <v>0</v>
      </c>
      <c r="AY44" s="17">
        <v>0</v>
      </c>
      <c r="AZ44" s="490">
        <v>0</v>
      </c>
      <c r="BA44" s="17">
        <v>0</v>
      </c>
      <c r="BB44" s="18">
        <v>0</v>
      </c>
      <c r="BC44" s="17">
        <v>0</v>
      </c>
      <c r="BD44" s="18">
        <v>0</v>
      </c>
      <c r="BE44" s="17">
        <v>0</v>
      </c>
      <c r="BF44" s="18">
        <v>0</v>
      </c>
      <c r="BG44" s="17">
        <v>0</v>
      </c>
      <c r="BH44" s="18">
        <v>0</v>
      </c>
      <c r="BI44" s="17">
        <v>0</v>
      </c>
      <c r="BJ44" s="18">
        <v>0</v>
      </c>
      <c r="BK44" s="17">
        <v>7.6</v>
      </c>
      <c r="BL44" s="17">
        <v>7.6</v>
      </c>
      <c r="BM44" s="17">
        <v>0</v>
      </c>
      <c r="BN44" s="17" t="s">
        <v>58</v>
      </c>
      <c r="BO44" s="18">
        <v>0</v>
      </c>
      <c r="BP44" s="18">
        <v>0</v>
      </c>
      <c r="BQ44" s="64">
        <v>7.6</v>
      </c>
      <c r="BR44" s="18">
        <v>7.6</v>
      </c>
      <c r="BS44" s="729">
        <v>8.5522259241882486E-3</v>
      </c>
      <c r="BT44" s="17">
        <v>0</v>
      </c>
      <c r="BU44" s="17">
        <v>0</v>
      </c>
      <c r="BV44" s="17">
        <v>0</v>
      </c>
      <c r="BW44" s="17">
        <v>0</v>
      </c>
      <c r="BX44" s="17">
        <v>0</v>
      </c>
      <c r="BY44" s="17">
        <v>0</v>
      </c>
      <c r="BZ44" s="17">
        <v>0</v>
      </c>
      <c r="CA44" s="17">
        <v>0</v>
      </c>
      <c r="CB44" s="17">
        <v>0</v>
      </c>
      <c r="CC44" s="17">
        <v>0</v>
      </c>
      <c r="CD44" s="17">
        <v>0</v>
      </c>
      <c r="CE44" s="17">
        <v>0</v>
      </c>
      <c r="CF44" s="17">
        <v>0</v>
      </c>
      <c r="CG44" s="17">
        <v>0</v>
      </c>
      <c r="CH44" s="17">
        <v>0</v>
      </c>
      <c r="CI44" s="17">
        <v>0</v>
      </c>
      <c r="CJ44" s="17">
        <v>0</v>
      </c>
      <c r="CK44" s="17">
        <v>0</v>
      </c>
      <c r="CL44" s="702">
        <v>8921.1839999999993</v>
      </c>
      <c r="CM44" s="702">
        <v>8921.1839999999993</v>
      </c>
      <c r="CN44" s="702">
        <v>0</v>
      </c>
      <c r="CO44" s="702">
        <v>0</v>
      </c>
      <c r="CP44" s="702">
        <v>0</v>
      </c>
      <c r="CQ44" s="702">
        <v>0</v>
      </c>
      <c r="CR44" s="704">
        <v>8921.1839999999993</v>
      </c>
      <c r="CS44" s="703">
        <v>8921.1839999999993</v>
      </c>
      <c r="CT44" s="23" t="s">
        <v>56</v>
      </c>
      <c r="CU44" s="23" t="s">
        <v>56</v>
      </c>
      <c r="CV44" s="23" t="s">
        <v>56</v>
      </c>
      <c r="CW44" s="23" t="s">
        <v>56</v>
      </c>
      <c r="CX44" s="23" t="s">
        <v>56</v>
      </c>
      <c r="CY44" s="23" t="s">
        <v>56</v>
      </c>
      <c r="CZ44" s="23" t="s">
        <v>56</v>
      </c>
      <c r="DA44" s="23" t="s">
        <v>56</v>
      </c>
      <c r="DB44" s="728">
        <v>3492500.889</v>
      </c>
      <c r="DC44" s="10"/>
      <c r="DD44" s="692">
        <v>0.88865753400000003</v>
      </c>
      <c r="DE44" s="120"/>
      <c r="DF44" s="120"/>
      <c r="DG44" s="120"/>
      <c r="DH44" s="140"/>
      <c r="DI44" s="140"/>
      <c r="DJ44" s="140"/>
      <c r="DK44" s="140"/>
      <c r="DL44" s="548" t="s">
        <v>56</v>
      </c>
      <c r="DM44" s="548" t="s">
        <v>56</v>
      </c>
      <c r="DN44" s="203" t="s">
        <v>55</v>
      </c>
      <c r="DO44" s="700" t="s">
        <v>56</v>
      </c>
      <c r="DP44" s="713" t="s">
        <v>56</v>
      </c>
      <c r="DQ44" s="548" t="s">
        <v>56</v>
      </c>
      <c r="DR44" s="673" t="s">
        <v>56</v>
      </c>
      <c r="DS44" s="203" t="s">
        <v>56</v>
      </c>
      <c r="DT44" s="1160" t="s">
        <v>56</v>
      </c>
      <c r="DU44" s="711">
        <v>0</v>
      </c>
      <c r="DV44" s="711">
        <v>62.092803030303031</v>
      </c>
      <c r="DW44" s="711">
        <v>0</v>
      </c>
      <c r="DX44" s="711">
        <v>62.092803030303031</v>
      </c>
      <c r="DY44" s="710">
        <v>0</v>
      </c>
      <c r="DZ44" s="710">
        <v>0.52462121212121204</v>
      </c>
      <c r="EA44" s="710">
        <v>0</v>
      </c>
      <c r="EB44" s="710">
        <v>0.52462121212121204</v>
      </c>
      <c r="EC44" s="236"/>
      <c r="ED44" s="49"/>
      <c r="EE44" s="232"/>
      <c r="EF44" s="700">
        <v>0</v>
      </c>
      <c r="EG44" s="712">
        <v>0</v>
      </c>
      <c r="EH44" s="44"/>
    </row>
    <row r="45" spans="1:138" ht="41.25" customHeight="1" x14ac:dyDescent="0.25">
      <c r="A45" s="871" t="s">
        <v>49</v>
      </c>
      <c r="B45" s="656" t="s">
        <v>96</v>
      </c>
      <c r="C45" s="656" t="s">
        <v>175</v>
      </c>
      <c r="D45" s="691" t="s">
        <v>892</v>
      </c>
      <c r="E45" s="656" t="s">
        <v>177</v>
      </c>
      <c r="F45" s="656" t="s">
        <v>894</v>
      </c>
      <c r="G45" s="901" t="s">
        <v>177</v>
      </c>
      <c r="H45" s="897" t="s">
        <v>55</v>
      </c>
      <c r="I45" s="17" t="s">
        <v>866</v>
      </c>
      <c r="J45" s="64">
        <v>4.16</v>
      </c>
      <c r="K45" s="665">
        <v>2.6947939284479623</v>
      </c>
      <c r="L45" s="665">
        <v>6.3763257443130001</v>
      </c>
      <c r="M45" s="64">
        <v>694</v>
      </c>
      <c r="N45" s="726">
        <v>4625203.8780000005</v>
      </c>
      <c r="O45" s="548" t="s">
        <v>874</v>
      </c>
      <c r="P45" s="909">
        <v>1.176870788</v>
      </c>
      <c r="Q45" s="203" t="s">
        <v>57</v>
      </c>
      <c r="R45" s="205" t="s">
        <v>57</v>
      </c>
      <c r="S45" s="490">
        <v>0</v>
      </c>
      <c r="T45" s="18">
        <v>0</v>
      </c>
      <c r="U45" s="548">
        <v>0</v>
      </c>
      <c r="V45" s="18">
        <v>0</v>
      </c>
      <c r="W45" s="64">
        <v>0</v>
      </c>
      <c r="X45" s="18">
        <v>0</v>
      </c>
      <c r="Y45" s="18">
        <v>0</v>
      </c>
      <c r="Z45" s="18">
        <v>0</v>
      </c>
      <c r="AA45" s="18">
        <v>0</v>
      </c>
      <c r="AB45" s="18">
        <v>0</v>
      </c>
      <c r="AC45" s="18">
        <v>0</v>
      </c>
      <c r="AD45" s="18">
        <v>0</v>
      </c>
      <c r="AE45" s="18">
        <v>0</v>
      </c>
      <c r="AF45" s="18">
        <v>0</v>
      </c>
      <c r="AG45" s="64">
        <v>0</v>
      </c>
      <c r="AH45" s="18">
        <v>0</v>
      </c>
      <c r="AI45" s="64">
        <v>0</v>
      </c>
      <c r="AJ45" s="18">
        <v>0</v>
      </c>
      <c r="AK45" s="18">
        <v>37</v>
      </c>
      <c r="AL45" s="64">
        <v>37</v>
      </c>
      <c r="AM45" s="18">
        <v>2</v>
      </c>
      <c r="AN45" s="18">
        <v>2</v>
      </c>
      <c r="AO45" s="18">
        <v>0</v>
      </c>
      <c r="AP45" s="64">
        <v>0</v>
      </c>
      <c r="AQ45" s="64">
        <v>39</v>
      </c>
      <c r="AR45" s="11">
        <v>39</v>
      </c>
      <c r="AS45" s="17">
        <v>0</v>
      </c>
      <c r="AT45" s="490">
        <v>0</v>
      </c>
      <c r="AU45" s="64">
        <v>0</v>
      </c>
      <c r="AV45" s="18">
        <v>0</v>
      </c>
      <c r="AW45" s="64">
        <v>0</v>
      </c>
      <c r="AX45" s="18">
        <v>0</v>
      </c>
      <c r="AY45" s="17">
        <v>0</v>
      </c>
      <c r="AZ45" s="490">
        <v>0</v>
      </c>
      <c r="BA45" s="17">
        <v>0</v>
      </c>
      <c r="BB45" s="18">
        <v>0</v>
      </c>
      <c r="BC45" s="17">
        <v>0</v>
      </c>
      <c r="BD45" s="18">
        <v>0</v>
      </c>
      <c r="BE45" s="17">
        <v>0</v>
      </c>
      <c r="BF45" s="18">
        <v>0</v>
      </c>
      <c r="BG45" s="17">
        <v>0</v>
      </c>
      <c r="BH45" s="18">
        <v>0</v>
      </c>
      <c r="BI45" s="17">
        <v>0</v>
      </c>
      <c r="BJ45" s="18">
        <v>0</v>
      </c>
      <c r="BK45" s="17">
        <v>320.78000000000003</v>
      </c>
      <c r="BL45" s="17">
        <v>320.77999999999997</v>
      </c>
      <c r="BM45" s="17">
        <v>15.2</v>
      </c>
      <c r="BN45" s="17">
        <v>15.2</v>
      </c>
      <c r="BO45" s="18">
        <v>0</v>
      </c>
      <c r="BP45" s="18">
        <v>0</v>
      </c>
      <c r="BQ45" s="64">
        <v>335.98</v>
      </c>
      <c r="BR45" s="18">
        <v>335.97999999999996</v>
      </c>
      <c r="BS45" s="729">
        <v>0.28548588632314664</v>
      </c>
      <c r="BT45" s="17">
        <v>0</v>
      </c>
      <c r="BU45" s="17">
        <v>0</v>
      </c>
      <c r="BV45" s="17">
        <v>0</v>
      </c>
      <c r="BW45" s="17">
        <v>0</v>
      </c>
      <c r="BX45" s="17">
        <v>0</v>
      </c>
      <c r="BY45" s="17">
        <v>0</v>
      </c>
      <c r="BZ45" s="17">
        <v>0</v>
      </c>
      <c r="CA45" s="17">
        <v>0</v>
      </c>
      <c r="CB45" s="17">
        <v>0</v>
      </c>
      <c r="CC45" s="17">
        <v>0</v>
      </c>
      <c r="CD45" s="17">
        <v>0</v>
      </c>
      <c r="CE45" s="17">
        <v>0</v>
      </c>
      <c r="CF45" s="17">
        <v>0</v>
      </c>
      <c r="CG45" s="17">
        <v>0</v>
      </c>
      <c r="CH45" s="17">
        <v>0</v>
      </c>
      <c r="CI45" s="17">
        <v>0</v>
      </c>
      <c r="CJ45" s="17">
        <v>0</v>
      </c>
      <c r="CK45" s="17">
        <v>0</v>
      </c>
      <c r="CL45" s="702">
        <v>376544.39520000003</v>
      </c>
      <c r="CM45" s="702">
        <v>376544.39519999997</v>
      </c>
      <c r="CN45" s="702">
        <v>17842.367999999999</v>
      </c>
      <c r="CO45" s="702">
        <v>17842.367999999999</v>
      </c>
      <c r="CP45" s="702">
        <v>0</v>
      </c>
      <c r="CQ45" s="702">
        <v>0</v>
      </c>
      <c r="CR45" s="704">
        <v>394386.76320000004</v>
      </c>
      <c r="CS45" s="703">
        <v>394386.76319999999</v>
      </c>
      <c r="CT45" s="23" t="s">
        <v>56</v>
      </c>
      <c r="CU45" s="23" t="s">
        <v>56</v>
      </c>
      <c r="CV45" s="23" t="s">
        <v>56</v>
      </c>
      <c r="CW45" s="23" t="s">
        <v>56</v>
      </c>
      <c r="CX45" s="23" t="s">
        <v>56</v>
      </c>
      <c r="CY45" s="23" t="s">
        <v>56</v>
      </c>
      <c r="CZ45" s="23" t="s">
        <v>56</v>
      </c>
      <c r="DA45" s="23" t="s">
        <v>56</v>
      </c>
      <c r="DB45" s="728">
        <v>4625203.8780000005</v>
      </c>
      <c r="DC45" s="10"/>
      <c r="DD45" s="692">
        <v>1.176870788</v>
      </c>
      <c r="DE45" s="120"/>
      <c r="DF45" s="120"/>
      <c r="DG45" s="120"/>
      <c r="DH45" s="140"/>
      <c r="DI45" s="140"/>
      <c r="DJ45" s="140"/>
      <c r="DK45" s="140"/>
      <c r="DL45" s="548" t="s">
        <v>56</v>
      </c>
      <c r="DM45" s="548" t="s">
        <v>56</v>
      </c>
      <c r="DN45" s="203" t="s">
        <v>55</v>
      </c>
      <c r="DO45" s="700" t="s">
        <v>56</v>
      </c>
      <c r="DP45" s="713" t="s">
        <v>56</v>
      </c>
      <c r="DQ45" s="548" t="s">
        <v>56</v>
      </c>
      <c r="DR45" s="673" t="s">
        <v>56</v>
      </c>
      <c r="DS45" s="203" t="s">
        <v>56</v>
      </c>
      <c r="DT45" s="1160" t="s">
        <v>56</v>
      </c>
      <c r="DU45" s="711">
        <v>22.346206045650824</v>
      </c>
      <c r="DV45" s="711">
        <v>93.660508342571745</v>
      </c>
      <c r="DW45" s="711">
        <v>22.408839249734399</v>
      </c>
      <c r="DX45" s="711">
        <v>93.57370670855272</v>
      </c>
      <c r="DY45" s="710">
        <v>6.6625539790252902E-2</v>
      </c>
      <c r="DZ45" s="710">
        <v>0.64445225346599</v>
      </c>
      <c r="EA45" s="710">
        <v>6.6695241235300601E-2</v>
      </c>
      <c r="EB45" s="710">
        <v>0.64436734381424687</v>
      </c>
      <c r="EC45" s="236"/>
      <c r="ED45" s="49"/>
      <c r="EE45" s="232"/>
      <c r="EF45" s="700">
        <v>0</v>
      </c>
      <c r="EG45" s="712">
        <v>0</v>
      </c>
      <c r="EH45" s="44"/>
    </row>
    <row r="46" spans="1:138" ht="41.25" customHeight="1" x14ac:dyDescent="0.25">
      <c r="A46" s="871" t="s">
        <v>49</v>
      </c>
      <c r="B46" s="656" t="s">
        <v>96</v>
      </c>
      <c r="C46" s="656" t="s">
        <v>175</v>
      </c>
      <c r="D46" s="691" t="s">
        <v>892</v>
      </c>
      <c r="E46" s="656" t="s">
        <v>177</v>
      </c>
      <c r="F46" s="656" t="s">
        <v>895</v>
      </c>
      <c r="G46" s="901" t="s">
        <v>177</v>
      </c>
      <c r="H46" s="897" t="s">
        <v>55</v>
      </c>
      <c r="I46" s="17" t="s">
        <v>866</v>
      </c>
      <c r="J46" s="64">
        <v>4.16</v>
      </c>
      <c r="K46" s="665">
        <v>2.7236152538859084</v>
      </c>
      <c r="L46" s="665">
        <v>6.8416666524360004</v>
      </c>
      <c r="M46" s="64">
        <v>720</v>
      </c>
      <c r="N46" s="726">
        <v>6720704.4139999999</v>
      </c>
      <c r="O46" s="548" t="s">
        <v>874</v>
      </c>
      <c r="P46" s="909">
        <v>1.710065309</v>
      </c>
      <c r="Q46" s="203" t="s">
        <v>57</v>
      </c>
      <c r="R46" s="205" t="s">
        <v>57</v>
      </c>
      <c r="S46" s="490">
        <v>0</v>
      </c>
      <c r="T46" s="18">
        <v>0</v>
      </c>
      <c r="U46" s="548">
        <v>0</v>
      </c>
      <c r="V46" s="18">
        <v>0</v>
      </c>
      <c r="W46" s="64">
        <v>0</v>
      </c>
      <c r="X46" s="18">
        <v>0</v>
      </c>
      <c r="Y46" s="18">
        <v>0</v>
      </c>
      <c r="Z46" s="18">
        <v>0</v>
      </c>
      <c r="AA46" s="18">
        <v>0</v>
      </c>
      <c r="AB46" s="18">
        <v>0</v>
      </c>
      <c r="AC46" s="18">
        <v>0</v>
      </c>
      <c r="AD46" s="18">
        <v>0</v>
      </c>
      <c r="AE46" s="18">
        <v>0</v>
      </c>
      <c r="AF46" s="18">
        <v>0</v>
      </c>
      <c r="AG46" s="64">
        <v>0</v>
      </c>
      <c r="AH46" s="18">
        <v>0</v>
      </c>
      <c r="AI46" s="64">
        <v>0</v>
      </c>
      <c r="AJ46" s="18">
        <v>0</v>
      </c>
      <c r="AK46" s="18">
        <v>44</v>
      </c>
      <c r="AL46" s="64">
        <v>44</v>
      </c>
      <c r="AM46" s="18">
        <v>0</v>
      </c>
      <c r="AN46" s="18" t="s">
        <v>58</v>
      </c>
      <c r="AO46" s="18">
        <v>0</v>
      </c>
      <c r="AP46" s="64">
        <v>0</v>
      </c>
      <c r="AQ46" s="64">
        <v>44</v>
      </c>
      <c r="AR46" s="11">
        <v>44</v>
      </c>
      <c r="AS46" s="17">
        <v>0</v>
      </c>
      <c r="AT46" s="490">
        <v>0</v>
      </c>
      <c r="AU46" s="64">
        <v>0</v>
      </c>
      <c r="AV46" s="18">
        <v>0</v>
      </c>
      <c r="AW46" s="64">
        <v>0</v>
      </c>
      <c r="AX46" s="18">
        <v>0</v>
      </c>
      <c r="AY46" s="17">
        <v>0</v>
      </c>
      <c r="AZ46" s="490">
        <v>0</v>
      </c>
      <c r="BA46" s="17">
        <v>0</v>
      </c>
      <c r="BB46" s="18">
        <v>0</v>
      </c>
      <c r="BC46" s="17">
        <v>0</v>
      </c>
      <c r="BD46" s="18">
        <v>0</v>
      </c>
      <c r="BE46" s="17">
        <v>0</v>
      </c>
      <c r="BF46" s="18">
        <v>0</v>
      </c>
      <c r="BG46" s="17">
        <v>0</v>
      </c>
      <c r="BH46" s="18">
        <v>0</v>
      </c>
      <c r="BI46" s="17">
        <v>0</v>
      </c>
      <c r="BJ46" s="18">
        <v>0</v>
      </c>
      <c r="BK46" s="17">
        <v>268.48</v>
      </c>
      <c r="BL46" s="17">
        <v>268.47999999999996</v>
      </c>
      <c r="BM46" s="17">
        <v>0</v>
      </c>
      <c r="BN46" s="17" t="s">
        <v>58</v>
      </c>
      <c r="BO46" s="18">
        <v>0</v>
      </c>
      <c r="BP46" s="18">
        <v>0</v>
      </c>
      <c r="BQ46" s="64">
        <v>268.48</v>
      </c>
      <c r="BR46" s="18">
        <v>268.47999999999996</v>
      </c>
      <c r="BS46" s="729">
        <v>0.15699985175244555</v>
      </c>
      <c r="BT46" s="17">
        <v>0</v>
      </c>
      <c r="BU46" s="17">
        <v>0</v>
      </c>
      <c r="BV46" s="17">
        <v>0</v>
      </c>
      <c r="BW46" s="17">
        <v>0</v>
      </c>
      <c r="BX46" s="17">
        <v>0</v>
      </c>
      <c r="BY46" s="17">
        <v>0</v>
      </c>
      <c r="BZ46" s="17">
        <v>0</v>
      </c>
      <c r="CA46" s="17">
        <v>0</v>
      </c>
      <c r="CB46" s="17">
        <v>0</v>
      </c>
      <c r="CC46" s="17">
        <v>0</v>
      </c>
      <c r="CD46" s="17">
        <v>0</v>
      </c>
      <c r="CE46" s="17">
        <v>0</v>
      </c>
      <c r="CF46" s="17">
        <v>0</v>
      </c>
      <c r="CG46" s="17">
        <v>0</v>
      </c>
      <c r="CH46" s="17">
        <v>0</v>
      </c>
      <c r="CI46" s="17">
        <v>0</v>
      </c>
      <c r="CJ46" s="17">
        <v>0</v>
      </c>
      <c r="CK46" s="17">
        <v>0</v>
      </c>
      <c r="CL46" s="702">
        <v>315152.56320000003</v>
      </c>
      <c r="CM46" s="702">
        <v>315152.56319999998</v>
      </c>
      <c r="CN46" s="702">
        <v>0</v>
      </c>
      <c r="CO46" s="702">
        <v>0</v>
      </c>
      <c r="CP46" s="702">
        <v>0</v>
      </c>
      <c r="CQ46" s="702">
        <v>0</v>
      </c>
      <c r="CR46" s="704">
        <v>315152.56320000003</v>
      </c>
      <c r="CS46" s="703">
        <v>315152.56319999998</v>
      </c>
      <c r="CT46" s="23" t="s">
        <v>56</v>
      </c>
      <c r="CU46" s="23" t="s">
        <v>56</v>
      </c>
      <c r="CV46" s="23" t="s">
        <v>56</v>
      </c>
      <c r="CW46" s="23" t="s">
        <v>56</v>
      </c>
      <c r="CX46" s="23" t="s">
        <v>56</v>
      </c>
      <c r="CY46" s="23" t="s">
        <v>56</v>
      </c>
      <c r="CZ46" s="23" t="s">
        <v>56</v>
      </c>
      <c r="DA46" s="23" t="s">
        <v>56</v>
      </c>
      <c r="DB46" s="728">
        <v>6720704.4139999999</v>
      </c>
      <c r="DC46" s="10"/>
      <c r="DD46" s="692">
        <v>1.710065309</v>
      </c>
      <c r="DE46" s="120"/>
      <c r="DF46" s="120"/>
      <c r="DG46" s="120"/>
      <c r="DH46" s="140"/>
      <c r="DI46" s="140"/>
      <c r="DJ46" s="140"/>
      <c r="DK46" s="140"/>
      <c r="DL46" s="548" t="s">
        <v>56</v>
      </c>
      <c r="DM46" s="548" t="s">
        <v>56</v>
      </c>
      <c r="DN46" s="203" t="s">
        <v>55</v>
      </c>
      <c r="DO46" s="700" t="s">
        <v>56</v>
      </c>
      <c r="DP46" s="713" t="s">
        <v>56</v>
      </c>
      <c r="DQ46" s="548" t="s">
        <v>56</v>
      </c>
      <c r="DR46" s="673" t="s">
        <v>56</v>
      </c>
      <c r="DS46" s="203" t="s">
        <v>56</v>
      </c>
      <c r="DT46" s="1160" t="s">
        <v>56</v>
      </c>
      <c r="DU46" s="711">
        <v>26.103464203233244</v>
      </c>
      <c r="DV46" s="711">
        <v>-20.143991677796095</v>
      </c>
      <c r="DW46" s="711">
        <v>26.935323522429901</v>
      </c>
      <c r="DX46" s="711">
        <v>-22.366891245290319</v>
      </c>
      <c r="DY46" s="710">
        <v>1.3108545034642027</v>
      </c>
      <c r="DZ46" s="710">
        <v>-1.2972848002871618</v>
      </c>
      <c r="EA46" s="710">
        <v>1.3058952490915401</v>
      </c>
      <c r="EB46" s="710">
        <v>-1.293270054662885</v>
      </c>
      <c r="EC46" s="236"/>
      <c r="ED46" s="49"/>
      <c r="EE46" s="232"/>
      <c r="EF46" s="700">
        <v>0</v>
      </c>
      <c r="EG46" s="712">
        <v>0</v>
      </c>
      <c r="EH46" s="44"/>
    </row>
    <row r="47" spans="1:138" ht="41.25" customHeight="1" x14ac:dyDescent="0.25">
      <c r="A47" s="871" t="s">
        <v>49</v>
      </c>
      <c r="B47" s="656" t="s">
        <v>96</v>
      </c>
      <c r="C47" s="656" t="s">
        <v>175</v>
      </c>
      <c r="D47" s="691" t="s">
        <v>892</v>
      </c>
      <c r="E47" s="656" t="s">
        <v>177</v>
      </c>
      <c r="F47" s="656" t="s">
        <v>896</v>
      </c>
      <c r="G47" s="901" t="s">
        <v>177</v>
      </c>
      <c r="H47" s="897" t="s">
        <v>55</v>
      </c>
      <c r="I47" s="17" t="s">
        <v>866</v>
      </c>
      <c r="J47" s="64">
        <v>4.16</v>
      </c>
      <c r="K47" s="665">
        <v>2.7668472420428274</v>
      </c>
      <c r="L47" s="665">
        <v>3.9229166585070003</v>
      </c>
      <c r="M47" s="64">
        <v>408</v>
      </c>
      <c r="N47" s="726">
        <v>2737365.5629999996</v>
      </c>
      <c r="O47" s="548" t="s">
        <v>874</v>
      </c>
      <c r="P47" s="909">
        <v>0.696515365</v>
      </c>
      <c r="Q47" s="203" t="s">
        <v>57</v>
      </c>
      <c r="R47" s="205" t="s">
        <v>57</v>
      </c>
      <c r="S47" s="490">
        <v>0</v>
      </c>
      <c r="T47" s="18">
        <v>0</v>
      </c>
      <c r="U47" s="548">
        <v>0</v>
      </c>
      <c r="V47" s="18">
        <v>0</v>
      </c>
      <c r="W47" s="64">
        <v>0</v>
      </c>
      <c r="X47" s="18">
        <v>0</v>
      </c>
      <c r="Y47" s="18">
        <v>0</v>
      </c>
      <c r="Z47" s="18">
        <v>0</v>
      </c>
      <c r="AA47" s="18">
        <v>0</v>
      </c>
      <c r="AB47" s="18">
        <v>0</v>
      </c>
      <c r="AC47" s="18">
        <v>0</v>
      </c>
      <c r="AD47" s="18">
        <v>0</v>
      </c>
      <c r="AE47" s="18">
        <v>0</v>
      </c>
      <c r="AF47" s="18">
        <v>0</v>
      </c>
      <c r="AG47" s="64">
        <v>0</v>
      </c>
      <c r="AH47" s="18">
        <v>0</v>
      </c>
      <c r="AI47" s="64">
        <v>0</v>
      </c>
      <c r="AJ47" s="18">
        <v>0</v>
      </c>
      <c r="AK47" s="18">
        <v>21</v>
      </c>
      <c r="AL47" s="64">
        <v>21</v>
      </c>
      <c r="AM47" s="18">
        <v>2</v>
      </c>
      <c r="AN47" s="18">
        <v>2</v>
      </c>
      <c r="AO47" s="18">
        <v>0</v>
      </c>
      <c r="AP47" s="64">
        <v>0</v>
      </c>
      <c r="AQ47" s="64">
        <v>23</v>
      </c>
      <c r="AR47" s="11">
        <v>23</v>
      </c>
      <c r="AS47" s="17">
        <v>0</v>
      </c>
      <c r="AT47" s="490">
        <v>0</v>
      </c>
      <c r="AU47" s="64">
        <v>0</v>
      </c>
      <c r="AV47" s="18">
        <v>0</v>
      </c>
      <c r="AW47" s="64">
        <v>0</v>
      </c>
      <c r="AX47" s="18">
        <v>0</v>
      </c>
      <c r="AY47" s="17">
        <v>0</v>
      </c>
      <c r="AZ47" s="490">
        <v>0</v>
      </c>
      <c r="BA47" s="17">
        <v>0</v>
      </c>
      <c r="BB47" s="18">
        <v>0</v>
      </c>
      <c r="BC47" s="17">
        <v>0</v>
      </c>
      <c r="BD47" s="18">
        <v>0</v>
      </c>
      <c r="BE47" s="17">
        <v>0</v>
      </c>
      <c r="BF47" s="18">
        <v>0</v>
      </c>
      <c r="BG47" s="17">
        <v>0</v>
      </c>
      <c r="BH47" s="18">
        <v>0</v>
      </c>
      <c r="BI47" s="17">
        <v>0</v>
      </c>
      <c r="BJ47" s="18">
        <v>0</v>
      </c>
      <c r="BK47" s="17">
        <v>134.26000000000002</v>
      </c>
      <c r="BL47" s="17">
        <v>134.26</v>
      </c>
      <c r="BM47" s="17">
        <v>17.600000000000001</v>
      </c>
      <c r="BN47" s="17">
        <v>17.600000000000001</v>
      </c>
      <c r="BO47" s="18">
        <v>0</v>
      </c>
      <c r="BP47" s="18">
        <v>0</v>
      </c>
      <c r="BQ47" s="64">
        <v>151.86000000000001</v>
      </c>
      <c r="BR47" s="18">
        <v>151.85999999999999</v>
      </c>
      <c r="BS47" s="729">
        <v>0.21802821248602322</v>
      </c>
      <c r="BT47" s="17">
        <v>0</v>
      </c>
      <c r="BU47" s="17">
        <v>0</v>
      </c>
      <c r="BV47" s="17">
        <v>0</v>
      </c>
      <c r="BW47" s="17">
        <v>0</v>
      </c>
      <c r="BX47" s="17">
        <v>0</v>
      </c>
      <c r="BY47" s="17">
        <v>0</v>
      </c>
      <c r="BZ47" s="17">
        <v>0</v>
      </c>
      <c r="CA47" s="17">
        <v>0</v>
      </c>
      <c r="CB47" s="17">
        <v>0</v>
      </c>
      <c r="CC47" s="17">
        <v>0</v>
      </c>
      <c r="CD47" s="17">
        <v>0</v>
      </c>
      <c r="CE47" s="17">
        <v>0</v>
      </c>
      <c r="CF47" s="17">
        <v>0</v>
      </c>
      <c r="CG47" s="17">
        <v>0</v>
      </c>
      <c r="CH47" s="17">
        <v>0</v>
      </c>
      <c r="CI47" s="17">
        <v>0</v>
      </c>
      <c r="CJ47" s="17">
        <v>0</v>
      </c>
      <c r="CK47" s="17">
        <v>0</v>
      </c>
      <c r="CL47" s="702">
        <v>157599.75840000002</v>
      </c>
      <c r="CM47" s="702">
        <v>157599.75839999999</v>
      </c>
      <c r="CN47" s="702">
        <v>20659.584000000003</v>
      </c>
      <c r="CO47" s="702">
        <v>20659.584000000003</v>
      </c>
      <c r="CP47" s="702">
        <v>0</v>
      </c>
      <c r="CQ47" s="702">
        <v>0</v>
      </c>
      <c r="CR47" s="704">
        <v>178259.34240000002</v>
      </c>
      <c r="CS47" s="703">
        <v>178259.34239999999</v>
      </c>
      <c r="CT47" s="23" t="s">
        <v>56</v>
      </c>
      <c r="CU47" s="23" t="s">
        <v>56</v>
      </c>
      <c r="CV47" s="23" t="s">
        <v>56</v>
      </c>
      <c r="CW47" s="23" t="s">
        <v>56</v>
      </c>
      <c r="CX47" s="23" t="s">
        <v>56</v>
      </c>
      <c r="CY47" s="23" t="s">
        <v>56</v>
      </c>
      <c r="CZ47" s="23" t="s">
        <v>56</v>
      </c>
      <c r="DA47" s="23" t="s">
        <v>56</v>
      </c>
      <c r="DB47" s="728">
        <v>2737365.5629999996</v>
      </c>
      <c r="DC47" s="10"/>
      <c r="DD47" s="692">
        <v>0.696515365</v>
      </c>
      <c r="DE47" s="120"/>
      <c r="DF47" s="120"/>
      <c r="DG47" s="120"/>
      <c r="DH47" s="140"/>
      <c r="DI47" s="140"/>
      <c r="DJ47" s="140"/>
      <c r="DK47" s="140"/>
      <c r="DL47" s="548" t="s">
        <v>56</v>
      </c>
      <c r="DM47" s="548" t="s">
        <v>56</v>
      </c>
      <c r="DN47" s="203" t="s">
        <v>55</v>
      </c>
      <c r="DO47" s="700" t="s">
        <v>56</v>
      </c>
      <c r="DP47" s="713" t="s">
        <v>56</v>
      </c>
      <c r="DQ47" s="548" t="s">
        <v>56</v>
      </c>
      <c r="DR47" s="673" t="s">
        <v>56</v>
      </c>
      <c r="DS47" s="203" t="s">
        <v>56</v>
      </c>
      <c r="DT47" s="1160" t="s">
        <v>56</v>
      </c>
      <c r="DU47" s="711">
        <v>8.2699735718641936</v>
      </c>
      <c r="DV47" s="711">
        <v>181.36958811470839</v>
      </c>
      <c r="DW47" s="711">
        <v>8.9531601015768008</v>
      </c>
      <c r="DX47" s="711">
        <v>181.00622283310989</v>
      </c>
      <c r="DY47" s="710">
        <v>1.0294775360845692</v>
      </c>
      <c r="DZ47" s="710">
        <v>-0.49337834009029213</v>
      </c>
      <c r="EA47" s="710">
        <v>1.02202208704896</v>
      </c>
      <c r="EB47" s="710">
        <v>-0.48546774583233332</v>
      </c>
      <c r="EC47" s="236"/>
      <c r="ED47" s="49"/>
      <c r="EE47" s="232"/>
      <c r="EF47" s="700">
        <v>0</v>
      </c>
      <c r="EG47" s="712">
        <v>32246</v>
      </c>
      <c r="EH47" s="44"/>
    </row>
    <row r="48" spans="1:138" ht="41.25" customHeight="1" x14ac:dyDescent="0.25">
      <c r="A48" s="871" t="s">
        <v>49</v>
      </c>
      <c r="B48" s="656" t="s">
        <v>96</v>
      </c>
      <c r="C48" s="656" t="s">
        <v>175</v>
      </c>
      <c r="D48" s="691" t="s">
        <v>892</v>
      </c>
      <c r="E48" s="656" t="s">
        <v>177</v>
      </c>
      <c r="F48" s="656" t="s">
        <v>897</v>
      </c>
      <c r="G48" s="901" t="s">
        <v>177</v>
      </c>
      <c r="H48" s="897" t="s">
        <v>55</v>
      </c>
      <c r="I48" s="17" t="s">
        <v>866</v>
      </c>
      <c r="J48" s="64">
        <v>4.16</v>
      </c>
      <c r="K48" s="665">
        <v>2.370554017271068</v>
      </c>
      <c r="L48" s="665">
        <v>1.5727272694559999</v>
      </c>
      <c r="M48" s="64">
        <v>80</v>
      </c>
      <c r="N48" s="726">
        <v>5059406.6940000001</v>
      </c>
      <c r="O48" s="548" t="s">
        <v>874</v>
      </c>
      <c r="P48" s="909">
        <v>1.287352536</v>
      </c>
      <c r="Q48" s="203" t="s">
        <v>57</v>
      </c>
      <c r="R48" s="205" t="s">
        <v>57</v>
      </c>
      <c r="S48" s="490">
        <v>0</v>
      </c>
      <c r="T48" s="18">
        <v>0</v>
      </c>
      <c r="U48" s="548">
        <v>0</v>
      </c>
      <c r="V48" s="18">
        <v>0</v>
      </c>
      <c r="W48" s="64">
        <v>0</v>
      </c>
      <c r="X48" s="18">
        <v>0</v>
      </c>
      <c r="Y48" s="18">
        <v>0</v>
      </c>
      <c r="Z48" s="18">
        <v>0</v>
      </c>
      <c r="AA48" s="18">
        <v>0</v>
      </c>
      <c r="AB48" s="18">
        <v>0</v>
      </c>
      <c r="AC48" s="18">
        <v>0</v>
      </c>
      <c r="AD48" s="18">
        <v>0</v>
      </c>
      <c r="AE48" s="18">
        <v>0</v>
      </c>
      <c r="AF48" s="18">
        <v>0</v>
      </c>
      <c r="AG48" s="64">
        <v>0</v>
      </c>
      <c r="AH48" s="18">
        <v>0</v>
      </c>
      <c r="AI48" s="64">
        <v>0</v>
      </c>
      <c r="AJ48" s="18">
        <v>0</v>
      </c>
      <c r="AK48" s="18">
        <v>6</v>
      </c>
      <c r="AL48" s="64">
        <v>6</v>
      </c>
      <c r="AM48" s="18">
        <v>0</v>
      </c>
      <c r="AN48" s="18" t="s">
        <v>58</v>
      </c>
      <c r="AO48" s="18">
        <v>0</v>
      </c>
      <c r="AP48" s="64">
        <v>0</v>
      </c>
      <c r="AQ48" s="64">
        <v>6</v>
      </c>
      <c r="AR48" s="11">
        <v>6</v>
      </c>
      <c r="AS48" s="17">
        <v>0</v>
      </c>
      <c r="AT48" s="490">
        <v>0</v>
      </c>
      <c r="AU48" s="64">
        <v>0</v>
      </c>
      <c r="AV48" s="18">
        <v>0</v>
      </c>
      <c r="AW48" s="64">
        <v>0</v>
      </c>
      <c r="AX48" s="18">
        <v>0</v>
      </c>
      <c r="AY48" s="17">
        <v>0</v>
      </c>
      <c r="AZ48" s="490">
        <v>0</v>
      </c>
      <c r="BA48" s="17">
        <v>0</v>
      </c>
      <c r="BB48" s="18">
        <v>0</v>
      </c>
      <c r="BC48" s="17">
        <v>0</v>
      </c>
      <c r="BD48" s="18">
        <v>0</v>
      </c>
      <c r="BE48" s="17">
        <v>0</v>
      </c>
      <c r="BF48" s="18">
        <v>0</v>
      </c>
      <c r="BG48" s="17">
        <v>0</v>
      </c>
      <c r="BH48" s="18">
        <v>0</v>
      </c>
      <c r="BI48" s="17">
        <v>0</v>
      </c>
      <c r="BJ48" s="18">
        <v>0</v>
      </c>
      <c r="BK48" s="17">
        <v>42.069999999999993</v>
      </c>
      <c r="BL48" s="17">
        <v>42.069999999999993</v>
      </c>
      <c r="BM48" s="17">
        <v>0</v>
      </c>
      <c r="BN48" s="17" t="s">
        <v>58</v>
      </c>
      <c r="BO48" s="18">
        <v>0</v>
      </c>
      <c r="BP48" s="18">
        <v>0</v>
      </c>
      <c r="BQ48" s="64">
        <v>42.069999999999993</v>
      </c>
      <c r="BR48" s="18">
        <v>42.069999999999993</v>
      </c>
      <c r="BS48" s="729">
        <v>3.2679471103321769E-2</v>
      </c>
      <c r="BT48" s="17">
        <v>0</v>
      </c>
      <c r="BU48" s="17">
        <v>0</v>
      </c>
      <c r="BV48" s="17">
        <v>0</v>
      </c>
      <c r="BW48" s="17">
        <v>0</v>
      </c>
      <c r="BX48" s="17">
        <v>0</v>
      </c>
      <c r="BY48" s="17">
        <v>0</v>
      </c>
      <c r="BZ48" s="17">
        <v>0</v>
      </c>
      <c r="CA48" s="17">
        <v>0</v>
      </c>
      <c r="CB48" s="17">
        <v>0</v>
      </c>
      <c r="CC48" s="17">
        <v>0</v>
      </c>
      <c r="CD48" s="17">
        <v>0</v>
      </c>
      <c r="CE48" s="17">
        <v>0</v>
      </c>
      <c r="CF48" s="17">
        <v>0</v>
      </c>
      <c r="CG48" s="17">
        <v>0</v>
      </c>
      <c r="CH48" s="17">
        <v>0</v>
      </c>
      <c r="CI48" s="17">
        <v>0</v>
      </c>
      <c r="CJ48" s="17">
        <v>0</v>
      </c>
      <c r="CK48" s="17">
        <v>0</v>
      </c>
      <c r="CL48" s="702">
        <v>49383.448799999998</v>
      </c>
      <c r="CM48" s="702">
        <v>49383.448799999998</v>
      </c>
      <c r="CN48" s="702">
        <v>0</v>
      </c>
      <c r="CO48" s="702">
        <v>0</v>
      </c>
      <c r="CP48" s="702">
        <v>0</v>
      </c>
      <c r="CQ48" s="702">
        <v>0</v>
      </c>
      <c r="CR48" s="704">
        <v>49383.448799999998</v>
      </c>
      <c r="CS48" s="703">
        <v>49383.448799999998</v>
      </c>
      <c r="CT48" s="23" t="s">
        <v>56</v>
      </c>
      <c r="CU48" s="23" t="s">
        <v>56</v>
      </c>
      <c r="CV48" s="23" t="s">
        <v>56</v>
      </c>
      <c r="CW48" s="23" t="s">
        <v>56</v>
      </c>
      <c r="CX48" s="23" t="s">
        <v>56</v>
      </c>
      <c r="CY48" s="23" t="s">
        <v>56</v>
      </c>
      <c r="CZ48" s="23" t="s">
        <v>56</v>
      </c>
      <c r="DA48" s="23" t="s">
        <v>56</v>
      </c>
      <c r="DB48" s="728">
        <v>5059406.6940000001</v>
      </c>
      <c r="DC48" s="10"/>
      <c r="DD48" s="692">
        <v>1.287352536</v>
      </c>
      <c r="DE48" s="120"/>
      <c r="DF48" s="120"/>
      <c r="DG48" s="120"/>
      <c r="DH48" s="140"/>
      <c r="DI48" s="140"/>
      <c r="DJ48" s="140"/>
      <c r="DK48" s="140"/>
      <c r="DL48" s="548" t="s">
        <v>56</v>
      </c>
      <c r="DM48" s="548" t="s">
        <v>56</v>
      </c>
      <c r="DN48" s="203" t="s">
        <v>55</v>
      </c>
      <c r="DO48" s="700" t="s">
        <v>56</v>
      </c>
      <c r="DP48" s="713" t="s">
        <v>56</v>
      </c>
      <c r="DQ48" s="548" t="s">
        <v>56</v>
      </c>
      <c r="DR48" s="673" t="s">
        <v>56</v>
      </c>
      <c r="DS48" s="203" t="s">
        <v>56</v>
      </c>
      <c r="DT48" s="1160" t="s">
        <v>56</v>
      </c>
      <c r="DU48" s="711">
        <v>0.15157894736842098</v>
      </c>
      <c r="DV48" s="711">
        <v>-3.3733829523302991E-2</v>
      </c>
      <c r="DW48" s="711">
        <v>0.170464135021097</v>
      </c>
      <c r="DX48" s="711">
        <v>-5.2619017175979013E-2</v>
      </c>
      <c r="DY48" s="710">
        <v>2.5263157894736831E-2</v>
      </c>
      <c r="DZ48" s="710">
        <v>-2.1896154527733466E-2</v>
      </c>
      <c r="EA48" s="710">
        <v>2.53164556962025E-2</v>
      </c>
      <c r="EB48" s="710">
        <v>-2.1949452329199134E-2</v>
      </c>
      <c r="EC48" s="236"/>
      <c r="ED48" s="49"/>
      <c r="EE48" s="232"/>
      <c r="EF48" s="700">
        <v>0</v>
      </c>
      <c r="EG48" s="712">
        <v>0</v>
      </c>
      <c r="EH48" s="44"/>
    </row>
    <row r="49" spans="1:138" ht="41.25" customHeight="1" x14ac:dyDescent="0.25">
      <c r="A49" s="871" t="s">
        <v>49</v>
      </c>
      <c r="B49" s="656" t="s">
        <v>96</v>
      </c>
      <c r="C49" s="656" t="s">
        <v>175</v>
      </c>
      <c r="D49" s="691" t="s">
        <v>187</v>
      </c>
      <c r="E49" s="656" t="s">
        <v>187</v>
      </c>
      <c r="F49" s="656" t="s">
        <v>898</v>
      </c>
      <c r="G49" s="901" t="s">
        <v>899</v>
      </c>
      <c r="H49" s="897" t="s">
        <v>55</v>
      </c>
      <c r="I49" s="17" t="s">
        <v>860</v>
      </c>
      <c r="J49" s="64">
        <v>13.8</v>
      </c>
      <c r="K49" s="665">
        <v>11.783834464214101</v>
      </c>
      <c r="L49" s="665">
        <v>18.812121172992001</v>
      </c>
      <c r="M49" s="64">
        <v>1379</v>
      </c>
      <c r="N49" s="726">
        <v>32565211</v>
      </c>
      <c r="O49" s="548" t="s">
        <v>874</v>
      </c>
      <c r="P49" s="909">
        <v>8.2861310639999992</v>
      </c>
      <c r="Q49" s="203" t="s">
        <v>57</v>
      </c>
      <c r="R49" s="205" t="s">
        <v>57</v>
      </c>
      <c r="S49" s="490">
        <v>0</v>
      </c>
      <c r="T49" s="18">
        <v>0</v>
      </c>
      <c r="U49" s="548">
        <v>0</v>
      </c>
      <c r="V49" s="18">
        <v>0</v>
      </c>
      <c r="W49" s="64">
        <v>0</v>
      </c>
      <c r="X49" s="18">
        <v>0</v>
      </c>
      <c r="Y49" s="18">
        <v>0</v>
      </c>
      <c r="Z49" s="18">
        <v>0</v>
      </c>
      <c r="AA49" s="18">
        <v>0</v>
      </c>
      <c r="AB49" s="18">
        <v>0</v>
      </c>
      <c r="AC49" s="18">
        <v>0</v>
      </c>
      <c r="AD49" s="18">
        <v>0</v>
      </c>
      <c r="AE49" s="18">
        <v>0</v>
      </c>
      <c r="AF49" s="18">
        <v>0</v>
      </c>
      <c r="AG49" s="64">
        <v>0</v>
      </c>
      <c r="AH49" s="18">
        <v>0</v>
      </c>
      <c r="AI49" s="64">
        <v>0</v>
      </c>
      <c r="AJ49" s="18">
        <v>0</v>
      </c>
      <c r="AK49" s="18">
        <v>85</v>
      </c>
      <c r="AL49" s="64">
        <v>83</v>
      </c>
      <c r="AM49" s="18">
        <v>5</v>
      </c>
      <c r="AN49" s="18">
        <v>4</v>
      </c>
      <c r="AO49" s="18">
        <v>0</v>
      </c>
      <c r="AP49" s="64">
        <v>0</v>
      </c>
      <c r="AQ49" s="64">
        <v>90</v>
      </c>
      <c r="AR49" s="11">
        <v>87</v>
      </c>
      <c r="AS49" s="17">
        <v>0</v>
      </c>
      <c r="AT49" s="490">
        <v>0</v>
      </c>
      <c r="AU49" s="64">
        <v>0</v>
      </c>
      <c r="AV49" s="18">
        <v>0</v>
      </c>
      <c r="AW49" s="64">
        <v>0</v>
      </c>
      <c r="AX49" s="18">
        <v>0</v>
      </c>
      <c r="AY49" s="17">
        <v>0</v>
      </c>
      <c r="AZ49" s="490">
        <v>0</v>
      </c>
      <c r="BA49" s="17">
        <v>0</v>
      </c>
      <c r="BB49" s="18">
        <v>0</v>
      </c>
      <c r="BC49" s="17">
        <v>0</v>
      </c>
      <c r="BD49" s="18">
        <v>0</v>
      </c>
      <c r="BE49" s="17">
        <v>0</v>
      </c>
      <c r="BF49" s="18">
        <v>0</v>
      </c>
      <c r="BG49" s="17">
        <v>0</v>
      </c>
      <c r="BH49" s="18">
        <v>0</v>
      </c>
      <c r="BI49" s="17">
        <v>0</v>
      </c>
      <c r="BJ49" s="18">
        <v>0</v>
      </c>
      <c r="BK49" s="17">
        <v>5245.8800000000019</v>
      </c>
      <c r="BL49" s="17">
        <v>4246.08</v>
      </c>
      <c r="BM49" s="17">
        <v>57.88</v>
      </c>
      <c r="BN49" s="17">
        <v>34.880000000000003</v>
      </c>
      <c r="BO49" s="18">
        <v>0</v>
      </c>
      <c r="BP49" s="18">
        <v>0</v>
      </c>
      <c r="BQ49" s="64">
        <v>5303.760000000002</v>
      </c>
      <c r="BR49" s="18">
        <v>4280.96</v>
      </c>
      <c r="BS49" s="729">
        <v>0.64007676912603595</v>
      </c>
      <c r="BT49" s="17">
        <v>0</v>
      </c>
      <c r="BU49" s="17">
        <v>0</v>
      </c>
      <c r="BV49" s="17">
        <v>0</v>
      </c>
      <c r="BW49" s="17">
        <v>0</v>
      </c>
      <c r="BX49" s="17">
        <v>0</v>
      </c>
      <c r="BY49" s="17">
        <v>0</v>
      </c>
      <c r="BZ49" s="17">
        <v>0</v>
      </c>
      <c r="CA49" s="17">
        <v>0</v>
      </c>
      <c r="CB49" s="17">
        <v>0</v>
      </c>
      <c r="CC49" s="17">
        <v>0</v>
      </c>
      <c r="CD49" s="17">
        <v>0</v>
      </c>
      <c r="CE49" s="17">
        <v>0</v>
      </c>
      <c r="CF49" s="17">
        <v>0</v>
      </c>
      <c r="CG49" s="17">
        <v>0</v>
      </c>
      <c r="CH49" s="17">
        <v>0</v>
      </c>
      <c r="CI49" s="17">
        <v>0</v>
      </c>
      <c r="CJ49" s="17">
        <v>0</v>
      </c>
      <c r="CK49" s="17">
        <v>0</v>
      </c>
      <c r="CL49" s="702">
        <v>6157823.7792000026</v>
      </c>
      <c r="CM49" s="702">
        <v>4984218.5472000008</v>
      </c>
      <c r="CN49" s="702">
        <v>67941.859200000006</v>
      </c>
      <c r="CO49" s="702">
        <v>40943.539200000007</v>
      </c>
      <c r="CP49" s="702">
        <v>0</v>
      </c>
      <c r="CQ49" s="702">
        <v>0</v>
      </c>
      <c r="CR49" s="704">
        <v>6225765.6384000024</v>
      </c>
      <c r="CS49" s="703">
        <v>5025162.0864000013</v>
      </c>
      <c r="CT49" s="23" t="s">
        <v>56</v>
      </c>
      <c r="CU49" s="23" t="s">
        <v>56</v>
      </c>
      <c r="CV49" s="23" t="s">
        <v>56</v>
      </c>
      <c r="CW49" s="23" t="s">
        <v>56</v>
      </c>
      <c r="CX49" s="23" t="s">
        <v>56</v>
      </c>
      <c r="CY49" s="23" t="s">
        <v>56</v>
      </c>
      <c r="CZ49" s="23" t="s">
        <v>56</v>
      </c>
      <c r="DA49" s="23" t="s">
        <v>56</v>
      </c>
      <c r="DB49" s="728">
        <v>32565211</v>
      </c>
      <c r="DC49" s="10"/>
      <c r="DD49" s="692">
        <v>8.2861310639999992</v>
      </c>
      <c r="DE49" s="120"/>
      <c r="DF49" s="120"/>
      <c r="DG49" s="120"/>
      <c r="DH49" s="140"/>
      <c r="DI49" s="140"/>
      <c r="DJ49" s="140"/>
      <c r="DK49" s="140"/>
      <c r="DL49" s="548" t="s">
        <v>56</v>
      </c>
      <c r="DM49" s="548" t="s">
        <v>56</v>
      </c>
      <c r="DN49" s="203" t="s">
        <v>55</v>
      </c>
      <c r="DO49" s="700" t="s">
        <v>56</v>
      </c>
      <c r="DP49" s="713" t="s">
        <v>56</v>
      </c>
      <c r="DQ49" s="548" t="s">
        <v>56</v>
      </c>
      <c r="DR49" s="673" t="s">
        <v>56</v>
      </c>
      <c r="DS49" s="203" t="s">
        <v>56</v>
      </c>
      <c r="DT49" s="1160" t="s">
        <v>56</v>
      </c>
      <c r="DU49" s="711">
        <v>175.9356449375862</v>
      </c>
      <c r="DV49" s="711">
        <v>97.503992212235033</v>
      </c>
      <c r="DW49" s="711">
        <v>116.80968942331501</v>
      </c>
      <c r="DX49" s="711">
        <v>2.7760134281898985</v>
      </c>
      <c r="DY49" s="710">
        <v>2.3941747572815468</v>
      </c>
      <c r="DZ49" s="710">
        <v>-1.388601488933769</v>
      </c>
      <c r="EA49" s="710">
        <v>1.5969083415836201</v>
      </c>
      <c r="EB49" s="710">
        <v>-0.69642422464711162</v>
      </c>
      <c r="EC49" s="236"/>
      <c r="ED49" s="49"/>
      <c r="EE49" s="232"/>
      <c r="EF49" s="700">
        <v>96846</v>
      </c>
      <c r="EG49" s="712">
        <v>22904.333333333328</v>
      </c>
      <c r="EH49" s="44"/>
    </row>
    <row r="50" spans="1:138" ht="41.25" customHeight="1" x14ac:dyDescent="0.25">
      <c r="A50" s="871" t="s">
        <v>49</v>
      </c>
      <c r="B50" s="656" t="s">
        <v>96</v>
      </c>
      <c r="C50" s="656" t="s">
        <v>175</v>
      </c>
      <c r="D50" s="691" t="s">
        <v>187</v>
      </c>
      <c r="E50" s="656" t="s">
        <v>187</v>
      </c>
      <c r="F50" s="656" t="s">
        <v>900</v>
      </c>
      <c r="G50" s="901" t="s">
        <v>901</v>
      </c>
      <c r="H50" s="897" t="s">
        <v>55</v>
      </c>
      <c r="I50" s="17" t="s">
        <v>866</v>
      </c>
      <c r="J50" s="64">
        <v>13.8</v>
      </c>
      <c r="K50" s="665">
        <v>11.783834464214101</v>
      </c>
      <c r="L50" s="665">
        <v>67.388446829529002</v>
      </c>
      <c r="M50" s="64">
        <v>2666</v>
      </c>
      <c r="N50" s="726">
        <v>35623018.689999998</v>
      </c>
      <c r="O50" s="548" t="s">
        <v>863</v>
      </c>
      <c r="P50" s="909">
        <v>10.94725392</v>
      </c>
      <c r="Q50" s="203" t="s">
        <v>902</v>
      </c>
      <c r="R50" s="205" t="s">
        <v>57</v>
      </c>
      <c r="S50" s="490">
        <v>0</v>
      </c>
      <c r="T50" s="18">
        <v>0</v>
      </c>
      <c r="U50" s="548">
        <v>0</v>
      </c>
      <c r="V50" s="18">
        <v>0</v>
      </c>
      <c r="W50" s="64">
        <v>0</v>
      </c>
      <c r="X50" s="18">
        <v>0</v>
      </c>
      <c r="Y50" s="18">
        <v>0</v>
      </c>
      <c r="Z50" s="18">
        <v>0</v>
      </c>
      <c r="AA50" s="18">
        <v>0</v>
      </c>
      <c r="AB50" s="18">
        <v>0</v>
      </c>
      <c r="AC50" s="18">
        <v>0</v>
      </c>
      <c r="AD50" s="18">
        <v>0</v>
      </c>
      <c r="AE50" s="18">
        <v>0</v>
      </c>
      <c r="AF50" s="18">
        <v>0</v>
      </c>
      <c r="AG50" s="64">
        <v>0</v>
      </c>
      <c r="AH50" s="18">
        <v>0</v>
      </c>
      <c r="AI50" s="64">
        <v>0</v>
      </c>
      <c r="AJ50" s="18">
        <v>0</v>
      </c>
      <c r="AK50" s="18">
        <v>202</v>
      </c>
      <c r="AL50" s="64">
        <v>199</v>
      </c>
      <c r="AM50" s="18">
        <v>13</v>
      </c>
      <c r="AN50" s="18">
        <v>11</v>
      </c>
      <c r="AO50" s="18">
        <v>0</v>
      </c>
      <c r="AP50" s="64">
        <v>0</v>
      </c>
      <c r="AQ50" s="64">
        <v>215</v>
      </c>
      <c r="AR50" s="11">
        <v>210</v>
      </c>
      <c r="AS50" s="17">
        <v>0</v>
      </c>
      <c r="AT50" s="490">
        <v>0</v>
      </c>
      <c r="AU50" s="64">
        <v>0</v>
      </c>
      <c r="AV50" s="18">
        <v>0</v>
      </c>
      <c r="AW50" s="64">
        <v>0</v>
      </c>
      <c r="AX50" s="18">
        <v>0</v>
      </c>
      <c r="AY50" s="17">
        <v>0</v>
      </c>
      <c r="AZ50" s="490">
        <v>0</v>
      </c>
      <c r="BA50" s="17">
        <v>0</v>
      </c>
      <c r="BB50" s="18">
        <v>0</v>
      </c>
      <c r="BC50" s="17">
        <v>0</v>
      </c>
      <c r="BD50" s="18">
        <v>0</v>
      </c>
      <c r="BE50" s="17">
        <v>0</v>
      </c>
      <c r="BF50" s="18">
        <v>0</v>
      </c>
      <c r="BG50" s="17">
        <v>0</v>
      </c>
      <c r="BH50" s="18">
        <v>0</v>
      </c>
      <c r="BI50" s="17">
        <v>0</v>
      </c>
      <c r="BJ50" s="18">
        <v>0</v>
      </c>
      <c r="BK50" s="17">
        <v>3058.6549999999984</v>
      </c>
      <c r="BL50" s="17">
        <v>3025.2749999999992</v>
      </c>
      <c r="BM50" s="17">
        <v>376.93999999999994</v>
      </c>
      <c r="BN50" s="17">
        <v>336.94</v>
      </c>
      <c r="BO50" s="18">
        <v>0</v>
      </c>
      <c r="BP50" s="18">
        <v>0</v>
      </c>
      <c r="BQ50" s="64">
        <v>3435.5949999999984</v>
      </c>
      <c r="BR50" s="18">
        <v>3362.2149999999992</v>
      </c>
      <c r="BS50" s="729">
        <v>0.31383167186095545</v>
      </c>
      <c r="BT50" s="17">
        <v>0</v>
      </c>
      <c r="BU50" s="17">
        <v>0</v>
      </c>
      <c r="BV50" s="17">
        <v>0</v>
      </c>
      <c r="BW50" s="17">
        <v>0</v>
      </c>
      <c r="BX50" s="17">
        <v>0</v>
      </c>
      <c r="BY50" s="17">
        <v>0</v>
      </c>
      <c r="BZ50" s="17">
        <v>0</v>
      </c>
      <c r="CA50" s="17">
        <v>0</v>
      </c>
      <c r="CB50" s="17">
        <v>0</v>
      </c>
      <c r="CC50" s="17">
        <v>0</v>
      </c>
      <c r="CD50" s="17">
        <v>0</v>
      </c>
      <c r="CE50" s="17">
        <v>0</v>
      </c>
      <c r="CF50" s="17">
        <v>0</v>
      </c>
      <c r="CG50" s="17">
        <v>0</v>
      </c>
      <c r="CH50" s="17">
        <v>0</v>
      </c>
      <c r="CI50" s="17">
        <v>0</v>
      </c>
      <c r="CJ50" s="17">
        <v>0</v>
      </c>
      <c r="CK50" s="17">
        <v>0</v>
      </c>
      <c r="CL50" s="702">
        <v>3590371.5851999982</v>
      </c>
      <c r="CM50" s="702">
        <v>3551188.8059999994</v>
      </c>
      <c r="CN50" s="702">
        <v>442467.24959999992</v>
      </c>
      <c r="CO50" s="702">
        <v>395513.6496</v>
      </c>
      <c r="CP50" s="702">
        <v>0</v>
      </c>
      <c r="CQ50" s="702">
        <v>0</v>
      </c>
      <c r="CR50" s="704">
        <v>4032838.834799998</v>
      </c>
      <c r="CS50" s="703">
        <v>3946702.4555999995</v>
      </c>
      <c r="CT50" s="23" t="s">
        <v>56</v>
      </c>
      <c r="CU50" s="23" t="s">
        <v>56</v>
      </c>
      <c r="CV50" s="23" t="s">
        <v>56</v>
      </c>
      <c r="CW50" s="23" t="s">
        <v>56</v>
      </c>
      <c r="CX50" s="23" t="s">
        <v>56</v>
      </c>
      <c r="CY50" s="23" t="s">
        <v>56</v>
      </c>
      <c r="CZ50" s="23" t="s">
        <v>56</v>
      </c>
      <c r="DA50" s="23" t="s">
        <v>56</v>
      </c>
      <c r="DB50" s="728">
        <v>35623018.689999998</v>
      </c>
      <c r="DC50" s="10"/>
      <c r="DD50" s="692">
        <v>10.94725392</v>
      </c>
      <c r="DE50" s="120"/>
      <c r="DF50" s="120"/>
      <c r="DG50" s="120"/>
      <c r="DH50" s="140"/>
      <c r="DI50" s="140"/>
      <c r="DJ50" s="140"/>
      <c r="DK50" s="140"/>
      <c r="DL50" s="548" t="s">
        <v>56</v>
      </c>
      <c r="DM50" s="548" t="s">
        <v>56</v>
      </c>
      <c r="DN50" s="203" t="s">
        <v>55</v>
      </c>
      <c r="DO50" s="700" t="s">
        <v>56</v>
      </c>
      <c r="DP50" s="713" t="s">
        <v>56</v>
      </c>
      <c r="DQ50" s="548" t="s">
        <v>56</v>
      </c>
      <c r="DR50" s="673" t="s">
        <v>56</v>
      </c>
      <c r="DS50" s="700">
        <v>3001.75</v>
      </c>
      <c r="DT50" s="25" t="s">
        <v>903</v>
      </c>
      <c r="DU50" s="711">
        <v>124.17889564420754</v>
      </c>
      <c r="DV50" s="711">
        <v>212.85294113818111</v>
      </c>
      <c r="DW50" s="711">
        <v>59.840175927335601</v>
      </c>
      <c r="DX50" s="711">
        <v>244.49396481054211</v>
      </c>
      <c r="DY50" s="710">
        <v>0.24818855667527276</v>
      </c>
      <c r="DZ50" s="710">
        <v>1.519556698892125</v>
      </c>
      <c r="EA50" s="710">
        <v>0.18367977159990601</v>
      </c>
      <c r="EB50" s="710">
        <v>1.5574750533283113</v>
      </c>
      <c r="EC50" s="236"/>
      <c r="ED50" s="49"/>
      <c r="EE50" s="232"/>
      <c r="EF50" s="700">
        <v>90</v>
      </c>
      <c r="EG50" s="712">
        <v>663193.66666666663</v>
      </c>
      <c r="EH50" s="44"/>
    </row>
    <row r="51" spans="1:138" ht="41.25" customHeight="1" x14ac:dyDescent="0.25">
      <c r="A51" s="871" t="s">
        <v>49</v>
      </c>
      <c r="B51" s="656" t="s">
        <v>96</v>
      </c>
      <c r="C51" s="656" t="s">
        <v>175</v>
      </c>
      <c r="D51" s="691" t="s">
        <v>187</v>
      </c>
      <c r="E51" s="656" t="s">
        <v>187</v>
      </c>
      <c r="F51" s="656" t="s">
        <v>904</v>
      </c>
      <c r="G51" s="901" t="s">
        <v>187</v>
      </c>
      <c r="H51" s="897" t="s">
        <v>55</v>
      </c>
      <c r="I51" s="17" t="s">
        <v>866</v>
      </c>
      <c r="J51" s="64">
        <v>13.8</v>
      </c>
      <c r="K51" s="665">
        <v>11.783834464214101</v>
      </c>
      <c r="L51" s="665">
        <v>19.091666626955998</v>
      </c>
      <c r="M51" s="64">
        <v>972</v>
      </c>
      <c r="N51" s="726">
        <v>43587282.409999996</v>
      </c>
      <c r="O51" s="548" t="s">
        <v>874</v>
      </c>
      <c r="P51" s="909">
        <v>11.09066773</v>
      </c>
      <c r="Q51" s="203" t="s">
        <v>57</v>
      </c>
      <c r="R51" s="205" t="s">
        <v>57</v>
      </c>
      <c r="S51" s="490">
        <v>0</v>
      </c>
      <c r="T51" s="18">
        <v>0</v>
      </c>
      <c r="U51" s="548">
        <v>0</v>
      </c>
      <c r="V51" s="18">
        <v>0</v>
      </c>
      <c r="W51" s="64">
        <v>0</v>
      </c>
      <c r="X51" s="18">
        <v>0</v>
      </c>
      <c r="Y51" s="18">
        <v>0</v>
      </c>
      <c r="Z51" s="18">
        <v>0</v>
      </c>
      <c r="AA51" s="18">
        <v>0</v>
      </c>
      <c r="AB51" s="18">
        <v>0</v>
      </c>
      <c r="AC51" s="18">
        <v>0</v>
      </c>
      <c r="AD51" s="18">
        <v>0</v>
      </c>
      <c r="AE51" s="18">
        <v>0</v>
      </c>
      <c r="AF51" s="18">
        <v>0</v>
      </c>
      <c r="AG51" s="64">
        <v>0</v>
      </c>
      <c r="AH51" s="18">
        <v>0</v>
      </c>
      <c r="AI51" s="64">
        <v>0</v>
      </c>
      <c r="AJ51" s="18">
        <v>0</v>
      </c>
      <c r="AK51" s="18">
        <v>92</v>
      </c>
      <c r="AL51" s="64">
        <v>92</v>
      </c>
      <c r="AM51" s="18">
        <v>2</v>
      </c>
      <c r="AN51" s="18">
        <v>2</v>
      </c>
      <c r="AO51" s="18">
        <v>0</v>
      </c>
      <c r="AP51" s="64">
        <v>0</v>
      </c>
      <c r="AQ51" s="64">
        <v>94</v>
      </c>
      <c r="AR51" s="11">
        <v>94</v>
      </c>
      <c r="AS51" s="17">
        <v>0</v>
      </c>
      <c r="AT51" s="490">
        <v>0</v>
      </c>
      <c r="AU51" s="64">
        <v>0</v>
      </c>
      <c r="AV51" s="18">
        <v>0</v>
      </c>
      <c r="AW51" s="64">
        <v>0</v>
      </c>
      <c r="AX51" s="18">
        <v>0</v>
      </c>
      <c r="AY51" s="17">
        <v>0</v>
      </c>
      <c r="AZ51" s="490">
        <v>0</v>
      </c>
      <c r="BA51" s="17">
        <v>0</v>
      </c>
      <c r="BB51" s="18">
        <v>0</v>
      </c>
      <c r="BC51" s="17">
        <v>0</v>
      </c>
      <c r="BD51" s="18">
        <v>0</v>
      </c>
      <c r="BE51" s="17">
        <v>0</v>
      </c>
      <c r="BF51" s="18">
        <v>0</v>
      </c>
      <c r="BG51" s="17">
        <v>0</v>
      </c>
      <c r="BH51" s="18">
        <v>0</v>
      </c>
      <c r="BI51" s="17">
        <v>0</v>
      </c>
      <c r="BJ51" s="18">
        <v>0</v>
      </c>
      <c r="BK51" s="17">
        <v>731.00499999999988</v>
      </c>
      <c r="BL51" s="17">
        <v>731.00500000000022</v>
      </c>
      <c r="BM51" s="17">
        <v>31.4</v>
      </c>
      <c r="BN51" s="17">
        <v>31.4</v>
      </c>
      <c r="BO51" s="18">
        <v>0</v>
      </c>
      <c r="BP51" s="18">
        <v>0</v>
      </c>
      <c r="BQ51" s="64">
        <v>762.40499999999986</v>
      </c>
      <c r="BR51" s="18">
        <v>762.4050000000002</v>
      </c>
      <c r="BS51" s="729">
        <v>6.8742930413261946E-2</v>
      </c>
      <c r="BT51" s="17">
        <v>0</v>
      </c>
      <c r="BU51" s="17">
        <v>0</v>
      </c>
      <c r="BV51" s="17">
        <v>0</v>
      </c>
      <c r="BW51" s="17">
        <v>0</v>
      </c>
      <c r="BX51" s="17">
        <v>0</v>
      </c>
      <c r="BY51" s="17">
        <v>0</v>
      </c>
      <c r="BZ51" s="17">
        <v>0</v>
      </c>
      <c r="CA51" s="17">
        <v>0</v>
      </c>
      <c r="CB51" s="17">
        <v>0</v>
      </c>
      <c r="CC51" s="17">
        <v>0</v>
      </c>
      <c r="CD51" s="17">
        <v>0</v>
      </c>
      <c r="CE51" s="17">
        <v>0</v>
      </c>
      <c r="CF51" s="17">
        <v>0</v>
      </c>
      <c r="CG51" s="17">
        <v>0</v>
      </c>
      <c r="CH51" s="17">
        <v>0</v>
      </c>
      <c r="CI51" s="17">
        <v>0</v>
      </c>
      <c r="CJ51" s="17">
        <v>0</v>
      </c>
      <c r="CK51" s="17">
        <v>0</v>
      </c>
      <c r="CL51" s="702">
        <v>858082.90919999999</v>
      </c>
      <c r="CM51" s="702">
        <v>858082.90920000034</v>
      </c>
      <c r="CN51" s="702">
        <v>36858.576000000001</v>
      </c>
      <c r="CO51" s="702">
        <v>36858.576000000001</v>
      </c>
      <c r="CP51" s="702">
        <v>0</v>
      </c>
      <c r="CQ51" s="702">
        <v>0</v>
      </c>
      <c r="CR51" s="704">
        <v>894941.4852</v>
      </c>
      <c r="CS51" s="703">
        <v>894941.48520000034</v>
      </c>
      <c r="CT51" s="23">
        <v>1</v>
      </c>
      <c r="CU51" s="23">
        <v>2</v>
      </c>
      <c r="CV51" s="23" t="s">
        <v>187</v>
      </c>
      <c r="CW51" s="23">
        <v>2</v>
      </c>
      <c r="CX51" s="23">
        <v>12</v>
      </c>
      <c r="CY51" s="23">
        <v>0</v>
      </c>
      <c r="CZ51" s="23">
        <v>0</v>
      </c>
      <c r="DA51" s="23" t="s">
        <v>905</v>
      </c>
      <c r="DB51" s="728">
        <v>43587282.409999996</v>
      </c>
      <c r="DC51" s="10"/>
      <c r="DD51" s="692">
        <v>11.09066773</v>
      </c>
      <c r="DE51" s="120"/>
      <c r="DF51" s="120"/>
      <c r="DG51" s="120"/>
      <c r="DH51" s="140"/>
      <c r="DI51" s="140"/>
      <c r="DJ51" s="140"/>
      <c r="DK51" s="140"/>
      <c r="DL51" s="548" t="s">
        <v>56</v>
      </c>
      <c r="DM51" s="548" t="s">
        <v>56</v>
      </c>
      <c r="DN51" s="203" t="s">
        <v>55</v>
      </c>
      <c r="DO51" s="700" t="s">
        <v>56</v>
      </c>
      <c r="DP51" s="713" t="s">
        <v>56</v>
      </c>
      <c r="DQ51" s="548" t="s">
        <v>56</v>
      </c>
      <c r="DR51" s="673" t="s">
        <v>56</v>
      </c>
      <c r="DS51" s="203" t="s">
        <v>56</v>
      </c>
      <c r="DT51" s="1160" t="s">
        <v>56</v>
      </c>
      <c r="DU51" s="711">
        <v>151.87554904831626</v>
      </c>
      <c r="DV51" s="711">
        <v>-6.1622306627114938</v>
      </c>
      <c r="DW51" s="711">
        <v>152.37100844242201</v>
      </c>
      <c r="DX51" s="711">
        <v>-7.7023497567341224</v>
      </c>
      <c r="DY51" s="710">
        <v>0.55344070278184476</v>
      </c>
      <c r="DZ51" s="710">
        <v>0.24598117640348272</v>
      </c>
      <c r="EA51" s="710">
        <v>0.55415689548265301</v>
      </c>
      <c r="EB51" s="710">
        <v>0.24440323745430315</v>
      </c>
      <c r="EC51" s="236"/>
      <c r="ED51" s="49"/>
      <c r="EE51" s="232"/>
      <c r="EF51" s="700">
        <v>177152</v>
      </c>
      <c r="EG51" s="712">
        <v>57.333333333343035</v>
      </c>
      <c r="EH51" s="44"/>
    </row>
    <row r="52" spans="1:138" ht="41.25" customHeight="1" x14ac:dyDescent="0.25">
      <c r="A52" s="871" t="s">
        <v>49</v>
      </c>
      <c r="B52" s="656" t="s">
        <v>96</v>
      </c>
      <c r="C52" s="656" t="s">
        <v>175</v>
      </c>
      <c r="D52" s="691" t="s">
        <v>187</v>
      </c>
      <c r="E52" s="656" t="s">
        <v>187</v>
      </c>
      <c r="F52" s="656" t="s">
        <v>188</v>
      </c>
      <c r="G52" s="901" t="s">
        <v>189</v>
      </c>
      <c r="H52" s="897" t="s">
        <v>55</v>
      </c>
      <c r="I52" s="17" t="s">
        <v>860</v>
      </c>
      <c r="J52" s="64">
        <v>13.8</v>
      </c>
      <c r="K52" s="665">
        <v>8.819949122302237</v>
      </c>
      <c r="L52" s="665">
        <v>16.476893905122001</v>
      </c>
      <c r="M52" s="64">
        <v>554</v>
      </c>
      <c r="N52" s="726">
        <v>12443049.59</v>
      </c>
      <c r="O52" s="548" t="s">
        <v>863</v>
      </c>
      <c r="P52" s="909">
        <v>4.1430655310000004</v>
      </c>
      <c r="Q52" s="203" t="s">
        <v>57</v>
      </c>
      <c r="R52" s="205" t="s">
        <v>57</v>
      </c>
      <c r="S52" s="490">
        <v>0</v>
      </c>
      <c r="T52" s="18">
        <v>0</v>
      </c>
      <c r="U52" s="548">
        <v>0</v>
      </c>
      <c r="V52" s="18">
        <v>0</v>
      </c>
      <c r="W52" s="64">
        <v>0</v>
      </c>
      <c r="X52" s="18">
        <v>0</v>
      </c>
      <c r="Y52" s="18">
        <v>0</v>
      </c>
      <c r="Z52" s="18">
        <v>0</v>
      </c>
      <c r="AA52" s="18">
        <v>0</v>
      </c>
      <c r="AB52" s="18">
        <v>0</v>
      </c>
      <c r="AC52" s="18">
        <v>0</v>
      </c>
      <c r="AD52" s="18">
        <v>0</v>
      </c>
      <c r="AE52" s="18">
        <v>0</v>
      </c>
      <c r="AF52" s="18">
        <v>0</v>
      </c>
      <c r="AG52" s="64">
        <v>1</v>
      </c>
      <c r="AH52" s="18">
        <v>1</v>
      </c>
      <c r="AI52" s="64">
        <v>0</v>
      </c>
      <c r="AJ52" s="18">
        <v>0</v>
      </c>
      <c r="AK52" s="18">
        <v>61</v>
      </c>
      <c r="AL52" s="64">
        <v>61</v>
      </c>
      <c r="AM52" s="18">
        <v>3</v>
      </c>
      <c r="AN52" s="18">
        <v>3</v>
      </c>
      <c r="AO52" s="18">
        <v>0</v>
      </c>
      <c r="AP52" s="64">
        <v>0</v>
      </c>
      <c r="AQ52" s="64">
        <v>65</v>
      </c>
      <c r="AR52" s="11">
        <v>65</v>
      </c>
      <c r="AS52" s="17">
        <v>0</v>
      </c>
      <c r="AT52" s="490">
        <v>0</v>
      </c>
      <c r="AU52" s="64">
        <v>0</v>
      </c>
      <c r="AV52" s="18">
        <v>0</v>
      </c>
      <c r="AW52" s="64">
        <v>0</v>
      </c>
      <c r="AX52" s="18">
        <v>0</v>
      </c>
      <c r="AY52" s="17">
        <v>0</v>
      </c>
      <c r="AZ52" s="490">
        <v>0</v>
      </c>
      <c r="BA52" s="17">
        <v>0</v>
      </c>
      <c r="BB52" s="18">
        <v>0</v>
      </c>
      <c r="BC52" s="17">
        <v>0</v>
      </c>
      <c r="BD52" s="18">
        <v>0</v>
      </c>
      <c r="BE52" s="17">
        <v>0</v>
      </c>
      <c r="BF52" s="18">
        <v>0</v>
      </c>
      <c r="BG52" s="17">
        <v>5600</v>
      </c>
      <c r="BH52" s="18">
        <v>5600</v>
      </c>
      <c r="BI52" s="17">
        <v>0</v>
      </c>
      <c r="BJ52" s="18">
        <v>0</v>
      </c>
      <c r="BK52" s="17">
        <v>1406.0699999999981</v>
      </c>
      <c r="BL52" s="17">
        <v>1406.0700000000002</v>
      </c>
      <c r="BM52" s="17">
        <v>38.6</v>
      </c>
      <c r="BN52" s="17">
        <v>38.6</v>
      </c>
      <c r="BO52" s="18">
        <v>0</v>
      </c>
      <c r="BP52" s="18">
        <v>0</v>
      </c>
      <c r="BQ52" s="64">
        <v>7044.6699999999983</v>
      </c>
      <c r="BR52" s="18">
        <v>7044.67</v>
      </c>
      <c r="BS52" s="729">
        <v>1.7003520575016455</v>
      </c>
      <c r="BT52" s="17">
        <v>0</v>
      </c>
      <c r="BU52" s="17">
        <v>0</v>
      </c>
      <c r="BV52" s="17">
        <v>0</v>
      </c>
      <c r="BW52" s="17">
        <v>0</v>
      </c>
      <c r="BX52" s="17">
        <v>0</v>
      </c>
      <c r="BY52" s="17">
        <v>0</v>
      </c>
      <c r="BZ52" s="17">
        <v>0</v>
      </c>
      <c r="CA52" s="17">
        <v>0</v>
      </c>
      <c r="CB52" s="17">
        <v>0</v>
      </c>
      <c r="CC52" s="17">
        <v>0</v>
      </c>
      <c r="CD52" s="17">
        <v>0</v>
      </c>
      <c r="CE52" s="17">
        <v>0</v>
      </c>
      <c r="CF52" s="17">
        <v>0</v>
      </c>
      <c r="CG52" s="17">
        <v>0</v>
      </c>
      <c r="CH52" s="17">
        <v>28256256</v>
      </c>
      <c r="CI52" s="17">
        <v>28256256</v>
      </c>
      <c r="CJ52" s="17">
        <v>0</v>
      </c>
      <c r="CK52" s="17">
        <v>0</v>
      </c>
      <c r="CL52" s="702">
        <v>1650501.2087999978</v>
      </c>
      <c r="CM52" s="702">
        <v>1650501.2088000004</v>
      </c>
      <c r="CN52" s="702">
        <v>45310.224000000002</v>
      </c>
      <c r="CO52" s="702">
        <v>45310.224000000002</v>
      </c>
      <c r="CP52" s="702">
        <v>0</v>
      </c>
      <c r="CQ52" s="702">
        <v>0</v>
      </c>
      <c r="CR52" s="704">
        <v>29952067.432799999</v>
      </c>
      <c r="CS52" s="703">
        <v>29952067.432799999</v>
      </c>
      <c r="CT52" s="23" t="s">
        <v>56</v>
      </c>
      <c r="CU52" s="23" t="s">
        <v>56</v>
      </c>
      <c r="CV52" s="23" t="s">
        <v>56</v>
      </c>
      <c r="CW52" s="23" t="s">
        <v>56</v>
      </c>
      <c r="CX52" s="23" t="s">
        <v>56</v>
      </c>
      <c r="CY52" s="23" t="s">
        <v>56</v>
      </c>
      <c r="CZ52" s="23" t="s">
        <v>56</v>
      </c>
      <c r="DA52" s="23" t="s">
        <v>56</v>
      </c>
      <c r="DB52" s="728">
        <v>12443049.59</v>
      </c>
      <c r="DC52" s="10"/>
      <c r="DD52" s="692">
        <v>4.1430655310000004</v>
      </c>
      <c r="DE52" s="120"/>
      <c r="DF52" s="120"/>
      <c r="DG52" s="120"/>
      <c r="DH52" s="140"/>
      <c r="DI52" s="140"/>
      <c r="DJ52" s="140"/>
      <c r="DK52" s="140"/>
      <c r="DL52" s="548" t="s">
        <v>56</v>
      </c>
      <c r="DM52" s="548" t="s">
        <v>56</v>
      </c>
      <c r="DN52" s="203" t="s">
        <v>868</v>
      </c>
      <c r="DO52" s="700">
        <v>579.58333333333303</v>
      </c>
      <c r="DP52" s="713" t="s">
        <v>56</v>
      </c>
      <c r="DQ52" s="548" t="s">
        <v>56</v>
      </c>
      <c r="DR52" s="673" t="s">
        <v>56</v>
      </c>
      <c r="DS52" s="203" t="s">
        <v>56</v>
      </c>
      <c r="DT52" s="1160" t="s">
        <v>56</v>
      </c>
      <c r="DU52" s="711">
        <v>97.007620416966262</v>
      </c>
      <c r="DV52" s="711">
        <v>74.245966012659977</v>
      </c>
      <c r="DW52" s="711">
        <v>0.59082514752446702</v>
      </c>
      <c r="DX52" s="711">
        <v>156.74819337017743</v>
      </c>
      <c r="DY52" s="710">
        <v>0.37785765636232943</v>
      </c>
      <c r="DZ52" s="710">
        <v>0.253990803248826</v>
      </c>
      <c r="EA52" s="710">
        <v>3.4632268278641299E-3</v>
      </c>
      <c r="EB52" s="710">
        <v>0.58293425501906282</v>
      </c>
      <c r="EC52" s="236"/>
      <c r="ED52" s="49"/>
      <c r="EE52" s="232"/>
      <c r="EF52" s="700">
        <v>0</v>
      </c>
      <c r="EG52" s="712">
        <v>60256.333333333336</v>
      </c>
      <c r="EH52" s="44"/>
    </row>
    <row r="53" spans="1:138" ht="41.25" customHeight="1" x14ac:dyDescent="0.25">
      <c r="A53" s="871" t="s">
        <v>49</v>
      </c>
      <c r="B53" s="656" t="s">
        <v>96</v>
      </c>
      <c r="C53" s="656" t="s">
        <v>175</v>
      </c>
      <c r="D53" s="691" t="s">
        <v>190</v>
      </c>
      <c r="E53" s="656" t="s">
        <v>191</v>
      </c>
      <c r="F53" s="656" t="s">
        <v>906</v>
      </c>
      <c r="G53" s="901" t="s">
        <v>191</v>
      </c>
      <c r="H53" s="897" t="s">
        <v>55</v>
      </c>
      <c r="I53" s="17" t="s">
        <v>860</v>
      </c>
      <c r="J53" s="64">
        <v>13.8</v>
      </c>
      <c r="K53" s="665">
        <v>12.190173583669758</v>
      </c>
      <c r="L53" s="665">
        <v>10.128219675902999</v>
      </c>
      <c r="M53" s="64">
        <v>2111</v>
      </c>
      <c r="N53" s="726">
        <v>20921208.510000002</v>
      </c>
      <c r="O53" s="548" t="s">
        <v>863</v>
      </c>
      <c r="P53" s="909">
        <v>4.1191632299999998</v>
      </c>
      <c r="Q53" s="203" t="s">
        <v>57</v>
      </c>
      <c r="R53" s="205" t="s">
        <v>57</v>
      </c>
      <c r="S53" s="490">
        <v>0</v>
      </c>
      <c r="T53" s="18">
        <v>0</v>
      </c>
      <c r="U53" s="548">
        <v>0</v>
      </c>
      <c r="V53" s="18">
        <v>0</v>
      </c>
      <c r="W53" s="64">
        <v>0</v>
      </c>
      <c r="X53" s="18">
        <v>0</v>
      </c>
      <c r="Y53" s="18">
        <v>0</v>
      </c>
      <c r="Z53" s="18">
        <v>0</v>
      </c>
      <c r="AA53" s="18">
        <v>0</v>
      </c>
      <c r="AB53" s="18">
        <v>0</v>
      </c>
      <c r="AC53" s="18">
        <v>0</v>
      </c>
      <c r="AD53" s="18">
        <v>0</v>
      </c>
      <c r="AE53" s="18">
        <v>0</v>
      </c>
      <c r="AF53" s="18">
        <v>0</v>
      </c>
      <c r="AG53" s="64">
        <v>0</v>
      </c>
      <c r="AH53" s="18">
        <v>0</v>
      </c>
      <c r="AI53" s="64">
        <v>0</v>
      </c>
      <c r="AJ53" s="18">
        <v>0</v>
      </c>
      <c r="AK53" s="18">
        <v>75</v>
      </c>
      <c r="AL53" s="64">
        <v>74</v>
      </c>
      <c r="AM53" s="18">
        <v>3</v>
      </c>
      <c r="AN53" s="18">
        <v>3</v>
      </c>
      <c r="AO53" s="18">
        <v>0</v>
      </c>
      <c r="AP53" s="64">
        <v>0</v>
      </c>
      <c r="AQ53" s="64">
        <v>78</v>
      </c>
      <c r="AR53" s="11">
        <v>77</v>
      </c>
      <c r="AS53" s="17">
        <v>0</v>
      </c>
      <c r="AT53" s="490">
        <v>0</v>
      </c>
      <c r="AU53" s="64">
        <v>0</v>
      </c>
      <c r="AV53" s="18">
        <v>0</v>
      </c>
      <c r="AW53" s="64">
        <v>0</v>
      </c>
      <c r="AX53" s="18">
        <v>0</v>
      </c>
      <c r="AY53" s="17">
        <v>0</v>
      </c>
      <c r="AZ53" s="490">
        <v>0</v>
      </c>
      <c r="BA53" s="17">
        <v>0</v>
      </c>
      <c r="BB53" s="18">
        <v>0</v>
      </c>
      <c r="BC53" s="17">
        <v>0</v>
      </c>
      <c r="BD53" s="18">
        <v>0</v>
      </c>
      <c r="BE53" s="17">
        <v>0</v>
      </c>
      <c r="BF53" s="18">
        <v>0</v>
      </c>
      <c r="BG53" s="17">
        <v>0</v>
      </c>
      <c r="BH53" s="18">
        <v>0</v>
      </c>
      <c r="BI53" s="17">
        <v>0</v>
      </c>
      <c r="BJ53" s="18">
        <v>0</v>
      </c>
      <c r="BK53" s="17">
        <v>466.47400000000022</v>
      </c>
      <c r="BL53" s="17">
        <v>460.47400000000027</v>
      </c>
      <c r="BM53" s="17">
        <v>21.04</v>
      </c>
      <c r="BN53" s="17">
        <v>21.04</v>
      </c>
      <c r="BO53" s="18">
        <v>0</v>
      </c>
      <c r="BP53" s="18">
        <v>0</v>
      </c>
      <c r="BQ53" s="64">
        <v>487.51400000000024</v>
      </c>
      <c r="BR53" s="18">
        <v>481.51400000000029</v>
      </c>
      <c r="BS53" s="729">
        <v>0.11835267814817822</v>
      </c>
      <c r="BT53" s="17">
        <v>0</v>
      </c>
      <c r="BU53" s="17">
        <v>0</v>
      </c>
      <c r="BV53" s="17">
        <v>0</v>
      </c>
      <c r="BW53" s="17">
        <v>0</v>
      </c>
      <c r="BX53" s="17">
        <v>0</v>
      </c>
      <c r="BY53" s="17">
        <v>0</v>
      </c>
      <c r="BZ53" s="17">
        <v>0</v>
      </c>
      <c r="CA53" s="17">
        <v>0</v>
      </c>
      <c r="CB53" s="17">
        <v>0</v>
      </c>
      <c r="CC53" s="17">
        <v>0</v>
      </c>
      <c r="CD53" s="17">
        <v>0</v>
      </c>
      <c r="CE53" s="17">
        <v>0</v>
      </c>
      <c r="CF53" s="17">
        <v>0</v>
      </c>
      <c r="CG53" s="17">
        <v>0</v>
      </c>
      <c r="CH53" s="17">
        <v>0</v>
      </c>
      <c r="CI53" s="17">
        <v>0</v>
      </c>
      <c r="CJ53" s="17">
        <v>0</v>
      </c>
      <c r="CK53" s="17">
        <v>0</v>
      </c>
      <c r="CL53" s="702">
        <v>547565.84016000025</v>
      </c>
      <c r="CM53" s="702">
        <v>540522.80016000033</v>
      </c>
      <c r="CN53" s="702">
        <v>24697.5936</v>
      </c>
      <c r="CO53" s="702">
        <v>24697.5936</v>
      </c>
      <c r="CP53" s="702">
        <v>0</v>
      </c>
      <c r="CQ53" s="702">
        <v>0</v>
      </c>
      <c r="CR53" s="704">
        <v>572263.43376000028</v>
      </c>
      <c r="CS53" s="703">
        <v>565220.39376000036</v>
      </c>
      <c r="CT53" s="23" t="s">
        <v>56</v>
      </c>
      <c r="CU53" s="23" t="s">
        <v>56</v>
      </c>
      <c r="CV53" s="23" t="s">
        <v>56</v>
      </c>
      <c r="CW53" s="23" t="s">
        <v>56</v>
      </c>
      <c r="CX53" s="23" t="s">
        <v>56</v>
      </c>
      <c r="CY53" s="23" t="s">
        <v>56</v>
      </c>
      <c r="CZ53" s="23" t="s">
        <v>56</v>
      </c>
      <c r="DA53" s="23" t="s">
        <v>56</v>
      </c>
      <c r="DB53" s="728">
        <v>20921208.510000002</v>
      </c>
      <c r="DC53" s="10"/>
      <c r="DD53" s="692">
        <v>4.1191632299999998</v>
      </c>
      <c r="DE53" s="120"/>
      <c r="DF53" s="120"/>
      <c r="DG53" s="120"/>
      <c r="DH53" s="140"/>
      <c r="DI53" s="140"/>
      <c r="DJ53" s="140"/>
      <c r="DK53" s="140"/>
      <c r="DL53" s="548" t="s">
        <v>56</v>
      </c>
      <c r="DM53" s="548" t="s">
        <v>56</v>
      </c>
      <c r="DN53" s="203" t="s">
        <v>868</v>
      </c>
      <c r="DO53" s="700">
        <v>2058.3333333333298</v>
      </c>
      <c r="DP53" s="713" t="s">
        <v>56</v>
      </c>
      <c r="DQ53" s="548" t="s">
        <v>56</v>
      </c>
      <c r="DR53" s="673" t="s">
        <v>56</v>
      </c>
      <c r="DS53" s="203" t="s">
        <v>56</v>
      </c>
      <c r="DT53" s="1160" t="s">
        <v>56</v>
      </c>
      <c r="DU53" s="711">
        <v>108.10396761133622</v>
      </c>
      <c r="DV53" s="711">
        <v>-55.833786274056742</v>
      </c>
      <c r="DW53" s="711">
        <v>109.032355950013</v>
      </c>
      <c r="DX53" s="711">
        <v>-56.762122085061286</v>
      </c>
      <c r="DY53" s="710">
        <v>2.0356275303643758</v>
      </c>
      <c r="DZ53" s="710">
        <v>-1.5721936141780217</v>
      </c>
      <c r="EA53" s="710">
        <v>2.0386930436132702</v>
      </c>
      <c r="EB53" s="710">
        <v>-1.5752583315530944</v>
      </c>
      <c r="EC53" s="236"/>
      <c r="ED53" s="49"/>
      <c r="EE53" s="232"/>
      <c r="EF53" s="700">
        <v>215425</v>
      </c>
      <c r="EG53" s="712">
        <v>-126399.66666666667</v>
      </c>
      <c r="EH53" s="44"/>
    </row>
    <row r="54" spans="1:138" ht="41.25" customHeight="1" x14ac:dyDescent="0.25">
      <c r="A54" s="871" t="s">
        <v>49</v>
      </c>
      <c r="B54" s="656" t="s">
        <v>96</v>
      </c>
      <c r="C54" s="656" t="s">
        <v>175</v>
      </c>
      <c r="D54" s="691" t="s">
        <v>190</v>
      </c>
      <c r="E54" s="656" t="s">
        <v>191</v>
      </c>
      <c r="F54" s="656" t="s">
        <v>907</v>
      </c>
      <c r="G54" s="901" t="s">
        <v>191</v>
      </c>
      <c r="H54" s="897" t="s">
        <v>55</v>
      </c>
      <c r="I54" s="17" t="s">
        <v>866</v>
      </c>
      <c r="J54" s="64">
        <v>13.8</v>
      </c>
      <c r="K54" s="665">
        <v>11.783834464214101</v>
      </c>
      <c r="L54" s="665">
        <v>33.580681748334001</v>
      </c>
      <c r="M54" s="64">
        <v>3744</v>
      </c>
      <c r="N54" s="726">
        <v>42150000.460000001</v>
      </c>
      <c r="O54" s="548" t="s">
        <v>863</v>
      </c>
      <c r="P54" s="909">
        <v>10.05490135</v>
      </c>
      <c r="Q54" s="203" t="s">
        <v>57</v>
      </c>
      <c r="R54" s="205" t="s">
        <v>57</v>
      </c>
      <c r="S54" s="490">
        <v>0</v>
      </c>
      <c r="T54" s="18">
        <v>0</v>
      </c>
      <c r="U54" s="548">
        <v>0</v>
      </c>
      <c r="V54" s="18">
        <v>0</v>
      </c>
      <c r="W54" s="64">
        <v>0</v>
      </c>
      <c r="X54" s="18">
        <v>0</v>
      </c>
      <c r="Y54" s="18">
        <v>0</v>
      </c>
      <c r="Z54" s="18">
        <v>0</v>
      </c>
      <c r="AA54" s="18">
        <v>0</v>
      </c>
      <c r="AB54" s="18">
        <v>0</v>
      </c>
      <c r="AC54" s="18">
        <v>0</v>
      </c>
      <c r="AD54" s="18">
        <v>0</v>
      </c>
      <c r="AE54" s="18">
        <v>0</v>
      </c>
      <c r="AF54" s="18">
        <v>0</v>
      </c>
      <c r="AG54" s="64">
        <v>0</v>
      </c>
      <c r="AH54" s="18">
        <v>0</v>
      </c>
      <c r="AI54" s="64">
        <v>0</v>
      </c>
      <c r="AJ54" s="18">
        <v>0</v>
      </c>
      <c r="AK54" s="18">
        <v>224</v>
      </c>
      <c r="AL54" s="64">
        <v>223</v>
      </c>
      <c r="AM54" s="18">
        <v>8</v>
      </c>
      <c r="AN54" s="18">
        <v>8</v>
      </c>
      <c r="AO54" s="18">
        <v>0</v>
      </c>
      <c r="AP54" s="64">
        <v>0</v>
      </c>
      <c r="AQ54" s="64">
        <v>232</v>
      </c>
      <c r="AR54" s="11">
        <v>231</v>
      </c>
      <c r="AS54" s="17">
        <v>0</v>
      </c>
      <c r="AT54" s="490">
        <v>0</v>
      </c>
      <c r="AU54" s="64">
        <v>0</v>
      </c>
      <c r="AV54" s="18">
        <v>0</v>
      </c>
      <c r="AW54" s="64">
        <v>0</v>
      </c>
      <c r="AX54" s="18">
        <v>0</v>
      </c>
      <c r="AY54" s="17">
        <v>0</v>
      </c>
      <c r="AZ54" s="490">
        <v>0</v>
      </c>
      <c r="BA54" s="17">
        <v>0</v>
      </c>
      <c r="BB54" s="18">
        <v>0</v>
      </c>
      <c r="BC54" s="17">
        <v>0</v>
      </c>
      <c r="BD54" s="18">
        <v>0</v>
      </c>
      <c r="BE54" s="17">
        <v>0</v>
      </c>
      <c r="BF54" s="18">
        <v>0</v>
      </c>
      <c r="BG54" s="17">
        <v>0</v>
      </c>
      <c r="BH54" s="18">
        <v>0</v>
      </c>
      <c r="BI54" s="17">
        <v>0</v>
      </c>
      <c r="BJ54" s="18">
        <v>0</v>
      </c>
      <c r="BK54" s="17">
        <v>1808.3949999999968</v>
      </c>
      <c r="BL54" s="17">
        <v>1804.5949999999984</v>
      </c>
      <c r="BM54" s="17">
        <v>79.06</v>
      </c>
      <c r="BN54" s="17">
        <v>79.059999999999988</v>
      </c>
      <c r="BO54" s="18">
        <v>0</v>
      </c>
      <c r="BP54" s="18">
        <v>0</v>
      </c>
      <c r="BQ54" s="64">
        <v>1887.4549999999967</v>
      </c>
      <c r="BR54" s="18">
        <v>1883.6549999999984</v>
      </c>
      <c r="BS54" s="729">
        <v>0.18771491974906315</v>
      </c>
      <c r="BT54" s="17">
        <v>0</v>
      </c>
      <c r="BU54" s="17">
        <v>0</v>
      </c>
      <c r="BV54" s="17">
        <v>0</v>
      </c>
      <c r="BW54" s="17">
        <v>0</v>
      </c>
      <c r="BX54" s="17">
        <v>0</v>
      </c>
      <c r="BY54" s="17">
        <v>0</v>
      </c>
      <c r="BZ54" s="17">
        <v>0</v>
      </c>
      <c r="CA54" s="17">
        <v>0</v>
      </c>
      <c r="CB54" s="17">
        <v>0</v>
      </c>
      <c r="CC54" s="17">
        <v>0</v>
      </c>
      <c r="CD54" s="17">
        <v>0</v>
      </c>
      <c r="CE54" s="17">
        <v>0</v>
      </c>
      <c r="CF54" s="17">
        <v>0</v>
      </c>
      <c r="CG54" s="17">
        <v>0</v>
      </c>
      <c r="CH54" s="17">
        <v>0</v>
      </c>
      <c r="CI54" s="17">
        <v>0</v>
      </c>
      <c r="CJ54" s="17">
        <v>0</v>
      </c>
      <c r="CK54" s="17">
        <v>0</v>
      </c>
      <c r="CL54" s="702">
        <v>2122766.3867999963</v>
      </c>
      <c r="CM54" s="702">
        <v>2118305.7947999984</v>
      </c>
      <c r="CN54" s="702">
        <v>92803.790400000013</v>
      </c>
      <c r="CO54" s="702">
        <v>92803.790399999998</v>
      </c>
      <c r="CP54" s="702">
        <v>0</v>
      </c>
      <c r="CQ54" s="702">
        <v>0</v>
      </c>
      <c r="CR54" s="704">
        <v>2215570.1771999961</v>
      </c>
      <c r="CS54" s="703">
        <v>2211109.5851999982</v>
      </c>
      <c r="CT54" s="23" t="s">
        <v>56</v>
      </c>
      <c r="CU54" s="23" t="s">
        <v>56</v>
      </c>
      <c r="CV54" s="23" t="s">
        <v>56</v>
      </c>
      <c r="CW54" s="23" t="s">
        <v>56</v>
      </c>
      <c r="CX54" s="23" t="s">
        <v>56</v>
      </c>
      <c r="CY54" s="23" t="s">
        <v>56</v>
      </c>
      <c r="CZ54" s="23" t="s">
        <v>56</v>
      </c>
      <c r="DA54" s="23" t="s">
        <v>56</v>
      </c>
      <c r="DB54" s="728">
        <v>42150000.460000001</v>
      </c>
      <c r="DC54" s="10"/>
      <c r="DD54" s="692">
        <v>10.05490135</v>
      </c>
      <c r="DE54" s="120"/>
      <c r="DF54" s="120"/>
      <c r="DG54" s="120"/>
      <c r="DH54" s="140"/>
      <c r="DI54" s="140"/>
      <c r="DJ54" s="140"/>
      <c r="DK54" s="140"/>
      <c r="DL54" s="548" t="s">
        <v>56</v>
      </c>
      <c r="DM54" s="548" t="s">
        <v>56</v>
      </c>
      <c r="DN54" s="203" t="s">
        <v>868</v>
      </c>
      <c r="DO54" s="700">
        <v>3704.4166666666702</v>
      </c>
      <c r="DP54" s="713" t="s">
        <v>56</v>
      </c>
      <c r="DQ54" s="548" t="s">
        <v>56</v>
      </c>
      <c r="DR54" s="673" t="s">
        <v>56</v>
      </c>
      <c r="DS54" s="203" t="s">
        <v>56</v>
      </c>
      <c r="DT54" s="1160" t="s">
        <v>56</v>
      </c>
      <c r="DU54" s="711">
        <v>191.44093761950808</v>
      </c>
      <c r="DV54" s="711">
        <v>-82.08718422861763</v>
      </c>
      <c r="DW54" s="711">
        <v>192.817690888654</v>
      </c>
      <c r="DX54" s="711">
        <v>-83.514510721593695</v>
      </c>
      <c r="DY54" s="710">
        <v>2.797201538703797</v>
      </c>
      <c r="DZ54" s="710">
        <v>-1.5704751354250492</v>
      </c>
      <c r="EA54" s="710">
        <v>2.7928844249744298</v>
      </c>
      <c r="EB54" s="710">
        <v>-1.5674607334898925</v>
      </c>
      <c r="EC54" s="236"/>
      <c r="ED54" s="49"/>
      <c r="EE54" s="232"/>
      <c r="EF54" s="700">
        <v>653567</v>
      </c>
      <c r="EG54" s="712">
        <v>-391478</v>
      </c>
      <c r="EH54" s="44"/>
    </row>
    <row r="55" spans="1:138" ht="41.25" customHeight="1" x14ac:dyDescent="0.25">
      <c r="A55" s="871" t="s">
        <v>49</v>
      </c>
      <c r="B55" s="656" t="s">
        <v>96</v>
      </c>
      <c r="C55" s="656" t="s">
        <v>175</v>
      </c>
      <c r="D55" s="691" t="s">
        <v>190</v>
      </c>
      <c r="E55" s="656" t="s">
        <v>191</v>
      </c>
      <c r="F55" s="656" t="s">
        <v>192</v>
      </c>
      <c r="G55" s="901" t="s">
        <v>193</v>
      </c>
      <c r="H55" s="897" t="s">
        <v>55</v>
      </c>
      <c r="I55" s="17" t="s">
        <v>860</v>
      </c>
      <c r="J55" s="64">
        <v>13.8</v>
      </c>
      <c r="K55" s="665">
        <v>12.190173583669758</v>
      </c>
      <c r="L55" s="665">
        <v>11.653219672731</v>
      </c>
      <c r="M55" s="64">
        <v>687</v>
      </c>
      <c r="N55" s="726">
        <v>29697173.670000002</v>
      </c>
      <c r="O55" s="548" t="s">
        <v>863</v>
      </c>
      <c r="P55" s="909">
        <v>5.8241940459999997</v>
      </c>
      <c r="Q55" s="203" t="s">
        <v>57</v>
      </c>
      <c r="R55" s="205" t="s">
        <v>57</v>
      </c>
      <c r="S55" s="490">
        <v>0</v>
      </c>
      <c r="T55" s="18">
        <v>0</v>
      </c>
      <c r="U55" s="548">
        <v>0</v>
      </c>
      <c r="V55" s="18">
        <v>0</v>
      </c>
      <c r="W55" s="64">
        <v>0</v>
      </c>
      <c r="X55" s="18">
        <v>0</v>
      </c>
      <c r="Y55" s="18">
        <v>0</v>
      </c>
      <c r="Z55" s="18">
        <v>0</v>
      </c>
      <c r="AA55" s="18">
        <v>0</v>
      </c>
      <c r="AB55" s="18">
        <v>0</v>
      </c>
      <c r="AC55" s="18">
        <v>0</v>
      </c>
      <c r="AD55" s="18">
        <v>0</v>
      </c>
      <c r="AE55" s="18">
        <v>0</v>
      </c>
      <c r="AF55" s="18">
        <v>0</v>
      </c>
      <c r="AG55" s="64">
        <v>0</v>
      </c>
      <c r="AH55" s="18">
        <v>0</v>
      </c>
      <c r="AI55" s="64">
        <v>0</v>
      </c>
      <c r="AJ55" s="18">
        <v>0</v>
      </c>
      <c r="AK55" s="18">
        <v>55</v>
      </c>
      <c r="AL55" s="64">
        <v>55</v>
      </c>
      <c r="AM55" s="18">
        <v>0</v>
      </c>
      <c r="AN55" s="18" t="s">
        <v>58</v>
      </c>
      <c r="AO55" s="18">
        <v>0</v>
      </c>
      <c r="AP55" s="64">
        <v>0</v>
      </c>
      <c r="AQ55" s="64">
        <v>55</v>
      </c>
      <c r="AR55" s="11">
        <v>55</v>
      </c>
      <c r="AS55" s="17">
        <v>0</v>
      </c>
      <c r="AT55" s="490">
        <v>0</v>
      </c>
      <c r="AU55" s="64">
        <v>0</v>
      </c>
      <c r="AV55" s="18">
        <v>0</v>
      </c>
      <c r="AW55" s="64">
        <v>0</v>
      </c>
      <c r="AX55" s="18">
        <v>0</v>
      </c>
      <c r="AY55" s="17">
        <v>0</v>
      </c>
      <c r="AZ55" s="490">
        <v>0</v>
      </c>
      <c r="BA55" s="17">
        <v>0</v>
      </c>
      <c r="BB55" s="18">
        <v>0</v>
      </c>
      <c r="BC55" s="17">
        <v>0</v>
      </c>
      <c r="BD55" s="18">
        <v>0</v>
      </c>
      <c r="BE55" s="17">
        <v>0</v>
      </c>
      <c r="BF55" s="18">
        <v>0</v>
      </c>
      <c r="BG55" s="17">
        <v>0</v>
      </c>
      <c r="BH55" s="18">
        <v>0</v>
      </c>
      <c r="BI55" s="17">
        <v>0</v>
      </c>
      <c r="BJ55" s="18">
        <v>0</v>
      </c>
      <c r="BK55" s="17">
        <v>1216.4000000000003</v>
      </c>
      <c r="BL55" s="17">
        <v>1216.3999999999999</v>
      </c>
      <c r="BM55" s="17">
        <v>0</v>
      </c>
      <c r="BN55" s="17" t="s">
        <v>58</v>
      </c>
      <c r="BO55" s="18">
        <v>0</v>
      </c>
      <c r="BP55" s="18">
        <v>0</v>
      </c>
      <c r="BQ55" s="64">
        <v>1216.4000000000003</v>
      </c>
      <c r="BR55" s="18">
        <v>1216.3999999999999</v>
      </c>
      <c r="BS55" s="729">
        <v>0.20885293147734529</v>
      </c>
      <c r="BT55" s="17">
        <v>0</v>
      </c>
      <c r="BU55" s="17">
        <v>0</v>
      </c>
      <c r="BV55" s="17">
        <v>0</v>
      </c>
      <c r="BW55" s="17">
        <v>0</v>
      </c>
      <c r="BX55" s="17">
        <v>0</v>
      </c>
      <c r="BY55" s="17">
        <v>0</v>
      </c>
      <c r="BZ55" s="17">
        <v>0</v>
      </c>
      <c r="CA55" s="17">
        <v>0</v>
      </c>
      <c r="CB55" s="17">
        <v>0</v>
      </c>
      <c r="CC55" s="17">
        <v>0</v>
      </c>
      <c r="CD55" s="17">
        <v>0</v>
      </c>
      <c r="CE55" s="17">
        <v>0</v>
      </c>
      <c r="CF55" s="17">
        <v>0</v>
      </c>
      <c r="CG55" s="17">
        <v>0</v>
      </c>
      <c r="CH55" s="17">
        <v>0</v>
      </c>
      <c r="CI55" s="17">
        <v>0</v>
      </c>
      <c r="CJ55" s="17">
        <v>0</v>
      </c>
      <c r="CK55" s="17">
        <v>0</v>
      </c>
      <c r="CL55" s="702">
        <v>1427858.9760000005</v>
      </c>
      <c r="CM55" s="702">
        <v>1427858.976</v>
      </c>
      <c r="CN55" s="702">
        <v>0</v>
      </c>
      <c r="CO55" s="702">
        <v>0</v>
      </c>
      <c r="CP55" s="702">
        <v>0</v>
      </c>
      <c r="CQ55" s="702">
        <v>0</v>
      </c>
      <c r="CR55" s="704">
        <v>1427858.9760000005</v>
      </c>
      <c r="CS55" s="703">
        <v>1427858.976</v>
      </c>
      <c r="CT55" s="23" t="s">
        <v>56</v>
      </c>
      <c r="CU55" s="23" t="s">
        <v>56</v>
      </c>
      <c r="CV55" s="23" t="s">
        <v>56</v>
      </c>
      <c r="CW55" s="23" t="s">
        <v>56</v>
      </c>
      <c r="CX55" s="23" t="s">
        <v>56</v>
      </c>
      <c r="CY55" s="23" t="s">
        <v>56</v>
      </c>
      <c r="CZ55" s="23" t="s">
        <v>56</v>
      </c>
      <c r="DA55" s="23" t="s">
        <v>56</v>
      </c>
      <c r="DB55" s="728">
        <v>29697173.670000002</v>
      </c>
      <c r="DC55" s="10"/>
      <c r="DD55" s="692">
        <v>5.8241940459999997</v>
      </c>
      <c r="DE55" s="120"/>
      <c r="DF55" s="120"/>
      <c r="DG55" s="120"/>
      <c r="DH55" s="140"/>
      <c r="DI55" s="140"/>
      <c r="DJ55" s="140"/>
      <c r="DK55" s="140"/>
      <c r="DL55" s="548" t="s">
        <v>56</v>
      </c>
      <c r="DM55" s="548" t="s">
        <v>56</v>
      </c>
      <c r="DN55" s="203" t="s">
        <v>868</v>
      </c>
      <c r="DO55" s="700">
        <v>677.08333333333303</v>
      </c>
      <c r="DP55" s="713" t="s">
        <v>56</v>
      </c>
      <c r="DQ55" s="548" t="s">
        <v>56</v>
      </c>
      <c r="DR55" s="673" t="s">
        <v>56</v>
      </c>
      <c r="DS55" s="203" t="s">
        <v>56</v>
      </c>
      <c r="DT55" s="1160" t="s">
        <v>56</v>
      </c>
      <c r="DU55" s="711">
        <v>9.7019076923076959</v>
      </c>
      <c r="DV55" s="711">
        <v>45.233738103569252</v>
      </c>
      <c r="DW55" s="711">
        <v>9.7414096881633601</v>
      </c>
      <c r="DX55" s="711">
        <v>14.189214587881208</v>
      </c>
      <c r="DY55" s="710">
        <v>0.12701538461538467</v>
      </c>
      <c r="DZ55" s="710">
        <v>0.2992364310010458</v>
      </c>
      <c r="EA55" s="710">
        <v>0.12700428013684101</v>
      </c>
      <c r="EB55" s="710">
        <v>0.27427681661498821</v>
      </c>
      <c r="EC55" s="236"/>
      <c r="ED55" s="49"/>
      <c r="EE55" s="232"/>
      <c r="EF55" s="700">
        <v>0</v>
      </c>
      <c r="EG55" s="712">
        <v>9601</v>
      </c>
      <c r="EH55" s="44"/>
    </row>
    <row r="56" spans="1:138" ht="41.25" customHeight="1" x14ac:dyDescent="0.25">
      <c r="A56" s="871" t="s">
        <v>49</v>
      </c>
      <c r="B56" s="656" t="s">
        <v>96</v>
      </c>
      <c r="C56" s="656" t="s">
        <v>175</v>
      </c>
      <c r="D56" s="691" t="s">
        <v>190</v>
      </c>
      <c r="E56" s="656" t="s">
        <v>191</v>
      </c>
      <c r="F56" s="656" t="s">
        <v>908</v>
      </c>
      <c r="G56" s="901" t="s">
        <v>191</v>
      </c>
      <c r="H56" s="897" t="s">
        <v>55</v>
      </c>
      <c r="I56" s="17" t="s">
        <v>866</v>
      </c>
      <c r="J56" s="64">
        <v>13.8</v>
      </c>
      <c r="K56" s="665">
        <v>11.783834464214101</v>
      </c>
      <c r="L56" s="665">
        <v>10.423863614682</v>
      </c>
      <c r="M56" s="64">
        <v>1876</v>
      </c>
      <c r="N56" s="726">
        <v>39169986.799999997</v>
      </c>
      <c r="O56" s="548" t="s">
        <v>863</v>
      </c>
      <c r="P56" s="909">
        <v>8.0072708830000003</v>
      </c>
      <c r="Q56" s="203" t="s">
        <v>57</v>
      </c>
      <c r="R56" s="205" t="s">
        <v>57</v>
      </c>
      <c r="S56" s="490">
        <v>0</v>
      </c>
      <c r="T56" s="18">
        <v>0</v>
      </c>
      <c r="U56" s="548">
        <v>0</v>
      </c>
      <c r="V56" s="18">
        <v>0</v>
      </c>
      <c r="W56" s="64">
        <v>0</v>
      </c>
      <c r="X56" s="18">
        <v>0</v>
      </c>
      <c r="Y56" s="18">
        <v>0</v>
      </c>
      <c r="Z56" s="18">
        <v>0</v>
      </c>
      <c r="AA56" s="18">
        <v>0</v>
      </c>
      <c r="AB56" s="18">
        <v>0</v>
      </c>
      <c r="AC56" s="18">
        <v>0</v>
      </c>
      <c r="AD56" s="18">
        <v>0</v>
      </c>
      <c r="AE56" s="18">
        <v>0</v>
      </c>
      <c r="AF56" s="18">
        <v>0</v>
      </c>
      <c r="AG56" s="64">
        <v>0</v>
      </c>
      <c r="AH56" s="18">
        <v>0</v>
      </c>
      <c r="AI56" s="64">
        <v>0</v>
      </c>
      <c r="AJ56" s="18">
        <v>0</v>
      </c>
      <c r="AK56" s="18">
        <v>29</v>
      </c>
      <c r="AL56" s="64">
        <v>29</v>
      </c>
      <c r="AM56" s="18">
        <v>2</v>
      </c>
      <c r="AN56" s="18">
        <v>2</v>
      </c>
      <c r="AO56" s="18">
        <v>0</v>
      </c>
      <c r="AP56" s="64">
        <v>0</v>
      </c>
      <c r="AQ56" s="64">
        <v>31</v>
      </c>
      <c r="AR56" s="11">
        <v>31</v>
      </c>
      <c r="AS56" s="17">
        <v>0</v>
      </c>
      <c r="AT56" s="490">
        <v>0</v>
      </c>
      <c r="AU56" s="64">
        <v>0</v>
      </c>
      <c r="AV56" s="18">
        <v>0</v>
      </c>
      <c r="AW56" s="64">
        <v>0</v>
      </c>
      <c r="AX56" s="18">
        <v>0</v>
      </c>
      <c r="AY56" s="17">
        <v>0</v>
      </c>
      <c r="AZ56" s="490">
        <v>0</v>
      </c>
      <c r="BA56" s="17">
        <v>0</v>
      </c>
      <c r="BB56" s="18">
        <v>0</v>
      </c>
      <c r="BC56" s="17">
        <v>0</v>
      </c>
      <c r="BD56" s="18">
        <v>0</v>
      </c>
      <c r="BE56" s="17">
        <v>0</v>
      </c>
      <c r="BF56" s="18">
        <v>0</v>
      </c>
      <c r="BG56" s="17">
        <v>0</v>
      </c>
      <c r="BH56" s="18">
        <v>0</v>
      </c>
      <c r="BI56" s="17">
        <v>0</v>
      </c>
      <c r="BJ56" s="18">
        <v>0</v>
      </c>
      <c r="BK56" s="17">
        <v>237.23</v>
      </c>
      <c r="BL56" s="17">
        <v>237.22999999999996</v>
      </c>
      <c r="BM56" s="17">
        <v>16.439999999999998</v>
      </c>
      <c r="BN56" s="17">
        <v>16.439999999999998</v>
      </c>
      <c r="BO56" s="18">
        <v>0</v>
      </c>
      <c r="BP56" s="18">
        <v>0</v>
      </c>
      <c r="BQ56" s="64">
        <v>253.67</v>
      </c>
      <c r="BR56" s="18">
        <v>253.66999999999996</v>
      </c>
      <c r="BS56" s="729">
        <v>3.167995734209008E-2</v>
      </c>
      <c r="BT56" s="17">
        <v>0</v>
      </c>
      <c r="BU56" s="17">
        <v>0</v>
      </c>
      <c r="BV56" s="17">
        <v>0</v>
      </c>
      <c r="BW56" s="17">
        <v>0</v>
      </c>
      <c r="BX56" s="17">
        <v>0</v>
      </c>
      <c r="BY56" s="17">
        <v>0</v>
      </c>
      <c r="BZ56" s="17">
        <v>0</v>
      </c>
      <c r="CA56" s="17">
        <v>0</v>
      </c>
      <c r="CB56" s="17">
        <v>0</v>
      </c>
      <c r="CC56" s="17">
        <v>0</v>
      </c>
      <c r="CD56" s="17">
        <v>0</v>
      </c>
      <c r="CE56" s="17">
        <v>0</v>
      </c>
      <c r="CF56" s="17">
        <v>0</v>
      </c>
      <c r="CG56" s="17">
        <v>0</v>
      </c>
      <c r="CH56" s="17">
        <v>0</v>
      </c>
      <c r="CI56" s="17">
        <v>0</v>
      </c>
      <c r="CJ56" s="17">
        <v>0</v>
      </c>
      <c r="CK56" s="17">
        <v>0</v>
      </c>
      <c r="CL56" s="702">
        <v>278470.06320000003</v>
      </c>
      <c r="CM56" s="702">
        <v>278470.06319999998</v>
      </c>
      <c r="CN56" s="702">
        <v>19297.929599999999</v>
      </c>
      <c r="CO56" s="702">
        <v>19297.929599999999</v>
      </c>
      <c r="CP56" s="702">
        <v>0</v>
      </c>
      <c r="CQ56" s="702">
        <v>0</v>
      </c>
      <c r="CR56" s="704">
        <v>297767.99280000001</v>
      </c>
      <c r="CS56" s="703">
        <v>297767.99279999995</v>
      </c>
      <c r="CT56" s="23" t="s">
        <v>56</v>
      </c>
      <c r="CU56" s="23" t="s">
        <v>56</v>
      </c>
      <c r="CV56" s="23" t="s">
        <v>56</v>
      </c>
      <c r="CW56" s="23" t="s">
        <v>56</v>
      </c>
      <c r="CX56" s="23" t="s">
        <v>56</v>
      </c>
      <c r="CY56" s="23" t="s">
        <v>56</v>
      </c>
      <c r="CZ56" s="23" t="s">
        <v>56</v>
      </c>
      <c r="DA56" s="23" t="s">
        <v>56</v>
      </c>
      <c r="DB56" s="728">
        <v>39169986.799999997</v>
      </c>
      <c r="DC56" s="10"/>
      <c r="DD56" s="692">
        <v>8.0072708830000003</v>
      </c>
      <c r="DE56" s="120"/>
      <c r="DF56" s="120"/>
      <c r="DG56" s="120"/>
      <c r="DH56" s="140"/>
      <c r="DI56" s="140"/>
      <c r="DJ56" s="140"/>
      <c r="DK56" s="140"/>
      <c r="DL56" s="548" t="s">
        <v>56</v>
      </c>
      <c r="DM56" s="548" t="s">
        <v>56</v>
      </c>
      <c r="DN56" s="203" t="s">
        <v>868</v>
      </c>
      <c r="DO56" s="700">
        <v>1812.25</v>
      </c>
      <c r="DP56" s="713" t="s">
        <v>56</v>
      </c>
      <c r="DQ56" s="548" t="s">
        <v>56</v>
      </c>
      <c r="DR56" s="673" t="s">
        <v>56</v>
      </c>
      <c r="DS56" s="203" t="s">
        <v>56</v>
      </c>
      <c r="DT56" s="1160" t="s">
        <v>56</v>
      </c>
      <c r="DU56" s="711">
        <v>16.456890605600773</v>
      </c>
      <c r="DV56" s="711">
        <v>13.378739035781436</v>
      </c>
      <c r="DW56" s="711">
        <v>16.655195708473499</v>
      </c>
      <c r="DX56" s="711">
        <v>13.181842007622535</v>
      </c>
      <c r="DY56" s="710">
        <v>0.18650848392881778</v>
      </c>
      <c r="DZ56" s="710">
        <v>0.17812767898697077</v>
      </c>
      <c r="EA56" s="710">
        <v>0.18711958281385199</v>
      </c>
      <c r="EB56" s="710">
        <v>0.1775756600348698</v>
      </c>
      <c r="EC56" s="236"/>
      <c r="ED56" s="49"/>
      <c r="EE56" s="232"/>
      <c r="EF56" s="700">
        <v>203</v>
      </c>
      <c r="EG56" s="712">
        <v>39286.666666666664</v>
      </c>
      <c r="EH56" s="44"/>
    </row>
    <row r="57" spans="1:138" ht="41.25" customHeight="1" x14ac:dyDescent="0.25">
      <c r="A57" s="871" t="s">
        <v>49</v>
      </c>
      <c r="B57" s="656" t="s">
        <v>96</v>
      </c>
      <c r="C57" s="656" t="s">
        <v>175</v>
      </c>
      <c r="D57" s="691" t="s">
        <v>190</v>
      </c>
      <c r="E57" s="656" t="s">
        <v>191</v>
      </c>
      <c r="F57" s="656" t="s">
        <v>909</v>
      </c>
      <c r="G57" s="901" t="s">
        <v>191</v>
      </c>
      <c r="H57" s="897" t="s">
        <v>55</v>
      </c>
      <c r="I57" s="17" t="s">
        <v>866</v>
      </c>
      <c r="J57" s="64">
        <v>13.8</v>
      </c>
      <c r="K57" s="665">
        <v>11.783834464214101</v>
      </c>
      <c r="L57" s="665">
        <v>32.269886296515004</v>
      </c>
      <c r="M57" s="64">
        <v>2889</v>
      </c>
      <c r="N57" s="726">
        <v>28037793.239999998</v>
      </c>
      <c r="O57" s="548" t="s">
        <v>863</v>
      </c>
      <c r="P57" s="909">
        <v>7.083048572</v>
      </c>
      <c r="Q57" s="203" t="s">
        <v>57</v>
      </c>
      <c r="R57" s="205" t="s">
        <v>57</v>
      </c>
      <c r="S57" s="490">
        <v>0</v>
      </c>
      <c r="T57" s="18">
        <v>0</v>
      </c>
      <c r="U57" s="548">
        <v>0</v>
      </c>
      <c r="V57" s="18">
        <v>0</v>
      </c>
      <c r="W57" s="64">
        <v>0</v>
      </c>
      <c r="X57" s="18">
        <v>0</v>
      </c>
      <c r="Y57" s="18">
        <v>0</v>
      </c>
      <c r="Z57" s="18">
        <v>0</v>
      </c>
      <c r="AA57" s="18">
        <v>0</v>
      </c>
      <c r="AB57" s="18">
        <v>0</v>
      </c>
      <c r="AC57" s="18">
        <v>0</v>
      </c>
      <c r="AD57" s="18">
        <v>0</v>
      </c>
      <c r="AE57" s="18">
        <v>0</v>
      </c>
      <c r="AF57" s="18">
        <v>0</v>
      </c>
      <c r="AG57" s="64">
        <v>1</v>
      </c>
      <c r="AH57" s="18">
        <v>1</v>
      </c>
      <c r="AI57" s="64">
        <v>0</v>
      </c>
      <c r="AJ57" s="18">
        <v>0</v>
      </c>
      <c r="AK57" s="18">
        <v>248</v>
      </c>
      <c r="AL57" s="64">
        <v>248</v>
      </c>
      <c r="AM57" s="18">
        <v>6</v>
      </c>
      <c r="AN57" s="18">
        <v>6</v>
      </c>
      <c r="AO57" s="18">
        <v>0</v>
      </c>
      <c r="AP57" s="64">
        <v>0</v>
      </c>
      <c r="AQ57" s="64">
        <v>255</v>
      </c>
      <c r="AR57" s="11">
        <v>255</v>
      </c>
      <c r="AS57" s="17">
        <v>0</v>
      </c>
      <c r="AT57" s="490">
        <v>0</v>
      </c>
      <c r="AU57" s="64">
        <v>0</v>
      </c>
      <c r="AV57" s="18">
        <v>0</v>
      </c>
      <c r="AW57" s="64">
        <v>0</v>
      </c>
      <c r="AX57" s="18">
        <v>0</v>
      </c>
      <c r="AY57" s="17">
        <v>0</v>
      </c>
      <c r="AZ57" s="490">
        <v>0</v>
      </c>
      <c r="BA57" s="17">
        <v>0</v>
      </c>
      <c r="BB57" s="18">
        <v>0</v>
      </c>
      <c r="BC57" s="17">
        <v>0</v>
      </c>
      <c r="BD57" s="18">
        <v>0</v>
      </c>
      <c r="BE57" s="17">
        <v>0</v>
      </c>
      <c r="BF57" s="18">
        <v>0</v>
      </c>
      <c r="BG57" s="17">
        <v>1.2</v>
      </c>
      <c r="BH57" s="18">
        <v>1.2</v>
      </c>
      <c r="BI57" s="17">
        <v>0</v>
      </c>
      <c r="BJ57" s="18">
        <v>0</v>
      </c>
      <c r="BK57" s="17">
        <v>2874.8459999999986</v>
      </c>
      <c r="BL57" s="17">
        <v>2874.8459999999977</v>
      </c>
      <c r="BM57" s="17">
        <v>92.399999999999991</v>
      </c>
      <c r="BN57" s="17">
        <v>92.4</v>
      </c>
      <c r="BO57" s="18">
        <v>0</v>
      </c>
      <c r="BP57" s="18">
        <v>0</v>
      </c>
      <c r="BQ57" s="64">
        <v>2968.4459999999985</v>
      </c>
      <c r="BR57" s="18">
        <v>2968.4459999999976</v>
      </c>
      <c r="BS57" s="729">
        <v>0.41909157756372906</v>
      </c>
      <c r="BT57" s="17">
        <v>0</v>
      </c>
      <c r="BU57" s="17">
        <v>0</v>
      </c>
      <c r="BV57" s="17">
        <v>0</v>
      </c>
      <c r="BW57" s="17">
        <v>0</v>
      </c>
      <c r="BX57" s="17">
        <v>0</v>
      </c>
      <c r="BY57" s="17">
        <v>0</v>
      </c>
      <c r="BZ57" s="17">
        <v>0</v>
      </c>
      <c r="CA57" s="17">
        <v>0</v>
      </c>
      <c r="CB57" s="17">
        <v>0</v>
      </c>
      <c r="CC57" s="17">
        <v>0</v>
      </c>
      <c r="CD57" s="17">
        <v>0</v>
      </c>
      <c r="CE57" s="17">
        <v>0</v>
      </c>
      <c r="CF57" s="17">
        <v>0</v>
      </c>
      <c r="CG57" s="17">
        <v>0</v>
      </c>
      <c r="CH57" s="17">
        <v>6054.9119999999994</v>
      </c>
      <c r="CI57" s="17">
        <v>6054.9119999999994</v>
      </c>
      <c r="CJ57" s="17">
        <v>0</v>
      </c>
      <c r="CK57" s="17">
        <v>0</v>
      </c>
      <c r="CL57" s="702">
        <v>3374609.2286399989</v>
      </c>
      <c r="CM57" s="702">
        <v>3374609.2286399971</v>
      </c>
      <c r="CN57" s="702">
        <v>108462.81599999999</v>
      </c>
      <c r="CO57" s="702">
        <v>108462.81600000002</v>
      </c>
      <c r="CP57" s="702">
        <v>0</v>
      </c>
      <c r="CQ57" s="702">
        <v>0</v>
      </c>
      <c r="CR57" s="704">
        <v>3489126.9566399991</v>
      </c>
      <c r="CS57" s="703">
        <v>3489126.9566399972</v>
      </c>
      <c r="CT57" s="23" t="s">
        <v>56</v>
      </c>
      <c r="CU57" s="23" t="s">
        <v>56</v>
      </c>
      <c r="CV57" s="23" t="s">
        <v>56</v>
      </c>
      <c r="CW57" s="23" t="s">
        <v>56</v>
      </c>
      <c r="CX57" s="23" t="s">
        <v>56</v>
      </c>
      <c r="CY57" s="23" t="s">
        <v>56</v>
      </c>
      <c r="CZ57" s="23" t="s">
        <v>56</v>
      </c>
      <c r="DA57" s="23" t="s">
        <v>56</v>
      </c>
      <c r="DB57" s="728">
        <v>28037793.239999998</v>
      </c>
      <c r="DC57" s="10"/>
      <c r="DD57" s="692">
        <v>7.083048572</v>
      </c>
      <c r="DE57" s="120"/>
      <c r="DF57" s="120"/>
      <c r="DG57" s="120"/>
      <c r="DH57" s="140"/>
      <c r="DI57" s="140"/>
      <c r="DJ57" s="140"/>
      <c r="DK57" s="140"/>
      <c r="DL57" s="548" t="s">
        <v>56</v>
      </c>
      <c r="DM57" s="548" t="s">
        <v>56</v>
      </c>
      <c r="DN57" s="203" t="s">
        <v>868</v>
      </c>
      <c r="DO57" s="700">
        <v>2875.5833333333298</v>
      </c>
      <c r="DP57" s="713" t="s">
        <v>56</v>
      </c>
      <c r="DQ57" s="548" t="s">
        <v>56</v>
      </c>
      <c r="DR57" s="673" t="s">
        <v>56</v>
      </c>
      <c r="DS57" s="203" t="s">
        <v>56</v>
      </c>
      <c r="DT57" s="1160" t="s">
        <v>56</v>
      </c>
      <c r="DU57" s="711">
        <v>352.23670559596644</v>
      </c>
      <c r="DV57" s="711">
        <v>-268.7062419962898</v>
      </c>
      <c r="DW57" s="711">
        <v>202.11246269052899</v>
      </c>
      <c r="DX57" s="711">
        <v>-119.68377649678352</v>
      </c>
      <c r="DY57" s="710">
        <v>1.6028052279247709</v>
      </c>
      <c r="DZ57" s="710">
        <v>-1.0072537990773014</v>
      </c>
      <c r="EA57" s="710">
        <v>1.39560008737404</v>
      </c>
      <c r="EB57" s="710">
        <v>-0.80704850190165522</v>
      </c>
      <c r="EC57" s="236"/>
      <c r="ED57" s="49"/>
      <c r="EE57" s="232"/>
      <c r="EF57" s="700">
        <v>530408</v>
      </c>
      <c r="EG57" s="712">
        <v>-389540.33333333337</v>
      </c>
      <c r="EH57" s="44"/>
    </row>
    <row r="58" spans="1:138" ht="41.25" customHeight="1" x14ac:dyDescent="0.25">
      <c r="A58" s="871" t="s">
        <v>49</v>
      </c>
      <c r="B58" s="656" t="s">
        <v>96</v>
      </c>
      <c r="C58" s="656" t="s">
        <v>175</v>
      </c>
      <c r="D58" s="691" t="s">
        <v>194</v>
      </c>
      <c r="E58" s="656" t="s">
        <v>194</v>
      </c>
      <c r="F58" s="656" t="s">
        <v>195</v>
      </c>
      <c r="G58" s="901" t="s">
        <v>196</v>
      </c>
      <c r="H58" s="897" t="s">
        <v>55</v>
      </c>
      <c r="I58" s="17" t="s">
        <v>866</v>
      </c>
      <c r="J58" s="64">
        <v>13.2</v>
      </c>
      <c r="K58" s="665">
        <v>7.887759377668667</v>
      </c>
      <c r="L58" s="665">
        <v>63.080302899096004</v>
      </c>
      <c r="M58" s="64">
        <v>1827</v>
      </c>
      <c r="N58" s="726">
        <v>13967189.67</v>
      </c>
      <c r="O58" s="548" t="s">
        <v>863</v>
      </c>
      <c r="P58" s="909">
        <v>5.7538727840000004</v>
      </c>
      <c r="Q58" s="203" t="s">
        <v>57</v>
      </c>
      <c r="R58" s="205" t="s">
        <v>57</v>
      </c>
      <c r="S58" s="490">
        <v>0</v>
      </c>
      <c r="T58" s="18">
        <v>0</v>
      </c>
      <c r="U58" s="548">
        <v>0</v>
      </c>
      <c r="V58" s="18">
        <v>0</v>
      </c>
      <c r="W58" s="64">
        <v>1</v>
      </c>
      <c r="X58" s="18">
        <v>1</v>
      </c>
      <c r="Y58" s="18">
        <v>0</v>
      </c>
      <c r="Z58" s="18">
        <v>0</v>
      </c>
      <c r="AA58" s="18">
        <v>0</v>
      </c>
      <c r="AB58" s="18">
        <v>0</v>
      </c>
      <c r="AC58" s="18">
        <v>0</v>
      </c>
      <c r="AD58" s="18">
        <v>0</v>
      </c>
      <c r="AE58" s="18">
        <v>0</v>
      </c>
      <c r="AF58" s="18">
        <v>0</v>
      </c>
      <c r="AG58" s="64">
        <v>0</v>
      </c>
      <c r="AH58" s="18">
        <v>0</v>
      </c>
      <c r="AI58" s="64">
        <v>0</v>
      </c>
      <c r="AJ58" s="18">
        <v>0</v>
      </c>
      <c r="AK58" s="18">
        <v>199</v>
      </c>
      <c r="AL58" s="64">
        <v>196</v>
      </c>
      <c r="AM58" s="18">
        <v>11</v>
      </c>
      <c r="AN58" s="18">
        <v>11</v>
      </c>
      <c r="AO58" s="18">
        <v>0</v>
      </c>
      <c r="AP58" s="64">
        <v>0</v>
      </c>
      <c r="AQ58" s="64">
        <v>211</v>
      </c>
      <c r="AR58" s="11">
        <v>208</v>
      </c>
      <c r="AS58" s="17">
        <v>0</v>
      </c>
      <c r="AT58" s="490">
        <v>0</v>
      </c>
      <c r="AU58" s="64">
        <v>0</v>
      </c>
      <c r="AV58" s="18">
        <v>0</v>
      </c>
      <c r="AW58" s="64">
        <v>17.54</v>
      </c>
      <c r="AX58" s="18">
        <v>17.54</v>
      </c>
      <c r="AY58" s="17">
        <v>0</v>
      </c>
      <c r="AZ58" s="490">
        <v>0</v>
      </c>
      <c r="BA58" s="17">
        <v>0</v>
      </c>
      <c r="BB58" s="18">
        <v>0</v>
      </c>
      <c r="BC58" s="17">
        <v>0</v>
      </c>
      <c r="BD58" s="18">
        <v>0</v>
      </c>
      <c r="BE58" s="17">
        <v>0</v>
      </c>
      <c r="BF58" s="18">
        <v>0</v>
      </c>
      <c r="BG58" s="17">
        <v>0</v>
      </c>
      <c r="BH58" s="18">
        <v>0</v>
      </c>
      <c r="BI58" s="17">
        <v>0</v>
      </c>
      <c r="BJ58" s="18">
        <v>0</v>
      </c>
      <c r="BK58" s="17">
        <v>5671.1300000000047</v>
      </c>
      <c r="BL58" s="17">
        <v>5644.1699999999983</v>
      </c>
      <c r="BM58" s="17">
        <v>4657.7439999999997</v>
      </c>
      <c r="BN58" s="17">
        <v>4657.7439999999997</v>
      </c>
      <c r="BO58" s="18">
        <v>0</v>
      </c>
      <c r="BP58" s="18">
        <v>0</v>
      </c>
      <c r="BQ58" s="64">
        <v>10346.414000000004</v>
      </c>
      <c r="BR58" s="18">
        <v>10319.453999999998</v>
      </c>
      <c r="BS58" s="729">
        <v>1.7981652338179335</v>
      </c>
      <c r="BT58" s="17">
        <v>0</v>
      </c>
      <c r="BU58" s="17">
        <v>0</v>
      </c>
      <c r="BV58" s="17">
        <v>0</v>
      </c>
      <c r="BW58" s="17">
        <v>0</v>
      </c>
      <c r="BX58" s="17">
        <v>0</v>
      </c>
      <c r="BY58" s="17">
        <v>0</v>
      </c>
      <c r="BZ58" s="17">
        <v>0</v>
      </c>
      <c r="CA58" s="17">
        <v>0</v>
      </c>
      <c r="CB58" s="17">
        <v>0</v>
      </c>
      <c r="CC58" s="17">
        <v>0</v>
      </c>
      <c r="CD58" s="17">
        <v>0</v>
      </c>
      <c r="CE58" s="17">
        <v>0</v>
      </c>
      <c r="CF58" s="17">
        <v>0</v>
      </c>
      <c r="CG58" s="17">
        <v>0</v>
      </c>
      <c r="CH58" s="17">
        <v>0</v>
      </c>
      <c r="CI58" s="17">
        <v>0</v>
      </c>
      <c r="CJ58" s="17">
        <v>0</v>
      </c>
      <c r="CK58" s="17">
        <v>0</v>
      </c>
      <c r="CL58" s="702">
        <v>6656999.2392000062</v>
      </c>
      <c r="CM58" s="702">
        <v>6625352.5127999987</v>
      </c>
      <c r="CN58" s="702">
        <v>5467446.2169599999</v>
      </c>
      <c r="CO58" s="702">
        <v>5467446.2169599999</v>
      </c>
      <c r="CP58" s="702">
        <v>0</v>
      </c>
      <c r="CQ58" s="702">
        <v>0</v>
      </c>
      <c r="CR58" s="704">
        <v>12124445.456160005</v>
      </c>
      <c r="CS58" s="703">
        <v>12092798.729759999</v>
      </c>
      <c r="CT58" s="23" t="s">
        <v>56</v>
      </c>
      <c r="CU58" s="23" t="s">
        <v>56</v>
      </c>
      <c r="CV58" s="23" t="s">
        <v>56</v>
      </c>
      <c r="CW58" s="23" t="s">
        <v>56</v>
      </c>
      <c r="CX58" s="23" t="s">
        <v>56</v>
      </c>
      <c r="CY58" s="23" t="s">
        <v>56</v>
      </c>
      <c r="CZ58" s="23" t="s">
        <v>56</v>
      </c>
      <c r="DA58" s="23" t="s">
        <v>56</v>
      </c>
      <c r="DB58" s="728">
        <v>13967189.67</v>
      </c>
      <c r="DC58" s="10"/>
      <c r="DD58" s="692">
        <v>5.7538727840000004</v>
      </c>
      <c r="DE58" s="120"/>
      <c r="DF58" s="120"/>
      <c r="DG58" s="120"/>
      <c r="DH58" s="140"/>
      <c r="DI58" s="140"/>
      <c r="DJ58" s="140"/>
      <c r="DK58" s="140"/>
      <c r="DL58" s="548" t="s">
        <v>56</v>
      </c>
      <c r="DM58" s="548" t="s">
        <v>56</v>
      </c>
      <c r="DN58" s="203" t="s">
        <v>868</v>
      </c>
      <c r="DO58" s="700">
        <v>1830.25</v>
      </c>
      <c r="DP58" s="713" t="s">
        <v>56</v>
      </c>
      <c r="DQ58" s="548" t="s">
        <v>56</v>
      </c>
      <c r="DR58" s="673" t="s">
        <v>56</v>
      </c>
      <c r="DS58" s="203" t="s">
        <v>56</v>
      </c>
      <c r="DT58" s="1160" t="s">
        <v>56</v>
      </c>
      <c r="DU58" s="711">
        <v>110.94276738150526</v>
      </c>
      <c r="DV58" s="711">
        <v>243.72378266586568</v>
      </c>
      <c r="DW58" s="711">
        <v>40.538480184463303</v>
      </c>
      <c r="DX58" s="711">
        <v>41.977895022222533</v>
      </c>
      <c r="DY58" s="710">
        <v>0.59172244228930471</v>
      </c>
      <c r="DZ58" s="710">
        <v>0.10669779509718413</v>
      </c>
      <c r="EA58" s="710">
        <v>0.47719976214399601</v>
      </c>
      <c r="EB58" s="710">
        <v>9.0678142875585677E-2</v>
      </c>
      <c r="EC58" s="236"/>
      <c r="ED58" s="49"/>
      <c r="EE58" s="232"/>
      <c r="EF58" s="700">
        <v>1164</v>
      </c>
      <c r="EG58" s="712">
        <v>41423.666666666664</v>
      </c>
      <c r="EH58" s="44"/>
    </row>
    <row r="59" spans="1:138" ht="41.25" customHeight="1" x14ac:dyDescent="0.25">
      <c r="A59" s="871" t="s">
        <v>49</v>
      </c>
      <c r="B59" s="656" t="s">
        <v>96</v>
      </c>
      <c r="C59" s="656" t="s">
        <v>175</v>
      </c>
      <c r="D59" s="691" t="s">
        <v>197</v>
      </c>
      <c r="E59" s="656" t="s">
        <v>198</v>
      </c>
      <c r="F59" s="656" t="s">
        <v>199</v>
      </c>
      <c r="G59" s="901" t="s">
        <v>198</v>
      </c>
      <c r="H59" s="897" t="s">
        <v>55</v>
      </c>
      <c r="I59" s="17" t="s">
        <v>860</v>
      </c>
      <c r="J59" s="64">
        <v>13.8</v>
      </c>
      <c r="K59" s="665">
        <v>11.783834464214101</v>
      </c>
      <c r="L59" s="665">
        <v>10.271780281665</v>
      </c>
      <c r="M59" s="64">
        <v>1163</v>
      </c>
      <c r="N59" s="726">
        <v>34066722.479999997</v>
      </c>
      <c r="O59" s="548" t="s">
        <v>863</v>
      </c>
      <c r="P59" s="909">
        <v>6.1349239610000001</v>
      </c>
      <c r="Q59" s="203" t="s">
        <v>57</v>
      </c>
      <c r="R59" s="205" t="s">
        <v>57</v>
      </c>
      <c r="S59" s="490">
        <v>0</v>
      </c>
      <c r="T59" s="18">
        <v>0</v>
      </c>
      <c r="U59" s="548">
        <v>0</v>
      </c>
      <c r="V59" s="18">
        <v>0</v>
      </c>
      <c r="W59" s="64">
        <v>0</v>
      </c>
      <c r="X59" s="18">
        <v>0</v>
      </c>
      <c r="Y59" s="18">
        <v>0</v>
      </c>
      <c r="Z59" s="18">
        <v>0</v>
      </c>
      <c r="AA59" s="18">
        <v>1</v>
      </c>
      <c r="AB59" s="18">
        <v>1</v>
      </c>
      <c r="AC59" s="18">
        <v>0</v>
      </c>
      <c r="AD59" s="18">
        <v>0</v>
      </c>
      <c r="AE59" s="18">
        <v>0</v>
      </c>
      <c r="AF59" s="18">
        <v>0</v>
      </c>
      <c r="AG59" s="64">
        <v>0</v>
      </c>
      <c r="AH59" s="18">
        <v>0</v>
      </c>
      <c r="AI59" s="64">
        <v>0</v>
      </c>
      <c r="AJ59" s="18">
        <v>0</v>
      </c>
      <c r="AK59" s="18">
        <v>48</v>
      </c>
      <c r="AL59" s="64">
        <v>48</v>
      </c>
      <c r="AM59" s="18">
        <v>1</v>
      </c>
      <c r="AN59" s="18">
        <v>1</v>
      </c>
      <c r="AO59" s="18">
        <v>0</v>
      </c>
      <c r="AP59" s="64">
        <v>0</v>
      </c>
      <c r="AQ59" s="64">
        <v>50</v>
      </c>
      <c r="AR59" s="11">
        <v>50</v>
      </c>
      <c r="AS59" s="17">
        <v>0</v>
      </c>
      <c r="AT59" s="490">
        <v>0</v>
      </c>
      <c r="AU59" s="64">
        <v>0</v>
      </c>
      <c r="AV59" s="18">
        <v>0</v>
      </c>
      <c r="AW59" s="64">
        <v>0</v>
      </c>
      <c r="AX59" s="18">
        <v>0</v>
      </c>
      <c r="AY59" s="17">
        <v>0</v>
      </c>
      <c r="AZ59" s="490">
        <v>0</v>
      </c>
      <c r="BA59" s="17">
        <v>690</v>
      </c>
      <c r="BB59" s="18">
        <v>690</v>
      </c>
      <c r="BC59" s="17">
        <v>0</v>
      </c>
      <c r="BD59" s="18">
        <v>0</v>
      </c>
      <c r="BE59" s="17">
        <v>0</v>
      </c>
      <c r="BF59" s="18">
        <v>0</v>
      </c>
      <c r="BG59" s="17">
        <v>0</v>
      </c>
      <c r="BH59" s="18">
        <v>0</v>
      </c>
      <c r="BI59" s="17">
        <v>0</v>
      </c>
      <c r="BJ59" s="18">
        <v>0</v>
      </c>
      <c r="BK59" s="17">
        <v>302.11</v>
      </c>
      <c r="BL59" s="17">
        <v>302.10999999999996</v>
      </c>
      <c r="BM59" s="17">
        <v>7.6</v>
      </c>
      <c r="BN59" s="17">
        <v>7.6</v>
      </c>
      <c r="BO59" s="18">
        <v>0</v>
      </c>
      <c r="BP59" s="18">
        <v>0</v>
      </c>
      <c r="BQ59" s="64">
        <v>999.71</v>
      </c>
      <c r="BR59" s="18">
        <v>999.70999999999992</v>
      </c>
      <c r="BS59" s="729">
        <v>0.1629539349395695</v>
      </c>
      <c r="BT59" s="17">
        <v>0</v>
      </c>
      <c r="BU59" s="17">
        <v>0</v>
      </c>
      <c r="BV59" s="17">
        <v>0</v>
      </c>
      <c r="BW59" s="17">
        <v>0</v>
      </c>
      <c r="BX59" s="17">
        <v>0</v>
      </c>
      <c r="BY59" s="17">
        <v>0</v>
      </c>
      <c r="BZ59" s="17">
        <v>0</v>
      </c>
      <c r="CA59" s="17">
        <v>0</v>
      </c>
      <c r="CB59" s="17">
        <v>2260605.6</v>
      </c>
      <c r="CC59" s="17">
        <v>2260605.6</v>
      </c>
      <c r="CD59" s="17">
        <v>0</v>
      </c>
      <c r="CE59" s="17">
        <v>0</v>
      </c>
      <c r="CF59" s="17">
        <v>0</v>
      </c>
      <c r="CG59" s="17">
        <v>0</v>
      </c>
      <c r="CH59" s="17">
        <v>0</v>
      </c>
      <c r="CI59" s="17">
        <v>0</v>
      </c>
      <c r="CJ59" s="17">
        <v>0</v>
      </c>
      <c r="CK59" s="17">
        <v>0</v>
      </c>
      <c r="CL59" s="702">
        <v>354628.80240000004</v>
      </c>
      <c r="CM59" s="702">
        <v>354628.80239999999</v>
      </c>
      <c r="CN59" s="702">
        <v>8921.1839999999993</v>
      </c>
      <c r="CO59" s="702">
        <v>8921.1839999999993</v>
      </c>
      <c r="CP59" s="702">
        <v>0</v>
      </c>
      <c r="CQ59" s="702">
        <v>0</v>
      </c>
      <c r="CR59" s="704">
        <v>2624155.5863999999</v>
      </c>
      <c r="CS59" s="703">
        <v>2624155.5863999999</v>
      </c>
      <c r="CT59" s="23" t="s">
        <v>56</v>
      </c>
      <c r="CU59" s="23" t="s">
        <v>56</v>
      </c>
      <c r="CV59" s="23" t="s">
        <v>56</v>
      </c>
      <c r="CW59" s="23" t="s">
        <v>56</v>
      </c>
      <c r="CX59" s="23" t="s">
        <v>56</v>
      </c>
      <c r="CY59" s="23" t="s">
        <v>56</v>
      </c>
      <c r="CZ59" s="23" t="s">
        <v>56</v>
      </c>
      <c r="DA59" s="23" t="s">
        <v>56</v>
      </c>
      <c r="DB59" s="728">
        <v>34066722.479999997</v>
      </c>
      <c r="DC59" s="10"/>
      <c r="DD59" s="692">
        <v>6.1349239610000001</v>
      </c>
      <c r="DE59" s="120"/>
      <c r="DF59" s="120"/>
      <c r="DG59" s="120"/>
      <c r="DH59" s="140"/>
      <c r="DI59" s="140"/>
      <c r="DJ59" s="140"/>
      <c r="DK59" s="140"/>
      <c r="DL59" s="548" t="s">
        <v>56</v>
      </c>
      <c r="DM59" s="548" t="s">
        <v>56</v>
      </c>
      <c r="DN59" s="203" t="s">
        <v>868</v>
      </c>
      <c r="DO59" s="700">
        <v>1136.75</v>
      </c>
      <c r="DP59" s="713" t="s">
        <v>56</v>
      </c>
      <c r="DQ59" s="548" t="s">
        <v>56</v>
      </c>
      <c r="DR59" s="673" t="s">
        <v>56</v>
      </c>
      <c r="DS59" s="203" t="s">
        <v>56</v>
      </c>
      <c r="DT59" s="1160" t="s">
        <v>56</v>
      </c>
      <c r="DU59" s="711">
        <v>93.455904992302621</v>
      </c>
      <c r="DV59" s="711">
        <v>-81.812437362949481</v>
      </c>
      <c r="DW59" s="711">
        <v>87.946254710173804</v>
      </c>
      <c r="DX59" s="711">
        <v>-76.773123017175223</v>
      </c>
      <c r="DY59" s="710">
        <v>1.0530019793270289</v>
      </c>
      <c r="DZ59" s="710">
        <v>-0.91531927223482068</v>
      </c>
      <c r="EA59" s="710">
        <v>1.02632120363032</v>
      </c>
      <c r="EB59" s="710">
        <v>-0.8906015647604707</v>
      </c>
      <c r="EC59" s="236"/>
      <c r="ED59" s="49"/>
      <c r="EE59" s="232"/>
      <c r="EF59" s="700">
        <v>93601</v>
      </c>
      <c r="EG59" s="712">
        <v>-92000.666666666672</v>
      </c>
      <c r="EH59" s="44"/>
    </row>
    <row r="60" spans="1:138" ht="41.25" customHeight="1" x14ac:dyDescent="0.25">
      <c r="A60" s="871" t="s">
        <v>49</v>
      </c>
      <c r="B60" s="656" t="s">
        <v>96</v>
      </c>
      <c r="C60" s="656" t="s">
        <v>175</v>
      </c>
      <c r="D60" s="691" t="s">
        <v>197</v>
      </c>
      <c r="E60" s="656" t="s">
        <v>198</v>
      </c>
      <c r="F60" s="656" t="s">
        <v>910</v>
      </c>
      <c r="G60" s="901" t="s">
        <v>198</v>
      </c>
      <c r="H60" s="897" t="s">
        <v>55</v>
      </c>
      <c r="I60" s="17" t="s">
        <v>860</v>
      </c>
      <c r="J60" s="64">
        <v>13.8</v>
      </c>
      <c r="K60" s="665">
        <v>11.783834464214101</v>
      </c>
      <c r="L60" s="665">
        <v>10.232386342353001</v>
      </c>
      <c r="M60" s="64">
        <v>1098</v>
      </c>
      <c r="N60" s="726">
        <v>26418973.27</v>
      </c>
      <c r="O60" s="548" t="s">
        <v>863</v>
      </c>
      <c r="P60" s="909">
        <v>5.0593204099999998</v>
      </c>
      <c r="Q60" s="203" t="s">
        <v>57</v>
      </c>
      <c r="R60" s="205" t="s">
        <v>57</v>
      </c>
      <c r="S60" s="490">
        <v>0</v>
      </c>
      <c r="T60" s="18">
        <v>0</v>
      </c>
      <c r="U60" s="548">
        <v>0</v>
      </c>
      <c r="V60" s="18">
        <v>0</v>
      </c>
      <c r="W60" s="64">
        <v>0</v>
      </c>
      <c r="X60" s="18">
        <v>0</v>
      </c>
      <c r="Y60" s="18">
        <v>0</v>
      </c>
      <c r="Z60" s="18">
        <v>0</v>
      </c>
      <c r="AA60" s="18">
        <v>0</v>
      </c>
      <c r="AB60" s="18">
        <v>0</v>
      </c>
      <c r="AC60" s="18">
        <v>0</v>
      </c>
      <c r="AD60" s="18">
        <v>0</v>
      </c>
      <c r="AE60" s="18">
        <v>0</v>
      </c>
      <c r="AF60" s="18">
        <v>0</v>
      </c>
      <c r="AG60" s="64">
        <v>0</v>
      </c>
      <c r="AH60" s="18">
        <v>0</v>
      </c>
      <c r="AI60" s="64">
        <v>0</v>
      </c>
      <c r="AJ60" s="18">
        <v>0</v>
      </c>
      <c r="AK60" s="18">
        <v>26</v>
      </c>
      <c r="AL60" s="64">
        <v>26</v>
      </c>
      <c r="AM60" s="18">
        <v>3</v>
      </c>
      <c r="AN60" s="18">
        <v>3</v>
      </c>
      <c r="AO60" s="18">
        <v>0</v>
      </c>
      <c r="AP60" s="64">
        <v>0</v>
      </c>
      <c r="AQ60" s="64">
        <v>29</v>
      </c>
      <c r="AR60" s="11">
        <v>29</v>
      </c>
      <c r="AS60" s="17">
        <v>0</v>
      </c>
      <c r="AT60" s="490">
        <v>0</v>
      </c>
      <c r="AU60" s="64">
        <v>0</v>
      </c>
      <c r="AV60" s="18">
        <v>0</v>
      </c>
      <c r="AW60" s="64">
        <v>0</v>
      </c>
      <c r="AX60" s="18">
        <v>0</v>
      </c>
      <c r="AY60" s="17">
        <v>0</v>
      </c>
      <c r="AZ60" s="490">
        <v>0</v>
      </c>
      <c r="BA60" s="17">
        <v>0</v>
      </c>
      <c r="BB60" s="18">
        <v>0</v>
      </c>
      <c r="BC60" s="17">
        <v>0</v>
      </c>
      <c r="BD60" s="18">
        <v>0</v>
      </c>
      <c r="BE60" s="17">
        <v>0</v>
      </c>
      <c r="BF60" s="18">
        <v>0</v>
      </c>
      <c r="BG60" s="17">
        <v>0</v>
      </c>
      <c r="BH60" s="18">
        <v>0</v>
      </c>
      <c r="BI60" s="17">
        <v>0</v>
      </c>
      <c r="BJ60" s="18">
        <v>0</v>
      </c>
      <c r="BK60" s="17">
        <v>363.90000000000003</v>
      </c>
      <c r="BL60" s="17">
        <v>363.9</v>
      </c>
      <c r="BM60" s="17">
        <v>30</v>
      </c>
      <c r="BN60" s="17">
        <v>30</v>
      </c>
      <c r="BO60" s="18">
        <v>0</v>
      </c>
      <c r="BP60" s="18">
        <v>0</v>
      </c>
      <c r="BQ60" s="64">
        <v>393.90000000000003</v>
      </c>
      <c r="BR60" s="18">
        <v>393.9</v>
      </c>
      <c r="BS60" s="729">
        <v>7.7856306396692526E-2</v>
      </c>
      <c r="BT60" s="17">
        <v>0</v>
      </c>
      <c r="BU60" s="17">
        <v>0</v>
      </c>
      <c r="BV60" s="17">
        <v>0</v>
      </c>
      <c r="BW60" s="17">
        <v>0</v>
      </c>
      <c r="BX60" s="17">
        <v>0</v>
      </c>
      <c r="BY60" s="17">
        <v>0</v>
      </c>
      <c r="BZ60" s="17">
        <v>0</v>
      </c>
      <c r="CA60" s="17">
        <v>0</v>
      </c>
      <c r="CB60" s="17">
        <v>0</v>
      </c>
      <c r="CC60" s="17">
        <v>0</v>
      </c>
      <c r="CD60" s="17">
        <v>0</v>
      </c>
      <c r="CE60" s="17">
        <v>0</v>
      </c>
      <c r="CF60" s="17">
        <v>0</v>
      </c>
      <c r="CG60" s="17">
        <v>0</v>
      </c>
      <c r="CH60" s="17">
        <v>0</v>
      </c>
      <c r="CI60" s="17">
        <v>0</v>
      </c>
      <c r="CJ60" s="17">
        <v>0</v>
      </c>
      <c r="CK60" s="17">
        <v>0</v>
      </c>
      <c r="CL60" s="702">
        <v>427160.37600000005</v>
      </c>
      <c r="CM60" s="702">
        <v>427160.37599999999</v>
      </c>
      <c r="CN60" s="702">
        <v>35215.200000000004</v>
      </c>
      <c r="CO60" s="702">
        <v>35215.200000000004</v>
      </c>
      <c r="CP60" s="702">
        <v>0</v>
      </c>
      <c r="CQ60" s="702">
        <v>0</v>
      </c>
      <c r="CR60" s="704">
        <v>462375.57600000006</v>
      </c>
      <c r="CS60" s="703">
        <v>462375.576</v>
      </c>
      <c r="CT60" s="23">
        <v>1</v>
      </c>
      <c r="CU60" s="23">
        <v>2</v>
      </c>
      <c r="CV60" s="23" t="s">
        <v>198</v>
      </c>
      <c r="CW60" s="23">
        <v>2</v>
      </c>
      <c r="CX60" s="23">
        <v>12</v>
      </c>
      <c r="CY60" s="23">
        <v>0</v>
      </c>
      <c r="CZ60" s="23">
        <v>0</v>
      </c>
      <c r="DA60" s="23" t="s">
        <v>911</v>
      </c>
      <c r="DB60" s="728">
        <v>26418973.27</v>
      </c>
      <c r="DC60" s="10"/>
      <c r="DD60" s="692">
        <v>5.0593204099999998</v>
      </c>
      <c r="DE60" s="120"/>
      <c r="DF60" s="120"/>
      <c r="DG60" s="120"/>
      <c r="DH60" s="140"/>
      <c r="DI60" s="140"/>
      <c r="DJ60" s="140"/>
      <c r="DK60" s="140"/>
      <c r="DL60" s="548" t="s">
        <v>56</v>
      </c>
      <c r="DM60" s="548" t="s">
        <v>56</v>
      </c>
      <c r="DN60" s="203" t="s">
        <v>868</v>
      </c>
      <c r="DO60" s="700">
        <v>1057.25</v>
      </c>
      <c r="DP60" s="713" t="s">
        <v>56</v>
      </c>
      <c r="DQ60" s="548" t="s">
        <v>56</v>
      </c>
      <c r="DR60" s="673" t="s">
        <v>56</v>
      </c>
      <c r="DS60" s="203" t="s">
        <v>56</v>
      </c>
      <c r="DT60" s="1160" t="s">
        <v>56</v>
      </c>
      <c r="DU60" s="711">
        <v>22.806337195554505</v>
      </c>
      <c r="DV60" s="711">
        <v>39.294989521086507</v>
      </c>
      <c r="DW60" s="711">
        <v>22.794186301167301</v>
      </c>
      <c r="DX60" s="711">
        <v>38.416566356452485</v>
      </c>
      <c r="DY60" s="710">
        <v>8.7964057696855044E-2</v>
      </c>
      <c r="DZ60" s="710">
        <v>0.29497304222442311</v>
      </c>
      <c r="EA60" s="710">
        <v>8.78062505238104E-2</v>
      </c>
      <c r="EB60" s="710">
        <v>0.29480495593726047</v>
      </c>
      <c r="EC60" s="236"/>
      <c r="ED60" s="49"/>
      <c r="EE60" s="232"/>
      <c r="EF60" s="700">
        <v>0</v>
      </c>
      <c r="EG60" s="712">
        <v>59535.333333333336</v>
      </c>
      <c r="EH60" s="44"/>
    </row>
    <row r="61" spans="1:138" ht="41.25" customHeight="1" x14ac:dyDescent="0.25">
      <c r="A61" s="871" t="s">
        <v>49</v>
      </c>
      <c r="B61" s="656" t="s">
        <v>96</v>
      </c>
      <c r="C61" s="656" t="s">
        <v>175</v>
      </c>
      <c r="D61" s="691" t="s">
        <v>197</v>
      </c>
      <c r="E61" s="656" t="s">
        <v>198</v>
      </c>
      <c r="F61" s="656" t="s">
        <v>912</v>
      </c>
      <c r="G61" s="901" t="s">
        <v>913</v>
      </c>
      <c r="H61" s="897" t="s">
        <v>55</v>
      </c>
      <c r="I61" s="17" t="s">
        <v>866</v>
      </c>
      <c r="J61" s="64">
        <v>13.8</v>
      </c>
      <c r="K61" s="665">
        <v>11.783834464214101</v>
      </c>
      <c r="L61" s="665">
        <v>22.879734800895001</v>
      </c>
      <c r="M61" s="64">
        <v>1736</v>
      </c>
      <c r="N61" s="726">
        <v>23247174.149999999</v>
      </c>
      <c r="O61" s="548" t="s">
        <v>863</v>
      </c>
      <c r="P61" s="909">
        <v>5.4975292629999997</v>
      </c>
      <c r="Q61" s="203" t="s">
        <v>57</v>
      </c>
      <c r="R61" s="205" t="s">
        <v>57</v>
      </c>
      <c r="S61" s="490">
        <v>0</v>
      </c>
      <c r="T61" s="18">
        <v>0</v>
      </c>
      <c r="U61" s="548">
        <v>0</v>
      </c>
      <c r="V61" s="18">
        <v>0</v>
      </c>
      <c r="W61" s="64">
        <v>0</v>
      </c>
      <c r="X61" s="18">
        <v>0</v>
      </c>
      <c r="Y61" s="18">
        <v>0</v>
      </c>
      <c r="Z61" s="18">
        <v>0</v>
      </c>
      <c r="AA61" s="18">
        <v>0</v>
      </c>
      <c r="AB61" s="18">
        <v>0</v>
      </c>
      <c r="AC61" s="18">
        <v>0</v>
      </c>
      <c r="AD61" s="18">
        <v>0</v>
      </c>
      <c r="AE61" s="18">
        <v>0</v>
      </c>
      <c r="AF61" s="18">
        <v>0</v>
      </c>
      <c r="AG61" s="64">
        <v>0</v>
      </c>
      <c r="AH61" s="18">
        <v>0</v>
      </c>
      <c r="AI61" s="64">
        <v>0</v>
      </c>
      <c r="AJ61" s="18">
        <v>0</v>
      </c>
      <c r="AK61" s="18">
        <v>147</v>
      </c>
      <c r="AL61" s="64">
        <v>146</v>
      </c>
      <c r="AM61" s="18">
        <v>4</v>
      </c>
      <c r="AN61" s="18">
        <v>4</v>
      </c>
      <c r="AO61" s="18">
        <v>0</v>
      </c>
      <c r="AP61" s="64">
        <v>0</v>
      </c>
      <c r="AQ61" s="64">
        <v>151</v>
      </c>
      <c r="AR61" s="11">
        <v>150</v>
      </c>
      <c r="AS61" s="17">
        <v>0</v>
      </c>
      <c r="AT61" s="490">
        <v>0</v>
      </c>
      <c r="AU61" s="64">
        <v>0</v>
      </c>
      <c r="AV61" s="18">
        <v>0</v>
      </c>
      <c r="AW61" s="64">
        <v>0</v>
      </c>
      <c r="AX61" s="18">
        <v>0</v>
      </c>
      <c r="AY61" s="17">
        <v>0</v>
      </c>
      <c r="AZ61" s="490">
        <v>0</v>
      </c>
      <c r="BA61" s="17">
        <v>0</v>
      </c>
      <c r="BB61" s="18">
        <v>0</v>
      </c>
      <c r="BC61" s="17">
        <v>0</v>
      </c>
      <c r="BD61" s="18">
        <v>0</v>
      </c>
      <c r="BE61" s="17">
        <v>0</v>
      </c>
      <c r="BF61" s="18">
        <v>0</v>
      </c>
      <c r="BG61" s="17">
        <v>0</v>
      </c>
      <c r="BH61" s="18">
        <v>0</v>
      </c>
      <c r="BI61" s="17">
        <v>0</v>
      </c>
      <c r="BJ61" s="18">
        <v>0</v>
      </c>
      <c r="BK61" s="17">
        <v>2741.8800000000006</v>
      </c>
      <c r="BL61" s="17">
        <v>2734.28</v>
      </c>
      <c r="BM61" s="17">
        <v>61.92</v>
      </c>
      <c r="BN61" s="17">
        <v>61.92</v>
      </c>
      <c r="BO61" s="18">
        <v>0</v>
      </c>
      <c r="BP61" s="18">
        <v>0</v>
      </c>
      <c r="BQ61" s="64">
        <v>2803.8000000000006</v>
      </c>
      <c r="BR61" s="18">
        <v>2796.2000000000003</v>
      </c>
      <c r="BS61" s="729">
        <v>0.5100109277944922</v>
      </c>
      <c r="BT61" s="17">
        <v>0</v>
      </c>
      <c r="BU61" s="17">
        <v>0</v>
      </c>
      <c r="BV61" s="17">
        <v>0</v>
      </c>
      <c r="BW61" s="17">
        <v>0</v>
      </c>
      <c r="BX61" s="17">
        <v>0</v>
      </c>
      <c r="BY61" s="17">
        <v>0</v>
      </c>
      <c r="BZ61" s="17">
        <v>0</v>
      </c>
      <c r="CA61" s="17">
        <v>0</v>
      </c>
      <c r="CB61" s="17">
        <v>0</v>
      </c>
      <c r="CC61" s="17">
        <v>0</v>
      </c>
      <c r="CD61" s="17">
        <v>0</v>
      </c>
      <c r="CE61" s="17">
        <v>0</v>
      </c>
      <c r="CF61" s="17">
        <v>0</v>
      </c>
      <c r="CG61" s="17">
        <v>0</v>
      </c>
      <c r="CH61" s="17">
        <v>0</v>
      </c>
      <c r="CI61" s="17">
        <v>0</v>
      </c>
      <c r="CJ61" s="17">
        <v>0</v>
      </c>
      <c r="CK61" s="17">
        <v>0</v>
      </c>
      <c r="CL61" s="702">
        <v>3218528.4192000013</v>
      </c>
      <c r="CM61" s="702">
        <v>3209607.2352</v>
      </c>
      <c r="CN61" s="702">
        <v>72684.1728</v>
      </c>
      <c r="CO61" s="702">
        <v>72684.1728</v>
      </c>
      <c r="CP61" s="702">
        <v>0</v>
      </c>
      <c r="CQ61" s="702">
        <v>0</v>
      </c>
      <c r="CR61" s="704">
        <v>3291212.5920000011</v>
      </c>
      <c r="CS61" s="703">
        <v>3282291.4079999998</v>
      </c>
      <c r="CT61" s="23" t="s">
        <v>56</v>
      </c>
      <c r="CU61" s="23" t="s">
        <v>56</v>
      </c>
      <c r="CV61" s="23" t="s">
        <v>56</v>
      </c>
      <c r="CW61" s="23" t="s">
        <v>56</v>
      </c>
      <c r="CX61" s="23" t="s">
        <v>56</v>
      </c>
      <c r="CY61" s="23" t="s">
        <v>56</v>
      </c>
      <c r="CZ61" s="23" t="s">
        <v>56</v>
      </c>
      <c r="DA61" s="23" t="s">
        <v>56</v>
      </c>
      <c r="DB61" s="728">
        <v>23247174.149999999</v>
      </c>
      <c r="DC61" s="10"/>
      <c r="DD61" s="692">
        <v>5.4975292629999997</v>
      </c>
      <c r="DE61" s="120"/>
      <c r="DF61" s="120"/>
      <c r="DG61" s="120"/>
      <c r="DH61" s="140"/>
      <c r="DI61" s="140"/>
      <c r="DJ61" s="140"/>
      <c r="DK61" s="140"/>
      <c r="DL61" s="548" t="s">
        <v>56</v>
      </c>
      <c r="DM61" s="548" t="s">
        <v>56</v>
      </c>
      <c r="DN61" s="203" t="s">
        <v>868</v>
      </c>
      <c r="DO61" s="700">
        <v>1728.6666666666699</v>
      </c>
      <c r="DP61" s="713" t="s">
        <v>56</v>
      </c>
      <c r="DQ61" s="548" t="s">
        <v>56</v>
      </c>
      <c r="DR61" s="673" t="s">
        <v>56</v>
      </c>
      <c r="DS61" s="203" t="s">
        <v>56</v>
      </c>
      <c r="DT61" s="1160" t="s">
        <v>56</v>
      </c>
      <c r="DU61" s="711">
        <v>31.841881989972944</v>
      </c>
      <c r="DV61" s="711">
        <v>67.70031477709874</v>
      </c>
      <c r="DW61" s="711">
        <v>30.6529075976343</v>
      </c>
      <c r="DX61" s="711">
        <v>68.82660404937188</v>
      </c>
      <c r="DY61" s="710">
        <v>9.9498650212109338E-2</v>
      </c>
      <c r="DZ61" s="710">
        <v>0.54317625114947343</v>
      </c>
      <c r="EA61" s="710">
        <v>9.6086529351813901E-2</v>
      </c>
      <c r="EB61" s="710">
        <v>0.54600934505006871</v>
      </c>
      <c r="EC61" s="236"/>
      <c r="ED61" s="49"/>
      <c r="EE61" s="232"/>
      <c r="EF61" s="700">
        <v>0</v>
      </c>
      <c r="EG61" s="712">
        <v>143142.66666666666</v>
      </c>
      <c r="EH61" s="44"/>
    </row>
    <row r="62" spans="1:138" ht="41.25" customHeight="1" x14ac:dyDescent="0.25">
      <c r="A62" s="871" t="s">
        <v>49</v>
      </c>
      <c r="B62" s="656" t="s">
        <v>96</v>
      </c>
      <c r="C62" s="656" t="s">
        <v>175</v>
      </c>
      <c r="D62" s="691" t="s">
        <v>197</v>
      </c>
      <c r="E62" s="656" t="s">
        <v>198</v>
      </c>
      <c r="F62" s="656" t="s">
        <v>914</v>
      </c>
      <c r="G62" s="901" t="s">
        <v>915</v>
      </c>
      <c r="H62" s="897" t="s">
        <v>55</v>
      </c>
      <c r="I62" s="17" t="s">
        <v>866</v>
      </c>
      <c r="J62" s="64">
        <v>13.8</v>
      </c>
      <c r="K62" s="665">
        <v>11.783834464214101</v>
      </c>
      <c r="L62" s="665">
        <v>18.643181779403999</v>
      </c>
      <c r="M62" s="64">
        <v>1219</v>
      </c>
      <c r="N62" s="726">
        <v>20795600.119999997</v>
      </c>
      <c r="O62" s="548" t="s">
        <v>863</v>
      </c>
      <c r="P62" s="909">
        <v>5.1389947459999998</v>
      </c>
      <c r="Q62" s="203" t="s">
        <v>57</v>
      </c>
      <c r="R62" s="205" t="s">
        <v>57</v>
      </c>
      <c r="S62" s="490">
        <v>0</v>
      </c>
      <c r="T62" s="18">
        <v>0</v>
      </c>
      <c r="U62" s="548">
        <v>0</v>
      </c>
      <c r="V62" s="18">
        <v>0</v>
      </c>
      <c r="W62" s="64">
        <v>0</v>
      </c>
      <c r="X62" s="18">
        <v>0</v>
      </c>
      <c r="Y62" s="18">
        <v>0</v>
      </c>
      <c r="Z62" s="18">
        <v>0</v>
      </c>
      <c r="AA62" s="18">
        <v>0</v>
      </c>
      <c r="AB62" s="18">
        <v>0</v>
      </c>
      <c r="AC62" s="18">
        <v>0</v>
      </c>
      <c r="AD62" s="18">
        <v>0</v>
      </c>
      <c r="AE62" s="18">
        <v>0</v>
      </c>
      <c r="AF62" s="18">
        <v>0</v>
      </c>
      <c r="AG62" s="64">
        <v>0</v>
      </c>
      <c r="AH62" s="18">
        <v>0</v>
      </c>
      <c r="AI62" s="64">
        <v>0</v>
      </c>
      <c r="AJ62" s="18">
        <v>0</v>
      </c>
      <c r="AK62" s="18">
        <v>107</v>
      </c>
      <c r="AL62" s="64">
        <v>107</v>
      </c>
      <c r="AM62" s="18">
        <v>2</v>
      </c>
      <c r="AN62" s="18">
        <v>2</v>
      </c>
      <c r="AO62" s="18">
        <v>0</v>
      </c>
      <c r="AP62" s="64">
        <v>0</v>
      </c>
      <c r="AQ62" s="64">
        <v>109</v>
      </c>
      <c r="AR62" s="11">
        <v>109</v>
      </c>
      <c r="AS62" s="17">
        <v>0</v>
      </c>
      <c r="AT62" s="490">
        <v>0</v>
      </c>
      <c r="AU62" s="64">
        <v>0</v>
      </c>
      <c r="AV62" s="18">
        <v>0</v>
      </c>
      <c r="AW62" s="64">
        <v>0</v>
      </c>
      <c r="AX62" s="18">
        <v>0</v>
      </c>
      <c r="AY62" s="17">
        <v>0</v>
      </c>
      <c r="AZ62" s="490">
        <v>0</v>
      </c>
      <c r="BA62" s="17">
        <v>0</v>
      </c>
      <c r="BB62" s="18">
        <v>0</v>
      </c>
      <c r="BC62" s="17">
        <v>0</v>
      </c>
      <c r="BD62" s="18">
        <v>0</v>
      </c>
      <c r="BE62" s="17">
        <v>0</v>
      </c>
      <c r="BF62" s="18">
        <v>0</v>
      </c>
      <c r="BG62" s="17">
        <v>0</v>
      </c>
      <c r="BH62" s="18">
        <v>0</v>
      </c>
      <c r="BI62" s="17">
        <v>0</v>
      </c>
      <c r="BJ62" s="18">
        <v>0</v>
      </c>
      <c r="BK62" s="17">
        <v>760.01700000000005</v>
      </c>
      <c r="BL62" s="17">
        <v>760.01700000000005</v>
      </c>
      <c r="BM62" s="17">
        <v>18.11</v>
      </c>
      <c r="BN62" s="17">
        <v>18.11</v>
      </c>
      <c r="BO62" s="18">
        <v>0</v>
      </c>
      <c r="BP62" s="18">
        <v>0</v>
      </c>
      <c r="BQ62" s="64">
        <v>778.12700000000007</v>
      </c>
      <c r="BR62" s="18">
        <v>778.12700000000007</v>
      </c>
      <c r="BS62" s="729">
        <v>0.15141618905247273</v>
      </c>
      <c r="BT62" s="17">
        <v>0</v>
      </c>
      <c r="BU62" s="17">
        <v>0</v>
      </c>
      <c r="BV62" s="17">
        <v>0</v>
      </c>
      <c r="BW62" s="17">
        <v>0</v>
      </c>
      <c r="BX62" s="17">
        <v>0</v>
      </c>
      <c r="BY62" s="17">
        <v>0</v>
      </c>
      <c r="BZ62" s="17">
        <v>0</v>
      </c>
      <c r="CA62" s="17">
        <v>0</v>
      </c>
      <c r="CB62" s="17">
        <v>0</v>
      </c>
      <c r="CC62" s="17">
        <v>0</v>
      </c>
      <c r="CD62" s="17">
        <v>0</v>
      </c>
      <c r="CE62" s="17">
        <v>0</v>
      </c>
      <c r="CF62" s="17">
        <v>0</v>
      </c>
      <c r="CG62" s="17">
        <v>0</v>
      </c>
      <c r="CH62" s="17">
        <v>0</v>
      </c>
      <c r="CI62" s="17">
        <v>0</v>
      </c>
      <c r="CJ62" s="17">
        <v>0</v>
      </c>
      <c r="CK62" s="17">
        <v>0</v>
      </c>
      <c r="CL62" s="702">
        <v>892138.35528000002</v>
      </c>
      <c r="CM62" s="702">
        <v>892138.35528000002</v>
      </c>
      <c r="CN62" s="702">
        <v>21258.242400000003</v>
      </c>
      <c r="CO62" s="702">
        <v>21258.242400000003</v>
      </c>
      <c r="CP62" s="702">
        <v>0</v>
      </c>
      <c r="CQ62" s="702">
        <v>0</v>
      </c>
      <c r="CR62" s="704">
        <v>913396.59768000001</v>
      </c>
      <c r="CS62" s="703">
        <v>913396.59768000001</v>
      </c>
      <c r="CT62" s="23" t="s">
        <v>56</v>
      </c>
      <c r="CU62" s="23" t="s">
        <v>56</v>
      </c>
      <c r="CV62" s="23" t="s">
        <v>56</v>
      </c>
      <c r="CW62" s="23" t="s">
        <v>56</v>
      </c>
      <c r="CX62" s="23" t="s">
        <v>56</v>
      </c>
      <c r="CY62" s="23" t="s">
        <v>56</v>
      </c>
      <c r="CZ62" s="23" t="s">
        <v>56</v>
      </c>
      <c r="DA62" s="23" t="s">
        <v>56</v>
      </c>
      <c r="DB62" s="728">
        <v>20795600.119999997</v>
      </c>
      <c r="DC62" s="10"/>
      <c r="DD62" s="692">
        <v>5.1389947459999998</v>
      </c>
      <c r="DE62" s="120"/>
      <c r="DF62" s="120"/>
      <c r="DG62" s="120"/>
      <c r="DH62" s="140"/>
      <c r="DI62" s="140"/>
      <c r="DJ62" s="140"/>
      <c r="DK62" s="140"/>
      <c r="DL62" s="548" t="s">
        <v>56</v>
      </c>
      <c r="DM62" s="548" t="s">
        <v>56</v>
      </c>
      <c r="DN62" s="203" t="s">
        <v>868</v>
      </c>
      <c r="DO62" s="700">
        <v>1230.0833333333301</v>
      </c>
      <c r="DP62" s="713" t="s">
        <v>56</v>
      </c>
      <c r="DQ62" s="548" t="s">
        <v>56</v>
      </c>
      <c r="DR62" s="673" t="s">
        <v>56</v>
      </c>
      <c r="DS62" s="203" t="s">
        <v>56</v>
      </c>
      <c r="DT62" s="1160" t="s">
        <v>56</v>
      </c>
      <c r="DU62" s="711">
        <v>29.026488720276483</v>
      </c>
      <c r="DV62" s="711">
        <v>134.85381570149636</v>
      </c>
      <c r="DW62" s="711">
        <v>29.233045319131701</v>
      </c>
      <c r="DX62" s="711">
        <v>134.12263504874142</v>
      </c>
      <c r="DY62" s="710">
        <v>0.31949054942077182</v>
      </c>
      <c r="DZ62" s="710">
        <v>1.6141888757151919</v>
      </c>
      <c r="EA62" s="710">
        <v>0.31975864084448202</v>
      </c>
      <c r="EB62" s="710">
        <v>1.613753915112341</v>
      </c>
      <c r="EC62" s="236"/>
      <c r="ED62" s="49"/>
      <c r="EE62" s="232"/>
      <c r="EF62" s="700">
        <v>25753</v>
      </c>
      <c r="EG62" s="712">
        <v>171395.33333333334</v>
      </c>
      <c r="EH62" s="44"/>
    </row>
    <row r="63" spans="1:138" ht="41.25" customHeight="1" x14ac:dyDescent="0.25">
      <c r="A63" s="871" t="s">
        <v>49</v>
      </c>
      <c r="B63" s="656" t="s">
        <v>96</v>
      </c>
      <c r="C63" s="656" t="s">
        <v>175</v>
      </c>
      <c r="D63" s="691" t="s">
        <v>197</v>
      </c>
      <c r="E63" s="656" t="s">
        <v>198</v>
      </c>
      <c r="F63" s="656" t="s">
        <v>916</v>
      </c>
      <c r="G63" s="901" t="s">
        <v>917</v>
      </c>
      <c r="H63" s="897" t="s">
        <v>55</v>
      </c>
      <c r="I63" s="17" t="s">
        <v>866</v>
      </c>
      <c r="J63" s="64">
        <v>13.8</v>
      </c>
      <c r="K63" s="665">
        <v>11.783834464214101</v>
      </c>
      <c r="L63" s="665">
        <v>19.200946929759002</v>
      </c>
      <c r="M63" s="64">
        <v>3234</v>
      </c>
      <c r="N63" s="726">
        <v>28892206.940000001</v>
      </c>
      <c r="O63" s="548" t="s">
        <v>863</v>
      </c>
      <c r="P63" s="909">
        <v>7.2025600770000002</v>
      </c>
      <c r="Q63" s="203" t="s">
        <v>57</v>
      </c>
      <c r="R63" s="205" t="s">
        <v>57</v>
      </c>
      <c r="S63" s="490">
        <v>0</v>
      </c>
      <c r="T63" s="18">
        <v>0</v>
      </c>
      <c r="U63" s="548">
        <v>0</v>
      </c>
      <c r="V63" s="18">
        <v>0</v>
      </c>
      <c r="W63" s="64">
        <v>0</v>
      </c>
      <c r="X63" s="18">
        <v>0</v>
      </c>
      <c r="Y63" s="18">
        <v>0</v>
      </c>
      <c r="Z63" s="18">
        <v>0</v>
      </c>
      <c r="AA63" s="18">
        <v>0</v>
      </c>
      <c r="AB63" s="18">
        <v>0</v>
      </c>
      <c r="AC63" s="18">
        <v>0</v>
      </c>
      <c r="AD63" s="18">
        <v>0</v>
      </c>
      <c r="AE63" s="18">
        <v>0</v>
      </c>
      <c r="AF63" s="18">
        <v>0</v>
      </c>
      <c r="AG63" s="64">
        <v>0</v>
      </c>
      <c r="AH63" s="18">
        <v>0</v>
      </c>
      <c r="AI63" s="64">
        <v>0</v>
      </c>
      <c r="AJ63" s="18">
        <v>0</v>
      </c>
      <c r="AK63" s="18">
        <v>136</v>
      </c>
      <c r="AL63" s="64">
        <v>133</v>
      </c>
      <c r="AM63" s="18">
        <v>0</v>
      </c>
      <c r="AN63" s="18" t="s">
        <v>58</v>
      </c>
      <c r="AO63" s="18">
        <v>0</v>
      </c>
      <c r="AP63" s="64">
        <v>0</v>
      </c>
      <c r="AQ63" s="64">
        <v>136</v>
      </c>
      <c r="AR63" s="11">
        <v>133</v>
      </c>
      <c r="AS63" s="17">
        <v>0</v>
      </c>
      <c r="AT63" s="490">
        <v>0</v>
      </c>
      <c r="AU63" s="64">
        <v>0</v>
      </c>
      <c r="AV63" s="18">
        <v>0</v>
      </c>
      <c r="AW63" s="64">
        <v>0</v>
      </c>
      <c r="AX63" s="18">
        <v>0</v>
      </c>
      <c r="AY63" s="17">
        <v>0</v>
      </c>
      <c r="AZ63" s="490">
        <v>0</v>
      </c>
      <c r="BA63" s="17">
        <v>0</v>
      </c>
      <c r="BB63" s="18">
        <v>0</v>
      </c>
      <c r="BC63" s="17">
        <v>0</v>
      </c>
      <c r="BD63" s="18">
        <v>0</v>
      </c>
      <c r="BE63" s="17">
        <v>0</v>
      </c>
      <c r="BF63" s="18">
        <v>0</v>
      </c>
      <c r="BG63" s="17">
        <v>0</v>
      </c>
      <c r="BH63" s="18">
        <v>0</v>
      </c>
      <c r="BI63" s="17">
        <v>0</v>
      </c>
      <c r="BJ63" s="18">
        <v>0</v>
      </c>
      <c r="BK63" s="17">
        <v>2431.7599999999998</v>
      </c>
      <c r="BL63" s="17">
        <v>2407.31</v>
      </c>
      <c r="BM63" s="17">
        <v>0</v>
      </c>
      <c r="BN63" s="17" t="s">
        <v>58</v>
      </c>
      <c r="BO63" s="18">
        <v>0</v>
      </c>
      <c r="BP63" s="18">
        <v>0</v>
      </c>
      <c r="BQ63" s="64">
        <v>2431.7599999999998</v>
      </c>
      <c r="BR63" s="18">
        <v>2407.31</v>
      </c>
      <c r="BS63" s="729">
        <v>0.33762439660383547</v>
      </c>
      <c r="BT63" s="17">
        <v>0</v>
      </c>
      <c r="BU63" s="17">
        <v>0</v>
      </c>
      <c r="BV63" s="17">
        <v>0</v>
      </c>
      <c r="BW63" s="17">
        <v>0</v>
      </c>
      <c r="BX63" s="17">
        <v>0</v>
      </c>
      <c r="BY63" s="17">
        <v>0</v>
      </c>
      <c r="BZ63" s="17">
        <v>0</v>
      </c>
      <c r="CA63" s="17">
        <v>0</v>
      </c>
      <c r="CB63" s="17">
        <v>0</v>
      </c>
      <c r="CC63" s="17">
        <v>0</v>
      </c>
      <c r="CD63" s="17">
        <v>0</v>
      </c>
      <c r="CE63" s="17">
        <v>0</v>
      </c>
      <c r="CF63" s="17">
        <v>0</v>
      </c>
      <c r="CG63" s="17">
        <v>0</v>
      </c>
      <c r="CH63" s="17">
        <v>0</v>
      </c>
      <c r="CI63" s="17">
        <v>0</v>
      </c>
      <c r="CJ63" s="17">
        <v>0</v>
      </c>
      <c r="CK63" s="17">
        <v>0</v>
      </c>
      <c r="CL63" s="702">
        <v>2854497.1584000001</v>
      </c>
      <c r="CM63" s="702">
        <v>2825796.7704000003</v>
      </c>
      <c r="CN63" s="702">
        <v>0</v>
      </c>
      <c r="CO63" s="702">
        <v>0</v>
      </c>
      <c r="CP63" s="702">
        <v>0</v>
      </c>
      <c r="CQ63" s="702">
        <v>0</v>
      </c>
      <c r="CR63" s="704">
        <v>2854497.1584000001</v>
      </c>
      <c r="CS63" s="703">
        <v>2825796.7704000003</v>
      </c>
      <c r="CT63" s="23">
        <v>1</v>
      </c>
      <c r="CU63" s="23">
        <v>2</v>
      </c>
      <c r="CV63" s="23" t="s">
        <v>198</v>
      </c>
      <c r="CW63" s="23">
        <v>2</v>
      </c>
      <c r="CX63" s="23">
        <v>12</v>
      </c>
      <c r="CY63" s="23">
        <v>0</v>
      </c>
      <c r="CZ63" s="23">
        <v>0</v>
      </c>
      <c r="DA63" s="23" t="s">
        <v>905</v>
      </c>
      <c r="DB63" s="728">
        <v>28892206.940000001</v>
      </c>
      <c r="DC63" s="10"/>
      <c r="DD63" s="692">
        <v>7.2025600770000002</v>
      </c>
      <c r="DE63" s="120"/>
      <c r="DF63" s="120"/>
      <c r="DG63" s="120"/>
      <c r="DH63" s="140"/>
      <c r="DI63" s="140"/>
      <c r="DJ63" s="140"/>
      <c r="DK63" s="140"/>
      <c r="DL63" s="548" t="s">
        <v>56</v>
      </c>
      <c r="DM63" s="548" t="s">
        <v>56</v>
      </c>
      <c r="DN63" s="203" t="s">
        <v>868</v>
      </c>
      <c r="DO63" s="700">
        <v>3159.25</v>
      </c>
      <c r="DP63" s="713" t="s">
        <v>56</v>
      </c>
      <c r="DQ63" s="548" t="s">
        <v>56</v>
      </c>
      <c r="DR63" s="673" t="s">
        <v>56</v>
      </c>
      <c r="DS63" s="203" t="s">
        <v>56</v>
      </c>
      <c r="DT63" s="1160" t="s">
        <v>56</v>
      </c>
      <c r="DU63" s="711">
        <v>79.713223075096934</v>
      </c>
      <c r="DV63" s="711">
        <v>-9.7198382451001351</v>
      </c>
      <c r="DW63" s="711">
        <v>79.118337140056397</v>
      </c>
      <c r="DX63" s="711">
        <v>-12.067124390470042</v>
      </c>
      <c r="DY63" s="710">
        <v>0.2408799556856849</v>
      </c>
      <c r="DZ63" s="710">
        <v>0.22808349783675672</v>
      </c>
      <c r="EA63" s="710">
        <v>0.238622119548867</v>
      </c>
      <c r="EB63" s="710">
        <v>0.22939076002275469</v>
      </c>
      <c r="EC63" s="236"/>
      <c r="ED63" s="49"/>
      <c r="EE63" s="232"/>
      <c r="EF63" s="700">
        <v>249912</v>
      </c>
      <c r="EG63" s="712">
        <v>-127403.66666666667</v>
      </c>
      <c r="EH63" s="44"/>
    </row>
    <row r="64" spans="1:138" ht="41.25" customHeight="1" x14ac:dyDescent="0.25">
      <c r="A64" s="871" t="s">
        <v>49</v>
      </c>
      <c r="B64" s="656" t="s">
        <v>96</v>
      </c>
      <c r="C64" s="656" t="s">
        <v>175</v>
      </c>
      <c r="D64" s="691" t="s">
        <v>197</v>
      </c>
      <c r="E64" s="656" t="s">
        <v>198</v>
      </c>
      <c r="F64" s="656" t="s">
        <v>200</v>
      </c>
      <c r="G64" s="901" t="s">
        <v>201</v>
      </c>
      <c r="H64" s="897" t="s">
        <v>55</v>
      </c>
      <c r="I64" s="17" t="s">
        <v>866</v>
      </c>
      <c r="J64" s="64">
        <v>13.8</v>
      </c>
      <c r="K64" s="665">
        <v>11.783834464214101</v>
      </c>
      <c r="L64" s="665">
        <v>64.278408957210004</v>
      </c>
      <c r="M64" s="64">
        <v>1724</v>
      </c>
      <c r="N64" s="726">
        <v>27551878.469999999</v>
      </c>
      <c r="O64" s="548" t="s">
        <v>863</v>
      </c>
      <c r="P64" s="909">
        <v>6.7563837910000002</v>
      </c>
      <c r="Q64" s="203" t="s">
        <v>902</v>
      </c>
      <c r="R64" s="205" t="s">
        <v>57</v>
      </c>
      <c r="S64" s="490">
        <v>0</v>
      </c>
      <c r="T64" s="18">
        <v>0</v>
      </c>
      <c r="U64" s="548">
        <v>0</v>
      </c>
      <c r="V64" s="18">
        <v>0</v>
      </c>
      <c r="W64" s="64">
        <v>1</v>
      </c>
      <c r="X64" s="18">
        <v>1</v>
      </c>
      <c r="Y64" s="18">
        <v>0</v>
      </c>
      <c r="Z64" s="18">
        <v>0</v>
      </c>
      <c r="AA64" s="18">
        <v>0</v>
      </c>
      <c r="AB64" s="18">
        <v>0</v>
      </c>
      <c r="AC64" s="18">
        <v>0</v>
      </c>
      <c r="AD64" s="18">
        <v>0</v>
      </c>
      <c r="AE64" s="18">
        <v>0</v>
      </c>
      <c r="AF64" s="18">
        <v>0</v>
      </c>
      <c r="AG64" s="64">
        <v>0</v>
      </c>
      <c r="AH64" s="18">
        <v>0</v>
      </c>
      <c r="AI64" s="64">
        <v>1</v>
      </c>
      <c r="AJ64" s="18">
        <v>1</v>
      </c>
      <c r="AK64" s="18">
        <v>160</v>
      </c>
      <c r="AL64" s="64">
        <v>158</v>
      </c>
      <c r="AM64" s="18">
        <v>17</v>
      </c>
      <c r="AN64" s="18">
        <v>15</v>
      </c>
      <c r="AO64" s="18">
        <v>0</v>
      </c>
      <c r="AP64" s="64">
        <v>0</v>
      </c>
      <c r="AQ64" s="64">
        <v>179</v>
      </c>
      <c r="AR64" s="11">
        <v>175</v>
      </c>
      <c r="AS64" s="17">
        <v>0</v>
      </c>
      <c r="AT64" s="490">
        <v>0</v>
      </c>
      <c r="AU64" s="64">
        <v>0</v>
      </c>
      <c r="AV64" s="18">
        <v>0</v>
      </c>
      <c r="AW64" s="64">
        <v>25</v>
      </c>
      <c r="AX64" s="18">
        <v>25</v>
      </c>
      <c r="AY64" s="17">
        <v>0</v>
      </c>
      <c r="AZ64" s="490">
        <v>0</v>
      </c>
      <c r="BA64" s="17">
        <v>0</v>
      </c>
      <c r="BB64" s="18">
        <v>0</v>
      </c>
      <c r="BC64" s="17">
        <v>0</v>
      </c>
      <c r="BD64" s="18">
        <v>0</v>
      </c>
      <c r="BE64" s="17">
        <v>0</v>
      </c>
      <c r="BF64" s="18">
        <v>0</v>
      </c>
      <c r="BG64" s="17">
        <v>0</v>
      </c>
      <c r="BH64" s="18">
        <v>0</v>
      </c>
      <c r="BI64" s="17">
        <v>5</v>
      </c>
      <c r="BJ64" s="18">
        <v>5</v>
      </c>
      <c r="BK64" s="17">
        <v>2339.5089999999987</v>
      </c>
      <c r="BL64" s="17">
        <v>2321.9090000000001</v>
      </c>
      <c r="BM64" s="17">
        <v>252.08999999999997</v>
      </c>
      <c r="BN64" s="17">
        <v>229.48999999999998</v>
      </c>
      <c r="BO64" s="18">
        <v>0</v>
      </c>
      <c r="BP64" s="18">
        <v>0</v>
      </c>
      <c r="BQ64" s="64">
        <v>2621.5989999999988</v>
      </c>
      <c r="BR64" s="18">
        <v>2581.3989999999999</v>
      </c>
      <c r="BS64" s="729">
        <v>0.38801807018307061</v>
      </c>
      <c r="BT64" s="17">
        <v>0</v>
      </c>
      <c r="BU64" s="17">
        <v>0</v>
      </c>
      <c r="BV64" s="17">
        <v>0</v>
      </c>
      <c r="BW64" s="17">
        <v>0</v>
      </c>
      <c r="BX64" s="17">
        <v>0</v>
      </c>
      <c r="BY64" s="17">
        <v>0</v>
      </c>
      <c r="BZ64" s="17">
        <v>0</v>
      </c>
      <c r="CA64" s="17">
        <v>0</v>
      </c>
      <c r="CB64" s="17">
        <v>0</v>
      </c>
      <c r="CC64" s="17">
        <v>0</v>
      </c>
      <c r="CD64" s="17">
        <v>0</v>
      </c>
      <c r="CE64" s="17">
        <v>0</v>
      </c>
      <c r="CF64" s="17">
        <v>0</v>
      </c>
      <c r="CG64" s="17">
        <v>0</v>
      </c>
      <c r="CH64" s="17">
        <v>0</v>
      </c>
      <c r="CI64" s="17">
        <v>0</v>
      </c>
      <c r="CJ64" s="17">
        <v>25228.799999999999</v>
      </c>
      <c r="CK64" s="17">
        <v>25228.799999999999</v>
      </c>
      <c r="CL64" s="702">
        <v>2746209.2445599986</v>
      </c>
      <c r="CM64" s="702">
        <v>2725549.6605600007</v>
      </c>
      <c r="CN64" s="702">
        <v>295913.32559999998</v>
      </c>
      <c r="CO64" s="702">
        <v>269384.5416</v>
      </c>
      <c r="CP64" s="702">
        <v>0</v>
      </c>
      <c r="CQ64" s="702">
        <v>0</v>
      </c>
      <c r="CR64" s="704">
        <v>3067351.3701599985</v>
      </c>
      <c r="CS64" s="703">
        <v>3020163.0021600006</v>
      </c>
      <c r="CT64" s="23" t="s">
        <v>56</v>
      </c>
      <c r="CU64" s="23" t="s">
        <v>56</v>
      </c>
      <c r="CV64" s="23" t="s">
        <v>56</v>
      </c>
      <c r="CW64" s="23" t="s">
        <v>56</v>
      </c>
      <c r="CX64" s="23" t="s">
        <v>56</v>
      </c>
      <c r="CY64" s="23" t="s">
        <v>56</v>
      </c>
      <c r="CZ64" s="23" t="s">
        <v>56</v>
      </c>
      <c r="DA64" s="23" t="s">
        <v>56</v>
      </c>
      <c r="DB64" s="728">
        <v>27551878.469999999</v>
      </c>
      <c r="DC64" s="10"/>
      <c r="DD64" s="692">
        <v>6.7563837910000002</v>
      </c>
      <c r="DE64" s="120"/>
      <c r="DF64" s="120"/>
      <c r="DG64" s="120"/>
      <c r="DH64" s="140"/>
      <c r="DI64" s="140"/>
      <c r="DJ64" s="140"/>
      <c r="DK64" s="140"/>
      <c r="DL64" s="548" t="s">
        <v>56</v>
      </c>
      <c r="DM64" s="548" t="s">
        <v>56</v>
      </c>
      <c r="DN64" s="203" t="s">
        <v>868</v>
      </c>
      <c r="DO64" s="700">
        <v>1479.25</v>
      </c>
      <c r="DP64" s="713" t="s">
        <v>56</v>
      </c>
      <c r="DQ64" s="548" t="s">
        <v>56</v>
      </c>
      <c r="DR64" s="673" t="s">
        <v>56</v>
      </c>
      <c r="DS64" s="700">
        <v>1479.25</v>
      </c>
      <c r="DT64" s="25" t="s">
        <v>918</v>
      </c>
      <c r="DU64" s="711">
        <v>252.31367246915667</v>
      </c>
      <c r="DV64" s="711">
        <v>-91.931762689618523</v>
      </c>
      <c r="DW64" s="711">
        <v>106.748357323062</v>
      </c>
      <c r="DX64" s="711">
        <v>81.303463163563364</v>
      </c>
      <c r="DY64" s="710">
        <v>1.7116782153118135</v>
      </c>
      <c r="DZ64" s="710">
        <v>-0.91470737434007487</v>
      </c>
      <c r="EA64" s="710">
        <v>1.07626064358916</v>
      </c>
      <c r="EB64" s="710">
        <v>0.52042766197171675</v>
      </c>
      <c r="EC64" s="236"/>
      <c r="ED64" s="49"/>
      <c r="EE64" s="232"/>
      <c r="EF64" s="700">
        <v>89468</v>
      </c>
      <c r="EG64" s="712">
        <v>61025</v>
      </c>
      <c r="EH64" s="44"/>
    </row>
    <row r="65" spans="1:138" ht="41.25" customHeight="1" x14ac:dyDescent="0.25">
      <c r="A65" s="871" t="s">
        <v>49</v>
      </c>
      <c r="B65" s="656" t="s">
        <v>96</v>
      </c>
      <c r="C65" s="656" t="s">
        <v>175</v>
      </c>
      <c r="D65" s="691" t="s">
        <v>202</v>
      </c>
      <c r="E65" s="656" t="s">
        <v>191</v>
      </c>
      <c r="F65" s="656" t="s">
        <v>919</v>
      </c>
      <c r="G65" s="901" t="s">
        <v>191</v>
      </c>
      <c r="H65" s="897" t="s">
        <v>55</v>
      </c>
      <c r="I65" s="17" t="s">
        <v>866</v>
      </c>
      <c r="J65" s="64">
        <v>13.8</v>
      </c>
      <c r="K65" s="665">
        <v>10.158477986391464</v>
      </c>
      <c r="L65" s="665">
        <v>3.5829545380019998</v>
      </c>
      <c r="M65" s="64">
        <v>273</v>
      </c>
      <c r="N65" s="726">
        <v>36542910.210000001</v>
      </c>
      <c r="O65" s="548" t="s">
        <v>863</v>
      </c>
      <c r="P65" s="909">
        <v>6.5970351159999998</v>
      </c>
      <c r="Q65" s="203" t="s">
        <v>57</v>
      </c>
      <c r="R65" s="205" t="s">
        <v>57</v>
      </c>
      <c r="S65" s="490">
        <v>0</v>
      </c>
      <c r="T65" s="18">
        <v>0</v>
      </c>
      <c r="U65" s="548">
        <v>0</v>
      </c>
      <c r="V65" s="18">
        <v>0</v>
      </c>
      <c r="W65" s="64">
        <v>0</v>
      </c>
      <c r="X65" s="18">
        <v>0</v>
      </c>
      <c r="Y65" s="18">
        <v>0</v>
      </c>
      <c r="Z65" s="18">
        <v>0</v>
      </c>
      <c r="AA65" s="18">
        <v>0</v>
      </c>
      <c r="AB65" s="18">
        <v>0</v>
      </c>
      <c r="AC65" s="18">
        <v>0</v>
      </c>
      <c r="AD65" s="18">
        <v>0</v>
      </c>
      <c r="AE65" s="18">
        <v>0</v>
      </c>
      <c r="AF65" s="18">
        <v>0</v>
      </c>
      <c r="AG65" s="64">
        <v>0</v>
      </c>
      <c r="AH65" s="18">
        <v>0</v>
      </c>
      <c r="AI65" s="64">
        <v>0</v>
      </c>
      <c r="AJ65" s="18">
        <v>0</v>
      </c>
      <c r="AK65" s="18">
        <v>10</v>
      </c>
      <c r="AL65" s="64">
        <v>9</v>
      </c>
      <c r="AM65" s="18">
        <v>0</v>
      </c>
      <c r="AN65" s="18" t="s">
        <v>58</v>
      </c>
      <c r="AO65" s="18">
        <v>0</v>
      </c>
      <c r="AP65" s="64">
        <v>0</v>
      </c>
      <c r="AQ65" s="64">
        <v>10</v>
      </c>
      <c r="AR65" s="11">
        <v>9</v>
      </c>
      <c r="AS65" s="17">
        <v>0</v>
      </c>
      <c r="AT65" s="490">
        <v>0</v>
      </c>
      <c r="AU65" s="64">
        <v>0</v>
      </c>
      <c r="AV65" s="18">
        <v>0</v>
      </c>
      <c r="AW65" s="64">
        <v>0</v>
      </c>
      <c r="AX65" s="18">
        <v>0</v>
      </c>
      <c r="AY65" s="17">
        <v>0</v>
      </c>
      <c r="AZ65" s="490">
        <v>0</v>
      </c>
      <c r="BA65" s="17">
        <v>0</v>
      </c>
      <c r="BB65" s="18">
        <v>0</v>
      </c>
      <c r="BC65" s="17">
        <v>0</v>
      </c>
      <c r="BD65" s="18">
        <v>0</v>
      </c>
      <c r="BE65" s="17">
        <v>0</v>
      </c>
      <c r="BF65" s="18">
        <v>0</v>
      </c>
      <c r="BG65" s="17">
        <v>0</v>
      </c>
      <c r="BH65" s="18">
        <v>0</v>
      </c>
      <c r="BI65" s="17">
        <v>0</v>
      </c>
      <c r="BJ65" s="18">
        <v>0</v>
      </c>
      <c r="BK65" s="17">
        <v>542.25</v>
      </c>
      <c r="BL65" s="17">
        <v>537.25</v>
      </c>
      <c r="BM65" s="17">
        <v>0</v>
      </c>
      <c r="BN65" s="17" t="s">
        <v>58</v>
      </c>
      <c r="BO65" s="18">
        <v>0</v>
      </c>
      <c r="BP65" s="18">
        <v>0</v>
      </c>
      <c r="BQ65" s="64">
        <v>542.25</v>
      </c>
      <c r="BR65" s="18">
        <v>537.25</v>
      </c>
      <c r="BS65" s="729">
        <v>8.2196015401655775E-2</v>
      </c>
      <c r="BT65" s="17">
        <v>0</v>
      </c>
      <c r="BU65" s="17">
        <v>0</v>
      </c>
      <c r="BV65" s="17">
        <v>0</v>
      </c>
      <c r="BW65" s="17">
        <v>0</v>
      </c>
      <c r="BX65" s="17">
        <v>0</v>
      </c>
      <c r="BY65" s="17">
        <v>0</v>
      </c>
      <c r="BZ65" s="17">
        <v>0</v>
      </c>
      <c r="CA65" s="17">
        <v>0</v>
      </c>
      <c r="CB65" s="17">
        <v>0</v>
      </c>
      <c r="CC65" s="17">
        <v>0</v>
      </c>
      <c r="CD65" s="17">
        <v>0</v>
      </c>
      <c r="CE65" s="17">
        <v>0</v>
      </c>
      <c r="CF65" s="17">
        <v>0</v>
      </c>
      <c r="CG65" s="17">
        <v>0</v>
      </c>
      <c r="CH65" s="17">
        <v>0</v>
      </c>
      <c r="CI65" s="17">
        <v>0</v>
      </c>
      <c r="CJ65" s="17">
        <v>0</v>
      </c>
      <c r="CK65" s="17">
        <v>0</v>
      </c>
      <c r="CL65" s="702">
        <v>636514.74</v>
      </c>
      <c r="CM65" s="702">
        <v>630645.54</v>
      </c>
      <c r="CN65" s="702">
        <v>0</v>
      </c>
      <c r="CO65" s="702">
        <v>0</v>
      </c>
      <c r="CP65" s="702">
        <v>0</v>
      </c>
      <c r="CQ65" s="702">
        <v>0</v>
      </c>
      <c r="CR65" s="704">
        <v>636514.74</v>
      </c>
      <c r="CS65" s="703">
        <v>630645.54</v>
      </c>
      <c r="CT65" s="23" t="s">
        <v>56</v>
      </c>
      <c r="CU65" s="23" t="s">
        <v>56</v>
      </c>
      <c r="CV65" s="23" t="s">
        <v>56</v>
      </c>
      <c r="CW65" s="23" t="s">
        <v>56</v>
      </c>
      <c r="CX65" s="23" t="s">
        <v>56</v>
      </c>
      <c r="CY65" s="23" t="s">
        <v>56</v>
      </c>
      <c r="CZ65" s="23" t="s">
        <v>56</v>
      </c>
      <c r="DA65" s="23" t="s">
        <v>56</v>
      </c>
      <c r="DB65" s="728">
        <v>36542910.210000001</v>
      </c>
      <c r="DC65" s="10"/>
      <c r="DD65" s="692">
        <v>6.5970351159999998</v>
      </c>
      <c r="DE65" s="120"/>
      <c r="DF65" s="120"/>
      <c r="DG65" s="120"/>
      <c r="DH65" s="140"/>
      <c r="DI65" s="140"/>
      <c r="DJ65" s="140"/>
      <c r="DK65" s="140"/>
      <c r="DL65" s="548" t="s">
        <v>56</v>
      </c>
      <c r="DM65" s="548" t="s">
        <v>56</v>
      </c>
      <c r="DN65" s="203" t="s">
        <v>868</v>
      </c>
      <c r="DO65" s="700">
        <v>271</v>
      </c>
      <c r="DP65" s="713" t="s">
        <v>56</v>
      </c>
      <c r="DQ65" s="548" t="s">
        <v>56</v>
      </c>
      <c r="DR65" s="673" t="s">
        <v>56</v>
      </c>
      <c r="DS65" s="203" t="s">
        <v>56</v>
      </c>
      <c r="DT65" s="1160" t="s">
        <v>56</v>
      </c>
      <c r="DU65" s="711">
        <v>85.712177121771219</v>
      </c>
      <c r="DV65" s="711">
        <v>-26.011863085663833</v>
      </c>
      <c r="DW65" s="711">
        <v>86.625048751252294</v>
      </c>
      <c r="DX65" s="711">
        <v>-26.955760497031442</v>
      </c>
      <c r="DY65" s="710">
        <v>2.1623616236162362</v>
      </c>
      <c r="DZ65" s="710">
        <v>-1.0567878206254588</v>
      </c>
      <c r="EA65" s="710">
        <v>2.1470856590811498</v>
      </c>
      <c r="EB65" s="710">
        <v>-1.0459387413249501</v>
      </c>
      <c r="EC65" s="236"/>
      <c r="ED65" s="49"/>
      <c r="EE65" s="232"/>
      <c r="EF65" s="700">
        <v>11111</v>
      </c>
      <c r="EG65" s="712">
        <v>-3972.333333333333</v>
      </c>
      <c r="EH65" s="44"/>
    </row>
    <row r="66" spans="1:138" ht="41.25" customHeight="1" x14ac:dyDescent="0.25">
      <c r="A66" s="871" t="s">
        <v>49</v>
      </c>
      <c r="B66" s="656" t="s">
        <v>96</v>
      </c>
      <c r="C66" s="656" t="s">
        <v>175</v>
      </c>
      <c r="D66" s="691" t="s">
        <v>202</v>
      </c>
      <c r="E66" s="656" t="s">
        <v>191</v>
      </c>
      <c r="F66" s="656" t="s">
        <v>203</v>
      </c>
      <c r="G66" s="901" t="s">
        <v>204</v>
      </c>
      <c r="H66" s="897" t="s">
        <v>55</v>
      </c>
      <c r="I66" s="17" t="s">
        <v>860</v>
      </c>
      <c r="J66" s="64">
        <v>13.8</v>
      </c>
      <c r="K66" s="665">
        <v>11.783834464214101</v>
      </c>
      <c r="L66" s="665">
        <v>22.187121165972002</v>
      </c>
      <c r="M66" s="64">
        <v>2524</v>
      </c>
      <c r="N66" s="726">
        <v>41023658.609999999</v>
      </c>
      <c r="O66" s="548" t="s">
        <v>863</v>
      </c>
      <c r="P66" s="909">
        <v>8.8438514230000003</v>
      </c>
      <c r="Q66" s="203" t="s">
        <v>57</v>
      </c>
      <c r="R66" s="205" t="s">
        <v>57</v>
      </c>
      <c r="S66" s="490">
        <v>0</v>
      </c>
      <c r="T66" s="18">
        <v>0</v>
      </c>
      <c r="U66" s="548">
        <v>0</v>
      </c>
      <c r="V66" s="18">
        <v>0</v>
      </c>
      <c r="W66" s="64">
        <v>0</v>
      </c>
      <c r="X66" s="18">
        <v>0</v>
      </c>
      <c r="Y66" s="18">
        <v>0</v>
      </c>
      <c r="Z66" s="18">
        <v>0</v>
      </c>
      <c r="AA66" s="18">
        <v>0</v>
      </c>
      <c r="AB66" s="18">
        <v>0</v>
      </c>
      <c r="AC66" s="18">
        <v>0</v>
      </c>
      <c r="AD66" s="18">
        <v>0</v>
      </c>
      <c r="AE66" s="18">
        <v>0</v>
      </c>
      <c r="AF66" s="18">
        <v>0</v>
      </c>
      <c r="AG66" s="64">
        <v>1</v>
      </c>
      <c r="AH66" s="18">
        <v>1</v>
      </c>
      <c r="AI66" s="64">
        <v>0</v>
      </c>
      <c r="AJ66" s="18">
        <v>0</v>
      </c>
      <c r="AK66" s="18">
        <v>211</v>
      </c>
      <c r="AL66" s="64">
        <v>210</v>
      </c>
      <c r="AM66" s="18">
        <v>5</v>
      </c>
      <c r="AN66" s="18">
        <v>5</v>
      </c>
      <c r="AO66" s="18">
        <v>0</v>
      </c>
      <c r="AP66" s="64">
        <v>0</v>
      </c>
      <c r="AQ66" s="64">
        <v>217</v>
      </c>
      <c r="AR66" s="11">
        <v>216</v>
      </c>
      <c r="AS66" s="17">
        <v>0</v>
      </c>
      <c r="AT66" s="490">
        <v>0</v>
      </c>
      <c r="AU66" s="64">
        <v>0</v>
      </c>
      <c r="AV66" s="18">
        <v>0</v>
      </c>
      <c r="AW66" s="64">
        <v>0</v>
      </c>
      <c r="AX66" s="18">
        <v>0</v>
      </c>
      <c r="AY66" s="17">
        <v>0</v>
      </c>
      <c r="AZ66" s="490">
        <v>0</v>
      </c>
      <c r="BA66" s="17">
        <v>0</v>
      </c>
      <c r="BB66" s="18">
        <v>0</v>
      </c>
      <c r="BC66" s="17">
        <v>0</v>
      </c>
      <c r="BD66" s="18">
        <v>0</v>
      </c>
      <c r="BE66" s="17">
        <v>0</v>
      </c>
      <c r="BF66" s="18">
        <v>0</v>
      </c>
      <c r="BG66" s="17">
        <v>1.2</v>
      </c>
      <c r="BH66" s="18">
        <v>1.2</v>
      </c>
      <c r="BI66" s="17">
        <v>0</v>
      </c>
      <c r="BJ66" s="18">
        <v>0</v>
      </c>
      <c r="BK66" s="17">
        <v>3654.3290000000015</v>
      </c>
      <c r="BL66" s="17">
        <v>3639.3489999999988</v>
      </c>
      <c r="BM66" s="17">
        <v>44.959999999999994</v>
      </c>
      <c r="BN66" s="17">
        <v>44.96</v>
      </c>
      <c r="BO66" s="18">
        <v>0</v>
      </c>
      <c r="BP66" s="18">
        <v>0</v>
      </c>
      <c r="BQ66" s="64">
        <v>3700.4890000000014</v>
      </c>
      <c r="BR66" s="18">
        <v>3685.5089999999987</v>
      </c>
      <c r="BS66" s="729">
        <v>0.41842505295557375</v>
      </c>
      <c r="BT66" s="17">
        <v>0</v>
      </c>
      <c r="BU66" s="17">
        <v>0</v>
      </c>
      <c r="BV66" s="17">
        <v>0</v>
      </c>
      <c r="BW66" s="17">
        <v>0</v>
      </c>
      <c r="BX66" s="17">
        <v>0</v>
      </c>
      <c r="BY66" s="17">
        <v>0</v>
      </c>
      <c r="BZ66" s="17">
        <v>0</v>
      </c>
      <c r="CA66" s="17">
        <v>0</v>
      </c>
      <c r="CB66" s="17">
        <v>0</v>
      </c>
      <c r="CC66" s="17">
        <v>0</v>
      </c>
      <c r="CD66" s="17">
        <v>0</v>
      </c>
      <c r="CE66" s="17">
        <v>0</v>
      </c>
      <c r="CF66" s="17">
        <v>0</v>
      </c>
      <c r="CG66" s="17">
        <v>0</v>
      </c>
      <c r="CH66" s="17">
        <v>6054.9119999999994</v>
      </c>
      <c r="CI66" s="17">
        <v>6054.9119999999994</v>
      </c>
      <c r="CJ66" s="17">
        <v>0</v>
      </c>
      <c r="CK66" s="17">
        <v>0</v>
      </c>
      <c r="CL66" s="702">
        <v>4289597.5533600021</v>
      </c>
      <c r="CM66" s="702">
        <v>4272013.4301599991</v>
      </c>
      <c r="CN66" s="702">
        <v>52775.846399999995</v>
      </c>
      <c r="CO66" s="702">
        <v>52775.846400000002</v>
      </c>
      <c r="CP66" s="702">
        <v>0</v>
      </c>
      <c r="CQ66" s="702">
        <v>0</v>
      </c>
      <c r="CR66" s="704">
        <v>4348428.3117600018</v>
      </c>
      <c r="CS66" s="703">
        <v>4330844.1885599988</v>
      </c>
      <c r="CT66" s="23" t="s">
        <v>56</v>
      </c>
      <c r="CU66" s="23" t="s">
        <v>56</v>
      </c>
      <c r="CV66" s="23" t="s">
        <v>56</v>
      </c>
      <c r="CW66" s="23" t="s">
        <v>56</v>
      </c>
      <c r="CX66" s="23" t="s">
        <v>56</v>
      </c>
      <c r="CY66" s="23" t="s">
        <v>56</v>
      </c>
      <c r="CZ66" s="23" t="s">
        <v>56</v>
      </c>
      <c r="DA66" s="23" t="s">
        <v>56</v>
      </c>
      <c r="DB66" s="728">
        <v>41023658.609999999</v>
      </c>
      <c r="DC66" s="10"/>
      <c r="DD66" s="692">
        <v>8.8438514230000003</v>
      </c>
      <c r="DE66" s="120"/>
      <c r="DF66" s="120"/>
      <c r="DG66" s="120"/>
      <c r="DH66" s="140"/>
      <c r="DI66" s="140"/>
      <c r="DJ66" s="140"/>
      <c r="DK66" s="140"/>
      <c r="DL66" s="548" t="s">
        <v>56</v>
      </c>
      <c r="DM66" s="548" t="s">
        <v>56</v>
      </c>
      <c r="DN66" s="203" t="s">
        <v>868</v>
      </c>
      <c r="DO66" s="700">
        <v>2541.1666666666702</v>
      </c>
      <c r="DP66" s="713" t="s">
        <v>56</v>
      </c>
      <c r="DQ66" s="548" t="s">
        <v>56</v>
      </c>
      <c r="DR66" s="673" t="s">
        <v>56</v>
      </c>
      <c r="DS66" s="203" t="s">
        <v>56</v>
      </c>
      <c r="DT66" s="1160" t="s">
        <v>56</v>
      </c>
      <c r="DU66" s="711">
        <v>264.63632189938966</v>
      </c>
      <c r="DV66" s="711">
        <v>-141.82752219535081</v>
      </c>
      <c r="DW66" s="711">
        <v>254.154557115584</v>
      </c>
      <c r="DX66" s="711">
        <v>-132.25785963649133</v>
      </c>
      <c r="DY66" s="710">
        <v>2.959664196235321</v>
      </c>
      <c r="DZ66" s="710">
        <v>-2.3630973504586992</v>
      </c>
      <c r="EA66" s="710">
        <v>2.8749727066921098</v>
      </c>
      <c r="EB66" s="710">
        <v>-2.2797516081129721</v>
      </c>
      <c r="EC66" s="236"/>
      <c r="ED66" s="49"/>
      <c r="EE66" s="232"/>
      <c r="EF66" s="700">
        <v>501672</v>
      </c>
      <c r="EG66" s="712">
        <v>-432402</v>
      </c>
      <c r="EH66" s="44"/>
    </row>
    <row r="67" spans="1:138" ht="41.25" customHeight="1" x14ac:dyDescent="0.25">
      <c r="A67" s="871" t="s">
        <v>49</v>
      </c>
      <c r="B67" s="656" t="s">
        <v>96</v>
      </c>
      <c r="C67" s="656" t="s">
        <v>175</v>
      </c>
      <c r="D67" s="691" t="s">
        <v>202</v>
      </c>
      <c r="E67" s="656" t="s">
        <v>191</v>
      </c>
      <c r="F67" s="656" t="s">
        <v>920</v>
      </c>
      <c r="G67" s="901" t="s">
        <v>191</v>
      </c>
      <c r="H67" s="897" t="s">
        <v>55</v>
      </c>
      <c r="I67" s="17" t="s">
        <v>866</v>
      </c>
      <c r="J67" s="64">
        <v>13.8</v>
      </c>
      <c r="K67" s="665">
        <v>11.783834464214101</v>
      </c>
      <c r="L67" s="665">
        <v>6.7335227132669999</v>
      </c>
      <c r="M67" s="64">
        <v>498</v>
      </c>
      <c r="N67" s="726">
        <v>21523006.280000001</v>
      </c>
      <c r="O67" s="548" t="s">
        <v>863</v>
      </c>
      <c r="P67" s="909">
        <v>5.250538819</v>
      </c>
      <c r="Q67" s="203" t="s">
        <v>57</v>
      </c>
      <c r="R67" s="205" t="s">
        <v>57</v>
      </c>
      <c r="S67" s="490">
        <v>0</v>
      </c>
      <c r="T67" s="18">
        <v>0</v>
      </c>
      <c r="U67" s="548">
        <v>0</v>
      </c>
      <c r="V67" s="18">
        <v>0</v>
      </c>
      <c r="W67" s="64">
        <v>0</v>
      </c>
      <c r="X67" s="18">
        <v>0</v>
      </c>
      <c r="Y67" s="18">
        <v>0</v>
      </c>
      <c r="Z67" s="18">
        <v>0</v>
      </c>
      <c r="AA67" s="18">
        <v>0</v>
      </c>
      <c r="AB67" s="18">
        <v>0</v>
      </c>
      <c r="AC67" s="18">
        <v>0</v>
      </c>
      <c r="AD67" s="18">
        <v>0</v>
      </c>
      <c r="AE67" s="18">
        <v>0</v>
      </c>
      <c r="AF67" s="18">
        <v>0</v>
      </c>
      <c r="AG67" s="64">
        <v>0</v>
      </c>
      <c r="AH67" s="18">
        <v>0</v>
      </c>
      <c r="AI67" s="64">
        <v>0</v>
      </c>
      <c r="AJ67" s="18">
        <v>0</v>
      </c>
      <c r="AK67" s="18">
        <v>14</v>
      </c>
      <c r="AL67" s="64">
        <v>14</v>
      </c>
      <c r="AM67" s="18">
        <v>0</v>
      </c>
      <c r="AN67" s="18" t="s">
        <v>58</v>
      </c>
      <c r="AO67" s="18">
        <v>0</v>
      </c>
      <c r="AP67" s="64">
        <v>0</v>
      </c>
      <c r="AQ67" s="64">
        <v>14</v>
      </c>
      <c r="AR67" s="11">
        <v>14</v>
      </c>
      <c r="AS67" s="17">
        <v>0</v>
      </c>
      <c r="AT67" s="490">
        <v>0</v>
      </c>
      <c r="AU67" s="64">
        <v>0</v>
      </c>
      <c r="AV67" s="18">
        <v>0</v>
      </c>
      <c r="AW67" s="64">
        <v>0</v>
      </c>
      <c r="AX67" s="18">
        <v>0</v>
      </c>
      <c r="AY67" s="17">
        <v>0</v>
      </c>
      <c r="AZ67" s="490">
        <v>0</v>
      </c>
      <c r="BA67" s="17">
        <v>0</v>
      </c>
      <c r="BB67" s="18">
        <v>0</v>
      </c>
      <c r="BC67" s="17">
        <v>0</v>
      </c>
      <c r="BD67" s="18">
        <v>0</v>
      </c>
      <c r="BE67" s="17">
        <v>0</v>
      </c>
      <c r="BF67" s="18">
        <v>0</v>
      </c>
      <c r="BG67" s="17">
        <v>0</v>
      </c>
      <c r="BH67" s="18">
        <v>0</v>
      </c>
      <c r="BI67" s="17">
        <v>0</v>
      </c>
      <c r="BJ67" s="18">
        <v>0</v>
      </c>
      <c r="BK67" s="17">
        <v>406.75</v>
      </c>
      <c r="BL67" s="17">
        <v>406.75</v>
      </c>
      <c r="BM67" s="17">
        <v>0</v>
      </c>
      <c r="BN67" s="17" t="s">
        <v>58</v>
      </c>
      <c r="BO67" s="18">
        <v>0</v>
      </c>
      <c r="BP67" s="18">
        <v>0</v>
      </c>
      <c r="BQ67" s="64">
        <v>406.75</v>
      </c>
      <c r="BR67" s="18">
        <v>406.75</v>
      </c>
      <c r="BS67" s="729">
        <v>7.7468239741053518E-2</v>
      </c>
      <c r="BT67" s="17">
        <v>0</v>
      </c>
      <c r="BU67" s="17">
        <v>0</v>
      </c>
      <c r="BV67" s="17">
        <v>0</v>
      </c>
      <c r="BW67" s="17">
        <v>0</v>
      </c>
      <c r="BX67" s="17">
        <v>0</v>
      </c>
      <c r="BY67" s="17">
        <v>0</v>
      </c>
      <c r="BZ67" s="17">
        <v>0</v>
      </c>
      <c r="CA67" s="17">
        <v>0</v>
      </c>
      <c r="CB67" s="17">
        <v>0</v>
      </c>
      <c r="CC67" s="17">
        <v>0</v>
      </c>
      <c r="CD67" s="17">
        <v>0</v>
      </c>
      <c r="CE67" s="17">
        <v>0</v>
      </c>
      <c r="CF67" s="17">
        <v>0</v>
      </c>
      <c r="CG67" s="17">
        <v>0</v>
      </c>
      <c r="CH67" s="17">
        <v>0</v>
      </c>
      <c r="CI67" s="17">
        <v>0</v>
      </c>
      <c r="CJ67" s="17">
        <v>0</v>
      </c>
      <c r="CK67" s="17">
        <v>0</v>
      </c>
      <c r="CL67" s="702">
        <v>477459.42</v>
      </c>
      <c r="CM67" s="702">
        <v>477459.42</v>
      </c>
      <c r="CN67" s="702">
        <v>0</v>
      </c>
      <c r="CO67" s="702">
        <v>0</v>
      </c>
      <c r="CP67" s="702">
        <v>0</v>
      </c>
      <c r="CQ67" s="702">
        <v>0</v>
      </c>
      <c r="CR67" s="704">
        <v>477459.42</v>
      </c>
      <c r="CS67" s="703">
        <v>477459.42</v>
      </c>
      <c r="CT67" s="23">
        <v>1</v>
      </c>
      <c r="CU67" s="23">
        <v>8</v>
      </c>
      <c r="CV67" s="23" t="s">
        <v>191</v>
      </c>
      <c r="CW67" s="23">
        <v>0</v>
      </c>
      <c r="CX67" s="23">
        <v>0</v>
      </c>
      <c r="CY67" s="23">
        <v>8</v>
      </c>
      <c r="CZ67" s="23">
        <v>1200</v>
      </c>
      <c r="DA67" s="23" t="s">
        <v>905</v>
      </c>
      <c r="DB67" s="728">
        <v>21523006.280000001</v>
      </c>
      <c r="DC67" s="10"/>
      <c r="DD67" s="692">
        <v>5.250538819</v>
      </c>
      <c r="DE67" s="120"/>
      <c r="DF67" s="120"/>
      <c r="DG67" s="120"/>
      <c r="DH67" s="140"/>
      <c r="DI67" s="140"/>
      <c r="DJ67" s="140"/>
      <c r="DK67" s="140"/>
      <c r="DL67" s="548" t="s">
        <v>56</v>
      </c>
      <c r="DM67" s="548" t="s">
        <v>56</v>
      </c>
      <c r="DN67" s="203" t="s">
        <v>868</v>
      </c>
      <c r="DO67" s="700">
        <v>472.83333333333297</v>
      </c>
      <c r="DP67" s="713" t="s">
        <v>56</v>
      </c>
      <c r="DQ67" s="548" t="s">
        <v>56</v>
      </c>
      <c r="DR67" s="673" t="s">
        <v>56</v>
      </c>
      <c r="DS67" s="203" t="s">
        <v>56</v>
      </c>
      <c r="DT67" s="1160" t="s">
        <v>56</v>
      </c>
      <c r="DU67" s="711">
        <v>146.40676771237233</v>
      </c>
      <c r="DV67" s="711">
        <v>-4.5819188364271213</v>
      </c>
      <c r="DW67" s="711">
        <v>145.200307724194</v>
      </c>
      <c r="DX67" s="711">
        <v>-3.4112519178792979</v>
      </c>
      <c r="DY67" s="710">
        <v>0.68311596757137871</v>
      </c>
      <c r="DZ67" s="710">
        <v>0.55297280965348206</v>
      </c>
      <c r="EA67" s="710">
        <v>0.67715461120877396</v>
      </c>
      <c r="EB67" s="710">
        <v>0.55243035067118906</v>
      </c>
      <c r="EC67" s="236"/>
      <c r="ED67" s="49"/>
      <c r="EE67" s="232"/>
      <c r="EF67" s="700">
        <v>0</v>
      </c>
      <c r="EG67" s="712">
        <v>54173.666666666664</v>
      </c>
      <c r="EH67" s="44"/>
    </row>
    <row r="68" spans="1:138" ht="41.25" customHeight="1" x14ac:dyDescent="0.25">
      <c r="A68" s="871" t="s">
        <v>49</v>
      </c>
      <c r="B68" s="656" t="s">
        <v>96</v>
      </c>
      <c r="C68" s="656" t="s">
        <v>175</v>
      </c>
      <c r="D68" s="691" t="s">
        <v>202</v>
      </c>
      <c r="E68" s="656" t="s">
        <v>191</v>
      </c>
      <c r="F68" s="656" t="s">
        <v>921</v>
      </c>
      <c r="G68" s="901" t="s">
        <v>922</v>
      </c>
      <c r="H68" s="897" t="s">
        <v>55</v>
      </c>
      <c r="I68" s="17" t="s">
        <v>866</v>
      </c>
      <c r="J68" s="64">
        <v>13.8</v>
      </c>
      <c r="K68" s="665">
        <v>11.783834464214101</v>
      </c>
      <c r="L68" s="665">
        <v>15.873484815468</v>
      </c>
      <c r="M68" s="64">
        <v>999</v>
      </c>
      <c r="N68" s="726">
        <v>28888326.669999998</v>
      </c>
      <c r="O68" s="548" t="s">
        <v>863</v>
      </c>
      <c r="P68" s="909">
        <v>6.6687420189999997</v>
      </c>
      <c r="Q68" s="203" t="s">
        <v>57</v>
      </c>
      <c r="R68" s="205" t="s">
        <v>57</v>
      </c>
      <c r="S68" s="490">
        <v>0</v>
      </c>
      <c r="T68" s="18">
        <v>0</v>
      </c>
      <c r="U68" s="548">
        <v>0</v>
      </c>
      <c r="V68" s="18">
        <v>0</v>
      </c>
      <c r="W68" s="64">
        <v>0</v>
      </c>
      <c r="X68" s="18">
        <v>0</v>
      </c>
      <c r="Y68" s="18">
        <v>0</v>
      </c>
      <c r="Z68" s="18">
        <v>0</v>
      </c>
      <c r="AA68" s="18">
        <v>0</v>
      </c>
      <c r="AB68" s="18">
        <v>0</v>
      </c>
      <c r="AC68" s="18">
        <v>0</v>
      </c>
      <c r="AD68" s="18">
        <v>0</v>
      </c>
      <c r="AE68" s="18">
        <v>0</v>
      </c>
      <c r="AF68" s="18">
        <v>0</v>
      </c>
      <c r="AG68" s="64">
        <v>0</v>
      </c>
      <c r="AH68" s="18">
        <v>0</v>
      </c>
      <c r="AI68" s="64">
        <v>0</v>
      </c>
      <c r="AJ68" s="18">
        <v>0</v>
      </c>
      <c r="AK68" s="18">
        <v>77</v>
      </c>
      <c r="AL68" s="64">
        <v>77</v>
      </c>
      <c r="AM68" s="18">
        <v>2</v>
      </c>
      <c r="AN68" s="18">
        <v>2</v>
      </c>
      <c r="AO68" s="18">
        <v>0</v>
      </c>
      <c r="AP68" s="64">
        <v>0</v>
      </c>
      <c r="AQ68" s="64">
        <v>79</v>
      </c>
      <c r="AR68" s="11">
        <v>79</v>
      </c>
      <c r="AS68" s="17">
        <v>0</v>
      </c>
      <c r="AT68" s="490">
        <v>0</v>
      </c>
      <c r="AU68" s="64">
        <v>0</v>
      </c>
      <c r="AV68" s="18">
        <v>0</v>
      </c>
      <c r="AW68" s="64">
        <v>0</v>
      </c>
      <c r="AX68" s="18">
        <v>0</v>
      </c>
      <c r="AY68" s="17">
        <v>0</v>
      </c>
      <c r="AZ68" s="490">
        <v>0</v>
      </c>
      <c r="BA68" s="17">
        <v>0</v>
      </c>
      <c r="BB68" s="18">
        <v>0</v>
      </c>
      <c r="BC68" s="17">
        <v>0</v>
      </c>
      <c r="BD68" s="18">
        <v>0</v>
      </c>
      <c r="BE68" s="17">
        <v>0</v>
      </c>
      <c r="BF68" s="18">
        <v>0</v>
      </c>
      <c r="BG68" s="17">
        <v>0</v>
      </c>
      <c r="BH68" s="18">
        <v>0</v>
      </c>
      <c r="BI68" s="17">
        <v>0</v>
      </c>
      <c r="BJ68" s="18">
        <v>0</v>
      </c>
      <c r="BK68" s="17">
        <v>1015.7560000000002</v>
      </c>
      <c r="BL68" s="17">
        <v>1015.7560000000002</v>
      </c>
      <c r="BM68" s="17">
        <v>22.799999999999997</v>
      </c>
      <c r="BN68" s="17">
        <v>22.799999999999997</v>
      </c>
      <c r="BO68" s="18">
        <v>0</v>
      </c>
      <c r="BP68" s="18">
        <v>0</v>
      </c>
      <c r="BQ68" s="64">
        <v>1038.5560000000003</v>
      </c>
      <c r="BR68" s="18">
        <v>1038.5560000000003</v>
      </c>
      <c r="BS68" s="729">
        <v>0.15573491927578498</v>
      </c>
      <c r="BT68" s="17">
        <v>0</v>
      </c>
      <c r="BU68" s="17">
        <v>0</v>
      </c>
      <c r="BV68" s="17">
        <v>0</v>
      </c>
      <c r="BW68" s="17">
        <v>0</v>
      </c>
      <c r="BX68" s="17">
        <v>0</v>
      </c>
      <c r="BY68" s="17">
        <v>0</v>
      </c>
      <c r="BZ68" s="17">
        <v>0</v>
      </c>
      <c r="CA68" s="17">
        <v>0</v>
      </c>
      <c r="CB68" s="17">
        <v>0</v>
      </c>
      <c r="CC68" s="17">
        <v>0</v>
      </c>
      <c r="CD68" s="17">
        <v>0</v>
      </c>
      <c r="CE68" s="17">
        <v>0</v>
      </c>
      <c r="CF68" s="17">
        <v>0</v>
      </c>
      <c r="CG68" s="17">
        <v>0</v>
      </c>
      <c r="CH68" s="17">
        <v>0</v>
      </c>
      <c r="CI68" s="17">
        <v>0</v>
      </c>
      <c r="CJ68" s="17">
        <v>0</v>
      </c>
      <c r="CK68" s="17">
        <v>0</v>
      </c>
      <c r="CL68" s="702">
        <v>1192335.0230400003</v>
      </c>
      <c r="CM68" s="702">
        <v>1192335.0230400003</v>
      </c>
      <c r="CN68" s="702">
        <v>26763.551999999996</v>
      </c>
      <c r="CO68" s="702">
        <v>26763.551999999996</v>
      </c>
      <c r="CP68" s="702">
        <v>0</v>
      </c>
      <c r="CQ68" s="702">
        <v>0</v>
      </c>
      <c r="CR68" s="704">
        <v>1219098.5750400003</v>
      </c>
      <c r="CS68" s="703">
        <v>1219098.5750400003</v>
      </c>
      <c r="CT68" s="23">
        <v>1</v>
      </c>
      <c r="CU68" s="23">
        <v>2</v>
      </c>
      <c r="CV68" s="23" t="s">
        <v>191</v>
      </c>
      <c r="CW68" s="23">
        <v>2</v>
      </c>
      <c r="CX68" s="23">
        <v>12</v>
      </c>
      <c r="CY68" s="23">
        <v>0</v>
      </c>
      <c r="CZ68" s="23">
        <v>0</v>
      </c>
      <c r="DA68" s="23" t="s">
        <v>905</v>
      </c>
      <c r="DB68" s="728">
        <v>28888326.669999998</v>
      </c>
      <c r="DC68" s="10"/>
      <c r="DD68" s="692">
        <v>6.6687420189999997</v>
      </c>
      <c r="DE68" s="120"/>
      <c r="DF68" s="120"/>
      <c r="DG68" s="120"/>
      <c r="DH68" s="140"/>
      <c r="DI68" s="140"/>
      <c r="DJ68" s="140"/>
      <c r="DK68" s="140"/>
      <c r="DL68" s="548" t="s">
        <v>56</v>
      </c>
      <c r="DM68" s="548" t="s">
        <v>56</v>
      </c>
      <c r="DN68" s="203" t="s">
        <v>868</v>
      </c>
      <c r="DO68" s="700">
        <v>1016.66666666667</v>
      </c>
      <c r="DP68" s="713" t="s">
        <v>56</v>
      </c>
      <c r="DQ68" s="548" t="s">
        <v>56</v>
      </c>
      <c r="DR68" s="673" t="s">
        <v>56</v>
      </c>
      <c r="DS68" s="203" t="s">
        <v>56</v>
      </c>
      <c r="DT68" s="1160" t="s">
        <v>56</v>
      </c>
      <c r="DU68" s="711">
        <v>146.63704918032738</v>
      </c>
      <c r="DV68" s="711">
        <v>-108.64742856914759</v>
      </c>
      <c r="DW68" s="711">
        <v>146.07443743834199</v>
      </c>
      <c r="DX68" s="711">
        <v>-108.17356248186573</v>
      </c>
      <c r="DY68" s="710">
        <v>1.9347540983606493</v>
      </c>
      <c r="DZ68" s="710">
        <v>-1.6390995500634684</v>
      </c>
      <c r="EA68" s="710">
        <v>1.91554673293887</v>
      </c>
      <c r="EB68" s="710">
        <v>-1.6205584934908133</v>
      </c>
      <c r="EC68" s="236"/>
      <c r="ED68" s="49"/>
      <c r="EE68" s="232"/>
      <c r="EF68" s="700">
        <v>142073</v>
      </c>
      <c r="EG68" s="712">
        <v>-98640.333333333343</v>
      </c>
      <c r="EH68" s="44"/>
    </row>
    <row r="69" spans="1:138" ht="41.25" customHeight="1" x14ac:dyDescent="0.25">
      <c r="A69" s="871" t="s">
        <v>49</v>
      </c>
      <c r="B69" s="656" t="s">
        <v>96</v>
      </c>
      <c r="C69" s="656" t="s">
        <v>175</v>
      </c>
      <c r="D69" s="691" t="s">
        <v>202</v>
      </c>
      <c r="E69" s="656" t="s">
        <v>191</v>
      </c>
      <c r="F69" s="656" t="s">
        <v>205</v>
      </c>
      <c r="G69" s="901" t="s">
        <v>206</v>
      </c>
      <c r="H69" s="897" t="s">
        <v>55</v>
      </c>
      <c r="I69" s="17" t="s">
        <v>866</v>
      </c>
      <c r="J69" s="64">
        <v>13.8</v>
      </c>
      <c r="K69" s="665">
        <v>10.158477986391464</v>
      </c>
      <c r="L69" s="665">
        <v>14.985227241558</v>
      </c>
      <c r="M69" s="64">
        <v>706</v>
      </c>
      <c r="N69" s="726">
        <v>23968694.890000001</v>
      </c>
      <c r="O69" s="548" t="s">
        <v>863</v>
      </c>
      <c r="P69" s="909">
        <v>5.0911901439999996</v>
      </c>
      <c r="Q69" s="203" t="s">
        <v>57</v>
      </c>
      <c r="R69" s="205" t="s">
        <v>57</v>
      </c>
      <c r="S69" s="490">
        <v>0</v>
      </c>
      <c r="T69" s="18">
        <v>0</v>
      </c>
      <c r="U69" s="548">
        <v>0</v>
      </c>
      <c r="V69" s="18">
        <v>0</v>
      </c>
      <c r="W69" s="64">
        <v>0</v>
      </c>
      <c r="X69" s="18">
        <v>0</v>
      </c>
      <c r="Y69" s="18">
        <v>0</v>
      </c>
      <c r="Z69" s="18">
        <v>0</v>
      </c>
      <c r="AA69" s="18">
        <v>0</v>
      </c>
      <c r="AB69" s="18">
        <v>0</v>
      </c>
      <c r="AC69" s="18">
        <v>0</v>
      </c>
      <c r="AD69" s="18">
        <v>0</v>
      </c>
      <c r="AE69" s="18">
        <v>0</v>
      </c>
      <c r="AF69" s="18">
        <v>0</v>
      </c>
      <c r="AG69" s="64">
        <v>0</v>
      </c>
      <c r="AH69" s="18">
        <v>0</v>
      </c>
      <c r="AI69" s="64">
        <v>0</v>
      </c>
      <c r="AJ69" s="18">
        <v>0</v>
      </c>
      <c r="AK69" s="18">
        <v>103</v>
      </c>
      <c r="AL69" s="64">
        <v>103</v>
      </c>
      <c r="AM69" s="18">
        <v>3</v>
      </c>
      <c r="AN69" s="18">
        <v>3</v>
      </c>
      <c r="AO69" s="18">
        <v>0</v>
      </c>
      <c r="AP69" s="64">
        <v>0</v>
      </c>
      <c r="AQ69" s="64">
        <v>106</v>
      </c>
      <c r="AR69" s="11">
        <v>106</v>
      </c>
      <c r="AS69" s="17">
        <v>0</v>
      </c>
      <c r="AT69" s="490">
        <v>0</v>
      </c>
      <c r="AU69" s="64">
        <v>0</v>
      </c>
      <c r="AV69" s="18">
        <v>0</v>
      </c>
      <c r="AW69" s="64">
        <v>0</v>
      </c>
      <c r="AX69" s="18">
        <v>0</v>
      </c>
      <c r="AY69" s="17">
        <v>0</v>
      </c>
      <c r="AZ69" s="490">
        <v>0</v>
      </c>
      <c r="BA69" s="17">
        <v>0</v>
      </c>
      <c r="BB69" s="18">
        <v>0</v>
      </c>
      <c r="BC69" s="17">
        <v>0</v>
      </c>
      <c r="BD69" s="18">
        <v>0</v>
      </c>
      <c r="BE69" s="17">
        <v>0</v>
      </c>
      <c r="BF69" s="18">
        <v>0</v>
      </c>
      <c r="BG69" s="17">
        <v>0</v>
      </c>
      <c r="BH69" s="18">
        <v>0</v>
      </c>
      <c r="BI69" s="17">
        <v>0</v>
      </c>
      <c r="BJ69" s="18">
        <v>0</v>
      </c>
      <c r="BK69" s="17">
        <v>2196.8459999999991</v>
      </c>
      <c r="BL69" s="17">
        <v>2196.846</v>
      </c>
      <c r="BM69" s="17">
        <v>4961.76</v>
      </c>
      <c r="BN69" s="17">
        <v>4961.76</v>
      </c>
      <c r="BO69" s="18">
        <v>0</v>
      </c>
      <c r="BP69" s="18">
        <v>0</v>
      </c>
      <c r="BQ69" s="64">
        <v>7158.6059999999998</v>
      </c>
      <c r="BR69" s="18">
        <v>7158.6059999999998</v>
      </c>
      <c r="BS69" s="729">
        <v>1.4060771249010338</v>
      </c>
      <c r="BT69" s="17">
        <v>0</v>
      </c>
      <c r="BU69" s="17">
        <v>0</v>
      </c>
      <c r="BV69" s="17">
        <v>0</v>
      </c>
      <c r="BW69" s="17">
        <v>0</v>
      </c>
      <c r="BX69" s="17">
        <v>0</v>
      </c>
      <c r="BY69" s="17">
        <v>0</v>
      </c>
      <c r="BZ69" s="17">
        <v>0</v>
      </c>
      <c r="CA69" s="17">
        <v>0</v>
      </c>
      <c r="CB69" s="17">
        <v>0</v>
      </c>
      <c r="CC69" s="17">
        <v>0</v>
      </c>
      <c r="CD69" s="17">
        <v>0</v>
      </c>
      <c r="CE69" s="17">
        <v>0</v>
      </c>
      <c r="CF69" s="17">
        <v>0</v>
      </c>
      <c r="CG69" s="17">
        <v>0</v>
      </c>
      <c r="CH69" s="17">
        <v>0</v>
      </c>
      <c r="CI69" s="17">
        <v>0</v>
      </c>
      <c r="CJ69" s="17">
        <v>0</v>
      </c>
      <c r="CK69" s="17">
        <v>0</v>
      </c>
      <c r="CL69" s="702">
        <v>2578745.7086399989</v>
      </c>
      <c r="CM69" s="702">
        <v>2578745.7086399999</v>
      </c>
      <c r="CN69" s="702">
        <v>5824312.3584000003</v>
      </c>
      <c r="CO69" s="702">
        <v>5824312.3584000003</v>
      </c>
      <c r="CP69" s="702">
        <v>0</v>
      </c>
      <c r="CQ69" s="702">
        <v>0</v>
      </c>
      <c r="CR69" s="704">
        <v>8403058.0670400001</v>
      </c>
      <c r="CS69" s="703">
        <v>8403058.0670400001</v>
      </c>
      <c r="CT69" s="23" t="s">
        <v>56</v>
      </c>
      <c r="CU69" s="23" t="s">
        <v>56</v>
      </c>
      <c r="CV69" s="23" t="s">
        <v>56</v>
      </c>
      <c r="CW69" s="23" t="s">
        <v>56</v>
      </c>
      <c r="CX69" s="23" t="s">
        <v>56</v>
      </c>
      <c r="CY69" s="23" t="s">
        <v>56</v>
      </c>
      <c r="CZ69" s="23" t="s">
        <v>56</v>
      </c>
      <c r="DA69" s="23" t="s">
        <v>56</v>
      </c>
      <c r="DB69" s="728">
        <v>23968694.890000001</v>
      </c>
      <c r="DC69" s="10"/>
      <c r="DD69" s="692">
        <v>5.0911901439999996</v>
      </c>
      <c r="DE69" s="120"/>
      <c r="DF69" s="120"/>
      <c r="DG69" s="120"/>
      <c r="DH69" s="140"/>
      <c r="DI69" s="140"/>
      <c r="DJ69" s="140"/>
      <c r="DK69" s="140"/>
      <c r="DL69" s="548" t="s">
        <v>56</v>
      </c>
      <c r="DM69" s="548" t="s">
        <v>56</v>
      </c>
      <c r="DN69" s="203" t="s">
        <v>868</v>
      </c>
      <c r="DO69" s="700">
        <v>722</v>
      </c>
      <c r="DP69" s="713" t="s">
        <v>56</v>
      </c>
      <c r="DQ69" s="548" t="s">
        <v>56</v>
      </c>
      <c r="DR69" s="673" t="s">
        <v>56</v>
      </c>
      <c r="DS69" s="203" t="s">
        <v>56</v>
      </c>
      <c r="DT69" s="1160" t="s">
        <v>56</v>
      </c>
      <c r="DU69" s="711">
        <v>35.08310249307479</v>
      </c>
      <c r="DV69" s="711">
        <v>-2.8077664517933769</v>
      </c>
      <c r="DW69" s="711">
        <v>35.510170910599001</v>
      </c>
      <c r="DX69" s="711">
        <v>-3.1009476922058852</v>
      </c>
      <c r="DY69" s="710">
        <v>4.9861495844875349E-2</v>
      </c>
      <c r="DZ69" s="710">
        <v>0.27753971049218129</v>
      </c>
      <c r="EA69" s="710">
        <v>4.98961056545121E-2</v>
      </c>
      <c r="EB69" s="710">
        <v>0.31041686661679135</v>
      </c>
      <c r="EC69" s="236"/>
      <c r="ED69" s="49"/>
      <c r="EE69" s="232"/>
      <c r="EF69" s="700">
        <v>24022</v>
      </c>
      <c r="EG69" s="712">
        <v>-12287.666666666666</v>
      </c>
      <c r="EH69" s="44"/>
    </row>
    <row r="70" spans="1:138" ht="41.25" customHeight="1" x14ac:dyDescent="0.25">
      <c r="A70" s="871" t="s">
        <v>49</v>
      </c>
      <c r="B70" s="656" t="s">
        <v>96</v>
      </c>
      <c r="C70" s="656" t="s">
        <v>175</v>
      </c>
      <c r="D70" s="691" t="s">
        <v>202</v>
      </c>
      <c r="E70" s="656" t="s">
        <v>191</v>
      </c>
      <c r="F70" s="656" t="s">
        <v>923</v>
      </c>
      <c r="G70" s="901" t="s">
        <v>191</v>
      </c>
      <c r="H70" s="897" t="s">
        <v>55</v>
      </c>
      <c r="I70" s="17" t="s">
        <v>860</v>
      </c>
      <c r="J70" s="64">
        <v>13.8</v>
      </c>
      <c r="K70" s="665">
        <v>9.2023859406134445</v>
      </c>
      <c r="L70" s="665">
        <v>9.469507556061</v>
      </c>
      <c r="M70" s="64">
        <v>1351</v>
      </c>
      <c r="N70" s="726">
        <v>20280617.239999998</v>
      </c>
      <c r="O70" s="548" t="s">
        <v>863</v>
      </c>
      <c r="P70" s="909">
        <v>4.2864793380000004</v>
      </c>
      <c r="Q70" s="203" t="s">
        <v>57</v>
      </c>
      <c r="R70" s="205" t="s">
        <v>57</v>
      </c>
      <c r="S70" s="490">
        <v>0</v>
      </c>
      <c r="T70" s="18">
        <v>0</v>
      </c>
      <c r="U70" s="548">
        <v>0</v>
      </c>
      <c r="V70" s="18">
        <v>0</v>
      </c>
      <c r="W70" s="64">
        <v>0</v>
      </c>
      <c r="X70" s="18">
        <v>0</v>
      </c>
      <c r="Y70" s="18">
        <v>0</v>
      </c>
      <c r="Z70" s="18">
        <v>0</v>
      </c>
      <c r="AA70" s="18">
        <v>0</v>
      </c>
      <c r="AB70" s="18">
        <v>0</v>
      </c>
      <c r="AC70" s="18">
        <v>0</v>
      </c>
      <c r="AD70" s="18">
        <v>0</v>
      </c>
      <c r="AE70" s="18">
        <v>0</v>
      </c>
      <c r="AF70" s="18">
        <v>0</v>
      </c>
      <c r="AG70" s="64">
        <v>1</v>
      </c>
      <c r="AH70" s="18">
        <v>1</v>
      </c>
      <c r="AI70" s="64">
        <v>0</v>
      </c>
      <c r="AJ70" s="18">
        <v>0</v>
      </c>
      <c r="AK70" s="18">
        <v>47</v>
      </c>
      <c r="AL70" s="64">
        <v>46</v>
      </c>
      <c r="AM70" s="18">
        <v>1</v>
      </c>
      <c r="AN70" s="18">
        <v>1</v>
      </c>
      <c r="AO70" s="18">
        <v>0</v>
      </c>
      <c r="AP70" s="64">
        <v>0</v>
      </c>
      <c r="AQ70" s="64">
        <v>49</v>
      </c>
      <c r="AR70" s="11">
        <v>48</v>
      </c>
      <c r="AS70" s="17">
        <v>0</v>
      </c>
      <c r="AT70" s="490">
        <v>0</v>
      </c>
      <c r="AU70" s="64">
        <v>0</v>
      </c>
      <c r="AV70" s="18">
        <v>0</v>
      </c>
      <c r="AW70" s="64">
        <v>0</v>
      </c>
      <c r="AX70" s="18">
        <v>0</v>
      </c>
      <c r="AY70" s="17">
        <v>0</v>
      </c>
      <c r="AZ70" s="490">
        <v>0</v>
      </c>
      <c r="BA70" s="17">
        <v>0</v>
      </c>
      <c r="BB70" s="18">
        <v>0</v>
      </c>
      <c r="BC70" s="17">
        <v>0</v>
      </c>
      <c r="BD70" s="18">
        <v>0</v>
      </c>
      <c r="BE70" s="17">
        <v>0</v>
      </c>
      <c r="BF70" s="18">
        <v>0</v>
      </c>
      <c r="BG70" s="17">
        <v>1965</v>
      </c>
      <c r="BH70" s="18">
        <v>1965</v>
      </c>
      <c r="BI70" s="17">
        <v>0</v>
      </c>
      <c r="BJ70" s="18">
        <v>0</v>
      </c>
      <c r="BK70" s="17">
        <v>313.8950000000001</v>
      </c>
      <c r="BL70" s="17">
        <v>303.8950000000001</v>
      </c>
      <c r="BM70" s="17">
        <v>3.8</v>
      </c>
      <c r="BN70" s="17">
        <v>3.8</v>
      </c>
      <c r="BO70" s="18">
        <v>0</v>
      </c>
      <c r="BP70" s="18">
        <v>0</v>
      </c>
      <c r="BQ70" s="64">
        <v>2282.6950000000002</v>
      </c>
      <c r="BR70" s="18">
        <v>2272.6950000000002</v>
      </c>
      <c r="BS70" s="729">
        <v>0.53253376955855514</v>
      </c>
      <c r="BT70" s="17">
        <v>0</v>
      </c>
      <c r="BU70" s="17">
        <v>0</v>
      </c>
      <c r="BV70" s="17">
        <v>0</v>
      </c>
      <c r="BW70" s="17">
        <v>0</v>
      </c>
      <c r="BX70" s="17">
        <v>0</v>
      </c>
      <c r="BY70" s="17">
        <v>0</v>
      </c>
      <c r="BZ70" s="17">
        <v>0</v>
      </c>
      <c r="CA70" s="17">
        <v>0</v>
      </c>
      <c r="CB70" s="17">
        <v>0</v>
      </c>
      <c r="CC70" s="17">
        <v>0</v>
      </c>
      <c r="CD70" s="17">
        <v>0</v>
      </c>
      <c r="CE70" s="17">
        <v>0</v>
      </c>
      <c r="CF70" s="17">
        <v>0</v>
      </c>
      <c r="CG70" s="17">
        <v>0</v>
      </c>
      <c r="CH70" s="17">
        <v>9914918.3999999985</v>
      </c>
      <c r="CI70" s="17">
        <v>9914918.3999999985</v>
      </c>
      <c r="CJ70" s="17">
        <v>0</v>
      </c>
      <c r="CK70" s="17">
        <v>0</v>
      </c>
      <c r="CL70" s="702">
        <v>368462.50680000015</v>
      </c>
      <c r="CM70" s="702">
        <v>356724.10680000013</v>
      </c>
      <c r="CN70" s="702">
        <v>4460.5919999999996</v>
      </c>
      <c r="CO70" s="702">
        <v>4460.5919999999996</v>
      </c>
      <c r="CP70" s="702">
        <v>0</v>
      </c>
      <c r="CQ70" s="702">
        <v>0</v>
      </c>
      <c r="CR70" s="704">
        <v>10287841.498799998</v>
      </c>
      <c r="CS70" s="703">
        <v>10276103.098799998</v>
      </c>
      <c r="CT70" s="23" t="s">
        <v>56</v>
      </c>
      <c r="CU70" s="23" t="s">
        <v>56</v>
      </c>
      <c r="CV70" s="23" t="s">
        <v>56</v>
      </c>
      <c r="CW70" s="23" t="s">
        <v>56</v>
      </c>
      <c r="CX70" s="23" t="s">
        <v>56</v>
      </c>
      <c r="CY70" s="23" t="s">
        <v>56</v>
      </c>
      <c r="CZ70" s="23" t="s">
        <v>56</v>
      </c>
      <c r="DA70" s="23" t="s">
        <v>56</v>
      </c>
      <c r="DB70" s="728">
        <v>20280617.239999998</v>
      </c>
      <c r="DC70" s="10"/>
      <c r="DD70" s="692">
        <v>4.2864793380000004</v>
      </c>
      <c r="DE70" s="120"/>
      <c r="DF70" s="120"/>
      <c r="DG70" s="120"/>
      <c r="DH70" s="140"/>
      <c r="DI70" s="140"/>
      <c r="DJ70" s="140"/>
      <c r="DK70" s="140"/>
      <c r="DL70" s="548" t="s">
        <v>56</v>
      </c>
      <c r="DM70" s="548" t="s">
        <v>56</v>
      </c>
      <c r="DN70" s="203" t="s">
        <v>868</v>
      </c>
      <c r="DO70" s="700">
        <v>1349.25</v>
      </c>
      <c r="DP70" s="713" t="s">
        <v>56</v>
      </c>
      <c r="DQ70" s="548" t="s">
        <v>56</v>
      </c>
      <c r="DR70" s="673" t="s">
        <v>56</v>
      </c>
      <c r="DS70" s="203" t="s">
        <v>56</v>
      </c>
      <c r="DT70" s="1160" t="s">
        <v>56</v>
      </c>
      <c r="DU70" s="711">
        <v>172.65888456549936</v>
      </c>
      <c r="DV70" s="711">
        <v>-58.474878974728725</v>
      </c>
      <c r="DW70" s="711">
        <v>174.05826180658599</v>
      </c>
      <c r="DX70" s="711">
        <v>-59.872359827259714</v>
      </c>
      <c r="DY70" s="710">
        <v>0.46692607003891051</v>
      </c>
      <c r="DZ70" s="710">
        <v>-8.8601013944381191E-2</v>
      </c>
      <c r="EA70" s="710">
        <v>0.46744199417090299</v>
      </c>
      <c r="EB70" s="710">
        <v>-8.9077899300455343E-2</v>
      </c>
      <c r="EC70" s="236"/>
      <c r="ED70" s="49"/>
      <c r="EE70" s="232"/>
      <c r="EF70" s="700">
        <v>19784</v>
      </c>
      <c r="EG70" s="712">
        <v>-10010.666666666666</v>
      </c>
      <c r="EH70" s="44"/>
    </row>
    <row r="71" spans="1:138" ht="41.25" customHeight="1" x14ac:dyDescent="0.25">
      <c r="A71" s="871" t="s">
        <v>49</v>
      </c>
      <c r="B71" s="656" t="s">
        <v>96</v>
      </c>
      <c r="C71" s="656" t="s">
        <v>175</v>
      </c>
      <c r="D71" s="691" t="s">
        <v>207</v>
      </c>
      <c r="E71" s="656" t="s">
        <v>207</v>
      </c>
      <c r="F71" s="656" t="s">
        <v>208</v>
      </c>
      <c r="G71" s="901" t="s">
        <v>209</v>
      </c>
      <c r="H71" s="897" t="s">
        <v>55</v>
      </c>
      <c r="I71" s="17" t="s">
        <v>860</v>
      </c>
      <c r="J71" s="64">
        <v>13.8</v>
      </c>
      <c r="K71" s="665">
        <v>7.1945926444796022</v>
      </c>
      <c r="L71" s="665">
        <v>42.234848397000007</v>
      </c>
      <c r="M71" s="64">
        <v>2245</v>
      </c>
      <c r="N71" s="726">
        <v>26712039.390000001</v>
      </c>
      <c r="O71" s="548" t="s">
        <v>863</v>
      </c>
      <c r="P71" s="909">
        <v>5.8879335140000002</v>
      </c>
      <c r="Q71" s="203" t="s">
        <v>57</v>
      </c>
      <c r="R71" s="205" t="s">
        <v>57</v>
      </c>
      <c r="S71" s="490">
        <v>0</v>
      </c>
      <c r="T71" s="18">
        <v>0</v>
      </c>
      <c r="U71" s="548">
        <v>0</v>
      </c>
      <c r="V71" s="18">
        <v>0</v>
      </c>
      <c r="W71" s="64">
        <v>0</v>
      </c>
      <c r="X71" s="18">
        <v>0</v>
      </c>
      <c r="Y71" s="18">
        <v>0</v>
      </c>
      <c r="Z71" s="18">
        <v>0</v>
      </c>
      <c r="AA71" s="18">
        <v>0</v>
      </c>
      <c r="AB71" s="18">
        <v>0</v>
      </c>
      <c r="AC71" s="18">
        <v>0</v>
      </c>
      <c r="AD71" s="18">
        <v>0</v>
      </c>
      <c r="AE71" s="18">
        <v>0</v>
      </c>
      <c r="AF71" s="18">
        <v>0</v>
      </c>
      <c r="AG71" s="64">
        <v>0</v>
      </c>
      <c r="AH71" s="18">
        <v>0</v>
      </c>
      <c r="AI71" s="64">
        <v>0</v>
      </c>
      <c r="AJ71" s="18">
        <v>0</v>
      </c>
      <c r="AK71" s="18">
        <v>154</v>
      </c>
      <c r="AL71" s="64">
        <v>151</v>
      </c>
      <c r="AM71" s="18">
        <v>6</v>
      </c>
      <c r="AN71" s="18">
        <v>6</v>
      </c>
      <c r="AO71" s="18">
        <v>0</v>
      </c>
      <c r="AP71" s="64">
        <v>0</v>
      </c>
      <c r="AQ71" s="64">
        <v>160</v>
      </c>
      <c r="AR71" s="11">
        <v>157</v>
      </c>
      <c r="AS71" s="17">
        <v>0</v>
      </c>
      <c r="AT71" s="490">
        <v>0</v>
      </c>
      <c r="AU71" s="64">
        <v>0</v>
      </c>
      <c r="AV71" s="18">
        <v>0</v>
      </c>
      <c r="AW71" s="64">
        <v>0</v>
      </c>
      <c r="AX71" s="18">
        <v>0</v>
      </c>
      <c r="AY71" s="17">
        <v>0</v>
      </c>
      <c r="AZ71" s="490">
        <v>0</v>
      </c>
      <c r="BA71" s="17">
        <v>0</v>
      </c>
      <c r="BB71" s="18">
        <v>0</v>
      </c>
      <c r="BC71" s="17">
        <v>0</v>
      </c>
      <c r="BD71" s="18">
        <v>0</v>
      </c>
      <c r="BE71" s="17">
        <v>0</v>
      </c>
      <c r="BF71" s="18">
        <v>0</v>
      </c>
      <c r="BG71" s="17">
        <v>0</v>
      </c>
      <c r="BH71" s="18">
        <v>0</v>
      </c>
      <c r="BI71" s="17">
        <v>0</v>
      </c>
      <c r="BJ71" s="18">
        <v>0</v>
      </c>
      <c r="BK71" s="17">
        <v>6354.19</v>
      </c>
      <c r="BL71" s="17">
        <v>6326.75</v>
      </c>
      <c r="BM71" s="17">
        <v>2634.37</v>
      </c>
      <c r="BN71" s="17">
        <v>2634.37</v>
      </c>
      <c r="BO71" s="18">
        <v>0</v>
      </c>
      <c r="BP71" s="18">
        <v>0</v>
      </c>
      <c r="BQ71" s="64">
        <v>8988.56</v>
      </c>
      <c r="BR71" s="18">
        <v>8961.119999999999</v>
      </c>
      <c r="BS71" s="729">
        <v>1.5266069120222745</v>
      </c>
      <c r="BT71" s="17">
        <v>0</v>
      </c>
      <c r="BU71" s="17">
        <v>0</v>
      </c>
      <c r="BV71" s="17">
        <v>0</v>
      </c>
      <c r="BW71" s="17">
        <v>0</v>
      </c>
      <c r="BX71" s="17">
        <v>0</v>
      </c>
      <c r="BY71" s="17">
        <v>0</v>
      </c>
      <c r="BZ71" s="17">
        <v>0</v>
      </c>
      <c r="CA71" s="17">
        <v>0</v>
      </c>
      <c r="CB71" s="17">
        <v>0</v>
      </c>
      <c r="CC71" s="17">
        <v>0</v>
      </c>
      <c r="CD71" s="17">
        <v>0</v>
      </c>
      <c r="CE71" s="17">
        <v>0</v>
      </c>
      <c r="CF71" s="17">
        <v>0</v>
      </c>
      <c r="CG71" s="17">
        <v>0</v>
      </c>
      <c r="CH71" s="17">
        <v>0</v>
      </c>
      <c r="CI71" s="17">
        <v>0</v>
      </c>
      <c r="CJ71" s="17">
        <v>0</v>
      </c>
      <c r="CK71" s="17">
        <v>0</v>
      </c>
      <c r="CL71" s="702">
        <v>7458802.3896000003</v>
      </c>
      <c r="CM71" s="702">
        <v>7426592.2200000007</v>
      </c>
      <c r="CN71" s="702">
        <v>3092328.8807999999</v>
      </c>
      <c r="CO71" s="702">
        <v>3092328.8807999999</v>
      </c>
      <c r="CP71" s="702">
        <v>0</v>
      </c>
      <c r="CQ71" s="702">
        <v>0</v>
      </c>
      <c r="CR71" s="704">
        <v>10551131.270400001</v>
      </c>
      <c r="CS71" s="703">
        <v>10518921.1008</v>
      </c>
      <c r="CT71" s="23" t="s">
        <v>56</v>
      </c>
      <c r="CU71" s="23" t="s">
        <v>56</v>
      </c>
      <c r="CV71" s="23" t="s">
        <v>56</v>
      </c>
      <c r="CW71" s="23" t="s">
        <v>56</v>
      </c>
      <c r="CX71" s="23" t="s">
        <v>56</v>
      </c>
      <c r="CY71" s="23" t="s">
        <v>56</v>
      </c>
      <c r="CZ71" s="23" t="s">
        <v>56</v>
      </c>
      <c r="DA71" s="23" t="s">
        <v>56</v>
      </c>
      <c r="DB71" s="728">
        <v>26712039.390000001</v>
      </c>
      <c r="DC71" s="10"/>
      <c r="DD71" s="692">
        <v>5.8879335140000002</v>
      </c>
      <c r="DE71" s="120"/>
      <c r="DF71" s="120"/>
      <c r="DG71" s="120"/>
      <c r="DH71" s="140"/>
      <c r="DI71" s="140"/>
      <c r="DJ71" s="140"/>
      <c r="DK71" s="140"/>
      <c r="DL71" s="548" t="s">
        <v>56</v>
      </c>
      <c r="DM71" s="548" t="s">
        <v>56</v>
      </c>
      <c r="DN71" s="203" t="s">
        <v>868</v>
      </c>
      <c r="DO71" s="700">
        <v>2264.5</v>
      </c>
      <c r="DP71" s="713" t="s">
        <v>56</v>
      </c>
      <c r="DQ71" s="548" t="s">
        <v>56</v>
      </c>
      <c r="DR71" s="673" t="s">
        <v>56</v>
      </c>
      <c r="DS71" s="203" t="s">
        <v>56</v>
      </c>
      <c r="DT71" s="1160" t="s">
        <v>56</v>
      </c>
      <c r="DU71" s="711">
        <v>302.77456392139544</v>
      </c>
      <c r="DV71" s="711">
        <v>-226.38254924841885</v>
      </c>
      <c r="DW71" s="711">
        <v>245.24166541828799</v>
      </c>
      <c r="DX71" s="711">
        <v>-169.20908131657865</v>
      </c>
      <c r="DY71" s="710">
        <v>0.73349525281519101</v>
      </c>
      <c r="DZ71" s="710">
        <v>-3.2958954958635878E-2</v>
      </c>
      <c r="EA71" s="710">
        <v>0.64260234027860696</v>
      </c>
      <c r="EB71" s="710">
        <v>5.7563924961522184E-2</v>
      </c>
      <c r="EC71" s="236"/>
      <c r="ED71" s="49"/>
      <c r="EE71" s="232"/>
      <c r="EF71" s="700">
        <v>156791</v>
      </c>
      <c r="EG71" s="712">
        <v>-102651.66666666666</v>
      </c>
      <c r="EH71" s="44"/>
    </row>
    <row r="72" spans="1:138" ht="41.25" customHeight="1" x14ac:dyDescent="0.25">
      <c r="A72" s="871" t="s">
        <v>49</v>
      </c>
      <c r="B72" s="656" t="s">
        <v>96</v>
      </c>
      <c r="C72" s="656" t="s">
        <v>175</v>
      </c>
      <c r="D72" s="691" t="s">
        <v>207</v>
      </c>
      <c r="E72" s="656" t="s">
        <v>207</v>
      </c>
      <c r="F72" s="656" t="s">
        <v>210</v>
      </c>
      <c r="G72" s="901" t="s">
        <v>211</v>
      </c>
      <c r="H72" s="897" t="s">
        <v>55</v>
      </c>
      <c r="I72" s="17" t="s">
        <v>860</v>
      </c>
      <c r="J72" s="64">
        <v>13.8</v>
      </c>
      <c r="K72" s="665">
        <v>7.9594662811020189</v>
      </c>
      <c r="L72" s="665">
        <v>48.824431716627004</v>
      </c>
      <c r="M72" s="64">
        <v>2014</v>
      </c>
      <c r="N72" s="726">
        <v>19212539.550000001</v>
      </c>
      <c r="O72" s="548" t="s">
        <v>863</v>
      </c>
      <c r="P72" s="909">
        <v>7.2423972470000004</v>
      </c>
      <c r="Q72" s="203" t="s">
        <v>57</v>
      </c>
      <c r="R72" s="205" t="s">
        <v>57</v>
      </c>
      <c r="S72" s="490">
        <v>0</v>
      </c>
      <c r="T72" s="18">
        <v>0</v>
      </c>
      <c r="U72" s="548">
        <v>0</v>
      </c>
      <c r="V72" s="18">
        <v>0</v>
      </c>
      <c r="W72" s="64">
        <v>0</v>
      </c>
      <c r="X72" s="18">
        <v>0</v>
      </c>
      <c r="Y72" s="18">
        <v>0</v>
      </c>
      <c r="Z72" s="18">
        <v>0</v>
      </c>
      <c r="AA72" s="18">
        <v>0</v>
      </c>
      <c r="AB72" s="18">
        <v>0</v>
      </c>
      <c r="AC72" s="18">
        <v>0</v>
      </c>
      <c r="AD72" s="18">
        <v>0</v>
      </c>
      <c r="AE72" s="18">
        <v>0</v>
      </c>
      <c r="AF72" s="18">
        <v>0</v>
      </c>
      <c r="AG72" s="64">
        <v>0</v>
      </c>
      <c r="AH72" s="18">
        <v>0</v>
      </c>
      <c r="AI72" s="64">
        <v>0</v>
      </c>
      <c r="AJ72" s="18">
        <v>0</v>
      </c>
      <c r="AK72" s="18">
        <v>190</v>
      </c>
      <c r="AL72" s="64">
        <v>189</v>
      </c>
      <c r="AM72" s="18">
        <v>4</v>
      </c>
      <c r="AN72" s="18">
        <v>3</v>
      </c>
      <c r="AO72" s="18">
        <v>0</v>
      </c>
      <c r="AP72" s="64">
        <v>0</v>
      </c>
      <c r="AQ72" s="64">
        <v>194</v>
      </c>
      <c r="AR72" s="11">
        <v>192</v>
      </c>
      <c r="AS72" s="17">
        <v>0</v>
      </c>
      <c r="AT72" s="490">
        <v>0</v>
      </c>
      <c r="AU72" s="64">
        <v>0</v>
      </c>
      <c r="AV72" s="18">
        <v>0</v>
      </c>
      <c r="AW72" s="64">
        <v>0</v>
      </c>
      <c r="AX72" s="18">
        <v>0</v>
      </c>
      <c r="AY72" s="17">
        <v>0</v>
      </c>
      <c r="AZ72" s="490">
        <v>0</v>
      </c>
      <c r="BA72" s="17">
        <v>0</v>
      </c>
      <c r="BB72" s="18">
        <v>0</v>
      </c>
      <c r="BC72" s="17">
        <v>0</v>
      </c>
      <c r="BD72" s="18">
        <v>0</v>
      </c>
      <c r="BE72" s="17">
        <v>0</v>
      </c>
      <c r="BF72" s="18">
        <v>0</v>
      </c>
      <c r="BG72" s="17">
        <v>0</v>
      </c>
      <c r="BH72" s="18">
        <v>0</v>
      </c>
      <c r="BI72" s="17">
        <v>0</v>
      </c>
      <c r="BJ72" s="18">
        <v>0</v>
      </c>
      <c r="BK72" s="17">
        <v>11108.100000000006</v>
      </c>
      <c r="BL72" s="17">
        <v>10424.099999999999</v>
      </c>
      <c r="BM72" s="17">
        <v>44.64</v>
      </c>
      <c r="BN72" s="17">
        <v>26.24</v>
      </c>
      <c r="BO72" s="18">
        <v>0</v>
      </c>
      <c r="BP72" s="18">
        <v>0</v>
      </c>
      <c r="BQ72" s="64">
        <v>11152.740000000005</v>
      </c>
      <c r="BR72" s="18">
        <v>10450.339999999998</v>
      </c>
      <c r="BS72" s="729">
        <v>1.5399238152284143</v>
      </c>
      <c r="BT72" s="17">
        <v>0</v>
      </c>
      <c r="BU72" s="17">
        <v>0</v>
      </c>
      <c r="BV72" s="17">
        <v>0</v>
      </c>
      <c r="BW72" s="17">
        <v>0</v>
      </c>
      <c r="BX72" s="17">
        <v>0</v>
      </c>
      <c r="BY72" s="17">
        <v>0</v>
      </c>
      <c r="BZ72" s="17">
        <v>0</v>
      </c>
      <c r="CA72" s="17">
        <v>0</v>
      </c>
      <c r="CB72" s="17">
        <v>0</v>
      </c>
      <c r="CC72" s="17">
        <v>0</v>
      </c>
      <c r="CD72" s="17">
        <v>0</v>
      </c>
      <c r="CE72" s="17">
        <v>0</v>
      </c>
      <c r="CF72" s="17">
        <v>0</v>
      </c>
      <c r="CG72" s="17">
        <v>0</v>
      </c>
      <c r="CH72" s="17">
        <v>0</v>
      </c>
      <c r="CI72" s="17">
        <v>0</v>
      </c>
      <c r="CJ72" s="17">
        <v>0</v>
      </c>
      <c r="CK72" s="17">
        <v>0</v>
      </c>
      <c r="CL72" s="702">
        <v>13039132.104000008</v>
      </c>
      <c r="CM72" s="702">
        <v>12236225.543999998</v>
      </c>
      <c r="CN72" s="702">
        <v>52400.217600000004</v>
      </c>
      <c r="CO72" s="702">
        <v>30801.561600000001</v>
      </c>
      <c r="CP72" s="702">
        <v>0</v>
      </c>
      <c r="CQ72" s="702">
        <v>0</v>
      </c>
      <c r="CR72" s="704">
        <v>13091532.321600007</v>
      </c>
      <c r="CS72" s="703">
        <v>12267027.105599998</v>
      </c>
      <c r="CT72" s="23" t="s">
        <v>56</v>
      </c>
      <c r="CU72" s="23" t="s">
        <v>56</v>
      </c>
      <c r="CV72" s="23" t="s">
        <v>56</v>
      </c>
      <c r="CW72" s="23" t="s">
        <v>56</v>
      </c>
      <c r="CX72" s="23" t="s">
        <v>56</v>
      </c>
      <c r="CY72" s="23" t="s">
        <v>56</v>
      </c>
      <c r="CZ72" s="23" t="s">
        <v>56</v>
      </c>
      <c r="DA72" s="23" t="s">
        <v>56</v>
      </c>
      <c r="DB72" s="728">
        <v>19212539.550000001</v>
      </c>
      <c r="DC72" s="10"/>
      <c r="DD72" s="692">
        <v>7.2423972470000004</v>
      </c>
      <c r="DE72" s="120"/>
      <c r="DF72" s="120"/>
      <c r="DG72" s="120"/>
      <c r="DH72" s="140"/>
      <c r="DI72" s="140"/>
      <c r="DJ72" s="140"/>
      <c r="DK72" s="140"/>
      <c r="DL72" s="548" t="s">
        <v>56</v>
      </c>
      <c r="DM72" s="548" t="s">
        <v>56</v>
      </c>
      <c r="DN72" s="203" t="s">
        <v>868</v>
      </c>
      <c r="DO72" s="700">
        <v>2004.6666666666699</v>
      </c>
      <c r="DP72" s="713" t="s">
        <v>56</v>
      </c>
      <c r="DQ72" s="548" t="s">
        <v>56</v>
      </c>
      <c r="DR72" s="673" t="s">
        <v>56</v>
      </c>
      <c r="DS72" s="203" t="s">
        <v>56</v>
      </c>
      <c r="DT72" s="1160" t="s">
        <v>56</v>
      </c>
      <c r="DU72" s="711">
        <v>407.71765879614168</v>
      </c>
      <c r="DV72" s="711">
        <v>-231.32087745720128</v>
      </c>
      <c r="DW72" s="711">
        <v>305.38961523963701</v>
      </c>
      <c r="DX72" s="711">
        <v>-132.48620064159934</v>
      </c>
      <c r="DY72" s="710">
        <v>2.7600598603259017</v>
      </c>
      <c r="DZ72" s="710">
        <v>-1.0663898164832266</v>
      </c>
      <c r="EA72" s="710">
        <v>2.6235515355261998</v>
      </c>
      <c r="EB72" s="710">
        <v>-0.93488716462345001</v>
      </c>
      <c r="EC72" s="236"/>
      <c r="ED72" s="49"/>
      <c r="EE72" s="232"/>
      <c r="EF72" s="700">
        <v>122454</v>
      </c>
      <c r="EG72" s="712">
        <v>88032</v>
      </c>
      <c r="EH72" s="44"/>
    </row>
    <row r="73" spans="1:138" ht="41.25" customHeight="1" x14ac:dyDescent="0.25">
      <c r="A73" s="871" t="s">
        <v>49</v>
      </c>
      <c r="B73" s="656" t="s">
        <v>96</v>
      </c>
      <c r="C73" s="656" t="s">
        <v>175</v>
      </c>
      <c r="D73" s="691" t="s">
        <v>924</v>
      </c>
      <c r="E73" s="656" t="s">
        <v>925</v>
      </c>
      <c r="F73" s="656" t="s">
        <v>926</v>
      </c>
      <c r="G73" s="901" t="s">
        <v>927</v>
      </c>
      <c r="H73" s="897" t="s">
        <v>55</v>
      </c>
      <c r="I73" s="17" t="s">
        <v>866</v>
      </c>
      <c r="J73" s="64">
        <v>13.8</v>
      </c>
      <c r="K73" s="665">
        <v>10.158477986391464</v>
      </c>
      <c r="L73" s="665">
        <v>92.149999808328005</v>
      </c>
      <c r="M73" s="64">
        <v>2590</v>
      </c>
      <c r="N73" s="726">
        <v>33907842.900000006</v>
      </c>
      <c r="O73" s="548" t="s">
        <v>863</v>
      </c>
      <c r="P73" s="909">
        <v>9.7123016979999992</v>
      </c>
      <c r="Q73" s="203" t="s">
        <v>57</v>
      </c>
      <c r="R73" s="205" t="s">
        <v>57</v>
      </c>
      <c r="S73" s="490">
        <v>0</v>
      </c>
      <c r="T73" s="18">
        <v>0</v>
      </c>
      <c r="U73" s="548">
        <v>1</v>
      </c>
      <c r="V73" s="18">
        <v>1</v>
      </c>
      <c r="W73" s="64">
        <v>2</v>
      </c>
      <c r="X73" s="18">
        <v>2</v>
      </c>
      <c r="Y73" s="18">
        <v>0</v>
      </c>
      <c r="Z73" s="18">
        <v>0</v>
      </c>
      <c r="AA73" s="18">
        <v>0</v>
      </c>
      <c r="AB73" s="18">
        <v>0</v>
      </c>
      <c r="AC73" s="18">
        <v>0</v>
      </c>
      <c r="AD73" s="18">
        <v>0</v>
      </c>
      <c r="AE73" s="18">
        <v>0</v>
      </c>
      <c r="AF73" s="18">
        <v>0</v>
      </c>
      <c r="AG73" s="64">
        <v>0</v>
      </c>
      <c r="AH73" s="18">
        <v>0</v>
      </c>
      <c r="AI73" s="64">
        <v>0</v>
      </c>
      <c r="AJ73" s="18">
        <v>0</v>
      </c>
      <c r="AK73" s="18">
        <v>262</v>
      </c>
      <c r="AL73" s="64">
        <v>260</v>
      </c>
      <c r="AM73" s="18">
        <v>22</v>
      </c>
      <c r="AN73" s="18">
        <v>20</v>
      </c>
      <c r="AO73" s="18">
        <v>0</v>
      </c>
      <c r="AP73" s="64">
        <v>0</v>
      </c>
      <c r="AQ73" s="64">
        <v>287</v>
      </c>
      <c r="AR73" s="11">
        <v>283</v>
      </c>
      <c r="AS73" s="17">
        <v>0</v>
      </c>
      <c r="AT73" s="490">
        <v>0</v>
      </c>
      <c r="AU73" s="64">
        <v>5</v>
      </c>
      <c r="AV73" s="18">
        <v>5</v>
      </c>
      <c r="AW73" s="64">
        <v>45</v>
      </c>
      <c r="AX73" s="18">
        <v>45</v>
      </c>
      <c r="AY73" s="17">
        <v>0</v>
      </c>
      <c r="AZ73" s="490">
        <v>0</v>
      </c>
      <c r="BA73" s="17">
        <v>0</v>
      </c>
      <c r="BB73" s="18">
        <v>0</v>
      </c>
      <c r="BC73" s="17">
        <v>0</v>
      </c>
      <c r="BD73" s="18">
        <v>0</v>
      </c>
      <c r="BE73" s="17">
        <v>0</v>
      </c>
      <c r="BF73" s="18">
        <v>0</v>
      </c>
      <c r="BG73" s="17">
        <v>0</v>
      </c>
      <c r="BH73" s="18">
        <v>0</v>
      </c>
      <c r="BI73" s="17">
        <v>0</v>
      </c>
      <c r="BJ73" s="18">
        <v>0</v>
      </c>
      <c r="BK73" s="17">
        <v>11038.366999999998</v>
      </c>
      <c r="BL73" s="17">
        <v>11022.066999999999</v>
      </c>
      <c r="BM73" s="17">
        <v>355.44</v>
      </c>
      <c r="BN73" s="17">
        <v>302.84000000000003</v>
      </c>
      <c r="BO73" s="18">
        <v>0</v>
      </c>
      <c r="BP73" s="18">
        <v>0</v>
      </c>
      <c r="BQ73" s="64">
        <v>11443.806999999999</v>
      </c>
      <c r="BR73" s="18">
        <v>11374.906999999999</v>
      </c>
      <c r="BS73" s="729">
        <v>1.1782796041392083</v>
      </c>
      <c r="BT73" s="17">
        <v>0</v>
      </c>
      <c r="BU73" s="17">
        <v>0</v>
      </c>
      <c r="BV73" s="17">
        <v>17520</v>
      </c>
      <c r="BW73" s="17">
        <v>17520</v>
      </c>
      <c r="BX73" s="17">
        <v>0</v>
      </c>
      <c r="BY73" s="17">
        <v>0</v>
      </c>
      <c r="BZ73" s="17">
        <v>0</v>
      </c>
      <c r="CA73" s="17">
        <v>0</v>
      </c>
      <c r="CB73" s="17">
        <v>0</v>
      </c>
      <c r="CC73" s="17">
        <v>0</v>
      </c>
      <c r="CD73" s="17">
        <v>0</v>
      </c>
      <c r="CE73" s="17">
        <v>0</v>
      </c>
      <c r="CF73" s="17">
        <v>0</v>
      </c>
      <c r="CG73" s="17">
        <v>0</v>
      </c>
      <c r="CH73" s="17">
        <v>0</v>
      </c>
      <c r="CI73" s="17">
        <v>0</v>
      </c>
      <c r="CJ73" s="17">
        <v>0</v>
      </c>
      <c r="CK73" s="17">
        <v>0</v>
      </c>
      <c r="CL73" s="702">
        <v>12957276.719279999</v>
      </c>
      <c r="CM73" s="702">
        <v>12938143.127279999</v>
      </c>
      <c r="CN73" s="702">
        <v>417229.68959999998</v>
      </c>
      <c r="CO73" s="702">
        <v>355485.70560000004</v>
      </c>
      <c r="CP73" s="702">
        <v>0</v>
      </c>
      <c r="CQ73" s="702">
        <v>0</v>
      </c>
      <c r="CR73" s="704">
        <v>13392026.408879999</v>
      </c>
      <c r="CS73" s="703">
        <v>13311148.83288</v>
      </c>
      <c r="CT73" s="23" t="s">
        <v>56</v>
      </c>
      <c r="CU73" s="23" t="s">
        <v>56</v>
      </c>
      <c r="CV73" s="23" t="s">
        <v>56</v>
      </c>
      <c r="CW73" s="23" t="s">
        <v>56</v>
      </c>
      <c r="CX73" s="23" t="s">
        <v>56</v>
      </c>
      <c r="CY73" s="23" t="s">
        <v>56</v>
      </c>
      <c r="CZ73" s="23" t="s">
        <v>56</v>
      </c>
      <c r="DA73" s="23" t="s">
        <v>56</v>
      </c>
      <c r="DB73" s="728">
        <v>33907842.900000006</v>
      </c>
      <c r="DC73" s="10"/>
      <c r="DD73" s="692">
        <v>9.7123016979999992</v>
      </c>
      <c r="DE73" s="120"/>
      <c r="DF73" s="120"/>
      <c r="DG73" s="120"/>
      <c r="DH73" s="140"/>
      <c r="DI73" s="140"/>
      <c r="DJ73" s="140"/>
      <c r="DK73" s="140"/>
      <c r="DL73" s="548" t="s">
        <v>56</v>
      </c>
      <c r="DM73" s="548" t="s">
        <v>56</v>
      </c>
      <c r="DN73" s="203" t="s">
        <v>868</v>
      </c>
      <c r="DO73" s="700">
        <v>2313.0833333333298</v>
      </c>
      <c r="DP73" s="713" t="s">
        <v>56</v>
      </c>
      <c r="DQ73" s="548" t="s">
        <v>56</v>
      </c>
      <c r="DR73" s="673" t="s">
        <v>56</v>
      </c>
      <c r="DS73" s="203" t="s">
        <v>56</v>
      </c>
      <c r="DT73" s="1160" t="s">
        <v>56</v>
      </c>
      <c r="DU73" s="711">
        <v>149.28904420506561</v>
      </c>
      <c r="DV73" s="711">
        <v>41.93555098683234</v>
      </c>
      <c r="DW73" s="711">
        <v>147.52653497682201</v>
      </c>
      <c r="DX73" s="711">
        <v>45.045205540882961</v>
      </c>
      <c r="DY73" s="710">
        <v>1.7055157257628732</v>
      </c>
      <c r="DZ73" s="710">
        <v>-0.28133107122691392</v>
      </c>
      <c r="EA73" s="710">
        <v>0.97441155544177904</v>
      </c>
      <c r="EB73" s="710">
        <v>0.43576503236390607</v>
      </c>
      <c r="EC73" s="236"/>
      <c r="ED73" s="49"/>
      <c r="EE73" s="232"/>
      <c r="EF73" s="700">
        <v>169511</v>
      </c>
      <c r="EG73" s="712">
        <v>55393.666666666657</v>
      </c>
      <c r="EH73" s="44"/>
    </row>
    <row r="74" spans="1:138" ht="41.25" customHeight="1" x14ac:dyDescent="0.25">
      <c r="A74" s="871" t="s">
        <v>49</v>
      </c>
      <c r="B74" s="656" t="s">
        <v>96</v>
      </c>
      <c r="C74" s="656" t="s">
        <v>175</v>
      </c>
      <c r="D74" s="691" t="s">
        <v>924</v>
      </c>
      <c r="E74" s="656" t="s">
        <v>925</v>
      </c>
      <c r="F74" s="656" t="s">
        <v>928</v>
      </c>
      <c r="G74" s="901" t="s">
        <v>929</v>
      </c>
      <c r="H74" s="897" t="s">
        <v>55</v>
      </c>
      <c r="I74" s="17" t="s">
        <v>860</v>
      </c>
      <c r="J74" s="64">
        <v>13.8</v>
      </c>
      <c r="K74" s="665">
        <v>16.205760175937446</v>
      </c>
      <c r="L74" s="665">
        <v>5.9251893816150005</v>
      </c>
      <c r="M74" s="64">
        <v>0</v>
      </c>
      <c r="N74" s="726">
        <v>7140927.2650000006</v>
      </c>
      <c r="O74" s="548" t="s">
        <v>863</v>
      </c>
      <c r="P74" s="909">
        <v>2.6053508249999999</v>
      </c>
      <c r="Q74" s="203" t="s">
        <v>57</v>
      </c>
      <c r="R74" s="205" t="s">
        <v>57</v>
      </c>
      <c r="S74" s="490">
        <v>0</v>
      </c>
      <c r="T74" s="18">
        <v>0</v>
      </c>
      <c r="U74" s="548">
        <v>0</v>
      </c>
      <c r="V74" s="18">
        <v>0</v>
      </c>
      <c r="W74" s="64">
        <v>0</v>
      </c>
      <c r="X74" s="18">
        <v>0</v>
      </c>
      <c r="Y74" s="18">
        <v>0</v>
      </c>
      <c r="Z74" s="18">
        <v>0</v>
      </c>
      <c r="AA74" s="18">
        <v>0</v>
      </c>
      <c r="AB74" s="18">
        <v>0</v>
      </c>
      <c r="AC74" s="18">
        <v>0</v>
      </c>
      <c r="AD74" s="18">
        <v>0</v>
      </c>
      <c r="AE74" s="18">
        <v>0</v>
      </c>
      <c r="AF74" s="18">
        <v>0</v>
      </c>
      <c r="AG74" s="64">
        <v>0</v>
      </c>
      <c r="AH74" s="18">
        <v>0</v>
      </c>
      <c r="AI74" s="64">
        <v>0</v>
      </c>
      <c r="AJ74" s="18">
        <v>0</v>
      </c>
      <c r="AK74" s="18">
        <v>1</v>
      </c>
      <c r="AL74" s="64">
        <v>1</v>
      </c>
      <c r="AM74" s="18">
        <v>0</v>
      </c>
      <c r="AN74" s="18" t="s">
        <v>58</v>
      </c>
      <c r="AO74" s="18">
        <v>0</v>
      </c>
      <c r="AP74" s="64">
        <v>0</v>
      </c>
      <c r="AQ74" s="64">
        <v>1</v>
      </c>
      <c r="AR74" s="11">
        <v>1</v>
      </c>
      <c r="AS74" s="17">
        <v>0</v>
      </c>
      <c r="AT74" s="490">
        <v>0</v>
      </c>
      <c r="AU74" s="64">
        <v>0</v>
      </c>
      <c r="AV74" s="18">
        <v>0</v>
      </c>
      <c r="AW74" s="64">
        <v>0</v>
      </c>
      <c r="AX74" s="18">
        <v>0</v>
      </c>
      <c r="AY74" s="17">
        <v>0</v>
      </c>
      <c r="AZ74" s="490">
        <v>0</v>
      </c>
      <c r="BA74" s="17">
        <v>0</v>
      </c>
      <c r="BB74" s="18">
        <v>0</v>
      </c>
      <c r="BC74" s="17">
        <v>0</v>
      </c>
      <c r="BD74" s="18">
        <v>0</v>
      </c>
      <c r="BE74" s="17">
        <v>0</v>
      </c>
      <c r="BF74" s="18">
        <v>0</v>
      </c>
      <c r="BG74" s="17">
        <v>0</v>
      </c>
      <c r="BH74" s="18">
        <v>0</v>
      </c>
      <c r="BI74" s="17">
        <v>0</v>
      </c>
      <c r="BJ74" s="18">
        <v>0</v>
      </c>
      <c r="BK74" s="17">
        <v>2800</v>
      </c>
      <c r="BL74" s="17">
        <v>2800</v>
      </c>
      <c r="BM74" s="17">
        <v>0</v>
      </c>
      <c r="BN74" s="17" t="s">
        <v>58</v>
      </c>
      <c r="BO74" s="18">
        <v>0</v>
      </c>
      <c r="BP74" s="18">
        <v>0</v>
      </c>
      <c r="BQ74" s="64">
        <v>2800</v>
      </c>
      <c r="BR74" s="18">
        <v>2800</v>
      </c>
      <c r="BS74" s="729">
        <v>1.0747113107118693</v>
      </c>
      <c r="BT74" s="17">
        <v>0</v>
      </c>
      <c r="BU74" s="17">
        <v>0</v>
      </c>
      <c r="BV74" s="17">
        <v>0</v>
      </c>
      <c r="BW74" s="17">
        <v>0</v>
      </c>
      <c r="BX74" s="17">
        <v>0</v>
      </c>
      <c r="BY74" s="17">
        <v>0</v>
      </c>
      <c r="BZ74" s="17">
        <v>0</v>
      </c>
      <c r="CA74" s="17">
        <v>0</v>
      </c>
      <c r="CB74" s="17">
        <v>0</v>
      </c>
      <c r="CC74" s="17">
        <v>0</v>
      </c>
      <c r="CD74" s="17">
        <v>0</v>
      </c>
      <c r="CE74" s="17">
        <v>0</v>
      </c>
      <c r="CF74" s="17">
        <v>0</v>
      </c>
      <c r="CG74" s="17">
        <v>0</v>
      </c>
      <c r="CH74" s="17">
        <v>0</v>
      </c>
      <c r="CI74" s="17">
        <v>0</v>
      </c>
      <c r="CJ74" s="17">
        <v>0</v>
      </c>
      <c r="CK74" s="17">
        <v>0</v>
      </c>
      <c r="CL74" s="702">
        <v>3286752.0000000005</v>
      </c>
      <c r="CM74" s="702">
        <v>3286752.0000000005</v>
      </c>
      <c r="CN74" s="702">
        <v>0</v>
      </c>
      <c r="CO74" s="702">
        <v>0</v>
      </c>
      <c r="CP74" s="702">
        <v>0</v>
      </c>
      <c r="CQ74" s="702">
        <v>0</v>
      </c>
      <c r="CR74" s="704">
        <v>3286752.0000000005</v>
      </c>
      <c r="CS74" s="703">
        <v>3286752.0000000005</v>
      </c>
      <c r="CT74" s="23" t="s">
        <v>56</v>
      </c>
      <c r="CU74" s="23" t="s">
        <v>56</v>
      </c>
      <c r="CV74" s="23" t="s">
        <v>56</v>
      </c>
      <c r="CW74" s="23" t="s">
        <v>56</v>
      </c>
      <c r="CX74" s="23" t="s">
        <v>56</v>
      </c>
      <c r="CY74" s="23" t="s">
        <v>56</v>
      </c>
      <c r="CZ74" s="23" t="s">
        <v>56</v>
      </c>
      <c r="DA74" s="23" t="s">
        <v>56</v>
      </c>
      <c r="DB74" s="728">
        <v>7140927.2650000006</v>
      </c>
      <c r="DC74" s="10"/>
      <c r="DD74" s="692">
        <v>2.6053508249999999</v>
      </c>
      <c r="DE74" s="120"/>
      <c r="DF74" s="120"/>
      <c r="DG74" s="120"/>
      <c r="DH74" s="140"/>
      <c r="DI74" s="140"/>
      <c r="DJ74" s="140"/>
      <c r="DK74" s="140"/>
      <c r="DL74" s="548" t="s">
        <v>56</v>
      </c>
      <c r="DM74" s="548" t="s">
        <v>56</v>
      </c>
      <c r="DN74" s="203" t="s">
        <v>868</v>
      </c>
      <c r="DO74" s="700">
        <v>1</v>
      </c>
      <c r="DP74" s="713" t="s">
        <v>56</v>
      </c>
      <c r="DQ74" s="548" t="s">
        <v>56</v>
      </c>
      <c r="DR74" s="673" t="s">
        <v>56</v>
      </c>
      <c r="DS74" s="203" t="s">
        <v>56</v>
      </c>
      <c r="DT74" s="1160" t="s">
        <v>56</v>
      </c>
      <c r="DU74" s="711">
        <v>99</v>
      </c>
      <c r="DV74" s="711" t="s">
        <v>56</v>
      </c>
      <c r="DW74" s="711">
        <v>99.3</v>
      </c>
      <c r="DX74" s="711" t="s">
        <v>56</v>
      </c>
      <c r="DY74" s="710">
        <v>1</v>
      </c>
      <c r="DZ74" s="710" t="s">
        <v>56</v>
      </c>
      <c r="EA74" s="710">
        <v>1</v>
      </c>
      <c r="EB74" s="710" t="s">
        <v>56</v>
      </c>
      <c r="EC74" s="236"/>
      <c r="ED74" s="49"/>
      <c r="EE74" s="232"/>
      <c r="EF74" s="700">
        <v>99</v>
      </c>
      <c r="EG74" s="712" t="s">
        <v>56</v>
      </c>
      <c r="EH74" s="44"/>
    </row>
    <row r="75" spans="1:138" ht="41.25" customHeight="1" x14ac:dyDescent="0.25">
      <c r="A75" s="871" t="s">
        <v>49</v>
      </c>
      <c r="B75" s="656" t="s">
        <v>96</v>
      </c>
      <c r="C75" s="656" t="s">
        <v>175</v>
      </c>
      <c r="D75" s="691" t="s">
        <v>924</v>
      </c>
      <c r="E75" s="656" t="s">
        <v>925</v>
      </c>
      <c r="F75" s="656" t="s">
        <v>930</v>
      </c>
      <c r="G75" s="901" t="s">
        <v>931</v>
      </c>
      <c r="H75" s="897" t="s">
        <v>55</v>
      </c>
      <c r="I75" s="17" t="s">
        <v>860</v>
      </c>
      <c r="J75" s="64">
        <v>13.8</v>
      </c>
      <c r="K75" s="665">
        <v>11.592616055058496</v>
      </c>
      <c r="L75" s="665">
        <v>25.032196917629999</v>
      </c>
      <c r="M75" s="64">
        <v>1639</v>
      </c>
      <c r="N75" s="726">
        <v>47906379.699999996</v>
      </c>
      <c r="O75" s="548" t="s">
        <v>863</v>
      </c>
      <c r="P75" s="909">
        <v>10.779937820000001</v>
      </c>
      <c r="Q75" s="203" t="s">
        <v>57</v>
      </c>
      <c r="R75" s="205" t="s">
        <v>57</v>
      </c>
      <c r="S75" s="490">
        <v>0</v>
      </c>
      <c r="T75" s="18">
        <v>0</v>
      </c>
      <c r="U75" s="548">
        <v>0</v>
      </c>
      <c r="V75" s="18">
        <v>0</v>
      </c>
      <c r="W75" s="64">
        <v>0</v>
      </c>
      <c r="X75" s="18">
        <v>0</v>
      </c>
      <c r="Y75" s="18">
        <v>0</v>
      </c>
      <c r="Z75" s="18">
        <v>0</v>
      </c>
      <c r="AA75" s="18">
        <v>0</v>
      </c>
      <c r="AB75" s="18">
        <v>0</v>
      </c>
      <c r="AC75" s="18">
        <v>0</v>
      </c>
      <c r="AD75" s="18">
        <v>0</v>
      </c>
      <c r="AE75" s="18">
        <v>0</v>
      </c>
      <c r="AF75" s="18">
        <v>0</v>
      </c>
      <c r="AG75" s="64">
        <v>0</v>
      </c>
      <c r="AH75" s="18">
        <v>0</v>
      </c>
      <c r="AI75" s="64">
        <v>0</v>
      </c>
      <c r="AJ75" s="18">
        <v>0</v>
      </c>
      <c r="AK75" s="18">
        <v>122</v>
      </c>
      <c r="AL75" s="64">
        <v>120</v>
      </c>
      <c r="AM75" s="18">
        <v>3</v>
      </c>
      <c r="AN75" s="18">
        <v>3</v>
      </c>
      <c r="AO75" s="18">
        <v>0</v>
      </c>
      <c r="AP75" s="64">
        <v>0</v>
      </c>
      <c r="AQ75" s="64">
        <v>125</v>
      </c>
      <c r="AR75" s="11">
        <v>123</v>
      </c>
      <c r="AS75" s="17">
        <v>0</v>
      </c>
      <c r="AT75" s="490">
        <v>0</v>
      </c>
      <c r="AU75" s="64">
        <v>0</v>
      </c>
      <c r="AV75" s="18">
        <v>0</v>
      </c>
      <c r="AW75" s="64">
        <v>0</v>
      </c>
      <c r="AX75" s="18">
        <v>0</v>
      </c>
      <c r="AY75" s="17">
        <v>0</v>
      </c>
      <c r="AZ75" s="490">
        <v>0</v>
      </c>
      <c r="BA75" s="17">
        <v>0</v>
      </c>
      <c r="BB75" s="18">
        <v>0</v>
      </c>
      <c r="BC75" s="17">
        <v>0</v>
      </c>
      <c r="BD75" s="18">
        <v>0</v>
      </c>
      <c r="BE75" s="17">
        <v>0</v>
      </c>
      <c r="BF75" s="18">
        <v>0</v>
      </c>
      <c r="BG75" s="17">
        <v>0</v>
      </c>
      <c r="BH75" s="18">
        <v>0</v>
      </c>
      <c r="BI75" s="17">
        <v>0</v>
      </c>
      <c r="BJ75" s="18">
        <v>0</v>
      </c>
      <c r="BK75" s="17">
        <v>4184.9060000000018</v>
      </c>
      <c r="BL75" s="17">
        <v>4173.5060000000003</v>
      </c>
      <c r="BM75" s="17">
        <v>1030.68</v>
      </c>
      <c r="BN75" s="17">
        <v>1030.68</v>
      </c>
      <c r="BO75" s="18">
        <v>0</v>
      </c>
      <c r="BP75" s="18">
        <v>0</v>
      </c>
      <c r="BQ75" s="64">
        <v>5215.5860000000021</v>
      </c>
      <c r="BR75" s="18">
        <v>5204.1860000000006</v>
      </c>
      <c r="BS75" s="729">
        <v>0.48382338442839012</v>
      </c>
      <c r="BT75" s="17">
        <v>0</v>
      </c>
      <c r="BU75" s="17">
        <v>0</v>
      </c>
      <c r="BV75" s="17">
        <v>0</v>
      </c>
      <c r="BW75" s="17">
        <v>0</v>
      </c>
      <c r="BX75" s="17">
        <v>0</v>
      </c>
      <c r="BY75" s="17">
        <v>0</v>
      </c>
      <c r="BZ75" s="17">
        <v>0</v>
      </c>
      <c r="CA75" s="17">
        <v>0</v>
      </c>
      <c r="CB75" s="17">
        <v>0</v>
      </c>
      <c r="CC75" s="17">
        <v>0</v>
      </c>
      <c r="CD75" s="17">
        <v>0</v>
      </c>
      <c r="CE75" s="17">
        <v>0</v>
      </c>
      <c r="CF75" s="17">
        <v>0</v>
      </c>
      <c r="CG75" s="17">
        <v>0</v>
      </c>
      <c r="CH75" s="17">
        <v>0</v>
      </c>
      <c r="CI75" s="17">
        <v>0</v>
      </c>
      <c r="CJ75" s="17">
        <v>0</v>
      </c>
      <c r="CK75" s="17">
        <v>0</v>
      </c>
      <c r="CL75" s="702">
        <v>4912410.0590400025</v>
      </c>
      <c r="CM75" s="702">
        <v>4899028.2830400001</v>
      </c>
      <c r="CN75" s="702">
        <v>1209853.4112000002</v>
      </c>
      <c r="CO75" s="702">
        <v>1209853.4112000002</v>
      </c>
      <c r="CP75" s="702">
        <v>0</v>
      </c>
      <c r="CQ75" s="702">
        <v>0</v>
      </c>
      <c r="CR75" s="704">
        <v>6122263.4702400025</v>
      </c>
      <c r="CS75" s="703">
        <v>6108881.6942400001</v>
      </c>
      <c r="CT75" s="23" t="s">
        <v>56</v>
      </c>
      <c r="CU75" s="23" t="s">
        <v>56</v>
      </c>
      <c r="CV75" s="23" t="s">
        <v>56</v>
      </c>
      <c r="CW75" s="23" t="s">
        <v>56</v>
      </c>
      <c r="CX75" s="23" t="s">
        <v>56</v>
      </c>
      <c r="CY75" s="23" t="s">
        <v>56</v>
      </c>
      <c r="CZ75" s="23" t="s">
        <v>56</v>
      </c>
      <c r="DA75" s="23" t="s">
        <v>56</v>
      </c>
      <c r="DB75" s="728">
        <v>47906379.699999996</v>
      </c>
      <c r="DC75" s="10"/>
      <c r="DD75" s="692">
        <v>10.779937820000001</v>
      </c>
      <c r="DE75" s="120"/>
      <c r="DF75" s="120"/>
      <c r="DG75" s="120"/>
      <c r="DH75" s="140"/>
      <c r="DI75" s="140"/>
      <c r="DJ75" s="140"/>
      <c r="DK75" s="140"/>
      <c r="DL75" s="548" t="s">
        <v>56</v>
      </c>
      <c r="DM75" s="548" t="s">
        <v>56</v>
      </c>
      <c r="DN75" s="203" t="s">
        <v>868</v>
      </c>
      <c r="DO75" s="700">
        <v>1676.6666666666699</v>
      </c>
      <c r="DP75" s="713" t="s">
        <v>56</v>
      </c>
      <c r="DQ75" s="548" t="s">
        <v>56</v>
      </c>
      <c r="DR75" s="673" t="s">
        <v>56</v>
      </c>
      <c r="DS75" s="203" t="s">
        <v>56</v>
      </c>
      <c r="DT75" s="1160" t="s">
        <v>56</v>
      </c>
      <c r="DU75" s="711">
        <v>40.396819085486996</v>
      </c>
      <c r="DV75" s="711">
        <v>6.7028443150583072</v>
      </c>
      <c r="DW75" s="711">
        <v>41.162721570719498</v>
      </c>
      <c r="DX75" s="711">
        <v>5.89399272102807</v>
      </c>
      <c r="DY75" s="710">
        <v>1.1683896620278307</v>
      </c>
      <c r="DZ75" s="710">
        <v>-0.58489512465899041</v>
      </c>
      <c r="EA75" s="710">
        <v>1.1688121737177899</v>
      </c>
      <c r="EB75" s="710">
        <v>-0.58577593090238689</v>
      </c>
      <c r="EC75" s="236"/>
      <c r="ED75" s="49"/>
      <c r="EE75" s="232"/>
      <c r="EF75" s="700">
        <v>59472</v>
      </c>
      <c r="EG75" s="712">
        <v>-3879.6666666666642</v>
      </c>
      <c r="EH75" s="44"/>
    </row>
    <row r="76" spans="1:138" ht="41.25" customHeight="1" x14ac:dyDescent="0.25">
      <c r="A76" s="871" t="s">
        <v>49</v>
      </c>
      <c r="B76" s="656" t="s">
        <v>96</v>
      </c>
      <c r="C76" s="656" t="s">
        <v>175</v>
      </c>
      <c r="D76" s="691" t="s">
        <v>924</v>
      </c>
      <c r="E76" s="656" t="s">
        <v>925</v>
      </c>
      <c r="F76" s="656" t="s">
        <v>932</v>
      </c>
      <c r="G76" s="901" t="s">
        <v>929</v>
      </c>
      <c r="H76" s="897" t="s">
        <v>55</v>
      </c>
      <c r="I76" s="17" t="s">
        <v>866</v>
      </c>
      <c r="J76" s="64">
        <v>13.8</v>
      </c>
      <c r="K76" s="665">
        <v>11.783834464214101</v>
      </c>
      <c r="L76" s="665">
        <v>10.341856039095001</v>
      </c>
      <c r="M76" s="64">
        <v>518</v>
      </c>
      <c r="N76" s="726">
        <v>54242016.340000004</v>
      </c>
      <c r="O76" s="548" t="s">
        <v>863</v>
      </c>
      <c r="P76" s="909">
        <v>10.01506418</v>
      </c>
      <c r="Q76" s="203" t="s">
        <v>57</v>
      </c>
      <c r="R76" s="205" t="s">
        <v>57</v>
      </c>
      <c r="S76" s="490">
        <v>0</v>
      </c>
      <c r="T76" s="18">
        <v>0</v>
      </c>
      <c r="U76" s="548">
        <v>0</v>
      </c>
      <c r="V76" s="18">
        <v>0</v>
      </c>
      <c r="W76" s="64">
        <v>1</v>
      </c>
      <c r="X76" s="18">
        <v>1</v>
      </c>
      <c r="Y76" s="18">
        <v>0</v>
      </c>
      <c r="Z76" s="18">
        <v>0</v>
      </c>
      <c r="AA76" s="18">
        <v>0</v>
      </c>
      <c r="AB76" s="18">
        <v>0</v>
      </c>
      <c r="AC76" s="18">
        <v>0</v>
      </c>
      <c r="AD76" s="18">
        <v>0</v>
      </c>
      <c r="AE76" s="18">
        <v>0</v>
      </c>
      <c r="AF76" s="18">
        <v>0</v>
      </c>
      <c r="AG76" s="64">
        <v>0</v>
      </c>
      <c r="AH76" s="18">
        <v>0</v>
      </c>
      <c r="AI76" s="64">
        <v>0</v>
      </c>
      <c r="AJ76" s="18">
        <v>0</v>
      </c>
      <c r="AK76" s="18">
        <v>99</v>
      </c>
      <c r="AL76" s="64">
        <v>98</v>
      </c>
      <c r="AM76" s="18">
        <v>2</v>
      </c>
      <c r="AN76" s="18">
        <v>2</v>
      </c>
      <c r="AO76" s="18">
        <v>0</v>
      </c>
      <c r="AP76" s="64">
        <v>0</v>
      </c>
      <c r="AQ76" s="64">
        <v>102</v>
      </c>
      <c r="AR76" s="11">
        <v>101</v>
      </c>
      <c r="AS76" s="17">
        <v>0</v>
      </c>
      <c r="AT76" s="490">
        <v>0</v>
      </c>
      <c r="AU76" s="64">
        <v>0</v>
      </c>
      <c r="AV76" s="18">
        <v>0</v>
      </c>
      <c r="AW76" s="64">
        <v>11.45</v>
      </c>
      <c r="AX76" s="18">
        <v>11.45</v>
      </c>
      <c r="AY76" s="17">
        <v>0</v>
      </c>
      <c r="AZ76" s="490">
        <v>0</v>
      </c>
      <c r="BA76" s="17">
        <v>0</v>
      </c>
      <c r="BB76" s="18">
        <v>0</v>
      </c>
      <c r="BC76" s="17">
        <v>0</v>
      </c>
      <c r="BD76" s="18">
        <v>0</v>
      </c>
      <c r="BE76" s="17">
        <v>0</v>
      </c>
      <c r="BF76" s="18">
        <v>0</v>
      </c>
      <c r="BG76" s="17">
        <v>0</v>
      </c>
      <c r="BH76" s="18">
        <v>0</v>
      </c>
      <c r="BI76" s="17">
        <v>0</v>
      </c>
      <c r="BJ76" s="18">
        <v>0</v>
      </c>
      <c r="BK76" s="17">
        <v>739.1750000000003</v>
      </c>
      <c r="BL76" s="17">
        <v>733.17500000000018</v>
      </c>
      <c r="BM76" s="17">
        <v>31.6</v>
      </c>
      <c r="BN76" s="17">
        <v>31.6</v>
      </c>
      <c r="BO76" s="18">
        <v>0</v>
      </c>
      <c r="BP76" s="18">
        <v>0</v>
      </c>
      <c r="BQ76" s="64">
        <v>782.22500000000036</v>
      </c>
      <c r="BR76" s="18">
        <v>776.22500000000025</v>
      </c>
      <c r="BS76" s="729">
        <v>7.8104841460936145E-2</v>
      </c>
      <c r="BT76" s="17">
        <v>0</v>
      </c>
      <c r="BU76" s="17">
        <v>0</v>
      </c>
      <c r="BV76" s="17">
        <v>0</v>
      </c>
      <c r="BW76" s="17">
        <v>0</v>
      </c>
      <c r="BX76" s="17">
        <v>0</v>
      </c>
      <c r="BY76" s="17">
        <v>0</v>
      </c>
      <c r="BZ76" s="17">
        <v>0</v>
      </c>
      <c r="CA76" s="17">
        <v>0</v>
      </c>
      <c r="CB76" s="17">
        <v>0</v>
      </c>
      <c r="CC76" s="17">
        <v>0</v>
      </c>
      <c r="CD76" s="17">
        <v>0</v>
      </c>
      <c r="CE76" s="17">
        <v>0</v>
      </c>
      <c r="CF76" s="17">
        <v>0</v>
      </c>
      <c r="CG76" s="17">
        <v>0</v>
      </c>
      <c r="CH76" s="17">
        <v>0</v>
      </c>
      <c r="CI76" s="17">
        <v>0</v>
      </c>
      <c r="CJ76" s="17">
        <v>0</v>
      </c>
      <c r="CK76" s="17">
        <v>0</v>
      </c>
      <c r="CL76" s="702">
        <v>867673.1820000005</v>
      </c>
      <c r="CM76" s="702">
        <v>860630.14200000034</v>
      </c>
      <c r="CN76" s="702">
        <v>37093.344000000005</v>
      </c>
      <c r="CO76" s="702">
        <v>37093.344000000005</v>
      </c>
      <c r="CP76" s="702">
        <v>0</v>
      </c>
      <c r="CQ76" s="702">
        <v>0</v>
      </c>
      <c r="CR76" s="704">
        <v>904766.52600000054</v>
      </c>
      <c r="CS76" s="703">
        <v>897723.48600000038</v>
      </c>
      <c r="CT76" s="23" t="s">
        <v>56</v>
      </c>
      <c r="CU76" s="23" t="s">
        <v>56</v>
      </c>
      <c r="CV76" s="23" t="s">
        <v>56</v>
      </c>
      <c r="CW76" s="23" t="s">
        <v>56</v>
      </c>
      <c r="CX76" s="23" t="s">
        <v>56</v>
      </c>
      <c r="CY76" s="23" t="s">
        <v>56</v>
      </c>
      <c r="CZ76" s="23" t="s">
        <v>56</v>
      </c>
      <c r="DA76" s="23" t="s">
        <v>56</v>
      </c>
      <c r="DB76" s="728">
        <v>54242016.340000004</v>
      </c>
      <c r="DC76" s="10"/>
      <c r="DD76" s="692">
        <v>10.01506418</v>
      </c>
      <c r="DE76" s="120"/>
      <c r="DF76" s="120"/>
      <c r="DG76" s="120"/>
      <c r="DH76" s="140"/>
      <c r="DI76" s="140"/>
      <c r="DJ76" s="140"/>
      <c r="DK76" s="140"/>
      <c r="DL76" s="548" t="s">
        <v>56</v>
      </c>
      <c r="DM76" s="548" t="s">
        <v>56</v>
      </c>
      <c r="DN76" s="203" t="s">
        <v>868</v>
      </c>
      <c r="DO76" s="700">
        <v>532.25</v>
      </c>
      <c r="DP76" s="713" t="s">
        <v>56</v>
      </c>
      <c r="DQ76" s="548" t="s">
        <v>56</v>
      </c>
      <c r="DR76" s="673" t="s">
        <v>56</v>
      </c>
      <c r="DS76" s="203" t="s">
        <v>56</v>
      </c>
      <c r="DT76" s="1160" t="s">
        <v>56</v>
      </c>
      <c r="DU76" s="711">
        <v>36.644434006575857</v>
      </c>
      <c r="DV76" s="711">
        <v>219.29350212520131</v>
      </c>
      <c r="DW76" s="711">
        <v>36.913399474589703</v>
      </c>
      <c r="DX76" s="711">
        <v>23.264501547691204</v>
      </c>
      <c r="DY76" s="710">
        <v>0.65758572099577262</v>
      </c>
      <c r="DZ76" s="710">
        <v>0.20414722045506994</v>
      </c>
      <c r="EA76" s="710">
        <v>0.65306876830799299</v>
      </c>
      <c r="EB76" s="710">
        <v>5.3051981356827538E-3</v>
      </c>
      <c r="EC76" s="236"/>
      <c r="ED76" s="49"/>
      <c r="EE76" s="232"/>
      <c r="EF76" s="700">
        <v>19180</v>
      </c>
      <c r="EG76" s="712">
        <v>-2024.3333333333321</v>
      </c>
      <c r="EH76" s="44"/>
    </row>
    <row r="77" spans="1:138" ht="41.25" customHeight="1" x14ac:dyDescent="0.25">
      <c r="A77" s="871" t="s">
        <v>49</v>
      </c>
      <c r="B77" s="656" t="s">
        <v>96</v>
      </c>
      <c r="C77" s="656" t="s">
        <v>175</v>
      </c>
      <c r="D77" s="691" t="s">
        <v>212</v>
      </c>
      <c r="E77" s="656" t="s">
        <v>213</v>
      </c>
      <c r="F77" s="656" t="s">
        <v>933</v>
      </c>
      <c r="G77" s="901" t="s">
        <v>934</v>
      </c>
      <c r="H77" s="897" t="s">
        <v>55</v>
      </c>
      <c r="I77" s="17" t="s">
        <v>866</v>
      </c>
      <c r="J77" s="64">
        <v>13.2</v>
      </c>
      <c r="K77" s="665">
        <v>13.992199243864418</v>
      </c>
      <c r="L77" s="665">
        <v>46.130492328290998</v>
      </c>
      <c r="M77" s="64">
        <v>1604</v>
      </c>
      <c r="N77" s="726">
        <v>22421509.490000002</v>
      </c>
      <c r="O77" s="548" t="s">
        <v>863</v>
      </c>
      <c r="P77" s="909">
        <v>5.5938312889999997</v>
      </c>
      <c r="Q77" s="203" t="s">
        <v>57</v>
      </c>
      <c r="R77" s="205" t="s">
        <v>57</v>
      </c>
      <c r="S77" s="490">
        <v>0</v>
      </c>
      <c r="T77" s="18">
        <v>0</v>
      </c>
      <c r="U77" s="548">
        <v>0</v>
      </c>
      <c r="V77" s="18">
        <v>0</v>
      </c>
      <c r="W77" s="64">
        <v>0</v>
      </c>
      <c r="X77" s="18">
        <v>0</v>
      </c>
      <c r="Y77" s="18">
        <v>0</v>
      </c>
      <c r="Z77" s="18">
        <v>0</v>
      </c>
      <c r="AA77" s="18">
        <v>0</v>
      </c>
      <c r="AB77" s="18">
        <v>0</v>
      </c>
      <c r="AC77" s="18">
        <v>0</v>
      </c>
      <c r="AD77" s="18">
        <v>0</v>
      </c>
      <c r="AE77" s="18">
        <v>0</v>
      </c>
      <c r="AF77" s="18">
        <v>0</v>
      </c>
      <c r="AG77" s="64">
        <v>0</v>
      </c>
      <c r="AH77" s="18">
        <v>0</v>
      </c>
      <c r="AI77" s="64">
        <v>0</v>
      </c>
      <c r="AJ77" s="18">
        <v>0</v>
      </c>
      <c r="AK77" s="18">
        <v>145</v>
      </c>
      <c r="AL77" s="64">
        <v>144</v>
      </c>
      <c r="AM77" s="18">
        <v>1</v>
      </c>
      <c r="AN77" s="18">
        <v>1</v>
      </c>
      <c r="AO77" s="18">
        <v>0</v>
      </c>
      <c r="AP77" s="64">
        <v>0</v>
      </c>
      <c r="AQ77" s="64">
        <v>146</v>
      </c>
      <c r="AR77" s="11">
        <v>145</v>
      </c>
      <c r="AS77" s="17">
        <v>0</v>
      </c>
      <c r="AT77" s="490">
        <v>0</v>
      </c>
      <c r="AU77" s="64">
        <v>0</v>
      </c>
      <c r="AV77" s="18">
        <v>0</v>
      </c>
      <c r="AW77" s="64">
        <v>0</v>
      </c>
      <c r="AX77" s="18">
        <v>0</v>
      </c>
      <c r="AY77" s="17">
        <v>0</v>
      </c>
      <c r="AZ77" s="490">
        <v>0</v>
      </c>
      <c r="BA77" s="17">
        <v>0</v>
      </c>
      <c r="BB77" s="18">
        <v>0</v>
      </c>
      <c r="BC77" s="17">
        <v>0</v>
      </c>
      <c r="BD77" s="18">
        <v>0</v>
      </c>
      <c r="BE77" s="17">
        <v>0</v>
      </c>
      <c r="BF77" s="18">
        <v>0</v>
      </c>
      <c r="BG77" s="17">
        <v>0</v>
      </c>
      <c r="BH77" s="18">
        <v>0</v>
      </c>
      <c r="BI77" s="17">
        <v>0</v>
      </c>
      <c r="BJ77" s="18">
        <v>0</v>
      </c>
      <c r="BK77" s="17">
        <v>2799.9349999999986</v>
      </c>
      <c r="BL77" s="17">
        <v>2793.2150000000001</v>
      </c>
      <c r="BM77" s="17">
        <v>5.22</v>
      </c>
      <c r="BN77" s="17">
        <v>5.22</v>
      </c>
      <c r="BO77" s="18">
        <v>0</v>
      </c>
      <c r="BP77" s="18">
        <v>0</v>
      </c>
      <c r="BQ77" s="64">
        <v>2805.1549999999984</v>
      </c>
      <c r="BR77" s="18">
        <v>2798.4349999999999</v>
      </c>
      <c r="BS77" s="729">
        <v>0.5014729360029504</v>
      </c>
      <c r="BT77" s="17">
        <v>0</v>
      </c>
      <c r="BU77" s="17">
        <v>0</v>
      </c>
      <c r="BV77" s="17">
        <v>0</v>
      </c>
      <c r="BW77" s="17">
        <v>0</v>
      </c>
      <c r="BX77" s="17">
        <v>0</v>
      </c>
      <c r="BY77" s="17">
        <v>0</v>
      </c>
      <c r="BZ77" s="17">
        <v>0</v>
      </c>
      <c r="CA77" s="17">
        <v>0</v>
      </c>
      <c r="CB77" s="17">
        <v>0</v>
      </c>
      <c r="CC77" s="17">
        <v>0</v>
      </c>
      <c r="CD77" s="17">
        <v>0</v>
      </c>
      <c r="CE77" s="17">
        <v>0</v>
      </c>
      <c r="CF77" s="17">
        <v>0</v>
      </c>
      <c r="CG77" s="17">
        <v>0</v>
      </c>
      <c r="CH77" s="17">
        <v>0</v>
      </c>
      <c r="CI77" s="17">
        <v>0</v>
      </c>
      <c r="CJ77" s="17">
        <v>0</v>
      </c>
      <c r="CK77" s="17">
        <v>0</v>
      </c>
      <c r="CL77" s="702">
        <v>3286675.7003999981</v>
      </c>
      <c r="CM77" s="702">
        <v>3278787.4956</v>
      </c>
      <c r="CN77" s="702">
        <v>6127.4448000000002</v>
      </c>
      <c r="CO77" s="702">
        <v>6127.4448000000002</v>
      </c>
      <c r="CP77" s="702">
        <v>0</v>
      </c>
      <c r="CQ77" s="702">
        <v>0</v>
      </c>
      <c r="CR77" s="704">
        <v>3292803.1451999983</v>
      </c>
      <c r="CS77" s="703">
        <v>3284914.9404000002</v>
      </c>
      <c r="CT77" s="23" t="s">
        <v>56</v>
      </c>
      <c r="CU77" s="23" t="s">
        <v>56</v>
      </c>
      <c r="CV77" s="23" t="s">
        <v>56</v>
      </c>
      <c r="CW77" s="23" t="s">
        <v>56</v>
      </c>
      <c r="CX77" s="23" t="s">
        <v>56</v>
      </c>
      <c r="CY77" s="23" t="s">
        <v>56</v>
      </c>
      <c r="CZ77" s="23" t="s">
        <v>56</v>
      </c>
      <c r="DA77" s="23" t="s">
        <v>56</v>
      </c>
      <c r="DB77" s="728">
        <v>22421509.490000002</v>
      </c>
      <c r="DC77" s="10"/>
      <c r="DD77" s="692">
        <v>5.5938312889999997</v>
      </c>
      <c r="DE77" s="120"/>
      <c r="DF77" s="120"/>
      <c r="DG77" s="120"/>
      <c r="DH77" s="140"/>
      <c r="DI77" s="140"/>
      <c r="DJ77" s="140"/>
      <c r="DK77" s="140"/>
      <c r="DL77" s="548" t="s">
        <v>56</v>
      </c>
      <c r="DM77" s="548" t="s">
        <v>56</v>
      </c>
      <c r="DN77" s="203" t="s">
        <v>868</v>
      </c>
      <c r="DO77" s="700">
        <v>1625</v>
      </c>
      <c r="DP77" s="713" t="s">
        <v>56</v>
      </c>
      <c r="DQ77" s="548" t="s">
        <v>56</v>
      </c>
      <c r="DR77" s="673" t="s">
        <v>56</v>
      </c>
      <c r="DS77" s="203" t="s">
        <v>56</v>
      </c>
      <c r="DT77" s="1160" t="s">
        <v>56</v>
      </c>
      <c r="DU77" s="711">
        <v>531.84369230769232</v>
      </c>
      <c r="DV77" s="711">
        <v>-377.62929534574459</v>
      </c>
      <c r="DW77" s="711">
        <v>107.939985474032</v>
      </c>
      <c r="DX77" s="711">
        <v>7.0773780984753358</v>
      </c>
      <c r="DY77" s="710">
        <v>2.0252307692307694</v>
      </c>
      <c r="DZ77" s="710">
        <v>-1.3001613517175175</v>
      </c>
      <c r="EA77" s="710">
        <v>0.97328495496047096</v>
      </c>
      <c r="EB77" s="710">
        <v>-0.26429548025496996</v>
      </c>
      <c r="EC77" s="236"/>
      <c r="ED77" s="49"/>
      <c r="EE77" s="232"/>
      <c r="EF77" s="700">
        <v>88061</v>
      </c>
      <c r="EG77" s="712">
        <v>-31470.666666666664</v>
      </c>
      <c r="EH77" s="44"/>
    </row>
    <row r="78" spans="1:138" ht="41.25" customHeight="1" x14ac:dyDescent="0.25">
      <c r="A78" s="871" t="s">
        <v>49</v>
      </c>
      <c r="B78" s="656" t="s">
        <v>96</v>
      </c>
      <c r="C78" s="656" t="s">
        <v>175</v>
      </c>
      <c r="D78" s="691" t="s">
        <v>212</v>
      </c>
      <c r="E78" s="656" t="s">
        <v>213</v>
      </c>
      <c r="F78" s="656" t="s">
        <v>214</v>
      </c>
      <c r="G78" s="901" t="s">
        <v>213</v>
      </c>
      <c r="H78" s="897" t="s">
        <v>55</v>
      </c>
      <c r="I78" s="17" t="s">
        <v>860</v>
      </c>
      <c r="J78" s="64">
        <v>13.2</v>
      </c>
      <c r="K78" s="665">
        <v>13.992199243864418</v>
      </c>
      <c r="L78" s="665">
        <v>71.622537729813004</v>
      </c>
      <c r="M78" s="64">
        <v>3153</v>
      </c>
      <c r="N78" s="726">
        <v>30367239.300000001</v>
      </c>
      <c r="O78" s="548" t="s">
        <v>863</v>
      </c>
      <c r="P78" s="909">
        <v>8.8099032269999995</v>
      </c>
      <c r="Q78" s="203" t="s">
        <v>57</v>
      </c>
      <c r="R78" s="205" t="s">
        <v>57</v>
      </c>
      <c r="S78" s="490">
        <v>0</v>
      </c>
      <c r="T78" s="18">
        <v>0</v>
      </c>
      <c r="U78" s="548">
        <v>0</v>
      </c>
      <c r="V78" s="18">
        <v>0</v>
      </c>
      <c r="W78" s="64">
        <v>1</v>
      </c>
      <c r="X78" s="18">
        <v>0</v>
      </c>
      <c r="Y78" s="18">
        <v>0</v>
      </c>
      <c r="Z78" s="18">
        <v>0</v>
      </c>
      <c r="AA78" s="18">
        <v>1</v>
      </c>
      <c r="AB78" s="18">
        <v>1</v>
      </c>
      <c r="AC78" s="18">
        <v>0</v>
      </c>
      <c r="AD78" s="18">
        <v>0</v>
      </c>
      <c r="AE78" s="18">
        <v>0</v>
      </c>
      <c r="AF78" s="18">
        <v>0</v>
      </c>
      <c r="AG78" s="64">
        <v>0</v>
      </c>
      <c r="AH78" s="18">
        <v>0</v>
      </c>
      <c r="AI78" s="64">
        <v>0</v>
      </c>
      <c r="AJ78" s="18">
        <v>0</v>
      </c>
      <c r="AK78" s="18">
        <v>241</v>
      </c>
      <c r="AL78" s="64">
        <v>239</v>
      </c>
      <c r="AM78" s="18">
        <v>3</v>
      </c>
      <c r="AN78" s="18">
        <v>3</v>
      </c>
      <c r="AO78" s="18">
        <v>0</v>
      </c>
      <c r="AP78" s="64">
        <v>0</v>
      </c>
      <c r="AQ78" s="64">
        <v>246</v>
      </c>
      <c r="AR78" s="11">
        <v>243</v>
      </c>
      <c r="AS78" s="17">
        <v>0</v>
      </c>
      <c r="AT78" s="490">
        <v>0</v>
      </c>
      <c r="AU78" s="64">
        <v>0</v>
      </c>
      <c r="AV78" s="18">
        <v>0</v>
      </c>
      <c r="AW78" s="64">
        <v>20</v>
      </c>
      <c r="AX78" s="18">
        <v>20</v>
      </c>
      <c r="AY78" s="17">
        <v>0</v>
      </c>
      <c r="AZ78" s="490">
        <v>0</v>
      </c>
      <c r="BA78" s="17">
        <v>1920</v>
      </c>
      <c r="BB78" s="18">
        <v>1920</v>
      </c>
      <c r="BC78" s="17">
        <v>0</v>
      </c>
      <c r="BD78" s="18">
        <v>0</v>
      </c>
      <c r="BE78" s="17">
        <v>0</v>
      </c>
      <c r="BF78" s="18">
        <v>0</v>
      </c>
      <c r="BG78" s="17">
        <v>0</v>
      </c>
      <c r="BH78" s="18">
        <v>0</v>
      </c>
      <c r="BI78" s="17">
        <v>0</v>
      </c>
      <c r="BJ78" s="18">
        <v>0</v>
      </c>
      <c r="BK78" s="17">
        <v>1802.2249999999979</v>
      </c>
      <c r="BL78" s="17">
        <v>1789.2649999999983</v>
      </c>
      <c r="BM78" s="17">
        <v>52.2</v>
      </c>
      <c r="BN78" s="17">
        <v>52.2</v>
      </c>
      <c r="BO78" s="18">
        <v>0</v>
      </c>
      <c r="BP78" s="18">
        <v>0</v>
      </c>
      <c r="BQ78" s="64">
        <v>3794.4249999999975</v>
      </c>
      <c r="BR78" s="18">
        <v>3781.4649999999983</v>
      </c>
      <c r="BS78" s="729">
        <v>0.43069996369212077</v>
      </c>
      <c r="BT78" s="17">
        <v>0</v>
      </c>
      <c r="BU78" s="17">
        <v>0</v>
      </c>
      <c r="BV78" s="17">
        <v>0</v>
      </c>
      <c r="BW78" s="17">
        <v>0</v>
      </c>
      <c r="BX78" s="17">
        <v>0</v>
      </c>
      <c r="BY78" s="17">
        <v>0</v>
      </c>
      <c r="BZ78" s="17">
        <v>0</v>
      </c>
      <c r="CA78" s="17">
        <v>0</v>
      </c>
      <c r="CB78" s="17">
        <v>6290380.8000000007</v>
      </c>
      <c r="CC78" s="17">
        <v>6290380.8000000007</v>
      </c>
      <c r="CD78" s="17">
        <v>0</v>
      </c>
      <c r="CE78" s="17">
        <v>0</v>
      </c>
      <c r="CF78" s="17">
        <v>0</v>
      </c>
      <c r="CG78" s="17">
        <v>0</v>
      </c>
      <c r="CH78" s="17">
        <v>0</v>
      </c>
      <c r="CI78" s="17">
        <v>0</v>
      </c>
      <c r="CJ78" s="17">
        <v>0</v>
      </c>
      <c r="CK78" s="17">
        <v>0</v>
      </c>
      <c r="CL78" s="702">
        <v>2115523.7939999974</v>
      </c>
      <c r="CM78" s="702">
        <v>2100310.8275999981</v>
      </c>
      <c r="CN78" s="702">
        <v>61274.448000000004</v>
      </c>
      <c r="CO78" s="702">
        <v>61274.448000000004</v>
      </c>
      <c r="CP78" s="702">
        <v>0</v>
      </c>
      <c r="CQ78" s="702">
        <v>0</v>
      </c>
      <c r="CR78" s="704">
        <v>8467179.0419999994</v>
      </c>
      <c r="CS78" s="703">
        <v>8451966.0756000001</v>
      </c>
      <c r="CT78" s="23" t="s">
        <v>56</v>
      </c>
      <c r="CU78" s="23" t="s">
        <v>56</v>
      </c>
      <c r="CV78" s="23" t="s">
        <v>56</v>
      </c>
      <c r="CW78" s="23" t="s">
        <v>56</v>
      </c>
      <c r="CX78" s="23" t="s">
        <v>56</v>
      </c>
      <c r="CY78" s="23" t="s">
        <v>56</v>
      </c>
      <c r="CZ78" s="23" t="s">
        <v>56</v>
      </c>
      <c r="DA78" s="23" t="s">
        <v>56</v>
      </c>
      <c r="DB78" s="728">
        <v>30367239.300000001</v>
      </c>
      <c r="DC78" s="10"/>
      <c r="DD78" s="692">
        <v>8.8099032269999995</v>
      </c>
      <c r="DE78" s="120"/>
      <c r="DF78" s="120"/>
      <c r="DG78" s="120"/>
      <c r="DH78" s="140"/>
      <c r="DI78" s="140"/>
      <c r="DJ78" s="140"/>
      <c r="DK78" s="140"/>
      <c r="DL78" s="548" t="s">
        <v>56</v>
      </c>
      <c r="DM78" s="548" t="s">
        <v>56</v>
      </c>
      <c r="DN78" s="203" t="s">
        <v>868</v>
      </c>
      <c r="DO78" s="700">
        <v>3154.1666666666702</v>
      </c>
      <c r="DP78" s="713" t="s">
        <v>56</v>
      </c>
      <c r="DQ78" s="548" t="s">
        <v>56</v>
      </c>
      <c r="DR78" s="673" t="s">
        <v>56</v>
      </c>
      <c r="DS78" s="203" t="s">
        <v>56</v>
      </c>
      <c r="DT78" s="1160" t="s">
        <v>56</v>
      </c>
      <c r="DU78" s="711">
        <v>188.74715984147932</v>
      </c>
      <c r="DV78" s="711">
        <v>6.3173748226324449</v>
      </c>
      <c r="DW78" s="711">
        <v>124.264404761205</v>
      </c>
      <c r="DX78" s="711">
        <v>-41.970770381289526</v>
      </c>
      <c r="DY78" s="710">
        <v>1.1464200792602366</v>
      </c>
      <c r="DZ78" s="710">
        <v>-0.58923577215233314</v>
      </c>
      <c r="EA78" s="710">
        <v>0.69886037287876501</v>
      </c>
      <c r="EB78" s="710">
        <v>-0.24898066595005863</v>
      </c>
      <c r="EC78" s="236"/>
      <c r="ED78" s="49"/>
      <c r="EE78" s="232"/>
      <c r="EF78" s="700">
        <v>54787</v>
      </c>
      <c r="EG78" s="712">
        <v>20345</v>
      </c>
      <c r="EH78" s="44"/>
    </row>
    <row r="79" spans="1:138" ht="41.25" customHeight="1" x14ac:dyDescent="0.25">
      <c r="A79" s="871" t="s">
        <v>49</v>
      </c>
      <c r="B79" s="656" t="s">
        <v>96</v>
      </c>
      <c r="C79" s="656" t="s">
        <v>175</v>
      </c>
      <c r="D79" s="691" t="s">
        <v>215</v>
      </c>
      <c r="E79" s="656" t="s">
        <v>216</v>
      </c>
      <c r="F79" s="656" t="s">
        <v>217</v>
      </c>
      <c r="G79" s="901" t="s">
        <v>218</v>
      </c>
      <c r="H79" s="897" t="s">
        <v>55</v>
      </c>
      <c r="I79" s="17" t="s">
        <v>866</v>
      </c>
      <c r="J79" s="64">
        <v>13.8</v>
      </c>
      <c r="K79" s="665">
        <v>11.783834464214101</v>
      </c>
      <c r="L79" s="665">
        <v>38.663636283216</v>
      </c>
      <c r="M79" s="64">
        <v>1459</v>
      </c>
      <c r="N79" s="726">
        <v>24434190.989999998</v>
      </c>
      <c r="O79" s="548" t="s">
        <v>863</v>
      </c>
      <c r="P79" s="909">
        <v>6.5412630810000003</v>
      </c>
      <c r="Q79" s="203" t="s">
        <v>57</v>
      </c>
      <c r="R79" s="205" t="s">
        <v>57</v>
      </c>
      <c r="S79" s="490">
        <v>0</v>
      </c>
      <c r="T79" s="18">
        <v>0</v>
      </c>
      <c r="U79" s="548">
        <v>0</v>
      </c>
      <c r="V79" s="18">
        <v>0</v>
      </c>
      <c r="W79" s="64">
        <v>0</v>
      </c>
      <c r="X79" s="18">
        <v>0</v>
      </c>
      <c r="Y79" s="18">
        <v>0</v>
      </c>
      <c r="Z79" s="18">
        <v>0</v>
      </c>
      <c r="AA79" s="18">
        <v>0</v>
      </c>
      <c r="AB79" s="18">
        <v>0</v>
      </c>
      <c r="AC79" s="18">
        <v>0</v>
      </c>
      <c r="AD79" s="18">
        <v>0</v>
      </c>
      <c r="AE79" s="18">
        <v>0</v>
      </c>
      <c r="AF79" s="18">
        <v>0</v>
      </c>
      <c r="AG79" s="64">
        <v>0</v>
      </c>
      <c r="AH79" s="18">
        <v>0</v>
      </c>
      <c r="AI79" s="64">
        <v>0</v>
      </c>
      <c r="AJ79" s="18">
        <v>0</v>
      </c>
      <c r="AK79" s="18">
        <v>117</v>
      </c>
      <c r="AL79" s="64">
        <v>114</v>
      </c>
      <c r="AM79" s="18">
        <v>2</v>
      </c>
      <c r="AN79" s="18">
        <v>2</v>
      </c>
      <c r="AO79" s="18">
        <v>0</v>
      </c>
      <c r="AP79" s="64">
        <v>0</v>
      </c>
      <c r="AQ79" s="64">
        <v>119</v>
      </c>
      <c r="AR79" s="11">
        <v>116</v>
      </c>
      <c r="AS79" s="17">
        <v>0</v>
      </c>
      <c r="AT79" s="490">
        <v>0</v>
      </c>
      <c r="AU79" s="64">
        <v>0</v>
      </c>
      <c r="AV79" s="18">
        <v>0</v>
      </c>
      <c r="AW79" s="64">
        <v>0</v>
      </c>
      <c r="AX79" s="18">
        <v>0</v>
      </c>
      <c r="AY79" s="17">
        <v>0</v>
      </c>
      <c r="AZ79" s="490">
        <v>0</v>
      </c>
      <c r="BA79" s="17">
        <v>0</v>
      </c>
      <c r="BB79" s="18">
        <v>0</v>
      </c>
      <c r="BC79" s="17">
        <v>0</v>
      </c>
      <c r="BD79" s="18">
        <v>0</v>
      </c>
      <c r="BE79" s="17">
        <v>0</v>
      </c>
      <c r="BF79" s="18">
        <v>0</v>
      </c>
      <c r="BG79" s="17">
        <v>0</v>
      </c>
      <c r="BH79" s="18">
        <v>0</v>
      </c>
      <c r="BI79" s="17">
        <v>0</v>
      </c>
      <c r="BJ79" s="18">
        <v>0</v>
      </c>
      <c r="BK79" s="17">
        <v>9119.84</v>
      </c>
      <c r="BL79" s="17">
        <v>9102.24</v>
      </c>
      <c r="BM79" s="17">
        <v>4607.6000000000004</v>
      </c>
      <c r="BN79" s="17">
        <v>4607.6000000000004</v>
      </c>
      <c r="BO79" s="18">
        <v>0</v>
      </c>
      <c r="BP79" s="18">
        <v>0</v>
      </c>
      <c r="BQ79" s="64">
        <v>13727.44</v>
      </c>
      <c r="BR79" s="18">
        <v>13709.84</v>
      </c>
      <c r="BS79" s="729">
        <v>2.098591637427524</v>
      </c>
      <c r="BT79" s="17">
        <v>0</v>
      </c>
      <c r="BU79" s="17">
        <v>0</v>
      </c>
      <c r="BV79" s="17">
        <v>0</v>
      </c>
      <c r="BW79" s="17">
        <v>0</v>
      </c>
      <c r="BX79" s="17">
        <v>0</v>
      </c>
      <c r="BY79" s="17">
        <v>0</v>
      </c>
      <c r="BZ79" s="17">
        <v>0</v>
      </c>
      <c r="CA79" s="17">
        <v>0</v>
      </c>
      <c r="CB79" s="17">
        <v>0</v>
      </c>
      <c r="CC79" s="17">
        <v>0</v>
      </c>
      <c r="CD79" s="17">
        <v>0</v>
      </c>
      <c r="CE79" s="17">
        <v>0</v>
      </c>
      <c r="CF79" s="17">
        <v>0</v>
      </c>
      <c r="CG79" s="17">
        <v>0</v>
      </c>
      <c r="CH79" s="17">
        <v>0</v>
      </c>
      <c r="CI79" s="17">
        <v>0</v>
      </c>
      <c r="CJ79" s="17">
        <v>0</v>
      </c>
      <c r="CK79" s="17">
        <v>0</v>
      </c>
      <c r="CL79" s="702">
        <v>10705232.985600002</v>
      </c>
      <c r="CM79" s="702">
        <v>10684573.401600001</v>
      </c>
      <c r="CN79" s="702">
        <v>5408585.1840000013</v>
      </c>
      <c r="CO79" s="702">
        <v>5408585.1840000013</v>
      </c>
      <c r="CP79" s="702">
        <v>0</v>
      </c>
      <c r="CQ79" s="702">
        <v>0</v>
      </c>
      <c r="CR79" s="704">
        <v>16113818.169600002</v>
      </c>
      <c r="CS79" s="703">
        <v>16093158.585600004</v>
      </c>
      <c r="CT79" s="23" t="s">
        <v>56</v>
      </c>
      <c r="CU79" s="23" t="s">
        <v>56</v>
      </c>
      <c r="CV79" s="23" t="s">
        <v>56</v>
      </c>
      <c r="CW79" s="23" t="s">
        <v>56</v>
      </c>
      <c r="CX79" s="23" t="s">
        <v>56</v>
      </c>
      <c r="CY79" s="23" t="s">
        <v>56</v>
      </c>
      <c r="CZ79" s="23" t="s">
        <v>56</v>
      </c>
      <c r="DA79" s="23" t="s">
        <v>56</v>
      </c>
      <c r="DB79" s="728">
        <v>24434190.989999998</v>
      </c>
      <c r="DC79" s="10"/>
      <c r="DD79" s="692">
        <v>6.5412630810000003</v>
      </c>
      <c r="DE79" s="120"/>
      <c r="DF79" s="120"/>
      <c r="DG79" s="120"/>
      <c r="DH79" s="140"/>
      <c r="DI79" s="140"/>
      <c r="DJ79" s="140"/>
      <c r="DK79" s="140"/>
      <c r="DL79" s="548" t="s">
        <v>56</v>
      </c>
      <c r="DM79" s="548" t="s">
        <v>56</v>
      </c>
      <c r="DN79" s="203" t="s">
        <v>868</v>
      </c>
      <c r="DO79" s="700">
        <v>1476.5</v>
      </c>
      <c r="DP79" s="713" t="s">
        <v>56</v>
      </c>
      <c r="DQ79" s="548" t="s">
        <v>56</v>
      </c>
      <c r="DR79" s="673" t="s">
        <v>56</v>
      </c>
      <c r="DS79" s="203" t="s">
        <v>56</v>
      </c>
      <c r="DT79" s="1160" t="s">
        <v>56</v>
      </c>
      <c r="DU79" s="711">
        <v>23.737893667456824</v>
      </c>
      <c r="DV79" s="711">
        <v>129.53821762778725</v>
      </c>
      <c r="DW79" s="711">
        <v>23.0920478250804</v>
      </c>
      <c r="DX79" s="711">
        <v>13.675063610103834</v>
      </c>
      <c r="DY79" s="710">
        <v>0.43413477819166951</v>
      </c>
      <c r="DZ79" s="710">
        <v>-8.6649316863016634E-2</v>
      </c>
      <c r="EA79" s="710">
        <v>0.43342779489345801</v>
      </c>
      <c r="EB79" s="710">
        <v>-0.27041800727520693</v>
      </c>
      <c r="EC79" s="236"/>
      <c r="ED79" s="49"/>
      <c r="EE79" s="232"/>
      <c r="EF79" s="700">
        <v>23081</v>
      </c>
      <c r="EG79" s="712">
        <v>-23081</v>
      </c>
      <c r="EH79" s="44"/>
    </row>
    <row r="80" spans="1:138" ht="41.25" customHeight="1" x14ac:dyDescent="0.25">
      <c r="A80" s="871" t="s">
        <v>49</v>
      </c>
      <c r="B80" s="656" t="s">
        <v>96</v>
      </c>
      <c r="C80" s="656" t="s">
        <v>175</v>
      </c>
      <c r="D80" s="691" t="s">
        <v>215</v>
      </c>
      <c r="E80" s="656" t="s">
        <v>216</v>
      </c>
      <c r="F80" s="656" t="s">
        <v>219</v>
      </c>
      <c r="G80" s="901" t="s">
        <v>220</v>
      </c>
      <c r="H80" s="897" t="s">
        <v>55</v>
      </c>
      <c r="I80" s="17" t="s">
        <v>860</v>
      </c>
      <c r="J80" s="64">
        <v>13.8</v>
      </c>
      <c r="K80" s="665">
        <v>11.783834464214101</v>
      </c>
      <c r="L80" s="665">
        <v>46.564772630418005</v>
      </c>
      <c r="M80" s="64">
        <v>1881</v>
      </c>
      <c r="N80" s="726">
        <v>41182966.240000002</v>
      </c>
      <c r="O80" s="548" t="s">
        <v>863</v>
      </c>
      <c r="P80" s="909">
        <v>9.4892135540000009</v>
      </c>
      <c r="Q80" s="203" t="s">
        <v>57</v>
      </c>
      <c r="R80" s="205" t="s">
        <v>57</v>
      </c>
      <c r="S80" s="490">
        <v>0</v>
      </c>
      <c r="T80" s="18">
        <v>0</v>
      </c>
      <c r="U80" s="548">
        <v>0</v>
      </c>
      <c r="V80" s="18">
        <v>0</v>
      </c>
      <c r="W80" s="64">
        <v>0</v>
      </c>
      <c r="X80" s="18">
        <v>0</v>
      </c>
      <c r="Y80" s="18">
        <v>0</v>
      </c>
      <c r="Z80" s="18">
        <v>0</v>
      </c>
      <c r="AA80" s="18">
        <v>0</v>
      </c>
      <c r="AB80" s="18">
        <v>0</v>
      </c>
      <c r="AC80" s="18">
        <v>0</v>
      </c>
      <c r="AD80" s="18">
        <v>0</v>
      </c>
      <c r="AE80" s="18">
        <v>0</v>
      </c>
      <c r="AF80" s="18">
        <v>0</v>
      </c>
      <c r="AG80" s="64">
        <v>0</v>
      </c>
      <c r="AH80" s="18">
        <v>0</v>
      </c>
      <c r="AI80" s="64">
        <v>0</v>
      </c>
      <c r="AJ80" s="18">
        <v>0</v>
      </c>
      <c r="AK80" s="18">
        <v>159</v>
      </c>
      <c r="AL80" s="64">
        <v>152</v>
      </c>
      <c r="AM80" s="18">
        <v>4</v>
      </c>
      <c r="AN80" s="18">
        <v>3</v>
      </c>
      <c r="AO80" s="18">
        <v>0</v>
      </c>
      <c r="AP80" s="64">
        <v>0</v>
      </c>
      <c r="AQ80" s="64">
        <v>163</v>
      </c>
      <c r="AR80" s="11">
        <v>155</v>
      </c>
      <c r="AS80" s="17">
        <v>0</v>
      </c>
      <c r="AT80" s="490">
        <v>0</v>
      </c>
      <c r="AU80" s="64">
        <v>0</v>
      </c>
      <c r="AV80" s="18">
        <v>0</v>
      </c>
      <c r="AW80" s="64">
        <v>0</v>
      </c>
      <c r="AX80" s="18">
        <v>0</v>
      </c>
      <c r="AY80" s="17">
        <v>0</v>
      </c>
      <c r="AZ80" s="490">
        <v>0</v>
      </c>
      <c r="BA80" s="17">
        <v>0</v>
      </c>
      <c r="BB80" s="18">
        <v>0</v>
      </c>
      <c r="BC80" s="17">
        <v>0</v>
      </c>
      <c r="BD80" s="18">
        <v>0</v>
      </c>
      <c r="BE80" s="17">
        <v>0</v>
      </c>
      <c r="BF80" s="18">
        <v>0</v>
      </c>
      <c r="BG80" s="17">
        <v>0</v>
      </c>
      <c r="BH80" s="18">
        <v>0</v>
      </c>
      <c r="BI80" s="17">
        <v>0</v>
      </c>
      <c r="BJ80" s="18">
        <v>0</v>
      </c>
      <c r="BK80" s="17">
        <v>6982.7600000000066</v>
      </c>
      <c r="BL80" s="17">
        <v>4947.53</v>
      </c>
      <c r="BM80" s="17">
        <v>1538.4</v>
      </c>
      <c r="BN80" s="17">
        <v>38.4</v>
      </c>
      <c r="BO80" s="18">
        <v>0</v>
      </c>
      <c r="BP80" s="18">
        <v>0</v>
      </c>
      <c r="BQ80" s="64">
        <v>8521.1600000000071</v>
      </c>
      <c r="BR80" s="18">
        <v>4985.9299999999994</v>
      </c>
      <c r="BS80" s="729">
        <v>0.89798379512789772</v>
      </c>
      <c r="BT80" s="17">
        <v>0</v>
      </c>
      <c r="BU80" s="17">
        <v>0</v>
      </c>
      <c r="BV80" s="17">
        <v>0</v>
      </c>
      <c r="BW80" s="17">
        <v>0</v>
      </c>
      <c r="BX80" s="17">
        <v>0</v>
      </c>
      <c r="BY80" s="17">
        <v>0</v>
      </c>
      <c r="BZ80" s="17">
        <v>0</v>
      </c>
      <c r="CA80" s="17">
        <v>0</v>
      </c>
      <c r="CB80" s="17">
        <v>0</v>
      </c>
      <c r="CC80" s="17">
        <v>0</v>
      </c>
      <c r="CD80" s="17">
        <v>0</v>
      </c>
      <c r="CE80" s="17">
        <v>0</v>
      </c>
      <c r="CF80" s="17">
        <v>0</v>
      </c>
      <c r="CG80" s="17">
        <v>0</v>
      </c>
      <c r="CH80" s="17">
        <v>0</v>
      </c>
      <c r="CI80" s="17">
        <v>0</v>
      </c>
      <c r="CJ80" s="17">
        <v>0</v>
      </c>
      <c r="CK80" s="17">
        <v>0</v>
      </c>
      <c r="CL80" s="702">
        <v>8196642.9984000083</v>
      </c>
      <c r="CM80" s="702">
        <v>5807608.6151999999</v>
      </c>
      <c r="CN80" s="702">
        <v>1805835.4560000002</v>
      </c>
      <c r="CO80" s="702">
        <v>45075.455999999998</v>
      </c>
      <c r="CP80" s="702">
        <v>0</v>
      </c>
      <c r="CQ80" s="702">
        <v>0</v>
      </c>
      <c r="CR80" s="704">
        <v>10002478.454400009</v>
      </c>
      <c r="CS80" s="703">
        <v>5852684.0712000001</v>
      </c>
      <c r="CT80" s="23" t="s">
        <v>56</v>
      </c>
      <c r="CU80" s="23" t="s">
        <v>56</v>
      </c>
      <c r="CV80" s="23" t="s">
        <v>56</v>
      </c>
      <c r="CW80" s="23" t="s">
        <v>56</v>
      </c>
      <c r="CX80" s="23" t="s">
        <v>56</v>
      </c>
      <c r="CY80" s="23" t="s">
        <v>56</v>
      </c>
      <c r="CZ80" s="23" t="s">
        <v>56</v>
      </c>
      <c r="DA80" s="23" t="s">
        <v>56</v>
      </c>
      <c r="DB80" s="728">
        <v>41182966.240000002</v>
      </c>
      <c r="DC80" s="10"/>
      <c r="DD80" s="692">
        <v>9.4892135540000009</v>
      </c>
      <c r="DE80" s="120"/>
      <c r="DF80" s="120"/>
      <c r="DG80" s="120"/>
      <c r="DH80" s="140"/>
      <c r="DI80" s="140"/>
      <c r="DJ80" s="140"/>
      <c r="DK80" s="140"/>
      <c r="DL80" s="548" t="s">
        <v>56</v>
      </c>
      <c r="DM80" s="548" t="s">
        <v>56</v>
      </c>
      <c r="DN80" s="203" t="s">
        <v>868</v>
      </c>
      <c r="DO80" s="700">
        <v>1948.5833333333301</v>
      </c>
      <c r="DP80" s="713" t="s">
        <v>56</v>
      </c>
      <c r="DQ80" s="548" t="s">
        <v>56</v>
      </c>
      <c r="DR80" s="673" t="s">
        <v>56</v>
      </c>
      <c r="DS80" s="203" t="s">
        <v>56</v>
      </c>
      <c r="DT80" s="1160" t="s">
        <v>56</v>
      </c>
      <c r="DU80" s="711">
        <v>128.16182696831052</v>
      </c>
      <c r="DV80" s="711">
        <v>-67.332165799902299</v>
      </c>
      <c r="DW80" s="711">
        <v>125.460888958805</v>
      </c>
      <c r="DX80" s="711">
        <v>-64.377804780781929</v>
      </c>
      <c r="DY80" s="710">
        <v>0.65380832228542207</v>
      </c>
      <c r="DZ80" s="710">
        <v>-0.38023079912218005</v>
      </c>
      <c r="EA80" s="710">
        <v>0.65134058207687096</v>
      </c>
      <c r="EB80" s="710">
        <v>-0.37832168415982687</v>
      </c>
      <c r="EC80" s="236"/>
      <c r="ED80" s="49"/>
      <c r="EE80" s="232"/>
      <c r="EF80" s="700">
        <v>155968</v>
      </c>
      <c r="EG80" s="712">
        <v>-133292</v>
      </c>
      <c r="EH80" s="44"/>
    </row>
    <row r="81" spans="1:138" ht="41.25" customHeight="1" x14ac:dyDescent="0.25">
      <c r="A81" s="871" t="s">
        <v>49</v>
      </c>
      <c r="B81" s="656" t="s">
        <v>96</v>
      </c>
      <c r="C81" s="656" t="s">
        <v>175</v>
      </c>
      <c r="D81" s="691" t="s">
        <v>935</v>
      </c>
      <c r="E81" s="656" t="s">
        <v>177</v>
      </c>
      <c r="F81" s="656" t="s">
        <v>936</v>
      </c>
      <c r="G81" s="901" t="s">
        <v>177</v>
      </c>
      <c r="H81" s="897" t="s">
        <v>55</v>
      </c>
      <c r="I81" s="17" t="s">
        <v>866</v>
      </c>
      <c r="J81" s="64">
        <v>13.8</v>
      </c>
      <c r="K81" s="665">
        <v>9.7521388669358053</v>
      </c>
      <c r="L81" s="665">
        <v>14.776325726841002</v>
      </c>
      <c r="M81" s="64">
        <v>844</v>
      </c>
      <c r="N81" s="726">
        <v>25696551.439999998</v>
      </c>
      <c r="O81" s="548" t="s">
        <v>863</v>
      </c>
      <c r="P81" s="909">
        <v>5.0194832399999996</v>
      </c>
      <c r="Q81" s="203" t="s">
        <v>57</v>
      </c>
      <c r="R81" s="205" t="s">
        <v>57</v>
      </c>
      <c r="S81" s="490">
        <v>0</v>
      </c>
      <c r="T81" s="18">
        <v>0</v>
      </c>
      <c r="U81" s="548">
        <v>0</v>
      </c>
      <c r="V81" s="18">
        <v>0</v>
      </c>
      <c r="W81" s="64">
        <v>0</v>
      </c>
      <c r="X81" s="18">
        <v>0</v>
      </c>
      <c r="Y81" s="18">
        <v>0</v>
      </c>
      <c r="Z81" s="18">
        <v>0</v>
      </c>
      <c r="AA81" s="18">
        <v>0</v>
      </c>
      <c r="AB81" s="18">
        <v>0</v>
      </c>
      <c r="AC81" s="18">
        <v>0</v>
      </c>
      <c r="AD81" s="18">
        <v>0</v>
      </c>
      <c r="AE81" s="18">
        <v>0</v>
      </c>
      <c r="AF81" s="18">
        <v>0</v>
      </c>
      <c r="AG81" s="64">
        <v>0</v>
      </c>
      <c r="AH81" s="18">
        <v>0</v>
      </c>
      <c r="AI81" s="64">
        <v>0</v>
      </c>
      <c r="AJ81" s="18">
        <v>0</v>
      </c>
      <c r="AK81" s="18">
        <v>73</v>
      </c>
      <c r="AL81" s="64">
        <v>72</v>
      </c>
      <c r="AM81" s="18">
        <v>5</v>
      </c>
      <c r="AN81" s="18">
        <v>5</v>
      </c>
      <c r="AO81" s="18">
        <v>0</v>
      </c>
      <c r="AP81" s="64">
        <v>0</v>
      </c>
      <c r="AQ81" s="64">
        <v>78</v>
      </c>
      <c r="AR81" s="11">
        <v>77</v>
      </c>
      <c r="AS81" s="17">
        <v>0</v>
      </c>
      <c r="AT81" s="490">
        <v>0</v>
      </c>
      <c r="AU81" s="64">
        <v>0</v>
      </c>
      <c r="AV81" s="18">
        <v>0</v>
      </c>
      <c r="AW81" s="64">
        <v>0</v>
      </c>
      <c r="AX81" s="18">
        <v>0</v>
      </c>
      <c r="AY81" s="17">
        <v>0</v>
      </c>
      <c r="AZ81" s="490">
        <v>0</v>
      </c>
      <c r="BA81" s="17">
        <v>0</v>
      </c>
      <c r="BB81" s="18">
        <v>0</v>
      </c>
      <c r="BC81" s="17">
        <v>0</v>
      </c>
      <c r="BD81" s="18">
        <v>0</v>
      </c>
      <c r="BE81" s="17">
        <v>0</v>
      </c>
      <c r="BF81" s="18">
        <v>0</v>
      </c>
      <c r="BG81" s="17">
        <v>0</v>
      </c>
      <c r="BH81" s="18">
        <v>0</v>
      </c>
      <c r="BI81" s="17">
        <v>0</v>
      </c>
      <c r="BJ81" s="18">
        <v>0</v>
      </c>
      <c r="BK81" s="17">
        <v>457.72000000000008</v>
      </c>
      <c r="BL81" s="17">
        <v>451.82000000000016</v>
      </c>
      <c r="BM81" s="17">
        <v>38.480000000000004</v>
      </c>
      <c r="BN81" s="17">
        <v>38.479999999999997</v>
      </c>
      <c r="BO81" s="18">
        <v>0</v>
      </c>
      <c r="BP81" s="18">
        <v>0</v>
      </c>
      <c r="BQ81" s="64">
        <v>496.2000000000001</v>
      </c>
      <c r="BR81" s="18">
        <v>490.30000000000018</v>
      </c>
      <c r="BS81" s="729">
        <v>9.8854797650445012E-2</v>
      </c>
      <c r="BT81" s="17">
        <v>0</v>
      </c>
      <c r="BU81" s="17">
        <v>0</v>
      </c>
      <c r="BV81" s="17">
        <v>0</v>
      </c>
      <c r="BW81" s="17">
        <v>0</v>
      </c>
      <c r="BX81" s="17">
        <v>0</v>
      </c>
      <c r="BY81" s="17">
        <v>0</v>
      </c>
      <c r="BZ81" s="17">
        <v>0</v>
      </c>
      <c r="CA81" s="17">
        <v>0</v>
      </c>
      <c r="CB81" s="17">
        <v>0</v>
      </c>
      <c r="CC81" s="17">
        <v>0</v>
      </c>
      <c r="CD81" s="17">
        <v>0</v>
      </c>
      <c r="CE81" s="17">
        <v>0</v>
      </c>
      <c r="CF81" s="17">
        <v>0</v>
      </c>
      <c r="CG81" s="17">
        <v>0</v>
      </c>
      <c r="CH81" s="17">
        <v>0</v>
      </c>
      <c r="CI81" s="17">
        <v>0</v>
      </c>
      <c r="CJ81" s="17">
        <v>0</v>
      </c>
      <c r="CK81" s="17">
        <v>0</v>
      </c>
      <c r="CL81" s="702">
        <v>537290.04480000015</v>
      </c>
      <c r="CM81" s="702">
        <v>530364.38880000019</v>
      </c>
      <c r="CN81" s="702">
        <v>45169.363200000007</v>
      </c>
      <c r="CO81" s="702">
        <v>45169.3632</v>
      </c>
      <c r="CP81" s="702">
        <v>0</v>
      </c>
      <c r="CQ81" s="702">
        <v>0</v>
      </c>
      <c r="CR81" s="704">
        <v>582459.40800000017</v>
      </c>
      <c r="CS81" s="703">
        <v>575533.75200000021</v>
      </c>
      <c r="CT81" s="23">
        <v>1</v>
      </c>
      <c r="CU81" s="23">
        <v>2</v>
      </c>
      <c r="CV81" s="23" t="s">
        <v>177</v>
      </c>
      <c r="CW81" s="23">
        <v>2</v>
      </c>
      <c r="CX81" s="23">
        <v>12</v>
      </c>
      <c r="CY81" s="23">
        <v>0</v>
      </c>
      <c r="CZ81" s="23">
        <v>0</v>
      </c>
      <c r="DA81" s="23" t="s">
        <v>911</v>
      </c>
      <c r="DB81" s="728">
        <v>25696551.439999998</v>
      </c>
      <c r="DC81" s="10"/>
      <c r="DD81" s="692">
        <v>5.0194832399999996</v>
      </c>
      <c r="DE81" s="120"/>
      <c r="DF81" s="120"/>
      <c r="DG81" s="120"/>
      <c r="DH81" s="140"/>
      <c r="DI81" s="140"/>
      <c r="DJ81" s="140"/>
      <c r="DK81" s="140"/>
      <c r="DL81" s="548" t="s">
        <v>56</v>
      </c>
      <c r="DM81" s="548" t="s">
        <v>56</v>
      </c>
      <c r="DN81" s="203" t="s">
        <v>868</v>
      </c>
      <c r="DO81" s="700">
        <v>855.33333333333303</v>
      </c>
      <c r="DP81" s="713" t="s">
        <v>56</v>
      </c>
      <c r="DQ81" s="548" t="s">
        <v>56</v>
      </c>
      <c r="DR81" s="673" t="s">
        <v>56</v>
      </c>
      <c r="DS81" s="203" t="s">
        <v>56</v>
      </c>
      <c r="DT81" s="1160" t="s">
        <v>56</v>
      </c>
      <c r="DU81" s="711">
        <v>34.754871395167591</v>
      </c>
      <c r="DV81" s="711">
        <v>14.765449884375812</v>
      </c>
      <c r="DW81" s="711">
        <v>35.020771332834002</v>
      </c>
      <c r="DX81" s="711">
        <v>14.472830715879567</v>
      </c>
      <c r="DY81" s="710">
        <v>0.85697583787996912</v>
      </c>
      <c r="DZ81" s="710">
        <v>-0.60199212975601191</v>
      </c>
      <c r="EA81" s="710">
        <v>0.58018999852493502</v>
      </c>
      <c r="EB81" s="710">
        <v>-0.3252418368717922</v>
      </c>
      <c r="EC81" s="236"/>
      <c r="ED81" s="49"/>
      <c r="EE81" s="232"/>
      <c r="EF81" s="700">
        <v>2646</v>
      </c>
      <c r="EG81" s="712">
        <v>-598.66666666666674</v>
      </c>
      <c r="EH81" s="44"/>
    </row>
    <row r="82" spans="1:138" ht="41.25" customHeight="1" x14ac:dyDescent="0.25">
      <c r="A82" s="871" t="s">
        <v>49</v>
      </c>
      <c r="B82" s="656" t="s">
        <v>96</v>
      </c>
      <c r="C82" s="656" t="s">
        <v>175</v>
      </c>
      <c r="D82" s="691" t="s">
        <v>935</v>
      </c>
      <c r="E82" s="656" t="s">
        <v>177</v>
      </c>
      <c r="F82" s="656" t="s">
        <v>937</v>
      </c>
      <c r="G82" s="901" t="s">
        <v>177</v>
      </c>
      <c r="H82" s="897" t="s">
        <v>55</v>
      </c>
      <c r="I82" s="17" t="s">
        <v>866</v>
      </c>
      <c r="J82" s="64">
        <v>13.8</v>
      </c>
      <c r="K82" s="665">
        <v>11.783834464214101</v>
      </c>
      <c r="L82" s="665">
        <v>16.989204510117002</v>
      </c>
      <c r="M82" s="64">
        <v>1255</v>
      </c>
      <c r="N82" s="726">
        <v>30470452.600000001</v>
      </c>
      <c r="O82" s="548" t="s">
        <v>863</v>
      </c>
      <c r="P82" s="909">
        <v>6.9794719340000002</v>
      </c>
      <c r="Q82" s="203" t="s">
        <v>57</v>
      </c>
      <c r="R82" s="205" t="s">
        <v>57</v>
      </c>
      <c r="S82" s="490">
        <v>0</v>
      </c>
      <c r="T82" s="18">
        <v>0</v>
      </c>
      <c r="U82" s="548">
        <v>0</v>
      </c>
      <c r="V82" s="18">
        <v>0</v>
      </c>
      <c r="W82" s="64">
        <v>0</v>
      </c>
      <c r="X82" s="18">
        <v>0</v>
      </c>
      <c r="Y82" s="18">
        <v>0</v>
      </c>
      <c r="Z82" s="18">
        <v>0</v>
      </c>
      <c r="AA82" s="18">
        <v>0</v>
      </c>
      <c r="AB82" s="18">
        <v>0</v>
      </c>
      <c r="AC82" s="18">
        <v>0</v>
      </c>
      <c r="AD82" s="18">
        <v>0</v>
      </c>
      <c r="AE82" s="18">
        <v>0</v>
      </c>
      <c r="AF82" s="18">
        <v>0</v>
      </c>
      <c r="AG82" s="64">
        <v>0</v>
      </c>
      <c r="AH82" s="18">
        <v>0</v>
      </c>
      <c r="AI82" s="64">
        <v>0</v>
      </c>
      <c r="AJ82" s="18">
        <v>0</v>
      </c>
      <c r="AK82" s="18">
        <v>62</v>
      </c>
      <c r="AL82" s="64">
        <v>62</v>
      </c>
      <c r="AM82" s="18">
        <v>1</v>
      </c>
      <c r="AN82" s="18">
        <v>1</v>
      </c>
      <c r="AO82" s="18">
        <v>0</v>
      </c>
      <c r="AP82" s="64">
        <v>0</v>
      </c>
      <c r="AQ82" s="64">
        <v>63</v>
      </c>
      <c r="AR82" s="11">
        <v>63</v>
      </c>
      <c r="AS82" s="17">
        <v>0</v>
      </c>
      <c r="AT82" s="490">
        <v>0</v>
      </c>
      <c r="AU82" s="64">
        <v>0</v>
      </c>
      <c r="AV82" s="18">
        <v>0</v>
      </c>
      <c r="AW82" s="64">
        <v>0</v>
      </c>
      <c r="AX82" s="18">
        <v>0</v>
      </c>
      <c r="AY82" s="17">
        <v>0</v>
      </c>
      <c r="AZ82" s="490">
        <v>0</v>
      </c>
      <c r="BA82" s="17">
        <v>0</v>
      </c>
      <c r="BB82" s="18">
        <v>0</v>
      </c>
      <c r="BC82" s="17">
        <v>0</v>
      </c>
      <c r="BD82" s="18">
        <v>0</v>
      </c>
      <c r="BE82" s="17">
        <v>0</v>
      </c>
      <c r="BF82" s="18">
        <v>0</v>
      </c>
      <c r="BG82" s="17">
        <v>0</v>
      </c>
      <c r="BH82" s="18">
        <v>0</v>
      </c>
      <c r="BI82" s="17">
        <v>0</v>
      </c>
      <c r="BJ82" s="18">
        <v>0</v>
      </c>
      <c r="BK82" s="17">
        <v>512.70000000000005</v>
      </c>
      <c r="BL82" s="17">
        <v>512.70000000000005</v>
      </c>
      <c r="BM82" s="17">
        <v>24</v>
      </c>
      <c r="BN82" s="17">
        <v>24</v>
      </c>
      <c r="BO82" s="18">
        <v>0</v>
      </c>
      <c r="BP82" s="18">
        <v>0</v>
      </c>
      <c r="BQ82" s="64">
        <v>536.70000000000005</v>
      </c>
      <c r="BR82" s="18">
        <v>536.70000000000005</v>
      </c>
      <c r="BS82" s="729">
        <v>7.6896935051132487E-2</v>
      </c>
      <c r="BT82" s="17">
        <v>0</v>
      </c>
      <c r="BU82" s="17">
        <v>0</v>
      </c>
      <c r="BV82" s="17">
        <v>0</v>
      </c>
      <c r="BW82" s="17">
        <v>0</v>
      </c>
      <c r="BX82" s="17">
        <v>0</v>
      </c>
      <c r="BY82" s="17">
        <v>0</v>
      </c>
      <c r="BZ82" s="17">
        <v>0</v>
      </c>
      <c r="CA82" s="17">
        <v>0</v>
      </c>
      <c r="CB82" s="17">
        <v>0</v>
      </c>
      <c r="CC82" s="17">
        <v>0</v>
      </c>
      <c r="CD82" s="17">
        <v>0</v>
      </c>
      <c r="CE82" s="17">
        <v>0</v>
      </c>
      <c r="CF82" s="17">
        <v>0</v>
      </c>
      <c r="CG82" s="17">
        <v>0</v>
      </c>
      <c r="CH82" s="17">
        <v>0</v>
      </c>
      <c r="CI82" s="17">
        <v>0</v>
      </c>
      <c r="CJ82" s="17">
        <v>0</v>
      </c>
      <c r="CK82" s="17">
        <v>0</v>
      </c>
      <c r="CL82" s="702">
        <v>601827.76800000004</v>
      </c>
      <c r="CM82" s="702">
        <v>601827.76800000004</v>
      </c>
      <c r="CN82" s="702">
        <v>28172.160000000003</v>
      </c>
      <c r="CO82" s="702">
        <v>28172.160000000003</v>
      </c>
      <c r="CP82" s="702">
        <v>0</v>
      </c>
      <c r="CQ82" s="702">
        <v>0</v>
      </c>
      <c r="CR82" s="704">
        <v>629999.92800000007</v>
      </c>
      <c r="CS82" s="703">
        <v>629999.92800000007</v>
      </c>
      <c r="CT82" s="23" t="s">
        <v>56</v>
      </c>
      <c r="CU82" s="23" t="s">
        <v>56</v>
      </c>
      <c r="CV82" s="23" t="s">
        <v>56</v>
      </c>
      <c r="CW82" s="23" t="s">
        <v>56</v>
      </c>
      <c r="CX82" s="23" t="s">
        <v>56</v>
      </c>
      <c r="CY82" s="23" t="s">
        <v>56</v>
      </c>
      <c r="CZ82" s="23" t="s">
        <v>56</v>
      </c>
      <c r="DA82" s="23" t="s">
        <v>56</v>
      </c>
      <c r="DB82" s="728">
        <v>30470452.600000001</v>
      </c>
      <c r="DC82" s="10"/>
      <c r="DD82" s="692">
        <v>6.9794719340000002</v>
      </c>
      <c r="DE82" s="120"/>
      <c r="DF82" s="120"/>
      <c r="DG82" s="120"/>
      <c r="DH82" s="140"/>
      <c r="DI82" s="140"/>
      <c r="DJ82" s="140"/>
      <c r="DK82" s="140"/>
      <c r="DL82" s="548" t="s">
        <v>56</v>
      </c>
      <c r="DM82" s="548" t="s">
        <v>56</v>
      </c>
      <c r="DN82" s="203" t="s">
        <v>868</v>
      </c>
      <c r="DO82" s="700">
        <v>1226.5</v>
      </c>
      <c r="DP82" s="713" t="s">
        <v>56</v>
      </c>
      <c r="DQ82" s="548" t="s">
        <v>56</v>
      </c>
      <c r="DR82" s="673" t="s">
        <v>56</v>
      </c>
      <c r="DS82" s="203" t="s">
        <v>56</v>
      </c>
      <c r="DT82" s="1160" t="s">
        <v>56</v>
      </c>
      <c r="DU82" s="711">
        <v>10.645739910313901</v>
      </c>
      <c r="DV82" s="711">
        <v>29.881850919404371</v>
      </c>
      <c r="DW82" s="711">
        <v>10.7147207130679</v>
      </c>
      <c r="DX82" s="711">
        <v>23.391776375921772</v>
      </c>
      <c r="DY82" s="710">
        <v>0.2804728903383612</v>
      </c>
      <c r="DZ82" s="710">
        <v>1.0197397259483831</v>
      </c>
      <c r="EA82" s="710">
        <v>0.28053349730370503</v>
      </c>
      <c r="EB82" s="710">
        <v>1.0072538444693369</v>
      </c>
      <c r="EC82" s="236"/>
      <c r="ED82" s="49"/>
      <c r="EE82" s="232"/>
      <c r="EF82" s="700">
        <v>0</v>
      </c>
      <c r="EG82" s="712">
        <v>27866</v>
      </c>
      <c r="EH82" s="44"/>
    </row>
    <row r="83" spans="1:138" ht="41.25" customHeight="1" x14ac:dyDescent="0.25">
      <c r="A83" s="871" t="s">
        <v>49</v>
      </c>
      <c r="B83" s="656" t="s">
        <v>96</v>
      </c>
      <c r="C83" s="656" t="s">
        <v>175</v>
      </c>
      <c r="D83" s="691" t="s">
        <v>935</v>
      </c>
      <c r="E83" s="656" t="s">
        <v>177</v>
      </c>
      <c r="F83" s="656" t="s">
        <v>938</v>
      </c>
      <c r="G83" s="901" t="s">
        <v>939</v>
      </c>
      <c r="H83" s="897" t="s">
        <v>55</v>
      </c>
      <c r="I83" s="17" t="s">
        <v>866</v>
      </c>
      <c r="J83" s="64">
        <v>13.8</v>
      </c>
      <c r="K83" s="665">
        <v>8.0028518225810696</v>
      </c>
      <c r="L83" s="665">
        <v>16.737310571247001</v>
      </c>
      <c r="M83" s="64">
        <v>1299</v>
      </c>
      <c r="N83" s="726">
        <v>33262319.029999997</v>
      </c>
      <c r="O83" s="548" t="s">
        <v>863</v>
      </c>
      <c r="P83" s="909">
        <v>7.226462379</v>
      </c>
      <c r="Q83" s="203" t="s">
        <v>57</v>
      </c>
      <c r="R83" s="205" t="s">
        <v>57</v>
      </c>
      <c r="S83" s="490">
        <v>0</v>
      </c>
      <c r="T83" s="18">
        <v>0</v>
      </c>
      <c r="U83" s="548">
        <v>0</v>
      </c>
      <c r="V83" s="18">
        <v>0</v>
      </c>
      <c r="W83" s="64">
        <v>0</v>
      </c>
      <c r="X83" s="18">
        <v>0</v>
      </c>
      <c r="Y83" s="18">
        <v>0</v>
      </c>
      <c r="Z83" s="18">
        <v>0</v>
      </c>
      <c r="AA83" s="18">
        <v>0</v>
      </c>
      <c r="AB83" s="18">
        <v>0</v>
      </c>
      <c r="AC83" s="18">
        <v>0</v>
      </c>
      <c r="AD83" s="18">
        <v>0</v>
      </c>
      <c r="AE83" s="18">
        <v>0</v>
      </c>
      <c r="AF83" s="18">
        <v>0</v>
      </c>
      <c r="AG83" s="64">
        <v>0</v>
      </c>
      <c r="AH83" s="18">
        <v>0</v>
      </c>
      <c r="AI83" s="64">
        <v>0</v>
      </c>
      <c r="AJ83" s="18">
        <v>0</v>
      </c>
      <c r="AK83" s="18">
        <v>120</v>
      </c>
      <c r="AL83" s="64">
        <v>120</v>
      </c>
      <c r="AM83" s="18">
        <v>2</v>
      </c>
      <c r="AN83" s="18">
        <v>2</v>
      </c>
      <c r="AO83" s="18">
        <v>0</v>
      </c>
      <c r="AP83" s="64">
        <v>0</v>
      </c>
      <c r="AQ83" s="64">
        <v>122</v>
      </c>
      <c r="AR83" s="11">
        <v>122</v>
      </c>
      <c r="AS83" s="17">
        <v>0</v>
      </c>
      <c r="AT83" s="490">
        <v>0</v>
      </c>
      <c r="AU83" s="64">
        <v>0</v>
      </c>
      <c r="AV83" s="18">
        <v>0</v>
      </c>
      <c r="AW83" s="64">
        <v>0</v>
      </c>
      <c r="AX83" s="18">
        <v>0</v>
      </c>
      <c r="AY83" s="17">
        <v>0</v>
      </c>
      <c r="AZ83" s="490">
        <v>0</v>
      </c>
      <c r="BA83" s="17">
        <v>0</v>
      </c>
      <c r="BB83" s="18">
        <v>0</v>
      </c>
      <c r="BC83" s="17">
        <v>0</v>
      </c>
      <c r="BD83" s="18">
        <v>0</v>
      </c>
      <c r="BE83" s="17">
        <v>0</v>
      </c>
      <c r="BF83" s="18">
        <v>0</v>
      </c>
      <c r="BG83" s="17">
        <v>0</v>
      </c>
      <c r="BH83" s="18">
        <v>0</v>
      </c>
      <c r="BI83" s="17">
        <v>0</v>
      </c>
      <c r="BJ83" s="18">
        <v>0</v>
      </c>
      <c r="BK83" s="17">
        <v>760.42600000000016</v>
      </c>
      <c r="BL83" s="17">
        <v>760.42600000000016</v>
      </c>
      <c r="BM83" s="17">
        <v>15.2</v>
      </c>
      <c r="BN83" s="17">
        <v>15.2</v>
      </c>
      <c r="BO83" s="18">
        <v>0</v>
      </c>
      <c r="BP83" s="18">
        <v>0</v>
      </c>
      <c r="BQ83" s="64">
        <v>775.6260000000002</v>
      </c>
      <c r="BR83" s="18">
        <v>775.6260000000002</v>
      </c>
      <c r="BS83" s="729">
        <v>0.10733135513912846</v>
      </c>
      <c r="BT83" s="17">
        <v>0</v>
      </c>
      <c r="BU83" s="17">
        <v>0</v>
      </c>
      <c r="BV83" s="17">
        <v>0</v>
      </c>
      <c r="BW83" s="17">
        <v>0</v>
      </c>
      <c r="BX83" s="17">
        <v>0</v>
      </c>
      <c r="BY83" s="17">
        <v>0</v>
      </c>
      <c r="BZ83" s="17">
        <v>0</v>
      </c>
      <c r="CA83" s="17">
        <v>0</v>
      </c>
      <c r="CB83" s="17">
        <v>0</v>
      </c>
      <c r="CC83" s="17">
        <v>0</v>
      </c>
      <c r="CD83" s="17">
        <v>0</v>
      </c>
      <c r="CE83" s="17">
        <v>0</v>
      </c>
      <c r="CF83" s="17">
        <v>0</v>
      </c>
      <c r="CG83" s="17">
        <v>0</v>
      </c>
      <c r="CH83" s="17">
        <v>0</v>
      </c>
      <c r="CI83" s="17">
        <v>0</v>
      </c>
      <c r="CJ83" s="17">
        <v>0</v>
      </c>
      <c r="CK83" s="17">
        <v>0</v>
      </c>
      <c r="CL83" s="702">
        <v>892618.45584000018</v>
      </c>
      <c r="CM83" s="702">
        <v>892618.45584000018</v>
      </c>
      <c r="CN83" s="702">
        <v>17842.367999999999</v>
      </c>
      <c r="CO83" s="702">
        <v>17842.367999999999</v>
      </c>
      <c r="CP83" s="702">
        <v>0</v>
      </c>
      <c r="CQ83" s="702">
        <v>0</v>
      </c>
      <c r="CR83" s="704">
        <v>910460.8238400002</v>
      </c>
      <c r="CS83" s="703">
        <v>910460.8238400002</v>
      </c>
      <c r="CT83" s="23" t="s">
        <v>56</v>
      </c>
      <c r="CU83" s="23" t="s">
        <v>56</v>
      </c>
      <c r="CV83" s="23" t="s">
        <v>56</v>
      </c>
      <c r="CW83" s="23" t="s">
        <v>56</v>
      </c>
      <c r="CX83" s="23" t="s">
        <v>56</v>
      </c>
      <c r="CY83" s="23" t="s">
        <v>56</v>
      </c>
      <c r="CZ83" s="23" t="s">
        <v>56</v>
      </c>
      <c r="DA83" s="23" t="s">
        <v>56</v>
      </c>
      <c r="DB83" s="728">
        <v>33262319.029999997</v>
      </c>
      <c r="DC83" s="10"/>
      <c r="DD83" s="692">
        <v>7.226462379</v>
      </c>
      <c r="DE83" s="120"/>
      <c r="DF83" s="120"/>
      <c r="DG83" s="120"/>
      <c r="DH83" s="140"/>
      <c r="DI83" s="140"/>
      <c r="DJ83" s="140"/>
      <c r="DK83" s="140"/>
      <c r="DL83" s="548" t="s">
        <v>56</v>
      </c>
      <c r="DM83" s="548" t="s">
        <v>56</v>
      </c>
      <c r="DN83" s="203" t="s">
        <v>868</v>
      </c>
      <c r="DO83" s="700">
        <v>1318.75</v>
      </c>
      <c r="DP83" s="713" t="s">
        <v>56</v>
      </c>
      <c r="DQ83" s="548" t="s">
        <v>56</v>
      </c>
      <c r="DR83" s="673" t="s">
        <v>56</v>
      </c>
      <c r="DS83" s="203" t="s">
        <v>56</v>
      </c>
      <c r="DT83" s="1160" t="s">
        <v>56</v>
      </c>
      <c r="DU83" s="711">
        <v>184.92360189573461</v>
      </c>
      <c r="DV83" s="711">
        <v>-49.353053737792266</v>
      </c>
      <c r="DW83" s="711">
        <v>185.170697741911</v>
      </c>
      <c r="DX83" s="711">
        <v>-49.816794767934681</v>
      </c>
      <c r="DY83" s="710">
        <v>1.1268246445497629</v>
      </c>
      <c r="DZ83" s="710">
        <v>-0.22833723901250347</v>
      </c>
      <c r="EA83" s="710">
        <v>1.12513354937868</v>
      </c>
      <c r="EB83" s="710">
        <v>-0.22678917852529901</v>
      </c>
      <c r="EC83" s="236"/>
      <c r="ED83" s="49"/>
      <c r="EE83" s="232"/>
      <c r="EF83" s="700">
        <v>155918</v>
      </c>
      <c r="EG83" s="712">
        <v>11437.666666666657</v>
      </c>
      <c r="EH83" s="44"/>
    </row>
    <row r="84" spans="1:138" ht="41.25" customHeight="1" x14ac:dyDescent="0.25">
      <c r="A84" s="871" t="s">
        <v>49</v>
      </c>
      <c r="B84" s="656" t="s">
        <v>96</v>
      </c>
      <c r="C84" s="656" t="s">
        <v>175</v>
      </c>
      <c r="D84" s="691" t="s">
        <v>935</v>
      </c>
      <c r="E84" s="656" t="s">
        <v>177</v>
      </c>
      <c r="F84" s="656" t="s">
        <v>940</v>
      </c>
      <c r="G84" s="901" t="s">
        <v>177</v>
      </c>
      <c r="H84" s="897" t="s">
        <v>55</v>
      </c>
      <c r="I84" s="17" t="s">
        <v>866</v>
      </c>
      <c r="J84" s="64">
        <v>13.8</v>
      </c>
      <c r="K84" s="665">
        <v>9.7521388669358053</v>
      </c>
      <c r="L84" s="665">
        <v>7.4045454391440009</v>
      </c>
      <c r="M84" s="64">
        <v>1049</v>
      </c>
      <c r="N84" s="726">
        <v>7806393.5940000005</v>
      </c>
      <c r="O84" s="548" t="s">
        <v>863</v>
      </c>
      <c r="P84" s="909">
        <v>2.023728164</v>
      </c>
      <c r="Q84" s="203" t="s">
        <v>57</v>
      </c>
      <c r="R84" s="205" t="s">
        <v>57</v>
      </c>
      <c r="S84" s="490">
        <v>0</v>
      </c>
      <c r="T84" s="18">
        <v>0</v>
      </c>
      <c r="U84" s="548">
        <v>0</v>
      </c>
      <c r="V84" s="18">
        <v>0</v>
      </c>
      <c r="W84" s="64">
        <v>0</v>
      </c>
      <c r="X84" s="18">
        <v>0</v>
      </c>
      <c r="Y84" s="18">
        <v>0</v>
      </c>
      <c r="Z84" s="18">
        <v>0</v>
      </c>
      <c r="AA84" s="18">
        <v>0</v>
      </c>
      <c r="AB84" s="18">
        <v>0</v>
      </c>
      <c r="AC84" s="18">
        <v>0</v>
      </c>
      <c r="AD84" s="18">
        <v>0</v>
      </c>
      <c r="AE84" s="18">
        <v>0</v>
      </c>
      <c r="AF84" s="18">
        <v>0</v>
      </c>
      <c r="AG84" s="64">
        <v>0</v>
      </c>
      <c r="AH84" s="18">
        <v>0</v>
      </c>
      <c r="AI84" s="64">
        <v>0</v>
      </c>
      <c r="AJ84" s="18">
        <v>0</v>
      </c>
      <c r="AK84" s="18">
        <v>46</v>
      </c>
      <c r="AL84" s="64">
        <v>44</v>
      </c>
      <c r="AM84" s="18">
        <v>1</v>
      </c>
      <c r="AN84" s="18">
        <v>1</v>
      </c>
      <c r="AO84" s="18">
        <v>0</v>
      </c>
      <c r="AP84" s="64">
        <v>0</v>
      </c>
      <c r="AQ84" s="64">
        <v>47</v>
      </c>
      <c r="AR84" s="11">
        <v>45</v>
      </c>
      <c r="AS84" s="17">
        <v>0</v>
      </c>
      <c r="AT84" s="490">
        <v>0</v>
      </c>
      <c r="AU84" s="64">
        <v>0</v>
      </c>
      <c r="AV84" s="18">
        <v>0</v>
      </c>
      <c r="AW84" s="64">
        <v>0</v>
      </c>
      <c r="AX84" s="18">
        <v>0</v>
      </c>
      <c r="AY84" s="17">
        <v>0</v>
      </c>
      <c r="AZ84" s="490">
        <v>0</v>
      </c>
      <c r="BA84" s="17">
        <v>0</v>
      </c>
      <c r="BB84" s="18">
        <v>0</v>
      </c>
      <c r="BC84" s="17">
        <v>0</v>
      </c>
      <c r="BD84" s="18">
        <v>0</v>
      </c>
      <c r="BE84" s="17">
        <v>0</v>
      </c>
      <c r="BF84" s="18">
        <v>0</v>
      </c>
      <c r="BG84" s="17">
        <v>0</v>
      </c>
      <c r="BH84" s="18">
        <v>0</v>
      </c>
      <c r="BI84" s="17">
        <v>0</v>
      </c>
      <c r="BJ84" s="18">
        <v>0</v>
      </c>
      <c r="BK84" s="17">
        <v>270.18999999999994</v>
      </c>
      <c r="BL84" s="17">
        <v>250.19</v>
      </c>
      <c r="BM84" s="17">
        <v>17.600000000000001</v>
      </c>
      <c r="BN84" s="17">
        <v>17.600000000000001</v>
      </c>
      <c r="BO84" s="18">
        <v>0</v>
      </c>
      <c r="BP84" s="18">
        <v>0</v>
      </c>
      <c r="BQ84" s="64">
        <v>287.78999999999996</v>
      </c>
      <c r="BR84" s="18">
        <v>267.79000000000002</v>
      </c>
      <c r="BS84" s="729">
        <v>0.14220783458938904</v>
      </c>
      <c r="BT84" s="17">
        <v>0</v>
      </c>
      <c r="BU84" s="17">
        <v>0</v>
      </c>
      <c r="BV84" s="17">
        <v>0</v>
      </c>
      <c r="BW84" s="17">
        <v>0</v>
      </c>
      <c r="BX84" s="17">
        <v>0</v>
      </c>
      <c r="BY84" s="17">
        <v>0</v>
      </c>
      <c r="BZ84" s="17">
        <v>0</v>
      </c>
      <c r="CA84" s="17">
        <v>0</v>
      </c>
      <c r="CB84" s="17">
        <v>0</v>
      </c>
      <c r="CC84" s="17">
        <v>0</v>
      </c>
      <c r="CD84" s="17">
        <v>0</v>
      </c>
      <c r="CE84" s="17">
        <v>0</v>
      </c>
      <c r="CF84" s="17">
        <v>0</v>
      </c>
      <c r="CG84" s="17">
        <v>0</v>
      </c>
      <c r="CH84" s="17">
        <v>0</v>
      </c>
      <c r="CI84" s="17">
        <v>0</v>
      </c>
      <c r="CJ84" s="17">
        <v>0</v>
      </c>
      <c r="CK84" s="17">
        <v>0</v>
      </c>
      <c r="CL84" s="702">
        <v>317159.82959999994</v>
      </c>
      <c r="CM84" s="702">
        <v>293683.02960000001</v>
      </c>
      <c r="CN84" s="702">
        <v>20659.584000000003</v>
      </c>
      <c r="CO84" s="702">
        <v>20659.584000000003</v>
      </c>
      <c r="CP84" s="702">
        <v>0</v>
      </c>
      <c r="CQ84" s="702">
        <v>0</v>
      </c>
      <c r="CR84" s="704">
        <v>337819.41359999997</v>
      </c>
      <c r="CS84" s="703">
        <v>314342.61360000004</v>
      </c>
      <c r="CT84" s="23" t="s">
        <v>56</v>
      </c>
      <c r="CU84" s="23" t="s">
        <v>56</v>
      </c>
      <c r="CV84" s="23" t="s">
        <v>56</v>
      </c>
      <c r="CW84" s="23" t="s">
        <v>56</v>
      </c>
      <c r="CX84" s="23" t="s">
        <v>56</v>
      </c>
      <c r="CY84" s="23" t="s">
        <v>56</v>
      </c>
      <c r="CZ84" s="23" t="s">
        <v>56</v>
      </c>
      <c r="DA84" s="23" t="s">
        <v>56</v>
      </c>
      <c r="DB84" s="728">
        <v>7806393.5940000005</v>
      </c>
      <c r="DC84" s="10"/>
      <c r="DD84" s="692">
        <v>2.023728164</v>
      </c>
      <c r="DE84" s="120"/>
      <c r="DF84" s="120"/>
      <c r="DG84" s="120"/>
      <c r="DH84" s="140"/>
      <c r="DI84" s="140"/>
      <c r="DJ84" s="140"/>
      <c r="DK84" s="140"/>
      <c r="DL84" s="548" t="s">
        <v>56</v>
      </c>
      <c r="DM84" s="548" t="s">
        <v>56</v>
      </c>
      <c r="DN84" s="203" t="s">
        <v>868</v>
      </c>
      <c r="DO84" s="700">
        <v>1043.0833333333301</v>
      </c>
      <c r="DP84" s="713" t="s">
        <v>56</v>
      </c>
      <c r="DQ84" s="548" t="s">
        <v>56</v>
      </c>
      <c r="DR84" s="673" t="s">
        <v>56</v>
      </c>
      <c r="DS84" s="203" t="s">
        <v>56</v>
      </c>
      <c r="DT84" s="1160" t="s">
        <v>56</v>
      </c>
      <c r="DU84" s="711">
        <v>54.058001118479041</v>
      </c>
      <c r="DV84" s="711">
        <v>-26.262419714929095</v>
      </c>
      <c r="DW84" s="711">
        <v>54.310202272712303</v>
      </c>
      <c r="DX84" s="711">
        <v>-37.196738928512971</v>
      </c>
      <c r="DY84" s="710">
        <v>0.27418710553647124</v>
      </c>
      <c r="DZ84" s="710">
        <v>-0.15421979275020309</v>
      </c>
      <c r="EA84" s="710">
        <v>0.27375663709251602</v>
      </c>
      <c r="EB84" s="710">
        <v>-0.15846981549824118</v>
      </c>
      <c r="EC84" s="236"/>
      <c r="ED84" s="49"/>
      <c r="EE84" s="232"/>
      <c r="EF84" s="700">
        <v>6096</v>
      </c>
      <c r="EG84" s="712">
        <v>-6096</v>
      </c>
      <c r="EH84" s="44"/>
    </row>
    <row r="85" spans="1:138" ht="41.25" customHeight="1" x14ac:dyDescent="0.25">
      <c r="A85" s="871" t="s">
        <v>49</v>
      </c>
      <c r="B85" s="656" t="s">
        <v>96</v>
      </c>
      <c r="C85" s="656" t="s">
        <v>175</v>
      </c>
      <c r="D85" s="691" t="s">
        <v>941</v>
      </c>
      <c r="E85" s="656" t="s">
        <v>177</v>
      </c>
      <c r="F85" s="656" t="s">
        <v>942</v>
      </c>
      <c r="G85" s="901" t="s">
        <v>177</v>
      </c>
      <c r="H85" s="897" t="s">
        <v>55</v>
      </c>
      <c r="I85" s="17" t="s">
        <v>866</v>
      </c>
      <c r="J85" s="64">
        <v>13.8</v>
      </c>
      <c r="K85" s="665">
        <v>8.819949122302237</v>
      </c>
      <c r="L85" s="665">
        <v>11.482007551875</v>
      </c>
      <c r="M85" s="64">
        <v>821</v>
      </c>
      <c r="N85" s="726">
        <v>20987879.52</v>
      </c>
      <c r="O85" s="548" t="s">
        <v>863</v>
      </c>
      <c r="P85" s="909">
        <v>4.6131441210000004</v>
      </c>
      <c r="Q85" s="203" t="s">
        <v>57</v>
      </c>
      <c r="R85" s="205" t="s">
        <v>57</v>
      </c>
      <c r="S85" s="490">
        <v>0</v>
      </c>
      <c r="T85" s="18">
        <v>0</v>
      </c>
      <c r="U85" s="548">
        <v>0</v>
      </c>
      <c r="V85" s="18">
        <v>0</v>
      </c>
      <c r="W85" s="64">
        <v>1</v>
      </c>
      <c r="X85" s="18">
        <v>1</v>
      </c>
      <c r="Y85" s="18">
        <v>0</v>
      </c>
      <c r="Z85" s="18">
        <v>0</v>
      </c>
      <c r="AA85" s="18">
        <v>0</v>
      </c>
      <c r="AB85" s="18">
        <v>0</v>
      </c>
      <c r="AC85" s="18">
        <v>0</v>
      </c>
      <c r="AD85" s="18">
        <v>0</v>
      </c>
      <c r="AE85" s="18">
        <v>0</v>
      </c>
      <c r="AF85" s="18">
        <v>0</v>
      </c>
      <c r="AG85" s="64">
        <v>0</v>
      </c>
      <c r="AH85" s="18">
        <v>0</v>
      </c>
      <c r="AI85" s="64">
        <v>0</v>
      </c>
      <c r="AJ85" s="18">
        <v>0</v>
      </c>
      <c r="AK85" s="18">
        <v>78</v>
      </c>
      <c r="AL85" s="64">
        <v>77</v>
      </c>
      <c r="AM85" s="18">
        <v>1</v>
      </c>
      <c r="AN85" s="18">
        <v>1</v>
      </c>
      <c r="AO85" s="18">
        <v>0</v>
      </c>
      <c r="AP85" s="64">
        <v>0</v>
      </c>
      <c r="AQ85" s="64">
        <v>80</v>
      </c>
      <c r="AR85" s="11">
        <v>79</v>
      </c>
      <c r="AS85" s="17">
        <v>0</v>
      </c>
      <c r="AT85" s="490">
        <v>0</v>
      </c>
      <c r="AU85" s="64">
        <v>0</v>
      </c>
      <c r="AV85" s="18">
        <v>0</v>
      </c>
      <c r="AW85" s="64">
        <v>17.600000000000001</v>
      </c>
      <c r="AX85" s="18">
        <v>17.600000000000001</v>
      </c>
      <c r="AY85" s="17">
        <v>0</v>
      </c>
      <c r="AZ85" s="490">
        <v>0</v>
      </c>
      <c r="BA85" s="17">
        <v>0</v>
      </c>
      <c r="BB85" s="18">
        <v>0</v>
      </c>
      <c r="BC85" s="17">
        <v>0</v>
      </c>
      <c r="BD85" s="18">
        <v>0</v>
      </c>
      <c r="BE85" s="17">
        <v>0</v>
      </c>
      <c r="BF85" s="18">
        <v>0</v>
      </c>
      <c r="BG85" s="17">
        <v>0</v>
      </c>
      <c r="BH85" s="18">
        <v>0</v>
      </c>
      <c r="BI85" s="17">
        <v>0</v>
      </c>
      <c r="BJ85" s="18">
        <v>0</v>
      </c>
      <c r="BK85" s="17">
        <v>511.61000000000024</v>
      </c>
      <c r="BL85" s="17">
        <v>504.01000000000016</v>
      </c>
      <c r="BM85" s="17">
        <v>6</v>
      </c>
      <c r="BN85" s="17">
        <v>6</v>
      </c>
      <c r="BO85" s="18">
        <v>0</v>
      </c>
      <c r="BP85" s="18">
        <v>0</v>
      </c>
      <c r="BQ85" s="64">
        <v>535.21000000000026</v>
      </c>
      <c r="BR85" s="18">
        <v>527.61000000000013</v>
      </c>
      <c r="BS85" s="729">
        <v>0.11601848673307474</v>
      </c>
      <c r="BT85" s="17">
        <v>0</v>
      </c>
      <c r="BU85" s="17">
        <v>0</v>
      </c>
      <c r="BV85" s="17">
        <v>0</v>
      </c>
      <c r="BW85" s="17">
        <v>0</v>
      </c>
      <c r="BX85" s="17">
        <v>0</v>
      </c>
      <c r="BY85" s="17">
        <v>0</v>
      </c>
      <c r="BZ85" s="17">
        <v>0</v>
      </c>
      <c r="CA85" s="17">
        <v>0</v>
      </c>
      <c r="CB85" s="17">
        <v>0</v>
      </c>
      <c r="CC85" s="17">
        <v>0</v>
      </c>
      <c r="CD85" s="17">
        <v>0</v>
      </c>
      <c r="CE85" s="17">
        <v>0</v>
      </c>
      <c r="CF85" s="17">
        <v>0</v>
      </c>
      <c r="CG85" s="17">
        <v>0</v>
      </c>
      <c r="CH85" s="17">
        <v>0</v>
      </c>
      <c r="CI85" s="17">
        <v>0</v>
      </c>
      <c r="CJ85" s="17">
        <v>0</v>
      </c>
      <c r="CK85" s="17">
        <v>0</v>
      </c>
      <c r="CL85" s="702">
        <v>600548.28240000037</v>
      </c>
      <c r="CM85" s="702">
        <v>591627.09840000025</v>
      </c>
      <c r="CN85" s="702">
        <v>7043.0400000000009</v>
      </c>
      <c r="CO85" s="702">
        <v>7043.0400000000009</v>
      </c>
      <c r="CP85" s="702">
        <v>0</v>
      </c>
      <c r="CQ85" s="702">
        <v>0</v>
      </c>
      <c r="CR85" s="704">
        <v>607591.32240000041</v>
      </c>
      <c r="CS85" s="703">
        <v>598670.13840000029</v>
      </c>
      <c r="CT85" s="23" t="s">
        <v>56</v>
      </c>
      <c r="CU85" s="23" t="s">
        <v>56</v>
      </c>
      <c r="CV85" s="23" t="s">
        <v>56</v>
      </c>
      <c r="CW85" s="23" t="s">
        <v>56</v>
      </c>
      <c r="CX85" s="23" t="s">
        <v>56</v>
      </c>
      <c r="CY85" s="23" t="s">
        <v>56</v>
      </c>
      <c r="CZ85" s="23" t="s">
        <v>56</v>
      </c>
      <c r="DA85" s="23" t="s">
        <v>56</v>
      </c>
      <c r="DB85" s="728">
        <v>20987879.52</v>
      </c>
      <c r="DC85" s="10"/>
      <c r="DD85" s="692">
        <v>4.6131441210000004</v>
      </c>
      <c r="DE85" s="120"/>
      <c r="DF85" s="120"/>
      <c r="DG85" s="120"/>
      <c r="DH85" s="140"/>
      <c r="DI85" s="140"/>
      <c r="DJ85" s="140"/>
      <c r="DK85" s="140"/>
      <c r="DL85" s="548" t="s">
        <v>56</v>
      </c>
      <c r="DM85" s="548" t="s">
        <v>56</v>
      </c>
      <c r="DN85" s="203" t="s">
        <v>868</v>
      </c>
      <c r="DO85" s="700">
        <v>854.16666666666697</v>
      </c>
      <c r="DP85" s="713" t="s">
        <v>56</v>
      </c>
      <c r="DQ85" s="548" t="s">
        <v>56</v>
      </c>
      <c r="DR85" s="673" t="s">
        <v>56</v>
      </c>
      <c r="DS85" s="203" t="s">
        <v>56</v>
      </c>
      <c r="DT85" s="1160" t="s">
        <v>56</v>
      </c>
      <c r="DU85" s="711">
        <v>10.291902439024387</v>
      </c>
      <c r="DV85" s="711">
        <v>52.317548330251313</v>
      </c>
      <c r="DW85" s="711">
        <v>10.3683819374499</v>
      </c>
      <c r="DX85" s="711">
        <v>9.8237537385818712</v>
      </c>
      <c r="DY85" s="710">
        <v>8.8975609756097529E-2</v>
      </c>
      <c r="DZ85" s="710">
        <v>0.61143723849744058</v>
      </c>
      <c r="EA85" s="710">
        <v>8.9115191343449501E-2</v>
      </c>
      <c r="EB85" s="710">
        <v>0.57407715237748325</v>
      </c>
      <c r="EC85" s="236"/>
      <c r="ED85" s="49"/>
      <c r="EE85" s="232"/>
      <c r="EF85" s="700">
        <v>0</v>
      </c>
      <c r="EG85" s="712">
        <v>10419.666666666666</v>
      </c>
      <c r="EH85" s="44"/>
    </row>
    <row r="86" spans="1:138" ht="41.25" customHeight="1" x14ac:dyDescent="0.25">
      <c r="A86" s="871" t="s">
        <v>49</v>
      </c>
      <c r="B86" s="656" t="s">
        <v>96</v>
      </c>
      <c r="C86" s="656" t="s">
        <v>175</v>
      </c>
      <c r="D86" s="691" t="s">
        <v>941</v>
      </c>
      <c r="E86" s="656" t="s">
        <v>177</v>
      </c>
      <c r="F86" s="656" t="s">
        <v>943</v>
      </c>
      <c r="G86" s="901" t="s">
        <v>944</v>
      </c>
      <c r="H86" s="897" t="s">
        <v>55</v>
      </c>
      <c r="I86" s="17" t="s">
        <v>866</v>
      </c>
      <c r="J86" s="64">
        <v>13.8</v>
      </c>
      <c r="K86" s="665">
        <v>9.8716503726580598</v>
      </c>
      <c r="L86" s="665">
        <v>28.777462061354999</v>
      </c>
      <c r="M86" s="64">
        <v>2569</v>
      </c>
      <c r="N86" s="726">
        <v>33773769.219999999</v>
      </c>
      <c r="O86" s="548" t="s">
        <v>863</v>
      </c>
      <c r="P86" s="909">
        <v>7.6567037989999998</v>
      </c>
      <c r="Q86" s="203" t="s">
        <v>57</v>
      </c>
      <c r="R86" s="205" t="s">
        <v>57</v>
      </c>
      <c r="S86" s="490">
        <v>0</v>
      </c>
      <c r="T86" s="18">
        <v>0</v>
      </c>
      <c r="U86" s="548">
        <v>0</v>
      </c>
      <c r="V86" s="18">
        <v>0</v>
      </c>
      <c r="W86" s="64">
        <v>0</v>
      </c>
      <c r="X86" s="18">
        <v>0</v>
      </c>
      <c r="Y86" s="18">
        <v>0</v>
      </c>
      <c r="Z86" s="18">
        <v>0</v>
      </c>
      <c r="AA86" s="18">
        <v>0</v>
      </c>
      <c r="AB86" s="18">
        <v>0</v>
      </c>
      <c r="AC86" s="18">
        <v>0</v>
      </c>
      <c r="AD86" s="18">
        <v>0</v>
      </c>
      <c r="AE86" s="18">
        <v>0</v>
      </c>
      <c r="AF86" s="18">
        <v>0</v>
      </c>
      <c r="AG86" s="64">
        <v>1</v>
      </c>
      <c r="AH86" s="18">
        <v>1</v>
      </c>
      <c r="AI86" s="64">
        <v>0</v>
      </c>
      <c r="AJ86" s="18">
        <v>0</v>
      </c>
      <c r="AK86" s="18">
        <v>247</v>
      </c>
      <c r="AL86" s="64">
        <v>246</v>
      </c>
      <c r="AM86" s="18">
        <v>6</v>
      </c>
      <c r="AN86" s="18">
        <v>6</v>
      </c>
      <c r="AO86" s="18">
        <v>0</v>
      </c>
      <c r="AP86" s="64">
        <v>0</v>
      </c>
      <c r="AQ86" s="64">
        <v>254</v>
      </c>
      <c r="AR86" s="11">
        <v>253</v>
      </c>
      <c r="AS86" s="17">
        <v>0</v>
      </c>
      <c r="AT86" s="490">
        <v>0</v>
      </c>
      <c r="AU86" s="64">
        <v>0</v>
      </c>
      <c r="AV86" s="18">
        <v>0</v>
      </c>
      <c r="AW86" s="64">
        <v>0</v>
      </c>
      <c r="AX86" s="18">
        <v>0</v>
      </c>
      <c r="AY86" s="17">
        <v>0</v>
      </c>
      <c r="AZ86" s="490">
        <v>0</v>
      </c>
      <c r="BA86" s="17">
        <v>0</v>
      </c>
      <c r="BB86" s="18">
        <v>0</v>
      </c>
      <c r="BC86" s="17">
        <v>0</v>
      </c>
      <c r="BD86" s="18">
        <v>0</v>
      </c>
      <c r="BE86" s="17">
        <v>0</v>
      </c>
      <c r="BF86" s="18">
        <v>0</v>
      </c>
      <c r="BG86" s="17">
        <v>1.2</v>
      </c>
      <c r="BH86" s="18">
        <v>1.2</v>
      </c>
      <c r="BI86" s="17">
        <v>0</v>
      </c>
      <c r="BJ86" s="18">
        <v>0</v>
      </c>
      <c r="BK86" s="17">
        <v>2535.3499999999995</v>
      </c>
      <c r="BL86" s="17">
        <v>2531.5499999999984</v>
      </c>
      <c r="BM86" s="17">
        <v>57.72</v>
      </c>
      <c r="BN86" s="17">
        <v>57.72</v>
      </c>
      <c r="BO86" s="18">
        <v>0</v>
      </c>
      <c r="BP86" s="18">
        <v>0</v>
      </c>
      <c r="BQ86" s="64">
        <v>2594.2699999999991</v>
      </c>
      <c r="BR86" s="18">
        <v>2590.469999999998</v>
      </c>
      <c r="BS86" s="729">
        <v>0.33882334593364083</v>
      </c>
      <c r="BT86" s="17">
        <v>0</v>
      </c>
      <c r="BU86" s="17">
        <v>0</v>
      </c>
      <c r="BV86" s="17">
        <v>0</v>
      </c>
      <c r="BW86" s="17">
        <v>0</v>
      </c>
      <c r="BX86" s="17">
        <v>0</v>
      </c>
      <c r="BY86" s="17">
        <v>0</v>
      </c>
      <c r="BZ86" s="17">
        <v>0</v>
      </c>
      <c r="CA86" s="17">
        <v>0</v>
      </c>
      <c r="CB86" s="17">
        <v>0</v>
      </c>
      <c r="CC86" s="17">
        <v>0</v>
      </c>
      <c r="CD86" s="17">
        <v>0</v>
      </c>
      <c r="CE86" s="17">
        <v>0</v>
      </c>
      <c r="CF86" s="17">
        <v>0</v>
      </c>
      <c r="CG86" s="17">
        <v>0</v>
      </c>
      <c r="CH86" s="17">
        <v>6054.9119999999994</v>
      </c>
      <c r="CI86" s="17">
        <v>6054.9119999999994</v>
      </c>
      <c r="CJ86" s="17">
        <v>0</v>
      </c>
      <c r="CK86" s="17">
        <v>0</v>
      </c>
      <c r="CL86" s="702">
        <v>2976095.2439999995</v>
      </c>
      <c r="CM86" s="702">
        <v>2971634.6519999984</v>
      </c>
      <c r="CN86" s="702">
        <v>67754.044800000003</v>
      </c>
      <c r="CO86" s="702">
        <v>67754.044800000003</v>
      </c>
      <c r="CP86" s="702">
        <v>0</v>
      </c>
      <c r="CQ86" s="702">
        <v>0</v>
      </c>
      <c r="CR86" s="704">
        <v>3049904.2007999993</v>
      </c>
      <c r="CS86" s="703">
        <v>3045443.6087999982</v>
      </c>
      <c r="CT86" s="23" t="s">
        <v>56</v>
      </c>
      <c r="CU86" s="23" t="s">
        <v>56</v>
      </c>
      <c r="CV86" s="23" t="s">
        <v>56</v>
      </c>
      <c r="CW86" s="23" t="s">
        <v>56</v>
      </c>
      <c r="CX86" s="23" t="s">
        <v>56</v>
      </c>
      <c r="CY86" s="23" t="s">
        <v>56</v>
      </c>
      <c r="CZ86" s="23" t="s">
        <v>56</v>
      </c>
      <c r="DA86" s="23" t="s">
        <v>56</v>
      </c>
      <c r="DB86" s="728">
        <v>33773769.219999999</v>
      </c>
      <c r="DC86" s="10"/>
      <c r="DD86" s="692">
        <v>7.6567037989999998</v>
      </c>
      <c r="DE86" s="120"/>
      <c r="DF86" s="120"/>
      <c r="DG86" s="120"/>
      <c r="DH86" s="140"/>
      <c r="DI86" s="140"/>
      <c r="DJ86" s="140"/>
      <c r="DK86" s="140"/>
      <c r="DL86" s="548" t="s">
        <v>56</v>
      </c>
      <c r="DM86" s="548" t="s">
        <v>56</v>
      </c>
      <c r="DN86" s="203" t="s">
        <v>868</v>
      </c>
      <c r="DO86" s="700">
        <v>2669.9166666666702</v>
      </c>
      <c r="DP86" s="713" t="s">
        <v>56</v>
      </c>
      <c r="DQ86" s="548" t="s">
        <v>56</v>
      </c>
      <c r="DR86" s="673" t="s">
        <v>56</v>
      </c>
      <c r="DS86" s="203" t="s">
        <v>56</v>
      </c>
      <c r="DT86" s="1160" t="s">
        <v>56</v>
      </c>
      <c r="DU86" s="711">
        <v>31.580011860544918</v>
      </c>
      <c r="DV86" s="711">
        <v>122.63700148700548</v>
      </c>
      <c r="DW86" s="711">
        <v>31.022399243111</v>
      </c>
      <c r="DX86" s="711">
        <v>37.396739797479938</v>
      </c>
      <c r="DY86" s="710">
        <v>0.30225662473859943</v>
      </c>
      <c r="DZ86" s="710">
        <v>0.90006509041286176</v>
      </c>
      <c r="EA86" s="710">
        <v>0.301719177684041</v>
      </c>
      <c r="EB86" s="710">
        <v>0.78224715258015165</v>
      </c>
      <c r="EC86" s="236"/>
      <c r="ED86" s="49"/>
      <c r="EE86" s="232"/>
      <c r="EF86" s="700">
        <v>48826</v>
      </c>
      <c r="EG86" s="712">
        <v>36107.666666666672</v>
      </c>
      <c r="EH86" s="44"/>
    </row>
    <row r="87" spans="1:138" ht="41.25" customHeight="1" x14ac:dyDescent="0.25">
      <c r="A87" s="871" t="s">
        <v>49</v>
      </c>
      <c r="B87" s="656" t="s">
        <v>96</v>
      </c>
      <c r="C87" s="656" t="s">
        <v>175</v>
      </c>
      <c r="D87" s="691" t="s">
        <v>941</v>
      </c>
      <c r="E87" s="656" t="s">
        <v>177</v>
      </c>
      <c r="F87" s="656" t="s">
        <v>945</v>
      </c>
      <c r="G87" s="901" t="s">
        <v>177</v>
      </c>
      <c r="H87" s="897" t="s">
        <v>55</v>
      </c>
      <c r="I87" s="17" t="s">
        <v>866</v>
      </c>
      <c r="J87" s="64">
        <v>13.8</v>
      </c>
      <c r="K87" s="665">
        <v>8.819949122302237</v>
      </c>
      <c r="L87" s="665">
        <v>19.943749958516999</v>
      </c>
      <c r="M87" s="64">
        <v>2323</v>
      </c>
      <c r="N87" s="726">
        <v>27583259.370000001</v>
      </c>
      <c r="O87" s="548" t="s">
        <v>863</v>
      </c>
      <c r="P87" s="909">
        <v>6.2145982980000003</v>
      </c>
      <c r="Q87" s="203" t="s">
        <v>57</v>
      </c>
      <c r="R87" s="205" t="s">
        <v>57</v>
      </c>
      <c r="S87" s="490">
        <v>0</v>
      </c>
      <c r="T87" s="18">
        <v>0</v>
      </c>
      <c r="U87" s="548">
        <v>0</v>
      </c>
      <c r="V87" s="18">
        <v>0</v>
      </c>
      <c r="W87" s="64">
        <v>0</v>
      </c>
      <c r="X87" s="18">
        <v>0</v>
      </c>
      <c r="Y87" s="18">
        <v>0</v>
      </c>
      <c r="Z87" s="18">
        <v>0</v>
      </c>
      <c r="AA87" s="18">
        <v>0</v>
      </c>
      <c r="AB87" s="18">
        <v>0</v>
      </c>
      <c r="AC87" s="18">
        <v>0</v>
      </c>
      <c r="AD87" s="18">
        <v>0</v>
      </c>
      <c r="AE87" s="18">
        <v>0</v>
      </c>
      <c r="AF87" s="18">
        <v>0</v>
      </c>
      <c r="AG87" s="64">
        <v>0</v>
      </c>
      <c r="AH87" s="18">
        <v>0</v>
      </c>
      <c r="AI87" s="64">
        <v>0</v>
      </c>
      <c r="AJ87" s="18">
        <v>0</v>
      </c>
      <c r="AK87" s="18">
        <v>184</v>
      </c>
      <c r="AL87" s="64">
        <v>183</v>
      </c>
      <c r="AM87" s="18">
        <v>8</v>
      </c>
      <c r="AN87" s="18">
        <v>8</v>
      </c>
      <c r="AO87" s="18">
        <v>0</v>
      </c>
      <c r="AP87" s="64">
        <v>0</v>
      </c>
      <c r="AQ87" s="64">
        <v>192</v>
      </c>
      <c r="AR87" s="11">
        <v>191</v>
      </c>
      <c r="AS87" s="17">
        <v>0</v>
      </c>
      <c r="AT87" s="490">
        <v>0</v>
      </c>
      <c r="AU87" s="64">
        <v>0</v>
      </c>
      <c r="AV87" s="18">
        <v>0</v>
      </c>
      <c r="AW87" s="64">
        <v>0</v>
      </c>
      <c r="AX87" s="18">
        <v>0</v>
      </c>
      <c r="AY87" s="17">
        <v>0</v>
      </c>
      <c r="AZ87" s="490">
        <v>0</v>
      </c>
      <c r="BA87" s="17">
        <v>0</v>
      </c>
      <c r="BB87" s="18">
        <v>0</v>
      </c>
      <c r="BC87" s="17">
        <v>0</v>
      </c>
      <c r="BD87" s="18">
        <v>0</v>
      </c>
      <c r="BE87" s="17">
        <v>0</v>
      </c>
      <c r="BF87" s="18">
        <v>0</v>
      </c>
      <c r="BG87" s="17">
        <v>0</v>
      </c>
      <c r="BH87" s="18">
        <v>0</v>
      </c>
      <c r="BI87" s="17">
        <v>0</v>
      </c>
      <c r="BJ87" s="18">
        <v>0</v>
      </c>
      <c r="BK87" s="17">
        <v>1165.6100000000001</v>
      </c>
      <c r="BL87" s="17">
        <v>1160.6100000000006</v>
      </c>
      <c r="BM87" s="17">
        <v>62.959999999999994</v>
      </c>
      <c r="BN87" s="17">
        <v>62.96</v>
      </c>
      <c r="BO87" s="18">
        <v>0</v>
      </c>
      <c r="BP87" s="18">
        <v>0</v>
      </c>
      <c r="BQ87" s="64">
        <v>1228.5700000000002</v>
      </c>
      <c r="BR87" s="18">
        <v>1223.5700000000006</v>
      </c>
      <c r="BS87" s="729">
        <v>0.1976909755205549</v>
      </c>
      <c r="BT87" s="17">
        <v>0</v>
      </c>
      <c r="BU87" s="17">
        <v>0</v>
      </c>
      <c r="BV87" s="17">
        <v>0</v>
      </c>
      <c r="BW87" s="17">
        <v>0</v>
      </c>
      <c r="BX87" s="17">
        <v>0</v>
      </c>
      <c r="BY87" s="17">
        <v>0</v>
      </c>
      <c r="BZ87" s="17">
        <v>0</v>
      </c>
      <c r="CA87" s="17">
        <v>0</v>
      </c>
      <c r="CB87" s="17">
        <v>0</v>
      </c>
      <c r="CC87" s="17">
        <v>0</v>
      </c>
      <c r="CD87" s="17">
        <v>0</v>
      </c>
      <c r="CE87" s="17">
        <v>0</v>
      </c>
      <c r="CF87" s="17">
        <v>0</v>
      </c>
      <c r="CG87" s="17">
        <v>0</v>
      </c>
      <c r="CH87" s="17">
        <v>0</v>
      </c>
      <c r="CI87" s="17">
        <v>0</v>
      </c>
      <c r="CJ87" s="17">
        <v>0</v>
      </c>
      <c r="CK87" s="17">
        <v>0</v>
      </c>
      <c r="CL87" s="702">
        <v>1368239.6424000002</v>
      </c>
      <c r="CM87" s="702">
        <v>1362370.4424000008</v>
      </c>
      <c r="CN87" s="702">
        <v>73904.96639999999</v>
      </c>
      <c r="CO87" s="702">
        <v>73904.966400000005</v>
      </c>
      <c r="CP87" s="702">
        <v>0</v>
      </c>
      <c r="CQ87" s="702">
        <v>0</v>
      </c>
      <c r="CR87" s="704">
        <v>1442144.6088000003</v>
      </c>
      <c r="CS87" s="703">
        <v>1436275.4088000008</v>
      </c>
      <c r="CT87" s="23">
        <v>1</v>
      </c>
      <c r="CU87" s="23">
        <v>4</v>
      </c>
      <c r="CV87" s="23" t="s">
        <v>177</v>
      </c>
      <c r="CW87" s="23">
        <v>4</v>
      </c>
      <c r="CX87" s="23">
        <v>24</v>
      </c>
      <c r="CY87" s="23">
        <v>0</v>
      </c>
      <c r="CZ87" s="23">
        <v>0</v>
      </c>
      <c r="DA87" s="23" t="s">
        <v>946</v>
      </c>
      <c r="DB87" s="728">
        <v>27583259.370000001</v>
      </c>
      <c r="DC87" s="10"/>
      <c r="DD87" s="692">
        <v>6.2145982980000003</v>
      </c>
      <c r="DE87" s="120"/>
      <c r="DF87" s="120"/>
      <c r="DG87" s="120"/>
      <c r="DH87" s="140"/>
      <c r="DI87" s="140"/>
      <c r="DJ87" s="140"/>
      <c r="DK87" s="140"/>
      <c r="DL87" s="548" t="s">
        <v>56</v>
      </c>
      <c r="DM87" s="548" t="s">
        <v>56</v>
      </c>
      <c r="DN87" s="203" t="s">
        <v>868</v>
      </c>
      <c r="DO87" s="700">
        <v>2368.75</v>
      </c>
      <c r="DP87" s="713" t="s">
        <v>56</v>
      </c>
      <c r="DQ87" s="548" t="s">
        <v>56</v>
      </c>
      <c r="DR87" s="673" t="s">
        <v>56</v>
      </c>
      <c r="DS87" s="203" t="s">
        <v>56</v>
      </c>
      <c r="DT87" s="1160" t="s">
        <v>56</v>
      </c>
      <c r="DU87" s="711">
        <v>112.72865435356201</v>
      </c>
      <c r="DV87" s="711">
        <v>-50.5942004394363</v>
      </c>
      <c r="DW87" s="711">
        <v>106.542991103497</v>
      </c>
      <c r="DX87" s="711">
        <v>-48.816194705321635</v>
      </c>
      <c r="DY87" s="710">
        <v>0.80844327176781006</v>
      </c>
      <c r="DZ87" s="710">
        <v>0.5306102185042989</v>
      </c>
      <c r="EA87" s="710">
        <v>0.79767107276145499</v>
      </c>
      <c r="EB87" s="710">
        <v>0.53944197988418685</v>
      </c>
      <c r="EC87" s="236"/>
      <c r="ED87" s="49"/>
      <c r="EE87" s="232"/>
      <c r="EF87" s="700">
        <v>192251</v>
      </c>
      <c r="EG87" s="712">
        <v>-99487.666666666672</v>
      </c>
      <c r="EH87" s="44"/>
    </row>
    <row r="88" spans="1:138" ht="41.25" customHeight="1" x14ac:dyDescent="0.25">
      <c r="A88" s="871" t="s">
        <v>49</v>
      </c>
      <c r="B88" s="656" t="s">
        <v>96</v>
      </c>
      <c r="C88" s="656" t="s">
        <v>175</v>
      </c>
      <c r="D88" s="691" t="s">
        <v>941</v>
      </c>
      <c r="E88" s="656" t="s">
        <v>177</v>
      </c>
      <c r="F88" s="656" t="s">
        <v>947</v>
      </c>
      <c r="G88" s="901" t="s">
        <v>177</v>
      </c>
      <c r="H88" s="897" t="s">
        <v>55</v>
      </c>
      <c r="I88" s="17" t="s">
        <v>866</v>
      </c>
      <c r="J88" s="64">
        <v>13.8</v>
      </c>
      <c r="K88" s="665">
        <v>7.3858110536352068</v>
      </c>
      <c r="L88" s="665">
        <v>9.2568181625640005</v>
      </c>
      <c r="M88" s="64">
        <v>217</v>
      </c>
      <c r="N88" s="726">
        <v>27071549.379999999</v>
      </c>
      <c r="O88" s="548" t="s">
        <v>863</v>
      </c>
      <c r="P88" s="909">
        <v>5.4895618300000004</v>
      </c>
      <c r="Q88" s="203" t="s">
        <v>57</v>
      </c>
      <c r="R88" s="205" t="s">
        <v>57</v>
      </c>
      <c r="S88" s="490">
        <v>0</v>
      </c>
      <c r="T88" s="18">
        <v>0</v>
      </c>
      <c r="U88" s="548">
        <v>0</v>
      </c>
      <c r="V88" s="18">
        <v>0</v>
      </c>
      <c r="W88" s="64">
        <v>0</v>
      </c>
      <c r="X88" s="18">
        <v>0</v>
      </c>
      <c r="Y88" s="18">
        <v>0</v>
      </c>
      <c r="Z88" s="18">
        <v>0</v>
      </c>
      <c r="AA88" s="18">
        <v>0</v>
      </c>
      <c r="AB88" s="18">
        <v>0</v>
      </c>
      <c r="AC88" s="18">
        <v>0</v>
      </c>
      <c r="AD88" s="18">
        <v>0</v>
      </c>
      <c r="AE88" s="18">
        <v>0</v>
      </c>
      <c r="AF88" s="18">
        <v>0</v>
      </c>
      <c r="AG88" s="64">
        <v>0</v>
      </c>
      <c r="AH88" s="18">
        <v>0</v>
      </c>
      <c r="AI88" s="64">
        <v>0</v>
      </c>
      <c r="AJ88" s="18">
        <v>0</v>
      </c>
      <c r="AK88" s="18">
        <v>12</v>
      </c>
      <c r="AL88" s="64">
        <v>12</v>
      </c>
      <c r="AM88" s="18">
        <v>0</v>
      </c>
      <c r="AN88" s="18" t="s">
        <v>58</v>
      </c>
      <c r="AO88" s="18">
        <v>0</v>
      </c>
      <c r="AP88" s="64">
        <v>0</v>
      </c>
      <c r="AQ88" s="64">
        <v>12</v>
      </c>
      <c r="AR88" s="11">
        <v>12</v>
      </c>
      <c r="AS88" s="17">
        <v>0</v>
      </c>
      <c r="AT88" s="490">
        <v>0</v>
      </c>
      <c r="AU88" s="64">
        <v>0</v>
      </c>
      <c r="AV88" s="18">
        <v>0</v>
      </c>
      <c r="AW88" s="64">
        <v>0</v>
      </c>
      <c r="AX88" s="18">
        <v>0</v>
      </c>
      <c r="AY88" s="17">
        <v>0</v>
      </c>
      <c r="AZ88" s="490">
        <v>0</v>
      </c>
      <c r="BA88" s="17">
        <v>0</v>
      </c>
      <c r="BB88" s="18">
        <v>0</v>
      </c>
      <c r="BC88" s="17">
        <v>0</v>
      </c>
      <c r="BD88" s="18">
        <v>0</v>
      </c>
      <c r="BE88" s="17">
        <v>0</v>
      </c>
      <c r="BF88" s="18">
        <v>0</v>
      </c>
      <c r="BG88" s="17">
        <v>0</v>
      </c>
      <c r="BH88" s="18">
        <v>0</v>
      </c>
      <c r="BI88" s="17">
        <v>0</v>
      </c>
      <c r="BJ88" s="18">
        <v>0</v>
      </c>
      <c r="BK88" s="17">
        <v>267.43</v>
      </c>
      <c r="BL88" s="17">
        <v>267.43</v>
      </c>
      <c r="BM88" s="17">
        <v>0</v>
      </c>
      <c r="BN88" s="17" t="s">
        <v>58</v>
      </c>
      <c r="BO88" s="18">
        <v>0</v>
      </c>
      <c r="BP88" s="18">
        <v>0</v>
      </c>
      <c r="BQ88" s="64">
        <v>267.43</v>
      </c>
      <c r="BR88" s="18">
        <v>267.43</v>
      </c>
      <c r="BS88" s="729">
        <v>4.8716092154845077E-2</v>
      </c>
      <c r="BT88" s="17">
        <v>0</v>
      </c>
      <c r="BU88" s="17">
        <v>0</v>
      </c>
      <c r="BV88" s="17">
        <v>0</v>
      </c>
      <c r="BW88" s="17">
        <v>0</v>
      </c>
      <c r="BX88" s="17">
        <v>0</v>
      </c>
      <c r="BY88" s="17">
        <v>0</v>
      </c>
      <c r="BZ88" s="17">
        <v>0</v>
      </c>
      <c r="CA88" s="17">
        <v>0</v>
      </c>
      <c r="CB88" s="17">
        <v>0</v>
      </c>
      <c r="CC88" s="17">
        <v>0</v>
      </c>
      <c r="CD88" s="17">
        <v>0</v>
      </c>
      <c r="CE88" s="17">
        <v>0</v>
      </c>
      <c r="CF88" s="17">
        <v>0</v>
      </c>
      <c r="CG88" s="17">
        <v>0</v>
      </c>
      <c r="CH88" s="17">
        <v>0</v>
      </c>
      <c r="CI88" s="17">
        <v>0</v>
      </c>
      <c r="CJ88" s="17">
        <v>0</v>
      </c>
      <c r="CK88" s="17">
        <v>0</v>
      </c>
      <c r="CL88" s="702">
        <v>313920.03120000003</v>
      </c>
      <c r="CM88" s="702">
        <v>313920.03120000003</v>
      </c>
      <c r="CN88" s="702">
        <v>0</v>
      </c>
      <c r="CO88" s="702">
        <v>0</v>
      </c>
      <c r="CP88" s="702">
        <v>0</v>
      </c>
      <c r="CQ88" s="702">
        <v>0</v>
      </c>
      <c r="CR88" s="704">
        <v>313920.03120000003</v>
      </c>
      <c r="CS88" s="703">
        <v>313920.03120000003</v>
      </c>
      <c r="CT88" s="23" t="s">
        <v>56</v>
      </c>
      <c r="CU88" s="23" t="s">
        <v>56</v>
      </c>
      <c r="CV88" s="23" t="s">
        <v>56</v>
      </c>
      <c r="CW88" s="23" t="s">
        <v>56</v>
      </c>
      <c r="CX88" s="23" t="s">
        <v>56</v>
      </c>
      <c r="CY88" s="23" t="s">
        <v>56</v>
      </c>
      <c r="CZ88" s="23" t="s">
        <v>56</v>
      </c>
      <c r="DA88" s="23" t="s">
        <v>56</v>
      </c>
      <c r="DB88" s="728">
        <v>27071549.379999999</v>
      </c>
      <c r="DC88" s="10"/>
      <c r="DD88" s="692">
        <v>5.4895618300000004</v>
      </c>
      <c r="DE88" s="120"/>
      <c r="DF88" s="120"/>
      <c r="DG88" s="120"/>
      <c r="DH88" s="140"/>
      <c r="DI88" s="140"/>
      <c r="DJ88" s="140"/>
      <c r="DK88" s="140"/>
      <c r="DL88" s="548" t="s">
        <v>56</v>
      </c>
      <c r="DM88" s="548" t="s">
        <v>56</v>
      </c>
      <c r="DN88" s="203" t="s">
        <v>868</v>
      </c>
      <c r="DO88" s="700">
        <v>217.083333333333</v>
      </c>
      <c r="DP88" s="713" t="s">
        <v>56</v>
      </c>
      <c r="DQ88" s="548" t="s">
        <v>56</v>
      </c>
      <c r="DR88" s="673" t="s">
        <v>56</v>
      </c>
      <c r="DS88" s="203" t="s">
        <v>56</v>
      </c>
      <c r="DT88" s="1160" t="s">
        <v>56</v>
      </c>
      <c r="DU88" s="711">
        <v>14.469097888675647</v>
      </c>
      <c r="DV88" s="711">
        <v>84.189584783328399</v>
      </c>
      <c r="DW88" s="711">
        <v>14.5553240740741</v>
      </c>
      <c r="DX88" s="711">
        <v>84.101428162075877</v>
      </c>
      <c r="DY88" s="710">
        <v>1.3819577735124782E-2</v>
      </c>
      <c r="DZ88" s="710">
        <v>0.70416964339409183</v>
      </c>
      <c r="EA88" s="710">
        <v>1.38888888888889E-2</v>
      </c>
      <c r="EB88" s="710">
        <v>0.70404556810262331</v>
      </c>
      <c r="EC88" s="236"/>
      <c r="ED88" s="49"/>
      <c r="EE88" s="232"/>
      <c r="EF88" s="700">
        <v>0</v>
      </c>
      <c r="EG88" s="712">
        <v>18852.666666666668</v>
      </c>
      <c r="EH88" s="44"/>
    </row>
    <row r="89" spans="1:138" ht="41.25" customHeight="1" x14ac:dyDescent="0.25">
      <c r="A89" s="871" t="s">
        <v>49</v>
      </c>
      <c r="B89" s="656" t="s">
        <v>96</v>
      </c>
      <c r="C89" s="656" t="s">
        <v>175</v>
      </c>
      <c r="D89" s="691" t="s">
        <v>941</v>
      </c>
      <c r="E89" s="656" t="s">
        <v>177</v>
      </c>
      <c r="F89" s="656" t="s">
        <v>948</v>
      </c>
      <c r="G89" s="901" t="s">
        <v>177</v>
      </c>
      <c r="H89" s="897" t="s">
        <v>55</v>
      </c>
      <c r="I89" s="17" t="s">
        <v>860</v>
      </c>
      <c r="J89" s="64">
        <v>13.8</v>
      </c>
      <c r="K89" s="665">
        <v>10.612621708136025</v>
      </c>
      <c r="L89" s="665">
        <v>9.845075737098</v>
      </c>
      <c r="M89" s="64">
        <v>1626</v>
      </c>
      <c r="N89" s="726">
        <v>19160359.550000001</v>
      </c>
      <c r="O89" s="548" t="s">
        <v>863</v>
      </c>
      <c r="P89" s="909">
        <v>4.230707303</v>
      </c>
      <c r="Q89" s="203" t="s">
        <v>57</v>
      </c>
      <c r="R89" s="205" t="s">
        <v>57</v>
      </c>
      <c r="S89" s="490">
        <v>0</v>
      </c>
      <c r="T89" s="18">
        <v>0</v>
      </c>
      <c r="U89" s="548">
        <v>0</v>
      </c>
      <c r="V89" s="18">
        <v>0</v>
      </c>
      <c r="W89" s="64">
        <v>0</v>
      </c>
      <c r="X89" s="18">
        <v>0</v>
      </c>
      <c r="Y89" s="18">
        <v>0</v>
      </c>
      <c r="Z89" s="18">
        <v>0</v>
      </c>
      <c r="AA89" s="18">
        <v>0</v>
      </c>
      <c r="AB89" s="18">
        <v>0</v>
      </c>
      <c r="AC89" s="18">
        <v>0</v>
      </c>
      <c r="AD89" s="18">
        <v>0</v>
      </c>
      <c r="AE89" s="18">
        <v>0</v>
      </c>
      <c r="AF89" s="18">
        <v>0</v>
      </c>
      <c r="AG89" s="64">
        <v>0</v>
      </c>
      <c r="AH89" s="18">
        <v>0</v>
      </c>
      <c r="AI89" s="64">
        <v>0</v>
      </c>
      <c r="AJ89" s="18">
        <v>0</v>
      </c>
      <c r="AK89" s="18">
        <v>106</v>
      </c>
      <c r="AL89" s="64">
        <v>106</v>
      </c>
      <c r="AM89" s="18">
        <v>5</v>
      </c>
      <c r="AN89" s="18">
        <v>5</v>
      </c>
      <c r="AO89" s="18">
        <v>0</v>
      </c>
      <c r="AP89" s="64">
        <v>0</v>
      </c>
      <c r="AQ89" s="64">
        <v>111</v>
      </c>
      <c r="AR89" s="11">
        <v>111</v>
      </c>
      <c r="AS89" s="17">
        <v>0</v>
      </c>
      <c r="AT89" s="490">
        <v>0</v>
      </c>
      <c r="AU89" s="64">
        <v>0</v>
      </c>
      <c r="AV89" s="18">
        <v>0</v>
      </c>
      <c r="AW89" s="64">
        <v>0</v>
      </c>
      <c r="AX89" s="18">
        <v>0</v>
      </c>
      <c r="AY89" s="17">
        <v>0</v>
      </c>
      <c r="AZ89" s="490">
        <v>0</v>
      </c>
      <c r="BA89" s="17">
        <v>0</v>
      </c>
      <c r="BB89" s="18">
        <v>0</v>
      </c>
      <c r="BC89" s="17">
        <v>0</v>
      </c>
      <c r="BD89" s="18">
        <v>0</v>
      </c>
      <c r="BE89" s="17">
        <v>0</v>
      </c>
      <c r="BF89" s="18">
        <v>0</v>
      </c>
      <c r="BG89" s="17">
        <v>0</v>
      </c>
      <c r="BH89" s="18">
        <v>0</v>
      </c>
      <c r="BI89" s="17">
        <v>0</v>
      </c>
      <c r="BJ89" s="18">
        <v>0</v>
      </c>
      <c r="BK89" s="17">
        <v>609.29399999999998</v>
      </c>
      <c r="BL89" s="17">
        <v>609.29399999999998</v>
      </c>
      <c r="BM89" s="17">
        <v>43.89</v>
      </c>
      <c r="BN89" s="17">
        <v>43.89</v>
      </c>
      <c r="BO89" s="18">
        <v>0</v>
      </c>
      <c r="BP89" s="18">
        <v>0</v>
      </c>
      <c r="BQ89" s="64">
        <v>653.18399999999997</v>
      </c>
      <c r="BR89" s="18">
        <v>653.18399999999997</v>
      </c>
      <c r="BS89" s="729">
        <v>0.15439120535160311</v>
      </c>
      <c r="BT89" s="17">
        <v>0</v>
      </c>
      <c r="BU89" s="17">
        <v>0</v>
      </c>
      <c r="BV89" s="17">
        <v>0</v>
      </c>
      <c r="BW89" s="17">
        <v>0</v>
      </c>
      <c r="BX89" s="17">
        <v>0</v>
      </c>
      <c r="BY89" s="17">
        <v>0</v>
      </c>
      <c r="BZ89" s="17">
        <v>0</v>
      </c>
      <c r="CA89" s="17">
        <v>0</v>
      </c>
      <c r="CB89" s="17">
        <v>0</v>
      </c>
      <c r="CC89" s="17">
        <v>0</v>
      </c>
      <c r="CD89" s="17">
        <v>0</v>
      </c>
      <c r="CE89" s="17">
        <v>0</v>
      </c>
      <c r="CF89" s="17">
        <v>0</v>
      </c>
      <c r="CG89" s="17">
        <v>0</v>
      </c>
      <c r="CH89" s="17">
        <v>0</v>
      </c>
      <c r="CI89" s="17">
        <v>0</v>
      </c>
      <c r="CJ89" s="17">
        <v>0</v>
      </c>
      <c r="CK89" s="17">
        <v>0</v>
      </c>
      <c r="CL89" s="702">
        <v>715213.66896000004</v>
      </c>
      <c r="CM89" s="702">
        <v>715213.66896000004</v>
      </c>
      <c r="CN89" s="702">
        <v>51519.837599999999</v>
      </c>
      <c r="CO89" s="702">
        <v>51519.837599999999</v>
      </c>
      <c r="CP89" s="702">
        <v>0</v>
      </c>
      <c r="CQ89" s="702">
        <v>0</v>
      </c>
      <c r="CR89" s="704">
        <v>766733.50656000001</v>
      </c>
      <c r="CS89" s="703">
        <v>766733.50656000001</v>
      </c>
      <c r="CT89" s="23" t="s">
        <v>56</v>
      </c>
      <c r="CU89" s="23" t="s">
        <v>56</v>
      </c>
      <c r="CV89" s="23" t="s">
        <v>56</v>
      </c>
      <c r="CW89" s="23" t="s">
        <v>56</v>
      </c>
      <c r="CX89" s="23" t="s">
        <v>56</v>
      </c>
      <c r="CY89" s="23" t="s">
        <v>56</v>
      </c>
      <c r="CZ89" s="23" t="s">
        <v>56</v>
      </c>
      <c r="DA89" s="23" t="s">
        <v>56</v>
      </c>
      <c r="DB89" s="728">
        <v>19160359.550000001</v>
      </c>
      <c r="DC89" s="10"/>
      <c r="DD89" s="692">
        <v>4.230707303</v>
      </c>
      <c r="DE89" s="120"/>
      <c r="DF89" s="120"/>
      <c r="DG89" s="120"/>
      <c r="DH89" s="140"/>
      <c r="DI89" s="140"/>
      <c r="DJ89" s="140"/>
      <c r="DK89" s="140"/>
      <c r="DL89" s="548" t="s">
        <v>56</v>
      </c>
      <c r="DM89" s="548" t="s">
        <v>56</v>
      </c>
      <c r="DN89" s="203" t="s">
        <v>868</v>
      </c>
      <c r="DO89" s="700">
        <v>1643.9166666666699</v>
      </c>
      <c r="DP89" s="713" t="s">
        <v>56</v>
      </c>
      <c r="DQ89" s="548" t="s">
        <v>56</v>
      </c>
      <c r="DR89" s="673" t="s">
        <v>56</v>
      </c>
      <c r="DS89" s="203" t="s">
        <v>56</v>
      </c>
      <c r="DT89" s="1160" t="s">
        <v>56</v>
      </c>
      <c r="DU89" s="711">
        <v>11.639276119024665</v>
      </c>
      <c r="DV89" s="711">
        <v>42.995204831385422</v>
      </c>
      <c r="DW89" s="711">
        <v>11.758518811385599</v>
      </c>
      <c r="DX89" s="711">
        <v>42.692580061356473</v>
      </c>
      <c r="DY89" s="710">
        <v>0.21047295584731546</v>
      </c>
      <c r="DZ89" s="710">
        <v>0.16947579916377703</v>
      </c>
      <c r="EA89" s="710">
        <v>0.21124160668814501</v>
      </c>
      <c r="EB89" s="710">
        <v>0.16870616332970029</v>
      </c>
      <c r="EC89" s="236"/>
      <c r="ED89" s="49"/>
      <c r="EE89" s="232"/>
      <c r="EF89" s="700">
        <v>0</v>
      </c>
      <c r="EG89" s="712">
        <v>48940</v>
      </c>
      <c r="EH89" s="44"/>
    </row>
    <row r="90" spans="1:138" ht="41.25" customHeight="1" x14ac:dyDescent="0.25">
      <c r="A90" s="871" t="s">
        <v>49</v>
      </c>
      <c r="B90" s="656" t="s">
        <v>96</v>
      </c>
      <c r="C90" s="656" t="s">
        <v>175</v>
      </c>
      <c r="D90" s="691" t="s">
        <v>221</v>
      </c>
      <c r="E90" s="656" t="s">
        <v>222</v>
      </c>
      <c r="F90" s="656" t="s">
        <v>949</v>
      </c>
      <c r="G90" s="901" t="s">
        <v>950</v>
      </c>
      <c r="H90" s="897" t="s">
        <v>55</v>
      </c>
      <c r="I90" s="17" t="s">
        <v>860</v>
      </c>
      <c r="J90" s="64">
        <v>13.8</v>
      </c>
      <c r="K90" s="665">
        <v>11.759932163069649</v>
      </c>
      <c r="L90" s="665">
        <v>33.765151444920001</v>
      </c>
      <c r="M90" s="64">
        <v>2522</v>
      </c>
      <c r="N90" s="726">
        <v>14590836.310000001</v>
      </c>
      <c r="O90" s="548" t="s">
        <v>863</v>
      </c>
      <c r="P90" s="909">
        <v>8.2542613280000001</v>
      </c>
      <c r="Q90" s="203" t="s">
        <v>57</v>
      </c>
      <c r="R90" s="205" t="s">
        <v>57</v>
      </c>
      <c r="S90" s="490">
        <v>0</v>
      </c>
      <c r="T90" s="18">
        <v>0</v>
      </c>
      <c r="U90" s="548">
        <v>0</v>
      </c>
      <c r="V90" s="18">
        <v>0</v>
      </c>
      <c r="W90" s="64">
        <v>0</v>
      </c>
      <c r="X90" s="18">
        <v>0</v>
      </c>
      <c r="Y90" s="18">
        <v>0</v>
      </c>
      <c r="Z90" s="18">
        <v>0</v>
      </c>
      <c r="AA90" s="18">
        <v>0</v>
      </c>
      <c r="AB90" s="18">
        <v>0</v>
      </c>
      <c r="AC90" s="18">
        <v>0</v>
      </c>
      <c r="AD90" s="18">
        <v>0</v>
      </c>
      <c r="AE90" s="18">
        <v>0</v>
      </c>
      <c r="AF90" s="18">
        <v>0</v>
      </c>
      <c r="AG90" s="64">
        <v>0</v>
      </c>
      <c r="AH90" s="18">
        <v>0</v>
      </c>
      <c r="AI90" s="64">
        <v>0</v>
      </c>
      <c r="AJ90" s="18">
        <v>0</v>
      </c>
      <c r="AK90" s="18">
        <v>236</v>
      </c>
      <c r="AL90" s="64">
        <v>233</v>
      </c>
      <c r="AM90" s="18">
        <v>5</v>
      </c>
      <c r="AN90" s="18">
        <v>5</v>
      </c>
      <c r="AO90" s="18">
        <v>0</v>
      </c>
      <c r="AP90" s="64">
        <v>0</v>
      </c>
      <c r="AQ90" s="64">
        <v>241</v>
      </c>
      <c r="AR90" s="11">
        <v>238</v>
      </c>
      <c r="AS90" s="17">
        <v>0</v>
      </c>
      <c r="AT90" s="490">
        <v>0</v>
      </c>
      <c r="AU90" s="64">
        <v>0</v>
      </c>
      <c r="AV90" s="18">
        <v>0</v>
      </c>
      <c r="AW90" s="64">
        <v>0</v>
      </c>
      <c r="AX90" s="18">
        <v>0</v>
      </c>
      <c r="AY90" s="17">
        <v>0</v>
      </c>
      <c r="AZ90" s="490">
        <v>0</v>
      </c>
      <c r="BA90" s="17">
        <v>0</v>
      </c>
      <c r="BB90" s="18">
        <v>0</v>
      </c>
      <c r="BC90" s="17">
        <v>0</v>
      </c>
      <c r="BD90" s="18">
        <v>0</v>
      </c>
      <c r="BE90" s="17">
        <v>0</v>
      </c>
      <c r="BF90" s="18">
        <v>0</v>
      </c>
      <c r="BG90" s="17">
        <v>0</v>
      </c>
      <c r="BH90" s="18">
        <v>0</v>
      </c>
      <c r="BI90" s="17">
        <v>0</v>
      </c>
      <c r="BJ90" s="18">
        <v>0</v>
      </c>
      <c r="BK90" s="17">
        <v>2191.0999999999985</v>
      </c>
      <c r="BL90" s="17">
        <v>2172.2999999999988</v>
      </c>
      <c r="BM90" s="17">
        <v>4916.0040000000008</v>
      </c>
      <c r="BN90" s="17">
        <v>4916.0039999999999</v>
      </c>
      <c r="BO90" s="18">
        <v>0</v>
      </c>
      <c r="BP90" s="18">
        <v>0</v>
      </c>
      <c r="BQ90" s="64">
        <v>7107.1039999999994</v>
      </c>
      <c r="BR90" s="18">
        <v>7088.3039999999983</v>
      </c>
      <c r="BS90" s="729">
        <v>0.86102241225285325</v>
      </c>
      <c r="BT90" s="17">
        <v>0</v>
      </c>
      <c r="BU90" s="17">
        <v>0</v>
      </c>
      <c r="BV90" s="17">
        <v>0</v>
      </c>
      <c r="BW90" s="17">
        <v>0</v>
      </c>
      <c r="BX90" s="17">
        <v>0</v>
      </c>
      <c r="BY90" s="17">
        <v>0</v>
      </c>
      <c r="BZ90" s="17">
        <v>0</v>
      </c>
      <c r="CA90" s="17">
        <v>0</v>
      </c>
      <c r="CB90" s="17">
        <v>0</v>
      </c>
      <c r="CC90" s="17">
        <v>0</v>
      </c>
      <c r="CD90" s="17">
        <v>0</v>
      </c>
      <c r="CE90" s="17">
        <v>0</v>
      </c>
      <c r="CF90" s="17">
        <v>0</v>
      </c>
      <c r="CG90" s="17">
        <v>0</v>
      </c>
      <c r="CH90" s="17">
        <v>0</v>
      </c>
      <c r="CI90" s="17">
        <v>0</v>
      </c>
      <c r="CJ90" s="17">
        <v>0</v>
      </c>
      <c r="CK90" s="17">
        <v>0</v>
      </c>
      <c r="CL90" s="702">
        <v>2572000.8239999982</v>
      </c>
      <c r="CM90" s="702">
        <v>2549932.6319999988</v>
      </c>
      <c r="CN90" s="702">
        <v>5770602.1353600016</v>
      </c>
      <c r="CO90" s="702">
        <v>5770602.1353600007</v>
      </c>
      <c r="CP90" s="702">
        <v>0</v>
      </c>
      <c r="CQ90" s="702">
        <v>0</v>
      </c>
      <c r="CR90" s="704">
        <v>8342602.9593599997</v>
      </c>
      <c r="CS90" s="703">
        <v>8320534.7673599999</v>
      </c>
      <c r="CT90" s="23" t="s">
        <v>56</v>
      </c>
      <c r="CU90" s="23" t="s">
        <v>56</v>
      </c>
      <c r="CV90" s="23" t="s">
        <v>56</v>
      </c>
      <c r="CW90" s="23" t="s">
        <v>56</v>
      </c>
      <c r="CX90" s="23" t="s">
        <v>56</v>
      </c>
      <c r="CY90" s="23" t="s">
        <v>56</v>
      </c>
      <c r="CZ90" s="23" t="s">
        <v>56</v>
      </c>
      <c r="DA90" s="23" t="s">
        <v>56</v>
      </c>
      <c r="DB90" s="728">
        <v>14590836.310000001</v>
      </c>
      <c r="DC90" s="10"/>
      <c r="DD90" s="692">
        <v>8.2542613280000001</v>
      </c>
      <c r="DE90" s="120"/>
      <c r="DF90" s="120"/>
      <c r="DG90" s="120"/>
      <c r="DH90" s="140"/>
      <c r="DI90" s="140"/>
      <c r="DJ90" s="140"/>
      <c r="DK90" s="140"/>
      <c r="DL90" s="548" t="s">
        <v>56</v>
      </c>
      <c r="DM90" s="548" t="s">
        <v>56</v>
      </c>
      <c r="DN90" s="203" t="s">
        <v>868</v>
      </c>
      <c r="DO90" s="700">
        <v>2351.1666666666702</v>
      </c>
      <c r="DP90" s="713" t="s">
        <v>56</v>
      </c>
      <c r="DQ90" s="548" t="s">
        <v>56</v>
      </c>
      <c r="DR90" s="673" t="s">
        <v>56</v>
      </c>
      <c r="DS90" s="203" t="s">
        <v>56</v>
      </c>
      <c r="DT90" s="1160" t="s">
        <v>56</v>
      </c>
      <c r="DU90" s="711">
        <v>359.60955553980239</v>
      </c>
      <c r="DV90" s="711">
        <v>-278.43155049932062</v>
      </c>
      <c r="DW90" s="711">
        <v>325.72111686331499</v>
      </c>
      <c r="DX90" s="711">
        <v>-245.93921929481138</v>
      </c>
      <c r="DY90" s="710">
        <v>2.7399163535833235</v>
      </c>
      <c r="DZ90" s="710">
        <v>-2.391300566397228</v>
      </c>
      <c r="EA90" s="710">
        <v>2.5288408565896701</v>
      </c>
      <c r="EB90" s="710">
        <v>-2.1826815623122284</v>
      </c>
      <c r="EC90" s="236"/>
      <c r="ED90" s="49"/>
      <c r="EE90" s="232"/>
      <c r="EF90" s="700">
        <v>752598</v>
      </c>
      <c r="EG90" s="712">
        <v>-708513</v>
      </c>
      <c r="EH90" s="44"/>
    </row>
    <row r="91" spans="1:138" ht="41.25" customHeight="1" x14ac:dyDescent="0.25">
      <c r="A91" s="871" t="s">
        <v>49</v>
      </c>
      <c r="B91" s="656" t="s">
        <v>96</v>
      </c>
      <c r="C91" s="656" t="s">
        <v>175</v>
      </c>
      <c r="D91" s="691" t="s">
        <v>221</v>
      </c>
      <c r="E91" s="656" t="s">
        <v>222</v>
      </c>
      <c r="F91" s="656" t="s">
        <v>951</v>
      </c>
      <c r="G91" s="901" t="s">
        <v>952</v>
      </c>
      <c r="H91" s="897" t="s">
        <v>55</v>
      </c>
      <c r="I91" s="17" t="s">
        <v>866</v>
      </c>
      <c r="J91" s="64">
        <v>13.8</v>
      </c>
      <c r="K91" s="665">
        <v>11.592616055058496</v>
      </c>
      <c r="L91" s="665">
        <v>28.284848426016001</v>
      </c>
      <c r="M91" s="64">
        <v>1788</v>
      </c>
      <c r="N91" s="726">
        <v>22012830.129999999</v>
      </c>
      <c r="O91" s="548" t="s">
        <v>874</v>
      </c>
      <c r="P91" s="909">
        <v>5.6011059010000004</v>
      </c>
      <c r="Q91" s="203" t="s">
        <v>57</v>
      </c>
      <c r="R91" s="205" t="s">
        <v>57</v>
      </c>
      <c r="S91" s="490">
        <v>0</v>
      </c>
      <c r="T91" s="18">
        <v>0</v>
      </c>
      <c r="U91" s="548">
        <v>0</v>
      </c>
      <c r="V91" s="18">
        <v>0</v>
      </c>
      <c r="W91" s="64">
        <v>0</v>
      </c>
      <c r="X91" s="18">
        <v>0</v>
      </c>
      <c r="Y91" s="18">
        <v>0</v>
      </c>
      <c r="Z91" s="18">
        <v>0</v>
      </c>
      <c r="AA91" s="18">
        <v>0</v>
      </c>
      <c r="AB91" s="18">
        <v>0</v>
      </c>
      <c r="AC91" s="18">
        <v>0</v>
      </c>
      <c r="AD91" s="18">
        <v>0</v>
      </c>
      <c r="AE91" s="18">
        <v>0</v>
      </c>
      <c r="AF91" s="18">
        <v>0</v>
      </c>
      <c r="AG91" s="64">
        <v>1</v>
      </c>
      <c r="AH91" s="18">
        <v>1</v>
      </c>
      <c r="AI91" s="64">
        <v>0</v>
      </c>
      <c r="AJ91" s="18">
        <v>0</v>
      </c>
      <c r="AK91" s="18">
        <v>102</v>
      </c>
      <c r="AL91" s="64">
        <v>101</v>
      </c>
      <c r="AM91" s="18">
        <v>3</v>
      </c>
      <c r="AN91" s="18">
        <v>3</v>
      </c>
      <c r="AO91" s="18">
        <v>0</v>
      </c>
      <c r="AP91" s="64">
        <v>0</v>
      </c>
      <c r="AQ91" s="64">
        <v>106</v>
      </c>
      <c r="AR91" s="11">
        <v>105</v>
      </c>
      <c r="AS91" s="17">
        <v>0</v>
      </c>
      <c r="AT91" s="490">
        <v>0</v>
      </c>
      <c r="AU91" s="64">
        <v>0</v>
      </c>
      <c r="AV91" s="18">
        <v>0</v>
      </c>
      <c r="AW91" s="64">
        <v>0</v>
      </c>
      <c r="AX91" s="18">
        <v>0</v>
      </c>
      <c r="AY91" s="17">
        <v>0</v>
      </c>
      <c r="AZ91" s="490">
        <v>0</v>
      </c>
      <c r="BA91" s="17">
        <v>0</v>
      </c>
      <c r="BB91" s="18">
        <v>0</v>
      </c>
      <c r="BC91" s="17">
        <v>0</v>
      </c>
      <c r="BD91" s="18">
        <v>0</v>
      </c>
      <c r="BE91" s="17">
        <v>0</v>
      </c>
      <c r="BF91" s="18">
        <v>0</v>
      </c>
      <c r="BG91" s="17">
        <v>1.2</v>
      </c>
      <c r="BH91" s="18">
        <v>1.2</v>
      </c>
      <c r="BI91" s="17">
        <v>0</v>
      </c>
      <c r="BJ91" s="18">
        <v>0</v>
      </c>
      <c r="BK91" s="17">
        <v>2185.2099999999996</v>
      </c>
      <c r="BL91" s="17">
        <v>1705.21</v>
      </c>
      <c r="BM91" s="17">
        <v>39.840000000000003</v>
      </c>
      <c r="BN91" s="17">
        <v>39.840000000000003</v>
      </c>
      <c r="BO91" s="18">
        <v>0</v>
      </c>
      <c r="BP91" s="18">
        <v>0</v>
      </c>
      <c r="BQ91" s="64">
        <v>2226.2499999999995</v>
      </c>
      <c r="BR91" s="18">
        <v>1746.25</v>
      </c>
      <c r="BS91" s="729">
        <v>0.39746615031908844</v>
      </c>
      <c r="BT91" s="17">
        <v>0</v>
      </c>
      <c r="BU91" s="17">
        <v>0</v>
      </c>
      <c r="BV91" s="17">
        <v>0</v>
      </c>
      <c r="BW91" s="17">
        <v>0</v>
      </c>
      <c r="BX91" s="17">
        <v>0</v>
      </c>
      <c r="BY91" s="17">
        <v>0</v>
      </c>
      <c r="BZ91" s="17">
        <v>0</v>
      </c>
      <c r="CA91" s="17">
        <v>0</v>
      </c>
      <c r="CB91" s="17">
        <v>0</v>
      </c>
      <c r="CC91" s="17">
        <v>0</v>
      </c>
      <c r="CD91" s="17">
        <v>0</v>
      </c>
      <c r="CE91" s="17">
        <v>0</v>
      </c>
      <c r="CF91" s="17">
        <v>0</v>
      </c>
      <c r="CG91" s="17">
        <v>0</v>
      </c>
      <c r="CH91" s="17">
        <v>6054.9119999999994</v>
      </c>
      <c r="CI91" s="17">
        <v>6054.9119999999994</v>
      </c>
      <c r="CJ91" s="17">
        <v>0</v>
      </c>
      <c r="CK91" s="17">
        <v>0</v>
      </c>
      <c r="CL91" s="702">
        <v>2565086.9063999997</v>
      </c>
      <c r="CM91" s="702">
        <v>2001643.7064</v>
      </c>
      <c r="CN91" s="702">
        <v>46765.78560000001</v>
      </c>
      <c r="CO91" s="702">
        <v>46765.78560000001</v>
      </c>
      <c r="CP91" s="702">
        <v>0</v>
      </c>
      <c r="CQ91" s="702">
        <v>0</v>
      </c>
      <c r="CR91" s="704">
        <v>2617907.6039999998</v>
      </c>
      <c r="CS91" s="703">
        <v>2054464.4040000001</v>
      </c>
      <c r="CT91" s="23" t="s">
        <v>56</v>
      </c>
      <c r="CU91" s="23" t="s">
        <v>56</v>
      </c>
      <c r="CV91" s="23" t="s">
        <v>56</v>
      </c>
      <c r="CW91" s="23" t="s">
        <v>56</v>
      </c>
      <c r="CX91" s="23" t="s">
        <v>56</v>
      </c>
      <c r="CY91" s="23" t="s">
        <v>56</v>
      </c>
      <c r="CZ91" s="23" t="s">
        <v>56</v>
      </c>
      <c r="DA91" s="23" t="s">
        <v>56</v>
      </c>
      <c r="DB91" s="728">
        <v>22012830.129999999</v>
      </c>
      <c r="DC91" s="10"/>
      <c r="DD91" s="692">
        <v>5.6011059010000004</v>
      </c>
      <c r="DE91" s="120"/>
      <c r="DF91" s="120"/>
      <c r="DG91" s="120"/>
      <c r="DH91" s="140"/>
      <c r="DI91" s="140"/>
      <c r="DJ91" s="140"/>
      <c r="DK91" s="140"/>
      <c r="DL91" s="548" t="s">
        <v>56</v>
      </c>
      <c r="DM91" s="548" t="s">
        <v>56</v>
      </c>
      <c r="DN91" s="203" t="s">
        <v>868</v>
      </c>
      <c r="DO91" s="700">
        <v>1790.75</v>
      </c>
      <c r="DP91" s="713" t="s">
        <v>56</v>
      </c>
      <c r="DQ91" s="548" t="s">
        <v>56</v>
      </c>
      <c r="DR91" s="673" t="s">
        <v>56</v>
      </c>
      <c r="DS91" s="203" t="s">
        <v>56</v>
      </c>
      <c r="DT91" s="1160" t="s">
        <v>56</v>
      </c>
      <c r="DU91" s="711">
        <v>108.30545860672902</v>
      </c>
      <c r="DV91" s="711">
        <v>-40.460912055974646</v>
      </c>
      <c r="DW91" s="711">
        <v>108.990458850354</v>
      </c>
      <c r="DX91" s="711">
        <v>-41.129661592376593</v>
      </c>
      <c r="DY91" s="710">
        <v>1.1944715901158733</v>
      </c>
      <c r="DZ91" s="710">
        <v>-0.319414580243502</v>
      </c>
      <c r="EA91" s="710">
        <v>1.1987163133435801</v>
      </c>
      <c r="EB91" s="710">
        <v>-0.3231853833539402</v>
      </c>
      <c r="EC91" s="236"/>
      <c r="ED91" s="49"/>
      <c r="EE91" s="232"/>
      <c r="EF91" s="700">
        <v>89411</v>
      </c>
      <c r="EG91" s="712">
        <v>-49785</v>
      </c>
      <c r="EH91" s="44"/>
    </row>
    <row r="92" spans="1:138" ht="41.25" customHeight="1" x14ac:dyDescent="0.25">
      <c r="A92" s="871" t="s">
        <v>49</v>
      </c>
      <c r="B92" s="656" t="s">
        <v>96</v>
      </c>
      <c r="C92" s="656" t="s">
        <v>175</v>
      </c>
      <c r="D92" s="691" t="s">
        <v>221</v>
      </c>
      <c r="E92" s="656" t="s">
        <v>222</v>
      </c>
      <c r="F92" s="656" t="s">
        <v>953</v>
      </c>
      <c r="G92" s="901" t="s">
        <v>954</v>
      </c>
      <c r="H92" s="897" t="s">
        <v>55</v>
      </c>
      <c r="I92" s="17" t="s">
        <v>866</v>
      </c>
      <c r="J92" s="64">
        <v>13.8</v>
      </c>
      <c r="K92" s="665">
        <v>8.819949122302237</v>
      </c>
      <c r="L92" s="665">
        <v>23.591098435779003</v>
      </c>
      <c r="M92" s="64">
        <v>1101</v>
      </c>
      <c r="N92" s="726">
        <v>36380332.460000001</v>
      </c>
      <c r="O92" s="548" t="s">
        <v>863</v>
      </c>
      <c r="P92" s="909">
        <v>5.6648453710000002</v>
      </c>
      <c r="Q92" s="203" t="s">
        <v>57</v>
      </c>
      <c r="R92" s="205" t="s">
        <v>57</v>
      </c>
      <c r="S92" s="490">
        <v>0</v>
      </c>
      <c r="T92" s="18">
        <v>0</v>
      </c>
      <c r="U92" s="548">
        <v>0</v>
      </c>
      <c r="V92" s="18">
        <v>0</v>
      </c>
      <c r="W92" s="64">
        <v>0</v>
      </c>
      <c r="X92" s="18">
        <v>0</v>
      </c>
      <c r="Y92" s="18">
        <v>0</v>
      </c>
      <c r="Z92" s="18">
        <v>0</v>
      </c>
      <c r="AA92" s="18">
        <v>0</v>
      </c>
      <c r="AB92" s="18">
        <v>0</v>
      </c>
      <c r="AC92" s="18">
        <v>0</v>
      </c>
      <c r="AD92" s="18">
        <v>0</v>
      </c>
      <c r="AE92" s="18">
        <v>0</v>
      </c>
      <c r="AF92" s="18">
        <v>0</v>
      </c>
      <c r="AG92" s="64">
        <v>0</v>
      </c>
      <c r="AH92" s="18">
        <v>0</v>
      </c>
      <c r="AI92" s="64">
        <v>0</v>
      </c>
      <c r="AJ92" s="18">
        <v>0</v>
      </c>
      <c r="AK92" s="18">
        <v>117</v>
      </c>
      <c r="AL92" s="64">
        <v>116</v>
      </c>
      <c r="AM92" s="18">
        <v>0</v>
      </c>
      <c r="AN92" s="18" t="s">
        <v>58</v>
      </c>
      <c r="AO92" s="18">
        <v>0</v>
      </c>
      <c r="AP92" s="64">
        <v>0</v>
      </c>
      <c r="AQ92" s="64">
        <v>117</v>
      </c>
      <c r="AR92" s="11">
        <v>116</v>
      </c>
      <c r="AS92" s="17">
        <v>0</v>
      </c>
      <c r="AT92" s="490">
        <v>0</v>
      </c>
      <c r="AU92" s="64">
        <v>0</v>
      </c>
      <c r="AV92" s="18">
        <v>0</v>
      </c>
      <c r="AW92" s="64">
        <v>0</v>
      </c>
      <c r="AX92" s="18">
        <v>0</v>
      </c>
      <c r="AY92" s="17">
        <v>0</v>
      </c>
      <c r="AZ92" s="490">
        <v>0</v>
      </c>
      <c r="BA92" s="17">
        <v>0</v>
      </c>
      <c r="BB92" s="18">
        <v>0</v>
      </c>
      <c r="BC92" s="17">
        <v>0</v>
      </c>
      <c r="BD92" s="18">
        <v>0</v>
      </c>
      <c r="BE92" s="17">
        <v>0</v>
      </c>
      <c r="BF92" s="18">
        <v>0</v>
      </c>
      <c r="BG92" s="17">
        <v>0</v>
      </c>
      <c r="BH92" s="18">
        <v>0</v>
      </c>
      <c r="BI92" s="17">
        <v>0</v>
      </c>
      <c r="BJ92" s="18">
        <v>0</v>
      </c>
      <c r="BK92" s="17">
        <v>854.12000000000046</v>
      </c>
      <c r="BL92" s="17">
        <v>842.72000000000037</v>
      </c>
      <c r="BM92" s="17">
        <v>0</v>
      </c>
      <c r="BN92" s="17" t="s">
        <v>58</v>
      </c>
      <c r="BO92" s="18">
        <v>0</v>
      </c>
      <c r="BP92" s="18">
        <v>0</v>
      </c>
      <c r="BQ92" s="64">
        <v>854.12000000000046</v>
      </c>
      <c r="BR92" s="18">
        <v>842.72000000000037</v>
      </c>
      <c r="BS92" s="729">
        <v>0.15077551884690277</v>
      </c>
      <c r="BT92" s="17">
        <v>0</v>
      </c>
      <c r="BU92" s="17">
        <v>0</v>
      </c>
      <c r="BV92" s="17">
        <v>0</v>
      </c>
      <c r="BW92" s="17">
        <v>0</v>
      </c>
      <c r="BX92" s="17">
        <v>0</v>
      </c>
      <c r="BY92" s="17">
        <v>0</v>
      </c>
      <c r="BZ92" s="17">
        <v>0</v>
      </c>
      <c r="CA92" s="17">
        <v>0</v>
      </c>
      <c r="CB92" s="17">
        <v>0</v>
      </c>
      <c r="CC92" s="17">
        <v>0</v>
      </c>
      <c r="CD92" s="17">
        <v>0</v>
      </c>
      <c r="CE92" s="17">
        <v>0</v>
      </c>
      <c r="CF92" s="17">
        <v>0</v>
      </c>
      <c r="CG92" s="17">
        <v>0</v>
      </c>
      <c r="CH92" s="17">
        <v>0</v>
      </c>
      <c r="CI92" s="17">
        <v>0</v>
      </c>
      <c r="CJ92" s="17">
        <v>0</v>
      </c>
      <c r="CK92" s="17">
        <v>0</v>
      </c>
      <c r="CL92" s="702">
        <v>1002600.2208000006</v>
      </c>
      <c r="CM92" s="702">
        <v>989218.44480000052</v>
      </c>
      <c r="CN92" s="702">
        <v>0</v>
      </c>
      <c r="CO92" s="702">
        <v>0</v>
      </c>
      <c r="CP92" s="702">
        <v>0</v>
      </c>
      <c r="CQ92" s="702">
        <v>0</v>
      </c>
      <c r="CR92" s="704">
        <v>1002600.2208000006</v>
      </c>
      <c r="CS92" s="703">
        <v>989218.44480000052</v>
      </c>
      <c r="CT92" s="23" t="s">
        <v>56</v>
      </c>
      <c r="CU92" s="23" t="s">
        <v>56</v>
      </c>
      <c r="CV92" s="23" t="s">
        <v>56</v>
      </c>
      <c r="CW92" s="23" t="s">
        <v>56</v>
      </c>
      <c r="CX92" s="23" t="s">
        <v>56</v>
      </c>
      <c r="CY92" s="23" t="s">
        <v>56</v>
      </c>
      <c r="CZ92" s="23" t="s">
        <v>56</v>
      </c>
      <c r="DA92" s="23" t="s">
        <v>56</v>
      </c>
      <c r="DB92" s="728">
        <v>36380332.460000001</v>
      </c>
      <c r="DC92" s="10"/>
      <c r="DD92" s="692">
        <v>5.6648453710000002</v>
      </c>
      <c r="DE92" s="120"/>
      <c r="DF92" s="120"/>
      <c r="DG92" s="120"/>
      <c r="DH92" s="140"/>
      <c r="DI92" s="140"/>
      <c r="DJ92" s="140"/>
      <c r="DK92" s="140"/>
      <c r="DL92" s="548" t="s">
        <v>56</v>
      </c>
      <c r="DM92" s="548" t="s">
        <v>56</v>
      </c>
      <c r="DN92" s="203" t="s">
        <v>868</v>
      </c>
      <c r="DO92" s="700">
        <v>1120.5</v>
      </c>
      <c r="DP92" s="713" t="s">
        <v>56</v>
      </c>
      <c r="DQ92" s="548" t="s">
        <v>56</v>
      </c>
      <c r="DR92" s="673" t="s">
        <v>56</v>
      </c>
      <c r="DS92" s="203" t="s">
        <v>56</v>
      </c>
      <c r="DT92" s="1160" t="s">
        <v>56</v>
      </c>
      <c r="DU92" s="711">
        <v>133.53681392235609</v>
      </c>
      <c r="DV92" s="711">
        <v>-76.324598473013481</v>
      </c>
      <c r="DW92" s="711">
        <v>70.255575162233498</v>
      </c>
      <c r="DX92" s="711">
        <v>-13.045764444134029</v>
      </c>
      <c r="DY92" s="710">
        <v>0.50780901383311017</v>
      </c>
      <c r="DZ92" s="710">
        <v>-0.16964902198487969</v>
      </c>
      <c r="EA92" s="710">
        <v>0.424791359964174</v>
      </c>
      <c r="EB92" s="710">
        <v>-8.666382009786805E-2</v>
      </c>
      <c r="EC92" s="236"/>
      <c r="ED92" s="49"/>
      <c r="EE92" s="232"/>
      <c r="EF92" s="700">
        <v>0</v>
      </c>
      <c r="EG92" s="712">
        <v>2954</v>
      </c>
      <c r="EH92" s="44"/>
    </row>
    <row r="93" spans="1:138" ht="41.25" customHeight="1" x14ac:dyDescent="0.25">
      <c r="A93" s="871" t="s">
        <v>49</v>
      </c>
      <c r="B93" s="656" t="s">
        <v>96</v>
      </c>
      <c r="C93" s="656" t="s">
        <v>175</v>
      </c>
      <c r="D93" s="691" t="s">
        <v>221</v>
      </c>
      <c r="E93" s="656" t="s">
        <v>222</v>
      </c>
      <c r="F93" s="656" t="s">
        <v>223</v>
      </c>
      <c r="G93" s="901" t="s">
        <v>222</v>
      </c>
      <c r="H93" s="897" t="s">
        <v>55</v>
      </c>
      <c r="I93" s="17" t="s">
        <v>866</v>
      </c>
      <c r="J93" s="64">
        <v>13.8</v>
      </c>
      <c r="K93" s="665">
        <v>8.819949122302237</v>
      </c>
      <c r="L93" s="665">
        <v>3.5810605986119999</v>
      </c>
      <c r="M93" s="64">
        <v>250</v>
      </c>
      <c r="N93" s="726">
        <v>15280599.01</v>
      </c>
      <c r="O93" s="548" t="s">
        <v>874</v>
      </c>
      <c r="P93" s="909">
        <v>3.8881076540000001</v>
      </c>
      <c r="Q93" s="203" t="s">
        <v>57</v>
      </c>
      <c r="R93" s="205" t="s">
        <v>57</v>
      </c>
      <c r="S93" s="490">
        <v>0</v>
      </c>
      <c r="T93" s="18">
        <v>0</v>
      </c>
      <c r="U93" s="548">
        <v>0</v>
      </c>
      <c r="V93" s="18">
        <v>0</v>
      </c>
      <c r="W93" s="64">
        <v>0</v>
      </c>
      <c r="X93" s="18">
        <v>0</v>
      </c>
      <c r="Y93" s="18">
        <v>0</v>
      </c>
      <c r="Z93" s="18">
        <v>0</v>
      </c>
      <c r="AA93" s="18">
        <v>0</v>
      </c>
      <c r="AB93" s="18">
        <v>0</v>
      </c>
      <c r="AC93" s="18">
        <v>0</v>
      </c>
      <c r="AD93" s="18">
        <v>0</v>
      </c>
      <c r="AE93" s="18">
        <v>0</v>
      </c>
      <c r="AF93" s="18">
        <v>0</v>
      </c>
      <c r="AG93" s="64">
        <v>0</v>
      </c>
      <c r="AH93" s="18">
        <v>0</v>
      </c>
      <c r="AI93" s="64">
        <v>0</v>
      </c>
      <c r="AJ93" s="18">
        <v>0</v>
      </c>
      <c r="AK93" s="18">
        <v>6</v>
      </c>
      <c r="AL93" s="64">
        <v>6</v>
      </c>
      <c r="AM93" s="18">
        <v>0</v>
      </c>
      <c r="AN93" s="18" t="s">
        <v>58</v>
      </c>
      <c r="AO93" s="18">
        <v>0</v>
      </c>
      <c r="AP93" s="64">
        <v>0</v>
      </c>
      <c r="AQ93" s="64">
        <v>6</v>
      </c>
      <c r="AR93" s="11">
        <v>6</v>
      </c>
      <c r="AS93" s="17">
        <v>0</v>
      </c>
      <c r="AT93" s="490">
        <v>0</v>
      </c>
      <c r="AU93" s="64">
        <v>0</v>
      </c>
      <c r="AV93" s="18">
        <v>0</v>
      </c>
      <c r="AW93" s="64">
        <v>0</v>
      </c>
      <c r="AX93" s="18">
        <v>0</v>
      </c>
      <c r="AY93" s="17">
        <v>0</v>
      </c>
      <c r="AZ93" s="490">
        <v>0</v>
      </c>
      <c r="BA93" s="17">
        <v>0</v>
      </c>
      <c r="BB93" s="18">
        <v>0</v>
      </c>
      <c r="BC93" s="17">
        <v>0</v>
      </c>
      <c r="BD93" s="18">
        <v>0</v>
      </c>
      <c r="BE93" s="17">
        <v>0</v>
      </c>
      <c r="BF93" s="18">
        <v>0</v>
      </c>
      <c r="BG93" s="17">
        <v>0</v>
      </c>
      <c r="BH93" s="18">
        <v>0</v>
      </c>
      <c r="BI93" s="17">
        <v>0</v>
      </c>
      <c r="BJ93" s="18">
        <v>0</v>
      </c>
      <c r="BK93" s="17">
        <v>41.4</v>
      </c>
      <c r="BL93" s="17">
        <v>41.4</v>
      </c>
      <c r="BM93" s="17">
        <v>0</v>
      </c>
      <c r="BN93" s="17" t="s">
        <v>58</v>
      </c>
      <c r="BO93" s="18">
        <v>0</v>
      </c>
      <c r="BP93" s="18">
        <v>0</v>
      </c>
      <c r="BQ93" s="64">
        <v>41.4</v>
      </c>
      <c r="BR93" s="18">
        <v>41.4</v>
      </c>
      <c r="BS93" s="729">
        <v>1.0647853322016067E-2</v>
      </c>
      <c r="BT93" s="17">
        <v>0</v>
      </c>
      <c r="BU93" s="17">
        <v>0</v>
      </c>
      <c r="BV93" s="17">
        <v>0</v>
      </c>
      <c r="BW93" s="17">
        <v>0</v>
      </c>
      <c r="BX93" s="17">
        <v>0</v>
      </c>
      <c r="BY93" s="17">
        <v>0</v>
      </c>
      <c r="BZ93" s="17">
        <v>0</v>
      </c>
      <c r="CA93" s="17">
        <v>0</v>
      </c>
      <c r="CB93" s="17">
        <v>0</v>
      </c>
      <c r="CC93" s="17">
        <v>0</v>
      </c>
      <c r="CD93" s="17">
        <v>0</v>
      </c>
      <c r="CE93" s="17">
        <v>0</v>
      </c>
      <c r="CF93" s="17">
        <v>0</v>
      </c>
      <c r="CG93" s="17">
        <v>0</v>
      </c>
      <c r="CH93" s="17">
        <v>0</v>
      </c>
      <c r="CI93" s="17">
        <v>0</v>
      </c>
      <c r="CJ93" s="17">
        <v>0</v>
      </c>
      <c r="CK93" s="17">
        <v>0</v>
      </c>
      <c r="CL93" s="702">
        <v>48596.976000000002</v>
      </c>
      <c r="CM93" s="702">
        <v>48596.976000000002</v>
      </c>
      <c r="CN93" s="702">
        <v>0</v>
      </c>
      <c r="CO93" s="702">
        <v>0</v>
      </c>
      <c r="CP93" s="702">
        <v>0</v>
      </c>
      <c r="CQ93" s="702">
        <v>0</v>
      </c>
      <c r="CR93" s="704">
        <v>48596.976000000002</v>
      </c>
      <c r="CS93" s="703">
        <v>48596.976000000002</v>
      </c>
      <c r="CT93" s="23">
        <v>2</v>
      </c>
      <c r="CU93" s="23">
        <v>16</v>
      </c>
      <c r="CV93" s="23" t="s">
        <v>955</v>
      </c>
      <c r="CW93" s="23">
        <v>0</v>
      </c>
      <c r="CX93" s="23">
        <v>0</v>
      </c>
      <c r="CY93" s="23">
        <v>16</v>
      </c>
      <c r="CZ93" s="23">
        <v>1600</v>
      </c>
      <c r="DA93" s="23" t="s">
        <v>956</v>
      </c>
      <c r="DB93" s="728">
        <v>15280599.01</v>
      </c>
      <c r="DC93" s="10"/>
      <c r="DD93" s="692">
        <v>3.8881076540000001</v>
      </c>
      <c r="DE93" s="120"/>
      <c r="DF93" s="120"/>
      <c r="DG93" s="120"/>
      <c r="DH93" s="140"/>
      <c r="DI93" s="140"/>
      <c r="DJ93" s="140"/>
      <c r="DK93" s="140"/>
      <c r="DL93" s="548" t="s">
        <v>56</v>
      </c>
      <c r="DM93" s="548" t="s">
        <v>56</v>
      </c>
      <c r="DN93" s="203" t="s">
        <v>868</v>
      </c>
      <c r="DO93" s="700">
        <v>249.75</v>
      </c>
      <c r="DP93" s="713" t="s">
        <v>56</v>
      </c>
      <c r="DQ93" s="548" t="s">
        <v>56</v>
      </c>
      <c r="DR93" s="673" t="s">
        <v>56</v>
      </c>
      <c r="DS93" s="203" t="s">
        <v>56</v>
      </c>
      <c r="DT93" s="1160" t="s">
        <v>56</v>
      </c>
      <c r="DU93" s="711">
        <v>77.385385385385391</v>
      </c>
      <c r="DV93" s="711">
        <v>-72.695184131673741</v>
      </c>
      <c r="DW93" s="711">
        <v>77.474669312169297</v>
      </c>
      <c r="DX93" s="711">
        <v>-72.792192368822796</v>
      </c>
      <c r="DY93" s="710">
        <v>1.005005005005005</v>
      </c>
      <c r="DZ93" s="710">
        <v>-0.96145502150121076</v>
      </c>
      <c r="EA93" s="710">
        <v>0.99603174603174605</v>
      </c>
      <c r="EB93" s="710">
        <v>-0.95255348516218075</v>
      </c>
      <c r="EC93" s="236"/>
      <c r="ED93" s="49"/>
      <c r="EE93" s="232"/>
      <c r="EF93" s="700">
        <v>19327</v>
      </c>
      <c r="EG93" s="712">
        <v>-18142.333333333332</v>
      </c>
      <c r="EH93" s="44"/>
    </row>
    <row r="94" spans="1:138" ht="41.25" customHeight="1" x14ac:dyDescent="0.25">
      <c r="A94" s="871" t="s">
        <v>49</v>
      </c>
      <c r="B94" s="656" t="s">
        <v>96</v>
      </c>
      <c r="C94" s="656" t="s">
        <v>175</v>
      </c>
      <c r="D94" s="691" t="s">
        <v>957</v>
      </c>
      <c r="E94" s="656" t="s">
        <v>177</v>
      </c>
      <c r="F94" s="656" t="s">
        <v>958</v>
      </c>
      <c r="G94" s="901" t="s">
        <v>177</v>
      </c>
      <c r="H94" s="897" t="s">
        <v>55</v>
      </c>
      <c r="I94" s="17" t="s">
        <v>866</v>
      </c>
      <c r="J94" s="64">
        <v>13.8</v>
      </c>
      <c r="K94" s="665">
        <v>11.783834464214101</v>
      </c>
      <c r="L94" s="665">
        <v>22.555871165205001</v>
      </c>
      <c r="M94" s="64">
        <v>2689</v>
      </c>
      <c r="N94" s="726">
        <v>43194259</v>
      </c>
      <c r="O94" s="548" t="s">
        <v>863</v>
      </c>
      <c r="P94" s="909">
        <v>8.8199491220000006</v>
      </c>
      <c r="Q94" s="203" t="s">
        <v>57</v>
      </c>
      <c r="R94" s="205" t="s">
        <v>57</v>
      </c>
      <c r="S94" s="490">
        <v>0</v>
      </c>
      <c r="T94" s="18">
        <v>0</v>
      </c>
      <c r="U94" s="548">
        <v>0</v>
      </c>
      <c r="V94" s="18">
        <v>0</v>
      </c>
      <c r="W94" s="64">
        <v>0</v>
      </c>
      <c r="X94" s="18">
        <v>0</v>
      </c>
      <c r="Y94" s="18">
        <v>0</v>
      </c>
      <c r="Z94" s="18">
        <v>0</v>
      </c>
      <c r="AA94" s="18">
        <v>0</v>
      </c>
      <c r="AB94" s="18">
        <v>0</v>
      </c>
      <c r="AC94" s="18">
        <v>0</v>
      </c>
      <c r="AD94" s="18">
        <v>0</v>
      </c>
      <c r="AE94" s="18">
        <v>0</v>
      </c>
      <c r="AF94" s="18">
        <v>0</v>
      </c>
      <c r="AG94" s="64">
        <v>0</v>
      </c>
      <c r="AH94" s="18">
        <v>0</v>
      </c>
      <c r="AI94" s="64">
        <v>0</v>
      </c>
      <c r="AJ94" s="18">
        <v>0</v>
      </c>
      <c r="AK94" s="18">
        <v>159</v>
      </c>
      <c r="AL94" s="64">
        <v>158</v>
      </c>
      <c r="AM94" s="18">
        <v>2</v>
      </c>
      <c r="AN94" s="18">
        <v>2</v>
      </c>
      <c r="AO94" s="18">
        <v>0</v>
      </c>
      <c r="AP94" s="64">
        <v>0</v>
      </c>
      <c r="AQ94" s="64">
        <v>161</v>
      </c>
      <c r="AR94" s="11">
        <v>160</v>
      </c>
      <c r="AS94" s="17">
        <v>0</v>
      </c>
      <c r="AT94" s="490">
        <v>0</v>
      </c>
      <c r="AU94" s="64">
        <v>0</v>
      </c>
      <c r="AV94" s="18">
        <v>0</v>
      </c>
      <c r="AW94" s="64">
        <v>0</v>
      </c>
      <c r="AX94" s="18">
        <v>0</v>
      </c>
      <c r="AY94" s="17">
        <v>0</v>
      </c>
      <c r="AZ94" s="490">
        <v>0</v>
      </c>
      <c r="BA94" s="17">
        <v>0</v>
      </c>
      <c r="BB94" s="18">
        <v>0</v>
      </c>
      <c r="BC94" s="17">
        <v>0</v>
      </c>
      <c r="BD94" s="18">
        <v>0</v>
      </c>
      <c r="BE94" s="17">
        <v>0</v>
      </c>
      <c r="BF94" s="18">
        <v>0</v>
      </c>
      <c r="BG94" s="17">
        <v>0</v>
      </c>
      <c r="BH94" s="18">
        <v>0</v>
      </c>
      <c r="BI94" s="17">
        <v>0</v>
      </c>
      <c r="BJ94" s="18">
        <v>0</v>
      </c>
      <c r="BK94" s="17">
        <v>1286.3100000000002</v>
      </c>
      <c r="BL94" s="17">
        <v>1282.5100000000002</v>
      </c>
      <c r="BM94" s="17">
        <v>21.1</v>
      </c>
      <c r="BN94" s="17">
        <v>21.1</v>
      </c>
      <c r="BO94" s="18">
        <v>0</v>
      </c>
      <c r="BP94" s="18">
        <v>0</v>
      </c>
      <c r="BQ94" s="64">
        <v>1307.4100000000001</v>
      </c>
      <c r="BR94" s="18">
        <v>1303.6100000000001</v>
      </c>
      <c r="BS94" s="729">
        <v>0.14823328138468145</v>
      </c>
      <c r="BT94" s="17">
        <v>0</v>
      </c>
      <c r="BU94" s="17">
        <v>0</v>
      </c>
      <c r="BV94" s="17">
        <v>0</v>
      </c>
      <c r="BW94" s="17">
        <v>0</v>
      </c>
      <c r="BX94" s="17">
        <v>0</v>
      </c>
      <c r="BY94" s="17">
        <v>0</v>
      </c>
      <c r="BZ94" s="17">
        <v>0</v>
      </c>
      <c r="CA94" s="17">
        <v>0</v>
      </c>
      <c r="CB94" s="17">
        <v>0</v>
      </c>
      <c r="CC94" s="17">
        <v>0</v>
      </c>
      <c r="CD94" s="17">
        <v>0</v>
      </c>
      <c r="CE94" s="17">
        <v>0</v>
      </c>
      <c r="CF94" s="17">
        <v>0</v>
      </c>
      <c r="CG94" s="17">
        <v>0</v>
      </c>
      <c r="CH94" s="17">
        <v>0</v>
      </c>
      <c r="CI94" s="17">
        <v>0</v>
      </c>
      <c r="CJ94" s="17">
        <v>0</v>
      </c>
      <c r="CK94" s="17">
        <v>0</v>
      </c>
      <c r="CL94" s="702">
        <v>1509922.1304000004</v>
      </c>
      <c r="CM94" s="702">
        <v>1505461.5384000004</v>
      </c>
      <c r="CN94" s="702">
        <v>24768.024000000005</v>
      </c>
      <c r="CO94" s="702">
        <v>24768.024000000005</v>
      </c>
      <c r="CP94" s="702">
        <v>0</v>
      </c>
      <c r="CQ94" s="702">
        <v>0</v>
      </c>
      <c r="CR94" s="704">
        <v>1534690.1544000003</v>
      </c>
      <c r="CS94" s="703">
        <v>1530229.5624000004</v>
      </c>
      <c r="CT94" s="23" t="s">
        <v>56</v>
      </c>
      <c r="CU94" s="23" t="s">
        <v>56</v>
      </c>
      <c r="CV94" s="23" t="s">
        <v>56</v>
      </c>
      <c r="CW94" s="23" t="s">
        <v>56</v>
      </c>
      <c r="CX94" s="23" t="s">
        <v>56</v>
      </c>
      <c r="CY94" s="23" t="s">
        <v>56</v>
      </c>
      <c r="CZ94" s="23" t="s">
        <v>56</v>
      </c>
      <c r="DA94" s="23" t="s">
        <v>56</v>
      </c>
      <c r="DB94" s="728">
        <v>43194259</v>
      </c>
      <c r="DC94" s="10"/>
      <c r="DD94" s="692">
        <v>8.8199491220000006</v>
      </c>
      <c r="DE94" s="120"/>
      <c r="DF94" s="120"/>
      <c r="DG94" s="120"/>
      <c r="DH94" s="140"/>
      <c r="DI94" s="140"/>
      <c r="DJ94" s="140"/>
      <c r="DK94" s="140"/>
      <c r="DL94" s="548" t="s">
        <v>56</v>
      </c>
      <c r="DM94" s="548" t="s">
        <v>56</v>
      </c>
      <c r="DN94" s="203" t="s">
        <v>868</v>
      </c>
      <c r="DO94" s="700">
        <v>2720.1666666666702</v>
      </c>
      <c r="DP94" s="713" t="s">
        <v>56</v>
      </c>
      <c r="DQ94" s="548" t="s">
        <v>56</v>
      </c>
      <c r="DR94" s="673" t="s">
        <v>56</v>
      </c>
      <c r="DS94" s="203" t="s">
        <v>56</v>
      </c>
      <c r="DT94" s="1160" t="s">
        <v>56</v>
      </c>
      <c r="DU94" s="711">
        <v>59.38202316034549</v>
      </c>
      <c r="DV94" s="711">
        <v>48.942899936742513</v>
      </c>
      <c r="DW94" s="711">
        <v>59.6500071249218</v>
      </c>
      <c r="DX94" s="711">
        <v>40.220505874749335</v>
      </c>
      <c r="DY94" s="710">
        <v>0.76980577170516418</v>
      </c>
      <c r="DZ94" s="710">
        <v>0.19359894012001</v>
      </c>
      <c r="EA94" s="710">
        <v>0.76930720606769298</v>
      </c>
      <c r="EB94" s="710">
        <v>0.18574881084474337</v>
      </c>
      <c r="EC94" s="236"/>
      <c r="ED94" s="49"/>
      <c r="EE94" s="232"/>
      <c r="EF94" s="700">
        <v>125638</v>
      </c>
      <c r="EG94" s="712">
        <v>101548</v>
      </c>
      <c r="EH94" s="44"/>
    </row>
    <row r="95" spans="1:138" ht="41.25" customHeight="1" x14ac:dyDescent="0.25">
      <c r="A95" s="871" t="s">
        <v>49</v>
      </c>
      <c r="B95" s="656" t="s">
        <v>96</v>
      </c>
      <c r="C95" s="656" t="s">
        <v>175</v>
      </c>
      <c r="D95" s="691" t="s">
        <v>957</v>
      </c>
      <c r="E95" s="656" t="s">
        <v>177</v>
      </c>
      <c r="F95" s="656" t="s">
        <v>959</v>
      </c>
      <c r="G95" s="901" t="s">
        <v>177</v>
      </c>
      <c r="H95" s="897" t="s">
        <v>55</v>
      </c>
      <c r="I95" s="17" t="s">
        <v>866</v>
      </c>
      <c r="J95" s="64">
        <v>13.8</v>
      </c>
      <c r="K95" s="665">
        <v>11.783834464214101</v>
      </c>
      <c r="L95" s="665">
        <v>9.2749999807080012</v>
      </c>
      <c r="M95" s="64">
        <v>954</v>
      </c>
      <c r="N95" s="726">
        <v>36910063.829999998</v>
      </c>
      <c r="O95" s="548" t="s">
        <v>863</v>
      </c>
      <c r="P95" s="909">
        <v>7.6407689330000004</v>
      </c>
      <c r="Q95" s="203" t="s">
        <v>57</v>
      </c>
      <c r="R95" s="205" t="s">
        <v>57</v>
      </c>
      <c r="S95" s="490">
        <v>0</v>
      </c>
      <c r="T95" s="18">
        <v>0</v>
      </c>
      <c r="U95" s="548">
        <v>0</v>
      </c>
      <c r="V95" s="18">
        <v>0</v>
      </c>
      <c r="W95" s="64">
        <v>0</v>
      </c>
      <c r="X95" s="18">
        <v>0</v>
      </c>
      <c r="Y95" s="18">
        <v>0</v>
      </c>
      <c r="Z95" s="18">
        <v>0</v>
      </c>
      <c r="AA95" s="18">
        <v>0</v>
      </c>
      <c r="AB95" s="18">
        <v>0</v>
      </c>
      <c r="AC95" s="18">
        <v>0</v>
      </c>
      <c r="AD95" s="18">
        <v>0</v>
      </c>
      <c r="AE95" s="18">
        <v>0</v>
      </c>
      <c r="AF95" s="18">
        <v>0</v>
      </c>
      <c r="AG95" s="64">
        <v>2</v>
      </c>
      <c r="AH95" s="18">
        <v>2</v>
      </c>
      <c r="AI95" s="64">
        <v>0</v>
      </c>
      <c r="AJ95" s="18">
        <v>0</v>
      </c>
      <c r="AK95" s="18">
        <v>33</v>
      </c>
      <c r="AL95" s="64">
        <v>33</v>
      </c>
      <c r="AM95" s="18">
        <v>1</v>
      </c>
      <c r="AN95" s="18">
        <v>1</v>
      </c>
      <c r="AO95" s="18">
        <v>0</v>
      </c>
      <c r="AP95" s="64">
        <v>0</v>
      </c>
      <c r="AQ95" s="64">
        <v>36</v>
      </c>
      <c r="AR95" s="11">
        <v>36</v>
      </c>
      <c r="AS95" s="17">
        <v>0</v>
      </c>
      <c r="AT95" s="490">
        <v>0</v>
      </c>
      <c r="AU95" s="64">
        <v>0</v>
      </c>
      <c r="AV95" s="18">
        <v>0</v>
      </c>
      <c r="AW95" s="64">
        <v>0</v>
      </c>
      <c r="AX95" s="18">
        <v>0</v>
      </c>
      <c r="AY95" s="17">
        <v>0</v>
      </c>
      <c r="AZ95" s="490">
        <v>0</v>
      </c>
      <c r="BA95" s="17">
        <v>0</v>
      </c>
      <c r="BB95" s="18">
        <v>0</v>
      </c>
      <c r="BC95" s="17">
        <v>0</v>
      </c>
      <c r="BD95" s="18">
        <v>0</v>
      </c>
      <c r="BE95" s="17">
        <v>0</v>
      </c>
      <c r="BF95" s="18">
        <v>0</v>
      </c>
      <c r="BG95" s="17">
        <v>150</v>
      </c>
      <c r="BH95" s="18">
        <v>150</v>
      </c>
      <c r="BI95" s="17">
        <v>0</v>
      </c>
      <c r="BJ95" s="18">
        <v>0</v>
      </c>
      <c r="BK95" s="17">
        <v>197.18000000000004</v>
      </c>
      <c r="BL95" s="17">
        <v>197.18000000000004</v>
      </c>
      <c r="BM95" s="17">
        <v>5.76</v>
      </c>
      <c r="BN95" s="17">
        <v>5.76</v>
      </c>
      <c r="BO95" s="18">
        <v>0</v>
      </c>
      <c r="BP95" s="18">
        <v>0</v>
      </c>
      <c r="BQ95" s="64">
        <v>352.94000000000005</v>
      </c>
      <c r="BR95" s="18">
        <v>352.94000000000005</v>
      </c>
      <c r="BS95" s="729">
        <v>4.6191686084848659E-2</v>
      </c>
      <c r="BT95" s="17">
        <v>0</v>
      </c>
      <c r="BU95" s="17">
        <v>0</v>
      </c>
      <c r="BV95" s="17">
        <v>0</v>
      </c>
      <c r="BW95" s="17">
        <v>0</v>
      </c>
      <c r="BX95" s="17">
        <v>0</v>
      </c>
      <c r="BY95" s="17">
        <v>0</v>
      </c>
      <c r="BZ95" s="17">
        <v>0</v>
      </c>
      <c r="CA95" s="17">
        <v>0</v>
      </c>
      <c r="CB95" s="17">
        <v>0</v>
      </c>
      <c r="CC95" s="17">
        <v>0</v>
      </c>
      <c r="CD95" s="17">
        <v>0</v>
      </c>
      <c r="CE95" s="17">
        <v>0</v>
      </c>
      <c r="CF95" s="17">
        <v>0</v>
      </c>
      <c r="CG95" s="17">
        <v>0</v>
      </c>
      <c r="CH95" s="17">
        <v>756863.99999999988</v>
      </c>
      <c r="CI95" s="17">
        <v>756863.99999999988</v>
      </c>
      <c r="CJ95" s="17">
        <v>0</v>
      </c>
      <c r="CK95" s="17">
        <v>0</v>
      </c>
      <c r="CL95" s="702">
        <v>231457.77120000005</v>
      </c>
      <c r="CM95" s="702">
        <v>231457.77120000005</v>
      </c>
      <c r="CN95" s="702">
        <v>6761.3184000000001</v>
      </c>
      <c r="CO95" s="702">
        <v>6761.3184000000001</v>
      </c>
      <c r="CP95" s="702">
        <v>0</v>
      </c>
      <c r="CQ95" s="702">
        <v>0</v>
      </c>
      <c r="CR95" s="704">
        <v>995083.08959999995</v>
      </c>
      <c r="CS95" s="703">
        <v>995083.08959999995</v>
      </c>
      <c r="CT95" s="23">
        <v>1</v>
      </c>
      <c r="CU95" s="23">
        <v>8</v>
      </c>
      <c r="CV95" s="23" t="s">
        <v>177</v>
      </c>
      <c r="CW95" s="23">
        <v>8</v>
      </c>
      <c r="CX95" s="23">
        <v>48</v>
      </c>
      <c r="CY95" s="23">
        <v>0</v>
      </c>
      <c r="CZ95" s="23">
        <v>0</v>
      </c>
      <c r="DA95" s="23" t="s">
        <v>911</v>
      </c>
      <c r="DB95" s="728">
        <v>36910063.829999998</v>
      </c>
      <c r="DC95" s="10"/>
      <c r="DD95" s="692">
        <v>7.6407689330000004</v>
      </c>
      <c r="DE95" s="120"/>
      <c r="DF95" s="120"/>
      <c r="DG95" s="120"/>
      <c r="DH95" s="140"/>
      <c r="DI95" s="140"/>
      <c r="DJ95" s="140"/>
      <c r="DK95" s="140"/>
      <c r="DL95" s="548" t="s">
        <v>56</v>
      </c>
      <c r="DM95" s="548" t="s">
        <v>56</v>
      </c>
      <c r="DN95" s="203" t="s">
        <v>868</v>
      </c>
      <c r="DO95" s="700">
        <v>952.75</v>
      </c>
      <c r="DP95" s="713" t="s">
        <v>56</v>
      </c>
      <c r="DQ95" s="548" t="s">
        <v>56</v>
      </c>
      <c r="DR95" s="673" t="s">
        <v>56</v>
      </c>
      <c r="DS95" s="203" t="s">
        <v>56</v>
      </c>
      <c r="DT95" s="1160" t="s">
        <v>56</v>
      </c>
      <c r="DU95" s="711">
        <v>24.497507215953817</v>
      </c>
      <c r="DV95" s="711">
        <v>27.879289278810369</v>
      </c>
      <c r="DW95" s="711">
        <v>24.480563015921501</v>
      </c>
      <c r="DX95" s="711">
        <v>27.664225280906802</v>
      </c>
      <c r="DY95" s="710">
        <v>0.1332983468905799</v>
      </c>
      <c r="DZ95" s="710">
        <v>1.0833650840560503</v>
      </c>
      <c r="EA95" s="710">
        <v>0.13268829243573299</v>
      </c>
      <c r="EB95" s="710">
        <v>1.079671983486949</v>
      </c>
      <c r="EC95" s="236"/>
      <c r="ED95" s="49"/>
      <c r="EE95" s="232"/>
      <c r="EF95" s="700">
        <v>21520</v>
      </c>
      <c r="EG95" s="712">
        <v>11487.666666666664</v>
      </c>
      <c r="EH95" s="44"/>
    </row>
    <row r="96" spans="1:138" ht="41.25" customHeight="1" x14ac:dyDescent="0.25">
      <c r="A96" s="871" t="s">
        <v>49</v>
      </c>
      <c r="B96" s="656" t="s">
        <v>96</v>
      </c>
      <c r="C96" s="656" t="s">
        <v>175</v>
      </c>
      <c r="D96" s="691" t="s">
        <v>957</v>
      </c>
      <c r="E96" s="656" t="s">
        <v>177</v>
      </c>
      <c r="F96" s="656" t="s">
        <v>960</v>
      </c>
      <c r="G96" s="901" t="s">
        <v>177</v>
      </c>
      <c r="H96" s="897" t="s">
        <v>55</v>
      </c>
      <c r="I96" s="17" t="s">
        <v>889</v>
      </c>
      <c r="J96" s="64">
        <v>13.8</v>
      </c>
      <c r="K96" s="665">
        <v>11.783834464214101</v>
      </c>
      <c r="L96" s="665">
        <v>2.6859848428980002</v>
      </c>
      <c r="M96" s="64">
        <v>3</v>
      </c>
      <c r="N96" s="726">
        <v>37618085.899999999</v>
      </c>
      <c r="O96" s="548" t="s">
        <v>863</v>
      </c>
      <c r="P96" s="909">
        <v>7.7682478719999999</v>
      </c>
      <c r="Q96" s="203" t="s">
        <v>57</v>
      </c>
      <c r="R96" s="205" t="s">
        <v>57</v>
      </c>
      <c r="S96" s="490">
        <v>0</v>
      </c>
      <c r="T96" s="18">
        <v>0</v>
      </c>
      <c r="U96" s="548" t="s">
        <v>58</v>
      </c>
      <c r="V96" s="18" t="s">
        <v>58</v>
      </c>
      <c r="W96" s="64" t="s">
        <v>58</v>
      </c>
      <c r="X96" s="18" t="s">
        <v>58</v>
      </c>
      <c r="Y96" s="18" t="s">
        <v>58</v>
      </c>
      <c r="Z96" s="18" t="s">
        <v>58</v>
      </c>
      <c r="AA96" s="18" t="s">
        <v>58</v>
      </c>
      <c r="AB96" s="18" t="s">
        <v>58</v>
      </c>
      <c r="AC96" s="18" t="s">
        <v>58</v>
      </c>
      <c r="AD96" s="18" t="s">
        <v>58</v>
      </c>
      <c r="AE96" s="18" t="s">
        <v>58</v>
      </c>
      <c r="AF96" s="18" t="s">
        <v>58</v>
      </c>
      <c r="AG96" s="64" t="s">
        <v>58</v>
      </c>
      <c r="AH96" s="18" t="s">
        <v>58</v>
      </c>
      <c r="AI96" s="64" t="s">
        <v>58</v>
      </c>
      <c r="AJ96" s="18" t="s">
        <v>58</v>
      </c>
      <c r="AK96" s="18" t="s">
        <v>58</v>
      </c>
      <c r="AL96" s="64" t="s">
        <v>58</v>
      </c>
      <c r="AM96" s="18" t="s">
        <v>58</v>
      </c>
      <c r="AN96" s="18" t="s">
        <v>58</v>
      </c>
      <c r="AO96" s="18" t="s">
        <v>58</v>
      </c>
      <c r="AP96" s="64" t="s">
        <v>58</v>
      </c>
      <c r="AQ96" s="64">
        <v>0</v>
      </c>
      <c r="AR96" s="11">
        <v>0</v>
      </c>
      <c r="AS96" s="17" t="s">
        <v>58</v>
      </c>
      <c r="AT96" s="490" t="s">
        <v>58</v>
      </c>
      <c r="AU96" s="64" t="s">
        <v>58</v>
      </c>
      <c r="AV96" s="18" t="s">
        <v>58</v>
      </c>
      <c r="AW96" s="64" t="s">
        <v>58</v>
      </c>
      <c r="AX96" s="18" t="s">
        <v>58</v>
      </c>
      <c r="AY96" s="17" t="s">
        <v>58</v>
      </c>
      <c r="AZ96" s="490" t="s">
        <v>58</v>
      </c>
      <c r="BA96" s="17" t="s">
        <v>58</v>
      </c>
      <c r="BB96" s="18" t="s">
        <v>58</v>
      </c>
      <c r="BC96" s="17" t="s">
        <v>58</v>
      </c>
      <c r="BD96" s="18" t="s">
        <v>58</v>
      </c>
      <c r="BE96" s="17" t="s">
        <v>58</v>
      </c>
      <c r="BF96" s="18" t="s">
        <v>58</v>
      </c>
      <c r="BG96" s="17" t="s">
        <v>58</v>
      </c>
      <c r="BH96" s="18" t="s">
        <v>58</v>
      </c>
      <c r="BI96" s="17" t="s">
        <v>58</v>
      </c>
      <c r="BJ96" s="18" t="s">
        <v>58</v>
      </c>
      <c r="BK96" s="17" t="s">
        <v>58</v>
      </c>
      <c r="BL96" s="17" t="s">
        <v>58</v>
      </c>
      <c r="BM96" s="17" t="s">
        <v>58</v>
      </c>
      <c r="BN96" s="17" t="s">
        <v>58</v>
      </c>
      <c r="BO96" s="18" t="s">
        <v>58</v>
      </c>
      <c r="BP96" s="18" t="s">
        <v>58</v>
      </c>
      <c r="BQ96" s="64">
        <v>0</v>
      </c>
      <c r="BR96" s="18">
        <v>0</v>
      </c>
      <c r="BS96" s="729">
        <v>0</v>
      </c>
      <c r="BT96" s="17">
        <v>0</v>
      </c>
      <c r="BU96" s="17">
        <v>0</v>
      </c>
      <c r="BV96" s="17">
        <v>0</v>
      </c>
      <c r="BW96" s="17">
        <v>0</v>
      </c>
      <c r="BX96" s="17">
        <v>0</v>
      </c>
      <c r="BY96" s="17">
        <v>0</v>
      </c>
      <c r="BZ96" s="17">
        <v>0</v>
      </c>
      <c r="CA96" s="17">
        <v>0</v>
      </c>
      <c r="CB96" s="17">
        <v>0</v>
      </c>
      <c r="CC96" s="17">
        <v>0</v>
      </c>
      <c r="CD96" s="17">
        <v>0</v>
      </c>
      <c r="CE96" s="17">
        <v>0</v>
      </c>
      <c r="CF96" s="17">
        <v>0</v>
      </c>
      <c r="CG96" s="17">
        <v>0</v>
      </c>
      <c r="CH96" s="17">
        <v>0</v>
      </c>
      <c r="CI96" s="17">
        <v>0</v>
      </c>
      <c r="CJ96" s="17">
        <v>0</v>
      </c>
      <c r="CK96" s="17">
        <v>0</v>
      </c>
      <c r="CL96" s="702">
        <v>0</v>
      </c>
      <c r="CM96" s="702">
        <v>0</v>
      </c>
      <c r="CN96" s="702">
        <v>0</v>
      </c>
      <c r="CO96" s="702">
        <v>0</v>
      </c>
      <c r="CP96" s="702">
        <v>0</v>
      </c>
      <c r="CQ96" s="702">
        <v>0</v>
      </c>
      <c r="CR96" s="704">
        <v>0</v>
      </c>
      <c r="CS96" s="703">
        <v>0</v>
      </c>
      <c r="CT96" s="23" t="s">
        <v>56</v>
      </c>
      <c r="CU96" s="23" t="s">
        <v>56</v>
      </c>
      <c r="CV96" s="23" t="s">
        <v>56</v>
      </c>
      <c r="CW96" s="23" t="s">
        <v>56</v>
      </c>
      <c r="CX96" s="23" t="s">
        <v>56</v>
      </c>
      <c r="CY96" s="23" t="s">
        <v>56</v>
      </c>
      <c r="CZ96" s="23" t="s">
        <v>56</v>
      </c>
      <c r="DA96" s="23" t="s">
        <v>56</v>
      </c>
      <c r="DB96" s="728">
        <v>37618085.899999999</v>
      </c>
      <c r="DC96" s="10"/>
      <c r="DD96" s="692">
        <v>7.7682478719999999</v>
      </c>
      <c r="DE96" s="120"/>
      <c r="DF96" s="120"/>
      <c r="DG96" s="120"/>
      <c r="DH96" s="140"/>
      <c r="DI96" s="140"/>
      <c r="DJ96" s="140"/>
      <c r="DK96" s="140"/>
      <c r="DL96" s="548" t="s">
        <v>56</v>
      </c>
      <c r="DM96" s="548" t="s">
        <v>56</v>
      </c>
      <c r="DN96" s="203" t="s">
        <v>868</v>
      </c>
      <c r="DO96" s="700">
        <v>4.5</v>
      </c>
      <c r="DP96" s="713" t="s">
        <v>56</v>
      </c>
      <c r="DQ96" s="548" t="s">
        <v>56</v>
      </c>
      <c r="DR96" s="673" t="s">
        <v>56</v>
      </c>
      <c r="DS96" s="203" t="s">
        <v>56</v>
      </c>
      <c r="DT96" s="1160" t="s">
        <v>56</v>
      </c>
      <c r="DU96" s="711">
        <v>784.22222222222217</v>
      </c>
      <c r="DV96" s="711">
        <v>-595.30555555555554</v>
      </c>
      <c r="DW96" s="711">
        <v>706.69</v>
      </c>
      <c r="DX96" s="711">
        <v>-517.77333333333343</v>
      </c>
      <c r="DY96" s="710">
        <v>3.1111111111111112</v>
      </c>
      <c r="DZ96" s="710">
        <v>-2.1111111111111112</v>
      </c>
      <c r="EA96" s="710">
        <v>2.8</v>
      </c>
      <c r="EB96" s="710">
        <v>-1.7999999999999998</v>
      </c>
      <c r="EC96" s="236"/>
      <c r="ED96" s="49"/>
      <c r="EE96" s="232"/>
      <c r="EF96" s="700">
        <v>3529</v>
      </c>
      <c r="EG96" s="712">
        <v>-2849.6666666666665</v>
      </c>
      <c r="EH96" s="44"/>
    </row>
    <row r="97" spans="1:138" ht="41.25" customHeight="1" x14ac:dyDescent="0.25">
      <c r="A97" s="871" t="s">
        <v>49</v>
      </c>
      <c r="B97" s="656" t="s">
        <v>96</v>
      </c>
      <c r="C97" s="656" t="s">
        <v>175</v>
      </c>
      <c r="D97" s="691" t="s">
        <v>957</v>
      </c>
      <c r="E97" s="656" t="s">
        <v>177</v>
      </c>
      <c r="F97" s="656" t="s">
        <v>961</v>
      </c>
      <c r="G97" s="901" t="s">
        <v>177</v>
      </c>
      <c r="H97" s="897" t="s">
        <v>55</v>
      </c>
      <c r="I97" s="17" t="s">
        <v>866</v>
      </c>
      <c r="J97" s="64">
        <v>13.8</v>
      </c>
      <c r="K97" s="665">
        <v>11.783834464214101</v>
      </c>
      <c r="L97" s="665">
        <v>9.6714014950350009</v>
      </c>
      <c r="M97" s="64">
        <v>379</v>
      </c>
      <c r="N97" s="726">
        <v>34450179.170000002</v>
      </c>
      <c r="O97" s="548" t="s">
        <v>863</v>
      </c>
      <c r="P97" s="909">
        <v>7.6009317640000003</v>
      </c>
      <c r="Q97" s="203" t="s">
        <v>57</v>
      </c>
      <c r="R97" s="205" t="s">
        <v>57</v>
      </c>
      <c r="S97" s="490">
        <v>0</v>
      </c>
      <c r="T97" s="18">
        <v>0</v>
      </c>
      <c r="U97" s="548">
        <v>0</v>
      </c>
      <c r="V97" s="18">
        <v>0</v>
      </c>
      <c r="W97" s="64">
        <v>0</v>
      </c>
      <c r="X97" s="18">
        <v>0</v>
      </c>
      <c r="Y97" s="18">
        <v>0</v>
      </c>
      <c r="Z97" s="18">
        <v>0</v>
      </c>
      <c r="AA97" s="18">
        <v>0</v>
      </c>
      <c r="AB97" s="18">
        <v>0</v>
      </c>
      <c r="AC97" s="18">
        <v>0</v>
      </c>
      <c r="AD97" s="18">
        <v>0</v>
      </c>
      <c r="AE97" s="18">
        <v>0</v>
      </c>
      <c r="AF97" s="18">
        <v>0</v>
      </c>
      <c r="AG97" s="64">
        <v>1</v>
      </c>
      <c r="AH97" s="18">
        <v>1</v>
      </c>
      <c r="AI97" s="64">
        <v>0</v>
      </c>
      <c r="AJ97" s="18">
        <v>0</v>
      </c>
      <c r="AK97" s="18">
        <v>34</v>
      </c>
      <c r="AL97" s="64">
        <v>33</v>
      </c>
      <c r="AM97" s="18">
        <v>1</v>
      </c>
      <c r="AN97" s="18">
        <v>1</v>
      </c>
      <c r="AO97" s="18">
        <v>0</v>
      </c>
      <c r="AP97" s="64">
        <v>0</v>
      </c>
      <c r="AQ97" s="64">
        <v>36</v>
      </c>
      <c r="AR97" s="11">
        <v>35</v>
      </c>
      <c r="AS97" s="17">
        <v>0</v>
      </c>
      <c r="AT97" s="490">
        <v>0</v>
      </c>
      <c r="AU97" s="64">
        <v>0</v>
      </c>
      <c r="AV97" s="18">
        <v>0</v>
      </c>
      <c r="AW97" s="64">
        <v>0</v>
      </c>
      <c r="AX97" s="18">
        <v>0</v>
      </c>
      <c r="AY97" s="17">
        <v>0</v>
      </c>
      <c r="AZ97" s="490">
        <v>0</v>
      </c>
      <c r="BA97" s="17">
        <v>0</v>
      </c>
      <c r="BB97" s="18">
        <v>0</v>
      </c>
      <c r="BC97" s="17">
        <v>0</v>
      </c>
      <c r="BD97" s="18">
        <v>0</v>
      </c>
      <c r="BE97" s="17">
        <v>0</v>
      </c>
      <c r="BF97" s="18">
        <v>0</v>
      </c>
      <c r="BG97" s="17">
        <v>300</v>
      </c>
      <c r="BH97" s="18">
        <v>300</v>
      </c>
      <c r="BI97" s="17">
        <v>0</v>
      </c>
      <c r="BJ97" s="18">
        <v>0</v>
      </c>
      <c r="BK97" s="17">
        <v>378.79000000000008</v>
      </c>
      <c r="BL97" s="17">
        <v>371.19</v>
      </c>
      <c r="BM97" s="17">
        <v>7.6</v>
      </c>
      <c r="BN97" s="17">
        <v>7.6</v>
      </c>
      <c r="BO97" s="18">
        <v>0</v>
      </c>
      <c r="BP97" s="18">
        <v>0</v>
      </c>
      <c r="BQ97" s="64">
        <v>686.3900000000001</v>
      </c>
      <c r="BR97" s="18">
        <v>678.79000000000008</v>
      </c>
      <c r="BS97" s="729">
        <v>9.0303402439543337E-2</v>
      </c>
      <c r="BT97" s="17">
        <v>0</v>
      </c>
      <c r="BU97" s="17">
        <v>0</v>
      </c>
      <c r="BV97" s="17">
        <v>0</v>
      </c>
      <c r="BW97" s="17">
        <v>0</v>
      </c>
      <c r="BX97" s="17">
        <v>0</v>
      </c>
      <c r="BY97" s="17">
        <v>0</v>
      </c>
      <c r="BZ97" s="17">
        <v>0</v>
      </c>
      <c r="CA97" s="17">
        <v>0</v>
      </c>
      <c r="CB97" s="17">
        <v>0</v>
      </c>
      <c r="CC97" s="17">
        <v>0</v>
      </c>
      <c r="CD97" s="17">
        <v>0</v>
      </c>
      <c r="CE97" s="17">
        <v>0</v>
      </c>
      <c r="CF97" s="17">
        <v>0</v>
      </c>
      <c r="CG97" s="17">
        <v>0</v>
      </c>
      <c r="CH97" s="17">
        <v>1513727.9999999998</v>
      </c>
      <c r="CI97" s="17">
        <v>1513727.9999999998</v>
      </c>
      <c r="CJ97" s="17">
        <v>0</v>
      </c>
      <c r="CK97" s="17">
        <v>0</v>
      </c>
      <c r="CL97" s="702">
        <v>444638.85360000015</v>
      </c>
      <c r="CM97" s="702">
        <v>435717.66960000002</v>
      </c>
      <c r="CN97" s="702">
        <v>8921.1839999999993</v>
      </c>
      <c r="CO97" s="702">
        <v>8921.1839999999993</v>
      </c>
      <c r="CP97" s="702">
        <v>0</v>
      </c>
      <c r="CQ97" s="702">
        <v>0</v>
      </c>
      <c r="CR97" s="704">
        <v>1967288.0375999999</v>
      </c>
      <c r="CS97" s="703">
        <v>1958366.8535999996</v>
      </c>
      <c r="CT97" s="23" t="s">
        <v>56</v>
      </c>
      <c r="CU97" s="23" t="s">
        <v>56</v>
      </c>
      <c r="CV97" s="23" t="s">
        <v>56</v>
      </c>
      <c r="CW97" s="23" t="s">
        <v>56</v>
      </c>
      <c r="CX97" s="23" t="s">
        <v>56</v>
      </c>
      <c r="CY97" s="23" t="s">
        <v>56</v>
      </c>
      <c r="CZ97" s="23" t="s">
        <v>56</v>
      </c>
      <c r="DA97" s="23" t="s">
        <v>56</v>
      </c>
      <c r="DB97" s="728">
        <v>34450179.170000002</v>
      </c>
      <c r="DC97" s="10"/>
      <c r="DD97" s="692">
        <v>7.6009317640000003</v>
      </c>
      <c r="DE97" s="120"/>
      <c r="DF97" s="120"/>
      <c r="DG97" s="120"/>
      <c r="DH97" s="140"/>
      <c r="DI97" s="140"/>
      <c r="DJ97" s="140"/>
      <c r="DK97" s="140"/>
      <c r="DL97" s="548" t="s">
        <v>56</v>
      </c>
      <c r="DM97" s="548" t="s">
        <v>56</v>
      </c>
      <c r="DN97" s="203" t="s">
        <v>868</v>
      </c>
      <c r="DO97" s="700">
        <v>376.83333333333297</v>
      </c>
      <c r="DP97" s="713" t="s">
        <v>56</v>
      </c>
      <c r="DQ97" s="548" t="s">
        <v>56</v>
      </c>
      <c r="DR97" s="673" t="s">
        <v>56</v>
      </c>
      <c r="DS97" s="203" t="s">
        <v>56</v>
      </c>
      <c r="DT97" s="1160" t="s">
        <v>56</v>
      </c>
      <c r="DU97" s="711">
        <v>37.069438301636481</v>
      </c>
      <c r="DV97" s="711">
        <v>-19.689789106905693</v>
      </c>
      <c r="DW97" s="711">
        <v>37.347849204924103</v>
      </c>
      <c r="DX97" s="711">
        <v>-19.973350930911415</v>
      </c>
      <c r="DY97" s="710">
        <v>0.48827952233525035</v>
      </c>
      <c r="DZ97" s="710">
        <v>-0.20916744700237433</v>
      </c>
      <c r="EA97" s="710">
        <v>0.48821227712841703</v>
      </c>
      <c r="EB97" s="710">
        <v>-0.20922076859986288</v>
      </c>
      <c r="EC97" s="236"/>
      <c r="ED97" s="49"/>
      <c r="EE97" s="232"/>
      <c r="EF97" s="700">
        <v>6238</v>
      </c>
      <c r="EG97" s="712">
        <v>-3301.3333333333335</v>
      </c>
      <c r="EH97" s="44"/>
    </row>
    <row r="98" spans="1:138" ht="41.25" customHeight="1" x14ac:dyDescent="0.25">
      <c r="A98" s="871" t="s">
        <v>49</v>
      </c>
      <c r="B98" s="656" t="s">
        <v>96</v>
      </c>
      <c r="C98" s="656" t="s">
        <v>175</v>
      </c>
      <c r="D98" s="691" t="s">
        <v>957</v>
      </c>
      <c r="E98" s="656" t="s">
        <v>177</v>
      </c>
      <c r="F98" s="656" t="s">
        <v>962</v>
      </c>
      <c r="G98" s="901" t="s">
        <v>289</v>
      </c>
      <c r="H98" s="897" t="s">
        <v>55</v>
      </c>
      <c r="I98" s="17" t="s">
        <v>866</v>
      </c>
      <c r="J98" s="64">
        <v>13.8</v>
      </c>
      <c r="K98" s="665">
        <v>12.668219606558768</v>
      </c>
      <c r="L98" s="665">
        <v>25.351893886662001</v>
      </c>
      <c r="M98" s="64">
        <v>3057</v>
      </c>
      <c r="N98" s="726">
        <v>33466263.440000001</v>
      </c>
      <c r="O98" s="548" t="s">
        <v>863</v>
      </c>
      <c r="P98" s="909">
        <v>8.2701961960000006</v>
      </c>
      <c r="Q98" s="203" t="s">
        <v>57</v>
      </c>
      <c r="R98" s="205" t="s">
        <v>57</v>
      </c>
      <c r="S98" s="490">
        <v>0</v>
      </c>
      <c r="T98" s="18">
        <v>0</v>
      </c>
      <c r="U98" s="548">
        <v>0</v>
      </c>
      <c r="V98" s="18">
        <v>0</v>
      </c>
      <c r="W98" s="64">
        <v>0</v>
      </c>
      <c r="X98" s="18">
        <v>0</v>
      </c>
      <c r="Y98" s="18">
        <v>0</v>
      </c>
      <c r="Z98" s="18">
        <v>0</v>
      </c>
      <c r="AA98" s="18">
        <v>0</v>
      </c>
      <c r="AB98" s="18">
        <v>0</v>
      </c>
      <c r="AC98" s="18">
        <v>0</v>
      </c>
      <c r="AD98" s="18">
        <v>0</v>
      </c>
      <c r="AE98" s="18">
        <v>0</v>
      </c>
      <c r="AF98" s="18">
        <v>0</v>
      </c>
      <c r="AG98" s="64">
        <v>0</v>
      </c>
      <c r="AH98" s="18">
        <v>0</v>
      </c>
      <c r="AI98" s="64">
        <v>0</v>
      </c>
      <c r="AJ98" s="18">
        <v>0</v>
      </c>
      <c r="AK98" s="18">
        <v>151</v>
      </c>
      <c r="AL98" s="64">
        <v>149</v>
      </c>
      <c r="AM98" s="18">
        <v>2</v>
      </c>
      <c r="AN98" s="18">
        <v>2</v>
      </c>
      <c r="AO98" s="18">
        <v>0</v>
      </c>
      <c r="AP98" s="64">
        <v>0</v>
      </c>
      <c r="AQ98" s="64">
        <v>153</v>
      </c>
      <c r="AR98" s="11">
        <v>151</v>
      </c>
      <c r="AS98" s="17">
        <v>0</v>
      </c>
      <c r="AT98" s="490">
        <v>0</v>
      </c>
      <c r="AU98" s="64">
        <v>0</v>
      </c>
      <c r="AV98" s="18">
        <v>0</v>
      </c>
      <c r="AW98" s="64">
        <v>0</v>
      </c>
      <c r="AX98" s="18">
        <v>0</v>
      </c>
      <c r="AY98" s="17">
        <v>0</v>
      </c>
      <c r="AZ98" s="490">
        <v>0</v>
      </c>
      <c r="BA98" s="17">
        <v>0</v>
      </c>
      <c r="BB98" s="18">
        <v>0</v>
      </c>
      <c r="BC98" s="17">
        <v>0</v>
      </c>
      <c r="BD98" s="18">
        <v>0</v>
      </c>
      <c r="BE98" s="17">
        <v>0</v>
      </c>
      <c r="BF98" s="18">
        <v>0</v>
      </c>
      <c r="BG98" s="17">
        <v>0</v>
      </c>
      <c r="BH98" s="18">
        <v>0</v>
      </c>
      <c r="BI98" s="17">
        <v>0</v>
      </c>
      <c r="BJ98" s="18">
        <v>0</v>
      </c>
      <c r="BK98" s="17">
        <v>1119.08</v>
      </c>
      <c r="BL98" s="17">
        <v>1110.07</v>
      </c>
      <c r="BM98" s="17">
        <v>16.399999999999999</v>
      </c>
      <c r="BN98" s="17">
        <v>16.399999999999999</v>
      </c>
      <c r="BO98" s="18">
        <v>0</v>
      </c>
      <c r="BP98" s="18">
        <v>0</v>
      </c>
      <c r="BQ98" s="64">
        <v>1135.48</v>
      </c>
      <c r="BR98" s="18">
        <v>1126.47</v>
      </c>
      <c r="BS98" s="729">
        <v>0.13729783104168572</v>
      </c>
      <c r="BT98" s="17">
        <v>0</v>
      </c>
      <c r="BU98" s="17">
        <v>0</v>
      </c>
      <c r="BV98" s="17">
        <v>0</v>
      </c>
      <c r="BW98" s="17">
        <v>0</v>
      </c>
      <c r="BX98" s="17">
        <v>0</v>
      </c>
      <c r="BY98" s="17">
        <v>0</v>
      </c>
      <c r="BZ98" s="17">
        <v>0</v>
      </c>
      <c r="CA98" s="17">
        <v>0</v>
      </c>
      <c r="CB98" s="17">
        <v>0</v>
      </c>
      <c r="CC98" s="17">
        <v>0</v>
      </c>
      <c r="CD98" s="17">
        <v>0</v>
      </c>
      <c r="CE98" s="17">
        <v>0</v>
      </c>
      <c r="CF98" s="17">
        <v>0</v>
      </c>
      <c r="CG98" s="17">
        <v>0</v>
      </c>
      <c r="CH98" s="17">
        <v>0</v>
      </c>
      <c r="CI98" s="17">
        <v>0</v>
      </c>
      <c r="CJ98" s="17">
        <v>0</v>
      </c>
      <c r="CK98" s="17">
        <v>0</v>
      </c>
      <c r="CL98" s="702">
        <v>1313620.8672</v>
      </c>
      <c r="CM98" s="702">
        <v>1303044.5688</v>
      </c>
      <c r="CN98" s="702">
        <v>19250.975999999999</v>
      </c>
      <c r="CO98" s="702">
        <v>19250.975999999999</v>
      </c>
      <c r="CP98" s="702">
        <v>0</v>
      </c>
      <c r="CQ98" s="702">
        <v>0</v>
      </c>
      <c r="CR98" s="704">
        <v>1332871.8432</v>
      </c>
      <c r="CS98" s="703">
        <v>1322295.5448</v>
      </c>
      <c r="CT98" s="23">
        <v>1</v>
      </c>
      <c r="CU98" s="23">
        <v>4</v>
      </c>
      <c r="CV98" s="23" t="s">
        <v>177</v>
      </c>
      <c r="CW98" s="23">
        <v>4</v>
      </c>
      <c r="CX98" s="23">
        <v>24</v>
      </c>
      <c r="CY98" s="23">
        <v>0</v>
      </c>
      <c r="CZ98" s="23">
        <v>0</v>
      </c>
      <c r="DA98" s="23" t="s">
        <v>905</v>
      </c>
      <c r="DB98" s="728">
        <v>33466263.440000001</v>
      </c>
      <c r="DC98" s="10"/>
      <c r="DD98" s="692">
        <v>8.2701961960000006</v>
      </c>
      <c r="DE98" s="120"/>
      <c r="DF98" s="120"/>
      <c r="DG98" s="120"/>
      <c r="DH98" s="140"/>
      <c r="DI98" s="140"/>
      <c r="DJ98" s="140"/>
      <c r="DK98" s="140"/>
      <c r="DL98" s="548" t="s">
        <v>56</v>
      </c>
      <c r="DM98" s="548" t="s">
        <v>56</v>
      </c>
      <c r="DN98" s="203" t="s">
        <v>868</v>
      </c>
      <c r="DO98" s="700">
        <v>3066.0833333333298</v>
      </c>
      <c r="DP98" s="713" t="s">
        <v>56</v>
      </c>
      <c r="DQ98" s="548" t="s">
        <v>56</v>
      </c>
      <c r="DR98" s="673" t="s">
        <v>56</v>
      </c>
      <c r="DS98" s="203" t="s">
        <v>56</v>
      </c>
      <c r="DT98" s="1160" t="s">
        <v>56</v>
      </c>
      <c r="DU98" s="711">
        <v>32.237871334221218</v>
      </c>
      <c r="DV98" s="711">
        <v>26.506403013649361</v>
      </c>
      <c r="DW98" s="711">
        <v>32.324280241595197</v>
      </c>
      <c r="DX98" s="711">
        <v>3.0041567011860693</v>
      </c>
      <c r="DY98" s="710">
        <v>0.1311118962846195</v>
      </c>
      <c r="DZ98" s="710">
        <v>0.50485325383498569</v>
      </c>
      <c r="EA98" s="710">
        <v>0.131111360517041</v>
      </c>
      <c r="EB98" s="710">
        <v>0.40755277879616369</v>
      </c>
      <c r="EC98" s="236"/>
      <c r="ED98" s="49"/>
      <c r="EE98" s="232"/>
      <c r="EF98" s="700">
        <v>0</v>
      </c>
      <c r="EG98" s="712">
        <v>33518.333333333336</v>
      </c>
      <c r="EH98" s="44"/>
    </row>
    <row r="99" spans="1:138" ht="41.25" customHeight="1" x14ac:dyDescent="0.25">
      <c r="A99" s="871" t="s">
        <v>49</v>
      </c>
      <c r="B99" s="656" t="s">
        <v>96</v>
      </c>
      <c r="C99" s="656" t="s">
        <v>175</v>
      </c>
      <c r="D99" s="691" t="s">
        <v>224</v>
      </c>
      <c r="E99" s="656" t="s">
        <v>177</v>
      </c>
      <c r="F99" s="656" t="s">
        <v>963</v>
      </c>
      <c r="G99" s="901" t="s">
        <v>177</v>
      </c>
      <c r="H99" s="897" t="s">
        <v>55</v>
      </c>
      <c r="I99" s="17" t="s">
        <v>860</v>
      </c>
      <c r="J99" s="64">
        <v>4.16</v>
      </c>
      <c r="K99" s="665">
        <v>2.9397751946705037</v>
      </c>
      <c r="L99" s="665">
        <v>5.9312499876630005</v>
      </c>
      <c r="M99" s="64">
        <v>833</v>
      </c>
      <c r="N99" s="726">
        <v>9100637.5010000002</v>
      </c>
      <c r="O99" s="548" t="s">
        <v>863</v>
      </c>
      <c r="P99" s="909">
        <v>2.1736082940000001</v>
      </c>
      <c r="Q99" s="203" t="s">
        <v>57</v>
      </c>
      <c r="R99" s="205" t="s">
        <v>57</v>
      </c>
      <c r="S99" s="490">
        <v>0</v>
      </c>
      <c r="T99" s="18">
        <v>0</v>
      </c>
      <c r="U99" s="548">
        <v>0</v>
      </c>
      <c r="V99" s="18">
        <v>0</v>
      </c>
      <c r="W99" s="64">
        <v>0</v>
      </c>
      <c r="X99" s="18">
        <v>0</v>
      </c>
      <c r="Y99" s="18">
        <v>0</v>
      </c>
      <c r="Z99" s="18">
        <v>0</v>
      </c>
      <c r="AA99" s="18">
        <v>0</v>
      </c>
      <c r="AB99" s="18">
        <v>0</v>
      </c>
      <c r="AC99" s="18">
        <v>0</v>
      </c>
      <c r="AD99" s="18">
        <v>0</v>
      </c>
      <c r="AE99" s="18">
        <v>0</v>
      </c>
      <c r="AF99" s="18">
        <v>0</v>
      </c>
      <c r="AG99" s="64">
        <v>0</v>
      </c>
      <c r="AH99" s="18">
        <v>0</v>
      </c>
      <c r="AI99" s="64">
        <v>0</v>
      </c>
      <c r="AJ99" s="18">
        <v>0</v>
      </c>
      <c r="AK99" s="18">
        <v>6</v>
      </c>
      <c r="AL99" s="64">
        <v>6</v>
      </c>
      <c r="AM99" s="18">
        <v>0</v>
      </c>
      <c r="AN99" s="18" t="s">
        <v>58</v>
      </c>
      <c r="AO99" s="18">
        <v>0</v>
      </c>
      <c r="AP99" s="64">
        <v>0</v>
      </c>
      <c r="AQ99" s="64">
        <v>6</v>
      </c>
      <c r="AR99" s="11">
        <v>6</v>
      </c>
      <c r="AS99" s="17">
        <v>0</v>
      </c>
      <c r="AT99" s="490">
        <v>0</v>
      </c>
      <c r="AU99" s="64">
        <v>0</v>
      </c>
      <c r="AV99" s="18">
        <v>0</v>
      </c>
      <c r="AW99" s="64">
        <v>0</v>
      </c>
      <c r="AX99" s="18">
        <v>0</v>
      </c>
      <c r="AY99" s="17">
        <v>0</v>
      </c>
      <c r="AZ99" s="490">
        <v>0</v>
      </c>
      <c r="BA99" s="17">
        <v>0</v>
      </c>
      <c r="BB99" s="18">
        <v>0</v>
      </c>
      <c r="BC99" s="17">
        <v>0</v>
      </c>
      <c r="BD99" s="18">
        <v>0</v>
      </c>
      <c r="BE99" s="17">
        <v>0</v>
      </c>
      <c r="BF99" s="18">
        <v>0</v>
      </c>
      <c r="BG99" s="17">
        <v>0</v>
      </c>
      <c r="BH99" s="18">
        <v>0</v>
      </c>
      <c r="BI99" s="17">
        <v>0</v>
      </c>
      <c r="BJ99" s="18">
        <v>0</v>
      </c>
      <c r="BK99" s="17">
        <v>51.129999999999995</v>
      </c>
      <c r="BL99" s="17">
        <v>51.129999999999995</v>
      </c>
      <c r="BM99" s="17">
        <v>0</v>
      </c>
      <c r="BN99" s="17" t="s">
        <v>58</v>
      </c>
      <c r="BO99" s="18">
        <v>0</v>
      </c>
      <c r="BP99" s="18">
        <v>0</v>
      </c>
      <c r="BQ99" s="64">
        <v>51.129999999999995</v>
      </c>
      <c r="BR99" s="18">
        <v>51.129999999999995</v>
      </c>
      <c r="BS99" s="729">
        <v>2.3523097579788675E-2</v>
      </c>
      <c r="BT99" s="17">
        <v>0</v>
      </c>
      <c r="BU99" s="17">
        <v>0</v>
      </c>
      <c r="BV99" s="17">
        <v>0</v>
      </c>
      <c r="BW99" s="17">
        <v>0</v>
      </c>
      <c r="BX99" s="17">
        <v>0</v>
      </c>
      <c r="BY99" s="17">
        <v>0</v>
      </c>
      <c r="BZ99" s="17">
        <v>0</v>
      </c>
      <c r="CA99" s="17">
        <v>0</v>
      </c>
      <c r="CB99" s="17">
        <v>0</v>
      </c>
      <c r="CC99" s="17">
        <v>0</v>
      </c>
      <c r="CD99" s="17">
        <v>0</v>
      </c>
      <c r="CE99" s="17">
        <v>0</v>
      </c>
      <c r="CF99" s="17">
        <v>0</v>
      </c>
      <c r="CG99" s="17">
        <v>0</v>
      </c>
      <c r="CH99" s="17">
        <v>0</v>
      </c>
      <c r="CI99" s="17">
        <v>0</v>
      </c>
      <c r="CJ99" s="17">
        <v>0</v>
      </c>
      <c r="CK99" s="17">
        <v>0</v>
      </c>
      <c r="CL99" s="702">
        <v>60018.439200000001</v>
      </c>
      <c r="CM99" s="702">
        <v>60018.439200000001</v>
      </c>
      <c r="CN99" s="702">
        <v>0</v>
      </c>
      <c r="CO99" s="702">
        <v>0</v>
      </c>
      <c r="CP99" s="702">
        <v>0</v>
      </c>
      <c r="CQ99" s="702">
        <v>0</v>
      </c>
      <c r="CR99" s="704">
        <v>60018.439200000001</v>
      </c>
      <c r="CS99" s="703">
        <v>60018.439200000001</v>
      </c>
      <c r="CT99" s="23" t="s">
        <v>56</v>
      </c>
      <c r="CU99" s="23" t="s">
        <v>56</v>
      </c>
      <c r="CV99" s="23" t="s">
        <v>56</v>
      </c>
      <c r="CW99" s="23" t="s">
        <v>56</v>
      </c>
      <c r="CX99" s="23" t="s">
        <v>56</v>
      </c>
      <c r="CY99" s="23" t="s">
        <v>56</v>
      </c>
      <c r="CZ99" s="23" t="s">
        <v>56</v>
      </c>
      <c r="DA99" s="23" t="s">
        <v>56</v>
      </c>
      <c r="DB99" s="728">
        <v>9100637.5010000002</v>
      </c>
      <c r="DC99" s="10"/>
      <c r="DD99" s="692">
        <v>2.1736082940000001</v>
      </c>
      <c r="DE99" s="120"/>
      <c r="DF99" s="120"/>
      <c r="DG99" s="120"/>
      <c r="DH99" s="140"/>
      <c r="DI99" s="140"/>
      <c r="DJ99" s="140"/>
      <c r="DK99" s="140"/>
      <c r="DL99" s="548" t="s">
        <v>56</v>
      </c>
      <c r="DM99" s="548" t="s">
        <v>56</v>
      </c>
      <c r="DN99" s="203" t="s">
        <v>55</v>
      </c>
      <c r="DO99" s="700" t="s">
        <v>56</v>
      </c>
      <c r="DP99" s="713" t="s">
        <v>56</v>
      </c>
      <c r="DQ99" s="548" t="s">
        <v>56</v>
      </c>
      <c r="DR99" s="673" t="s">
        <v>56</v>
      </c>
      <c r="DS99" s="203" t="s">
        <v>56</v>
      </c>
      <c r="DT99" s="1160" t="s">
        <v>56</v>
      </c>
      <c r="DU99" s="711">
        <v>56.68810020876829</v>
      </c>
      <c r="DV99" s="711">
        <v>7.7687992600482119</v>
      </c>
      <c r="DW99" s="711">
        <v>57.053363491749899</v>
      </c>
      <c r="DX99" s="711">
        <v>97.382322439814459</v>
      </c>
      <c r="DY99" s="710">
        <v>0.29561586638830911</v>
      </c>
      <c r="DZ99" s="710">
        <v>0.11753811542990728</v>
      </c>
      <c r="EA99" s="710">
        <v>0.29690172016949601</v>
      </c>
      <c r="EB99" s="710">
        <v>9.4204445069404008E-2</v>
      </c>
      <c r="EC99" s="236"/>
      <c r="ED99" s="49"/>
      <c r="EE99" s="232"/>
      <c r="EF99" s="700">
        <v>0</v>
      </c>
      <c r="EG99" s="712">
        <v>20069.333333333332</v>
      </c>
      <c r="EH99" s="44"/>
    </row>
    <row r="100" spans="1:138" ht="41.25" customHeight="1" x14ac:dyDescent="0.25">
      <c r="A100" s="871" t="s">
        <v>49</v>
      </c>
      <c r="B100" s="656" t="s">
        <v>96</v>
      </c>
      <c r="C100" s="656" t="s">
        <v>175</v>
      </c>
      <c r="D100" s="691" t="s">
        <v>224</v>
      </c>
      <c r="E100" s="656" t="s">
        <v>177</v>
      </c>
      <c r="F100" s="656" t="s">
        <v>225</v>
      </c>
      <c r="G100" s="901" t="s">
        <v>177</v>
      </c>
      <c r="H100" s="897" t="s">
        <v>55</v>
      </c>
      <c r="I100" s="17" t="s">
        <v>866</v>
      </c>
      <c r="J100" s="64">
        <v>4.16</v>
      </c>
      <c r="K100" s="665">
        <v>2.9109538692325576</v>
      </c>
      <c r="L100" s="665">
        <v>9.2056817990340001</v>
      </c>
      <c r="M100" s="64">
        <v>1071</v>
      </c>
      <c r="N100" s="726">
        <v>8991895.5879999995</v>
      </c>
      <c r="O100" s="548" t="s">
        <v>863</v>
      </c>
      <c r="P100" s="909">
        <v>2.2192420589999999</v>
      </c>
      <c r="Q100" s="203" t="s">
        <v>57</v>
      </c>
      <c r="R100" s="205" t="s">
        <v>57</v>
      </c>
      <c r="S100" s="490">
        <v>0</v>
      </c>
      <c r="T100" s="18">
        <v>0</v>
      </c>
      <c r="U100" s="548">
        <v>0</v>
      </c>
      <c r="V100" s="18">
        <v>0</v>
      </c>
      <c r="W100" s="64">
        <v>0</v>
      </c>
      <c r="X100" s="18">
        <v>0</v>
      </c>
      <c r="Y100" s="18">
        <v>0</v>
      </c>
      <c r="Z100" s="18">
        <v>0</v>
      </c>
      <c r="AA100" s="18">
        <v>0</v>
      </c>
      <c r="AB100" s="18">
        <v>0</v>
      </c>
      <c r="AC100" s="18">
        <v>0</v>
      </c>
      <c r="AD100" s="18">
        <v>0</v>
      </c>
      <c r="AE100" s="18">
        <v>0</v>
      </c>
      <c r="AF100" s="18">
        <v>0</v>
      </c>
      <c r="AG100" s="64">
        <v>0</v>
      </c>
      <c r="AH100" s="18">
        <v>0</v>
      </c>
      <c r="AI100" s="64">
        <v>0</v>
      </c>
      <c r="AJ100" s="18">
        <v>0</v>
      </c>
      <c r="AK100" s="18">
        <v>30</v>
      </c>
      <c r="AL100" s="64">
        <v>30</v>
      </c>
      <c r="AM100" s="18">
        <v>1</v>
      </c>
      <c r="AN100" s="18">
        <v>1</v>
      </c>
      <c r="AO100" s="18">
        <v>0</v>
      </c>
      <c r="AP100" s="64">
        <v>0</v>
      </c>
      <c r="AQ100" s="64">
        <v>31</v>
      </c>
      <c r="AR100" s="11">
        <v>31</v>
      </c>
      <c r="AS100" s="17">
        <v>0</v>
      </c>
      <c r="AT100" s="490">
        <v>0</v>
      </c>
      <c r="AU100" s="64">
        <v>0</v>
      </c>
      <c r="AV100" s="18">
        <v>0</v>
      </c>
      <c r="AW100" s="64">
        <v>0</v>
      </c>
      <c r="AX100" s="18">
        <v>0</v>
      </c>
      <c r="AY100" s="17">
        <v>0</v>
      </c>
      <c r="AZ100" s="490">
        <v>0</v>
      </c>
      <c r="BA100" s="17">
        <v>0</v>
      </c>
      <c r="BB100" s="18">
        <v>0</v>
      </c>
      <c r="BC100" s="17">
        <v>0</v>
      </c>
      <c r="BD100" s="18">
        <v>0</v>
      </c>
      <c r="BE100" s="17">
        <v>0</v>
      </c>
      <c r="BF100" s="18">
        <v>0</v>
      </c>
      <c r="BG100" s="17">
        <v>0</v>
      </c>
      <c r="BH100" s="18">
        <v>0</v>
      </c>
      <c r="BI100" s="17">
        <v>0</v>
      </c>
      <c r="BJ100" s="18">
        <v>0</v>
      </c>
      <c r="BK100" s="17">
        <v>182.82999999999998</v>
      </c>
      <c r="BL100" s="17">
        <v>182.82999999999998</v>
      </c>
      <c r="BM100" s="17">
        <v>7.6</v>
      </c>
      <c r="BN100" s="17">
        <v>7.6</v>
      </c>
      <c r="BO100" s="18">
        <v>0</v>
      </c>
      <c r="BP100" s="18">
        <v>0</v>
      </c>
      <c r="BQ100" s="64">
        <v>190.42999999999998</v>
      </c>
      <c r="BR100" s="18">
        <v>190.42999999999998</v>
      </c>
      <c r="BS100" s="729">
        <v>8.5808575602522863E-2</v>
      </c>
      <c r="BT100" s="17">
        <v>0</v>
      </c>
      <c r="BU100" s="17">
        <v>0</v>
      </c>
      <c r="BV100" s="17">
        <v>0</v>
      </c>
      <c r="BW100" s="17">
        <v>0</v>
      </c>
      <c r="BX100" s="17">
        <v>0</v>
      </c>
      <c r="BY100" s="17">
        <v>0</v>
      </c>
      <c r="BZ100" s="17">
        <v>0</v>
      </c>
      <c r="CA100" s="17">
        <v>0</v>
      </c>
      <c r="CB100" s="17">
        <v>0</v>
      </c>
      <c r="CC100" s="17">
        <v>0</v>
      </c>
      <c r="CD100" s="17">
        <v>0</v>
      </c>
      <c r="CE100" s="17">
        <v>0</v>
      </c>
      <c r="CF100" s="17">
        <v>0</v>
      </c>
      <c r="CG100" s="17">
        <v>0</v>
      </c>
      <c r="CH100" s="17">
        <v>0</v>
      </c>
      <c r="CI100" s="17">
        <v>0</v>
      </c>
      <c r="CJ100" s="17">
        <v>0</v>
      </c>
      <c r="CK100" s="17">
        <v>0</v>
      </c>
      <c r="CL100" s="702">
        <v>214613.16719999997</v>
      </c>
      <c r="CM100" s="702">
        <v>214613.16719999997</v>
      </c>
      <c r="CN100" s="702">
        <v>8921.1839999999993</v>
      </c>
      <c r="CO100" s="702">
        <v>8921.1839999999993</v>
      </c>
      <c r="CP100" s="702">
        <v>0</v>
      </c>
      <c r="CQ100" s="702">
        <v>0</v>
      </c>
      <c r="CR100" s="704">
        <v>223534.35119999998</v>
      </c>
      <c r="CS100" s="703">
        <v>223534.35119999998</v>
      </c>
      <c r="CT100" s="23" t="s">
        <v>56</v>
      </c>
      <c r="CU100" s="23" t="s">
        <v>56</v>
      </c>
      <c r="CV100" s="23" t="s">
        <v>56</v>
      </c>
      <c r="CW100" s="23" t="s">
        <v>56</v>
      </c>
      <c r="CX100" s="23" t="s">
        <v>56</v>
      </c>
      <c r="CY100" s="23" t="s">
        <v>56</v>
      </c>
      <c r="CZ100" s="23" t="s">
        <v>56</v>
      </c>
      <c r="DA100" s="23" t="s">
        <v>56</v>
      </c>
      <c r="DB100" s="728">
        <v>8991895.5879999995</v>
      </c>
      <c r="DC100" s="10"/>
      <c r="DD100" s="692">
        <v>2.2192420589999999</v>
      </c>
      <c r="DE100" s="120"/>
      <c r="DF100" s="120"/>
      <c r="DG100" s="120"/>
      <c r="DH100" s="140"/>
      <c r="DI100" s="140"/>
      <c r="DJ100" s="140"/>
      <c r="DK100" s="140"/>
      <c r="DL100" s="548" t="s">
        <v>56</v>
      </c>
      <c r="DM100" s="548" t="s">
        <v>56</v>
      </c>
      <c r="DN100" s="203" t="s">
        <v>868</v>
      </c>
      <c r="DO100" s="700">
        <v>1048.0833333333301</v>
      </c>
      <c r="DP100" s="713" t="s">
        <v>56</v>
      </c>
      <c r="DQ100" s="548" t="s">
        <v>56</v>
      </c>
      <c r="DR100" s="673" t="s">
        <v>56</v>
      </c>
      <c r="DS100" s="203" t="s">
        <v>56</v>
      </c>
      <c r="DT100" s="1160" t="s">
        <v>56</v>
      </c>
      <c r="DU100" s="711">
        <v>64.085552993559872</v>
      </c>
      <c r="DV100" s="711">
        <v>69.697252480840177</v>
      </c>
      <c r="DW100" s="711">
        <v>62.870541095205603</v>
      </c>
      <c r="DX100" s="711">
        <v>61.899929332758951</v>
      </c>
      <c r="DY100" s="710">
        <v>0.2995944978929802</v>
      </c>
      <c r="DZ100" s="710">
        <v>9.2463639414482046E-2</v>
      </c>
      <c r="EA100" s="710">
        <v>0.29818150541445898</v>
      </c>
      <c r="EB100" s="710">
        <v>9.3377085621042299E-2</v>
      </c>
      <c r="EC100" s="236"/>
      <c r="ED100" s="49"/>
      <c r="EE100" s="232"/>
      <c r="EF100" s="700">
        <v>0</v>
      </c>
      <c r="EG100" s="712">
        <v>63571.666666666664</v>
      </c>
      <c r="EH100" s="44"/>
    </row>
    <row r="101" spans="1:138" ht="41.25" customHeight="1" x14ac:dyDescent="0.25">
      <c r="A101" s="871" t="s">
        <v>49</v>
      </c>
      <c r="B101" s="656" t="s">
        <v>96</v>
      </c>
      <c r="C101" s="656" t="s">
        <v>175</v>
      </c>
      <c r="D101" s="691" t="s">
        <v>224</v>
      </c>
      <c r="E101" s="656" t="s">
        <v>177</v>
      </c>
      <c r="F101" s="656" t="s">
        <v>226</v>
      </c>
      <c r="G101" s="901" t="s">
        <v>177</v>
      </c>
      <c r="H101" s="897" t="s">
        <v>55</v>
      </c>
      <c r="I101" s="17" t="s">
        <v>866</v>
      </c>
      <c r="J101" s="64">
        <v>4.16</v>
      </c>
      <c r="K101" s="665">
        <v>2.9397751946705037</v>
      </c>
      <c r="L101" s="665">
        <v>8.6619318001650019</v>
      </c>
      <c r="M101" s="64">
        <v>1291</v>
      </c>
      <c r="N101" s="726">
        <v>9130130.311999999</v>
      </c>
      <c r="O101" s="548" t="s">
        <v>863</v>
      </c>
      <c r="P101" s="909">
        <v>2.3513397999999999</v>
      </c>
      <c r="Q101" s="203" t="s">
        <v>57</v>
      </c>
      <c r="R101" s="205" t="s">
        <v>57</v>
      </c>
      <c r="S101" s="490">
        <v>0</v>
      </c>
      <c r="T101" s="18">
        <v>0</v>
      </c>
      <c r="U101" s="548">
        <v>0</v>
      </c>
      <c r="V101" s="18">
        <v>0</v>
      </c>
      <c r="W101" s="64">
        <v>0</v>
      </c>
      <c r="X101" s="18">
        <v>0</v>
      </c>
      <c r="Y101" s="18">
        <v>0</v>
      </c>
      <c r="Z101" s="18">
        <v>0</v>
      </c>
      <c r="AA101" s="18">
        <v>0</v>
      </c>
      <c r="AB101" s="18">
        <v>0</v>
      </c>
      <c r="AC101" s="18">
        <v>0</v>
      </c>
      <c r="AD101" s="18">
        <v>0</v>
      </c>
      <c r="AE101" s="18">
        <v>0</v>
      </c>
      <c r="AF101" s="18">
        <v>0</v>
      </c>
      <c r="AG101" s="64">
        <v>0</v>
      </c>
      <c r="AH101" s="18">
        <v>0</v>
      </c>
      <c r="AI101" s="64">
        <v>0</v>
      </c>
      <c r="AJ101" s="18">
        <v>0</v>
      </c>
      <c r="AK101" s="18">
        <v>51</v>
      </c>
      <c r="AL101" s="64">
        <v>51</v>
      </c>
      <c r="AM101" s="18">
        <v>3</v>
      </c>
      <c r="AN101" s="18">
        <v>3</v>
      </c>
      <c r="AO101" s="18">
        <v>0</v>
      </c>
      <c r="AP101" s="64">
        <v>0</v>
      </c>
      <c r="AQ101" s="64">
        <v>54</v>
      </c>
      <c r="AR101" s="11">
        <v>54</v>
      </c>
      <c r="AS101" s="17">
        <v>0</v>
      </c>
      <c r="AT101" s="490">
        <v>0</v>
      </c>
      <c r="AU101" s="64">
        <v>0</v>
      </c>
      <c r="AV101" s="18">
        <v>0</v>
      </c>
      <c r="AW101" s="64">
        <v>0</v>
      </c>
      <c r="AX101" s="18">
        <v>0</v>
      </c>
      <c r="AY101" s="17">
        <v>0</v>
      </c>
      <c r="AZ101" s="490">
        <v>0</v>
      </c>
      <c r="BA101" s="17">
        <v>0</v>
      </c>
      <c r="BB101" s="18">
        <v>0</v>
      </c>
      <c r="BC101" s="17">
        <v>0</v>
      </c>
      <c r="BD101" s="18">
        <v>0</v>
      </c>
      <c r="BE101" s="17">
        <v>0</v>
      </c>
      <c r="BF101" s="18">
        <v>0</v>
      </c>
      <c r="BG101" s="17">
        <v>0</v>
      </c>
      <c r="BH101" s="18">
        <v>0</v>
      </c>
      <c r="BI101" s="17">
        <v>0</v>
      </c>
      <c r="BJ101" s="18">
        <v>0</v>
      </c>
      <c r="BK101" s="17">
        <v>266.03000000000009</v>
      </c>
      <c r="BL101" s="17">
        <v>266.03000000000003</v>
      </c>
      <c r="BM101" s="17">
        <v>35.160000000000004</v>
      </c>
      <c r="BN101" s="17">
        <v>35.160000000000004</v>
      </c>
      <c r="BO101" s="18">
        <v>0</v>
      </c>
      <c r="BP101" s="18">
        <v>0</v>
      </c>
      <c r="BQ101" s="64">
        <v>301.19000000000011</v>
      </c>
      <c r="BR101" s="18">
        <v>301.19000000000005</v>
      </c>
      <c r="BS101" s="729">
        <v>0.12809292812548834</v>
      </c>
      <c r="BT101" s="17">
        <v>0</v>
      </c>
      <c r="BU101" s="17">
        <v>0</v>
      </c>
      <c r="BV101" s="17">
        <v>0</v>
      </c>
      <c r="BW101" s="17">
        <v>0</v>
      </c>
      <c r="BX101" s="17">
        <v>0</v>
      </c>
      <c r="BY101" s="17">
        <v>0</v>
      </c>
      <c r="BZ101" s="17">
        <v>0</v>
      </c>
      <c r="CA101" s="17">
        <v>0</v>
      </c>
      <c r="CB101" s="17">
        <v>0</v>
      </c>
      <c r="CC101" s="17">
        <v>0</v>
      </c>
      <c r="CD101" s="17">
        <v>0</v>
      </c>
      <c r="CE101" s="17">
        <v>0</v>
      </c>
      <c r="CF101" s="17">
        <v>0</v>
      </c>
      <c r="CG101" s="17">
        <v>0</v>
      </c>
      <c r="CH101" s="17">
        <v>0</v>
      </c>
      <c r="CI101" s="17">
        <v>0</v>
      </c>
      <c r="CJ101" s="17">
        <v>0</v>
      </c>
      <c r="CK101" s="17">
        <v>0</v>
      </c>
      <c r="CL101" s="702">
        <v>312276.65520000015</v>
      </c>
      <c r="CM101" s="702">
        <v>312276.6552000001</v>
      </c>
      <c r="CN101" s="702">
        <v>41272.214400000004</v>
      </c>
      <c r="CO101" s="702">
        <v>41272.214400000004</v>
      </c>
      <c r="CP101" s="702">
        <v>0</v>
      </c>
      <c r="CQ101" s="702">
        <v>0</v>
      </c>
      <c r="CR101" s="704">
        <v>353548.86960000015</v>
      </c>
      <c r="CS101" s="703">
        <v>353548.86960000009</v>
      </c>
      <c r="CT101" s="23" t="s">
        <v>56</v>
      </c>
      <c r="CU101" s="23" t="s">
        <v>56</v>
      </c>
      <c r="CV101" s="23" t="s">
        <v>56</v>
      </c>
      <c r="CW101" s="23" t="s">
        <v>56</v>
      </c>
      <c r="CX101" s="23" t="s">
        <v>56</v>
      </c>
      <c r="CY101" s="23" t="s">
        <v>56</v>
      </c>
      <c r="CZ101" s="23" t="s">
        <v>56</v>
      </c>
      <c r="DA101" s="23" t="s">
        <v>56</v>
      </c>
      <c r="DB101" s="728">
        <v>9130130.311999999</v>
      </c>
      <c r="DC101" s="10"/>
      <c r="DD101" s="692">
        <v>2.3513397999999999</v>
      </c>
      <c r="DE101" s="120"/>
      <c r="DF101" s="120"/>
      <c r="DG101" s="120"/>
      <c r="DH101" s="140"/>
      <c r="DI101" s="140"/>
      <c r="DJ101" s="140"/>
      <c r="DK101" s="140"/>
      <c r="DL101" s="548" t="s">
        <v>56</v>
      </c>
      <c r="DM101" s="548" t="s">
        <v>56</v>
      </c>
      <c r="DN101" s="203" t="s">
        <v>868</v>
      </c>
      <c r="DO101" s="700">
        <v>1258.5833333333301</v>
      </c>
      <c r="DP101" s="713" t="s">
        <v>56</v>
      </c>
      <c r="DQ101" s="548" t="s">
        <v>56</v>
      </c>
      <c r="DR101" s="673" t="s">
        <v>56</v>
      </c>
      <c r="DS101" s="203" t="s">
        <v>56</v>
      </c>
      <c r="DT101" s="1160" t="s">
        <v>56</v>
      </c>
      <c r="DU101" s="711">
        <v>23.886380189366413</v>
      </c>
      <c r="DV101" s="711">
        <v>127.96205256953635</v>
      </c>
      <c r="DW101" s="711">
        <v>23.923062803619299</v>
      </c>
      <c r="DX101" s="711">
        <v>61.791658969504795</v>
      </c>
      <c r="DY101" s="710">
        <v>6.2768986294113913E-2</v>
      </c>
      <c r="DZ101" s="710">
        <v>0.5874157279823139</v>
      </c>
      <c r="EA101" s="710">
        <v>6.2824661575389906E-2</v>
      </c>
      <c r="EB101" s="710">
        <v>0.53750699619066866</v>
      </c>
      <c r="EC101" s="236"/>
      <c r="ED101" s="49"/>
      <c r="EE101" s="232"/>
      <c r="EF101" s="700">
        <v>0</v>
      </c>
      <c r="EG101" s="712">
        <v>25396.333333333332</v>
      </c>
      <c r="EH101" s="44"/>
    </row>
    <row r="102" spans="1:138" ht="41.25" customHeight="1" x14ac:dyDescent="0.25">
      <c r="A102" s="871" t="s">
        <v>49</v>
      </c>
      <c r="B102" s="656" t="s">
        <v>96</v>
      </c>
      <c r="C102" s="656" t="s">
        <v>175</v>
      </c>
      <c r="D102" s="691" t="s">
        <v>224</v>
      </c>
      <c r="E102" s="656" t="s">
        <v>177</v>
      </c>
      <c r="F102" s="656" t="s">
        <v>964</v>
      </c>
      <c r="G102" s="901" t="s">
        <v>177</v>
      </c>
      <c r="H102" s="897" t="s">
        <v>55</v>
      </c>
      <c r="I102" s="17" t="s">
        <v>866</v>
      </c>
      <c r="J102" s="64">
        <v>4.16</v>
      </c>
      <c r="K102" s="665">
        <v>2.9397751946705037</v>
      </c>
      <c r="L102" s="665">
        <v>5.4136363523760007</v>
      </c>
      <c r="M102" s="64">
        <v>794</v>
      </c>
      <c r="N102" s="726">
        <v>6522152.7779999999</v>
      </c>
      <c r="O102" s="548" t="s">
        <v>863</v>
      </c>
      <c r="P102" s="909">
        <v>1.395432507</v>
      </c>
      <c r="Q102" s="203" t="s">
        <v>57</v>
      </c>
      <c r="R102" s="205" t="s">
        <v>57</v>
      </c>
      <c r="S102" s="490">
        <v>0</v>
      </c>
      <c r="T102" s="18">
        <v>0</v>
      </c>
      <c r="U102" s="548">
        <v>0</v>
      </c>
      <c r="V102" s="18">
        <v>0</v>
      </c>
      <c r="W102" s="64">
        <v>0</v>
      </c>
      <c r="X102" s="18">
        <v>0</v>
      </c>
      <c r="Y102" s="18">
        <v>0</v>
      </c>
      <c r="Z102" s="18">
        <v>0</v>
      </c>
      <c r="AA102" s="18">
        <v>0</v>
      </c>
      <c r="AB102" s="18">
        <v>0</v>
      </c>
      <c r="AC102" s="18">
        <v>0</v>
      </c>
      <c r="AD102" s="18">
        <v>0</v>
      </c>
      <c r="AE102" s="18">
        <v>0</v>
      </c>
      <c r="AF102" s="18">
        <v>0</v>
      </c>
      <c r="AG102" s="64">
        <v>0</v>
      </c>
      <c r="AH102" s="18">
        <v>0</v>
      </c>
      <c r="AI102" s="64">
        <v>0</v>
      </c>
      <c r="AJ102" s="18">
        <v>0</v>
      </c>
      <c r="AK102" s="18">
        <v>37</v>
      </c>
      <c r="AL102" s="64">
        <v>37</v>
      </c>
      <c r="AM102" s="18">
        <v>2</v>
      </c>
      <c r="AN102" s="18">
        <v>2</v>
      </c>
      <c r="AO102" s="18">
        <v>0</v>
      </c>
      <c r="AP102" s="64">
        <v>0</v>
      </c>
      <c r="AQ102" s="64">
        <v>39</v>
      </c>
      <c r="AR102" s="11">
        <v>39</v>
      </c>
      <c r="AS102" s="17">
        <v>0</v>
      </c>
      <c r="AT102" s="490">
        <v>0</v>
      </c>
      <c r="AU102" s="64">
        <v>0</v>
      </c>
      <c r="AV102" s="18">
        <v>0</v>
      </c>
      <c r="AW102" s="64">
        <v>0</v>
      </c>
      <c r="AX102" s="18">
        <v>0</v>
      </c>
      <c r="AY102" s="17">
        <v>0</v>
      </c>
      <c r="AZ102" s="490">
        <v>0</v>
      </c>
      <c r="BA102" s="17">
        <v>0</v>
      </c>
      <c r="BB102" s="18">
        <v>0</v>
      </c>
      <c r="BC102" s="17">
        <v>0</v>
      </c>
      <c r="BD102" s="18">
        <v>0</v>
      </c>
      <c r="BE102" s="17">
        <v>0</v>
      </c>
      <c r="BF102" s="18">
        <v>0</v>
      </c>
      <c r="BG102" s="17">
        <v>0</v>
      </c>
      <c r="BH102" s="18">
        <v>0</v>
      </c>
      <c r="BI102" s="17">
        <v>0</v>
      </c>
      <c r="BJ102" s="18">
        <v>0</v>
      </c>
      <c r="BK102" s="17">
        <v>209.05</v>
      </c>
      <c r="BL102" s="17">
        <v>209.04999999999998</v>
      </c>
      <c r="BM102" s="17">
        <v>16.48</v>
      </c>
      <c r="BN102" s="17">
        <v>16.48</v>
      </c>
      <c r="BO102" s="18">
        <v>0</v>
      </c>
      <c r="BP102" s="18">
        <v>0</v>
      </c>
      <c r="BQ102" s="64">
        <v>225.53</v>
      </c>
      <c r="BR102" s="18">
        <v>225.52999999999997</v>
      </c>
      <c r="BS102" s="729">
        <v>0.16162014204818864</v>
      </c>
      <c r="BT102" s="17">
        <v>0</v>
      </c>
      <c r="BU102" s="17">
        <v>0</v>
      </c>
      <c r="BV102" s="17">
        <v>0</v>
      </c>
      <c r="BW102" s="17">
        <v>0</v>
      </c>
      <c r="BX102" s="17">
        <v>0</v>
      </c>
      <c r="BY102" s="17">
        <v>0</v>
      </c>
      <c r="BZ102" s="17">
        <v>0</v>
      </c>
      <c r="CA102" s="17">
        <v>0</v>
      </c>
      <c r="CB102" s="17">
        <v>0</v>
      </c>
      <c r="CC102" s="17">
        <v>0</v>
      </c>
      <c r="CD102" s="17">
        <v>0</v>
      </c>
      <c r="CE102" s="17">
        <v>0</v>
      </c>
      <c r="CF102" s="17">
        <v>0</v>
      </c>
      <c r="CG102" s="17">
        <v>0</v>
      </c>
      <c r="CH102" s="17">
        <v>0</v>
      </c>
      <c r="CI102" s="17">
        <v>0</v>
      </c>
      <c r="CJ102" s="17">
        <v>0</v>
      </c>
      <c r="CK102" s="17">
        <v>0</v>
      </c>
      <c r="CL102" s="702">
        <v>245391.25200000001</v>
      </c>
      <c r="CM102" s="702">
        <v>245391.25199999998</v>
      </c>
      <c r="CN102" s="702">
        <v>19344.8832</v>
      </c>
      <c r="CO102" s="702">
        <v>19344.8832</v>
      </c>
      <c r="CP102" s="702">
        <v>0</v>
      </c>
      <c r="CQ102" s="702">
        <v>0</v>
      </c>
      <c r="CR102" s="704">
        <v>264736.13520000002</v>
      </c>
      <c r="CS102" s="703">
        <v>264736.13519999996</v>
      </c>
      <c r="CT102" s="23" t="s">
        <v>56</v>
      </c>
      <c r="CU102" s="23" t="s">
        <v>56</v>
      </c>
      <c r="CV102" s="23" t="s">
        <v>56</v>
      </c>
      <c r="CW102" s="23" t="s">
        <v>56</v>
      </c>
      <c r="CX102" s="23" t="s">
        <v>56</v>
      </c>
      <c r="CY102" s="23" t="s">
        <v>56</v>
      </c>
      <c r="CZ102" s="23" t="s">
        <v>56</v>
      </c>
      <c r="DA102" s="23" t="s">
        <v>56</v>
      </c>
      <c r="DB102" s="728">
        <v>6522152.7779999999</v>
      </c>
      <c r="DC102" s="10"/>
      <c r="DD102" s="692">
        <v>1.395432507</v>
      </c>
      <c r="DE102" s="120"/>
      <c r="DF102" s="120"/>
      <c r="DG102" s="120"/>
      <c r="DH102" s="140"/>
      <c r="DI102" s="140"/>
      <c r="DJ102" s="140"/>
      <c r="DK102" s="140"/>
      <c r="DL102" s="548" t="s">
        <v>56</v>
      </c>
      <c r="DM102" s="548" t="s">
        <v>56</v>
      </c>
      <c r="DN102" s="203" t="s">
        <v>55</v>
      </c>
      <c r="DO102" s="700" t="s">
        <v>56</v>
      </c>
      <c r="DP102" s="713" t="s">
        <v>56</v>
      </c>
      <c r="DQ102" s="548" t="s">
        <v>56</v>
      </c>
      <c r="DR102" s="673" t="s">
        <v>56</v>
      </c>
      <c r="DS102" s="203" t="s">
        <v>56</v>
      </c>
      <c r="DT102" s="1160" t="s">
        <v>56</v>
      </c>
      <c r="DU102" s="711">
        <v>66.137443802183682</v>
      </c>
      <c r="DV102" s="711">
        <v>-21.583875092521204</v>
      </c>
      <c r="DW102" s="711">
        <v>65.853704990642498</v>
      </c>
      <c r="DX102" s="711">
        <v>-42.203899121125403</v>
      </c>
      <c r="DY102" s="710">
        <v>0.16184971098265896</v>
      </c>
      <c r="DZ102" s="710">
        <v>-6.7934407153763726E-2</v>
      </c>
      <c r="EA102" s="710">
        <v>0.161506028985129</v>
      </c>
      <c r="EB102" s="710">
        <v>-7.6102269846773749E-2</v>
      </c>
      <c r="EC102" s="236"/>
      <c r="ED102" s="49"/>
      <c r="EE102" s="232"/>
      <c r="EF102" s="700">
        <v>0</v>
      </c>
      <c r="EG102" s="712">
        <v>0</v>
      </c>
      <c r="EH102" s="44"/>
    </row>
    <row r="103" spans="1:138" ht="41.25" customHeight="1" x14ac:dyDescent="0.25">
      <c r="A103" s="871" t="s">
        <v>49</v>
      </c>
      <c r="B103" s="656" t="s">
        <v>96</v>
      </c>
      <c r="C103" s="656" t="s">
        <v>175</v>
      </c>
      <c r="D103" s="691" t="s">
        <v>224</v>
      </c>
      <c r="E103" s="656" t="s">
        <v>177</v>
      </c>
      <c r="F103" s="656" t="s">
        <v>965</v>
      </c>
      <c r="G103" s="901" t="s">
        <v>177</v>
      </c>
      <c r="H103" s="897" t="s">
        <v>55</v>
      </c>
      <c r="I103" s="17" t="s">
        <v>866</v>
      </c>
      <c r="J103" s="64">
        <v>4.16</v>
      </c>
      <c r="K103" s="665">
        <v>2.6443566089315564</v>
      </c>
      <c r="L103" s="665">
        <v>4.9696969593600002</v>
      </c>
      <c r="M103" s="64">
        <v>262</v>
      </c>
      <c r="N103" s="731">
        <v>0</v>
      </c>
      <c r="O103" s="548" t="s">
        <v>863</v>
      </c>
      <c r="P103" s="909">
        <v>0.64847982199999998</v>
      </c>
      <c r="Q103" s="203" t="s">
        <v>57</v>
      </c>
      <c r="R103" s="205" t="s">
        <v>57</v>
      </c>
      <c r="S103" s="490">
        <v>0</v>
      </c>
      <c r="T103" s="18">
        <v>0</v>
      </c>
      <c r="U103" s="548">
        <v>0</v>
      </c>
      <c r="V103" s="18">
        <v>0</v>
      </c>
      <c r="W103" s="64">
        <v>0</v>
      </c>
      <c r="X103" s="18">
        <v>0</v>
      </c>
      <c r="Y103" s="18">
        <v>0</v>
      </c>
      <c r="Z103" s="18">
        <v>0</v>
      </c>
      <c r="AA103" s="18">
        <v>0</v>
      </c>
      <c r="AB103" s="18">
        <v>0</v>
      </c>
      <c r="AC103" s="18">
        <v>0</v>
      </c>
      <c r="AD103" s="18">
        <v>0</v>
      </c>
      <c r="AE103" s="18">
        <v>0</v>
      </c>
      <c r="AF103" s="18">
        <v>0</v>
      </c>
      <c r="AG103" s="64">
        <v>0</v>
      </c>
      <c r="AH103" s="18">
        <v>0</v>
      </c>
      <c r="AI103" s="64">
        <v>0</v>
      </c>
      <c r="AJ103" s="18">
        <v>0</v>
      </c>
      <c r="AK103" s="18">
        <v>10</v>
      </c>
      <c r="AL103" s="64">
        <v>9</v>
      </c>
      <c r="AM103" s="18">
        <v>0</v>
      </c>
      <c r="AN103" s="18" t="s">
        <v>58</v>
      </c>
      <c r="AO103" s="18">
        <v>0</v>
      </c>
      <c r="AP103" s="64">
        <v>0</v>
      </c>
      <c r="AQ103" s="64">
        <v>10</v>
      </c>
      <c r="AR103" s="11">
        <v>9</v>
      </c>
      <c r="AS103" s="17">
        <v>0</v>
      </c>
      <c r="AT103" s="490">
        <v>0</v>
      </c>
      <c r="AU103" s="64">
        <v>0</v>
      </c>
      <c r="AV103" s="18">
        <v>0</v>
      </c>
      <c r="AW103" s="64">
        <v>0</v>
      </c>
      <c r="AX103" s="18">
        <v>0</v>
      </c>
      <c r="AY103" s="17">
        <v>0</v>
      </c>
      <c r="AZ103" s="490">
        <v>0</v>
      </c>
      <c r="BA103" s="17">
        <v>0</v>
      </c>
      <c r="BB103" s="18">
        <v>0</v>
      </c>
      <c r="BC103" s="17">
        <v>0</v>
      </c>
      <c r="BD103" s="18">
        <v>0</v>
      </c>
      <c r="BE103" s="17">
        <v>0</v>
      </c>
      <c r="BF103" s="18">
        <v>0</v>
      </c>
      <c r="BG103" s="17">
        <v>0</v>
      </c>
      <c r="BH103" s="18">
        <v>0</v>
      </c>
      <c r="BI103" s="17">
        <v>0</v>
      </c>
      <c r="BJ103" s="18">
        <v>0</v>
      </c>
      <c r="BK103" s="17">
        <v>69.290000000000006</v>
      </c>
      <c r="BL103" s="17">
        <v>59.290000000000006</v>
      </c>
      <c r="BM103" s="17">
        <v>0</v>
      </c>
      <c r="BN103" s="17" t="s">
        <v>58</v>
      </c>
      <c r="BO103" s="18">
        <v>0</v>
      </c>
      <c r="BP103" s="18">
        <v>0</v>
      </c>
      <c r="BQ103" s="64">
        <v>69.290000000000006</v>
      </c>
      <c r="BR103" s="18">
        <v>59.290000000000006</v>
      </c>
      <c r="BS103" s="729">
        <v>0.10684989362706802</v>
      </c>
      <c r="BT103" s="17">
        <v>0</v>
      </c>
      <c r="BU103" s="17">
        <v>0</v>
      </c>
      <c r="BV103" s="17">
        <v>0</v>
      </c>
      <c r="BW103" s="17">
        <v>0</v>
      </c>
      <c r="BX103" s="17">
        <v>0</v>
      </c>
      <c r="BY103" s="17">
        <v>0</v>
      </c>
      <c r="BZ103" s="17">
        <v>0</v>
      </c>
      <c r="CA103" s="17">
        <v>0</v>
      </c>
      <c r="CB103" s="17">
        <v>0</v>
      </c>
      <c r="CC103" s="17">
        <v>0</v>
      </c>
      <c r="CD103" s="17">
        <v>0</v>
      </c>
      <c r="CE103" s="17">
        <v>0</v>
      </c>
      <c r="CF103" s="17">
        <v>0</v>
      </c>
      <c r="CG103" s="17">
        <v>0</v>
      </c>
      <c r="CH103" s="17">
        <v>0</v>
      </c>
      <c r="CI103" s="17">
        <v>0</v>
      </c>
      <c r="CJ103" s="17">
        <v>0</v>
      </c>
      <c r="CK103" s="17">
        <v>0</v>
      </c>
      <c r="CL103" s="702">
        <v>81335.373600000021</v>
      </c>
      <c r="CM103" s="702">
        <v>69596.973600000012</v>
      </c>
      <c r="CN103" s="702">
        <v>0</v>
      </c>
      <c r="CO103" s="702">
        <v>0</v>
      </c>
      <c r="CP103" s="702">
        <v>0</v>
      </c>
      <c r="CQ103" s="702">
        <v>0</v>
      </c>
      <c r="CR103" s="704">
        <v>81335.373600000021</v>
      </c>
      <c r="CS103" s="703">
        <v>69596.973600000012</v>
      </c>
      <c r="CT103" s="23" t="s">
        <v>56</v>
      </c>
      <c r="CU103" s="23" t="s">
        <v>56</v>
      </c>
      <c r="CV103" s="23" t="s">
        <v>56</v>
      </c>
      <c r="CW103" s="23" t="s">
        <v>56</v>
      </c>
      <c r="CX103" s="23" t="s">
        <v>56</v>
      </c>
      <c r="CY103" s="23" t="s">
        <v>56</v>
      </c>
      <c r="CZ103" s="23" t="s">
        <v>56</v>
      </c>
      <c r="DA103" s="23" t="s">
        <v>56</v>
      </c>
      <c r="DB103" s="728">
        <v>0</v>
      </c>
      <c r="DC103" s="10"/>
      <c r="DD103" s="692">
        <v>0.64847982199999998</v>
      </c>
      <c r="DE103" s="120"/>
      <c r="DF103" s="120"/>
      <c r="DG103" s="120"/>
      <c r="DH103" s="140"/>
      <c r="DI103" s="140"/>
      <c r="DJ103" s="140"/>
      <c r="DK103" s="140"/>
      <c r="DL103" s="548" t="s">
        <v>56</v>
      </c>
      <c r="DM103" s="548" t="s">
        <v>56</v>
      </c>
      <c r="DN103" s="203" t="s">
        <v>55</v>
      </c>
      <c r="DO103" s="700" t="s">
        <v>56</v>
      </c>
      <c r="DP103" s="713" t="s">
        <v>56</v>
      </c>
      <c r="DQ103" s="548" t="s">
        <v>56</v>
      </c>
      <c r="DR103" s="673" t="s">
        <v>56</v>
      </c>
      <c r="DS103" s="203" t="s">
        <v>56</v>
      </c>
      <c r="DT103" s="1160" t="s">
        <v>56</v>
      </c>
      <c r="DU103" s="711">
        <v>59.647169221144743</v>
      </c>
      <c r="DV103" s="711">
        <v>-38.467941973523338</v>
      </c>
      <c r="DW103" s="711">
        <v>60.343624949944598</v>
      </c>
      <c r="DX103" s="711">
        <v>-39.1638955067002</v>
      </c>
      <c r="DY103" s="710">
        <v>0.99843603378166901</v>
      </c>
      <c r="DZ103" s="710">
        <v>-0.90342580614407875</v>
      </c>
      <c r="EA103" s="710">
        <v>0.99679174616634902</v>
      </c>
      <c r="EB103" s="710">
        <v>-0.90177756423251476</v>
      </c>
      <c r="EC103" s="236"/>
      <c r="ED103" s="49"/>
      <c r="EE103" s="232"/>
      <c r="EF103" s="700">
        <v>9737</v>
      </c>
      <c r="EG103" s="712">
        <v>-9737</v>
      </c>
      <c r="EH103" s="44"/>
    </row>
    <row r="104" spans="1:138" ht="41.25" customHeight="1" x14ac:dyDescent="0.25">
      <c r="A104" s="871" t="s">
        <v>49</v>
      </c>
      <c r="B104" s="656" t="s">
        <v>96</v>
      </c>
      <c r="C104" s="656" t="s">
        <v>175</v>
      </c>
      <c r="D104" s="691" t="s">
        <v>224</v>
      </c>
      <c r="E104" s="656" t="s">
        <v>177</v>
      </c>
      <c r="F104" s="656" t="s">
        <v>966</v>
      </c>
      <c r="G104" s="901" t="s">
        <v>177</v>
      </c>
      <c r="H104" s="897" t="s">
        <v>55</v>
      </c>
      <c r="I104" s="17" t="s">
        <v>860</v>
      </c>
      <c r="J104" s="64">
        <v>4.16</v>
      </c>
      <c r="K104" s="665">
        <v>2.8821325437946119</v>
      </c>
      <c r="L104" s="665">
        <v>4.7034090811259999</v>
      </c>
      <c r="M104" s="64">
        <v>666</v>
      </c>
      <c r="N104" s="726">
        <v>5812387.335</v>
      </c>
      <c r="O104" s="548" t="s">
        <v>863</v>
      </c>
      <c r="P104" s="909">
        <v>1.1840761200000001</v>
      </c>
      <c r="Q104" s="203" t="s">
        <v>57</v>
      </c>
      <c r="R104" s="205" t="s">
        <v>57</v>
      </c>
      <c r="S104" s="490">
        <v>0</v>
      </c>
      <c r="T104" s="18">
        <v>0</v>
      </c>
      <c r="U104" s="548">
        <v>0</v>
      </c>
      <c r="V104" s="18">
        <v>0</v>
      </c>
      <c r="W104" s="64">
        <v>0</v>
      </c>
      <c r="X104" s="18">
        <v>0</v>
      </c>
      <c r="Y104" s="18">
        <v>0</v>
      </c>
      <c r="Z104" s="18">
        <v>0</v>
      </c>
      <c r="AA104" s="18">
        <v>0</v>
      </c>
      <c r="AB104" s="18">
        <v>0</v>
      </c>
      <c r="AC104" s="18">
        <v>0</v>
      </c>
      <c r="AD104" s="18">
        <v>0</v>
      </c>
      <c r="AE104" s="18">
        <v>0</v>
      </c>
      <c r="AF104" s="18">
        <v>0</v>
      </c>
      <c r="AG104" s="64">
        <v>0</v>
      </c>
      <c r="AH104" s="18">
        <v>0</v>
      </c>
      <c r="AI104" s="64">
        <v>0</v>
      </c>
      <c r="AJ104" s="18">
        <v>0</v>
      </c>
      <c r="AK104" s="18">
        <v>8</v>
      </c>
      <c r="AL104" s="64">
        <v>8</v>
      </c>
      <c r="AM104" s="18">
        <v>0</v>
      </c>
      <c r="AN104" s="18" t="s">
        <v>58</v>
      </c>
      <c r="AO104" s="18">
        <v>0</v>
      </c>
      <c r="AP104" s="64">
        <v>0</v>
      </c>
      <c r="AQ104" s="64">
        <v>8</v>
      </c>
      <c r="AR104" s="11">
        <v>8</v>
      </c>
      <c r="AS104" s="17">
        <v>0</v>
      </c>
      <c r="AT104" s="490">
        <v>0</v>
      </c>
      <c r="AU104" s="64">
        <v>0</v>
      </c>
      <c r="AV104" s="18">
        <v>0</v>
      </c>
      <c r="AW104" s="64">
        <v>0</v>
      </c>
      <c r="AX104" s="18">
        <v>0</v>
      </c>
      <c r="AY104" s="17">
        <v>0</v>
      </c>
      <c r="AZ104" s="490">
        <v>0</v>
      </c>
      <c r="BA104" s="17">
        <v>0</v>
      </c>
      <c r="BB104" s="18">
        <v>0</v>
      </c>
      <c r="BC104" s="17">
        <v>0</v>
      </c>
      <c r="BD104" s="18">
        <v>0</v>
      </c>
      <c r="BE104" s="17">
        <v>0</v>
      </c>
      <c r="BF104" s="18">
        <v>0</v>
      </c>
      <c r="BG104" s="17">
        <v>0</v>
      </c>
      <c r="BH104" s="18">
        <v>0</v>
      </c>
      <c r="BI104" s="17">
        <v>0</v>
      </c>
      <c r="BJ104" s="18">
        <v>0</v>
      </c>
      <c r="BK104" s="17">
        <v>33.65</v>
      </c>
      <c r="BL104" s="17">
        <v>33.65</v>
      </c>
      <c r="BM104" s="17">
        <v>0</v>
      </c>
      <c r="BN104" s="17" t="s">
        <v>58</v>
      </c>
      <c r="BO104" s="18">
        <v>0</v>
      </c>
      <c r="BP104" s="18">
        <v>0</v>
      </c>
      <c r="BQ104" s="64">
        <v>33.65</v>
      </c>
      <c r="BR104" s="18">
        <v>33.65</v>
      </c>
      <c r="BS104" s="729">
        <v>2.8418781049312943E-2</v>
      </c>
      <c r="BT104" s="17">
        <v>0</v>
      </c>
      <c r="BU104" s="17">
        <v>0</v>
      </c>
      <c r="BV104" s="17">
        <v>0</v>
      </c>
      <c r="BW104" s="17">
        <v>0</v>
      </c>
      <c r="BX104" s="17">
        <v>0</v>
      </c>
      <c r="BY104" s="17">
        <v>0</v>
      </c>
      <c r="BZ104" s="17">
        <v>0</v>
      </c>
      <c r="CA104" s="17">
        <v>0</v>
      </c>
      <c r="CB104" s="17">
        <v>0</v>
      </c>
      <c r="CC104" s="17">
        <v>0</v>
      </c>
      <c r="CD104" s="17">
        <v>0</v>
      </c>
      <c r="CE104" s="17">
        <v>0</v>
      </c>
      <c r="CF104" s="17">
        <v>0</v>
      </c>
      <c r="CG104" s="17">
        <v>0</v>
      </c>
      <c r="CH104" s="17">
        <v>0</v>
      </c>
      <c r="CI104" s="17">
        <v>0</v>
      </c>
      <c r="CJ104" s="17">
        <v>0</v>
      </c>
      <c r="CK104" s="17">
        <v>0</v>
      </c>
      <c r="CL104" s="702">
        <v>39499.716</v>
      </c>
      <c r="CM104" s="702">
        <v>39499.716</v>
      </c>
      <c r="CN104" s="702">
        <v>0</v>
      </c>
      <c r="CO104" s="702">
        <v>0</v>
      </c>
      <c r="CP104" s="702">
        <v>0</v>
      </c>
      <c r="CQ104" s="702">
        <v>0</v>
      </c>
      <c r="CR104" s="704">
        <v>39499.716</v>
      </c>
      <c r="CS104" s="703">
        <v>39499.716</v>
      </c>
      <c r="CT104" s="23" t="s">
        <v>56</v>
      </c>
      <c r="CU104" s="23" t="s">
        <v>56</v>
      </c>
      <c r="CV104" s="23" t="s">
        <v>56</v>
      </c>
      <c r="CW104" s="23" t="s">
        <v>56</v>
      </c>
      <c r="CX104" s="23" t="s">
        <v>56</v>
      </c>
      <c r="CY104" s="23" t="s">
        <v>56</v>
      </c>
      <c r="CZ104" s="23" t="s">
        <v>56</v>
      </c>
      <c r="DA104" s="23" t="s">
        <v>56</v>
      </c>
      <c r="DB104" s="728">
        <v>5812387.335</v>
      </c>
      <c r="DC104" s="10"/>
      <c r="DD104" s="692">
        <v>1.1840761200000001</v>
      </c>
      <c r="DE104" s="120"/>
      <c r="DF104" s="120"/>
      <c r="DG104" s="120"/>
      <c r="DH104" s="140"/>
      <c r="DI104" s="140"/>
      <c r="DJ104" s="140"/>
      <c r="DK104" s="140"/>
      <c r="DL104" s="548" t="s">
        <v>56</v>
      </c>
      <c r="DM104" s="548" t="s">
        <v>56</v>
      </c>
      <c r="DN104" s="203" t="s">
        <v>55</v>
      </c>
      <c r="DO104" s="700" t="s">
        <v>56</v>
      </c>
      <c r="DP104" s="713" t="s">
        <v>56</v>
      </c>
      <c r="DQ104" s="548" t="s">
        <v>56</v>
      </c>
      <c r="DR104" s="673" t="s">
        <v>56</v>
      </c>
      <c r="DS104" s="203" t="s">
        <v>56</v>
      </c>
      <c r="DT104" s="1160" t="s">
        <v>56</v>
      </c>
      <c r="DU104" s="711">
        <v>12.003175443238957</v>
      </c>
      <c r="DV104" s="711">
        <v>155.66764122150633</v>
      </c>
      <c r="DW104" s="711">
        <v>11.9753164556962</v>
      </c>
      <c r="DX104" s="711">
        <v>155.54310698310883</v>
      </c>
      <c r="DY104" s="710">
        <v>3.8105318867425263E-2</v>
      </c>
      <c r="DZ104" s="710">
        <v>1.3919233950479641</v>
      </c>
      <c r="EA104" s="710">
        <v>3.7974683544303799E-2</v>
      </c>
      <c r="EB104" s="710">
        <v>1.3911511097532616</v>
      </c>
      <c r="EC104" s="236"/>
      <c r="ED104" s="49"/>
      <c r="EE104" s="232"/>
      <c r="EF104" s="700">
        <v>0</v>
      </c>
      <c r="EG104" s="712">
        <v>90906.333333333328</v>
      </c>
      <c r="EH104" s="44"/>
    </row>
    <row r="105" spans="1:138" ht="41.25" customHeight="1" x14ac:dyDescent="0.25">
      <c r="A105" s="871" t="s">
        <v>49</v>
      </c>
      <c r="B105" s="656" t="s">
        <v>96</v>
      </c>
      <c r="C105" s="656" t="s">
        <v>175</v>
      </c>
      <c r="D105" s="691" t="s">
        <v>967</v>
      </c>
      <c r="E105" s="656" t="s">
        <v>967</v>
      </c>
      <c r="F105" s="656" t="s">
        <v>968</v>
      </c>
      <c r="G105" s="901" t="s">
        <v>969</v>
      </c>
      <c r="H105" s="897" t="s">
        <v>55</v>
      </c>
      <c r="I105" s="17" t="s">
        <v>866</v>
      </c>
      <c r="J105" s="64">
        <v>13.8</v>
      </c>
      <c r="K105" s="665">
        <v>11.234081537891738</v>
      </c>
      <c r="L105" s="665">
        <v>52.703598375225006</v>
      </c>
      <c r="M105" s="64">
        <v>2775</v>
      </c>
      <c r="N105" s="726">
        <v>31845018.830000002</v>
      </c>
      <c r="O105" s="548" t="s">
        <v>874</v>
      </c>
      <c r="P105" s="909">
        <v>8.1028800879999991</v>
      </c>
      <c r="Q105" s="203" t="s">
        <v>57</v>
      </c>
      <c r="R105" s="205" t="s">
        <v>57</v>
      </c>
      <c r="S105" s="490">
        <v>0</v>
      </c>
      <c r="T105" s="18">
        <v>0</v>
      </c>
      <c r="U105" s="548">
        <v>0</v>
      </c>
      <c r="V105" s="18">
        <v>0</v>
      </c>
      <c r="W105" s="64">
        <v>0</v>
      </c>
      <c r="X105" s="18">
        <v>0</v>
      </c>
      <c r="Y105" s="18">
        <v>0</v>
      </c>
      <c r="Z105" s="18">
        <v>0</v>
      </c>
      <c r="AA105" s="18">
        <v>0</v>
      </c>
      <c r="AB105" s="18">
        <v>0</v>
      </c>
      <c r="AC105" s="18">
        <v>0</v>
      </c>
      <c r="AD105" s="18">
        <v>0</v>
      </c>
      <c r="AE105" s="18">
        <v>0</v>
      </c>
      <c r="AF105" s="18">
        <v>0</v>
      </c>
      <c r="AG105" s="64">
        <v>0</v>
      </c>
      <c r="AH105" s="18">
        <v>0</v>
      </c>
      <c r="AI105" s="64">
        <v>0</v>
      </c>
      <c r="AJ105" s="18">
        <v>0</v>
      </c>
      <c r="AK105" s="18">
        <v>235</v>
      </c>
      <c r="AL105" s="64">
        <v>230</v>
      </c>
      <c r="AM105" s="18">
        <v>14</v>
      </c>
      <c r="AN105" s="18">
        <v>13</v>
      </c>
      <c r="AO105" s="18">
        <v>0</v>
      </c>
      <c r="AP105" s="64">
        <v>0</v>
      </c>
      <c r="AQ105" s="64">
        <v>249</v>
      </c>
      <c r="AR105" s="11">
        <v>243</v>
      </c>
      <c r="AS105" s="17">
        <v>0</v>
      </c>
      <c r="AT105" s="490">
        <v>0</v>
      </c>
      <c r="AU105" s="64">
        <v>0</v>
      </c>
      <c r="AV105" s="18">
        <v>0</v>
      </c>
      <c r="AW105" s="64">
        <v>0</v>
      </c>
      <c r="AX105" s="18">
        <v>0</v>
      </c>
      <c r="AY105" s="17">
        <v>0</v>
      </c>
      <c r="AZ105" s="490">
        <v>0</v>
      </c>
      <c r="BA105" s="17">
        <v>0</v>
      </c>
      <c r="BB105" s="18">
        <v>0</v>
      </c>
      <c r="BC105" s="17">
        <v>0</v>
      </c>
      <c r="BD105" s="18">
        <v>0</v>
      </c>
      <c r="BE105" s="17">
        <v>0</v>
      </c>
      <c r="BF105" s="18">
        <v>0</v>
      </c>
      <c r="BG105" s="17">
        <v>0</v>
      </c>
      <c r="BH105" s="18">
        <v>0</v>
      </c>
      <c r="BI105" s="17">
        <v>0</v>
      </c>
      <c r="BJ105" s="18">
        <v>0</v>
      </c>
      <c r="BK105" s="17">
        <v>9673.5060000000103</v>
      </c>
      <c r="BL105" s="17">
        <v>8970.5059999999994</v>
      </c>
      <c r="BM105" s="17">
        <v>1953.5650000000001</v>
      </c>
      <c r="BN105" s="17">
        <v>1943.5650000000001</v>
      </c>
      <c r="BO105" s="18">
        <v>0</v>
      </c>
      <c r="BP105" s="18">
        <v>0</v>
      </c>
      <c r="BQ105" s="64">
        <v>11627.071000000011</v>
      </c>
      <c r="BR105" s="18">
        <v>10914.071</v>
      </c>
      <c r="BS105" s="729">
        <v>1.434930651043347</v>
      </c>
      <c r="BT105" s="17">
        <v>0</v>
      </c>
      <c r="BU105" s="17">
        <v>0</v>
      </c>
      <c r="BV105" s="17">
        <v>0</v>
      </c>
      <c r="BW105" s="17">
        <v>0</v>
      </c>
      <c r="BX105" s="17">
        <v>0</v>
      </c>
      <c r="BY105" s="17">
        <v>0</v>
      </c>
      <c r="BZ105" s="17">
        <v>0</v>
      </c>
      <c r="CA105" s="17">
        <v>0</v>
      </c>
      <c r="CB105" s="17">
        <v>0</v>
      </c>
      <c r="CC105" s="17">
        <v>0</v>
      </c>
      <c r="CD105" s="17">
        <v>0</v>
      </c>
      <c r="CE105" s="17">
        <v>0</v>
      </c>
      <c r="CF105" s="17">
        <v>0</v>
      </c>
      <c r="CG105" s="17">
        <v>0</v>
      </c>
      <c r="CH105" s="17">
        <v>0</v>
      </c>
      <c r="CI105" s="17">
        <v>0</v>
      </c>
      <c r="CJ105" s="17">
        <v>0</v>
      </c>
      <c r="CK105" s="17">
        <v>0</v>
      </c>
      <c r="CL105" s="702">
        <v>11355148.283040013</v>
      </c>
      <c r="CM105" s="702">
        <v>10529938.763040001</v>
      </c>
      <c r="CN105" s="702">
        <v>2293172.7396</v>
      </c>
      <c r="CO105" s="702">
        <v>2281434.3396000005</v>
      </c>
      <c r="CP105" s="702">
        <v>0</v>
      </c>
      <c r="CQ105" s="702">
        <v>0</v>
      </c>
      <c r="CR105" s="704">
        <v>13648321.022640012</v>
      </c>
      <c r="CS105" s="703">
        <v>12811373.102640001</v>
      </c>
      <c r="CT105" s="23" t="s">
        <v>56</v>
      </c>
      <c r="CU105" s="23" t="s">
        <v>56</v>
      </c>
      <c r="CV105" s="23" t="s">
        <v>56</v>
      </c>
      <c r="CW105" s="23" t="s">
        <v>56</v>
      </c>
      <c r="CX105" s="23" t="s">
        <v>56</v>
      </c>
      <c r="CY105" s="23" t="s">
        <v>56</v>
      </c>
      <c r="CZ105" s="23" t="s">
        <v>56</v>
      </c>
      <c r="DA105" s="23" t="s">
        <v>56</v>
      </c>
      <c r="DB105" s="728">
        <v>31845018.830000002</v>
      </c>
      <c r="DC105" s="10"/>
      <c r="DD105" s="692">
        <v>8.1028800879999991</v>
      </c>
      <c r="DE105" s="120"/>
      <c r="DF105" s="120"/>
      <c r="DG105" s="120"/>
      <c r="DH105" s="140"/>
      <c r="DI105" s="140"/>
      <c r="DJ105" s="140"/>
      <c r="DK105" s="140"/>
      <c r="DL105" s="548" t="s">
        <v>56</v>
      </c>
      <c r="DM105" s="548" t="s">
        <v>56</v>
      </c>
      <c r="DN105" s="203" t="s">
        <v>55</v>
      </c>
      <c r="DO105" s="700" t="s">
        <v>56</v>
      </c>
      <c r="DP105" s="713" t="s">
        <v>56</v>
      </c>
      <c r="DQ105" s="548" t="s">
        <v>56</v>
      </c>
      <c r="DR105" s="673" t="s">
        <v>56</v>
      </c>
      <c r="DS105" s="203" t="s">
        <v>56</v>
      </c>
      <c r="DT105" s="1160" t="s">
        <v>56</v>
      </c>
      <c r="DU105" s="711">
        <v>146.67258112533474</v>
      </c>
      <c r="DV105" s="711">
        <v>81.122433502221497</v>
      </c>
      <c r="DW105" s="711">
        <v>133.03019245727501</v>
      </c>
      <c r="DX105" s="711">
        <v>52.04221372494365</v>
      </c>
      <c r="DY105" s="710">
        <v>1.2728788329860061</v>
      </c>
      <c r="DZ105" s="710">
        <v>0.36361895856705373</v>
      </c>
      <c r="EA105" s="710">
        <v>1.25140050882381</v>
      </c>
      <c r="EB105" s="710">
        <v>0.1681556073489805</v>
      </c>
      <c r="EC105" s="236"/>
      <c r="ED105" s="49"/>
      <c r="EE105" s="232"/>
      <c r="EF105" s="700">
        <v>297412</v>
      </c>
      <c r="EG105" s="712">
        <v>79292.333333333314</v>
      </c>
      <c r="EH105" s="44"/>
    </row>
    <row r="106" spans="1:138" ht="41.25" customHeight="1" x14ac:dyDescent="0.25">
      <c r="A106" s="871" t="s">
        <v>49</v>
      </c>
      <c r="B106" s="656" t="s">
        <v>96</v>
      </c>
      <c r="C106" s="656" t="s">
        <v>175</v>
      </c>
      <c r="D106" s="691" t="s">
        <v>967</v>
      </c>
      <c r="E106" s="656" t="s">
        <v>967</v>
      </c>
      <c r="F106" s="656" t="s">
        <v>970</v>
      </c>
      <c r="G106" s="901" t="s">
        <v>971</v>
      </c>
      <c r="H106" s="897" t="s">
        <v>55</v>
      </c>
      <c r="I106" s="17" t="s">
        <v>866</v>
      </c>
      <c r="J106" s="64">
        <v>13.8</v>
      </c>
      <c r="K106" s="665">
        <v>11.783834464214101</v>
      </c>
      <c r="L106" s="665">
        <v>41.493181731876007</v>
      </c>
      <c r="M106" s="64">
        <v>2786</v>
      </c>
      <c r="N106" s="726">
        <v>39422692.939999998</v>
      </c>
      <c r="O106" s="548" t="s">
        <v>874</v>
      </c>
      <c r="P106" s="909">
        <v>10.03099905</v>
      </c>
      <c r="Q106" s="203" t="s">
        <v>57</v>
      </c>
      <c r="R106" s="205" t="s">
        <v>57</v>
      </c>
      <c r="S106" s="490">
        <v>0</v>
      </c>
      <c r="T106" s="18">
        <v>0</v>
      </c>
      <c r="U106" s="548">
        <v>0</v>
      </c>
      <c r="V106" s="18">
        <v>0</v>
      </c>
      <c r="W106" s="64">
        <v>0</v>
      </c>
      <c r="X106" s="18">
        <v>0</v>
      </c>
      <c r="Y106" s="18">
        <v>0</v>
      </c>
      <c r="Z106" s="18">
        <v>0</v>
      </c>
      <c r="AA106" s="18">
        <v>0</v>
      </c>
      <c r="AB106" s="18">
        <v>0</v>
      </c>
      <c r="AC106" s="18">
        <v>0</v>
      </c>
      <c r="AD106" s="18">
        <v>0</v>
      </c>
      <c r="AE106" s="18">
        <v>0</v>
      </c>
      <c r="AF106" s="18">
        <v>0</v>
      </c>
      <c r="AG106" s="64">
        <v>0</v>
      </c>
      <c r="AH106" s="18">
        <v>0</v>
      </c>
      <c r="AI106" s="64">
        <v>0</v>
      </c>
      <c r="AJ106" s="18">
        <v>0</v>
      </c>
      <c r="AK106" s="18">
        <v>247</v>
      </c>
      <c r="AL106" s="64">
        <v>246</v>
      </c>
      <c r="AM106" s="18">
        <v>5</v>
      </c>
      <c r="AN106" s="18">
        <v>5</v>
      </c>
      <c r="AO106" s="18">
        <v>0</v>
      </c>
      <c r="AP106" s="64">
        <v>0</v>
      </c>
      <c r="AQ106" s="64">
        <v>252</v>
      </c>
      <c r="AR106" s="11">
        <v>251</v>
      </c>
      <c r="AS106" s="17">
        <v>0</v>
      </c>
      <c r="AT106" s="490">
        <v>0</v>
      </c>
      <c r="AU106" s="64">
        <v>0</v>
      </c>
      <c r="AV106" s="18">
        <v>0</v>
      </c>
      <c r="AW106" s="64">
        <v>0</v>
      </c>
      <c r="AX106" s="18">
        <v>0</v>
      </c>
      <c r="AY106" s="17">
        <v>0</v>
      </c>
      <c r="AZ106" s="490">
        <v>0</v>
      </c>
      <c r="BA106" s="17">
        <v>0</v>
      </c>
      <c r="BB106" s="18">
        <v>0</v>
      </c>
      <c r="BC106" s="17">
        <v>0</v>
      </c>
      <c r="BD106" s="18">
        <v>0</v>
      </c>
      <c r="BE106" s="17">
        <v>0</v>
      </c>
      <c r="BF106" s="18">
        <v>0</v>
      </c>
      <c r="BG106" s="17">
        <v>0</v>
      </c>
      <c r="BH106" s="18">
        <v>0</v>
      </c>
      <c r="BI106" s="17">
        <v>0</v>
      </c>
      <c r="BJ106" s="18">
        <v>0</v>
      </c>
      <c r="BK106" s="17">
        <v>3240.4489999999973</v>
      </c>
      <c r="BL106" s="17">
        <v>3230.4489999999983</v>
      </c>
      <c r="BM106" s="17">
        <v>59.14</v>
      </c>
      <c r="BN106" s="17">
        <v>59.14</v>
      </c>
      <c r="BO106" s="18">
        <v>0</v>
      </c>
      <c r="BP106" s="18">
        <v>0</v>
      </c>
      <c r="BQ106" s="64">
        <v>3299.5889999999972</v>
      </c>
      <c r="BR106" s="18">
        <v>3289.5889999999981</v>
      </c>
      <c r="BS106" s="729">
        <v>0.32893921966825396</v>
      </c>
      <c r="BT106" s="17">
        <v>0</v>
      </c>
      <c r="BU106" s="17">
        <v>0</v>
      </c>
      <c r="BV106" s="17">
        <v>0</v>
      </c>
      <c r="BW106" s="17">
        <v>0</v>
      </c>
      <c r="BX106" s="17">
        <v>0</v>
      </c>
      <c r="BY106" s="17">
        <v>0</v>
      </c>
      <c r="BZ106" s="17">
        <v>0</v>
      </c>
      <c r="CA106" s="17">
        <v>0</v>
      </c>
      <c r="CB106" s="17">
        <v>0</v>
      </c>
      <c r="CC106" s="17">
        <v>0</v>
      </c>
      <c r="CD106" s="17">
        <v>0</v>
      </c>
      <c r="CE106" s="17">
        <v>0</v>
      </c>
      <c r="CF106" s="17">
        <v>0</v>
      </c>
      <c r="CG106" s="17">
        <v>0</v>
      </c>
      <c r="CH106" s="17">
        <v>0</v>
      </c>
      <c r="CI106" s="17">
        <v>0</v>
      </c>
      <c r="CJ106" s="17">
        <v>0</v>
      </c>
      <c r="CK106" s="17">
        <v>0</v>
      </c>
      <c r="CL106" s="702">
        <v>3803768.6541599971</v>
      </c>
      <c r="CM106" s="702">
        <v>3792030.2541599981</v>
      </c>
      <c r="CN106" s="702">
        <v>69420.897600000011</v>
      </c>
      <c r="CO106" s="702">
        <v>69420.897600000011</v>
      </c>
      <c r="CP106" s="702">
        <v>0</v>
      </c>
      <c r="CQ106" s="702">
        <v>0</v>
      </c>
      <c r="CR106" s="704">
        <v>3873189.5517599969</v>
      </c>
      <c r="CS106" s="703">
        <v>3861451.1517599979</v>
      </c>
      <c r="CT106" s="23" t="s">
        <v>56</v>
      </c>
      <c r="CU106" s="23" t="s">
        <v>56</v>
      </c>
      <c r="CV106" s="23" t="s">
        <v>56</v>
      </c>
      <c r="CW106" s="23" t="s">
        <v>56</v>
      </c>
      <c r="CX106" s="23" t="s">
        <v>56</v>
      </c>
      <c r="CY106" s="23" t="s">
        <v>56</v>
      </c>
      <c r="CZ106" s="23" t="s">
        <v>56</v>
      </c>
      <c r="DA106" s="23" t="s">
        <v>56</v>
      </c>
      <c r="DB106" s="728">
        <v>39422692.939999998</v>
      </c>
      <c r="DC106" s="10"/>
      <c r="DD106" s="692">
        <v>10.03099905</v>
      </c>
      <c r="DE106" s="120"/>
      <c r="DF106" s="120"/>
      <c r="DG106" s="120"/>
      <c r="DH106" s="140"/>
      <c r="DI106" s="140"/>
      <c r="DJ106" s="140"/>
      <c r="DK106" s="140"/>
      <c r="DL106" s="548" t="s">
        <v>56</v>
      </c>
      <c r="DM106" s="548" t="s">
        <v>56</v>
      </c>
      <c r="DN106" s="203" t="s">
        <v>55</v>
      </c>
      <c r="DO106" s="700" t="s">
        <v>56</v>
      </c>
      <c r="DP106" s="713" t="s">
        <v>56</v>
      </c>
      <c r="DQ106" s="548" t="s">
        <v>56</v>
      </c>
      <c r="DR106" s="673" t="s">
        <v>56</v>
      </c>
      <c r="DS106" s="203" t="s">
        <v>56</v>
      </c>
      <c r="DT106" s="1160" t="s">
        <v>56</v>
      </c>
      <c r="DU106" s="711">
        <v>123.33192389006342</v>
      </c>
      <c r="DV106" s="711">
        <v>34.061447463778904</v>
      </c>
      <c r="DW106" s="711">
        <v>117.643527999436</v>
      </c>
      <c r="DX106" s="711">
        <v>12.909448816115088</v>
      </c>
      <c r="DY106" s="710">
        <v>1.8711278610166375</v>
      </c>
      <c r="DZ106" s="710">
        <v>-1.0533355055672731</v>
      </c>
      <c r="EA106" s="710">
        <v>1.62402785860513</v>
      </c>
      <c r="EB106" s="710">
        <v>-0.86086508915498772</v>
      </c>
      <c r="EC106" s="236"/>
      <c r="ED106" s="49"/>
      <c r="EE106" s="232"/>
      <c r="EF106" s="700">
        <v>224742</v>
      </c>
      <c r="EG106" s="712">
        <v>61760.666666666686</v>
      </c>
      <c r="EH106" s="44"/>
    </row>
    <row r="107" spans="1:138" ht="41.25" customHeight="1" x14ac:dyDescent="0.25">
      <c r="A107" s="871" t="s">
        <v>49</v>
      </c>
      <c r="B107" s="656" t="s">
        <v>96</v>
      </c>
      <c r="C107" s="656" t="s">
        <v>175</v>
      </c>
      <c r="D107" s="691" t="s">
        <v>967</v>
      </c>
      <c r="E107" s="656" t="s">
        <v>967</v>
      </c>
      <c r="F107" s="656" t="s">
        <v>972</v>
      </c>
      <c r="G107" s="901" t="s">
        <v>289</v>
      </c>
      <c r="H107" s="897" t="s">
        <v>55</v>
      </c>
      <c r="I107" s="17" t="s">
        <v>866</v>
      </c>
      <c r="J107" s="64">
        <v>13.8</v>
      </c>
      <c r="K107" s="665">
        <v>11.783834464214101</v>
      </c>
      <c r="L107" s="665">
        <v>30.388636300428001</v>
      </c>
      <c r="M107" s="64">
        <v>2226</v>
      </c>
      <c r="N107" s="726">
        <v>30623823.420000002</v>
      </c>
      <c r="O107" s="548" t="s">
        <v>874</v>
      </c>
      <c r="P107" s="909">
        <v>7.7921501729999996</v>
      </c>
      <c r="Q107" s="203" t="s">
        <v>57</v>
      </c>
      <c r="R107" s="205" t="s">
        <v>57</v>
      </c>
      <c r="S107" s="490">
        <v>0</v>
      </c>
      <c r="T107" s="18">
        <v>0</v>
      </c>
      <c r="U107" s="548">
        <v>0</v>
      </c>
      <c r="V107" s="18">
        <v>0</v>
      </c>
      <c r="W107" s="64">
        <v>0</v>
      </c>
      <c r="X107" s="18">
        <v>0</v>
      </c>
      <c r="Y107" s="18">
        <v>0</v>
      </c>
      <c r="Z107" s="18">
        <v>0</v>
      </c>
      <c r="AA107" s="18">
        <v>0</v>
      </c>
      <c r="AB107" s="18">
        <v>0</v>
      </c>
      <c r="AC107" s="18">
        <v>0</v>
      </c>
      <c r="AD107" s="18">
        <v>0</v>
      </c>
      <c r="AE107" s="18">
        <v>0</v>
      </c>
      <c r="AF107" s="18">
        <v>0</v>
      </c>
      <c r="AG107" s="64">
        <v>0</v>
      </c>
      <c r="AH107" s="18">
        <v>0</v>
      </c>
      <c r="AI107" s="64">
        <v>0</v>
      </c>
      <c r="AJ107" s="18">
        <v>0</v>
      </c>
      <c r="AK107" s="18">
        <v>220</v>
      </c>
      <c r="AL107" s="64">
        <v>216</v>
      </c>
      <c r="AM107" s="18">
        <v>2</v>
      </c>
      <c r="AN107" s="18">
        <v>2</v>
      </c>
      <c r="AO107" s="18">
        <v>0</v>
      </c>
      <c r="AP107" s="64">
        <v>0</v>
      </c>
      <c r="AQ107" s="64">
        <v>222</v>
      </c>
      <c r="AR107" s="11">
        <v>218</v>
      </c>
      <c r="AS107" s="17">
        <v>0</v>
      </c>
      <c r="AT107" s="490">
        <v>0</v>
      </c>
      <c r="AU107" s="64">
        <v>0</v>
      </c>
      <c r="AV107" s="18">
        <v>0</v>
      </c>
      <c r="AW107" s="64">
        <v>0</v>
      </c>
      <c r="AX107" s="18">
        <v>0</v>
      </c>
      <c r="AY107" s="17">
        <v>0</v>
      </c>
      <c r="AZ107" s="490">
        <v>0</v>
      </c>
      <c r="BA107" s="17">
        <v>0</v>
      </c>
      <c r="BB107" s="18">
        <v>0</v>
      </c>
      <c r="BC107" s="17">
        <v>0</v>
      </c>
      <c r="BD107" s="18">
        <v>0</v>
      </c>
      <c r="BE107" s="17">
        <v>0</v>
      </c>
      <c r="BF107" s="18">
        <v>0</v>
      </c>
      <c r="BG107" s="17">
        <v>0</v>
      </c>
      <c r="BH107" s="18">
        <v>0</v>
      </c>
      <c r="BI107" s="17">
        <v>0</v>
      </c>
      <c r="BJ107" s="18">
        <v>0</v>
      </c>
      <c r="BK107" s="17">
        <v>1514.830999999999</v>
      </c>
      <c r="BL107" s="17">
        <v>1470.2609999999988</v>
      </c>
      <c r="BM107" s="17">
        <v>18.36</v>
      </c>
      <c r="BN107" s="17">
        <v>18.36</v>
      </c>
      <c r="BO107" s="18">
        <v>0</v>
      </c>
      <c r="BP107" s="18">
        <v>0</v>
      </c>
      <c r="BQ107" s="64">
        <v>1533.1909999999989</v>
      </c>
      <c r="BR107" s="18">
        <v>1488.6209999999987</v>
      </c>
      <c r="BS107" s="729">
        <v>0.19676096660874748</v>
      </c>
      <c r="BT107" s="17">
        <v>0</v>
      </c>
      <c r="BU107" s="17">
        <v>0</v>
      </c>
      <c r="BV107" s="17">
        <v>0</v>
      </c>
      <c r="BW107" s="17">
        <v>0</v>
      </c>
      <c r="BX107" s="17">
        <v>0</v>
      </c>
      <c r="BY107" s="17">
        <v>0</v>
      </c>
      <c r="BZ107" s="17">
        <v>0</v>
      </c>
      <c r="CA107" s="17">
        <v>0</v>
      </c>
      <c r="CB107" s="17">
        <v>0</v>
      </c>
      <c r="CC107" s="17">
        <v>0</v>
      </c>
      <c r="CD107" s="17">
        <v>0</v>
      </c>
      <c r="CE107" s="17">
        <v>0</v>
      </c>
      <c r="CF107" s="17">
        <v>0</v>
      </c>
      <c r="CG107" s="17">
        <v>0</v>
      </c>
      <c r="CH107" s="17">
        <v>0</v>
      </c>
      <c r="CI107" s="17">
        <v>0</v>
      </c>
      <c r="CJ107" s="17">
        <v>0</v>
      </c>
      <c r="CK107" s="17">
        <v>0</v>
      </c>
      <c r="CL107" s="702">
        <v>1778169.2210399988</v>
      </c>
      <c r="CM107" s="702">
        <v>1725851.1722399988</v>
      </c>
      <c r="CN107" s="702">
        <v>21551.702400000002</v>
      </c>
      <c r="CO107" s="702">
        <v>21551.702400000002</v>
      </c>
      <c r="CP107" s="702">
        <v>0</v>
      </c>
      <c r="CQ107" s="702">
        <v>0</v>
      </c>
      <c r="CR107" s="704">
        <v>1799720.9234399989</v>
      </c>
      <c r="CS107" s="703">
        <v>1747402.8746399989</v>
      </c>
      <c r="CT107" s="23">
        <v>1</v>
      </c>
      <c r="CU107" s="23">
        <v>2</v>
      </c>
      <c r="CV107" s="23" t="s">
        <v>967</v>
      </c>
      <c r="CW107" s="23">
        <v>2</v>
      </c>
      <c r="CX107" s="23">
        <v>12</v>
      </c>
      <c r="CY107" s="23">
        <v>0</v>
      </c>
      <c r="CZ107" s="23">
        <v>0</v>
      </c>
      <c r="DA107" s="23" t="s">
        <v>946</v>
      </c>
      <c r="DB107" s="728">
        <v>30623823.420000002</v>
      </c>
      <c r="DC107" s="10"/>
      <c r="DD107" s="692">
        <v>7.7921501729999996</v>
      </c>
      <c r="DE107" s="120"/>
      <c r="DF107" s="120"/>
      <c r="DG107" s="120"/>
      <c r="DH107" s="140"/>
      <c r="DI107" s="140"/>
      <c r="DJ107" s="140"/>
      <c r="DK107" s="140"/>
      <c r="DL107" s="548" t="s">
        <v>56</v>
      </c>
      <c r="DM107" s="548" t="s">
        <v>56</v>
      </c>
      <c r="DN107" s="203" t="s">
        <v>55</v>
      </c>
      <c r="DO107" s="700" t="s">
        <v>56</v>
      </c>
      <c r="DP107" s="713" t="s">
        <v>56</v>
      </c>
      <c r="DQ107" s="548" t="s">
        <v>56</v>
      </c>
      <c r="DR107" s="673" t="s">
        <v>56</v>
      </c>
      <c r="DS107" s="203" t="s">
        <v>56</v>
      </c>
      <c r="DT107" s="1160" t="s">
        <v>56</v>
      </c>
      <c r="DU107" s="711">
        <v>15.78391789782339</v>
      </c>
      <c r="DV107" s="711">
        <v>114.91189306386826</v>
      </c>
      <c r="DW107" s="711">
        <v>15.9940966625451</v>
      </c>
      <c r="DX107" s="711">
        <v>105.7647705550519</v>
      </c>
      <c r="DY107" s="710">
        <v>0.17187323784820119</v>
      </c>
      <c r="DZ107" s="710">
        <v>0.9986237669746717</v>
      </c>
      <c r="EA107" s="710">
        <v>0.172859877296167</v>
      </c>
      <c r="EB107" s="710">
        <v>0.90718916189480614</v>
      </c>
      <c r="EC107" s="236"/>
      <c r="ED107" s="49"/>
      <c r="EE107" s="232"/>
      <c r="EF107" s="700">
        <v>6880</v>
      </c>
      <c r="EG107" s="712">
        <v>255730.33333333331</v>
      </c>
      <c r="EH107" s="44"/>
    </row>
    <row r="108" spans="1:138" ht="41.25" customHeight="1" x14ac:dyDescent="0.25">
      <c r="A108" s="871" t="s">
        <v>49</v>
      </c>
      <c r="B108" s="656" t="s">
        <v>96</v>
      </c>
      <c r="C108" s="656" t="s">
        <v>175</v>
      </c>
      <c r="D108" s="691" t="s">
        <v>967</v>
      </c>
      <c r="E108" s="656" t="s">
        <v>967</v>
      </c>
      <c r="F108" s="656" t="s">
        <v>973</v>
      </c>
      <c r="G108" s="901" t="s">
        <v>969</v>
      </c>
      <c r="H108" s="897" t="s">
        <v>55</v>
      </c>
      <c r="I108" s="17" t="s">
        <v>866</v>
      </c>
      <c r="J108" s="64">
        <v>13.8</v>
      </c>
      <c r="K108" s="665">
        <v>11.783834464214101</v>
      </c>
      <c r="L108" s="665">
        <v>18.536742385686001</v>
      </c>
      <c r="M108" s="64">
        <v>1687</v>
      </c>
      <c r="N108" s="726">
        <v>16908859.560000002</v>
      </c>
      <c r="O108" s="548" t="s">
        <v>874</v>
      </c>
      <c r="P108" s="909">
        <v>4.3024142059999999</v>
      </c>
      <c r="Q108" s="203" t="s">
        <v>57</v>
      </c>
      <c r="R108" s="205" t="s">
        <v>57</v>
      </c>
      <c r="S108" s="490">
        <v>0</v>
      </c>
      <c r="T108" s="18">
        <v>0</v>
      </c>
      <c r="U108" s="548">
        <v>0</v>
      </c>
      <c r="V108" s="18">
        <v>0</v>
      </c>
      <c r="W108" s="64">
        <v>0</v>
      </c>
      <c r="X108" s="18">
        <v>0</v>
      </c>
      <c r="Y108" s="18">
        <v>0</v>
      </c>
      <c r="Z108" s="18">
        <v>0</v>
      </c>
      <c r="AA108" s="18">
        <v>0</v>
      </c>
      <c r="AB108" s="18">
        <v>0</v>
      </c>
      <c r="AC108" s="18">
        <v>0</v>
      </c>
      <c r="AD108" s="18">
        <v>0</v>
      </c>
      <c r="AE108" s="18">
        <v>0</v>
      </c>
      <c r="AF108" s="18">
        <v>0</v>
      </c>
      <c r="AG108" s="64">
        <v>0</v>
      </c>
      <c r="AH108" s="18">
        <v>0</v>
      </c>
      <c r="AI108" s="64">
        <v>0</v>
      </c>
      <c r="AJ108" s="18">
        <v>0</v>
      </c>
      <c r="AK108" s="18">
        <v>94</v>
      </c>
      <c r="AL108" s="64">
        <v>93</v>
      </c>
      <c r="AM108" s="18">
        <v>2</v>
      </c>
      <c r="AN108" s="18">
        <v>2</v>
      </c>
      <c r="AO108" s="18">
        <v>0</v>
      </c>
      <c r="AP108" s="64">
        <v>0</v>
      </c>
      <c r="AQ108" s="64">
        <v>96</v>
      </c>
      <c r="AR108" s="11">
        <v>95</v>
      </c>
      <c r="AS108" s="17">
        <v>0</v>
      </c>
      <c r="AT108" s="490">
        <v>0</v>
      </c>
      <c r="AU108" s="64">
        <v>0</v>
      </c>
      <c r="AV108" s="18">
        <v>0</v>
      </c>
      <c r="AW108" s="64">
        <v>0</v>
      </c>
      <c r="AX108" s="18">
        <v>0</v>
      </c>
      <c r="AY108" s="17">
        <v>0</v>
      </c>
      <c r="AZ108" s="490">
        <v>0</v>
      </c>
      <c r="BA108" s="17">
        <v>0</v>
      </c>
      <c r="BB108" s="18">
        <v>0</v>
      </c>
      <c r="BC108" s="17">
        <v>0</v>
      </c>
      <c r="BD108" s="18">
        <v>0</v>
      </c>
      <c r="BE108" s="17">
        <v>0</v>
      </c>
      <c r="BF108" s="18">
        <v>0</v>
      </c>
      <c r="BG108" s="17">
        <v>0</v>
      </c>
      <c r="BH108" s="18">
        <v>0</v>
      </c>
      <c r="BI108" s="17">
        <v>0</v>
      </c>
      <c r="BJ108" s="18">
        <v>0</v>
      </c>
      <c r="BK108" s="17">
        <v>1704.9050000000002</v>
      </c>
      <c r="BL108" s="17">
        <v>1694.9050000000002</v>
      </c>
      <c r="BM108" s="17">
        <v>21</v>
      </c>
      <c r="BN108" s="17">
        <v>21</v>
      </c>
      <c r="BO108" s="18">
        <v>0</v>
      </c>
      <c r="BP108" s="18">
        <v>0</v>
      </c>
      <c r="BQ108" s="64">
        <v>1725.9050000000002</v>
      </c>
      <c r="BR108" s="18">
        <v>1715.9050000000002</v>
      </c>
      <c r="BS108" s="729">
        <v>0.40114803395570608</v>
      </c>
      <c r="BT108" s="17">
        <v>0</v>
      </c>
      <c r="BU108" s="17">
        <v>0</v>
      </c>
      <c r="BV108" s="17">
        <v>0</v>
      </c>
      <c r="BW108" s="17">
        <v>0</v>
      </c>
      <c r="BX108" s="17">
        <v>0</v>
      </c>
      <c r="BY108" s="17">
        <v>0</v>
      </c>
      <c r="BZ108" s="17">
        <v>0</v>
      </c>
      <c r="CA108" s="17">
        <v>0</v>
      </c>
      <c r="CB108" s="17">
        <v>0</v>
      </c>
      <c r="CC108" s="17">
        <v>0</v>
      </c>
      <c r="CD108" s="17">
        <v>0</v>
      </c>
      <c r="CE108" s="17">
        <v>0</v>
      </c>
      <c r="CF108" s="17">
        <v>0</v>
      </c>
      <c r="CG108" s="17">
        <v>0</v>
      </c>
      <c r="CH108" s="17">
        <v>0</v>
      </c>
      <c r="CI108" s="17">
        <v>0</v>
      </c>
      <c r="CJ108" s="17">
        <v>0</v>
      </c>
      <c r="CK108" s="17">
        <v>0</v>
      </c>
      <c r="CL108" s="702">
        <v>2001285.6852000004</v>
      </c>
      <c r="CM108" s="702">
        <v>1989547.2852000005</v>
      </c>
      <c r="CN108" s="702">
        <v>24650.639999999999</v>
      </c>
      <c r="CO108" s="702">
        <v>24650.639999999999</v>
      </c>
      <c r="CP108" s="702">
        <v>0</v>
      </c>
      <c r="CQ108" s="702">
        <v>0</v>
      </c>
      <c r="CR108" s="704">
        <v>2025936.3252000003</v>
      </c>
      <c r="CS108" s="703">
        <v>2014197.9252000004</v>
      </c>
      <c r="CT108" s="23" t="s">
        <v>56</v>
      </c>
      <c r="CU108" s="23" t="s">
        <v>56</v>
      </c>
      <c r="CV108" s="23" t="s">
        <v>56</v>
      </c>
      <c r="CW108" s="23" t="s">
        <v>56</v>
      </c>
      <c r="CX108" s="23" t="s">
        <v>56</v>
      </c>
      <c r="CY108" s="23" t="s">
        <v>56</v>
      </c>
      <c r="CZ108" s="23" t="s">
        <v>56</v>
      </c>
      <c r="DA108" s="23" t="s">
        <v>56</v>
      </c>
      <c r="DB108" s="728">
        <v>16908859.560000002</v>
      </c>
      <c r="DC108" s="10"/>
      <c r="DD108" s="692">
        <v>4.3024142059999999</v>
      </c>
      <c r="DE108" s="120"/>
      <c r="DF108" s="120"/>
      <c r="DG108" s="120"/>
      <c r="DH108" s="140"/>
      <c r="DI108" s="140"/>
      <c r="DJ108" s="140"/>
      <c r="DK108" s="140"/>
      <c r="DL108" s="548" t="s">
        <v>56</v>
      </c>
      <c r="DM108" s="548" t="s">
        <v>56</v>
      </c>
      <c r="DN108" s="203" t="s">
        <v>868</v>
      </c>
      <c r="DO108" s="700">
        <v>1698.5</v>
      </c>
      <c r="DP108" s="713" t="s">
        <v>56</v>
      </c>
      <c r="DQ108" s="548" t="s">
        <v>56</v>
      </c>
      <c r="DR108" s="673" t="s">
        <v>56</v>
      </c>
      <c r="DS108" s="203" t="s">
        <v>56</v>
      </c>
      <c r="DT108" s="1160" t="s">
        <v>56</v>
      </c>
      <c r="DU108" s="711">
        <v>26.654106564615837</v>
      </c>
      <c r="DV108" s="711">
        <v>138.58223270792507</v>
      </c>
      <c r="DW108" s="711">
        <v>26.494608523680299</v>
      </c>
      <c r="DX108" s="711">
        <v>41.78305626044164</v>
      </c>
      <c r="DY108" s="710">
        <v>0.63938769502502213</v>
      </c>
      <c r="DZ108" s="710">
        <v>0.27613697819276706</v>
      </c>
      <c r="EA108" s="710">
        <v>0.63958847869630397</v>
      </c>
      <c r="EB108" s="710">
        <v>-5.8470576609655933E-2</v>
      </c>
      <c r="EC108" s="236"/>
      <c r="ED108" s="49"/>
      <c r="EE108" s="232"/>
      <c r="EF108" s="700">
        <v>6097</v>
      </c>
      <c r="EG108" s="712">
        <v>87737</v>
      </c>
      <c r="EH108" s="44"/>
    </row>
    <row r="109" spans="1:138" ht="41.25" customHeight="1" x14ac:dyDescent="0.25">
      <c r="A109" s="871" t="s">
        <v>49</v>
      </c>
      <c r="B109" s="656" t="s">
        <v>96</v>
      </c>
      <c r="C109" s="656" t="s">
        <v>175</v>
      </c>
      <c r="D109" s="691" t="s">
        <v>967</v>
      </c>
      <c r="E109" s="656" t="s">
        <v>967</v>
      </c>
      <c r="F109" s="656" t="s">
        <v>974</v>
      </c>
      <c r="G109" s="901" t="s">
        <v>975</v>
      </c>
      <c r="H109" s="897" t="s">
        <v>55</v>
      </c>
      <c r="I109" s="17" t="s">
        <v>860</v>
      </c>
      <c r="J109" s="64">
        <v>13.8</v>
      </c>
      <c r="K109" s="665">
        <v>11.783834464214101</v>
      </c>
      <c r="L109" s="665">
        <v>52.565530193694002</v>
      </c>
      <c r="M109" s="64">
        <v>2788</v>
      </c>
      <c r="N109" s="726">
        <v>36416673.460000001</v>
      </c>
      <c r="O109" s="548" t="s">
        <v>874</v>
      </c>
      <c r="P109" s="909">
        <v>9.2661254110000009</v>
      </c>
      <c r="Q109" s="203" t="s">
        <v>57</v>
      </c>
      <c r="R109" s="205" t="s">
        <v>57</v>
      </c>
      <c r="S109" s="490">
        <v>0</v>
      </c>
      <c r="T109" s="18">
        <v>0</v>
      </c>
      <c r="U109" s="548">
        <v>0</v>
      </c>
      <c r="V109" s="18">
        <v>0</v>
      </c>
      <c r="W109" s="64">
        <v>0</v>
      </c>
      <c r="X109" s="18">
        <v>0</v>
      </c>
      <c r="Y109" s="18">
        <v>0</v>
      </c>
      <c r="Z109" s="18">
        <v>0</v>
      </c>
      <c r="AA109" s="18">
        <v>0</v>
      </c>
      <c r="AB109" s="18">
        <v>0</v>
      </c>
      <c r="AC109" s="18">
        <v>0</v>
      </c>
      <c r="AD109" s="18">
        <v>0</v>
      </c>
      <c r="AE109" s="18">
        <v>0</v>
      </c>
      <c r="AF109" s="18">
        <v>0</v>
      </c>
      <c r="AG109" s="64">
        <v>0</v>
      </c>
      <c r="AH109" s="18">
        <v>0</v>
      </c>
      <c r="AI109" s="64">
        <v>0</v>
      </c>
      <c r="AJ109" s="18">
        <v>0</v>
      </c>
      <c r="AK109" s="18">
        <v>249</v>
      </c>
      <c r="AL109" s="64">
        <v>247</v>
      </c>
      <c r="AM109" s="18">
        <v>8</v>
      </c>
      <c r="AN109" s="18">
        <v>8</v>
      </c>
      <c r="AO109" s="18">
        <v>0</v>
      </c>
      <c r="AP109" s="64">
        <v>0</v>
      </c>
      <c r="AQ109" s="64">
        <v>257</v>
      </c>
      <c r="AR109" s="11">
        <v>255</v>
      </c>
      <c r="AS109" s="17">
        <v>0</v>
      </c>
      <c r="AT109" s="490">
        <v>0</v>
      </c>
      <c r="AU109" s="64">
        <v>0</v>
      </c>
      <c r="AV109" s="18">
        <v>0</v>
      </c>
      <c r="AW109" s="64">
        <v>0</v>
      </c>
      <c r="AX109" s="18">
        <v>0</v>
      </c>
      <c r="AY109" s="17">
        <v>0</v>
      </c>
      <c r="AZ109" s="490">
        <v>0</v>
      </c>
      <c r="BA109" s="17">
        <v>0</v>
      </c>
      <c r="BB109" s="18">
        <v>0</v>
      </c>
      <c r="BC109" s="17">
        <v>0</v>
      </c>
      <c r="BD109" s="18">
        <v>0</v>
      </c>
      <c r="BE109" s="17">
        <v>0</v>
      </c>
      <c r="BF109" s="18">
        <v>0</v>
      </c>
      <c r="BG109" s="17">
        <v>0</v>
      </c>
      <c r="BH109" s="18">
        <v>0</v>
      </c>
      <c r="BI109" s="17">
        <v>0</v>
      </c>
      <c r="BJ109" s="18">
        <v>0</v>
      </c>
      <c r="BK109" s="17">
        <v>2450.9599999999982</v>
      </c>
      <c r="BL109" s="17">
        <v>2435.7599999999989</v>
      </c>
      <c r="BM109" s="17">
        <v>5132.2</v>
      </c>
      <c r="BN109" s="17">
        <v>5132.2</v>
      </c>
      <c r="BO109" s="18">
        <v>0</v>
      </c>
      <c r="BP109" s="18">
        <v>0</v>
      </c>
      <c r="BQ109" s="64">
        <v>7583.159999999998</v>
      </c>
      <c r="BR109" s="18">
        <v>7567.9599999999991</v>
      </c>
      <c r="BS109" s="729">
        <v>0.81837441904227615</v>
      </c>
      <c r="BT109" s="17">
        <v>0</v>
      </c>
      <c r="BU109" s="17">
        <v>0</v>
      </c>
      <c r="BV109" s="17">
        <v>0</v>
      </c>
      <c r="BW109" s="17">
        <v>0</v>
      </c>
      <c r="BX109" s="17">
        <v>0</v>
      </c>
      <c r="BY109" s="17">
        <v>0</v>
      </c>
      <c r="BZ109" s="17">
        <v>0</v>
      </c>
      <c r="CA109" s="17">
        <v>0</v>
      </c>
      <c r="CB109" s="17">
        <v>0</v>
      </c>
      <c r="CC109" s="17">
        <v>0</v>
      </c>
      <c r="CD109" s="17">
        <v>0</v>
      </c>
      <c r="CE109" s="17">
        <v>0</v>
      </c>
      <c r="CF109" s="17">
        <v>0</v>
      </c>
      <c r="CG109" s="17">
        <v>0</v>
      </c>
      <c r="CH109" s="17">
        <v>0</v>
      </c>
      <c r="CI109" s="17">
        <v>0</v>
      </c>
      <c r="CJ109" s="17">
        <v>0</v>
      </c>
      <c r="CK109" s="17">
        <v>0</v>
      </c>
      <c r="CL109" s="702">
        <v>2877034.8863999983</v>
      </c>
      <c r="CM109" s="702">
        <v>2859192.518399999</v>
      </c>
      <c r="CN109" s="702">
        <v>6024381.648</v>
      </c>
      <c r="CO109" s="702">
        <v>6024381.648</v>
      </c>
      <c r="CP109" s="702">
        <v>0</v>
      </c>
      <c r="CQ109" s="702">
        <v>0</v>
      </c>
      <c r="CR109" s="704">
        <v>8901416.5343999974</v>
      </c>
      <c r="CS109" s="703">
        <v>8883574.1663999986</v>
      </c>
      <c r="CT109" s="23" t="s">
        <v>56</v>
      </c>
      <c r="CU109" s="23" t="s">
        <v>56</v>
      </c>
      <c r="CV109" s="23" t="s">
        <v>56</v>
      </c>
      <c r="CW109" s="23" t="s">
        <v>56</v>
      </c>
      <c r="CX109" s="23" t="s">
        <v>56</v>
      </c>
      <c r="CY109" s="23" t="s">
        <v>56</v>
      </c>
      <c r="CZ109" s="23" t="s">
        <v>56</v>
      </c>
      <c r="DA109" s="23" t="s">
        <v>56</v>
      </c>
      <c r="DB109" s="728">
        <v>36416673.460000001</v>
      </c>
      <c r="DC109" s="10"/>
      <c r="DD109" s="692">
        <v>9.2661254110000009</v>
      </c>
      <c r="DE109" s="120"/>
      <c r="DF109" s="120"/>
      <c r="DG109" s="120"/>
      <c r="DH109" s="140"/>
      <c r="DI109" s="140"/>
      <c r="DJ109" s="140"/>
      <c r="DK109" s="140"/>
      <c r="DL109" s="548" t="s">
        <v>56</v>
      </c>
      <c r="DM109" s="548" t="s">
        <v>56</v>
      </c>
      <c r="DN109" s="203" t="s">
        <v>868</v>
      </c>
      <c r="DO109" s="700">
        <v>2817.75</v>
      </c>
      <c r="DP109" s="713" t="s">
        <v>56</v>
      </c>
      <c r="DQ109" s="548" t="s">
        <v>56</v>
      </c>
      <c r="DR109" s="673" t="s">
        <v>56</v>
      </c>
      <c r="DS109" s="203" t="s">
        <v>56</v>
      </c>
      <c r="DT109" s="1160" t="s">
        <v>56</v>
      </c>
      <c r="DU109" s="711">
        <v>233.10655664980925</v>
      </c>
      <c r="DV109" s="711">
        <v>177.51491282945983</v>
      </c>
      <c r="DW109" s="711">
        <v>183.30445287863401</v>
      </c>
      <c r="DX109" s="711">
        <v>44.16121438355097</v>
      </c>
      <c r="DY109" s="710">
        <v>1.5562061928843935</v>
      </c>
      <c r="DZ109" s="710">
        <v>0.91005983817545721</v>
      </c>
      <c r="EA109" s="710">
        <v>1.35668188881812</v>
      </c>
      <c r="EB109" s="710">
        <v>0.71638017150749578</v>
      </c>
      <c r="EC109" s="236"/>
      <c r="ED109" s="49"/>
      <c r="EE109" s="232"/>
      <c r="EF109" s="700">
        <v>402613</v>
      </c>
      <c r="EG109" s="712">
        <v>180700</v>
      </c>
      <c r="EH109" s="44"/>
    </row>
    <row r="110" spans="1:138" ht="41.25" customHeight="1" x14ac:dyDescent="0.25">
      <c r="A110" s="871" t="s">
        <v>49</v>
      </c>
      <c r="B110" s="656" t="s">
        <v>96</v>
      </c>
      <c r="C110" s="656" t="s">
        <v>175</v>
      </c>
      <c r="D110" s="691" t="s">
        <v>967</v>
      </c>
      <c r="E110" s="656" t="s">
        <v>967</v>
      </c>
      <c r="F110" s="656" t="s">
        <v>976</v>
      </c>
      <c r="G110" s="901" t="s">
        <v>975</v>
      </c>
      <c r="H110" s="897" t="s">
        <v>55</v>
      </c>
      <c r="I110" s="17" t="s">
        <v>860</v>
      </c>
      <c r="J110" s="64">
        <v>13.8</v>
      </c>
      <c r="K110" s="665">
        <v>11.783834464214101</v>
      </c>
      <c r="L110" s="665">
        <v>70.639583186403001</v>
      </c>
      <c r="M110" s="64">
        <v>2015</v>
      </c>
      <c r="N110" s="726">
        <v>39078253.199999996</v>
      </c>
      <c r="O110" s="548" t="s">
        <v>874</v>
      </c>
      <c r="P110" s="909">
        <v>9.9433572760000004</v>
      </c>
      <c r="Q110" s="203" t="s">
        <v>57</v>
      </c>
      <c r="R110" s="205" t="s">
        <v>57</v>
      </c>
      <c r="S110" s="490">
        <v>0</v>
      </c>
      <c r="T110" s="18">
        <v>0</v>
      </c>
      <c r="U110" s="548">
        <v>0</v>
      </c>
      <c r="V110" s="18">
        <v>0</v>
      </c>
      <c r="W110" s="64">
        <v>1</v>
      </c>
      <c r="X110" s="18">
        <v>1</v>
      </c>
      <c r="Y110" s="18">
        <v>0</v>
      </c>
      <c r="Z110" s="18">
        <v>0</v>
      </c>
      <c r="AA110" s="18">
        <v>0</v>
      </c>
      <c r="AB110" s="18">
        <v>0</v>
      </c>
      <c r="AC110" s="18">
        <v>0</v>
      </c>
      <c r="AD110" s="18">
        <v>0</v>
      </c>
      <c r="AE110" s="18">
        <v>0</v>
      </c>
      <c r="AF110" s="18">
        <v>0</v>
      </c>
      <c r="AG110" s="64">
        <v>1</v>
      </c>
      <c r="AH110" s="18">
        <v>1</v>
      </c>
      <c r="AI110" s="64">
        <v>0</v>
      </c>
      <c r="AJ110" s="18">
        <v>0</v>
      </c>
      <c r="AK110" s="18">
        <v>124</v>
      </c>
      <c r="AL110" s="64">
        <v>124</v>
      </c>
      <c r="AM110" s="18">
        <v>7</v>
      </c>
      <c r="AN110" s="18">
        <v>7</v>
      </c>
      <c r="AO110" s="18">
        <v>1</v>
      </c>
      <c r="AP110" s="64">
        <v>1</v>
      </c>
      <c r="AQ110" s="64">
        <v>134</v>
      </c>
      <c r="AR110" s="11">
        <v>134</v>
      </c>
      <c r="AS110" s="17">
        <v>0</v>
      </c>
      <c r="AT110" s="490">
        <v>0</v>
      </c>
      <c r="AU110" s="64">
        <v>0</v>
      </c>
      <c r="AV110" s="18">
        <v>0</v>
      </c>
      <c r="AW110" s="64">
        <v>10</v>
      </c>
      <c r="AX110" s="18">
        <v>10</v>
      </c>
      <c r="AY110" s="17">
        <v>0</v>
      </c>
      <c r="AZ110" s="490">
        <v>0</v>
      </c>
      <c r="BA110" s="17">
        <v>0</v>
      </c>
      <c r="BB110" s="18">
        <v>0</v>
      </c>
      <c r="BC110" s="17">
        <v>0</v>
      </c>
      <c r="BD110" s="18">
        <v>0</v>
      </c>
      <c r="BE110" s="17">
        <v>0</v>
      </c>
      <c r="BF110" s="18">
        <v>0</v>
      </c>
      <c r="BG110" s="17">
        <v>150</v>
      </c>
      <c r="BH110" s="18">
        <v>150</v>
      </c>
      <c r="BI110" s="17">
        <v>0</v>
      </c>
      <c r="BJ110" s="18">
        <v>0</v>
      </c>
      <c r="BK110" s="17">
        <v>2459.1049999999991</v>
      </c>
      <c r="BL110" s="17">
        <v>2449.105</v>
      </c>
      <c r="BM110" s="17">
        <v>89.28</v>
      </c>
      <c r="BN110" s="17">
        <v>89.28</v>
      </c>
      <c r="BO110" s="18">
        <v>6.6</v>
      </c>
      <c r="BP110" s="18">
        <v>6.6</v>
      </c>
      <c r="BQ110" s="64">
        <v>2714.9849999999992</v>
      </c>
      <c r="BR110" s="18">
        <v>2704.9850000000001</v>
      </c>
      <c r="BS110" s="729">
        <v>0.27304510183427499</v>
      </c>
      <c r="BT110" s="17">
        <v>0</v>
      </c>
      <c r="BU110" s="17">
        <v>0</v>
      </c>
      <c r="BV110" s="17">
        <v>0</v>
      </c>
      <c r="BW110" s="17">
        <v>0</v>
      </c>
      <c r="BX110" s="17">
        <v>0</v>
      </c>
      <c r="BY110" s="17">
        <v>0</v>
      </c>
      <c r="BZ110" s="17">
        <v>0</v>
      </c>
      <c r="CA110" s="17">
        <v>0</v>
      </c>
      <c r="CB110" s="17">
        <v>0</v>
      </c>
      <c r="CC110" s="17">
        <v>0</v>
      </c>
      <c r="CD110" s="17">
        <v>0</v>
      </c>
      <c r="CE110" s="17">
        <v>0</v>
      </c>
      <c r="CF110" s="17">
        <v>0</v>
      </c>
      <c r="CG110" s="17">
        <v>0</v>
      </c>
      <c r="CH110" s="17">
        <v>756863.99999999988</v>
      </c>
      <c r="CI110" s="17">
        <v>756863.99999999988</v>
      </c>
      <c r="CJ110" s="17">
        <v>0</v>
      </c>
      <c r="CK110" s="17">
        <v>0</v>
      </c>
      <c r="CL110" s="702">
        <v>2886595.8131999993</v>
      </c>
      <c r="CM110" s="702">
        <v>2874857.4131999998</v>
      </c>
      <c r="CN110" s="702">
        <v>104800.43520000001</v>
      </c>
      <c r="CO110" s="702">
        <v>104800.43520000001</v>
      </c>
      <c r="CP110" s="702">
        <v>21623.184000000001</v>
      </c>
      <c r="CQ110" s="702">
        <v>21623.184000000001</v>
      </c>
      <c r="CR110" s="704">
        <v>3769883.4323999994</v>
      </c>
      <c r="CS110" s="703">
        <v>3758145.0323999999</v>
      </c>
      <c r="CT110" s="23" t="s">
        <v>56</v>
      </c>
      <c r="CU110" s="23" t="s">
        <v>56</v>
      </c>
      <c r="CV110" s="23" t="s">
        <v>56</v>
      </c>
      <c r="CW110" s="23" t="s">
        <v>56</v>
      </c>
      <c r="CX110" s="23" t="s">
        <v>56</v>
      </c>
      <c r="CY110" s="23" t="s">
        <v>56</v>
      </c>
      <c r="CZ110" s="23" t="s">
        <v>56</v>
      </c>
      <c r="DA110" s="23" t="s">
        <v>56</v>
      </c>
      <c r="DB110" s="728">
        <v>39078253.199999996</v>
      </c>
      <c r="DC110" s="10"/>
      <c r="DD110" s="692">
        <v>9.9433572760000004</v>
      </c>
      <c r="DE110" s="120"/>
      <c r="DF110" s="120"/>
      <c r="DG110" s="120"/>
      <c r="DH110" s="140"/>
      <c r="DI110" s="140"/>
      <c r="DJ110" s="140"/>
      <c r="DK110" s="140"/>
      <c r="DL110" s="548" t="s">
        <v>56</v>
      </c>
      <c r="DM110" s="548" t="s">
        <v>56</v>
      </c>
      <c r="DN110" s="203" t="s">
        <v>55</v>
      </c>
      <c r="DO110" s="700" t="s">
        <v>56</v>
      </c>
      <c r="DP110" s="713" t="s">
        <v>56</v>
      </c>
      <c r="DQ110" s="548" t="s">
        <v>56</v>
      </c>
      <c r="DR110" s="673" t="s">
        <v>56</v>
      </c>
      <c r="DS110" s="203" t="s">
        <v>56</v>
      </c>
      <c r="DT110" s="1160" t="s">
        <v>56</v>
      </c>
      <c r="DU110" s="711">
        <v>374.56146788990827</v>
      </c>
      <c r="DV110" s="711">
        <v>-65.62198127877906</v>
      </c>
      <c r="DW110" s="711">
        <v>142.62246520650399</v>
      </c>
      <c r="DX110" s="711">
        <v>14.038180677722949</v>
      </c>
      <c r="DY110" s="710">
        <v>1.7340672782874618</v>
      </c>
      <c r="DZ110" s="710">
        <v>-0.1646166791826329</v>
      </c>
      <c r="EA110" s="710">
        <v>1.2930584025571901</v>
      </c>
      <c r="EB110" s="710">
        <v>0.11931305243842893</v>
      </c>
      <c r="EC110" s="236"/>
      <c r="ED110" s="49"/>
      <c r="EE110" s="232"/>
      <c r="EF110" s="700">
        <v>0</v>
      </c>
      <c r="EG110" s="712">
        <v>193987.66666666666</v>
      </c>
      <c r="EH110" s="44"/>
    </row>
    <row r="111" spans="1:138" ht="41.25" customHeight="1" x14ac:dyDescent="0.25">
      <c r="A111" s="871" t="s">
        <v>49</v>
      </c>
      <c r="B111" s="656" t="s">
        <v>96</v>
      </c>
      <c r="C111" s="656" t="s">
        <v>175</v>
      </c>
      <c r="D111" s="691" t="s">
        <v>227</v>
      </c>
      <c r="E111" s="656" t="s">
        <v>228</v>
      </c>
      <c r="F111" s="656" t="s">
        <v>977</v>
      </c>
      <c r="G111" s="901" t="s">
        <v>978</v>
      </c>
      <c r="H111" s="897" t="s">
        <v>55</v>
      </c>
      <c r="I111" s="17" t="s">
        <v>866</v>
      </c>
      <c r="J111" s="64">
        <v>13.8</v>
      </c>
      <c r="K111" s="665">
        <v>12.668219606558768</v>
      </c>
      <c r="L111" s="665">
        <v>14.094128758563</v>
      </c>
      <c r="M111" s="64">
        <v>809</v>
      </c>
      <c r="N111" s="726">
        <v>36421584.519999996</v>
      </c>
      <c r="O111" s="548" t="s">
        <v>863</v>
      </c>
      <c r="P111" s="909">
        <v>6.0791519239999996</v>
      </c>
      <c r="Q111" s="203" t="s">
        <v>57</v>
      </c>
      <c r="R111" s="205" t="s">
        <v>57</v>
      </c>
      <c r="S111" s="490">
        <v>0</v>
      </c>
      <c r="T111" s="18">
        <v>0</v>
      </c>
      <c r="U111" s="548">
        <v>0</v>
      </c>
      <c r="V111" s="18">
        <v>0</v>
      </c>
      <c r="W111" s="64">
        <v>0</v>
      </c>
      <c r="X111" s="18">
        <v>0</v>
      </c>
      <c r="Y111" s="18">
        <v>0</v>
      </c>
      <c r="Z111" s="18">
        <v>0</v>
      </c>
      <c r="AA111" s="18">
        <v>0</v>
      </c>
      <c r="AB111" s="18">
        <v>0</v>
      </c>
      <c r="AC111" s="18">
        <v>0</v>
      </c>
      <c r="AD111" s="18">
        <v>0</v>
      </c>
      <c r="AE111" s="18">
        <v>0</v>
      </c>
      <c r="AF111" s="18">
        <v>0</v>
      </c>
      <c r="AG111" s="64">
        <v>0</v>
      </c>
      <c r="AH111" s="18">
        <v>0</v>
      </c>
      <c r="AI111" s="64">
        <v>0</v>
      </c>
      <c r="AJ111" s="18">
        <v>0</v>
      </c>
      <c r="AK111" s="18">
        <v>38</v>
      </c>
      <c r="AL111" s="64">
        <v>38</v>
      </c>
      <c r="AM111" s="18">
        <v>3</v>
      </c>
      <c r="AN111" s="18">
        <v>3</v>
      </c>
      <c r="AO111" s="18">
        <v>0</v>
      </c>
      <c r="AP111" s="64">
        <v>0</v>
      </c>
      <c r="AQ111" s="64">
        <v>41</v>
      </c>
      <c r="AR111" s="11">
        <v>41</v>
      </c>
      <c r="AS111" s="17">
        <v>0</v>
      </c>
      <c r="AT111" s="490">
        <v>0</v>
      </c>
      <c r="AU111" s="64">
        <v>0</v>
      </c>
      <c r="AV111" s="18">
        <v>0</v>
      </c>
      <c r="AW111" s="64">
        <v>0</v>
      </c>
      <c r="AX111" s="18">
        <v>0</v>
      </c>
      <c r="AY111" s="17">
        <v>0</v>
      </c>
      <c r="AZ111" s="490">
        <v>0</v>
      </c>
      <c r="BA111" s="17">
        <v>0</v>
      </c>
      <c r="BB111" s="18">
        <v>0</v>
      </c>
      <c r="BC111" s="17">
        <v>0</v>
      </c>
      <c r="BD111" s="18">
        <v>0</v>
      </c>
      <c r="BE111" s="17">
        <v>0</v>
      </c>
      <c r="BF111" s="18">
        <v>0</v>
      </c>
      <c r="BG111" s="17">
        <v>0</v>
      </c>
      <c r="BH111" s="18">
        <v>0</v>
      </c>
      <c r="BI111" s="17">
        <v>0</v>
      </c>
      <c r="BJ111" s="18">
        <v>0</v>
      </c>
      <c r="BK111" s="17">
        <v>1722.5949999999996</v>
      </c>
      <c r="BL111" s="17">
        <v>1722.595</v>
      </c>
      <c r="BM111" s="17">
        <v>27.96</v>
      </c>
      <c r="BN111" s="17">
        <v>27.96</v>
      </c>
      <c r="BO111" s="18">
        <v>0</v>
      </c>
      <c r="BP111" s="18">
        <v>0</v>
      </c>
      <c r="BQ111" s="64">
        <v>1750.5549999999996</v>
      </c>
      <c r="BR111" s="18">
        <v>1750.5550000000001</v>
      </c>
      <c r="BS111" s="729">
        <v>0.28796039676010565</v>
      </c>
      <c r="BT111" s="17">
        <v>0</v>
      </c>
      <c r="BU111" s="17">
        <v>0</v>
      </c>
      <c r="BV111" s="17">
        <v>0</v>
      </c>
      <c r="BW111" s="17">
        <v>0</v>
      </c>
      <c r="BX111" s="17">
        <v>0</v>
      </c>
      <c r="BY111" s="17">
        <v>0</v>
      </c>
      <c r="BZ111" s="17">
        <v>0</v>
      </c>
      <c r="CA111" s="17">
        <v>0</v>
      </c>
      <c r="CB111" s="17">
        <v>0</v>
      </c>
      <c r="CC111" s="17">
        <v>0</v>
      </c>
      <c r="CD111" s="17">
        <v>0</v>
      </c>
      <c r="CE111" s="17">
        <v>0</v>
      </c>
      <c r="CF111" s="17">
        <v>0</v>
      </c>
      <c r="CG111" s="17">
        <v>0</v>
      </c>
      <c r="CH111" s="17">
        <v>0</v>
      </c>
      <c r="CI111" s="17">
        <v>0</v>
      </c>
      <c r="CJ111" s="17">
        <v>0</v>
      </c>
      <c r="CK111" s="17">
        <v>0</v>
      </c>
      <c r="CL111" s="702">
        <v>2022050.9147999994</v>
      </c>
      <c r="CM111" s="702">
        <v>2022050.9148000004</v>
      </c>
      <c r="CN111" s="702">
        <v>32820.566400000003</v>
      </c>
      <c r="CO111" s="702">
        <v>32820.566400000003</v>
      </c>
      <c r="CP111" s="702">
        <v>0</v>
      </c>
      <c r="CQ111" s="702">
        <v>0</v>
      </c>
      <c r="CR111" s="704">
        <v>2054871.4811999993</v>
      </c>
      <c r="CS111" s="703">
        <v>2054871.4812000003</v>
      </c>
      <c r="CT111" s="23" t="s">
        <v>56</v>
      </c>
      <c r="CU111" s="23" t="s">
        <v>56</v>
      </c>
      <c r="CV111" s="23" t="s">
        <v>56</v>
      </c>
      <c r="CW111" s="23" t="s">
        <v>56</v>
      </c>
      <c r="CX111" s="23" t="s">
        <v>56</v>
      </c>
      <c r="CY111" s="23" t="s">
        <v>56</v>
      </c>
      <c r="CZ111" s="23" t="s">
        <v>56</v>
      </c>
      <c r="DA111" s="23" t="s">
        <v>56</v>
      </c>
      <c r="DB111" s="728">
        <v>36421584.519999996</v>
      </c>
      <c r="DC111" s="10"/>
      <c r="DD111" s="692">
        <v>6.0791519239999996</v>
      </c>
      <c r="DE111" s="120"/>
      <c r="DF111" s="120"/>
      <c r="DG111" s="120"/>
      <c r="DH111" s="140"/>
      <c r="DI111" s="140"/>
      <c r="DJ111" s="140"/>
      <c r="DK111" s="140"/>
      <c r="DL111" s="548" t="s">
        <v>56</v>
      </c>
      <c r="DM111" s="548" t="s">
        <v>56</v>
      </c>
      <c r="DN111" s="203" t="s">
        <v>868</v>
      </c>
      <c r="DO111" s="700">
        <v>802.33333333333303</v>
      </c>
      <c r="DP111" s="713" t="s">
        <v>56</v>
      </c>
      <c r="DQ111" s="548" t="s">
        <v>56</v>
      </c>
      <c r="DR111" s="673" t="s">
        <v>56</v>
      </c>
      <c r="DS111" s="203" t="s">
        <v>56</v>
      </c>
      <c r="DT111" s="1160" t="s">
        <v>56</v>
      </c>
      <c r="DU111" s="711">
        <v>84.867469879518097</v>
      </c>
      <c r="DV111" s="711" t="s">
        <v>56</v>
      </c>
      <c r="DW111" s="711">
        <v>84.778290388315497</v>
      </c>
      <c r="DX111" s="711" t="s">
        <v>56</v>
      </c>
      <c r="DY111" s="710">
        <v>1.0469464063149152</v>
      </c>
      <c r="DZ111" s="710" t="s">
        <v>56</v>
      </c>
      <c r="EA111" s="710">
        <v>1.0430146036621999</v>
      </c>
      <c r="EB111" s="710" t="s">
        <v>56</v>
      </c>
      <c r="EC111" s="236"/>
      <c r="ED111" s="49"/>
      <c r="EE111" s="232"/>
      <c r="EF111" s="700">
        <v>49844</v>
      </c>
      <c r="EG111" s="712" t="s">
        <v>56</v>
      </c>
      <c r="EH111" s="44"/>
    </row>
    <row r="112" spans="1:138" ht="41.25" customHeight="1" x14ac:dyDescent="0.25">
      <c r="A112" s="871" t="s">
        <v>49</v>
      </c>
      <c r="B112" s="656" t="s">
        <v>96</v>
      </c>
      <c r="C112" s="656" t="s">
        <v>175</v>
      </c>
      <c r="D112" s="691" t="s">
        <v>227</v>
      </c>
      <c r="E112" s="656" t="s">
        <v>228</v>
      </c>
      <c r="F112" s="656" t="s">
        <v>979</v>
      </c>
      <c r="G112" s="901" t="s">
        <v>969</v>
      </c>
      <c r="H112" s="897" t="s">
        <v>55</v>
      </c>
      <c r="I112" s="17" t="s">
        <v>860</v>
      </c>
      <c r="J112" s="64">
        <v>13.8</v>
      </c>
      <c r="K112" s="665">
        <v>14.62820830040371</v>
      </c>
      <c r="L112" s="665">
        <v>21.897916621118998</v>
      </c>
      <c r="M112" s="64">
        <v>1746</v>
      </c>
      <c r="N112" s="726">
        <v>23449215.970000003</v>
      </c>
      <c r="O112" s="548" t="s">
        <v>863</v>
      </c>
      <c r="P112" s="909">
        <v>5.3700503250000002</v>
      </c>
      <c r="Q112" s="203" t="s">
        <v>57</v>
      </c>
      <c r="R112" s="205" t="s">
        <v>57</v>
      </c>
      <c r="S112" s="490">
        <v>0</v>
      </c>
      <c r="T112" s="18">
        <v>0</v>
      </c>
      <c r="U112" s="548">
        <v>0</v>
      </c>
      <c r="V112" s="18">
        <v>0</v>
      </c>
      <c r="W112" s="64">
        <v>0</v>
      </c>
      <c r="X112" s="18">
        <v>0</v>
      </c>
      <c r="Y112" s="18">
        <v>0</v>
      </c>
      <c r="Z112" s="18">
        <v>0</v>
      </c>
      <c r="AA112" s="18">
        <v>0</v>
      </c>
      <c r="AB112" s="18">
        <v>0</v>
      </c>
      <c r="AC112" s="18">
        <v>0</v>
      </c>
      <c r="AD112" s="18">
        <v>0</v>
      </c>
      <c r="AE112" s="18">
        <v>0</v>
      </c>
      <c r="AF112" s="18">
        <v>0</v>
      </c>
      <c r="AG112" s="64">
        <v>0</v>
      </c>
      <c r="AH112" s="18">
        <v>0</v>
      </c>
      <c r="AI112" s="64">
        <v>0</v>
      </c>
      <c r="AJ112" s="18">
        <v>0</v>
      </c>
      <c r="AK112" s="18">
        <v>127</v>
      </c>
      <c r="AL112" s="64">
        <v>124</v>
      </c>
      <c r="AM112" s="18">
        <v>4</v>
      </c>
      <c r="AN112" s="18">
        <v>4</v>
      </c>
      <c r="AO112" s="18">
        <v>0</v>
      </c>
      <c r="AP112" s="64">
        <v>0</v>
      </c>
      <c r="AQ112" s="64">
        <v>131</v>
      </c>
      <c r="AR112" s="11">
        <v>128</v>
      </c>
      <c r="AS112" s="17">
        <v>0</v>
      </c>
      <c r="AT112" s="490">
        <v>0</v>
      </c>
      <c r="AU112" s="64">
        <v>0</v>
      </c>
      <c r="AV112" s="18">
        <v>0</v>
      </c>
      <c r="AW112" s="64">
        <v>0</v>
      </c>
      <c r="AX112" s="18">
        <v>0</v>
      </c>
      <c r="AY112" s="17">
        <v>0</v>
      </c>
      <c r="AZ112" s="490">
        <v>0</v>
      </c>
      <c r="BA112" s="17">
        <v>0</v>
      </c>
      <c r="BB112" s="18">
        <v>0</v>
      </c>
      <c r="BC112" s="17">
        <v>0</v>
      </c>
      <c r="BD112" s="18">
        <v>0</v>
      </c>
      <c r="BE112" s="17">
        <v>0</v>
      </c>
      <c r="BF112" s="18">
        <v>0</v>
      </c>
      <c r="BG112" s="17">
        <v>0</v>
      </c>
      <c r="BH112" s="18">
        <v>0</v>
      </c>
      <c r="BI112" s="17">
        <v>0</v>
      </c>
      <c r="BJ112" s="18">
        <v>0</v>
      </c>
      <c r="BK112" s="17">
        <v>1167.482</v>
      </c>
      <c r="BL112" s="17">
        <v>1150.162</v>
      </c>
      <c r="BM112" s="17">
        <v>55.96</v>
      </c>
      <c r="BN112" s="17">
        <v>55.96</v>
      </c>
      <c r="BO112" s="18">
        <v>0</v>
      </c>
      <c r="BP112" s="18">
        <v>0</v>
      </c>
      <c r="BQ112" s="64">
        <v>1223.442</v>
      </c>
      <c r="BR112" s="18">
        <v>1206.1220000000001</v>
      </c>
      <c r="BS112" s="729">
        <v>0.22782691519748466</v>
      </c>
      <c r="BT112" s="17">
        <v>0</v>
      </c>
      <c r="BU112" s="17">
        <v>0</v>
      </c>
      <c r="BV112" s="17">
        <v>0</v>
      </c>
      <c r="BW112" s="17">
        <v>0</v>
      </c>
      <c r="BX112" s="17">
        <v>0</v>
      </c>
      <c r="BY112" s="17">
        <v>0</v>
      </c>
      <c r="BZ112" s="17">
        <v>0</v>
      </c>
      <c r="CA112" s="17">
        <v>0</v>
      </c>
      <c r="CB112" s="17">
        <v>0</v>
      </c>
      <c r="CC112" s="17">
        <v>0</v>
      </c>
      <c r="CD112" s="17">
        <v>0</v>
      </c>
      <c r="CE112" s="17">
        <v>0</v>
      </c>
      <c r="CF112" s="17">
        <v>0</v>
      </c>
      <c r="CG112" s="17">
        <v>0</v>
      </c>
      <c r="CH112" s="17">
        <v>0</v>
      </c>
      <c r="CI112" s="17">
        <v>0</v>
      </c>
      <c r="CJ112" s="17">
        <v>0</v>
      </c>
      <c r="CK112" s="17">
        <v>0</v>
      </c>
      <c r="CL112" s="702">
        <v>1370437.07088</v>
      </c>
      <c r="CM112" s="702">
        <v>1350106.1620800002</v>
      </c>
      <c r="CN112" s="702">
        <v>65688.086400000015</v>
      </c>
      <c r="CO112" s="702">
        <v>65688.086400000015</v>
      </c>
      <c r="CP112" s="702">
        <v>0</v>
      </c>
      <c r="CQ112" s="702">
        <v>0</v>
      </c>
      <c r="CR112" s="704">
        <v>1436125.1572799999</v>
      </c>
      <c r="CS112" s="703">
        <v>1415794.2484800001</v>
      </c>
      <c r="CT112" s="23" t="s">
        <v>56</v>
      </c>
      <c r="CU112" s="23" t="s">
        <v>56</v>
      </c>
      <c r="CV112" s="23" t="s">
        <v>56</v>
      </c>
      <c r="CW112" s="23" t="s">
        <v>56</v>
      </c>
      <c r="CX112" s="23" t="s">
        <v>56</v>
      </c>
      <c r="CY112" s="23" t="s">
        <v>56</v>
      </c>
      <c r="CZ112" s="23" t="s">
        <v>56</v>
      </c>
      <c r="DA112" s="23" t="s">
        <v>56</v>
      </c>
      <c r="DB112" s="728">
        <v>23449215.970000003</v>
      </c>
      <c r="DC112" s="10"/>
      <c r="DD112" s="692">
        <v>5.3700503250000002</v>
      </c>
      <c r="DE112" s="120"/>
      <c r="DF112" s="120"/>
      <c r="DG112" s="120"/>
      <c r="DH112" s="140"/>
      <c r="DI112" s="140"/>
      <c r="DJ112" s="140"/>
      <c r="DK112" s="140"/>
      <c r="DL112" s="548" t="s">
        <v>56</v>
      </c>
      <c r="DM112" s="548" t="s">
        <v>56</v>
      </c>
      <c r="DN112" s="203" t="s">
        <v>868</v>
      </c>
      <c r="DO112" s="700">
        <v>1752.0833333333301</v>
      </c>
      <c r="DP112" s="713" t="s">
        <v>56</v>
      </c>
      <c r="DQ112" s="548" t="s">
        <v>56</v>
      </c>
      <c r="DR112" s="673" t="s">
        <v>56</v>
      </c>
      <c r="DS112" s="203" t="s">
        <v>56</v>
      </c>
      <c r="DT112" s="1160" t="s">
        <v>56</v>
      </c>
      <c r="DU112" s="711">
        <v>72.302497027348522</v>
      </c>
      <c r="DV112" s="711" t="s">
        <v>56</v>
      </c>
      <c r="DW112" s="711">
        <v>72.619325246016601</v>
      </c>
      <c r="DX112" s="711" t="s">
        <v>56</v>
      </c>
      <c r="DY112" s="710">
        <v>1.1940071343638547</v>
      </c>
      <c r="DZ112" s="710" t="s">
        <v>56</v>
      </c>
      <c r="EA112" s="710">
        <v>1.19013962568231</v>
      </c>
      <c r="EB112" s="710" t="s">
        <v>56</v>
      </c>
      <c r="EC112" s="236"/>
      <c r="ED112" s="49"/>
      <c r="EE112" s="232"/>
      <c r="EF112" s="700">
        <v>71781</v>
      </c>
      <c r="EG112" s="712" t="s">
        <v>56</v>
      </c>
      <c r="EH112" s="44"/>
    </row>
    <row r="113" spans="1:138" ht="41.25" customHeight="1" x14ac:dyDescent="0.25">
      <c r="A113" s="871" t="s">
        <v>49</v>
      </c>
      <c r="B113" s="656" t="s">
        <v>96</v>
      </c>
      <c r="C113" s="656" t="s">
        <v>175</v>
      </c>
      <c r="D113" s="691" t="s">
        <v>227</v>
      </c>
      <c r="E113" s="656" t="s">
        <v>228</v>
      </c>
      <c r="F113" s="656" t="s">
        <v>229</v>
      </c>
      <c r="G113" s="901" t="s">
        <v>228</v>
      </c>
      <c r="H113" s="897" t="s">
        <v>55</v>
      </c>
      <c r="I113" s="17" t="s">
        <v>866</v>
      </c>
      <c r="J113" s="64">
        <v>13.8</v>
      </c>
      <c r="K113" s="665">
        <v>12.668219606558768</v>
      </c>
      <c r="L113" s="665">
        <v>24.955681766274001</v>
      </c>
      <c r="M113" s="64">
        <v>1047</v>
      </c>
      <c r="N113" s="726">
        <v>25515706.310000002</v>
      </c>
      <c r="O113" s="548" t="s">
        <v>863</v>
      </c>
      <c r="P113" s="909">
        <v>7.338006451</v>
      </c>
      <c r="Q113" s="203" t="s">
        <v>57</v>
      </c>
      <c r="R113" s="205" t="s">
        <v>57</v>
      </c>
      <c r="S113" s="490">
        <v>0</v>
      </c>
      <c r="T113" s="18">
        <v>0</v>
      </c>
      <c r="U113" s="548">
        <v>0</v>
      </c>
      <c r="V113" s="18">
        <v>0</v>
      </c>
      <c r="W113" s="64">
        <v>0</v>
      </c>
      <c r="X113" s="18">
        <v>0</v>
      </c>
      <c r="Y113" s="18">
        <v>0</v>
      </c>
      <c r="Z113" s="18">
        <v>0</v>
      </c>
      <c r="AA113" s="18">
        <v>0</v>
      </c>
      <c r="AB113" s="18">
        <v>0</v>
      </c>
      <c r="AC113" s="18">
        <v>0</v>
      </c>
      <c r="AD113" s="18">
        <v>0</v>
      </c>
      <c r="AE113" s="18">
        <v>0</v>
      </c>
      <c r="AF113" s="18">
        <v>0</v>
      </c>
      <c r="AG113" s="64">
        <v>0</v>
      </c>
      <c r="AH113" s="18">
        <v>0</v>
      </c>
      <c r="AI113" s="64">
        <v>0</v>
      </c>
      <c r="AJ113" s="18">
        <v>0</v>
      </c>
      <c r="AK113" s="18">
        <v>114</v>
      </c>
      <c r="AL113" s="64">
        <v>113</v>
      </c>
      <c r="AM113" s="18">
        <v>5</v>
      </c>
      <c r="AN113" s="18">
        <v>4</v>
      </c>
      <c r="AO113" s="18">
        <v>0</v>
      </c>
      <c r="AP113" s="64">
        <v>0</v>
      </c>
      <c r="AQ113" s="64">
        <v>119</v>
      </c>
      <c r="AR113" s="11">
        <v>117</v>
      </c>
      <c r="AS113" s="17">
        <v>0</v>
      </c>
      <c r="AT113" s="490">
        <v>0</v>
      </c>
      <c r="AU113" s="64">
        <v>0</v>
      </c>
      <c r="AV113" s="18">
        <v>0</v>
      </c>
      <c r="AW113" s="64">
        <v>0</v>
      </c>
      <c r="AX113" s="18">
        <v>0</v>
      </c>
      <c r="AY113" s="17">
        <v>0</v>
      </c>
      <c r="AZ113" s="490">
        <v>0</v>
      </c>
      <c r="BA113" s="17">
        <v>0</v>
      </c>
      <c r="BB113" s="18">
        <v>0</v>
      </c>
      <c r="BC113" s="17">
        <v>0</v>
      </c>
      <c r="BD113" s="18">
        <v>0</v>
      </c>
      <c r="BE113" s="17">
        <v>0</v>
      </c>
      <c r="BF113" s="18">
        <v>0</v>
      </c>
      <c r="BG113" s="17">
        <v>0</v>
      </c>
      <c r="BH113" s="18">
        <v>0</v>
      </c>
      <c r="BI113" s="17">
        <v>0</v>
      </c>
      <c r="BJ113" s="18">
        <v>0</v>
      </c>
      <c r="BK113" s="17">
        <v>3260.5899999999997</v>
      </c>
      <c r="BL113" s="17">
        <v>3246.9900000000002</v>
      </c>
      <c r="BM113" s="17">
        <v>56.04</v>
      </c>
      <c r="BN113" s="17">
        <v>47.4</v>
      </c>
      <c r="BO113" s="18">
        <v>0</v>
      </c>
      <c r="BP113" s="18">
        <v>0</v>
      </c>
      <c r="BQ113" s="64">
        <v>3316.6299999999997</v>
      </c>
      <c r="BR113" s="18">
        <v>3294.3900000000003</v>
      </c>
      <c r="BS113" s="729">
        <v>0.45197970622498157</v>
      </c>
      <c r="BT113" s="17">
        <v>0</v>
      </c>
      <c r="BU113" s="17">
        <v>0</v>
      </c>
      <c r="BV113" s="17">
        <v>0</v>
      </c>
      <c r="BW113" s="17">
        <v>0</v>
      </c>
      <c r="BX113" s="17">
        <v>0</v>
      </c>
      <c r="BY113" s="17">
        <v>0</v>
      </c>
      <c r="BZ113" s="17">
        <v>0</v>
      </c>
      <c r="CA113" s="17">
        <v>0</v>
      </c>
      <c r="CB113" s="17">
        <v>0</v>
      </c>
      <c r="CC113" s="17">
        <v>0</v>
      </c>
      <c r="CD113" s="17">
        <v>0</v>
      </c>
      <c r="CE113" s="17">
        <v>0</v>
      </c>
      <c r="CF113" s="17">
        <v>0</v>
      </c>
      <c r="CG113" s="17">
        <v>0</v>
      </c>
      <c r="CH113" s="17">
        <v>0</v>
      </c>
      <c r="CI113" s="17">
        <v>0</v>
      </c>
      <c r="CJ113" s="17">
        <v>0</v>
      </c>
      <c r="CK113" s="17">
        <v>0</v>
      </c>
      <c r="CL113" s="702">
        <v>3827410.9656000002</v>
      </c>
      <c r="CM113" s="702">
        <v>3811446.7416000003</v>
      </c>
      <c r="CN113" s="702">
        <v>65781.993600000002</v>
      </c>
      <c r="CO113" s="702">
        <v>55640.016000000003</v>
      </c>
      <c r="CP113" s="702">
        <v>0</v>
      </c>
      <c r="CQ113" s="702">
        <v>0</v>
      </c>
      <c r="CR113" s="704">
        <v>3893192.9592000004</v>
      </c>
      <c r="CS113" s="703">
        <v>3867086.7576000001</v>
      </c>
      <c r="CT113" s="23" t="s">
        <v>56</v>
      </c>
      <c r="CU113" s="23" t="s">
        <v>56</v>
      </c>
      <c r="CV113" s="23" t="s">
        <v>56</v>
      </c>
      <c r="CW113" s="23" t="s">
        <v>56</v>
      </c>
      <c r="CX113" s="23" t="s">
        <v>56</v>
      </c>
      <c r="CY113" s="23" t="s">
        <v>56</v>
      </c>
      <c r="CZ113" s="23" t="s">
        <v>56</v>
      </c>
      <c r="DA113" s="23" t="s">
        <v>56</v>
      </c>
      <c r="DB113" s="728">
        <v>25515706.310000002</v>
      </c>
      <c r="DC113" s="10"/>
      <c r="DD113" s="692">
        <v>7.338006451</v>
      </c>
      <c r="DE113" s="120"/>
      <c r="DF113" s="120"/>
      <c r="DG113" s="120"/>
      <c r="DH113" s="140"/>
      <c r="DI113" s="140"/>
      <c r="DJ113" s="140"/>
      <c r="DK113" s="140"/>
      <c r="DL113" s="548" t="s">
        <v>56</v>
      </c>
      <c r="DM113" s="548" t="s">
        <v>56</v>
      </c>
      <c r="DN113" s="203" t="s">
        <v>868</v>
      </c>
      <c r="DO113" s="700">
        <v>1062.3333333333301</v>
      </c>
      <c r="DP113" s="713" t="s">
        <v>56</v>
      </c>
      <c r="DQ113" s="548" t="s">
        <v>56</v>
      </c>
      <c r="DR113" s="673" t="s">
        <v>56</v>
      </c>
      <c r="DS113" s="203" t="s">
        <v>56</v>
      </c>
      <c r="DT113" s="1160" t="s">
        <v>56</v>
      </c>
      <c r="DU113" s="711">
        <v>87.32758079698803</v>
      </c>
      <c r="DV113" s="711" t="s">
        <v>56</v>
      </c>
      <c r="DW113" s="711">
        <v>87.895219851970595</v>
      </c>
      <c r="DX113" s="711" t="s">
        <v>56</v>
      </c>
      <c r="DY113" s="710">
        <v>0.77188578600565028</v>
      </c>
      <c r="DZ113" s="710" t="s">
        <v>56</v>
      </c>
      <c r="EA113" s="710">
        <v>0.77229303508125002</v>
      </c>
      <c r="EB113" s="710" t="s">
        <v>56</v>
      </c>
      <c r="EC113" s="236"/>
      <c r="ED113" s="49"/>
      <c r="EE113" s="232"/>
      <c r="EF113" s="700">
        <v>21312</v>
      </c>
      <c r="EG113" s="712" t="s">
        <v>56</v>
      </c>
      <c r="EH113" s="44"/>
    </row>
    <row r="114" spans="1:138" ht="41.25" customHeight="1" x14ac:dyDescent="0.25">
      <c r="A114" s="871" t="s">
        <v>49</v>
      </c>
      <c r="B114" s="656" t="s">
        <v>96</v>
      </c>
      <c r="C114" s="656" t="s">
        <v>175</v>
      </c>
      <c r="D114" s="691" t="s">
        <v>230</v>
      </c>
      <c r="E114" s="656" t="s">
        <v>177</v>
      </c>
      <c r="F114" s="656" t="s">
        <v>231</v>
      </c>
      <c r="G114" s="901" t="s">
        <v>177</v>
      </c>
      <c r="H114" s="897" t="s">
        <v>55</v>
      </c>
      <c r="I114" s="17" t="s">
        <v>860</v>
      </c>
      <c r="J114" s="64">
        <v>4.16</v>
      </c>
      <c r="K114" s="665">
        <v>2.5939192894151506</v>
      </c>
      <c r="L114" s="665">
        <v>5.82196968486</v>
      </c>
      <c r="M114" s="64">
        <v>809</v>
      </c>
      <c r="N114" s="726">
        <v>7651223.5460000001</v>
      </c>
      <c r="O114" s="548" t="s">
        <v>863</v>
      </c>
      <c r="P114" s="909">
        <v>1.794127509</v>
      </c>
      <c r="Q114" s="203" t="s">
        <v>57</v>
      </c>
      <c r="R114" s="205" t="s">
        <v>57</v>
      </c>
      <c r="S114" s="490">
        <v>0</v>
      </c>
      <c r="T114" s="18">
        <v>0</v>
      </c>
      <c r="U114" s="548">
        <v>0</v>
      </c>
      <c r="V114" s="18">
        <v>0</v>
      </c>
      <c r="W114" s="64">
        <v>0</v>
      </c>
      <c r="X114" s="18">
        <v>0</v>
      </c>
      <c r="Y114" s="18">
        <v>0</v>
      </c>
      <c r="Z114" s="18">
        <v>0</v>
      </c>
      <c r="AA114" s="18">
        <v>0</v>
      </c>
      <c r="AB114" s="18">
        <v>0</v>
      </c>
      <c r="AC114" s="18">
        <v>0</v>
      </c>
      <c r="AD114" s="18">
        <v>0</v>
      </c>
      <c r="AE114" s="18">
        <v>0</v>
      </c>
      <c r="AF114" s="18">
        <v>0</v>
      </c>
      <c r="AG114" s="64">
        <v>0</v>
      </c>
      <c r="AH114" s="18">
        <v>0</v>
      </c>
      <c r="AI114" s="64">
        <v>0</v>
      </c>
      <c r="AJ114" s="18">
        <v>0</v>
      </c>
      <c r="AK114" s="18">
        <v>3</v>
      </c>
      <c r="AL114" s="64">
        <v>3</v>
      </c>
      <c r="AM114" s="18">
        <v>0</v>
      </c>
      <c r="AN114" s="18" t="s">
        <v>58</v>
      </c>
      <c r="AO114" s="18">
        <v>0</v>
      </c>
      <c r="AP114" s="64">
        <v>0</v>
      </c>
      <c r="AQ114" s="64">
        <v>3</v>
      </c>
      <c r="AR114" s="11">
        <v>3</v>
      </c>
      <c r="AS114" s="17">
        <v>0</v>
      </c>
      <c r="AT114" s="490">
        <v>0</v>
      </c>
      <c r="AU114" s="64">
        <v>0</v>
      </c>
      <c r="AV114" s="18">
        <v>0</v>
      </c>
      <c r="AW114" s="64">
        <v>0</v>
      </c>
      <c r="AX114" s="18">
        <v>0</v>
      </c>
      <c r="AY114" s="17">
        <v>0</v>
      </c>
      <c r="AZ114" s="490">
        <v>0</v>
      </c>
      <c r="BA114" s="17">
        <v>0</v>
      </c>
      <c r="BB114" s="18">
        <v>0</v>
      </c>
      <c r="BC114" s="17">
        <v>0</v>
      </c>
      <c r="BD114" s="18">
        <v>0</v>
      </c>
      <c r="BE114" s="17">
        <v>0</v>
      </c>
      <c r="BF114" s="18">
        <v>0</v>
      </c>
      <c r="BG114" s="17">
        <v>0</v>
      </c>
      <c r="BH114" s="18">
        <v>0</v>
      </c>
      <c r="BI114" s="17">
        <v>0</v>
      </c>
      <c r="BJ114" s="18">
        <v>0</v>
      </c>
      <c r="BK114" s="17">
        <v>23.6</v>
      </c>
      <c r="BL114" s="17">
        <v>23.6</v>
      </c>
      <c r="BM114" s="17">
        <v>0</v>
      </c>
      <c r="BN114" s="17" t="s">
        <v>58</v>
      </c>
      <c r="BO114" s="18">
        <v>0</v>
      </c>
      <c r="BP114" s="18">
        <v>0</v>
      </c>
      <c r="BQ114" s="64">
        <v>23.6</v>
      </c>
      <c r="BR114" s="18">
        <v>23.6</v>
      </c>
      <c r="BS114" s="729">
        <v>1.3154026055346551E-2</v>
      </c>
      <c r="BT114" s="17">
        <v>0</v>
      </c>
      <c r="BU114" s="17">
        <v>0</v>
      </c>
      <c r="BV114" s="17">
        <v>0</v>
      </c>
      <c r="BW114" s="17">
        <v>0</v>
      </c>
      <c r="BX114" s="17">
        <v>0</v>
      </c>
      <c r="BY114" s="17">
        <v>0</v>
      </c>
      <c r="BZ114" s="17">
        <v>0</v>
      </c>
      <c r="CA114" s="17">
        <v>0</v>
      </c>
      <c r="CB114" s="17">
        <v>0</v>
      </c>
      <c r="CC114" s="17">
        <v>0</v>
      </c>
      <c r="CD114" s="17">
        <v>0</v>
      </c>
      <c r="CE114" s="17">
        <v>0</v>
      </c>
      <c r="CF114" s="17">
        <v>0</v>
      </c>
      <c r="CG114" s="17">
        <v>0</v>
      </c>
      <c r="CH114" s="17">
        <v>0</v>
      </c>
      <c r="CI114" s="17">
        <v>0</v>
      </c>
      <c r="CJ114" s="17">
        <v>0</v>
      </c>
      <c r="CK114" s="17">
        <v>0</v>
      </c>
      <c r="CL114" s="702">
        <v>27702.624000000003</v>
      </c>
      <c r="CM114" s="702">
        <v>27702.624000000003</v>
      </c>
      <c r="CN114" s="702">
        <v>0</v>
      </c>
      <c r="CO114" s="702">
        <v>0</v>
      </c>
      <c r="CP114" s="702">
        <v>0</v>
      </c>
      <c r="CQ114" s="702">
        <v>0</v>
      </c>
      <c r="CR114" s="704">
        <v>27702.624000000003</v>
      </c>
      <c r="CS114" s="703">
        <v>27702.624000000003</v>
      </c>
      <c r="CT114" s="23" t="s">
        <v>56</v>
      </c>
      <c r="CU114" s="23" t="s">
        <v>56</v>
      </c>
      <c r="CV114" s="23" t="s">
        <v>56</v>
      </c>
      <c r="CW114" s="23" t="s">
        <v>56</v>
      </c>
      <c r="CX114" s="23" t="s">
        <v>56</v>
      </c>
      <c r="CY114" s="23" t="s">
        <v>56</v>
      </c>
      <c r="CZ114" s="23" t="s">
        <v>56</v>
      </c>
      <c r="DA114" s="23" t="s">
        <v>56</v>
      </c>
      <c r="DB114" s="728">
        <v>7651223.5460000001</v>
      </c>
      <c r="DC114" s="10"/>
      <c r="DD114" s="692">
        <v>1.794127509</v>
      </c>
      <c r="DE114" s="120"/>
      <c r="DF114" s="120"/>
      <c r="DG114" s="120"/>
      <c r="DH114" s="140"/>
      <c r="DI114" s="140"/>
      <c r="DJ114" s="140"/>
      <c r="DK114" s="140"/>
      <c r="DL114" s="548" t="s">
        <v>56</v>
      </c>
      <c r="DM114" s="548" t="s">
        <v>56</v>
      </c>
      <c r="DN114" s="203" t="s">
        <v>868</v>
      </c>
      <c r="DO114" s="700">
        <v>762.5</v>
      </c>
      <c r="DP114" s="713" t="s">
        <v>56</v>
      </c>
      <c r="DQ114" s="548" t="s">
        <v>56</v>
      </c>
      <c r="DR114" s="673" t="s">
        <v>56</v>
      </c>
      <c r="DS114" s="203" t="s">
        <v>56</v>
      </c>
      <c r="DT114" s="1160" t="s">
        <v>56</v>
      </c>
      <c r="DU114" s="711">
        <v>129.98819672131148</v>
      </c>
      <c r="DV114" s="711">
        <v>38.973331353301887</v>
      </c>
      <c r="DW114" s="711">
        <v>130.956398416887</v>
      </c>
      <c r="DX114" s="711">
        <v>33.058760141733245</v>
      </c>
      <c r="DY114" s="710">
        <v>0.99278688524590164</v>
      </c>
      <c r="DZ114" s="710">
        <v>1.1149257734023599</v>
      </c>
      <c r="EA114" s="710">
        <v>0.99868073878628005</v>
      </c>
      <c r="EB114" s="710">
        <v>1.0835449110699127</v>
      </c>
      <c r="EC114" s="236"/>
      <c r="ED114" s="49"/>
      <c r="EE114" s="232"/>
      <c r="EF114" s="700">
        <v>99116</v>
      </c>
      <c r="EG114" s="712">
        <v>-53021.666666666664</v>
      </c>
      <c r="EH114" s="44"/>
    </row>
    <row r="115" spans="1:138" ht="41.25" customHeight="1" x14ac:dyDescent="0.25">
      <c r="A115" s="871" t="s">
        <v>49</v>
      </c>
      <c r="B115" s="656" t="s">
        <v>96</v>
      </c>
      <c r="C115" s="656" t="s">
        <v>175</v>
      </c>
      <c r="D115" s="691" t="s">
        <v>230</v>
      </c>
      <c r="E115" s="656" t="s">
        <v>177</v>
      </c>
      <c r="F115" s="656" t="s">
        <v>232</v>
      </c>
      <c r="G115" s="901" t="s">
        <v>177</v>
      </c>
      <c r="H115" s="897" t="s">
        <v>55</v>
      </c>
      <c r="I115" s="17" t="s">
        <v>860</v>
      </c>
      <c r="J115" s="64">
        <v>4.16</v>
      </c>
      <c r="K115" s="665">
        <v>2.4137860054279874</v>
      </c>
      <c r="L115" s="665">
        <v>2.9636363574720002</v>
      </c>
      <c r="M115" s="64">
        <v>304</v>
      </c>
      <c r="N115" s="726">
        <v>7142950.3459999999</v>
      </c>
      <c r="O115" s="548" t="s">
        <v>863</v>
      </c>
      <c r="P115" s="909">
        <v>1.558753351</v>
      </c>
      <c r="Q115" s="203" t="s">
        <v>57</v>
      </c>
      <c r="R115" s="205" t="s">
        <v>57</v>
      </c>
      <c r="S115" s="490">
        <v>0</v>
      </c>
      <c r="T115" s="18">
        <v>0</v>
      </c>
      <c r="U115" s="548">
        <v>0</v>
      </c>
      <c r="V115" s="18">
        <v>0</v>
      </c>
      <c r="W115" s="64">
        <v>0</v>
      </c>
      <c r="X115" s="18">
        <v>0</v>
      </c>
      <c r="Y115" s="18">
        <v>0</v>
      </c>
      <c r="Z115" s="18">
        <v>0</v>
      </c>
      <c r="AA115" s="18">
        <v>0</v>
      </c>
      <c r="AB115" s="18">
        <v>0</v>
      </c>
      <c r="AC115" s="18">
        <v>0</v>
      </c>
      <c r="AD115" s="18">
        <v>0</v>
      </c>
      <c r="AE115" s="18">
        <v>0</v>
      </c>
      <c r="AF115" s="18">
        <v>0</v>
      </c>
      <c r="AG115" s="64">
        <v>0</v>
      </c>
      <c r="AH115" s="18">
        <v>0</v>
      </c>
      <c r="AI115" s="64">
        <v>0</v>
      </c>
      <c r="AJ115" s="18">
        <v>0</v>
      </c>
      <c r="AK115" s="18">
        <v>8</v>
      </c>
      <c r="AL115" s="64">
        <v>8</v>
      </c>
      <c r="AM115" s="18">
        <v>1</v>
      </c>
      <c r="AN115" s="18">
        <v>1</v>
      </c>
      <c r="AO115" s="18">
        <v>0</v>
      </c>
      <c r="AP115" s="64">
        <v>0</v>
      </c>
      <c r="AQ115" s="64">
        <v>9</v>
      </c>
      <c r="AR115" s="11">
        <v>9</v>
      </c>
      <c r="AS115" s="17">
        <v>0</v>
      </c>
      <c r="AT115" s="490">
        <v>0</v>
      </c>
      <c r="AU115" s="64">
        <v>0</v>
      </c>
      <c r="AV115" s="18">
        <v>0</v>
      </c>
      <c r="AW115" s="64">
        <v>0</v>
      </c>
      <c r="AX115" s="18">
        <v>0</v>
      </c>
      <c r="AY115" s="17">
        <v>0</v>
      </c>
      <c r="AZ115" s="490">
        <v>0</v>
      </c>
      <c r="BA115" s="17">
        <v>0</v>
      </c>
      <c r="BB115" s="18">
        <v>0</v>
      </c>
      <c r="BC115" s="17">
        <v>0</v>
      </c>
      <c r="BD115" s="18">
        <v>0</v>
      </c>
      <c r="BE115" s="17">
        <v>0</v>
      </c>
      <c r="BF115" s="18">
        <v>0</v>
      </c>
      <c r="BG115" s="17">
        <v>0</v>
      </c>
      <c r="BH115" s="18">
        <v>0</v>
      </c>
      <c r="BI115" s="17">
        <v>0</v>
      </c>
      <c r="BJ115" s="18">
        <v>0</v>
      </c>
      <c r="BK115" s="17">
        <v>56.250000000000007</v>
      </c>
      <c r="BL115" s="17">
        <v>56.25</v>
      </c>
      <c r="BM115" s="17">
        <v>12.6</v>
      </c>
      <c r="BN115" s="17">
        <v>12.6</v>
      </c>
      <c r="BO115" s="18">
        <v>0</v>
      </c>
      <c r="BP115" s="18">
        <v>0</v>
      </c>
      <c r="BQ115" s="64">
        <v>68.850000000000009</v>
      </c>
      <c r="BR115" s="18">
        <v>68.849999999999994</v>
      </c>
      <c r="BS115" s="729">
        <v>4.4169913062788349E-2</v>
      </c>
      <c r="BT115" s="17">
        <v>0</v>
      </c>
      <c r="BU115" s="17">
        <v>0</v>
      </c>
      <c r="BV115" s="17">
        <v>0</v>
      </c>
      <c r="BW115" s="17">
        <v>0</v>
      </c>
      <c r="BX115" s="17">
        <v>0</v>
      </c>
      <c r="BY115" s="17">
        <v>0</v>
      </c>
      <c r="BZ115" s="17">
        <v>0</v>
      </c>
      <c r="CA115" s="17">
        <v>0</v>
      </c>
      <c r="CB115" s="17">
        <v>0</v>
      </c>
      <c r="CC115" s="17">
        <v>0</v>
      </c>
      <c r="CD115" s="17">
        <v>0</v>
      </c>
      <c r="CE115" s="17">
        <v>0</v>
      </c>
      <c r="CF115" s="17">
        <v>0</v>
      </c>
      <c r="CG115" s="17">
        <v>0</v>
      </c>
      <c r="CH115" s="17">
        <v>0</v>
      </c>
      <c r="CI115" s="17">
        <v>0</v>
      </c>
      <c r="CJ115" s="17">
        <v>0</v>
      </c>
      <c r="CK115" s="17">
        <v>0</v>
      </c>
      <c r="CL115" s="702">
        <v>66028.500000000015</v>
      </c>
      <c r="CM115" s="702">
        <v>66028.5</v>
      </c>
      <c r="CN115" s="702">
        <v>14790.384000000002</v>
      </c>
      <c r="CO115" s="702">
        <v>14790.384000000002</v>
      </c>
      <c r="CP115" s="702">
        <v>0</v>
      </c>
      <c r="CQ115" s="702">
        <v>0</v>
      </c>
      <c r="CR115" s="704">
        <v>80818.88400000002</v>
      </c>
      <c r="CS115" s="703">
        <v>80818.884000000005</v>
      </c>
      <c r="CT115" s="23" t="s">
        <v>56</v>
      </c>
      <c r="CU115" s="23" t="s">
        <v>56</v>
      </c>
      <c r="CV115" s="23" t="s">
        <v>56</v>
      </c>
      <c r="CW115" s="23" t="s">
        <v>56</v>
      </c>
      <c r="CX115" s="23" t="s">
        <v>56</v>
      </c>
      <c r="CY115" s="23" t="s">
        <v>56</v>
      </c>
      <c r="CZ115" s="23" t="s">
        <v>56</v>
      </c>
      <c r="DA115" s="23" t="s">
        <v>56</v>
      </c>
      <c r="DB115" s="728">
        <v>7142950.3459999999</v>
      </c>
      <c r="DC115" s="10"/>
      <c r="DD115" s="692">
        <v>1.558753351</v>
      </c>
      <c r="DE115" s="120"/>
      <c r="DF115" s="120"/>
      <c r="DG115" s="120"/>
      <c r="DH115" s="140"/>
      <c r="DI115" s="140"/>
      <c r="DJ115" s="140"/>
      <c r="DK115" s="140"/>
      <c r="DL115" s="548" t="s">
        <v>56</v>
      </c>
      <c r="DM115" s="548" t="s">
        <v>56</v>
      </c>
      <c r="DN115" s="203" t="s">
        <v>868</v>
      </c>
      <c r="DO115" s="700">
        <v>283.33333333333297</v>
      </c>
      <c r="DP115" s="713" t="s">
        <v>56</v>
      </c>
      <c r="DQ115" s="548" t="s">
        <v>56</v>
      </c>
      <c r="DR115" s="673" t="s">
        <v>56</v>
      </c>
      <c r="DS115" s="203" t="s">
        <v>56</v>
      </c>
      <c r="DT115" s="1160" t="s">
        <v>56</v>
      </c>
      <c r="DU115" s="711">
        <v>0</v>
      </c>
      <c r="DV115" s="711">
        <v>149.23464422257805</v>
      </c>
      <c r="DW115" s="711">
        <v>0</v>
      </c>
      <c r="DX115" s="711">
        <v>148.39260072958407</v>
      </c>
      <c r="DY115" s="710">
        <v>0</v>
      </c>
      <c r="DZ115" s="710">
        <v>1.5484077762875368</v>
      </c>
      <c r="EA115" s="710">
        <v>0</v>
      </c>
      <c r="EB115" s="710">
        <v>1.5408648143021957</v>
      </c>
      <c r="EC115" s="236"/>
      <c r="ED115" s="49"/>
      <c r="EE115" s="232"/>
      <c r="EF115" s="700">
        <v>0</v>
      </c>
      <c r="EG115" s="712">
        <v>13389.333333333334</v>
      </c>
      <c r="EH115" s="44"/>
    </row>
    <row r="116" spans="1:138" ht="41.25" customHeight="1" x14ac:dyDescent="0.25">
      <c r="A116" s="871" t="s">
        <v>49</v>
      </c>
      <c r="B116" s="656" t="s">
        <v>96</v>
      </c>
      <c r="C116" s="656" t="s">
        <v>175</v>
      </c>
      <c r="D116" s="691" t="s">
        <v>230</v>
      </c>
      <c r="E116" s="656" t="s">
        <v>177</v>
      </c>
      <c r="F116" s="656" t="s">
        <v>233</v>
      </c>
      <c r="G116" s="901" t="s">
        <v>177</v>
      </c>
      <c r="H116" s="897" t="s">
        <v>55</v>
      </c>
      <c r="I116" s="17" t="s">
        <v>860</v>
      </c>
      <c r="J116" s="64">
        <v>4.16</v>
      </c>
      <c r="K116" s="665">
        <v>2.7884632361212867</v>
      </c>
      <c r="L116" s="665">
        <v>4.1225378702130007</v>
      </c>
      <c r="M116" s="64">
        <v>912</v>
      </c>
      <c r="N116" s="726">
        <v>7619507.1850000005</v>
      </c>
      <c r="O116" s="548" t="s">
        <v>863</v>
      </c>
      <c r="P116" s="909">
        <v>1.5131195850000001</v>
      </c>
      <c r="Q116" s="203" t="s">
        <v>57</v>
      </c>
      <c r="R116" s="205" t="s">
        <v>57</v>
      </c>
      <c r="S116" s="490">
        <v>0</v>
      </c>
      <c r="T116" s="18">
        <v>0</v>
      </c>
      <c r="U116" s="548">
        <v>0</v>
      </c>
      <c r="V116" s="18">
        <v>0</v>
      </c>
      <c r="W116" s="64">
        <v>0</v>
      </c>
      <c r="X116" s="18">
        <v>0</v>
      </c>
      <c r="Y116" s="18">
        <v>0</v>
      </c>
      <c r="Z116" s="18">
        <v>0</v>
      </c>
      <c r="AA116" s="18">
        <v>0</v>
      </c>
      <c r="AB116" s="18">
        <v>0</v>
      </c>
      <c r="AC116" s="18">
        <v>0</v>
      </c>
      <c r="AD116" s="18">
        <v>0</v>
      </c>
      <c r="AE116" s="18">
        <v>0</v>
      </c>
      <c r="AF116" s="18">
        <v>0</v>
      </c>
      <c r="AG116" s="64">
        <v>0</v>
      </c>
      <c r="AH116" s="18">
        <v>0</v>
      </c>
      <c r="AI116" s="64">
        <v>0</v>
      </c>
      <c r="AJ116" s="18">
        <v>0</v>
      </c>
      <c r="AK116" s="18">
        <v>4</v>
      </c>
      <c r="AL116" s="64">
        <v>4</v>
      </c>
      <c r="AM116" s="18">
        <v>0</v>
      </c>
      <c r="AN116" s="18" t="s">
        <v>58</v>
      </c>
      <c r="AO116" s="18">
        <v>0</v>
      </c>
      <c r="AP116" s="64">
        <v>0</v>
      </c>
      <c r="AQ116" s="64">
        <v>4</v>
      </c>
      <c r="AR116" s="11">
        <v>4</v>
      </c>
      <c r="AS116" s="17">
        <v>0</v>
      </c>
      <c r="AT116" s="490">
        <v>0</v>
      </c>
      <c r="AU116" s="64">
        <v>0</v>
      </c>
      <c r="AV116" s="18">
        <v>0</v>
      </c>
      <c r="AW116" s="64">
        <v>0</v>
      </c>
      <c r="AX116" s="18">
        <v>0</v>
      </c>
      <c r="AY116" s="17">
        <v>0</v>
      </c>
      <c r="AZ116" s="490">
        <v>0</v>
      </c>
      <c r="BA116" s="17">
        <v>0</v>
      </c>
      <c r="BB116" s="18">
        <v>0</v>
      </c>
      <c r="BC116" s="17">
        <v>0</v>
      </c>
      <c r="BD116" s="18">
        <v>0</v>
      </c>
      <c r="BE116" s="17">
        <v>0</v>
      </c>
      <c r="BF116" s="18">
        <v>0</v>
      </c>
      <c r="BG116" s="17">
        <v>0</v>
      </c>
      <c r="BH116" s="18">
        <v>0</v>
      </c>
      <c r="BI116" s="17">
        <v>0</v>
      </c>
      <c r="BJ116" s="18">
        <v>0</v>
      </c>
      <c r="BK116" s="17">
        <v>26.770000000000003</v>
      </c>
      <c r="BL116" s="17">
        <v>26.77</v>
      </c>
      <c r="BM116" s="17">
        <v>0</v>
      </c>
      <c r="BN116" s="17" t="s">
        <v>58</v>
      </c>
      <c r="BO116" s="18">
        <v>0</v>
      </c>
      <c r="BP116" s="18">
        <v>0</v>
      </c>
      <c r="BQ116" s="64">
        <v>26.770000000000003</v>
      </c>
      <c r="BR116" s="18">
        <v>26.77</v>
      </c>
      <c r="BS116" s="729">
        <v>1.7691926180441318E-2</v>
      </c>
      <c r="BT116" s="17">
        <v>0</v>
      </c>
      <c r="BU116" s="17">
        <v>0</v>
      </c>
      <c r="BV116" s="17">
        <v>0</v>
      </c>
      <c r="BW116" s="17">
        <v>0</v>
      </c>
      <c r="BX116" s="17">
        <v>0</v>
      </c>
      <c r="BY116" s="17">
        <v>0</v>
      </c>
      <c r="BZ116" s="17">
        <v>0</v>
      </c>
      <c r="CA116" s="17">
        <v>0</v>
      </c>
      <c r="CB116" s="17">
        <v>0</v>
      </c>
      <c r="CC116" s="17">
        <v>0</v>
      </c>
      <c r="CD116" s="17">
        <v>0</v>
      </c>
      <c r="CE116" s="17">
        <v>0</v>
      </c>
      <c r="CF116" s="17">
        <v>0</v>
      </c>
      <c r="CG116" s="17">
        <v>0</v>
      </c>
      <c r="CH116" s="17">
        <v>0</v>
      </c>
      <c r="CI116" s="17">
        <v>0</v>
      </c>
      <c r="CJ116" s="17">
        <v>0</v>
      </c>
      <c r="CK116" s="17">
        <v>0</v>
      </c>
      <c r="CL116" s="702">
        <v>31423.696800000005</v>
      </c>
      <c r="CM116" s="702">
        <v>31423.696800000002</v>
      </c>
      <c r="CN116" s="702">
        <v>0</v>
      </c>
      <c r="CO116" s="702">
        <v>0</v>
      </c>
      <c r="CP116" s="702">
        <v>0</v>
      </c>
      <c r="CQ116" s="702">
        <v>0</v>
      </c>
      <c r="CR116" s="704">
        <v>31423.696800000005</v>
      </c>
      <c r="CS116" s="703">
        <v>31423.696800000002</v>
      </c>
      <c r="CT116" s="23" t="s">
        <v>56</v>
      </c>
      <c r="CU116" s="23" t="s">
        <v>56</v>
      </c>
      <c r="CV116" s="23" t="s">
        <v>56</v>
      </c>
      <c r="CW116" s="23" t="s">
        <v>56</v>
      </c>
      <c r="CX116" s="23" t="s">
        <v>56</v>
      </c>
      <c r="CY116" s="23" t="s">
        <v>56</v>
      </c>
      <c r="CZ116" s="23" t="s">
        <v>56</v>
      </c>
      <c r="DA116" s="23" t="s">
        <v>56</v>
      </c>
      <c r="DB116" s="728">
        <v>7619507.1850000005</v>
      </c>
      <c r="DC116" s="10"/>
      <c r="DD116" s="692">
        <v>1.5131195850000001</v>
      </c>
      <c r="DE116" s="120"/>
      <c r="DF116" s="120"/>
      <c r="DG116" s="120"/>
      <c r="DH116" s="140"/>
      <c r="DI116" s="140"/>
      <c r="DJ116" s="140"/>
      <c r="DK116" s="140"/>
      <c r="DL116" s="548" t="s">
        <v>56</v>
      </c>
      <c r="DM116" s="548" t="s">
        <v>56</v>
      </c>
      <c r="DN116" s="203" t="s">
        <v>868</v>
      </c>
      <c r="DO116" s="700">
        <v>872.5</v>
      </c>
      <c r="DP116" s="713" t="s">
        <v>56</v>
      </c>
      <c r="DQ116" s="548" t="s">
        <v>56</v>
      </c>
      <c r="DR116" s="673" t="s">
        <v>56</v>
      </c>
      <c r="DS116" s="203" t="s">
        <v>56</v>
      </c>
      <c r="DT116" s="1160" t="s">
        <v>56</v>
      </c>
      <c r="DU116" s="711">
        <v>192.39197707736389</v>
      </c>
      <c r="DV116" s="711">
        <v>166.77565070177997</v>
      </c>
      <c r="DW116" s="711">
        <v>192.84270006320099</v>
      </c>
      <c r="DX116" s="711">
        <v>165.83323847666816</v>
      </c>
      <c r="DY116" s="710">
        <v>1.1587392550143267</v>
      </c>
      <c r="DZ116" s="710">
        <v>0.57666357275036728</v>
      </c>
      <c r="EA116" s="710">
        <v>1.1532143680634399</v>
      </c>
      <c r="EB116" s="710">
        <v>0.57578749235463822</v>
      </c>
      <c r="EC116" s="236"/>
      <c r="ED116" s="49"/>
      <c r="EE116" s="232"/>
      <c r="EF116" s="700">
        <v>166448</v>
      </c>
      <c r="EG116" s="712">
        <v>12459</v>
      </c>
      <c r="EH116" s="44"/>
    </row>
    <row r="117" spans="1:138" ht="41.25" customHeight="1" x14ac:dyDescent="0.25">
      <c r="A117" s="871" t="s">
        <v>49</v>
      </c>
      <c r="B117" s="656" t="s">
        <v>96</v>
      </c>
      <c r="C117" s="656" t="s">
        <v>175</v>
      </c>
      <c r="D117" s="691" t="s">
        <v>230</v>
      </c>
      <c r="E117" s="656" t="s">
        <v>177</v>
      </c>
      <c r="F117" s="656" t="s">
        <v>234</v>
      </c>
      <c r="G117" s="901" t="s">
        <v>177</v>
      </c>
      <c r="H117" s="897" t="s">
        <v>55</v>
      </c>
      <c r="I117" s="17" t="s">
        <v>860</v>
      </c>
      <c r="J117" s="64">
        <v>4.16</v>
      </c>
      <c r="K117" s="665">
        <v>2.8172845615592332</v>
      </c>
      <c r="L117" s="665">
        <v>5.9460227149050002</v>
      </c>
      <c r="M117" s="64">
        <v>1307</v>
      </c>
      <c r="N117" s="726">
        <v>10398197.41</v>
      </c>
      <c r="O117" s="548" t="s">
        <v>863</v>
      </c>
      <c r="P117" s="909">
        <v>1.7725115140000001</v>
      </c>
      <c r="Q117" s="203" t="s">
        <v>57</v>
      </c>
      <c r="R117" s="205" t="s">
        <v>57</v>
      </c>
      <c r="S117" s="490">
        <v>0</v>
      </c>
      <c r="T117" s="18">
        <v>0</v>
      </c>
      <c r="U117" s="548">
        <v>0</v>
      </c>
      <c r="V117" s="18">
        <v>0</v>
      </c>
      <c r="W117" s="64">
        <v>0</v>
      </c>
      <c r="X117" s="18">
        <v>0</v>
      </c>
      <c r="Y117" s="18">
        <v>0</v>
      </c>
      <c r="Z117" s="18">
        <v>0</v>
      </c>
      <c r="AA117" s="18">
        <v>0</v>
      </c>
      <c r="AB117" s="18">
        <v>0</v>
      </c>
      <c r="AC117" s="18">
        <v>0</v>
      </c>
      <c r="AD117" s="18">
        <v>0</v>
      </c>
      <c r="AE117" s="18">
        <v>0</v>
      </c>
      <c r="AF117" s="18">
        <v>0</v>
      </c>
      <c r="AG117" s="64">
        <v>2</v>
      </c>
      <c r="AH117" s="18">
        <v>2</v>
      </c>
      <c r="AI117" s="64">
        <v>0</v>
      </c>
      <c r="AJ117" s="18">
        <v>0</v>
      </c>
      <c r="AK117" s="18">
        <v>7</v>
      </c>
      <c r="AL117" s="64">
        <v>7</v>
      </c>
      <c r="AM117" s="18">
        <v>0</v>
      </c>
      <c r="AN117" s="18" t="s">
        <v>58</v>
      </c>
      <c r="AO117" s="18">
        <v>0</v>
      </c>
      <c r="AP117" s="64">
        <v>0</v>
      </c>
      <c r="AQ117" s="64">
        <v>9</v>
      </c>
      <c r="AR117" s="11">
        <v>9</v>
      </c>
      <c r="AS117" s="17">
        <v>0</v>
      </c>
      <c r="AT117" s="490">
        <v>0</v>
      </c>
      <c r="AU117" s="64">
        <v>0</v>
      </c>
      <c r="AV117" s="18">
        <v>0</v>
      </c>
      <c r="AW117" s="64">
        <v>0</v>
      </c>
      <c r="AX117" s="18">
        <v>0</v>
      </c>
      <c r="AY117" s="17">
        <v>0</v>
      </c>
      <c r="AZ117" s="490">
        <v>0</v>
      </c>
      <c r="BA117" s="17">
        <v>0</v>
      </c>
      <c r="BB117" s="18">
        <v>0</v>
      </c>
      <c r="BC117" s="17">
        <v>0</v>
      </c>
      <c r="BD117" s="18">
        <v>0</v>
      </c>
      <c r="BE117" s="17">
        <v>0</v>
      </c>
      <c r="BF117" s="18">
        <v>0</v>
      </c>
      <c r="BG117" s="17">
        <v>61.2</v>
      </c>
      <c r="BH117" s="18">
        <v>61.2</v>
      </c>
      <c r="BI117" s="17">
        <v>0</v>
      </c>
      <c r="BJ117" s="18">
        <v>0</v>
      </c>
      <c r="BK117" s="17">
        <v>47.209999999999994</v>
      </c>
      <c r="BL117" s="17">
        <v>47.209999999999994</v>
      </c>
      <c r="BM117" s="17">
        <v>0</v>
      </c>
      <c r="BN117" s="17" t="s">
        <v>58</v>
      </c>
      <c r="BO117" s="18">
        <v>0</v>
      </c>
      <c r="BP117" s="18">
        <v>0</v>
      </c>
      <c r="BQ117" s="64">
        <v>108.41</v>
      </c>
      <c r="BR117" s="18">
        <v>108.41</v>
      </c>
      <c r="BS117" s="729">
        <v>6.116180298053623E-2</v>
      </c>
      <c r="BT117" s="17">
        <v>0</v>
      </c>
      <c r="BU117" s="17">
        <v>0</v>
      </c>
      <c r="BV117" s="17">
        <v>0</v>
      </c>
      <c r="BW117" s="17">
        <v>0</v>
      </c>
      <c r="BX117" s="17">
        <v>0</v>
      </c>
      <c r="BY117" s="17">
        <v>0</v>
      </c>
      <c r="BZ117" s="17">
        <v>0</v>
      </c>
      <c r="CA117" s="17">
        <v>0</v>
      </c>
      <c r="CB117" s="17">
        <v>0</v>
      </c>
      <c r="CC117" s="17">
        <v>0</v>
      </c>
      <c r="CD117" s="17">
        <v>0</v>
      </c>
      <c r="CE117" s="17">
        <v>0</v>
      </c>
      <c r="CF117" s="17">
        <v>0</v>
      </c>
      <c r="CG117" s="17">
        <v>0</v>
      </c>
      <c r="CH117" s="17">
        <v>308800.51199999999</v>
      </c>
      <c r="CI117" s="17">
        <v>308800.51199999999</v>
      </c>
      <c r="CJ117" s="17">
        <v>0</v>
      </c>
      <c r="CK117" s="17">
        <v>0</v>
      </c>
      <c r="CL117" s="702">
        <v>55416.986399999994</v>
      </c>
      <c r="CM117" s="702">
        <v>55416.986399999994</v>
      </c>
      <c r="CN117" s="702">
        <v>0</v>
      </c>
      <c r="CO117" s="702">
        <v>0</v>
      </c>
      <c r="CP117" s="702">
        <v>0</v>
      </c>
      <c r="CQ117" s="702">
        <v>0</v>
      </c>
      <c r="CR117" s="704">
        <v>364217.49839999998</v>
      </c>
      <c r="CS117" s="703">
        <v>364217.49839999998</v>
      </c>
      <c r="CT117" s="23">
        <v>1</v>
      </c>
      <c r="CU117" s="23">
        <v>2</v>
      </c>
      <c r="CV117" s="23" t="s">
        <v>177</v>
      </c>
      <c r="CW117" s="23">
        <v>2</v>
      </c>
      <c r="CX117" s="23">
        <v>12</v>
      </c>
      <c r="CY117" s="23">
        <v>0</v>
      </c>
      <c r="CZ117" s="23">
        <v>0</v>
      </c>
      <c r="DA117" s="23" t="s">
        <v>911</v>
      </c>
      <c r="DB117" s="728">
        <v>10398197.41</v>
      </c>
      <c r="DC117" s="10"/>
      <c r="DD117" s="692">
        <v>1.7725115140000001</v>
      </c>
      <c r="DE117" s="120"/>
      <c r="DF117" s="120"/>
      <c r="DG117" s="120"/>
      <c r="DH117" s="140"/>
      <c r="DI117" s="140"/>
      <c r="DJ117" s="140"/>
      <c r="DK117" s="140"/>
      <c r="DL117" s="548" t="s">
        <v>56</v>
      </c>
      <c r="DM117" s="548" t="s">
        <v>56</v>
      </c>
      <c r="DN117" s="203" t="s">
        <v>868</v>
      </c>
      <c r="DO117" s="700">
        <v>1196.5</v>
      </c>
      <c r="DP117" s="713" t="s">
        <v>56</v>
      </c>
      <c r="DQ117" s="548" t="s">
        <v>56</v>
      </c>
      <c r="DR117" s="673" t="s">
        <v>56</v>
      </c>
      <c r="DS117" s="203" t="s">
        <v>56</v>
      </c>
      <c r="DT117" s="1160" t="s">
        <v>56</v>
      </c>
      <c r="DU117" s="711">
        <v>110.86418721270373</v>
      </c>
      <c r="DV117" s="711">
        <v>32.858332005114633</v>
      </c>
      <c r="DW117" s="711">
        <v>110.918451887717</v>
      </c>
      <c r="DX117" s="711">
        <v>32.359898047896138</v>
      </c>
      <c r="DY117" s="710">
        <v>0.29168407856247386</v>
      </c>
      <c r="DZ117" s="710">
        <v>1.2950149332956791</v>
      </c>
      <c r="EA117" s="710">
        <v>0.29119055665844201</v>
      </c>
      <c r="EB117" s="710">
        <v>1.2925650326445004</v>
      </c>
      <c r="EC117" s="236"/>
      <c r="ED117" s="49"/>
      <c r="EE117" s="232"/>
      <c r="EF117" s="700">
        <v>0</v>
      </c>
      <c r="EG117" s="712">
        <v>0</v>
      </c>
      <c r="EH117" s="44"/>
    </row>
    <row r="118" spans="1:138" ht="41.25" customHeight="1" x14ac:dyDescent="0.25">
      <c r="A118" s="871" t="s">
        <v>49</v>
      </c>
      <c r="B118" s="656" t="s">
        <v>96</v>
      </c>
      <c r="C118" s="656" t="s">
        <v>175</v>
      </c>
      <c r="D118" s="691" t="s">
        <v>230</v>
      </c>
      <c r="E118" s="656" t="s">
        <v>177</v>
      </c>
      <c r="F118" s="656" t="s">
        <v>235</v>
      </c>
      <c r="G118" s="901" t="s">
        <v>177</v>
      </c>
      <c r="H118" s="897" t="s">
        <v>55</v>
      </c>
      <c r="I118" s="17" t="s">
        <v>860</v>
      </c>
      <c r="J118" s="64">
        <v>4.16</v>
      </c>
      <c r="K118" s="665">
        <v>2.8461058869971789</v>
      </c>
      <c r="L118" s="665">
        <v>5.3861742312210001</v>
      </c>
      <c r="M118" s="64">
        <v>1135</v>
      </c>
      <c r="N118" s="726">
        <v>9487559.7300000004</v>
      </c>
      <c r="O118" s="548" t="s">
        <v>863</v>
      </c>
      <c r="P118" s="909">
        <v>1.9094128100000001</v>
      </c>
      <c r="Q118" s="203" t="s">
        <v>57</v>
      </c>
      <c r="R118" s="205" t="s">
        <v>57</v>
      </c>
      <c r="S118" s="490">
        <v>0</v>
      </c>
      <c r="T118" s="18">
        <v>0</v>
      </c>
      <c r="U118" s="548">
        <v>0</v>
      </c>
      <c r="V118" s="18">
        <v>0</v>
      </c>
      <c r="W118" s="64">
        <v>0</v>
      </c>
      <c r="X118" s="18">
        <v>0</v>
      </c>
      <c r="Y118" s="18">
        <v>0</v>
      </c>
      <c r="Z118" s="18">
        <v>0</v>
      </c>
      <c r="AA118" s="18">
        <v>0</v>
      </c>
      <c r="AB118" s="18">
        <v>0</v>
      </c>
      <c r="AC118" s="18">
        <v>0</v>
      </c>
      <c r="AD118" s="18">
        <v>0</v>
      </c>
      <c r="AE118" s="18">
        <v>0</v>
      </c>
      <c r="AF118" s="18">
        <v>0</v>
      </c>
      <c r="AG118" s="64">
        <v>0</v>
      </c>
      <c r="AH118" s="18">
        <v>0</v>
      </c>
      <c r="AI118" s="64">
        <v>0</v>
      </c>
      <c r="AJ118" s="18">
        <v>0</v>
      </c>
      <c r="AK118" s="18">
        <v>4</v>
      </c>
      <c r="AL118" s="64">
        <v>4</v>
      </c>
      <c r="AM118" s="18">
        <v>0</v>
      </c>
      <c r="AN118" s="18" t="s">
        <v>58</v>
      </c>
      <c r="AO118" s="18">
        <v>0</v>
      </c>
      <c r="AP118" s="64">
        <v>0</v>
      </c>
      <c r="AQ118" s="64">
        <v>4</v>
      </c>
      <c r="AR118" s="11">
        <v>4</v>
      </c>
      <c r="AS118" s="17">
        <v>0</v>
      </c>
      <c r="AT118" s="490">
        <v>0</v>
      </c>
      <c r="AU118" s="64">
        <v>0</v>
      </c>
      <c r="AV118" s="18">
        <v>0</v>
      </c>
      <c r="AW118" s="64">
        <v>0</v>
      </c>
      <c r="AX118" s="18">
        <v>0</v>
      </c>
      <c r="AY118" s="17">
        <v>0</v>
      </c>
      <c r="AZ118" s="490">
        <v>0</v>
      </c>
      <c r="BA118" s="17">
        <v>0</v>
      </c>
      <c r="BB118" s="18">
        <v>0</v>
      </c>
      <c r="BC118" s="17">
        <v>0</v>
      </c>
      <c r="BD118" s="18">
        <v>0</v>
      </c>
      <c r="BE118" s="17">
        <v>0</v>
      </c>
      <c r="BF118" s="18">
        <v>0</v>
      </c>
      <c r="BG118" s="17">
        <v>0</v>
      </c>
      <c r="BH118" s="18">
        <v>0</v>
      </c>
      <c r="BI118" s="17">
        <v>0</v>
      </c>
      <c r="BJ118" s="18">
        <v>0</v>
      </c>
      <c r="BK118" s="17">
        <v>34.799999999999997</v>
      </c>
      <c r="BL118" s="17">
        <v>34.800000000000004</v>
      </c>
      <c r="BM118" s="17">
        <v>0</v>
      </c>
      <c r="BN118" s="17" t="s">
        <v>58</v>
      </c>
      <c r="BO118" s="18">
        <v>0</v>
      </c>
      <c r="BP118" s="18">
        <v>0</v>
      </c>
      <c r="BQ118" s="64">
        <v>34.799999999999997</v>
      </c>
      <c r="BR118" s="18">
        <v>34.800000000000004</v>
      </c>
      <c r="BS118" s="729">
        <v>1.8225498340508146E-2</v>
      </c>
      <c r="BT118" s="17">
        <v>0</v>
      </c>
      <c r="BU118" s="17">
        <v>0</v>
      </c>
      <c r="BV118" s="17">
        <v>0</v>
      </c>
      <c r="BW118" s="17">
        <v>0</v>
      </c>
      <c r="BX118" s="17">
        <v>0</v>
      </c>
      <c r="BY118" s="17">
        <v>0</v>
      </c>
      <c r="BZ118" s="17">
        <v>0</v>
      </c>
      <c r="CA118" s="17">
        <v>0</v>
      </c>
      <c r="CB118" s="17">
        <v>0</v>
      </c>
      <c r="CC118" s="17">
        <v>0</v>
      </c>
      <c r="CD118" s="17">
        <v>0</v>
      </c>
      <c r="CE118" s="17">
        <v>0</v>
      </c>
      <c r="CF118" s="17">
        <v>0</v>
      </c>
      <c r="CG118" s="17">
        <v>0</v>
      </c>
      <c r="CH118" s="17">
        <v>0</v>
      </c>
      <c r="CI118" s="17">
        <v>0</v>
      </c>
      <c r="CJ118" s="17">
        <v>0</v>
      </c>
      <c r="CK118" s="17">
        <v>0</v>
      </c>
      <c r="CL118" s="702">
        <v>40849.631999999998</v>
      </c>
      <c r="CM118" s="702">
        <v>40849.632000000005</v>
      </c>
      <c r="CN118" s="702">
        <v>0</v>
      </c>
      <c r="CO118" s="702">
        <v>0</v>
      </c>
      <c r="CP118" s="702">
        <v>0</v>
      </c>
      <c r="CQ118" s="702">
        <v>0</v>
      </c>
      <c r="CR118" s="704">
        <v>40849.631999999998</v>
      </c>
      <c r="CS118" s="703">
        <v>40849.632000000005</v>
      </c>
      <c r="CT118" s="23">
        <v>1</v>
      </c>
      <c r="CU118" s="23">
        <v>2</v>
      </c>
      <c r="CV118" s="23" t="s">
        <v>177</v>
      </c>
      <c r="CW118" s="23">
        <v>2</v>
      </c>
      <c r="CX118" s="23">
        <v>12</v>
      </c>
      <c r="CY118" s="23">
        <v>0</v>
      </c>
      <c r="CZ118" s="23">
        <v>0</v>
      </c>
      <c r="DA118" s="23" t="s">
        <v>905</v>
      </c>
      <c r="DB118" s="728">
        <v>9487559.7300000004</v>
      </c>
      <c r="DC118" s="10"/>
      <c r="DD118" s="692">
        <v>1.9094128100000001</v>
      </c>
      <c r="DE118" s="120"/>
      <c r="DF118" s="120"/>
      <c r="DG118" s="120"/>
      <c r="DH118" s="140"/>
      <c r="DI118" s="140"/>
      <c r="DJ118" s="140"/>
      <c r="DK118" s="140"/>
      <c r="DL118" s="548" t="s">
        <v>56</v>
      </c>
      <c r="DM118" s="548" t="s">
        <v>56</v>
      </c>
      <c r="DN118" s="203" t="s">
        <v>868</v>
      </c>
      <c r="DO118" s="700">
        <v>1033.0833333333301</v>
      </c>
      <c r="DP118" s="713" t="s">
        <v>56</v>
      </c>
      <c r="DQ118" s="548" t="s">
        <v>56</v>
      </c>
      <c r="DR118" s="673" t="s">
        <v>56</v>
      </c>
      <c r="DS118" s="203" t="s">
        <v>56</v>
      </c>
      <c r="DT118" s="1160" t="s">
        <v>56</v>
      </c>
      <c r="DU118" s="711">
        <v>4.461401952085196</v>
      </c>
      <c r="DV118" s="711">
        <v>560.29838696023887</v>
      </c>
      <c r="DW118" s="711">
        <v>4.4729634713114601</v>
      </c>
      <c r="DX118" s="711">
        <v>555.92958721076093</v>
      </c>
      <c r="DY118" s="710">
        <v>4.0654997176736436E-2</v>
      </c>
      <c r="DZ118" s="710">
        <v>1.9907084275764146</v>
      </c>
      <c r="EA118" s="710">
        <v>4.0557367717387598E-2</v>
      </c>
      <c r="EB118" s="710">
        <v>1.9482464012445018</v>
      </c>
      <c r="EC118" s="236"/>
      <c r="ED118" s="49"/>
      <c r="EE118" s="232"/>
      <c r="EF118" s="700">
        <v>0</v>
      </c>
      <c r="EG118" s="712">
        <v>666392.66666666663</v>
      </c>
      <c r="EH118" s="44"/>
    </row>
    <row r="119" spans="1:138" ht="41.25" customHeight="1" x14ac:dyDescent="0.25">
      <c r="A119" s="871" t="s">
        <v>49</v>
      </c>
      <c r="B119" s="656" t="s">
        <v>96</v>
      </c>
      <c r="C119" s="656" t="s">
        <v>175</v>
      </c>
      <c r="D119" s="691" t="s">
        <v>230</v>
      </c>
      <c r="E119" s="656" t="s">
        <v>177</v>
      </c>
      <c r="F119" s="656" t="s">
        <v>236</v>
      </c>
      <c r="G119" s="901" t="s">
        <v>177</v>
      </c>
      <c r="H119" s="897" t="s">
        <v>55</v>
      </c>
      <c r="I119" s="17" t="s">
        <v>860</v>
      </c>
      <c r="J119" s="64">
        <v>4.16</v>
      </c>
      <c r="K119" s="665">
        <v>2.7380259166048808</v>
      </c>
      <c r="L119" s="665">
        <v>4.1104166581169999</v>
      </c>
      <c r="M119" s="64">
        <v>718</v>
      </c>
      <c r="N119" s="726">
        <v>7344685.4810000006</v>
      </c>
      <c r="O119" s="548" t="s">
        <v>863</v>
      </c>
      <c r="P119" s="909">
        <v>1.424253832</v>
      </c>
      <c r="Q119" s="203" t="s">
        <v>57</v>
      </c>
      <c r="R119" s="205" t="s">
        <v>57</v>
      </c>
      <c r="S119" s="490">
        <v>0</v>
      </c>
      <c r="T119" s="18">
        <v>0</v>
      </c>
      <c r="U119" s="548">
        <v>0</v>
      </c>
      <c r="V119" s="18">
        <v>0</v>
      </c>
      <c r="W119" s="64">
        <v>0</v>
      </c>
      <c r="X119" s="18">
        <v>0</v>
      </c>
      <c r="Y119" s="18">
        <v>0</v>
      </c>
      <c r="Z119" s="18">
        <v>0</v>
      </c>
      <c r="AA119" s="18">
        <v>0</v>
      </c>
      <c r="AB119" s="18">
        <v>0</v>
      </c>
      <c r="AC119" s="18">
        <v>0</v>
      </c>
      <c r="AD119" s="18">
        <v>0</v>
      </c>
      <c r="AE119" s="18">
        <v>0</v>
      </c>
      <c r="AF119" s="18">
        <v>0</v>
      </c>
      <c r="AG119" s="64">
        <v>0</v>
      </c>
      <c r="AH119" s="18">
        <v>0</v>
      </c>
      <c r="AI119" s="64">
        <v>0</v>
      </c>
      <c r="AJ119" s="18">
        <v>0</v>
      </c>
      <c r="AK119" s="18">
        <v>15</v>
      </c>
      <c r="AL119" s="64">
        <v>15</v>
      </c>
      <c r="AM119" s="18">
        <v>0</v>
      </c>
      <c r="AN119" s="18" t="s">
        <v>58</v>
      </c>
      <c r="AO119" s="18">
        <v>0</v>
      </c>
      <c r="AP119" s="64">
        <v>0</v>
      </c>
      <c r="AQ119" s="64">
        <v>15</v>
      </c>
      <c r="AR119" s="11">
        <v>15</v>
      </c>
      <c r="AS119" s="17">
        <v>0</v>
      </c>
      <c r="AT119" s="490">
        <v>0</v>
      </c>
      <c r="AU119" s="64">
        <v>0</v>
      </c>
      <c r="AV119" s="18">
        <v>0</v>
      </c>
      <c r="AW119" s="64">
        <v>0</v>
      </c>
      <c r="AX119" s="18">
        <v>0</v>
      </c>
      <c r="AY119" s="17">
        <v>0</v>
      </c>
      <c r="AZ119" s="490">
        <v>0</v>
      </c>
      <c r="BA119" s="17">
        <v>0</v>
      </c>
      <c r="BB119" s="18">
        <v>0</v>
      </c>
      <c r="BC119" s="17">
        <v>0</v>
      </c>
      <c r="BD119" s="18">
        <v>0</v>
      </c>
      <c r="BE119" s="17">
        <v>0</v>
      </c>
      <c r="BF119" s="18">
        <v>0</v>
      </c>
      <c r="BG119" s="17">
        <v>0</v>
      </c>
      <c r="BH119" s="18">
        <v>0</v>
      </c>
      <c r="BI119" s="17">
        <v>0</v>
      </c>
      <c r="BJ119" s="18">
        <v>0</v>
      </c>
      <c r="BK119" s="17">
        <v>87.204999999999984</v>
      </c>
      <c r="BL119" s="17">
        <v>87.205000000000013</v>
      </c>
      <c r="BM119" s="17">
        <v>0</v>
      </c>
      <c r="BN119" s="17" t="s">
        <v>58</v>
      </c>
      <c r="BO119" s="18">
        <v>0</v>
      </c>
      <c r="BP119" s="18">
        <v>0</v>
      </c>
      <c r="BQ119" s="64">
        <v>87.204999999999984</v>
      </c>
      <c r="BR119" s="18">
        <v>87.205000000000013</v>
      </c>
      <c r="BS119" s="729">
        <v>6.1228552130727205E-2</v>
      </c>
      <c r="BT119" s="17">
        <v>0</v>
      </c>
      <c r="BU119" s="17">
        <v>0</v>
      </c>
      <c r="BV119" s="17">
        <v>0</v>
      </c>
      <c r="BW119" s="17">
        <v>0</v>
      </c>
      <c r="BX119" s="17">
        <v>0</v>
      </c>
      <c r="BY119" s="17">
        <v>0</v>
      </c>
      <c r="BZ119" s="17">
        <v>0</v>
      </c>
      <c r="CA119" s="17">
        <v>0</v>
      </c>
      <c r="CB119" s="17">
        <v>0</v>
      </c>
      <c r="CC119" s="17">
        <v>0</v>
      </c>
      <c r="CD119" s="17">
        <v>0</v>
      </c>
      <c r="CE119" s="17">
        <v>0</v>
      </c>
      <c r="CF119" s="17">
        <v>0</v>
      </c>
      <c r="CG119" s="17">
        <v>0</v>
      </c>
      <c r="CH119" s="17">
        <v>0</v>
      </c>
      <c r="CI119" s="17">
        <v>0</v>
      </c>
      <c r="CJ119" s="17">
        <v>0</v>
      </c>
      <c r="CK119" s="17">
        <v>0</v>
      </c>
      <c r="CL119" s="702">
        <v>102364.71719999998</v>
      </c>
      <c r="CM119" s="702">
        <v>102364.71720000001</v>
      </c>
      <c r="CN119" s="702">
        <v>0</v>
      </c>
      <c r="CO119" s="702">
        <v>0</v>
      </c>
      <c r="CP119" s="702">
        <v>0</v>
      </c>
      <c r="CQ119" s="702">
        <v>0</v>
      </c>
      <c r="CR119" s="704">
        <v>102364.71719999998</v>
      </c>
      <c r="CS119" s="703">
        <v>102364.71720000001</v>
      </c>
      <c r="CT119" s="23" t="s">
        <v>56</v>
      </c>
      <c r="CU119" s="23" t="s">
        <v>56</v>
      </c>
      <c r="CV119" s="23" t="s">
        <v>56</v>
      </c>
      <c r="CW119" s="23" t="s">
        <v>56</v>
      </c>
      <c r="CX119" s="23" t="s">
        <v>56</v>
      </c>
      <c r="CY119" s="23" t="s">
        <v>56</v>
      </c>
      <c r="CZ119" s="23" t="s">
        <v>56</v>
      </c>
      <c r="DA119" s="23" t="s">
        <v>56</v>
      </c>
      <c r="DB119" s="728">
        <v>7344685.4810000006</v>
      </c>
      <c r="DC119" s="10"/>
      <c r="DD119" s="692">
        <v>1.424253832</v>
      </c>
      <c r="DE119" s="120"/>
      <c r="DF119" s="120"/>
      <c r="DG119" s="120"/>
      <c r="DH119" s="140"/>
      <c r="DI119" s="140"/>
      <c r="DJ119" s="140"/>
      <c r="DK119" s="140"/>
      <c r="DL119" s="548" t="s">
        <v>56</v>
      </c>
      <c r="DM119" s="548" t="s">
        <v>56</v>
      </c>
      <c r="DN119" s="203" t="s">
        <v>868</v>
      </c>
      <c r="DO119" s="700">
        <v>667.75</v>
      </c>
      <c r="DP119" s="713" t="s">
        <v>56</v>
      </c>
      <c r="DQ119" s="548" t="s">
        <v>56</v>
      </c>
      <c r="DR119" s="673" t="s">
        <v>56</v>
      </c>
      <c r="DS119" s="203" t="s">
        <v>56</v>
      </c>
      <c r="DT119" s="1160" t="s">
        <v>56</v>
      </c>
      <c r="DU119" s="711">
        <v>9.3942343691501318</v>
      </c>
      <c r="DV119" s="711">
        <v>91.119983767729082</v>
      </c>
      <c r="DW119" s="711">
        <v>9.2347528144885001</v>
      </c>
      <c r="DX119" s="711">
        <v>49.396012508048607</v>
      </c>
      <c r="DY119" s="710">
        <v>5.0917259453388243E-2</v>
      </c>
      <c r="DZ119" s="710">
        <v>0.71118831348657896</v>
      </c>
      <c r="EA119" s="710">
        <v>4.9926578560939801E-2</v>
      </c>
      <c r="EB119" s="710">
        <v>0.64028904250468688</v>
      </c>
      <c r="EC119" s="236"/>
      <c r="ED119" s="49"/>
      <c r="EE119" s="232"/>
      <c r="EF119" s="700">
        <v>0</v>
      </c>
      <c r="EG119" s="712">
        <v>0</v>
      </c>
      <c r="EH119" s="44"/>
    </row>
    <row r="120" spans="1:138" ht="41.25" customHeight="1" x14ac:dyDescent="0.25">
      <c r="A120" s="871" t="s">
        <v>49</v>
      </c>
      <c r="B120" s="656" t="s">
        <v>96</v>
      </c>
      <c r="C120" s="656" t="s">
        <v>175</v>
      </c>
      <c r="D120" s="691" t="s">
        <v>980</v>
      </c>
      <c r="E120" s="656" t="s">
        <v>981</v>
      </c>
      <c r="F120" s="656" t="s">
        <v>982</v>
      </c>
      <c r="G120" s="901" t="s">
        <v>983</v>
      </c>
      <c r="H120" s="897" t="s">
        <v>55</v>
      </c>
      <c r="I120" s="17" t="s">
        <v>866</v>
      </c>
      <c r="J120" s="64">
        <v>13.2</v>
      </c>
      <c r="K120" s="665">
        <v>10.745643210157313</v>
      </c>
      <c r="L120" s="665">
        <v>57.249242305164003</v>
      </c>
      <c r="M120" s="64">
        <v>2234</v>
      </c>
      <c r="N120" s="726">
        <v>35343479.189999998</v>
      </c>
      <c r="O120" s="548" t="s">
        <v>863</v>
      </c>
      <c r="P120" s="909">
        <v>9.3509958999999991</v>
      </c>
      <c r="Q120" s="203" t="s">
        <v>57</v>
      </c>
      <c r="R120" s="205" t="s">
        <v>57</v>
      </c>
      <c r="S120" s="490">
        <v>0</v>
      </c>
      <c r="T120" s="18">
        <v>0</v>
      </c>
      <c r="U120" s="548">
        <v>0</v>
      </c>
      <c r="V120" s="18">
        <v>0</v>
      </c>
      <c r="W120" s="64">
        <v>0</v>
      </c>
      <c r="X120" s="18">
        <v>0</v>
      </c>
      <c r="Y120" s="18">
        <v>0</v>
      </c>
      <c r="Z120" s="18">
        <v>0</v>
      </c>
      <c r="AA120" s="18">
        <v>0</v>
      </c>
      <c r="AB120" s="18">
        <v>0</v>
      </c>
      <c r="AC120" s="18">
        <v>0</v>
      </c>
      <c r="AD120" s="18">
        <v>0</v>
      </c>
      <c r="AE120" s="18">
        <v>0</v>
      </c>
      <c r="AF120" s="18">
        <v>0</v>
      </c>
      <c r="AG120" s="64">
        <v>0</v>
      </c>
      <c r="AH120" s="18">
        <v>0</v>
      </c>
      <c r="AI120" s="64">
        <v>0</v>
      </c>
      <c r="AJ120" s="18">
        <v>0</v>
      </c>
      <c r="AK120" s="18">
        <v>208</v>
      </c>
      <c r="AL120" s="64">
        <v>204</v>
      </c>
      <c r="AM120" s="18">
        <v>6</v>
      </c>
      <c r="AN120" s="18">
        <v>6</v>
      </c>
      <c r="AO120" s="18">
        <v>0</v>
      </c>
      <c r="AP120" s="64">
        <v>0</v>
      </c>
      <c r="AQ120" s="64">
        <v>214</v>
      </c>
      <c r="AR120" s="11">
        <v>210</v>
      </c>
      <c r="AS120" s="17">
        <v>0</v>
      </c>
      <c r="AT120" s="490">
        <v>0</v>
      </c>
      <c r="AU120" s="64">
        <v>0</v>
      </c>
      <c r="AV120" s="18">
        <v>0</v>
      </c>
      <c r="AW120" s="64">
        <v>0</v>
      </c>
      <c r="AX120" s="18">
        <v>0</v>
      </c>
      <c r="AY120" s="17">
        <v>0</v>
      </c>
      <c r="AZ120" s="490">
        <v>0</v>
      </c>
      <c r="BA120" s="17">
        <v>0</v>
      </c>
      <c r="BB120" s="18">
        <v>0</v>
      </c>
      <c r="BC120" s="17">
        <v>0</v>
      </c>
      <c r="BD120" s="18">
        <v>0</v>
      </c>
      <c r="BE120" s="17">
        <v>0</v>
      </c>
      <c r="BF120" s="18">
        <v>0</v>
      </c>
      <c r="BG120" s="17">
        <v>0</v>
      </c>
      <c r="BH120" s="18">
        <v>0</v>
      </c>
      <c r="BI120" s="17">
        <v>0</v>
      </c>
      <c r="BJ120" s="18">
        <v>0</v>
      </c>
      <c r="BK120" s="17">
        <v>15450.005000000008</v>
      </c>
      <c r="BL120" s="17">
        <v>14434.464999999998</v>
      </c>
      <c r="BM120" s="17">
        <v>3023.68</v>
      </c>
      <c r="BN120" s="17">
        <v>3023.68</v>
      </c>
      <c r="BO120" s="18">
        <v>0</v>
      </c>
      <c r="BP120" s="18">
        <v>0</v>
      </c>
      <c r="BQ120" s="64">
        <v>18473.685000000009</v>
      </c>
      <c r="BR120" s="18">
        <v>17458.144999999997</v>
      </c>
      <c r="BS120" s="729">
        <v>1.9755847609771717</v>
      </c>
      <c r="BT120" s="17">
        <v>0</v>
      </c>
      <c r="BU120" s="17">
        <v>0</v>
      </c>
      <c r="BV120" s="17">
        <v>0</v>
      </c>
      <c r="BW120" s="17">
        <v>0</v>
      </c>
      <c r="BX120" s="17">
        <v>0</v>
      </c>
      <c r="BY120" s="17">
        <v>0</v>
      </c>
      <c r="BZ120" s="17">
        <v>0</v>
      </c>
      <c r="CA120" s="17">
        <v>0</v>
      </c>
      <c r="CB120" s="17">
        <v>0</v>
      </c>
      <c r="CC120" s="17">
        <v>0</v>
      </c>
      <c r="CD120" s="17">
        <v>0</v>
      </c>
      <c r="CE120" s="17">
        <v>0</v>
      </c>
      <c r="CF120" s="17">
        <v>0</v>
      </c>
      <c r="CG120" s="17">
        <v>0</v>
      </c>
      <c r="CH120" s="17">
        <v>0</v>
      </c>
      <c r="CI120" s="17">
        <v>0</v>
      </c>
      <c r="CJ120" s="17">
        <v>0</v>
      </c>
      <c r="CK120" s="17">
        <v>0</v>
      </c>
      <c r="CL120" s="702">
        <v>18135833.869200014</v>
      </c>
      <c r="CM120" s="702">
        <v>16943752.395599999</v>
      </c>
      <c r="CN120" s="702">
        <v>3549316.5311999996</v>
      </c>
      <c r="CO120" s="702">
        <v>3549316.5311999996</v>
      </c>
      <c r="CP120" s="702">
        <v>0</v>
      </c>
      <c r="CQ120" s="702">
        <v>0</v>
      </c>
      <c r="CR120" s="704">
        <v>21685150.400400013</v>
      </c>
      <c r="CS120" s="703">
        <v>20493068.926799998</v>
      </c>
      <c r="CT120" s="23" t="s">
        <v>56</v>
      </c>
      <c r="CU120" s="23" t="s">
        <v>56</v>
      </c>
      <c r="CV120" s="23" t="s">
        <v>56</v>
      </c>
      <c r="CW120" s="23" t="s">
        <v>56</v>
      </c>
      <c r="CX120" s="23" t="s">
        <v>56</v>
      </c>
      <c r="CY120" s="23" t="s">
        <v>56</v>
      </c>
      <c r="CZ120" s="23" t="s">
        <v>56</v>
      </c>
      <c r="DA120" s="23" t="s">
        <v>56</v>
      </c>
      <c r="DB120" s="728">
        <v>35343479.189999998</v>
      </c>
      <c r="DC120" s="10"/>
      <c r="DD120" s="692">
        <v>9.3509958999999991</v>
      </c>
      <c r="DE120" s="120"/>
      <c r="DF120" s="120"/>
      <c r="DG120" s="120"/>
      <c r="DH120" s="140"/>
      <c r="DI120" s="140"/>
      <c r="DJ120" s="140"/>
      <c r="DK120" s="140"/>
      <c r="DL120" s="548" t="s">
        <v>56</v>
      </c>
      <c r="DM120" s="548" t="s">
        <v>56</v>
      </c>
      <c r="DN120" s="203" t="s">
        <v>868</v>
      </c>
      <c r="DO120" s="700">
        <v>2472.6666666666702</v>
      </c>
      <c r="DP120" s="713" t="s">
        <v>56</v>
      </c>
      <c r="DQ120" s="548" t="s">
        <v>56</v>
      </c>
      <c r="DR120" s="673" t="s">
        <v>56</v>
      </c>
      <c r="DS120" s="203" t="s">
        <v>56</v>
      </c>
      <c r="DT120" s="1160" t="s">
        <v>56</v>
      </c>
      <c r="DU120" s="711">
        <v>219.33486114855725</v>
      </c>
      <c r="DV120" s="711">
        <v>33.084144996669579</v>
      </c>
      <c r="DW120" s="711">
        <v>123.170526613685</v>
      </c>
      <c r="DX120" s="711">
        <v>3.6713474665341579</v>
      </c>
      <c r="DY120" s="710">
        <v>1.417497977891613</v>
      </c>
      <c r="DZ120" s="710">
        <v>-0.28576162481143697</v>
      </c>
      <c r="EA120" s="710">
        <v>0.91566247005706503</v>
      </c>
      <c r="EB120" s="710">
        <v>-4.848348764100574E-2</v>
      </c>
      <c r="EC120" s="236"/>
      <c r="ED120" s="49"/>
      <c r="EE120" s="232"/>
      <c r="EF120" s="700">
        <v>149104</v>
      </c>
      <c r="EG120" s="712">
        <v>82718.666666666657</v>
      </c>
      <c r="EH120" s="44"/>
    </row>
    <row r="121" spans="1:138" ht="41.25" customHeight="1" x14ac:dyDescent="0.25">
      <c r="A121" s="871" t="s">
        <v>49</v>
      </c>
      <c r="B121" s="656" t="s">
        <v>96</v>
      </c>
      <c r="C121" s="656" t="s">
        <v>175</v>
      </c>
      <c r="D121" s="691" t="s">
        <v>980</v>
      </c>
      <c r="E121" s="656" t="s">
        <v>981</v>
      </c>
      <c r="F121" s="656" t="s">
        <v>984</v>
      </c>
      <c r="G121" s="901" t="s">
        <v>985</v>
      </c>
      <c r="H121" s="897" t="s">
        <v>55</v>
      </c>
      <c r="I121" s="17" t="s">
        <v>866</v>
      </c>
      <c r="J121" s="64">
        <v>13.2</v>
      </c>
      <c r="K121" s="665">
        <v>10.745643210157313</v>
      </c>
      <c r="L121" s="665">
        <v>24.726893887961999</v>
      </c>
      <c r="M121" s="64">
        <v>1605</v>
      </c>
      <c r="N121" s="726">
        <v>27411679.359999999</v>
      </c>
      <c r="O121" s="548" t="s">
        <v>863</v>
      </c>
      <c r="P121" s="909">
        <v>5.6700415240000002</v>
      </c>
      <c r="Q121" s="203" t="s">
        <v>57</v>
      </c>
      <c r="R121" s="205" t="s">
        <v>57</v>
      </c>
      <c r="S121" s="490">
        <v>0</v>
      </c>
      <c r="T121" s="18">
        <v>0</v>
      </c>
      <c r="U121" s="548">
        <v>0</v>
      </c>
      <c r="V121" s="18">
        <v>0</v>
      </c>
      <c r="W121" s="64">
        <v>0</v>
      </c>
      <c r="X121" s="18">
        <v>0</v>
      </c>
      <c r="Y121" s="18">
        <v>0</v>
      </c>
      <c r="Z121" s="18">
        <v>0</v>
      </c>
      <c r="AA121" s="18">
        <v>0</v>
      </c>
      <c r="AB121" s="18">
        <v>0</v>
      </c>
      <c r="AC121" s="18">
        <v>0</v>
      </c>
      <c r="AD121" s="18">
        <v>0</v>
      </c>
      <c r="AE121" s="18">
        <v>0</v>
      </c>
      <c r="AF121" s="18">
        <v>0</v>
      </c>
      <c r="AG121" s="64">
        <v>0</v>
      </c>
      <c r="AH121" s="18">
        <v>0</v>
      </c>
      <c r="AI121" s="64">
        <v>0</v>
      </c>
      <c r="AJ121" s="18">
        <v>0</v>
      </c>
      <c r="AK121" s="18">
        <v>99</v>
      </c>
      <c r="AL121" s="64">
        <v>99</v>
      </c>
      <c r="AM121" s="18">
        <v>3</v>
      </c>
      <c r="AN121" s="18">
        <v>3</v>
      </c>
      <c r="AO121" s="18">
        <v>0</v>
      </c>
      <c r="AP121" s="64">
        <v>0</v>
      </c>
      <c r="AQ121" s="64">
        <v>102</v>
      </c>
      <c r="AR121" s="11">
        <v>102</v>
      </c>
      <c r="AS121" s="17">
        <v>0</v>
      </c>
      <c r="AT121" s="490">
        <v>0</v>
      </c>
      <c r="AU121" s="64">
        <v>0</v>
      </c>
      <c r="AV121" s="18">
        <v>0</v>
      </c>
      <c r="AW121" s="64">
        <v>0</v>
      </c>
      <c r="AX121" s="18">
        <v>0</v>
      </c>
      <c r="AY121" s="17">
        <v>0</v>
      </c>
      <c r="AZ121" s="490">
        <v>0</v>
      </c>
      <c r="BA121" s="17">
        <v>0</v>
      </c>
      <c r="BB121" s="18">
        <v>0</v>
      </c>
      <c r="BC121" s="17">
        <v>0</v>
      </c>
      <c r="BD121" s="18">
        <v>0</v>
      </c>
      <c r="BE121" s="17">
        <v>0</v>
      </c>
      <c r="BF121" s="18">
        <v>0</v>
      </c>
      <c r="BG121" s="17">
        <v>0</v>
      </c>
      <c r="BH121" s="18">
        <v>0</v>
      </c>
      <c r="BI121" s="17">
        <v>0</v>
      </c>
      <c r="BJ121" s="18">
        <v>0</v>
      </c>
      <c r="BK121" s="17">
        <v>16916.04</v>
      </c>
      <c r="BL121" s="17">
        <v>16916.04</v>
      </c>
      <c r="BM121" s="17">
        <v>45.160000000000004</v>
      </c>
      <c r="BN121" s="17">
        <v>45.16</v>
      </c>
      <c r="BO121" s="18">
        <v>0</v>
      </c>
      <c r="BP121" s="18">
        <v>0</v>
      </c>
      <c r="BQ121" s="64">
        <v>16961.2</v>
      </c>
      <c r="BR121" s="18">
        <v>16961.2</v>
      </c>
      <c r="BS121" s="729">
        <v>2.9913713908808406</v>
      </c>
      <c r="BT121" s="17">
        <v>0</v>
      </c>
      <c r="BU121" s="17">
        <v>0</v>
      </c>
      <c r="BV121" s="17">
        <v>0</v>
      </c>
      <c r="BW121" s="17">
        <v>0</v>
      </c>
      <c r="BX121" s="17">
        <v>0</v>
      </c>
      <c r="BY121" s="17">
        <v>0</v>
      </c>
      <c r="BZ121" s="17">
        <v>0</v>
      </c>
      <c r="CA121" s="17">
        <v>0</v>
      </c>
      <c r="CB121" s="17">
        <v>0</v>
      </c>
      <c r="CC121" s="17">
        <v>0</v>
      </c>
      <c r="CD121" s="17">
        <v>0</v>
      </c>
      <c r="CE121" s="17">
        <v>0</v>
      </c>
      <c r="CF121" s="17">
        <v>0</v>
      </c>
      <c r="CG121" s="17">
        <v>0</v>
      </c>
      <c r="CH121" s="17">
        <v>0</v>
      </c>
      <c r="CI121" s="17">
        <v>0</v>
      </c>
      <c r="CJ121" s="17">
        <v>0</v>
      </c>
      <c r="CK121" s="17">
        <v>0</v>
      </c>
      <c r="CL121" s="702">
        <v>19856724.393600002</v>
      </c>
      <c r="CM121" s="702">
        <v>19856724.393600002</v>
      </c>
      <c r="CN121" s="702">
        <v>53010.614400000013</v>
      </c>
      <c r="CO121" s="702">
        <v>53010.614399999999</v>
      </c>
      <c r="CP121" s="702">
        <v>0</v>
      </c>
      <c r="CQ121" s="702">
        <v>0</v>
      </c>
      <c r="CR121" s="704">
        <v>19909735.008000001</v>
      </c>
      <c r="CS121" s="703">
        <v>19909735.008000001</v>
      </c>
      <c r="CT121" s="23" t="s">
        <v>56</v>
      </c>
      <c r="CU121" s="23" t="s">
        <v>56</v>
      </c>
      <c r="CV121" s="23" t="s">
        <v>56</v>
      </c>
      <c r="CW121" s="23" t="s">
        <v>56</v>
      </c>
      <c r="CX121" s="23" t="s">
        <v>56</v>
      </c>
      <c r="CY121" s="23" t="s">
        <v>56</v>
      </c>
      <c r="CZ121" s="23" t="s">
        <v>56</v>
      </c>
      <c r="DA121" s="23" t="s">
        <v>56</v>
      </c>
      <c r="DB121" s="728">
        <v>27411679.359999999</v>
      </c>
      <c r="DC121" s="10"/>
      <c r="DD121" s="692">
        <v>5.6700415240000002</v>
      </c>
      <c r="DE121" s="120"/>
      <c r="DF121" s="120"/>
      <c r="DG121" s="120"/>
      <c r="DH121" s="140"/>
      <c r="DI121" s="140"/>
      <c r="DJ121" s="140"/>
      <c r="DK121" s="140"/>
      <c r="DL121" s="548" t="s">
        <v>56</v>
      </c>
      <c r="DM121" s="548" t="s">
        <v>56</v>
      </c>
      <c r="DN121" s="203" t="s">
        <v>868</v>
      </c>
      <c r="DO121" s="700">
        <v>1604.0833333333301</v>
      </c>
      <c r="DP121" s="713" t="s">
        <v>56</v>
      </c>
      <c r="DQ121" s="548" t="s">
        <v>56</v>
      </c>
      <c r="DR121" s="673" t="s">
        <v>56</v>
      </c>
      <c r="DS121" s="203" t="s">
        <v>56</v>
      </c>
      <c r="DT121" s="1160" t="s">
        <v>56</v>
      </c>
      <c r="DU121" s="711">
        <v>14.030443139903401</v>
      </c>
      <c r="DV121" s="711">
        <v>64.009099699178648</v>
      </c>
      <c r="DW121" s="711">
        <v>14.158079923600299</v>
      </c>
      <c r="DX121" s="711">
        <v>57.209830483896638</v>
      </c>
      <c r="DY121" s="710">
        <v>0.19512701958543341</v>
      </c>
      <c r="DZ121" s="710">
        <v>0.65929684354492724</v>
      </c>
      <c r="EA121" s="710">
        <v>0.195151692250918</v>
      </c>
      <c r="EB121" s="710">
        <v>0.64146736824280504</v>
      </c>
      <c r="EC121" s="236"/>
      <c r="ED121" s="49"/>
      <c r="EE121" s="232"/>
      <c r="EF121" s="700">
        <v>0</v>
      </c>
      <c r="EG121" s="712">
        <v>50317</v>
      </c>
      <c r="EH121" s="44"/>
    </row>
    <row r="122" spans="1:138" ht="41.25" customHeight="1" x14ac:dyDescent="0.25">
      <c r="A122" s="871" t="s">
        <v>49</v>
      </c>
      <c r="B122" s="656" t="s">
        <v>96</v>
      </c>
      <c r="C122" s="656" t="s">
        <v>175</v>
      </c>
      <c r="D122" s="691" t="s">
        <v>980</v>
      </c>
      <c r="E122" s="656" t="s">
        <v>981</v>
      </c>
      <c r="F122" s="656" t="s">
        <v>986</v>
      </c>
      <c r="G122" s="901" t="s">
        <v>987</v>
      </c>
      <c r="H122" s="897" t="s">
        <v>55</v>
      </c>
      <c r="I122" s="17" t="s">
        <v>866</v>
      </c>
      <c r="J122" s="64">
        <v>13.2</v>
      </c>
      <c r="K122" s="665">
        <v>11.797344460513136</v>
      </c>
      <c r="L122" s="665">
        <v>64.113257442402002</v>
      </c>
      <c r="M122" s="64">
        <v>2528</v>
      </c>
      <c r="N122" s="726">
        <v>29516230.289999999</v>
      </c>
      <c r="O122" s="548" t="s">
        <v>863</v>
      </c>
      <c r="P122" s="909">
        <v>8.3145366969999994</v>
      </c>
      <c r="Q122" s="203" t="s">
        <v>57</v>
      </c>
      <c r="R122" s="205" t="s">
        <v>57</v>
      </c>
      <c r="S122" s="490">
        <v>0</v>
      </c>
      <c r="T122" s="18">
        <v>0</v>
      </c>
      <c r="U122" s="548">
        <v>0</v>
      </c>
      <c r="V122" s="18">
        <v>0</v>
      </c>
      <c r="W122" s="64">
        <v>0</v>
      </c>
      <c r="X122" s="18">
        <v>0</v>
      </c>
      <c r="Y122" s="18">
        <v>0</v>
      </c>
      <c r="Z122" s="18">
        <v>0</v>
      </c>
      <c r="AA122" s="18">
        <v>0</v>
      </c>
      <c r="AB122" s="18">
        <v>0</v>
      </c>
      <c r="AC122" s="18">
        <v>0</v>
      </c>
      <c r="AD122" s="18">
        <v>0</v>
      </c>
      <c r="AE122" s="18">
        <v>0</v>
      </c>
      <c r="AF122" s="18">
        <v>0</v>
      </c>
      <c r="AG122" s="64">
        <v>0</v>
      </c>
      <c r="AH122" s="18">
        <v>0</v>
      </c>
      <c r="AI122" s="64">
        <v>0</v>
      </c>
      <c r="AJ122" s="18">
        <v>0</v>
      </c>
      <c r="AK122" s="18">
        <v>223</v>
      </c>
      <c r="AL122" s="64">
        <v>221</v>
      </c>
      <c r="AM122" s="18">
        <v>5</v>
      </c>
      <c r="AN122" s="18">
        <v>5</v>
      </c>
      <c r="AO122" s="18">
        <v>0</v>
      </c>
      <c r="AP122" s="64">
        <v>0</v>
      </c>
      <c r="AQ122" s="64">
        <v>228</v>
      </c>
      <c r="AR122" s="11">
        <v>226</v>
      </c>
      <c r="AS122" s="17">
        <v>0</v>
      </c>
      <c r="AT122" s="490">
        <v>0</v>
      </c>
      <c r="AU122" s="64">
        <v>0</v>
      </c>
      <c r="AV122" s="18">
        <v>0</v>
      </c>
      <c r="AW122" s="64">
        <v>0</v>
      </c>
      <c r="AX122" s="18">
        <v>0</v>
      </c>
      <c r="AY122" s="17">
        <v>0</v>
      </c>
      <c r="AZ122" s="490">
        <v>0</v>
      </c>
      <c r="BA122" s="17">
        <v>0</v>
      </c>
      <c r="BB122" s="18">
        <v>0</v>
      </c>
      <c r="BC122" s="17">
        <v>0</v>
      </c>
      <c r="BD122" s="18">
        <v>0</v>
      </c>
      <c r="BE122" s="17">
        <v>0</v>
      </c>
      <c r="BF122" s="18">
        <v>0</v>
      </c>
      <c r="BG122" s="17">
        <v>0</v>
      </c>
      <c r="BH122" s="18">
        <v>0</v>
      </c>
      <c r="BI122" s="17">
        <v>0</v>
      </c>
      <c r="BJ122" s="18">
        <v>0</v>
      </c>
      <c r="BK122" s="17">
        <v>10247.075000000003</v>
      </c>
      <c r="BL122" s="17">
        <v>9757.0749999999989</v>
      </c>
      <c r="BM122" s="17">
        <v>63.33</v>
      </c>
      <c r="BN122" s="17">
        <v>63.33</v>
      </c>
      <c r="BO122" s="18">
        <v>0</v>
      </c>
      <c r="BP122" s="18">
        <v>0</v>
      </c>
      <c r="BQ122" s="64">
        <v>10310.405000000002</v>
      </c>
      <c r="BR122" s="18">
        <v>9820.4049999999988</v>
      </c>
      <c r="BS122" s="729">
        <v>1.2400456424373159</v>
      </c>
      <c r="BT122" s="17">
        <v>0</v>
      </c>
      <c r="BU122" s="17">
        <v>0</v>
      </c>
      <c r="BV122" s="17">
        <v>0</v>
      </c>
      <c r="BW122" s="17">
        <v>0</v>
      </c>
      <c r="BX122" s="17">
        <v>0</v>
      </c>
      <c r="BY122" s="17">
        <v>0</v>
      </c>
      <c r="BZ122" s="17">
        <v>0</v>
      </c>
      <c r="CA122" s="17">
        <v>0</v>
      </c>
      <c r="CB122" s="17">
        <v>0</v>
      </c>
      <c r="CC122" s="17">
        <v>0</v>
      </c>
      <c r="CD122" s="17">
        <v>0</v>
      </c>
      <c r="CE122" s="17">
        <v>0</v>
      </c>
      <c r="CF122" s="17">
        <v>0</v>
      </c>
      <c r="CG122" s="17">
        <v>0</v>
      </c>
      <c r="CH122" s="17">
        <v>0</v>
      </c>
      <c r="CI122" s="17">
        <v>0</v>
      </c>
      <c r="CJ122" s="17">
        <v>0</v>
      </c>
      <c r="CK122" s="17">
        <v>0</v>
      </c>
      <c r="CL122" s="702">
        <v>12028426.518000005</v>
      </c>
      <c r="CM122" s="702">
        <v>11453244.918</v>
      </c>
      <c r="CN122" s="702">
        <v>74339.287199999992</v>
      </c>
      <c r="CO122" s="702">
        <v>74339.287199999992</v>
      </c>
      <c r="CP122" s="702">
        <v>0</v>
      </c>
      <c r="CQ122" s="702">
        <v>0</v>
      </c>
      <c r="CR122" s="704">
        <v>12102765.805200005</v>
      </c>
      <c r="CS122" s="703">
        <v>11527584.2052</v>
      </c>
      <c r="CT122" s="23" t="s">
        <v>56</v>
      </c>
      <c r="CU122" s="23" t="s">
        <v>56</v>
      </c>
      <c r="CV122" s="23" t="s">
        <v>56</v>
      </c>
      <c r="CW122" s="23" t="s">
        <v>56</v>
      </c>
      <c r="CX122" s="23" t="s">
        <v>56</v>
      </c>
      <c r="CY122" s="23" t="s">
        <v>56</v>
      </c>
      <c r="CZ122" s="23" t="s">
        <v>56</v>
      </c>
      <c r="DA122" s="23" t="s">
        <v>56</v>
      </c>
      <c r="DB122" s="728">
        <v>29516230.289999999</v>
      </c>
      <c r="DC122" s="10"/>
      <c r="DD122" s="692">
        <v>8.3145366969999994</v>
      </c>
      <c r="DE122" s="120"/>
      <c r="DF122" s="120"/>
      <c r="DG122" s="120"/>
      <c r="DH122" s="140"/>
      <c r="DI122" s="140"/>
      <c r="DJ122" s="140"/>
      <c r="DK122" s="140"/>
      <c r="DL122" s="548" t="s">
        <v>56</v>
      </c>
      <c r="DM122" s="548" t="s">
        <v>56</v>
      </c>
      <c r="DN122" s="203" t="s">
        <v>868</v>
      </c>
      <c r="DO122" s="700">
        <v>2562</v>
      </c>
      <c r="DP122" s="713" t="s">
        <v>56</v>
      </c>
      <c r="DQ122" s="548" t="s">
        <v>56</v>
      </c>
      <c r="DR122" s="673" t="s">
        <v>56</v>
      </c>
      <c r="DS122" s="203" t="s">
        <v>56</v>
      </c>
      <c r="DT122" s="1160" t="s">
        <v>56</v>
      </c>
      <c r="DU122" s="711">
        <v>285.77556596409056</v>
      </c>
      <c r="DV122" s="711">
        <v>-149.41796783253974</v>
      </c>
      <c r="DW122" s="711">
        <v>219.14153321342599</v>
      </c>
      <c r="DX122" s="711">
        <v>-118.49638441846423</v>
      </c>
      <c r="DY122" s="710">
        <v>2.5538641686182668</v>
      </c>
      <c r="DZ122" s="710">
        <v>-1.6835848813198466</v>
      </c>
      <c r="EA122" s="710">
        <v>2.4851082488710801</v>
      </c>
      <c r="EB122" s="710">
        <v>-1.6472330718464261</v>
      </c>
      <c r="EC122" s="236"/>
      <c r="ED122" s="49"/>
      <c r="EE122" s="232"/>
      <c r="EF122" s="700">
        <v>457940</v>
      </c>
      <c r="EG122" s="712">
        <v>-339216.33333333331</v>
      </c>
      <c r="EH122" s="44"/>
    </row>
    <row r="123" spans="1:138" ht="41.25" customHeight="1" x14ac:dyDescent="0.25">
      <c r="A123" s="871" t="s">
        <v>49</v>
      </c>
      <c r="B123" s="656" t="s">
        <v>96</v>
      </c>
      <c r="C123" s="656" t="s">
        <v>175</v>
      </c>
      <c r="D123" s="691" t="s">
        <v>980</v>
      </c>
      <c r="E123" s="656" t="s">
        <v>981</v>
      </c>
      <c r="F123" s="656" t="s">
        <v>988</v>
      </c>
      <c r="G123" s="901" t="s">
        <v>989</v>
      </c>
      <c r="H123" s="897" t="s">
        <v>55</v>
      </c>
      <c r="I123" s="17" t="s">
        <v>860</v>
      </c>
      <c r="J123" s="64">
        <v>13.2</v>
      </c>
      <c r="K123" s="665">
        <v>10.745643210157313</v>
      </c>
      <c r="L123" s="665">
        <v>54.974431703835002</v>
      </c>
      <c r="M123" s="64">
        <v>3154</v>
      </c>
      <c r="N123" s="726">
        <v>33420529.240000002</v>
      </c>
      <c r="O123" s="548" t="s">
        <v>863</v>
      </c>
      <c r="P123" s="909">
        <v>8.8327662979999992</v>
      </c>
      <c r="Q123" s="203" t="s">
        <v>57</v>
      </c>
      <c r="R123" s="205" t="s">
        <v>57</v>
      </c>
      <c r="S123" s="490">
        <v>0</v>
      </c>
      <c r="T123" s="18">
        <v>0</v>
      </c>
      <c r="U123" s="548">
        <v>0</v>
      </c>
      <c r="V123" s="18">
        <v>0</v>
      </c>
      <c r="W123" s="64">
        <v>0</v>
      </c>
      <c r="X123" s="18">
        <v>0</v>
      </c>
      <c r="Y123" s="18">
        <v>0</v>
      </c>
      <c r="Z123" s="18">
        <v>0</v>
      </c>
      <c r="AA123" s="18">
        <v>0</v>
      </c>
      <c r="AB123" s="18">
        <v>0</v>
      </c>
      <c r="AC123" s="18">
        <v>0</v>
      </c>
      <c r="AD123" s="18">
        <v>0</v>
      </c>
      <c r="AE123" s="18">
        <v>0</v>
      </c>
      <c r="AF123" s="18">
        <v>0</v>
      </c>
      <c r="AG123" s="64">
        <v>0</v>
      </c>
      <c r="AH123" s="18">
        <v>0</v>
      </c>
      <c r="AI123" s="64">
        <v>0</v>
      </c>
      <c r="AJ123" s="18">
        <v>0</v>
      </c>
      <c r="AK123" s="18">
        <v>274</v>
      </c>
      <c r="AL123" s="64">
        <v>270</v>
      </c>
      <c r="AM123" s="18">
        <v>3</v>
      </c>
      <c r="AN123" s="18">
        <v>2</v>
      </c>
      <c r="AO123" s="18">
        <v>0</v>
      </c>
      <c r="AP123" s="64">
        <v>0</v>
      </c>
      <c r="AQ123" s="64">
        <v>277</v>
      </c>
      <c r="AR123" s="11">
        <v>272</v>
      </c>
      <c r="AS123" s="17">
        <v>0</v>
      </c>
      <c r="AT123" s="490">
        <v>0</v>
      </c>
      <c r="AU123" s="64">
        <v>0</v>
      </c>
      <c r="AV123" s="18">
        <v>0</v>
      </c>
      <c r="AW123" s="64">
        <v>0</v>
      </c>
      <c r="AX123" s="18">
        <v>0</v>
      </c>
      <c r="AY123" s="17">
        <v>0</v>
      </c>
      <c r="AZ123" s="490">
        <v>0</v>
      </c>
      <c r="BA123" s="17">
        <v>0</v>
      </c>
      <c r="BB123" s="18">
        <v>0</v>
      </c>
      <c r="BC123" s="17">
        <v>0</v>
      </c>
      <c r="BD123" s="18">
        <v>0</v>
      </c>
      <c r="BE123" s="17">
        <v>0</v>
      </c>
      <c r="BF123" s="18">
        <v>0</v>
      </c>
      <c r="BG123" s="17">
        <v>0</v>
      </c>
      <c r="BH123" s="18">
        <v>0</v>
      </c>
      <c r="BI123" s="17">
        <v>0</v>
      </c>
      <c r="BJ123" s="18">
        <v>0</v>
      </c>
      <c r="BK123" s="17">
        <v>5014.2970000000096</v>
      </c>
      <c r="BL123" s="17">
        <v>4971.6169999999984</v>
      </c>
      <c r="BM123" s="17">
        <v>35.200000000000003</v>
      </c>
      <c r="BN123" s="17">
        <v>20.2</v>
      </c>
      <c r="BO123" s="18">
        <v>0</v>
      </c>
      <c r="BP123" s="18">
        <v>0</v>
      </c>
      <c r="BQ123" s="64">
        <v>5049.4970000000094</v>
      </c>
      <c r="BR123" s="18">
        <v>4991.8169999999982</v>
      </c>
      <c r="BS123" s="729">
        <v>0.57167786734529202</v>
      </c>
      <c r="BT123" s="17">
        <v>0</v>
      </c>
      <c r="BU123" s="17">
        <v>0</v>
      </c>
      <c r="BV123" s="17">
        <v>0</v>
      </c>
      <c r="BW123" s="17">
        <v>0</v>
      </c>
      <c r="BX123" s="17">
        <v>0</v>
      </c>
      <c r="BY123" s="17">
        <v>0</v>
      </c>
      <c r="BZ123" s="17">
        <v>0</v>
      </c>
      <c r="CA123" s="17">
        <v>0</v>
      </c>
      <c r="CB123" s="17">
        <v>0</v>
      </c>
      <c r="CC123" s="17">
        <v>0</v>
      </c>
      <c r="CD123" s="17">
        <v>0</v>
      </c>
      <c r="CE123" s="17">
        <v>0</v>
      </c>
      <c r="CF123" s="17">
        <v>0</v>
      </c>
      <c r="CG123" s="17">
        <v>0</v>
      </c>
      <c r="CH123" s="17">
        <v>0</v>
      </c>
      <c r="CI123" s="17">
        <v>0</v>
      </c>
      <c r="CJ123" s="17">
        <v>0</v>
      </c>
      <c r="CK123" s="17">
        <v>0</v>
      </c>
      <c r="CL123" s="702">
        <v>5885982.3904800117</v>
      </c>
      <c r="CM123" s="702">
        <v>5835882.8992799986</v>
      </c>
      <c r="CN123" s="702">
        <v>41319.168000000005</v>
      </c>
      <c r="CO123" s="702">
        <v>23711.567999999999</v>
      </c>
      <c r="CP123" s="702">
        <v>0</v>
      </c>
      <c r="CQ123" s="702">
        <v>0</v>
      </c>
      <c r="CR123" s="704">
        <v>5927301.5584800113</v>
      </c>
      <c r="CS123" s="703">
        <v>5859594.4672799986</v>
      </c>
      <c r="CT123" s="23" t="s">
        <v>56</v>
      </c>
      <c r="CU123" s="23" t="s">
        <v>56</v>
      </c>
      <c r="CV123" s="23" t="s">
        <v>56</v>
      </c>
      <c r="CW123" s="23" t="s">
        <v>56</v>
      </c>
      <c r="CX123" s="23" t="s">
        <v>56</v>
      </c>
      <c r="CY123" s="23" t="s">
        <v>56</v>
      </c>
      <c r="CZ123" s="23" t="s">
        <v>56</v>
      </c>
      <c r="DA123" s="23" t="s">
        <v>56</v>
      </c>
      <c r="DB123" s="728">
        <v>33420529.240000002</v>
      </c>
      <c r="DC123" s="10"/>
      <c r="DD123" s="692">
        <v>8.8327662979999992</v>
      </c>
      <c r="DE123" s="120"/>
      <c r="DF123" s="120"/>
      <c r="DG123" s="120"/>
      <c r="DH123" s="140"/>
      <c r="DI123" s="140"/>
      <c r="DJ123" s="140"/>
      <c r="DK123" s="140"/>
      <c r="DL123" s="548" t="s">
        <v>56</v>
      </c>
      <c r="DM123" s="548" t="s">
        <v>56</v>
      </c>
      <c r="DN123" s="203" t="s">
        <v>868</v>
      </c>
      <c r="DO123" s="700">
        <v>3167.1666666666702</v>
      </c>
      <c r="DP123" s="713" t="s">
        <v>56</v>
      </c>
      <c r="DQ123" s="548" t="s">
        <v>56</v>
      </c>
      <c r="DR123" s="673" t="s">
        <v>56</v>
      </c>
      <c r="DS123" s="203" t="s">
        <v>56</v>
      </c>
      <c r="DT123" s="1160" t="s">
        <v>56</v>
      </c>
      <c r="DU123" s="711">
        <v>156.39435878545476</v>
      </c>
      <c r="DV123" s="711">
        <v>-33.380824566462607</v>
      </c>
      <c r="DW123" s="711">
        <v>145.83491621705301</v>
      </c>
      <c r="DX123" s="711">
        <v>-122.40398199490804</v>
      </c>
      <c r="DY123" s="710">
        <v>2.2588012419091696</v>
      </c>
      <c r="DZ123" s="710">
        <v>-1.8838198634027028</v>
      </c>
      <c r="EA123" s="710">
        <v>2.22981185608689</v>
      </c>
      <c r="EB123" s="710">
        <v>-1.964451381392742</v>
      </c>
      <c r="EC123" s="236"/>
      <c r="ED123" s="49"/>
      <c r="EE123" s="232"/>
      <c r="EF123" s="700">
        <v>427344</v>
      </c>
      <c r="EG123" s="712">
        <v>-393635.33333333331</v>
      </c>
      <c r="EH123" s="44"/>
    </row>
    <row r="124" spans="1:138" ht="41.25" customHeight="1" x14ac:dyDescent="0.25">
      <c r="A124" s="871" t="s">
        <v>49</v>
      </c>
      <c r="B124" s="656" t="s">
        <v>96</v>
      </c>
      <c r="C124" s="656" t="s">
        <v>175</v>
      </c>
      <c r="D124" s="691" t="s">
        <v>990</v>
      </c>
      <c r="E124" s="656" t="s">
        <v>991</v>
      </c>
      <c r="F124" s="656" t="s">
        <v>992</v>
      </c>
      <c r="G124" s="901" t="s">
        <v>993</v>
      </c>
      <c r="H124" s="897" t="s">
        <v>55</v>
      </c>
      <c r="I124" s="17" t="s">
        <v>860</v>
      </c>
      <c r="J124" s="64">
        <v>13.2</v>
      </c>
      <c r="K124" s="665">
        <v>9.5567635358420358</v>
      </c>
      <c r="L124" s="665">
        <v>21.514015106765999</v>
      </c>
      <c r="M124" s="64">
        <v>908</v>
      </c>
      <c r="N124" s="726">
        <v>17986809.59</v>
      </c>
      <c r="O124" s="548" t="s">
        <v>863</v>
      </c>
      <c r="P124" s="909">
        <v>3.3456293389999998</v>
      </c>
      <c r="Q124" s="203" t="s">
        <v>57</v>
      </c>
      <c r="R124" s="205" t="s">
        <v>57</v>
      </c>
      <c r="S124" s="490">
        <v>0</v>
      </c>
      <c r="T124" s="18">
        <v>0</v>
      </c>
      <c r="U124" s="548">
        <v>0</v>
      </c>
      <c r="V124" s="18">
        <v>0</v>
      </c>
      <c r="W124" s="64">
        <v>0</v>
      </c>
      <c r="X124" s="18">
        <v>0</v>
      </c>
      <c r="Y124" s="18">
        <v>0</v>
      </c>
      <c r="Z124" s="18">
        <v>0</v>
      </c>
      <c r="AA124" s="18">
        <v>0</v>
      </c>
      <c r="AB124" s="18">
        <v>0</v>
      </c>
      <c r="AC124" s="18">
        <v>0</v>
      </c>
      <c r="AD124" s="18">
        <v>0</v>
      </c>
      <c r="AE124" s="18">
        <v>0</v>
      </c>
      <c r="AF124" s="18">
        <v>0</v>
      </c>
      <c r="AG124" s="64">
        <v>0</v>
      </c>
      <c r="AH124" s="18">
        <v>0</v>
      </c>
      <c r="AI124" s="64">
        <v>0</v>
      </c>
      <c r="AJ124" s="18">
        <v>0</v>
      </c>
      <c r="AK124" s="18">
        <v>48</v>
      </c>
      <c r="AL124" s="64">
        <v>48</v>
      </c>
      <c r="AM124" s="18">
        <v>1</v>
      </c>
      <c r="AN124" s="18">
        <v>1</v>
      </c>
      <c r="AO124" s="18">
        <v>0</v>
      </c>
      <c r="AP124" s="64">
        <v>0</v>
      </c>
      <c r="AQ124" s="64">
        <v>49</v>
      </c>
      <c r="AR124" s="11">
        <v>49</v>
      </c>
      <c r="AS124" s="17">
        <v>0</v>
      </c>
      <c r="AT124" s="490">
        <v>0</v>
      </c>
      <c r="AU124" s="64">
        <v>0</v>
      </c>
      <c r="AV124" s="18">
        <v>0</v>
      </c>
      <c r="AW124" s="64">
        <v>0</v>
      </c>
      <c r="AX124" s="18">
        <v>0</v>
      </c>
      <c r="AY124" s="17">
        <v>0</v>
      </c>
      <c r="AZ124" s="490">
        <v>0</v>
      </c>
      <c r="BA124" s="17">
        <v>0</v>
      </c>
      <c r="BB124" s="18">
        <v>0</v>
      </c>
      <c r="BC124" s="17">
        <v>0</v>
      </c>
      <c r="BD124" s="18">
        <v>0</v>
      </c>
      <c r="BE124" s="17">
        <v>0</v>
      </c>
      <c r="BF124" s="18">
        <v>0</v>
      </c>
      <c r="BG124" s="17">
        <v>0</v>
      </c>
      <c r="BH124" s="18">
        <v>0</v>
      </c>
      <c r="BI124" s="17">
        <v>0</v>
      </c>
      <c r="BJ124" s="18">
        <v>0</v>
      </c>
      <c r="BK124" s="17">
        <v>1827.6459999999997</v>
      </c>
      <c r="BL124" s="17">
        <v>1827.646</v>
      </c>
      <c r="BM124" s="17">
        <v>11</v>
      </c>
      <c r="BN124" s="17">
        <v>11</v>
      </c>
      <c r="BO124" s="18">
        <v>0</v>
      </c>
      <c r="BP124" s="18">
        <v>0</v>
      </c>
      <c r="BQ124" s="64">
        <v>1838.6459999999997</v>
      </c>
      <c r="BR124" s="18">
        <v>1838.646</v>
      </c>
      <c r="BS124" s="729">
        <v>0.54956655794678277</v>
      </c>
      <c r="BT124" s="17">
        <v>0</v>
      </c>
      <c r="BU124" s="17">
        <v>0</v>
      </c>
      <c r="BV124" s="17">
        <v>0</v>
      </c>
      <c r="BW124" s="17">
        <v>0</v>
      </c>
      <c r="BX124" s="17">
        <v>0</v>
      </c>
      <c r="BY124" s="17">
        <v>0</v>
      </c>
      <c r="BZ124" s="17">
        <v>0</v>
      </c>
      <c r="CA124" s="17">
        <v>0</v>
      </c>
      <c r="CB124" s="17">
        <v>0</v>
      </c>
      <c r="CC124" s="17">
        <v>0</v>
      </c>
      <c r="CD124" s="17">
        <v>0</v>
      </c>
      <c r="CE124" s="17">
        <v>0</v>
      </c>
      <c r="CF124" s="17">
        <v>0</v>
      </c>
      <c r="CG124" s="17">
        <v>0</v>
      </c>
      <c r="CH124" s="17">
        <v>0</v>
      </c>
      <c r="CI124" s="17">
        <v>0</v>
      </c>
      <c r="CJ124" s="17">
        <v>0</v>
      </c>
      <c r="CK124" s="17">
        <v>0</v>
      </c>
      <c r="CL124" s="702">
        <v>2145363.9806399997</v>
      </c>
      <c r="CM124" s="702">
        <v>2145363.9806400002</v>
      </c>
      <c r="CN124" s="702">
        <v>12912.240000000002</v>
      </c>
      <c r="CO124" s="702">
        <v>12912.240000000002</v>
      </c>
      <c r="CP124" s="702">
        <v>0</v>
      </c>
      <c r="CQ124" s="702">
        <v>0</v>
      </c>
      <c r="CR124" s="704">
        <v>2158276.22064</v>
      </c>
      <c r="CS124" s="703">
        <v>2158276.2206400004</v>
      </c>
      <c r="CT124" s="23" t="s">
        <v>56</v>
      </c>
      <c r="CU124" s="23" t="s">
        <v>56</v>
      </c>
      <c r="CV124" s="23" t="s">
        <v>56</v>
      </c>
      <c r="CW124" s="23" t="s">
        <v>56</v>
      </c>
      <c r="CX124" s="23" t="s">
        <v>56</v>
      </c>
      <c r="CY124" s="23" t="s">
        <v>56</v>
      </c>
      <c r="CZ124" s="23" t="s">
        <v>56</v>
      </c>
      <c r="DA124" s="23" t="s">
        <v>56</v>
      </c>
      <c r="DB124" s="728">
        <v>17986809.59</v>
      </c>
      <c r="DC124" s="10"/>
      <c r="DD124" s="692">
        <v>3.3456293389999998</v>
      </c>
      <c r="DE124" s="120"/>
      <c r="DF124" s="120"/>
      <c r="DG124" s="120"/>
      <c r="DH124" s="140"/>
      <c r="DI124" s="140"/>
      <c r="DJ124" s="140"/>
      <c r="DK124" s="140"/>
      <c r="DL124" s="548" t="s">
        <v>56</v>
      </c>
      <c r="DM124" s="548" t="s">
        <v>56</v>
      </c>
      <c r="DN124" s="203" t="s">
        <v>868</v>
      </c>
      <c r="DO124" s="700">
        <v>1110.75</v>
      </c>
      <c r="DP124" s="713" t="s">
        <v>56</v>
      </c>
      <c r="DQ124" s="548" t="s">
        <v>56</v>
      </c>
      <c r="DR124" s="673" t="s">
        <v>56</v>
      </c>
      <c r="DS124" s="203" t="s">
        <v>56</v>
      </c>
      <c r="DT124" s="1160" t="s">
        <v>56</v>
      </c>
      <c r="DU124" s="711">
        <v>361.19378798109386</v>
      </c>
      <c r="DV124" s="711">
        <v>-228.16094883701712</v>
      </c>
      <c r="DW124" s="711">
        <v>127.42173770301901</v>
      </c>
      <c r="DX124" s="711">
        <v>-89.461492895297766</v>
      </c>
      <c r="DY124" s="710">
        <v>0.81656538374971865</v>
      </c>
      <c r="DZ124" s="710">
        <v>-0.50783550534939992</v>
      </c>
      <c r="EA124" s="710">
        <v>0.69359120593966805</v>
      </c>
      <c r="EB124" s="710">
        <v>-0.46157768832619239</v>
      </c>
      <c r="EC124" s="236"/>
      <c r="ED124" s="49"/>
      <c r="EE124" s="232"/>
      <c r="EF124" s="700">
        <v>0</v>
      </c>
      <c r="EG124" s="712">
        <v>0</v>
      </c>
      <c r="EH124" s="44"/>
    </row>
    <row r="125" spans="1:138" ht="41.25" customHeight="1" x14ac:dyDescent="0.25">
      <c r="A125" s="871" t="s">
        <v>49</v>
      </c>
      <c r="B125" s="656" t="s">
        <v>96</v>
      </c>
      <c r="C125" s="656" t="s">
        <v>175</v>
      </c>
      <c r="D125" s="691" t="s">
        <v>990</v>
      </c>
      <c r="E125" s="656" t="s">
        <v>991</v>
      </c>
      <c r="F125" s="656" t="s">
        <v>994</v>
      </c>
      <c r="G125" s="901" t="s">
        <v>995</v>
      </c>
      <c r="H125" s="897" t="s">
        <v>55</v>
      </c>
      <c r="I125" s="17" t="s">
        <v>860</v>
      </c>
      <c r="J125" s="64">
        <v>13.2</v>
      </c>
      <c r="K125" s="665">
        <v>9.9911618783803089</v>
      </c>
      <c r="L125" s="665">
        <v>28.329734789559001</v>
      </c>
      <c r="M125" s="64">
        <v>1169</v>
      </c>
      <c r="N125" s="726">
        <v>19634139.550000001</v>
      </c>
      <c r="O125" s="548" t="s">
        <v>863</v>
      </c>
      <c r="P125" s="909">
        <v>5.2280221579999999</v>
      </c>
      <c r="Q125" s="203" t="s">
        <v>57</v>
      </c>
      <c r="R125" s="205" t="s">
        <v>57</v>
      </c>
      <c r="S125" s="490">
        <v>0</v>
      </c>
      <c r="T125" s="18">
        <v>0</v>
      </c>
      <c r="U125" s="548">
        <v>0</v>
      </c>
      <c r="V125" s="18">
        <v>0</v>
      </c>
      <c r="W125" s="64">
        <v>0</v>
      </c>
      <c r="X125" s="18">
        <v>0</v>
      </c>
      <c r="Y125" s="18">
        <v>0</v>
      </c>
      <c r="Z125" s="18">
        <v>0</v>
      </c>
      <c r="AA125" s="18">
        <v>0</v>
      </c>
      <c r="AB125" s="18">
        <v>0</v>
      </c>
      <c r="AC125" s="18">
        <v>0</v>
      </c>
      <c r="AD125" s="18">
        <v>0</v>
      </c>
      <c r="AE125" s="18">
        <v>0</v>
      </c>
      <c r="AF125" s="18">
        <v>0</v>
      </c>
      <c r="AG125" s="64">
        <v>0</v>
      </c>
      <c r="AH125" s="18">
        <v>0</v>
      </c>
      <c r="AI125" s="64">
        <v>0</v>
      </c>
      <c r="AJ125" s="18">
        <v>0</v>
      </c>
      <c r="AK125" s="18">
        <v>50</v>
      </c>
      <c r="AL125" s="64">
        <v>50</v>
      </c>
      <c r="AM125" s="18">
        <v>7</v>
      </c>
      <c r="AN125" s="18">
        <v>7</v>
      </c>
      <c r="AO125" s="18">
        <v>0</v>
      </c>
      <c r="AP125" s="64">
        <v>0</v>
      </c>
      <c r="AQ125" s="64">
        <v>57</v>
      </c>
      <c r="AR125" s="11">
        <v>57</v>
      </c>
      <c r="AS125" s="17">
        <v>0</v>
      </c>
      <c r="AT125" s="490">
        <v>0</v>
      </c>
      <c r="AU125" s="64">
        <v>0</v>
      </c>
      <c r="AV125" s="18">
        <v>0</v>
      </c>
      <c r="AW125" s="64">
        <v>0</v>
      </c>
      <c r="AX125" s="18">
        <v>0</v>
      </c>
      <c r="AY125" s="17">
        <v>0</v>
      </c>
      <c r="AZ125" s="490">
        <v>0</v>
      </c>
      <c r="BA125" s="17">
        <v>0</v>
      </c>
      <c r="BB125" s="18">
        <v>0</v>
      </c>
      <c r="BC125" s="17">
        <v>0</v>
      </c>
      <c r="BD125" s="18">
        <v>0</v>
      </c>
      <c r="BE125" s="17">
        <v>0</v>
      </c>
      <c r="BF125" s="18">
        <v>0</v>
      </c>
      <c r="BG125" s="17">
        <v>0</v>
      </c>
      <c r="BH125" s="18">
        <v>0</v>
      </c>
      <c r="BI125" s="17">
        <v>0</v>
      </c>
      <c r="BJ125" s="18">
        <v>0</v>
      </c>
      <c r="BK125" s="17">
        <v>1288.124</v>
      </c>
      <c r="BL125" s="17">
        <v>1288.124</v>
      </c>
      <c r="BM125" s="17">
        <v>1556.7599999999998</v>
      </c>
      <c r="BN125" s="17">
        <v>1556.76</v>
      </c>
      <c r="BO125" s="18">
        <v>0</v>
      </c>
      <c r="BP125" s="18">
        <v>0</v>
      </c>
      <c r="BQ125" s="64">
        <v>2844.884</v>
      </c>
      <c r="BR125" s="18">
        <v>2844.884</v>
      </c>
      <c r="BS125" s="729">
        <v>0.54416066229687166</v>
      </c>
      <c r="BT125" s="17">
        <v>0</v>
      </c>
      <c r="BU125" s="17">
        <v>0</v>
      </c>
      <c r="BV125" s="17">
        <v>0</v>
      </c>
      <c r="BW125" s="17">
        <v>0</v>
      </c>
      <c r="BX125" s="17">
        <v>0</v>
      </c>
      <c r="BY125" s="17">
        <v>0</v>
      </c>
      <c r="BZ125" s="17">
        <v>0</v>
      </c>
      <c r="CA125" s="17">
        <v>0</v>
      </c>
      <c r="CB125" s="17">
        <v>0</v>
      </c>
      <c r="CC125" s="17">
        <v>0</v>
      </c>
      <c r="CD125" s="17">
        <v>0</v>
      </c>
      <c r="CE125" s="17">
        <v>0</v>
      </c>
      <c r="CF125" s="17">
        <v>0</v>
      </c>
      <c r="CG125" s="17">
        <v>0</v>
      </c>
      <c r="CH125" s="17">
        <v>0</v>
      </c>
      <c r="CI125" s="17">
        <v>0</v>
      </c>
      <c r="CJ125" s="17">
        <v>0</v>
      </c>
      <c r="CK125" s="17">
        <v>0</v>
      </c>
      <c r="CL125" s="702">
        <v>1512051.4761600001</v>
      </c>
      <c r="CM125" s="702">
        <v>1512051.4761600001</v>
      </c>
      <c r="CN125" s="702">
        <v>1827387.1583999998</v>
      </c>
      <c r="CO125" s="702">
        <v>1827387.1584000001</v>
      </c>
      <c r="CP125" s="702">
        <v>0</v>
      </c>
      <c r="CQ125" s="702">
        <v>0</v>
      </c>
      <c r="CR125" s="704">
        <v>3339438.6345600002</v>
      </c>
      <c r="CS125" s="703">
        <v>3339438.6345600002</v>
      </c>
      <c r="CT125" s="23" t="s">
        <v>56</v>
      </c>
      <c r="CU125" s="23" t="s">
        <v>56</v>
      </c>
      <c r="CV125" s="23" t="s">
        <v>56</v>
      </c>
      <c r="CW125" s="23" t="s">
        <v>56</v>
      </c>
      <c r="CX125" s="23" t="s">
        <v>56</v>
      </c>
      <c r="CY125" s="23" t="s">
        <v>56</v>
      </c>
      <c r="CZ125" s="23" t="s">
        <v>56</v>
      </c>
      <c r="DA125" s="23" t="s">
        <v>56</v>
      </c>
      <c r="DB125" s="728">
        <v>19634139.550000001</v>
      </c>
      <c r="DC125" s="10"/>
      <c r="DD125" s="692">
        <v>5.2280221579999999</v>
      </c>
      <c r="DE125" s="120"/>
      <c r="DF125" s="120"/>
      <c r="DG125" s="120"/>
      <c r="DH125" s="140"/>
      <c r="DI125" s="140"/>
      <c r="DJ125" s="140"/>
      <c r="DK125" s="140"/>
      <c r="DL125" s="548" t="s">
        <v>56</v>
      </c>
      <c r="DM125" s="548" t="s">
        <v>56</v>
      </c>
      <c r="DN125" s="203" t="s">
        <v>868</v>
      </c>
      <c r="DO125" s="700">
        <v>1070.0833333333301</v>
      </c>
      <c r="DP125" s="713" t="s">
        <v>56</v>
      </c>
      <c r="DQ125" s="548" t="s">
        <v>56</v>
      </c>
      <c r="DR125" s="673" t="s">
        <v>56</v>
      </c>
      <c r="DS125" s="203" t="s">
        <v>56</v>
      </c>
      <c r="DT125" s="1160" t="s">
        <v>56</v>
      </c>
      <c r="DU125" s="711">
        <v>381.72727980686977</v>
      </c>
      <c r="DV125" s="711">
        <v>-315.9299207485347</v>
      </c>
      <c r="DW125" s="711">
        <v>276.46628076164399</v>
      </c>
      <c r="DX125" s="711">
        <v>-218.18685687212729</v>
      </c>
      <c r="DY125" s="710">
        <v>2.5016743244295694</v>
      </c>
      <c r="DZ125" s="710">
        <v>-1.9028494832873193</v>
      </c>
      <c r="EA125" s="710">
        <v>2.1813078646088599</v>
      </c>
      <c r="EB125" s="710">
        <v>-1.5960139490154832</v>
      </c>
      <c r="EC125" s="236"/>
      <c r="ED125" s="49"/>
      <c r="EE125" s="232"/>
      <c r="EF125" s="700">
        <v>196644</v>
      </c>
      <c r="EG125" s="712">
        <v>-184148.66666666666</v>
      </c>
      <c r="EH125" s="44"/>
    </row>
    <row r="126" spans="1:138" ht="41.25" customHeight="1" x14ac:dyDescent="0.25">
      <c r="A126" s="871" t="s">
        <v>49</v>
      </c>
      <c r="B126" s="656" t="s">
        <v>96</v>
      </c>
      <c r="C126" s="656" t="s">
        <v>175</v>
      </c>
      <c r="D126" s="691" t="s">
        <v>237</v>
      </c>
      <c r="E126" s="656" t="s">
        <v>238</v>
      </c>
      <c r="F126" s="656" t="s">
        <v>996</v>
      </c>
      <c r="G126" s="901" t="s">
        <v>238</v>
      </c>
      <c r="H126" s="897" t="s">
        <v>55</v>
      </c>
      <c r="I126" s="17" t="s">
        <v>860</v>
      </c>
      <c r="J126" s="64">
        <v>13.2</v>
      </c>
      <c r="K126" s="665">
        <v>11.408672259294681</v>
      </c>
      <c r="L126" s="665">
        <v>34.076325686697004</v>
      </c>
      <c r="M126" s="64">
        <v>1828</v>
      </c>
      <c r="N126" s="726">
        <v>32548801.759999998</v>
      </c>
      <c r="O126" s="548" t="s">
        <v>863</v>
      </c>
      <c r="P126" s="909">
        <v>7.3161826110000003</v>
      </c>
      <c r="Q126" s="203" t="s">
        <v>57</v>
      </c>
      <c r="R126" s="205" t="s">
        <v>57</v>
      </c>
      <c r="S126" s="490">
        <v>0</v>
      </c>
      <c r="T126" s="18">
        <v>0</v>
      </c>
      <c r="U126" s="548">
        <v>0</v>
      </c>
      <c r="V126" s="18">
        <v>0</v>
      </c>
      <c r="W126" s="64">
        <v>0</v>
      </c>
      <c r="X126" s="18">
        <v>0</v>
      </c>
      <c r="Y126" s="18">
        <v>0</v>
      </c>
      <c r="Z126" s="18">
        <v>0</v>
      </c>
      <c r="AA126" s="18">
        <v>0</v>
      </c>
      <c r="AB126" s="18">
        <v>0</v>
      </c>
      <c r="AC126" s="18">
        <v>0</v>
      </c>
      <c r="AD126" s="18">
        <v>0</v>
      </c>
      <c r="AE126" s="18">
        <v>0</v>
      </c>
      <c r="AF126" s="18">
        <v>0</v>
      </c>
      <c r="AG126" s="64">
        <v>0</v>
      </c>
      <c r="AH126" s="18">
        <v>0</v>
      </c>
      <c r="AI126" s="64">
        <v>0</v>
      </c>
      <c r="AJ126" s="18">
        <v>0</v>
      </c>
      <c r="AK126" s="18">
        <v>194</v>
      </c>
      <c r="AL126" s="64">
        <v>190</v>
      </c>
      <c r="AM126" s="18">
        <v>2</v>
      </c>
      <c r="AN126" s="18">
        <v>2</v>
      </c>
      <c r="AO126" s="18">
        <v>0</v>
      </c>
      <c r="AP126" s="64">
        <v>0</v>
      </c>
      <c r="AQ126" s="64">
        <v>196</v>
      </c>
      <c r="AR126" s="11">
        <v>192</v>
      </c>
      <c r="AS126" s="17">
        <v>0</v>
      </c>
      <c r="AT126" s="490">
        <v>0</v>
      </c>
      <c r="AU126" s="64">
        <v>0</v>
      </c>
      <c r="AV126" s="18">
        <v>0</v>
      </c>
      <c r="AW126" s="64">
        <v>0</v>
      </c>
      <c r="AX126" s="18">
        <v>0</v>
      </c>
      <c r="AY126" s="17">
        <v>0</v>
      </c>
      <c r="AZ126" s="490">
        <v>0</v>
      </c>
      <c r="BA126" s="17">
        <v>0</v>
      </c>
      <c r="BB126" s="18">
        <v>0</v>
      </c>
      <c r="BC126" s="17">
        <v>0</v>
      </c>
      <c r="BD126" s="18">
        <v>0</v>
      </c>
      <c r="BE126" s="17">
        <v>0</v>
      </c>
      <c r="BF126" s="18">
        <v>0</v>
      </c>
      <c r="BG126" s="17">
        <v>0</v>
      </c>
      <c r="BH126" s="18">
        <v>0</v>
      </c>
      <c r="BI126" s="17">
        <v>0</v>
      </c>
      <c r="BJ126" s="18">
        <v>0</v>
      </c>
      <c r="BK126" s="17">
        <v>3196.936999999999</v>
      </c>
      <c r="BL126" s="17">
        <v>3158.9769999999999</v>
      </c>
      <c r="BM126" s="17">
        <v>25</v>
      </c>
      <c r="BN126" s="17">
        <v>25</v>
      </c>
      <c r="BO126" s="18">
        <v>0</v>
      </c>
      <c r="BP126" s="18">
        <v>0</v>
      </c>
      <c r="BQ126" s="64">
        <v>3221.936999999999</v>
      </c>
      <c r="BR126" s="18">
        <v>3183.9769999999999</v>
      </c>
      <c r="BS126" s="729">
        <v>0.44038498918216779</v>
      </c>
      <c r="BT126" s="17">
        <v>0</v>
      </c>
      <c r="BU126" s="17">
        <v>0</v>
      </c>
      <c r="BV126" s="17">
        <v>0</v>
      </c>
      <c r="BW126" s="17">
        <v>0</v>
      </c>
      <c r="BX126" s="17">
        <v>0</v>
      </c>
      <c r="BY126" s="17">
        <v>0</v>
      </c>
      <c r="BZ126" s="17">
        <v>0</v>
      </c>
      <c r="CA126" s="17">
        <v>0</v>
      </c>
      <c r="CB126" s="17">
        <v>0</v>
      </c>
      <c r="CC126" s="17">
        <v>0</v>
      </c>
      <c r="CD126" s="17">
        <v>0</v>
      </c>
      <c r="CE126" s="17">
        <v>0</v>
      </c>
      <c r="CF126" s="17">
        <v>0</v>
      </c>
      <c r="CG126" s="17">
        <v>0</v>
      </c>
      <c r="CH126" s="17">
        <v>0</v>
      </c>
      <c r="CI126" s="17">
        <v>0</v>
      </c>
      <c r="CJ126" s="17">
        <v>0</v>
      </c>
      <c r="CK126" s="17">
        <v>0</v>
      </c>
      <c r="CL126" s="702">
        <v>3752692.5280799991</v>
      </c>
      <c r="CM126" s="702">
        <v>3708133.5616800003</v>
      </c>
      <c r="CN126" s="702">
        <v>29346</v>
      </c>
      <c r="CO126" s="702">
        <v>29346</v>
      </c>
      <c r="CP126" s="702">
        <v>0</v>
      </c>
      <c r="CQ126" s="702">
        <v>0</v>
      </c>
      <c r="CR126" s="704">
        <v>3782038.5280799991</v>
      </c>
      <c r="CS126" s="703">
        <v>3737479.5616800003</v>
      </c>
      <c r="CT126" s="23" t="s">
        <v>56</v>
      </c>
      <c r="CU126" s="23" t="s">
        <v>56</v>
      </c>
      <c r="CV126" s="23" t="s">
        <v>56</v>
      </c>
      <c r="CW126" s="23" t="s">
        <v>56</v>
      </c>
      <c r="CX126" s="23" t="s">
        <v>56</v>
      </c>
      <c r="CY126" s="23" t="s">
        <v>56</v>
      </c>
      <c r="CZ126" s="23" t="s">
        <v>56</v>
      </c>
      <c r="DA126" s="23" t="s">
        <v>56</v>
      </c>
      <c r="DB126" s="728">
        <v>32548801.759999998</v>
      </c>
      <c r="DC126" s="10"/>
      <c r="DD126" s="692">
        <v>7.3161826110000003</v>
      </c>
      <c r="DE126" s="120"/>
      <c r="DF126" s="120"/>
      <c r="DG126" s="120"/>
      <c r="DH126" s="140"/>
      <c r="DI126" s="140"/>
      <c r="DJ126" s="140"/>
      <c r="DK126" s="140"/>
      <c r="DL126" s="548" t="s">
        <v>56</v>
      </c>
      <c r="DM126" s="548" t="s">
        <v>56</v>
      </c>
      <c r="DN126" s="203" t="s">
        <v>868</v>
      </c>
      <c r="DO126" s="700">
        <v>1779.1666666666699</v>
      </c>
      <c r="DP126" s="713" t="s">
        <v>56</v>
      </c>
      <c r="DQ126" s="548" t="s">
        <v>56</v>
      </c>
      <c r="DR126" s="673" t="s">
        <v>56</v>
      </c>
      <c r="DS126" s="203" t="s">
        <v>56</v>
      </c>
      <c r="DT126" s="1160" t="s">
        <v>56</v>
      </c>
      <c r="DU126" s="711">
        <v>45.14360655737697</v>
      </c>
      <c r="DV126" s="711">
        <v>44.692386844554704</v>
      </c>
      <c r="DW126" s="711">
        <v>43.5197404796832</v>
      </c>
      <c r="DX126" s="711">
        <v>-17.364195256363761</v>
      </c>
      <c r="DY126" s="710">
        <v>1.1915690866510518</v>
      </c>
      <c r="DZ126" s="710">
        <v>-0.97651535218889718</v>
      </c>
      <c r="EA126" s="710">
        <v>1.1362058549612699</v>
      </c>
      <c r="EB126" s="710">
        <v>-0.96738103399490583</v>
      </c>
      <c r="EC126" s="236"/>
      <c r="ED126" s="49"/>
      <c r="EE126" s="232"/>
      <c r="EF126" s="700">
        <v>45154</v>
      </c>
      <c r="EG126" s="712">
        <v>-45154</v>
      </c>
      <c r="EH126" s="44"/>
    </row>
    <row r="127" spans="1:138" ht="41.25" customHeight="1" x14ac:dyDescent="0.25">
      <c r="A127" s="871" t="s">
        <v>49</v>
      </c>
      <c r="B127" s="656" t="s">
        <v>96</v>
      </c>
      <c r="C127" s="656" t="s">
        <v>175</v>
      </c>
      <c r="D127" s="691" t="s">
        <v>237</v>
      </c>
      <c r="E127" s="656" t="s">
        <v>238</v>
      </c>
      <c r="F127" s="656" t="s">
        <v>997</v>
      </c>
      <c r="G127" s="901" t="s">
        <v>242</v>
      </c>
      <c r="H127" s="897" t="s">
        <v>55</v>
      </c>
      <c r="I127" s="17" t="s">
        <v>860</v>
      </c>
      <c r="J127" s="64">
        <v>13.2</v>
      </c>
      <c r="K127" s="665">
        <v>11.408672259294681</v>
      </c>
      <c r="L127" s="665">
        <v>33.980681747502004</v>
      </c>
      <c r="M127" s="64">
        <v>3249</v>
      </c>
      <c r="N127" s="726">
        <v>41048316.950000003</v>
      </c>
      <c r="O127" s="548" t="s">
        <v>863</v>
      </c>
      <c r="P127" s="909">
        <v>9.5567635360000001</v>
      </c>
      <c r="Q127" s="203" t="s">
        <v>57</v>
      </c>
      <c r="R127" s="205" t="s">
        <v>57</v>
      </c>
      <c r="S127" s="490">
        <v>0</v>
      </c>
      <c r="T127" s="18">
        <v>0</v>
      </c>
      <c r="U127" s="548">
        <v>0</v>
      </c>
      <c r="V127" s="18">
        <v>0</v>
      </c>
      <c r="W127" s="64">
        <v>0</v>
      </c>
      <c r="X127" s="18">
        <v>0</v>
      </c>
      <c r="Y127" s="18">
        <v>0</v>
      </c>
      <c r="Z127" s="18">
        <v>0</v>
      </c>
      <c r="AA127" s="18">
        <v>0</v>
      </c>
      <c r="AB127" s="18">
        <v>0</v>
      </c>
      <c r="AC127" s="18">
        <v>0</v>
      </c>
      <c r="AD127" s="18">
        <v>0</v>
      </c>
      <c r="AE127" s="18">
        <v>0</v>
      </c>
      <c r="AF127" s="18">
        <v>0</v>
      </c>
      <c r="AG127" s="64">
        <v>0</v>
      </c>
      <c r="AH127" s="18">
        <v>0</v>
      </c>
      <c r="AI127" s="64">
        <v>0</v>
      </c>
      <c r="AJ127" s="18">
        <v>0</v>
      </c>
      <c r="AK127" s="18">
        <v>194</v>
      </c>
      <c r="AL127" s="64">
        <v>194</v>
      </c>
      <c r="AM127" s="18">
        <v>5</v>
      </c>
      <c r="AN127" s="18">
        <v>5</v>
      </c>
      <c r="AO127" s="18">
        <v>0</v>
      </c>
      <c r="AP127" s="64">
        <v>0</v>
      </c>
      <c r="AQ127" s="64">
        <v>199</v>
      </c>
      <c r="AR127" s="11">
        <v>199</v>
      </c>
      <c r="AS127" s="17">
        <v>0</v>
      </c>
      <c r="AT127" s="490">
        <v>0</v>
      </c>
      <c r="AU127" s="64">
        <v>0</v>
      </c>
      <c r="AV127" s="18">
        <v>0</v>
      </c>
      <c r="AW127" s="64">
        <v>0</v>
      </c>
      <c r="AX127" s="18">
        <v>0</v>
      </c>
      <c r="AY127" s="17">
        <v>0</v>
      </c>
      <c r="AZ127" s="490">
        <v>0</v>
      </c>
      <c r="BA127" s="17">
        <v>0</v>
      </c>
      <c r="BB127" s="18">
        <v>0</v>
      </c>
      <c r="BC127" s="17">
        <v>0</v>
      </c>
      <c r="BD127" s="18">
        <v>0</v>
      </c>
      <c r="BE127" s="17">
        <v>0</v>
      </c>
      <c r="BF127" s="18">
        <v>0</v>
      </c>
      <c r="BG127" s="17">
        <v>0</v>
      </c>
      <c r="BH127" s="18">
        <v>0</v>
      </c>
      <c r="BI127" s="17">
        <v>0</v>
      </c>
      <c r="BJ127" s="18">
        <v>0</v>
      </c>
      <c r="BK127" s="17">
        <v>2364.1889999999989</v>
      </c>
      <c r="BL127" s="17">
        <v>2364.1889999999999</v>
      </c>
      <c r="BM127" s="17">
        <v>77.88</v>
      </c>
      <c r="BN127" s="17">
        <v>77.88</v>
      </c>
      <c r="BO127" s="18">
        <v>0</v>
      </c>
      <c r="BP127" s="18">
        <v>0</v>
      </c>
      <c r="BQ127" s="64">
        <v>2442.0689999999991</v>
      </c>
      <c r="BR127" s="18">
        <v>2442.069</v>
      </c>
      <c r="BS127" s="729">
        <v>0.25553305685557764</v>
      </c>
      <c r="BT127" s="17">
        <v>0</v>
      </c>
      <c r="BU127" s="17">
        <v>0</v>
      </c>
      <c r="BV127" s="17">
        <v>0</v>
      </c>
      <c r="BW127" s="17">
        <v>0</v>
      </c>
      <c r="BX127" s="17">
        <v>0</v>
      </c>
      <c r="BY127" s="17">
        <v>0</v>
      </c>
      <c r="BZ127" s="17">
        <v>0</v>
      </c>
      <c r="CA127" s="17">
        <v>0</v>
      </c>
      <c r="CB127" s="17">
        <v>0</v>
      </c>
      <c r="CC127" s="17">
        <v>0</v>
      </c>
      <c r="CD127" s="17">
        <v>0</v>
      </c>
      <c r="CE127" s="17">
        <v>0</v>
      </c>
      <c r="CF127" s="17">
        <v>0</v>
      </c>
      <c r="CG127" s="17">
        <v>0</v>
      </c>
      <c r="CH127" s="17">
        <v>0</v>
      </c>
      <c r="CI127" s="17">
        <v>0</v>
      </c>
      <c r="CJ127" s="17">
        <v>0</v>
      </c>
      <c r="CK127" s="17">
        <v>0</v>
      </c>
      <c r="CL127" s="702">
        <v>2775179.615759999</v>
      </c>
      <c r="CM127" s="702">
        <v>2775179.61576</v>
      </c>
      <c r="CN127" s="702">
        <v>91418.659199999995</v>
      </c>
      <c r="CO127" s="702">
        <v>91418.659199999995</v>
      </c>
      <c r="CP127" s="702">
        <v>0</v>
      </c>
      <c r="CQ127" s="702">
        <v>0</v>
      </c>
      <c r="CR127" s="704">
        <v>2866598.2749599991</v>
      </c>
      <c r="CS127" s="703">
        <v>2866598.2749600001</v>
      </c>
      <c r="CT127" s="23" t="s">
        <v>56</v>
      </c>
      <c r="CU127" s="23" t="s">
        <v>56</v>
      </c>
      <c r="CV127" s="23" t="s">
        <v>56</v>
      </c>
      <c r="CW127" s="23" t="s">
        <v>56</v>
      </c>
      <c r="CX127" s="23" t="s">
        <v>56</v>
      </c>
      <c r="CY127" s="23" t="s">
        <v>56</v>
      </c>
      <c r="CZ127" s="23" t="s">
        <v>56</v>
      </c>
      <c r="DA127" s="23" t="s">
        <v>56</v>
      </c>
      <c r="DB127" s="728">
        <v>41048316.950000003</v>
      </c>
      <c r="DC127" s="10"/>
      <c r="DD127" s="692">
        <v>9.5567635360000001</v>
      </c>
      <c r="DE127" s="120"/>
      <c r="DF127" s="120"/>
      <c r="DG127" s="120"/>
      <c r="DH127" s="140"/>
      <c r="DI127" s="140"/>
      <c r="DJ127" s="140"/>
      <c r="DK127" s="140"/>
      <c r="DL127" s="548" t="s">
        <v>56</v>
      </c>
      <c r="DM127" s="548" t="s">
        <v>56</v>
      </c>
      <c r="DN127" s="203" t="s">
        <v>868</v>
      </c>
      <c r="DO127" s="700">
        <v>3322.8333333333298</v>
      </c>
      <c r="DP127" s="713" t="s">
        <v>56</v>
      </c>
      <c r="DQ127" s="548" t="s">
        <v>56</v>
      </c>
      <c r="DR127" s="673" t="s">
        <v>56</v>
      </c>
      <c r="DS127" s="203" t="s">
        <v>56</v>
      </c>
      <c r="DT127" s="1160" t="s">
        <v>56</v>
      </c>
      <c r="DU127" s="711">
        <v>68.254702312283769</v>
      </c>
      <c r="DV127" s="711">
        <v>53.876464506586998</v>
      </c>
      <c r="DW127" s="711">
        <v>68.485628656422406</v>
      </c>
      <c r="DX127" s="711">
        <v>53.645835597385286</v>
      </c>
      <c r="DY127" s="710">
        <v>0.52395044389828016</v>
      </c>
      <c r="DZ127" s="710">
        <v>0.52203061465411971</v>
      </c>
      <c r="EA127" s="710">
        <v>0.52376969993782396</v>
      </c>
      <c r="EB127" s="710">
        <v>0.52221891810285703</v>
      </c>
      <c r="EC127" s="236"/>
      <c r="ED127" s="49"/>
      <c r="EE127" s="232"/>
      <c r="EF127" s="700">
        <v>0</v>
      </c>
      <c r="EG127" s="712">
        <v>311624</v>
      </c>
      <c r="EH127" s="44"/>
    </row>
    <row r="128" spans="1:138" ht="41.25" customHeight="1" x14ac:dyDescent="0.25">
      <c r="A128" s="871" t="s">
        <v>49</v>
      </c>
      <c r="B128" s="656" t="s">
        <v>96</v>
      </c>
      <c r="C128" s="656" t="s">
        <v>175</v>
      </c>
      <c r="D128" s="691" t="s">
        <v>237</v>
      </c>
      <c r="E128" s="656" t="s">
        <v>238</v>
      </c>
      <c r="F128" s="656" t="s">
        <v>239</v>
      </c>
      <c r="G128" s="901" t="s">
        <v>240</v>
      </c>
      <c r="H128" s="897" t="s">
        <v>55</v>
      </c>
      <c r="I128" s="17" t="s">
        <v>860</v>
      </c>
      <c r="J128" s="64">
        <v>13.2</v>
      </c>
      <c r="K128" s="665">
        <v>11.660166036553681</v>
      </c>
      <c r="L128" s="665">
        <v>2.8231060547340001</v>
      </c>
      <c r="M128" s="64">
        <v>19</v>
      </c>
      <c r="N128" s="726">
        <v>31327623.200000003</v>
      </c>
      <c r="O128" s="548" t="s">
        <v>863</v>
      </c>
      <c r="P128" s="909">
        <v>5.8072199480000002</v>
      </c>
      <c r="Q128" s="203" t="s">
        <v>57</v>
      </c>
      <c r="R128" s="205" t="s">
        <v>57</v>
      </c>
      <c r="S128" s="490">
        <v>0</v>
      </c>
      <c r="T128" s="18">
        <v>0</v>
      </c>
      <c r="U128" s="548">
        <v>0</v>
      </c>
      <c r="V128" s="18">
        <v>0</v>
      </c>
      <c r="W128" s="64">
        <v>0</v>
      </c>
      <c r="X128" s="18">
        <v>0</v>
      </c>
      <c r="Y128" s="18">
        <v>0</v>
      </c>
      <c r="Z128" s="18">
        <v>0</v>
      </c>
      <c r="AA128" s="18">
        <v>0</v>
      </c>
      <c r="AB128" s="18">
        <v>0</v>
      </c>
      <c r="AC128" s="18">
        <v>0</v>
      </c>
      <c r="AD128" s="18">
        <v>0</v>
      </c>
      <c r="AE128" s="18">
        <v>0</v>
      </c>
      <c r="AF128" s="18">
        <v>0</v>
      </c>
      <c r="AG128" s="64">
        <v>1</v>
      </c>
      <c r="AH128" s="18">
        <v>1</v>
      </c>
      <c r="AI128" s="64">
        <v>0</v>
      </c>
      <c r="AJ128" s="18">
        <v>0</v>
      </c>
      <c r="AK128" s="18">
        <v>1</v>
      </c>
      <c r="AL128" s="64">
        <v>1</v>
      </c>
      <c r="AM128" s="18">
        <v>0</v>
      </c>
      <c r="AN128" s="18" t="s">
        <v>58</v>
      </c>
      <c r="AO128" s="18">
        <v>0</v>
      </c>
      <c r="AP128" s="64">
        <v>0</v>
      </c>
      <c r="AQ128" s="64">
        <v>2</v>
      </c>
      <c r="AR128" s="11">
        <v>2</v>
      </c>
      <c r="AS128" s="17">
        <v>0</v>
      </c>
      <c r="AT128" s="490">
        <v>0</v>
      </c>
      <c r="AU128" s="64">
        <v>0</v>
      </c>
      <c r="AV128" s="18">
        <v>0</v>
      </c>
      <c r="AW128" s="64">
        <v>0</v>
      </c>
      <c r="AX128" s="18">
        <v>0</v>
      </c>
      <c r="AY128" s="17">
        <v>0</v>
      </c>
      <c r="AZ128" s="490">
        <v>0</v>
      </c>
      <c r="BA128" s="17">
        <v>0</v>
      </c>
      <c r="BB128" s="18">
        <v>0</v>
      </c>
      <c r="BC128" s="17">
        <v>0</v>
      </c>
      <c r="BD128" s="18">
        <v>0</v>
      </c>
      <c r="BE128" s="17">
        <v>0</v>
      </c>
      <c r="BF128" s="18">
        <v>0</v>
      </c>
      <c r="BG128" s="17">
        <v>3000</v>
      </c>
      <c r="BH128" s="18">
        <v>3000</v>
      </c>
      <c r="BI128" s="17">
        <v>0</v>
      </c>
      <c r="BJ128" s="18">
        <v>0</v>
      </c>
      <c r="BK128" s="17">
        <v>10</v>
      </c>
      <c r="BL128" s="17">
        <v>10</v>
      </c>
      <c r="BM128" s="17">
        <v>0</v>
      </c>
      <c r="BN128" s="17" t="s">
        <v>58</v>
      </c>
      <c r="BO128" s="18">
        <v>0</v>
      </c>
      <c r="BP128" s="18">
        <v>0</v>
      </c>
      <c r="BQ128" s="64">
        <v>3010</v>
      </c>
      <c r="BR128" s="18">
        <v>3010</v>
      </c>
      <c r="BS128" s="729">
        <v>0.51832030247737393</v>
      </c>
      <c r="BT128" s="17">
        <v>0</v>
      </c>
      <c r="BU128" s="17">
        <v>0</v>
      </c>
      <c r="BV128" s="17">
        <v>0</v>
      </c>
      <c r="BW128" s="17">
        <v>0</v>
      </c>
      <c r="BX128" s="17">
        <v>0</v>
      </c>
      <c r="BY128" s="17">
        <v>0</v>
      </c>
      <c r="BZ128" s="17">
        <v>0</v>
      </c>
      <c r="CA128" s="17">
        <v>0</v>
      </c>
      <c r="CB128" s="17">
        <v>0</v>
      </c>
      <c r="CC128" s="17">
        <v>0</v>
      </c>
      <c r="CD128" s="17">
        <v>0</v>
      </c>
      <c r="CE128" s="17">
        <v>0</v>
      </c>
      <c r="CF128" s="17">
        <v>0</v>
      </c>
      <c r="CG128" s="17">
        <v>0</v>
      </c>
      <c r="CH128" s="17">
        <v>15137279.999999998</v>
      </c>
      <c r="CI128" s="17">
        <v>15137279.999999998</v>
      </c>
      <c r="CJ128" s="17">
        <v>0</v>
      </c>
      <c r="CK128" s="17">
        <v>0</v>
      </c>
      <c r="CL128" s="702">
        <v>11738.400000000001</v>
      </c>
      <c r="CM128" s="702">
        <v>11738.400000000001</v>
      </c>
      <c r="CN128" s="702">
        <v>0</v>
      </c>
      <c r="CO128" s="702">
        <v>0</v>
      </c>
      <c r="CP128" s="702">
        <v>0</v>
      </c>
      <c r="CQ128" s="702">
        <v>0</v>
      </c>
      <c r="CR128" s="704">
        <v>15149018.399999999</v>
      </c>
      <c r="CS128" s="703">
        <v>15149018.399999999</v>
      </c>
      <c r="CT128" s="23" t="s">
        <v>56</v>
      </c>
      <c r="CU128" s="23" t="s">
        <v>56</v>
      </c>
      <c r="CV128" s="23" t="s">
        <v>56</v>
      </c>
      <c r="CW128" s="23" t="s">
        <v>56</v>
      </c>
      <c r="CX128" s="23" t="s">
        <v>56</v>
      </c>
      <c r="CY128" s="23" t="s">
        <v>56</v>
      </c>
      <c r="CZ128" s="23" t="s">
        <v>56</v>
      </c>
      <c r="DA128" s="23" t="s">
        <v>56</v>
      </c>
      <c r="DB128" s="728">
        <v>31327623.200000003</v>
      </c>
      <c r="DC128" s="10"/>
      <c r="DD128" s="692">
        <v>5.8072199480000002</v>
      </c>
      <c r="DE128" s="120"/>
      <c r="DF128" s="120"/>
      <c r="DG128" s="120"/>
      <c r="DH128" s="140"/>
      <c r="DI128" s="140"/>
      <c r="DJ128" s="140"/>
      <c r="DK128" s="140"/>
      <c r="DL128" s="548" t="s">
        <v>56</v>
      </c>
      <c r="DM128" s="548" t="s">
        <v>56</v>
      </c>
      <c r="DN128" s="203" t="s">
        <v>868</v>
      </c>
      <c r="DO128" s="700">
        <v>116</v>
      </c>
      <c r="DP128" s="713" t="s">
        <v>56</v>
      </c>
      <c r="DQ128" s="548" t="s">
        <v>56</v>
      </c>
      <c r="DR128" s="673" t="s">
        <v>56</v>
      </c>
      <c r="DS128" s="203" t="s">
        <v>56</v>
      </c>
      <c r="DT128" s="1160" t="s">
        <v>56</v>
      </c>
      <c r="DU128" s="711">
        <v>59.913793103448278</v>
      </c>
      <c r="DV128" s="711">
        <v>279.84733610393499</v>
      </c>
      <c r="DW128" s="711">
        <v>28.455782312925201</v>
      </c>
      <c r="DX128" s="711">
        <v>-2.0705009276437991</v>
      </c>
      <c r="DY128" s="710">
        <v>0.43103448275862066</v>
      </c>
      <c r="DZ128" s="710">
        <v>0.20595429755263517</v>
      </c>
      <c r="EA128" s="710">
        <v>0.20408163265306101</v>
      </c>
      <c r="EB128" s="710">
        <v>0.27932385075242233</v>
      </c>
      <c r="EC128" s="236"/>
      <c r="ED128" s="49"/>
      <c r="EE128" s="232"/>
      <c r="EF128" s="700">
        <v>0</v>
      </c>
      <c r="EG128" s="712">
        <v>3373.3333333333335</v>
      </c>
      <c r="EH128" s="44"/>
    </row>
    <row r="129" spans="1:138" ht="41.25" customHeight="1" x14ac:dyDescent="0.25">
      <c r="A129" s="871" t="s">
        <v>49</v>
      </c>
      <c r="B129" s="656" t="s">
        <v>96</v>
      </c>
      <c r="C129" s="656" t="s">
        <v>175</v>
      </c>
      <c r="D129" s="691" t="s">
        <v>237</v>
      </c>
      <c r="E129" s="656" t="s">
        <v>238</v>
      </c>
      <c r="F129" s="656" t="s">
        <v>998</v>
      </c>
      <c r="G129" s="901" t="s">
        <v>999</v>
      </c>
      <c r="H129" s="897" t="s">
        <v>55</v>
      </c>
      <c r="I129" s="17" t="s">
        <v>860</v>
      </c>
      <c r="J129" s="64">
        <v>13.2</v>
      </c>
      <c r="K129" s="665">
        <v>11.660166036553681</v>
      </c>
      <c r="L129" s="665">
        <v>66.238257437982</v>
      </c>
      <c r="M129" s="64">
        <v>3059</v>
      </c>
      <c r="N129" s="726">
        <v>42323658.880000003</v>
      </c>
      <c r="O129" s="548" t="s">
        <v>863</v>
      </c>
      <c r="P129" s="909">
        <v>12.300332020000001</v>
      </c>
      <c r="Q129" s="203" t="s">
        <v>57</v>
      </c>
      <c r="R129" s="205" t="s">
        <v>57</v>
      </c>
      <c r="S129" s="490">
        <v>0</v>
      </c>
      <c r="T129" s="18">
        <v>0</v>
      </c>
      <c r="U129" s="548">
        <v>0</v>
      </c>
      <c r="V129" s="18">
        <v>0</v>
      </c>
      <c r="W129" s="64">
        <v>0</v>
      </c>
      <c r="X129" s="18">
        <v>0</v>
      </c>
      <c r="Y129" s="18">
        <v>0</v>
      </c>
      <c r="Z129" s="18">
        <v>0</v>
      </c>
      <c r="AA129" s="18">
        <v>0</v>
      </c>
      <c r="AB129" s="18">
        <v>0</v>
      </c>
      <c r="AC129" s="18">
        <v>0</v>
      </c>
      <c r="AD129" s="18">
        <v>0</v>
      </c>
      <c r="AE129" s="18">
        <v>0</v>
      </c>
      <c r="AF129" s="18">
        <v>0</v>
      </c>
      <c r="AG129" s="64">
        <v>0</v>
      </c>
      <c r="AH129" s="18">
        <v>0</v>
      </c>
      <c r="AI129" s="64">
        <v>0</v>
      </c>
      <c r="AJ129" s="18">
        <v>0</v>
      </c>
      <c r="AK129" s="18">
        <v>256</v>
      </c>
      <c r="AL129" s="64">
        <v>256</v>
      </c>
      <c r="AM129" s="18">
        <v>5</v>
      </c>
      <c r="AN129" s="18">
        <v>5</v>
      </c>
      <c r="AO129" s="18">
        <v>0</v>
      </c>
      <c r="AP129" s="64">
        <v>0</v>
      </c>
      <c r="AQ129" s="64">
        <v>261</v>
      </c>
      <c r="AR129" s="11">
        <v>261</v>
      </c>
      <c r="AS129" s="17">
        <v>0</v>
      </c>
      <c r="AT129" s="490">
        <v>0</v>
      </c>
      <c r="AU129" s="64">
        <v>0</v>
      </c>
      <c r="AV129" s="18">
        <v>0</v>
      </c>
      <c r="AW129" s="64">
        <v>0</v>
      </c>
      <c r="AX129" s="18">
        <v>0</v>
      </c>
      <c r="AY129" s="17">
        <v>0</v>
      </c>
      <c r="AZ129" s="490">
        <v>0</v>
      </c>
      <c r="BA129" s="17">
        <v>0</v>
      </c>
      <c r="BB129" s="18">
        <v>0</v>
      </c>
      <c r="BC129" s="17">
        <v>0</v>
      </c>
      <c r="BD129" s="18">
        <v>0</v>
      </c>
      <c r="BE129" s="17">
        <v>0</v>
      </c>
      <c r="BF129" s="18">
        <v>0</v>
      </c>
      <c r="BG129" s="17">
        <v>0</v>
      </c>
      <c r="BH129" s="18">
        <v>0</v>
      </c>
      <c r="BI129" s="17">
        <v>0</v>
      </c>
      <c r="BJ129" s="18">
        <v>0</v>
      </c>
      <c r="BK129" s="17">
        <v>3519.3369999999986</v>
      </c>
      <c r="BL129" s="17">
        <v>3519.3369999999982</v>
      </c>
      <c r="BM129" s="17">
        <v>50.76</v>
      </c>
      <c r="BN129" s="17">
        <v>50.760000000000005</v>
      </c>
      <c r="BO129" s="18">
        <v>0</v>
      </c>
      <c r="BP129" s="18">
        <v>0</v>
      </c>
      <c r="BQ129" s="64">
        <v>3570.0969999999988</v>
      </c>
      <c r="BR129" s="18">
        <v>3570.0969999999984</v>
      </c>
      <c r="BS129" s="729">
        <v>0.29024395391889579</v>
      </c>
      <c r="BT129" s="17">
        <v>0</v>
      </c>
      <c r="BU129" s="17">
        <v>0</v>
      </c>
      <c r="BV129" s="17">
        <v>0</v>
      </c>
      <c r="BW129" s="17">
        <v>0</v>
      </c>
      <c r="BX129" s="17">
        <v>0</v>
      </c>
      <c r="BY129" s="17">
        <v>0</v>
      </c>
      <c r="BZ129" s="17">
        <v>0</v>
      </c>
      <c r="CA129" s="17">
        <v>0</v>
      </c>
      <c r="CB129" s="17">
        <v>0</v>
      </c>
      <c r="CC129" s="17">
        <v>0</v>
      </c>
      <c r="CD129" s="17">
        <v>0</v>
      </c>
      <c r="CE129" s="17">
        <v>0</v>
      </c>
      <c r="CF129" s="17">
        <v>0</v>
      </c>
      <c r="CG129" s="17">
        <v>0</v>
      </c>
      <c r="CH129" s="17">
        <v>0</v>
      </c>
      <c r="CI129" s="17">
        <v>0</v>
      </c>
      <c r="CJ129" s="17">
        <v>0</v>
      </c>
      <c r="CK129" s="17">
        <v>0</v>
      </c>
      <c r="CL129" s="702">
        <v>4131138.5440799985</v>
      </c>
      <c r="CM129" s="702">
        <v>4131138.544079998</v>
      </c>
      <c r="CN129" s="702">
        <v>59584.118399999999</v>
      </c>
      <c r="CO129" s="702">
        <v>59584.118400000014</v>
      </c>
      <c r="CP129" s="702">
        <v>0</v>
      </c>
      <c r="CQ129" s="702">
        <v>0</v>
      </c>
      <c r="CR129" s="704">
        <v>4190722.6624799985</v>
      </c>
      <c r="CS129" s="703">
        <v>4190722.6624799981</v>
      </c>
      <c r="CT129" s="23" t="s">
        <v>56</v>
      </c>
      <c r="CU129" s="23" t="s">
        <v>56</v>
      </c>
      <c r="CV129" s="23" t="s">
        <v>56</v>
      </c>
      <c r="CW129" s="23" t="s">
        <v>56</v>
      </c>
      <c r="CX129" s="23" t="s">
        <v>56</v>
      </c>
      <c r="CY129" s="23" t="s">
        <v>56</v>
      </c>
      <c r="CZ129" s="23" t="s">
        <v>56</v>
      </c>
      <c r="DA129" s="23" t="s">
        <v>56</v>
      </c>
      <c r="DB129" s="728">
        <v>42323658.880000003</v>
      </c>
      <c r="DC129" s="10"/>
      <c r="DD129" s="692">
        <v>12.300332020000001</v>
      </c>
      <c r="DE129" s="120"/>
      <c r="DF129" s="120"/>
      <c r="DG129" s="120"/>
      <c r="DH129" s="140"/>
      <c r="DI129" s="140"/>
      <c r="DJ129" s="140"/>
      <c r="DK129" s="140"/>
      <c r="DL129" s="548" t="s">
        <v>56</v>
      </c>
      <c r="DM129" s="548" t="s">
        <v>56</v>
      </c>
      <c r="DN129" s="203" t="s">
        <v>868</v>
      </c>
      <c r="DO129" s="700">
        <v>3097</v>
      </c>
      <c r="DP129" s="713" t="s">
        <v>56</v>
      </c>
      <c r="DQ129" s="548" t="s">
        <v>56</v>
      </c>
      <c r="DR129" s="673" t="s">
        <v>56</v>
      </c>
      <c r="DS129" s="203" t="s">
        <v>56</v>
      </c>
      <c r="DT129" s="1160" t="s">
        <v>56</v>
      </c>
      <c r="DU129" s="711">
        <v>200.82660639328381</v>
      </c>
      <c r="DV129" s="711">
        <v>-2.471263480987318E-2</v>
      </c>
      <c r="DW129" s="711">
        <v>166.02467270308699</v>
      </c>
      <c r="DX129" s="711">
        <v>8.8432482493171278</v>
      </c>
      <c r="DY129" s="710">
        <v>1.8340329350984823</v>
      </c>
      <c r="DZ129" s="710">
        <v>-0.20337582868667714</v>
      </c>
      <c r="EA129" s="710">
        <v>1.66820866869354</v>
      </c>
      <c r="EB129" s="710">
        <v>-6.123088920400277E-2</v>
      </c>
      <c r="EC129" s="236"/>
      <c r="ED129" s="49"/>
      <c r="EE129" s="232"/>
      <c r="EF129" s="700">
        <v>265826</v>
      </c>
      <c r="EG129" s="712">
        <v>-128154</v>
      </c>
      <c r="EH129" s="44"/>
    </row>
    <row r="130" spans="1:138" ht="41.25" customHeight="1" x14ac:dyDescent="0.25">
      <c r="A130" s="871" t="s">
        <v>49</v>
      </c>
      <c r="B130" s="656" t="s">
        <v>96</v>
      </c>
      <c r="C130" s="656" t="s">
        <v>175</v>
      </c>
      <c r="D130" s="691" t="s">
        <v>237</v>
      </c>
      <c r="E130" s="656" t="s">
        <v>238</v>
      </c>
      <c r="F130" s="656" t="s">
        <v>241</v>
      </c>
      <c r="G130" s="901" t="s">
        <v>242</v>
      </c>
      <c r="H130" s="897" t="s">
        <v>55</v>
      </c>
      <c r="I130" s="17" t="s">
        <v>860</v>
      </c>
      <c r="J130" s="64">
        <v>13.2</v>
      </c>
      <c r="K130" s="665">
        <v>11.705892177873498</v>
      </c>
      <c r="L130" s="665">
        <v>23.665340859867001</v>
      </c>
      <c r="M130" s="64">
        <v>3223</v>
      </c>
      <c r="N130" s="726">
        <v>62253637.75</v>
      </c>
      <c r="O130" s="548" t="s">
        <v>863</v>
      </c>
      <c r="P130" s="909">
        <v>7.8267911879999996</v>
      </c>
      <c r="Q130" s="203" t="s">
        <v>57</v>
      </c>
      <c r="R130" s="205" t="s">
        <v>57</v>
      </c>
      <c r="S130" s="490">
        <v>0</v>
      </c>
      <c r="T130" s="18">
        <v>0</v>
      </c>
      <c r="U130" s="548">
        <v>0</v>
      </c>
      <c r="V130" s="18">
        <v>0</v>
      </c>
      <c r="W130" s="64">
        <v>0</v>
      </c>
      <c r="X130" s="18">
        <v>0</v>
      </c>
      <c r="Y130" s="18">
        <v>0</v>
      </c>
      <c r="Z130" s="18">
        <v>0</v>
      </c>
      <c r="AA130" s="18">
        <v>0</v>
      </c>
      <c r="AB130" s="18">
        <v>0</v>
      </c>
      <c r="AC130" s="18">
        <v>0</v>
      </c>
      <c r="AD130" s="18">
        <v>0</v>
      </c>
      <c r="AE130" s="18">
        <v>0</v>
      </c>
      <c r="AF130" s="18">
        <v>0</v>
      </c>
      <c r="AG130" s="64">
        <v>0</v>
      </c>
      <c r="AH130" s="18">
        <v>0</v>
      </c>
      <c r="AI130" s="64">
        <v>0</v>
      </c>
      <c r="AJ130" s="18">
        <v>0</v>
      </c>
      <c r="AK130" s="18">
        <v>152</v>
      </c>
      <c r="AL130" s="64">
        <v>149</v>
      </c>
      <c r="AM130" s="18">
        <v>4</v>
      </c>
      <c r="AN130" s="18">
        <v>4</v>
      </c>
      <c r="AO130" s="18">
        <v>0</v>
      </c>
      <c r="AP130" s="64">
        <v>0</v>
      </c>
      <c r="AQ130" s="64">
        <v>156</v>
      </c>
      <c r="AR130" s="11">
        <v>153</v>
      </c>
      <c r="AS130" s="17">
        <v>0</v>
      </c>
      <c r="AT130" s="490">
        <v>0</v>
      </c>
      <c r="AU130" s="64">
        <v>0</v>
      </c>
      <c r="AV130" s="18">
        <v>0</v>
      </c>
      <c r="AW130" s="64">
        <v>0</v>
      </c>
      <c r="AX130" s="18">
        <v>0</v>
      </c>
      <c r="AY130" s="17">
        <v>0</v>
      </c>
      <c r="AZ130" s="490">
        <v>0</v>
      </c>
      <c r="BA130" s="17">
        <v>0</v>
      </c>
      <c r="BB130" s="18">
        <v>0</v>
      </c>
      <c r="BC130" s="17">
        <v>0</v>
      </c>
      <c r="BD130" s="18">
        <v>0</v>
      </c>
      <c r="BE130" s="17">
        <v>0</v>
      </c>
      <c r="BF130" s="18">
        <v>0</v>
      </c>
      <c r="BG130" s="17">
        <v>0</v>
      </c>
      <c r="BH130" s="18">
        <v>0</v>
      </c>
      <c r="BI130" s="17">
        <v>0</v>
      </c>
      <c r="BJ130" s="18">
        <v>0</v>
      </c>
      <c r="BK130" s="17">
        <v>1149.3499999999999</v>
      </c>
      <c r="BL130" s="17">
        <v>1119.3500000000001</v>
      </c>
      <c r="BM130" s="17">
        <v>39.799999999999997</v>
      </c>
      <c r="BN130" s="17">
        <v>39.799999999999997</v>
      </c>
      <c r="BO130" s="18">
        <v>0</v>
      </c>
      <c r="BP130" s="18">
        <v>0</v>
      </c>
      <c r="BQ130" s="64">
        <v>1189.1499999999999</v>
      </c>
      <c r="BR130" s="18">
        <v>1159.1500000000001</v>
      </c>
      <c r="BS130" s="729">
        <v>0.15193327270864199</v>
      </c>
      <c r="BT130" s="17">
        <v>0</v>
      </c>
      <c r="BU130" s="17">
        <v>0</v>
      </c>
      <c r="BV130" s="17">
        <v>0</v>
      </c>
      <c r="BW130" s="17">
        <v>0</v>
      </c>
      <c r="BX130" s="17">
        <v>0</v>
      </c>
      <c r="BY130" s="17">
        <v>0</v>
      </c>
      <c r="BZ130" s="17">
        <v>0</v>
      </c>
      <c r="CA130" s="17">
        <v>0</v>
      </c>
      <c r="CB130" s="17">
        <v>0</v>
      </c>
      <c r="CC130" s="17">
        <v>0</v>
      </c>
      <c r="CD130" s="17">
        <v>0</v>
      </c>
      <c r="CE130" s="17">
        <v>0</v>
      </c>
      <c r="CF130" s="17">
        <v>0</v>
      </c>
      <c r="CG130" s="17">
        <v>0</v>
      </c>
      <c r="CH130" s="17">
        <v>0</v>
      </c>
      <c r="CI130" s="17">
        <v>0</v>
      </c>
      <c r="CJ130" s="17">
        <v>0</v>
      </c>
      <c r="CK130" s="17">
        <v>0</v>
      </c>
      <c r="CL130" s="702">
        <v>1349153.004</v>
      </c>
      <c r="CM130" s="702">
        <v>1313937.8040000002</v>
      </c>
      <c r="CN130" s="702">
        <v>46718.831999999995</v>
      </c>
      <c r="CO130" s="702">
        <v>46718.831999999995</v>
      </c>
      <c r="CP130" s="702">
        <v>0</v>
      </c>
      <c r="CQ130" s="702">
        <v>0</v>
      </c>
      <c r="CR130" s="704">
        <v>1395871.8359999999</v>
      </c>
      <c r="CS130" s="703">
        <v>1360656.6360000002</v>
      </c>
      <c r="CT130" s="23">
        <v>1</v>
      </c>
      <c r="CU130" s="23">
        <v>2</v>
      </c>
      <c r="CV130" s="23" t="s">
        <v>1000</v>
      </c>
      <c r="CW130" s="23">
        <v>2</v>
      </c>
      <c r="CX130" s="23">
        <v>12</v>
      </c>
      <c r="CY130" s="23">
        <v>0</v>
      </c>
      <c r="CZ130" s="23">
        <v>0</v>
      </c>
      <c r="DA130" s="23" t="s">
        <v>905</v>
      </c>
      <c r="DB130" s="728">
        <v>62253637.75</v>
      </c>
      <c r="DC130" s="10"/>
      <c r="DD130" s="692">
        <v>7.8267911879999996</v>
      </c>
      <c r="DE130" s="120"/>
      <c r="DF130" s="120"/>
      <c r="DG130" s="120"/>
      <c r="DH130" s="140"/>
      <c r="DI130" s="140"/>
      <c r="DJ130" s="140"/>
      <c r="DK130" s="140"/>
      <c r="DL130" s="548" t="s">
        <v>56</v>
      </c>
      <c r="DM130" s="548" t="s">
        <v>56</v>
      </c>
      <c r="DN130" s="203" t="s">
        <v>868</v>
      </c>
      <c r="DO130" s="700">
        <v>3162.25</v>
      </c>
      <c r="DP130" s="713" t="s">
        <v>56</v>
      </c>
      <c r="DQ130" s="548" t="s">
        <v>56</v>
      </c>
      <c r="DR130" s="673" t="s">
        <v>56</v>
      </c>
      <c r="DS130" s="203" t="s">
        <v>56</v>
      </c>
      <c r="DT130" s="1160" t="s">
        <v>56</v>
      </c>
      <c r="DU130" s="711">
        <v>14.482093446122223</v>
      </c>
      <c r="DV130" s="711">
        <v>42.597759169065704</v>
      </c>
      <c r="DW130" s="711">
        <v>14.533304269705599</v>
      </c>
      <c r="DX130" s="711">
        <v>2.1241897993106349</v>
      </c>
      <c r="DY130" s="710">
        <v>0.14325243102221519</v>
      </c>
      <c r="DZ130" s="710">
        <v>4.9895245683562295E-2</v>
      </c>
      <c r="EA130" s="710">
        <v>0.143215549050874</v>
      </c>
      <c r="EB130" s="710">
        <v>5.1023099440687392E-3</v>
      </c>
      <c r="EC130" s="236"/>
      <c r="ED130" s="49"/>
      <c r="EE130" s="232"/>
      <c r="EF130" s="700">
        <v>0</v>
      </c>
      <c r="EG130" s="712">
        <v>0</v>
      </c>
      <c r="EH130" s="44"/>
    </row>
    <row r="131" spans="1:138" ht="41.25" customHeight="1" x14ac:dyDescent="0.25">
      <c r="A131" s="871" t="s">
        <v>49</v>
      </c>
      <c r="B131" s="656" t="s">
        <v>96</v>
      </c>
      <c r="C131" s="656" t="s">
        <v>175</v>
      </c>
      <c r="D131" s="691" t="s">
        <v>237</v>
      </c>
      <c r="E131" s="656" t="s">
        <v>238</v>
      </c>
      <c r="F131" s="656" t="s">
        <v>1001</v>
      </c>
      <c r="G131" s="901" t="s">
        <v>240</v>
      </c>
      <c r="H131" s="897" t="s">
        <v>55</v>
      </c>
      <c r="I131" s="17" t="s">
        <v>866</v>
      </c>
      <c r="J131" s="64">
        <v>13.2</v>
      </c>
      <c r="K131" s="665">
        <v>8.8480083453848515</v>
      </c>
      <c r="L131" s="665">
        <v>13.536363608208001</v>
      </c>
      <c r="M131" s="64">
        <v>2289</v>
      </c>
      <c r="N131" s="726">
        <v>24958387.5</v>
      </c>
      <c r="O131" s="548" t="s">
        <v>863</v>
      </c>
      <c r="P131" s="909">
        <v>5.9672614419999999</v>
      </c>
      <c r="Q131" s="203" t="s">
        <v>57</v>
      </c>
      <c r="R131" s="205" t="s">
        <v>57</v>
      </c>
      <c r="S131" s="490">
        <v>0</v>
      </c>
      <c r="T131" s="18">
        <v>0</v>
      </c>
      <c r="U131" s="548">
        <v>0</v>
      </c>
      <c r="V131" s="18">
        <v>0</v>
      </c>
      <c r="W131" s="64">
        <v>0</v>
      </c>
      <c r="X131" s="18">
        <v>0</v>
      </c>
      <c r="Y131" s="18">
        <v>0</v>
      </c>
      <c r="Z131" s="18">
        <v>0</v>
      </c>
      <c r="AA131" s="18">
        <v>0</v>
      </c>
      <c r="AB131" s="18">
        <v>0</v>
      </c>
      <c r="AC131" s="18">
        <v>0</v>
      </c>
      <c r="AD131" s="18">
        <v>0</v>
      </c>
      <c r="AE131" s="18">
        <v>0</v>
      </c>
      <c r="AF131" s="18">
        <v>0</v>
      </c>
      <c r="AG131" s="64">
        <v>0</v>
      </c>
      <c r="AH131" s="18">
        <v>0</v>
      </c>
      <c r="AI131" s="64">
        <v>0</v>
      </c>
      <c r="AJ131" s="18">
        <v>0</v>
      </c>
      <c r="AK131" s="18">
        <v>51</v>
      </c>
      <c r="AL131" s="64">
        <v>50</v>
      </c>
      <c r="AM131" s="18">
        <v>3</v>
      </c>
      <c r="AN131" s="18">
        <v>3</v>
      </c>
      <c r="AO131" s="18">
        <v>0</v>
      </c>
      <c r="AP131" s="64">
        <v>0</v>
      </c>
      <c r="AQ131" s="64">
        <v>54</v>
      </c>
      <c r="AR131" s="11">
        <v>53</v>
      </c>
      <c r="AS131" s="17">
        <v>0</v>
      </c>
      <c r="AT131" s="490">
        <v>0</v>
      </c>
      <c r="AU131" s="64">
        <v>0</v>
      </c>
      <c r="AV131" s="18">
        <v>0</v>
      </c>
      <c r="AW131" s="64">
        <v>0</v>
      </c>
      <c r="AX131" s="18">
        <v>0</v>
      </c>
      <c r="AY131" s="17">
        <v>0</v>
      </c>
      <c r="AZ131" s="490">
        <v>0</v>
      </c>
      <c r="BA131" s="17">
        <v>0</v>
      </c>
      <c r="BB131" s="18">
        <v>0</v>
      </c>
      <c r="BC131" s="17">
        <v>0</v>
      </c>
      <c r="BD131" s="18">
        <v>0</v>
      </c>
      <c r="BE131" s="17">
        <v>0</v>
      </c>
      <c r="BF131" s="18">
        <v>0</v>
      </c>
      <c r="BG131" s="17">
        <v>0</v>
      </c>
      <c r="BH131" s="18">
        <v>0</v>
      </c>
      <c r="BI131" s="17">
        <v>0</v>
      </c>
      <c r="BJ131" s="18">
        <v>0</v>
      </c>
      <c r="BK131" s="17">
        <v>399.48000000000008</v>
      </c>
      <c r="BL131" s="17">
        <v>389.47999999999996</v>
      </c>
      <c r="BM131" s="17">
        <v>1020.2</v>
      </c>
      <c r="BN131" s="17">
        <v>1020.2</v>
      </c>
      <c r="BO131" s="18">
        <v>0</v>
      </c>
      <c r="BP131" s="18">
        <v>0</v>
      </c>
      <c r="BQ131" s="64">
        <v>1419.68</v>
      </c>
      <c r="BR131" s="18">
        <v>1409.68</v>
      </c>
      <c r="BS131" s="729">
        <v>0.23791147979669836</v>
      </c>
      <c r="BT131" s="17">
        <v>0</v>
      </c>
      <c r="BU131" s="17">
        <v>0</v>
      </c>
      <c r="BV131" s="17">
        <v>0</v>
      </c>
      <c r="BW131" s="17">
        <v>0</v>
      </c>
      <c r="BX131" s="17">
        <v>0</v>
      </c>
      <c r="BY131" s="17">
        <v>0</v>
      </c>
      <c r="BZ131" s="17">
        <v>0</v>
      </c>
      <c r="CA131" s="17">
        <v>0</v>
      </c>
      <c r="CB131" s="17">
        <v>0</v>
      </c>
      <c r="CC131" s="17">
        <v>0</v>
      </c>
      <c r="CD131" s="17">
        <v>0</v>
      </c>
      <c r="CE131" s="17">
        <v>0</v>
      </c>
      <c r="CF131" s="17">
        <v>0</v>
      </c>
      <c r="CG131" s="17">
        <v>0</v>
      </c>
      <c r="CH131" s="17">
        <v>0</v>
      </c>
      <c r="CI131" s="17">
        <v>0</v>
      </c>
      <c r="CJ131" s="17">
        <v>0</v>
      </c>
      <c r="CK131" s="17">
        <v>0</v>
      </c>
      <c r="CL131" s="702">
        <v>468925.60320000007</v>
      </c>
      <c r="CM131" s="702">
        <v>457187.20319999999</v>
      </c>
      <c r="CN131" s="702">
        <v>1197551.5680000002</v>
      </c>
      <c r="CO131" s="702">
        <v>1197551.5680000002</v>
      </c>
      <c r="CP131" s="702">
        <v>0</v>
      </c>
      <c r="CQ131" s="702">
        <v>0</v>
      </c>
      <c r="CR131" s="704">
        <v>1666477.1712000002</v>
      </c>
      <c r="CS131" s="703">
        <v>1654738.7712000003</v>
      </c>
      <c r="CT131" s="23" t="s">
        <v>56</v>
      </c>
      <c r="CU131" s="23" t="s">
        <v>56</v>
      </c>
      <c r="CV131" s="23" t="s">
        <v>56</v>
      </c>
      <c r="CW131" s="23" t="s">
        <v>56</v>
      </c>
      <c r="CX131" s="23" t="s">
        <v>56</v>
      </c>
      <c r="CY131" s="23" t="s">
        <v>56</v>
      </c>
      <c r="CZ131" s="23" t="s">
        <v>56</v>
      </c>
      <c r="DA131" s="23" t="s">
        <v>56</v>
      </c>
      <c r="DB131" s="728">
        <v>24958387.5</v>
      </c>
      <c r="DC131" s="10"/>
      <c r="DD131" s="692">
        <v>5.9672614419999999</v>
      </c>
      <c r="DE131" s="120"/>
      <c r="DF131" s="120"/>
      <c r="DG131" s="120"/>
      <c r="DH131" s="140"/>
      <c r="DI131" s="140"/>
      <c r="DJ131" s="140"/>
      <c r="DK131" s="140"/>
      <c r="DL131" s="548" t="s">
        <v>56</v>
      </c>
      <c r="DM131" s="548" t="s">
        <v>56</v>
      </c>
      <c r="DN131" s="203" t="s">
        <v>868</v>
      </c>
      <c r="DO131" s="700">
        <v>2148.25</v>
      </c>
      <c r="DP131" s="713" t="s">
        <v>56</v>
      </c>
      <c r="DQ131" s="548" t="s">
        <v>56</v>
      </c>
      <c r="DR131" s="673" t="s">
        <v>56</v>
      </c>
      <c r="DS131" s="203" t="s">
        <v>56</v>
      </c>
      <c r="DT131" s="1160" t="s">
        <v>56</v>
      </c>
      <c r="DU131" s="711">
        <v>107.87757477016176</v>
      </c>
      <c r="DV131" s="711">
        <v>142.86475734139651</v>
      </c>
      <c r="DW131" s="711">
        <v>109.03903198634799</v>
      </c>
      <c r="DX131" s="711">
        <v>-58.861894713751774</v>
      </c>
      <c r="DY131" s="710">
        <v>1.0780868148492959</v>
      </c>
      <c r="DZ131" s="710">
        <v>-4.9670763660242701E-2</v>
      </c>
      <c r="EA131" s="710">
        <v>1.0763981915702401</v>
      </c>
      <c r="EB131" s="710">
        <v>-0.37973207314695878</v>
      </c>
      <c r="EC131" s="236"/>
      <c r="ED131" s="49"/>
      <c r="EE131" s="232"/>
      <c r="EF131" s="700">
        <v>153086</v>
      </c>
      <c r="EG131" s="712">
        <v>-58294</v>
      </c>
      <c r="EH131" s="44"/>
    </row>
    <row r="132" spans="1:138" ht="41.25" customHeight="1" x14ac:dyDescent="0.25">
      <c r="A132" s="871" t="s">
        <v>49</v>
      </c>
      <c r="B132" s="656" t="s">
        <v>96</v>
      </c>
      <c r="C132" s="656" t="s">
        <v>175</v>
      </c>
      <c r="D132" s="691" t="s">
        <v>243</v>
      </c>
      <c r="E132" s="656" t="s">
        <v>244</v>
      </c>
      <c r="F132" s="656" t="s">
        <v>245</v>
      </c>
      <c r="G132" s="901" t="s">
        <v>244</v>
      </c>
      <c r="H132" s="897" t="s">
        <v>55</v>
      </c>
      <c r="I132" s="17" t="s">
        <v>860</v>
      </c>
      <c r="J132" s="64">
        <v>13.2</v>
      </c>
      <c r="K132" s="665">
        <v>11.774481389853227</v>
      </c>
      <c r="L132" s="665">
        <v>18.288636325596002</v>
      </c>
      <c r="M132" s="64">
        <v>2857</v>
      </c>
      <c r="N132" s="726">
        <v>39985339.079999998</v>
      </c>
      <c r="O132" s="548" t="s">
        <v>863</v>
      </c>
      <c r="P132" s="909">
        <v>8.7184509440000006</v>
      </c>
      <c r="Q132" s="203" t="s">
        <v>57</v>
      </c>
      <c r="R132" s="205" t="s">
        <v>57</v>
      </c>
      <c r="S132" s="490">
        <v>0</v>
      </c>
      <c r="T132" s="18">
        <v>0</v>
      </c>
      <c r="U132" s="548">
        <v>0</v>
      </c>
      <c r="V132" s="18">
        <v>0</v>
      </c>
      <c r="W132" s="64">
        <v>0</v>
      </c>
      <c r="X132" s="18">
        <v>0</v>
      </c>
      <c r="Y132" s="18">
        <v>0</v>
      </c>
      <c r="Z132" s="18">
        <v>0</v>
      </c>
      <c r="AA132" s="18">
        <v>0</v>
      </c>
      <c r="AB132" s="18">
        <v>0</v>
      </c>
      <c r="AC132" s="18">
        <v>0</v>
      </c>
      <c r="AD132" s="18">
        <v>0</v>
      </c>
      <c r="AE132" s="18">
        <v>0</v>
      </c>
      <c r="AF132" s="18">
        <v>0</v>
      </c>
      <c r="AG132" s="64">
        <v>0</v>
      </c>
      <c r="AH132" s="18">
        <v>0</v>
      </c>
      <c r="AI132" s="64">
        <v>0</v>
      </c>
      <c r="AJ132" s="18">
        <v>0</v>
      </c>
      <c r="AK132" s="18">
        <v>62</v>
      </c>
      <c r="AL132" s="64">
        <v>62</v>
      </c>
      <c r="AM132" s="18">
        <v>2</v>
      </c>
      <c r="AN132" s="18">
        <v>2</v>
      </c>
      <c r="AO132" s="18">
        <v>0</v>
      </c>
      <c r="AP132" s="64">
        <v>0</v>
      </c>
      <c r="AQ132" s="64">
        <v>64</v>
      </c>
      <c r="AR132" s="11">
        <v>64</v>
      </c>
      <c r="AS132" s="17">
        <v>0</v>
      </c>
      <c r="AT132" s="490">
        <v>0</v>
      </c>
      <c r="AU132" s="64">
        <v>0</v>
      </c>
      <c r="AV132" s="18">
        <v>0</v>
      </c>
      <c r="AW132" s="64">
        <v>0</v>
      </c>
      <c r="AX132" s="18">
        <v>0</v>
      </c>
      <c r="AY132" s="17">
        <v>0</v>
      </c>
      <c r="AZ132" s="490">
        <v>0</v>
      </c>
      <c r="BA132" s="17">
        <v>0</v>
      </c>
      <c r="BB132" s="18">
        <v>0</v>
      </c>
      <c r="BC132" s="17">
        <v>0</v>
      </c>
      <c r="BD132" s="18">
        <v>0</v>
      </c>
      <c r="BE132" s="17">
        <v>0</v>
      </c>
      <c r="BF132" s="18">
        <v>0</v>
      </c>
      <c r="BG132" s="17">
        <v>0</v>
      </c>
      <c r="BH132" s="18">
        <v>0</v>
      </c>
      <c r="BI132" s="17">
        <v>0</v>
      </c>
      <c r="BJ132" s="18">
        <v>0</v>
      </c>
      <c r="BK132" s="17">
        <v>1874.849999999999</v>
      </c>
      <c r="BL132" s="17">
        <v>1874.8500000000001</v>
      </c>
      <c r="BM132" s="17">
        <v>35.520000000000003</v>
      </c>
      <c r="BN132" s="17">
        <v>35.520000000000003</v>
      </c>
      <c r="BO132" s="18">
        <v>0</v>
      </c>
      <c r="BP132" s="18">
        <v>0</v>
      </c>
      <c r="BQ132" s="64">
        <v>1910.369999999999</v>
      </c>
      <c r="BR132" s="18">
        <v>1910.3700000000001</v>
      </c>
      <c r="BS132" s="729">
        <v>0.21911805345589599</v>
      </c>
      <c r="BT132" s="17">
        <v>0</v>
      </c>
      <c r="BU132" s="17">
        <v>0</v>
      </c>
      <c r="BV132" s="17">
        <v>0</v>
      </c>
      <c r="BW132" s="17">
        <v>0</v>
      </c>
      <c r="BX132" s="17">
        <v>0</v>
      </c>
      <c r="BY132" s="17">
        <v>0</v>
      </c>
      <c r="BZ132" s="17">
        <v>0</v>
      </c>
      <c r="CA132" s="17">
        <v>0</v>
      </c>
      <c r="CB132" s="17">
        <v>0</v>
      </c>
      <c r="CC132" s="17">
        <v>0</v>
      </c>
      <c r="CD132" s="17">
        <v>0</v>
      </c>
      <c r="CE132" s="17">
        <v>0</v>
      </c>
      <c r="CF132" s="17">
        <v>0</v>
      </c>
      <c r="CG132" s="17">
        <v>0</v>
      </c>
      <c r="CH132" s="17">
        <v>0</v>
      </c>
      <c r="CI132" s="17">
        <v>0</v>
      </c>
      <c r="CJ132" s="17">
        <v>0</v>
      </c>
      <c r="CK132" s="17">
        <v>0</v>
      </c>
      <c r="CL132" s="702">
        <v>2200773.9239999987</v>
      </c>
      <c r="CM132" s="702">
        <v>2200773.9240000006</v>
      </c>
      <c r="CN132" s="702">
        <v>41694.796800000004</v>
      </c>
      <c r="CO132" s="702">
        <v>41694.796800000004</v>
      </c>
      <c r="CP132" s="702">
        <v>0</v>
      </c>
      <c r="CQ132" s="702">
        <v>0</v>
      </c>
      <c r="CR132" s="704">
        <v>2242468.7207999988</v>
      </c>
      <c r="CS132" s="703">
        <v>2242468.7208000007</v>
      </c>
      <c r="CT132" s="23">
        <v>1</v>
      </c>
      <c r="CU132" s="23">
        <v>8</v>
      </c>
      <c r="CV132" s="23" t="s">
        <v>244</v>
      </c>
      <c r="CW132" s="23">
        <v>8</v>
      </c>
      <c r="CX132" s="23">
        <v>48</v>
      </c>
      <c r="CY132" s="23">
        <v>0</v>
      </c>
      <c r="CZ132" s="23">
        <v>0</v>
      </c>
      <c r="DA132" s="23" t="s">
        <v>905</v>
      </c>
      <c r="DB132" s="728">
        <v>39985339.079999998</v>
      </c>
      <c r="DC132" s="10"/>
      <c r="DD132" s="692">
        <v>8.7184509440000006</v>
      </c>
      <c r="DE132" s="120"/>
      <c r="DF132" s="120"/>
      <c r="DG132" s="120"/>
      <c r="DH132" s="140"/>
      <c r="DI132" s="140"/>
      <c r="DJ132" s="140"/>
      <c r="DK132" s="140"/>
      <c r="DL132" s="548" t="s">
        <v>56</v>
      </c>
      <c r="DM132" s="548" t="s">
        <v>56</v>
      </c>
      <c r="DN132" s="203" t="s">
        <v>868</v>
      </c>
      <c r="DO132" s="700">
        <v>2728.9166666666702</v>
      </c>
      <c r="DP132" s="713" t="s">
        <v>56</v>
      </c>
      <c r="DQ132" s="548" t="s">
        <v>56</v>
      </c>
      <c r="DR132" s="673" t="s">
        <v>56</v>
      </c>
      <c r="DS132" s="203" t="s">
        <v>56</v>
      </c>
      <c r="DT132" s="1160" t="s">
        <v>56</v>
      </c>
      <c r="DU132" s="711">
        <v>161.6707484655081</v>
      </c>
      <c r="DV132" s="711">
        <v>-85.213222924125986</v>
      </c>
      <c r="DW132" s="711">
        <v>118.966355669812</v>
      </c>
      <c r="DX132" s="711">
        <v>-42.508786341341235</v>
      </c>
      <c r="DY132" s="710">
        <v>1.2228295721745488</v>
      </c>
      <c r="DZ132" s="710">
        <v>-0.8588400044625113</v>
      </c>
      <c r="EA132" s="710">
        <v>1.19449500114716</v>
      </c>
      <c r="EB132" s="710">
        <v>-0.83050285282192715</v>
      </c>
      <c r="EC132" s="236"/>
      <c r="ED132" s="49"/>
      <c r="EE132" s="232"/>
      <c r="EF132" s="700">
        <v>305968</v>
      </c>
      <c r="EG132" s="712">
        <v>-168021.66666666666</v>
      </c>
      <c r="EH132" s="44"/>
    </row>
    <row r="133" spans="1:138" ht="41.25" customHeight="1" x14ac:dyDescent="0.25">
      <c r="A133" s="871" t="s">
        <v>49</v>
      </c>
      <c r="B133" s="656" t="s">
        <v>96</v>
      </c>
      <c r="C133" s="656" t="s">
        <v>175</v>
      </c>
      <c r="D133" s="691" t="s">
        <v>243</v>
      </c>
      <c r="E133" s="656" t="s">
        <v>244</v>
      </c>
      <c r="F133" s="656" t="s">
        <v>246</v>
      </c>
      <c r="G133" s="901" t="s">
        <v>247</v>
      </c>
      <c r="H133" s="897" t="s">
        <v>55</v>
      </c>
      <c r="I133" s="17" t="s">
        <v>860</v>
      </c>
      <c r="J133" s="64">
        <v>13.2</v>
      </c>
      <c r="K133" s="665">
        <v>10.745643210157313</v>
      </c>
      <c r="L133" s="665">
        <v>54.076136251158005</v>
      </c>
      <c r="M133" s="64">
        <v>3024</v>
      </c>
      <c r="N133" s="726">
        <v>42613749.030000001</v>
      </c>
      <c r="O133" s="548" t="s">
        <v>863</v>
      </c>
      <c r="P133" s="909">
        <v>9.5110373950000007</v>
      </c>
      <c r="Q133" s="203" t="s">
        <v>57</v>
      </c>
      <c r="R133" s="205" t="s">
        <v>57</v>
      </c>
      <c r="S133" s="490">
        <v>0</v>
      </c>
      <c r="T133" s="18">
        <v>0</v>
      </c>
      <c r="U133" s="548">
        <v>0</v>
      </c>
      <c r="V133" s="18">
        <v>0</v>
      </c>
      <c r="W133" s="64">
        <v>0</v>
      </c>
      <c r="X133" s="18">
        <v>0</v>
      </c>
      <c r="Y133" s="18">
        <v>0</v>
      </c>
      <c r="Z133" s="18">
        <v>0</v>
      </c>
      <c r="AA133" s="18">
        <v>0</v>
      </c>
      <c r="AB133" s="18">
        <v>0</v>
      </c>
      <c r="AC133" s="18">
        <v>0</v>
      </c>
      <c r="AD133" s="18">
        <v>0</v>
      </c>
      <c r="AE133" s="18">
        <v>0</v>
      </c>
      <c r="AF133" s="18">
        <v>0</v>
      </c>
      <c r="AG133" s="64">
        <v>0</v>
      </c>
      <c r="AH133" s="18">
        <v>0</v>
      </c>
      <c r="AI133" s="64">
        <v>0</v>
      </c>
      <c r="AJ133" s="18">
        <v>0</v>
      </c>
      <c r="AK133" s="18">
        <v>189</v>
      </c>
      <c r="AL133" s="64">
        <v>185</v>
      </c>
      <c r="AM133" s="18">
        <v>3</v>
      </c>
      <c r="AN133" s="18">
        <v>3</v>
      </c>
      <c r="AO133" s="18">
        <v>0</v>
      </c>
      <c r="AP133" s="64">
        <v>0</v>
      </c>
      <c r="AQ133" s="64">
        <v>192</v>
      </c>
      <c r="AR133" s="11">
        <v>188</v>
      </c>
      <c r="AS133" s="17">
        <v>0</v>
      </c>
      <c r="AT133" s="490">
        <v>0</v>
      </c>
      <c r="AU133" s="64">
        <v>0</v>
      </c>
      <c r="AV133" s="18">
        <v>0</v>
      </c>
      <c r="AW133" s="64">
        <v>0</v>
      </c>
      <c r="AX133" s="18">
        <v>0</v>
      </c>
      <c r="AY133" s="17">
        <v>0</v>
      </c>
      <c r="AZ133" s="490">
        <v>0</v>
      </c>
      <c r="BA133" s="17">
        <v>0</v>
      </c>
      <c r="BB133" s="18">
        <v>0</v>
      </c>
      <c r="BC133" s="17">
        <v>0</v>
      </c>
      <c r="BD133" s="18">
        <v>0</v>
      </c>
      <c r="BE133" s="17">
        <v>0</v>
      </c>
      <c r="BF133" s="18">
        <v>0</v>
      </c>
      <c r="BG133" s="17">
        <v>0</v>
      </c>
      <c r="BH133" s="18">
        <v>0</v>
      </c>
      <c r="BI133" s="17">
        <v>0</v>
      </c>
      <c r="BJ133" s="18">
        <v>0</v>
      </c>
      <c r="BK133" s="17">
        <v>3644.2249999999995</v>
      </c>
      <c r="BL133" s="17">
        <v>1633.3449999999996</v>
      </c>
      <c r="BM133" s="17">
        <v>36.200000000000003</v>
      </c>
      <c r="BN133" s="17">
        <v>36.199999999999996</v>
      </c>
      <c r="BO133" s="18">
        <v>0</v>
      </c>
      <c r="BP133" s="18">
        <v>0</v>
      </c>
      <c r="BQ133" s="64">
        <v>3680.4249999999993</v>
      </c>
      <c r="BR133" s="18">
        <v>1669.5449999999996</v>
      </c>
      <c r="BS133" s="729">
        <v>0.38696357160101347</v>
      </c>
      <c r="BT133" s="17">
        <v>0</v>
      </c>
      <c r="BU133" s="17">
        <v>0</v>
      </c>
      <c r="BV133" s="17">
        <v>0</v>
      </c>
      <c r="BW133" s="17">
        <v>0</v>
      </c>
      <c r="BX133" s="17">
        <v>0</v>
      </c>
      <c r="BY133" s="17">
        <v>0</v>
      </c>
      <c r="BZ133" s="17">
        <v>0</v>
      </c>
      <c r="CA133" s="17">
        <v>0</v>
      </c>
      <c r="CB133" s="17">
        <v>0</v>
      </c>
      <c r="CC133" s="17">
        <v>0</v>
      </c>
      <c r="CD133" s="17">
        <v>0</v>
      </c>
      <c r="CE133" s="17">
        <v>0</v>
      </c>
      <c r="CF133" s="17">
        <v>0</v>
      </c>
      <c r="CG133" s="17">
        <v>0</v>
      </c>
      <c r="CH133" s="17">
        <v>0</v>
      </c>
      <c r="CI133" s="17">
        <v>0</v>
      </c>
      <c r="CJ133" s="17">
        <v>0</v>
      </c>
      <c r="CK133" s="17">
        <v>0</v>
      </c>
      <c r="CL133" s="702">
        <v>4277737.074</v>
      </c>
      <c r="CM133" s="702">
        <v>1917285.6947999997</v>
      </c>
      <c r="CN133" s="702">
        <v>42493.008000000002</v>
      </c>
      <c r="CO133" s="702">
        <v>42493.007999999994</v>
      </c>
      <c r="CP133" s="702">
        <v>0</v>
      </c>
      <c r="CQ133" s="702">
        <v>0</v>
      </c>
      <c r="CR133" s="704">
        <v>4320230.0820000004</v>
      </c>
      <c r="CS133" s="703">
        <v>1959778.7027999996</v>
      </c>
      <c r="CT133" s="23" t="s">
        <v>56</v>
      </c>
      <c r="CU133" s="23" t="s">
        <v>56</v>
      </c>
      <c r="CV133" s="23" t="s">
        <v>56</v>
      </c>
      <c r="CW133" s="23" t="s">
        <v>56</v>
      </c>
      <c r="CX133" s="23" t="s">
        <v>56</v>
      </c>
      <c r="CY133" s="23" t="s">
        <v>56</v>
      </c>
      <c r="CZ133" s="23" t="s">
        <v>56</v>
      </c>
      <c r="DA133" s="23" t="s">
        <v>56</v>
      </c>
      <c r="DB133" s="728">
        <v>42613749.030000001</v>
      </c>
      <c r="DC133" s="10"/>
      <c r="DD133" s="692">
        <v>9.5110373950000007</v>
      </c>
      <c r="DE133" s="120"/>
      <c r="DF133" s="120"/>
      <c r="DG133" s="120"/>
      <c r="DH133" s="140"/>
      <c r="DI133" s="140"/>
      <c r="DJ133" s="140"/>
      <c r="DK133" s="140"/>
      <c r="DL133" s="548" t="s">
        <v>56</v>
      </c>
      <c r="DM133" s="548" t="s">
        <v>56</v>
      </c>
      <c r="DN133" s="203" t="s">
        <v>868</v>
      </c>
      <c r="DO133" s="700">
        <v>3022</v>
      </c>
      <c r="DP133" s="713" t="s">
        <v>56</v>
      </c>
      <c r="DQ133" s="548" t="s">
        <v>56</v>
      </c>
      <c r="DR133" s="673" t="s">
        <v>56</v>
      </c>
      <c r="DS133" s="203" t="s">
        <v>56</v>
      </c>
      <c r="DT133" s="1160" t="s">
        <v>56</v>
      </c>
      <c r="DU133" s="711">
        <v>245.55625413633356</v>
      </c>
      <c r="DV133" s="711">
        <v>-78.847938320763916</v>
      </c>
      <c r="DW133" s="711">
        <v>238.39135526841901</v>
      </c>
      <c r="DX133" s="711">
        <v>-80.578976066183685</v>
      </c>
      <c r="DY133" s="710">
        <v>2.1363335539377895</v>
      </c>
      <c r="DZ133" s="710">
        <v>-0.40094811859824886</v>
      </c>
      <c r="EA133" s="710">
        <v>2.1297591794566602</v>
      </c>
      <c r="EB133" s="710">
        <v>-0.40779816365178356</v>
      </c>
      <c r="EC133" s="236"/>
      <c r="ED133" s="49"/>
      <c r="EE133" s="232"/>
      <c r="EF133" s="700">
        <v>478837</v>
      </c>
      <c r="EG133" s="712">
        <v>-206606</v>
      </c>
      <c r="EH133" s="44"/>
    </row>
    <row r="134" spans="1:138" ht="41.25" customHeight="1" x14ac:dyDescent="0.25">
      <c r="A134" s="871" t="s">
        <v>49</v>
      </c>
      <c r="B134" s="656" t="s">
        <v>96</v>
      </c>
      <c r="C134" s="656" t="s">
        <v>175</v>
      </c>
      <c r="D134" s="691" t="s">
        <v>243</v>
      </c>
      <c r="E134" s="656" t="s">
        <v>244</v>
      </c>
      <c r="F134" s="656" t="s">
        <v>1002</v>
      </c>
      <c r="G134" s="901" t="s">
        <v>1003</v>
      </c>
      <c r="H134" s="897" t="s">
        <v>55</v>
      </c>
      <c r="I134" s="17" t="s">
        <v>860</v>
      </c>
      <c r="J134" s="64">
        <v>13.2</v>
      </c>
      <c r="K134" s="665">
        <v>11.774481389853227</v>
      </c>
      <c r="L134" s="665">
        <v>51.590908983600002</v>
      </c>
      <c r="M134" s="64">
        <v>2969</v>
      </c>
      <c r="N134" s="726">
        <v>35337649.210000001</v>
      </c>
      <c r="O134" s="548" t="s">
        <v>863</v>
      </c>
      <c r="P134" s="909">
        <v>8.9394606280000009</v>
      </c>
      <c r="Q134" s="203" t="s">
        <v>57</v>
      </c>
      <c r="R134" s="205" t="s">
        <v>57</v>
      </c>
      <c r="S134" s="490">
        <v>0</v>
      </c>
      <c r="T134" s="18">
        <v>0</v>
      </c>
      <c r="U134" s="548">
        <v>0</v>
      </c>
      <c r="V134" s="18">
        <v>0</v>
      </c>
      <c r="W134" s="64">
        <v>0</v>
      </c>
      <c r="X134" s="18">
        <v>0</v>
      </c>
      <c r="Y134" s="18">
        <v>0</v>
      </c>
      <c r="Z134" s="18">
        <v>0</v>
      </c>
      <c r="AA134" s="18">
        <v>1</v>
      </c>
      <c r="AB134" s="18">
        <v>1</v>
      </c>
      <c r="AC134" s="18">
        <v>0</v>
      </c>
      <c r="AD134" s="18">
        <v>0</v>
      </c>
      <c r="AE134" s="18">
        <v>0</v>
      </c>
      <c r="AF134" s="18">
        <v>0</v>
      </c>
      <c r="AG134" s="64">
        <v>0</v>
      </c>
      <c r="AH134" s="18">
        <v>0</v>
      </c>
      <c r="AI134" s="64">
        <v>0</v>
      </c>
      <c r="AJ134" s="18">
        <v>0</v>
      </c>
      <c r="AK134" s="18">
        <v>172</v>
      </c>
      <c r="AL134" s="64">
        <v>170</v>
      </c>
      <c r="AM134" s="18">
        <v>6</v>
      </c>
      <c r="AN134" s="18">
        <v>6</v>
      </c>
      <c r="AO134" s="18">
        <v>0</v>
      </c>
      <c r="AP134" s="64">
        <v>0</v>
      </c>
      <c r="AQ134" s="64">
        <v>179</v>
      </c>
      <c r="AR134" s="11">
        <v>177</v>
      </c>
      <c r="AS134" s="17">
        <v>0</v>
      </c>
      <c r="AT134" s="490">
        <v>0</v>
      </c>
      <c r="AU134" s="64">
        <v>0</v>
      </c>
      <c r="AV134" s="18">
        <v>0</v>
      </c>
      <c r="AW134" s="64">
        <v>0</v>
      </c>
      <c r="AX134" s="18">
        <v>0</v>
      </c>
      <c r="AY134" s="17">
        <v>0</v>
      </c>
      <c r="AZ134" s="490">
        <v>0</v>
      </c>
      <c r="BA134" s="17">
        <v>324</v>
      </c>
      <c r="BB134" s="18">
        <v>324</v>
      </c>
      <c r="BC134" s="17">
        <v>0</v>
      </c>
      <c r="BD134" s="18">
        <v>0</v>
      </c>
      <c r="BE134" s="17">
        <v>0</v>
      </c>
      <c r="BF134" s="18">
        <v>0</v>
      </c>
      <c r="BG134" s="17">
        <v>0</v>
      </c>
      <c r="BH134" s="18">
        <v>0</v>
      </c>
      <c r="BI134" s="17">
        <v>0</v>
      </c>
      <c r="BJ134" s="18">
        <v>0</v>
      </c>
      <c r="BK134" s="17">
        <v>15366.060000000007</v>
      </c>
      <c r="BL134" s="17">
        <v>15353.46</v>
      </c>
      <c r="BM134" s="17">
        <v>65.84</v>
      </c>
      <c r="BN134" s="17">
        <v>65.84</v>
      </c>
      <c r="BO134" s="18">
        <v>0</v>
      </c>
      <c r="BP134" s="18">
        <v>0</v>
      </c>
      <c r="BQ134" s="64">
        <v>15755.900000000007</v>
      </c>
      <c r="BR134" s="18">
        <v>15743.3</v>
      </c>
      <c r="BS134" s="729">
        <v>1.7625112583022839</v>
      </c>
      <c r="BT134" s="17">
        <v>0</v>
      </c>
      <c r="BU134" s="17">
        <v>0</v>
      </c>
      <c r="BV134" s="17">
        <v>0</v>
      </c>
      <c r="BW134" s="17">
        <v>0</v>
      </c>
      <c r="BX134" s="17">
        <v>0</v>
      </c>
      <c r="BY134" s="17">
        <v>0</v>
      </c>
      <c r="BZ134" s="17">
        <v>0</v>
      </c>
      <c r="CA134" s="17">
        <v>0</v>
      </c>
      <c r="CB134" s="17">
        <v>1061501.76</v>
      </c>
      <c r="CC134" s="17">
        <v>1061501.76</v>
      </c>
      <c r="CD134" s="17">
        <v>0</v>
      </c>
      <c r="CE134" s="17">
        <v>0</v>
      </c>
      <c r="CF134" s="17">
        <v>0</v>
      </c>
      <c r="CG134" s="17">
        <v>0</v>
      </c>
      <c r="CH134" s="17">
        <v>0</v>
      </c>
      <c r="CI134" s="17">
        <v>0</v>
      </c>
      <c r="CJ134" s="17">
        <v>0</v>
      </c>
      <c r="CK134" s="17">
        <v>0</v>
      </c>
      <c r="CL134" s="702">
        <v>18037295.870400008</v>
      </c>
      <c r="CM134" s="702">
        <v>18022505.486400001</v>
      </c>
      <c r="CN134" s="702">
        <v>77285.625600000014</v>
      </c>
      <c r="CO134" s="702">
        <v>77285.625600000014</v>
      </c>
      <c r="CP134" s="702">
        <v>0</v>
      </c>
      <c r="CQ134" s="702">
        <v>0</v>
      </c>
      <c r="CR134" s="704">
        <v>19176083.256000008</v>
      </c>
      <c r="CS134" s="703">
        <v>19161292.872000001</v>
      </c>
      <c r="CT134" s="23" t="s">
        <v>56</v>
      </c>
      <c r="CU134" s="23" t="s">
        <v>56</v>
      </c>
      <c r="CV134" s="23" t="s">
        <v>56</v>
      </c>
      <c r="CW134" s="23" t="s">
        <v>56</v>
      </c>
      <c r="CX134" s="23" t="s">
        <v>56</v>
      </c>
      <c r="CY134" s="23" t="s">
        <v>56</v>
      </c>
      <c r="CZ134" s="23" t="s">
        <v>56</v>
      </c>
      <c r="DA134" s="23" t="s">
        <v>56</v>
      </c>
      <c r="DB134" s="728">
        <v>35337649.210000001</v>
      </c>
      <c r="DC134" s="10"/>
      <c r="DD134" s="692">
        <v>8.9394606280000009</v>
      </c>
      <c r="DE134" s="120"/>
      <c r="DF134" s="120"/>
      <c r="DG134" s="120"/>
      <c r="DH134" s="140"/>
      <c r="DI134" s="140"/>
      <c r="DJ134" s="140"/>
      <c r="DK134" s="140"/>
      <c r="DL134" s="548" t="s">
        <v>56</v>
      </c>
      <c r="DM134" s="548" t="s">
        <v>56</v>
      </c>
      <c r="DN134" s="203" t="s">
        <v>868</v>
      </c>
      <c r="DO134" s="700">
        <v>2914.6666666666702</v>
      </c>
      <c r="DP134" s="713" t="s">
        <v>56</v>
      </c>
      <c r="DQ134" s="548" t="s">
        <v>56</v>
      </c>
      <c r="DR134" s="673" t="s">
        <v>56</v>
      </c>
      <c r="DS134" s="203" t="s">
        <v>56</v>
      </c>
      <c r="DT134" s="1160" t="s">
        <v>56</v>
      </c>
      <c r="DU134" s="711">
        <v>208.00217291857248</v>
      </c>
      <c r="DV134" s="711">
        <v>-38.051088944090054</v>
      </c>
      <c r="DW134" s="711">
        <v>206.339356608375</v>
      </c>
      <c r="DX134" s="711">
        <v>-67.356056895298735</v>
      </c>
      <c r="DY134" s="710">
        <v>1.2268984446477571</v>
      </c>
      <c r="DZ134" s="710">
        <v>-0.29969158190612266</v>
      </c>
      <c r="EA134" s="710">
        <v>1.2233323006599499</v>
      </c>
      <c r="EB134" s="710">
        <v>-0.31657998401637366</v>
      </c>
      <c r="EC134" s="236"/>
      <c r="ED134" s="49"/>
      <c r="EE134" s="232"/>
      <c r="EF134" s="700">
        <v>348251</v>
      </c>
      <c r="EG134" s="712">
        <v>-254483</v>
      </c>
      <c r="EH134" s="44"/>
    </row>
    <row r="135" spans="1:138" ht="41.25" customHeight="1" x14ac:dyDescent="0.25">
      <c r="A135" s="871" t="s">
        <v>49</v>
      </c>
      <c r="B135" s="656" t="s">
        <v>96</v>
      </c>
      <c r="C135" s="656" t="s">
        <v>175</v>
      </c>
      <c r="D135" s="691" t="s">
        <v>243</v>
      </c>
      <c r="E135" s="656" t="s">
        <v>244</v>
      </c>
      <c r="F135" s="656" t="s">
        <v>248</v>
      </c>
      <c r="G135" s="901" t="s">
        <v>249</v>
      </c>
      <c r="H135" s="897" t="s">
        <v>55</v>
      </c>
      <c r="I135" s="17" t="s">
        <v>860</v>
      </c>
      <c r="J135" s="64">
        <v>13.2</v>
      </c>
      <c r="K135" s="665">
        <v>9.7168050304614013</v>
      </c>
      <c r="L135" s="665">
        <v>24.295833282798</v>
      </c>
      <c r="M135" s="64">
        <v>1921</v>
      </c>
      <c r="N135" s="726">
        <v>17643889.59</v>
      </c>
      <c r="O135" s="548" t="s">
        <v>863</v>
      </c>
      <c r="P135" s="909">
        <v>6.9427524580000002</v>
      </c>
      <c r="Q135" s="203" t="s">
        <v>57</v>
      </c>
      <c r="R135" s="205" t="s">
        <v>57</v>
      </c>
      <c r="S135" s="490">
        <v>0</v>
      </c>
      <c r="T135" s="18">
        <v>0</v>
      </c>
      <c r="U135" s="548">
        <v>0</v>
      </c>
      <c r="V135" s="18">
        <v>0</v>
      </c>
      <c r="W135" s="64">
        <v>0</v>
      </c>
      <c r="X135" s="18">
        <v>0</v>
      </c>
      <c r="Y135" s="18">
        <v>0</v>
      </c>
      <c r="Z135" s="18">
        <v>0</v>
      </c>
      <c r="AA135" s="18">
        <v>0</v>
      </c>
      <c r="AB135" s="18">
        <v>0</v>
      </c>
      <c r="AC135" s="18">
        <v>0</v>
      </c>
      <c r="AD135" s="18">
        <v>0</v>
      </c>
      <c r="AE135" s="18">
        <v>1</v>
      </c>
      <c r="AF135" s="18">
        <v>1</v>
      </c>
      <c r="AG135" s="64">
        <v>0</v>
      </c>
      <c r="AH135" s="18">
        <v>0</v>
      </c>
      <c r="AI135" s="64">
        <v>0</v>
      </c>
      <c r="AJ135" s="18">
        <v>0</v>
      </c>
      <c r="AK135" s="18">
        <v>84</v>
      </c>
      <c r="AL135" s="64">
        <v>83</v>
      </c>
      <c r="AM135" s="18">
        <v>2</v>
      </c>
      <c r="AN135" s="18">
        <v>2</v>
      </c>
      <c r="AO135" s="18">
        <v>1</v>
      </c>
      <c r="AP135" s="64">
        <v>1</v>
      </c>
      <c r="AQ135" s="64">
        <v>88</v>
      </c>
      <c r="AR135" s="11">
        <v>87</v>
      </c>
      <c r="AS135" s="17">
        <v>0</v>
      </c>
      <c r="AT135" s="490">
        <v>0</v>
      </c>
      <c r="AU135" s="64">
        <v>0</v>
      </c>
      <c r="AV135" s="18">
        <v>0</v>
      </c>
      <c r="AW135" s="64">
        <v>0</v>
      </c>
      <c r="AX135" s="18">
        <v>0</v>
      </c>
      <c r="AY135" s="17">
        <v>0</v>
      </c>
      <c r="AZ135" s="490">
        <v>0</v>
      </c>
      <c r="BA135" s="17">
        <v>0</v>
      </c>
      <c r="BB135" s="18">
        <v>0</v>
      </c>
      <c r="BC135" s="17">
        <v>0</v>
      </c>
      <c r="BD135" s="18">
        <v>0</v>
      </c>
      <c r="BE135" s="17">
        <v>1600</v>
      </c>
      <c r="BF135" s="18">
        <v>1600</v>
      </c>
      <c r="BG135" s="17">
        <v>0</v>
      </c>
      <c r="BH135" s="18">
        <v>0</v>
      </c>
      <c r="BI135" s="17">
        <v>0</v>
      </c>
      <c r="BJ135" s="18">
        <v>0</v>
      </c>
      <c r="BK135" s="17">
        <v>10405.384999999997</v>
      </c>
      <c r="BL135" s="17">
        <v>9405.3850000000002</v>
      </c>
      <c r="BM135" s="17">
        <v>28.44</v>
      </c>
      <c r="BN135" s="17">
        <v>28.44</v>
      </c>
      <c r="BO135" s="18">
        <v>100</v>
      </c>
      <c r="BP135" s="18">
        <v>100</v>
      </c>
      <c r="BQ135" s="64">
        <v>12133.824999999997</v>
      </c>
      <c r="BR135" s="18">
        <v>11133.825000000001</v>
      </c>
      <c r="BS135" s="729">
        <v>1.747696619374413</v>
      </c>
      <c r="BT135" s="17">
        <v>0</v>
      </c>
      <c r="BU135" s="17">
        <v>0</v>
      </c>
      <c r="BV135" s="17">
        <v>0</v>
      </c>
      <c r="BW135" s="17">
        <v>0</v>
      </c>
      <c r="BX135" s="17">
        <v>0</v>
      </c>
      <c r="BY135" s="17">
        <v>0</v>
      </c>
      <c r="BZ135" s="17">
        <v>0</v>
      </c>
      <c r="CA135" s="17">
        <v>0</v>
      </c>
      <c r="CB135" s="17">
        <v>0</v>
      </c>
      <c r="CC135" s="17">
        <v>0</v>
      </c>
      <c r="CD135" s="17">
        <v>0</v>
      </c>
      <c r="CE135" s="17">
        <v>0</v>
      </c>
      <c r="CF135" s="17">
        <v>10273728</v>
      </c>
      <c r="CG135" s="17">
        <v>10273728</v>
      </c>
      <c r="CH135" s="17">
        <v>0</v>
      </c>
      <c r="CI135" s="17">
        <v>0</v>
      </c>
      <c r="CJ135" s="17">
        <v>0</v>
      </c>
      <c r="CK135" s="17">
        <v>0</v>
      </c>
      <c r="CL135" s="702">
        <v>12214257.128399996</v>
      </c>
      <c r="CM135" s="702">
        <v>11040417.1284</v>
      </c>
      <c r="CN135" s="702">
        <v>33384.009600000005</v>
      </c>
      <c r="CO135" s="702">
        <v>33384.009600000005</v>
      </c>
      <c r="CP135" s="702">
        <v>327624</v>
      </c>
      <c r="CQ135" s="702">
        <v>327624</v>
      </c>
      <c r="CR135" s="704">
        <v>22848993.137999997</v>
      </c>
      <c r="CS135" s="703">
        <v>21675153.137999997</v>
      </c>
      <c r="CT135" s="23" t="s">
        <v>56</v>
      </c>
      <c r="CU135" s="23" t="s">
        <v>56</v>
      </c>
      <c r="CV135" s="23" t="s">
        <v>56</v>
      </c>
      <c r="CW135" s="23" t="s">
        <v>56</v>
      </c>
      <c r="CX135" s="23" t="s">
        <v>56</v>
      </c>
      <c r="CY135" s="23" t="s">
        <v>56</v>
      </c>
      <c r="CZ135" s="23" t="s">
        <v>56</v>
      </c>
      <c r="DA135" s="23" t="s">
        <v>56</v>
      </c>
      <c r="DB135" s="728">
        <v>17643889.59</v>
      </c>
      <c r="DC135" s="10"/>
      <c r="DD135" s="692">
        <v>6.9427524580000002</v>
      </c>
      <c r="DE135" s="120"/>
      <c r="DF135" s="120"/>
      <c r="DG135" s="120"/>
      <c r="DH135" s="140"/>
      <c r="DI135" s="140"/>
      <c r="DJ135" s="140"/>
      <c r="DK135" s="140"/>
      <c r="DL135" s="548" t="s">
        <v>56</v>
      </c>
      <c r="DM135" s="548" t="s">
        <v>56</v>
      </c>
      <c r="DN135" s="203" t="s">
        <v>868</v>
      </c>
      <c r="DO135" s="700">
        <v>1898.4166666666699</v>
      </c>
      <c r="DP135" s="713" t="s">
        <v>56</v>
      </c>
      <c r="DQ135" s="548" t="s">
        <v>56</v>
      </c>
      <c r="DR135" s="673" t="s">
        <v>56</v>
      </c>
      <c r="DS135" s="203" t="s">
        <v>56</v>
      </c>
      <c r="DT135" s="1160" t="s">
        <v>56</v>
      </c>
      <c r="DU135" s="711">
        <v>72.579430226943387</v>
      </c>
      <c r="DV135" s="711">
        <v>-33.037720694331213</v>
      </c>
      <c r="DW135" s="711">
        <v>73.368581574848605</v>
      </c>
      <c r="DX135" s="711">
        <v>-54.171897979502276</v>
      </c>
      <c r="DY135" s="710">
        <v>1.3658750713313703</v>
      </c>
      <c r="DZ135" s="710">
        <v>-0.86243770619217375</v>
      </c>
      <c r="EA135" s="710">
        <v>1.3621343979456499</v>
      </c>
      <c r="EB135" s="710">
        <v>-0.86889770273382738</v>
      </c>
      <c r="EC135" s="236"/>
      <c r="ED135" s="49"/>
      <c r="EE135" s="232"/>
      <c r="EF135" s="700">
        <v>130949</v>
      </c>
      <c r="EG135" s="712">
        <v>-130810.33333333333</v>
      </c>
      <c r="EH135" s="44"/>
    </row>
    <row r="136" spans="1:138" ht="41.25" customHeight="1" x14ac:dyDescent="0.25">
      <c r="A136" s="871" t="s">
        <v>49</v>
      </c>
      <c r="B136" s="656" t="s">
        <v>96</v>
      </c>
      <c r="C136" s="656" t="s">
        <v>175</v>
      </c>
      <c r="D136" s="691" t="s">
        <v>243</v>
      </c>
      <c r="E136" s="656" t="s">
        <v>244</v>
      </c>
      <c r="F136" s="656" t="s">
        <v>1004</v>
      </c>
      <c r="G136" s="901" t="s">
        <v>247</v>
      </c>
      <c r="H136" s="897" t="s">
        <v>55</v>
      </c>
      <c r="I136" s="17" t="s">
        <v>860</v>
      </c>
      <c r="J136" s="64">
        <v>13.2</v>
      </c>
      <c r="K136" s="665">
        <v>9.7168050304614013</v>
      </c>
      <c r="L136" s="665">
        <v>5.4594696856140006</v>
      </c>
      <c r="M136" s="64">
        <v>1</v>
      </c>
      <c r="N136" s="726">
        <v>38956009.089999996</v>
      </c>
      <c r="O136" s="548" t="s">
        <v>863</v>
      </c>
      <c r="P136" s="909">
        <v>9.2366805470000006</v>
      </c>
      <c r="Q136" s="203" t="s">
        <v>57</v>
      </c>
      <c r="R136" s="205" t="s">
        <v>57</v>
      </c>
      <c r="S136" s="490">
        <v>0</v>
      </c>
      <c r="T136" s="18">
        <v>0</v>
      </c>
      <c r="U136" s="548" t="s">
        <v>58</v>
      </c>
      <c r="V136" s="18" t="s">
        <v>58</v>
      </c>
      <c r="W136" s="64" t="s">
        <v>58</v>
      </c>
      <c r="X136" s="18" t="s">
        <v>58</v>
      </c>
      <c r="Y136" s="18" t="s">
        <v>58</v>
      </c>
      <c r="Z136" s="18" t="s">
        <v>58</v>
      </c>
      <c r="AA136" s="18" t="s">
        <v>58</v>
      </c>
      <c r="AB136" s="18" t="s">
        <v>58</v>
      </c>
      <c r="AC136" s="18" t="s">
        <v>58</v>
      </c>
      <c r="AD136" s="18" t="s">
        <v>58</v>
      </c>
      <c r="AE136" s="18" t="s">
        <v>58</v>
      </c>
      <c r="AF136" s="18" t="s">
        <v>58</v>
      </c>
      <c r="AG136" s="64" t="s">
        <v>58</v>
      </c>
      <c r="AH136" s="18" t="s">
        <v>58</v>
      </c>
      <c r="AI136" s="64" t="s">
        <v>58</v>
      </c>
      <c r="AJ136" s="18" t="s">
        <v>58</v>
      </c>
      <c r="AK136" s="18" t="s">
        <v>58</v>
      </c>
      <c r="AL136" s="64" t="s">
        <v>58</v>
      </c>
      <c r="AM136" s="18" t="s">
        <v>58</v>
      </c>
      <c r="AN136" s="18" t="s">
        <v>58</v>
      </c>
      <c r="AO136" s="18" t="s">
        <v>58</v>
      </c>
      <c r="AP136" s="64" t="s">
        <v>58</v>
      </c>
      <c r="AQ136" s="64">
        <v>0</v>
      </c>
      <c r="AR136" s="11">
        <v>0</v>
      </c>
      <c r="AS136" s="17" t="s">
        <v>58</v>
      </c>
      <c r="AT136" s="490" t="s">
        <v>58</v>
      </c>
      <c r="AU136" s="64" t="s">
        <v>58</v>
      </c>
      <c r="AV136" s="18" t="s">
        <v>58</v>
      </c>
      <c r="AW136" s="64" t="s">
        <v>58</v>
      </c>
      <c r="AX136" s="18" t="s">
        <v>58</v>
      </c>
      <c r="AY136" s="17" t="s">
        <v>58</v>
      </c>
      <c r="AZ136" s="490" t="s">
        <v>58</v>
      </c>
      <c r="BA136" s="17" t="s">
        <v>58</v>
      </c>
      <c r="BB136" s="18" t="s">
        <v>58</v>
      </c>
      <c r="BC136" s="17" t="s">
        <v>58</v>
      </c>
      <c r="BD136" s="18" t="s">
        <v>58</v>
      </c>
      <c r="BE136" s="17" t="s">
        <v>58</v>
      </c>
      <c r="BF136" s="18" t="s">
        <v>58</v>
      </c>
      <c r="BG136" s="17" t="s">
        <v>58</v>
      </c>
      <c r="BH136" s="18" t="s">
        <v>58</v>
      </c>
      <c r="BI136" s="17" t="s">
        <v>58</v>
      </c>
      <c r="BJ136" s="18" t="s">
        <v>58</v>
      </c>
      <c r="BK136" s="17" t="s">
        <v>58</v>
      </c>
      <c r="BL136" s="17" t="s">
        <v>58</v>
      </c>
      <c r="BM136" s="17" t="s">
        <v>58</v>
      </c>
      <c r="BN136" s="17" t="s">
        <v>58</v>
      </c>
      <c r="BO136" s="18" t="s">
        <v>58</v>
      </c>
      <c r="BP136" s="18" t="s">
        <v>58</v>
      </c>
      <c r="BQ136" s="64">
        <v>0</v>
      </c>
      <c r="BR136" s="18">
        <v>0</v>
      </c>
      <c r="BS136" s="729">
        <v>0</v>
      </c>
      <c r="BT136" s="17">
        <v>0</v>
      </c>
      <c r="BU136" s="17">
        <v>0</v>
      </c>
      <c r="BV136" s="17">
        <v>0</v>
      </c>
      <c r="BW136" s="17">
        <v>0</v>
      </c>
      <c r="BX136" s="17">
        <v>0</v>
      </c>
      <c r="BY136" s="17">
        <v>0</v>
      </c>
      <c r="BZ136" s="17">
        <v>0</v>
      </c>
      <c r="CA136" s="17">
        <v>0</v>
      </c>
      <c r="CB136" s="17">
        <v>0</v>
      </c>
      <c r="CC136" s="17">
        <v>0</v>
      </c>
      <c r="CD136" s="17">
        <v>0</v>
      </c>
      <c r="CE136" s="17">
        <v>0</v>
      </c>
      <c r="CF136" s="17">
        <v>0</v>
      </c>
      <c r="CG136" s="17">
        <v>0</v>
      </c>
      <c r="CH136" s="17">
        <v>0</v>
      </c>
      <c r="CI136" s="17">
        <v>0</v>
      </c>
      <c r="CJ136" s="17">
        <v>0</v>
      </c>
      <c r="CK136" s="17">
        <v>0</v>
      </c>
      <c r="CL136" s="702">
        <v>0</v>
      </c>
      <c r="CM136" s="702">
        <v>0</v>
      </c>
      <c r="CN136" s="702">
        <v>0</v>
      </c>
      <c r="CO136" s="702">
        <v>0</v>
      </c>
      <c r="CP136" s="702">
        <v>0</v>
      </c>
      <c r="CQ136" s="702">
        <v>0</v>
      </c>
      <c r="CR136" s="704">
        <v>0</v>
      </c>
      <c r="CS136" s="703">
        <v>0</v>
      </c>
      <c r="CT136" s="23" t="s">
        <v>56</v>
      </c>
      <c r="CU136" s="23" t="s">
        <v>56</v>
      </c>
      <c r="CV136" s="23" t="s">
        <v>56</v>
      </c>
      <c r="CW136" s="23" t="s">
        <v>56</v>
      </c>
      <c r="CX136" s="23" t="s">
        <v>56</v>
      </c>
      <c r="CY136" s="23" t="s">
        <v>56</v>
      </c>
      <c r="CZ136" s="23" t="s">
        <v>56</v>
      </c>
      <c r="DA136" s="23" t="s">
        <v>56</v>
      </c>
      <c r="DB136" s="728">
        <v>38956009.089999996</v>
      </c>
      <c r="DC136" s="10"/>
      <c r="DD136" s="692">
        <v>9.2366805470000006</v>
      </c>
      <c r="DE136" s="120"/>
      <c r="DF136" s="120"/>
      <c r="DG136" s="120"/>
      <c r="DH136" s="140"/>
      <c r="DI136" s="140"/>
      <c r="DJ136" s="140"/>
      <c r="DK136" s="140"/>
      <c r="DL136" s="548" t="s">
        <v>56</v>
      </c>
      <c r="DM136" s="548" t="s">
        <v>56</v>
      </c>
      <c r="DN136" s="203" t="s">
        <v>868</v>
      </c>
      <c r="DO136" s="700">
        <v>1</v>
      </c>
      <c r="DP136" s="713" t="s">
        <v>56</v>
      </c>
      <c r="DQ136" s="548" t="s">
        <v>56</v>
      </c>
      <c r="DR136" s="673" t="s">
        <v>56</v>
      </c>
      <c r="DS136" s="203" t="s">
        <v>56</v>
      </c>
      <c r="DT136" s="1160" t="s">
        <v>56</v>
      </c>
      <c r="DU136" s="711">
        <v>0</v>
      </c>
      <c r="DV136" s="711" t="s">
        <v>56</v>
      </c>
      <c r="DW136" s="711">
        <v>0</v>
      </c>
      <c r="DX136" s="711" t="s">
        <v>56</v>
      </c>
      <c r="DY136" s="710">
        <v>0</v>
      </c>
      <c r="DZ136" s="710" t="s">
        <v>56</v>
      </c>
      <c r="EA136" s="710">
        <v>0</v>
      </c>
      <c r="EB136" s="710" t="s">
        <v>56</v>
      </c>
      <c r="EC136" s="236"/>
      <c r="ED136" s="49"/>
      <c r="EE136" s="232"/>
      <c r="EF136" s="700">
        <v>0</v>
      </c>
      <c r="EG136" s="712" t="s">
        <v>56</v>
      </c>
      <c r="EH136" s="44"/>
    </row>
    <row r="137" spans="1:138" ht="41.25" customHeight="1" x14ac:dyDescent="0.25">
      <c r="A137" s="871" t="s">
        <v>49</v>
      </c>
      <c r="B137" s="656" t="s">
        <v>96</v>
      </c>
      <c r="C137" s="656" t="s">
        <v>175</v>
      </c>
      <c r="D137" s="691" t="s">
        <v>243</v>
      </c>
      <c r="E137" s="656" t="s">
        <v>244</v>
      </c>
      <c r="F137" s="656" t="s">
        <v>1005</v>
      </c>
      <c r="G137" s="901" t="s">
        <v>247</v>
      </c>
      <c r="H137" s="897" t="s">
        <v>55</v>
      </c>
      <c r="I137" s="17" t="s">
        <v>860</v>
      </c>
      <c r="J137" s="64">
        <v>13.2</v>
      </c>
      <c r="K137" s="665">
        <v>13.717842395945508</v>
      </c>
      <c r="L137" s="665">
        <v>2.8420454486339999</v>
      </c>
      <c r="M137" s="64">
        <v>0</v>
      </c>
      <c r="N137" s="726">
        <v>6290089.8509999998</v>
      </c>
      <c r="O137" s="548" t="s">
        <v>863</v>
      </c>
      <c r="P137" s="909">
        <v>2.6140110779999999</v>
      </c>
      <c r="Q137" s="203" t="s">
        <v>57</v>
      </c>
      <c r="R137" s="205" t="s">
        <v>57</v>
      </c>
      <c r="S137" s="490">
        <v>0</v>
      </c>
      <c r="T137" s="18">
        <v>0</v>
      </c>
      <c r="U137" s="548">
        <v>0</v>
      </c>
      <c r="V137" s="18">
        <v>0</v>
      </c>
      <c r="W137" s="64">
        <v>0</v>
      </c>
      <c r="X137" s="18">
        <v>0</v>
      </c>
      <c r="Y137" s="18">
        <v>0</v>
      </c>
      <c r="Z137" s="18">
        <v>0</v>
      </c>
      <c r="AA137" s="18">
        <v>0</v>
      </c>
      <c r="AB137" s="18">
        <v>0</v>
      </c>
      <c r="AC137" s="18">
        <v>0</v>
      </c>
      <c r="AD137" s="18">
        <v>0</v>
      </c>
      <c r="AE137" s="18">
        <v>0</v>
      </c>
      <c r="AF137" s="18">
        <v>0</v>
      </c>
      <c r="AG137" s="64">
        <v>1</v>
      </c>
      <c r="AH137" s="18">
        <v>1</v>
      </c>
      <c r="AI137" s="64">
        <v>0</v>
      </c>
      <c r="AJ137" s="18">
        <v>0</v>
      </c>
      <c r="AK137" s="18">
        <v>0</v>
      </c>
      <c r="AL137" s="64">
        <v>0</v>
      </c>
      <c r="AM137" s="18">
        <v>0</v>
      </c>
      <c r="AN137" s="18" t="s">
        <v>58</v>
      </c>
      <c r="AO137" s="18">
        <v>0</v>
      </c>
      <c r="AP137" s="64">
        <v>0</v>
      </c>
      <c r="AQ137" s="64">
        <v>1</v>
      </c>
      <c r="AR137" s="11">
        <v>1</v>
      </c>
      <c r="AS137" s="17">
        <v>0</v>
      </c>
      <c r="AT137" s="490">
        <v>0</v>
      </c>
      <c r="AU137" s="64">
        <v>0</v>
      </c>
      <c r="AV137" s="18">
        <v>0</v>
      </c>
      <c r="AW137" s="64">
        <v>0</v>
      </c>
      <c r="AX137" s="18">
        <v>0</v>
      </c>
      <c r="AY137" s="17">
        <v>0</v>
      </c>
      <c r="AZ137" s="490">
        <v>0</v>
      </c>
      <c r="BA137" s="17">
        <v>0</v>
      </c>
      <c r="BB137" s="18">
        <v>0</v>
      </c>
      <c r="BC137" s="17">
        <v>0</v>
      </c>
      <c r="BD137" s="18">
        <v>0</v>
      </c>
      <c r="BE137" s="17">
        <v>0</v>
      </c>
      <c r="BF137" s="18">
        <v>0</v>
      </c>
      <c r="BG137" s="17">
        <v>1126</v>
      </c>
      <c r="BH137" s="18">
        <v>1126</v>
      </c>
      <c r="BI137" s="17">
        <v>0</v>
      </c>
      <c r="BJ137" s="18">
        <v>0</v>
      </c>
      <c r="BK137" s="17">
        <v>0</v>
      </c>
      <c r="BL137" s="17" t="s">
        <v>58</v>
      </c>
      <c r="BM137" s="17">
        <v>0</v>
      </c>
      <c r="BN137" s="17" t="s">
        <v>58</v>
      </c>
      <c r="BO137" s="18">
        <v>0</v>
      </c>
      <c r="BP137" s="18">
        <v>0</v>
      </c>
      <c r="BQ137" s="64">
        <v>1126</v>
      </c>
      <c r="BR137" s="18">
        <v>1126</v>
      </c>
      <c r="BS137" s="729">
        <v>0.43075563431104935</v>
      </c>
      <c r="BT137" s="17">
        <v>0</v>
      </c>
      <c r="BU137" s="17">
        <v>0</v>
      </c>
      <c r="BV137" s="17">
        <v>0</v>
      </c>
      <c r="BW137" s="17">
        <v>0</v>
      </c>
      <c r="BX137" s="17">
        <v>0</v>
      </c>
      <c r="BY137" s="17">
        <v>0</v>
      </c>
      <c r="BZ137" s="17">
        <v>0</v>
      </c>
      <c r="CA137" s="17">
        <v>0</v>
      </c>
      <c r="CB137" s="17">
        <v>0</v>
      </c>
      <c r="CC137" s="17">
        <v>0</v>
      </c>
      <c r="CD137" s="17">
        <v>0</v>
      </c>
      <c r="CE137" s="17">
        <v>0</v>
      </c>
      <c r="CF137" s="17">
        <v>0</v>
      </c>
      <c r="CG137" s="17">
        <v>0</v>
      </c>
      <c r="CH137" s="17">
        <v>5681525.7599999988</v>
      </c>
      <c r="CI137" s="17">
        <v>5681525.7599999988</v>
      </c>
      <c r="CJ137" s="17">
        <v>0</v>
      </c>
      <c r="CK137" s="17">
        <v>0</v>
      </c>
      <c r="CL137" s="702">
        <v>0</v>
      </c>
      <c r="CM137" s="702">
        <v>0</v>
      </c>
      <c r="CN137" s="702">
        <v>0</v>
      </c>
      <c r="CO137" s="702">
        <v>0</v>
      </c>
      <c r="CP137" s="702">
        <v>0</v>
      </c>
      <c r="CQ137" s="702">
        <v>0</v>
      </c>
      <c r="CR137" s="704">
        <v>5681525.7599999988</v>
      </c>
      <c r="CS137" s="703">
        <v>5681525.7599999988</v>
      </c>
      <c r="CT137" s="23" t="s">
        <v>56</v>
      </c>
      <c r="CU137" s="23" t="s">
        <v>56</v>
      </c>
      <c r="CV137" s="23" t="s">
        <v>56</v>
      </c>
      <c r="CW137" s="23" t="s">
        <v>56</v>
      </c>
      <c r="CX137" s="23" t="s">
        <v>56</v>
      </c>
      <c r="CY137" s="23" t="s">
        <v>56</v>
      </c>
      <c r="CZ137" s="23" t="s">
        <v>56</v>
      </c>
      <c r="DA137" s="23" t="s">
        <v>56</v>
      </c>
      <c r="DB137" s="728">
        <v>6290089.8509999998</v>
      </c>
      <c r="DC137" s="10"/>
      <c r="DD137" s="692">
        <v>2.6140110779999999</v>
      </c>
      <c r="DE137" s="120"/>
      <c r="DF137" s="120"/>
      <c r="DG137" s="120"/>
      <c r="DH137" s="140"/>
      <c r="DI137" s="140"/>
      <c r="DJ137" s="140"/>
      <c r="DK137" s="140"/>
      <c r="DL137" s="548" t="s">
        <v>56</v>
      </c>
      <c r="DM137" s="548" t="s">
        <v>56</v>
      </c>
      <c r="DN137" s="203" t="s">
        <v>868</v>
      </c>
      <c r="DO137" s="700">
        <v>1</v>
      </c>
      <c r="DP137" s="713" t="s">
        <v>56</v>
      </c>
      <c r="DQ137" s="548" t="s">
        <v>56</v>
      </c>
      <c r="DR137" s="673" t="s">
        <v>56</v>
      </c>
      <c r="DS137" s="203" t="s">
        <v>56</v>
      </c>
      <c r="DT137" s="1160" t="s">
        <v>56</v>
      </c>
      <c r="DU137" s="711">
        <v>0</v>
      </c>
      <c r="DV137" s="711">
        <v>77.666666666666671</v>
      </c>
      <c r="DW137" s="711">
        <v>0</v>
      </c>
      <c r="DX137" s="711">
        <v>77.666666666666671</v>
      </c>
      <c r="DY137" s="710">
        <v>0</v>
      </c>
      <c r="DZ137" s="710">
        <v>0.33333333333333331</v>
      </c>
      <c r="EA137" s="710">
        <v>0</v>
      </c>
      <c r="EB137" s="710">
        <v>0.33333333333333331</v>
      </c>
      <c r="EC137" s="236"/>
      <c r="ED137" s="49"/>
      <c r="EE137" s="232"/>
      <c r="EF137" s="700">
        <v>0</v>
      </c>
      <c r="EG137" s="712">
        <v>0</v>
      </c>
      <c r="EH137" s="44"/>
    </row>
    <row r="138" spans="1:138" ht="41.25" customHeight="1" x14ac:dyDescent="0.25">
      <c r="A138" s="871" t="s">
        <v>49</v>
      </c>
      <c r="B138" s="656" t="s">
        <v>96</v>
      </c>
      <c r="C138" s="656" t="s">
        <v>175</v>
      </c>
      <c r="D138" s="691" t="s">
        <v>243</v>
      </c>
      <c r="E138" s="656" t="s">
        <v>244</v>
      </c>
      <c r="F138" s="656" t="s">
        <v>1006</v>
      </c>
      <c r="G138" s="901" t="s">
        <v>247</v>
      </c>
      <c r="H138" s="897" t="s">
        <v>55</v>
      </c>
      <c r="I138" s="17" t="s">
        <v>860</v>
      </c>
      <c r="J138" s="64">
        <v>13.2</v>
      </c>
      <c r="K138" s="665">
        <v>7.2018672578713909</v>
      </c>
      <c r="L138" s="665">
        <v>10.366098463286999</v>
      </c>
      <c r="M138" s="64">
        <v>300</v>
      </c>
      <c r="N138" s="726">
        <v>2774349.9360000002</v>
      </c>
      <c r="O138" s="548" t="s">
        <v>863</v>
      </c>
      <c r="P138" s="909">
        <v>1.0288381799999999</v>
      </c>
      <c r="Q138" s="203" t="s">
        <v>57</v>
      </c>
      <c r="R138" s="205" t="s">
        <v>57</v>
      </c>
      <c r="S138" s="490">
        <v>0</v>
      </c>
      <c r="T138" s="18">
        <v>0</v>
      </c>
      <c r="U138" s="548">
        <v>0</v>
      </c>
      <c r="V138" s="18">
        <v>0</v>
      </c>
      <c r="W138" s="64">
        <v>0</v>
      </c>
      <c r="X138" s="18">
        <v>0</v>
      </c>
      <c r="Y138" s="18">
        <v>0</v>
      </c>
      <c r="Z138" s="18">
        <v>0</v>
      </c>
      <c r="AA138" s="18">
        <v>0</v>
      </c>
      <c r="AB138" s="18">
        <v>0</v>
      </c>
      <c r="AC138" s="18">
        <v>0</v>
      </c>
      <c r="AD138" s="18">
        <v>0</v>
      </c>
      <c r="AE138" s="18">
        <v>0</v>
      </c>
      <c r="AF138" s="18">
        <v>0</v>
      </c>
      <c r="AG138" s="64">
        <v>0</v>
      </c>
      <c r="AH138" s="18">
        <v>0</v>
      </c>
      <c r="AI138" s="64">
        <v>0</v>
      </c>
      <c r="AJ138" s="18">
        <v>0</v>
      </c>
      <c r="AK138" s="18">
        <v>38</v>
      </c>
      <c r="AL138" s="64">
        <v>38</v>
      </c>
      <c r="AM138" s="18">
        <v>4</v>
      </c>
      <c r="AN138" s="18">
        <v>4</v>
      </c>
      <c r="AO138" s="18">
        <v>0</v>
      </c>
      <c r="AP138" s="64">
        <v>0</v>
      </c>
      <c r="AQ138" s="64">
        <v>42</v>
      </c>
      <c r="AR138" s="11">
        <v>42</v>
      </c>
      <c r="AS138" s="17">
        <v>0</v>
      </c>
      <c r="AT138" s="490">
        <v>0</v>
      </c>
      <c r="AU138" s="64">
        <v>0</v>
      </c>
      <c r="AV138" s="18">
        <v>0</v>
      </c>
      <c r="AW138" s="64">
        <v>0</v>
      </c>
      <c r="AX138" s="18">
        <v>0</v>
      </c>
      <c r="AY138" s="17">
        <v>0</v>
      </c>
      <c r="AZ138" s="490">
        <v>0</v>
      </c>
      <c r="BA138" s="17">
        <v>0</v>
      </c>
      <c r="BB138" s="18">
        <v>0</v>
      </c>
      <c r="BC138" s="17">
        <v>0</v>
      </c>
      <c r="BD138" s="18">
        <v>0</v>
      </c>
      <c r="BE138" s="17">
        <v>0</v>
      </c>
      <c r="BF138" s="18">
        <v>0</v>
      </c>
      <c r="BG138" s="17">
        <v>0</v>
      </c>
      <c r="BH138" s="18">
        <v>0</v>
      </c>
      <c r="BI138" s="17">
        <v>0</v>
      </c>
      <c r="BJ138" s="18">
        <v>0</v>
      </c>
      <c r="BK138" s="17">
        <v>281.28599999999994</v>
      </c>
      <c r="BL138" s="17">
        <v>281.286</v>
      </c>
      <c r="BM138" s="17">
        <v>65</v>
      </c>
      <c r="BN138" s="17">
        <v>65</v>
      </c>
      <c r="BO138" s="18">
        <v>0</v>
      </c>
      <c r="BP138" s="18">
        <v>0</v>
      </c>
      <c r="BQ138" s="64">
        <v>346.28599999999994</v>
      </c>
      <c r="BR138" s="18">
        <v>346.286</v>
      </c>
      <c r="BS138" s="729">
        <v>0.33657965531566875</v>
      </c>
      <c r="BT138" s="17">
        <v>0</v>
      </c>
      <c r="BU138" s="17">
        <v>0</v>
      </c>
      <c r="BV138" s="17">
        <v>0</v>
      </c>
      <c r="BW138" s="17">
        <v>0</v>
      </c>
      <c r="BX138" s="17">
        <v>0</v>
      </c>
      <c r="BY138" s="17">
        <v>0</v>
      </c>
      <c r="BZ138" s="17">
        <v>0</v>
      </c>
      <c r="CA138" s="17">
        <v>0</v>
      </c>
      <c r="CB138" s="17">
        <v>0</v>
      </c>
      <c r="CC138" s="17">
        <v>0</v>
      </c>
      <c r="CD138" s="17">
        <v>0</v>
      </c>
      <c r="CE138" s="17">
        <v>0</v>
      </c>
      <c r="CF138" s="17">
        <v>0</v>
      </c>
      <c r="CG138" s="17">
        <v>0</v>
      </c>
      <c r="CH138" s="17">
        <v>0</v>
      </c>
      <c r="CI138" s="17">
        <v>0</v>
      </c>
      <c r="CJ138" s="17">
        <v>0</v>
      </c>
      <c r="CK138" s="17">
        <v>0</v>
      </c>
      <c r="CL138" s="702">
        <v>330184.75823999994</v>
      </c>
      <c r="CM138" s="702">
        <v>330184.75824</v>
      </c>
      <c r="CN138" s="702">
        <v>76299.600000000006</v>
      </c>
      <c r="CO138" s="702">
        <v>76299.600000000006</v>
      </c>
      <c r="CP138" s="702">
        <v>0</v>
      </c>
      <c r="CQ138" s="702">
        <v>0</v>
      </c>
      <c r="CR138" s="704">
        <v>406484.35823999997</v>
      </c>
      <c r="CS138" s="703">
        <v>406484.35823999997</v>
      </c>
      <c r="CT138" s="23" t="s">
        <v>56</v>
      </c>
      <c r="CU138" s="23" t="s">
        <v>56</v>
      </c>
      <c r="CV138" s="23" t="s">
        <v>56</v>
      </c>
      <c r="CW138" s="23" t="s">
        <v>56</v>
      </c>
      <c r="CX138" s="23" t="s">
        <v>56</v>
      </c>
      <c r="CY138" s="23" t="s">
        <v>56</v>
      </c>
      <c r="CZ138" s="23" t="s">
        <v>56</v>
      </c>
      <c r="DA138" s="23" t="s">
        <v>56</v>
      </c>
      <c r="DB138" s="728">
        <v>2774349.9360000002</v>
      </c>
      <c r="DC138" s="10"/>
      <c r="DD138" s="692">
        <v>1.0288381799999999</v>
      </c>
      <c r="DE138" s="120"/>
      <c r="DF138" s="120"/>
      <c r="DG138" s="120"/>
      <c r="DH138" s="140"/>
      <c r="DI138" s="140"/>
      <c r="DJ138" s="140"/>
      <c r="DK138" s="140"/>
      <c r="DL138" s="548" t="s">
        <v>56</v>
      </c>
      <c r="DM138" s="548" t="s">
        <v>56</v>
      </c>
      <c r="DN138" s="203" t="s">
        <v>868</v>
      </c>
      <c r="DO138" s="700">
        <v>306.5</v>
      </c>
      <c r="DP138" s="713" t="s">
        <v>56</v>
      </c>
      <c r="DQ138" s="548" t="s">
        <v>56</v>
      </c>
      <c r="DR138" s="673" t="s">
        <v>56</v>
      </c>
      <c r="DS138" s="203" t="s">
        <v>56</v>
      </c>
      <c r="DT138" s="1160" t="s">
        <v>56</v>
      </c>
      <c r="DU138" s="711">
        <v>173.50407830342579</v>
      </c>
      <c r="DV138" s="711">
        <v>-35.535723189290565</v>
      </c>
      <c r="DW138" s="711">
        <v>143.75714745494199</v>
      </c>
      <c r="DX138" s="711">
        <v>-9.3904914366269736</v>
      </c>
      <c r="DY138" s="710">
        <v>0.79282218597063625</v>
      </c>
      <c r="DZ138" s="710">
        <v>0.66546756759562464</v>
      </c>
      <c r="EA138" s="710">
        <v>0.77554961378490805</v>
      </c>
      <c r="EB138" s="710">
        <v>0.67982381059182972</v>
      </c>
      <c r="EC138" s="236"/>
      <c r="ED138" s="49"/>
      <c r="EE138" s="232"/>
      <c r="EF138" s="700">
        <v>0</v>
      </c>
      <c r="EG138" s="712">
        <v>11095</v>
      </c>
      <c r="EH138" s="44"/>
    </row>
    <row r="139" spans="1:138" ht="41.25" customHeight="1" x14ac:dyDescent="0.25">
      <c r="A139" s="871" t="s">
        <v>49</v>
      </c>
      <c r="B139" s="656" t="s">
        <v>96</v>
      </c>
      <c r="C139" s="656" t="s">
        <v>175</v>
      </c>
      <c r="D139" s="691" t="s">
        <v>243</v>
      </c>
      <c r="E139" s="656" t="s">
        <v>244</v>
      </c>
      <c r="F139" s="656" t="s">
        <v>250</v>
      </c>
      <c r="G139" s="901" t="s">
        <v>244</v>
      </c>
      <c r="H139" s="897" t="s">
        <v>55</v>
      </c>
      <c r="I139" s="17" t="s">
        <v>860</v>
      </c>
      <c r="J139" s="64">
        <v>13.2</v>
      </c>
      <c r="K139" s="665" t="s">
        <v>56</v>
      </c>
      <c r="L139" s="665">
        <v>3.0537878724360001</v>
      </c>
      <c r="M139" s="64">
        <v>2</v>
      </c>
      <c r="N139" s="727" t="s">
        <v>56</v>
      </c>
      <c r="O139" s="548" t="s">
        <v>56</v>
      </c>
      <c r="P139" s="909" t="s">
        <v>56</v>
      </c>
      <c r="Q139" s="203" t="s">
        <v>57</v>
      </c>
      <c r="R139" s="205" t="s">
        <v>57</v>
      </c>
      <c r="S139" s="490">
        <v>0</v>
      </c>
      <c r="T139" s="18">
        <v>0</v>
      </c>
      <c r="U139" s="548">
        <v>0</v>
      </c>
      <c r="V139" s="18">
        <v>0</v>
      </c>
      <c r="W139" s="64">
        <v>0</v>
      </c>
      <c r="X139" s="18">
        <v>0</v>
      </c>
      <c r="Y139" s="18">
        <v>0</v>
      </c>
      <c r="Z139" s="18">
        <v>0</v>
      </c>
      <c r="AA139" s="18">
        <v>0</v>
      </c>
      <c r="AB139" s="18">
        <v>0</v>
      </c>
      <c r="AC139" s="18">
        <v>0</v>
      </c>
      <c r="AD139" s="18">
        <v>0</v>
      </c>
      <c r="AE139" s="18">
        <v>0</v>
      </c>
      <c r="AF139" s="18">
        <v>0</v>
      </c>
      <c r="AG139" s="64">
        <v>0</v>
      </c>
      <c r="AH139" s="18">
        <v>0</v>
      </c>
      <c r="AI139" s="64">
        <v>0</v>
      </c>
      <c r="AJ139" s="18">
        <v>0</v>
      </c>
      <c r="AK139" s="18">
        <v>1</v>
      </c>
      <c r="AL139" s="64">
        <v>1</v>
      </c>
      <c r="AM139" s="18">
        <v>2</v>
      </c>
      <c r="AN139" s="18">
        <v>2</v>
      </c>
      <c r="AO139" s="18">
        <v>0</v>
      </c>
      <c r="AP139" s="64">
        <v>0</v>
      </c>
      <c r="AQ139" s="64">
        <v>3</v>
      </c>
      <c r="AR139" s="11">
        <v>3</v>
      </c>
      <c r="AS139" s="17">
        <v>0</v>
      </c>
      <c r="AT139" s="490">
        <v>0</v>
      </c>
      <c r="AU139" s="64">
        <v>0</v>
      </c>
      <c r="AV139" s="18">
        <v>0</v>
      </c>
      <c r="AW139" s="64">
        <v>0</v>
      </c>
      <c r="AX139" s="18">
        <v>0</v>
      </c>
      <c r="AY139" s="17">
        <v>0</v>
      </c>
      <c r="AZ139" s="490">
        <v>0</v>
      </c>
      <c r="BA139" s="17">
        <v>0</v>
      </c>
      <c r="BB139" s="18">
        <v>0</v>
      </c>
      <c r="BC139" s="17">
        <v>0</v>
      </c>
      <c r="BD139" s="18">
        <v>0</v>
      </c>
      <c r="BE139" s="17">
        <v>0</v>
      </c>
      <c r="BF139" s="18">
        <v>0</v>
      </c>
      <c r="BG139" s="17">
        <v>0</v>
      </c>
      <c r="BH139" s="18">
        <v>0</v>
      </c>
      <c r="BI139" s="17">
        <v>0</v>
      </c>
      <c r="BJ139" s="18">
        <v>0</v>
      </c>
      <c r="BK139" s="17">
        <v>2000</v>
      </c>
      <c r="BL139" s="17">
        <v>2000</v>
      </c>
      <c r="BM139" s="17">
        <v>7100</v>
      </c>
      <c r="BN139" s="17">
        <v>7100</v>
      </c>
      <c r="BO139" s="18">
        <v>0</v>
      </c>
      <c r="BP139" s="18">
        <v>0</v>
      </c>
      <c r="BQ139" s="64">
        <v>9100</v>
      </c>
      <c r="BR139" s="18">
        <v>9100</v>
      </c>
      <c r="BS139" s="730" t="s">
        <v>56</v>
      </c>
      <c r="BT139" s="17">
        <v>0</v>
      </c>
      <c r="BU139" s="17">
        <v>0</v>
      </c>
      <c r="BV139" s="17">
        <v>0</v>
      </c>
      <c r="BW139" s="17">
        <v>0</v>
      </c>
      <c r="BX139" s="17">
        <v>0</v>
      </c>
      <c r="BY139" s="17">
        <v>0</v>
      </c>
      <c r="BZ139" s="17">
        <v>0</v>
      </c>
      <c r="CA139" s="17">
        <v>0</v>
      </c>
      <c r="CB139" s="17">
        <v>0</v>
      </c>
      <c r="CC139" s="17">
        <v>0</v>
      </c>
      <c r="CD139" s="17">
        <v>0</v>
      </c>
      <c r="CE139" s="17">
        <v>0</v>
      </c>
      <c r="CF139" s="17">
        <v>0</v>
      </c>
      <c r="CG139" s="17">
        <v>0</v>
      </c>
      <c r="CH139" s="17">
        <v>0</v>
      </c>
      <c r="CI139" s="17">
        <v>0</v>
      </c>
      <c r="CJ139" s="17">
        <v>0</v>
      </c>
      <c r="CK139" s="17">
        <v>0</v>
      </c>
      <c r="CL139" s="702">
        <v>2347680</v>
      </c>
      <c r="CM139" s="702">
        <v>2347680</v>
      </c>
      <c r="CN139" s="702">
        <v>8334264.0000000009</v>
      </c>
      <c r="CO139" s="702">
        <v>8334264.0000000009</v>
      </c>
      <c r="CP139" s="702">
        <v>0</v>
      </c>
      <c r="CQ139" s="702">
        <v>0</v>
      </c>
      <c r="CR139" s="704">
        <v>10681944</v>
      </c>
      <c r="CS139" s="703">
        <v>10681944</v>
      </c>
      <c r="CT139" s="23" t="s">
        <v>56</v>
      </c>
      <c r="CU139" s="23" t="s">
        <v>56</v>
      </c>
      <c r="CV139" s="23" t="s">
        <v>56</v>
      </c>
      <c r="CW139" s="23" t="s">
        <v>56</v>
      </c>
      <c r="CX139" s="23" t="s">
        <v>56</v>
      </c>
      <c r="CY139" s="23" t="s">
        <v>56</v>
      </c>
      <c r="CZ139" s="23" t="s">
        <v>56</v>
      </c>
      <c r="DA139" s="23" t="s">
        <v>56</v>
      </c>
      <c r="DB139" s="728" t="s">
        <v>56</v>
      </c>
      <c r="DC139" s="10"/>
      <c r="DD139" s="692" t="s">
        <v>56</v>
      </c>
      <c r="DE139" s="120"/>
      <c r="DF139" s="120"/>
      <c r="DG139" s="120"/>
      <c r="DH139" s="140"/>
      <c r="DI139" s="140"/>
      <c r="DJ139" s="140"/>
      <c r="DK139" s="140"/>
      <c r="DL139" s="548" t="s">
        <v>56</v>
      </c>
      <c r="DM139" s="548" t="s">
        <v>56</v>
      </c>
      <c r="DN139" s="203" t="s">
        <v>868</v>
      </c>
      <c r="DO139" s="700">
        <v>3.8333333333333299</v>
      </c>
      <c r="DP139" s="713" t="s">
        <v>56</v>
      </c>
      <c r="DQ139" s="548" t="s">
        <v>56</v>
      </c>
      <c r="DR139" s="673" t="s">
        <v>56</v>
      </c>
      <c r="DS139" s="203" t="s">
        <v>56</v>
      </c>
      <c r="DT139" s="1160" t="s">
        <v>56</v>
      </c>
      <c r="DU139" s="711">
        <v>0</v>
      </c>
      <c r="DV139" s="711" t="s">
        <v>56</v>
      </c>
      <c r="DW139" s="711">
        <v>0</v>
      </c>
      <c r="DX139" s="711" t="s">
        <v>56</v>
      </c>
      <c r="DY139" s="710">
        <v>0</v>
      </c>
      <c r="DZ139" s="710" t="s">
        <v>56</v>
      </c>
      <c r="EA139" s="710">
        <v>0</v>
      </c>
      <c r="EB139" s="710" t="s">
        <v>56</v>
      </c>
      <c r="EC139" s="236"/>
      <c r="ED139" s="49"/>
      <c r="EE139" s="232"/>
      <c r="EF139" s="700">
        <v>0</v>
      </c>
      <c r="EG139" s="712" t="s">
        <v>56</v>
      </c>
      <c r="EH139" s="44"/>
    </row>
    <row r="140" spans="1:138" ht="41.25" customHeight="1" x14ac:dyDescent="0.25">
      <c r="A140" s="871" t="s">
        <v>49</v>
      </c>
      <c r="B140" s="656" t="s">
        <v>96</v>
      </c>
      <c r="C140" s="656" t="s">
        <v>175</v>
      </c>
      <c r="D140" s="691" t="s">
        <v>251</v>
      </c>
      <c r="E140" s="656" t="s">
        <v>252</v>
      </c>
      <c r="F140" s="656" t="s">
        <v>253</v>
      </c>
      <c r="G140" s="901" t="s">
        <v>254</v>
      </c>
      <c r="H140" s="897" t="s">
        <v>55</v>
      </c>
      <c r="I140" s="17" t="s">
        <v>860</v>
      </c>
      <c r="J140" s="64">
        <v>13.2</v>
      </c>
      <c r="K140" s="665">
        <v>11.271493835335225</v>
      </c>
      <c r="L140" s="665">
        <v>64.97367410727901</v>
      </c>
      <c r="M140" s="64">
        <v>2603</v>
      </c>
      <c r="N140" s="726">
        <v>30638339.329999998</v>
      </c>
      <c r="O140" s="548" t="s">
        <v>863</v>
      </c>
      <c r="P140" s="909">
        <v>8.3755048839999997</v>
      </c>
      <c r="Q140" s="203" t="s">
        <v>57</v>
      </c>
      <c r="R140" s="205" t="s">
        <v>57</v>
      </c>
      <c r="S140" s="490">
        <v>0</v>
      </c>
      <c r="T140" s="18">
        <v>0</v>
      </c>
      <c r="U140" s="548">
        <v>0</v>
      </c>
      <c r="V140" s="18">
        <v>0</v>
      </c>
      <c r="W140" s="64">
        <v>0</v>
      </c>
      <c r="X140" s="18">
        <v>0</v>
      </c>
      <c r="Y140" s="18">
        <v>0</v>
      </c>
      <c r="Z140" s="18">
        <v>0</v>
      </c>
      <c r="AA140" s="18">
        <v>0</v>
      </c>
      <c r="AB140" s="18">
        <v>0</v>
      </c>
      <c r="AC140" s="18">
        <v>0</v>
      </c>
      <c r="AD140" s="18">
        <v>0</v>
      </c>
      <c r="AE140" s="18">
        <v>0</v>
      </c>
      <c r="AF140" s="18">
        <v>0</v>
      </c>
      <c r="AG140" s="64">
        <v>0</v>
      </c>
      <c r="AH140" s="18">
        <v>0</v>
      </c>
      <c r="AI140" s="64">
        <v>0</v>
      </c>
      <c r="AJ140" s="18">
        <v>0</v>
      </c>
      <c r="AK140" s="18">
        <v>164</v>
      </c>
      <c r="AL140" s="64">
        <v>163</v>
      </c>
      <c r="AM140" s="18">
        <v>4</v>
      </c>
      <c r="AN140" s="18">
        <v>4</v>
      </c>
      <c r="AO140" s="18">
        <v>0</v>
      </c>
      <c r="AP140" s="64">
        <v>0</v>
      </c>
      <c r="AQ140" s="64">
        <v>168</v>
      </c>
      <c r="AR140" s="11">
        <v>167</v>
      </c>
      <c r="AS140" s="17">
        <v>0</v>
      </c>
      <c r="AT140" s="490">
        <v>0</v>
      </c>
      <c r="AU140" s="64">
        <v>0</v>
      </c>
      <c r="AV140" s="18">
        <v>0</v>
      </c>
      <c r="AW140" s="64">
        <v>0</v>
      </c>
      <c r="AX140" s="18">
        <v>0</v>
      </c>
      <c r="AY140" s="17">
        <v>0</v>
      </c>
      <c r="AZ140" s="490">
        <v>0</v>
      </c>
      <c r="BA140" s="17">
        <v>0</v>
      </c>
      <c r="BB140" s="18">
        <v>0</v>
      </c>
      <c r="BC140" s="17">
        <v>0</v>
      </c>
      <c r="BD140" s="18">
        <v>0</v>
      </c>
      <c r="BE140" s="17">
        <v>0</v>
      </c>
      <c r="BF140" s="18">
        <v>0</v>
      </c>
      <c r="BG140" s="17">
        <v>0</v>
      </c>
      <c r="BH140" s="18">
        <v>0</v>
      </c>
      <c r="BI140" s="17">
        <v>0</v>
      </c>
      <c r="BJ140" s="18">
        <v>0</v>
      </c>
      <c r="BK140" s="17">
        <v>8746.8560000000034</v>
      </c>
      <c r="BL140" s="17">
        <v>8740.1359999999986</v>
      </c>
      <c r="BM140" s="17">
        <v>40.4</v>
      </c>
      <c r="BN140" s="17">
        <v>40.4</v>
      </c>
      <c r="BO140" s="18">
        <v>0</v>
      </c>
      <c r="BP140" s="18">
        <v>0</v>
      </c>
      <c r="BQ140" s="64">
        <v>8787.256000000003</v>
      </c>
      <c r="BR140" s="18">
        <v>8780.5359999999982</v>
      </c>
      <c r="BS140" s="729">
        <v>1.0491613486831803</v>
      </c>
      <c r="BT140" s="17">
        <v>0</v>
      </c>
      <c r="BU140" s="17">
        <v>0</v>
      </c>
      <c r="BV140" s="17">
        <v>0</v>
      </c>
      <c r="BW140" s="17">
        <v>0</v>
      </c>
      <c r="BX140" s="17">
        <v>0</v>
      </c>
      <c r="BY140" s="17">
        <v>0</v>
      </c>
      <c r="BZ140" s="17">
        <v>0</v>
      </c>
      <c r="CA140" s="17">
        <v>0</v>
      </c>
      <c r="CB140" s="17">
        <v>0</v>
      </c>
      <c r="CC140" s="17">
        <v>0</v>
      </c>
      <c r="CD140" s="17">
        <v>0</v>
      </c>
      <c r="CE140" s="17">
        <v>0</v>
      </c>
      <c r="CF140" s="17">
        <v>0</v>
      </c>
      <c r="CG140" s="17">
        <v>0</v>
      </c>
      <c r="CH140" s="17">
        <v>0</v>
      </c>
      <c r="CI140" s="17">
        <v>0</v>
      </c>
      <c r="CJ140" s="17">
        <v>0</v>
      </c>
      <c r="CK140" s="17">
        <v>0</v>
      </c>
      <c r="CL140" s="702">
        <v>10267409.447040005</v>
      </c>
      <c r="CM140" s="702">
        <v>10259521.242239999</v>
      </c>
      <c r="CN140" s="702">
        <v>47423.135999999999</v>
      </c>
      <c r="CO140" s="702">
        <v>47423.135999999999</v>
      </c>
      <c r="CP140" s="702">
        <v>0</v>
      </c>
      <c r="CQ140" s="702">
        <v>0</v>
      </c>
      <c r="CR140" s="704">
        <v>10314832.583040005</v>
      </c>
      <c r="CS140" s="703">
        <v>10306944.378239999</v>
      </c>
      <c r="CT140" s="23">
        <v>1</v>
      </c>
      <c r="CU140" s="23">
        <v>4</v>
      </c>
      <c r="CV140" s="23" t="s">
        <v>991</v>
      </c>
      <c r="CW140" s="23">
        <v>0</v>
      </c>
      <c r="CX140" s="23">
        <v>0</v>
      </c>
      <c r="CY140" s="23">
        <v>4</v>
      </c>
      <c r="CZ140" s="23">
        <v>200</v>
      </c>
      <c r="DA140" s="23" t="s">
        <v>905</v>
      </c>
      <c r="DB140" s="728" t="s">
        <v>56</v>
      </c>
      <c r="DC140" s="10"/>
      <c r="DD140" s="692">
        <v>8.3755048839999997</v>
      </c>
      <c r="DE140" s="120"/>
      <c r="DF140" s="120"/>
      <c r="DG140" s="120"/>
      <c r="DH140" s="140"/>
      <c r="DI140" s="140"/>
      <c r="DJ140" s="140"/>
      <c r="DK140" s="140"/>
      <c r="DL140" s="548" t="s">
        <v>56</v>
      </c>
      <c r="DM140" s="548" t="s">
        <v>56</v>
      </c>
      <c r="DN140" s="203" t="s">
        <v>868</v>
      </c>
      <c r="DO140" s="700">
        <v>2630.1666666666702</v>
      </c>
      <c r="DP140" s="713" t="s">
        <v>56</v>
      </c>
      <c r="DQ140" s="548" t="s">
        <v>56</v>
      </c>
      <c r="DR140" s="673" t="s">
        <v>56</v>
      </c>
      <c r="DS140" s="203" t="s">
        <v>56</v>
      </c>
      <c r="DT140" s="1160" t="s">
        <v>56</v>
      </c>
      <c r="DU140" s="711">
        <v>482.62644952791265</v>
      </c>
      <c r="DV140" s="711">
        <v>-252.30313094669714</v>
      </c>
      <c r="DW140" s="711">
        <v>164.54742544307001</v>
      </c>
      <c r="DX140" s="711">
        <v>8.4127823580899985</v>
      </c>
      <c r="DY140" s="710">
        <v>2.3610671060135573</v>
      </c>
      <c r="DZ140" s="710">
        <v>-0.8484042436717294</v>
      </c>
      <c r="EA140" s="710">
        <v>2.13337341330769</v>
      </c>
      <c r="EB140" s="710">
        <v>-0.68099901121968465</v>
      </c>
      <c r="EC140" s="236"/>
      <c r="ED140" s="49"/>
      <c r="EE140" s="232"/>
      <c r="EF140" s="700">
        <v>107353</v>
      </c>
      <c r="EG140" s="712">
        <v>131494.66666666666</v>
      </c>
      <c r="EH140" s="44"/>
    </row>
    <row r="141" spans="1:138" ht="41.25" customHeight="1" x14ac:dyDescent="0.25">
      <c r="A141" s="871" t="s">
        <v>49</v>
      </c>
      <c r="B141" s="656" t="s">
        <v>96</v>
      </c>
      <c r="C141" s="656" t="s">
        <v>175</v>
      </c>
      <c r="D141" s="691" t="s">
        <v>251</v>
      </c>
      <c r="E141" s="656" t="s">
        <v>252</v>
      </c>
      <c r="F141" s="656" t="s">
        <v>255</v>
      </c>
      <c r="G141" s="901" t="s">
        <v>249</v>
      </c>
      <c r="H141" s="897" t="s">
        <v>55</v>
      </c>
      <c r="I141" s="17" t="s">
        <v>860</v>
      </c>
      <c r="J141" s="64">
        <v>13.2</v>
      </c>
      <c r="K141" s="665">
        <v>11.111452340715859</v>
      </c>
      <c r="L141" s="665">
        <v>57.353977153431003</v>
      </c>
      <c r="M141" s="64">
        <v>1715</v>
      </c>
      <c r="N141" s="726">
        <v>30584599.289999999</v>
      </c>
      <c r="O141" s="548" t="s">
        <v>863</v>
      </c>
      <c r="P141" s="909">
        <v>7.6515076479999999</v>
      </c>
      <c r="Q141" s="203" t="s">
        <v>57</v>
      </c>
      <c r="R141" s="205" t="s">
        <v>57</v>
      </c>
      <c r="S141" s="490">
        <v>0</v>
      </c>
      <c r="T141" s="18">
        <v>0</v>
      </c>
      <c r="U141" s="548">
        <v>0</v>
      </c>
      <c r="V141" s="18">
        <v>0</v>
      </c>
      <c r="W141" s="64">
        <v>0</v>
      </c>
      <c r="X141" s="18">
        <v>0</v>
      </c>
      <c r="Y141" s="18">
        <v>0</v>
      </c>
      <c r="Z141" s="18">
        <v>0</v>
      </c>
      <c r="AA141" s="18">
        <v>0</v>
      </c>
      <c r="AB141" s="18">
        <v>0</v>
      </c>
      <c r="AC141" s="18">
        <v>0</v>
      </c>
      <c r="AD141" s="18">
        <v>0</v>
      </c>
      <c r="AE141" s="18">
        <v>0</v>
      </c>
      <c r="AF141" s="18">
        <v>0</v>
      </c>
      <c r="AG141" s="64">
        <v>0</v>
      </c>
      <c r="AH141" s="18">
        <v>0</v>
      </c>
      <c r="AI141" s="64">
        <v>0</v>
      </c>
      <c r="AJ141" s="18">
        <v>0</v>
      </c>
      <c r="AK141" s="18">
        <v>154</v>
      </c>
      <c r="AL141" s="64">
        <v>153</v>
      </c>
      <c r="AM141" s="18">
        <v>5</v>
      </c>
      <c r="AN141" s="18">
        <v>5</v>
      </c>
      <c r="AO141" s="18">
        <v>1</v>
      </c>
      <c r="AP141" s="64">
        <v>1</v>
      </c>
      <c r="AQ141" s="64">
        <v>160</v>
      </c>
      <c r="AR141" s="11">
        <v>159</v>
      </c>
      <c r="AS141" s="17">
        <v>0</v>
      </c>
      <c r="AT141" s="490">
        <v>0</v>
      </c>
      <c r="AU141" s="64">
        <v>0</v>
      </c>
      <c r="AV141" s="18">
        <v>0</v>
      </c>
      <c r="AW141" s="64">
        <v>0</v>
      </c>
      <c r="AX141" s="18">
        <v>0</v>
      </c>
      <c r="AY141" s="17">
        <v>0</v>
      </c>
      <c r="AZ141" s="490">
        <v>0</v>
      </c>
      <c r="BA141" s="17">
        <v>0</v>
      </c>
      <c r="BB141" s="18">
        <v>0</v>
      </c>
      <c r="BC141" s="17">
        <v>0</v>
      </c>
      <c r="BD141" s="18">
        <v>0</v>
      </c>
      <c r="BE141" s="17">
        <v>0</v>
      </c>
      <c r="BF141" s="18">
        <v>0</v>
      </c>
      <c r="BG141" s="17">
        <v>0</v>
      </c>
      <c r="BH141" s="18">
        <v>0</v>
      </c>
      <c r="BI141" s="17">
        <v>0</v>
      </c>
      <c r="BJ141" s="18">
        <v>0</v>
      </c>
      <c r="BK141" s="17">
        <v>9601.3910000000033</v>
      </c>
      <c r="BL141" s="17">
        <v>9595.3910000000014</v>
      </c>
      <c r="BM141" s="17">
        <v>38.39</v>
      </c>
      <c r="BN141" s="17">
        <v>38.39</v>
      </c>
      <c r="BO141" s="18">
        <v>6.75</v>
      </c>
      <c r="BP141" s="18">
        <v>6.75</v>
      </c>
      <c r="BQ141" s="64">
        <v>9646.5310000000027</v>
      </c>
      <c r="BR141" s="18">
        <v>9640.5310000000009</v>
      </c>
      <c r="BS141" s="729">
        <v>1.2607359809045575</v>
      </c>
      <c r="BT141" s="17">
        <v>0</v>
      </c>
      <c r="BU141" s="17">
        <v>0</v>
      </c>
      <c r="BV141" s="17">
        <v>0</v>
      </c>
      <c r="BW141" s="17">
        <v>0</v>
      </c>
      <c r="BX141" s="17">
        <v>0</v>
      </c>
      <c r="BY141" s="17">
        <v>0</v>
      </c>
      <c r="BZ141" s="17">
        <v>0</v>
      </c>
      <c r="CA141" s="17">
        <v>0</v>
      </c>
      <c r="CB141" s="17">
        <v>0</v>
      </c>
      <c r="CC141" s="17">
        <v>0</v>
      </c>
      <c r="CD141" s="17">
        <v>0</v>
      </c>
      <c r="CE141" s="17">
        <v>0</v>
      </c>
      <c r="CF141" s="17">
        <v>0</v>
      </c>
      <c r="CG141" s="17">
        <v>0</v>
      </c>
      <c r="CH141" s="17">
        <v>0</v>
      </c>
      <c r="CI141" s="17">
        <v>0</v>
      </c>
      <c r="CJ141" s="17">
        <v>0</v>
      </c>
      <c r="CK141" s="17">
        <v>0</v>
      </c>
      <c r="CL141" s="702">
        <v>11270496.811440006</v>
      </c>
      <c r="CM141" s="702">
        <v>11263453.771440003</v>
      </c>
      <c r="CN141" s="702">
        <v>45063.717600000004</v>
      </c>
      <c r="CO141" s="702">
        <v>45063.717600000004</v>
      </c>
      <c r="CP141" s="702">
        <v>22114.620000000003</v>
      </c>
      <c r="CQ141" s="702">
        <v>22114.620000000003</v>
      </c>
      <c r="CR141" s="704">
        <v>11337675.149040004</v>
      </c>
      <c r="CS141" s="703">
        <v>11330632.109040001</v>
      </c>
      <c r="CT141" s="23" t="s">
        <v>56</v>
      </c>
      <c r="CU141" s="23" t="s">
        <v>56</v>
      </c>
      <c r="CV141" s="23" t="s">
        <v>56</v>
      </c>
      <c r="CW141" s="23" t="s">
        <v>56</v>
      </c>
      <c r="CX141" s="23" t="s">
        <v>56</v>
      </c>
      <c r="CY141" s="23" t="s">
        <v>56</v>
      </c>
      <c r="CZ141" s="23" t="s">
        <v>56</v>
      </c>
      <c r="DA141" s="23" t="s">
        <v>56</v>
      </c>
      <c r="DB141" s="728" t="s">
        <v>56</v>
      </c>
      <c r="DC141" s="10"/>
      <c r="DD141" s="692">
        <v>7.6515076479999999</v>
      </c>
      <c r="DE141" s="120"/>
      <c r="DF141" s="120"/>
      <c r="DG141" s="120"/>
      <c r="DH141" s="140"/>
      <c r="DI141" s="140"/>
      <c r="DJ141" s="140"/>
      <c r="DK141" s="140"/>
      <c r="DL141" s="548" t="s">
        <v>56</v>
      </c>
      <c r="DM141" s="548" t="s">
        <v>56</v>
      </c>
      <c r="DN141" s="203" t="s">
        <v>868</v>
      </c>
      <c r="DO141" s="700">
        <v>1757.25</v>
      </c>
      <c r="DP141" s="713" t="s">
        <v>56</v>
      </c>
      <c r="DQ141" s="548" t="s">
        <v>56</v>
      </c>
      <c r="DR141" s="673" t="s">
        <v>56</v>
      </c>
      <c r="DS141" s="203" t="s">
        <v>56</v>
      </c>
      <c r="DT141" s="1160" t="s">
        <v>56</v>
      </c>
      <c r="DU141" s="711">
        <v>261.1364347702376</v>
      </c>
      <c r="DV141" s="711">
        <v>-76.516693876469077</v>
      </c>
      <c r="DW141" s="711">
        <v>178.26365757675001</v>
      </c>
      <c r="DX141" s="711">
        <v>-80.54211865696891</v>
      </c>
      <c r="DY141" s="710">
        <v>2.3348982785602503</v>
      </c>
      <c r="DZ141" s="710">
        <v>-1.1784026297605357</v>
      </c>
      <c r="EA141" s="710">
        <v>2.2598788104109002</v>
      </c>
      <c r="EB141" s="710">
        <v>-1.1427643264722716</v>
      </c>
      <c r="EC141" s="236"/>
      <c r="ED141" s="49"/>
      <c r="EE141" s="232"/>
      <c r="EF141" s="700">
        <v>79648</v>
      </c>
      <c r="EG141" s="712">
        <v>-48282.666666666672</v>
      </c>
      <c r="EH141" s="44"/>
    </row>
    <row r="142" spans="1:138" ht="41.25" customHeight="1" x14ac:dyDescent="0.25">
      <c r="A142" s="871" t="s">
        <v>49</v>
      </c>
      <c r="B142" s="656" t="s">
        <v>96</v>
      </c>
      <c r="C142" s="656" t="s">
        <v>175</v>
      </c>
      <c r="D142" s="691" t="s">
        <v>251</v>
      </c>
      <c r="E142" s="656" t="s">
        <v>252</v>
      </c>
      <c r="F142" s="656" t="s">
        <v>1007</v>
      </c>
      <c r="G142" s="901" t="s">
        <v>1008</v>
      </c>
      <c r="H142" s="897" t="s">
        <v>55</v>
      </c>
      <c r="I142" s="17" t="s">
        <v>866</v>
      </c>
      <c r="J142" s="64">
        <v>13.2</v>
      </c>
      <c r="K142" s="665">
        <v>11.68302910721359</v>
      </c>
      <c r="L142" s="665">
        <v>20.031060564396004</v>
      </c>
      <c r="M142" s="64">
        <v>576</v>
      </c>
      <c r="N142" s="726">
        <v>30286629.300000001</v>
      </c>
      <c r="O142" s="548" t="s">
        <v>863</v>
      </c>
      <c r="P142" s="909">
        <v>5.723388688</v>
      </c>
      <c r="Q142" s="203" t="s">
        <v>57</v>
      </c>
      <c r="R142" s="205" t="s">
        <v>57</v>
      </c>
      <c r="S142" s="490">
        <v>0</v>
      </c>
      <c r="T142" s="18">
        <v>0</v>
      </c>
      <c r="U142" s="548">
        <v>0</v>
      </c>
      <c r="V142" s="18">
        <v>0</v>
      </c>
      <c r="W142" s="64">
        <v>0</v>
      </c>
      <c r="X142" s="18">
        <v>0</v>
      </c>
      <c r="Y142" s="18">
        <v>0</v>
      </c>
      <c r="Z142" s="18">
        <v>0</v>
      </c>
      <c r="AA142" s="18">
        <v>0</v>
      </c>
      <c r="AB142" s="18">
        <v>0</v>
      </c>
      <c r="AC142" s="18">
        <v>0</v>
      </c>
      <c r="AD142" s="18">
        <v>0</v>
      </c>
      <c r="AE142" s="18">
        <v>0</v>
      </c>
      <c r="AF142" s="18">
        <v>0</v>
      </c>
      <c r="AG142" s="64">
        <v>0</v>
      </c>
      <c r="AH142" s="18">
        <v>0</v>
      </c>
      <c r="AI142" s="64">
        <v>0</v>
      </c>
      <c r="AJ142" s="18">
        <v>0</v>
      </c>
      <c r="AK142" s="18">
        <v>22</v>
      </c>
      <c r="AL142" s="64">
        <v>22</v>
      </c>
      <c r="AM142" s="18">
        <v>0</v>
      </c>
      <c r="AN142" s="18" t="s">
        <v>58</v>
      </c>
      <c r="AO142" s="18">
        <v>0</v>
      </c>
      <c r="AP142" s="64">
        <v>0</v>
      </c>
      <c r="AQ142" s="64">
        <v>22</v>
      </c>
      <c r="AR142" s="11">
        <v>22</v>
      </c>
      <c r="AS142" s="17">
        <v>0</v>
      </c>
      <c r="AT142" s="490">
        <v>0</v>
      </c>
      <c r="AU142" s="64">
        <v>0</v>
      </c>
      <c r="AV142" s="18">
        <v>0</v>
      </c>
      <c r="AW142" s="64">
        <v>0</v>
      </c>
      <c r="AX142" s="18">
        <v>0</v>
      </c>
      <c r="AY142" s="17">
        <v>0</v>
      </c>
      <c r="AZ142" s="490">
        <v>0</v>
      </c>
      <c r="BA142" s="17">
        <v>0</v>
      </c>
      <c r="BB142" s="18">
        <v>0</v>
      </c>
      <c r="BC142" s="17">
        <v>0</v>
      </c>
      <c r="BD142" s="18">
        <v>0</v>
      </c>
      <c r="BE142" s="17">
        <v>0</v>
      </c>
      <c r="BF142" s="18">
        <v>0</v>
      </c>
      <c r="BG142" s="17">
        <v>0</v>
      </c>
      <c r="BH142" s="18">
        <v>0</v>
      </c>
      <c r="BI142" s="17">
        <v>0</v>
      </c>
      <c r="BJ142" s="18">
        <v>0</v>
      </c>
      <c r="BK142" s="17">
        <v>2555.9039999999995</v>
      </c>
      <c r="BL142" s="17">
        <v>2555.904</v>
      </c>
      <c r="BM142" s="17">
        <v>0</v>
      </c>
      <c r="BN142" s="17" t="s">
        <v>58</v>
      </c>
      <c r="BO142" s="18">
        <v>0</v>
      </c>
      <c r="BP142" s="18">
        <v>0</v>
      </c>
      <c r="BQ142" s="64">
        <v>2555.9039999999995</v>
      </c>
      <c r="BR142" s="18">
        <v>2555.904</v>
      </c>
      <c r="BS142" s="729">
        <v>0.44657180200933427</v>
      </c>
      <c r="BT142" s="17">
        <v>0</v>
      </c>
      <c r="BU142" s="17">
        <v>0</v>
      </c>
      <c r="BV142" s="17">
        <v>0</v>
      </c>
      <c r="BW142" s="17">
        <v>0</v>
      </c>
      <c r="BX142" s="17">
        <v>0</v>
      </c>
      <c r="BY142" s="17">
        <v>0</v>
      </c>
      <c r="BZ142" s="17">
        <v>0</v>
      </c>
      <c r="CA142" s="17">
        <v>0</v>
      </c>
      <c r="CB142" s="17">
        <v>0</v>
      </c>
      <c r="CC142" s="17">
        <v>0</v>
      </c>
      <c r="CD142" s="17">
        <v>0</v>
      </c>
      <c r="CE142" s="17">
        <v>0</v>
      </c>
      <c r="CF142" s="17">
        <v>0</v>
      </c>
      <c r="CG142" s="17">
        <v>0</v>
      </c>
      <c r="CH142" s="17">
        <v>0</v>
      </c>
      <c r="CI142" s="17">
        <v>0</v>
      </c>
      <c r="CJ142" s="17">
        <v>0</v>
      </c>
      <c r="CK142" s="17">
        <v>0</v>
      </c>
      <c r="CL142" s="702">
        <v>3000222.3513599997</v>
      </c>
      <c r="CM142" s="702">
        <v>3000222.3513600002</v>
      </c>
      <c r="CN142" s="702">
        <v>0</v>
      </c>
      <c r="CO142" s="702">
        <v>0</v>
      </c>
      <c r="CP142" s="702">
        <v>0</v>
      </c>
      <c r="CQ142" s="702">
        <v>0</v>
      </c>
      <c r="CR142" s="704">
        <v>3000222.3513599997</v>
      </c>
      <c r="CS142" s="703">
        <v>3000222.3513600002</v>
      </c>
      <c r="CT142" s="23" t="s">
        <v>56</v>
      </c>
      <c r="CU142" s="23" t="s">
        <v>56</v>
      </c>
      <c r="CV142" s="23" t="s">
        <v>56</v>
      </c>
      <c r="CW142" s="23" t="s">
        <v>56</v>
      </c>
      <c r="CX142" s="23" t="s">
        <v>56</v>
      </c>
      <c r="CY142" s="23" t="s">
        <v>56</v>
      </c>
      <c r="CZ142" s="23" t="s">
        <v>56</v>
      </c>
      <c r="DA142" s="23" t="s">
        <v>56</v>
      </c>
      <c r="DB142" s="728" t="s">
        <v>56</v>
      </c>
      <c r="DC142" s="10"/>
      <c r="DD142" s="692">
        <v>5.723388688</v>
      </c>
      <c r="DE142" s="120"/>
      <c r="DF142" s="120"/>
      <c r="DG142" s="120"/>
      <c r="DH142" s="140"/>
      <c r="DI142" s="140"/>
      <c r="DJ142" s="140"/>
      <c r="DK142" s="140"/>
      <c r="DL142" s="548" t="s">
        <v>56</v>
      </c>
      <c r="DM142" s="548" t="s">
        <v>56</v>
      </c>
      <c r="DN142" s="203" t="s">
        <v>868</v>
      </c>
      <c r="DO142" s="700">
        <v>588.25</v>
      </c>
      <c r="DP142" s="713" t="s">
        <v>56</v>
      </c>
      <c r="DQ142" s="548" t="s">
        <v>56</v>
      </c>
      <c r="DR142" s="673" t="s">
        <v>56</v>
      </c>
      <c r="DS142" s="203" t="s">
        <v>56</v>
      </c>
      <c r="DT142" s="1160" t="s">
        <v>56</v>
      </c>
      <c r="DU142" s="711">
        <v>411.37611559711007</v>
      </c>
      <c r="DV142" s="711">
        <v>-330.1950613471725</v>
      </c>
      <c r="DW142" s="711">
        <v>241.544456511345</v>
      </c>
      <c r="DX142" s="711">
        <v>-183.07962133265949</v>
      </c>
      <c r="DY142" s="710">
        <v>2.2065448363790905</v>
      </c>
      <c r="DZ142" s="710">
        <v>-1.7316631780182106</v>
      </c>
      <c r="EA142" s="710">
        <v>2.1074262080162498</v>
      </c>
      <c r="EB142" s="710">
        <v>-1.6673073026857785</v>
      </c>
      <c r="EC142" s="236"/>
      <c r="ED142" s="49"/>
      <c r="EE142" s="232"/>
      <c r="EF142" s="700">
        <v>0</v>
      </c>
      <c r="EG142" s="712">
        <v>11836</v>
      </c>
      <c r="EH142" s="44"/>
    </row>
    <row r="143" spans="1:138" ht="41.25" customHeight="1" x14ac:dyDescent="0.25">
      <c r="A143" s="871" t="s">
        <v>49</v>
      </c>
      <c r="B143" s="656" t="s">
        <v>96</v>
      </c>
      <c r="C143" s="656" t="s">
        <v>175</v>
      </c>
      <c r="D143" s="691" t="s">
        <v>1009</v>
      </c>
      <c r="E143" s="656" t="s">
        <v>177</v>
      </c>
      <c r="F143" s="656" t="s">
        <v>1010</v>
      </c>
      <c r="G143" s="901" t="s">
        <v>177</v>
      </c>
      <c r="H143" s="897" t="s">
        <v>55</v>
      </c>
      <c r="I143" s="17" t="s">
        <v>860</v>
      </c>
      <c r="J143" s="64">
        <v>4.16</v>
      </c>
      <c r="K143" s="665">
        <v>2.6299459462125832</v>
      </c>
      <c r="L143" s="665">
        <v>8.8081439210730004</v>
      </c>
      <c r="M143" s="64">
        <v>1104</v>
      </c>
      <c r="N143" s="726">
        <v>8721813.034</v>
      </c>
      <c r="O143" s="548" t="s">
        <v>874</v>
      </c>
      <c r="P143" s="909">
        <v>2.2192420589999999</v>
      </c>
      <c r="Q143" s="203" t="s">
        <v>57</v>
      </c>
      <c r="R143" s="205" t="s">
        <v>57</v>
      </c>
      <c r="S143" s="490">
        <v>0</v>
      </c>
      <c r="T143" s="18">
        <v>0</v>
      </c>
      <c r="U143" s="548">
        <v>0</v>
      </c>
      <c r="V143" s="18">
        <v>0</v>
      </c>
      <c r="W143" s="64">
        <v>0</v>
      </c>
      <c r="X143" s="18">
        <v>0</v>
      </c>
      <c r="Y143" s="18">
        <v>0</v>
      </c>
      <c r="Z143" s="18">
        <v>0</v>
      </c>
      <c r="AA143" s="18">
        <v>0</v>
      </c>
      <c r="AB143" s="18">
        <v>0</v>
      </c>
      <c r="AC143" s="18">
        <v>0</v>
      </c>
      <c r="AD143" s="18">
        <v>0</v>
      </c>
      <c r="AE143" s="18">
        <v>0</v>
      </c>
      <c r="AF143" s="18">
        <v>0</v>
      </c>
      <c r="AG143" s="64">
        <v>1</v>
      </c>
      <c r="AH143" s="18">
        <v>1</v>
      </c>
      <c r="AI143" s="64">
        <v>0</v>
      </c>
      <c r="AJ143" s="18">
        <v>0</v>
      </c>
      <c r="AK143" s="18">
        <v>5</v>
      </c>
      <c r="AL143" s="64">
        <v>5</v>
      </c>
      <c r="AM143" s="18">
        <v>0</v>
      </c>
      <c r="AN143" s="18" t="s">
        <v>58</v>
      </c>
      <c r="AO143" s="18">
        <v>0</v>
      </c>
      <c r="AP143" s="64">
        <v>0</v>
      </c>
      <c r="AQ143" s="64">
        <v>6</v>
      </c>
      <c r="AR143" s="11">
        <v>6</v>
      </c>
      <c r="AS143" s="17">
        <v>0</v>
      </c>
      <c r="AT143" s="490">
        <v>0</v>
      </c>
      <c r="AU143" s="64">
        <v>0</v>
      </c>
      <c r="AV143" s="18">
        <v>0</v>
      </c>
      <c r="AW143" s="64">
        <v>0</v>
      </c>
      <c r="AX143" s="18">
        <v>0</v>
      </c>
      <c r="AY143" s="17">
        <v>0</v>
      </c>
      <c r="AZ143" s="490">
        <v>0</v>
      </c>
      <c r="BA143" s="17">
        <v>0</v>
      </c>
      <c r="BB143" s="18">
        <v>0</v>
      </c>
      <c r="BC143" s="17">
        <v>0</v>
      </c>
      <c r="BD143" s="18">
        <v>0</v>
      </c>
      <c r="BE143" s="17">
        <v>0</v>
      </c>
      <c r="BF143" s="18">
        <v>0</v>
      </c>
      <c r="BG143" s="17">
        <v>75</v>
      </c>
      <c r="BH143" s="18">
        <v>75</v>
      </c>
      <c r="BI143" s="17">
        <v>0</v>
      </c>
      <c r="BJ143" s="18">
        <v>0</v>
      </c>
      <c r="BK143" s="17">
        <v>347.34</v>
      </c>
      <c r="BL143" s="17">
        <v>347.34</v>
      </c>
      <c r="BM143" s="17">
        <v>0</v>
      </c>
      <c r="BN143" s="17" t="s">
        <v>58</v>
      </c>
      <c r="BO143" s="18">
        <v>0</v>
      </c>
      <c r="BP143" s="18">
        <v>0</v>
      </c>
      <c r="BQ143" s="64">
        <v>422.34</v>
      </c>
      <c r="BR143" s="18">
        <v>422.34</v>
      </c>
      <c r="BS143" s="729">
        <v>0.19030821729753455</v>
      </c>
      <c r="BT143" s="17">
        <v>0</v>
      </c>
      <c r="BU143" s="17">
        <v>0</v>
      </c>
      <c r="BV143" s="17">
        <v>0</v>
      </c>
      <c r="BW143" s="17">
        <v>0</v>
      </c>
      <c r="BX143" s="17">
        <v>0</v>
      </c>
      <c r="BY143" s="17">
        <v>0</v>
      </c>
      <c r="BZ143" s="17">
        <v>0</v>
      </c>
      <c r="CA143" s="17">
        <v>0</v>
      </c>
      <c r="CB143" s="17">
        <v>0</v>
      </c>
      <c r="CC143" s="17">
        <v>0</v>
      </c>
      <c r="CD143" s="17">
        <v>0</v>
      </c>
      <c r="CE143" s="17">
        <v>0</v>
      </c>
      <c r="CF143" s="17">
        <v>0</v>
      </c>
      <c r="CG143" s="17">
        <v>0</v>
      </c>
      <c r="CH143" s="17">
        <v>378431.99999999994</v>
      </c>
      <c r="CI143" s="17">
        <v>378431.99999999994</v>
      </c>
      <c r="CJ143" s="17">
        <v>0</v>
      </c>
      <c r="CK143" s="17">
        <v>0</v>
      </c>
      <c r="CL143" s="702">
        <v>407721.58559999999</v>
      </c>
      <c r="CM143" s="702">
        <v>407721.58559999999</v>
      </c>
      <c r="CN143" s="702">
        <v>0</v>
      </c>
      <c r="CO143" s="702">
        <v>0</v>
      </c>
      <c r="CP143" s="702">
        <v>0</v>
      </c>
      <c r="CQ143" s="702">
        <v>0</v>
      </c>
      <c r="CR143" s="704">
        <v>786153.58559999987</v>
      </c>
      <c r="CS143" s="703">
        <v>786153.58559999987</v>
      </c>
      <c r="CT143" s="23">
        <v>1</v>
      </c>
      <c r="CU143" s="23">
        <v>10</v>
      </c>
      <c r="CV143" s="23" t="s">
        <v>177</v>
      </c>
      <c r="CW143" s="23">
        <v>10</v>
      </c>
      <c r="CX143" s="23">
        <v>60</v>
      </c>
      <c r="CY143" s="23">
        <v>0</v>
      </c>
      <c r="CZ143" s="23">
        <v>0</v>
      </c>
      <c r="DA143" s="23" t="s">
        <v>905</v>
      </c>
      <c r="DB143" s="728" t="s">
        <v>56</v>
      </c>
      <c r="DC143" s="10"/>
      <c r="DD143" s="692">
        <v>2.2192420589999999</v>
      </c>
      <c r="DE143" s="120"/>
      <c r="DF143" s="120"/>
      <c r="DG143" s="120"/>
      <c r="DH143" s="140"/>
      <c r="DI143" s="140"/>
      <c r="DJ143" s="140"/>
      <c r="DK143" s="140"/>
      <c r="DL143" s="548" t="s">
        <v>56</v>
      </c>
      <c r="DM143" s="548" t="s">
        <v>56</v>
      </c>
      <c r="DN143" s="203" t="s">
        <v>55</v>
      </c>
      <c r="DO143" s="700" t="s">
        <v>56</v>
      </c>
      <c r="DP143" s="713" t="s">
        <v>56</v>
      </c>
      <c r="DQ143" s="548" t="s">
        <v>56</v>
      </c>
      <c r="DR143" s="673" t="s">
        <v>56</v>
      </c>
      <c r="DS143" s="203" t="s">
        <v>56</v>
      </c>
      <c r="DT143" s="1160" t="s">
        <v>56</v>
      </c>
      <c r="DU143" s="711">
        <v>187.25519287833828</v>
      </c>
      <c r="DV143" s="711">
        <v>-109.7593280691633</v>
      </c>
      <c r="DW143" s="711">
        <v>191.737667779796</v>
      </c>
      <c r="DX143" s="711">
        <v>-114.88899400646019</v>
      </c>
      <c r="DY143" s="710">
        <v>0.31454005934718099</v>
      </c>
      <c r="DZ143" s="710">
        <v>0.34132417790083358</v>
      </c>
      <c r="EA143" s="710">
        <v>0.320270026797284</v>
      </c>
      <c r="EB143" s="710">
        <v>0.32990755624130219</v>
      </c>
      <c r="EC143" s="236"/>
      <c r="ED143" s="49"/>
      <c r="EE143" s="232"/>
      <c r="EF143" s="700">
        <v>0</v>
      </c>
      <c r="EG143" s="712">
        <v>60502.333333333336</v>
      </c>
      <c r="EH143" s="44"/>
    </row>
    <row r="144" spans="1:138" ht="41.25" customHeight="1" x14ac:dyDescent="0.25">
      <c r="A144" s="871" t="s">
        <v>49</v>
      </c>
      <c r="B144" s="656" t="s">
        <v>96</v>
      </c>
      <c r="C144" s="656" t="s">
        <v>175</v>
      </c>
      <c r="D144" s="691" t="s">
        <v>1009</v>
      </c>
      <c r="E144" s="656" t="s">
        <v>177</v>
      </c>
      <c r="F144" s="656" t="s">
        <v>1011</v>
      </c>
      <c r="G144" s="901" t="s">
        <v>177</v>
      </c>
      <c r="H144" s="897" t="s">
        <v>55</v>
      </c>
      <c r="I144" s="17" t="s">
        <v>860</v>
      </c>
      <c r="J144" s="64">
        <v>4.16</v>
      </c>
      <c r="K144" s="665">
        <v>2.3345273604736358</v>
      </c>
      <c r="L144" s="665">
        <v>4.3282196879669996</v>
      </c>
      <c r="M144" s="64">
        <v>565</v>
      </c>
      <c r="N144" s="726">
        <v>4342028.1329999994</v>
      </c>
      <c r="O144" s="548" t="s">
        <v>874</v>
      </c>
      <c r="P144" s="909">
        <v>1.1048174749999999</v>
      </c>
      <c r="Q144" s="203" t="s">
        <v>57</v>
      </c>
      <c r="R144" s="205" t="s">
        <v>57</v>
      </c>
      <c r="S144" s="490">
        <v>0</v>
      </c>
      <c r="T144" s="18">
        <v>0</v>
      </c>
      <c r="U144" s="548">
        <v>0</v>
      </c>
      <c r="V144" s="18">
        <v>0</v>
      </c>
      <c r="W144" s="64">
        <v>0</v>
      </c>
      <c r="X144" s="18">
        <v>0</v>
      </c>
      <c r="Y144" s="18">
        <v>0</v>
      </c>
      <c r="Z144" s="18">
        <v>0</v>
      </c>
      <c r="AA144" s="18">
        <v>0</v>
      </c>
      <c r="AB144" s="18">
        <v>0</v>
      </c>
      <c r="AC144" s="18">
        <v>0</v>
      </c>
      <c r="AD144" s="18">
        <v>0</v>
      </c>
      <c r="AE144" s="18">
        <v>0</v>
      </c>
      <c r="AF144" s="18">
        <v>0</v>
      </c>
      <c r="AG144" s="64">
        <v>0</v>
      </c>
      <c r="AH144" s="18">
        <v>0</v>
      </c>
      <c r="AI144" s="64">
        <v>0</v>
      </c>
      <c r="AJ144" s="18">
        <v>0</v>
      </c>
      <c r="AK144" s="18">
        <v>9</v>
      </c>
      <c r="AL144" s="64">
        <v>9</v>
      </c>
      <c r="AM144" s="18">
        <v>0</v>
      </c>
      <c r="AN144" s="18" t="s">
        <v>58</v>
      </c>
      <c r="AO144" s="18">
        <v>0</v>
      </c>
      <c r="AP144" s="64">
        <v>0</v>
      </c>
      <c r="AQ144" s="64">
        <v>9</v>
      </c>
      <c r="AR144" s="11">
        <v>9</v>
      </c>
      <c r="AS144" s="17">
        <v>0</v>
      </c>
      <c r="AT144" s="490">
        <v>0</v>
      </c>
      <c r="AU144" s="64">
        <v>0</v>
      </c>
      <c r="AV144" s="18">
        <v>0</v>
      </c>
      <c r="AW144" s="64">
        <v>0</v>
      </c>
      <c r="AX144" s="18">
        <v>0</v>
      </c>
      <c r="AY144" s="17">
        <v>0</v>
      </c>
      <c r="AZ144" s="490">
        <v>0</v>
      </c>
      <c r="BA144" s="17">
        <v>0</v>
      </c>
      <c r="BB144" s="18">
        <v>0</v>
      </c>
      <c r="BC144" s="17">
        <v>0</v>
      </c>
      <c r="BD144" s="18">
        <v>0</v>
      </c>
      <c r="BE144" s="17">
        <v>0</v>
      </c>
      <c r="BF144" s="18">
        <v>0</v>
      </c>
      <c r="BG144" s="17">
        <v>0</v>
      </c>
      <c r="BH144" s="18">
        <v>0</v>
      </c>
      <c r="BI144" s="17">
        <v>0</v>
      </c>
      <c r="BJ144" s="18">
        <v>0</v>
      </c>
      <c r="BK144" s="17">
        <v>109.23999999999998</v>
      </c>
      <c r="BL144" s="17">
        <v>109.24</v>
      </c>
      <c r="BM144" s="17">
        <v>0</v>
      </c>
      <c r="BN144" s="17" t="s">
        <v>58</v>
      </c>
      <c r="BO144" s="18">
        <v>0</v>
      </c>
      <c r="BP144" s="18">
        <v>0</v>
      </c>
      <c r="BQ144" s="64">
        <v>109.23999999999998</v>
      </c>
      <c r="BR144" s="18">
        <v>109.24</v>
      </c>
      <c r="BS144" s="729">
        <v>9.8876060952964182E-2</v>
      </c>
      <c r="BT144" s="17">
        <v>0</v>
      </c>
      <c r="BU144" s="17">
        <v>0</v>
      </c>
      <c r="BV144" s="17">
        <v>0</v>
      </c>
      <c r="BW144" s="17">
        <v>0</v>
      </c>
      <c r="BX144" s="17">
        <v>0</v>
      </c>
      <c r="BY144" s="17">
        <v>0</v>
      </c>
      <c r="BZ144" s="17">
        <v>0</v>
      </c>
      <c r="CA144" s="17">
        <v>0</v>
      </c>
      <c r="CB144" s="17">
        <v>0</v>
      </c>
      <c r="CC144" s="17">
        <v>0</v>
      </c>
      <c r="CD144" s="17">
        <v>0</v>
      </c>
      <c r="CE144" s="17">
        <v>0</v>
      </c>
      <c r="CF144" s="17">
        <v>0</v>
      </c>
      <c r="CG144" s="17">
        <v>0</v>
      </c>
      <c r="CH144" s="17">
        <v>0</v>
      </c>
      <c r="CI144" s="17">
        <v>0</v>
      </c>
      <c r="CJ144" s="17">
        <v>0</v>
      </c>
      <c r="CK144" s="17">
        <v>0</v>
      </c>
      <c r="CL144" s="702">
        <v>128230.28159999997</v>
      </c>
      <c r="CM144" s="702">
        <v>128230.2816</v>
      </c>
      <c r="CN144" s="702">
        <v>0</v>
      </c>
      <c r="CO144" s="702">
        <v>0</v>
      </c>
      <c r="CP144" s="702">
        <v>0</v>
      </c>
      <c r="CQ144" s="702">
        <v>0</v>
      </c>
      <c r="CR144" s="704">
        <v>128230.28159999997</v>
      </c>
      <c r="CS144" s="703">
        <v>128230.2816</v>
      </c>
      <c r="CT144" s="23" t="s">
        <v>56</v>
      </c>
      <c r="CU144" s="23" t="s">
        <v>56</v>
      </c>
      <c r="CV144" s="23" t="s">
        <v>56</v>
      </c>
      <c r="CW144" s="23" t="s">
        <v>56</v>
      </c>
      <c r="CX144" s="23" t="s">
        <v>56</v>
      </c>
      <c r="CY144" s="23" t="s">
        <v>56</v>
      </c>
      <c r="CZ144" s="23" t="s">
        <v>56</v>
      </c>
      <c r="DA144" s="23" t="s">
        <v>56</v>
      </c>
      <c r="DB144" s="728" t="s">
        <v>56</v>
      </c>
      <c r="DC144" s="10"/>
      <c r="DD144" s="692">
        <v>1.1048174749999999</v>
      </c>
      <c r="DE144" s="120"/>
      <c r="DF144" s="120"/>
      <c r="DG144" s="120"/>
      <c r="DH144" s="140"/>
      <c r="DI144" s="140"/>
      <c r="DJ144" s="140"/>
      <c r="DK144" s="140"/>
      <c r="DL144" s="548" t="s">
        <v>56</v>
      </c>
      <c r="DM144" s="548" t="s">
        <v>56</v>
      </c>
      <c r="DN144" s="203" t="s">
        <v>55</v>
      </c>
      <c r="DO144" s="700" t="s">
        <v>56</v>
      </c>
      <c r="DP144" s="713" t="s">
        <v>56</v>
      </c>
      <c r="DQ144" s="548" t="s">
        <v>56</v>
      </c>
      <c r="DR144" s="673" t="s">
        <v>56</v>
      </c>
      <c r="DS144" s="203" t="s">
        <v>56</v>
      </c>
      <c r="DT144" s="1160" t="s">
        <v>56</v>
      </c>
      <c r="DU144" s="711">
        <v>1.0447238580296043</v>
      </c>
      <c r="DV144" s="711">
        <v>155.49060651633604</v>
      </c>
      <c r="DW144" s="711">
        <v>1.06609722930572</v>
      </c>
      <c r="DX144" s="711">
        <v>155.46923314505995</v>
      </c>
      <c r="DY144" s="710">
        <v>4.5837975489415914E-2</v>
      </c>
      <c r="DZ144" s="710">
        <v>0.63119954365512243</v>
      </c>
      <c r="EA144" s="710">
        <v>4.5638253908361001E-2</v>
      </c>
      <c r="EB144" s="710">
        <v>0.6313992652361774</v>
      </c>
      <c r="EC144" s="236"/>
      <c r="ED144" s="49"/>
      <c r="EE144" s="232"/>
      <c r="EF144" s="700">
        <v>0</v>
      </c>
      <c r="EG144" s="712">
        <v>80950</v>
      </c>
      <c r="EH144" s="44"/>
    </row>
    <row r="145" spans="1:138" ht="41.25" customHeight="1" x14ac:dyDescent="0.25">
      <c r="A145" s="871" t="s">
        <v>49</v>
      </c>
      <c r="B145" s="656" t="s">
        <v>96</v>
      </c>
      <c r="C145" s="656" t="s">
        <v>175</v>
      </c>
      <c r="D145" s="691" t="s">
        <v>1009</v>
      </c>
      <c r="E145" s="656" t="s">
        <v>177</v>
      </c>
      <c r="F145" s="656" t="s">
        <v>1012</v>
      </c>
      <c r="G145" s="901" t="s">
        <v>177</v>
      </c>
      <c r="H145" s="897" t="s">
        <v>55</v>
      </c>
      <c r="I145" s="17" t="s">
        <v>860</v>
      </c>
      <c r="J145" s="64">
        <v>4.16</v>
      </c>
      <c r="K145" s="665">
        <v>2.7092045911669351</v>
      </c>
      <c r="L145" s="665">
        <v>3.1143939329160002</v>
      </c>
      <c r="M145" s="64">
        <v>446</v>
      </c>
      <c r="N145" s="726">
        <v>3681284.7230000002</v>
      </c>
      <c r="O145" s="548" t="s">
        <v>874</v>
      </c>
      <c r="P145" s="909">
        <v>0.93669307700000004</v>
      </c>
      <c r="Q145" s="203" t="s">
        <v>57</v>
      </c>
      <c r="R145" s="205" t="s">
        <v>57</v>
      </c>
      <c r="S145" s="490">
        <v>0</v>
      </c>
      <c r="T145" s="18">
        <v>0</v>
      </c>
      <c r="U145" s="548">
        <v>0</v>
      </c>
      <c r="V145" s="18">
        <v>0</v>
      </c>
      <c r="W145" s="64">
        <v>0</v>
      </c>
      <c r="X145" s="18">
        <v>0</v>
      </c>
      <c r="Y145" s="18">
        <v>0</v>
      </c>
      <c r="Z145" s="18">
        <v>0</v>
      </c>
      <c r="AA145" s="18">
        <v>0</v>
      </c>
      <c r="AB145" s="18">
        <v>0</v>
      </c>
      <c r="AC145" s="18">
        <v>0</v>
      </c>
      <c r="AD145" s="18">
        <v>0</v>
      </c>
      <c r="AE145" s="18">
        <v>0</v>
      </c>
      <c r="AF145" s="18">
        <v>0</v>
      </c>
      <c r="AG145" s="64">
        <v>0</v>
      </c>
      <c r="AH145" s="18">
        <v>0</v>
      </c>
      <c r="AI145" s="64">
        <v>0</v>
      </c>
      <c r="AJ145" s="18">
        <v>0</v>
      </c>
      <c r="AK145" s="18">
        <v>6</v>
      </c>
      <c r="AL145" s="64">
        <v>6</v>
      </c>
      <c r="AM145" s="18">
        <v>0</v>
      </c>
      <c r="AN145" s="18" t="s">
        <v>58</v>
      </c>
      <c r="AO145" s="18">
        <v>0</v>
      </c>
      <c r="AP145" s="64">
        <v>0</v>
      </c>
      <c r="AQ145" s="64">
        <v>6</v>
      </c>
      <c r="AR145" s="11">
        <v>6</v>
      </c>
      <c r="AS145" s="17">
        <v>0</v>
      </c>
      <c r="AT145" s="490">
        <v>0</v>
      </c>
      <c r="AU145" s="64">
        <v>0</v>
      </c>
      <c r="AV145" s="18">
        <v>0</v>
      </c>
      <c r="AW145" s="64">
        <v>0</v>
      </c>
      <c r="AX145" s="18">
        <v>0</v>
      </c>
      <c r="AY145" s="17">
        <v>0</v>
      </c>
      <c r="AZ145" s="490">
        <v>0</v>
      </c>
      <c r="BA145" s="17">
        <v>0</v>
      </c>
      <c r="BB145" s="18">
        <v>0</v>
      </c>
      <c r="BC145" s="17">
        <v>0</v>
      </c>
      <c r="BD145" s="18">
        <v>0</v>
      </c>
      <c r="BE145" s="17">
        <v>0</v>
      </c>
      <c r="BF145" s="18">
        <v>0</v>
      </c>
      <c r="BG145" s="17">
        <v>0</v>
      </c>
      <c r="BH145" s="18">
        <v>0</v>
      </c>
      <c r="BI145" s="17">
        <v>0</v>
      </c>
      <c r="BJ145" s="18">
        <v>0</v>
      </c>
      <c r="BK145" s="17">
        <v>29.42</v>
      </c>
      <c r="BL145" s="17">
        <v>29.42</v>
      </c>
      <c r="BM145" s="17">
        <v>0</v>
      </c>
      <c r="BN145" s="17" t="s">
        <v>58</v>
      </c>
      <c r="BO145" s="18">
        <v>0</v>
      </c>
      <c r="BP145" s="18">
        <v>0</v>
      </c>
      <c r="BQ145" s="64">
        <v>29.42</v>
      </c>
      <c r="BR145" s="18">
        <v>29.42</v>
      </c>
      <c r="BS145" s="729">
        <v>3.1408367076038508E-2</v>
      </c>
      <c r="BT145" s="17">
        <v>0</v>
      </c>
      <c r="BU145" s="17">
        <v>0</v>
      </c>
      <c r="BV145" s="17">
        <v>0</v>
      </c>
      <c r="BW145" s="17">
        <v>0</v>
      </c>
      <c r="BX145" s="17">
        <v>0</v>
      </c>
      <c r="BY145" s="17">
        <v>0</v>
      </c>
      <c r="BZ145" s="17">
        <v>0</v>
      </c>
      <c r="CA145" s="17">
        <v>0</v>
      </c>
      <c r="CB145" s="17">
        <v>0</v>
      </c>
      <c r="CC145" s="17">
        <v>0</v>
      </c>
      <c r="CD145" s="17">
        <v>0</v>
      </c>
      <c r="CE145" s="17">
        <v>0</v>
      </c>
      <c r="CF145" s="17">
        <v>0</v>
      </c>
      <c r="CG145" s="17">
        <v>0</v>
      </c>
      <c r="CH145" s="17">
        <v>0</v>
      </c>
      <c r="CI145" s="17">
        <v>0</v>
      </c>
      <c r="CJ145" s="17">
        <v>0</v>
      </c>
      <c r="CK145" s="17">
        <v>0</v>
      </c>
      <c r="CL145" s="702">
        <v>34534.372800000005</v>
      </c>
      <c r="CM145" s="702">
        <v>34534.372800000005</v>
      </c>
      <c r="CN145" s="702">
        <v>0</v>
      </c>
      <c r="CO145" s="702">
        <v>0</v>
      </c>
      <c r="CP145" s="702">
        <v>0</v>
      </c>
      <c r="CQ145" s="702">
        <v>0</v>
      </c>
      <c r="CR145" s="704">
        <v>34534.372800000005</v>
      </c>
      <c r="CS145" s="703">
        <v>34534.372800000005</v>
      </c>
      <c r="CT145" s="23" t="s">
        <v>56</v>
      </c>
      <c r="CU145" s="23" t="s">
        <v>56</v>
      </c>
      <c r="CV145" s="23" t="s">
        <v>56</v>
      </c>
      <c r="CW145" s="23" t="s">
        <v>56</v>
      </c>
      <c r="CX145" s="23" t="s">
        <v>56</v>
      </c>
      <c r="CY145" s="23" t="s">
        <v>56</v>
      </c>
      <c r="CZ145" s="23" t="s">
        <v>56</v>
      </c>
      <c r="DA145" s="23" t="s">
        <v>56</v>
      </c>
      <c r="DB145" s="728" t="s">
        <v>56</v>
      </c>
      <c r="DC145" s="10"/>
      <c r="DD145" s="692">
        <v>0.93669307700000004</v>
      </c>
      <c r="DE145" s="120"/>
      <c r="DF145" s="120"/>
      <c r="DG145" s="120"/>
      <c r="DH145" s="140"/>
      <c r="DI145" s="140"/>
      <c r="DJ145" s="140"/>
      <c r="DK145" s="140"/>
      <c r="DL145" s="548" t="s">
        <v>56</v>
      </c>
      <c r="DM145" s="548" t="s">
        <v>56</v>
      </c>
      <c r="DN145" s="203" t="s">
        <v>55</v>
      </c>
      <c r="DO145" s="700" t="s">
        <v>56</v>
      </c>
      <c r="DP145" s="713" t="s">
        <v>56</v>
      </c>
      <c r="DQ145" s="548" t="s">
        <v>56</v>
      </c>
      <c r="DR145" s="673" t="s">
        <v>56</v>
      </c>
      <c r="DS145" s="203" t="s">
        <v>56</v>
      </c>
      <c r="DT145" s="1160" t="s">
        <v>56</v>
      </c>
      <c r="DU145" s="711">
        <v>0</v>
      </c>
      <c r="DV145" s="711">
        <v>133.96706723531676</v>
      </c>
      <c r="DW145" s="711">
        <v>0</v>
      </c>
      <c r="DX145" s="711">
        <v>133.87275083302492</v>
      </c>
      <c r="DY145" s="710">
        <v>0</v>
      </c>
      <c r="DZ145" s="710">
        <v>0.75054541893771975</v>
      </c>
      <c r="EA145" s="710">
        <v>0</v>
      </c>
      <c r="EB145" s="710">
        <v>0.75001851166234601</v>
      </c>
      <c r="EC145" s="236"/>
      <c r="ED145" s="49"/>
      <c r="EE145" s="232"/>
      <c r="EF145" s="700">
        <v>0</v>
      </c>
      <c r="EG145" s="712">
        <v>39981</v>
      </c>
      <c r="EH145" s="44"/>
    </row>
    <row r="146" spans="1:138" ht="41.25" customHeight="1" x14ac:dyDescent="0.25">
      <c r="A146" s="871" t="s">
        <v>49</v>
      </c>
      <c r="B146" s="656" t="s">
        <v>96</v>
      </c>
      <c r="C146" s="656" t="s">
        <v>175</v>
      </c>
      <c r="D146" s="691" t="s">
        <v>1009</v>
      </c>
      <c r="E146" s="656" t="s">
        <v>177</v>
      </c>
      <c r="F146" s="656" t="s">
        <v>1013</v>
      </c>
      <c r="G146" s="901" t="s">
        <v>177</v>
      </c>
      <c r="H146" s="897" t="s">
        <v>55</v>
      </c>
      <c r="I146" s="17" t="s">
        <v>860</v>
      </c>
      <c r="J146" s="64">
        <v>4.16</v>
      </c>
      <c r="K146" s="665">
        <v>2.3777593486305548</v>
      </c>
      <c r="L146" s="665">
        <v>4.0157196886169997</v>
      </c>
      <c r="M146" s="64">
        <v>1158</v>
      </c>
      <c r="N146" s="726">
        <v>5569123.0420000004</v>
      </c>
      <c r="O146" s="548" t="s">
        <v>874</v>
      </c>
      <c r="P146" s="909">
        <v>1.417048501</v>
      </c>
      <c r="Q146" s="203" t="s">
        <v>57</v>
      </c>
      <c r="R146" s="205" t="s">
        <v>57</v>
      </c>
      <c r="S146" s="490">
        <v>0</v>
      </c>
      <c r="T146" s="18">
        <v>0</v>
      </c>
      <c r="U146" s="548">
        <v>0</v>
      </c>
      <c r="V146" s="18">
        <v>0</v>
      </c>
      <c r="W146" s="64">
        <v>0</v>
      </c>
      <c r="X146" s="18">
        <v>0</v>
      </c>
      <c r="Y146" s="18">
        <v>0</v>
      </c>
      <c r="Z146" s="18">
        <v>0</v>
      </c>
      <c r="AA146" s="18">
        <v>0</v>
      </c>
      <c r="AB146" s="18">
        <v>0</v>
      </c>
      <c r="AC146" s="18">
        <v>0</v>
      </c>
      <c r="AD146" s="18">
        <v>0</v>
      </c>
      <c r="AE146" s="18">
        <v>0</v>
      </c>
      <c r="AF146" s="18">
        <v>0</v>
      </c>
      <c r="AG146" s="64">
        <v>0</v>
      </c>
      <c r="AH146" s="18">
        <v>0</v>
      </c>
      <c r="AI146" s="64">
        <v>0</v>
      </c>
      <c r="AJ146" s="18">
        <v>0</v>
      </c>
      <c r="AK146" s="18">
        <v>8</v>
      </c>
      <c r="AL146" s="64">
        <v>7</v>
      </c>
      <c r="AM146" s="18">
        <v>0</v>
      </c>
      <c r="AN146" s="18" t="s">
        <v>58</v>
      </c>
      <c r="AO146" s="18">
        <v>0</v>
      </c>
      <c r="AP146" s="64">
        <v>0</v>
      </c>
      <c r="AQ146" s="64">
        <v>8</v>
      </c>
      <c r="AR146" s="11">
        <v>7</v>
      </c>
      <c r="AS146" s="17">
        <v>0</v>
      </c>
      <c r="AT146" s="490">
        <v>0</v>
      </c>
      <c r="AU146" s="64">
        <v>0</v>
      </c>
      <c r="AV146" s="18">
        <v>0</v>
      </c>
      <c r="AW146" s="64">
        <v>0</v>
      </c>
      <c r="AX146" s="18">
        <v>0</v>
      </c>
      <c r="AY146" s="17">
        <v>0</v>
      </c>
      <c r="AZ146" s="490">
        <v>0</v>
      </c>
      <c r="BA146" s="17">
        <v>0</v>
      </c>
      <c r="BB146" s="18">
        <v>0</v>
      </c>
      <c r="BC146" s="17">
        <v>0</v>
      </c>
      <c r="BD146" s="18">
        <v>0</v>
      </c>
      <c r="BE146" s="17">
        <v>0</v>
      </c>
      <c r="BF146" s="18">
        <v>0</v>
      </c>
      <c r="BG146" s="17">
        <v>0</v>
      </c>
      <c r="BH146" s="18">
        <v>0</v>
      </c>
      <c r="BI146" s="17">
        <v>0</v>
      </c>
      <c r="BJ146" s="18">
        <v>0</v>
      </c>
      <c r="BK146" s="17">
        <v>56.2</v>
      </c>
      <c r="BL146" s="17">
        <v>52.4</v>
      </c>
      <c r="BM146" s="17">
        <v>0</v>
      </c>
      <c r="BN146" s="17" t="s">
        <v>58</v>
      </c>
      <c r="BO146" s="18">
        <v>0</v>
      </c>
      <c r="BP146" s="18">
        <v>0</v>
      </c>
      <c r="BQ146" s="64">
        <v>56.2</v>
      </c>
      <c r="BR146" s="18">
        <v>52.4</v>
      </c>
      <c r="BS146" s="729">
        <v>3.9659898698132141E-2</v>
      </c>
      <c r="BT146" s="17">
        <v>0</v>
      </c>
      <c r="BU146" s="17">
        <v>0</v>
      </c>
      <c r="BV146" s="17">
        <v>0</v>
      </c>
      <c r="BW146" s="17">
        <v>0</v>
      </c>
      <c r="BX146" s="17">
        <v>0</v>
      </c>
      <c r="BY146" s="17">
        <v>0</v>
      </c>
      <c r="BZ146" s="17">
        <v>0</v>
      </c>
      <c r="CA146" s="17">
        <v>0</v>
      </c>
      <c r="CB146" s="17">
        <v>0</v>
      </c>
      <c r="CC146" s="17">
        <v>0</v>
      </c>
      <c r="CD146" s="17">
        <v>0</v>
      </c>
      <c r="CE146" s="17">
        <v>0</v>
      </c>
      <c r="CF146" s="17">
        <v>0</v>
      </c>
      <c r="CG146" s="17">
        <v>0</v>
      </c>
      <c r="CH146" s="17">
        <v>0</v>
      </c>
      <c r="CI146" s="17">
        <v>0</v>
      </c>
      <c r="CJ146" s="17">
        <v>0</v>
      </c>
      <c r="CK146" s="17">
        <v>0</v>
      </c>
      <c r="CL146" s="702">
        <v>65969.808000000005</v>
      </c>
      <c r="CM146" s="702">
        <v>61509.216</v>
      </c>
      <c r="CN146" s="702">
        <v>0</v>
      </c>
      <c r="CO146" s="702">
        <v>0</v>
      </c>
      <c r="CP146" s="702">
        <v>0</v>
      </c>
      <c r="CQ146" s="702">
        <v>0</v>
      </c>
      <c r="CR146" s="704">
        <v>65969.808000000005</v>
      </c>
      <c r="CS146" s="703">
        <v>61509.216</v>
      </c>
      <c r="CT146" s="23" t="s">
        <v>56</v>
      </c>
      <c r="CU146" s="23" t="s">
        <v>56</v>
      </c>
      <c r="CV146" s="23" t="s">
        <v>56</v>
      </c>
      <c r="CW146" s="23" t="s">
        <v>56</v>
      </c>
      <c r="CX146" s="23" t="s">
        <v>56</v>
      </c>
      <c r="CY146" s="23" t="s">
        <v>56</v>
      </c>
      <c r="CZ146" s="23" t="s">
        <v>56</v>
      </c>
      <c r="DA146" s="23" t="s">
        <v>56</v>
      </c>
      <c r="DB146" s="728" t="s">
        <v>56</v>
      </c>
      <c r="DC146" s="10"/>
      <c r="DD146" s="692">
        <v>1.417048501</v>
      </c>
      <c r="DE146" s="120"/>
      <c r="DF146" s="120"/>
      <c r="DG146" s="120"/>
      <c r="DH146" s="140"/>
      <c r="DI146" s="140"/>
      <c r="DJ146" s="140"/>
      <c r="DK146" s="140"/>
      <c r="DL146" s="548" t="s">
        <v>56</v>
      </c>
      <c r="DM146" s="548" t="s">
        <v>56</v>
      </c>
      <c r="DN146" s="203" t="s">
        <v>55</v>
      </c>
      <c r="DO146" s="700" t="s">
        <v>56</v>
      </c>
      <c r="DP146" s="713" t="s">
        <v>56</v>
      </c>
      <c r="DQ146" s="548" t="s">
        <v>56</v>
      </c>
      <c r="DR146" s="673" t="s">
        <v>56</v>
      </c>
      <c r="DS146" s="203" t="s">
        <v>56</v>
      </c>
      <c r="DT146" s="1160" t="s">
        <v>56</v>
      </c>
      <c r="DU146" s="711">
        <v>3.7549234135667513</v>
      </c>
      <c r="DV146" s="711">
        <v>128.85032288195688</v>
      </c>
      <c r="DW146" s="711">
        <v>3.7779026217228502</v>
      </c>
      <c r="DX146" s="711">
        <v>128.67181656786923</v>
      </c>
      <c r="DY146" s="710">
        <v>4.1262894654579683E-2</v>
      </c>
      <c r="DZ146" s="710">
        <v>0.90110798252228264</v>
      </c>
      <c r="EA146" s="710">
        <v>4.11985018726592E-2</v>
      </c>
      <c r="EB146" s="710">
        <v>0.90075985129826952</v>
      </c>
      <c r="EC146" s="236"/>
      <c r="ED146" s="49"/>
      <c r="EE146" s="232"/>
      <c r="EF146" s="700">
        <v>0</v>
      </c>
      <c r="EG146" s="712">
        <v>12792</v>
      </c>
      <c r="EH146" s="44"/>
    </row>
    <row r="147" spans="1:138" ht="41.25" customHeight="1" x14ac:dyDescent="0.25">
      <c r="A147" s="871" t="s">
        <v>49</v>
      </c>
      <c r="B147" s="656" t="s">
        <v>96</v>
      </c>
      <c r="C147" s="656" t="s">
        <v>175</v>
      </c>
      <c r="D147" s="691" t="s">
        <v>1009</v>
      </c>
      <c r="E147" s="656" t="s">
        <v>177</v>
      </c>
      <c r="F147" s="656" t="s">
        <v>1014</v>
      </c>
      <c r="G147" s="901" t="s">
        <v>177</v>
      </c>
      <c r="H147" s="897" t="s">
        <v>55</v>
      </c>
      <c r="I147" s="17" t="s">
        <v>860</v>
      </c>
      <c r="J147" s="64">
        <v>4.16</v>
      </c>
      <c r="K147" s="665">
        <v>1.9814661238587958</v>
      </c>
      <c r="L147" s="665">
        <v>2.0526515108819998</v>
      </c>
      <c r="M147" s="64">
        <v>342</v>
      </c>
      <c r="N147" s="726">
        <v>2831757.4789999998</v>
      </c>
      <c r="O147" s="548" t="s">
        <v>874</v>
      </c>
      <c r="P147" s="909">
        <v>0.72053313600000002</v>
      </c>
      <c r="Q147" s="203" t="s">
        <v>57</v>
      </c>
      <c r="R147" s="205" t="s">
        <v>57</v>
      </c>
      <c r="S147" s="490">
        <v>0</v>
      </c>
      <c r="T147" s="18">
        <v>0</v>
      </c>
      <c r="U147" s="548">
        <v>0</v>
      </c>
      <c r="V147" s="18">
        <v>0</v>
      </c>
      <c r="W147" s="64">
        <v>0</v>
      </c>
      <c r="X147" s="18">
        <v>0</v>
      </c>
      <c r="Y147" s="18">
        <v>0</v>
      </c>
      <c r="Z147" s="18">
        <v>0</v>
      </c>
      <c r="AA147" s="18">
        <v>0</v>
      </c>
      <c r="AB147" s="18">
        <v>0</v>
      </c>
      <c r="AC147" s="18">
        <v>0</v>
      </c>
      <c r="AD147" s="18">
        <v>0</v>
      </c>
      <c r="AE147" s="18">
        <v>0</v>
      </c>
      <c r="AF147" s="18">
        <v>0</v>
      </c>
      <c r="AG147" s="64">
        <v>0</v>
      </c>
      <c r="AH147" s="18">
        <v>0</v>
      </c>
      <c r="AI147" s="64">
        <v>0</v>
      </c>
      <c r="AJ147" s="18">
        <v>0</v>
      </c>
      <c r="AK147" s="18">
        <v>1</v>
      </c>
      <c r="AL147" s="64">
        <v>1</v>
      </c>
      <c r="AM147" s="18">
        <v>0</v>
      </c>
      <c r="AN147" s="18" t="s">
        <v>58</v>
      </c>
      <c r="AO147" s="18">
        <v>0</v>
      </c>
      <c r="AP147" s="64">
        <v>0</v>
      </c>
      <c r="AQ147" s="64">
        <v>1</v>
      </c>
      <c r="AR147" s="11">
        <v>1</v>
      </c>
      <c r="AS147" s="17">
        <v>0</v>
      </c>
      <c r="AT147" s="490">
        <v>0</v>
      </c>
      <c r="AU147" s="64">
        <v>0</v>
      </c>
      <c r="AV147" s="18">
        <v>0</v>
      </c>
      <c r="AW147" s="64">
        <v>0</v>
      </c>
      <c r="AX147" s="18">
        <v>0</v>
      </c>
      <c r="AY147" s="17">
        <v>0</v>
      </c>
      <c r="AZ147" s="490">
        <v>0</v>
      </c>
      <c r="BA147" s="17">
        <v>0</v>
      </c>
      <c r="BB147" s="18">
        <v>0</v>
      </c>
      <c r="BC147" s="17">
        <v>0</v>
      </c>
      <c r="BD147" s="18">
        <v>0</v>
      </c>
      <c r="BE147" s="17">
        <v>0</v>
      </c>
      <c r="BF147" s="18">
        <v>0</v>
      </c>
      <c r="BG147" s="17">
        <v>0</v>
      </c>
      <c r="BH147" s="18">
        <v>0</v>
      </c>
      <c r="BI147" s="17">
        <v>0</v>
      </c>
      <c r="BJ147" s="18">
        <v>0</v>
      </c>
      <c r="BK147" s="17">
        <v>7.6</v>
      </c>
      <c r="BL147" s="17">
        <v>7.6</v>
      </c>
      <c r="BM147" s="17">
        <v>0</v>
      </c>
      <c r="BN147" s="17" t="s">
        <v>58</v>
      </c>
      <c r="BO147" s="18">
        <v>0</v>
      </c>
      <c r="BP147" s="18">
        <v>0</v>
      </c>
      <c r="BQ147" s="64">
        <v>7.6</v>
      </c>
      <c r="BR147" s="18">
        <v>7.6</v>
      </c>
      <c r="BS147" s="729">
        <v>1.0547745301751118E-2</v>
      </c>
      <c r="BT147" s="17">
        <v>0</v>
      </c>
      <c r="BU147" s="17">
        <v>0</v>
      </c>
      <c r="BV147" s="17">
        <v>0</v>
      </c>
      <c r="BW147" s="17">
        <v>0</v>
      </c>
      <c r="BX147" s="17">
        <v>0</v>
      </c>
      <c r="BY147" s="17">
        <v>0</v>
      </c>
      <c r="BZ147" s="17">
        <v>0</v>
      </c>
      <c r="CA147" s="17">
        <v>0</v>
      </c>
      <c r="CB147" s="17">
        <v>0</v>
      </c>
      <c r="CC147" s="17">
        <v>0</v>
      </c>
      <c r="CD147" s="17">
        <v>0</v>
      </c>
      <c r="CE147" s="17">
        <v>0</v>
      </c>
      <c r="CF147" s="17">
        <v>0</v>
      </c>
      <c r="CG147" s="17">
        <v>0</v>
      </c>
      <c r="CH147" s="17">
        <v>0</v>
      </c>
      <c r="CI147" s="17">
        <v>0</v>
      </c>
      <c r="CJ147" s="17">
        <v>0</v>
      </c>
      <c r="CK147" s="17">
        <v>0</v>
      </c>
      <c r="CL147" s="702">
        <v>8921.1839999999993</v>
      </c>
      <c r="CM147" s="702">
        <v>8921.1839999999993</v>
      </c>
      <c r="CN147" s="702">
        <v>0</v>
      </c>
      <c r="CO147" s="702">
        <v>0</v>
      </c>
      <c r="CP147" s="702">
        <v>0</v>
      </c>
      <c r="CQ147" s="702">
        <v>0</v>
      </c>
      <c r="CR147" s="704">
        <v>8921.1839999999993</v>
      </c>
      <c r="CS147" s="703">
        <v>8921.1839999999993</v>
      </c>
      <c r="CT147" s="23" t="s">
        <v>56</v>
      </c>
      <c r="CU147" s="23" t="s">
        <v>56</v>
      </c>
      <c r="CV147" s="23" t="s">
        <v>56</v>
      </c>
      <c r="CW147" s="23" t="s">
        <v>56</v>
      </c>
      <c r="CX147" s="23" t="s">
        <v>56</v>
      </c>
      <c r="CY147" s="23" t="s">
        <v>56</v>
      </c>
      <c r="CZ147" s="23" t="s">
        <v>56</v>
      </c>
      <c r="DA147" s="23" t="s">
        <v>56</v>
      </c>
      <c r="DB147" s="728" t="s">
        <v>56</v>
      </c>
      <c r="DC147" s="10"/>
      <c r="DD147" s="692">
        <v>0.72053313600000002</v>
      </c>
      <c r="DE147" s="120"/>
      <c r="DF147" s="120"/>
      <c r="DG147" s="120"/>
      <c r="DH147" s="140"/>
      <c r="DI147" s="140"/>
      <c r="DJ147" s="140"/>
      <c r="DK147" s="140"/>
      <c r="DL147" s="548" t="s">
        <v>56</v>
      </c>
      <c r="DM147" s="548" t="s">
        <v>56</v>
      </c>
      <c r="DN147" s="203" t="s">
        <v>55</v>
      </c>
      <c r="DO147" s="700" t="s">
        <v>56</v>
      </c>
      <c r="DP147" s="713" t="s">
        <v>56</v>
      </c>
      <c r="DQ147" s="548" t="s">
        <v>56</v>
      </c>
      <c r="DR147" s="673" t="s">
        <v>56</v>
      </c>
      <c r="DS147" s="203" t="s">
        <v>56</v>
      </c>
      <c r="DT147" s="1160" t="s">
        <v>56</v>
      </c>
      <c r="DU147" s="711">
        <v>16.412903225806435</v>
      </c>
      <c r="DV147" s="711">
        <v>188.43030139045925</v>
      </c>
      <c r="DW147" s="711">
        <v>16.307692307692299</v>
      </c>
      <c r="DX147" s="711">
        <v>77.069119286510698</v>
      </c>
      <c r="DY147" s="710">
        <v>6.1935483870967672E-2</v>
      </c>
      <c r="DZ147" s="710">
        <v>0.33219454193193376</v>
      </c>
      <c r="EA147" s="710">
        <v>6.15384615384615E-2</v>
      </c>
      <c r="EB147" s="710">
        <v>0.30078037904124849</v>
      </c>
      <c r="EC147" s="236"/>
      <c r="ED147" s="49"/>
      <c r="EE147" s="232"/>
      <c r="EF147" s="700">
        <v>0</v>
      </c>
      <c r="EG147" s="712">
        <v>26975</v>
      </c>
      <c r="EH147" s="44"/>
    </row>
    <row r="148" spans="1:138" ht="41.25" customHeight="1" x14ac:dyDescent="0.25">
      <c r="A148" s="871" t="s">
        <v>49</v>
      </c>
      <c r="B148" s="656" t="s">
        <v>96</v>
      </c>
      <c r="C148" s="656" t="s">
        <v>175</v>
      </c>
      <c r="D148" s="691" t="s">
        <v>1009</v>
      </c>
      <c r="E148" s="656" t="s">
        <v>177</v>
      </c>
      <c r="F148" s="656" t="s">
        <v>1015</v>
      </c>
      <c r="G148" s="901" t="s">
        <v>177</v>
      </c>
      <c r="H148" s="897" t="s">
        <v>55</v>
      </c>
      <c r="I148" s="17" t="s">
        <v>860</v>
      </c>
      <c r="J148" s="64">
        <v>4.16</v>
      </c>
      <c r="K148" s="665">
        <v>2.7092045911669351</v>
      </c>
      <c r="L148" s="665">
        <v>2.5340909038200001</v>
      </c>
      <c r="M148" s="64">
        <v>248</v>
      </c>
      <c r="N148" s="726">
        <v>1887838.3189999999</v>
      </c>
      <c r="O148" s="548" t="s">
        <v>874</v>
      </c>
      <c r="P148" s="909">
        <v>0.48035542399999998</v>
      </c>
      <c r="Q148" s="203" t="s">
        <v>57</v>
      </c>
      <c r="R148" s="205" t="s">
        <v>57</v>
      </c>
      <c r="S148" s="490">
        <v>0</v>
      </c>
      <c r="T148" s="18">
        <v>0</v>
      </c>
      <c r="U148" s="548">
        <v>0</v>
      </c>
      <c r="V148" s="18">
        <v>0</v>
      </c>
      <c r="W148" s="64">
        <v>0</v>
      </c>
      <c r="X148" s="18">
        <v>0</v>
      </c>
      <c r="Y148" s="18">
        <v>0</v>
      </c>
      <c r="Z148" s="18">
        <v>0</v>
      </c>
      <c r="AA148" s="18">
        <v>0</v>
      </c>
      <c r="AB148" s="18">
        <v>0</v>
      </c>
      <c r="AC148" s="18">
        <v>0</v>
      </c>
      <c r="AD148" s="18">
        <v>0</v>
      </c>
      <c r="AE148" s="18">
        <v>0</v>
      </c>
      <c r="AF148" s="18">
        <v>0</v>
      </c>
      <c r="AG148" s="64">
        <v>0</v>
      </c>
      <c r="AH148" s="18">
        <v>0</v>
      </c>
      <c r="AI148" s="64">
        <v>0</v>
      </c>
      <c r="AJ148" s="18">
        <v>0</v>
      </c>
      <c r="AK148" s="18">
        <v>5</v>
      </c>
      <c r="AL148" s="64">
        <v>5</v>
      </c>
      <c r="AM148" s="18">
        <v>0</v>
      </c>
      <c r="AN148" s="18" t="s">
        <v>58</v>
      </c>
      <c r="AO148" s="18">
        <v>0</v>
      </c>
      <c r="AP148" s="64">
        <v>0</v>
      </c>
      <c r="AQ148" s="64">
        <v>5</v>
      </c>
      <c r="AR148" s="11">
        <v>5</v>
      </c>
      <c r="AS148" s="17">
        <v>0</v>
      </c>
      <c r="AT148" s="490">
        <v>0</v>
      </c>
      <c r="AU148" s="64">
        <v>0</v>
      </c>
      <c r="AV148" s="18">
        <v>0</v>
      </c>
      <c r="AW148" s="64">
        <v>0</v>
      </c>
      <c r="AX148" s="18">
        <v>0</v>
      </c>
      <c r="AY148" s="17">
        <v>0</v>
      </c>
      <c r="AZ148" s="490">
        <v>0</v>
      </c>
      <c r="BA148" s="17">
        <v>0</v>
      </c>
      <c r="BB148" s="18">
        <v>0</v>
      </c>
      <c r="BC148" s="17">
        <v>0</v>
      </c>
      <c r="BD148" s="18">
        <v>0</v>
      </c>
      <c r="BE148" s="17">
        <v>0</v>
      </c>
      <c r="BF148" s="18">
        <v>0</v>
      </c>
      <c r="BG148" s="17">
        <v>0</v>
      </c>
      <c r="BH148" s="18">
        <v>0</v>
      </c>
      <c r="BI148" s="17">
        <v>0</v>
      </c>
      <c r="BJ148" s="18">
        <v>0</v>
      </c>
      <c r="BK148" s="17">
        <v>38.520000000000003</v>
      </c>
      <c r="BL148" s="17">
        <v>38.520000000000003</v>
      </c>
      <c r="BM148" s="17">
        <v>0</v>
      </c>
      <c r="BN148" s="17" t="s">
        <v>58</v>
      </c>
      <c r="BO148" s="18">
        <v>0</v>
      </c>
      <c r="BP148" s="18">
        <v>0</v>
      </c>
      <c r="BQ148" s="64">
        <v>38.520000000000003</v>
      </c>
      <c r="BR148" s="18">
        <v>38.520000000000003</v>
      </c>
      <c r="BS148" s="729">
        <v>8.0190621517786817E-2</v>
      </c>
      <c r="BT148" s="17">
        <v>0</v>
      </c>
      <c r="BU148" s="17">
        <v>0</v>
      </c>
      <c r="BV148" s="17">
        <v>0</v>
      </c>
      <c r="BW148" s="17">
        <v>0</v>
      </c>
      <c r="BX148" s="17">
        <v>0</v>
      </c>
      <c r="BY148" s="17">
        <v>0</v>
      </c>
      <c r="BZ148" s="17">
        <v>0</v>
      </c>
      <c r="CA148" s="17">
        <v>0</v>
      </c>
      <c r="CB148" s="17">
        <v>0</v>
      </c>
      <c r="CC148" s="17">
        <v>0</v>
      </c>
      <c r="CD148" s="17">
        <v>0</v>
      </c>
      <c r="CE148" s="17">
        <v>0</v>
      </c>
      <c r="CF148" s="17">
        <v>0</v>
      </c>
      <c r="CG148" s="17">
        <v>0</v>
      </c>
      <c r="CH148" s="17">
        <v>0</v>
      </c>
      <c r="CI148" s="17">
        <v>0</v>
      </c>
      <c r="CJ148" s="17">
        <v>0</v>
      </c>
      <c r="CK148" s="17">
        <v>0</v>
      </c>
      <c r="CL148" s="702">
        <v>45216.316800000008</v>
      </c>
      <c r="CM148" s="702">
        <v>45216.316800000008</v>
      </c>
      <c r="CN148" s="702">
        <v>0</v>
      </c>
      <c r="CO148" s="702">
        <v>0</v>
      </c>
      <c r="CP148" s="702">
        <v>0</v>
      </c>
      <c r="CQ148" s="702">
        <v>0</v>
      </c>
      <c r="CR148" s="704">
        <v>45216.316800000008</v>
      </c>
      <c r="CS148" s="703">
        <v>45216.316800000008</v>
      </c>
      <c r="CT148" s="23" t="s">
        <v>56</v>
      </c>
      <c r="CU148" s="23" t="s">
        <v>56</v>
      </c>
      <c r="CV148" s="23" t="s">
        <v>56</v>
      </c>
      <c r="CW148" s="23" t="s">
        <v>56</v>
      </c>
      <c r="CX148" s="23" t="s">
        <v>56</v>
      </c>
      <c r="CY148" s="23" t="s">
        <v>56</v>
      </c>
      <c r="CZ148" s="23" t="s">
        <v>56</v>
      </c>
      <c r="DA148" s="23" t="s">
        <v>56</v>
      </c>
      <c r="DB148" s="728" t="s">
        <v>56</v>
      </c>
      <c r="DC148" s="10"/>
      <c r="DD148" s="692">
        <v>0.48035542399999998</v>
      </c>
      <c r="DE148" s="120"/>
      <c r="DF148" s="120"/>
      <c r="DG148" s="120"/>
      <c r="DH148" s="140"/>
      <c r="DI148" s="140"/>
      <c r="DJ148" s="140"/>
      <c r="DK148" s="140"/>
      <c r="DL148" s="548" t="s">
        <v>56</v>
      </c>
      <c r="DM148" s="548" t="s">
        <v>56</v>
      </c>
      <c r="DN148" s="203" t="s">
        <v>55</v>
      </c>
      <c r="DO148" s="700" t="s">
        <v>56</v>
      </c>
      <c r="DP148" s="713" t="s">
        <v>56</v>
      </c>
      <c r="DQ148" s="548" t="s">
        <v>56</v>
      </c>
      <c r="DR148" s="673" t="s">
        <v>56</v>
      </c>
      <c r="DS148" s="203" t="s">
        <v>56</v>
      </c>
      <c r="DT148" s="1160" t="s">
        <v>56</v>
      </c>
      <c r="DU148" s="711">
        <v>3.9907192575406034</v>
      </c>
      <c r="DV148" s="711">
        <v>150.14939672907389</v>
      </c>
      <c r="DW148" s="711">
        <v>4.2126016260162604</v>
      </c>
      <c r="DX148" s="711">
        <v>149.70666821090325</v>
      </c>
      <c r="DY148" s="710">
        <v>2.3201856148491878E-2</v>
      </c>
      <c r="DZ148" s="710">
        <v>1.3115773275548281</v>
      </c>
      <c r="EA148" s="710">
        <v>2.4390243902439001E-2</v>
      </c>
      <c r="EB148" s="710">
        <v>1.3093563665244998</v>
      </c>
      <c r="EC148" s="236"/>
      <c r="ED148" s="49"/>
      <c r="EE148" s="232"/>
      <c r="EF148" s="700">
        <v>0</v>
      </c>
      <c r="EG148" s="712">
        <v>34856</v>
      </c>
      <c r="EH148" s="44"/>
    </row>
    <row r="149" spans="1:138" ht="41.25" customHeight="1" x14ac:dyDescent="0.25">
      <c r="A149" s="871" t="s">
        <v>49</v>
      </c>
      <c r="B149" s="656" t="s">
        <v>96</v>
      </c>
      <c r="C149" s="656" t="s">
        <v>175</v>
      </c>
      <c r="D149" s="691" t="s">
        <v>256</v>
      </c>
      <c r="E149" s="656" t="s">
        <v>257</v>
      </c>
      <c r="F149" s="656" t="s">
        <v>258</v>
      </c>
      <c r="G149" s="901" t="s">
        <v>259</v>
      </c>
      <c r="H149" s="897" t="s">
        <v>55</v>
      </c>
      <c r="I149" s="17" t="s">
        <v>860</v>
      </c>
      <c r="J149" s="64">
        <v>13.2</v>
      </c>
      <c r="K149" s="665">
        <v>6.8589211979727542</v>
      </c>
      <c r="L149" s="665">
        <v>38.455302950316003</v>
      </c>
      <c r="M149" s="64">
        <v>1705</v>
      </c>
      <c r="N149" s="726">
        <v>24943019.440000001</v>
      </c>
      <c r="O149" s="548" t="s">
        <v>863</v>
      </c>
      <c r="P149" s="909">
        <v>5.3804426279999999</v>
      </c>
      <c r="Q149" s="203" t="s">
        <v>57</v>
      </c>
      <c r="R149" s="205" t="s">
        <v>57</v>
      </c>
      <c r="S149" s="490">
        <v>0</v>
      </c>
      <c r="T149" s="18">
        <v>0</v>
      </c>
      <c r="U149" s="548">
        <v>0</v>
      </c>
      <c r="V149" s="18">
        <v>0</v>
      </c>
      <c r="W149" s="64">
        <v>0</v>
      </c>
      <c r="X149" s="18">
        <v>0</v>
      </c>
      <c r="Y149" s="18">
        <v>0</v>
      </c>
      <c r="Z149" s="18">
        <v>0</v>
      </c>
      <c r="AA149" s="18">
        <v>0</v>
      </c>
      <c r="AB149" s="18">
        <v>0</v>
      </c>
      <c r="AC149" s="18">
        <v>0</v>
      </c>
      <c r="AD149" s="18">
        <v>0</v>
      </c>
      <c r="AE149" s="18">
        <v>0</v>
      </c>
      <c r="AF149" s="18">
        <v>0</v>
      </c>
      <c r="AG149" s="64">
        <v>0</v>
      </c>
      <c r="AH149" s="18">
        <v>0</v>
      </c>
      <c r="AI149" s="64">
        <v>0</v>
      </c>
      <c r="AJ149" s="18">
        <v>0</v>
      </c>
      <c r="AK149" s="18">
        <v>91</v>
      </c>
      <c r="AL149" s="64">
        <v>91</v>
      </c>
      <c r="AM149" s="18">
        <v>3</v>
      </c>
      <c r="AN149" s="18">
        <v>3</v>
      </c>
      <c r="AO149" s="18">
        <v>2</v>
      </c>
      <c r="AP149" s="64">
        <v>2</v>
      </c>
      <c r="AQ149" s="64">
        <v>96</v>
      </c>
      <c r="AR149" s="11">
        <v>96</v>
      </c>
      <c r="AS149" s="17">
        <v>0</v>
      </c>
      <c r="AT149" s="490">
        <v>0</v>
      </c>
      <c r="AU149" s="64">
        <v>0</v>
      </c>
      <c r="AV149" s="18">
        <v>0</v>
      </c>
      <c r="AW149" s="64">
        <v>0</v>
      </c>
      <c r="AX149" s="18">
        <v>0</v>
      </c>
      <c r="AY149" s="17">
        <v>0</v>
      </c>
      <c r="AZ149" s="490">
        <v>0</v>
      </c>
      <c r="BA149" s="17">
        <v>0</v>
      </c>
      <c r="BB149" s="18">
        <v>0</v>
      </c>
      <c r="BC149" s="17">
        <v>0</v>
      </c>
      <c r="BD149" s="18">
        <v>0</v>
      </c>
      <c r="BE149" s="17">
        <v>0</v>
      </c>
      <c r="BF149" s="18">
        <v>0</v>
      </c>
      <c r="BG149" s="17">
        <v>0</v>
      </c>
      <c r="BH149" s="18">
        <v>0</v>
      </c>
      <c r="BI149" s="17">
        <v>0</v>
      </c>
      <c r="BJ149" s="18">
        <v>0</v>
      </c>
      <c r="BK149" s="17">
        <v>3761.4299999999994</v>
      </c>
      <c r="BL149" s="17">
        <v>3761.4300000000003</v>
      </c>
      <c r="BM149" s="17">
        <v>4316.4800000000005</v>
      </c>
      <c r="BN149" s="17">
        <v>4316.4799999999996</v>
      </c>
      <c r="BO149" s="18">
        <v>9</v>
      </c>
      <c r="BP149" s="18">
        <v>9</v>
      </c>
      <c r="BQ149" s="64">
        <v>8086.91</v>
      </c>
      <c r="BR149" s="18">
        <v>8086.91</v>
      </c>
      <c r="BS149" s="729">
        <v>1.5030194649628741</v>
      </c>
      <c r="BT149" s="17">
        <v>0</v>
      </c>
      <c r="BU149" s="17">
        <v>0</v>
      </c>
      <c r="BV149" s="17">
        <v>0</v>
      </c>
      <c r="BW149" s="17">
        <v>0</v>
      </c>
      <c r="BX149" s="17">
        <v>0</v>
      </c>
      <c r="BY149" s="17">
        <v>0</v>
      </c>
      <c r="BZ149" s="17">
        <v>0</v>
      </c>
      <c r="CA149" s="17">
        <v>0</v>
      </c>
      <c r="CB149" s="17">
        <v>0</v>
      </c>
      <c r="CC149" s="17">
        <v>0</v>
      </c>
      <c r="CD149" s="17">
        <v>0</v>
      </c>
      <c r="CE149" s="17">
        <v>0</v>
      </c>
      <c r="CF149" s="17">
        <v>0</v>
      </c>
      <c r="CG149" s="17">
        <v>0</v>
      </c>
      <c r="CH149" s="17">
        <v>0</v>
      </c>
      <c r="CI149" s="17">
        <v>0</v>
      </c>
      <c r="CJ149" s="17">
        <v>0</v>
      </c>
      <c r="CK149" s="17">
        <v>0</v>
      </c>
      <c r="CL149" s="702">
        <v>4415316.9912</v>
      </c>
      <c r="CM149" s="702">
        <v>4415316.991200001</v>
      </c>
      <c r="CN149" s="702">
        <v>5066856.883200001</v>
      </c>
      <c r="CO149" s="702">
        <v>5066856.8832</v>
      </c>
      <c r="CP149" s="702">
        <v>29486.16</v>
      </c>
      <c r="CQ149" s="702">
        <v>29486.16</v>
      </c>
      <c r="CR149" s="704">
        <v>9511660.0344000012</v>
      </c>
      <c r="CS149" s="703">
        <v>9511660.0344000012</v>
      </c>
      <c r="CT149" s="23" t="s">
        <v>56</v>
      </c>
      <c r="CU149" s="23" t="s">
        <v>56</v>
      </c>
      <c r="CV149" s="23" t="s">
        <v>56</v>
      </c>
      <c r="CW149" s="23" t="s">
        <v>56</v>
      </c>
      <c r="CX149" s="23" t="s">
        <v>56</v>
      </c>
      <c r="CY149" s="23" t="s">
        <v>56</v>
      </c>
      <c r="CZ149" s="23" t="s">
        <v>56</v>
      </c>
      <c r="DA149" s="23" t="s">
        <v>56</v>
      </c>
      <c r="DB149" s="728" t="s">
        <v>56</v>
      </c>
      <c r="DC149" s="10"/>
      <c r="DD149" s="692">
        <v>5.3804426279999999</v>
      </c>
      <c r="DE149" s="120"/>
      <c r="DF149" s="120"/>
      <c r="DG149" s="120"/>
      <c r="DH149" s="140"/>
      <c r="DI149" s="140"/>
      <c r="DJ149" s="140"/>
      <c r="DK149" s="140"/>
      <c r="DL149" s="548" t="s">
        <v>56</v>
      </c>
      <c r="DM149" s="548" t="s">
        <v>56</v>
      </c>
      <c r="DN149" s="203" t="s">
        <v>868</v>
      </c>
      <c r="DO149" s="700">
        <v>1741.5833333333301</v>
      </c>
      <c r="DP149" s="713" t="s">
        <v>56</v>
      </c>
      <c r="DQ149" s="548" t="s">
        <v>56</v>
      </c>
      <c r="DR149" s="673" t="s">
        <v>56</v>
      </c>
      <c r="DS149" s="203" t="s">
        <v>56</v>
      </c>
      <c r="DT149" s="1160" t="s">
        <v>56</v>
      </c>
      <c r="DU149" s="711">
        <v>118.94119335853412</v>
      </c>
      <c r="DV149" s="711">
        <v>-22.378121745519707</v>
      </c>
      <c r="DW149" s="711">
        <v>85.7678696988485</v>
      </c>
      <c r="DX149" s="711">
        <v>-9.6768119797644658</v>
      </c>
      <c r="DY149" s="710">
        <v>0.4432747978372179</v>
      </c>
      <c r="DZ149" s="710">
        <v>0.36209153254691873</v>
      </c>
      <c r="EA149" s="710">
        <v>0.418033575671728</v>
      </c>
      <c r="EB149" s="710">
        <v>0.33917769156561067</v>
      </c>
      <c r="EC149" s="236"/>
      <c r="ED149" s="49"/>
      <c r="EE149" s="232"/>
      <c r="EF149" s="700">
        <v>63650</v>
      </c>
      <c r="EG149" s="712">
        <v>-12536.333333333336</v>
      </c>
      <c r="EH149" s="44"/>
    </row>
    <row r="150" spans="1:138" ht="41.25" customHeight="1" x14ac:dyDescent="0.25">
      <c r="A150" s="871" t="s">
        <v>49</v>
      </c>
      <c r="B150" s="656" t="s">
        <v>96</v>
      </c>
      <c r="C150" s="656" t="s">
        <v>175</v>
      </c>
      <c r="D150" s="691" t="s">
        <v>256</v>
      </c>
      <c r="E150" s="656" t="s">
        <v>257</v>
      </c>
      <c r="F150" s="656" t="s">
        <v>260</v>
      </c>
      <c r="G150" s="901" t="s">
        <v>261</v>
      </c>
      <c r="H150" s="897" t="s">
        <v>55</v>
      </c>
      <c r="I150" s="17" t="s">
        <v>860</v>
      </c>
      <c r="J150" s="64">
        <v>13.2</v>
      </c>
      <c r="K150" s="665">
        <v>10.882821634116768</v>
      </c>
      <c r="L150" s="665">
        <v>100.196211912804</v>
      </c>
      <c r="M150" s="64">
        <v>3311</v>
      </c>
      <c r="N150" s="726">
        <v>20013783.940000001</v>
      </c>
      <c r="O150" s="548" t="s">
        <v>863</v>
      </c>
      <c r="P150" s="909">
        <v>9.6024896769999994</v>
      </c>
      <c r="Q150" s="203" t="s">
        <v>57</v>
      </c>
      <c r="R150" s="205" t="s">
        <v>57</v>
      </c>
      <c r="S150" s="490">
        <v>0</v>
      </c>
      <c r="T150" s="18">
        <v>0</v>
      </c>
      <c r="U150" s="548">
        <v>0</v>
      </c>
      <c r="V150" s="18">
        <v>0</v>
      </c>
      <c r="W150" s="64">
        <v>0</v>
      </c>
      <c r="X150" s="18">
        <v>0</v>
      </c>
      <c r="Y150" s="18">
        <v>0</v>
      </c>
      <c r="Z150" s="18">
        <v>0</v>
      </c>
      <c r="AA150" s="18">
        <v>0</v>
      </c>
      <c r="AB150" s="18">
        <v>0</v>
      </c>
      <c r="AC150" s="18">
        <v>0</v>
      </c>
      <c r="AD150" s="18">
        <v>0</v>
      </c>
      <c r="AE150" s="18">
        <v>0</v>
      </c>
      <c r="AF150" s="18">
        <v>0</v>
      </c>
      <c r="AG150" s="64">
        <v>0</v>
      </c>
      <c r="AH150" s="18">
        <v>0</v>
      </c>
      <c r="AI150" s="64">
        <v>0</v>
      </c>
      <c r="AJ150" s="18">
        <v>0</v>
      </c>
      <c r="AK150" s="18">
        <v>221</v>
      </c>
      <c r="AL150" s="64">
        <v>221</v>
      </c>
      <c r="AM150" s="18">
        <v>5</v>
      </c>
      <c r="AN150" s="18">
        <v>5</v>
      </c>
      <c r="AO150" s="18">
        <v>1</v>
      </c>
      <c r="AP150" s="64">
        <v>1</v>
      </c>
      <c r="AQ150" s="64">
        <v>227</v>
      </c>
      <c r="AR150" s="11">
        <v>227</v>
      </c>
      <c r="AS150" s="17">
        <v>0</v>
      </c>
      <c r="AT150" s="490">
        <v>0</v>
      </c>
      <c r="AU150" s="64">
        <v>0</v>
      </c>
      <c r="AV150" s="18">
        <v>0</v>
      </c>
      <c r="AW150" s="64">
        <v>0</v>
      </c>
      <c r="AX150" s="18">
        <v>0</v>
      </c>
      <c r="AY150" s="17">
        <v>0</v>
      </c>
      <c r="AZ150" s="490">
        <v>0</v>
      </c>
      <c r="BA150" s="17">
        <v>0</v>
      </c>
      <c r="BB150" s="18">
        <v>0</v>
      </c>
      <c r="BC150" s="17">
        <v>0</v>
      </c>
      <c r="BD150" s="18">
        <v>0</v>
      </c>
      <c r="BE150" s="17">
        <v>0</v>
      </c>
      <c r="BF150" s="18">
        <v>0</v>
      </c>
      <c r="BG150" s="17">
        <v>0</v>
      </c>
      <c r="BH150" s="18">
        <v>0</v>
      </c>
      <c r="BI150" s="17">
        <v>0</v>
      </c>
      <c r="BJ150" s="18">
        <v>0</v>
      </c>
      <c r="BK150" s="17">
        <v>16356.873000000003</v>
      </c>
      <c r="BL150" s="17">
        <v>16356.873</v>
      </c>
      <c r="BM150" s="17">
        <v>51.4</v>
      </c>
      <c r="BN150" s="17">
        <v>51.4</v>
      </c>
      <c r="BO150" s="18">
        <v>10</v>
      </c>
      <c r="BP150" s="18">
        <v>10</v>
      </c>
      <c r="BQ150" s="64">
        <v>16418.273000000005</v>
      </c>
      <c r="BR150" s="18">
        <v>16418.273000000001</v>
      </c>
      <c r="BS150" s="729">
        <v>1.7097933507104157</v>
      </c>
      <c r="BT150" s="17">
        <v>0</v>
      </c>
      <c r="BU150" s="17">
        <v>0</v>
      </c>
      <c r="BV150" s="17">
        <v>0</v>
      </c>
      <c r="BW150" s="17">
        <v>0</v>
      </c>
      <c r="BX150" s="17">
        <v>0</v>
      </c>
      <c r="BY150" s="17">
        <v>0</v>
      </c>
      <c r="BZ150" s="17">
        <v>0</v>
      </c>
      <c r="CA150" s="17">
        <v>0</v>
      </c>
      <c r="CB150" s="17">
        <v>0</v>
      </c>
      <c r="CC150" s="17">
        <v>0</v>
      </c>
      <c r="CD150" s="17">
        <v>0</v>
      </c>
      <c r="CE150" s="17">
        <v>0</v>
      </c>
      <c r="CF150" s="17">
        <v>0</v>
      </c>
      <c r="CG150" s="17">
        <v>0</v>
      </c>
      <c r="CH150" s="17">
        <v>0</v>
      </c>
      <c r="CI150" s="17">
        <v>0</v>
      </c>
      <c r="CJ150" s="17">
        <v>0</v>
      </c>
      <c r="CK150" s="17">
        <v>0</v>
      </c>
      <c r="CL150" s="702">
        <v>19200351.802320007</v>
      </c>
      <c r="CM150" s="702">
        <v>19200351.80232</v>
      </c>
      <c r="CN150" s="702">
        <v>60335.375999999997</v>
      </c>
      <c r="CO150" s="702">
        <v>60335.375999999997</v>
      </c>
      <c r="CP150" s="702">
        <v>32762.400000000001</v>
      </c>
      <c r="CQ150" s="702">
        <v>32762.400000000001</v>
      </c>
      <c r="CR150" s="704">
        <v>19293449.578320004</v>
      </c>
      <c r="CS150" s="703">
        <v>19293449.578319997</v>
      </c>
      <c r="CT150" s="23" t="s">
        <v>56</v>
      </c>
      <c r="CU150" s="23" t="s">
        <v>56</v>
      </c>
      <c r="CV150" s="23" t="s">
        <v>56</v>
      </c>
      <c r="CW150" s="23" t="s">
        <v>56</v>
      </c>
      <c r="CX150" s="23" t="s">
        <v>56</v>
      </c>
      <c r="CY150" s="23" t="s">
        <v>56</v>
      </c>
      <c r="CZ150" s="23" t="s">
        <v>56</v>
      </c>
      <c r="DA150" s="23" t="s">
        <v>56</v>
      </c>
      <c r="DB150" s="728" t="s">
        <v>56</v>
      </c>
      <c r="DC150" s="10"/>
      <c r="DD150" s="692">
        <v>9.6024896769999994</v>
      </c>
      <c r="DE150" s="120"/>
      <c r="DF150" s="120"/>
      <c r="DG150" s="120"/>
      <c r="DH150" s="140"/>
      <c r="DI150" s="140"/>
      <c r="DJ150" s="140"/>
      <c r="DK150" s="140"/>
      <c r="DL150" s="548" t="s">
        <v>56</v>
      </c>
      <c r="DM150" s="548" t="s">
        <v>56</v>
      </c>
      <c r="DN150" s="203" t="s">
        <v>868</v>
      </c>
      <c r="DO150" s="700">
        <v>3360.3333333333298</v>
      </c>
      <c r="DP150" s="713" t="s">
        <v>56</v>
      </c>
      <c r="DQ150" s="548" t="s">
        <v>56</v>
      </c>
      <c r="DR150" s="673" t="s">
        <v>56</v>
      </c>
      <c r="DS150" s="203" t="s">
        <v>56</v>
      </c>
      <c r="DT150" s="1160" t="s">
        <v>56</v>
      </c>
      <c r="DU150" s="711">
        <v>292.34897331613956</v>
      </c>
      <c r="DV150" s="711">
        <v>-74.031682010325625</v>
      </c>
      <c r="DW150" s="711">
        <v>101.073964111213</v>
      </c>
      <c r="DX150" s="711">
        <v>56.502315583658088</v>
      </c>
      <c r="DY150" s="710">
        <v>1.2558277948616221</v>
      </c>
      <c r="DZ150" s="710">
        <v>0.22857352577384349</v>
      </c>
      <c r="EA150" s="710">
        <v>1.06714654299249</v>
      </c>
      <c r="EB150" s="710">
        <v>0.33502625297997568</v>
      </c>
      <c r="EC150" s="236"/>
      <c r="ED150" s="49"/>
      <c r="EE150" s="232"/>
      <c r="EF150" s="700">
        <v>6414</v>
      </c>
      <c r="EG150" s="712">
        <v>419528</v>
      </c>
      <c r="EH150" s="44"/>
    </row>
    <row r="151" spans="1:138" ht="41.25" customHeight="1" x14ac:dyDescent="0.25">
      <c r="A151" s="871" t="s">
        <v>49</v>
      </c>
      <c r="B151" s="656" t="s">
        <v>96</v>
      </c>
      <c r="C151" s="656" t="s">
        <v>175</v>
      </c>
      <c r="D151" s="691" t="s">
        <v>262</v>
      </c>
      <c r="E151" s="656" t="s">
        <v>263</v>
      </c>
      <c r="F151" s="656" t="s">
        <v>1016</v>
      </c>
      <c r="G151" s="901" t="s">
        <v>1017</v>
      </c>
      <c r="H151" s="897" t="s">
        <v>55</v>
      </c>
      <c r="I151" s="17" t="s">
        <v>860</v>
      </c>
      <c r="J151" s="64">
        <v>13.2</v>
      </c>
      <c r="K151" s="665">
        <v>11.797344460513136</v>
      </c>
      <c r="L151" s="665">
        <v>89.655871025636998</v>
      </c>
      <c r="M151" s="64">
        <v>4686</v>
      </c>
      <c r="N151" s="726">
        <v>38397542.269999996</v>
      </c>
      <c r="O151" s="548" t="s">
        <v>874</v>
      </c>
      <c r="P151" s="909">
        <v>9.7701521949999997</v>
      </c>
      <c r="Q151" s="203" t="s">
        <v>57</v>
      </c>
      <c r="R151" s="205" t="s">
        <v>57</v>
      </c>
      <c r="S151" s="490">
        <v>0</v>
      </c>
      <c r="T151" s="18">
        <v>0</v>
      </c>
      <c r="U151" s="548">
        <v>0</v>
      </c>
      <c r="V151" s="18">
        <v>0</v>
      </c>
      <c r="W151" s="64">
        <v>0</v>
      </c>
      <c r="X151" s="18">
        <v>0</v>
      </c>
      <c r="Y151" s="18">
        <v>0</v>
      </c>
      <c r="Z151" s="18">
        <v>0</v>
      </c>
      <c r="AA151" s="18">
        <v>0</v>
      </c>
      <c r="AB151" s="18">
        <v>0</v>
      </c>
      <c r="AC151" s="18">
        <v>0</v>
      </c>
      <c r="AD151" s="18">
        <v>0</v>
      </c>
      <c r="AE151" s="18">
        <v>1</v>
      </c>
      <c r="AF151" s="18">
        <v>1</v>
      </c>
      <c r="AG151" s="64">
        <v>0</v>
      </c>
      <c r="AH151" s="18">
        <v>0</v>
      </c>
      <c r="AI151" s="64">
        <v>0</v>
      </c>
      <c r="AJ151" s="18">
        <v>0</v>
      </c>
      <c r="AK151" s="18">
        <v>275</v>
      </c>
      <c r="AL151" s="64">
        <v>273</v>
      </c>
      <c r="AM151" s="18">
        <v>12</v>
      </c>
      <c r="AN151" s="18">
        <v>11</v>
      </c>
      <c r="AO151" s="18">
        <v>0</v>
      </c>
      <c r="AP151" s="64">
        <v>0</v>
      </c>
      <c r="AQ151" s="64">
        <v>288</v>
      </c>
      <c r="AR151" s="11">
        <v>285</v>
      </c>
      <c r="AS151" s="17">
        <v>0</v>
      </c>
      <c r="AT151" s="490">
        <v>0</v>
      </c>
      <c r="AU151" s="64">
        <v>0</v>
      </c>
      <c r="AV151" s="18">
        <v>0</v>
      </c>
      <c r="AW151" s="64">
        <v>0</v>
      </c>
      <c r="AX151" s="18">
        <v>0</v>
      </c>
      <c r="AY151" s="17">
        <v>0</v>
      </c>
      <c r="AZ151" s="490">
        <v>0</v>
      </c>
      <c r="BA151" s="17">
        <v>0</v>
      </c>
      <c r="BB151" s="18">
        <v>0</v>
      </c>
      <c r="BC151" s="17">
        <v>0</v>
      </c>
      <c r="BD151" s="18">
        <v>0</v>
      </c>
      <c r="BE151" s="17">
        <v>995</v>
      </c>
      <c r="BF151" s="18">
        <v>995</v>
      </c>
      <c r="BG151" s="17">
        <v>0</v>
      </c>
      <c r="BH151" s="18">
        <v>0</v>
      </c>
      <c r="BI151" s="17">
        <v>0</v>
      </c>
      <c r="BJ151" s="18">
        <v>0</v>
      </c>
      <c r="BK151" s="17">
        <v>12690.468000000001</v>
      </c>
      <c r="BL151" s="17">
        <v>12675.267999999996</v>
      </c>
      <c r="BM151" s="17">
        <v>2131.96</v>
      </c>
      <c r="BN151" s="17">
        <v>2105.56</v>
      </c>
      <c r="BO151" s="18">
        <v>0</v>
      </c>
      <c r="BP151" s="18">
        <v>0</v>
      </c>
      <c r="BQ151" s="64">
        <v>15817.428</v>
      </c>
      <c r="BR151" s="18">
        <v>15775.827999999996</v>
      </c>
      <c r="BS151" s="729">
        <v>1.6189541047369529</v>
      </c>
      <c r="BT151" s="17">
        <v>0</v>
      </c>
      <c r="BU151" s="17">
        <v>0</v>
      </c>
      <c r="BV151" s="17">
        <v>0</v>
      </c>
      <c r="BW151" s="17">
        <v>0</v>
      </c>
      <c r="BX151" s="17">
        <v>0</v>
      </c>
      <c r="BY151" s="17">
        <v>0</v>
      </c>
      <c r="BZ151" s="17">
        <v>0</v>
      </c>
      <c r="CA151" s="17">
        <v>0</v>
      </c>
      <c r="CB151" s="17">
        <v>0</v>
      </c>
      <c r="CC151" s="17">
        <v>0</v>
      </c>
      <c r="CD151" s="17">
        <v>0</v>
      </c>
      <c r="CE151" s="17">
        <v>0</v>
      </c>
      <c r="CF151" s="17">
        <v>6388974.6000000006</v>
      </c>
      <c r="CG151" s="17">
        <v>6388974.6000000006</v>
      </c>
      <c r="CH151" s="17">
        <v>0</v>
      </c>
      <c r="CI151" s="17">
        <v>0</v>
      </c>
      <c r="CJ151" s="17">
        <v>0</v>
      </c>
      <c r="CK151" s="17">
        <v>0</v>
      </c>
      <c r="CL151" s="702">
        <v>14896578.957120001</v>
      </c>
      <c r="CM151" s="702">
        <v>14878736.589119997</v>
      </c>
      <c r="CN151" s="702">
        <v>2502579.9264000002</v>
      </c>
      <c r="CO151" s="702">
        <v>2471590.5504000001</v>
      </c>
      <c r="CP151" s="702">
        <v>0</v>
      </c>
      <c r="CQ151" s="702">
        <v>0</v>
      </c>
      <c r="CR151" s="704">
        <v>23788133.483520001</v>
      </c>
      <c r="CS151" s="703">
        <v>23739301.739519998</v>
      </c>
      <c r="CT151" s="23">
        <v>1</v>
      </c>
      <c r="CU151" s="23">
        <v>4</v>
      </c>
      <c r="CV151" s="23" t="s">
        <v>263</v>
      </c>
      <c r="CW151" s="23">
        <v>4</v>
      </c>
      <c r="CX151" s="23">
        <v>24</v>
      </c>
      <c r="CY151" s="23">
        <v>0</v>
      </c>
      <c r="CZ151" s="23">
        <v>0</v>
      </c>
      <c r="DA151" s="23" t="s">
        <v>905</v>
      </c>
      <c r="DB151" s="728" t="s">
        <v>56</v>
      </c>
      <c r="DC151" s="10"/>
      <c r="DD151" s="692">
        <v>9.7701521949999997</v>
      </c>
      <c r="DE151" s="120"/>
      <c r="DF151" s="120"/>
      <c r="DG151" s="120"/>
      <c r="DH151" s="140"/>
      <c r="DI151" s="140"/>
      <c r="DJ151" s="140"/>
      <c r="DK151" s="140"/>
      <c r="DL151" s="548" t="s">
        <v>56</v>
      </c>
      <c r="DM151" s="548" t="s">
        <v>56</v>
      </c>
      <c r="DN151" s="203" t="s">
        <v>55</v>
      </c>
      <c r="DO151" s="700" t="s">
        <v>56</v>
      </c>
      <c r="DP151" s="713" t="s">
        <v>56</v>
      </c>
      <c r="DQ151" s="548" t="s">
        <v>56</v>
      </c>
      <c r="DR151" s="673" t="s">
        <v>56</v>
      </c>
      <c r="DS151" s="203" t="s">
        <v>56</v>
      </c>
      <c r="DT151" s="1160" t="s">
        <v>56</v>
      </c>
      <c r="DU151" s="711">
        <v>282.33596775049062</v>
      </c>
      <c r="DV151" s="711">
        <v>90.720756934284964</v>
      </c>
      <c r="DW151" s="711">
        <v>108.92277048997001</v>
      </c>
      <c r="DX151" s="711">
        <v>32.762668951432559</v>
      </c>
      <c r="DY151" s="710">
        <v>0.9025619264838487</v>
      </c>
      <c r="DZ151" s="710">
        <v>0.68174479473260452</v>
      </c>
      <c r="EA151" s="710">
        <v>0.74003687138029906</v>
      </c>
      <c r="EB151" s="710">
        <v>0.50893710166795414</v>
      </c>
      <c r="EC151" s="236"/>
      <c r="ED151" s="49"/>
      <c r="EE151" s="232"/>
      <c r="EF151" s="700">
        <v>201818</v>
      </c>
      <c r="EG151" s="712">
        <v>94527</v>
      </c>
      <c r="EH151" s="44"/>
    </row>
    <row r="152" spans="1:138" ht="41.25" customHeight="1" x14ac:dyDescent="0.25">
      <c r="A152" s="871" t="s">
        <v>49</v>
      </c>
      <c r="B152" s="656" t="s">
        <v>96</v>
      </c>
      <c r="C152" s="656" t="s">
        <v>175</v>
      </c>
      <c r="D152" s="691" t="s">
        <v>262</v>
      </c>
      <c r="E152" s="656" t="s">
        <v>263</v>
      </c>
      <c r="F152" s="656" t="s">
        <v>264</v>
      </c>
      <c r="G152" s="901" t="s">
        <v>263</v>
      </c>
      <c r="H152" s="897" t="s">
        <v>55</v>
      </c>
      <c r="I152" s="17" t="s">
        <v>860</v>
      </c>
      <c r="J152" s="64">
        <v>13.2</v>
      </c>
      <c r="K152" s="665">
        <v>11.797344460513136</v>
      </c>
      <c r="L152" s="665">
        <v>4.0079545371180005</v>
      </c>
      <c r="M152" s="64">
        <v>19</v>
      </c>
      <c r="N152" s="726">
        <v>6411.6027649999996</v>
      </c>
      <c r="O152" s="548" t="s">
        <v>863</v>
      </c>
      <c r="P152" s="909">
        <v>7.5219502470000004</v>
      </c>
      <c r="Q152" s="203" t="s">
        <v>57</v>
      </c>
      <c r="R152" s="205" t="s">
        <v>57</v>
      </c>
      <c r="S152" s="490">
        <v>0</v>
      </c>
      <c r="T152" s="18">
        <v>0</v>
      </c>
      <c r="U152" s="548">
        <v>0</v>
      </c>
      <c r="V152" s="18">
        <v>0</v>
      </c>
      <c r="W152" s="64">
        <v>0</v>
      </c>
      <c r="X152" s="18">
        <v>0</v>
      </c>
      <c r="Y152" s="18">
        <v>0</v>
      </c>
      <c r="Z152" s="18">
        <v>0</v>
      </c>
      <c r="AA152" s="18">
        <v>0</v>
      </c>
      <c r="AB152" s="18">
        <v>0</v>
      </c>
      <c r="AC152" s="18">
        <v>0</v>
      </c>
      <c r="AD152" s="18">
        <v>0</v>
      </c>
      <c r="AE152" s="18">
        <v>0</v>
      </c>
      <c r="AF152" s="18">
        <v>0</v>
      </c>
      <c r="AG152" s="64">
        <v>0</v>
      </c>
      <c r="AH152" s="18">
        <v>0</v>
      </c>
      <c r="AI152" s="64">
        <v>0</v>
      </c>
      <c r="AJ152" s="18">
        <v>0</v>
      </c>
      <c r="AK152" s="18">
        <v>7</v>
      </c>
      <c r="AL152" s="64">
        <v>7</v>
      </c>
      <c r="AM152" s="18">
        <v>0</v>
      </c>
      <c r="AN152" s="18" t="s">
        <v>58</v>
      </c>
      <c r="AO152" s="18">
        <v>0</v>
      </c>
      <c r="AP152" s="64">
        <v>0</v>
      </c>
      <c r="AQ152" s="64">
        <v>7</v>
      </c>
      <c r="AR152" s="11">
        <v>7</v>
      </c>
      <c r="AS152" s="17">
        <v>0</v>
      </c>
      <c r="AT152" s="490">
        <v>0</v>
      </c>
      <c r="AU152" s="64">
        <v>0</v>
      </c>
      <c r="AV152" s="18">
        <v>0</v>
      </c>
      <c r="AW152" s="64">
        <v>0</v>
      </c>
      <c r="AX152" s="18">
        <v>0</v>
      </c>
      <c r="AY152" s="17">
        <v>0</v>
      </c>
      <c r="AZ152" s="490">
        <v>0</v>
      </c>
      <c r="BA152" s="17">
        <v>0</v>
      </c>
      <c r="BB152" s="18">
        <v>0</v>
      </c>
      <c r="BC152" s="17">
        <v>0</v>
      </c>
      <c r="BD152" s="18">
        <v>0</v>
      </c>
      <c r="BE152" s="17">
        <v>0</v>
      </c>
      <c r="BF152" s="18">
        <v>0</v>
      </c>
      <c r="BG152" s="17">
        <v>0</v>
      </c>
      <c r="BH152" s="18">
        <v>0</v>
      </c>
      <c r="BI152" s="17">
        <v>0</v>
      </c>
      <c r="BJ152" s="18">
        <v>0</v>
      </c>
      <c r="BK152" s="17">
        <v>7985.2</v>
      </c>
      <c r="BL152" s="17">
        <v>7985.2</v>
      </c>
      <c r="BM152" s="17">
        <v>0</v>
      </c>
      <c r="BN152" s="17" t="s">
        <v>58</v>
      </c>
      <c r="BO152" s="18">
        <v>0</v>
      </c>
      <c r="BP152" s="18">
        <v>0</v>
      </c>
      <c r="BQ152" s="64">
        <v>7985.2</v>
      </c>
      <c r="BR152" s="18">
        <v>7985.2</v>
      </c>
      <c r="BS152" s="729">
        <v>1.0615863888736512</v>
      </c>
      <c r="BT152" s="17">
        <v>0</v>
      </c>
      <c r="BU152" s="17">
        <v>0</v>
      </c>
      <c r="BV152" s="17">
        <v>0</v>
      </c>
      <c r="BW152" s="17">
        <v>0</v>
      </c>
      <c r="BX152" s="17">
        <v>0</v>
      </c>
      <c r="BY152" s="17">
        <v>0</v>
      </c>
      <c r="BZ152" s="17">
        <v>0</v>
      </c>
      <c r="CA152" s="17">
        <v>0</v>
      </c>
      <c r="CB152" s="17">
        <v>0</v>
      </c>
      <c r="CC152" s="17">
        <v>0</v>
      </c>
      <c r="CD152" s="17">
        <v>0</v>
      </c>
      <c r="CE152" s="17">
        <v>0</v>
      </c>
      <c r="CF152" s="17">
        <v>0</v>
      </c>
      <c r="CG152" s="17">
        <v>0</v>
      </c>
      <c r="CH152" s="17">
        <v>0</v>
      </c>
      <c r="CI152" s="17">
        <v>0</v>
      </c>
      <c r="CJ152" s="17">
        <v>0</v>
      </c>
      <c r="CK152" s="17">
        <v>0</v>
      </c>
      <c r="CL152" s="702">
        <v>9373347.1680000015</v>
      </c>
      <c r="CM152" s="702">
        <v>9373347.1680000015</v>
      </c>
      <c r="CN152" s="702">
        <v>0</v>
      </c>
      <c r="CO152" s="702">
        <v>0</v>
      </c>
      <c r="CP152" s="702">
        <v>0</v>
      </c>
      <c r="CQ152" s="702">
        <v>0</v>
      </c>
      <c r="CR152" s="704">
        <v>9373347.1680000015</v>
      </c>
      <c r="CS152" s="703">
        <v>9373347.1680000015</v>
      </c>
      <c r="CT152" s="23" t="s">
        <v>56</v>
      </c>
      <c r="CU152" s="23" t="s">
        <v>56</v>
      </c>
      <c r="CV152" s="23" t="s">
        <v>56</v>
      </c>
      <c r="CW152" s="23" t="s">
        <v>56</v>
      </c>
      <c r="CX152" s="23" t="s">
        <v>56</v>
      </c>
      <c r="CY152" s="23" t="s">
        <v>56</v>
      </c>
      <c r="CZ152" s="23" t="s">
        <v>56</v>
      </c>
      <c r="DA152" s="23" t="s">
        <v>56</v>
      </c>
      <c r="DB152" s="728" t="s">
        <v>56</v>
      </c>
      <c r="DC152" s="10"/>
      <c r="DD152" s="692">
        <v>7.5219502470000004</v>
      </c>
      <c r="DE152" s="120"/>
      <c r="DF152" s="120"/>
      <c r="DG152" s="120"/>
      <c r="DH152" s="140"/>
      <c r="DI152" s="140"/>
      <c r="DJ152" s="140"/>
      <c r="DK152" s="140"/>
      <c r="DL152" s="548" t="s">
        <v>56</v>
      </c>
      <c r="DM152" s="548" t="s">
        <v>56</v>
      </c>
      <c r="DN152" s="203" t="s">
        <v>868</v>
      </c>
      <c r="DO152" s="700">
        <v>22</v>
      </c>
      <c r="DP152" s="713" t="s">
        <v>56</v>
      </c>
      <c r="DQ152" s="548" t="s">
        <v>56</v>
      </c>
      <c r="DR152" s="673" t="s">
        <v>56</v>
      </c>
      <c r="DS152" s="203" t="s">
        <v>56</v>
      </c>
      <c r="DT152" s="1160" t="s">
        <v>56</v>
      </c>
      <c r="DU152" s="711">
        <v>116.81818181818181</v>
      </c>
      <c r="DV152" s="711" t="s">
        <v>56</v>
      </c>
      <c r="DW152" s="711">
        <v>6.2234848484848504</v>
      </c>
      <c r="DX152" s="711" t="s">
        <v>56</v>
      </c>
      <c r="DY152" s="710">
        <v>9.0909090909090912E-2</v>
      </c>
      <c r="DZ152" s="710" t="s">
        <v>56</v>
      </c>
      <c r="EA152" s="710">
        <v>4.5454545454545497E-2</v>
      </c>
      <c r="EB152" s="710" t="s">
        <v>56</v>
      </c>
      <c r="EC152" s="236"/>
      <c r="ED152" s="49"/>
      <c r="EE152" s="232"/>
      <c r="EF152" s="700">
        <v>0</v>
      </c>
      <c r="EG152" s="712" t="s">
        <v>56</v>
      </c>
      <c r="EH152" s="44"/>
    </row>
    <row r="153" spans="1:138" ht="41.25" customHeight="1" x14ac:dyDescent="0.25">
      <c r="A153" s="871" t="s">
        <v>49</v>
      </c>
      <c r="B153" s="656" t="s">
        <v>96</v>
      </c>
      <c r="C153" s="656" t="s">
        <v>175</v>
      </c>
      <c r="D153" s="691" t="s">
        <v>262</v>
      </c>
      <c r="E153" s="656" t="s">
        <v>263</v>
      </c>
      <c r="F153" s="656" t="s">
        <v>1018</v>
      </c>
      <c r="G153" s="901" t="s">
        <v>1019</v>
      </c>
      <c r="H153" s="897" t="s">
        <v>55</v>
      </c>
      <c r="I153" s="17" t="s">
        <v>860</v>
      </c>
      <c r="J153" s="64">
        <v>13.2</v>
      </c>
      <c r="K153" s="665">
        <v>11.797344460513136</v>
      </c>
      <c r="L153" s="665">
        <v>55.009658976489007</v>
      </c>
      <c r="M153" s="64">
        <v>2005</v>
      </c>
      <c r="N153" s="726">
        <v>36810124.380000003</v>
      </c>
      <c r="O153" s="548" t="s">
        <v>874</v>
      </c>
      <c r="P153" s="909">
        <v>9.3662379480000002</v>
      </c>
      <c r="Q153" s="203" t="s">
        <v>57</v>
      </c>
      <c r="R153" s="205" t="s">
        <v>57</v>
      </c>
      <c r="S153" s="490">
        <v>0</v>
      </c>
      <c r="T153" s="18">
        <v>0</v>
      </c>
      <c r="U153" s="548">
        <v>0</v>
      </c>
      <c r="V153" s="18">
        <v>0</v>
      </c>
      <c r="W153" s="64">
        <v>0</v>
      </c>
      <c r="X153" s="18">
        <v>0</v>
      </c>
      <c r="Y153" s="18">
        <v>0</v>
      </c>
      <c r="Z153" s="18">
        <v>0</v>
      </c>
      <c r="AA153" s="18">
        <v>0</v>
      </c>
      <c r="AB153" s="18">
        <v>0</v>
      </c>
      <c r="AC153" s="18">
        <v>0</v>
      </c>
      <c r="AD153" s="18">
        <v>0</v>
      </c>
      <c r="AE153" s="18">
        <v>0</v>
      </c>
      <c r="AF153" s="18">
        <v>0</v>
      </c>
      <c r="AG153" s="64">
        <v>0</v>
      </c>
      <c r="AH153" s="18">
        <v>0</v>
      </c>
      <c r="AI153" s="64">
        <v>0</v>
      </c>
      <c r="AJ153" s="18">
        <v>0</v>
      </c>
      <c r="AK153" s="18">
        <v>116</v>
      </c>
      <c r="AL153" s="64">
        <v>116</v>
      </c>
      <c r="AM153" s="18">
        <v>4</v>
      </c>
      <c r="AN153" s="18">
        <v>4</v>
      </c>
      <c r="AO153" s="18">
        <v>0</v>
      </c>
      <c r="AP153" s="64">
        <v>0</v>
      </c>
      <c r="AQ153" s="64">
        <v>120</v>
      </c>
      <c r="AR153" s="11">
        <v>120</v>
      </c>
      <c r="AS153" s="17">
        <v>0</v>
      </c>
      <c r="AT153" s="490">
        <v>0</v>
      </c>
      <c r="AU153" s="64">
        <v>0</v>
      </c>
      <c r="AV153" s="18">
        <v>0</v>
      </c>
      <c r="AW153" s="64">
        <v>0</v>
      </c>
      <c r="AX153" s="18">
        <v>0</v>
      </c>
      <c r="AY153" s="17">
        <v>0</v>
      </c>
      <c r="AZ153" s="490">
        <v>0</v>
      </c>
      <c r="BA153" s="17">
        <v>0</v>
      </c>
      <c r="BB153" s="18">
        <v>0</v>
      </c>
      <c r="BC153" s="17">
        <v>0</v>
      </c>
      <c r="BD153" s="18">
        <v>0</v>
      </c>
      <c r="BE153" s="17">
        <v>0</v>
      </c>
      <c r="BF153" s="18">
        <v>0</v>
      </c>
      <c r="BG153" s="17">
        <v>0</v>
      </c>
      <c r="BH153" s="18">
        <v>0</v>
      </c>
      <c r="BI153" s="17">
        <v>0</v>
      </c>
      <c r="BJ153" s="18">
        <v>0</v>
      </c>
      <c r="BK153" s="17">
        <v>15423.983999999999</v>
      </c>
      <c r="BL153" s="17">
        <v>15423.983999999999</v>
      </c>
      <c r="BM153" s="17">
        <v>9203.6</v>
      </c>
      <c r="BN153" s="17">
        <v>9203.6</v>
      </c>
      <c r="BO153" s="18">
        <v>0</v>
      </c>
      <c r="BP153" s="18">
        <v>0</v>
      </c>
      <c r="BQ153" s="64">
        <v>24627.583999999999</v>
      </c>
      <c r="BR153" s="18">
        <v>24627.583999999999</v>
      </c>
      <c r="BS153" s="729">
        <v>2.6293997800107989</v>
      </c>
      <c r="BT153" s="17">
        <v>0</v>
      </c>
      <c r="BU153" s="17">
        <v>0</v>
      </c>
      <c r="BV153" s="17">
        <v>0</v>
      </c>
      <c r="BW153" s="17">
        <v>0</v>
      </c>
      <c r="BX153" s="17">
        <v>0</v>
      </c>
      <c r="BY153" s="17">
        <v>0</v>
      </c>
      <c r="BZ153" s="17">
        <v>0</v>
      </c>
      <c r="CA153" s="17">
        <v>0</v>
      </c>
      <c r="CB153" s="17">
        <v>0</v>
      </c>
      <c r="CC153" s="17">
        <v>0</v>
      </c>
      <c r="CD153" s="17">
        <v>0</v>
      </c>
      <c r="CE153" s="17">
        <v>0</v>
      </c>
      <c r="CF153" s="17">
        <v>0</v>
      </c>
      <c r="CG153" s="17">
        <v>0</v>
      </c>
      <c r="CH153" s="17">
        <v>0</v>
      </c>
      <c r="CI153" s="17">
        <v>0</v>
      </c>
      <c r="CJ153" s="17">
        <v>0</v>
      </c>
      <c r="CK153" s="17">
        <v>0</v>
      </c>
      <c r="CL153" s="702">
        <v>18105289.378559999</v>
      </c>
      <c r="CM153" s="702">
        <v>18105289.378559999</v>
      </c>
      <c r="CN153" s="702">
        <v>10803553.824000001</v>
      </c>
      <c r="CO153" s="702">
        <v>10803553.824000001</v>
      </c>
      <c r="CP153" s="702">
        <v>0</v>
      </c>
      <c r="CQ153" s="702">
        <v>0</v>
      </c>
      <c r="CR153" s="704">
        <v>28908843.20256</v>
      </c>
      <c r="CS153" s="703">
        <v>28908843.20256</v>
      </c>
      <c r="CT153" s="23">
        <v>1</v>
      </c>
      <c r="CU153" s="23">
        <v>4</v>
      </c>
      <c r="CV153" s="23" t="s">
        <v>1020</v>
      </c>
      <c r="CW153" s="23">
        <v>4</v>
      </c>
      <c r="CX153" s="23">
        <v>24</v>
      </c>
      <c r="CY153" s="23">
        <v>0</v>
      </c>
      <c r="CZ153" s="23">
        <v>0</v>
      </c>
      <c r="DA153" s="23" t="s">
        <v>905</v>
      </c>
      <c r="DB153" s="728" t="s">
        <v>56</v>
      </c>
      <c r="DC153" s="10"/>
      <c r="DD153" s="692">
        <v>9.3662379480000002</v>
      </c>
      <c r="DE153" s="120"/>
      <c r="DF153" s="120"/>
      <c r="DG153" s="120"/>
      <c r="DH153" s="140"/>
      <c r="DI153" s="140"/>
      <c r="DJ153" s="140"/>
      <c r="DK153" s="140"/>
      <c r="DL153" s="548" t="s">
        <v>56</v>
      </c>
      <c r="DM153" s="548" t="s">
        <v>56</v>
      </c>
      <c r="DN153" s="203" t="s">
        <v>55</v>
      </c>
      <c r="DO153" s="700" t="s">
        <v>56</v>
      </c>
      <c r="DP153" s="713" t="s">
        <v>56</v>
      </c>
      <c r="DQ153" s="548" t="s">
        <v>56</v>
      </c>
      <c r="DR153" s="673" t="s">
        <v>56</v>
      </c>
      <c r="DS153" s="203" t="s">
        <v>56</v>
      </c>
      <c r="DT153" s="1160" t="s">
        <v>56</v>
      </c>
      <c r="DU153" s="711">
        <v>231.60596674274498</v>
      </c>
      <c r="DV153" s="711">
        <v>103.81851240259877</v>
      </c>
      <c r="DW153" s="711">
        <v>129.41729664008901</v>
      </c>
      <c r="DX153" s="711">
        <v>67.098303923744339</v>
      </c>
      <c r="DY153" s="710">
        <v>0.74682099771763821</v>
      </c>
      <c r="DZ153" s="710">
        <v>0.16410785903774627</v>
      </c>
      <c r="EA153" s="710">
        <v>0.62812723254968295</v>
      </c>
      <c r="EB153" s="710">
        <v>0.18862083487572578</v>
      </c>
      <c r="EC153" s="236"/>
      <c r="ED153" s="49"/>
      <c r="EE153" s="232"/>
      <c r="EF153" s="700">
        <v>105474</v>
      </c>
      <c r="EG153" s="712">
        <v>-64135</v>
      </c>
      <c r="EH153" s="44"/>
    </row>
    <row r="154" spans="1:138" ht="41.25" customHeight="1" x14ac:dyDescent="0.25">
      <c r="A154" s="871" t="s">
        <v>49</v>
      </c>
      <c r="B154" s="656" t="s">
        <v>96</v>
      </c>
      <c r="C154" s="656" t="s">
        <v>175</v>
      </c>
      <c r="D154" s="691" t="s">
        <v>265</v>
      </c>
      <c r="E154" s="656" t="s">
        <v>266</v>
      </c>
      <c r="F154" s="656" t="s">
        <v>267</v>
      </c>
      <c r="G154" s="901" t="s">
        <v>268</v>
      </c>
      <c r="H154" s="897" t="s">
        <v>55</v>
      </c>
      <c r="I154" s="17" t="s">
        <v>866</v>
      </c>
      <c r="J154" s="64">
        <v>13.8</v>
      </c>
      <c r="K154" s="665">
        <v>12.668219606558768</v>
      </c>
      <c r="L154" s="665">
        <v>102.58371190783801</v>
      </c>
      <c r="M154" s="64">
        <v>3672</v>
      </c>
      <c r="N154" s="726">
        <v>29512870.57</v>
      </c>
      <c r="O154" s="548" t="s">
        <v>863</v>
      </c>
      <c r="P154" s="909">
        <v>9.337832315</v>
      </c>
      <c r="Q154" s="203" t="s">
        <v>57</v>
      </c>
      <c r="R154" s="205" t="s">
        <v>57</v>
      </c>
      <c r="S154" s="490">
        <v>0</v>
      </c>
      <c r="T154" s="18">
        <v>0</v>
      </c>
      <c r="U154" s="548">
        <v>0</v>
      </c>
      <c r="V154" s="18">
        <v>0</v>
      </c>
      <c r="W154" s="64">
        <v>0</v>
      </c>
      <c r="X154" s="18">
        <v>0</v>
      </c>
      <c r="Y154" s="18">
        <v>0</v>
      </c>
      <c r="Z154" s="18">
        <v>0</v>
      </c>
      <c r="AA154" s="18">
        <v>0</v>
      </c>
      <c r="AB154" s="18">
        <v>0</v>
      </c>
      <c r="AC154" s="18">
        <v>0</v>
      </c>
      <c r="AD154" s="18">
        <v>0</v>
      </c>
      <c r="AE154" s="18">
        <v>0</v>
      </c>
      <c r="AF154" s="18">
        <v>0</v>
      </c>
      <c r="AG154" s="64">
        <v>0</v>
      </c>
      <c r="AH154" s="18">
        <v>0</v>
      </c>
      <c r="AI154" s="64">
        <v>0</v>
      </c>
      <c r="AJ154" s="18">
        <v>0</v>
      </c>
      <c r="AK154" s="18">
        <v>502</v>
      </c>
      <c r="AL154" s="64">
        <v>498</v>
      </c>
      <c r="AM154" s="18">
        <v>11</v>
      </c>
      <c r="AN154" s="18">
        <v>11</v>
      </c>
      <c r="AO154" s="18">
        <v>0</v>
      </c>
      <c r="AP154" s="64">
        <v>0</v>
      </c>
      <c r="AQ154" s="64">
        <v>513</v>
      </c>
      <c r="AR154" s="11">
        <v>509</v>
      </c>
      <c r="AS154" s="17">
        <v>0</v>
      </c>
      <c r="AT154" s="490">
        <v>0</v>
      </c>
      <c r="AU154" s="64">
        <v>0</v>
      </c>
      <c r="AV154" s="18">
        <v>0</v>
      </c>
      <c r="AW154" s="64">
        <v>0</v>
      </c>
      <c r="AX154" s="18">
        <v>0</v>
      </c>
      <c r="AY154" s="17">
        <v>0</v>
      </c>
      <c r="AZ154" s="490">
        <v>0</v>
      </c>
      <c r="BA154" s="17">
        <v>0</v>
      </c>
      <c r="BB154" s="18">
        <v>0</v>
      </c>
      <c r="BC154" s="17">
        <v>0</v>
      </c>
      <c r="BD154" s="18">
        <v>0</v>
      </c>
      <c r="BE154" s="17">
        <v>0</v>
      </c>
      <c r="BF154" s="18">
        <v>0</v>
      </c>
      <c r="BG154" s="17">
        <v>0</v>
      </c>
      <c r="BH154" s="18">
        <v>0</v>
      </c>
      <c r="BI154" s="17">
        <v>0</v>
      </c>
      <c r="BJ154" s="18">
        <v>0</v>
      </c>
      <c r="BK154" s="17">
        <v>13388.954000000011</v>
      </c>
      <c r="BL154" s="17">
        <v>13363.194</v>
      </c>
      <c r="BM154" s="17">
        <v>137.845</v>
      </c>
      <c r="BN154" s="17">
        <v>137.845</v>
      </c>
      <c r="BO154" s="18">
        <v>0</v>
      </c>
      <c r="BP154" s="18">
        <v>0</v>
      </c>
      <c r="BQ154" s="64">
        <v>13526.79900000001</v>
      </c>
      <c r="BR154" s="18">
        <v>13501.038999999999</v>
      </c>
      <c r="BS154" s="729">
        <v>1.4486016179869696</v>
      </c>
      <c r="BT154" s="17">
        <v>0</v>
      </c>
      <c r="BU154" s="17">
        <v>0</v>
      </c>
      <c r="BV154" s="17">
        <v>0</v>
      </c>
      <c r="BW154" s="17">
        <v>0</v>
      </c>
      <c r="BX154" s="17">
        <v>0</v>
      </c>
      <c r="BY154" s="17">
        <v>0</v>
      </c>
      <c r="BZ154" s="17">
        <v>0</v>
      </c>
      <c r="CA154" s="17">
        <v>0</v>
      </c>
      <c r="CB154" s="17">
        <v>0</v>
      </c>
      <c r="CC154" s="17">
        <v>0</v>
      </c>
      <c r="CD154" s="17">
        <v>0</v>
      </c>
      <c r="CE154" s="17">
        <v>0</v>
      </c>
      <c r="CF154" s="17">
        <v>0</v>
      </c>
      <c r="CG154" s="17">
        <v>0</v>
      </c>
      <c r="CH154" s="17">
        <v>0</v>
      </c>
      <c r="CI154" s="17">
        <v>0</v>
      </c>
      <c r="CJ154" s="17">
        <v>0</v>
      </c>
      <c r="CK154" s="17">
        <v>0</v>
      </c>
      <c r="CL154" s="702">
        <v>15716489.763360012</v>
      </c>
      <c r="CM154" s="702">
        <v>15686251.644960001</v>
      </c>
      <c r="CN154" s="702">
        <v>161807.97480000003</v>
      </c>
      <c r="CO154" s="702">
        <v>161807.97480000003</v>
      </c>
      <c r="CP154" s="702">
        <v>0</v>
      </c>
      <c r="CQ154" s="702">
        <v>0</v>
      </c>
      <c r="CR154" s="704">
        <v>15878297.738160012</v>
      </c>
      <c r="CS154" s="703">
        <v>15848059.619760001</v>
      </c>
      <c r="CT154" s="23" t="s">
        <v>56</v>
      </c>
      <c r="CU154" s="23" t="s">
        <v>56</v>
      </c>
      <c r="CV154" s="23" t="s">
        <v>56</v>
      </c>
      <c r="CW154" s="23" t="s">
        <v>56</v>
      </c>
      <c r="CX154" s="23" t="s">
        <v>56</v>
      </c>
      <c r="CY154" s="23" t="s">
        <v>56</v>
      </c>
      <c r="CZ154" s="23" t="s">
        <v>56</v>
      </c>
      <c r="DA154" s="23" t="s">
        <v>56</v>
      </c>
      <c r="DB154" s="728" t="s">
        <v>56</v>
      </c>
      <c r="DC154" s="10"/>
      <c r="DD154" s="692">
        <v>9.337832315</v>
      </c>
      <c r="DE154" s="120"/>
      <c r="DF154" s="120"/>
      <c r="DG154" s="120"/>
      <c r="DH154" s="140"/>
      <c r="DI154" s="140"/>
      <c r="DJ154" s="140"/>
      <c r="DK154" s="140"/>
      <c r="DL154" s="548" t="s">
        <v>56</v>
      </c>
      <c r="DM154" s="548" t="s">
        <v>56</v>
      </c>
      <c r="DN154" s="203" t="s">
        <v>868</v>
      </c>
      <c r="DO154" s="700">
        <v>3720.3333333333298</v>
      </c>
      <c r="DP154" s="713" t="s">
        <v>56</v>
      </c>
      <c r="DQ154" s="548" t="s">
        <v>56</v>
      </c>
      <c r="DR154" s="673" t="s">
        <v>56</v>
      </c>
      <c r="DS154" s="203" t="s">
        <v>56</v>
      </c>
      <c r="DT154" s="1160" t="s">
        <v>56</v>
      </c>
      <c r="DU154" s="711">
        <v>107.36511065316738</v>
      </c>
      <c r="DV154" s="711">
        <v>-32.255824478986995</v>
      </c>
      <c r="DW154" s="711">
        <v>63.831955833219098</v>
      </c>
      <c r="DX154" s="711">
        <v>4.3970178873322396</v>
      </c>
      <c r="DY154" s="710">
        <v>0.77627452737210001</v>
      </c>
      <c r="DZ154" s="710">
        <v>-0.40127903503640433</v>
      </c>
      <c r="EA154" s="710">
        <v>0.42041409124317602</v>
      </c>
      <c r="EB154" s="710">
        <v>-5.5075667721651733E-2</v>
      </c>
      <c r="EC154" s="236"/>
      <c r="ED154" s="49"/>
      <c r="EE154" s="232"/>
      <c r="EF154" s="700">
        <v>51732</v>
      </c>
      <c r="EG154" s="712">
        <v>15174</v>
      </c>
      <c r="EH154" s="44"/>
    </row>
    <row r="155" spans="1:138" ht="41.25" customHeight="1" x14ac:dyDescent="0.25">
      <c r="A155" s="871" t="s">
        <v>49</v>
      </c>
      <c r="B155" s="656" t="s">
        <v>96</v>
      </c>
      <c r="C155" s="656" t="s">
        <v>175</v>
      </c>
      <c r="D155" s="691" t="s">
        <v>265</v>
      </c>
      <c r="E155" s="656" t="s">
        <v>266</v>
      </c>
      <c r="F155" s="656" t="s">
        <v>1021</v>
      </c>
      <c r="G155" s="901" t="s">
        <v>1022</v>
      </c>
      <c r="H155" s="897" t="s">
        <v>55</v>
      </c>
      <c r="I155" s="17" t="s">
        <v>866</v>
      </c>
      <c r="J155" s="64">
        <v>13.8</v>
      </c>
      <c r="K155" s="665">
        <v>11.951150572225254</v>
      </c>
      <c r="L155" s="665">
        <v>0.41079545369100001</v>
      </c>
      <c r="M155" s="64">
        <v>0</v>
      </c>
      <c r="N155" s="731">
        <v>0</v>
      </c>
      <c r="O155" s="548" t="s">
        <v>863</v>
      </c>
      <c r="P155" s="909">
        <v>5.9516729850000001</v>
      </c>
      <c r="Q155" s="203" t="s">
        <v>57</v>
      </c>
      <c r="R155" s="205" t="s">
        <v>57</v>
      </c>
      <c r="S155" s="490">
        <v>0</v>
      </c>
      <c r="T155" s="18">
        <v>0</v>
      </c>
      <c r="U155" s="548">
        <v>0</v>
      </c>
      <c r="V155" s="18">
        <v>0</v>
      </c>
      <c r="W155" s="64">
        <v>0</v>
      </c>
      <c r="X155" s="18">
        <v>0</v>
      </c>
      <c r="Y155" s="18">
        <v>0</v>
      </c>
      <c r="Z155" s="18">
        <v>0</v>
      </c>
      <c r="AA155" s="18">
        <v>0</v>
      </c>
      <c r="AB155" s="18">
        <v>0</v>
      </c>
      <c r="AC155" s="18">
        <v>0</v>
      </c>
      <c r="AD155" s="18">
        <v>0</v>
      </c>
      <c r="AE155" s="18">
        <v>0</v>
      </c>
      <c r="AF155" s="18">
        <v>0</v>
      </c>
      <c r="AG155" s="64">
        <v>0</v>
      </c>
      <c r="AH155" s="18">
        <v>0</v>
      </c>
      <c r="AI155" s="64">
        <v>0</v>
      </c>
      <c r="AJ155" s="18">
        <v>0</v>
      </c>
      <c r="AK155" s="18">
        <v>1</v>
      </c>
      <c r="AL155" s="64">
        <v>1</v>
      </c>
      <c r="AM155" s="18">
        <v>0</v>
      </c>
      <c r="AN155" s="18" t="s">
        <v>58</v>
      </c>
      <c r="AO155" s="18">
        <v>0</v>
      </c>
      <c r="AP155" s="64">
        <v>0</v>
      </c>
      <c r="AQ155" s="64">
        <v>1</v>
      </c>
      <c r="AR155" s="11">
        <v>1</v>
      </c>
      <c r="AS155" s="17">
        <v>0</v>
      </c>
      <c r="AT155" s="490">
        <v>0</v>
      </c>
      <c r="AU155" s="64">
        <v>0</v>
      </c>
      <c r="AV155" s="18">
        <v>0</v>
      </c>
      <c r="AW155" s="64">
        <v>0</v>
      </c>
      <c r="AX155" s="18">
        <v>0</v>
      </c>
      <c r="AY155" s="17">
        <v>0</v>
      </c>
      <c r="AZ155" s="490">
        <v>0</v>
      </c>
      <c r="BA155" s="17">
        <v>0</v>
      </c>
      <c r="BB155" s="18">
        <v>0</v>
      </c>
      <c r="BC155" s="17">
        <v>0</v>
      </c>
      <c r="BD155" s="18">
        <v>0</v>
      </c>
      <c r="BE155" s="17">
        <v>0</v>
      </c>
      <c r="BF155" s="18">
        <v>0</v>
      </c>
      <c r="BG155" s="17">
        <v>0</v>
      </c>
      <c r="BH155" s="18">
        <v>0</v>
      </c>
      <c r="BI155" s="17">
        <v>0</v>
      </c>
      <c r="BJ155" s="18">
        <v>0</v>
      </c>
      <c r="BK155" s="17">
        <v>1000</v>
      </c>
      <c r="BL155" s="17">
        <v>1000</v>
      </c>
      <c r="BM155" s="17">
        <v>0</v>
      </c>
      <c r="BN155" s="17" t="s">
        <v>58</v>
      </c>
      <c r="BO155" s="18">
        <v>0</v>
      </c>
      <c r="BP155" s="18">
        <v>0</v>
      </c>
      <c r="BQ155" s="64">
        <v>1000</v>
      </c>
      <c r="BR155" s="18">
        <v>1000</v>
      </c>
      <c r="BS155" s="729">
        <v>0.16801998404823312</v>
      </c>
      <c r="BT155" s="17">
        <v>0</v>
      </c>
      <c r="BU155" s="17">
        <v>0</v>
      </c>
      <c r="BV155" s="17">
        <v>0</v>
      </c>
      <c r="BW155" s="17">
        <v>0</v>
      </c>
      <c r="BX155" s="17">
        <v>0</v>
      </c>
      <c r="BY155" s="17">
        <v>0</v>
      </c>
      <c r="BZ155" s="17">
        <v>0</v>
      </c>
      <c r="CA155" s="17">
        <v>0</v>
      </c>
      <c r="CB155" s="17">
        <v>0</v>
      </c>
      <c r="CC155" s="17">
        <v>0</v>
      </c>
      <c r="CD155" s="17">
        <v>0</v>
      </c>
      <c r="CE155" s="17">
        <v>0</v>
      </c>
      <c r="CF155" s="17">
        <v>0</v>
      </c>
      <c r="CG155" s="17">
        <v>0</v>
      </c>
      <c r="CH155" s="17">
        <v>0</v>
      </c>
      <c r="CI155" s="17">
        <v>0</v>
      </c>
      <c r="CJ155" s="17">
        <v>0</v>
      </c>
      <c r="CK155" s="17">
        <v>0</v>
      </c>
      <c r="CL155" s="702">
        <v>1173840</v>
      </c>
      <c r="CM155" s="702">
        <v>1173840</v>
      </c>
      <c r="CN155" s="702">
        <v>0</v>
      </c>
      <c r="CO155" s="702">
        <v>0</v>
      </c>
      <c r="CP155" s="702">
        <v>0</v>
      </c>
      <c r="CQ155" s="702">
        <v>0</v>
      </c>
      <c r="CR155" s="704">
        <v>1173840</v>
      </c>
      <c r="CS155" s="703">
        <v>1173840</v>
      </c>
      <c r="CT155" s="23" t="s">
        <v>56</v>
      </c>
      <c r="CU155" s="23" t="s">
        <v>56</v>
      </c>
      <c r="CV155" s="23" t="s">
        <v>56</v>
      </c>
      <c r="CW155" s="23" t="s">
        <v>56</v>
      </c>
      <c r="CX155" s="23" t="s">
        <v>56</v>
      </c>
      <c r="CY155" s="23" t="s">
        <v>56</v>
      </c>
      <c r="CZ155" s="23" t="s">
        <v>56</v>
      </c>
      <c r="DA155" s="23" t="s">
        <v>56</v>
      </c>
      <c r="DB155" s="728" t="s">
        <v>56</v>
      </c>
      <c r="DC155" s="10"/>
      <c r="DD155" s="692">
        <v>5.9516729850000001</v>
      </c>
      <c r="DE155" s="120"/>
      <c r="DF155" s="120"/>
      <c r="DG155" s="120"/>
      <c r="DH155" s="140"/>
      <c r="DI155" s="140"/>
      <c r="DJ155" s="140"/>
      <c r="DK155" s="140"/>
      <c r="DL155" s="548" t="s">
        <v>56</v>
      </c>
      <c r="DM155" s="548" t="s">
        <v>56</v>
      </c>
      <c r="DN155" s="203" t="s">
        <v>868</v>
      </c>
      <c r="DO155" s="700">
        <v>1</v>
      </c>
      <c r="DP155" s="713" t="s">
        <v>56</v>
      </c>
      <c r="DQ155" s="548" t="s">
        <v>56</v>
      </c>
      <c r="DR155" s="673" t="s">
        <v>56</v>
      </c>
      <c r="DS155" s="203" t="s">
        <v>56</v>
      </c>
      <c r="DT155" s="1160" t="s">
        <v>56</v>
      </c>
      <c r="DU155" s="711">
        <v>0</v>
      </c>
      <c r="DV155" s="711" t="s">
        <v>56</v>
      </c>
      <c r="DW155" s="711">
        <v>0</v>
      </c>
      <c r="DX155" s="711" t="s">
        <v>56</v>
      </c>
      <c r="DY155" s="710">
        <v>0</v>
      </c>
      <c r="DZ155" s="710" t="s">
        <v>56</v>
      </c>
      <c r="EA155" s="710">
        <v>0</v>
      </c>
      <c r="EB155" s="710" t="s">
        <v>56</v>
      </c>
      <c r="EC155" s="236"/>
      <c r="ED155" s="49"/>
      <c r="EE155" s="232"/>
      <c r="EF155" s="700">
        <v>0</v>
      </c>
      <c r="EG155" s="712" t="s">
        <v>56</v>
      </c>
      <c r="EH155" s="44"/>
    </row>
    <row r="156" spans="1:138" ht="41.25" customHeight="1" x14ac:dyDescent="0.25">
      <c r="A156" s="871" t="s">
        <v>49</v>
      </c>
      <c r="B156" s="656" t="s">
        <v>96</v>
      </c>
      <c r="C156" s="656" t="s">
        <v>175</v>
      </c>
      <c r="D156" s="691" t="s">
        <v>269</v>
      </c>
      <c r="E156" s="656" t="s">
        <v>269</v>
      </c>
      <c r="F156" s="656" t="s">
        <v>270</v>
      </c>
      <c r="G156" s="901" t="s">
        <v>271</v>
      </c>
      <c r="H156" s="897" t="s">
        <v>55</v>
      </c>
      <c r="I156" s="17" t="s">
        <v>860</v>
      </c>
      <c r="J156" s="64">
        <v>13.8</v>
      </c>
      <c r="K156" s="665">
        <v>11.831639066503</v>
      </c>
      <c r="L156" s="665">
        <v>78.926325593409004</v>
      </c>
      <c r="M156" s="64">
        <v>3577</v>
      </c>
      <c r="N156" s="726">
        <v>42643793.039999999</v>
      </c>
      <c r="O156" s="548" t="s">
        <v>863</v>
      </c>
      <c r="P156" s="909">
        <v>9.8796178060000006</v>
      </c>
      <c r="Q156" s="203" t="s">
        <v>57</v>
      </c>
      <c r="R156" s="205" t="s">
        <v>57</v>
      </c>
      <c r="S156" s="490">
        <v>0</v>
      </c>
      <c r="T156" s="18">
        <v>0</v>
      </c>
      <c r="U156" s="548">
        <v>0</v>
      </c>
      <c r="V156" s="18">
        <v>0</v>
      </c>
      <c r="W156" s="64">
        <v>0</v>
      </c>
      <c r="X156" s="18">
        <v>0</v>
      </c>
      <c r="Y156" s="18">
        <v>0</v>
      </c>
      <c r="Z156" s="18">
        <v>0</v>
      </c>
      <c r="AA156" s="18">
        <v>0</v>
      </c>
      <c r="AB156" s="18">
        <v>0</v>
      </c>
      <c r="AC156" s="18">
        <v>0</v>
      </c>
      <c r="AD156" s="18">
        <v>0</v>
      </c>
      <c r="AE156" s="18">
        <v>0</v>
      </c>
      <c r="AF156" s="18">
        <v>0</v>
      </c>
      <c r="AG156" s="64">
        <v>0</v>
      </c>
      <c r="AH156" s="18">
        <v>0</v>
      </c>
      <c r="AI156" s="64">
        <v>0</v>
      </c>
      <c r="AJ156" s="18">
        <v>0</v>
      </c>
      <c r="AK156" s="18">
        <v>258</v>
      </c>
      <c r="AL156" s="64">
        <v>256</v>
      </c>
      <c r="AM156" s="18">
        <v>7</v>
      </c>
      <c r="AN156" s="18">
        <v>7</v>
      </c>
      <c r="AO156" s="18">
        <v>0</v>
      </c>
      <c r="AP156" s="64">
        <v>0</v>
      </c>
      <c r="AQ156" s="64">
        <v>265</v>
      </c>
      <c r="AR156" s="11">
        <v>263</v>
      </c>
      <c r="AS156" s="17">
        <v>0</v>
      </c>
      <c r="AT156" s="490">
        <v>0</v>
      </c>
      <c r="AU156" s="64">
        <v>0</v>
      </c>
      <c r="AV156" s="18">
        <v>0</v>
      </c>
      <c r="AW156" s="64">
        <v>0</v>
      </c>
      <c r="AX156" s="18">
        <v>0</v>
      </c>
      <c r="AY156" s="17">
        <v>0</v>
      </c>
      <c r="AZ156" s="490">
        <v>0</v>
      </c>
      <c r="BA156" s="17">
        <v>0</v>
      </c>
      <c r="BB156" s="18">
        <v>0</v>
      </c>
      <c r="BC156" s="17">
        <v>0</v>
      </c>
      <c r="BD156" s="18">
        <v>0</v>
      </c>
      <c r="BE156" s="17">
        <v>0</v>
      </c>
      <c r="BF156" s="18">
        <v>0</v>
      </c>
      <c r="BG156" s="17">
        <v>0</v>
      </c>
      <c r="BH156" s="18">
        <v>0</v>
      </c>
      <c r="BI156" s="17">
        <v>0</v>
      </c>
      <c r="BJ156" s="18">
        <v>0</v>
      </c>
      <c r="BK156" s="17">
        <v>13667.806000000011</v>
      </c>
      <c r="BL156" s="17">
        <v>13654.205999999996</v>
      </c>
      <c r="BM156" s="17">
        <v>99.639999999999986</v>
      </c>
      <c r="BN156" s="17">
        <v>99.640000000000015</v>
      </c>
      <c r="BO156" s="18">
        <v>0</v>
      </c>
      <c r="BP156" s="18">
        <v>0</v>
      </c>
      <c r="BQ156" s="64">
        <v>13767.446000000011</v>
      </c>
      <c r="BR156" s="18">
        <v>13753.845999999996</v>
      </c>
      <c r="BS156" s="729">
        <v>1.3935201007106661</v>
      </c>
      <c r="BT156" s="17">
        <v>0</v>
      </c>
      <c r="BU156" s="17">
        <v>0</v>
      </c>
      <c r="BV156" s="17">
        <v>0</v>
      </c>
      <c r="BW156" s="17">
        <v>0</v>
      </c>
      <c r="BX156" s="17">
        <v>0</v>
      </c>
      <c r="BY156" s="17">
        <v>0</v>
      </c>
      <c r="BZ156" s="17">
        <v>0</v>
      </c>
      <c r="CA156" s="17">
        <v>0</v>
      </c>
      <c r="CB156" s="17">
        <v>0</v>
      </c>
      <c r="CC156" s="17">
        <v>0</v>
      </c>
      <c r="CD156" s="17">
        <v>0</v>
      </c>
      <c r="CE156" s="17">
        <v>0</v>
      </c>
      <c r="CF156" s="17">
        <v>0</v>
      </c>
      <c r="CG156" s="17">
        <v>0</v>
      </c>
      <c r="CH156" s="17">
        <v>0</v>
      </c>
      <c r="CI156" s="17">
        <v>0</v>
      </c>
      <c r="CJ156" s="17">
        <v>0</v>
      </c>
      <c r="CK156" s="17">
        <v>0</v>
      </c>
      <c r="CL156" s="702">
        <v>16043817.395040015</v>
      </c>
      <c r="CM156" s="702">
        <v>16027853.171039997</v>
      </c>
      <c r="CN156" s="702">
        <v>116961.41759999999</v>
      </c>
      <c r="CO156" s="702">
        <v>116961.41760000002</v>
      </c>
      <c r="CP156" s="702">
        <v>0</v>
      </c>
      <c r="CQ156" s="702">
        <v>0</v>
      </c>
      <c r="CR156" s="704">
        <v>16160778.812640015</v>
      </c>
      <c r="CS156" s="703">
        <v>16144814.588639997</v>
      </c>
      <c r="CT156" s="23" t="s">
        <v>56</v>
      </c>
      <c r="CU156" s="23" t="s">
        <v>56</v>
      </c>
      <c r="CV156" s="23" t="s">
        <v>56</v>
      </c>
      <c r="CW156" s="23" t="s">
        <v>56</v>
      </c>
      <c r="CX156" s="23" t="s">
        <v>56</v>
      </c>
      <c r="CY156" s="23" t="s">
        <v>56</v>
      </c>
      <c r="CZ156" s="23" t="s">
        <v>56</v>
      </c>
      <c r="DA156" s="23" t="s">
        <v>56</v>
      </c>
      <c r="DB156" s="728" t="s">
        <v>56</v>
      </c>
      <c r="DC156" s="10"/>
      <c r="DD156" s="692">
        <v>9.8796178060000006</v>
      </c>
      <c r="DE156" s="120"/>
      <c r="DF156" s="120"/>
      <c r="DG156" s="120"/>
      <c r="DH156" s="140"/>
      <c r="DI156" s="140"/>
      <c r="DJ156" s="140"/>
      <c r="DK156" s="140"/>
      <c r="DL156" s="548" t="s">
        <v>56</v>
      </c>
      <c r="DM156" s="548" t="s">
        <v>56</v>
      </c>
      <c r="DN156" s="203" t="s">
        <v>868</v>
      </c>
      <c r="DO156" s="700">
        <v>3625</v>
      </c>
      <c r="DP156" s="713" t="s">
        <v>56</v>
      </c>
      <c r="DQ156" s="548" t="s">
        <v>56</v>
      </c>
      <c r="DR156" s="673" t="s">
        <v>56</v>
      </c>
      <c r="DS156" s="203" t="s">
        <v>56</v>
      </c>
      <c r="DT156" s="1160" t="s">
        <v>56</v>
      </c>
      <c r="DU156" s="711">
        <v>241.35889655172414</v>
      </c>
      <c r="DV156" s="711">
        <v>-28.66945031441594</v>
      </c>
      <c r="DW156" s="711">
        <v>177.94430414538999</v>
      </c>
      <c r="DX156" s="711">
        <v>-69.01401204498363</v>
      </c>
      <c r="DY156" s="710">
        <v>1.809655172413793</v>
      </c>
      <c r="DZ156" s="710">
        <v>-1.0137804935626362</v>
      </c>
      <c r="EA156" s="710">
        <v>1.65275871644248</v>
      </c>
      <c r="EB156" s="710">
        <v>-1.1920454588016982</v>
      </c>
      <c r="EC156" s="236"/>
      <c r="ED156" s="49"/>
      <c r="EE156" s="232"/>
      <c r="EF156" s="700">
        <v>542533</v>
      </c>
      <c r="EG156" s="712">
        <v>-349803.33333333337</v>
      </c>
      <c r="EH156" s="44"/>
    </row>
    <row r="157" spans="1:138" ht="41.25" customHeight="1" x14ac:dyDescent="0.25">
      <c r="A157" s="871" t="s">
        <v>49</v>
      </c>
      <c r="B157" s="656" t="s">
        <v>96</v>
      </c>
      <c r="C157" s="656" t="s">
        <v>175</v>
      </c>
      <c r="D157" s="691" t="s">
        <v>269</v>
      </c>
      <c r="E157" s="656" t="s">
        <v>269</v>
      </c>
      <c r="F157" s="656" t="s">
        <v>272</v>
      </c>
      <c r="G157" s="901" t="s">
        <v>269</v>
      </c>
      <c r="H157" s="897" t="s">
        <v>55</v>
      </c>
      <c r="I157" s="17" t="s">
        <v>860</v>
      </c>
      <c r="J157" s="64">
        <v>13.8</v>
      </c>
      <c r="K157" s="665">
        <v>8.819949122302237</v>
      </c>
      <c r="L157" s="665">
        <v>9.4359848288580004</v>
      </c>
      <c r="M157" s="64">
        <v>537</v>
      </c>
      <c r="N157" s="726">
        <v>11961452.5</v>
      </c>
      <c r="O157" s="548" t="s">
        <v>874</v>
      </c>
      <c r="P157" s="909">
        <v>3.0435596779999998</v>
      </c>
      <c r="Q157" s="203" t="s">
        <v>57</v>
      </c>
      <c r="R157" s="205" t="s">
        <v>57</v>
      </c>
      <c r="S157" s="490">
        <v>0</v>
      </c>
      <c r="T157" s="18">
        <v>0</v>
      </c>
      <c r="U157" s="548">
        <v>0</v>
      </c>
      <c r="V157" s="18">
        <v>0</v>
      </c>
      <c r="W157" s="64">
        <v>0</v>
      </c>
      <c r="X157" s="18">
        <v>0</v>
      </c>
      <c r="Y157" s="18">
        <v>0</v>
      </c>
      <c r="Z157" s="18">
        <v>0</v>
      </c>
      <c r="AA157" s="18">
        <v>0</v>
      </c>
      <c r="AB157" s="18">
        <v>0</v>
      </c>
      <c r="AC157" s="18">
        <v>0</v>
      </c>
      <c r="AD157" s="18">
        <v>0</v>
      </c>
      <c r="AE157" s="18">
        <v>0</v>
      </c>
      <c r="AF157" s="18">
        <v>0</v>
      </c>
      <c r="AG157" s="64">
        <v>0</v>
      </c>
      <c r="AH157" s="18">
        <v>0</v>
      </c>
      <c r="AI157" s="64">
        <v>0</v>
      </c>
      <c r="AJ157" s="18">
        <v>0</v>
      </c>
      <c r="AK157" s="18">
        <v>37</v>
      </c>
      <c r="AL157" s="64">
        <v>36</v>
      </c>
      <c r="AM157" s="18">
        <v>2</v>
      </c>
      <c r="AN157" s="18">
        <v>2</v>
      </c>
      <c r="AO157" s="18">
        <v>0</v>
      </c>
      <c r="AP157" s="64">
        <v>0</v>
      </c>
      <c r="AQ157" s="64">
        <v>39</v>
      </c>
      <c r="AR157" s="11">
        <v>38</v>
      </c>
      <c r="AS157" s="17">
        <v>0</v>
      </c>
      <c r="AT157" s="490">
        <v>0</v>
      </c>
      <c r="AU157" s="64">
        <v>0</v>
      </c>
      <c r="AV157" s="18">
        <v>0</v>
      </c>
      <c r="AW157" s="64">
        <v>0</v>
      </c>
      <c r="AX157" s="18">
        <v>0</v>
      </c>
      <c r="AY157" s="17">
        <v>0</v>
      </c>
      <c r="AZ157" s="490">
        <v>0</v>
      </c>
      <c r="BA157" s="17">
        <v>0</v>
      </c>
      <c r="BB157" s="18">
        <v>0</v>
      </c>
      <c r="BC157" s="17">
        <v>0</v>
      </c>
      <c r="BD157" s="18">
        <v>0</v>
      </c>
      <c r="BE157" s="17">
        <v>0</v>
      </c>
      <c r="BF157" s="18">
        <v>0</v>
      </c>
      <c r="BG157" s="17">
        <v>0</v>
      </c>
      <c r="BH157" s="18">
        <v>0</v>
      </c>
      <c r="BI157" s="17">
        <v>0</v>
      </c>
      <c r="BJ157" s="18">
        <v>0</v>
      </c>
      <c r="BK157" s="17">
        <v>1217.5299999999995</v>
      </c>
      <c r="BL157" s="17">
        <v>1213.73</v>
      </c>
      <c r="BM157" s="17">
        <v>18.36</v>
      </c>
      <c r="BN157" s="17">
        <v>18.36</v>
      </c>
      <c r="BO157" s="18">
        <v>0</v>
      </c>
      <c r="BP157" s="18">
        <v>0</v>
      </c>
      <c r="BQ157" s="64">
        <v>1235.8899999999994</v>
      </c>
      <c r="BR157" s="18">
        <v>1232.0899999999999</v>
      </c>
      <c r="BS157" s="729">
        <v>0.40606728001211206</v>
      </c>
      <c r="BT157" s="17">
        <v>0</v>
      </c>
      <c r="BU157" s="17">
        <v>0</v>
      </c>
      <c r="BV157" s="17">
        <v>0</v>
      </c>
      <c r="BW157" s="17">
        <v>0</v>
      </c>
      <c r="BX157" s="17">
        <v>0</v>
      </c>
      <c r="BY157" s="17">
        <v>0</v>
      </c>
      <c r="BZ157" s="17">
        <v>0</v>
      </c>
      <c r="CA157" s="17">
        <v>0</v>
      </c>
      <c r="CB157" s="17">
        <v>0</v>
      </c>
      <c r="CC157" s="17">
        <v>0</v>
      </c>
      <c r="CD157" s="17">
        <v>0</v>
      </c>
      <c r="CE157" s="17">
        <v>0</v>
      </c>
      <c r="CF157" s="17">
        <v>0</v>
      </c>
      <c r="CG157" s="17">
        <v>0</v>
      </c>
      <c r="CH157" s="17">
        <v>0</v>
      </c>
      <c r="CI157" s="17">
        <v>0</v>
      </c>
      <c r="CJ157" s="17">
        <v>0</v>
      </c>
      <c r="CK157" s="17">
        <v>0</v>
      </c>
      <c r="CL157" s="702">
        <v>1429185.4151999995</v>
      </c>
      <c r="CM157" s="702">
        <v>1424724.8232000002</v>
      </c>
      <c r="CN157" s="702">
        <v>21551.702400000002</v>
      </c>
      <c r="CO157" s="702">
        <v>21551.702400000002</v>
      </c>
      <c r="CP157" s="702">
        <v>0</v>
      </c>
      <c r="CQ157" s="702">
        <v>0</v>
      </c>
      <c r="CR157" s="704">
        <v>1450737.1175999995</v>
      </c>
      <c r="CS157" s="703">
        <v>1446276.5256000003</v>
      </c>
      <c r="CT157" s="23" t="s">
        <v>56</v>
      </c>
      <c r="CU157" s="23" t="s">
        <v>56</v>
      </c>
      <c r="CV157" s="23" t="s">
        <v>56</v>
      </c>
      <c r="CW157" s="23" t="s">
        <v>56</v>
      </c>
      <c r="CX157" s="23" t="s">
        <v>56</v>
      </c>
      <c r="CY157" s="23" t="s">
        <v>56</v>
      </c>
      <c r="CZ157" s="23" t="s">
        <v>56</v>
      </c>
      <c r="DA157" s="23" t="s">
        <v>56</v>
      </c>
      <c r="DB157" s="728" t="s">
        <v>56</v>
      </c>
      <c r="DC157" s="10"/>
      <c r="DD157" s="692">
        <v>3.0435596779999998</v>
      </c>
      <c r="DE157" s="120"/>
      <c r="DF157" s="120"/>
      <c r="DG157" s="120"/>
      <c r="DH157" s="140"/>
      <c r="DI157" s="140"/>
      <c r="DJ157" s="140"/>
      <c r="DK157" s="140"/>
      <c r="DL157" s="548" t="s">
        <v>56</v>
      </c>
      <c r="DM157" s="548" t="s">
        <v>56</v>
      </c>
      <c r="DN157" s="203" t="s">
        <v>868</v>
      </c>
      <c r="DO157" s="700">
        <v>546.66666666666697</v>
      </c>
      <c r="DP157" s="713" t="s">
        <v>56</v>
      </c>
      <c r="DQ157" s="548" t="s">
        <v>56</v>
      </c>
      <c r="DR157" s="673" t="s">
        <v>56</v>
      </c>
      <c r="DS157" s="203" t="s">
        <v>56</v>
      </c>
      <c r="DT157" s="1160" t="s">
        <v>56</v>
      </c>
      <c r="DU157" s="711">
        <v>125.28841463414628</v>
      </c>
      <c r="DV157" s="711">
        <v>-111.49894428557337</v>
      </c>
      <c r="DW157" s="711">
        <v>2.15094494415598</v>
      </c>
      <c r="DX157" s="711">
        <v>11.63959504334866</v>
      </c>
      <c r="DY157" s="710">
        <v>0.21036585365853647</v>
      </c>
      <c r="DZ157" s="710">
        <v>-8.3263318070997294E-2</v>
      </c>
      <c r="EA157" s="710">
        <v>2.9310860660781E-2</v>
      </c>
      <c r="EB157" s="710">
        <v>9.7793532859272669E-2</v>
      </c>
      <c r="EC157" s="236"/>
      <c r="ED157" s="49"/>
      <c r="EE157" s="232"/>
      <c r="EF157" s="700">
        <v>0</v>
      </c>
      <c r="EG157" s="712">
        <v>0</v>
      </c>
      <c r="EH157" s="44"/>
    </row>
    <row r="158" spans="1:138" ht="41.25" customHeight="1" x14ac:dyDescent="0.25">
      <c r="A158" s="871" t="s">
        <v>49</v>
      </c>
      <c r="B158" s="656" t="s">
        <v>96</v>
      </c>
      <c r="C158" s="656" t="s">
        <v>175</v>
      </c>
      <c r="D158" s="691" t="s">
        <v>273</v>
      </c>
      <c r="E158" s="656" t="s">
        <v>274</v>
      </c>
      <c r="F158" s="656" t="s">
        <v>275</v>
      </c>
      <c r="G158" s="901" t="s">
        <v>276</v>
      </c>
      <c r="H158" s="897" t="s">
        <v>55</v>
      </c>
      <c r="I158" s="17" t="s">
        <v>860</v>
      </c>
      <c r="J158" s="64">
        <v>13.8</v>
      </c>
      <c r="K158" s="665">
        <v>12.30968508939201</v>
      </c>
      <c r="L158" s="665">
        <v>25.271780250465003</v>
      </c>
      <c r="M158" s="64">
        <v>2735</v>
      </c>
      <c r="N158" s="726">
        <v>27245294.98</v>
      </c>
      <c r="O158" s="548" t="s">
        <v>863</v>
      </c>
      <c r="P158" s="909">
        <v>6.3500446720000001</v>
      </c>
      <c r="Q158" s="203" t="s">
        <v>57</v>
      </c>
      <c r="R158" s="205" t="s">
        <v>57</v>
      </c>
      <c r="S158" s="490">
        <v>0</v>
      </c>
      <c r="T158" s="18">
        <v>0</v>
      </c>
      <c r="U158" s="548">
        <v>0</v>
      </c>
      <c r="V158" s="18">
        <v>0</v>
      </c>
      <c r="W158" s="64">
        <v>0</v>
      </c>
      <c r="X158" s="18">
        <v>0</v>
      </c>
      <c r="Y158" s="18">
        <v>0</v>
      </c>
      <c r="Z158" s="18">
        <v>0</v>
      </c>
      <c r="AA158" s="18">
        <v>0</v>
      </c>
      <c r="AB158" s="18">
        <v>0</v>
      </c>
      <c r="AC158" s="18">
        <v>0</v>
      </c>
      <c r="AD158" s="18">
        <v>0</v>
      </c>
      <c r="AE158" s="18">
        <v>0</v>
      </c>
      <c r="AF158" s="18">
        <v>0</v>
      </c>
      <c r="AG158" s="64">
        <v>0</v>
      </c>
      <c r="AH158" s="18">
        <v>0</v>
      </c>
      <c r="AI158" s="64">
        <v>0</v>
      </c>
      <c r="AJ158" s="18">
        <v>0</v>
      </c>
      <c r="AK158" s="18">
        <v>145</v>
      </c>
      <c r="AL158" s="64">
        <v>145</v>
      </c>
      <c r="AM158" s="18">
        <v>3</v>
      </c>
      <c r="AN158" s="18">
        <v>3</v>
      </c>
      <c r="AO158" s="18">
        <v>0</v>
      </c>
      <c r="AP158" s="64">
        <v>0</v>
      </c>
      <c r="AQ158" s="64">
        <v>148</v>
      </c>
      <c r="AR158" s="11">
        <v>148</v>
      </c>
      <c r="AS158" s="17">
        <v>0</v>
      </c>
      <c r="AT158" s="490">
        <v>0</v>
      </c>
      <c r="AU158" s="64">
        <v>0</v>
      </c>
      <c r="AV158" s="18">
        <v>0</v>
      </c>
      <c r="AW158" s="64">
        <v>0</v>
      </c>
      <c r="AX158" s="18">
        <v>0</v>
      </c>
      <c r="AY158" s="17">
        <v>0</v>
      </c>
      <c r="AZ158" s="490">
        <v>0</v>
      </c>
      <c r="BA158" s="17">
        <v>0</v>
      </c>
      <c r="BB158" s="18">
        <v>0</v>
      </c>
      <c r="BC158" s="17">
        <v>0</v>
      </c>
      <c r="BD158" s="18">
        <v>0</v>
      </c>
      <c r="BE158" s="17">
        <v>0</v>
      </c>
      <c r="BF158" s="18">
        <v>0</v>
      </c>
      <c r="BG158" s="17">
        <v>0</v>
      </c>
      <c r="BH158" s="18">
        <v>0</v>
      </c>
      <c r="BI158" s="17">
        <v>0</v>
      </c>
      <c r="BJ158" s="18">
        <v>0</v>
      </c>
      <c r="BK158" s="17">
        <v>7863.9850000000033</v>
      </c>
      <c r="BL158" s="17">
        <v>7863.9850000000006</v>
      </c>
      <c r="BM158" s="17">
        <v>25.3</v>
      </c>
      <c r="BN158" s="17">
        <v>25.3</v>
      </c>
      <c r="BO158" s="18">
        <v>0</v>
      </c>
      <c r="BP158" s="18">
        <v>0</v>
      </c>
      <c r="BQ158" s="64">
        <v>7889.2850000000035</v>
      </c>
      <c r="BR158" s="18">
        <v>7889.2850000000008</v>
      </c>
      <c r="BS158" s="729">
        <v>1.2423983463907202</v>
      </c>
      <c r="BT158" s="17">
        <v>0</v>
      </c>
      <c r="BU158" s="17">
        <v>0</v>
      </c>
      <c r="BV158" s="17">
        <v>0</v>
      </c>
      <c r="BW158" s="17">
        <v>0</v>
      </c>
      <c r="BX158" s="17">
        <v>0</v>
      </c>
      <c r="BY158" s="17">
        <v>0</v>
      </c>
      <c r="BZ158" s="17">
        <v>0</v>
      </c>
      <c r="CA158" s="17">
        <v>0</v>
      </c>
      <c r="CB158" s="17">
        <v>0</v>
      </c>
      <c r="CC158" s="17">
        <v>0</v>
      </c>
      <c r="CD158" s="17">
        <v>0</v>
      </c>
      <c r="CE158" s="17">
        <v>0</v>
      </c>
      <c r="CF158" s="17">
        <v>0</v>
      </c>
      <c r="CG158" s="17">
        <v>0</v>
      </c>
      <c r="CH158" s="17">
        <v>0</v>
      </c>
      <c r="CI158" s="17">
        <v>0</v>
      </c>
      <c r="CJ158" s="17">
        <v>0</v>
      </c>
      <c r="CK158" s="17">
        <v>0</v>
      </c>
      <c r="CL158" s="702">
        <v>9231060.1524000056</v>
      </c>
      <c r="CM158" s="702">
        <v>9231060.1524000019</v>
      </c>
      <c r="CN158" s="702">
        <v>29698.152000000002</v>
      </c>
      <c r="CO158" s="702">
        <v>29698.152000000002</v>
      </c>
      <c r="CP158" s="702">
        <v>0</v>
      </c>
      <c r="CQ158" s="702">
        <v>0</v>
      </c>
      <c r="CR158" s="704">
        <v>9260758.3044000063</v>
      </c>
      <c r="CS158" s="703">
        <v>9260758.3044000026</v>
      </c>
      <c r="CT158" s="23">
        <v>1</v>
      </c>
      <c r="CU158" s="23">
        <v>2</v>
      </c>
      <c r="CV158" s="23" t="s">
        <v>274</v>
      </c>
      <c r="CW158" s="23">
        <v>2</v>
      </c>
      <c r="CX158" s="23">
        <v>12</v>
      </c>
      <c r="CY158" s="23">
        <v>0</v>
      </c>
      <c r="CZ158" s="23">
        <v>0</v>
      </c>
      <c r="DA158" s="23" t="s">
        <v>905</v>
      </c>
      <c r="DB158" s="728" t="s">
        <v>56</v>
      </c>
      <c r="DC158" s="10"/>
      <c r="DD158" s="692">
        <v>6.3500446720000001</v>
      </c>
      <c r="DE158" s="120"/>
      <c r="DF158" s="120"/>
      <c r="DG158" s="120"/>
      <c r="DH158" s="140"/>
      <c r="DI158" s="140"/>
      <c r="DJ158" s="140"/>
      <c r="DK158" s="140"/>
      <c r="DL158" s="548" t="s">
        <v>56</v>
      </c>
      <c r="DM158" s="548" t="s">
        <v>56</v>
      </c>
      <c r="DN158" s="203" t="s">
        <v>868</v>
      </c>
      <c r="DO158" s="700">
        <v>2669.25</v>
      </c>
      <c r="DP158" s="713" t="s">
        <v>56</v>
      </c>
      <c r="DQ158" s="548" t="s">
        <v>56</v>
      </c>
      <c r="DR158" s="673" t="s">
        <v>56</v>
      </c>
      <c r="DS158" s="203" t="s">
        <v>56</v>
      </c>
      <c r="DT158" s="1160" t="s">
        <v>56</v>
      </c>
      <c r="DU158" s="711">
        <v>38.828135243982395</v>
      </c>
      <c r="DV158" s="711">
        <v>-12.517600016124042</v>
      </c>
      <c r="DW158" s="711">
        <v>38.694568055347602</v>
      </c>
      <c r="DX158" s="711">
        <v>-15.349906835671003</v>
      </c>
      <c r="DY158" s="710">
        <v>0.11314039524210921</v>
      </c>
      <c r="DZ158" s="710">
        <v>-3.3923727348418573E-2</v>
      </c>
      <c r="EA158" s="710">
        <v>0.11239378948871399</v>
      </c>
      <c r="EB158" s="710">
        <v>-4.0117110643538095E-2</v>
      </c>
      <c r="EC158" s="236"/>
      <c r="ED158" s="49"/>
      <c r="EE158" s="232"/>
      <c r="EF158" s="700">
        <v>54712</v>
      </c>
      <c r="EG158" s="712">
        <v>-54712</v>
      </c>
      <c r="EH158" s="44"/>
    </row>
    <row r="159" spans="1:138" ht="41.25" customHeight="1" x14ac:dyDescent="0.25">
      <c r="A159" s="871" t="s">
        <v>49</v>
      </c>
      <c r="B159" s="656" t="s">
        <v>96</v>
      </c>
      <c r="C159" s="656" t="s">
        <v>175</v>
      </c>
      <c r="D159" s="691" t="s">
        <v>273</v>
      </c>
      <c r="E159" s="656" t="s">
        <v>274</v>
      </c>
      <c r="F159" s="656" t="s">
        <v>1023</v>
      </c>
      <c r="G159" s="901" t="s">
        <v>274</v>
      </c>
      <c r="H159" s="897" t="s">
        <v>55</v>
      </c>
      <c r="I159" s="17" t="s">
        <v>860</v>
      </c>
      <c r="J159" s="64">
        <v>13.8</v>
      </c>
      <c r="K159" s="665">
        <v>12.668219606558768</v>
      </c>
      <c r="L159" s="665">
        <v>7.9325757410760005</v>
      </c>
      <c r="M159" s="64">
        <v>1773</v>
      </c>
      <c r="N159" s="726">
        <v>19708103.200000003</v>
      </c>
      <c r="O159" s="548" t="s">
        <v>863</v>
      </c>
      <c r="P159" s="909">
        <v>4.1191632299999998</v>
      </c>
      <c r="Q159" s="203" t="s">
        <v>57</v>
      </c>
      <c r="R159" s="205" t="s">
        <v>57</v>
      </c>
      <c r="S159" s="490">
        <v>0</v>
      </c>
      <c r="T159" s="18">
        <v>0</v>
      </c>
      <c r="U159" s="548">
        <v>0</v>
      </c>
      <c r="V159" s="18">
        <v>0</v>
      </c>
      <c r="W159" s="64">
        <v>0</v>
      </c>
      <c r="X159" s="18">
        <v>0</v>
      </c>
      <c r="Y159" s="18">
        <v>0</v>
      </c>
      <c r="Z159" s="18">
        <v>0</v>
      </c>
      <c r="AA159" s="18">
        <v>0</v>
      </c>
      <c r="AB159" s="18">
        <v>0</v>
      </c>
      <c r="AC159" s="18">
        <v>0</v>
      </c>
      <c r="AD159" s="18">
        <v>0</v>
      </c>
      <c r="AE159" s="18">
        <v>0</v>
      </c>
      <c r="AF159" s="18">
        <v>0</v>
      </c>
      <c r="AG159" s="64">
        <v>0</v>
      </c>
      <c r="AH159" s="18">
        <v>0</v>
      </c>
      <c r="AI159" s="64">
        <v>0</v>
      </c>
      <c r="AJ159" s="18">
        <v>0</v>
      </c>
      <c r="AK159" s="18">
        <v>21</v>
      </c>
      <c r="AL159" s="64">
        <v>21</v>
      </c>
      <c r="AM159" s="18">
        <v>1</v>
      </c>
      <c r="AN159" s="18">
        <v>1</v>
      </c>
      <c r="AO159" s="18">
        <v>0</v>
      </c>
      <c r="AP159" s="64">
        <v>0</v>
      </c>
      <c r="AQ159" s="64">
        <v>22</v>
      </c>
      <c r="AR159" s="11">
        <v>22</v>
      </c>
      <c r="AS159" s="17">
        <v>0</v>
      </c>
      <c r="AT159" s="490">
        <v>0</v>
      </c>
      <c r="AU159" s="64">
        <v>0</v>
      </c>
      <c r="AV159" s="18">
        <v>0</v>
      </c>
      <c r="AW159" s="64">
        <v>0</v>
      </c>
      <c r="AX159" s="18">
        <v>0</v>
      </c>
      <c r="AY159" s="17">
        <v>0</v>
      </c>
      <c r="AZ159" s="490">
        <v>0</v>
      </c>
      <c r="BA159" s="17">
        <v>0</v>
      </c>
      <c r="BB159" s="18">
        <v>0</v>
      </c>
      <c r="BC159" s="17">
        <v>0</v>
      </c>
      <c r="BD159" s="18">
        <v>0</v>
      </c>
      <c r="BE159" s="17">
        <v>0</v>
      </c>
      <c r="BF159" s="18">
        <v>0</v>
      </c>
      <c r="BG159" s="17">
        <v>0</v>
      </c>
      <c r="BH159" s="18">
        <v>0</v>
      </c>
      <c r="BI159" s="17">
        <v>0</v>
      </c>
      <c r="BJ159" s="18">
        <v>0</v>
      </c>
      <c r="BK159" s="17">
        <v>189.54000000000002</v>
      </c>
      <c r="BL159" s="17">
        <v>189.54</v>
      </c>
      <c r="BM159" s="17">
        <v>7.6</v>
      </c>
      <c r="BN159" s="17">
        <v>7.6</v>
      </c>
      <c r="BO159" s="18">
        <v>0</v>
      </c>
      <c r="BP159" s="18">
        <v>0</v>
      </c>
      <c r="BQ159" s="64">
        <v>197.14000000000001</v>
      </c>
      <c r="BR159" s="18">
        <v>197.14</v>
      </c>
      <c r="BS159" s="729">
        <v>4.7859234750451979E-2</v>
      </c>
      <c r="BT159" s="17">
        <v>0</v>
      </c>
      <c r="BU159" s="17">
        <v>0</v>
      </c>
      <c r="BV159" s="17">
        <v>0</v>
      </c>
      <c r="BW159" s="17">
        <v>0</v>
      </c>
      <c r="BX159" s="17">
        <v>0</v>
      </c>
      <c r="BY159" s="17">
        <v>0</v>
      </c>
      <c r="BZ159" s="17">
        <v>0</v>
      </c>
      <c r="CA159" s="17">
        <v>0</v>
      </c>
      <c r="CB159" s="17">
        <v>0</v>
      </c>
      <c r="CC159" s="17">
        <v>0</v>
      </c>
      <c r="CD159" s="17">
        <v>0</v>
      </c>
      <c r="CE159" s="17">
        <v>0</v>
      </c>
      <c r="CF159" s="17">
        <v>0</v>
      </c>
      <c r="CG159" s="17">
        <v>0</v>
      </c>
      <c r="CH159" s="17">
        <v>0</v>
      </c>
      <c r="CI159" s="17">
        <v>0</v>
      </c>
      <c r="CJ159" s="17">
        <v>0</v>
      </c>
      <c r="CK159" s="17">
        <v>0</v>
      </c>
      <c r="CL159" s="702">
        <v>222489.63360000003</v>
      </c>
      <c r="CM159" s="702">
        <v>222489.6336</v>
      </c>
      <c r="CN159" s="702">
        <v>8921.1839999999993</v>
      </c>
      <c r="CO159" s="702">
        <v>8921.1839999999993</v>
      </c>
      <c r="CP159" s="702">
        <v>0</v>
      </c>
      <c r="CQ159" s="702">
        <v>0</v>
      </c>
      <c r="CR159" s="704">
        <v>231410.81760000004</v>
      </c>
      <c r="CS159" s="703">
        <v>231410.81760000001</v>
      </c>
      <c r="CT159" s="23" t="s">
        <v>56</v>
      </c>
      <c r="CU159" s="23" t="s">
        <v>56</v>
      </c>
      <c r="CV159" s="23" t="s">
        <v>56</v>
      </c>
      <c r="CW159" s="23" t="s">
        <v>56</v>
      </c>
      <c r="CX159" s="23" t="s">
        <v>56</v>
      </c>
      <c r="CY159" s="23" t="s">
        <v>56</v>
      </c>
      <c r="CZ159" s="23" t="s">
        <v>56</v>
      </c>
      <c r="DA159" s="23" t="s">
        <v>56</v>
      </c>
      <c r="DB159" s="728" t="s">
        <v>56</v>
      </c>
      <c r="DC159" s="10"/>
      <c r="DD159" s="692">
        <v>4.1191632299999998</v>
      </c>
      <c r="DE159" s="120"/>
      <c r="DF159" s="120"/>
      <c r="DG159" s="120"/>
      <c r="DH159" s="140"/>
      <c r="DI159" s="140"/>
      <c r="DJ159" s="140"/>
      <c r="DK159" s="140"/>
      <c r="DL159" s="548" t="s">
        <v>56</v>
      </c>
      <c r="DM159" s="548" t="s">
        <v>56</v>
      </c>
      <c r="DN159" s="203" t="s">
        <v>868</v>
      </c>
      <c r="DO159" s="700">
        <v>1716</v>
      </c>
      <c r="DP159" s="713" t="s">
        <v>56</v>
      </c>
      <c r="DQ159" s="548" t="s">
        <v>56</v>
      </c>
      <c r="DR159" s="673" t="s">
        <v>56</v>
      </c>
      <c r="DS159" s="203" t="s">
        <v>56</v>
      </c>
      <c r="DT159" s="1160" t="s">
        <v>56</v>
      </c>
      <c r="DU159" s="711">
        <v>43.024475524475527</v>
      </c>
      <c r="DV159" s="711">
        <v>61.019005223851273</v>
      </c>
      <c r="DW159" s="711">
        <v>43.737635918675203</v>
      </c>
      <c r="DX159" s="711">
        <v>-33.065859383296903</v>
      </c>
      <c r="DY159" s="710">
        <v>0.36130536130536128</v>
      </c>
      <c r="DZ159" s="710">
        <v>2.2469454187516724E-2</v>
      </c>
      <c r="EA159" s="710">
        <v>0.36112255322515302</v>
      </c>
      <c r="EB159" s="710">
        <v>-0.28742707264918854</v>
      </c>
      <c r="EC159" s="236"/>
      <c r="ED159" s="49"/>
      <c r="EE159" s="232"/>
      <c r="EF159" s="700">
        <v>72633</v>
      </c>
      <c r="EG159" s="712">
        <v>-72633</v>
      </c>
      <c r="EH159" s="44"/>
    </row>
    <row r="160" spans="1:138" ht="41.25" customHeight="1" x14ac:dyDescent="0.25">
      <c r="A160" s="871" t="s">
        <v>49</v>
      </c>
      <c r="B160" s="656" t="s">
        <v>96</v>
      </c>
      <c r="C160" s="656" t="s">
        <v>175</v>
      </c>
      <c r="D160" s="691" t="s">
        <v>273</v>
      </c>
      <c r="E160" s="656" t="s">
        <v>274</v>
      </c>
      <c r="F160" s="656" t="s">
        <v>277</v>
      </c>
      <c r="G160" s="901" t="s">
        <v>278</v>
      </c>
      <c r="H160" s="897" t="s">
        <v>55</v>
      </c>
      <c r="I160" s="17" t="s">
        <v>860</v>
      </c>
      <c r="J160" s="64">
        <v>13.8</v>
      </c>
      <c r="K160" s="665">
        <v>12.668219606558768</v>
      </c>
      <c r="L160" s="665">
        <v>20.958712077617999</v>
      </c>
      <c r="M160" s="64">
        <v>746</v>
      </c>
      <c r="N160" s="726">
        <v>21002137.710000001</v>
      </c>
      <c r="O160" s="548" t="s">
        <v>863</v>
      </c>
      <c r="P160" s="909">
        <v>4.0474563259999998</v>
      </c>
      <c r="Q160" s="203" t="s">
        <v>57</v>
      </c>
      <c r="R160" s="205" t="s">
        <v>57</v>
      </c>
      <c r="S160" s="490">
        <v>0</v>
      </c>
      <c r="T160" s="18">
        <v>0</v>
      </c>
      <c r="U160" s="548">
        <v>0</v>
      </c>
      <c r="V160" s="18">
        <v>0</v>
      </c>
      <c r="W160" s="64">
        <v>0</v>
      </c>
      <c r="X160" s="18">
        <v>0</v>
      </c>
      <c r="Y160" s="18">
        <v>0</v>
      </c>
      <c r="Z160" s="18">
        <v>0</v>
      </c>
      <c r="AA160" s="18">
        <v>0</v>
      </c>
      <c r="AB160" s="18">
        <v>0</v>
      </c>
      <c r="AC160" s="18">
        <v>0</v>
      </c>
      <c r="AD160" s="18">
        <v>0</v>
      </c>
      <c r="AE160" s="18">
        <v>0</v>
      </c>
      <c r="AF160" s="18">
        <v>0</v>
      </c>
      <c r="AG160" s="64">
        <v>0</v>
      </c>
      <c r="AH160" s="18">
        <v>0</v>
      </c>
      <c r="AI160" s="64">
        <v>0</v>
      </c>
      <c r="AJ160" s="18">
        <v>0</v>
      </c>
      <c r="AK160" s="18">
        <v>42</v>
      </c>
      <c r="AL160" s="64">
        <v>41</v>
      </c>
      <c r="AM160" s="18">
        <v>0</v>
      </c>
      <c r="AN160" s="18">
        <v>1</v>
      </c>
      <c r="AO160" s="18">
        <v>1</v>
      </c>
      <c r="AP160" s="64">
        <v>1</v>
      </c>
      <c r="AQ160" s="64">
        <v>43</v>
      </c>
      <c r="AR160" s="11">
        <v>43</v>
      </c>
      <c r="AS160" s="17">
        <v>0</v>
      </c>
      <c r="AT160" s="490">
        <v>0</v>
      </c>
      <c r="AU160" s="64">
        <v>0</v>
      </c>
      <c r="AV160" s="18">
        <v>0</v>
      </c>
      <c r="AW160" s="64">
        <v>0</v>
      </c>
      <c r="AX160" s="18">
        <v>0</v>
      </c>
      <c r="AY160" s="17">
        <v>0</v>
      </c>
      <c r="AZ160" s="490">
        <v>0</v>
      </c>
      <c r="BA160" s="17">
        <v>0</v>
      </c>
      <c r="BB160" s="18">
        <v>0</v>
      </c>
      <c r="BC160" s="17">
        <v>0</v>
      </c>
      <c r="BD160" s="18">
        <v>0</v>
      </c>
      <c r="BE160" s="17">
        <v>0</v>
      </c>
      <c r="BF160" s="18">
        <v>0</v>
      </c>
      <c r="BG160" s="17">
        <v>0</v>
      </c>
      <c r="BH160" s="18">
        <v>0</v>
      </c>
      <c r="BI160" s="17">
        <v>0</v>
      </c>
      <c r="BJ160" s="18">
        <v>0</v>
      </c>
      <c r="BK160" s="17">
        <v>450.82600000000008</v>
      </c>
      <c r="BL160" s="17">
        <v>446.40100000000001</v>
      </c>
      <c r="BM160" s="17">
        <v>0</v>
      </c>
      <c r="BN160" s="17" t="s">
        <v>58</v>
      </c>
      <c r="BO160" s="18">
        <v>3300</v>
      </c>
      <c r="BP160" s="18">
        <v>3300</v>
      </c>
      <c r="BQ160" s="64">
        <v>3750.826</v>
      </c>
      <c r="BR160" s="18">
        <v>3746.4009999999998</v>
      </c>
      <c r="BS160" s="729">
        <v>0.92671191432146915</v>
      </c>
      <c r="BT160" s="17">
        <v>0</v>
      </c>
      <c r="BU160" s="17">
        <v>0</v>
      </c>
      <c r="BV160" s="17">
        <v>0</v>
      </c>
      <c r="BW160" s="17">
        <v>0</v>
      </c>
      <c r="BX160" s="17">
        <v>0</v>
      </c>
      <c r="BY160" s="17">
        <v>0</v>
      </c>
      <c r="BZ160" s="17">
        <v>0</v>
      </c>
      <c r="CA160" s="17">
        <v>0</v>
      </c>
      <c r="CB160" s="17">
        <v>0</v>
      </c>
      <c r="CC160" s="17">
        <v>0</v>
      </c>
      <c r="CD160" s="17">
        <v>0</v>
      </c>
      <c r="CE160" s="17">
        <v>0</v>
      </c>
      <c r="CF160" s="17">
        <v>0</v>
      </c>
      <c r="CG160" s="17">
        <v>0</v>
      </c>
      <c r="CH160" s="17">
        <v>0</v>
      </c>
      <c r="CI160" s="17">
        <v>0</v>
      </c>
      <c r="CJ160" s="17">
        <v>0</v>
      </c>
      <c r="CK160" s="17">
        <v>0</v>
      </c>
      <c r="CL160" s="702">
        <v>529197.59184000012</v>
      </c>
      <c r="CM160" s="702">
        <v>524003.34984000004</v>
      </c>
      <c r="CN160" s="702">
        <v>0</v>
      </c>
      <c r="CO160" s="702">
        <v>0</v>
      </c>
      <c r="CP160" s="702">
        <v>10811592</v>
      </c>
      <c r="CQ160" s="702">
        <v>10811592</v>
      </c>
      <c r="CR160" s="704">
        <v>11340789.591840001</v>
      </c>
      <c r="CS160" s="703">
        <v>11335595.34984</v>
      </c>
      <c r="CT160" s="23" t="s">
        <v>56</v>
      </c>
      <c r="CU160" s="23" t="s">
        <v>56</v>
      </c>
      <c r="CV160" s="23" t="s">
        <v>56</v>
      </c>
      <c r="CW160" s="23" t="s">
        <v>56</v>
      </c>
      <c r="CX160" s="23" t="s">
        <v>56</v>
      </c>
      <c r="CY160" s="23" t="s">
        <v>56</v>
      </c>
      <c r="CZ160" s="23" t="s">
        <v>56</v>
      </c>
      <c r="DA160" s="23" t="s">
        <v>56</v>
      </c>
      <c r="DB160" s="728" t="s">
        <v>56</v>
      </c>
      <c r="DC160" s="10"/>
      <c r="DD160" s="692">
        <v>4.0474563259999998</v>
      </c>
      <c r="DE160" s="120"/>
      <c r="DF160" s="120"/>
      <c r="DG160" s="120"/>
      <c r="DH160" s="140"/>
      <c r="DI160" s="140"/>
      <c r="DJ160" s="140"/>
      <c r="DK160" s="140"/>
      <c r="DL160" s="548" t="s">
        <v>56</v>
      </c>
      <c r="DM160" s="548" t="s">
        <v>56</v>
      </c>
      <c r="DN160" s="203" t="s">
        <v>868</v>
      </c>
      <c r="DO160" s="700">
        <v>743.75</v>
      </c>
      <c r="DP160" s="713" t="s">
        <v>56</v>
      </c>
      <c r="DQ160" s="548" t="s">
        <v>56</v>
      </c>
      <c r="DR160" s="673" t="s">
        <v>56</v>
      </c>
      <c r="DS160" s="203" t="s">
        <v>56</v>
      </c>
      <c r="DT160" s="1160" t="s">
        <v>56</v>
      </c>
      <c r="DU160" s="711">
        <v>45.336470588235294</v>
      </c>
      <c r="DV160" s="711">
        <v>97.002241075762782</v>
      </c>
      <c r="DW160" s="711">
        <v>3.90768013112171</v>
      </c>
      <c r="DX160" s="711">
        <v>125.76779738241029</v>
      </c>
      <c r="DY160" s="710">
        <v>0.1546218487394958</v>
      </c>
      <c r="DZ160" s="710">
        <v>1.0455259527138856</v>
      </c>
      <c r="EA160" s="710">
        <v>5.1102612602982198E-2</v>
      </c>
      <c r="EB160" s="710">
        <v>1.043753051322748</v>
      </c>
      <c r="EC160" s="236"/>
      <c r="ED160" s="49"/>
      <c r="EE160" s="232"/>
      <c r="EF160" s="700">
        <v>0</v>
      </c>
      <c r="EG160" s="712">
        <v>71114</v>
      </c>
      <c r="EH160" s="44"/>
    </row>
    <row r="161" spans="1:138" ht="41.25" customHeight="1" x14ac:dyDescent="0.25">
      <c r="A161" s="871" t="s">
        <v>49</v>
      </c>
      <c r="B161" s="656" t="s">
        <v>96</v>
      </c>
      <c r="C161" s="656" t="s">
        <v>175</v>
      </c>
      <c r="D161" s="691" t="s">
        <v>273</v>
      </c>
      <c r="E161" s="656" t="s">
        <v>274</v>
      </c>
      <c r="F161" s="656" t="s">
        <v>279</v>
      </c>
      <c r="G161" s="901" t="s">
        <v>274</v>
      </c>
      <c r="H161" s="897" t="s">
        <v>55</v>
      </c>
      <c r="I161" s="17" t="s">
        <v>866</v>
      </c>
      <c r="J161" s="64">
        <v>13.8</v>
      </c>
      <c r="K161" s="665">
        <v>10.158477986391464</v>
      </c>
      <c r="L161" s="665">
        <v>23.813068132287004</v>
      </c>
      <c r="M161" s="64">
        <v>1854</v>
      </c>
      <c r="N161" s="726">
        <v>32897725.890000001</v>
      </c>
      <c r="O161" s="548" t="s">
        <v>863</v>
      </c>
      <c r="P161" s="909">
        <v>6.7643512240000003</v>
      </c>
      <c r="Q161" s="203" t="s">
        <v>57</v>
      </c>
      <c r="R161" s="205" t="s">
        <v>57</v>
      </c>
      <c r="S161" s="490">
        <v>0</v>
      </c>
      <c r="T161" s="18">
        <v>0</v>
      </c>
      <c r="U161" s="548">
        <v>0</v>
      </c>
      <c r="V161" s="18">
        <v>0</v>
      </c>
      <c r="W161" s="64">
        <v>0</v>
      </c>
      <c r="X161" s="18">
        <v>0</v>
      </c>
      <c r="Y161" s="18">
        <v>0</v>
      </c>
      <c r="Z161" s="18">
        <v>0</v>
      </c>
      <c r="AA161" s="18">
        <v>0</v>
      </c>
      <c r="AB161" s="18">
        <v>0</v>
      </c>
      <c r="AC161" s="18">
        <v>0</v>
      </c>
      <c r="AD161" s="18">
        <v>0</v>
      </c>
      <c r="AE161" s="18">
        <v>0</v>
      </c>
      <c r="AF161" s="18">
        <v>0</v>
      </c>
      <c r="AG161" s="64">
        <v>0</v>
      </c>
      <c r="AH161" s="18">
        <v>0</v>
      </c>
      <c r="AI161" s="64">
        <v>0</v>
      </c>
      <c r="AJ161" s="18">
        <v>0</v>
      </c>
      <c r="AK161" s="18">
        <v>110</v>
      </c>
      <c r="AL161" s="64">
        <v>110</v>
      </c>
      <c r="AM161" s="18">
        <v>4</v>
      </c>
      <c r="AN161" s="18">
        <v>4</v>
      </c>
      <c r="AO161" s="18">
        <v>1</v>
      </c>
      <c r="AP161" s="64">
        <v>1</v>
      </c>
      <c r="AQ161" s="64">
        <v>115</v>
      </c>
      <c r="AR161" s="11">
        <v>115</v>
      </c>
      <c r="AS161" s="17">
        <v>0</v>
      </c>
      <c r="AT161" s="490">
        <v>0</v>
      </c>
      <c r="AU161" s="64">
        <v>0</v>
      </c>
      <c r="AV161" s="18">
        <v>0</v>
      </c>
      <c r="AW161" s="64">
        <v>0</v>
      </c>
      <c r="AX161" s="18">
        <v>0</v>
      </c>
      <c r="AY161" s="17">
        <v>0</v>
      </c>
      <c r="AZ161" s="490">
        <v>0</v>
      </c>
      <c r="BA161" s="17">
        <v>0</v>
      </c>
      <c r="BB161" s="18">
        <v>0</v>
      </c>
      <c r="BC161" s="17">
        <v>0</v>
      </c>
      <c r="BD161" s="18">
        <v>0</v>
      </c>
      <c r="BE161" s="17">
        <v>0</v>
      </c>
      <c r="BF161" s="18">
        <v>0</v>
      </c>
      <c r="BG161" s="17">
        <v>0</v>
      </c>
      <c r="BH161" s="18">
        <v>0</v>
      </c>
      <c r="BI161" s="17">
        <v>0</v>
      </c>
      <c r="BJ161" s="18">
        <v>0</v>
      </c>
      <c r="BK161" s="17">
        <v>745.86000000000024</v>
      </c>
      <c r="BL161" s="17">
        <v>745.86000000000013</v>
      </c>
      <c r="BM161" s="17">
        <v>26.96</v>
      </c>
      <c r="BN161" s="17">
        <v>26.96</v>
      </c>
      <c r="BO161" s="18">
        <v>3300</v>
      </c>
      <c r="BP161" s="18">
        <v>3300</v>
      </c>
      <c r="BQ161" s="64">
        <v>4072.82</v>
      </c>
      <c r="BR161" s="18">
        <v>4072.82</v>
      </c>
      <c r="BS161" s="729">
        <v>0.60210061026245731</v>
      </c>
      <c r="BT161" s="17">
        <v>0</v>
      </c>
      <c r="BU161" s="17">
        <v>0</v>
      </c>
      <c r="BV161" s="17">
        <v>0</v>
      </c>
      <c r="BW161" s="17">
        <v>0</v>
      </c>
      <c r="BX161" s="17">
        <v>0</v>
      </c>
      <c r="BY161" s="17">
        <v>0</v>
      </c>
      <c r="BZ161" s="17">
        <v>0</v>
      </c>
      <c r="CA161" s="17">
        <v>0</v>
      </c>
      <c r="CB161" s="17">
        <v>0</v>
      </c>
      <c r="CC161" s="17">
        <v>0</v>
      </c>
      <c r="CD161" s="17">
        <v>0</v>
      </c>
      <c r="CE161" s="17">
        <v>0</v>
      </c>
      <c r="CF161" s="17">
        <v>0</v>
      </c>
      <c r="CG161" s="17">
        <v>0</v>
      </c>
      <c r="CH161" s="17">
        <v>0</v>
      </c>
      <c r="CI161" s="17">
        <v>0</v>
      </c>
      <c r="CJ161" s="17">
        <v>0</v>
      </c>
      <c r="CK161" s="17">
        <v>0</v>
      </c>
      <c r="CL161" s="702">
        <v>875520.30240000039</v>
      </c>
      <c r="CM161" s="702">
        <v>875520.30240000028</v>
      </c>
      <c r="CN161" s="702">
        <v>31646.726400000003</v>
      </c>
      <c r="CO161" s="702">
        <v>31646.726400000003</v>
      </c>
      <c r="CP161" s="702">
        <v>10811592</v>
      </c>
      <c r="CQ161" s="702">
        <v>10811592</v>
      </c>
      <c r="CR161" s="704">
        <v>11718759.0288</v>
      </c>
      <c r="CS161" s="703">
        <v>11718759.0288</v>
      </c>
      <c r="CT161" s="23" t="s">
        <v>56</v>
      </c>
      <c r="CU161" s="23" t="s">
        <v>56</v>
      </c>
      <c r="CV161" s="23" t="s">
        <v>56</v>
      </c>
      <c r="CW161" s="23" t="s">
        <v>56</v>
      </c>
      <c r="CX161" s="23" t="s">
        <v>56</v>
      </c>
      <c r="CY161" s="23" t="s">
        <v>56</v>
      </c>
      <c r="CZ161" s="23" t="s">
        <v>56</v>
      </c>
      <c r="DA161" s="23" t="s">
        <v>56</v>
      </c>
      <c r="DB161" s="728" t="s">
        <v>56</v>
      </c>
      <c r="DC161" s="10"/>
      <c r="DD161" s="692">
        <v>6.7643512240000003</v>
      </c>
      <c r="DE161" s="120"/>
      <c r="DF161" s="120"/>
      <c r="DG161" s="120"/>
      <c r="DH161" s="140"/>
      <c r="DI161" s="140"/>
      <c r="DJ161" s="140"/>
      <c r="DK161" s="140"/>
      <c r="DL161" s="548" t="s">
        <v>56</v>
      </c>
      <c r="DM161" s="548" t="s">
        <v>56</v>
      </c>
      <c r="DN161" s="203" t="s">
        <v>868</v>
      </c>
      <c r="DO161" s="700">
        <v>1849.4166666666699</v>
      </c>
      <c r="DP161" s="713" t="s">
        <v>56</v>
      </c>
      <c r="DQ161" s="548" t="s">
        <v>56</v>
      </c>
      <c r="DR161" s="673" t="s">
        <v>56</v>
      </c>
      <c r="DS161" s="203" t="s">
        <v>56</v>
      </c>
      <c r="DT161" s="1160" t="s">
        <v>56</v>
      </c>
      <c r="DU161" s="711">
        <v>87.846077592033367</v>
      </c>
      <c r="DV161" s="711">
        <v>65.508611972035311</v>
      </c>
      <c r="DW161" s="711">
        <v>31.6734644492931</v>
      </c>
      <c r="DX161" s="711">
        <v>79.8918792889489</v>
      </c>
      <c r="DY161" s="710">
        <v>1.0835849141621212</v>
      </c>
      <c r="DZ161" s="710">
        <v>0.21760398940458958</v>
      </c>
      <c r="EA161" s="710">
        <v>7.9013638792687704E-2</v>
      </c>
      <c r="EB161" s="710">
        <v>0.99695781437344222</v>
      </c>
      <c r="EC161" s="236"/>
      <c r="ED161" s="49"/>
      <c r="EE161" s="232"/>
      <c r="EF161" s="700">
        <v>172</v>
      </c>
      <c r="EG161" s="712">
        <v>166118</v>
      </c>
      <c r="EH161" s="44"/>
    </row>
    <row r="162" spans="1:138" ht="41.25" customHeight="1" x14ac:dyDescent="0.25">
      <c r="A162" s="871" t="s">
        <v>49</v>
      </c>
      <c r="B162" s="656" t="s">
        <v>96</v>
      </c>
      <c r="C162" s="656" t="s">
        <v>175</v>
      </c>
      <c r="D162" s="691" t="s">
        <v>273</v>
      </c>
      <c r="E162" s="656" t="s">
        <v>274</v>
      </c>
      <c r="F162" s="656" t="s">
        <v>1024</v>
      </c>
      <c r="G162" s="901" t="s">
        <v>1025</v>
      </c>
      <c r="H162" s="897" t="s">
        <v>55</v>
      </c>
      <c r="I162" s="17" t="s">
        <v>860</v>
      </c>
      <c r="J162" s="64">
        <v>13.8</v>
      </c>
      <c r="K162" s="665">
        <v>12.668219606558768</v>
      </c>
      <c r="L162" s="665">
        <v>24.806439342341999</v>
      </c>
      <c r="M162" s="64">
        <v>1017</v>
      </c>
      <c r="N162" s="726">
        <v>9425123.5639999993</v>
      </c>
      <c r="O162" s="548" t="s">
        <v>874</v>
      </c>
      <c r="P162" s="909">
        <v>2.3981975470000001</v>
      </c>
      <c r="Q162" s="203" t="s">
        <v>57</v>
      </c>
      <c r="R162" s="205" t="s">
        <v>57</v>
      </c>
      <c r="S162" s="490">
        <v>0</v>
      </c>
      <c r="T162" s="18">
        <v>0</v>
      </c>
      <c r="U162" s="548">
        <v>0</v>
      </c>
      <c r="V162" s="18">
        <v>0</v>
      </c>
      <c r="W162" s="64">
        <v>0</v>
      </c>
      <c r="X162" s="18">
        <v>0</v>
      </c>
      <c r="Y162" s="18">
        <v>0</v>
      </c>
      <c r="Z162" s="18">
        <v>0</v>
      </c>
      <c r="AA162" s="18">
        <v>0</v>
      </c>
      <c r="AB162" s="18">
        <v>0</v>
      </c>
      <c r="AC162" s="18">
        <v>0</v>
      </c>
      <c r="AD162" s="18">
        <v>0</v>
      </c>
      <c r="AE162" s="18">
        <v>0</v>
      </c>
      <c r="AF162" s="18">
        <v>0</v>
      </c>
      <c r="AG162" s="64">
        <v>0</v>
      </c>
      <c r="AH162" s="18">
        <v>0</v>
      </c>
      <c r="AI162" s="64">
        <v>0</v>
      </c>
      <c r="AJ162" s="18">
        <v>0</v>
      </c>
      <c r="AK162" s="18">
        <v>179</v>
      </c>
      <c r="AL162" s="64">
        <v>178</v>
      </c>
      <c r="AM162" s="18">
        <v>4</v>
      </c>
      <c r="AN162" s="18">
        <v>3</v>
      </c>
      <c r="AO162" s="18">
        <v>0</v>
      </c>
      <c r="AP162" s="64">
        <v>0</v>
      </c>
      <c r="AQ162" s="64">
        <v>183</v>
      </c>
      <c r="AR162" s="11">
        <v>181</v>
      </c>
      <c r="AS162" s="17">
        <v>0</v>
      </c>
      <c r="AT162" s="490">
        <v>0</v>
      </c>
      <c r="AU162" s="64">
        <v>0</v>
      </c>
      <c r="AV162" s="18">
        <v>0</v>
      </c>
      <c r="AW162" s="64">
        <v>0</v>
      </c>
      <c r="AX162" s="18">
        <v>0</v>
      </c>
      <c r="AY162" s="17">
        <v>0</v>
      </c>
      <c r="AZ162" s="490">
        <v>0</v>
      </c>
      <c r="BA162" s="17">
        <v>0</v>
      </c>
      <c r="BB162" s="18">
        <v>0</v>
      </c>
      <c r="BC162" s="17">
        <v>0</v>
      </c>
      <c r="BD162" s="18">
        <v>0</v>
      </c>
      <c r="BE162" s="17">
        <v>0</v>
      </c>
      <c r="BF162" s="18">
        <v>0</v>
      </c>
      <c r="BG162" s="17">
        <v>0</v>
      </c>
      <c r="BH162" s="18">
        <v>0</v>
      </c>
      <c r="BI162" s="17">
        <v>0</v>
      </c>
      <c r="BJ162" s="18">
        <v>0</v>
      </c>
      <c r="BK162" s="17">
        <v>10951.746000000003</v>
      </c>
      <c r="BL162" s="17">
        <v>10945.985999999999</v>
      </c>
      <c r="BM162" s="17">
        <v>5023.3999999999996</v>
      </c>
      <c r="BN162" s="17">
        <v>5012.3999999999996</v>
      </c>
      <c r="BO162" s="18">
        <v>0</v>
      </c>
      <c r="BP162" s="18">
        <v>0</v>
      </c>
      <c r="BQ162" s="64">
        <v>15975.146000000002</v>
      </c>
      <c r="BR162" s="18">
        <v>15958.385999999999</v>
      </c>
      <c r="BS162" s="729">
        <v>6.6613136269711983</v>
      </c>
      <c r="BT162" s="17">
        <v>0</v>
      </c>
      <c r="BU162" s="17">
        <v>0</v>
      </c>
      <c r="BV162" s="17">
        <v>0</v>
      </c>
      <c r="BW162" s="17">
        <v>0</v>
      </c>
      <c r="BX162" s="17">
        <v>0</v>
      </c>
      <c r="BY162" s="17">
        <v>0</v>
      </c>
      <c r="BZ162" s="17">
        <v>0</v>
      </c>
      <c r="CA162" s="17">
        <v>0</v>
      </c>
      <c r="CB162" s="17">
        <v>0</v>
      </c>
      <c r="CC162" s="17">
        <v>0</v>
      </c>
      <c r="CD162" s="17">
        <v>0</v>
      </c>
      <c r="CE162" s="17">
        <v>0</v>
      </c>
      <c r="CF162" s="17">
        <v>0</v>
      </c>
      <c r="CG162" s="17">
        <v>0</v>
      </c>
      <c r="CH162" s="17">
        <v>0</v>
      </c>
      <c r="CI162" s="17">
        <v>0</v>
      </c>
      <c r="CJ162" s="17">
        <v>0</v>
      </c>
      <c r="CK162" s="17">
        <v>0</v>
      </c>
      <c r="CL162" s="702">
        <v>12855597.524640003</v>
      </c>
      <c r="CM162" s="702">
        <v>12848836.206239998</v>
      </c>
      <c r="CN162" s="702">
        <v>5896667.8559999997</v>
      </c>
      <c r="CO162" s="702">
        <v>5883755.6160000004</v>
      </c>
      <c r="CP162" s="702">
        <v>0</v>
      </c>
      <c r="CQ162" s="702">
        <v>0</v>
      </c>
      <c r="CR162" s="704">
        <v>18752265.380640004</v>
      </c>
      <c r="CS162" s="703">
        <v>18732591.822239999</v>
      </c>
      <c r="CT162" s="23" t="s">
        <v>56</v>
      </c>
      <c r="CU162" s="23" t="s">
        <v>56</v>
      </c>
      <c r="CV162" s="23" t="s">
        <v>56</v>
      </c>
      <c r="CW162" s="23" t="s">
        <v>56</v>
      </c>
      <c r="CX162" s="23" t="s">
        <v>56</v>
      </c>
      <c r="CY162" s="23" t="s">
        <v>56</v>
      </c>
      <c r="CZ162" s="23" t="s">
        <v>56</v>
      </c>
      <c r="DA162" s="23" t="s">
        <v>56</v>
      </c>
      <c r="DB162" s="728" t="s">
        <v>56</v>
      </c>
      <c r="DC162" s="10"/>
      <c r="DD162" s="692">
        <v>2.3981975470000001</v>
      </c>
      <c r="DE162" s="120"/>
      <c r="DF162" s="120"/>
      <c r="DG162" s="120"/>
      <c r="DH162" s="140"/>
      <c r="DI162" s="140"/>
      <c r="DJ162" s="140"/>
      <c r="DK162" s="140"/>
      <c r="DL162" s="548" t="s">
        <v>56</v>
      </c>
      <c r="DM162" s="548" t="s">
        <v>56</v>
      </c>
      <c r="DN162" s="203" t="s">
        <v>55</v>
      </c>
      <c r="DO162" s="700" t="s">
        <v>56</v>
      </c>
      <c r="DP162" s="713" t="s">
        <v>56</v>
      </c>
      <c r="DQ162" s="548" t="s">
        <v>56</v>
      </c>
      <c r="DR162" s="673" t="s">
        <v>56</v>
      </c>
      <c r="DS162" s="203" t="s">
        <v>56</v>
      </c>
      <c r="DT162" s="1160" t="s">
        <v>56</v>
      </c>
      <c r="DU162" s="711">
        <v>281.01739824421298</v>
      </c>
      <c r="DV162" s="711" t="s">
        <v>56</v>
      </c>
      <c r="DW162" s="711">
        <v>281.97234361224099</v>
      </c>
      <c r="DX162" s="711" t="s">
        <v>56</v>
      </c>
      <c r="DY162" s="710">
        <v>1.0898643256185121</v>
      </c>
      <c r="DZ162" s="710" t="s">
        <v>56</v>
      </c>
      <c r="EA162" s="710">
        <v>1.09148482474883</v>
      </c>
      <c r="EB162" s="710" t="s">
        <v>56</v>
      </c>
      <c r="EC162" s="236"/>
      <c r="ED162" s="49"/>
      <c r="EE162" s="232"/>
      <c r="EF162" s="700">
        <v>0</v>
      </c>
      <c r="EG162" s="712" t="s">
        <v>56</v>
      </c>
      <c r="EH162" s="44"/>
    </row>
    <row r="163" spans="1:138" ht="41.25" customHeight="1" x14ac:dyDescent="0.25">
      <c r="A163" s="871" t="s">
        <v>49</v>
      </c>
      <c r="B163" s="656" t="s">
        <v>96</v>
      </c>
      <c r="C163" s="656" t="s">
        <v>175</v>
      </c>
      <c r="D163" s="691" t="s">
        <v>280</v>
      </c>
      <c r="E163" s="656" t="s">
        <v>269</v>
      </c>
      <c r="F163" s="656" t="s">
        <v>281</v>
      </c>
      <c r="G163" s="901" t="s">
        <v>282</v>
      </c>
      <c r="H163" s="897" t="s">
        <v>55</v>
      </c>
      <c r="I163" s="17" t="s">
        <v>860</v>
      </c>
      <c r="J163" s="64">
        <v>13.8</v>
      </c>
      <c r="K163" s="665">
        <v>11.377495344758442</v>
      </c>
      <c r="L163" s="665">
        <v>85.442234670765004</v>
      </c>
      <c r="M163" s="64">
        <v>1959</v>
      </c>
      <c r="N163" s="726">
        <v>26019229.41</v>
      </c>
      <c r="O163" s="548" t="s">
        <v>863</v>
      </c>
      <c r="P163" s="909">
        <v>5.9596404180000002</v>
      </c>
      <c r="Q163" s="203" t="s">
        <v>57</v>
      </c>
      <c r="R163" s="205" t="s">
        <v>57</v>
      </c>
      <c r="S163" s="490">
        <v>0</v>
      </c>
      <c r="T163" s="18">
        <v>0</v>
      </c>
      <c r="U163" s="548">
        <v>0</v>
      </c>
      <c r="V163" s="18">
        <v>0</v>
      </c>
      <c r="W163" s="64">
        <v>2</v>
      </c>
      <c r="X163" s="18">
        <v>2</v>
      </c>
      <c r="Y163" s="18">
        <v>0</v>
      </c>
      <c r="Z163" s="18">
        <v>0</v>
      </c>
      <c r="AA163" s="18">
        <v>1</v>
      </c>
      <c r="AB163" s="18">
        <v>1</v>
      </c>
      <c r="AC163" s="18">
        <v>0</v>
      </c>
      <c r="AD163" s="18">
        <v>0</v>
      </c>
      <c r="AE163" s="18">
        <v>0</v>
      </c>
      <c r="AF163" s="18">
        <v>0</v>
      </c>
      <c r="AG163" s="64">
        <v>0</v>
      </c>
      <c r="AH163" s="18">
        <v>0</v>
      </c>
      <c r="AI163" s="64">
        <v>0</v>
      </c>
      <c r="AJ163" s="18">
        <v>0</v>
      </c>
      <c r="AK163" s="18">
        <v>199</v>
      </c>
      <c r="AL163" s="64">
        <v>198</v>
      </c>
      <c r="AM163" s="18">
        <v>11</v>
      </c>
      <c r="AN163" s="18">
        <v>10</v>
      </c>
      <c r="AO163" s="18">
        <v>0</v>
      </c>
      <c r="AP163" s="64">
        <v>0</v>
      </c>
      <c r="AQ163" s="64">
        <v>213</v>
      </c>
      <c r="AR163" s="11">
        <v>211</v>
      </c>
      <c r="AS163" s="17">
        <v>0</v>
      </c>
      <c r="AT163" s="490">
        <v>0</v>
      </c>
      <c r="AU163" s="64">
        <v>0</v>
      </c>
      <c r="AV163" s="18">
        <v>0</v>
      </c>
      <c r="AW163" s="64">
        <v>47.6</v>
      </c>
      <c r="AX163" s="18">
        <v>47.6</v>
      </c>
      <c r="AY163" s="17">
        <v>0</v>
      </c>
      <c r="AZ163" s="490">
        <v>0</v>
      </c>
      <c r="BA163" s="17">
        <v>174</v>
      </c>
      <c r="BB163" s="18">
        <v>174</v>
      </c>
      <c r="BC163" s="17">
        <v>0</v>
      </c>
      <c r="BD163" s="18">
        <v>0</v>
      </c>
      <c r="BE163" s="17">
        <v>0</v>
      </c>
      <c r="BF163" s="18">
        <v>0</v>
      </c>
      <c r="BG163" s="17">
        <v>0</v>
      </c>
      <c r="BH163" s="18">
        <v>0</v>
      </c>
      <c r="BI163" s="17">
        <v>0</v>
      </c>
      <c r="BJ163" s="18">
        <v>0</v>
      </c>
      <c r="BK163" s="17">
        <v>8398.8720000000067</v>
      </c>
      <c r="BL163" s="17">
        <v>8391.271999999999</v>
      </c>
      <c r="BM163" s="17">
        <v>5118.4400000000023</v>
      </c>
      <c r="BN163" s="17">
        <v>138.44</v>
      </c>
      <c r="BO163" s="18">
        <v>0</v>
      </c>
      <c r="BP163" s="18">
        <v>0</v>
      </c>
      <c r="BQ163" s="64">
        <v>13738.912000000009</v>
      </c>
      <c r="BR163" s="18">
        <v>8751.3119999999999</v>
      </c>
      <c r="BS163" s="729">
        <v>2.3053256633578338</v>
      </c>
      <c r="BT163" s="17">
        <v>0</v>
      </c>
      <c r="BU163" s="17">
        <v>0</v>
      </c>
      <c r="BV163" s="17">
        <v>0</v>
      </c>
      <c r="BW163" s="17">
        <v>0</v>
      </c>
      <c r="BX163" s="17">
        <v>0</v>
      </c>
      <c r="BY163" s="17">
        <v>0</v>
      </c>
      <c r="BZ163" s="17">
        <v>0</v>
      </c>
      <c r="CA163" s="17">
        <v>0</v>
      </c>
      <c r="CB163" s="17">
        <v>570065.75999999989</v>
      </c>
      <c r="CC163" s="17">
        <v>570065.75999999989</v>
      </c>
      <c r="CD163" s="17">
        <v>0</v>
      </c>
      <c r="CE163" s="17">
        <v>0</v>
      </c>
      <c r="CF163" s="17">
        <v>0</v>
      </c>
      <c r="CG163" s="17">
        <v>0</v>
      </c>
      <c r="CH163" s="17">
        <v>0</v>
      </c>
      <c r="CI163" s="17">
        <v>0</v>
      </c>
      <c r="CJ163" s="17">
        <v>0</v>
      </c>
      <c r="CK163" s="17">
        <v>0</v>
      </c>
      <c r="CL163" s="702">
        <v>9858931.9084800072</v>
      </c>
      <c r="CM163" s="702">
        <v>9850010.7244799994</v>
      </c>
      <c r="CN163" s="702">
        <v>6008229.6096000029</v>
      </c>
      <c r="CO163" s="702">
        <v>162506.40960000001</v>
      </c>
      <c r="CP163" s="702">
        <v>0</v>
      </c>
      <c r="CQ163" s="702">
        <v>0</v>
      </c>
      <c r="CR163" s="704">
        <v>16437227.278080009</v>
      </c>
      <c r="CS163" s="703">
        <v>10582582.89408</v>
      </c>
      <c r="CT163" s="23" t="s">
        <v>56</v>
      </c>
      <c r="CU163" s="23" t="s">
        <v>56</v>
      </c>
      <c r="CV163" s="23" t="s">
        <v>56</v>
      </c>
      <c r="CW163" s="23" t="s">
        <v>56</v>
      </c>
      <c r="CX163" s="23" t="s">
        <v>56</v>
      </c>
      <c r="CY163" s="23" t="s">
        <v>56</v>
      </c>
      <c r="CZ163" s="23" t="s">
        <v>56</v>
      </c>
      <c r="DA163" s="23" t="s">
        <v>56</v>
      </c>
      <c r="DB163" s="728" t="s">
        <v>56</v>
      </c>
      <c r="DC163" s="10"/>
      <c r="DD163" s="692">
        <v>5.9596404180000002</v>
      </c>
      <c r="DE163" s="120"/>
      <c r="DF163" s="120"/>
      <c r="DG163" s="120"/>
      <c r="DH163" s="140"/>
      <c r="DI163" s="140"/>
      <c r="DJ163" s="140"/>
      <c r="DK163" s="140"/>
      <c r="DL163" s="548" t="s">
        <v>56</v>
      </c>
      <c r="DM163" s="548" t="s">
        <v>56</v>
      </c>
      <c r="DN163" s="203" t="s">
        <v>868</v>
      </c>
      <c r="DO163" s="700">
        <v>1993.9166666666699</v>
      </c>
      <c r="DP163" s="713" t="s">
        <v>56</v>
      </c>
      <c r="DQ163" s="548" t="s">
        <v>56</v>
      </c>
      <c r="DR163" s="673" t="s">
        <v>56</v>
      </c>
      <c r="DS163" s="203" t="s">
        <v>56</v>
      </c>
      <c r="DT163" s="1160" t="s">
        <v>56</v>
      </c>
      <c r="DU163" s="711">
        <v>240.43582563631006</v>
      </c>
      <c r="DV163" s="711">
        <v>-20.122529989302052</v>
      </c>
      <c r="DW163" s="711">
        <v>171.50836671505101</v>
      </c>
      <c r="DX163" s="711">
        <v>43.082119472553558</v>
      </c>
      <c r="DY163" s="710">
        <v>1.3330547080703785</v>
      </c>
      <c r="DZ163" s="710">
        <v>-0.14576165587189349</v>
      </c>
      <c r="EA163" s="710">
        <v>1.24682239981041</v>
      </c>
      <c r="EB163" s="710">
        <v>-6.1776149376485012E-2</v>
      </c>
      <c r="EC163" s="236"/>
      <c r="ED163" s="49"/>
      <c r="EE163" s="232"/>
      <c r="EF163" s="700">
        <v>136237</v>
      </c>
      <c r="EG163" s="712">
        <v>95280.333333333343</v>
      </c>
      <c r="EH163" s="44"/>
    </row>
    <row r="164" spans="1:138" ht="41.25" customHeight="1" x14ac:dyDescent="0.25">
      <c r="A164" s="871" t="s">
        <v>49</v>
      </c>
      <c r="B164" s="656" t="s">
        <v>96</v>
      </c>
      <c r="C164" s="656" t="s">
        <v>175</v>
      </c>
      <c r="D164" s="691" t="s">
        <v>280</v>
      </c>
      <c r="E164" s="656" t="s">
        <v>269</v>
      </c>
      <c r="F164" s="656" t="s">
        <v>1026</v>
      </c>
      <c r="G164" s="901" t="s">
        <v>1027</v>
      </c>
      <c r="H164" s="897" t="s">
        <v>55</v>
      </c>
      <c r="I164" s="17" t="s">
        <v>860</v>
      </c>
      <c r="J164" s="64">
        <v>13.8</v>
      </c>
      <c r="K164" s="665">
        <v>9.2023859406134445</v>
      </c>
      <c r="L164" s="665">
        <v>27.604545397128003</v>
      </c>
      <c r="M164" s="64">
        <v>815</v>
      </c>
      <c r="N164" s="726">
        <v>4489259.8989999993</v>
      </c>
      <c r="O164" s="548" t="s">
        <v>863</v>
      </c>
      <c r="P164" s="909">
        <v>7.0352439689999997</v>
      </c>
      <c r="Q164" s="203" t="s">
        <v>57</v>
      </c>
      <c r="R164" s="205" t="s">
        <v>57</v>
      </c>
      <c r="S164" s="490">
        <v>0</v>
      </c>
      <c r="T164" s="18">
        <v>0</v>
      </c>
      <c r="U164" s="548">
        <v>0</v>
      </c>
      <c r="V164" s="18">
        <v>0</v>
      </c>
      <c r="W164" s="64">
        <v>0</v>
      </c>
      <c r="X164" s="18">
        <v>0</v>
      </c>
      <c r="Y164" s="18">
        <v>0</v>
      </c>
      <c r="Z164" s="18">
        <v>0</v>
      </c>
      <c r="AA164" s="18">
        <v>1</v>
      </c>
      <c r="AB164" s="18">
        <v>1</v>
      </c>
      <c r="AC164" s="18">
        <v>0</v>
      </c>
      <c r="AD164" s="18">
        <v>0</v>
      </c>
      <c r="AE164" s="18">
        <v>1</v>
      </c>
      <c r="AF164" s="18">
        <v>1</v>
      </c>
      <c r="AG164" s="64">
        <v>0</v>
      </c>
      <c r="AH164" s="18">
        <v>0</v>
      </c>
      <c r="AI164" s="64">
        <v>0</v>
      </c>
      <c r="AJ164" s="18">
        <v>0</v>
      </c>
      <c r="AK164" s="18">
        <v>63</v>
      </c>
      <c r="AL164" s="64">
        <v>63</v>
      </c>
      <c r="AM164" s="18">
        <v>6</v>
      </c>
      <c r="AN164" s="18">
        <v>5</v>
      </c>
      <c r="AO164" s="18">
        <v>0</v>
      </c>
      <c r="AP164" s="64">
        <v>0</v>
      </c>
      <c r="AQ164" s="64">
        <v>71</v>
      </c>
      <c r="AR164" s="11">
        <v>70</v>
      </c>
      <c r="AS164" s="17">
        <v>0</v>
      </c>
      <c r="AT164" s="490">
        <v>0</v>
      </c>
      <c r="AU164" s="64">
        <v>0</v>
      </c>
      <c r="AV164" s="18">
        <v>0</v>
      </c>
      <c r="AW164" s="64">
        <v>0</v>
      </c>
      <c r="AX164" s="18">
        <v>0</v>
      </c>
      <c r="AY164" s="17">
        <v>0</v>
      </c>
      <c r="AZ164" s="490">
        <v>0</v>
      </c>
      <c r="BA164" s="17">
        <v>10</v>
      </c>
      <c r="BB164" s="18">
        <v>10</v>
      </c>
      <c r="BC164" s="17">
        <v>0</v>
      </c>
      <c r="BD164" s="18">
        <v>0</v>
      </c>
      <c r="BE164" s="17">
        <v>7200</v>
      </c>
      <c r="BF164" s="18">
        <v>7200</v>
      </c>
      <c r="BG164" s="17">
        <v>0</v>
      </c>
      <c r="BH164" s="18">
        <v>0</v>
      </c>
      <c r="BI164" s="17">
        <v>0</v>
      </c>
      <c r="BJ164" s="18">
        <v>0</v>
      </c>
      <c r="BK164" s="17">
        <v>3467.3799999999997</v>
      </c>
      <c r="BL164" s="17">
        <v>3467.38</v>
      </c>
      <c r="BM164" s="17">
        <v>95.063999999999993</v>
      </c>
      <c r="BN164" s="17">
        <v>80.199999999999989</v>
      </c>
      <c r="BO164" s="18">
        <v>0</v>
      </c>
      <c r="BP164" s="18">
        <v>0</v>
      </c>
      <c r="BQ164" s="64">
        <v>10772.444</v>
      </c>
      <c r="BR164" s="18">
        <v>10757.580000000002</v>
      </c>
      <c r="BS164" s="729">
        <v>1.5312111488197917</v>
      </c>
      <c r="BT164" s="17">
        <v>0</v>
      </c>
      <c r="BU164" s="17">
        <v>0</v>
      </c>
      <c r="BV164" s="17">
        <v>0</v>
      </c>
      <c r="BW164" s="17">
        <v>0</v>
      </c>
      <c r="BX164" s="17">
        <v>0</v>
      </c>
      <c r="BY164" s="17">
        <v>0</v>
      </c>
      <c r="BZ164" s="17">
        <v>0</v>
      </c>
      <c r="CA164" s="17">
        <v>0</v>
      </c>
      <c r="CB164" s="17">
        <v>32762.400000000001</v>
      </c>
      <c r="CC164" s="17">
        <v>32762.400000000001</v>
      </c>
      <c r="CD164" s="17">
        <v>0</v>
      </c>
      <c r="CE164" s="17">
        <v>0</v>
      </c>
      <c r="CF164" s="17">
        <v>46231775.999999993</v>
      </c>
      <c r="CG164" s="17">
        <v>46231775.999999993</v>
      </c>
      <c r="CH164" s="17">
        <v>0</v>
      </c>
      <c r="CI164" s="17">
        <v>0</v>
      </c>
      <c r="CJ164" s="17">
        <v>0</v>
      </c>
      <c r="CK164" s="17">
        <v>0</v>
      </c>
      <c r="CL164" s="702">
        <v>4070149.3391999998</v>
      </c>
      <c r="CM164" s="702">
        <v>4070149.3392000003</v>
      </c>
      <c r="CN164" s="702">
        <v>111589.92576</v>
      </c>
      <c r="CO164" s="702">
        <v>94141.967999999993</v>
      </c>
      <c r="CP164" s="702">
        <v>0</v>
      </c>
      <c r="CQ164" s="702">
        <v>0</v>
      </c>
      <c r="CR164" s="704">
        <v>50446277.664959989</v>
      </c>
      <c r="CS164" s="703">
        <v>50428829.707199991</v>
      </c>
      <c r="CT164" s="23" t="s">
        <v>56</v>
      </c>
      <c r="CU164" s="23" t="s">
        <v>56</v>
      </c>
      <c r="CV164" s="23" t="s">
        <v>56</v>
      </c>
      <c r="CW164" s="23" t="s">
        <v>56</v>
      </c>
      <c r="CX164" s="23" t="s">
        <v>56</v>
      </c>
      <c r="CY164" s="23" t="s">
        <v>56</v>
      </c>
      <c r="CZ164" s="23" t="s">
        <v>56</v>
      </c>
      <c r="DA164" s="23" t="s">
        <v>56</v>
      </c>
      <c r="DB164" s="728" t="s">
        <v>56</v>
      </c>
      <c r="DC164" s="10"/>
      <c r="DD164" s="692">
        <v>7.0352439689999997</v>
      </c>
      <c r="DE164" s="120"/>
      <c r="DF164" s="120"/>
      <c r="DG164" s="120"/>
      <c r="DH164" s="140"/>
      <c r="DI164" s="140"/>
      <c r="DJ164" s="140"/>
      <c r="DK164" s="140"/>
      <c r="DL164" s="548" t="s">
        <v>56</v>
      </c>
      <c r="DM164" s="548" t="s">
        <v>56</v>
      </c>
      <c r="DN164" s="203" t="s">
        <v>55</v>
      </c>
      <c r="DO164" s="700" t="s">
        <v>56</v>
      </c>
      <c r="DP164" s="713" t="s">
        <v>56</v>
      </c>
      <c r="DQ164" s="548" t="s">
        <v>56</v>
      </c>
      <c r="DR164" s="673" t="s">
        <v>56</v>
      </c>
      <c r="DS164" s="203" t="s">
        <v>56</v>
      </c>
      <c r="DT164" s="1160" t="s">
        <v>56</v>
      </c>
      <c r="DU164" s="711">
        <v>32.725546434576216</v>
      </c>
      <c r="DV164" s="711">
        <v>142.45152845411201</v>
      </c>
      <c r="DW164" s="711">
        <v>29.0653809838672</v>
      </c>
      <c r="DX164" s="711">
        <v>111.26641714803979</v>
      </c>
      <c r="DY164" s="710">
        <v>0.22668380971219473</v>
      </c>
      <c r="DZ164" s="710">
        <v>1.12924475083341</v>
      </c>
      <c r="EA164" s="710">
        <v>0.223898574858371</v>
      </c>
      <c r="EB164" s="710">
        <v>1.093957184732989</v>
      </c>
      <c r="EC164" s="236"/>
      <c r="ED164" s="49"/>
      <c r="EE164" s="232"/>
      <c r="EF164" s="700">
        <v>0</v>
      </c>
      <c r="EG164" s="712">
        <v>50120.333333333336</v>
      </c>
      <c r="EH164" s="44"/>
    </row>
    <row r="165" spans="1:138" ht="41.25" customHeight="1" x14ac:dyDescent="0.25">
      <c r="A165" s="871" t="s">
        <v>49</v>
      </c>
      <c r="B165" s="656" t="s">
        <v>96</v>
      </c>
      <c r="C165" s="656" t="s">
        <v>175</v>
      </c>
      <c r="D165" s="691" t="s">
        <v>1028</v>
      </c>
      <c r="E165" s="656" t="s">
        <v>269</v>
      </c>
      <c r="F165" s="656" t="s">
        <v>1029</v>
      </c>
      <c r="G165" s="901" t="s">
        <v>1030</v>
      </c>
      <c r="H165" s="897" t="s">
        <v>55</v>
      </c>
      <c r="I165" s="17" t="s">
        <v>860</v>
      </c>
      <c r="J165" s="64">
        <v>13.8</v>
      </c>
      <c r="K165" s="665">
        <v>11.783834464214101</v>
      </c>
      <c r="L165" s="665">
        <v>28.816666606728003</v>
      </c>
      <c r="M165" s="64">
        <v>836</v>
      </c>
      <c r="N165" s="726">
        <v>15147034</v>
      </c>
      <c r="O165" s="548" t="s">
        <v>863</v>
      </c>
      <c r="P165" s="909">
        <v>6.2145982980000003</v>
      </c>
      <c r="Q165" s="203" t="s">
        <v>57</v>
      </c>
      <c r="R165" s="205" t="s">
        <v>57</v>
      </c>
      <c r="S165" s="490">
        <v>0</v>
      </c>
      <c r="T165" s="18">
        <v>0</v>
      </c>
      <c r="U165" s="548">
        <v>0</v>
      </c>
      <c r="V165" s="18">
        <v>0</v>
      </c>
      <c r="W165" s="64">
        <v>0</v>
      </c>
      <c r="X165" s="18">
        <v>0</v>
      </c>
      <c r="Y165" s="18">
        <v>0</v>
      </c>
      <c r="Z165" s="18">
        <v>0</v>
      </c>
      <c r="AA165" s="18">
        <v>0</v>
      </c>
      <c r="AB165" s="18">
        <v>0</v>
      </c>
      <c r="AC165" s="18">
        <v>0</v>
      </c>
      <c r="AD165" s="18">
        <v>0</v>
      </c>
      <c r="AE165" s="18">
        <v>0</v>
      </c>
      <c r="AF165" s="18">
        <v>0</v>
      </c>
      <c r="AG165" s="64">
        <v>0</v>
      </c>
      <c r="AH165" s="18">
        <v>0</v>
      </c>
      <c r="AI165" s="64">
        <v>0</v>
      </c>
      <c r="AJ165" s="18">
        <v>0</v>
      </c>
      <c r="AK165" s="18">
        <v>79</v>
      </c>
      <c r="AL165" s="64">
        <v>77</v>
      </c>
      <c r="AM165" s="18">
        <v>2</v>
      </c>
      <c r="AN165" s="18">
        <v>2</v>
      </c>
      <c r="AO165" s="18">
        <v>0</v>
      </c>
      <c r="AP165" s="64">
        <v>0</v>
      </c>
      <c r="AQ165" s="64">
        <v>81</v>
      </c>
      <c r="AR165" s="11">
        <v>79</v>
      </c>
      <c r="AS165" s="17">
        <v>0</v>
      </c>
      <c r="AT165" s="490">
        <v>0</v>
      </c>
      <c r="AU165" s="64">
        <v>0</v>
      </c>
      <c r="AV165" s="18">
        <v>0</v>
      </c>
      <c r="AW165" s="64">
        <v>0</v>
      </c>
      <c r="AX165" s="18">
        <v>0</v>
      </c>
      <c r="AY165" s="17">
        <v>0</v>
      </c>
      <c r="AZ165" s="490">
        <v>0</v>
      </c>
      <c r="BA165" s="17">
        <v>0</v>
      </c>
      <c r="BB165" s="18">
        <v>0</v>
      </c>
      <c r="BC165" s="17">
        <v>0</v>
      </c>
      <c r="BD165" s="18">
        <v>0</v>
      </c>
      <c r="BE165" s="17">
        <v>0</v>
      </c>
      <c r="BF165" s="18">
        <v>0</v>
      </c>
      <c r="BG165" s="17">
        <v>0</v>
      </c>
      <c r="BH165" s="18">
        <v>0</v>
      </c>
      <c r="BI165" s="17">
        <v>0</v>
      </c>
      <c r="BJ165" s="18">
        <v>0</v>
      </c>
      <c r="BK165" s="17">
        <v>2178.6719999999996</v>
      </c>
      <c r="BL165" s="17">
        <v>2168.0720000000001</v>
      </c>
      <c r="BM165" s="17">
        <v>16.600000000000001</v>
      </c>
      <c r="BN165" s="17">
        <v>16.600000000000001</v>
      </c>
      <c r="BO165" s="18">
        <v>0</v>
      </c>
      <c r="BP165" s="18">
        <v>0</v>
      </c>
      <c r="BQ165" s="64">
        <v>2195.2719999999995</v>
      </c>
      <c r="BR165" s="18">
        <v>2184.672</v>
      </c>
      <c r="BS165" s="729">
        <v>0.35324439243426053</v>
      </c>
      <c r="BT165" s="17">
        <v>0</v>
      </c>
      <c r="BU165" s="17">
        <v>0</v>
      </c>
      <c r="BV165" s="17">
        <v>0</v>
      </c>
      <c r="BW165" s="17">
        <v>0</v>
      </c>
      <c r="BX165" s="17">
        <v>0</v>
      </c>
      <c r="BY165" s="17">
        <v>0</v>
      </c>
      <c r="BZ165" s="17">
        <v>0</v>
      </c>
      <c r="CA165" s="17">
        <v>0</v>
      </c>
      <c r="CB165" s="17">
        <v>0</v>
      </c>
      <c r="CC165" s="17">
        <v>0</v>
      </c>
      <c r="CD165" s="17">
        <v>0</v>
      </c>
      <c r="CE165" s="17">
        <v>0</v>
      </c>
      <c r="CF165" s="17">
        <v>0</v>
      </c>
      <c r="CG165" s="17">
        <v>0</v>
      </c>
      <c r="CH165" s="17">
        <v>0</v>
      </c>
      <c r="CI165" s="17">
        <v>0</v>
      </c>
      <c r="CJ165" s="17">
        <v>0</v>
      </c>
      <c r="CK165" s="17">
        <v>0</v>
      </c>
      <c r="CL165" s="702">
        <v>2557412.3404799993</v>
      </c>
      <c r="CM165" s="702">
        <v>2544969.6364800003</v>
      </c>
      <c r="CN165" s="702">
        <v>19485.744000000002</v>
      </c>
      <c r="CO165" s="702">
        <v>19485.744000000002</v>
      </c>
      <c r="CP165" s="702">
        <v>0</v>
      </c>
      <c r="CQ165" s="702">
        <v>0</v>
      </c>
      <c r="CR165" s="704">
        <v>2576898.0844799993</v>
      </c>
      <c r="CS165" s="703">
        <v>2564455.3804800003</v>
      </c>
      <c r="CT165" s="23" t="s">
        <v>56</v>
      </c>
      <c r="CU165" s="23" t="s">
        <v>56</v>
      </c>
      <c r="CV165" s="23" t="s">
        <v>56</v>
      </c>
      <c r="CW165" s="23" t="s">
        <v>56</v>
      </c>
      <c r="CX165" s="23" t="s">
        <v>56</v>
      </c>
      <c r="CY165" s="23" t="s">
        <v>56</v>
      </c>
      <c r="CZ165" s="23" t="s">
        <v>56</v>
      </c>
      <c r="DA165" s="23" t="s">
        <v>56</v>
      </c>
      <c r="DB165" s="728" t="s">
        <v>56</v>
      </c>
      <c r="DC165" s="10"/>
      <c r="DD165" s="692">
        <v>6.2145982980000003</v>
      </c>
      <c r="DE165" s="120"/>
      <c r="DF165" s="120"/>
      <c r="DG165" s="120"/>
      <c r="DH165" s="140"/>
      <c r="DI165" s="140"/>
      <c r="DJ165" s="140"/>
      <c r="DK165" s="140"/>
      <c r="DL165" s="548" t="s">
        <v>56</v>
      </c>
      <c r="DM165" s="548" t="s">
        <v>56</v>
      </c>
      <c r="DN165" s="203" t="s">
        <v>55</v>
      </c>
      <c r="DO165" s="700" t="s">
        <v>56</v>
      </c>
      <c r="DP165" s="713" t="s">
        <v>56</v>
      </c>
      <c r="DQ165" s="548" t="s">
        <v>56</v>
      </c>
      <c r="DR165" s="673" t="s">
        <v>56</v>
      </c>
      <c r="DS165" s="203" t="s">
        <v>56</v>
      </c>
      <c r="DT165" s="1160" t="s">
        <v>56</v>
      </c>
      <c r="DU165" s="711">
        <v>180.52987012987012</v>
      </c>
      <c r="DV165" s="711">
        <v>52.455523676905472</v>
      </c>
      <c r="DW165" s="711">
        <v>178.93376616023599</v>
      </c>
      <c r="DX165" s="711">
        <v>-88.25786360075459</v>
      </c>
      <c r="DY165" s="710">
        <v>1.1370851370851371</v>
      </c>
      <c r="DZ165" s="710">
        <v>-0.55576702507580988</v>
      </c>
      <c r="EA165" s="710">
        <v>1.1343670874224601</v>
      </c>
      <c r="EB165" s="710">
        <v>-0.68434121934853942</v>
      </c>
      <c r="EC165" s="236"/>
      <c r="ED165" s="49"/>
      <c r="EE165" s="232"/>
      <c r="EF165" s="700">
        <v>125816</v>
      </c>
      <c r="EG165" s="712">
        <v>-89276</v>
      </c>
      <c r="EH165" s="44"/>
    </row>
    <row r="166" spans="1:138" ht="41.25" customHeight="1" x14ac:dyDescent="0.25">
      <c r="A166" s="871" t="s">
        <v>49</v>
      </c>
      <c r="B166" s="656" t="s">
        <v>96</v>
      </c>
      <c r="C166" s="656" t="s">
        <v>175</v>
      </c>
      <c r="D166" s="691" t="s">
        <v>283</v>
      </c>
      <c r="E166" s="656" t="s">
        <v>284</v>
      </c>
      <c r="F166" s="656" t="s">
        <v>285</v>
      </c>
      <c r="G166" s="901" t="s">
        <v>284</v>
      </c>
      <c r="H166" s="897" t="s">
        <v>55</v>
      </c>
      <c r="I166" s="17" t="s">
        <v>860</v>
      </c>
      <c r="J166" s="64">
        <v>13.8</v>
      </c>
      <c r="K166" s="665">
        <v>12.668219606558768</v>
      </c>
      <c r="L166" s="665">
        <v>62.160605931312006</v>
      </c>
      <c r="M166" s="64">
        <v>2456</v>
      </c>
      <c r="N166" s="726">
        <v>38765126.18</v>
      </c>
      <c r="O166" s="548" t="s">
        <v>874</v>
      </c>
      <c r="P166" s="909">
        <v>9.8636829400000003</v>
      </c>
      <c r="Q166" s="203" t="s">
        <v>57</v>
      </c>
      <c r="R166" s="205" t="s">
        <v>57</v>
      </c>
      <c r="S166" s="490">
        <v>0</v>
      </c>
      <c r="T166" s="18">
        <v>0</v>
      </c>
      <c r="U166" s="548">
        <v>0</v>
      </c>
      <c r="V166" s="18">
        <v>0</v>
      </c>
      <c r="W166" s="64">
        <v>0</v>
      </c>
      <c r="X166" s="18">
        <v>0</v>
      </c>
      <c r="Y166" s="18">
        <v>0</v>
      </c>
      <c r="Z166" s="18">
        <v>0</v>
      </c>
      <c r="AA166" s="18">
        <v>0</v>
      </c>
      <c r="AB166" s="18">
        <v>0</v>
      </c>
      <c r="AC166" s="18">
        <v>0</v>
      </c>
      <c r="AD166" s="18">
        <v>0</v>
      </c>
      <c r="AE166" s="18">
        <v>0</v>
      </c>
      <c r="AF166" s="18">
        <v>0</v>
      </c>
      <c r="AG166" s="64">
        <v>0</v>
      </c>
      <c r="AH166" s="18">
        <v>0</v>
      </c>
      <c r="AI166" s="64">
        <v>0</v>
      </c>
      <c r="AJ166" s="18">
        <v>0</v>
      </c>
      <c r="AK166" s="18">
        <v>176</v>
      </c>
      <c r="AL166" s="64">
        <v>174</v>
      </c>
      <c r="AM166" s="18">
        <v>6</v>
      </c>
      <c r="AN166" s="18">
        <v>6</v>
      </c>
      <c r="AO166" s="18">
        <v>0</v>
      </c>
      <c r="AP166" s="64">
        <v>0</v>
      </c>
      <c r="AQ166" s="64">
        <v>182</v>
      </c>
      <c r="AR166" s="11">
        <v>180</v>
      </c>
      <c r="AS166" s="17">
        <v>0</v>
      </c>
      <c r="AT166" s="490">
        <v>0</v>
      </c>
      <c r="AU166" s="64">
        <v>0</v>
      </c>
      <c r="AV166" s="18">
        <v>0</v>
      </c>
      <c r="AW166" s="64">
        <v>0</v>
      </c>
      <c r="AX166" s="18">
        <v>0</v>
      </c>
      <c r="AY166" s="17">
        <v>0</v>
      </c>
      <c r="AZ166" s="490">
        <v>0</v>
      </c>
      <c r="BA166" s="17">
        <v>0</v>
      </c>
      <c r="BB166" s="18">
        <v>0</v>
      </c>
      <c r="BC166" s="17">
        <v>0</v>
      </c>
      <c r="BD166" s="18">
        <v>0</v>
      </c>
      <c r="BE166" s="17">
        <v>0</v>
      </c>
      <c r="BF166" s="18">
        <v>0</v>
      </c>
      <c r="BG166" s="17">
        <v>0</v>
      </c>
      <c r="BH166" s="18">
        <v>0</v>
      </c>
      <c r="BI166" s="17">
        <v>0</v>
      </c>
      <c r="BJ166" s="18">
        <v>0</v>
      </c>
      <c r="BK166" s="17">
        <v>12476.678000000002</v>
      </c>
      <c r="BL166" s="17">
        <v>12461.477999999999</v>
      </c>
      <c r="BM166" s="17">
        <v>1029.24</v>
      </c>
      <c r="BN166" s="17">
        <v>1029.24</v>
      </c>
      <c r="BO166" s="18">
        <v>0</v>
      </c>
      <c r="BP166" s="18">
        <v>0</v>
      </c>
      <c r="BQ166" s="64">
        <v>13505.918000000001</v>
      </c>
      <c r="BR166" s="18">
        <v>13490.717999999999</v>
      </c>
      <c r="BS166" s="729">
        <v>1.3692571103669315</v>
      </c>
      <c r="BT166" s="17">
        <v>0</v>
      </c>
      <c r="BU166" s="17">
        <v>0</v>
      </c>
      <c r="BV166" s="17">
        <v>0</v>
      </c>
      <c r="BW166" s="17">
        <v>0</v>
      </c>
      <c r="BX166" s="17">
        <v>0</v>
      </c>
      <c r="BY166" s="17">
        <v>0</v>
      </c>
      <c r="BZ166" s="17">
        <v>0</v>
      </c>
      <c r="CA166" s="17">
        <v>0</v>
      </c>
      <c r="CB166" s="17">
        <v>0</v>
      </c>
      <c r="CC166" s="17">
        <v>0</v>
      </c>
      <c r="CD166" s="17">
        <v>0</v>
      </c>
      <c r="CE166" s="17">
        <v>0</v>
      </c>
      <c r="CF166" s="17">
        <v>0</v>
      </c>
      <c r="CG166" s="17">
        <v>0</v>
      </c>
      <c r="CH166" s="17">
        <v>0</v>
      </c>
      <c r="CI166" s="17">
        <v>0</v>
      </c>
      <c r="CJ166" s="17">
        <v>0</v>
      </c>
      <c r="CK166" s="17">
        <v>0</v>
      </c>
      <c r="CL166" s="702">
        <v>14645623.703520004</v>
      </c>
      <c r="CM166" s="702">
        <v>14627781.335520001</v>
      </c>
      <c r="CN166" s="702">
        <v>1208163.0815999999</v>
      </c>
      <c r="CO166" s="702">
        <v>1208163.0815999999</v>
      </c>
      <c r="CP166" s="702">
        <v>0</v>
      </c>
      <c r="CQ166" s="702">
        <v>0</v>
      </c>
      <c r="CR166" s="704">
        <v>15853786.785120003</v>
      </c>
      <c r="CS166" s="703">
        <v>15835944.41712</v>
      </c>
      <c r="CT166" s="23" t="s">
        <v>56</v>
      </c>
      <c r="CU166" s="23" t="s">
        <v>56</v>
      </c>
      <c r="CV166" s="23" t="s">
        <v>56</v>
      </c>
      <c r="CW166" s="23" t="s">
        <v>56</v>
      </c>
      <c r="CX166" s="23" t="s">
        <v>56</v>
      </c>
      <c r="CY166" s="23" t="s">
        <v>56</v>
      </c>
      <c r="CZ166" s="23" t="s">
        <v>56</v>
      </c>
      <c r="DA166" s="23" t="s">
        <v>56</v>
      </c>
      <c r="DB166" s="728" t="s">
        <v>56</v>
      </c>
      <c r="DC166" s="10"/>
      <c r="DD166" s="692">
        <v>9.8636829400000003</v>
      </c>
      <c r="DE166" s="120"/>
      <c r="DF166" s="120"/>
      <c r="DG166" s="120"/>
      <c r="DH166" s="140"/>
      <c r="DI166" s="140"/>
      <c r="DJ166" s="140"/>
      <c r="DK166" s="140"/>
      <c r="DL166" s="548" t="s">
        <v>56</v>
      </c>
      <c r="DM166" s="548" t="s">
        <v>56</v>
      </c>
      <c r="DN166" s="203" t="s">
        <v>868</v>
      </c>
      <c r="DO166" s="700">
        <v>2450.4166666666702</v>
      </c>
      <c r="DP166" s="713" t="s">
        <v>56</v>
      </c>
      <c r="DQ166" s="548" t="s">
        <v>56</v>
      </c>
      <c r="DR166" s="673" t="s">
        <v>56</v>
      </c>
      <c r="DS166" s="203" t="s">
        <v>56</v>
      </c>
      <c r="DT166" s="1160" t="s">
        <v>56</v>
      </c>
      <c r="DU166" s="711">
        <v>73.688284305390141</v>
      </c>
      <c r="DV166" s="711">
        <v>35.724300786759116</v>
      </c>
      <c r="DW166" s="711">
        <v>74.4849083992885</v>
      </c>
      <c r="DX166" s="711">
        <v>-3.8495116234103932</v>
      </c>
      <c r="DY166" s="710">
        <v>0.15956469988097241</v>
      </c>
      <c r="DZ166" s="710">
        <v>0.49773543266400688</v>
      </c>
      <c r="EA166" s="710">
        <v>0.15955896619416901</v>
      </c>
      <c r="EB166" s="710">
        <v>0.45872513458171305</v>
      </c>
      <c r="EC166" s="236"/>
      <c r="ED166" s="49"/>
      <c r="EE166" s="232"/>
      <c r="EF166" s="700">
        <v>122952</v>
      </c>
      <c r="EG166" s="712">
        <v>-122952</v>
      </c>
      <c r="EH166" s="44"/>
    </row>
    <row r="167" spans="1:138" ht="41.25" customHeight="1" x14ac:dyDescent="0.25">
      <c r="A167" s="871" t="s">
        <v>49</v>
      </c>
      <c r="B167" s="656" t="s">
        <v>96</v>
      </c>
      <c r="C167" s="656" t="s">
        <v>175</v>
      </c>
      <c r="D167" s="691" t="s">
        <v>283</v>
      </c>
      <c r="E167" s="656" t="s">
        <v>284</v>
      </c>
      <c r="F167" s="656" t="s">
        <v>286</v>
      </c>
      <c r="G167" s="901" t="s">
        <v>284</v>
      </c>
      <c r="H167" s="897" t="s">
        <v>55</v>
      </c>
      <c r="I167" s="17" t="s">
        <v>860</v>
      </c>
      <c r="J167" s="64">
        <v>13.8</v>
      </c>
      <c r="K167" s="665">
        <v>10.158477986391464</v>
      </c>
      <c r="L167" s="665">
        <v>39.781818099072005</v>
      </c>
      <c r="M167" s="64">
        <v>1670</v>
      </c>
      <c r="N167" s="726">
        <v>32847025.329999998</v>
      </c>
      <c r="O167" s="548" t="s">
        <v>874</v>
      </c>
      <c r="P167" s="909">
        <v>8.3578379680000001</v>
      </c>
      <c r="Q167" s="203" t="s">
        <v>57</v>
      </c>
      <c r="R167" s="205" t="s">
        <v>57</v>
      </c>
      <c r="S167" s="490">
        <v>0</v>
      </c>
      <c r="T167" s="18">
        <v>0</v>
      </c>
      <c r="U167" s="548">
        <v>0</v>
      </c>
      <c r="V167" s="18">
        <v>0</v>
      </c>
      <c r="W167" s="64">
        <v>0</v>
      </c>
      <c r="X167" s="18">
        <v>0</v>
      </c>
      <c r="Y167" s="18">
        <v>0</v>
      </c>
      <c r="Z167" s="18">
        <v>0</v>
      </c>
      <c r="AA167" s="18">
        <v>0</v>
      </c>
      <c r="AB167" s="18">
        <v>0</v>
      </c>
      <c r="AC167" s="18">
        <v>0</v>
      </c>
      <c r="AD167" s="18">
        <v>0</v>
      </c>
      <c r="AE167" s="18">
        <v>0</v>
      </c>
      <c r="AF167" s="18">
        <v>0</v>
      </c>
      <c r="AG167" s="64">
        <v>0</v>
      </c>
      <c r="AH167" s="18">
        <v>0</v>
      </c>
      <c r="AI167" s="64">
        <v>0</v>
      </c>
      <c r="AJ167" s="18">
        <v>0</v>
      </c>
      <c r="AK167" s="18">
        <v>127</v>
      </c>
      <c r="AL167" s="64">
        <v>126</v>
      </c>
      <c r="AM167" s="18">
        <v>3</v>
      </c>
      <c r="AN167" s="18">
        <v>3</v>
      </c>
      <c r="AO167" s="18">
        <v>0</v>
      </c>
      <c r="AP167" s="64">
        <v>0</v>
      </c>
      <c r="AQ167" s="64">
        <v>130</v>
      </c>
      <c r="AR167" s="11">
        <v>129</v>
      </c>
      <c r="AS167" s="17">
        <v>0</v>
      </c>
      <c r="AT167" s="490">
        <v>0</v>
      </c>
      <c r="AU167" s="64">
        <v>0</v>
      </c>
      <c r="AV167" s="18">
        <v>0</v>
      </c>
      <c r="AW167" s="64">
        <v>0</v>
      </c>
      <c r="AX167" s="18">
        <v>0</v>
      </c>
      <c r="AY167" s="17">
        <v>0</v>
      </c>
      <c r="AZ167" s="490">
        <v>0</v>
      </c>
      <c r="BA167" s="17">
        <v>0</v>
      </c>
      <c r="BB167" s="18">
        <v>0</v>
      </c>
      <c r="BC167" s="17">
        <v>0</v>
      </c>
      <c r="BD167" s="18">
        <v>0</v>
      </c>
      <c r="BE167" s="17">
        <v>0</v>
      </c>
      <c r="BF167" s="18">
        <v>0</v>
      </c>
      <c r="BG167" s="17">
        <v>0</v>
      </c>
      <c r="BH167" s="18">
        <v>0</v>
      </c>
      <c r="BI167" s="17">
        <v>0</v>
      </c>
      <c r="BJ167" s="18">
        <v>0</v>
      </c>
      <c r="BK167" s="17">
        <v>9907.4200000000037</v>
      </c>
      <c r="BL167" s="17">
        <v>9902.68</v>
      </c>
      <c r="BM167" s="17">
        <v>37.160000000000004</v>
      </c>
      <c r="BN167" s="17">
        <v>37.160000000000004</v>
      </c>
      <c r="BO167" s="18">
        <v>0</v>
      </c>
      <c r="BP167" s="18">
        <v>0</v>
      </c>
      <c r="BQ167" s="64">
        <v>9944.5800000000036</v>
      </c>
      <c r="BR167" s="18">
        <v>9939.84</v>
      </c>
      <c r="BS167" s="729">
        <v>1.1898507769683055</v>
      </c>
      <c r="BT167" s="17">
        <v>0</v>
      </c>
      <c r="BU167" s="17">
        <v>0</v>
      </c>
      <c r="BV167" s="17">
        <v>0</v>
      </c>
      <c r="BW167" s="17">
        <v>0</v>
      </c>
      <c r="BX167" s="17">
        <v>0</v>
      </c>
      <c r="BY167" s="17">
        <v>0</v>
      </c>
      <c r="BZ167" s="17">
        <v>0</v>
      </c>
      <c r="CA167" s="17">
        <v>0</v>
      </c>
      <c r="CB167" s="17">
        <v>0</v>
      </c>
      <c r="CC167" s="17">
        <v>0</v>
      </c>
      <c r="CD167" s="17">
        <v>0</v>
      </c>
      <c r="CE167" s="17">
        <v>0</v>
      </c>
      <c r="CF167" s="17">
        <v>0</v>
      </c>
      <c r="CG167" s="17">
        <v>0</v>
      </c>
      <c r="CH167" s="17">
        <v>0</v>
      </c>
      <c r="CI167" s="17">
        <v>0</v>
      </c>
      <c r="CJ167" s="17">
        <v>0</v>
      </c>
      <c r="CK167" s="17">
        <v>0</v>
      </c>
      <c r="CL167" s="702">
        <v>11629725.892800003</v>
      </c>
      <c r="CM167" s="702">
        <v>11624161.891200002</v>
      </c>
      <c r="CN167" s="702">
        <v>43619.894400000012</v>
      </c>
      <c r="CO167" s="702">
        <v>43619.894400000012</v>
      </c>
      <c r="CP167" s="702">
        <v>0</v>
      </c>
      <c r="CQ167" s="702">
        <v>0</v>
      </c>
      <c r="CR167" s="704">
        <v>11673345.787200004</v>
      </c>
      <c r="CS167" s="703">
        <v>11667781.785600003</v>
      </c>
      <c r="CT167" s="23">
        <v>3</v>
      </c>
      <c r="CU167" s="23">
        <v>11</v>
      </c>
      <c r="CV167" s="23" t="s">
        <v>1031</v>
      </c>
      <c r="CW167" s="23">
        <v>11</v>
      </c>
      <c r="CX167" s="23">
        <v>66</v>
      </c>
      <c r="CY167" s="23">
        <v>0</v>
      </c>
      <c r="CZ167" s="23">
        <v>0</v>
      </c>
      <c r="DA167" s="23" t="s">
        <v>1032</v>
      </c>
      <c r="DB167" s="728" t="s">
        <v>56</v>
      </c>
      <c r="DC167" s="10"/>
      <c r="DD167" s="692">
        <v>8.3578379680000001</v>
      </c>
      <c r="DE167" s="120"/>
      <c r="DF167" s="120"/>
      <c r="DG167" s="120"/>
      <c r="DH167" s="140"/>
      <c r="DI167" s="140"/>
      <c r="DJ167" s="140"/>
      <c r="DK167" s="140"/>
      <c r="DL167" s="548" t="s">
        <v>56</v>
      </c>
      <c r="DM167" s="548" t="s">
        <v>56</v>
      </c>
      <c r="DN167" s="203" t="s">
        <v>868</v>
      </c>
      <c r="DO167" s="700">
        <v>1697.25</v>
      </c>
      <c r="DP167" s="713" t="s">
        <v>56</v>
      </c>
      <c r="DQ167" s="548" t="s">
        <v>56</v>
      </c>
      <c r="DR167" s="673" t="s">
        <v>56</v>
      </c>
      <c r="DS167" s="203" t="s">
        <v>56</v>
      </c>
      <c r="DT167" s="1160" t="s">
        <v>56</v>
      </c>
      <c r="DU167" s="711">
        <v>41.870083959345997</v>
      </c>
      <c r="DV167" s="711">
        <v>130.63877254342142</v>
      </c>
      <c r="DW167" s="711">
        <v>41.907188131543201</v>
      </c>
      <c r="DX167" s="711">
        <v>130.14260535487594</v>
      </c>
      <c r="DY167" s="710">
        <v>0.25394019737811163</v>
      </c>
      <c r="DZ167" s="710">
        <v>0.74044530770720174</v>
      </c>
      <c r="EA167" s="710">
        <v>0.25360538690127798</v>
      </c>
      <c r="EB167" s="710">
        <v>0.73914983608805496</v>
      </c>
      <c r="EC167" s="236"/>
      <c r="ED167" s="49"/>
      <c r="EE167" s="232"/>
      <c r="EF167" s="700">
        <v>0</v>
      </c>
      <c r="EG167" s="712">
        <v>129488.66666666667</v>
      </c>
      <c r="EH167" s="44"/>
    </row>
    <row r="168" spans="1:138" ht="41.25" customHeight="1" x14ac:dyDescent="0.25">
      <c r="A168" s="871" t="s">
        <v>49</v>
      </c>
      <c r="B168" s="656" t="s">
        <v>96</v>
      </c>
      <c r="C168" s="656" t="s">
        <v>175</v>
      </c>
      <c r="D168" s="691" t="s">
        <v>290</v>
      </c>
      <c r="E168" s="656" t="s">
        <v>177</v>
      </c>
      <c r="F168" s="656" t="s">
        <v>1033</v>
      </c>
      <c r="G168" s="901" t="s">
        <v>177</v>
      </c>
      <c r="H168" s="897" t="s">
        <v>55</v>
      </c>
      <c r="I168" s="17" t="s">
        <v>860</v>
      </c>
      <c r="J168" s="64">
        <v>4.16</v>
      </c>
      <c r="K168" s="665">
        <v>2.1832154019244183</v>
      </c>
      <c r="L168" s="665">
        <v>3.7640151436860001</v>
      </c>
      <c r="M168" s="64">
        <v>624</v>
      </c>
      <c r="N168" s="726">
        <v>1793446.4040000001</v>
      </c>
      <c r="O168" s="548" t="s">
        <v>874</v>
      </c>
      <c r="P168" s="909">
        <v>0.45633765300000001</v>
      </c>
      <c r="Q168" s="203" t="s">
        <v>57</v>
      </c>
      <c r="R168" s="205" t="s">
        <v>57</v>
      </c>
      <c r="S168" s="490">
        <v>0</v>
      </c>
      <c r="T168" s="18">
        <v>0</v>
      </c>
      <c r="U168" s="548">
        <v>0</v>
      </c>
      <c r="V168" s="18">
        <v>0</v>
      </c>
      <c r="W168" s="64">
        <v>0</v>
      </c>
      <c r="X168" s="18">
        <v>0</v>
      </c>
      <c r="Y168" s="18">
        <v>0</v>
      </c>
      <c r="Z168" s="18">
        <v>0</v>
      </c>
      <c r="AA168" s="18">
        <v>0</v>
      </c>
      <c r="AB168" s="18">
        <v>0</v>
      </c>
      <c r="AC168" s="18">
        <v>0</v>
      </c>
      <c r="AD168" s="18">
        <v>0</v>
      </c>
      <c r="AE168" s="18">
        <v>0</v>
      </c>
      <c r="AF168" s="18">
        <v>0</v>
      </c>
      <c r="AG168" s="64">
        <v>0</v>
      </c>
      <c r="AH168" s="18">
        <v>0</v>
      </c>
      <c r="AI168" s="64">
        <v>0</v>
      </c>
      <c r="AJ168" s="18">
        <v>0</v>
      </c>
      <c r="AK168" s="18">
        <v>7</v>
      </c>
      <c r="AL168" s="64">
        <v>7</v>
      </c>
      <c r="AM168" s="18">
        <v>0</v>
      </c>
      <c r="AN168" s="18" t="s">
        <v>58</v>
      </c>
      <c r="AO168" s="18">
        <v>0</v>
      </c>
      <c r="AP168" s="64">
        <v>0</v>
      </c>
      <c r="AQ168" s="64">
        <v>7</v>
      </c>
      <c r="AR168" s="11">
        <v>7</v>
      </c>
      <c r="AS168" s="17">
        <v>0</v>
      </c>
      <c r="AT168" s="490">
        <v>0</v>
      </c>
      <c r="AU168" s="64">
        <v>0</v>
      </c>
      <c r="AV168" s="18">
        <v>0</v>
      </c>
      <c r="AW168" s="64">
        <v>0</v>
      </c>
      <c r="AX168" s="18">
        <v>0</v>
      </c>
      <c r="AY168" s="17">
        <v>0</v>
      </c>
      <c r="AZ168" s="490">
        <v>0</v>
      </c>
      <c r="BA168" s="17">
        <v>0</v>
      </c>
      <c r="BB168" s="18">
        <v>0</v>
      </c>
      <c r="BC168" s="17">
        <v>0</v>
      </c>
      <c r="BD168" s="18">
        <v>0</v>
      </c>
      <c r="BE168" s="17">
        <v>0</v>
      </c>
      <c r="BF168" s="18">
        <v>0</v>
      </c>
      <c r="BG168" s="17">
        <v>0</v>
      </c>
      <c r="BH168" s="18">
        <v>0</v>
      </c>
      <c r="BI168" s="17">
        <v>0</v>
      </c>
      <c r="BJ168" s="18">
        <v>0</v>
      </c>
      <c r="BK168" s="17">
        <v>69.259999999999991</v>
      </c>
      <c r="BL168" s="17">
        <v>69.259999999999991</v>
      </c>
      <c r="BM168" s="17">
        <v>0</v>
      </c>
      <c r="BN168" s="17" t="s">
        <v>58</v>
      </c>
      <c r="BO168" s="18">
        <v>0</v>
      </c>
      <c r="BP168" s="18">
        <v>0</v>
      </c>
      <c r="BQ168" s="64">
        <v>69.259999999999991</v>
      </c>
      <c r="BR168" s="18">
        <v>69.259999999999991</v>
      </c>
      <c r="BS168" s="729">
        <v>0.15177358156768184</v>
      </c>
      <c r="BT168" s="17">
        <v>0</v>
      </c>
      <c r="BU168" s="17">
        <v>0</v>
      </c>
      <c r="BV168" s="17">
        <v>0</v>
      </c>
      <c r="BW168" s="17">
        <v>0</v>
      </c>
      <c r="BX168" s="17">
        <v>0</v>
      </c>
      <c r="BY168" s="17">
        <v>0</v>
      </c>
      <c r="BZ168" s="17">
        <v>0</v>
      </c>
      <c r="CA168" s="17">
        <v>0</v>
      </c>
      <c r="CB168" s="17">
        <v>0</v>
      </c>
      <c r="CC168" s="17">
        <v>0</v>
      </c>
      <c r="CD168" s="17">
        <v>0</v>
      </c>
      <c r="CE168" s="17">
        <v>0</v>
      </c>
      <c r="CF168" s="17">
        <v>0</v>
      </c>
      <c r="CG168" s="17">
        <v>0</v>
      </c>
      <c r="CH168" s="17">
        <v>0</v>
      </c>
      <c r="CI168" s="17">
        <v>0</v>
      </c>
      <c r="CJ168" s="17">
        <v>0</v>
      </c>
      <c r="CK168" s="17">
        <v>0</v>
      </c>
      <c r="CL168" s="702">
        <v>81300.1584</v>
      </c>
      <c r="CM168" s="702">
        <v>81300.1584</v>
      </c>
      <c r="CN168" s="702">
        <v>0</v>
      </c>
      <c r="CO168" s="702">
        <v>0</v>
      </c>
      <c r="CP168" s="702">
        <v>0</v>
      </c>
      <c r="CQ168" s="702">
        <v>0</v>
      </c>
      <c r="CR168" s="704">
        <v>81300.1584</v>
      </c>
      <c r="CS168" s="703">
        <v>81300.1584</v>
      </c>
      <c r="CT168" s="23" t="s">
        <v>56</v>
      </c>
      <c r="CU168" s="23" t="s">
        <v>56</v>
      </c>
      <c r="CV168" s="23" t="s">
        <v>56</v>
      </c>
      <c r="CW168" s="23" t="s">
        <v>56</v>
      </c>
      <c r="CX168" s="23" t="s">
        <v>56</v>
      </c>
      <c r="CY168" s="23" t="s">
        <v>56</v>
      </c>
      <c r="CZ168" s="23" t="s">
        <v>56</v>
      </c>
      <c r="DA168" s="23" t="s">
        <v>56</v>
      </c>
      <c r="DB168" s="728" t="s">
        <v>56</v>
      </c>
      <c r="DC168" s="10"/>
      <c r="DD168" s="692">
        <v>0.45633765300000001</v>
      </c>
      <c r="DE168" s="120"/>
      <c r="DF168" s="120"/>
      <c r="DG168" s="120"/>
      <c r="DH168" s="140"/>
      <c r="DI168" s="140"/>
      <c r="DJ168" s="140"/>
      <c r="DK168" s="140"/>
      <c r="DL168" s="548" t="s">
        <v>56</v>
      </c>
      <c r="DM168" s="548" t="s">
        <v>56</v>
      </c>
      <c r="DN168" s="203" t="s">
        <v>55</v>
      </c>
      <c r="DO168" s="700" t="s">
        <v>56</v>
      </c>
      <c r="DP168" s="713" t="s">
        <v>56</v>
      </c>
      <c r="DQ168" s="548" t="s">
        <v>56</v>
      </c>
      <c r="DR168" s="673" t="s">
        <v>56</v>
      </c>
      <c r="DS168" s="203" t="s">
        <v>56</v>
      </c>
      <c r="DT168" s="1160" t="s">
        <v>56</v>
      </c>
      <c r="DU168" s="711">
        <v>357.11192145862532</v>
      </c>
      <c r="DV168" s="711">
        <v>-328.60491620468491</v>
      </c>
      <c r="DW168" s="711">
        <v>0</v>
      </c>
      <c r="DX168" s="711">
        <v>27.968213058419234</v>
      </c>
      <c r="DY168" s="710">
        <v>1.0014025245441791</v>
      </c>
      <c r="DZ168" s="710">
        <v>-0.6660259921448799</v>
      </c>
      <c r="EA168" s="710">
        <v>0</v>
      </c>
      <c r="EB168" s="710">
        <v>0.32903780068728533</v>
      </c>
      <c r="EC168" s="236"/>
      <c r="ED168" s="49"/>
      <c r="EE168" s="232"/>
      <c r="EF168" s="700">
        <v>0</v>
      </c>
      <c r="EG168" s="712">
        <v>0</v>
      </c>
      <c r="EH168" s="44"/>
    </row>
    <row r="169" spans="1:138" ht="41.25" customHeight="1" x14ac:dyDescent="0.25">
      <c r="A169" s="871" t="s">
        <v>49</v>
      </c>
      <c r="B169" s="656" t="s">
        <v>96</v>
      </c>
      <c r="C169" s="656" t="s">
        <v>175</v>
      </c>
      <c r="D169" s="691" t="s">
        <v>290</v>
      </c>
      <c r="E169" s="656" t="s">
        <v>177</v>
      </c>
      <c r="F169" s="656" t="s">
        <v>1034</v>
      </c>
      <c r="G169" s="901" t="s">
        <v>177</v>
      </c>
      <c r="H169" s="897" t="s">
        <v>55</v>
      </c>
      <c r="I169" s="17" t="s">
        <v>866</v>
      </c>
      <c r="J169" s="64">
        <v>4.16</v>
      </c>
      <c r="K169" s="665">
        <v>2.2768847095977436</v>
      </c>
      <c r="L169" s="665">
        <v>1.4732954514810002</v>
      </c>
      <c r="M169" s="64">
        <v>92</v>
      </c>
      <c r="N169" s="726">
        <v>283175.74939999997</v>
      </c>
      <c r="O169" s="548" t="s">
        <v>874</v>
      </c>
      <c r="P169" s="909">
        <v>7.2053313999999993E-2</v>
      </c>
      <c r="Q169" s="203" t="s">
        <v>57</v>
      </c>
      <c r="R169" s="205" t="s">
        <v>57</v>
      </c>
      <c r="S169" s="490">
        <v>0</v>
      </c>
      <c r="T169" s="18">
        <v>0</v>
      </c>
      <c r="U169" s="548">
        <v>0</v>
      </c>
      <c r="V169" s="18">
        <v>0</v>
      </c>
      <c r="W169" s="64">
        <v>0</v>
      </c>
      <c r="X169" s="18">
        <v>0</v>
      </c>
      <c r="Y169" s="18">
        <v>0</v>
      </c>
      <c r="Z169" s="18">
        <v>0</v>
      </c>
      <c r="AA169" s="18">
        <v>0</v>
      </c>
      <c r="AB169" s="18">
        <v>0</v>
      </c>
      <c r="AC169" s="18">
        <v>0</v>
      </c>
      <c r="AD169" s="18">
        <v>0</v>
      </c>
      <c r="AE169" s="18">
        <v>0</v>
      </c>
      <c r="AF169" s="18">
        <v>0</v>
      </c>
      <c r="AG169" s="64">
        <v>0</v>
      </c>
      <c r="AH169" s="18">
        <v>0</v>
      </c>
      <c r="AI169" s="64">
        <v>0</v>
      </c>
      <c r="AJ169" s="18">
        <v>0</v>
      </c>
      <c r="AK169" s="18">
        <v>3</v>
      </c>
      <c r="AL169" s="64">
        <v>3</v>
      </c>
      <c r="AM169" s="18">
        <v>0</v>
      </c>
      <c r="AN169" s="18" t="s">
        <v>58</v>
      </c>
      <c r="AO169" s="18">
        <v>0</v>
      </c>
      <c r="AP169" s="64">
        <v>0</v>
      </c>
      <c r="AQ169" s="64">
        <v>3</v>
      </c>
      <c r="AR169" s="11">
        <v>3</v>
      </c>
      <c r="AS169" s="17">
        <v>0</v>
      </c>
      <c r="AT169" s="490">
        <v>0</v>
      </c>
      <c r="AU169" s="64">
        <v>0</v>
      </c>
      <c r="AV169" s="18">
        <v>0</v>
      </c>
      <c r="AW169" s="64">
        <v>0</v>
      </c>
      <c r="AX169" s="18">
        <v>0</v>
      </c>
      <c r="AY169" s="17">
        <v>0</v>
      </c>
      <c r="AZ169" s="490">
        <v>0</v>
      </c>
      <c r="BA169" s="17">
        <v>0</v>
      </c>
      <c r="BB169" s="18">
        <v>0</v>
      </c>
      <c r="BC169" s="17">
        <v>0</v>
      </c>
      <c r="BD169" s="18">
        <v>0</v>
      </c>
      <c r="BE169" s="17">
        <v>0</v>
      </c>
      <c r="BF169" s="18">
        <v>0</v>
      </c>
      <c r="BG169" s="17">
        <v>0</v>
      </c>
      <c r="BH169" s="18">
        <v>0</v>
      </c>
      <c r="BI169" s="17">
        <v>0</v>
      </c>
      <c r="BJ169" s="18">
        <v>0</v>
      </c>
      <c r="BK169" s="17">
        <v>12.2</v>
      </c>
      <c r="BL169" s="17">
        <v>12.2</v>
      </c>
      <c r="BM169" s="17">
        <v>0</v>
      </c>
      <c r="BN169" s="17" t="s">
        <v>58</v>
      </c>
      <c r="BO169" s="18">
        <v>0</v>
      </c>
      <c r="BP169" s="18">
        <v>0</v>
      </c>
      <c r="BQ169" s="64">
        <v>12.2</v>
      </c>
      <c r="BR169" s="18">
        <v>12.2</v>
      </c>
      <c r="BS169" s="729">
        <v>0.16931906837761829</v>
      </c>
      <c r="BT169" s="17">
        <v>0</v>
      </c>
      <c r="BU169" s="17">
        <v>0</v>
      </c>
      <c r="BV169" s="17">
        <v>0</v>
      </c>
      <c r="BW169" s="17">
        <v>0</v>
      </c>
      <c r="BX169" s="17">
        <v>0</v>
      </c>
      <c r="BY169" s="17">
        <v>0</v>
      </c>
      <c r="BZ169" s="17">
        <v>0</v>
      </c>
      <c r="CA169" s="17">
        <v>0</v>
      </c>
      <c r="CB169" s="17">
        <v>0</v>
      </c>
      <c r="CC169" s="17">
        <v>0</v>
      </c>
      <c r="CD169" s="17">
        <v>0</v>
      </c>
      <c r="CE169" s="17">
        <v>0</v>
      </c>
      <c r="CF169" s="17">
        <v>0</v>
      </c>
      <c r="CG169" s="17">
        <v>0</v>
      </c>
      <c r="CH169" s="17">
        <v>0</v>
      </c>
      <c r="CI169" s="17">
        <v>0</v>
      </c>
      <c r="CJ169" s="17">
        <v>0</v>
      </c>
      <c r="CK169" s="17">
        <v>0</v>
      </c>
      <c r="CL169" s="702">
        <v>14320.848</v>
      </c>
      <c r="CM169" s="702">
        <v>14320.848</v>
      </c>
      <c r="CN169" s="702">
        <v>0</v>
      </c>
      <c r="CO169" s="702">
        <v>0</v>
      </c>
      <c r="CP169" s="702">
        <v>0</v>
      </c>
      <c r="CQ169" s="702">
        <v>0</v>
      </c>
      <c r="CR169" s="704">
        <v>14320.848</v>
      </c>
      <c r="CS169" s="703">
        <v>14320.848</v>
      </c>
      <c r="CT169" s="23" t="s">
        <v>56</v>
      </c>
      <c r="CU169" s="23" t="s">
        <v>56</v>
      </c>
      <c r="CV169" s="23" t="s">
        <v>56</v>
      </c>
      <c r="CW169" s="23" t="s">
        <v>56</v>
      </c>
      <c r="CX169" s="23" t="s">
        <v>56</v>
      </c>
      <c r="CY169" s="23" t="s">
        <v>56</v>
      </c>
      <c r="CZ169" s="23" t="s">
        <v>56</v>
      </c>
      <c r="DA169" s="23" t="s">
        <v>56</v>
      </c>
      <c r="DB169" s="728" t="s">
        <v>56</v>
      </c>
      <c r="DC169" s="10"/>
      <c r="DD169" s="692">
        <v>7.2053313999999993E-2</v>
      </c>
      <c r="DE169" s="120"/>
      <c r="DF169" s="120"/>
      <c r="DG169" s="120"/>
      <c r="DH169" s="140"/>
      <c r="DI169" s="140"/>
      <c r="DJ169" s="140"/>
      <c r="DK169" s="140"/>
      <c r="DL169" s="548" t="s">
        <v>56</v>
      </c>
      <c r="DM169" s="548" t="s">
        <v>56</v>
      </c>
      <c r="DN169" s="203" t="s">
        <v>55</v>
      </c>
      <c r="DO169" s="700" t="s">
        <v>56</v>
      </c>
      <c r="DP169" s="713" t="s">
        <v>56</v>
      </c>
      <c r="DQ169" s="548" t="s">
        <v>56</v>
      </c>
      <c r="DR169" s="673" t="s">
        <v>56</v>
      </c>
      <c r="DS169" s="203" t="s">
        <v>56</v>
      </c>
      <c r="DT169" s="1160" t="s">
        <v>56</v>
      </c>
      <c r="DU169" s="711">
        <v>1556.544564152792</v>
      </c>
      <c r="DV169" s="711">
        <v>-1229.9597293255647</v>
      </c>
      <c r="DW169" s="711">
        <v>1540.14476744186</v>
      </c>
      <c r="DX169" s="711">
        <v>-1213.1770248808289</v>
      </c>
      <c r="DY169" s="710">
        <v>1.2105778648383942</v>
      </c>
      <c r="DZ169" s="710">
        <v>1.1352173817036586</v>
      </c>
      <c r="EA169" s="710">
        <v>1.19767441860465</v>
      </c>
      <c r="EB169" s="710">
        <v>1.1431153971575003</v>
      </c>
      <c r="EC169" s="236"/>
      <c r="ED169" s="49"/>
      <c r="EE169" s="232"/>
      <c r="EF169" s="700">
        <v>129172</v>
      </c>
      <c r="EG169" s="712">
        <v>-111841.33333333333</v>
      </c>
      <c r="EH169" s="44"/>
    </row>
    <row r="170" spans="1:138" ht="41.25" customHeight="1" x14ac:dyDescent="0.25">
      <c r="A170" s="871" t="s">
        <v>49</v>
      </c>
      <c r="B170" s="656" t="s">
        <v>96</v>
      </c>
      <c r="C170" s="656" t="s">
        <v>175</v>
      </c>
      <c r="D170" s="691" t="s">
        <v>290</v>
      </c>
      <c r="E170" s="656" t="s">
        <v>177</v>
      </c>
      <c r="F170" s="656" t="s">
        <v>1035</v>
      </c>
      <c r="G170" s="901" t="s">
        <v>177</v>
      </c>
      <c r="H170" s="897" t="s">
        <v>55</v>
      </c>
      <c r="I170" s="17" t="s">
        <v>860</v>
      </c>
      <c r="J170" s="64">
        <v>4.16</v>
      </c>
      <c r="K170" s="665">
        <v>2.2336527214408242</v>
      </c>
      <c r="L170" s="665">
        <v>3.2874999931620001</v>
      </c>
      <c r="M170" s="64">
        <v>305</v>
      </c>
      <c r="N170" s="726">
        <v>660743.41009999998</v>
      </c>
      <c r="O170" s="548" t="s">
        <v>874</v>
      </c>
      <c r="P170" s="909">
        <v>0.16812439800000001</v>
      </c>
      <c r="Q170" s="203" t="s">
        <v>57</v>
      </c>
      <c r="R170" s="205" t="s">
        <v>57</v>
      </c>
      <c r="S170" s="490">
        <v>0</v>
      </c>
      <c r="T170" s="18">
        <v>0</v>
      </c>
      <c r="U170" s="548">
        <v>0</v>
      </c>
      <c r="V170" s="18">
        <v>0</v>
      </c>
      <c r="W170" s="64">
        <v>0</v>
      </c>
      <c r="X170" s="18">
        <v>0</v>
      </c>
      <c r="Y170" s="18">
        <v>0</v>
      </c>
      <c r="Z170" s="18">
        <v>0</v>
      </c>
      <c r="AA170" s="18">
        <v>0</v>
      </c>
      <c r="AB170" s="18">
        <v>0</v>
      </c>
      <c r="AC170" s="18">
        <v>0</v>
      </c>
      <c r="AD170" s="18">
        <v>0</v>
      </c>
      <c r="AE170" s="18">
        <v>0</v>
      </c>
      <c r="AF170" s="18">
        <v>0</v>
      </c>
      <c r="AG170" s="64">
        <v>0</v>
      </c>
      <c r="AH170" s="18">
        <v>0</v>
      </c>
      <c r="AI170" s="64">
        <v>0</v>
      </c>
      <c r="AJ170" s="18">
        <v>0</v>
      </c>
      <c r="AK170" s="18">
        <v>8</v>
      </c>
      <c r="AL170" s="64">
        <v>8</v>
      </c>
      <c r="AM170" s="18">
        <v>0</v>
      </c>
      <c r="AN170" s="18" t="s">
        <v>58</v>
      </c>
      <c r="AO170" s="18">
        <v>0</v>
      </c>
      <c r="AP170" s="64">
        <v>0</v>
      </c>
      <c r="AQ170" s="64">
        <v>8</v>
      </c>
      <c r="AR170" s="11">
        <v>8</v>
      </c>
      <c r="AS170" s="17">
        <v>0</v>
      </c>
      <c r="AT170" s="490">
        <v>0</v>
      </c>
      <c r="AU170" s="64">
        <v>0</v>
      </c>
      <c r="AV170" s="18">
        <v>0</v>
      </c>
      <c r="AW170" s="64">
        <v>0</v>
      </c>
      <c r="AX170" s="18">
        <v>0</v>
      </c>
      <c r="AY170" s="17">
        <v>0</v>
      </c>
      <c r="AZ170" s="490">
        <v>0</v>
      </c>
      <c r="BA170" s="17">
        <v>0</v>
      </c>
      <c r="BB170" s="18">
        <v>0</v>
      </c>
      <c r="BC170" s="17">
        <v>0</v>
      </c>
      <c r="BD170" s="18">
        <v>0</v>
      </c>
      <c r="BE170" s="17">
        <v>0</v>
      </c>
      <c r="BF170" s="18">
        <v>0</v>
      </c>
      <c r="BG170" s="17">
        <v>0</v>
      </c>
      <c r="BH170" s="18">
        <v>0</v>
      </c>
      <c r="BI170" s="17">
        <v>0</v>
      </c>
      <c r="BJ170" s="18">
        <v>0</v>
      </c>
      <c r="BK170" s="17">
        <v>30.469999999999995</v>
      </c>
      <c r="BL170" s="17">
        <v>30.47</v>
      </c>
      <c r="BM170" s="17">
        <v>0</v>
      </c>
      <c r="BN170" s="17" t="s">
        <v>58</v>
      </c>
      <c r="BO170" s="18">
        <v>0</v>
      </c>
      <c r="BP170" s="18">
        <v>0</v>
      </c>
      <c r="BQ170" s="64">
        <v>30.469999999999995</v>
      </c>
      <c r="BR170" s="18">
        <v>30.47</v>
      </c>
      <c r="BS170" s="729">
        <v>0.18123484968552864</v>
      </c>
      <c r="BT170" s="17">
        <v>0</v>
      </c>
      <c r="BU170" s="17">
        <v>0</v>
      </c>
      <c r="BV170" s="17">
        <v>0</v>
      </c>
      <c r="BW170" s="17">
        <v>0</v>
      </c>
      <c r="BX170" s="17">
        <v>0</v>
      </c>
      <c r="BY170" s="17">
        <v>0</v>
      </c>
      <c r="BZ170" s="17">
        <v>0</v>
      </c>
      <c r="CA170" s="17">
        <v>0</v>
      </c>
      <c r="CB170" s="17">
        <v>0</v>
      </c>
      <c r="CC170" s="17">
        <v>0</v>
      </c>
      <c r="CD170" s="17">
        <v>0</v>
      </c>
      <c r="CE170" s="17">
        <v>0</v>
      </c>
      <c r="CF170" s="17">
        <v>0</v>
      </c>
      <c r="CG170" s="17">
        <v>0</v>
      </c>
      <c r="CH170" s="17">
        <v>0</v>
      </c>
      <c r="CI170" s="17">
        <v>0</v>
      </c>
      <c r="CJ170" s="17">
        <v>0</v>
      </c>
      <c r="CK170" s="17">
        <v>0</v>
      </c>
      <c r="CL170" s="702">
        <v>35766.904800000004</v>
      </c>
      <c r="CM170" s="702">
        <v>35766.904800000004</v>
      </c>
      <c r="CN170" s="702">
        <v>0</v>
      </c>
      <c r="CO170" s="702">
        <v>0</v>
      </c>
      <c r="CP170" s="702">
        <v>0</v>
      </c>
      <c r="CQ170" s="702">
        <v>0</v>
      </c>
      <c r="CR170" s="704">
        <v>35766.904800000004</v>
      </c>
      <c r="CS170" s="703">
        <v>35766.904800000004</v>
      </c>
      <c r="CT170" s="23" t="s">
        <v>56</v>
      </c>
      <c r="CU170" s="23" t="s">
        <v>56</v>
      </c>
      <c r="CV170" s="23" t="s">
        <v>56</v>
      </c>
      <c r="CW170" s="23" t="s">
        <v>56</v>
      </c>
      <c r="CX170" s="23" t="s">
        <v>56</v>
      </c>
      <c r="CY170" s="23" t="s">
        <v>56</v>
      </c>
      <c r="CZ170" s="23" t="s">
        <v>56</v>
      </c>
      <c r="DA170" s="23" t="s">
        <v>56</v>
      </c>
      <c r="DB170" s="728" t="s">
        <v>56</v>
      </c>
      <c r="DC170" s="10"/>
      <c r="DD170" s="692">
        <v>0.16812439800000001</v>
      </c>
      <c r="DE170" s="120"/>
      <c r="DF170" s="120"/>
      <c r="DG170" s="120"/>
      <c r="DH170" s="140"/>
      <c r="DI170" s="140"/>
      <c r="DJ170" s="140"/>
      <c r="DK170" s="140"/>
      <c r="DL170" s="548" t="s">
        <v>56</v>
      </c>
      <c r="DM170" s="548" t="s">
        <v>56</v>
      </c>
      <c r="DN170" s="203" t="s">
        <v>55</v>
      </c>
      <c r="DO170" s="700" t="s">
        <v>56</v>
      </c>
      <c r="DP170" s="713" t="s">
        <v>56</v>
      </c>
      <c r="DQ170" s="548" t="s">
        <v>56</v>
      </c>
      <c r="DR170" s="673" t="s">
        <v>56</v>
      </c>
      <c r="DS170" s="203" t="s">
        <v>56</v>
      </c>
      <c r="DT170" s="1160" t="s">
        <v>56</v>
      </c>
      <c r="DU170" s="711">
        <v>0</v>
      </c>
      <c r="DV170" s="711">
        <v>258.7416962076901</v>
      </c>
      <c r="DW170" s="711">
        <v>0</v>
      </c>
      <c r="DX170" s="711">
        <v>187.15750167681031</v>
      </c>
      <c r="DY170" s="710">
        <v>0</v>
      </c>
      <c r="DZ170" s="710">
        <v>2.2296731077509522</v>
      </c>
      <c r="EA170" s="710">
        <v>0</v>
      </c>
      <c r="EB170" s="710">
        <v>2.0908377213300833</v>
      </c>
      <c r="EC170" s="236"/>
      <c r="ED170" s="49"/>
      <c r="EE170" s="232"/>
      <c r="EF170" s="700">
        <v>0</v>
      </c>
      <c r="EG170" s="712">
        <v>12591</v>
      </c>
      <c r="EH170" s="44"/>
    </row>
    <row r="171" spans="1:138" ht="41.25" customHeight="1" x14ac:dyDescent="0.25">
      <c r="A171" s="871" t="s">
        <v>49</v>
      </c>
      <c r="B171" s="656" t="s">
        <v>96</v>
      </c>
      <c r="C171" s="656" t="s">
        <v>175</v>
      </c>
      <c r="D171" s="691" t="s">
        <v>290</v>
      </c>
      <c r="E171" s="656" t="s">
        <v>177</v>
      </c>
      <c r="F171" s="656" t="s">
        <v>1036</v>
      </c>
      <c r="G171" s="901" t="s">
        <v>1037</v>
      </c>
      <c r="H171" s="897" t="s">
        <v>55</v>
      </c>
      <c r="I171" s="17" t="s">
        <v>866</v>
      </c>
      <c r="J171" s="64">
        <v>4.16</v>
      </c>
      <c r="K171" s="665">
        <v>1.7004582008388212</v>
      </c>
      <c r="L171" s="665">
        <v>4.2384469608810003</v>
      </c>
      <c r="M171" s="64">
        <v>183</v>
      </c>
      <c r="N171" s="726">
        <v>1897277.5099999998</v>
      </c>
      <c r="O171" s="548" t="s">
        <v>874</v>
      </c>
      <c r="P171" s="909">
        <v>0.48275720100000002</v>
      </c>
      <c r="Q171" s="203" t="s">
        <v>57</v>
      </c>
      <c r="R171" s="205" t="s">
        <v>57</v>
      </c>
      <c r="S171" s="490">
        <v>0</v>
      </c>
      <c r="T171" s="18">
        <v>0</v>
      </c>
      <c r="U171" s="548">
        <v>0</v>
      </c>
      <c r="V171" s="18">
        <v>0</v>
      </c>
      <c r="W171" s="64">
        <v>0</v>
      </c>
      <c r="X171" s="18">
        <v>0</v>
      </c>
      <c r="Y171" s="18">
        <v>0</v>
      </c>
      <c r="Z171" s="18">
        <v>0</v>
      </c>
      <c r="AA171" s="18">
        <v>0</v>
      </c>
      <c r="AB171" s="18">
        <v>0</v>
      </c>
      <c r="AC171" s="18">
        <v>0</v>
      </c>
      <c r="AD171" s="18">
        <v>0</v>
      </c>
      <c r="AE171" s="18">
        <v>0</v>
      </c>
      <c r="AF171" s="18">
        <v>0</v>
      </c>
      <c r="AG171" s="64">
        <v>0</v>
      </c>
      <c r="AH171" s="18">
        <v>0</v>
      </c>
      <c r="AI171" s="64">
        <v>0</v>
      </c>
      <c r="AJ171" s="18">
        <v>0</v>
      </c>
      <c r="AK171" s="18">
        <v>10</v>
      </c>
      <c r="AL171" s="64">
        <v>10</v>
      </c>
      <c r="AM171" s="18">
        <v>0</v>
      </c>
      <c r="AN171" s="18" t="s">
        <v>58</v>
      </c>
      <c r="AO171" s="18">
        <v>0</v>
      </c>
      <c r="AP171" s="64">
        <v>0</v>
      </c>
      <c r="AQ171" s="64">
        <v>10</v>
      </c>
      <c r="AR171" s="11">
        <v>10</v>
      </c>
      <c r="AS171" s="17">
        <v>0</v>
      </c>
      <c r="AT171" s="490">
        <v>0</v>
      </c>
      <c r="AU171" s="64">
        <v>0</v>
      </c>
      <c r="AV171" s="18">
        <v>0</v>
      </c>
      <c r="AW171" s="64">
        <v>0</v>
      </c>
      <c r="AX171" s="18">
        <v>0</v>
      </c>
      <c r="AY171" s="17">
        <v>0</v>
      </c>
      <c r="AZ171" s="490">
        <v>0</v>
      </c>
      <c r="BA171" s="17">
        <v>0</v>
      </c>
      <c r="BB171" s="18">
        <v>0</v>
      </c>
      <c r="BC171" s="17">
        <v>0</v>
      </c>
      <c r="BD171" s="18">
        <v>0</v>
      </c>
      <c r="BE171" s="17">
        <v>0</v>
      </c>
      <c r="BF171" s="18">
        <v>0</v>
      </c>
      <c r="BG171" s="17">
        <v>0</v>
      </c>
      <c r="BH171" s="18">
        <v>0</v>
      </c>
      <c r="BI171" s="17">
        <v>0</v>
      </c>
      <c r="BJ171" s="18">
        <v>0</v>
      </c>
      <c r="BK171" s="17">
        <v>72.89</v>
      </c>
      <c r="BL171" s="17">
        <v>72.89</v>
      </c>
      <c r="BM171" s="17">
        <v>0</v>
      </c>
      <c r="BN171" s="17" t="s">
        <v>58</v>
      </c>
      <c r="BO171" s="18">
        <v>0</v>
      </c>
      <c r="BP171" s="18">
        <v>0</v>
      </c>
      <c r="BQ171" s="64">
        <v>72.89</v>
      </c>
      <c r="BR171" s="18">
        <v>72.89</v>
      </c>
      <c r="BS171" s="729">
        <v>0.15098687259146651</v>
      </c>
      <c r="BT171" s="17">
        <v>0</v>
      </c>
      <c r="BU171" s="17">
        <v>0</v>
      </c>
      <c r="BV171" s="17">
        <v>0</v>
      </c>
      <c r="BW171" s="17">
        <v>0</v>
      </c>
      <c r="BX171" s="17">
        <v>0</v>
      </c>
      <c r="BY171" s="17">
        <v>0</v>
      </c>
      <c r="BZ171" s="17">
        <v>0</v>
      </c>
      <c r="CA171" s="17">
        <v>0</v>
      </c>
      <c r="CB171" s="17">
        <v>0</v>
      </c>
      <c r="CC171" s="17">
        <v>0</v>
      </c>
      <c r="CD171" s="17">
        <v>0</v>
      </c>
      <c r="CE171" s="17">
        <v>0</v>
      </c>
      <c r="CF171" s="17">
        <v>0</v>
      </c>
      <c r="CG171" s="17">
        <v>0</v>
      </c>
      <c r="CH171" s="17">
        <v>0</v>
      </c>
      <c r="CI171" s="17">
        <v>0</v>
      </c>
      <c r="CJ171" s="17">
        <v>0</v>
      </c>
      <c r="CK171" s="17">
        <v>0</v>
      </c>
      <c r="CL171" s="702">
        <v>85561.1976</v>
      </c>
      <c r="CM171" s="702">
        <v>85561.1976</v>
      </c>
      <c r="CN171" s="702">
        <v>0</v>
      </c>
      <c r="CO171" s="702">
        <v>0</v>
      </c>
      <c r="CP171" s="702">
        <v>0</v>
      </c>
      <c r="CQ171" s="702">
        <v>0</v>
      </c>
      <c r="CR171" s="704">
        <v>85561.1976</v>
      </c>
      <c r="CS171" s="703">
        <v>85561.1976</v>
      </c>
      <c r="CT171" s="23" t="s">
        <v>56</v>
      </c>
      <c r="CU171" s="23" t="s">
        <v>56</v>
      </c>
      <c r="CV171" s="23" t="s">
        <v>56</v>
      </c>
      <c r="CW171" s="23" t="s">
        <v>56</v>
      </c>
      <c r="CX171" s="23" t="s">
        <v>56</v>
      </c>
      <c r="CY171" s="23" t="s">
        <v>56</v>
      </c>
      <c r="CZ171" s="23" t="s">
        <v>56</v>
      </c>
      <c r="DA171" s="23" t="s">
        <v>56</v>
      </c>
      <c r="DB171" s="728" t="s">
        <v>56</v>
      </c>
      <c r="DC171" s="10"/>
      <c r="DD171" s="692">
        <v>0.48275720100000002</v>
      </c>
      <c r="DE171" s="120"/>
      <c r="DF171" s="120"/>
      <c r="DG171" s="120"/>
      <c r="DH171" s="140"/>
      <c r="DI171" s="140"/>
      <c r="DJ171" s="140"/>
      <c r="DK171" s="140"/>
      <c r="DL171" s="548" t="s">
        <v>56</v>
      </c>
      <c r="DM171" s="548" t="s">
        <v>56</v>
      </c>
      <c r="DN171" s="203" t="s">
        <v>55</v>
      </c>
      <c r="DO171" s="700" t="s">
        <v>56</v>
      </c>
      <c r="DP171" s="713" t="s">
        <v>56</v>
      </c>
      <c r="DQ171" s="548" t="s">
        <v>56</v>
      </c>
      <c r="DR171" s="673" t="s">
        <v>56</v>
      </c>
      <c r="DS171" s="203" t="s">
        <v>56</v>
      </c>
      <c r="DT171" s="1160" t="s">
        <v>56</v>
      </c>
      <c r="DU171" s="711">
        <v>0</v>
      </c>
      <c r="DV171" s="711">
        <v>141.76557090927295</v>
      </c>
      <c r="DW171" s="711">
        <v>0</v>
      </c>
      <c r="DX171" s="711">
        <v>128.53510807568978</v>
      </c>
      <c r="DY171" s="710">
        <v>0</v>
      </c>
      <c r="DZ171" s="710">
        <v>1.3396846893701184</v>
      </c>
      <c r="EA171" s="710">
        <v>0</v>
      </c>
      <c r="EB171" s="710">
        <v>1.3243592568113396</v>
      </c>
      <c r="EC171" s="236"/>
      <c r="ED171" s="49"/>
      <c r="EE171" s="232"/>
      <c r="EF171" s="700">
        <v>0</v>
      </c>
      <c r="EG171" s="712">
        <v>0</v>
      </c>
      <c r="EH171" s="44"/>
    </row>
    <row r="172" spans="1:138" ht="41.25" customHeight="1" x14ac:dyDescent="0.25">
      <c r="A172" s="871" t="s">
        <v>49</v>
      </c>
      <c r="B172" s="656" t="s">
        <v>96</v>
      </c>
      <c r="C172" s="656" t="s">
        <v>175</v>
      </c>
      <c r="D172" s="691" t="s">
        <v>290</v>
      </c>
      <c r="E172" s="656" t="s">
        <v>177</v>
      </c>
      <c r="F172" s="656" t="s">
        <v>1038</v>
      </c>
      <c r="G172" s="901" t="s">
        <v>177</v>
      </c>
      <c r="H172" s="897" t="s">
        <v>55</v>
      </c>
      <c r="I172" s="17" t="s">
        <v>866</v>
      </c>
      <c r="J172" s="64">
        <v>4.16</v>
      </c>
      <c r="K172" s="665">
        <v>1.9598501297803361</v>
      </c>
      <c r="L172" s="665">
        <v>2.226704540823</v>
      </c>
      <c r="M172" s="64">
        <v>308</v>
      </c>
      <c r="N172" s="726">
        <v>3020541.3130000001</v>
      </c>
      <c r="O172" s="548" t="s">
        <v>874</v>
      </c>
      <c r="P172" s="909">
        <v>0.76856867900000003</v>
      </c>
      <c r="Q172" s="203" t="s">
        <v>57</v>
      </c>
      <c r="R172" s="205" t="s">
        <v>57</v>
      </c>
      <c r="S172" s="490">
        <v>0</v>
      </c>
      <c r="T172" s="18">
        <v>0</v>
      </c>
      <c r="U172" s="548">
        <v>0</v>
      </c>
      <c r="V172" s="18">
        <v>0</v>
      </c>
      <c r="W172" s="64">
        <v>0</v>
      </c>
      <c r="X172" s="18">
        <v>0</v>
      </c>
      <c r="Y172" s="18">
        <v>0</v>
      </c>
      <c r="Z172" s="18">
        <v>0</v>
      </c>
      <c r="AA172" s="18">
        <v>0</v>
      </c>
      <c r="AB172" s="18">
        <v>0</v>
      </c>
      <c r="AC172" s="18">
        <v>0</v>
      </c>
      <c r="AD172" s="18">
        <v>0</v>
      </c>
      <c r="AE172" s="18">
        <v>0</v>
      </c>
      <c r="AF172" s="18">
        <v>0</v>
      </c>
      <c r="AG172" s="64">
        <v>0</v>
      </c>
      <c r="AH172" s="18">
        <v>0</v>
      </c>
      <c r="AI172" s="64">
        <v>0</v>
      </c>
      <c r="AJ172" s="18">
        <v>0</v>
      </c>
      <c r="AK172" s="18">
        <v>8</v>
      </c>
      <c r="AL172" s="64">
        <v>8</v>
      </c>
      <c r="AM172" s="18">
        <v>0</v>
      </c>
      <c r="AN172" s="18" t="s">
        <v>58</v>
      </c>
      <c r="AO172" s="18">
        <v>0</v>
      </c>
      <c r="AP172" s="64">
        <v>0</v>
      </c>
      <c r="AQ172" s="64">
        <v>8</v>
      </c>
      <c r="AR172" s="11">
        <v>8</v>
      </c>
      <c r="AS172" s="17">
        <v>0</v>
      </c>
      <c r="AT172" s="490">
        <v>0</v>
      </c>
      <c r="AU172" s="64">
        <v>0</v>
      </c>
      <c r="AV172" s="18">
        <v>0</v>
      </c>
      <c r="AW172" s="64">
        <v>0</v>
      </c>
      <c r="AX172" s="18">
        <v>0</v>
      </c>
      <c r="AY172" s="17">
        <v>0</v>
      </c>
      <c r="AZ172" s="490">
        <v>0</v>
      </c>
      <c r="BA172" s="17">
        <v>0</v>
      </c>
      <c r="BB172" s="18">
        <v>0</v>
      </c>
      <c r="BC172" s="17">
        <v>0</v>
      </c>
      <c r="BD172" s="18">
        <v>0</v>
      </c>
      <c r="BE172" s="17">
        <v>0</v>
      </c>
      <c r="BF172" s="18">
        <v>0</v>
      </c>
      <c r="BG172" s="17">
        <v>0</v>
      </c>
      <c r="BH172" s="18">
        <v>0</v>
      </c>
      <c r="BI172" s="17">
        <v>0</v>
      </c>
      <c r="BJ172" s="18">
        <v>0</v>
      </c>
      <c r="BK172" s="17">
        <v>37.86</v>
      </c>
      <c r="BL172" s="17">
        <v>37.86</v>
      </c>
      <c r="BM172" s="17">
        <v>0</v>
      </c>
      <c r="BN172" s="17" t="s">
        <v>58</v>
      </c>
      <c r="BO172" s="18">
        <v>0</v>
      </c>
      <c r="BP172" s="18">
        <v>0</v>
      </c>
      <c r="BQ172" s="64">
        <v>37.86</v>
      </c>
      <c r="BR172" s="18">
        <v>37.86</v>
      </c>
      <c r="BS172" s="729">
        <v>4.9260399277863361E-2</v>
      </c>
      <c r="BT172" s="17">
        <v>0</v>
      </c>
      <c r="BU172" s="17">
        <v>0</v>
      </c>
      <c r="BV172" s="17">
        <v>0</v>
      </c>
      <c r="BW172" s="17">
        <v>0</v>
      </c>
      <c r="BX172" s="17">
        <v>0</v>
      </c>
      <c r="BY172" s="17">
        <v>0</v>
      </c>
      <c r="BZ172" s="17">
        <v>0</v>
      </c>
      <c r="CA172" s="17">
        <v>0</v>
      </c>
      <c r="CB172" s="17">
        <v>0</v>
      </c>
      <c r="CC172" s="17">
        <v>0</v>
      </c>
      <c r="CD172" s="17">
        <v>0</v>
      </c>
      <c r="CE172" s="17">
        <v>0</v>
      </c>
      <c r="CF172" s="17">
        <v>0</v>
      </c>
      <c r="CG172" s="17">
        <v>0</v>
      </c>
      <c r="CH172" s="17">
        <v>0</v>
      </c>
      <c r="CI172" s="17">
        <v>0</v>
      </c>
      <c r="CJ172" s="17">
        <v>0</v>
      </c>
      <c r="CK172" s="17">
        <v>0</v>
      </c>
      <c r="CL172" s="702">
        <v>44441.582399999999</v>
      </c>
      <c r="CM172" s="702">
        <v>44441.582399999999</v>
      </c>
      <c r="CN172" s="702">
        <v>0</v>
      </c>
      <c r="CO172" s="702">
        <v>0</v>
      </c>
      <c r="CP172" s="702">
        <v>0</v>
      </c>
      <c r="CQ172" s="702">
        <v>0</v>
      </c>
      <c r="CR172" s="704">
        <v>44441.582399999999</v>
      </c>
      <c r="CS172" s="703">
        <v>44441.582399999999</v>
      </c>
      <c r="CT172" s="23" t="s">
        <v>56</v>
      </c>
      <c r="CU172" s="23" t="s">
        <v>56</v>
      </c>
      <c r="CV172" s="23" t="s">
        <v>56</v>
      </c>
      <c r="CW172" s="23" t="s">
        <v>56</v>
      </c>
      <c r="CX172" s="23" t="s">
        <v>56</v>
      </c>
      <c r="CY172" s="23" t="s">
        <v>56</v>
      </c>
      <c r="CZ172" s="23" t="s">
        <v>56</v>
      </c>
      <c r="DA172" s="23" t="s">
        <v>56</v>
      </c>
      <c r="DB172" s="728" t="s">
        <v>56</v>
      </c>
      <c r="DC172" s="10"/>
      <c r="DD172" s="692">
        <v>0.76856867900000003</v>
      </c>
      <c r="DE172" s="120"/>
      <c r="DF172" s="120"/>
      <c r="DG172" s="120"/>
      <c r="DH172" s="140"/>
      <c r="DI172" s="140"/>
      <c r="DJ172" s="140"/>
      <c r="DK172" s="140"/>
      <c r="DL172" s="548" t="s">
        <v>56</v>
      </c>
      <c r="DM172" s="548" t="s">
        <v>56</v>
      </c>
      <c r="DN172" s="203" t="s">
        <v>55</v>
      </c>
      <c r="DO172" s="700" t="s">
        <v>56</v>
      </c>
      <c r="DP172" s="713" t="s">
        <v>56</v>
      </c>
      <c r="DQ172" s="548" t="s">
        <v>56</v>
      </c>
      <c r="DR172" s="673" t="s">
        <v>56</v>
      </c>
      <c r="DS172" s="203" t="s">
        <v>56</v>
      </c>
      <c r="DT172" s="1160" t="s">
        <v>56</v>
      </c>
      <c r="DU172" s="711">
        <v>72.381006864988649</v>
      </c>
      <c r="DV172" s="711">
        <v>-40.715221424375628</v>
      </c>
      <c r="DW172" s="711">
        <v>72.957295630390703</v>
      </c>
      <c r="DX172" s="711">
        <v>-42.050855325208971</v>
      </c>
      <c r="DY172" s="710">
        <v>0.10640732265446237</v>
      </c>
      <c r="DZ172" s="710">
        <v>0.27036961408042226</v>
      </c>
      <c r="EA172" s="710">
        <v>0.10668759512937601</v>
      </c>
      <c r="EB172" s="710">
        <v>0.26153397198616402</v>
      </c>
      <c r="EC172" s="236"/>
      <c r="ED172" s="49"/>
      <c r="EE172" s="232"/>
      <c r="EF172" s="700">
        <v>0</v>
      </c>
      <c r="EG172" s="712">
        <v>0</v>
      </c>
      <c r="EH172" s="44"/>
    </row>
    <row r="173" spans="1:138" ht="41.25" customHeight="1" x14ac:dyDescent="0.25">
      <c r="A173" s="871" t="s">
        <v>49</v>
      </c>
      <c r="B173" s="656" t="s">
        <v>96</v>
      </c>
      <c r="C173" s="656" t="s">
        <v>175</v>
      </c>
      <c r="D173" s="691" t="s">
        <v>290</v>
      </c>
      <c r="E173" s="656" t="s">
        <v>177</v>
      </c>
      <c r="F173" s="656" t="s">
        <v>1039</v>
      </c>
      <c r="G173" s="901" t="s">
        <v>177</v>
      </c>
      <c r="H173" s="897" t="s">
        <v>55</v>
      </c>
      <c r="I173" s="17" t="s">
        <v>860</v>
      </c>
      <c r="J173" s="64">
        <v>4.16</v>
      </c>
      <c r="K173" s="665">
        <v>2.2264473900813377</v>
      </c>
      <c r="L173" s="665">
        <v>4.7119318083810002</v>
      </c>
      <c r="M173" s="64">
        <v>444</v>
      </c>
      <c r="N173" s="726">
        <v>2359797.8990000002</v>
      </c>
      <c r="O173" s="548" t="s">
        <v>874</v>
      </c>
      <c r="P173" s="909">
        <v>0.60044428000000005</v>
      </c>
      <c r="Q173" s="203" t="s">
        <v>57</v>
      </c>
      <c r="R173" s="205" t="s">
        <v>57</v>
      </c>
      <c r="S173" s="490">
        <v>0</v>
      </c>
      <c r="T173" s="18">
        <v>0</v>
      </c>
      <c r="U173" s="548">
        <v>0</v>
      </c>
      <c r="V173" s="18">
        <v>0</v>
      </c>
      <c r="W173" s="64">
        <v>0</v>
      </c>
      <c r="X173" s="18">
        <v>0</v>
      </c>
      <c r="Y173" s="18">
        <v>0</v>
      </c>
      <c r="Z173" s="18">
        <v>0</v>
      </c>
      <c r="AA173" s="18">
        <v>0</v>
      </c>
      <c r="AB173" s="18">
        <v>0</v>
      </c>
      <c r="AC173" s="18">
        <v>0</v>
      </c>
      <c r="AD173" s="18">
        <v>0</v>
      </c>
      <c r="AE173" s="18">
        <v>0</v>
      </c>
      <c r="AF173" s="18">
        <v>0</v>
      </c>
      <c r="AG173" s="64">
        <v>1</v>
      </c>
      <c r="AH173" s="18">
        <v>1</v>
      </c>
      <c r="AI173" s="64">
        <v>0</v>
      </c>
      <c r="AJ173" s="18">
        <v>0</v>
      </c>
      <c r="AK173" s="18">
        <v>9</v>
      </c>
      <c r="AL173" s="64">
        <v>9</v>
      </c>
      <c r="AM173" s="18">
        <v>0</v>
      </c>
      <c r="AN173" s="18" t="s">
        <v>58</v>
      </c>
      <c r="AO173" s="18">
        <v>0</v>
      </c>
      <c r="AP173" s="64">
        <v>0</v>
      </c>
      <c r="AQ173" s="64">
        <v>10</v>
      </c>
      <c r="AR173" s="11">
        <v>10</v>
      </c>
      <c r="AS173" s="17">
        <v>0</v>
      </c>
      <c r="AT173" s="490">
        <v>0</v>
      </c>
      <c r="AU173" s="64">
        <v>0</v>
      </c>
      <c r="AV173" s="18">
        <v>0</v>
      </c>
      <c r="AW173" s="64">
        <v>0</v>
      </c>
      <c r="AX173" s="18">
        <v>0</v>
      </c>
      <c r="AY173" s="17">
        <v>0</v>
      </c>
      <c r="AZ173" s="490">
        <v>0</v>
      </c>
      <c r="BA173" s="17">
        <v>0</v>
      </c>
      <c r="BB173" s="18">
        <v>0</v>
      </c>
      <c r="BC173" s="17">
        <v>0</v>
      </c>
      <c r="BD173" s="18">
        <v>0</v>
      </c>
      <c r="BE173" s="17">
        <v>0</v>
      </c>
      <c r="BF173" s="18">
        <v>0</v>
      </c>
      <c r="BG173" s="17">
        <v>1.2</v>
      </c>
      <c r="BH173" s="18">
        <v>1.2</v>
      </c>
      <c r="BI173" s="17">
        <v>0</v>
      </c>
      <c r="BJ173" s="18">
        <v>0</v>
      </c>
      <c r="BK173" s="17">
        <v>43.02</v>
      </c>
      <c r="BL173" s="17">
        <v>43.02</v>
      </c>
      <c r="BM173" s="17">
        <v>0</v>
      </c>
      <c r="BN173" s="17" t="s">
        <v>58</v>
      </c>
      <c r="BO173" s="18">
        <v>0</v>
      </c>
      <c r="BP173" s="18">
        <v>0</v>
      </c>
      <c r="BQ173" s="64">
        <v>44.220000000000006</v>
      </c>
      <c r="BR173" s="18">
        <v>44.220000000000006</v>
      </c>
      <c r="BS173" s="729">
        <v>7.3645467985805457E-2</v>
      </c>
      <c r="BT173" s="17">
        <v>0</v>
      </c>
      <c r="BU173" s="17">
        <v>0</v>
      </c>
      <c r="BV173" s="17">
        <v>0</v>
      </c>
      <c r="BW173" s="17">
        <v>0</v>
      </c>
      <c r="BX173" s="17">
        <v>0</v>
      </c>
      <c r="BY173" s="17">
        <v>0</v>
      </c>
      <c r="BZ173" s="17">
        <v>0</v>
      </c>
      <c r="CA173" s="17">
        <v>0</v>
      </c>
      <c r="CB173" s="17">
        <v>0</v>
      </c>
      <c r="CC173" s="17">
        <v>0</v>
      </c>
      <c r="CD173" s="17">
        <v>0</v>
      </c>
      <c r="CE173" s="17">
        <v>0</v>
      </c>
      <c r="CF173" s="17">
        <v>0</v>
      </c>
      <c r="CG173" s="17">
        <v>0</v>
      </c>
      <c r="CH173" s="17">
        <v>6054.9119999999994</v>
      </c>
      <c r="CI173" s="17">
        <v>6054.9119999999994</v>
      </c>
      <c r="CJ173" s="17">
        <v>0</v>
      </c>
      <c r="CK173" s="17">
        <v>0</v>
      </c>
      <c r="CL173" s="702">
        <v>50498.596800000007</v>
      </c>
      <c r="CM173" s="702">
        <v>50498.596800000007</v>
      </c>
      <c r="CN173" s="702">
        <v>0</v>
      </c>
      <c r="CO173" s="702">
        <v>0</v>
      </c>
      <c r="CP173" s="702">
        <v>0</v>
      </c>
      <c r="CQ173" s="702">
        <v>0</v>
      </c>
      <c r="CR173" s="704">
        <v>56553.508800000003</v>
      </c>
      <c r="CS173" s="703">
        <v>56553.508800000003</v>
      </c>
      <c r="CT173" s="23" t="s">
        <v>56</v>
      </c>
      <c r="CU173" s="23" t="s">
        <v>56</v>
      </c>
      <c r="CV173" s="23" t="s">
        <v>56</v>
      </c>
      <c r="CW173" s="23" t="s">
        <v>56</v>
      </c>
      <c r="CX173" s="23" t="s">
        <v>56</v>
      </c>
      <c r="CY173" s="23" t="s">
        <v>56</v>
      </c>
      <c r="CZ173" s="23" t="s">
        <v>56</v>
      </c>
      <c r="DA173" s="23" t="s">
        <v>56</v>
      </c>
      <c r="DB173" s="728" t="s">
        <v>56</v>
      </c>
      <c r="DC173" s="10"/>
      <c r="DD173" s="692">
        <v>0.60044428000000005</v>
      </c>
      <c r="DE173" s="120"/>
      <c r="DF173" s="120"/>
      <c r="DG173" s="120"/>
      <c r="DH173" s="140"/>
      <c r="DI173" s="140"/>
      <c r="DJ173" s="140"/>
      <c r="DK173" s="140"/>
      <c r="DL173" s="548" t="s">
        <v>56</v>
      </c>
      <c r="DM173" s="548" t="s">
        <v>56</v>
      </c>
      <c r="DN173" s="203" t="s">
        <v>55</v>
      </c>
      <c r="DO173" s="700" t="s">
        <v>56</v>
      </c>
      <c r="DP173" s="713" t="s">
        <v>56</v>
      </c>
      <c r="DQ173" s="548" t="s">
        <v>56</v>
      </c>
      <c r="DR173" s="673" t="s">
        <v>56</v>
      </c>
      <c r="DS173" s="203" t="s">
        <v>56</v>
      </c>
      <c r="DT173" s="1160" t="s">
        <v>56</v>
      </c>
      <c r="DU173" s="711">
        <v>5.3450101832993839</v>
      </c>
      <c r="DV173" s="711">
        <v>387.18014260609806</v>
      </c>
      <c r="DW173" s="711">
        <v>5.2986682808716701</v>
      </c>
      <c r="DX173" s="711">
        <v>386.60332617414002</v>
      </c>
      <c r="DY173" s="710">
        <v>7.3319755600814596E-3</v>
      </c>
      <c r="DZ173" s="710">
        <v>2.4652165375002935</v>
      </c>
      <c r="EA173" s="710">
        <v>7.2639225181598101E-3</v>
      </c>
      <c r="EB173" s="710">
        <v>2.4632753944840768</v>
      </c>
      <c r="EC173" s="236"/>
      <c r="ED173" s="49"/>
      <c r="EE173" s="232"/>
      <c r="EF173" s="700">
        <v>0</v>
      </c>
      <c r="EG173" s="712">
        <v>109206.66666666667</v>
      </c>
      <c r="EH173" s="44"/>
    </row>
    <row r="174" spans="1:138" ht="41.25" customHeight="1" x14ac:dyDescent="0.25">
      <c r="A174" s="871" t="s">
        <v>49</v>
      </c>
      <c r="B174" s="656" t="s">
        <v>96</v>
      </c>
      <c r="C174" s="656" t="s">
        <v>175</v>
      </c>
      <c r="D174" s="691" t="s">
        <v>290</v>
      </c>
      <c r="E174" s="656" t="s">
        <v>177</v>
      </c>
      <c r="F174" s="656" t="s">
        <v>1040</v>
      </c>
      <c r="G174" s="901" t="s">
        <v>177</v>
      </c>
      <c r="H174" s="897" t="s">
        <v>55</v>
      </c>
      <c r="I174" s="17" t="s">
        <v>889</v>
      </c>
      <c r="J174" s="64">
        <v>4.16</v>
      </c>
      <c r="K174" s="665">
        <v>2.2336527214408242</v>
      </c>
      <c r="L174" s="665">
        <v>5.0674242318839999</v>
      </c>
      <c r="M174" s="64">
        <v>1091</v>
      </c>
      <c r="N174" s="726">
        <v>4058852.3839999996</v>
      </c>
      <c r="O174" s="548" t="s">
        <v>874</v>
      </c>
      <c r="P174" s="909">
        <v>1.032764161</v>
      </c>
      <c r="Q174" s="203" t="s">
        <v>57</v>
      </c>
      <c r="R174" s="205" t="s">
        <v>57</v>
      </c>
      <c r="S174" s="490">
        <v>0</v>
      </c>
      <c r="T174" s="18">
        <v>0</v>
      </c>
      <c r="U174" s="548">
        <v>0</v>
      </c>
      <c r="V174" s="18">
        <v>0</v>
      </c>
      <c r="W174" s="64">
        <v>0</v>
      </c>
      <c r="X174" s="18">
        <v>0</v>
      </c>
      <c r="Y174" s="18">
        <v>0</v>
      </c>
      <c r="Z174" s="18">
        <v>0</v>
      </c>
      <c r="AA174" s="18">
        <v>0</v>
      </c>
      <c r="AB174" s="18">
        <v>0</v>
      </c>
      <c r="AC174" s="18">
        <v>0</v>
      </c>
      <c r="AD174" s="18">
        <v>0</v>
      </c>
      <c r="AE174" s="18">
        <v>0</v>
      </c>
      <c r="AF174" s="18">
        <v>0</v>
      </c>
      <c r="AG174" s="64">
        <v>2</v>
      </c>
      <c r="AH174" s="18">
        <v>2</v>
      </c>
      <c r="AI174" s="64">
        <v>0</v>
      </c>
      <c r="AJ174" s="18">
        <v>0</v>
      </c>
      <c r="AK174" s="18">
        <v>12</v>
      </c>
      <c r="AL174" s="64">
        <v>11</v>
      </c>
      <c r="AM174" s="18">
        <v>0</v>
      </c>
      <c r="AN174" s="18" t="s">
        <v>58</v>
      </c>
      <c r="AO174" s="18">
        <v>0</v>
      </c>
      <c r="AP174" s="64">
        <v>0</v>
      </c>
      <c r="AQ174" s="64">
        <v>14</v>
      </c>
      <c r="AR174" s="11">
        <v>13</v>
      </c>
      <c r="AS174" s="17">
        <v>0</v>
      </c>
      <c r="AT174" s="490">
        <v>0</v>
      </c>
      <c r="AU174" s="64">
        <v>0</v>
      </c>
      <c r="AV174" s="18">
        <v>0</v>
      </c>
      <c r="AW174" s="64">
        <v>0</v>
      </c>
      <c r="AX174" s="18">
        <v>0</v>
      </c>
      <c r="AY174" s="17">
        <v>0</v>
      </c>
      <c r="AZ174" s="490">
        <v>0</v>
      </c>
      <c r="BA174" s="17">
        <v>0</v>
      </c>
      <c r="BB174" s="18">
        <v>0</v>
      </c>
      <c r="BC174" s="17">
        <v>0</v>
      </c>
      <c r="BD174" s="18">
        <v>0</v>
      </c>
      <c r="BE174" s="17">
        <v>0</v>
      </c>
      <c r="BF174" s="18">
        <v>0</v>
      </c>
      <c r="BG174" s="17">
        <v>2.4</v>
      </c>
      <c r="BH174" s="18">
        <v>2.4</v>
      </c>
      <c r="BI174" s="17">
        <v>0</v>
      </c>
      <c r="BJ174" s="18">
        <v>0</v>
      </c>
      <c r="BK174" s="17">
        <v>43.430000000000007</v>
      </c>
      <c r="BL174" s="17">
        <v>39.630000000000003</v>
      </c>
      <c r="BM174" s="17">
        <v>0</v>
      </c>
      <c r="BN174" s="17" t="s">
        <v>58</v>
      </c>
      <c r="BO174" s="18">
        <v>0</v>
      </c>
      <c r="BP174" s="18">
        <v>0</v>
      </c>
      <c r="BQ174" s="64">
        <v>45.830000000000005</v>
      </c>
      <c r="BR174" s="18">
        <v>42.03</v>
      </c>
      <c r="BS174" s="729">
        <v>4.4376055764390535E-2</v>
      </c>
      <c r="BT174" s="17">
        <v>0</v>
      </c>
      <c r="BU174" s="17">
        <v>0</v>
      </c>
      <c r="BV174" s="17">
        <v>0</v>
      </c>
      <c r="BW174" s="17">
        <v>0</v>
      </c>
      <c r="BX174" s="17">
        <v>0</v>
      </c>
      <c r="BY174" s="17">
        <v>0</v>
      </c>
      <c r="BZ174" s="17">
        <v>0</v>
      </c>
      <c r="CA174" s="17">
        <v>0</v>
      </c>
      <c r="CB174" s="17">
        <v>0</v>
      </c>
      <c r="CC174" s="17">
        <v>0</v>
      </c>
      <c r="CD174" s="17">
        <v>0</v>
      </c>
      <c r="CE174" s="17">
        <v>0</v>
      </c>
      <c r="CF174" s="17">
        <v>0</v>
      </c>
      <c r="CG174" s="17">
        <v>0</v>
      </c>
      <c r="CH174" s="17">
        <v>12109.823999999999</v>
      </c>
      <c r="CI174" s="17">
        <v>12109.823999999999</v>
      </c>
      <c r="CJ174" s="17">
        <v>0</v>
      </c>
      <c r="CK174" s="17">
        <v>0</v>
      </c>
      <c r="CL174" s="702">
        <v>50979.871200000009</v>
      </c>
      <c r="CM174" s="702">
        <v>46519.279200000004</v>
      </c>
      <c r="CN174" s="702">
        <v>0</v>
      </c>
      <c r="CO174" s="702">
        <v>0</v>
      </c>
      <c r="CP174" s="702">
        <v>0</v>
      </c>
      <c r="CQ174" s="702">
        <v>0</v>
      </c>
      <c r="CR174" s="704">
        <v>63089.695200000009</v>
      </c>
      <c r="CS174" s="703">
        <v>58629.103200000005</v>
      </c>
      <c r="CT174" s="23" t="s">
        <v>56</v>
      </c>
      <c r="CU174" s="23" t="s">
        <v>56</v>
      </c>
      <c r="CV174" s="23" t="s">
        <v>56</v>
      </c>
      <c r="CW174" s="23" t="s">
        <v>56</v>
      </c>
      <c r="CX174" s="23" t="s">
        <v>56</v>
      </c>
      <c r="CY174" s="23" t="s">
        <v>56</v>
      </c>
      <c r="CZ174" s="23" t="s">
        <v>56</v>
      </c>
      <c r="DA174" s="23" t="s">
        <v>56</v>
      </c>
      <c r="DB174" s="728" t="s">
        <v>56</v>
      </c>
      <c r="DC174" s="10"/>
      <c r="DD174" s="692">
        <v>1.032764161</v>
      </c>
      <c r="DE174" s="120"/>
      <c r="DF174" s="120"/>
      <c r="DG174" s="120"/>
      <c r="DH174" s="140"/>
      <c r="DI174" s="140"/>
      <c r="DJ174" s="140"/>
      <c r="DK174" s="140"/>
      <c r="DL174" s="548" t="s">
        <v>56</v>
      </c>
      <c r="DM174" s="548" t="s">
        <v>56</v>
      </c>
      <c r="DN174" s="203" t="s">
        <v>55</v>
      </c>
      <c r="DO174" s="700" t="s">
        <v>56</v>
      </c>
      <c r="DP174" s="713" t="s">
        <v>56</v>
      </c>
      <c r="DQ174" s="548" t="s">
        <v>56</v>
      </c>
      <c r="DR174" s="673" t="s">
        <v>56</v>
      </c>
      <c r="DS174" s="203" t="s">
        <v>56</v>
      </c>
      <c r="DT174" s="1160" t="s">
        <v>56</v>
      </c>
      <c r="DU174" s="711">
        <v>372.65319045299577</v>
      </c>
      <c r="DV174" s="711">
        <v>-224.49696170124136</v>
      </c>
      <c r="DW174" s="711">
        <v>246.625666360297</v>
      </c>
      <c r="DX174" s="711">
        <v>-102.25964740070913</v>
      </c>
      <c r="DY174" s="710">
        <v>0.99220652703360979</v>
      </c>
      <c r="DZ174" s="710">
        <v>0.45979619743716271</v>
      </c>
      <c r="EA174" s="710">
        <v>0.65808704173169497</v>
      </c>
      <c r="EB174" s="710">
        <v>0.77288044058706318</v>
      </c>
      <c r="EC174" s="236"/>
      <c r="ED174" s="49"/>
      <c r="EE174" s="232"/>
      <c r="EF174" s="700">
        <v>0</v>
      </c>
      <c r="EG174" s="712">
        <v>0</v>
      </c>
      <c r="EH174" s="44"/>
    </row>
    <row r="175" spans="1:138" ht="41.25" customHeight="1" x14ac:dyDescent="0.25">
      <c r="A175" s="871" t="s">
        <v>49</v>
      </c>
      <c r="B175" s="656" t="s">
        <v>96</v>
      </c>
      <c r="C175" s="656" t="s">
        <v>175</v>
      </c>
      <c r="D175" s="691" t="s">
        <v>290</v>
      </c>
      <c r="E175" s="656" t="s">
        <v>177</v>
      </c>
      <c r="F175" s="656" t="s">
        <v>1041</v>
      </c>
      <c r="G175" s="901" t="s">
        <v>177</v>
      </c>
      <c r="H175" s="897" t="s">
        <v>55</v>
      </c>
      <c r="I175" s="17" t="s">
        <v>860</v>
      </c>
      <c r="J175" s="64">
        <v>4.16</v>
      </c>
      <c r="K175" s="665">
        <v>2.9397751946705037</v>
      </c>
      <c r="L175" s="665">
        <v>4.9100378685750004</v>
      </c>
      <c r="M175" s="64">
        <v>1114</v>
      </c>
      <c r="N175" s="726">
        <v>5569123.0420000004</v>
      </c>
      <c r="O175" s="548" t="s">
        <v>874</v>
      </c>
      <c r="P175" s="909">
        <v>1.417048501</v>
      </c>
      <c r="Q175" s="203" t="s">
        <v>57</v>
      </c>
      <c r="R175" s="205" t="s">
        <v>57</v>
      </c>
      <c r="S175" s="490">
        <v>0</v>
      </c>
      <c r="T175" s="18">
        <v>0</v>
      </c>
      <c r="U175" s="548">
        <v>0</v>
      </c>
      <c r="V175" s="18">
        <v>0</v>
      </c>
      <c r="W175" s="64">
        <v>0</v>
      </c>
      <c r="X175" s="18">
        <v>0</v>
      </c>
      <c r="Y175" s="18">
        <v>0</v>
      </c>
      <c r="Z175" s="18">
        <v>0</v>
      </c>
      <c r="AA175" s="18">
        <v>0</v>
      </c>
      <c r="AB175" s="18">
        <v>0</v>
      </c>
      <c r="AC175" s="18">
        <v>0</v>
      </c>
      <c r="AD175" s="18">
        <v>0</v>
      </c>
      <c r="AE175" s="18">
        <v>0</v>
      </c>
      <c r="AF175" s="18">
        <v>0</v>
      </c>
      <c r="AG175" s="64">
        <v>1</v>
      </c>
      <c r="AH175" s="18">
        <v>1</v>
      </c>
      <c r="AI175" s="64">
        <v>0</v>
      </c>
      <c r="AJ175" s="18">
        <v>0</v>
      </c>
      <c r="AK175" s="18">
        <v>6</v>
      </c>
      <c r="AL175" s="64">
        <v>6</v>
      </c>
      <c r="AM175" s="18">
        <v>0</v>
      </c>
      <c r="AN175" s="18" t="s">
        <v>58</v>
      </c>
      <c r="AO175" s="18">
        <v>0</v>
      </c>
      <c r="AP175" s="64">
        <v>0</v>
      </c>
      <c r="AQ175" s="64">
        <v>7</v>
      </c>
      <c r="AR175" s="11">
        <v>7</v>
      </c>
      <c r="AS175" s="17">
        <v>0</v>
      </c>
      <c r="AT175" s="490">
        <v>0</v>
      </c>
      <c r="AU175" s="64">
        <v>0</v>
      </c>
      <c r="AV175" s="18">
        <v>0</v>
      </c>
      <c r="AW175" s="64">
        <v>0</v>
      </c>
      <c r="AX175" s="18">
        <v>0</v>
      </c>
      <c r="AY175" s="17">
        <v>0</v>
      </c>
      <c r="AZ175" s="490">
        <v>0</v>
      </c>
      <c r="BA175" s="17">
        <v>0</v>
      </c>
      <c r="BB175" s="18">
        <v>0</v>
      </c>
      <c r="BC175" s="17">
        <v>0</v>
      </c>
      <c r="BD175" s="18">
        <v>0</v>
      </c>
      <c r="BE175" s="17">
        <v>0</v>
      </c>
      <c r="BF175" s="18">
        <v>0</v>
      </c>
      <c r="BG175" s="17">
        <v>1.2</v>
      </c>
      <c r="BH175" s="18">
        <v>1.2</v>
      </c>
      <c r="BI175" s="17">
        <v>0</v>
      </c>
      <c r="BJ175" s="18">
        <v>0</v>
      </c>
      <c r="BK175" s="17">
        <v>31.459999999999997</v>
      </c>
      <c r="BL175" s="17">
        <v>31.459999999999997</v>
      </c>
      <c r="BM175" s="17">
        <v>0</v>
      </c>
      <c r="BN175" s="17" t="s">
        <v>58</v>
      </c>
      <c r="BO175" s="18">
        <v>0</v>
      </c>
      <c r="BP175" s="18">
        <v>0</v>
      </c>
      <c r="BQ175" s="64">
        <v>32.659999999999997</v>
      </c>
      <c r="BR175" s="18">
        <v>32.659999999999997</v>
      </c>
      <c r="BS175" s="729">
        <v>2.3047905542366468E-2</v>
      </c>
      <c r="BT175" s="17">
        <v>0</v>
      </c>
      <c r="BU175" s="17">
        <v>0</v>
      </c>
      <c r="BV175" s="17">
        <v>0</v>
      </c>
      <c r="BW175" s="17">
        <v>0</v>
      </c>
      <c r="BX175" s="17">
        <v>0</v>
      </c>
      <c r="BY175" s="17">
        <v>0</v>
      </c>
      <c r="BZ175" s="17">
        <v>0</v>
      </c>
      <c r="CA175" s="17">
        <v>0</v>
      </c>
      <c r="CB175" s="17">
        <v>0</v>
      </c>
      <c r="CC175" s="17">
        <v>0</v>
      </c>
      <c r="CD175" s="17">
        <v>0</v>
      </c>
      <c r="CE175" s="17">
        <v>0</v>
      </c>
      <c r="CF175" s="17">
        <v>0</v>
      </c>
      <c r="CG175" s="17">
        <v>0</v>
      </c>
      <c r="CH175" s="17">
        <v>6054.9119999999994</v>
      </c>
      <c r="CI175" s="17">
        <v>6054.9119999999994</v>
      </c>
      <c r="CJ175" s="17">
        <v>0</v>
      </c>
      <c r="CK175" s="17">
        <v>0</v>
      </c>
      <c r="CL175" s="702">
        <v>36929.006399999998</v>
      </c>
      <c r="CM175" s="702">
        <v>36929.006399999998</v>
      </c>
      <c r="CN175" s="702">
        <v>0</v>
      </c>
      <c r="CO175" s="702">
        <v>0</v>
      </c>
      <c r="CP175" s="702">
        <v>0</v>
      </c>
      <c r="CQ175" s="702">
        <v>0</v>
      </c>
      <c r="CR175" s="704">
        <v>42983.918399999995</v>
      </c>
      <c r="CS175" s="703">
        <v>42983.918399999995</v>
      </c>
      <c r="CT175" s="23" t="s">
        <v>56</v>
      </c>
      <c r="CU175" s="23" t="s">
        <v>56</v>
      </c>
      <c r="CV175" s="23" t="s">
        <v>56</v>
      </c>
      <c r="CW175" s="23" t="s">
        <v>56</v>
      </c>
      <c r="CX175" s="23" t="s">
        <v>56</v>
      </c>
      <c r="CY175" s="23" t="s">
        <v>56</v>
      </c>
      <c r="CZ175" s="23" t="s">
        <v>56</v>
      </c>
      <c r="DA175" s="23" t="s">
        <v>56</v>
      </c>
      <c r="DB175" s="728" t="s">
        <v>56</v>
      </c>
      <c r="DC175" s="10"/>
      <c r="DD175" s="692">
        <v>1.417048501</v>
      </c>
      <c r="DE175" s="120"/>
      <c r="DF175" s="120"/>
      <c r="DG175" s="120"/>
      <c r="DH175" s="140"/>
      <c r="DI175" s="140"/>
      <c r="DJ175" s="140"/>
      <c r="DK175" s="140"/>
      <c r="DL175" s="548" t="s">
        <v>56</v>
      </c>
      <c r="DM175" s="548" t="s">
        <v>56</v>
      </c>
      <c r="DN175" s="203" t="s">
        <v>55</v>
      </c>
      <c r="DO175" s="700" t="s">
        <v>56</v>
      </c>
      <c r="DP175" s="713" t="s">
        <v>56</v>
      </c>
      <c r="DQ175" s="548" t="s">
        <v>56</v>
      </c>
      <c r="DR175" s="673" t="s">
        <v>56</v>
      </c>
      <c r="DS175" s="203" t="s">
        <v>56</v>
      </c>
      <c r="DT175" s="1160" t="s">
        <v>56</v>
      </c>
      <c r="DU175" s="711">
        <v>283.39457880214343</v>
      </c>
      <c r="DV175" s="711">
        <v>-94.624116667592716</v>
      </c>
      <c r="DW175" s="711">
        <v>284.12506497725798</v>
      </c>
      <c r="DX175" s="711">
        <v>-143.44523611470888</v>
      </c>
      <c r="DY175" s="710">
        <v>0.98847589677000802</v>
      </c>
      <c r="DZ175" s="710">
        <v>-0.36269718566399278</v>
      </c>
      <c r="EA175" s="710">
        <v>0.98927875243664698</v>
      </c>
      <c r="EB175" s="710">
        <v>-0.397565334421629</v>
      </c>
      <c r="EC175" s="236"/>
      <c r="ED175" s="49"/>
      <c r="EE175" s="232"/>
      <c r="EF175" s="700">
        <v>290999</v>
      </c>
      <c r="EG175" s="712">
        <v>-290999</v>
      </c>
      <c r="EH175" s="44"/>
    </row>
    <row r="176" spans="1:138" ht="41.25" customHeight="1" x14ac:dyDescent="0.25">
      <c r="A176" s="871" t="s">
        <v>49</v>
      </c>
      <c r="B176" s="656" t="s">
        <v>96</v>
      </c>
      <c r="C176" s="656" t="s">
        <v>175</v>
      </c>
      <c r="D176" s="691" t="s">
        <v>290</v>
      </c>
      <c r="E176" s="656" t="s">
        <v>177</v>
      </c>
      <c r="F176" s="656" t="s">
        <v>1042</v>
      </c>
      <c r="G176" s="901" t="s">
        <v>177</v>
      </c>
      <c r="H176" s="897" t="s">
        <v>55</v>
      </c>
      <c r="I176" s="17" t="s">
        <v>860</v>
      </c>
      <c r="J176" s="64">
        <v>4.16</v>
      </c>
      <c r="K176" s="665">
        <v>2.9397751946705037</v>
      </c>
      <c r="L176" s="665">
        <v>5.1276515044859998</v>
      </c>
      <c r="M176" s="64">
        <v>563</v>
      </c>
      <c r="N176" s="726">
        <v>6985001.7809999995</v>
      </c>
      <c r="O176" s="548" t="s">
        <v>874</v>
      </c>
      <c r="P176" s="909">
        <v>1.7773150689999999</v>
      </c>
      <c r="Q176" s="203" t="s">
        <v>57</v>
      </c>
      <c r="R176" s="205" t="s">
        <v>57</v>
      </c>
      <c r="S176" s="490">
        <v>0</v>
      </c>
      <c r="T176" s="18">
        <v>0</v>
      </c>
      <c r="U176" s="548">
        <v>0</v>
      </c>
      <c r="V176" s="18">
        <v>0</v>
      </c>
      <c r="W176" s="64">
        <v>0</v>
      </c>
      <c r="X176" s="18">
        <v>0</v>
      </c>
      <c r="Y176" s="18">
        <v>0</v>
      </c>
      <c r="Z176" s="18">
        <v>0</v>
      </c>
      <c r="AA176" s="18">
        <v>0</v>
      </c>
      <c r="AB176" s="18">
        <v>0</v>
      </c>
      <c r="AC176" s="18">
        <v>0</v>
      </c>
      <c r="AD176" s="18">
        <v>0</v>
      </c>
      <c r="AE176" s="18">
        <v>0</v>
      </c>
      <c r="AF176" s="18">
        <v>0</v>
      </c>
      <c r="AG176" s="64">
        <v>0</v>
      </c>
      <c r="AH176" s="18">
        <v>0</v>
      </c>
      <c r="AI176" s="64">
        <v>0</v>
      </c>
      <c r="AJ176" s="18">
        <v>0</v>
      </c>
      <c r="AK176" s="18">
        <v>3</v>
      </c>
      <c r="AL176" s="64">
        <v>3</v>
      </c>
      <c r="AM176" s="18">
        <v>0</v>
      </c>
      <c r="AN176" s="18" t="s">
        <v>58</v>
      </c>
      <c r="AO176" s="18">
        <v>0</v>
      </c>
      <c r="AP176" s="64">
        <v>0</v>
      </c>
      <c r="AQ176" s="64">
        <v>3</v>
      </c>
      <c r="AR176" s="11">
        <v>3</v>
      </c>
      <c r="AS176" s="17">
        <v>0</v>
      </c>
      <c r="AT176" s="490">
        <v>0</v>
      </c>
      <c r="AU176" s="64">
        <v>0</v>
      </c>
      <c r="AV176" s="18">
        <v>0</v>
      </c>
      <c r="AW176" s="64">
        <v>0</v>
      </c>
      <c r="AX176" s="18">
        <v>0</v>
      </c>
      <c r="AY176" s="17">
        <v>0</v>
      </c>
      <c r="AZ176" s="490">
        <v>0</v>
      </c>
      <c r="BA176" s="17">
        <v>0</v>
      </c>
      <c r="BB176" s="18">
        <v>0</v>
      </c>
      <c r="BC176" s="17">
        <v>0</v>
      </c>
      <c r="BD176" s="18">
        <v>0</v>
      </c>
      <c r="BE176" s="17">
        <v>0</v>
      </c>
      <c r="BF176" s="18">
        <v>0</v>
      </c>
      <c r="BG176" s="17">
        <v>0</v>
      </c>
      <c r="BH176" s="18">
        <v>0</v>
      </c>
      <c r="BI176" s="17">
        <v>0</v>
      </c>
      <c r="BJ176" s="18">
        <v>0</v>
      </c>
      <c r="BK176" s="17">
        <v>21.400000000000002</v>
      </c>
      <c r="BL176" s="17">
        <v>21.4</v>
      </c>
      <c r="BM176" s="17">
        <v>0</v>
      </c>
      <c r="BN176" s="17" t="s">
        <v>58</v>
      </c>
      <c r="BO176" s="18">
        <v>0</v>
      </c>
      <c r="BP176" s="18">
        <v>0</v>
      </c>
      <c r="BQ176" s="64">
        <v>21.400000000000002</v>
      </c>
      <c r="BR176" s="18">
        <v>21.4</v>
      </c>
      <c r="BS176" s="729">
        <v>1.2040633860174626E-2</v>
      </c>
      <c r="BT176" s="17">
        <v>0</v>
      </c>
      <c r="BU176" s="17">
        <v>0</v>
      </c>
      <c r="BV176" s="17">
        <v>0</v>
      </c>
      <c r="BW176" s="17">
        <v>0</v>
      </c>
      <c r="BX176" s="17">
        <v>0</v>
      </c>
      <c r="BY176" s="17">
        <v>0</v>
      </c>
      <c r="BZ176" s="17">
        <v>0</v>
      </c>
      <c r="CA176" s="17">
        <v>0</v>
      </c>
      <c r="CB176" s="17">
        <v>0</v>
      </c>
      <c r="CC176" s="17">
        <v>0</v>
      </c>
      <c r="CD176" s="17">
        <v>0</v>
      </c>
      <c r="CE176" s="17">
        <v>0</v>
      </c>
      <c r="CF176" s="17">
        <v>0</v>
      </c>
      <c r="CG176" s="17">
        <v>0</v>
      </c>
      <c r="CH176" s="17">
        <v>0</v>
      </c>
      <c r="CI176" s="17">
        <v>0</v>
      </c>
      <c r="CJ176" s="17">
        <v>0</v>
      </c>
      <c r="CK176" s="17">
        <v>0</v>
      </c>
      <c r="CL176" s="702">
        <v>25120.176000000003</v>
      </c>
      <c r="CM176" s="702">
        <v>25120.175999999999</v>
      </c>
      <c r="CN176" s="702">
        <v>0</v>
      </c>
      <c r="CO176" s="702">
        <v>0</v>
      </c>
      <c r="CP176" s="702">
        <v>0</v>
      </c>
      <c r="CQ176" s="702">
        <v>0</v>
      </c>
      <c r="CR176" s="704">
        <v>25120.176000000003</v>
      </c>
      <c r="CS176" s="703">
        <v>25120.175999999999</v>
      </c>
      <c r="CT176" s="23" t="s">
        <v>56</v>
      </c>
      <c r="CU176" s="23" t="s">
        <v>56</v>
      </c>
      <c r="CV176" s="23" t="s">
        <v>56</v>
      </c>
      <c r="CW176" s="23" t="s">
        <v>56</v>
      </c>
      <c r="CX176" s="23" t="s">
        <v>56</v>
      </c>
      <c r="CY176" s="23" t="s">
        <v>56</v>
      </c>
      <c r="CZ176" s="23" t="s">
        <v>56</v>
      </c>
      <c r="DA176" s="23" t="s">
        <v>56</v>
      </c>
      <c r="DB176" s="728" t="s">
        <v>56</v>
      </c>
      <c r="DC176" s="10"/>
      <c r="DD176" s="692">
        <v>1.7773150689999999</v>
      </c>
      <c r="DE176" s="120"/>
      <c r="DF176" s="120"/>
      <c r="DG176" s="120"/>
      <c r="DH176" s="140"/>
      <c r="DI176" s="140"/>
      <c r="DJ176" s="140"/>
      <c r="DK176" s="140"/>
      <c r="DL176" s="548" t="s">
        <v>56</v>
      </c>
      <c r="DM176" s="548" t="s">
        <v>56</v>
      </c>
      <c r="DN176" s="203" t="s">
        <v>55</v>
      </c>
      <c r="DO176" s="700" t="s">
        <v>56</v>
      </c>
      <c r="DP176" s="713" t="s">
        <v>56</v>
      </c>
      <c r="DQ176" s="548" t="s">
        <v>56</v>
      </c>
      <c r="DR176" s="673" t="s">
        <v>56</v>
      </c>
      <c r="DS176" s="203" t="s">
        <v>56</v>
      </c>
      <c r="DT176" s="1160" t="s">
        <v>56</v>
      </c>
      <c r="DU176" s="711">
        <v>195.78812785388129</v>
      </c>
      <c r="DV176" s="711">
        <v>-70.418221869624688</v>
      </c>
      <c r="DW176" s="711">
        <v>196.38498317520501</v>
      </c>
      <c r="DX176" s="711">
        <v>-71.320849609083993</v>
      </c>
      <c r="DY176" s="710">
        <v>1.0082191780821919</v>
      </c>
      <c r="DZ176" s="710">
        <v>4.3480774908247088E-2</v>
      </c>
      <c r="EA176" s="710">
        <v>1.0073159503062501</v>
      </c>
      <c r="EB176" s="710">
        <v>4.1445065169103179E-2</v>
      </c>
      <c r="EC176" s="236"/>
      <c r="ED176" s="49"/>
      <c r="EE176" s="232"/>
      <c r="EF176" s="700">
        <v>107194</v>
      </c>
      <c r="EG176" s="712">
        <v>-45275.666666666664</v>
      </c>
      <c r="EH176" s="44"/>
    </row>
    <row r="177" spans="1:138" ht="41.25" customHeight="1" x14ac:dyDescent="0.25">
      <c r="A177" s="871" t="s">
        <v>49</v>
      </c>
      <c r="B177" s="656" t="s">
        <v>96</v>
      </c>
      <c r="C177" s="656" t="s">
        <v>175</v>
      </c>
      <c r="D177" s="691" t="s">
        <v>290</v>
      </c>
      <c r="E177" s="656" t="s">
        <v>177</v>
      </c>
      <c r="F177" s="656" t="s">
        <v>1043</v>
      </c>
      <c r="G177" s="901" t="s">
        <v>1037</v>
      </c>
      <c r="H177" s="897" t="s">
        <v>55</v>
      </c>
      <c r="I177" s="17" t="s">
        <v>860</v>
      </c>
      <c r="J177" s="64">
        <v>13.8</v>
      </c>
      <c r="K177" s="665">
        <v>7.2662995479129542</v>
      </c>
      <c r="L177" s="665">
        <v>16.352651481138004</v>
      </c>
      <c r="M177" s="64">
        <v>1586</v>
      </c>
      <c r="N177" s="726">
        <v>23171400.140000001</v>
      </c>
      <c r="O177" s="548" t="s">
        <v>874</v>
      </c>
      <c r="P177" s="909">
        <v>5.8959009499999997</v>
      </c>
      <c r="Q177" s="203" t="s">
        <v>57</v>
      </c>
      <c r="R177" s="205" t="s">
        <v>57</v>
      </c>
      <c r="S177" s="490">
        <v>0</v>
      </c>
      <c r="T177" s="18">
        <v>0</v>
      </c>
      <c r="U177" s="548">
        <v>0</v>
      </c>
      <c r="V177" s="18">
        <v>0</v>
      </c>
      <c r="W177" s="64">
        <v>0</v>
      </c>
      <c r="X177" s="18">
        <v>0</v>
      </c>
      <c r="Y177" s="18">
        <v>0</v>
      </c>
      <c r="Z177" s="18">
        <v>0</v>
      </c>
      <c r="AA177" s="18">
        <v>0</v>
      </c>
      <c r="AB177" s="18">
        <v>0</v>
      </c>
      <c r="AC177" s="18">
        <v>0</v>
      </c>
      <c r="AD177" s="18">
        <v>0</v>
      </c>
      <c r="AE177" s="18">
        <v>0</v>
      </c>
      <c r="AF177" s="18">
        <v>0</v>
      </c>
      <c r="AG177" s="64">
        <v>1</v>
      </c>
      <c r="AH177" s="18">
        <v>1</v>
      </c>
      <c r="AI177" s="64">
        <v>0</v>
      </c>
      <c r="AJ177" s="18">
        <v>0</v>
      </c>
      <c r="AK177" s="18">
        <v>91</v>
      </c>
      <c r="AL177" s="64">
        <v>90</v>
      </c>
      <c r="AM177" s="18">
        <v>2</v>
      </c>
      <c r="AN177" s="18">
        <v>2</v>
      </c>
      <c r="AO177" s="18">
        <v>0</v>
      </c>
      <c r="AP177" s="64">
        <v>0</v>
      </c>
      <c r="AQ177" s="64">
        <v>94</v>
      </c>
      <c r="AR177" s="11">
        <v>93</v>
      </c>
      <c r="AS177" s="17">
        <v>0</v>
      </c>
      <c r="AT177" s="490">
        <v>0</v>
      </c>
      <c r="AU177" s="64">
        <v>0</v>
      </c>
      <c r="AV177" s="18">
        <v>0</v>
      </c>
      <c r="AW177" s="64">
        <v>0</v>
      </c>
      <c r="AX177" s="18">
        <v>0</v>
      </c>
      <c r="AY177" s="17">
        <v>0</v>
      </c>
      <c r="AZ177" s="490">
        <v>0</v>
      </c>
      <c r="BA177" s="17">
        <v>0</v>
      </c>
      <c r="BB177" s="18">
        <v>0</v>
      </c>
      <c r="BC177" s="17">
        <v>0</v>
      </c>
      <c r="BD177" s="18">
        <v>0</v>
      </c>
      <c r="BE177" s="17">
        <v>0</v>
      </c>
      <c r="BF177" s="18">
        <v>0</v>
      </c>
      <c r="BG177" s="17">
        <v>1.2</v>
      </c>
      <c r="BH177" s="18">
        <v>1.2</v>
      </c>
      <c r="BI177" s="17">
        <v>0</v>
      </c>
      <c r="BJ177" s="18">
        <v>0</v>
      </c>
      <c r="BK177" s="17">
        <v>568.14000000000021</v>
      </c>
      <c r="BL177" s="17">
        <v>564.34000000000037</v>
      </c>
      <c r="BM177" s="17">
        <v>22.48</v>
      </c>
      <c r="BN177" s="17">
        <v>22.48</v>
      </c>
      <c r="BO177" s="18">
        <v>0</v>
      </c>
      <c r="BP177" s="18">
        <v>0</v>
      </c>
      <c r="BQ177" s="64">
        <v>591.82000000000028</v>
      </c>
      <c r="BR177" s="18">
        <v>588.02000000000044</v>
      </c>
      <c r="BS177" s="729">
        <v>0.10037821276492107</v>
      </c>
      <c r="BT177" s="17">
        <v>0</v>
      </c>
      <c r="BU177" s="17">
        <v>0</v>
      </c>
      <c r="BV177" s="17">
        <v>0</v>
      </c>
      <c r="BW177" s="17">
        <v>0</v>
      </c>
      <c r="BX177" s="17">
        <v>0</v>
      </c>
      <c r="BY177" s="17">
        <v>0</v>
      </c>
      <c r="BZ177" s="17">
        <v>0</v>
      </c>
      <c r="CA177" s="17">
        <v>0</v>
      </c>
      <c r="CB177" s="17">
        <v>0</v>
      </c>
      <c r="CC177" s="17">
        <v>0</v>
      </c>
      <c r="CD177" s="17">
        <v>0</v>
      </c>
      <c r="CE177" s="17">
        <v>0</v>
      </c>
      <c r="CF177" s="17">
        <v>0</v>
      </c>
      <c r="CG177" s="17">
        <v>0</v>
      </c>
      <c r="CH177" s="17">
        <v>6054.9119999999994</v>
      </c>
      <c r="CI177" s="17">
        <v>6054.9119999999994</v>
      </c>
      <c r="CJ177" s="17">
        <v>0</v>
      </c>
      <c r="CK177" s="17">
        <v>0</v>
      </c>
      <c r="CL177" s="702">
        <v>666905.45760000031</v>
      </c>
      <c r="CM177" s="702">
        <v>662444.86560000048</v>
      </c>
      <c r="CN177" s="702">
        <v>26387.923200000001</v>
      </c>
      <c r="CO177" s="702">
        <v>26387.923200000001</v>
      </c>
      <c r="CP177" s="702">
        <v>0</v>
      </c>
      <c r="CQ177" s="702">
        <v>0</v>
      </c>
      <c r="CR177" s="704">
        <v>699348.29280000029</v>
      </c>
      <c r="CS177" s="703">
        <v>694887.70080000046</v>
      </c>
      <c r="CT177" s="23" t="s">
        <v>56</v>
      </c>
      <c r="CU177" s="23" t="s">
        <v>56</v>
      </c>
      <c r="CV177" s="23" t="s">
        <v>56</v>
      </c>
      <c r="CW177" s="23" t="s">
        <v>56</v>
      </c>
      <c r="CX177" s="23" t="s">
        <v>56</v>
      </c>
      <c r="CY177" s="23" t="s">
        <v>56</v>
      </c>
      <c r="CZ177" s="23" t="s">
        <v>56</v>
      </c>
      <c r="DA177" s="23" t="s">
        <v>56</v>
      </c>
      <c r="DB177" s="728" t="s">
        <v>56</v>
      </c>
      <c r="DC177" s="10"/>
      <c r="DD177" s="692">
        <v>5.8959009499999997</v>
      </c>
      <c r="DE177" s="120"/>
      <c r="DF177" s="120"/>
      <c r="DG177" s="120"/>
      <c r="DH177" s="140"/>
      <c r="DI177" s="140"/>
      <c r="DJ177" s="140"/>
      <c r="DK177" s="140"/>
      <c r="DL177" s="548" t="s">
        <v>56</v>
      </c>
      <c r="DM177" s="548" t="s">
        <v>56</v>
      </c>
      <c r="DN177" s="203" t="s">
        <v>55</v>
      </c>
      <c r="DO177" s="700" t="s">
        <v>56</v>
      </c>
      <c r="DP177" s="713" t="s">
        <v>56</v>
      </c>
      <c r="DQ177" s="548" t="s">
        <v>56</v>
      </c>
      <c r="DR177" s="673" t="s">
        <v>56</v>
      </c>
      <c r="DS177" s="203" t="s">
        <v>56</v>
      </c>
      <c r="DT177" s="1160" t="s">
        <v>56</v>
      </c>
      <c r="DU177" s="711">
        <v>129.8880890052356</v>
      </c>
      <c r="DV177" s="711">
        <v>-98.43227693545083</v>
      </c>
      <c r="DW177" s="711">
        <v>132.53297748569</v>
      </c>
      <c r="DX177" s="711">
        <v>-101.12199365633644</v>
      </c>
      <c r="DY177" s="710">
        <v>0.83180628272251311</v>
      </c>
      <c r="DZ177" s="710">
        <v>-0.48019913932454755</v>
      </c>
      <c r="EA177" s="710">
        <v>0.85115004788968696</v>
      </c>
      <c r="EB177" s="710">
        <v>-0.49987348097873219</v>
      </c>
      <c r="EC177" s="236"/>
      <c r="ED177" s="49"/>
      <c r="EE177" s="232"/>
      <c r="EF177" s="700">
        <v>123596</v>
      </c>
      <c r="EG177" s="712">
        <v>-102489.33333333333</v>
      </c>
      <c r="EH177" s="44"/>
    </row>
    <row r="178" spans="1:138" ht="41.25" customHeight="1" x14ac:dyDescent="0.25">
      <c r="A178" s="871" t="s">
        <v>49</v>
      </c>
      <c r="B178" s="656" t="s">
        <v>96</v>
      </c>
      <c r="C178" s="656" t="s">
        <v>175</v>
      </c>
      <c r="D178" s="691" t="s">
        <v>290</v>
      </c>
      <c r="E178" s="656" t="s">
        <v>177</v>
      </c>
      <c r="F178" s="656" t="s">
        <v>1044</v>
      </c>
      <c r="G178" s="901" t="s">
        <v>1045</v>
      </c>
      <c r="H178" s="897" t="s">
        <v>55</v>
      </c>
      <c r="I178" s="17" t="s">
        <v>866</v>
      </c>
      <c r="J178" s="64">
        <v>13.8</v>
      </c>
      <c r="K178" s="665">
        <v>11.783834464214101</v>
      </c>
      <c r="L178" s="665">
        <v>30.179545391772002</v>
      </c>
      <c r="M178" s="64">
        <v>3496</v>
      </c>
      <c r="N178" s="726">
        <v>34381347.770000003</v>
      </c>
      <c r="O178" s="548" t="s">
        <v>874</v>
      </c>
      <c r="P178" s="909">
        <v>8.7482422189999998</v>
      </c>
      <c r="Q178" s="203" t="s">
        <v>57</v>
      </c>
      <c r="R178" s="205" t="s">
        <v>57</v>
      </c>
      <c r="S178" s="490">
        <v>0</v>
      </c>
      <c r="T178" s="18">
        <v>0</v>
      </c>
      <c r="U178" s="548">
        <v>0</v>
      </c>
      <c r="V178" s="18">
        <v>0</v>
      </c>
      <c r="W178" s="64">
        <v>0</v>
      </c>
      <c r="X178" s="18">
        <v>0</v>
      </c>
      <c r="Y178" s="18">
        <v>0</v>
      </c>
      <c r="Z178" s="18">
        <v>0</v>
      </c>
      <c r="AA178" s="18">
        <v>0</v>
      </c>
      <c r="AB178" s="18">
        <v>0</v>
      </c>
      <c r="AC178" s="18">
        <v>0</v>
      </c>
      <c r="AD178" s="18">
        <v>0</v>
      </c>
      <c r="AE178" s="18">
        <v>0</v>
      </c>
      <c r="AF178" s="18">
        <v>0</v>
      </c>
      <c r="AG178" s="64">
        <v>1</v>
      </c>
      <c r="AH178" s="18">
        <v>1</v>
      </c>
      <c r="AI178" s="64">
        <v>0</v>
      </c>
      <c r="AJ178" s="18">
        <v>0</v>
      </c>
      <c r="AK178" s="18">
        <v>260</v>
      </c>
      <c r="AL178" s="64">
        <v>257</v>
      </c>
      <c r="AM178" s="18">
        <v>5</v>
      </c>
      <c r="AN178" s="18">
        <v>5</v>
      </c>
      <c r="AO178" s="18">
        <v>0</v>
      </c>
      <c r="AP178" s="64">
        <v>0</v>
      </c>
      <c r="AQ178" s="64">
        <v>266</v>
      </c>
      <c r="AR178" s="11">
        <v>263</v>
      </c>
      <c r="AS178" s="17">
        <v>0</v>
      </c>
      <c r="AT178" s="490">
        <v>0</v>
      </c>
      <c r="AU178" s="64">
        <v>0</v>
      </c>
      <c r="AV178" s="18">
        <v>0</v>
      </c>
      <c r="AW178" s="64">
        <v>0</v>
      </c>
      <c r="AX178" s="18">
        <v>0</v>
      </c>
      <c r="AY178" s="17">
        <v>0</v>
      </c>
      <c r="AZ178" s="490">
        <v>0</v>
      </c>
      <c r="BA178" s="17">
        <v>0</v>
      </c>
      <c r="BB178" s="18">
        <v>0</v>
      </c>
      <c r="BC178" s="17">
        <v>0</v>
      </c>
      <c r="BD178" s="18">
        <v>0</v>
      </c>
      <c r="BE178" s="17">
        <v>0</v>
      </c>
      <c r="BF178" s="18">
        <v>0</v>
      </c>
      <c r="BG178" s="17">
        <v>48</v>
      </c>
      <c r="BH178" s="18">
        <v>48</v>
      </c>
      <c r="BI178" s="17">
        <v>0</v>
      </c>
      <c r="BJ178" s="18">
        <v>0</v>
      </c>
      <c r="BK178" s="17">
        <v>2270.221999999997</v>
      </c>
      <c r="BL178" s="17">
        <v>2251.2219999999984</v>
      </c>
      <c r="BM178" s="17">
        <v>33.28</v>
      </c>
      <c r="BN178" s="17">
        <v>33.28</v>
      </c>
      <c r="BO178" s="18">
        <v>0</v>
      </c>
      <c r="BP178" s="18">
        <v>0</v>
      </c>
      <c r="BQ178" s="64">
        <v>2351.5019999999972</v>
      </c>
      <c r="BR178" s="18">
        <v>2332.5019999999986</v>
      </c>
      <c r="BS178" s="729">
        <v>0.26879708416084463</v>
      </c>
      <c r="BT178" s="17">
        <v>0</v>
      </c>
      <c r="BU178" s="17">
        <v>0</v>
      </c>
      <c r="BV178" s="17">
        <v>0</v>
      </c>
      <c r="BW178" s="17">
        <v>0</v>
      </c>
      <c r="BX178" s="17">
        <v>0</v>
      </c>
      <c r="BY178" s="17">
        <v>0</v>
      </c>
      <c r="BZ178" s="17">
        <v>0</v>
      </c>
      <c r="CA178" s="17">
        <v>0</v>
      </c>
      <c r="CB178" s="17">
        <v>0</v>
      </c>
      <c r="CC178" s="17">
        <v>0</v>
      </c>
      <c r="CD178" s="17">
        <v>0</v>
      </c>
      <c r="CE178" s="17">
        <v>0</v>
      </c>
      <c r="CF178" s="17">
        <v>0</v>
      </c>
      <c r="CG178" s="17">
        <v>0</v>
      </c>
      <c r="CH178" s="17">
        <v>242196.47999999995</v>
      </c>
      <c r="CI178" s="17">
        <v>242196.47999999995</v>
      </c>
      <c r="CJ178" s="17">
        <v>0</v>
      </c>
      <c r="CK178" s="17">
        <v>0</v>
      </c>
      <c r="CL178" s="702">
        <v>2664877.3924799967</v>
      </c>
      <c r="CM178" s="702">
        <v>2642574.4324799986</v>
      </c>
      <c r="CN178" s="702">
        <v>39065.395200000006</v>
      </c>
      <c r="CO178" s="702">
        <v>39065.395200000006</v>
      </c>
      <c r="CP178" s="702">
        <v>0</v>
      </c>
      <c r="CQ178" s="702">
        <v>0</v>
      </c>
      <c r="CR178" s="704">
        <v>2946139.2676799968</v>
      </c>
      <c r="CS178" s="703">
        <v>2923836.3076799987</v>
      </c>
      <c r="CT178" s="23" t="s">
        <v>56</v>
      </c>
      <c r="CU178" s="23" t="s">
        <v>56</v>
      </c>
      <c r="CV178" s="23" t="s">
        <v>56</v>
      </c>
      <c r="CW178" s="23" t="s">
        <v>56</v>
      </c>
      <c r="CX178" s="23" t="s">
        <v>56</v>
      </c>
      <c r="CY178" s="23" t="s">
        <v>56</v>
      </c>
      <c r="CZ178" s="23" t="s">
        <v>56</v>
      </c>
      <c r="DA178" s="23" t="s">
        <v>56</v>
      </c>
      <c r="DB178" s="728" t="s">
        <v>56</v>
      </c>
      <c r="DC178" s="10"/>
      <c r="DD178" s="692">
        <v>8.7482422189999998</v>
      </c>
      <c r="DE178" s="120"/>
      <c r="DF178" s="120"/>
      <c r="DG178" s="120"/>
      <c r="DH178" s="140"/>
      <c r="DI178" s="140"/>
      <c r="DJ178" s="140"/>
      <c r="DK178" s="140"/>
      <c r="DL178" s="548" t="s">
        <v>56</v>
      </c>
      <c r="DM178" s="548" t="s">
        <v>56</v>
      </c>
      <c r="DN178" s="203" t="s">
        <v>55</v>
      </c>
      <c r="DO178" s="700" t="s">
        <v>56</v>
      </c>
      <c r="DP178" s="713" t="s">
        <v>56</v>
      </c>
      <c r="DQ178" s="548" t="s">
        <v>56</v>
      </c>
      <c r="DR178" s="673" t="s">
        <v>56</v>
      </c>
      <c r="DS178" s="203" t="s">
        <v>56</v>
      </c>
      <c r="DT178" s="1160" t="s">
        <v>56</v>
      </c>
      <c r="DU178" s="711">
        <v>73.518389939549976</v>
      </c>
      <c r="DV178" s="711">
        <v>-3.9449270313046156</v>
      </c>
      <c r="DW178" s="711">
        <v>73.872981776483101</v>
      </c>
      <c r="DX178" s="711">
        <v>-4.3784027147202806</v>
      </c>
      <c r="DY178" s="710">
        <v>1.2486222718555038</v>
      </c>
      <c r="DZ178" s="710">
        <v>-0.10390379092310909</v>
      </c>
      <c r="EA178" s="710">
        <v>1.24662251162011</v>
      </c>
      <c r="EB178" s="710">
        <v>-0.10302132297925315</v>
      </c>
      <c r="EC178" s="236"/>
      <c r="ED178" s="49"/>
      <c r="EE178" s="232"/>
      <c r="EF178" s="700">
        <v>83446</v>
      </c>
      <c r="EG178" s="712">
        <v>-21254</v>
      </c>
      <c r="EH178" s="44"/>
    </row>
    <row r="179" spans="1:138" ht="41.25" customHeight="1" x14ac:dyDescent="0.25">
      <c r="A179" s="871" t="s">
        <v>49</v>
      </c>
      <c r="B179" s="656" t="s">
        <v>96</v>
      </c>
      <c r="C179" s="656" t="s">
        <v>175</v>
      </c>
      <c r="D179" s="691" t="s">
        <v>1046</v>
      </c>
      <c r="E179" s="656" t="s">
        <v>177</v>
      </c>
      <c r="F179" s="656" t="s">
        <v>1047</v>
      </c>
      <c r="G179" s="901" t="s">
        <v>950</v>
      </c>
      <c r="H179" s="897" t="s">
        <v>55</v>
      </c>
      <c r="I179" s="17" t="s">
        <v>860</v>
      </c>
      <c r="J179" s="64">
        <v>4.16</v>
      </c>
      <c r="K179" s="665">
        <v>2.9397751946705037</v>
      </c>
      <c r="L179" s="665">
        <v>6.0143939268840008</v>
      </c>
      <c r="M179" s="64">
        <v>711</v>
      </c>
      <c r="N179" s="726">
        <v>4832866.0989999995</v>
      </c>
      <c r="O179" s="548" t="s">
        <v>874</v>
      </c>
      <c r="P179" s="909">
        <v>1.229709886</v>
      </c>
      <c r="Q179" s="203" t="s">
        <v>57</v>
      </c>
      <c r="R179" s="205" t="s">
        <v>57</v>
      </c>
      <c r="S179" s="490">
        <v>0</v>
      </c>
      <c r="T179" s="18">
        <v>0</v>
      </c>
      <c r="U179" s="548">
        <v>0</v>
      </c>
      <c r="V179" s="18">
        <v>0</v>
      </c>
      <c r="W179" s="64">
        <v>0</v>
      </c>
      <c r="X179" s="18">
        <v>0</v>
      </c>
      <c r="Y179" s="18">
        <v>0</v>
      </c>
      <c r="Z179" s="18">
        <v>0</v>
      </c>
      <c r="AA179" s="18">
        <v>0</v>
      </c>
      <c r="AB179" s="18">
        <v>0</v>
      </c>
      <c r="AC179" s="18">
        <v>0</v>
      </c>
      <c r="AD179" s="18">
        <v>0</v>
      </c>
      <c r="AE179" s="18">
        <v>0</v>
      </c>
      <c r="AF179" s="18">
        <v>0</v>
      </c>
      <c r="AG179" s="64">
        <v>0</v>
      </c>
      <c r="AH179" s="18">
        <v>0</v>
      </c>
      <c r="AI179" s="64">
        <v>0</v>
      </c>
      <c r="AJ179" s="18">
        <v>0</v>
      </c>
      <c r="AK179" s="18">
        <v>43</v>
      </c>
      <c r="AL179" s="64">
        <v>43</v>
      </c>
      <c r="AM179" s="18">
        <v>2</v>
      </c>
      <c r="AN179" s="18">
        <v>2</v>
      </c>
      <c r="AO179" s="18">
        <v>0</v>
      </c>
      <c r="AP179" s="64">
        <v>0</v>
      </c>
      <c r="AQ179" s="64">
        <v>45</v>
      </c>
      <c r="AR179" s="11">
        <v>45</v>
      </c>
      <c r="AS179" s="17">
        <v>0</v>
      </c>
      <c r="AT179" s="490">
        <v>0</v>
      </c>
      <c r="AU179" s="64">
        <v>0</v>
      </c>
      <c r="AV179" s="18">
        <v>0</v>
      </c>
      <c r="AW179" s="64">
        <v>0</v>
      </c>
      <c r="AX179" s="18">
        <v>0</v>
      </c>
      <c r="AY179" s="17">
        <v>0</v>
      </c>
      <c r="AZ179" s="490">
        <v>0</v>
      </c>
      <c r="BA179" s="17">
        <v>0</v>
      </c>
      <c r="BB179" s="18">
        <v>0</v>
      </c>
      <c r="BC179" s="17">
        <v>0</v>
      </c>
      <c r="BD179" s="18">
        <v>0</v>
      </c>
      <c r="BE179" s="17">
        <v>0</v>
      </c>
      <c r="BF179" s="18">
        <v>0</v>
      </c>
      <c r="BG179" s="17">
        <v>0</v>
      </c>
      <c r="BH179" s="18">
        <v>0</v>
      </c>
      <c r="BI179" s="17">
        <v>0</v>
      </c>
      <c r="BJ179" s="18">
        <v>0</v>
      </c>
      <c r="BK179" s="17">
        <v>269.99</v>
      </c>
      <c r="BL179" s="17">
        <v>269.99</v>
      </c>
      <c r="BM179" s="17">
        <v>24.400000000000002</v>
      </c>
      <c r="BN179" s="17">
        <v>24.400000000000002</v>
      </c>
      <c r="BO179" s="18">
        <v>0</v>
      </c>
      <c r="BP179" s="18">
        <v>0</v>
      </c>
      <c r="BQ179" s="64">
        <v>294.39</v>
      </c>
      <c r="BR179" s="18">
        <v>294.39</v>
      </c>
      <c r="BS179" s="729">
        <v>0.23939792901689333</v>
      </c>
      <c r="BT179" s="17">
        <v>0</v>
      </c>
      <c r="BU179" s="17">
        <v>0</v>
      </c>
      <c r="BV179" s="17">
        <v>0</v>
      </c>
      <c r="BW179" s="17">
        <v>0</v>
      </c>
      <c r="BX179" s="17">
        <v>0</v>
      </c>
      <c r="BY179" s="17">
        <v>0</v>
      </c>
      <c r="BZ179" s="17">
        <v>0</v>
      </c>
      <c r="CA179" s="17">
        <v>0</v>
      </c>
      <c r="CB179" s="17">
        <v>0</v>
      </c>
      <c r="CC179" s="17">
        <v>0</v>
      </c>
      <c r="CD179" s="17">
        <v>0</v>
      </c>
      <c r="CE179" s="17">
        <v>0</v>
      </c>
      <c r="CF179" s="17">
        <v>0</v>
      </c>
      <c r="CG179" s="17">
        <v>0</v>
      </c>
      <c r="CH179" s="17">
        <v>0</v>
      </c>
      <c r="CI179" s="17">
        <v>0</v>
      </c>
      <c r="CJ179" s="17">
        <v>0</v>
      </c>
      <c r="CK179" s="17">
        <v>0</v>
      </c>
      <c r="CL179" s="702">
        <v>316925.06160000002</v>
      </c>
      <c r="CM179" s="702">
        <v>316925.06160000002</v>
      </c>
      <c r="CN179" s="702">
        <v>28641.696000000004</v>
      </c>
      <c r="CO179" s="702">
        <v>28641.696000000004</v>
      </c>
      <c r="CP179" s="702">
        <v>0</v>
      </c>
      <c r="CQ179" s="702">
        <v>0</v>
      </c>
      <c r="CR179" s="704">
        <v>345566.75760000001</v>
      </c>
      <c r="CS179" s="703">
        <v>345566.75760000001</v>
      </c>
      <c r="CT179" s="23" t="s">
        <v>56</v>
      </c>
      <c r="CU179" s="23" t="s">
        <v>56</v>
      </c>
      <c r="CV179" s="23" t="s">
        <v>56</v>
      </c>
      <c r="CW179" s="23" t="s">
        <v>56</v>
      </c>
      <c r="CX179" s="23" t="s">
        <v>56</v>
      </c>
      <c r="CY179" s="23" t="s">
        <v>56</v>
      </c>
      <c r="CZ179" s="23" t="s">
        <v>56</v>
      </c>
      <c r="DA179" s="23" t="s">
        <v>56</v>
      </c>
      <c r="DB179" s="728" t="s">
        <v>56</v>
      </c>
      <c r="DC179" s="10"/>
      <c r="DD179" s="692">
        <v>1.229709886</v>
      </c>
      <c r="DE179" s="120"/>
      <c r="DF179" s="120"/>
      <c r="DG179" s="120"/>
      <c r="DH179" s="140"/>
      <c r="DI179" s="140"/>
      <c r="DJ179" s="140"/>
      <c r="DK179" s="140"/>
      <c r="DL179" s="548" t="s">
        <v>56</v>
      </c>
      <c r="DM179" s="548" t="s">
        <v>56</v>
      </c>
      <c r="DN179" s="203" t="s">
        <v>55</v>
      </c>
      <c r="DO179" s="700" t="s">
        <v>56</v>
      </c>
      <c r="DP179" s="713" t="s">
        <v>56</v>
      </c>
      <c r="DQ179" s="548" t="s">
        <v>56</v>
      </c>
      <c r="DR179" s="673" t="s">
        <v>56</v>
      </c>
      <c r="DS179" s="203" t="s">
        <v>56</v>
      </c>
      <c r="DT179" s="1160" t="s">
        <v>56</v>
      </c>
      <c r="DU179" s="711">
        <v>0.61995249406175745</v>
      </c>
      <c r="DV179" s="711">
        <v>172.23994460121025</v>
      </c>
      <c r="DW179" s="711">
        <v>0.62003798670465304</v>
      </c>
      <c r="DX179" s="711">
        <v>171.66725105669559</v>
      </c>
      <c r="DY179" s="710">
        <v>1.425178147268408E-3</v>
      </c>
      <c r="DZ179" s="710">
        <v>1.1683183733499212</v>
      </c>
      <c r="EA179" s="710">
        <v>1.42450142450142E-3</v>
      </c>
      <c r="EB179" s="710">
        <v>1.1677781906904579</v>
      </c>
      <c r="EC179" s="236"/>
      <c r="ED179" s="49"/>
      <c r="EE179" s="232"/>
      <c r="EF179" s="700">
        <v>0</v>
      </c>
      <c r="EG179" s="712">
        <v>118799.66666666667</v>
      </c>
      <c r="EH179" s="44"/>
    </row>
    <row r="180" spans="1:138" ht="41.25" customHeight="1" x14ac:dyDescent="0.25">
      <c r="A180" s="871" t="s">
        <v>49</v>
      </c>
      <c r="B180" s="656" t="s">
        <v>96</v>
      </c>
      <c r="C180" s="656" t="s">
        <v>175</v>
      </c>
      <c r="D180" s="691" t="s">
        <v>1046</v>
      </c>
      <c r="E180" s="656" t="s">
        <v>177</v>
      </c>
      <c r="F180" s="656" t="s">
        <v>1048</v>
      </c>
      <c r="G180" s="901" t="s">
        <v>177</v>
      </c>
      <c r="H180" s="897" t="s">
        <v>55</v>
      </c>
      <c r="I180" s="17" t="s">
        <v>866</v>
      </c>
      <c r="J180" s="64">
        <v>4.16</v>
      </c>
      <c r="K180" s="665">
        <v>2.9397751946705037</v>
      </c>
      <c r="L180" s="665">
        <v>5.3863636251600004</v>
      </c>
      <c r="M180" s="64">
        <v>838</v>
      </c>
      <c r="N180" s="726">
        <v>5890055.5559999999</v>
      </c>
      <c r="O180" s="548" t="s">
        <v>874</v>
      </c>
      <c r="P180" s="909">
        <v>1.4987089229999999</v>
      </c>
      <c r="Q180" s="203" t="s">
        <v>57</v>
      </c>
      <c r="R180" s="205" t="s">
        <v>57</v>
      </c>
      <c r="S180" s="490">
        <v>0</v>
      </c>
      <c r="T180" s="18">
        <v>0</v>
      </c>
      <c r="U180" s="548">
        <v>0</v>
      </c>
      <c r="V180" s="18">
        <v>0</v>
      </c>
      <c r="W180" s="64">
        <v>0</v>
      </c>
      <c r="X180" s="18">
        <v>0</v>
      </c>
      <c r="Y180" s="18">
        <v>0</v>
      </c>
      <c r="Z180" s="18">
        <v>0</v>
      </c>
      <c r="AA180" s="18">
        <v>0</v>
      </c>
      <c r="AB180" s="18">
        <v>0</v>
      </c>
      <c r="AC180" s="18">
        <v>0</v>
      </c>
      <c r="AD180" s="18">
        <v>0</v>
      </c>
      <c r="AE180" s="18">
        <v>0</v>
      </c>
      <c r="AF180" s="18">
        <v>0</v>
      </c>
      <c r="AG180" s="64">
        <v>0</v>
      </c>
      <c r="AH180" s="18">
        <v>0</v>
      </c>
      <c r="AI180" s="64">
        <v>0</v>
      </c>
      <c r="AJ180" s="18">
        <v>0</v>
      </c>
      <c r="AK180" s="18">
        <v>69</v>
      </c>
      <c r="AL180" s="64">
        <v>67</v>
      </c>
      <c r="AM180" s="18">
        <v>2</v>
      </c>
      <c r="AN180" s="18">
        <v>2</v>
      </c>
      <c r="AO180" s="18">
        <v>0</v>
      </c>
      <c r="AP180" s="64">
        <v>0</v>
      </c>
      <c r="AQ180" s="64">
        <v>71</v>
      </c>
      <c r="AR180" s="11">
        <v>69</v>
      </c>
      <c r="AS180" s="17">
        <v>0</v>
      </c>
      <c r="AT180" s="490">
        <v>0</v>
      </c>
      <c r="AU180" s="64">
        <v>0</v>
      </c>
      <c r="AV180" s="18">
        <v>0</v>
      </c>
      <c r="AW180" s="64">
        <v>0</v>
      </c>
      <c r="AX180" s="18">
        <v>0</v>
      </c>
      <c r="AY180" s="17">
        <v>0</v>
      </c>
      <c r="AZ180" s="490">
        <v>0</v>
      </c>
      <c r="BA180" s="17">
        <v>0</v>
      </c>
      <c r="BB180" s="18">
        <v>0</v>
      </c>
      <c r="BC180" s="17">
        <v>0</v>
      </c>
      <c r="BD180" s="18">
        <v>0</v>
      </c>
      <c r="BE180" s="17">
        <v>0</v>
      </c>
      <c r="BF180" s="18">
        <v>0</v>
      </c>
      <c r="BG180" s="17">
        <v>0</v>
      </c>
      <c r="BH180" s="18">
        <v>0</v>
      </c>
      <c r="BI180" s="17">
        <v>0</v>
      </c>
      <c r="BJ180" s="18">
        <v>0</v>
      </c>
      <c r="BK180" s="17">
        <v>438.46500000000026</v>
      </c>
      <c r="BL180" s="17">
        <v>430.08500000000021</v>
      </c>
      <c r="BM180" s="17">
        <v>24</v>
      </c>
      <c r="BN180" s="17">
        <v>24</v>
      </c>
      <c r="BO180" s="18">
        <v>0</v>
      </c>
      <c r="BP180" s="18">
        <v>0</v>
      </c>
      <c r="BQ180" s="64">
        <v>462.46500000000026</v>
      </c>
      <c r="BR180" s="18">
        <v>454.08500000000021</v>
      </c>
      <c r="BS180" s="729">
        <v>0.30857559657032901</v>
      </c>
      <c r="BT180" s="17">
        <v>0</v>
      </c>
      <c r="BU180" s="17">
        <v>0</v>
      </c>
      <c r="BV180" s="17">
        <v>0</v>
      </c>
      <c r="BW180" s="17">
        <v>0</v>
      </c>
      <c r="BX180" s="17">
        <v>0</v>
      </c>
      <c r="BY180" s="17">
        <v>0</v>
      </c>
      <c r="BZ180" s="17">
        <v>0</v>
      </c>
      <c r="CA180" s="17">
        <v>0</v>
      </c>
      <c r="CB180" s="17">
        <v>0</v>
      </c>
      <c r="CC180" s="17">
        <v>0</v>
      </c>
      <c r="CD180" s="17">
        <v>0</v>
      </c>
      <c r="CE180" s="17">
        <v>0</v>
      </c>
      <c r="CF180" s="17">
        <v>0</v>
      </c>
      <c r="CG180" s="17">
        <v>0</v>
      </c>
      <c r="CH180" s="17">
        <v>0</v>
      </c>
      <c r="CI180" s="17">
        <v>0</v>
      </c>
      <c r="CJ180" s="17">
        <v>0</v>
      </c>
      <c r="CK180" s="17">
        <v>0</v>
      </c>
      <c r="CL180" s="702">
        <v>514687.75560000032</v>
      </c>
      <c r="CM180" s="702">
        <v>504850.97640000028</v>
      </c>
      <c r="CN180" s="702">
        <v>28172.160000000003</v>
      </c>
      <c r="CO180" s="702">
        <v>28172.160000000003</v>
      </c>
      <c r="CP180" s="702">
        <v>0</v>
      </c>
      <c r="CQ180" s="702">
        <v>0</v>
      </c>
      <c r="CR180" s="704">
        <v>542859.9156000003</v>
      </c>
      <c r="CS180" s="703">
        <v>533023.13640000031</v>
      </c>
      <c r="CT180" s="23" t="s">
        <v>56</v>
      </c>
      <c r="CU180" s="23" t="s">
        <v>56</v>
      </c>
      <c r="CV180" s="23" t="s">
        <v>56</v>
      </c>
      <c r="CW180" s="23" t="s">
        <v>56</v>
      </c>
      <c r="CX180" s="23" t="s">
        <v>56</v>
      </c>
      <c r="CY180" s="23" t="s">
        <v>56</v>
      </c>
      <c r="CZ180" s="23" t="s">
        <v>56</v>
      </c>
      <c r="DA180" s="23" t="s">
        <v>56</v>
      </c>
      <c r="DB180" s="728" t="s">
        <v>56</v>
      </c>
      <c r="DC180" s="10"/>
      <c r="DD180" s="692">
        <v>1.4987089229999999</v>
      </c>
      <c r="DE180" s="120"/>
      <c r="DF180" s="120"/>
      <c r="DG180" s="120"/>
      <c r="DH180" s="140"/>
      <c r="DI180" s="140"/>
      <c r="DJ180" s="140"/>
      <c r="DK180" s="140"/>
      <c r="DL180" s="548" t="s">
        <v>56</v>
      </c>
      <c r="DM180" s="548" t="s">
        <v>56</v>
      </c>
      <c r="DN180" s="203" t="s">
        <v>55</v>
      </c>
      <c r="DO180" s="700" t="s">
        <v>56</v>
      </c>
      <c r="DP180" s="713" t="s">
        <v>56</v>
      </c>
      <c r="DQ180" s="548" t="s">
        <v>56</v>
      </c>
      <c r="DR180" s="673" t="s">
        <v>56</v>
      </c>
      <c r="DS180" s="203" t="s">
        <v>56</v>
      </c>
      <c r="DT180" s="1160" t="s">
        <v>56</v>
      </c>
      <c r="DU180" s="711">
        <v>106.61580162634277</v>
      </c>
      <c r="DV180" s="711">
        <v>173.27307919102122</v>
      </c>
      <c r="DW180" s="711">
        <v>106.94671512882501</v>
      </c>
      <c r="DX180" s="711">
        <v>170.45154615181985</v>
      </c>
      <c r="DY180" s="710">
        <v>1.0239935749422753</v>
      </c>
      <c r="DZ180" s="710">
        <v>0.81777975737675912</v>
      </c>
      <c r="EA180" s="710">
        <v>1.0192611117100601</v>
      </c>
      <c r="EB180" s="710">
        <v>0.8166702387399607</v>
      </c>
      <c r="EC180" s="236"/>
      <c r="ED180" s="49"/>
      <c r="EE180" s="232"/>
      <c r="EF180" s="700">
        <v>73278</v>
      </c>
      <c r="EG180" s="712">
        <v>151648.66666666666</v>
      </c>
      <c r="EH180" s="44"/>
    </row>
    <row r="181" spans="1:138" ht="41.25" customHeight="1" x14ac:dyDescent="0.25">
      <c r="A181" s="871" t="s">
        <v>49</v>
      </c>
      <c r="B181" s="656" t="s">
        <v>96</v>
      </c>
      <c r="C181" s="656" t="s">
        <v>175</v>
      </c>
      <c r="D181" s="691" t="s">
        <v>287</v>
      </c>
      <c r="E181" s="656" t="s">
        <v>177</v>
      </c>
      <c r="F181" s="656" t="s">
        <v>1049</v>
      </c>
      <c r="G181" s="901" t="s">
        <v>177</v>
      </c>
      <c r="H181" s="897" t="s">
        <v>55</v>
      </c>
      <c r="I181" s="17" t="s">
        <v>860</v>
      </c>
      <c r="J181" s="64">
        <v>4.16</v>
      </c>
      <c r="K181" s="665">
        <v>2.9253645319515309</v>
      </c>
      <c r="L181" s="665">
        <v>4.6479166569989996</v>
      </c>
      <c r="M181" s="64">
        <v>416</v>
      </c>
      <c r="N181" s="726">
        <v>3426426.5470000003</v>
      </c>
      <c r="O181" s="548" t="s">
        <v>874</v>
      </c>
      <c r="P181" s="909">
        <v>0.87184509399999999</v>
      </c>
      <c r="Q181" s="203" t="s">
        <v>57</v>
      </c>
      <c r="R181" s="205" t="s">
        <v>57</v>
      </c>
      <c r="S181" s="490">
        <v>0</v>
      </c>
      <c r="T181" s="18">
        <v>0</v>
      </c>
      <c r="U181" s="548">
        <v>0</v>
      </c>
      <c r="V181" s="18">
        <v>0</v>
      </c>
      <c r="W181" s="64">
        <v>0</v>
      </c>
      <c r="X181" s="18">
        <v>0</v>
      </c>
      <c r="Y181" s="18">
        <v>0</v>
      </c>
      <c r="Z181" s="18">
        <v>0</v>
      </c>
      <c r="AA181" s="18">
        <v>0</v>
      </c>
      <c r="AB181" s="18">
        <v>0</v>
      </c>
      <c r="AC181" s="18">
        <v>0</v>
      </c>
      <c r="AD181" s="18">
        <v>0</v>
      </c>
      <c r="AE181" s="18">
        <v>0</v>
      </c>
      <c r="AF181" s="18">
        <v>0</v>
      </c>
      <c r="AG181" s="64">
        <v>0</v>
      </c>
      <c r="AH181" s="18">
        <v>0</v>
      </c>
      <c r="AI181" s="64">
        <v>0</v>
      </c>
      <c r="AJ181" s="18">
        <v>0</v>
      </c>
      <c r="AK181" s="18">
        <v>6</v>
      </c>
      <c r="AL181" s="64">
        <v>6</v>
      </c>
      <c r="AM181" s="18">
        <v>0</v>
      </c>
      <c r="AN181" s="18" t="s">
        <v>58</v>
      </c>
      <c r="AO181" s="18">
        <v>0</v>
      </c>
      <c r="AP181" s="64">
        <v>0</v>
      </c>
      <c r="AQ181" s="64">
        <v>6</v>
      </c>
      <c r="AR181" s="11">
        <v>6</v>
      </c>
      <c r="AS181" s="17">
        <v>0</v>
      </c>
      <c r="AT181" s="490">
        <v>0</v>
      </c>
      <c r="AU181" s="64">
        <v>0</v>
      </c>
      <c r="AV181" s="18">
        <v>0</v>
      </c>
      <c r="AW181" s="64">
        <v>0</v>
      </c>
      <c r="AX181" s="18">
        <v>0</v>
      </c>
      <c r="AY181" s="17">
        <v>0</v>
      </c>
      <c r="AZ181" s="490">
        <v>0</v>
      </c>
      <c r="BA181" s="17">
        <v>0</v>
      </c>
      <c r="BB181" s="18">
        <v>0</v>
      </c>
      <c r="BC181" s="17">
        <v>0</v>
      </c>
      <c r="BD181" s="18">
        <v>0</v>
      </c>
      <c r="BE181" s="17">
        <v>0</v>
      </c>
      <c r="BF181" s="18">
        <v>0</v>
      </c>
      <c r="BG181" s="17">
        <v>0</v>
      </c>
      <c r="BH181" s="18">
        <v>0</v>
      </c>
      <c r="BI181" s="17">
        <v>0</v>
      </c>
      <c r="BJ181" s="18">
        <v>0</v>
      </c>
      <c r="BK181" s="17">
        <v>334.00000000000006</v>
      </c>
      <c r="BL181" s="17">
        <v>334</v>
      </c>
      <c r="BM181" s="17">
        <v>0</v>
      </c>
      <c r="BN181" s="17" t="s">
        <v>58</v>
      </c>
      <c r="BO181" s="18">
        <v>0</v>
      </c>
      <c r="BP181" s="18">
        <v>0</v>
      </c>
      <c r="BQ181" s="64">
        <v>334.00000000000006</v>
      </c>
      <c r="BR181" s="18">
        <v>334</v>
      </c>
      <c r="BS181" s="729">
        <v>0.38309557775638531</v>
      </c>
      <c r="BT181" s="17">
        <v>0</v>
      </c>
      <c r="BU181" s="17">
        <v>0</v>
      </c>
      <c r="BV181" s="17">
        <v>0</v>
      </c>
      <c r="BW181" s="17">
        <v>0</v>
      </c>
      <c r="BX181" s="17">
        <v>0</v>
      </c>
      <c r="BY181" s="17">
        <v>0</v>
      </c>
      <c r="BZ181" s="17">
        <v>0</v>
      </c>
      <c r="CA181" s="17">
        <v>0</v>
      </c>
      <c r="CB181" s="17">
        <v>0</v>
      </c>
      <c r="CC181" s="17">
        <v>0</v>
      </c>
      <c r="CD181" s="17">
        <v>0</v>
      </c>
      <c r="CE181" s="17">
        <v>0</v>
      </c>
      <c r="CF181" s="17">
        <v>0</v>
      </c>
      <c r="CG181" s="17">
        <v>0</v>
      </c>
      <c r="CH181" s="17">
        <v>0</v>
      </c>
      <c r="CI181" s="17">
        <v>0</v>
      </c>
      <c r="CJ181" s="17">
        <v>0</v>
      </c>
      <c r="CK181" s="17">
        <v>0</v>
      </c>
      <c r="CL181" s="702">
        <v>392062.56000000006</v>
      </c>
      <c r="CM181" s="702">
        <v>392062.56</v>
      </c>
      <c r="CN181" s="702">
        <v>0</v>
      </c>
      <c r="CO181" s="702">
        <v>0</v>
      </c>
      <c r="CP181" s="702">
        <v>0</v>
      </c>
      <c r="CQ181" s="702">
        <v>0</v>
      </c>
      <c r="CR181" s="704">
        <v>392062.56000000006</v>
      </c>
      <c r="CS181" s="703">
        <v>392062.56</v>
      </c>
      <c r="CT181" s="23" t="s">
        <v>56</v>
      </c>
      <c r="CU181" s="23" t="s">
        <v>56</v>
      </c>
      <c r="CV181" s="23" t="s">
        <v>56</v>
      </c>
      <c r="CW181" s="23" t="s">
        <v>56</v>
      </c>
      <c r="CX181" s="23" t="s">
        <v>56</v>
      </c>
      <c r="CY181" s="23" t="s">
        <v>56</v>
      </c>
      <c r="CZ181" s="23" t="s">
        <v>56</v>
      </c>
      <c r="DA181" s="23" t="s">
        <v>56</v>
      </c>
      <c r="DB181" s="728" t="s">
        <v>56</v>
      </c>
      <c r="DC181" s="10"/>
      <c r="DD181" s="692">
        <v>0.87184509399999999</v>
      </c>
      <c r="DE181" s="120"/>
      <c r="DF181" s="120"/>
      <c r="DG181" s="120"/>
      <c r="DH181" s="140"/>
      <c r="DI181" s="140"/>
      <c r="DJ181" s="140"/>
      <c r="DK181" s="140"/>
      <c r="DL181" s="548" t="s">
        <v>56</v>
      </c>
      <c r="DM181" s="548" t="s">
        <v>56</v>
      </c>
      <c r="DN181" s="203" t="s">
        <v>55</v>
      </c>
      <c r="DO181" s="700" t="s">
        <v>56</v>
      </c>
      <c r="DP181" s="713" t="s">
        <v>56</v>
      </c>
      <c r="DQ181" s="548" t="s">
        <v>56</v>
      </c>
      <c r="DR181" s="673" t="s">
        <v>56</v>
      </c>
      <c r="DS181" s="203" t="s">
        <v>56</v>
      </c>
      <c r="DT181" s="1160" t="s">
        <v>56</v>
      </c>
      <c r="DU181" s="711">
        <v>129.5486631016044</v>
      </c>
      <c r="DV181" s="711">
        <v>-54.391280969253472</v>
      </c>
      <c r="DW181" s="711">
        <v>129.90079705795401</v>
      </c>
      <c r="DX181" s="711">
        <v>-95.154696690485025</v>
      </c>
      <c r="DY181" s="710">
        <v>1.1371122994652416</v>
      </c>
      <c r="DZ181" s="710">
        <v>-0.95165571415971772</v>
      </c>
      <c r="EA181" s="710">
        <v>1.1304413069575701</v>
      </c>
      <c r="EB181" s="710">
        <v>-0.97411223976010874</v>
      </c>
      <c r="EC181" s="236"/>
      <c r="ED181" s="49"/>
      <c r="EE181" s="232"/>
      <c r="EF181" s="700">
        <v>0</v>
      </c>
      <c r="EG181" s="712">
        <v>0</v>
      </c>
      <c r="EH181" s="44"/>
    </row>
    <row r="182" spans="1:138" ht="41.25" customHeight="1" x14ac:dyDescent="0.25">
      <c r="A182" s="871" t="s">
        <v>49</v>
      </c>
      <c r="B182" s="656" t="s">
        <v>96</v>
      </c>
      <c r="C182" s="656" t="s">
        <v>175</v>
      </c>
      <c r="D182" s="691" t="s">
        <v>287</v>
      </c>
      <c r="E182" s="656" t="s">
        <v>177</v>
      </c>
      <c r="F182" s="656" t="s">
        <v>1050</v>
      </c>
      <c r="G182" s="901" t="s">
        <v>177</v>
      </c>
      <c r="H182" s="897" t="s">
        <v>55</v>
      </c>
      <c r="I182" s="17" t="s">
        <v>860</v>
      </c>
      <c r="J182" s="64">
        <v>4.16</v>
      </c>
      <c r="K182" s="665">
        <v>2.4714286563038796</v>
      </c>
      <c r="L182" s="665">
        <v>5.8912878665340003</v>
      </c>
      <c r="M182" s="64">
        <v>1488</v>
      </c>
      <c r="N182" s="726">
        <v>7570231.6579999998</v>
      </c>
      <c r="O182" s="548" t="s">
        <v>874</v>
      </c>
      <c r="P182" s="909">
        <v>1.9262252499999999</v>
      </c>
      <c r="Q182" s="203" t="s">
        <v>57</v>
      </c>
      <c r="R182" s="205" t="s">
        <v>57</v>
      </c>
      <c r="S182" s="490">
        <v>0</v>
      </c>
      <c r="T182" s="18">
        <v>0</v>
      </c>
      <c r="U182" s="548">
        <v>0</v>
      </c>
      <c r="V182" s="18">
        <v>0</v>
      </c>
      <c r="W182" s="64">
        <v>0</v>
      </c>
      <c r="X182" s="18">
        <v>0</v>
      </c>
      <c r="Y182" s="18">
        <v>0</v>
      </c>
      <c r="Z182" s="18">
        <v>0</v>
      </c>
      <c r="AA182" s="18">
        <v>0</v>
      </c>
      <c r="AB182" s="18">
        <v>0</v>
      </c>
      <c r="AC182" s="18">
        <v>0</v>
      </c>
      <c r="AD182" s="18">
        <v>0</v>
      </c>
      <c r="AE182" s="18">
        <v>0</v>
      </c>
      <c r="AF182" s="18">
        <v>0</v>
      </c>
      <c r="AG182" s="64">
        <v>0</v>
      </c>
      <c r="AH182" s="18">
        <v>0</v>
      </c>
      <c r="AI182" s="64">
        <v>0</v>
      </c>
      <c r="AJ182" s="18">
        <v>0</v>
      </c>
      <c r="AK182" s="18">
        <v>18</v>
      </c>
      <c r="AL182" s="64">
        <v>18</v>
      </c>
      <c r="AM182" s="18">
        <v>0</v>
      </c>
      <c r="AN182" s="18" t="s">
        <v>58</v>
      </c>
      <c r="AO182" s="18">
        <v>0</v>
      </c>
      <c r="AP182" s="64">
        <v>0</v>
      </c>
      <c r="AQ182" s="64">
        <v>18</v>
      </c>
      <c r="AR182" s="11">
        <v>18</v>
      </c>
      <c r="AS182" s="17">
        <v>0</v>
      </c>
      <c r="AT182" s="490">
        <v>0</v>
      </c>
      <c r="AU182" s="64">
        <v>0</v>
      </c>
      <c r="AV182" s="18">
        <v>0</v>
      </c>
      <c r="AW182" s="64">
        <v>0</v>
      </c>
      <c r="AX182" s="18">
        <v>0</v>
      </c>
      <c r="AY182" s="17">
        <v>0</v>
      </c>
      <c r="AZ182" s="490">
        <v>0</v>
      </c>
      <c r="BA182" s="17">
        <v>0</v>
      </c>
      <c r="BB182" s="18">
        <v>0</v>
      </c>
      <c r="BC182" s="17">
        <v>0</v>
      </c>
      <c r="BD182" s="18">
        <v>0</v>
      </c>
      <c r="BE182" s="17">
        <v>0</v>
      </c>
      <c r="BF182" s="18">
        <v>0</v>
      </c>
      <c r="BG182" s="17">
        <v>0</v>
      </c>
      <c r="BH182" s="18">
        <v>0</v>
      </c>
      <c r="BI182" s="17">
        <v>0</v>
      </c>
      <c r="BJ182" s="18">
        <v>0</v>
      </c>
      <c r="BK182" s="17">
        <v>111.02999999999999</v>
      </c>
      <c r="BL182" s="17">
        <v>111.02999999999997</v>
      </c>
      <c r="BM182" s="17">
        <v>0</v>
      </c>
      <c r="BN182" s="17" t="s">
        <v>58</v>
      </c>
      <c r="BO182" s="18">
        <v>0</v>
      </c>
      <c r="BP182" s="18">
        <v>0</v>
      </c>
      <c r="BQ182" s="64">
        <v>111.02999999999999</v>
      </c>
      <c r="BR182" s="18">
        <v>111.02999999999997</v>
      </c>
      <c r="BS182" s="729">
        <v>5.7641233806897708E-2</v>
      </c>
      <c r="BT182" s="17">
        <v>0</v>
      </c>
      <c r="BU182" s="17">
        <v>0</v>
      </c>
      <c r="BV182" s="17">
        <v>0</v>
      </c>
      <c r="BW182" s="17">
        <v>0</v>
      </c>
      <c r="BX182" s="17">
        <v>0</v>
      </c>
      <c r="BY182" s="17">
        <v>0</v>
      </c>
      <c r="BZ182" s="17">
        <v>0</v>
      </c>
      <c r="CA182" s="17">
        <v>0</v>
      </c>
      <c r="CB182" s="17">
        <v>0</v>
      </c>
      <c r="CC182" s="17">
        <v>0</v>
      </c>
      <c r="CD182" s="17">
        <v>0</v>
      </c>
      <c r="CE182" s="17">
        <v>0</v>
      </c>
      <c r="CF182" s="17">
        <v>0</v>
      </c>
      <c r="CG182" s="17">
        <v>0</v>
      </c>
      <c r="CH182" s="17">
        <v>0</v>
      </c>
      <c r="CI182" s="17">
        <v>0</v>
      </c>
      <c r="CJ182" s="17">
        <v>0</v>
      </c>
      <c r="CK182" s="17">
        <v>0</v>
      </c>
      <c r="CL182" s="702">
        <v>130331.4552</v>
      </c>
      <c r="CM182" s="702">
        <v>130331.45519999998</v>
      </c>
      <c r="CN182" s="702">
        <v>0</v>
      </c>
      <c r="CO182" s="702">
        <v>0</v>
      </c>
      <c r="CP182" s="702">
        <v>0</v>
      </c>
      <c r="CQ182" s="702">
        <v>0</v>
      </c>
      <c r="CR182" s="704">
        <v>130331.4552</v>
      </c>
      <c r="CS182" s="703">
        <v>130331.45519999998</v>
      </c>
      <c r="CT182" s="23" t="s">
        <v>56</v>
      </c>
      <c r="CU182" s="23" t="s">
        <v>56</v>
      </c>
      <c r="CV182" s="23" t="s">
        <v>56</v>
      </c>
      <c r="CW182" s="23" t="s">
        <v>56</v>
      </c>
      <c r="CX182" s="23" t="s">
        <v>56</v>
      </c>
      <c r="CY182" s="23" t="s">
        <v>56</v>
      </c>
      <c r="CZ182" s="23" t="s">
        <v>56</v>
      </c>
      <c r="DA182" s="23" t="s">
        <v>56</v>
      </c>
      <c r="DB182" s="728" t="s">
        <v>56</v>
      </c>
      <c r="DC182" s="10"/>
      <c r="DD182" s="692">
        <v>1.9262252499999999</v>
      </c>
      <c r="DE182" s="120"/>
      <c r="DF182" s="120"/>
      <c r="DG182" s="120"/>
      <c r="DH182" s="140"/>
      <c r="DI182" s="140"/>
      <c r="DJ182" s="140"/>
      <c r="DK182" s="140"/>
      <c r="DL182" s="548" t="s">
        <v>56</v>
      </c>
      <c r="DM182" s="548" t="s">
        <v>56</v>
      </c>
      <c r="DN182" s="203" t="s">
        <v>55</v>
      </c>
      <c r="DO182" s="700" t="s">
        <v>56</v>
      </c>
      <c r="DP182" s="713" t="s">
        <v>56</v>
      </c>
      <c r="DQ182" s="548" t="s">
        <v>56</v>
      </c>
      <c r="DR182" s="673" t="s">
        <v>56</v>
      </c>
      <c r="DS182" s="203" t="s">
        <v>56</v>
      </c>
      <c r="DT182" s="1160" t="s">
        <v>56</v>
      </c>
      <c r="DU182" s="711">
        <v>48.927072686827508</v>
      </c>
      <c r="DV182" s="711">
        <v>38.649225680716206</v>
      </c>
      <c r="DW182" s="711">
        <v>49.283995280985799</v>
      </c>
      <c r="DX182" s="711">
        <v>-40.955628007670143</v>
      </c>
      <c r="DY182" s="710">
        <v>1.0901220465340011</v>
      </c>
      <c r="DZ182" s="710">
        <v>-0.95824786632389625</v>
      </c>
      <c r="EA182" s="710">
        <v>1.0832090948702999</v>
      </c>
      <c r="EB182" s="710">
        <v>-1.0394362291304569</v>
      </c>
      <c r="EC182" s="236"/>
      <c r="ED182" s="49"/>
      <c r="EE182" s="232"/>
      <c r="EF182" s="700">
        <v>0</v>
      </c>
      <c r="EG182" s="712">
        <v>0</v>
      </c>
      <c r="EH182" s="44"/>
    </row>
    <row r="183" spans="1:138" ht="41.25" customHeight="1" x14ac:dyDescent="0.25">
      <c r="A183" s="871" t="s">
        <v>49</v>
      </c>
      <c r="B183" s="656" t="s">
        <v>96</v>
      </c>
      <c r="C183" s="656" t="s">
        <v>175</v>
      </c>
      <c r="D183" s="691" t="s">
        <v>287</v>
      </c>
      <c r="E183" s="656" t="s">
        <v>177</v>
      </c>
      <c r="F183" s="656" t="s">
        <v>1051</v>
      </c>
      <c r="G183" s="901" t="s">
        <v>177</v>
      </c>
      <c r="H183" s="897" t="s">
        <v>55</v>
      </c>
      <c r="I183" s="17" t="s">
        <v>860</v>
      </c>
      <c r="J183" s="64">
        <v>4.16</v>
      </c>
      <c r="K183" s="665">
        <v>1.9598501297803361</v>
      </c>
      <c r="L183" s="665">
        <v>1.1952651490290001</v>
      </c>
      <c r="M183" s="64">
        <v>350</v>
      </c>
      <c r="N183" s="726">
        <v>2057743.767</v>
      </c>
      <c r="O183" s="548" t="s">
        <v>874</v>
      </c>
      <c r="P183" s="909">
        <v>0.52358741200000003</v>
      </c>
      <c r="Q183" s="203" t="s">
        <v>57</v>
      </c>
      <c r="R183" s="205" t="s">
        <v>57</v>
      </c>
      <c r="S183" s="490">
        <v>0</v>
      </c>
      <c r="T183" s="18">
        <v>0</v>
      </c>
      <c r="U183" s="548">
        <v>0</v>
      </c>
      <c r="V183" s="18">
        <v>0</v>
      </c>
      <c r="W183" s="64">
        <v>0</v>
      </c>
      <c r="X183" s="18">
        <v>0</v>
      </c>
      <c r="Y183" s="18">
        <v>0</v>
      </c>
      <c r="Z183" s="18">
        <v>0</v>
      </c>
      <c r="AA183" s="18">
        <v>0</v>
      </c>
      <c r="AB183" s="18">
        <v>0</v>
      </c>
      <c r="AC183" s="18">
        <v>0</v>
      </c>
      <c r="AD183" s="18">
        <v>0</v>
      </c>
      <c r="AE183" s="18">
        <v>0</v>
      </c>
      <c r="AF183" s="18">
        <v>0</v>
      </c>
      <c r="AG183" s="64">
        <v>0</v>
      </c>
      <c r="AH183" s="18">
        <v>0</v>
      </c>
      <c r="AI183" s="64">
        <v>0</v>
      </c>
      <c r="AJ183" s="18">
        <v>0</v>
      </c>
      <c r="AK183" s="18">
        <v>5</v>
      </c>
      <c r="AL183" s="64">
        <v>5</v>
      </c>
      <c r="AM183" s="18">
        <v>0</v>
      </c>
      <c r="AN183" s="18" t="s">
        <v>58</v>
      </c>
      <c r="AO183" s="18">
        <v>0</v>
      </c>
      <c r="AP183" s="64">
        <v>0</v>
      </c>
      <c r="AQ183" s="64">
        <v>5</v>
      </c>
      <c r="AR183" s="11">
        <v>5</v>
      </c>
      <c r="AS183" s="17">
        <v>0</v>
      </c>
      <c r="AT183" s="490">
        <v>0</v>
      </c>
      <c r="AU183" s="64">
        <v>0</v>
      </c>
      <c r="AV183" s="18">
        <v>0</v>
      </c>
      <c r="AW183" s="64">
        <v>0</v>
      </c>
      <c r="AX183" s="18">
        <v>0</v>
      </c>
      <c r="AY183" s="17">
        <v>0</v>
      </c>
      <c r="AZ183" s="490">
        <v>0</v>
      </c>
      <c r="BA183" s="17">
        <v>0</v>
      </c>
      <c r="BB183" s="18">
        <v>0</v>
      </c>
      <c r="BC183" s="17">
        <v>0</v>
      </c>
      <c r="BD183" s="18">
        <v>0</v>
      </c>
      <c r="BE183" s="17">
        <v>0</v>
      </c>
      <c r="BF183" s="18">
        <v>0</v>
      </c>
      <c r="BG183" s="17">
        <v>0</v>
      </c>
      <c r="BH183" s="18">
        <v>0</v>
      </c>
      <c r="BI183" s="17">
        <v>0</v>
      </c>
      <c r="BJ183" s="18">
        <v>0</v>
      </c>
      <c r="BK183" s="17">
        <v>27.1</v>
      </c>
      <c r="BL183" s="17">
        <v>27.1</v>
      </c>
      <c r="BM183" s="17">
        <v>0</v>
      </c>
      <c r="BN183" s="17" t="s">
        <v>58</v>
      </c>
      <c r="BO183" s="18">
        <v>0</v>
      </c>
      <c r="BP183" s="18">
        <v>0</v>
      </c>
      <c r="BQ183" s="64">
        <v>27.1</v>
      </c>
      <c r="BR183" s="18">
        <v>27.1</v>
      </c>
      <c r="BS183" s="729">
        <v>5.1758310797586554E-2</v>
      </c>
      <c r="BT183" s="17">
        <v>0</v>
      </c>
      <c r="BU183" s="17">
        <v>0</v>
      </c>
      <c r="BV183" s="17">
        <v>0</v>
      </c>
      <c r="BW183" s="17">
        <v>0</v>
      </c>
      <c r="BX183" s="17">
        <v>0</v>
      </c>
      <c r="BY183" s="17">
        <v>0</v>
      </c>
      <c r="BZ183" s="17">
        <v>0</v>
      </c>
      <c r="CA183" s="17">
        <v>0</v>
      </c>
      <c r="CB183" s="17">
        <v>0</v>
      </c>
      <c r="CC183" s="17">
        <v>0</v>
      </c>
      <c r="CD183" s="17">
        <v>0</v>
      </c>
      <c r="CE183" s="17">
        <v>0</v>
      </c>
      <c r="CF183" s="17">
        <v>0</v>
      </c>
      <c r="CG183" s="17">
        <v>0</v>
      </c>
      <c r="CH183" s="17">
        <v>0</v>
      </c>
      <c r="CI183" s="17">
        <v>0</v>
      </c>
      <c r="CJ183" s="17">
        <v>0</v>
      </c>
      <c r="CK183" s="17">
        <v>0</v>
      </c>
      <c r="CL183" s="702">
        <v>31811.064000000006</v>
      </c>
      <c r="CM183" s="702">
        <v>31811.064000000006</v>
      </c>
      <c r="CN183" s="702">
        <v>0</v>
      </c>
      <c r="CO183" s="702">
        <v>0</v>
      </c>
      <c r="CP183" s="702">
        <v>0</v>
      </c>
      <c r="CQ183" s="702">
        <v>0</v>
      </c>
      <c r="CR183" s="704">
        <v>31811.064000000006</v>
      </c>
      <c r="CS183" s="703">
        <v>31811.064000000006</v>
      </c>
      <c r="CT183" s="23" t="s">
        <v>56</v>
      </c>
      <c r="CU183" s="23" t="s">
        <v>56</v>
      </c>
      <c r="CV183" s="23" t="s">
        <v>56</v>
      </c>
      <c r="CW183" s="23" t="s">
        <v>56</v>
      </c>
      <c r="CX183" s="23" t="s">
        <v>56</v>
      </c>
      <c r="CY183" s="23" t="s">
        <v>56</v>
      </c>
      <c r="CZ183" s="23" t="s">
        <v>56</v>
      </c>
      <c r="DA183" s="23" t="s">
        <v>56</v>
      </c>
      <c r="DB183" s="728" t="s">
        <v>56</v>
      </c>
      <c r="DC183" s="10"/>
      <c r="DD183" s="692">
        <v>0.52358741200000003</v>
      </c>
      <c r="DE183" s="120"/>
      <c r="DF183" s="120"/>
      <c r="DG183" s="120"/>
      <c r="DH183" s="140"/>
      <c r="DI183" s="140"/>
      <c r="DJ183" s="140"/>
      <c r="DK183" s="140"/>
      <c r="DL183" s="548" t="s">
        <v>56</v>
      </c>
      <c r="DM183" s="548" t="s">
        <v>56</v>
      </c>
      <c r="DN183" s="203" t="s">
        <v>55</v>
      </c>
      <c r="DO183" s="700" t="s">
        <v>56</v>
      </c>
      <c r="DP183" s="713" t="s">
        <v>56</v>
      </c>
      <c r="DQ183" s="548" t="s">
        <v>56</v>
      </c>
      <c r="DR183" s="673" t="s">
        <v>56</v>
      </c>
      <c r="DS183" s="203" t="s">
        <v>56</v>
      </c>
      <c r="DT183" s="1160" t="s">
        <v>56</v>
      </c>
      <c r="DU183" s="711">
        <v>110.76553106212413</v>
      </c>
      <c r="DV183" s="711">
        <v>-103.99630029289335</v>
      </c>
      <c r="DW183" s="711">
        <v>109.894460929773</v>
      </c>
      <c r="DX183" s="711">
        <v>-103.12523016054223</v>
      </c>
      <c r="DY183" s="710">
        <v>0.98897795591182258</v>
      </c>
      <c r="DZ183" s="710">
        <v>-0.95051641745028426</v>
      </c>
      <c r="EA183" s="710">
        <v>0.97626112759643902</v>
      </c>
      <c r="EB183" s="710">
        <v>-0.93779958913490069</v>
      </c>
      <c r="EC183" s="236"/>
      <c r="ED183" s="49"/>
      <c r="EE183" s="232"/>
      <c r="EF183" s="700">
        <v>0</v>
      </c>
      <c r="EG183" s="712">
        <v>0</v>
      </c>
      <c r="EH183" s="44"/>
    </row>
    <row r="184" spans="1:138" ht="41.25" customHeight="1" x14ac:dyDescent="0.25">
      <c r="A184" s="871" t="s">
        <v>49</v>
      </c>
      <c r="B184" s="656" t="s">
        <v>96</v>
      </c>
      <c r="C184" s="656" t="s">
        <v>175</v>
      </c>
      <c r="D184" s="691" t="s">
        <v>287</v>
      </c>
      <c r="E184" s="656" t="s">
        <v>177</v>
      </c>
      <c r="F184" s="656" t="s">
        <v>1052</v>
      </c>
      <c r="G184" s="901" t="s">
        <v>952</v>
      </c>
      <c r="H184" s="897" t="s">
        <v>55</v>
      </c>
      <c r="I184" s="17" t="s">
        <v>866</v>
      </c>
      <c r="J184" s="64">
        <v>13.8</v>
      </c>
      <c r="K184" s="665">
        <v>11.329690742469539</v>
      </c>
      <c r="L184" s="665">
        <v>25.859090855304</v>
      </c>
      <c r="M184" s="64">
        <v>2907</v>
      </c>
      <c r="N184" s="726">
        <v>43913057.75</v>
      </c>
      <c r="O184" s="548" t="s">
        <v>863</v>
      </c>
      <c r="P184" s="909">
        <v>9.2183208089999997</v>
      </c>
      <c r="Q184" s="203" t="s">
        <v>57</v>
      </c>
      <c r="R184" s="205" t="s">
        <v>57</v>
      </c>
      <c r="S184" s="490">
        <v>0</v>
      </c>
      <c r="T184" s="18">
        <v>0</v>
      </c>
      <c r="U184" s="548">
        <v>0</v>
      </c>
      <c r="V184" s="18">
        <v>0</v>
      </c>
      <c r="W184" s="64">
        <v>1</v>
      </c>
      <c r="X184" s="18">
        <v>0</v>
      </c>
      <c r="Y184" s="18">
        <v>0</v>
      </c>
      <c r="Z184" s="18">
        <v>0</v>
      </c>
      <c r="AA184" s="18">
        <v>0</v>
      </c>
      <c r="AB184" s="18">
        <v>0</v>
      </c>
      <c r="AC184" s="18">
        <v>0</v>
      </c>
      <c r="AD184" s="18">
        <v>0</v>
      </c>
      <c r="AE184" s="18">
        <v>0</v>
      </c>
      <c r="AF184" s="18">
        <v>0</v>
      </c>
      <c r="AG184" s="64">
        <v>0</v>
      </c>
      <c r="AH184" s="18">
        <v>0</v>
      </c>
      <c r="AI184" s="64">
        <v>0</v>
      </c>
      <c r="AJ184" s="18">
        <v>0</v>
      </c>
      <c r="AK184" s="18">
        <v>158</v>
      </c>
      <c r="AL184" s="64">
        <v>155</v>
      </c>
      <c r="AM184" s="18">
        <v>5</v>
      </c>
      <c r="AN184" s="18">
        <v>4</v>
      </c>
      <c r="AO184" s="18">
        <v>1</v>
      </c>
      <c r="AP184" s="64">
        <v>1</v>
      </c>
      <c r="AQ184" s="64">
        <v>165</v>
      </c>
      <c r="AR184" s="11">
        <v>160</v>
      </c>
      <c r="AS184" s="17">
        <v>0</v>
      </c>
      <c r="AT184" s="490">
        <v>0</v>
      </c>
      <c r="AU184" s="64">
        <v>0</v>
      </c>
      <c r="AV184" s="18">
        <v>0</v>
      </c>
      <c r="AW184" s="64">
        <v>500</v>
      </c>
      <c r="AX184" s="18">
        <v>500</v>
      </c>
      <c r="AY184" s="17">
        <v>0</v>
      </c>
      <c r="AZ184" s="490">
        <v>0</v>
      </c>
      <c r="BA184" s="17">
        <v>0</v>
      </c>
      <c r="BB184" s="18">
        <v>0</v>
      </c>
      <c r="BC184" s="17">
        <v>0</v>
      </c>
      <c r="BD184" s="18">
        <v>0</v>
      </c>
      <c r="BE184" s="17">
        <v>0</v>
      </c>
      <c r="BF184" s="18">
        <v>0</v>
      </c>
      <c r="BG184" s="17">
        <v>0</v>
      </c>
      <c r="BH184" s="18">
        <v>0</v>
      </c>
      <c r="BI184" s="17">
        <v>0</v>
      </c>
      <c r="BJ184" s="18">
        <v>0</v>
      </c>
      <c r="BK184" s="17">
        <v>1502.053999999999</v>
      </c>
      <c r="BL184" s="17">
        <v>1481.6539999999998</v>
      </c>
      <c r="BM184" s="17">
        <v>53.56</v>
      </c>
      <c r="BN184" s="17">
        <v>40.96</v>
      </c>
      <c r="BO184" s="18">
        <v>600</v>
      </c>
      <c r="BP184" s="18">
        <v>600</v>
      </c>
      <c r="BQ184" s="64">
        <v>2655.6139999999991</v>
      </c>
      <c r="BR184" s="18">
        <v>2622.6139999999996</v>
      </c>
      <c r="BS184" s="729">
        <v>0.28808001533286615</v>
      </c>
      <c r="BT184" s="17">
        <v>0</v>
      </c>
      <c r="BU184" s="17">
        <v>0</v>
      </c>
      <c r="BV184" s="17">
        <v>0</v>
      </c>
      <c r="BW184" s="17">
        <v>0</v>
      </c>
      <c r="BX184" s="17">
        <v>0</v>
      </c>
      <c r="BY184" s="17">
        <v>0</v>
      </c>
      <c r="BZ184" s="17">
        <v>0</v>
      </c>
      <c r="CA184" s="17">
        <v>0</v>
      </c>
      <c r="CB184" s="17">
        <v>0</v>
      </c>
      <c r="CC184" s="17">
        <v>0</v>
      </c>
      <c r="CD184" s="17">
        <v>0</v>
      </c>
      <c r="CE184" s="17">
        <v>0</v>
      </c>
      <c r="CF184" s="17">
        <v>0</v>
      </c>
      <c r="CG184" s="17">
        <v>0</v>
      </c>
      <c r="CH184" s="17">
        <v>0</v>
      </c>
      <c r="CI184" s="17">
        <v>0</v>
      </c>
      <c r="CJ184" s="17">
        <v>0</v>
      </c>
      <c r="CK184" s="17">
        <v>0</v>
      </c>
      <c r="CL184" s="702">
        <v>1763171.0673599988</v>
      </c>
      <c r="CM184" s="702">
        <v>1739224.7313599999</v>
      </c>
      <c r="CN184" s="702">
        <v>62870.870400000007</v>
      </c>
      <c r="CO184" s="702">
        <v>48080.486400000002</v>
      </c>
      <c r="CP184" s="702">
        <v>1965744</v>
      </c>
      <c r="CQ184" s="702">
        <v>1965744</v>
      </c>
      <c r="CR184" s="704">
        <v>3791785.9377599987</v>
      </c>
      <c r="CS184" s="703">
        <v>3753049.2177599999</v>
      </c>
      <c r="CT184" s="23">
        <v>1</v>
      </c>
      <c r="CU184" s="23">
        <v>4</v>
      </c>
      <c r="CV184" s="23" t="s">
        <v>177</v>
      </c>
      <c r="CW184" s="23">
        <v>4</v>
      </c>
      <c r="CX184" s="23">
        <v>24</v>
      </c>
      <c r="CY184" s="23">
        <v>0</v>
      </c>
      <c r="CZ184" s="23">
        <v>0</v>
      </c>
      <c r="DA184" s="23" t="s">
        <v>911</v>
      </c>
      <c r="DB184" s="728" t="s">
        <v>56</v>
      </c>
      <c r="DC184" s="10"/>
      <c r="DD184" s="692">
        <v>9.2183208089999997</v>
      </c>
      <c r="DE184" s="120"/>
      <c r="DF184" s="120"/>
      <c r="DG184" s="120"/>
      <c r="DH184" s="140"/>
      <c r="DI184" s="140"/>
      <c r="DJ184" s="140"/>
      <c r="DK184" s="140"/>
      <c r="DL184" s="548" t="s">
        <v>56</v>
      </c>
      <c r="DM184" s="548" t="s">
        <v>56</v>
      </c>
      <c r="DN184" s="203" t="s">
        <v>55</v>
      </c>
      <c r="DO184" s="700" t="s">
        <v>56</v>
      </c>
      <c r="DP184" s="713" t="s">
        <v>56</v>
      </c>
      <c r="DQ184" s="548" t="s">
        <v>56</v>
      </c>
      <c r="DR184" s="673" t="s">
        <v>56</v>
      </c>
      <c r="DS184" s="203" t="s">
        <v>56</v>
      </c>
      <c r="DT184" s="1160" t="s">
        <v>56</v>
      </c>
      <c r="DU184" s="711">
        <v>109.94856417944887</v>
      </c>
      <c r="DV184" s="711">
        <v>-57.203162328173299</v>
      </c>
      <c r="DW184" s="711">
        <v>110.640639924992</v>
      </c>
      <c r="DX184" s="711">
        <v>-60.42774002480953</v>
      </c>
      <c r="DY184" s="710">
        <v>1.9599815476876969</v>
      </c>
      <c r="DZ184" s="710">
        <v>-1.659473059678485</v>
      </c>
      <c r="EA184" s="710">
        <v>1.9524113839958701</v>
      </c>
      <c r="EB184" s="710">
        <v>-1.6604407945624278</v>
      </c>
      <c r="EC184" s="236"/>
      <c r="ED184" s="49"/>
      <c r="EE184" s="232"/>
      <c r="EF184" s="700">
        <v>283383</v>
      </c>
      <c r="EG184" s="712">
        <v>-169614</v>
      </c>
      <c r="EH184" s="44"/>
    </row>
    <row r="185" spans="1:138" ht="41.25" customHeight="1" x14ac:dyDescent="0.25">
      <c r="A185" s="871" t="s">
        <v>49</v>
      </c>
      <c r="B185" s="656" t="s">
        <v>96</v>
      </c>
      <c r="C185" s="656" t="s">
        <v>175</v>
      </c>
      <c r="D185" s="691" t="s">
        <v>287</v>
      </c>
      <c r="E185" s="656" t="s">
        <v>177</v>
      </c>
      <c r="F185" s="656" t="s">
        <v>288</v>
      </c>
      <c r="G185" s="901" t="s">
        <v>289</v>
      </c>
      <c r="H185" s="897" t="s">
        <v>55</v>
      </c>
      <c r="I185" s="17" t="s">
        <v>866</v>
      </c>
      <c r="J185" s="64">
        <v>13.8</v>
      </c>
      <c r="K185" s="665">
        <v>12.596512703125418</v>
      </c>
      <c r="L185" s="665">
        <v>17.073674206911001</v>
      </c>
      <c r="M185" s="64">
        <v>1446</v>
      </c>
      <c r="N185" s="726">
        <v>44753445.740000002</v>
      </c>
      <c r="O185" s="548" t="s">
        <v>863</v>
      </c>
      <c r="P185" s="909">
        <v>8.6207632800000003</v>
      </c>
      <c r="Q185" s="203" t="s">
        <v>57</v>
      </c>
      <c r="R185" s="205" t="s">
        <v>57</v>
      </c>
      <c r="S185" s="490">
        <v>0</v>
      </c>
      <c r="T185" s="18">
        <v>0</v>
      </c>
      <c r="U185" s="548">
        <v>0</v>
      </c>
      <c r="V185" s="18">
        <v>0</v>
      </c>
      <c r="W185" s="64">
        <v>0</v>
      </c>
      <c r="X185" s="18">
        <v>0</v>
      </c>
      <c r="Y185" s="18">
        <v>0</v>
      </c>
      <c r="Z185" s="18">
        <v>0</v>
      </c>
      <c r="AA185" s="18">
        <v>0</v>
      </c>
      <c r="AB185" s="18">
        <v>0</v>
      </c>
      <c r="AC185" s="18">
        <v>0</v>
      </c>
      <c r="AD185" s="18">
        <v>0</v>
      </c>
      <c r="AE185" s="18">
        <v>0</v>
      </c>
      <c r="AF185" s="18">
        <v>0</v>
      </c>
      <c r="AG185" s="64">
        <v>0</v>
      </c>
      <c r="AH185" s="18">
        <v>0</v>
      </c>
      <c r="AI185" s="64">
        <v>0</v>
      </c>
      <c r="AJ185" s="18">
        <v>0</v>
      </c>
      <c r="AK185" s="18">
        <v>49</v>
      </c>
      <c r="AL185" s="64">
        <v>49</v>
      </c>
      <c r="AM185" s="18">
        <v>0</v>
      </c>
      <c r="AN185" s="18">
        <v>1</v>
      </c>
      <c r="AO185" s="18">
        <v>1</v>
      </c>
      <c r="AP185" s="64">
        <v>1</v>
      </c>
      <c r="AQ185" s="64">
        <v>50</v>
      </c>
      <c r="AR185" s="11">
        <v>51</v>
      </c>
      <c r="AS185" s="17">
        <v>0</v>
      </c>
      <c r="AT185" s="490">
        <v>0</v>
      </c>
      <c r="AU185" s="64">
        <v>0</v>
      </c>
      <c r="AV185" s="18">
        <v>0</v>
      </c>
      <c r="AW185" s="64">
        <v>0</v>
      </c>
      <c r="AX185" s="18">
        <v>0</v>
      </c>
      <c r="AY185" s="17">
        <v>0</v>
      </c>
      <c r="AZ185" s="490">
        <v>0</v>
      </c>
      <c r="BA185" s="17">
        <v>0</v>
      </c>
      <c r="BB185" s="18">
        <v>0</v>
      </c>
      <c r="BC185" s="17">
        <v>0</v>
      </c>
      <c r="BD185" s="18">
        <v>0</v>
      </c>
      <c r="BE185" s="17">
        <v>0</v>
      </c>
      <c r="BF185" s="18">
        <v>0</v>
      </c>
      <c r="BG185" s="17">
        <v>0</v>
      </c>
      <c r="BH185" s="18">
        <v>0</v>
      </c>
      <c r="BI185" s="17">
        <v>0</v>
      </c>
      <c r="BJ185" s="18">
        <v>0</v>
      </c>
      <c r="BK185" s="17">
        <v>13718.640000000001</v>
      </c>
      <c r="BL185" s="17">
        <v>13718.64</v>
      </c>
      <c r="BM185" s="17">
        <v>0</v>
      </c>
      <c r="BN185" s="17" t="s">
        <v>58</v>
      </c>
      <c r="BO185" s="18">
        <v>28.8</v>
      </c>
      <c r="BP185" s="18">
        <v>28.8</v>
      </c>
      <c r="BQ185" s="64">
        <v>13747.44</v>
      </c>
      <c r="BR185" s="18">
        <v>13747.439999999999</v>
      </c>
      <c r="BS185" s="729">
        <v>1.5946894205868973</v>
      </c>
      <c r="BT185" s="17">
        <v>0</v>
      </c>
      <c r="BU185" s="17">
        <v>0</v>
      </c>
      <c r="BV185" s="17">
        <v>0</v>
      </c>
      <c r="BW185" s="17">
        <v>0</v>
      </c>
      <c r="BX185" s="17">
        <v>0</v>
      </c>
      <c r="BY185" s="17">
        <v>0</v>
      </c>
      <c r="BZ185" s="17">
        <v>0</v>
      </c>
      <c r="CA185" s="17">
        <v>0</v>
      </c>
      <c r="CB185" s="17">
        <v>0</v>
      </c>
      <c r="CC185" s="17">
        <v>0</v>
      </c>
      <c r="CD185" s="17">
        <v>0</v>
      </c>
      <c r="CE185" s="17">
        <v>0</v>
      </c>
      <c r="CF185" s="17">
        <v>0</v>
      </c>
      <c r="CG185" s="17">
        <v>0</v>
      </c>
      <c r="CH185" s="17">
        <v>0</v>
      </c>
      <c r="CI185" s="17">
        <v>0</v>
      </c>
      <c r="CJ185" s="17">
        <v>0</v>
      </c>
      <c r="CK185" s="17">
        <v>0</v>
      </c>
      <c r="CL185" s="702">
        <v>16103488.377600003</v>
      </c>
      <c r="CM185" s="702">
        <v>16103488.377599999</v>
      </c>
      <c r="CN185" s="702">
        <v>0</v>
      </c>
      <c r="CO185" s="702">
        <v>0</v>
      </c>
      <c r="CP185" s="702">
        <v>94355.712</v>
      </c>
      <c r="CQ185" s="702">
        <v>94355.712</v>
      </c>
      <c r="CR185" s="704">
        <v>16197844.089600002</v>
      </c>
      <c r="CS185" s="703">
        <v>16197844.089599999</v>
      </c>
      <c r="CT185" s="23" t="s">
        <v>56</v>
      </c>
      <c r="CU185" s="23" t="s">
        <v>56</v>
      </c>
      <c r="CV185" s="23" t="s">
        <v>56</v>
      </c>
      <c r="CW185" s="23" t="s">
        <v>56</v>
      </c>
      <c r="CX185" s="23" t="s">
        <v>56</v>
      </c>
      <c r="CY185" s="23" t="s">
        <v>56</v>
      </c>
      <c r="CZ185" s="23" t="s">
        <v>56</v>
      </c>
      <c r="DA185" s="23" t="s">
        <v>56</v>
      </c>
      <c r="DB185" s="728" t="s">
        <v>56</v>
      </c>
      <c r="DC185" s="10"/>
      <c r="DD185" s="692">
        <v>8.6207632800000003</v>
      </c>
      <c r="DE185" s="120"/>
      <c r="DF185" s="120"/>
      <c r="DG185" s="120"/>
      <c r="DH185" s="140"/>
      <c r="DI185" s="140"/>
      <c r="DJ185" s="140"/>
      <c r="DK185" s="140"/>
      <c r="DL185" s="548" t="s">
        <v>56</v>
      </c>
      <c r="DM185" s="548" t="s">
        <v>56</v>
      </c>
      <c r="DN185" s="203" t="s">
        <v>868</v>
      </c>
      <c r="DO185" s="700">
        <v>1449.8333333333301</v>
      </c>
      <c r="DP185" s="713" t="s">
        <v>56</v>
      </c>
      <c r="DQ185" s="548" t="s">
        <v>56</v>
      </c>
      <c r="DR185" s="673" t="s">
        <v>56</v>
      </c>
      <c r="DS185" s="203" t="s">
        <v>56</v>
      </c>
      <c r="DT185" s="1160" t="s">
        <v>56</v>
      </c>
      <c r="DU185" s="711">
        <v>82.477756063915578</v>
      </c>
      <c r="DV185" s="711">
        <v>37.982178016918454</v>
      </c>
      <c r="DW185" s="711">
        <v>82.3101556121361</v>
      </c>
      <c r="DX185" s="711">
        <v>29.45024585747899</v>
      </c>
      <c r="DY185" s="710">
        <v>1.0297735371881849</v>
      </c>
      <c r="DZ185" s="710">
        <v>-0.13950334706394207</v>
      </c>
      <c r="EA185" s="710">
        <v>1.0213760983618501</v>
      </c>
      <c r="EB185" s="710">
        <v>-0.18148807475617745</v>
      </c>
      <c r="EC185" s="236"/>
      <c r="ED185" s="49"/>
      <c r="EE185" s="232"/>
      <c r="EF185" s="700">
        <v>113310</v>
      </c>
      <c r="EG185" s="712">
        <v>30122.666666666657</v>
      </c>
      <c r="EH185" s="44"/>
    </row>
    <row r="186" spans="1:138" ht="41.25" customHeight="1" x14ac:dyDescent="0.25">
      <c r="A186" s="871" t="s">
        <v>49</v>
      </c>
      <c r="B186" s="656" t="s">
        <v>96</v>
      </c>
      <c r="C186" s="656" t="s">
        <v>175</v>
      </c>
      <c r="D186" s="691" t="s">
        <v>1053</v>
      </c>
      <c r="E186" s="656" t="s">
        <v>177</v>
      </c>
      <c r="F186" s="656" t="s">
        <v>1054</v>
      </c>
      <c r="G186" s="901" t="s">
        <v>177</v>
      </c>
      <c r="H186" s="897" t="s">
        <v>55</v>
      </c>
      <c r="I186" s="17" t="s">
        <v>889</v>
      </c>
      <c r="J186" s="64">
        <v>4.16</v>
      </c>
      <c r="K186" s="665">
        <v>1.55635157364909</v>
      </c>
      <c r="L186" s="665">
        <v>3.0571969633380003</v>
      </c>
      <c r="M186" s="64">
        <v>44</v>
      </c>
      <c r="N186" s="726">
        <v>4530811.9669999992</v>
      </c>
      <c r="O186" s="548" t="s">
        <v>874</v>
      </c>
      <c r="P186" s="909">
        <v>1.1528530180000001</v>
      </c>
      <c r="Q186" s="203" t="s">
        <v>57</v>
      </c>
      <c r="R186" s="205" t="s">
        <v>57</v>
      </c>
      <c r="S186" s="490">
        <v>0</v>
      </c>
      <c r="T186" s="18">
        <v>0</v>
      </c>
      <c r="U186" s="548" t="s">
        <v>58</v>
      </c>
      <c r="V186" s="18" t="s">
        <v>58</v>
      </c>
      <c r="W186" s="64" t="s">
        <v>58</v>
      </c>
      <c r="X186" s="18" t="s">
        <v>58</v>
      </c>
      <c r="Y186" s="18" t="s">
        <v>58</v>
      </c>
      <c r="Z186" s="18" t="s">
        <v>58</v>
      </c>
      <c r="AA186" s="18" t="s">
        <v>58</v>
      </c>
      <c r="AB186" s="18" t="s">
        <v>58</v>
      </c>
      <c r="AC186" s="18" t="s">
        <v>58</v>
      </c>
      <c r="AD186" s="18" t="s">
        <v>58</v>
      </c>
      <c r="AE186" s="18" t="s">
        <v>58</v>
      </c>
      <c r="AF186" s="18" t="s">
        <v>58</v>
      </c>
      <c r="AG186" s="64" t="s">
        <v>58</v>
      </c>
      <c r="AH186" s="18" t="s">
        <v>58</v>
      </c>
      <c r="AI186" s="64" t="s">
        <v>58</v>
      </c>
      <c r="AJ186" s="18" t="s">
        <v>58</v>
      </c>
      <c r="AK186" s="18" t="s">
        <v>58</v>
      </c>
      <c r="AL186" s="64" t="s">
        <v>58</v>
      </c>
      <c r="AM186" s="18" t="s">
        <v>58</v>
      </c>
      <c r="AN186" s="18" t="s">
        <v>58</v>
      </c>
      <c r="AO186" s="18" t="s">
        <v>58</v>
      </c>
      <c r="AP186" s="64" t="s">
        <v>58</v>
      </c>
      <c r="AQ186" s="64">
        <v>0</v>
      </c>
      <c r="AR186" s="11">
        <v>0</v>
      </c>
      <c r="AS186" s="17" t="s">
        <v>58</v>
      </c>
      <c r="AT186" s="490" t="s">
        <v>58</v>
      </c>
      <c r="AU186" s="64" t="s">
        <v>58</v>
      </c>
      <c r="AV186" s="18" t="s">
        <v>58</v>
      </c>
      <c r="AW186" s="64" t="s">
        <v>58</v>
      </c>
      <c r="AX186" s="18" t="s">
        <v>58</v>
      </c>
      <c r="AY186" s="17" t="s">
        <v>58</v>
      </c>
      <c r="AZ186" s="490" t="s">
        <v>58</v>
      </c>
      <c r="BA186" s="17" t="s">
        <v>58</v>
      </c>
      <c r="BB186" s="18" t="s">
        <v>58</v>
      </c>
      <c r="BC186" s="17" t="s">
        <v>58</v>
      </c>
      <c r="BD186" s="18" t="s">
        <v>58</v>
      </c>
      <c r="BE186" s="17" t="s">
        <v>58</v>
      </c>
      <c r="BF186" s="18" t="s">
        <v>58</v>
      </c>
      <c r="BG186" s="17" t="s">
        <v>58</v>
      </c>
      <c r="BH186" s="18" t="s">
        <v>58</v>
      </c>
      <c r="BI186" s="17" t="s">
        <v>58</v>
      </c>
      <c r="BJ186" s="18" t="s">
        <v>58</v>
      </c>
      <c r="BK186" s="17" t="s">
        <v>58</v>
      </c>
      <c r="BL186" s="17" t="s">
        <v>58</v>
      </c>
      <c r="BM186" s="17" t="s">
        <v>58</v>
      </c>
      <c r="BN186" s="17" t="s">
        <v>58</v>
      </c>
      <c r="BO186" s="18" t="s">
        <v>58</v>
      </c>
      <c r="BP186" s="18" t="s">
        <v>58</v>
      </c>
      <c r="BQ186" s="64">
        <v>0</v>
      </c>
      <c r="BR186" s="18">
        <v>0</v>
      </c>
      <c r="BS186" s="729">
        <v>0</v>
      </c>
      <c r="BT186" s="17">
        <v>0</v>
      </c>
      <c r="BU186" s="17">
        <v>0</v>
      </c>
      <c r="BV186" s="17">
        <v>0</v>
      </c>
      <c r="BW186" s="17">
        <v>0</v>
      </c>
      <c r="BX186" s="17">
        <v>0</v>
      </c>
      <c r="BY186" s="17">
        <v>0</v>
      </c>
      <c r="BZ186" s="17">
        <v>0</v>
      </c>
      <c r="CA186" s="17">
        <v>0</v>
      </c>
      <c r="CB186" s="17">
        <v>0</v>
      </c>
      <c r="CC186" s="17">
        <v>0</v>
      </c>
      <c r="CD186" s="17">
        <v>0</v>
      </c>
      <c r="CE186" s="17">
        <v>0</v>
      </c>
      <c r="CF186" s="17">
        <v>0</v>
      </c>
      <c r="CG186" s="17">
        <v>0</v>
      </c>
      <c r="CH186" s="17">
        <v>0</v>
      </c>
      <c r="CI186" s="17">
        <v>0</v>
      </c>
      <c r="CJ186" s="17">
        <v>0</v>
      </c>
      <c r="CK186" s="17">
        <v>0</v>
      </c>
      <c r="CL186" s="702">
        <v>0</v>
      </c>
      <c r="CM186" s="702">
        <v>0</v>
      </c>
      <c r="CN186" s="702">
        <v>0</v>
      </c>
      <c r="CO186" s="702">
        <v>0</v>
      </c>
      <c r="CP186" s="702">
        <v>0</v>
      </c>
      <c r="CQ186" s="702">
        <v>0</v>
      </c>
      <c r="CR186" s="704">
        <v>0</v>
      </c>
      <c r="CS186" s="703">
        <v>0</v>
      </c>
      <c r="CT186" s="23" t="s">
        <v>56</v>
      </c>
      <c r="CU186" s="23" t="s">
        <v>56</v>
      </c>
      <c r="CV186" s="23" t="s">
        <v>56</v>
      </c>
      <c r="CW186" s="23" t="s">
        <v>56</v>
      </c>
      <c r="CX186" s="23" t="s">
        <v>56</v>
      </c>
      <c r="CY186" s="23" t="s">
        <v>56</v>
      </c>
      <c r="CZ186" s="23" t="s">
        <v>56</v>
      </c>
      <c r="DA186" s="23" t="s">
        <v>56</v>
      </c>
      <c r="DB186" s="728" t="s">
        <v>56</v>
      </c>
      <c r="DC186" s="10"/>
      <c r="DD186" s="692">
        <v>1.1528530180000001</v>
      </c>
      <c r="DE186" s="120"/>
      <c r="DF186" s="120"/>
      <c r="DG186" s="120"/>
      <c r="DH186" s="140"/>
      <c r="DI186" s="140"/>
      <c r="DJ186" s="140"/>
      <c r="DK186" s="140"/>
      <c r="DL186" s="548" t="s">
        <v>56</v>
      </c>
      <c r="DM186" s="548" t="s">
        <v>56</v>
      </c>
      <c r="DN186" s="203" t="s">
        <v>55</v>
      </c>
      <c r="DO186" s="700" t="s">
        <v>56</v>
      </c>
      <c r="DP186" s="713" t="s">
        <v>56</v>
      </c>
      <c r="DQ186" s="548" t="s">
        <v>56</v>
      </c>
      <c r="DR186" s="673" t="s">
        <v>56</v>
      </c>
      <c r="DS186" s="203" t="s">
        <v>56</v>
      </c>
      <c r="DT186" s="1160" t="s">
        <v>56</v>
      </c>
      <c r="DU186" s="711">
        <v>18.608695652173914</v>
      </c>
      <c r="DV186" s="711">
        <v>205.58782608695645</v>
      </c>
      <c r="DW186" s="711">
        <v>18.652173913043502</v>
      </c>
      <c r="DX186" s="711">
        <v>205.54434782608686</v>
      </c>
      <c r="DY186" s="710">
        <v>8.6956521739130432E-2</v>
      </c>
      <c r="DZ186" s="710">
        <v>1.4692753623188397</v>
      </c>
      <c r="EA186" s="710">
        <v>8.6956521739130405E-2</v>
      </c>
      <c r="EB186" s="710">
        <v>1.4692753623188397</v>
      </c>
      <c r="EC186" s="236"/>
      <c r="ED186" s="49"/>
      <c r="EE186" s="232"/>
      <c r="EF186" s="700">
        <v>0</v>
      </c>
      <c r="EG186" s="712">
        <v>8016</v>
      </c>
      <c r="EH186" s="44"/>
    </row>
    <row r="187" spans="1:138" ht="41.25" customHeight="1" x14ac:dyDescent="0.25">
      <c r="A187" s="871" t="s">
        <v>49</v>
      </c>
      <c r="B187" s="656" t="s">
        <v>96</v>
      </c>
      <c r="C187" s="656" t="s">
        <v>175</v>
      </c>
      <c r="D187" s="691" t="s">
        <v>1053</v>
      </c>
      <c r="E187" s="656" t="s">
        <v>177</v>
      </c>
      <c r="F187" s="656" t="s">
        <v>1055</v>
      </c>
      <c r="G187" s="901" t="s">
        <v>177</v>
      </c>
      <c r="H187" s="897" t="s">
        <v>55</v>
      </c>
      <c r="I187" s="17" t="s">
        <v>860</v>
      </c>
      <c r="J187" s="64">
        <v>4.16</v>
      </c>
      <c r="K187" s="665">
        <v>2.4498126622254199</v>
      </c>
      <c r="L187" s="665">
        <v>3.2956439325390003</v>
      </c>
      <c r="M187" s="64">
        <v>361</v>
      </c>
      <c r="N187" s="726">
        <v>8570785.9690000005</v>
      </c>
      <c r="O187" s="548" t="s">
        <v>874</v>
      </c>
      <c r="P187" s="909">
        <v>2.1808136249999999</v>
      </c>
      <c r="Q187" s="203" t="s">
        <v>57</v>
      </c>
      <c r="R187" s="205" t="s">
        <v>57</v>
      </c>
      <c r="S187" s="490">
        <v>0</v>
      </c>
      <c r="T187" s="18">
        <v>0</v>
      </c>
      <c r="U187" s="548">
        <v>0</v>
      </c>
      <c r="V187" s="18">
        <v>0</v>
      </c>
      <c r="W187" s="64">
        <v>0</v>
      </c>
      <c r="X187" s="18">
        <v>0</v>
      </c>
      <c r="Y187" s="18">
        <v>0</v>
      </c>
      <c r="Z187" s="18">
        <v>0</v>
      </c>
      <c r="AA187" s="18">
        <v>0</v>
      </c>
      <c r="AB187" s="18">
        <v>0</v>
      </c>
      <c r="AC187" s="18">
        <v>0</v>
      </c>
      <c r="AD187" s="18">
        <v>0</v>
      </c>
      <c r="AE187" s="18">
        <v>0</v>
      </c>
      <c r="AF187" s="18">
        <v>0</v>
      </c>
      <c r="AG187" s="64">
        <v>0</v>
      </c>
      <c r="AH187" s="18">
        <v>0</v>
      </c>
      <c r="AI187" s="64">
        <v>0</v>
      </c>
      <c r="AJ187" s="18">
        <v>0</v>
      </c>
      <c r="AK187" s="18">
        <v>2</v>
      </c>
      <c r="AL187" s="64">
        <v>2</v>
      </c>
      <c r="AM187" s="18">
        <v>0</v>
      </c>
      <c r="AN187" s="18" t="s">
        <v>58</v>
      </c>
      <c r="AO187" s="18">
        <v>0</v>
      </c>
      <c r="AP187" s="64">
        <v>0</v>
      </c>
      <c r="AQ187" s="64">
        <v>2</v>
      </c>
      <c r="AR187" s="11">
        <v>2</v>
      </c>
      <c r="AS187" s="17">
        <v>0</v>
      </c>
      <c r="AT187" s="490">
        <v>0</v>
      </c>
      <c r="AU187" s="64">
        <v>0</v>
      </c>
      <c r="AV187" s="18">
        <v>0</v>
      </c>
      <c r="AW187" s="64">
        <v>0</v>
      </c>
      <c r="AX187" s="18">
        <v>0</v>
      </c>
      <c r="AY187" s="17">
        <v>0</v>
      </c>
      <c r="AZ187" s="490">
        <v>0</v>
      </c>
      <c r="BA187" s="17">
        <v>0</v>
      </c>
      <c r="BB187" s="18">
        <v>0</v>
      </c>
      <c r="BC187" s="17">
        <v>0</v>
      </c>
      <c r="BD187" s="18">
        <v>0</v>
      </c>
      <c r="BE187" s="17">
        <v>0</v>
      </c>
      <c r="BF187" s="18">
        <v>0</v>
      </c>
      <c r="BG187" s="17">
        <v>0</v>
      </c>
      <c r="BH187" s="18">
        <v>0</v>
      </c>
      <c r="BI187" s="17">
        <v>0</v>
      </c>
      <c r="BJ187" s="18">
        <v>0</v>
      </c>
      <c r="BK187" s="17">
        <v>8.6</v>
      </c>
      <c r="BL187" s="17">
        <v>8.6</v>
      </c>
      <c r="BM187" s="17">
        <v>0</v>
      </c>
      <c r="BN187" s="17" t="s">
        <v>58</v>
      </c>
      <c r="BO187" s="18">
        <v>0</v>
      </c>
      <c r="BP187" s="18">
        <v>0</v>
      </c>
      <c r="BQ187" s="64">
        <v>8.6</v>
      </c>
      <c r="BR187" s="18">
        <v>8.6</v>
      </c>
      <c r="BS187" s="729">
        <v>3.9434823321960856E-3</v>
      </c>
      <c r="BT187" s="17">
        <v>0</v>
      </c>
      <c r="BU187" s="17">
        <v>0</v>
      </c>
      <c r="BV187" s="17">
        <v>0</v>
      </c>
      <c r="BW187" s="17">
        <v>0</v>
      </c>
      <c r="BX187" s="17">
        <v>0</v>
      </c>
      <c r="BY187" s="17">
        <v>0</v>
      </c>
      <c r="BZ187" s="17">
        <v>0</v>
      </c>
      <c r="CA187" s="17">
        <v>0</v>
      </c>
      <c r="CB187" s="17">
        <v>0</v>
      </c>
      <c r="CC187" s="17">
        <v>0</v>
      </c>
      <c r="CD187" s="17">
        <v>0</v>
      </c>
      <c r="CE187" s="17">
        <v>0</v>
      </c>
      <c r="CF187" s="17">
        <v>0</v>
      </c>
      <c r="CG187" s="17">
        <v>0</v>
      </c>
      <c r="CH187" s="17">
        <v>0</v>
      </c>
      <c r="CI187" s="17">
        <v>0</v>
      </c>
      <c r="CJ187" s="17">
        <v>0</v>
      </c>
      <c r="CK187" s="17">
        <v>0</v>
      </c>
      <c r="CL187" s="702">
        <v>10095.024000000001</v>
      </c>
      <c r="CM187" s="702">
        <v>10095.024000000001</v>
      </c>
      <c r="CN187" s="702">
        <v>0</v>
      </c>
      <c r="CO187" s="702">
        <v>0</v>
      </c>
      <c r="CP187" s="702">
        <v>0</v>
      </c>
      <c r="CQ187" s="702">
        <v>0</v>
      </c>
      <c r="CR187" s="704">
        <v>10095.024000000001</v>
      </c>
      <c r="CS187" s="703">
        <v>10095.024000000001</v>
      </c>
      <c r="CT187" s="23" t="s">
        <v>56</v>
      </c>
      <c r="CU187" s="23" t="s">
        <v>56</v>
      </c>
      <c r="CV187" s="23" t="s">
        <v>56</v>
      </c>
      <c r="CW187" s="23" t="s">
        <v>56</v>
      </c>
      <c r="CX187" s="23" t="s">
        <v>56</v>
      </c>
      <c r="CY187" s="23" t="s">
        <v>56</v>
      </c>
      <c r="CZ187" s="23" t="s">
        <v>56</v>
      </c>
      <c r="DA187" s="23" t="s">
        <v>56</v>
      </c>
      <c r="DB187" s="728" t="s">
        <v>56</v>
      </c>
      <c r="DC187" s="10"/>
      <c r="DD187" s="692">
        <v>2.1808136249999999</v>
      </c>
      <c r="DE187" s="120"/>
      <c r="DF187" s="120"/>
      <c r="DG187" s="120"/>
      <c r="DH187" s="140"/>
      <c r="DI187" s="140"/>
      <c r="DJ187" s="140"/>
      <c r="DK187" s="140"/>
      <c r="DL187" s="548" t="s">
        <v>56</v>
      </c>
      <c r="DM187" s="548" t="s">
        <v>56</v>
      </c>
      <c r="DN187" s="203" t="s">
        <v>55</v>
      </c>
      <c r="DO187" s="700" t="s">
        <v>56</v>
      </c>
      <c r="DP187" s="713" t="s">
        <v>56</v>
      </c>
      <c r="DQ187" s="548" t="s">
        <v>56</v>
      </c>
      <c r="DR187" s="673" t="s">
        <v>56</v>
      </c>
      <c r="DS187" s="203" t="s">
        <v>56</v>
      </c>
      <c r="DT187" s="1160" t="s">
        <v>56</v>
      </c>
      <c r="DU187" s="711">
        <v>25.666666666666668</v>
      </c>
      <c r="DV187" s="711">
        <v>25.534267687563688</v>
      </c>
      <c r="DW187" s="711">
        <v>25.594161958568701</v>
      </c>
      <c r="DX187" s="711">
        <v>25.552471991814389</v>
      </c>
      <c r="DY187" s="710">
        <v>0.21937321937321938</v>
      </c>
      <c r="DZ187" s="710">
        <v>0.55669865055034784</v>
      </c>
      <c r="EA187" s="710">
        <v>0.217514124293785</v>
      </c>
      <c r="EB187" s="710">
        <v>0.55700646501035533</v>
      </c>
      <c r="EC187" s="236"/>
      <c r="ED187" s="49"/>
      <c r="EE187" s="232"/>
      <c r="EF187" s="700">
        <v>0</v>
      </c>
      <c r="EG187" s="712">
        <v>0</v>
      </c>
      <c r="EH187" s="44"/>
    </row>
    <row r="188" spans="1:138" ht="41.25" customHeight="1" x14ac:dyDescent="0.25">
      <c r="A188" s="871" t="s">
        <v>49</v>
      </c>
      <c r="B188" s="656" t="s">
        <v>96</v>
      </c>
      <c r="C188" s="656" t="s">
        <v>175</v>
      </c>
      <c r="D188" s="691" t="s">
        <v>1053</v>
      </c>
      <c r="E188" s="656" t="s">
        <v>177</v>
      </c>
      <c r="F188" s="656" t="s">
        <v>1056</v>
      </c>
      <c r="G188" s="901" t="s">
        <v>177</v>
      </c>
      <c r="H188" s="897" t="s">
        <v>55</v>
      </c>
      <c r="I188" s="17" t="s">
        <v>866</v>
      </c>
      <c r="J188" s="64">
        <v>4.16</v>
      </c>
      <c r="K188" s="665">
        <v>2.1327780824080129</v>
      </c>
      <c r="L188" s="665">
        <v>5.0399621107290002</v>
      </c>
      <c r="M188" s="64">
        <v>404</v>
      </c>
      <c r="N188" s="726">
        <v>6975562.5860000001</v>
      </c>
      <c r="O188" s="548" t="s">
        <v>874</v>
      </c>
      <c r="P188" s="909">
        <v>1.7749132910000001</v>
      </c>
      <c r="Q188" s="203" t="s">
        <v>57</v>
      </c>
      <c r="R188" s="205" t="s">
        <v>57</v>
      </c>
      <c r="S188" s="490">
        <v>0</v>
      </c>
      <c r="T188" s="18">
        <v>0</v>
      </c>
      <c r="U188" s="548">
        <v>0</v>
      </c>
      <c r="V188" s="18">
        <v>0</v>
      </c>
      <c r="W188" s="64">
        <v>0</v>
      </c>
      <c r="X188" s="18">
        <v>0</v>
      </c>
      <c r="Y188" s="18">
        <v>0</v>
      </c>
      <c r="Z188" s="18">
        <v>0</v>
      </c>
      <c r="AA188" s="18">
        <v>0</v>
      </c>
      <c r="AB188" s="18">
        <v>0</v>
      </c>
      <c r="AC188" s="18">
        <v>0</v>
      </c>
      <c r="AD188" s="18">
        <v>0</v>
      </c>
      <c r="AE188" s="18">
        <v>0</v>
      </c>
      <c r="AF188" s="18">
        <v>0</v>
      </c>
      <c r="AG188" s="64">
        <v>0</v>
      </c>
      <c r="AH188" s="18">
        <v>0</v>
      </c>
      <c r="AI188" s="64">
        <v>0</v>
      </c>
      <c r="AJ188" s="18">
        <v>0</v>
      </c>
      <c r="AK188" s="18">
        <v>17</v>
      </c>
      <c r="AL188" s="64">
        <v>17</v>
      </c>
      <c r="AM188" s="18">
        <v>0</v>
      </c>
      <c r="AN188" s="18" t="s">
        <v>58</v>
      </c>
      <c r="AO188" s="18">
        <v>0</v>
      </c>
      <c r="AP188" s="64">
        <v>0</v>
      </c>
      <c r="AQ188" s="64">
        <v>17</v>
      </c>
      <c r="AR188" s="11">
        <v>17</v>
      </c>
      <c r="AS188" s="17">
        <v>0</v>
      </c>
      <c r="AT188" s="490">
        <v>0</v>
      </c>
      <c r="AU188" s="64">
        <v>0</v>
      </c>
      <c r="AV188" s="18">
        <v>0</v>
      </c>
      <c r="AW188" s="64">
        <v>0</v>
      </c>
      <c r="AX188" s="18">
        <v>0</v>
      </c>
      <c r="AY188" s="17">
        <v>0</v>
      </c>
      <c r="AZ188" s="490">
        <v>0</v>
      </c>
      <c r="BA188" s="17">
        <v>0</v>
      </c>
      <c r="BB188" s="18">
        <v>0</v>
      </c>
      <c r="BC188" s="17">
        <v>0</v>
      </c>
      <c r="BD188" s="18">
        <v>0</v>
      </c>
      <c r="BE188" s="17">
        <v>0</v>
      </c>
      <c r="BF188" s="18">
        <v>0</v>
      </c>
      <c r="BG188" s="17">
        <v>0</v>
      </c>
      <c r="BH188" s="18">
        <v>0</v>
      </c>
      <c r="BI188" s="17">
        <v>0</v>
      </c>
      <c r="BJ188" s="18">
        <v>0</v>
      </c>
      <c r="BK188" s="17">
        <v>104.33999999999997</v>
      </c>
      <c r="BL188" s="17">
        <v>104.33999999999997</v>
      </c>
      <c r="BM188" s="17">
        <v>0</v>
      </c>
      <c r="BN188" s="17" t="s">
        <v>58</v>
      </c>
      <c r="BO188" s="18">
        <v>0</v>
      </c>
      <c r="BP188" s="18">
        <v>0</v>
      </c>
      <c r="BQ188" s="64">
        <v>104.33999999999997</v>
      </c>
      <c r="BR188" s="18">
        <v>104.33999999999997</v>
      </c>
      <c r="BS188" s="729">
        <v>5.8785970294477879E-2</v>
      </c>
      <c r="BT188" s="17">
        <v>0</v>
      </c>
      <c r="BU188" s="17">
        <v>0</v>
      </c>
      <c r="BV188" s="17">
        <v>0</v>
      </c>
      <c r="BW188" s="17">
        <v>0</v>
      </c>
      <c r="BX188" s="17">
        <v>0</v>
      </c>
      <c r="BY188" s="17">
        <v>0</v>
      </c>
      <c r="BZ188" s="17">
        <v>0</v>
      </c>
      <c r="CA188" s="17">
        <v>0</v>
      </c>
      <c r="CB188" s="17">
        <v>0</v>
      </c>
      <c r="CC188" s="17">
        <v>0</v>
      </c>
      <c r="CD188" s="17">
        <v>0</v>
      </c>
      <c r="CE188" s="17">
        <v>0</v>
      </c>
      <c r="CF188" s="17">
        <v>0</v>
      </c>
      <c r="CG188" s="17">
        <v>0</v>
      </c>
      <c r="CH188" s="17">
        <v>0</v>
      </c>
      <c r="CI188" s="17">
        <v>0</v>
      </c>
      <c r="CJ188" s="17">
        <v>0</v>
      </c>
      <c r="CK188" s="17">
        <v>0</v>
      </c>
      <c r="CL188" s="702">
        <v>122478.46559999998</v>
      </c>
      <c r="CM188" s="702">
        <v>122478.46559999998</v>
      </c>
      <c r="CN188" s="702">
        <v>0</v>
      </c>
      <c r="CO188" s="702">
        <v>0</v>
      </c>
      <c r="CP188" s="702">
        <v>0</v>
      </c>
      <c r="CQ188" s="702">
        <v>0</v>
      </c>
      <c r="CR188" s="704">
        <v>122478.46559999998</v>
      </c>
      <c r="CS188" s="703">
        <v>122478.46559999998</v>
      </c>
      <c r="CT188" s="23" t="s">
        <v>56</v>
      </c>
      <c r="CU188" s="23" t="s">
        <v>56</v>
      </c>
      <c r="CV188" s="23" t="s">
        <v>56</v>
      </c>
      <c r="CW188" s="23" t="s">
        <v>56</v>
      </c>
      <c r="CX188" s="23" t="s">
        <v>56</v>
      </c>
      <c r="CY188" s="23" t="s">
        <v>56</v>
      </c>
      <c r="CZ188" s="23" t="s">
        <v>56</v>
      </c>
      <c r="DA188" s="23" t="s">
        <v>56</v>
      </c>
      <c r="DB188" s="728" t="s">
        <v>56</v>
      </c>
      <c r="DC188" s="10"/>
      <c r="DD188" s="692">
        <v>1.7749132910000001</v>
      </c>
      <c r="DE188" s="120"/>
      <c r="DF188" s="120"/>
      <c r="DG188" s="120"/>
      <c r="DH188" s="140"/>
      <c r="DI188" s="140"/>
      <c r="DJ188" s="140"/>
      <c r="DK188" s="140"/>
      <c r="DL188" s="548" t="s">
        <v>56</v>
      </c>
      <c r="DM188" s="548" t="s">
        <v>56</v>
      </c>
      <c r="DN188" s="203" t="s">
        <v>55</v>
      </c>
      <c r="DO188" s="700" t="s">
        <v>56</v>
      </c>
      <c r="DP188" s="713" t="s">
        <v>56</v>
      </c>
      <c r="DQ188" s="548" t="s">
        <v>56</v>
      </c>
      <c r="DR188" s="673" t="s">
        <v>56</v>
      </c>
      <c r="DS188" s="203" t="s">
        <v>56</v>
      </c>
      <c r="DT188" s="1160" t="s">
        <v>56</v>
      </c>
      <c r="DU188" s="711">
        <v>0</v>
      </c>
      <c r="DV188" s="711">
        <v>191.80613972718325</v>
      </c>
      <c r="DW188" s="711">
        <v>0</v>
      </c>
      <c r="DX188" s="711">
        <v>191.54137737284051</v>
      </c>
      <c r="DY188" s="710">
        <v>0</v>
      </c>
      <c r="DZ188" s="710">
        <v>1.7972175887099961</v>
      </c>
      <c r="EA188" s="710">
        <v>0</v>
      </c>
      <c r="EB188" s="710">
        <v>1.7924388062827201</v>
      </c>
      <c r="EC188" s="236"/>
      <c r="ED188" s="49"/>
      <c r="EE188" s="232"/>
      <c r="EF188" s="700">
        <v>0</v>
      </c>
      <c r="EG188" s="712">
        <v>41894.333333333336</v>
      </c>
      <c r="EH188" s="44"/>
    </row>
    <row r="189" spans="1:138" ht="41.25" customHeight="1" x14ac:dyDescent="0.25">
      <c r="A189" s="871" t="s">
        <v>49</v>
      </c>
      <c r="B189" s="656" t="s">
        <v>96</v>
      </c>
      <c r="C189" s="656" t="s">
        <v>175</v>
      </c>
      <c r="D189" s="691" t="s">
        <v>1053</v>
      </c>
      <c r="E189" s="656" t="s">
        <v>177</v>
      </c>
      <c r="F189" s="656" t="s">
        <v>1057</v>
      </c>
      <c r="G189" s="901" t="s">
        <v>177</v>
      </c>
      <c r="H189" s="897" t="s">
        <v>55</v>
      </c>
      <c r="I189" s="17" t="s">
        <v>860</v>
      </c>
      <c r="J189" s="64">
        <v>4.16</v>
      </c>
      <c r="K189" s="665">
        <v>2.1976260646433912</v>
      </c>
      <c r="L189" s="665">
        <v>6.0253787753460006</v>
      </c>
      <c r="M189" s="64">
        <v>1036</v>
      </c>
      <c r="N189" s="726">
        <v>7711819.5329999998</v>
      </c>
      <c r="O189" s="548" t="s">
        <v>874</v>
      </c>
      <c r="P189" s="909">
        <v>1.962251907</v>
      </c>
      <c r="Q189" s="203" t="s">
        <v>57</v>
      </c>
      <c r="R189" s="205" t="s">
        <v>57</v>
      </c>
      <c r="S189" s="490">
        <v>0</v>
      </c>
      <c r="T189" s="18">
        <v>0</v>
      </c>
      <c r="U189" s="548">
        <v>0</v>
      </c>
      <c r="V189" s="18">
        <v>0</v>
      </c>
      <c r="W189" s="64">
        <v>0</v>
      </c>
      <c r="X189" s="18">
        <v>0</v>
      </c>
      <c r="Y189" s="18">
        <v>0</v>
      </c>
      <c r="Z189" s="18">
        <v>0</v>
      </c>
      <c r="AA189" s="18">
        <v>0</v>
      </c>
      <c r="AB189" s="18">
        <v>0</v>
      </c>
      <c r="AC189" s="18">
        <v>0</v>
      </c>
      <c r="AD189" s="18">
        <v>0</v>
      </c>
      <c r="AE189" s="18">
        <v>0</v>
      </c>
      <c r="AF189" s="18">
        <v>0</v>
      </c>
      <c r="AG189" s="64">
        <v>0</v>
      </c>
      <c r="AH189" s="18">
        <v>0</v>
      </c>
      <c r="AI189" s="64">
        <v>0</v>
      </c>
      <c r="AJ189" s="18">
        <v>0</v>
      </c>
      <c r="AK189" s="18">
        <v>6</v>
      </c>
      <c r="AL189" s="64">
        <v>6</v>
      </c>
      <c r="AM189" s="18">
        <v>0</v>
      </c>
      <c r="AN189" s="18" t="s">
        <v>58</v>
      </c>
      <c r="AO189" s="18">
        <v>0</v>
      </c>
      <c r="AP189" s="64">
        <v>0</v>
      </c>
      <c r="AQ189" s="64">
        <v>6</v>
      </c>
      <c r="AR189" s="11">
        <v>6</v>
      </c>
      <c r="AS189" s="17">
        <v>0</v>
      </c>
      <c r="AT189" s="490">
        <v>0</v>
      </c>
      <c r="AU189" s="64">
        <v>0</v>
      </c>
      <c r="AV189" s="18">
        <v>0</v>
      </c>
      <c r="AW189" s="64">
        <v>0</v>
      </c>
      <c r="AX189" s="18">
        <v>0</v>
      </c>
      <c r="AY189" s="17">
        <v>0</v>
      </c>
      <c r="AZ189" s="490">
        <v>0</v>
      </c>
      <c r="BA189" s="17">
        <v>0</v>
      </c>
      <c r="BB189" s="18">
        <v>0</v>
      </c>
      <c r="BC189" s="17">
        <v>0</v>
      </c>
      <c r="BD189" s="18">
        <v>0</v>
      </c>
      <c r="BE189" s="17">
        <v>0</v>
      </c>
      <c r="BF189" s="18">
        <v>0</v>
      </c>
      <c r="BG189" s="17">
        <v>0</v>
      </c>
      <c r="BH189" s="18">
        <v>0</v>
      </c>
      <c r="BI189" s="17">
        <v>0</v>
      </c>
      <c r="BJ189" s="18">
        <v>0</v>
      </c>
      <c r="BK189" s="17">
        <v>54.05</v>
      </c>
      <c r="BL189" s="17">
        <v>54.050000000000004</v>
      </c>
      <c r="BM189" s="17">
        <v>0</v>
      </c>
      <c r="BN189" s="17" t="s">
        <v>58</v>
      </c>
      <c r="BO189" s="18">
        <v>0</v>
      </c>
      <c r="BP189" s="18">
        <v>0</v>
      </c>
      <c r="BQ189" s="64">
        <v>54.05</v>
      </c>
      <c r="BR189" s="18">
        <v>54.050000000000004</v>
      </c>
      <c r="BS189" s="729">
        <v>2.7544883410323521E-2</v>
      </c>
      <c r="BT189" s="17">
        <v>0</v>
      </c>
      <c r="BU189" s="17">
        <v>0</v>
      </c>
      <c r="BV189" s="17">
        <v>0</v>
      </c>
      <c r="BW189" s="17">
        <v>0</v>
      </c>
      <c r="BX189" s="17">
        <v>0</v>
      </c>
      <c r="BY189" s="17">
        <v>0</v>
      </c>
      <c r="BZ189" s="17">
        <v>0</v>
      </c>
      <c r="CA189" s="17">
        <v>0</v>
      </c>
      <c r="CB189" s="17">
        <v>0</v>
      </c>
      <c r="CC189" s="17">
        <v>0</v>
      </c>
      <c r="CD189" s="17">
        <v>0</v>
      </c>
      <c r="CE189" s="17">
        <v>0</v>
      </c>
      <c r="CF189" s="17">
        <v>0</v>
      </c>
      <c r="CG189" s="17">
        <v>0</v>
      </c>
      <c r="CH189" s="17">
        <v>0</v>
      </c>
      <c r="CI189" s="17">
        <v>0</v>
      </c>
      <c r="CJ189" s="17">
        <v>0</v>
      </c>
      <c r="CK189" s="17">
        <v>0</v>
      </c>
      <c r="CL189" s="702">
        <v>63446.052000000003</v>
      </c>
      <c r="CM189" s="702">
        <v>63446.052000000011</v>
      </c>
      <c r="CN189" s="702">
        <v>0</v>
      </c>
      <c r="CO189" s="702">
        <v>0</v>
      </c>
      <c r="CP189" s="702">
        <v>0</v>
      </c>
      <c r="CQ189" s="702">
        <v>0</v>
      </c>
      <c r="CR189" s="704">
        <v>63446.052000000003</v>
      </c>
      <c r="CS189" s="703">
        <v>63446.052000000011</v>
      </c>
      <c r="CT189" s="23" t="s">
        <v>56</v>
      </c>
      <c r="CU189" s="23" t="s">
        <v>56</v>
      </c>
      <c r="CV189" s="23" t="s">
        <v>56</v>
      </c>
      <c r="CW189" s="23" t="s">
        <v>56</v>
      </c>
      <c r="CX189" s="23" t="s">
        <v>56</v>
      </c>
      <c r="CY189" s="23" t="s">
        <v>56</v>
      </c>
      <c r="CZ189" s="23" t="s">
        <v>56</v>
      </c>
      <c r="DA189" s="23" t="s">
        <v>56</v>
      </c>
      <c r="DB189" s="728" t="s">
        <v>56</v>
      </c>
      <c r="DC189" s="10"/>
      <c r="DD189" s="692">
        <v>1.962251907</v>
      </c>
      <c r="DE189" s="120"/>
      <c r="DF189" s="120"/>
      <c r="DG189" s="120"/>
      <c r="DH189" s="140"/>
      <c r="DI189" s="140"/>
      <c r="DJ189" s="140"/>
      <c r="DK189" s="140"/>
      <c r="DL189" s="548" t="s">
        <v>56</v>
      </c>
      <c r="DM189" s="548" t="s">
        <v>56</v>
      </c>
      <c r="DN189" s="203" t="s">
        <v>55</v>
      </c>
      <c r="DO189" s="700" t="s">
        <v>56</v>
      </c>
      <c r="DP189" s="713" t="s">
        <v>56</v>
      </c>
      <c r="DQ189" s="548" t="s">
        <v>56</v>
      </c>
      <c r="DR189" s="673" t="s">
        <v>56</v>
      </c>
      <c r="DS189" s="203" t="s">
        <v>56</v>
      </c>
      <c r="DT189" s="1160" t="s">
        <v>56</v>
      </c>
      <c r="DU189" s="711">
        <v>154.11766816143492</v>
      </c>
      <c r="DV189" s="711">
        <v>201.91682089432064</v>
      </c>
      <c r="DW189" s="711">
        <v>155.411829489224</v>
      </c>
      <c r="DX189" s="711">
        <v>200.34951936132094</v>
      </c>
      <c r="DY189" s="710">
        <v>0.70493273542600876</v>
      </c>
      <c r="DZ189" s="710">
        <v>0.70012981667947904</v>
      </c>
      <c r="EA189" s="710">
        <v>0.708539900043337</v>
      </c>
      <c r="EB189" s="710">
        <v>0.69141979634067652</v>
      </c>
      <c r="EC189" s="236"/>
      <c r="ED189" s="49"/>
      <c r="EE189" s="232"/>
      <c r="EF189" s="700">
        <v>79373</v>
      </c>
      <c r="EG189" s="712">
        <v>234431.66666666669</v>
      </c>
      <c r="EH189" s="44"/>
    </row>
    <row r="190" spans="1:138" ht="41.25" customHeight="1" x14ac:dyDescent="0.25">
      <c r="A190" s="871" t="s">
        <v>49</v>
      </c>
      <c r="B190" s="656" t="s">
        <v>96</v>
      </c>
      <c r="C190" s="656" t="s">
        <v>175</v>
      </c>
      <c r="D190" s="691" t="s">
        <v>1053</v>
      </c>
      <c r="E190" s="656" t="s">
        <v>177</v>
      </c>
      <c r="F190" s="656" t="s">
        <v>1058</v>
      </c>
      <c r="G190" s="901" t="s">
        <v>177</v>
      </c>
      <c r="H190" s="897" t="s">
        <v>55</v>
      </c>
      <c r="I190" s="17" t="s">
        <v>860</v>
      </c>
      <c r="J190" s="64">
        <v>4.16</v>
      </c>
      <c r="K190" s="665">
        <v>1.974260792499309</v>
      </c>
      <c r="L190" s="665">
        <v>4.3071969607380005</v>
      </c>
      <c r="M190" s="64">
        <v>677</v>
      </c>
      <c r="N190" s="726">
        <v>4955575.5870000003</v>
      </c>
      <c r="O190" s="548" t="s">
        <v>874</v>
      </c>
      <c r="P190" s="909">
        <v>1.260932988</v>
      </c>
      <c r="Q190" s="203" t="s">
        <v>57</v>
      </c>
      <c r="R190" s="205" t="s">
        <v>57</v>
      </c>
      <c r="S190" s="490">
        <v>0</v>
      </c>
      <c r="T190" s="18">
        <v>0</v>
      </c>
      <c r="U190" s="548">
        <v>0</v>
      </c>
      <c r="V190" s="18">
        <v>0</v>
      </c>
      <c r="W190" s="64">
        <v>0</v>
      </c>
      <c r="X190" s="18">
        <v>0</v>
      </c>
      <c r="Y190" s="18">
        <v>0</v>
      </c>
      <c r="Z190" s="18">
        <v>0</v>
      </c>
      <c r="AA190" s="18">
        <v>0</v>
      </c>
      <c r="AB190" s="18">
        <v>0</v>
      </c>
      <c r="AC190" s="18">
        <v>0</v>
      </c>
      <c r="AD190" s="18">
        <v>0</v>
      </c>
      <c r="AE190" s="18">
        <v>0</v>
      </c>
      <c r="AF190" s="18">
        <v>0</v>
      </c>
      <c r="AG190" s="64">
        <v>0</v>
      </c>
      <c r="AH190" s="18">
        <v>0</v>
      </c>
      <c r="AI190" s="64">
        <v>0</v>
      </c>
      <c r="AJ190" s="18">
        <v>0</v>
      </c>
      <c r="AK190" s="18">
        <v>10</v>
      </c>
      <c r="AL190" s="64">
        <v>10</v>
      </c>
      <c r="AM190" s="18">
        <v>0</v>
      </c>
      <c r="AN190" s="18" t="s">
        <v>58</v>
      </c>
      <c r="AO190" s="18">
        <v>0</v>
      </c>
      <c r="AP190" s="64">
        <v>0</v>
      </c>
      <c r="AQ190" s="64">
        <v>10</v>
      </c>
      <c r="AR190" s="11">
        <v>10</v>
      </c>
      <c r="AS190" s="17">
        <v>0</v>
      </c>
      <c r="AT190" s="490">
        <v>0</v>
      </c>
      <c r="AU190" s="64">
        <v>0</v>
      </c>
      <c r="AV190" s="18">
        <v>0</v>
      </c>
      <c r="AW190" s="64">
        <v>0</v>
      </c>
      <c r="AX190" s="18">
        <v>0</v>
      </c>
      <c r="AY190" s="17">
        <v>0</v>
      </c>
      <c r="AZ190" s="490">
        <v>0</v>
      </c>
      <c r="BA190" s="17">
        <v>0</v>
      </c>
      <c r="BB190" s="18">
        <v>0</v>
      </c>
      <c r="BC190" s="17">
        <v>0</v>
      </c>
      <c r="BD190" s="18">
        <v>0</v>
      </c>
      <c r="BE190" s="17">
        <v>0</v>
      </c>
      <c r="BF190" s="18">
        <v>0</v>
      </c>
      <c r="BG190" s="17">
        <v>0</v>
      </c>
      <c r="BH190" s="18">
        <v>0</v>
      </c>
      <c r="BI190" s="17">
        <v>0</v>
      </c>
      <c r="BJ190" s="18">
        <v>0</v>
      </c>
      <c r="BK190" s="17">
        <v>60.13</v>
      </c>
      <c r="BL190" s="17">
        <v>60.13</v>
      </c>
      <c r="BM190" s="17">
        <v>0</v>
      </c>
      <c r="BN190" s="17" t="s">
        <v>58</v>
      </c>
      <c r="BO190" s="18">
        <v>0</v>
      </c>
      <c r="BP190" s="18">
        <v>0</v>
      </c>
      <c r="BQ190" s="64">
        <v>60.13</v>
      </c>
      <c r="BR190" s="18">
        <v>60.13</v>
      </c>
      <c r="BS190" s="729">
        <v>4.7686911653706379E-2</v>
      </c>
      <c r="BT190" s="17">
        <v>0</v>
      </c>
      <c r="BU190" s="17">
        <v>0</v>
      </c>
      <c r="BV190" s="17">
        <v>0</v>
      </c>
      <c r="BW190" s="17">
        <v>0</v>
      </c>
      <c r="BX190" s="17">
        <v>0</v>
      </c>
      <c r="BY190" s="17">
        <v>0</v>
      </c>
      <c r="BZ190" s="17">
        <v>0</v>
      </c>
      <c r="CA190" s="17">
        <v>0</v>
      </c>
      <c r="CB190" s="17">
        <v>0</v>
      </c>
      <c r="CC190" s="17">
        <v>0</v>
      </c>
      <c r="CD190" s="17">
        <v>0</v>
      </c>
      <c r="CE190" s="17">
        <v>0</v>
      </c>
      <c r="CF190" s="17">
        <v>0</v>
      </c>
      <c r="CG190" s="17">
        <v>0</v>
      </c>
      <c r="CH190" s="17">
        <v>0</v>
      </c>
      <c r="CI190" s="17">
        <v>0</v>
      </c>
      <c r="CJ190" s="17">
        <v>0</v>
      </c>
      <c r="CK190" s="17">
        <v>0</v>
      </c>
      <c r="CL190" s="702">
        <v>70582.999200000006</v>
      </c>
      <c r="CM190" s="702">
        <v>70582.999200000006</v>
      </c>
      <c r="CN190" s="702">
        <v>0</v>
      </c>
      <c r="CO190" s="702">
        <v>0</v>
      </c>
      <c r="CP190" s="702">
        <v>0</v>
      </c>
      <c r="CQ190" s="702">
        <v>0</v>
      </c>
      <c r="CR190" s="704">
        <v>70582.999200000006</v>
      </c>
      <c r="CS190" s="703">
        <v>70582.999200000006</v>
      </c>
      <c r="CT190" s="23" t="s">
        <v>56</v>
      </c>
      <c r="CU190" s="23" t="s">
        <v>56</v>
      </c>
      <c r="CV190" s="23" t="s">
        <v>56</v>
      </c>
      <c r="CW190" s="23" t="s">
        <v>56</v>
      </c>
      <c r="CX190" s="23" t="s">
        <v>56</v>
      </c>
      <c r="CY190" s="23" t="s">
        <v>56</v>
      </c>
      <c r="CZ190" s="23" t="s">
        <v>56</v>
      </c>
      <c r="DA190" s="23" t="s">
        <v>56</v>
      </c>
      <c r="DB190" s="728" t="s">
        <v>56</v>
      </c>
      <c r="DC190" s="10"/>
      <c r="DD190" s="692">
        <v>1.260932988</v>
      </c>
      <c r="DE190" s="120"/>
      <c r="DF190" s="120"/>
      <c r="DG190" s="120"/>
      <c r="DH190" s="140"/>
      <c r="DI190" s="140"/>
      <c r="DJ190" s="140"/>
      <c r="DK190" s="140"/>
      <c r="DL190" s="548" t="s">
        <v>56</v>
      </c>
      <c r="DM190" s="548" t="s">
        <v>56</v>
      </c>
      <c r="DN190" s="203" t="s">
        <v>55</v>
      </c>
      <c r="DO190" s="700" t="s">
        <v>56</v>
      </c>
      <c r="DP190" s="713" t="s">
        <v>56</v>
      </c>
      <c r="DQ190" s="548" t="s">
        <v>56</v>
      </c>
      <c r="DR190" s="673" t="s">
        <v>56</v>
      </c>
      <c r="DS190" s="203" t="s">
        <v>56</v>
      </c>
      <c r="DT190" s="1160" t="s">
        <v>56</v>
      </c>
      <c r="DU190" s="711">
        <v>4.1471768798501492</v>
      </c>
      <c r="DV190" s="711">
        <v>221.2444422309145</v>
      </c>
      <c r="DW190" s="711">
        <v>4.1045454545454501</v>
      </c>
      <c r="DX190" s="711">
        <v>221.11978399840521</v>
      </c>
      <c r="DY190" s="710">
        <v>0.1011506556061012</v>
      </c>
      <c r="DZ190" s="710">
        <v>1.5306464822959192</v>
      </c>
      <c r="EA190" s="710">
        <v>9.8746081504702196E-2</v>
      </c>
      <c r="EB190" s="710">
        <v>1.5294356020364379</v>
      </c>
      <c r="EC190" s="236"/>
      <c r="ED190" s="49"/>
      <c r="EE190" s="232"/>
      <c r="EF190" s="700">
        <v>0</v>
      </c>
      <c r="EG190" s="712">
        <v>111833</v>
      </c>
      <c r="EH190" s="44"/>
    </row>
    <row r="191" spans="1:138" ht="41.25" customHeight="1" x14ac:dyDescent="0.25">
      <c r="A191" s="871" t="s">
        <v>49</v>
      </c>
      <c r="B191" s="656" t="s">
        <v>96</v>
      </c>
      <c r="C191" s="656" t="s">
        <v>175</v>
      </c>
      <c r="D191" s="691" t="s">
        <v>1053</v>
      </c>
      <c r="E191" s="656" t="s">
        <v>177</v>
      </c>
      <c r="F191" s="656" t="s">
        <v>1059</v>
      </c>
      <c r="G191" s="901" t="s">
        <v>177</v>
      </c>
      <c r="H191" s="897" t="s">
        <v>55</v>
      </c>
      <c r="I191" s="17" t="s">
        <v>860</v>
      </c>
      <c r="J191" s="64">
        <v>4.16</v>
      </c>
      <c r="K191" s="665">
        <v>1.7653061830741996</v>
      </c>
      <c r="L191" s="665">
        <v>2.8850378727870001</v>
      </c>
      <c r="M191" s="64">
        <v>562</v>
      </c>
      <c r="N191" s="726">
        <v>4606325.5</v>
      </c>
      <c r="O191" s="548" t="s">
        <v>874</v>
      </c>
      <c r="P191" s="909">
        <v>1.1720672350000001</v>
      </c>
      <c r="Q191" s="203" t="s">
        <v>57</v>
      </c>
      <c r="R191" s="205" t="s">
        <v>57</v>
      </c>
      <c r="S191" s="490">
        <v>0</v>
      </c>
      <c r="T191" s="18">
        <v>0</v>
      </c>
      <c r="U191" s="548">
        <v>0</v>
      </c>
      <c r="V191" s="18">
        <v>0</v>
      </c>
      <c r="W191" s="64">
        <v>0</v>
      </c>
      <c r="X191" s="18">
        <v>0</v>
      </c>
      <c r="Y191" s="18">
        <v>0</v>
      </c>
      <c r="Z191" s="18">
        <v>0</v>
      </c>
      <c r="AA191" s="18">
        <v>0</v>
      </c>
      <c r="AB191" s="18">
        <v>0</v>
      </c>
      <c r="AC191" s="18">
        <v>0</v>
      </c>
      <c r="AD191" s="18">
        <v>0</v>
      </c>
      <c r="AE191" s="18">
        <v>0</v>
      </c>
      <c r="AF191" s="18">
        <v>0</v>
      </c>
      <c r="AG191" s="64">
        <v>0</v>
      </c>
      <c r="AH191" s="18">
        <v>0</v>
      </c>
      <c r="AI191" s="64">
        <v>0</v>
      </c>
      <c r="AJ191" s="18">
        <v>0</v>
      </c>
      <c r="AK191" s="18">
        <v>9</v>
      </c>
      <c r="AL191" s="64">
        <v>9</v>
      </c>
      <c r="AM191" s="18">
        <v>0</v>
      </c>
      <c r="AN191" s="18" t="s">
        <v>58</v>
      </c>
      <c r="AO191" s="18">
        <v>0</v>
      </c>
      <c r="AP191" s="64">
        <v>0</v>
      </c>
      <c r="AQ191" s="64">
        <v>9</v>
      </c>
      <c r="AR191" s="11">
        <v>9</v>
      </c>
      <c r="AS191" s="17">
        <v>0</v>
      </c>
      <c r="AT191" s="490">
        <v>0</v>
      </c>
      <c r="AU191" s="64">
        <v>0</v>
      </c>
      <c r="AV191" s="18">
        <v>0</v>
      </c>
      <c r="AW191" s="64">
        <v>0</v>
      </c>
      <c r="AX191" s="18">
        <v>0</v>
      </c>
      <c r="AY191" s="17">
        <v>0</v>
      </c>
      <c r="AZ191" s="490">
        <v>0</v>
      </c>
      <c r="BA191" s="17">
        <v>0</v>
      </c>
      <c r="BB191" s="18">
        <v>0</v>
      </c>
      <c r="BC191" s="17">
        <v>0</v>
      </c>
      <c r="BD191" s="18">
        <v>0</v>
      </c>
      <c r="BE191" s="17">
        <v>0</v>
      </c>
      <c r="BF191" s="18">
        <v>0</v>
      </c>
      <c r="BG191" s="17">
        <v>0</v>
      </c>
      <c r="BH191" s="18">
        <v>0</v>
      </c>
      <c r="BI191" s="17">
        <v>0</v>
      </c>
      <c r="BJ191" s="18">
        <v>0</v>
      </c>
      <c r="BK191" s="17">
        <v>143.04000000000002</v>
      </c>
      <c r="BL191" s="17">
        <v>143.04</v>
      </c>
      <c r="BM191" s="17">
        <v>0</v>
      </c>
      <c r="BN191" s="17" t="s">
        <v>58</v>
      </c>
      <c r="BO191" s="18">
        <v>0</v>
      </c>
      <c r="BP191" s="18">
        <v>0</v>
      </c>
      <c r="BQ191" s="64">
        <v>143.04000000000002</v>
      </c>
      <c r="BR191" s="18">
        <v>143.04</v>
      </c>
      <c r="BS191" s="729">
        <v>0.12204078036530047</v>
      </c>
      <c r="BT191" s="17">
        <v>0</v>
      </c>
      <c r="BU191" s="17">
        <v>0</v>
      </c>
      <c r="BV191" s="17">
        <v>0</v>
      </c>
      <c r="BW191" s="17">
        <v>0</v>
      </c>
      <c r="BX191" s="17">
        <v>0</v>
      </c>
      <c r="BY191" s="17">
        <v>0</v>
      </c>
      <c r="BZ191" s="17">
        <v>0</v>
      </c>
      <c r="CA191" s="17">
        <v>0</v>
      </c>
      <c r="CB191" s="17">
        <v>0</v>
      </c>
      <c r="CC191" s="17">
        <v>0</v>
      </c>
      <c r="CD191" s="17">
        <v>0</v>
      </c>
      <c r="CE191" s="17">
        <v>0</v>
      </c>
      <c r="CF191" s="17">
        <v>0</v>
      </c>
      <c r="CG191" s="17">
        <v>0</v>
      </c>
      <c r="CH191" s="17">
        <v>0</v>
      </c>
      <c r="CI191" s="17">
        <v>0</v>
      </c>
      <c r="CJ191" s="17">
        <v>0</v>
      </c>
      <c r="CK191" s="17">
        <v>0</v>
      </c>
      <c r="CL191" s="702">
        <v>167906.07360000003</v>
      </c>
      <c r="CM191" s="702">
        <v>167906.07359999997</v>
      </c>
      <c r="CN191" s="702">
        <v>0</v>
      </c>
      <c r="CO191" s="702">
        <v>0</v>
      </c>
      <c r="CP191" s="702">
        <v>0</v>
      </c>
      <c r="CQ191" s="702">
        <v>0</v>
      </c>
      <c r="CR191" s="704">
        <v>167906.07360000003</v>
      </c>
      <c r="CS191" s="703">
        <v>167906.07359999997</v>
      </c>
      <c r="CT191" s="23" t="s">
        <v>56</v>
      </c>
      <c r="CU191" s="23" t="s">
        <v>56</v>
      </c>
      <c r="CV191" s="23" t="s">
        <v>56</v>
      </c>
      <c r="CW191" s="23" t="s">
        <v>56</v>
      </c>
      <c r="CX191" s="23" t="s">
        <v>56</v>
      </c>
      <c r="CY191" s="23" t="s">
        <v>56</v>
      </c>
      <c r="CZ191" s="23" t="s">
        <v>56</v>
      </c>
      <c r="DA191" s="23" t="s">
        <v>56</v>
      </c>
      <c r="DB191" s="728" t="s">
        <v>56</v>
      </c>
      <c r="DC191" s="10"/>
      <c r="DD191" s="692">
        <v>1.1720672350000001</v>
      </c>
      <c r="DE191" s="120"/>
      <c r="DF191" s="120"/>
      <c r="DG191" s="120"/>
      <c r="DH191" s="140"/>
      <c r="DI191" s="140"/>
      <c r="DJ191" s="140"/>
      <c r="DK191" s="140"/>
      <c r="DL191" s="548" t="s">
        <v>56</v>
      </c>
      <c r="DM191" s="548" t="s">
        <v>56</v>
      </c>
      <c r="DN191" s="203" t="s">
        <v>55</v>
      </c>
      <c r="DO191" s="700" t="s">
        <v>56</v>
      </c>
      <c r="DP191" s="713" t="s">
        <v>56</v>
      </c>
      <c r="DQ191" s="548" t="s">
        <v>56</v>
      </c>
      <c r="DR191" s="673" t="s">
        <v>56</v>
      </c>
      <c r="DS191" s="203" t="s">
        <v>56</v>
      </c>
      <c r="DT191" s="1160" t="s">
        <v>56</v>
      </c>
      <c r="DU191" s="711">
        <v>11.990183246073308</v>
      </c>
      <c r="DV191" s="711">
        <v>28.808589930421846</v>
      </c>
      <c r="DW191" s="711">
        <v>12.177582583053599</v>
      </c>
      <c r="DX191" s="711">
        <v>28.32971602044757</v>
      </c>
      <c r="DY191" s="710">
        <v>8.049738219895293E-2</v>
      </c>
      <c r="DZ191" s="710">
        <v>0.64715682825230503</v>
      </c>
      <c r="EA191" s="710">
        <v>8.1626250901904202E-2</v>
      </c>
      <c r="EB191" s="710">
        <v>0.64052843930418413</v>
      </c>
      <c r="EC191" s="236"/>
      <c r="ED191" s="49"/>
      <c r="EE191" s="232"/>
      <c r="EF191" s="700">
        <v>0</v>
      </c>
      <c r="EG191" s="712">
        <v>0</v>
      </c>
      <c r="EH191" s="44"/>
    </row>
    <row r="192" spans="1:138" ht="41.25" customHeight="1" x14ac:dyDescent="0.25">
      <c r="A192" s="871" t="s">
        <v>49</v>
      </c>
      <c r="B192" s="656" t="s">
        <v>96</v>
      </c>
      <c r="C192" s="656" t="s">
        <v>175</v>
      </c>
      <c r="D192" s="691" t="s">
        <v>1053</v>
      </c>
      <c r="E192" s="656" t="s">
        <v>177</v>
      </c>
      <c r="F192" s="656" t="s">
        <v>1060</v>
      </c>
      <c r="G192" s="901" t="s">
        <v>177</v>
      </c>
      <c r="H192" s="897" t="s">
        <v>55</v>
      </c>
      <c r="I192" s="17" t="s">
        <v>860</v>
      </c>
      <c r="J192" s="64">
        <v>4.16</v>
      </c>
      <c r="K192" s="665">
        <v>2.3201166977546626</v>
      </c>
      <c r="L192" s="665">
        <v>3.391098477795</v>
      </c>
      <c r="M192" s="64">
        <v>352</v>
      </c>
      <c r="N192" s="726">
        <v>5295386.4839999992</v>
      </c>
      <c r="O192" s="548" t="s">
        <v>874</v>
      </c>
      <c r="P192" s="909">
        <v>1.3473969640000001</v>
      </c>
      <c r="Q192" s="203" t="s">
        <v>57</v>
      </c>
      <c r="R192" s="205" t="s">
        <v>57</v>
      </c>
      <c r="S192" s="490">
        <v>0</v>
      </c>
      <c r="T192" s="18">
        <v>0</v>
      </c>
      <c r="U192" s="548">
        <v>0</v>
      </c>
      <c r="V192" s="18">
        <v>0</v>
      </c>
      <c r="W192" s="64">
        <v>0</v>
      </c>
      <c r="X192" s="18">
        <v>0</v>
      </c>
      <c r="Y192" s="18">
        <v>0</v>
      </c>
      <c r="Z192" s="18">
        <v>0</v>
      </c>
      <c r="AA192" s="18">
        <v>0</v>
      </c>
      <c r="AB192" s="18">
        <v>0</v>
      </c>
      <c r="AC192" s="18">
        <v>0</v>
      </c>
      <c r="AD192" s="18">
        <v>0</v>
      </c>
      <c r="AE192" s="18">
        <v>0</v>
      </c>
      <c r="AF192" s="18">
        <v>0</v>
      </c>
      <c r="AG192" s="64">
        <v>0</v>
      </c>
      <c r="AH192" s="18">
        <v>0</v>
      </c>
      <c r="AI192" s="64">
        <v>0</v>
      </c>
      <c r="AJ192" s="18">
        <v>0</v>
      </c>
      <c r="AK192" s="18">
        <v>1</v>
      </c>
      <c r="AL192" s="64">
        <v>1</v>
      </c>
      <c r="AM192" s="18">
        <v>0</v>
      </c>
      <c r="AN192" s="18" t="s">
        <v>58</v>
      </c>
      <c r="AO192" s="18">
        <v>0</v>
      </c>
      <c r="AP192" s="64">
        <v>0</v>
      </c>
      <c r="AQ192" s="64">
        <v>1</v>
      </c>
      <c r="AR192" s="11">
        <v>1</v>
      </c>
      <c r="AS192" s="17">
        <v>0</v>
      </c>
      <c r="AT192" s="490">
        <v>0</v>
      </c>
      <c r="AU192" s="64">
        <v>0</v>
      </c>
      <c r="AV192" s="18">
        <v>0</v>
      </c>
      <c r="AW192" s="64">
        <v>0</v>
      </c>
      <c r="AX192" s="18">
        <v>0</v>
      </c>
      <c r="AY192" s="17">
        <v>0</v>
      </c>
      <c r="AZ192" s="490">
        <v>0</v>
      </c>
      <c r="BA192" s="17">
        <v>0</v>
      </c>
      <c r="BB192" s="18">
        <v>0</v>
      </c>
      <c r="BC192" s="17">
        <v>0</v>
      </c>
      <c r="BD192" s="18">
        <v>0</v>
      </c>
      <c r="BE192" s="17">
        <v>0</v>
      </c>
      <c r="BF192" s="18">
        <v>0</v>
      </c>
      <c r="BG192" s="17">
        <v>0</v>
      </c>
      <c r="BH192" s="18">
        <v>0</v>
      </c>
      <c r="BI192" s="17">
        <v>0</v>
      </c>
      <c r="BJ192" s="18">
        <v>0</v>
      </c>
      <c r="BK192" s="17">
        <v>42</v>
      </c>
      <c r="BL192" s="17">
        <v>42</v>
      </c>
      <c r="BM192" s="17">
        <v>0</v>
      </c>
      <c r="BN192" s="17" t="s">
        <v>58</v>
      </c>
      <c r="BO192" s="18">
        <v>0</v>
      </c>
      <c r="BP192" s="18">
        <v>0</v>
      </c>
      <c r="BQ192" s="64">
        <v>42</v>
      </c>
      <c r="BR192" s="18">
        <v>42</v>
      </c>
      <c r="BS192" s="729">
        <v>3.1171214662169894E-2</v>
      </c>
      <c r="BT192" s="17">
        <v>0</v>
      </c>
      <c r="BU192" s="17">
        <v>0</v>
      </c>
      <c r="BV192" s="17">
        <v>0</v>
      </c>
      <c r="BW192" s="17">
        <v>0</v>
      </c>
      <c r="BX192" s="17">
        <v>0</v>
      </c>
      <c r="BY192" s="17">
        <v>0</v>
      </c>
      <c r="BZ192" s="17">
        <v>0</v>
      </c>
      <c r="CA192" s="17">
        <v>0</v>
      </c>
      <c r="CB192" s="17">
        <v>0</v>
      </c>
      <c r="CC192" s="17">
        <v>0</v>
      </c>
      <c r="CD192" s="17">
        <v>0</v>
      </c>
      <c r="CE192" s="17">
        <v>0</v>
      </c>
      <c r="CF192" s="17">
        <v>0</v>
      </c>
      <c r="CG192" s="17">
        <v>0</v>
      </c>
      <c r="CH192" s="17">
        <v>0</v>
      </c>
      <c r="CI192" s="17">
        <v>0</v>
      </c>
      <c r="CJ192" s="17">
        <v>0</v>
      </c>
      <c r="CK192" s="17">
        <v>0</v>
      </c>
      <c r="CL192" s="702">
        <v>49301.279999999999</v>
      </c>
      <c r="CM192" s="702">
        <v>49301.279999999999</v>
      </c>
      <c r="CN192" s="702">
        <v>0</v>
      </c>
      <c r="CO192" s="702">
        <v>0</v>
      </c>
      <c r="CP192" s="702">
        <v>0</v>
      </c>
      <c r="CQ192" s="702">
        <v>0</v>
      </c>
      <c r="CR192" s="704">
        <v>49301.279999999999</v>
      </c>
      <c r="CS192" s="703">
        <v>49301.279999999999</v>
      </c>
      <c r="CT192" s="23" t="s">
        <v>56</v>
      </c>
      <c r="CU192" s="23" t="s">
        <v>56</v>
      </c>
      <c r="CV192" s="23" t="s">
        <v>56</v>
      </c>
      <c r="CW192" s="23" t="s">
        <v>56</v>
      </c>
      <c r="CX192" s="23" t="s">
        <v>56</v>
      </c>
      <c r="CY192" s="23" t="s">
        <v>56</v>
      </c>
      <c r="CZ192" s="23" t="s">
        <v>56</v>
      </c>
      <c r="DA192" s="23" t="s">
        <v>56</v>
      </c>
      <c r="DB192" s="728" t="s">
        <v>56</v>
      </c>
      <c r="DC192" s="10"/>
      <c r="DD192" s="692">
        <v>1.3473969640000001</v>
      </c>
      <c r="DE192" s="120"/>
      <c r="DF192" s="120"/>
      <c r="DG192" s="120"/>
      <c r="DH192" s="140"/>
      <c r="DI192" s="140"/>
      <c r="DJ192" s="140"/>
      <c r="DK192" s="140"/>
      <c r="DL192" s="548" t="s">
        <v>56</v>
      </c>
      <c r="DM192" s="548" t="s">
        <v>56</v>
      </c>
      <c r="DN192" s="203" t="s">
        <v>55</v>
      </c>
      <c r="DO192" s="700" t="s">
        <v>56</v>
      </c>
      <c r="DP192" s="713" t="s">
        <v>56</v>
      </c>
      <c r="DQ192" s="548" t="s">
        <v>56</v>
      </c>
      <c r="DR192" s="673" t="s">
        <v>56</v>
      </c>
      <c r="DS192" s="203" t="s">
        <v>56</v>
      </c>
      <c r="DT192" s="1160" t="s">
        <v>56</v>
      </c>
      <c r="DU192" s="711">
        <v>4.6373082632360267</v>
      </c>
      <c r="DV192" s="711">
        <v>149.08554545032732</v>
      </c>
      <c r="DW192" s="711">
        <v>4.6232352941176504</v>
      </c>
      <c r="DX192" s="711">
        <v>148.88303638139678</v>
      </c>
      <c r="DY192" s="710">
        <v>3.2657100445324133E-2</v>
      </c>
      <c r="DZ192" s="710">
        <v>1.2373103126972649</v>
      </c>
      <c r="EA192" s="710">
        <v>3.2352941176470598E-2</v>
      </c>
      <c r="EB192" s="710">
        <v>1.233517840446007</v>
      </c>
      <c r="EC192" s="236"/>
      <c r="ED192" s="49"/>
      <c r="EE192" s="232"/>
      <c r="EF192" s="700">
        <v>0</v>
      </c>
      <c r="EG192" s="712">
        <v>0</v>
      </c>
      <c r="EH192" s="44"/>
    </row>
    <row r="193" spans="1:138" ht="41.25" customHeight="1" x14ac:dyDescent="0.25">
      <c r="A193" s="871" t="s">
        <v>49</v>
      </c>
      <c r="B193" s="656" t="s">
        <v>96</v>
      </c>
      <c r="C193" s="656" t="s">
        <v>175</v>
      </c>
      <c r="D193" s="691" t="s">
        <v>1053</v>
      </c>
      <c r="E193" s="656" t="s">
        <v>177</v>
      </c>
      <c r="F193" s="656" t="s">
        <v>1061</v>
      </c>
      <c r="G193" s="901" t="s">
        <v>177</v>
      </c>
      <c r="H193" s="897" t="s">
        <v>55</v>
      </c>
      <c r="I193" s="17" t="s">
        <v>866</v>
      </c>
      <c r="J193" s="64">
        <v>4.16</v>
      </c>
      <c r="K193" s="665">
        <v>2.0679301001726338</v>
      </c>
      <c r="L193" s="665">
        <v>4.3488636273179999</v>
      </c>
      <c r="M193" s="64">
        <v>1263</v>
      </c>
      <c r="N193" s="726">
        <v>6758461.182</v>
      </c>
      <c r="O193" s="548" t="s">
        <v>874</v>
      </c>
      <c r="P193" s="909">
        <v>1.719672418</v>
      </c>
      <c r="Q193" s="203" t="s">
        <v>57</v>
      </c>
      <c r="R193" s="205" t="s">
        <v>57</v>
      </c>
      <c r="S193" s="490">
        <v>0</v>
      </c>
      <c r="T193" s="18">
        <v>0</v>
      </c>
      <c r="U193" s="548">
        <v>0</v>
      </c>
      <c r="V193" s="18">
        <v>0</v>
      </c>
      <c r="W193" s="64">
        <v>0</v>
      </c>
      <c r="X193" s="18">
        <v>0</v>
      </c>
      <c r="Y193" s="18">
        <v>0</v>
      </c>
      <c r="Z193" s="18">
        <v>0</v>
      </c>
      <c r="AA193" s="18">
        <v>0</v>
      </c>
      <c r="AB193" s="18">
        <v>0</v>
      </c>
      <c r="AC193" s="18">
        <v>0</v>
      </c>
      <c r="AD193" s="18">
        <v>0</v>
      </c>
      <c r="AE193" s="18">
        <v>0</v>
      </c>
      <c r="AF193" s="18">
        <v>0</v>
      </c>
      <c r="AG193" s="64">
        <v>0</v>
      </c>
      <c r="AH193" s="18">
        <v>0</v>
      </c>
      <c r="AI193" s="64">
        <v>0</v>
      </c>
      <c r="AJ193" s="18">
        <v>0</v>
      </c>
      <c r="AK193" s="18">
        <v>16</v>
      </c>
      <c r="AL193" s="64">
        <v>16</v>
      </c>
      <c r="AM193" s="18">
        <v>0</v>
      </c>
      <c r="AN193" s="18" t="s">
        <v>58</v>
      </c>
      <c r="AO193" s="18">
        <v>0</v>
      </c>
      <c r="AP193" s="64">
        <v>0</v>
      </c>
      <c r="AQ193" s="64">
        <v>16</v>
      </c>
      <c r="AR193" s="11">
        <v>16</v>
      </c>
      <c r="AS193" s="17">
        <v>0</v>
      </c>
      <c r="AT193" s="490">
        <v>0</v>
      </c>
      <c r="AU193" s="64">
        <v>0</v>
      </c>
      <c r="AV193" s="18">
        <v>0</v>
      </c>
      <c r="AW193" s="64">
        <v>0</v>
      </c>
      <c r="AX193" s="18">
        <v>0</v>
      </c>
      <c r="AY193" s="17">
        <v>0</v>
      </c>
      <c r="AZ193" s="490">
        <v>0</v>
      </c>
      <c r="BA193" s="17">
        <v>0</v>
      </c>
      <c r="BB193" s="18">
        <v>0</v>
      </c>
      <c r="BC193" s="17">
        <v>0</v>
      </c>
      <c r="BD193" s="18">
        <v>0</v>
      </c>
      <c r="BE193" s="17">
        <v>0</v>
      </c>
      <c r="BF193" s="18">
        <v>0</v>
      </c>
      <c r="BG193" s="17">
        <v>0</v>
      </c>
      <c r="BH193" s="18">
        <v>0</v>
      </c>
      <c r="BI193" s="17">
        <v>0</v>
      </c>
      <c r="BJ193" s="18">
        <v>0</v>
      </c>
      <c r="BK193" s="17">
        <v>95.499999999999972</v>
      </c>
      <c r="BL193" s="17">
        <v>95.499999999999972</v>
      </c>
      <c r="BM193" s="17">
        <v>0</v>
      </c>
      <c r="BN193" s="17" t="s">
        <v>58</v>
      </c>
      <c r="BO193" s="18">
        <v>0</v>
      </c>
      <c r="BP193" s="18">
        <v>0</v>
      </c>
      <c r="BQ193" s="64">
        <v>95.499999999999972</v>
      </c>
      <c r="BR193" s="18">
        <v>95.499999999999972</v>
      </c>
      <c r="BS193" s="729">
        <v>5.5533832490648208E-2</v>
      </c>
      <c r="BT193" s="17">
        <v>0</v>
      </c>
      <c r="BU193" s="17">
        <v>0</v>
      </c>
      <c r="BV193" s="17">
        <v>0</v>
      </c>
      <c r="BW193" s="17">
        <v>0</v>
      </c>
      <c r="BX193" s="17">
        <v>0</v>
      </c>
      <c r="BY193" s="17">
        <v>0</v>
      </c>
      <c r="BZ193" s="17">
        <v>0</v>
      </c>
      <c r="CA193" s="17">
        <v>0</v>
      </c>
      <c r="CB193" s="17">
        <v>0</v>
      </c>
      <c r="CC193" s="17">
        <v>0</v>
      </c>
      <c r="CD193" s="17">
        <v>0</v>
      </c>
      <c r="CE193" s="17">
        <v>0</v>
      </c>
      <c r="CF193" s="17">
        <v>0</v>
      </c>
      <c r="CG193" s="17">
        <v>0</v>
      </c>
      <c r="CH193" s="17">
        <v>0</v>
      </c>
      <c r="CI193" s="17">
        <v>0</v>
      </c>
      <c r="CJ193" s="17">
        <v>0</v>
      </c>
      <c r="CK193" s="17">
        <v>0</v>
      </c>
      <c r="CL193" s="702">
        <v>112101.71999999997</v>
      </c>
      <c r="CM193" s="702">
        <v>112101.71999999997</v>
      </c>
      <c r="CN193" s="702">
        <v>0</v>
      </c>
      <c r="CO193" s="702">
        <v>0</v>
      </c>
      <c r="CP193" s="702">
        <v>0</v>
      </c>
      <c r="CQ193" s="702">
        <v>0</v>
      </c>
      <c r="CR193" s="704">
        <v>112101.71999999997</v>
      </c>
      <c r="CS193" s="703">
        <v>112101.71999999997</v>
      </c>
      <c r="CT193" s="23" t="s">
        <v>56</v>
      </c>
      <c r="CU193" s="23" t="s">
        <v>56</v>
      </c>
      <c r="CV193" s="23" t="s">
        <v>56</v>
      </c>
      <c r="CW193" s="23" t="s">
        <v>56</v>
      </c>
      <c r="CX193" s="23" t="s">
        <v>56</v>
      </c>
      <c r="CY193" s="23" t="s">
        <v>56</v>
      </c>
      <c r="CZ193" s="23" t="s">
        <v>56</v>
      </c>
      <c r="DA193" s="23" t="s">
        <v>56</v>
      </c>
      <c r="DB193" s="728" t="s">
        <v>56</v>
      </c>
      <c r="DC193" s="10"/>
      <c r="DD193" s="692">
        <v>1.719672418</v>
      </c>
      <c r="DE193" s="120"/>
      <c r="DF193" s="120"/>
      <c r="DG193" s="120"/>
      <c r="DH193" s="140"/>
      <c r="DI193" s="140"/>
      <c r="DJ193" s="140"/>
      <c r="DK193" s="140"/>
      <c r="DL193" s="548" t="s">
        <v>56</v>
      </c>
      <c r="DM193" s="548" t="s">
        <v>56</v>
      </c>
      <c r="DN193" s="203" t="s">
        <v>55</v>
      </c>
      <c r="DO193" s="700" t="s">
        <v>56</v>
      </c>
      <c r="DP193" s="713" t="s">
        <v>56</v>
      </c>
      <c r="DQ193" s="548" t="s">
        <v>56</v>
      </c>
      <c r="DR193" s="673" t="s">
        <v>56</v>
      </c>
      <c r="DS193" s="203" t="s">
        <v>56</v>
      </c>
      <c r="DT193" s="1160" t="s">
        <v>56</v>
      </c>
      <c r="DU193" s="711">
        <v>121.04221334854502</v>
      </c>
      <c r="DV193" s="711">
        <v>-58.779651723608659</v>
      </c>
      <c r="DW193" s="711">
        <v>120.850953326989</v>
      </c>
      <c r="DX193" s="711">
        <v>-58.830221707687592</v>
      </c>
      <c r="DY193" s="710">
        <v>0.23616657159155668</v>
      </c>
      <c r="DZ193" s="710">
        <v>0.4877192532058115</v>
      </c>
      <c r="EA193" s="710">
        <v>0.23631099101786099</v>
      </c>
      <c r="EB193" s="710">
        <v>0.48301200348450801</v>
      </c>
      <c r="EC193" s="236"/>
      <c r="ED193" s="49"/>
      <c r="EE193" s="232"/>
      <c r="EF193" s="700">
        <v>0</v>
      </c>
      <c r="EG193" s="712">
        <v>0</v>
      </c>
      <c r="EH193" s="44"/>
    </row>
    <row r="194" spans="1:138" ht="41.25" customHeight="1" x14ac:dyDescent="0.25">
      <c r="A194" s="871" t="s">
        <v>49</v>
      </c>
      <c r="B194" s="656" t="s">
        <v>96</v>
      </c>
      <c r="C194" s="656" t="s">
        <v>175</v>
      </c>
      <c r="D194" s="691" t="s">
        <v>1053</v>
      </c>
      <c r="E194" s="656" t="s">
        <v>177</v>
      </c>
      <c r="F194" s="656" t="s">
        <v>1062</v>
      </c>
      <c r="G194" s="901" t="s">
        <v>177</v>
      </c>
      <c r="H194" s="897" t="s">
        <v>55</v>
      </c>
      <c r="I194" s="17" t="s">
        <v>860</v>
      </c>
      <c r="J194" s="64">
        <v>4.16</v>
      </c>
      <c r="K194" s="665">
        <v>1.9814661238587958</v>
      </c>
      <c r="L194" s="665">
        <v>1.5664772694690001</v>
      </c>
      <c r="M194" s="64">
        <v>26</v>
      </c>
      <c r="N194" s="726">
        <v>670182.60510000004</v>
      </c>
      <c r="O194" s="548" t="s">
        <v>874</v>
      </c>
      <c r="P194" s="909">
        <v>0.170526176</v>
      </c>
      <c r="Q194" s="203" t="s">
        <v>57</v>
      </c>
      <c r="R194" s="205" t="s">
        <v>57</v>
      </c>
      <c r="S194" s="490">
        <v>0</v>
      </c>
      <c r="T194" s="18">
        <v>0</v>
      </c>
      <c r="U194" s="548" t="s">
        <v>58</v>
      </c>
      <c r="V194" s="18" t="s">
        <v>58</v>
      </c>
      <c r="W194" s="64" t="s">
        <v>58</v>
      </c>
      <c r="X194" s="18" t="s">
        <v>58</v>
      </c>
      <c r="Y194" s="18" t="s">
        <v>58</v>
      </c>
      <c r="Z194" s="18" t="s">
        <v>58</v>
      </c>
      <c r="AA194" s="18" t="s">
        <v>58</v>
      </c>
      <c r="AB194" s="18" t="s">
        <v>58</v>
      </c>
      <c r="AC194" s="18" t="s">
        <v>58</v>
      </c>
      <c r="AD194" s="18" t="s">
        <v>58</v>
      </c>
      <c r="AE194" s="18" t="s">
        <v>58</v>
      </c>
      <c r="AF194" s="18" t="s">
        <v>58</v>
      </c>
      <c r="AG194" s="64" t="s">
        <v>58</v>
      </c>
      <c r="AH194" s="18" t="s">
        <v>58</v>
      </c>
      <c r="AI194" s="64" t="s">
        <v>58</v>
      </c>
      <c r="AJ194" s="18" t="s">
        <v>58</v>
      </c>
      <c r="AK194" s="18" t="s">
        <v>58</v>
      </c>
      <c r="AL194" s="64" t="s">
        <v>58</v>
      </c>
      <c r="AM194" s="18" t="s">
        <v>58</v>
      </c>
      <c r="AN194" s="18" t="s">
        <v>58</v>
      </c>
      <c r="AO194" s="18" t="s">
        <v>58</v>
      </c>
      <c r="AP194" s="64" t="s">
        <v>58</v>
      </c>
      <c r="AQ194" s="64">
        <v>0</v>
      </c>
      <c r="AR194" s="11">
        <v>0</v>
      </c>
      <c r="AS194" s="17" t="s">
        <v>58</v>
      </c>
      <c r="AT194" s="490" t="s">
        <v>58</v>
      </c>
      <c r="AU194" s="64" t="s">
        <v>58</v>
      </c>
      <c r="AV194" s="18" t="s">
        <v>58</v>
      </c>
      <c r="AW194" s="64" t="s">
        <v>58</v>
      </c>
      <c r="AX194" s="18" t="s">
        <v>58</v>
      </c>
      <c r="AY194" s="17" t="s">
        <v>58</v>
      </c>
      <c r="AZ194" s="490" t="s">
        <v>58</v>
      </c>
      <c r="BA194" s="17" t="s">
        <v>58</v>
      </c>
      <c r="BB194" s="18" t="s">
        <v>58</v>
      </c>
      <c r="BC194" s="17" t="s">
        <v>58</v>
      </c>
      <c r="BD194" s="18" t="s">
        <v>58</v>
      </c>
      <c r="BE194" s="17" t="s">
        <v>58</v>
      </c>
      <c r="BF194" s="18" t="s">
        <v>58</v>
      </c>
      <c r="BG194" s="17" t="s">
        <v>58</v>
      </c>
      <c r="BH194" s="18" t="s">
        <v>58</v>
      </c>
      <c r="BI194" s="17" t="s">
        <v>58</v>
      </c>
      <c r="BJ194" s="18" t="s">
        <v>58</v>
      </c>
      <c r="BK194" s="17" t="s">
        <v>58</v>
      </c>
      <c r="BL194" s="17" t="s">
        <v>58</v>
      </c>
      <c r="BM194" s="17" t="s">
        <v>58</v>
      </c>
      <c r="BN194" s="17" t="s">
        <v>58</v>
      </c>
      <c r="BO194" s="18" t="s">
        <v>58</v>
      </c>
      <c r="BP194" s="18" t="s">
        <v>58</v>
      </c>
      <c r="BQ194" s="64">
        <v>0</v>
      </c>
      <c r="BR194" s="18">
        <v>0</v>
      </c>
      <c r="BS194" s="729">
        <v>0</v>
      </c>
      <c r="BT194" s="17">
        <v>0</v>
      </c>
      <c r="BU194" s="17">
        <v>0</v>
      </c>
      <c r="BV194" s="17">
        <v>0</v>
      </c>
      <c r="BW194" s="17">
        <v>0</v>
      </c>
      <c r="BX194" s="17">
        <v>0</v>
      </c>
      <c r="BY194" s="17">
        <v>0</v>
      </c>
      <c r="BZ194" s="17">
        <v>0</v>
      </c>
      <c r="CA194" s="17">
        <v>0</v>
      </c>
      <c r="CB194" s="17">
        <v>0</v>
      </c>
      <c r="CC194" s="17">
        <v>0</v>
      </c>
      <c r="CD194" s="17">
        <v>0</v>
      </c>
      <c r="CE194" s="17">
        <v>0</v>
      </c>
      <c r="CF194" s="17">
        <v>0</v>
      </c>
      <c r="CG194" s="17">
        <v>0</v>
      </c>
      <c r="CH194" s="17">
        <v>0</v>
      </c>
      <c r="CI194" s="17">
        <v>0</v>
      </c>
      <c r="CJ194" s="17">
        <v>0</v>
      </c>
      <c r="CK194" s="17">
        <v>0</v>
      </c>
      <c r="CL194" s="702">
        <v>0</v>
      </c>
      <c r="CM194" s="702">
        <v>0</v>
      </c>
      <c r="CN194" s="702">
        <v>0</v>
      </c>
      <c r="CO194" s="702">
        <v>0</v>
      </c>
      <c r="CP194" s="702">
        <v>0</v>
      </c>
      <c r="CQ194" s="702">
        <v>0</v>
      </c>
      <c r="CR194" s="704">
        <v>0</v>
      </c>
      <c r="CS194" s="703">
        <v>0</v>
      </c>
      <c r="CT194" s="23" t="s">
        <v>56</v>
      </c>
      <c r="CU194" s="23" t="s">
        <v>56</v>
      </c>
      <c r="CV194" s="23" t="s">
        <v>56</v>
      </c>
      <c r="CW194" s="23" t="s">
        <v>56</v>
      </c>
      <c r="CX194" s="23" t="s">
        <v>56</v>
      </c>
      <c r="CY194" s="23" t="s">
        <v>56</v>
      </c>
      <c r="CZ194" s="23" t="s">
        <v>56</v>
      </c>
      <c r="DA194" s="23" t="s">
        <v>56</v>
      </c>
      <c r="DB194" s="728" t="s">
        <v>56</v>
      </c>
      <c r="DC194" s="10"/>
      <c r="DD194" s="692">
        <v>0.170526176</v>
      </c>
      <c r="DE194" s="120"/>
      <c r="DF194" s="120"/>
      <c r="DG194" s="120"/>
      <c r="DH194" s="140"/>
      <c r="DI194" s="140"/>
      <c r="DJ194" s="140"/>
      <c r="DK194" s="140"/>
      <c r="DL194" s="548" t="s">
        <v>56</v>
      </c>
      <c r="DM194" s="548" t="s">
        <v>56</v>
      </c>
      <c r="DN194" s="203" t="s">
        <v>55</v>
      </c>
      <c r="DO194" s="700" t="s">
        <v>56</v>
      </c>
      <c r="DP194" s="713" t="s">
        <v>56</v>
      </c>
      <c r="DQ194" s="548" t="s">
        <v>56</v>
      </c>
      <c r="DR194" s="673" t="s">
        <v>56</v>
      </c>
      <c r="DS194" s="203" t="s">
        <v>56</v>
      </c>
      <c r="DT194" s="1160" t="s">
        <v>56</v>
      </c>
      <c r="DU194" s="711">
        <v>0</v>
      </c>
      <c r="DV194" s="711">
        <v>42.458396287808071</v>
      </c>
      <c r="DW194" s="711">
        <v>0</v>
      </c>
      <c r="DX194" s="711">
        <v>23.358396287808063</v>
      </c>
      <c r="DY194" s="710">
        <v>0</v>
      </c>
      <c r="DZ194" s="710">
        <v>0.78762979939450517</v>
      </c>
      <c r="EA194" s="710">
        <v>0</v>
      </c>
      <c r="EB194" s="710">
        <v>0.43683614860085457</v>
      </c>
      <c r="EC194" s="236"/>
      <c r="ED194" s="49"/>
      <c r="EE194" s="232"/>
      <c r="EF194" s="700">
        <v>0</v>
      </c>
      <c r="EG194" s="712">
        <v>0</v>
      </c>
      <c r="EH194" s="44"/>
    </row>
    <row r="195" spans="1:138" ht="41.25" customHeight="1" x14ac:dyDescent="0.25">
      <c r="A195" s="871" t="s">
        <v>49</v>
      </c>
      <c r="B195" s="656" t="s">
        <v>96</v>
      </c>
      <c r="C195" s="656" t="s">
        <v>175</v>
      </c>
      <c r="D195" s="691" t="s">
        <v>1053</v>
      </c>
      <c r="E195" s="656" t="s">
        <v>177</v>
      </c>
      <c r="F195" s="656" t="s">
        <v>1063</v>
      </c>
      <c r="G195" s="901" t="s">
        <v>177</v>
      </c>
      <c r="H195" s="897" t="s">
        <v>55</v>
      </c>
      <c r="I195" s="17" t="s">
        <v>860</v>
      </c>
      <c r="J195" s="64">
        <v>4.16</v>
      </c>
      <c r="K195" s="665">
        <v>2.8893378751540983</v>
      </c>
      <c r="L195" s="665">
        <v>3.238446962961</v>
      </c>
      <c r="M195" s="64">
        <v>331</v>
      </c>
      <c r="N195" s="726">
        <v>4455298.43</v>
      </c>
      <c r="O195" s="548" t="s">
        <v>874</v>
      </c>
      <c r="P195" s="909">
        <v>1.1336387999999999</v>
      </c>
      <c r="Q195" s="203" t="s">
        <v>57</v>
      </c>
      <c r="R195" s="205" t="s">
        <v>57</v>
      </c>
      <c r="S195" s="490">
        <v>0</v>
      </c>
      <c r="T195" s="18">
        <v>0</v>
      </c>
      <c r="U195" s="548">
        <v>0</v>
      </c>
      <c r="V195" s="18">
        <v>0</v>
      </c>
      <c r="W195" s="64">
        <v>0</v>
      </c>
      <c r="X195" s="18">
        <v>0</v>
      </c>
      <c r="Y195" s="18">
        <v>0</v>
      </c>
      <c r="Z195" s="18">
        <v>0</v>
      </c>
      <c r="AA195" s="18">
        <v>0</v>
      </c>
      <c r="AB195" s="18">
        <v>0</v>
      </c>
      <c r="AC195" s="18">
        <v>0</v>
      </c>
      <c r="AD195" s="18">
        <v>0</v>
      </c>
      <c r="AE195" s="18">
        <v>0</v>
      </c>
      <c r="AF195" s="18">
        <v>0</v>
      </c>
      <c r="AG195" s="64">
        <v>0</v>
      </c>
      <c r="AH195" s="18">
        <v>0</v>
      </c>
      <c r="AI195" s="64">
        <v>0</v>
      </c>
      <c r="AJ195" s="18">
        <v>0</v>
      </c>
      <c r="AK195" s="18">
        <v>2</v>
      </c>
      <c r="AL195" s="64">
        <v>1</v>
      </c>
      <c r="AM195" s="18">
        <v>0</v>
      </c>
      <c r="AN195" s="18" t="s">
        <v>58</v>
      </c>
      <c r="AO195" s="18">
        <v>0</v>
      </c>
      <c r="AP195" s="64">
        <v>0</v>
      </c>
      <c r="AQ195" s="64">
        <v>2</v>
      </c>
      <c r="AR195" s="11">
        <v>1</v>
      </c>
      <c r="AS195" s="17">
        <v>0</v>
      </c>
      <c r="AT195" s="490">
        <v>0</v>
      </c>
      <c r="AU195" s="64">
        <v>0</v>
      </c>
      <c r="AV195" s="18">
        <v>0</v>
      </c>
      <c r="AW195" s="64">
        <v>0</v>
      </c>
      <c r="AX195" s="18">
        <v>0</v>
      </c>
      <c r="AY195" s="17">
        <v>0</v>
      </c>
      <c r="AZ195" s="490">
        <v>0</v>
      </c>
      <c r="BA195" s="17">
        <v>0</v>
      </c>
      <c r="BB195" s="18">
        <v>0</v>
      </c>
      <c r="BC195" s="17">
        <v>0</v>
      </c>
      <c r="BD195" s="18">
        <v>0</v>
      </c>
      <c r="BE195" s="17">
        <v>0</v>
      </c>
      <c r="BF195" s="18">
        <v>0</v>
      </c>
      <c r="BG195" s="17">
        <v>0</v>
      </c>
      <c r="BH195" s="18">
        <v>0</v>
      </c>
      <c r="BI195" s="17">
        <v>0</v>
      </c>
      <c r="BJ195" s="18">
        <v>0</v>
      </c>
      <c r="BK195" s="17">
        <v>9.66</v>
      </c>
      <c r="BL195" s="17">
        <v>3.66</v>
      </c>
      <c r="BM195" s="17">
        <v>0</v>
      </c>
      <c r="BN195" s="17" t="s">
        <v>58</v>
      </c>
      <c r="BO195" s="18">
        <v>0</v>
      </c>
      <c r="BP195" s="18">
        <v>0</v>
      </c>
      <c r="BQ195" s="64">
        <v>9.66</v>
      </c>
      <c r="BR195" s="18">
        <v>3.66</v>
      </c>
      <c r="BS195" s="729">
        <v>8.5212326889305481E-3</v>
      </c>
      <c r="BT195" s="17">
        <v>0</v>
      </c>
      <c r="BU195" s="17">
        <v>0</v>
      </c>
      <c r="BV195" s="17">
        <v>0</v>
      </c>
      <c r="BW195" s="17">
        <v>0</v>
      </c>
      <c r="BX195" s="17">
        <v>0</v>
      </c>
      <c r="BY195" s="17">
        <v>0</v>
      </c>
      <c r="BZ195" s="17">
        <v>0</v>
      </c>
      <c r="CA195" s="17">
        <v>0</v>
      </c>
      <c r="CB195" s="17">
        <v>0</v>
      </c>
      <c r="CC195" s="17">
        <v>0</v>
      </c>
      <c r="CD195" s="17">
        <v>0</v>
      </c>
      <c r="CE195" s="17">
        <v>0</v>
      </c>
      <c r="CF195" s="17">
        <v>0</v>
      </c>
      <c r="CG195" s="17">
        <v>0</v>
      </c>
      <c r="CH195" s="17">
        <v>0</v>
      </c>
      <c r="CI195" s="17">
        <v>0</v>
      </c>
      <c r="CJ195" s="17">
        <v>0</v>
      </c>
      <c r="CK195" s="17">
        <v>0</v>
      </c>
      <c r="CL195" s="702">
        <v>11339.294400000001</v>
      </c>
      <c r="CM195" s="702">
        <v>4296.2544000000007</v>
      </c>
      <c r="CN195" s="702">
        <v>0</v>
      </c>
      <c r="CO195" s="702">
        <v>0</v>
      </c>
      <c r="CP195" s="702">
        <v>0</v>
      </c>
      <c r="CQ195" s="702">
        <v>0</v>
      </c>
      <c r="CR195" s="704">
        <v>11339.294400000001</v>
      </c>
      <c r="CS195" s="703">
        <v>4296.2544000000007</v>
      </c>
      <c r="CT195" s="23" t="s">
        <v>56</v>
      </c>
      <c r="CU195" s="23" t="s">
        <v>56</v>
      </c>
      <c r="CV195" s="23" t="s">
        <v>56</v>
      </c>
      <c r="CW195" s="23" t="s">
        <v>56</v>
      </c>
      <c r="CX195" s="23" t="s">
        <v>56</v>
      </c>
      <c r="CY195" s="23" t="s">
        <v>56</v>
      </c>
      <c r="CZ195" s="23" t="s">
        <v>56</v>
      </c>
      <c r="DA195" s="23" t="s">
        <v>56</v>
      </c>
      <c r="DB195" s="728" t="s">
        <v>56</v>
      </c>
      <c r="DC195" s="10"/>
      <c r="DD195" s="692">
        <v>1.1336387999999999</v>
      </c>
      <c r="DE195" s="120"/>
      <c r="DF195" s="120"/>
      <c r="DG195" s="120"/>
      <c r="DH195" s="140"/>
      <c r="DI195" s="140"/>
      <c r="DJ195" s="140"/>
      <c r="DK195" s="140"/>
      <c r="DL195" s="548" t="s">
        <v>56</v>
      </c>
      <c r="DM195" s="548" t="s">
        <v>56</v>
      </c>
      <c r="DN195" s="203" t="s">
        <v>55</v>
      </c>
      <c r="DO195" s="700" t="s">
        <v>56</v>
      </c>
      <c r="DP195" s="713" t="s">
        <v>56</v>
      </c>
      <c r="DQ195" s="548" t="s">
        <v>56</v>
      </c>
      <c r="DR195" s="673" t="s">
        <v>56</v>
      </c>
      <c r="DS195" s="203" t="s">
        <v>56</v>
      </c>
      <c r="DT195" s="1160" t="s">
        <v>56</v>
      </c>
      <c r="DU195" s="711">
        <v>0</v>
      </c>
      <c r="DV195" s="711">
        <v>133.7708294816658</v>
      </c>
      <c r="DW195" s="711">
        <v>0</v>
      </c>
      <c r="DX195" s="711">
        <v>101.06914842534502</v>
      </c>
      <c r="DY195" s="710">
        <v>0</v>
      </c>
      <c r="DZ195" s="710">
        <v>0.97193920821594737</v>
      </c>
      <c r="EA195" s="710">
        <v>0</v>
      </c>
      <c r="EB195" s="710">
        <v>0.8572803030832018</v>
      </c>
      <c r="EC195" s="236"/>
      <c r="ED195" s="49"/>
      <c r="EE195" s="232"/>
      <c r="EF195" s="700">
        <v>0</v>
      </c>
      <c r="EG195" s="712">
        <v>13778.666666666666</v>
      </c>
      <c r="EH195" s="44"/>
    </row>
    <row r="196" spans="1:138" ht="41.25" customHeight="1" x14ac:dyDescent="0.25">
      <c r="A196" s="871" t="s">
        <v>49</v>
      </c>
      <c r="B196" s="656" t="s">
        <v>96</v>
      </c>
      <c r="C196" s="656" t="s">
        <v>175</v>
      </c>
      <c r="D196" s="691" t="s">
        <v>1053</v>
      </c>
      <c r="E196" s="656" t="s">
        <v>177</v>
      </c>
      <c r="F196" s="656" t="s">
        <v>1064</v>
      </c>
      <c r="G196" s="901" t="s">
        <v>177</v>
      </c>
      <c r="H196" s="897" t="s">
        <v>55</v>
      </c>
      <c r="I196" s="17" t="s">
        <v>860</v>
      </c>
      <c r="J196" s="64">
        <v>4.16</v>
      </c>
      <c r="K196" s="665">
        <v>2.4642233249443932</v>
      </c>
      <c r="L196" s="665">
        <v>4.5782196874469996</v>
      </c>
      <c r="M196" s="64">
        <v>1292</v>
      </c>
      <c r="N196" s="726">
        <v>8070508.8109999998</v>
      </c>
      <c r="O196" s="548" t="s">
        <v>874</v>
      </c>
      <c r="P196" s="909">
        <v>2.0535194369999998</v>
      </c>
      <c r="Q196" s="203" t="s">
        <v>57</v>
      </c>
      <c r="R196" s="205" t="s">
        <v>57</v>
      </c>
      <c r="S196" s="490">
        <v>0</v>
      </c>
      <c r="T196" s="18">
        <v>0</v>
      </c>
      <c r="U196" s="548">
        <v>0</v>
      </c>
      <c r="V196" s="18">
        <v>0</v>
      </c>
      <c r="W196" s="64">
        <v>0</v>
      </c>
      <c r="X196" s="18">
        <v>0</v>
      </c>
      <c r="Y196" s="18">
        <v>0</v>
      </c>
      <c r="Z196" s="18">
        <v>0</v>
      </c>
      <c r="AA196" s="18">
        <v>0</v>
      </c>
      <c r="AB196" s="18">
        <v>0</v>
      </c>
      <c r="AC196" s="18">
        <v>0</v>
      </c>
      <c r="AD196" s="18">
        <v>0</v>
      </c>
      <c r="AE196" s="18">
        <v>0</v>
      </c>
      <c r="AF196" s="18">
        <v>0</v>
      </c>
      <c r="AG196" s="64">
        <v>0</v>
      </c>
      <c r="AH196" s="18">
        <v>0</v>
      </c>
      <c r="AI196" s="64">
        <v>0</v>
      </c>
      <c r="AJ196" s="18">
        <v>0</v>
      </c>
      <c r="AK196" s="18">
        <v>22</v>
      </c>
      <c r="AL196" s="64">
        <v>22</v>
      </c>
      <c r="AM196" s="18">
        <v>0</v>
      </c>
      <c r="AN196" s="18" t="s">
        <v>58</v>
      </c>
      <c r="AO196" s="18">
        <v>0</v>
      </c>
      <c r="AP196" s="64">
        <v>0</v>
      </c>
      <c r="AQ196" s="64">
        <v>22</v>
      </c>
      <c r="AR196" s="11">
        <v>22</v>
      </c>
      <c r="AS196" s="17">
        <v>0</v>
      </c>
      <c r="AT196" s="490">
        <v>0</v>
      </c>
      <c r="AU196" s="64">
        <v>0</v>
      </c>
      <c r="AV196" s="18">
        <v>0</v>
      </c>
      <c r="AW196" s="64">
        <v>0</v>
      </c>
      <c r="AX196" s="18">
        <v>0</v>
      </c>
      <c r="AY196" s="17">
        <v>0</v>
      </c>
      <c r="AZ196" s="490">
        <v>0</v>
      </c>
      <c r="BA196" s="17">
        <v>0</v>
      </c>
      <c r="BB196" s="18">
        <v>0</v>
      </c>
      <c r="BC196" s="17">
        <v>0</v>
      </c>
      <c r="BD196" s="18">
        <v>0</v>
      </c>
      <c r="BE196" s="17">
        <v>0</v>
      </c>
      <c r="BF196" s="18">
        <v>0</v>
      </c>
      <c r="BG196" s="17">
        <v>0</v>
      </c>
      <c r="BH196" s="18">
        <v>0</v>
      </c>
      <c r="BI196" s="17">
        <v>0</v>
      </c>
      <c r="BJ196" s="18">
        <v>0</v>
      </c>
      <c r="BK196" s="17">
        <v>184.36999999999998</v>
      </c>
      <c r="BL196" s="17">
        <v>184.37</v>
      </c>
      <c r="BM196" s="17">
        <v>0</v>
      </c>
      <c r="BN196" s="17" t="s">
        <v>58</v>
      </c>
      <c r="BO196" s="18">
        <v>0</v>
      </c>
      <c r="BP196" s="18">
        <v>0</v>
      </c>
      <c r="BQ196" s="64">
        <v>184.36999999999998</v>
      </c>
      <c r="BR196" s="18">
        <v>184.37</v>
      </c>
      <c r="BS196" s="729">
        <v>8.9782446992246315E-2</v>
      </c>
      <c r="BT196" s="17">
        <v>0</v>
      </c>
      <c r="BU196" s="17">
        <v>0</v>
      </c>
      <c r="BV196" s="17">
        <v>0</v>
      </c>
      <c r="BW196" s="17">
        <v>0</v>
      </c>
      <c r="BX196" s="17">
        <v>0</v>
      </c>
      <c r="BY196" s="17">
        <v>0</v>
      </c>
      <c r="BZ196" s="17">
        <v>0</v>
      </c>
      <c r="CA196" s="17">
        <v>0</v>
      </c>
      <c r="CB196" s="17">
        <v>0</v>
      </c>
      <c r="CC196" s="17">
        <v>0</v>
      </c>
      <c r="CD196" s="17">
        <v>0</v>
      </c>
      <c r="CE196" s="17">
        <v>0</v>
      </c>
      <c r="CF196" s="17">
        <v>0</v>
      </c>
      <c r="CG196" s="17">
        <v>0</v>
      </c>
      <c r="CH196" s="17">
        <v>0</v>
      </c>
      <c r="CI196" s="17">
        <v>0</v>
      </c>
      <c r="CJ196" s="17">
        <v>0</v>
      </c>
      <c r="CK196" s="17">
        <v>0</v>
      </c>
      <c r="CL196" s="702">
        <v>216420.88079999998</v>
      </c>
      <c r="CM196" s="702">
        <v>216420.88080000001</v>
      </c>
      <c r="CN196" s="702">
        <v>0</v>
      </c>
      <c r="CO196" s="702">
        <v>0</v>
      </c>
      <c r="CP196" s="702">
        <v>0</v>
      </c>
      <c r="CQ196" s="702">
        <v>0</v>
      </c>
      <c r="CR196" s="704">
        <v>216420.88079999998</v>
      </c>
      <c r="CS196" s="703">
        <v>216420.88080000001</v>
      </c>
      <c r="CT196" s="23" t="s">
        <v>56</v>
      </c>
      <c r="CU196" s="23" t="s">
        <v>56</v>
      </c>
      <c r="CV196" s="23" t="s">
        <v>56</v>
      </c>
      <c r="CW196" s="23" t="s">
        <v>56</v>
      </c>
      <c r="CX196" s="23" t="s">
        <v>56</v>
      </c>
      <c r="CY196" s="23" t="s">
        <v>56</v>
      </c>
      <c r="CZ196" s="23" t="s">
        <v>56</v>
      </c>
      <c r="DA196" s="23" t="s">
        <v>56</v>
      </c>
      <c r="DB196" s="728" t="s">
        <v>56</v>
      </c>
      <c r="DC196" s="10"/>
      <c r="DD196" s="692">
        <v>2.0535194369999998</v>
      </c>
      <c r="DE196" s="120"/>
      <c r="DF196" s="120"/>
      <c r="DG196" s="120"/>
      <c r="DH196" s="140"/>
      <c r="DI196" s="140"/>
      <c r="DJ196" s="140"/>
      <c r="DK196" s="140"/>
      <c r="DL196" s="548" t="s">
        <v>56</v>
      </c>
      <c r="DM196" s="548" t="s">
        <v>56</v>
      </c>
      <c r="DN196" s="203" t="s">
        <v>55</v>
      </c>
      <c r="DO196" s="700" t="s">
        <v>56</v>
      </c>
      <c r="DP196" s="713" t="s">
        <v>56</v>
      </c>
      <c r="DQ196" s="548" t="s">
        <v>56</v>
      </c>
      <c r="DR196" s="673" t="s">
        <v>56</v>
      </c>
      <c r="DS196" s="203" t="s">
        <v>56</v>
      </c>
      <c r="DT196" s="1160" t="s">
        <v>56</v>
      </c>
      <c r="DU196" s="711">
        <v>17.783661971831034</v>
      </c>
      <c r="DV196" s="711">
        <v>93.467298044404771</v>
      </c>
      <c r="DW196" s="711">
        <v>17.801435154816801</v>
      </c>
      <c r="DX196" s="711">
        <v>49.560181220855767</v>
      </c>
      <c r="DY196" s="710">
        <v>0.14535211267605674</v>
      </c>
      <c r="DZ196" s="710">
        <v>0.83489048095990137</v>
      </c>
      <c r="EA196" s="710">
        <v>0.14492539180870001</v>
      </c>
      <c r="EB196" s="710">
        <v>0.70447015867213458</v>
      </c>
      <c r="EC196" s="236"/>
      <c r="ED196" s="49"/>
      <c r="EE196" s="232"/>
      <c r="EF196" s="700">
        <v>0</v>
      </c>
      <c r="EG196" s="712">
        <v>25864</v>
      </c>
      <c r="EH196" s="44"/>
    </row>
    <row r="197" spans="1:138" ht="41.25" customHeight="1" x14ac:dyDescent="0.25">
      <c r="A197" s="871" t="s">
        <v>49</v>
      </c>
      <c r="B197" s="656" t="s">
        <v>96</v>
      </c>
      <c r="C197" s="656" t="s">
        <v>175</v>
      </c>
      <c r="D197" s="691" t="s">
        <v>1053</v>
      </c>
      <c r="E197" s="656" t="s">
        <v>177</v>
      </c>
      <c r="F197" s="656" t="s">
        <v>1065</v>
      </c>
      <c r="G197" s="901" t="s">
        <v>177</v>
      </c>
      <c r="H197" s="897" t="s">
        <v>55</v>
      </c>
      <c r="I197" s="17" t="s">
        <v>866</v>
      </c>
      <c r="J197" s="64">
        <v>4.16</v>
      </c>
      <c r="K197" s="665">
        <v>1.9310288043423898</v>
      </c>
      <c r="L197" s="665">
        <v>6.7096590769529998</v>
      </c>
      <c r="M197" s="64">
        <v>979</v>
      </c>
      <c r="N197" s="726">
        <v>7136028.8469999991</v>
      </c>
      <c r="O197" s="548" t="s">
        <v>874</v>
      </c>
      <c r="P197" s="909">
        <v>1.815743503</v>
      </c>
      <c r="Q197" s="203" t="s">
        <v>57</v>
      </c>
      <c r="R197" s="205" t="s">
        <v>57</v>
      </c>
      <c r="S197" s="490">
        <v>0</v>
      </c>
      <c r="T197" s="18">
        <v>0</v>
      </c>
      <c r="U197" s="548">
        <v>0</v>
      </c>
      <c r="V197" s="18">
        <v>0</v>
      </c>
      <c r="W197" s="64">
        <v>0</v>
      </c>
      <c r="X197" s="18">
        <v>0</v>
      </c>
      <c r="Y197" s="18">
        <v>0</v>
      </c>
      <c r="Z197" s="18">
        <v>0</v>
      </c>
      <c r="AA197" s="18">
        <v>0</v>
      </c>
      <c r="AB197" s="18">
        <v>0</v>
      </c>
      <c r="AC197" s="18">
        <v>0</v>
      </c>
      <c r="AD197" s="18">
        <v>0</v>
      </c>
      <c r="AE197" s="18">
        <v>0</v>
      </c>
      <c r="AF197" s="18">
        <v>0</v>
      </c>
      <c r="AG197" s="64">
        <v>0</v>
      </c>
      <c r="AH197" s="18">
        <v>0</v>
      </c>
      <c r="AI197" s="64">
        <v>0</v>
      </c>
      <c r="AJ197" s="18">
        <v>0</v>
      </c>
      <c r="AK197" s="18">
        <v>34</v>
      </c>
      <c r="AL197" s="64">
        <v>32</v>
      </c>
      <c r="AM197" s="18">
        <v>0</v>
      </c>
      <c r="AN197" s="18" t="s">
        <v>58</v>
      </c>
      <c r="AO197" s="18">
        <v>0</v>
      </c>
      <c r="AP197" s="64">
        <v>0</v>
      </c>
      <c r="AQ197" s="64">
        <v>34</v>
      </c>
      <c r="AR197" s="11">
        <v>32</v>
      </c>
      <c r="AS197" s="17">
        <v>0</v>
      </c>
      <c r="AT197" s="490">
        <v>0</v>
      </c>
      <c r="AU197" s="64">
        <v>0</v>
      </c>
      <c r="AV197" s="18">
        <v>0</v>
      </c>
      <c r="AW197" s="64">
        <v>0</v>
      </c>
      <c r="AX197" s="18">
        <v>0</v>
      </c>
      <c r="AY197" s="17">
        <v>0</v>
      </c>
      <c r="AZ197" s="490">
        <v>0</v>
      </c>
      <c r="BA197" s="17">
        <v>0</v>
      </c>
      <c r="BB197" s="18">
        <v>0</v>
      </c>
      <c r="BC197" s="17">
        <v>0</v>
      </c>
      <c r="BD197" s="18">
        <v>0</v>
      </c>
      <c r="BE197" s="17">
        <v>0</v>
      </c>
      <c r="BF197" s="18">
        <v>0</v>
      </c>
      <c r="BG197" s="17">
        <v>0</v>
      </c>
      <c r="BH197" s="18">
        <v>0</v>
      </c>
      <c r="BI197" s="17">
        <v>0</v>
      </c>
      <c r="BJ197" s="18">
        <v>0</v>
      </c>
      <c r="BK197" s="17">
        <v>225.67499999999995</v>
      </c>
      <c r="BL197" s="17">
        <v>217.74499999999998</v>
      </c>
      <c r="BM197" s="17">
        <v>0</v>
      </c>
      <c r="BN197" s="17" t="s">
        <v>58</v>
      </c>
      <c r="BO197" s="18">
        <v>0</v>
      </c>
      <c r="BP197" s="18">
        <v>0</v>
      </c>
      <c r="BQ197" s="64">
        <v>225.67499999999995</v>
      </c>
      <c r="BR197" s="18">
        <v>217.74499999999998</v>
      </c>
      <c r="BS197" s="729">
        <v>0.1242879292296165</v>
      </c>
      <c r="BT197" s="17">
        <v>0</v>
      </c>
      <c r="BU197" s="17">
        <v>0</v>
      </c>
      <c r="BV197" s="17">
        <v>0</v>
      </c>
      <c r="BW197" s="17">
        <v>0</v>
      </c>
      <c r="BX197" s="17">
        <v>0</v>
      </c>
      <c r="BY197" s="17">
        <v>0</v>
      </c>
      <c r="BZ197" s="17">
        <v>0</v>
      </c>
      <c r="CA197" s="17">
        <v>0</v>
      </c>
      <c r="CB197" s="17">
        <v>0</v>
      </c>
      <c r="CC197" s="17">
        <v>0</v>
      </c>
      <c r="CD197" s="17">
        <v>0</v>
      </c>
      <c r="CE197" s="17">
        <v>0</v>
      </c>
      <c r="CF197" s="17">
        <v>0</v>
      </c>
      <c r="CG197" s="17">
        <v>0</v>
      </c>
      <c r="CH197" s="17">
        <v>0</v>
      </c>
      <c r="CI197" s="17">
        <v>0</v>
      </c>
      <c r="CJ197" s="17">
        <v>0</v>
      </c>
      <c r="CK197" s="17">
        <v>0</v>
      </c>
      <c r="CL197" s="702">
        <v>264906.34199999995</v>
      </c>
      <c r="CM197" s="702">
        <v>255597.79079999999</v>
      </c>
      <c r="CN197" s="702">
        <v>0</v>
      </c>
      <c r="CO197" s="702">
        <v>0</v>
      </c>
      <c r="CP197" s="702">
        <v>0</v>
      </c>
      <c r="CQ197" s="702">
        <v>0</v>
      </c>
      <c r="CR197" s="704">
        <v>264906.34199999995</v>
      </c>
      <c r="CS197" s="703">
        <v>255597.79079999999</v>
      </c>
      <c r="CT197" s="23" t="s">
        <v>56</v>
      </c>
      <c r="CU197" s="23" t="s">
        <v>56</v>
      </c>
      <c r="CV197" s="23" t="s">
        <v>56</v>
      </c>
      <c r="CW197" s="23" t="s">
        <v>56</v>
      </c>
      <c r="CX197" s="23" t="s">
        <v>56</v>
      </c>
      <c r="CY197" s="23" t="s">
        <v>56</v>
      </c>
      <c r="CZ197" s="23" t="s">
        <v>56</v>
      </c>
      <c r="DA197" s="23" t="s">
        <v>56</v>
      </c>
      <c r="DB197" s="728" t="s">
        <v>56</v>
      </c>
      <c r="DC197" s="10"/>
      <c r="DD197" s="692">
        <v>1.815743503</v>
      </c>
      <c r="DE197" s="120"/>
      <c r="DF197" s="120"/>
      <c r="DG197" s="120"/>
      <c r="DH197" s="140"/>
      <c r="DI197" s="140"/>
      <c r="DJ197" s="140"/>
      <c r="DK197" s="140"/>
      <c r="DL197" s="548" t="s">
        <v>56</v>
      </c>
      <c r="DM197" s="548" t="s">
        <v>56</v>
      </c>
      <c r="DN197" s="203" t="s">
        <v>55</v>
      </c>
      <c r="DO197" s="700" t="s">
        <v>56</v>
      </c>
      <c r="DP197" s="713" t="s">
        <v>56</v>
      </c>
      <c r="DQ197" s="548" t="s">
        <v>56</v>
      </c>
      <c r="DR197" s="673" t="s">
        <v>56</v>
      </c>
      <c r="DS197" s="203" t="s">
        <v>56</v>
      </c>
      <c r="DT197" s="1160" t="s">
        <v>56</v>
      </c>
      <c r="DU197" s="711">
        <v>528.91201278522612</v>
      </c>
      <c r="DV197" s="711">
        <v>-356.75826539696732</v>
      </c>
      <c r="DW197" s="711">
        <v>519.21049067349099</v>
      </c>
      <c r="DX197" s="711">
        <v>-347.02853531505423</v>
      </c>
      <c r="DY197" s="710">
        <v>0.46346444109029583</v>
      </c>
      <c r="DZ197" s="710">
        <v>0.94964899012883019</v>
      </c>
      <c r="EA197" s="710">
        <v>0.44851301746992001</v>
      </c>
      <c r="EB197" s="710">
        <v>0.96510062619108983</v>
      </c>
      <c r="EC197" s="236"/>
      <c r="ED197" s="49"/>
      <c r="EE197" s="232"/>
      <c r="EF197" s="700">
        <v>0</v>
      </c>
      <c r="EG197" s="712">
        <v>102143</v>
      </c>
      <c r="EH197" s="44"/>
    </row>
    <row r="198" spans="1:138" ht="41.25" customHeight="1" x14ac:dyDescent="0.25">
      <c r="A198" s="871" t="s">
        <v>49</v>
      </c>
      <c r="B198" s="656" t="s">
        <v>96</v>
      </c>
      <c r="C198" s="656" t="s">
        <v>175</v>
      </c>
      <c r="D198" s="691" t="s">
        <v>1053</v>
      </c>
      <c r="E198" s="656" t="s">
        <v>177</v>
      </c>
      <c r="F198" s="656" t="s">
        <v>1066</v>
      </c>
      <c r="G198" s="901" t="s">
        <v>177</v>
      </c>
      <c r="H198" s="897" t="s">
        <v>55</v>
      </c>
      <c r="I198" s="17" t="s">
        <v>866</v>
      </c>
      <c r="J198" s="64">
        <v>4.16</v>
      </c>
      <c r="K198" s="665">
        <v>1.9526447984208495</v>
      </c>
      <c r="L198" s="665">
        <v>7.5706439236470002</v>
      </c>
      <c r="M198" s="64">
        <v>1021</v>
      </c>
      <c r="N198" s="726">
        <v>7730697.915</v>
      </c>
      <c r="O198" s="548" t="s">
        <v>874</v>
      </c>
      <c r="P198" s="909">
        <v>1.9670554609999999</v>
      </c>
      <c r="Q198" s="203" t="s">
        <v>57</v>
      </c>
      <c r="R198" s="205" t="s">
        <v>57</v>
      </c>
      <c r="S198" s="490">
        <v>0</v>
      </c>
      <c r="T198" s="18">
        <v>0</v>
      </c>
      <c r="U198" s="548">
        <v>0</v>
      </c>
      <c r="V198" s="18">
        <v>0</v>
      </c>
      <c r="W198" s="64">
        <v>0</v>
      </c>
      <c r="X198" s="18">
        <v>0</v>
      </c>
      <c r="Y198" s="18">
        <v>0</v>
      </c>
      <c r="Z198" s="18">
        <v>0</v>
      </c>
      <c r="AA198" s="18">
        <v>0</v>
      </c>
      <c r="AB198" s="18">
        <v>0</v>
      </c>
      <c r="AC198" s="18">
        <v>0</v>
      </c>
      <c r="AD198" s="18">
        <v>0</v>
      </c>
      <c r="AE198" s="18">
        <v>0</v>
      </c>
      <c r="AF198" s="18">
        <v>0</v>
      </c>
      <c r="AG198" s="64">
        <v>0</v>
      </c>
      <c r="AH198" s="18">
        <v>0</v>
      </c>
      <c r="AI198" s="64">
        <v>0</v>
      </c>
      <c r="AJ198" s="18">
        <v>0</v>
      </c>
      <c r="AK198" s="18">
        <v>62</v>
      </c>
      <c r="AL198" s="64">
        <v>60</v>
      </c>
      <c r="AM198" s="18">
        <v>3</v>
      </c>
      <c r="AN198" s="18">
        <v>3</v>
      </c>
      <c r="AO198" s="18">
        <v>0</v>
      </c>
      <c r="AP198" s="64">
        <v>0</v>
      </c>
      <c r="AQ198" s="64">
        <v>65</v>
      </c>
      <c r="AR198" s="11">
        <v>63</v>
      </c>
      <c r="AS198" s="17">
        <v>0</v>
      </c>
      <c r="AT198" s="490">
        <v>0</v>
      </c>
      <c r="AU198" s="64">
        <v>0</v>
      </c>
      <c r="AV198" s="18">
        <v>0</v>
      </c>
      <c r="AW198" s="64">
        <v>0</v>
      </c>
      <c r="AX198" s="18">
        <v>0</v>
      </c>
      <c r="AY198" s="17">
        <v>0</v>
      </c>
      <c r="AZ198" s="490">
        <v>0</v>
      </c>
      <c r="BA198" s="17">
        <v>0</v>
      </c>
      <c r="BB198" s="18">
        <v>0</v>
      </c>
      <c r="BC198" s="17">
        <v>0</v>
      </c>
      <c r="BD198" s="18">
        <v>0</v>
      </c>
      <c r="BE198" s="17">
        <v>0</v>
      </c>
      <c r="BF198" s="18">
        <v>0</v>
      </c>
      <c r="BG198" s="17">
        <v>0</v>
      </c>
      <c r="BH198" s="18">
        <v>0</v>
      </c>
      <c r="BI198" s="17">
        <v>0</v>
      </c>
      <c r="BJ198" s="18">
        <v>0</v>
      </c>
      <c r="BK198" s="17">
        <v>409.17000000000007</v>
      </c>
      <c r="BL198" s="17">
        <v>395.37</v>
      </c>
      <c r="BM198" s="17">
        <v>24</v>
      </c>
      <c r="BN198" s="17">
        <v>24</v>
      </c>
      <c r="BO198" s="18">
        <v>0</v>
      </c>
      <c r="BP198" s="18">
        <v>0</v>
      </c>
      <c r="BQ198" s="64">
        <v>433.17000000000007</v>
      </c>
      <c r="BR198" s="18">
        <v>419.37</v>
      </c>
      <c r="BS198" s="729">
        <v>0.22021239796654624</v>
      </c>
      <c r="BT198" s="17">
        <v>0</v>
      </c>
      <c r="BU198" s="17">
        <v>0</v>
      </c>
      <c r="BV198" s="17">
        <v>0</v>
      </c>
      <c r="BW198" s="17">
        <v>0</v>
      </c>
      <c r="BX198" s="17">
        <v>0</v>
      </c>
      <c r="BY198" s="17">
        <v>0</v>
      </c>
      <c r="BZ198" s="17">
        <v>0</v>
      </c>
      <c r="CA198" s="17">
        <v>0</v>
      </c>
      <c r="CB198" s="17">
        <v>0</v>
      </c>
      <c r="CC198" s="17">
        <v>0</v>
      </c>
      <c r="CD198" s="17">
        <v>0</v>
      </c>
      <c r="CE198" s="17">
        <v>0</v>
      </c>
      <c r="CF198" s="17">
        <v>0</v>
      </c>
      <c r="CG198" s="17">
        <v>0</v>
      </c>
      <c r="CH198" s="17">
        <v>0</v>
      </c>
      <c r="CI198" s="17">
        <v>0</v>
      </c>
      <c r="CJ198" s="17">
        <v>0</v>
      </c>
      <c r="CK198" s="17">
        <v>0</v>
      </c>
      <c r="CL198" s="702">
        <v>480300.11280000012</v>
      </c>
      <c r="CM198" s="702">
        <v>464101.12080000003</v>
      </c>
      <c r="CN198" s="702">
        <v>28172.160000000003</v>
      </c>
      <c r="CO198" s="702">
        <v>28172.160000000003</v>
      </c>
      <c r="CP198" s="702">
        <v>0</v>
      </c>
      <c r="CQ198" s="702">
        <v>0</v>
      </c>
      <c r="CR198" s="704">
        <v>508472.27280000015</v>
      </c>
      <c r="CS198" s="703">
        <v>492273.28080000007</v>
      </c>
      <c r="CT198" s="23" t="s">
        <v>56</v>
      </c>
      <c r="CU198" s="23" t="s">
        <v>56</v>
      </c>
      <c r="CV198" s="23" t="s">
        <v>56</v>
      </c>
      <c r="CW198" s="23" t="s">
        <v>56</v>
      </c>
      <c r="CX198" s="23" t="s">
        <v>56</v>
      </c>
      <c r="CY198" s="23" t="s">
        <v>56</v>
      </c>
      <c r="CZ198" s="23" t="s">
        <v>56</v>
      </c>
      <c r="DA198" s="23" t="s">
        <v>56</v>
      </c>
      <c r="DB198" s="728" t="s">
        <v>56</v>
      </c>
      <c r="DC198" s="10"/>
      <c r="DD198" s="692">
        <v>1.9670554609999999</v>
      </c>
      <c r="DE198" s="120"/>
      <c r="DF198" s="120"/>
      <c r="DG198" s="120"/>
      <c r="DH198" s="140"/>
      <c r="DI198" s="140"/>
      <c r="DJ198" s="140"/>
      <c r="DK198" s="140"/>
      <c r="DL198" s="548" t="s">
        <v>56</v>
      </c>
      <c r="DM198" s="548" t="s">
        <v>56</v>
      </c>
      <c r="DN198" s="203" t="s">
        <v>55</v>
      </c>
      <c r="DO198" s="700" t="s">
        <v>56</v>
      </c>
      <c r="DP198" s="713" t="s">
        <v>56</v>
      </c>
      <c r="DQ198" s="548" t="s">
        <v>56</v>
      </c>
      <c r="DR198" s="673" t="s">
        <v>56</v>
      </c>
      <c r="DS198" s="203" t="s">
        <v>56</v>
      </c>
      <c r="DT198" s="1160" t="s">
        <v>56</v>
      </c>
      <c r="DU198" s="711">
        <v>63.940208768267205</v>
      </c>
      <c r="DV198" s="711">
        <v>-30.470368556942319</v>
      </c>
      <c r="DW198" s="711">
        <v>64.0685951027926</v>
      </c>
      <c r="DX198" s="711">
        <v>-30.872255658303501</v>
      </c>
      <c r="DY198" s="710">
        <v>0.11824634655532355</v>
      </c>
      <c r="DZ198" s="710">
        <v>0.57127395609130538</v>
      </c>
      <c r="EA198" s="710">
        <v>0.11831562226987501</v>
      </c>
      <c r="EB198" s="710">
        <v>0.56604593751793131</v>
      </c>
      <c r="EC198" s="236"/>
      <c r="ED198" s="49"/>
      <c r="EE198" s="232"/>
      <c r="EF198" s="700">
        <v>0</v>
      </c>
      <c r="EG198" s="712">
        <v>0</v>
      </c>
      <c r="EH198" s="44"/>
    </row>
    <row r="199" spans="1:138" ht="41.25" customHeight="1" x14ac:dyDescent="0.25">
      <c r="A199" s="871" t="s">
        <v>49</v>
      </c>
      <c r="B199" s="656" t="s">
        <v>96</v>
      </c>
      <c r="C199" s="656" t="s">
        <v>175</v>
      </c>
      <c r="D199" s="691" t="s">
        <v>1053</v>
      </c>
      <c r="E199" s="656" t="s">
        <v>177</v>
      </c>
      <c r="F199" s="656" t="s">
        <v>1067</v>
      </c>
      <c r="G199" s="901" t="s">
        <v>177</v>
      </c>
      <c r="H199" s="897" t="s">
        <v>55</v>
      </c>
      <c r="I199" s="17" t="s">
        <v>860</v>
      </c>
      <c r="J199" s="64">
        <v>4.16</v>
      </c>
      <c r="K199" s="665">
        <v>2.1976260646433912</v>
      </c>
      <c r="L199" s="665">
        <v>1.7884469659769999</v>
      </c>
      <c r="M199" s="64">
        <v>60</v>
      </c>
      <c r="N199" s="726">
        <v>1632980.1469999999</v>
      </c>
      <c r="O199" s="548" t="s">
        <v>874</v>
      </c>
      <c r="P199" s="909">
        <v>0.415507442</v>
      </c>
      <c r="Q199" s="203" t="s">
        <v>57</v>
      </c>
      <c r="R199" s="205" t="s">
        <v>57</v>
      </c>
      <c r="S199" s="490">
        <v>0</v>
      </c>
      <c r="T199" s="18">
        <v>0</v>
      </c>
      <c r="U199" s="548" t="s">
        <v>58</v>
      </c>
      <c r="V199" s="18" t="s">
        <v>58</v>
      </c>
      <c r="W199" s="64" t="s">
        <v>58</v>
      </c>
      <c r="X199" s="18" t="s">
        <v>58</v>
      </c>
      <c r="Y199" s="18" t="s">
        <v>58</v>
      </c>
      <c r="Z199" s="18" t="s">
        <v>58</v>
      </c>
      <c r="AA199" s="18" t="s">
        <v>58</v>
      </c>
      <c r="AB199" s="18" t="s">
        <v>58</v>
      </c>
      <c r="AC199" s="18" t="s">
        <v>58</v>
      </c>
      <c r="AD199" s="18" t="s">
        <v>58</v>
      </c>
      <c r="AE199" s="18" t="s">
        <v>58</v>
      </c>
      <c r="AF199" s="18" t="s">
        <v>58</v>
      </c>
      <c r="AG199" s="64" t="s">
        <v>58</v>
      </c>
      <c r="AH199" s="18" t="s">
        <v>58</v>
      </c>
      <c r="AI199" s="64" t="s">
        <v>58</v>
      </c>
      <c r="AJ199" s="18" t="s">
        <v>58</v>
      </c>
      <c r="AK199" s="18" t="s">
        <v>58</v>
      </c>
      <c r="AL199" s="64" t="s">
        <v>58</v>
      </c>
      <c r="AM199" s="18" t="s">
        <v>58</v>
      </c>
      <c r="AN199" s="18" t="s">
        <v>58</v>
      </c>
      <c r="AO199" s="18" t="s">
        <v>58</v>
      </c>
      <c r="AP199" s="64" t="s">
        <v>58</v>
      </c>
      <c r="AQ199" s="64">
        <v>0</v>
      </c>
      <c r="AR199" s="11">
        <v>0</v>
      </c>
      <c r="AS199" s="17" t="s">
        <v>58</v>
      </c>
      <c r="AT199" s="490" t="s">
        <v>58</v>
      </c>
      <c r="AU199" s="64" t="s">
        <v>58</v>
      </c>
      <c r="AV199" s="18" t="s">
        <v>58</v>
      </c>
      <c r="AW199" s="64" t="s">
        <v>58</v>
      </c>
      <c r="AX199" s="18" t="s">
        <v>58</v>
      </c>
      <c r="AY199" s="17" t="s">
        <v>58</v>
      </c>
      <c r="AZ199" s="490" t="s">
        <v>58</v>
      </c>
      <c r="BA199" s="17" t="s">
        <v>58</v>
      </c>
      <c r="BB199" s="18" t="s">
        <v>58</v>
      </c>
      <c r="BC199" s="17" t="s">
        <v>58</v>
      </c>
      <c r="BD199" s="18" t="s">
        <v>58</v>
      </c>
      <c r="BE199" s="17" t="s">
        <v>58</v>
      </c>
      <c r="BF199" s="18" t="s">
        <v>58</v>
      </c>
      <c r="BG199" s="17" t="s">
        <v>58</v>
      </c>
      <c r="BH199" s="18" t="s">
        <v>58</v>
      </c>
      <c r="BI199" s="17" t="s">
        <v>58</v>
      </c>
      <c r="BJ199" s="18" t="s">
        <v>58</v>
      </c>
      <c r="BK199" s="17" t="s">
        <v>58</v>
      </c>
      <c r="BL199" s="17" t="s">
        <v>58</v>
      </c>
      <c r="BM199" s="17" t="s">
        <v>58</v>
      </c>
      <c r="BN199" s="17" t="s">
        <v>58</v>
      </c>
      <c r="BO199" s="18" t="s">
        <v>58</v>
      </c>
      <c r="BP199" s="18" t="s">
        <v>58</v>
      </c>
      <c r="BQ199" s="64">
        <v>0</v>
      </c>
      <c r="BR199" s="18">
        <v>0</v>
      </c>
      <c r="BS199" s="729">
        <v>0</v>
      </c>
      <c r="BT199" s="17">
        <v>0</v>
      </c>
      <c r="BU199" s="17">
        <v>0</v>
      </c>
      <c r="BV199" s="17">
        <v>0</v>
      </c>
      <c r="BW199" s="17">
        <v>0</v>
      </c>
      <c r="BX199" s="17">
        <v>0</v>
      </c>
      <c r="BY199" s="17">
        <v>0</v>
      </c>
      <c r="BZ199" s="17">
        <v>0</v>
      </c>
      <c r="CA199" s="17">
        <v>0</v>
      </c>
      <c r="CB199" s="17">
        <v>0</v>
      </c>
      <c r="CC199" s="17">
        <v>0</v>
      </c>
      <c r="CD199" s="17">
        <v>0</v>
      </c>
      <c r="CE199" s="17">
        <v>0</v>
      </c>
      <c r="CF199" s="17">
        <v>0</v>
      </c>
      <c r="CG199" s="17">
        <v>0</v>
      </c>
      <c r="CH199" s="17">
        <v>0</v>
      </c>
      <c r="CI199" s="17">
        <v>0</v>
      </c>
      <c r="CJ199" s="17">
        <v>0</v>
      </c>
      <c r="CK199" s="17">
        <v>0</v>
      </c>
      <c r="CL199" s="702">
        <v>0</v>
      </c>
      <c r="CM199" s="702">
        <v>0</v>
      </c>
      <c r="CN199" s="702">
        <v>0</v>
      </c>
      <c r="CO199" s="702">
        <v>0</v>
      </c>
      <c r="CP199" s="702">
        <v>0</v>
      </c>
      <c r="CQ199" s="702">
        <v>0</v>
      </c>
      <c r="CR199" s="704">
        <v>0</v>
      </c>
      <c r="CS199" s="703">
        <v>0</v>
      </c>
      <c r="CT199" s="23" t="s">
        <v>56</v>
      </c>
      <c r="CU199" s="23" t="s">
        <v>56</v>
      </c>
      <c r="CV199" s="23" t="s">
        <v>56</v>
      </c>
      <c r="CW199" s="23" t="s">
        <v>56</v>
      </c>
      <c r="CX199" s="23" t="s">
        <v>56</v>
      </c>
      <c r="CY199" s="23" t="s">
        <v>56</v>
      </c>
      <c r="CZ199" s="23" t="s">
        <v>56</v>
      </c>
      <c r="DA199" s="23" t="s">
        <v>56</v>
      </c>
      <c r="DB199" s="728" t="s">
        <v>56</v>
      </c>
      <c r="DC199" s="10"/>
      <c r="DD199" s="692">
        <v>0.415507442</v>
      </c>
      <c r="DE199" s="120"/>
      <c r="DF199" s="120"/>
      <c r="DG199" s="120"/>
      <c r="DH199" s="140"/>
      <c r="DI199" s="140"/>
      <c r="DJ199" s="140"/>
      <c r="DK199" s="140"/>
      <c r="DL199" s="548" t="s">
        <v>56</v>
      </c>
      <c r="DM199" s="548" t="s">
        <v>56</v>
      </c>
      <c r="DN199" s="203" t="s">
        <v>55</v>
      </c>
      <c r="DO199" s="700" t="s">
        <v>56</v>
      </c>
      <c r="DP199" s="713" t="s">
        <v>56</v>
      </c>
      <c r="DQ199" s="548" t="s">
        <v>56</v>
      </c>
      <c r="DR199" s="673" t="s">
        <v>56</v>
      </c>
      <c r="DS199" s="203" t="s">
        <v>56</v>
      </c>
      <c r="DT199" s="1160" t="s">
        <v>56</v>
      </c>
      <c r="DU199" s="711">
        <v>5.9739507959479052</v>
      </c>
      <c r="DV199" s="711">
        <v>42.542670947088951</v>
      </c>
      <c r="DW199" s="711">
        <v>6.1904761904761898</v>
      </c>
      <c r="DX199" s="711">
        <v>41.951429547228813</v>
      </c>
      <c r="DY199" s="710">
        <v>6.9464544138929135E-2</v>
      </c>
      <c r="DZ199" s="710">
        <v>0.6681814576580164</v>
      </c>
      <c r="EA199" s="710">
        <v>7.1428571428571397E-2</v>
      </c>
      <c r="EB199" s="710">
        <v>0.65585967993754857</v>
      </c>
      <c r="EC199" s="236"/>
      <c r="ED199" s="49"/>
      <c r="EE199" s="232"/>
      <c r="EF199" s="700">
        <v>0</v>
      </c>
      <c r="EG199" s="712">
        <v>0</v>
      </c>
      <c r="EH199" s="44"/>
    </row>
    <row r="200" spans="1:138" ht="41.25" customHeight="1" x14ac:dyDescent="0.25">
      <c r="A200" s="871" t="s">
        <v>49</v>
      </c>
      <c r="B200" s="656" t="s">
        <v>96</v>
      </c>
      <c r="C200" s="656" t="s">
        <v>175</v>
      </c>
      <c r="D200" s="691" t="s">
        <v>290</v>
      </c>
      <c r="E200" s="656" t="s">
        <v>177</v>
      </c>
      <c r="F200" s="656" t="s">
        <v>1068</v>
      </c>
      <c r="G200" s="901" t="s">
        <v>177</v>
      </c>
      <c r="H200" s="897" t="s">
        <v>55</v>
      </c>
      <c r="I200" s="17" t="s">
        <v>889</v>
      </c>
      <c r="J200" s="64">
        <v>13.8</v>
      </c>
      <c r="K200" s="665" t="s">
        <v>56</v>
      </c>
      <c r="L200" s="665">
        <v>2.978219690775</v>
      </c>
      <c r="M200" s="64">
        <v>0</v>
      </c>
      <c r="N200" s="727" t="s">
        <v>56</v>
      </c>
      <c r="O200" s="548" t="s">
        <v>56</v>
      </c>
      <c r="P200" s="909" t="s">
        <v>56</v>
      </c>
      <c r="Q200" s="203" t="s">
        <v>57</v>
      </c>
      <c r="R200" s="205" t="s">
        <v>57</v>
      </c>
      <c r="S200" s="490">
        <v>0</v>
      </c>
      <c r="T200" s="18">
        <v>0</v>
      </c>
      <c r="U200" s="548" t="s">
        <v>58</v>
      </c>
      <c r="V200" s="18" t="s">
        <v>58</v>
      </c>
      <c r="W200" s="64" t="s">
        <v>58</v>
      </c>
      <c r="X200" s="18" t="s">
        <v>58</v>
      </c>
      <c r="Y200" s="18" t="s">
        <v>58</v>
      </c>
      <c r="Z200" s="18" t="s">
        <v>58</v>
      </c>
      <c r="AA200" s="18" t="s">
        <v>58</v>
      </c>
      <c r="AB200" s="18" t="s">
        <v>58</v>
      </c>
      <c r="AC200" s="18" t="s">
        <v>58</v>
      </c>
      <c r="AD200" s="18" t="s">
        <v>58</v>
      </c>
      <c r="AE200" s="18" t="s">
        <v>58</v>
      </c>
      <c r="AF200" s="18" t="s">
        <v>58</v>
      </c>
      <c r="AG200" s="64" t="s">
        <v>58</v>
      </c>
      <c r="AH200" s="18" t="s">
        <v>58</v>
      </c>
      <c r="AI200" s="64" t="s">
        <v>58</v>
      </c>
      <c r="AJ200" s="18" t="s">
        <v>58</v>
      </c>
      <c r="AK200" s="18" t="s">
        <v>58</v>
      </c>
      <c r="AL200" s="64" t="s">
        <v>58</v>
      </c>
      <c r="AM200" s="18" t="s">
        <v>58</v>
      </c>
      <c r="AN200" s="18" t="s">
        <v>58</v>
      </c>
      <c r="AO200" s="18" t="s">
        <v>58</v>
      </c>
      <c r="AP200" s="64" t="s">
        <v>58</v>
      </c>
      <c r="AQ200" s="64">
        <v>0</v>
      </c>
      <c r="AR200" s="11">
        <v>0</v>
      </c>
      <c r="AS200" s="17" t="s">
        <v>58</v>
      </c>
      <c r="AT200" s="490" t="s">
        <v>58</v>
      </c>
      <c r="AU200" s="64" t="s">
        <v>58</v>
      </c>
      <c r="AV200" s="18" t="s">
        <v>58</v>
      </c>
      <c r="AW200" s="64" t="s">
        <v>58</v>
      </c>
      <c r="AX200" s="18" t="s">
        <v>58</v>
      </c>
      <c r="AY200" s="17" t="s">
        <v>58</v>
      </c>
      <c r="AZ200" s="490" t="s">
        <v>58</v>
      </c>
      <c r="BA200" s="17" t="s">
        <v>58</v>
      </c>
      <c r="BB200" s="18" t="s">
        <v>58</v>
      </c>
      <c r="BC200" s="17" t="s">
        <v>58</v>
      </c>
      <c r="BD200" s="18" t="s">
        <v>58</v>
      </c>
      <c r="BE200" s="17" t="s">
        <v>58</v>
      </c>
      <c r="BF200" s="18" t="s">
        <v>58</v>
      </c>
      <c r="BG200" s="17" t="s">
        <v>58</v>
      </c>
      <c r="BH200" s="18" t="s">
        <v>58</v>
      </c>
      <c r="BI200" s="17" t="s">
        <v>58</v>
      </c>
      <c r="BJ200" s="18" t="s">
        <v>58</v>
      </c>
      <c r="BK200" s="17" t="s">
        <v>58</v>
      </c>
      <c r="BL200" s="17" t="s">
        <v>58</v>
      </c>
      <c r="BM200" s="17" t="s">
        <v>58</v>
      </c>
      <c r="BN200" s="17" t="s">
        <v>58</v>
      </c>
      <c r="BO200" s="18" t="s">
        <v>58</v>
      </c>
      <c r="BP200" s="18" t="s">
        <v>58</v>
      </c>
      <c r="BQ200" s="64">
        <v>0</v>
      </c>
      <c r="BR200" s="18">
        <v>0</v>
      </c>
      <c r="BS200" s="730" t="s">
        <v>56</v>
      </c>
      <c r="BT200" s="17">
        <v>0</v>
      </c>
      <c r="BU200" s="17">
        <v>0</v>
      </c>
      <c r="BV200" s="17">
        <v>0</v>
      </c>
      <c r="BW200" s="17">
        <v>0</v>
      </c>
      <c r="BX200" s="17">
        <v>0</v>
      </c>
      <c r="BY200" s="17">
        <v>0</v>
      </c>
      <c r="BZ200" s="17">
        <v>0</v>
      </c>
      <c r="CA200" s="17">
        <v>0</v>
      </c>
      <c r="CB200" s="17">
        <v>0</v>
      </c>
      <c r="CC200" s="17">
        <v>0</v>
      </c>
      <c r="CD200" s="17">
        <v>0</v>
      </c>
      <c r="CE200" s="17">
        <v>0</v>
      </c>
      <c r="CF200" s="17">
        <v>0</v>
      </c>
      <c r="CG200" s="17">
        <v>0</v>
      </c>
      <c r="CH200" s="17">
        <v>0</v>
      </c>
      <c r="CI200" s="17">
        <v>0</v>
      </c>
      <c r="CJ200" s="17">
        <v>0</v>
      </c>
      <c r="CK200" s="17">
        <v>0</v>
      </c>
      <c r="CL200" s="702">
        <v>0</v>
      </c>
      <c r="CM200" s="702">
        <v>0</v>
      </c>
      <c r="CN200" s="702">
        <v>0</v>
      </c>
      <c r="CO200" s="702">
        <v>0</v>
      </c>
      <c r="CP200" s="702">
        <v>0</v>
      </c>
      <c r="CQ200" s="702">
        <v>0</v>
      </c>
      <c r="CR200" s="704">
        <v>0</v>
      </c>
      <c r="CS200" s="703">
        <v>0</v>
      </c>
      <c r="CT200" s="23" t="s">
        <v>56</v>
      </c>
      <c r="CU200" s="23" t="s">
        <v>56</v>
      </c>
      <c r="CV200" s="23" t="s">
        <v>56</v>
      </c>
      <c r="CW200" s="23" t="s">
        <v>56</v>
      </c>
      <c r="CX200" s="23" t="s">
        <v>56</v>
      </c>
      <c r="CY200" s="23" t="s">
        <v>56</v>
      </c>
      <c r="CZ200" s="23" t="s">
        <v>56</v>
      </c>
      <c r="DA200" s="23" t="s">
        <v>56</v>
      </c>
      <c r="DB200" s="728" t="s">
        <v>56</v>
      </c>
      <c r="DC200" s="10"/>
      <c r="DD200" s="692" t="s">
        <v>56</v>
      </c>
      <c r="DE200" s="120"/>
      <c r="DF200" s="120"/>
      <c r="DG200" s="120"/>
      <c r="DH200" s="140"/>
      <c r="DI200" s="140"/>
      <c r="DJ200" s="140"/>
      <c r="DK200" s="140"/>
      <c r="DL200" s="548" t="s">
        <v>56</v>
      </c>
      <c r="DM200" s="548" t="s">
        <v>56</v>
      </c>
      <c r="DN200" s="203" t="s">
        <v>55</v>
      </c>
      <c r="DO200" s="700" t="s">
        <v>56</v>
      </c>
      <c r="DP200" s="713" t="s">
        <v>56</v>
      </c>
      <c r="DQ200" s="548" t="s">
        <v>56</v>
      </c>
      <c r="DR200" s="673" t="s">
        <v>56</v>
      </c>
      <c r="DS200" s="203" t="s">
        <v>56</v>
      </c>
      <c r="DT200" s="1160" t="s">
        <v>56</v>
      </c>
      <c r="DU200" s="711">
        <v>0</v>
      </c>
      <c r="DV200" s="711" t="s">
        <v>56</v>
      </c>
      <c r="DW200" s="711">
        <v>0</v>
      </c>
      <c r="DX200" s="711" t="s">
        <v>56</v>
      </c>
      <c r="DY200" s="710">
        <v>0</v>
      </c>
      <c r="DZ200" s="710" t="s">
        <v>56</v>
      </c>
      <c r="EA200" s="710">
        <v>0</v>
      </c>
      <c r="EB200" s="710" t="s">
        <v>56</v>
      </c>
      <c r="EC200" s="236"/>
      <c r="ED200" s="49"/>
      <c r="EE200" s="232"/>
      <c r="EF200" s="700">
        <v>0</v>
      </c>
      <c r="EG200" s="712" t="s">
        <v>56</v>
      </c>
      <c r="EH200" s="44"/>
    </row>
    <row r="201" spans="1:138" ht="41.25" customHeight="1" x14ac:dyDescent="0.25">
      <c r="A201" s="871" t="s">
        <v>49</v>
      </c>
      <c r="B201" s="656" t="s">
        <v>96</v>
      </c>
      <c r="C201" s="656" t="s">
        <v>175</v>
      </c>
      <c r="D201" s="691" t="s">
        <v>290</v>
      </c>
      <c r="E201" s="656" t="s">
        <v>177</v>
      </c>
      <c r="F201" s="656" t="s">
        <v>1069</v>
      </c>
      <c r="G201" s="901" t="s">
        <v>177</v>
      </c>
      <c r="H201" s="897" t="s">
        <v>55</v>
      </c>
      <c r="I201" s="17" t="s">
        <v>889</v>
      </c>
      <c r="J201" s="64">
        <v>13.8</v>
      </c>
      <c r="K201" s="665" t="s">
        <v>56</v>
      </c>
      <c r="L201" s="665">
        <v>5.7374999880660003</v>
      </c>
      <c r="M201" s="64">
        <v>0</v>
      </c>
      <c r="N201" s="727" t="s">
        <v>56</v>
      </c>
      <c r="O201" s="548" t="s">
        <v>56</v>
      </c>
      <c r="P201" s="909" t="s">
        <v>56</v>
      </c>
      <c r="Q201" s="203" t="s">
        <v>57</v>
      </c>
      <c r="R201" s="205" t="s">
        <v>57</v>
      </c>
      <c r="S201" s="490">
        <v>0</v>
      </c>
      <c r="T201" s="18">
        <v>0</v>
      </c>
      <c r="U201" s="548" t="s">
        <v>58</v>
      </c>
      <c r="V201" s="18" t="s">
        <v>58</v>
      </c>
      <c r="W201" s="64" t="s">
        <v>58</v>
      </c>
      <c r="X201" s="18" t="s">
        <v>58</v>
      </c>
      <c r="Y201" s="18" t="s">
        <v>58</v>
      </c>
      <c r="Z201" s="18" t="s">
        <v>58</v>
      </c>
      <c r="AA201" s="18" t="s">
        <v>58</v>
      </c>
      <c r="AB201" s="18" t="s">
        <v>58</v>
      </c>
      <c r="AC201" s="18" t="s">
        <v>58</v>
      </c>
      <c r="AD201" s="18" t="s">
        <v>58</v>
      </c>
      <c r="AE201" s="18" t="s">
        <v>58</v>
      </c>
      <c r="AF201" s="18" t="s">
        <v>58</v>
      </c>
      <c r="AG201" s="64" t="s">
        <v>58</v>
      </c>
      <c r="AH201" s="18" t="s">
        <v>58</v>
      </c>
      <c r="AI201" s="64" t="s">
        <v>58</v>
      </c>
      <c r="AJ201" s="18" t="s">
        <v>58</v>
      </c>
      <c r="AK201" s="18" t="s">
        <v>58</v>
      </c>
      <c r="AL201" s="64" t="s">
        <v>58</v>
      </c>
      <c r="AM201" s="18" t="s">
        <v>58</v>
      </c>
      <c r="AN201" s="18" t="s">
        <v>58</v>
      </c>
      <c r="AO201" s="18" t="s">
        <v>58</v>
      </c>
      <c r="AP201" s="64" t="s">
        <v>58</v>
      </c>
      <c r="AQ201" s="64">
        <v>0</v>
      </c>
      <c r="AR201" s="11">
        <v>0</v>
      </c>
      <c r="AS201" s="17" t="s">
        <v>58</v>
      </c>
      <c r="AT201" s="490" t="s">
        <v>58</v>
      </c>
      <c r="AU201" s="64" t="s">
        <v>58</v>
      </c>
      <c r="AV201" s="18" t="s">
        <v>58</v>
      </c>
      <c r="AW201" s="64" t="s">
        <v>58</v>
      </c>
      <c r="AX201" s="18" t="s">
        <v>58</v>
      </c>
      <c r="AY201" s="17" t="s">
        <v>58</v>
      </c>
      <c r="AZ201" s="490" t="s">
        <v>58</v>
      </c>
      <c r="BA201" s="17" t="s">
        <v>58</v>
      </c>
      <c r="BB201" s="18" t="s">
        <v>58</v>
      </c>
      <c r="BC201" s="17" t="s">
        <v>58</v>
      </c>
      <c r="BD201" s="18" t="s">
        <v>58</v>
      </c>
      <c r="BE201" s="17" t="s">
        <v>58</v>
      </c>
      <c r="BF201" s="18" t="s">
        <v>58</v>
      </c>
      <c r="BG201" s="17" t="s">
        <v>58</v>
      </c>
      <c r="BH201" s="18" t="s">
        <v>58</v>
      </c>
      <c r="BI201" s="17" t="s">
        <v>58</v>
      </c>
      <c r="BJ201" s="18" t="s">
        <v>58</v>
      </c>
      <c r="BK201" s="17" t="s">
        <v>58</v>
      </c>
      <c r="BL201" s="17" t="s">
        <v>58</v>
      </c>
      <c r="BM201" s="17" t="s">
        <v>58</v>
      </c>
      <c r="BN201" s="17" t="s">
        <v>58</v>
      </c>
      <c r="BO201" s="18" t="s">
        <v>58</v>
      </c>
      <c r="BP201" s="18" t="s">
        <v>58</v>
      </c>
      <c r="BQ201" s="64">
        <v>0</v>
      </c>
      <c r="BR201" s="18">
        <v>0</v>
      </c>
      <c r="BS201" s="730" t="s">
        <v>56</v>
      </c>
      <c r="BT201" s="17">
        <v>0</v>
      </c>
      <c r="BU201" s="17">
        <v>0</v>
      </c>
      <c r="BV201" s="17">
        <v>0</v>
      </c>
      <c r="BW201" s="17">
        <v>0</v>
      </c>
      <c r="BX201" s="17">
        <v>0</v>
      </c>
      <c r="BY201" s="17">
        <v>0</v>
      </c>
      <c r="BZ201" s="17">
        <v>0</v>
      </c>
      <c r="CA201" s="17">
        <v>0</v>
      </c>
      <c r="CB201" s="17">
        <v>0</v>
      </c>
      <c r="CC201" s="17">
        <v>0</v>
      </c>
      <c r="CD201" s="17">
        <v>0</v>
      </c>
      <c r="CE201" s="17">
        <v>0</v>
      </c>
      <c r="CF201" s="17">
        <v>0</v>
      </c>
      <c r="CG201" s="17">
        <v>0</v>
      </c>
      <c r="CH201" s="17">
        <v>0</v>
      </c>
      <c r="CI201" s="17">
        <v>0</v>
      </c>
      <c r="CJ201" s="17">
        <v>0</v>
      </c>
      <c r="CK201" s="17">
        <v>0</v>
      </c>
      <c r="CL201" s="702">
        <v>0</v>
      </c>
      <c r="CM201" s="702">
        <v>0</v>
      </c>
      <c r="CN201" s="702">
        <v>0</v>
      </c>
      <c r="CO201" s="702">
        <v>0</v>
      </c>
      <c r="CP201" s="702">
        <v>0</v>
      </c>
      <c r="CQ201" s="702">
        <v>0</v>
      </c>
      <c r="CR201" s="704">
        <v>0</v>
      </c>
      <c r="CS201" s="703">
        <v>0</v>
      </c>
      <c r="CT201" s="23" t="s">
        <v>56</v>
      </c>
      <c r="CU201" s="23" t="s">
        <v>56</v>
      </c>
      <c r="CV201" s="23" t="s">
        <v>56</v>
      </c>
      <c r="CW201" s="23" t="s">
        <v>56</v>
      </c>
      <c r="CX201" s="23" t="s">
        <v>56</v>
      </c>
      <c r="CY201" s="23" t="s">
        <v>56</v>
      </c>
      <c r="CZ201" s="23" t="s">
        <v>56</v>
      </c>
      <c r="DA201" s="23" t="s">
        <v>56</v>
      </c>
      <c r="DB201" s="728" t="s">
        <v>56</v>
      </c>
      <c r="DC201" s="10"/>
      <c r="DD201" s="692" t="s">
        <v>56</v>
      </c>
      <c r="DE201" s="120"/>
      <c r="DF201" s="120"/>
      <c r="DG201" s="120"/>
      <c r="DH201" s="140"/>
      <c r="DI201" s="140"/>
      <c r="DJ201" s="140"/>
      <c r="DK201" s="140"/>
      <c r="DL201" s="548" t="s">
        <v>56</v>
      </c>
      <c r="DM201" s="548" t="s">
        <v>56</v>
      </c>
      <c r="DN201" s="203" t="s">
        <v>55</v>
      </c>
      <c r="DO201" s="700" t="s">
        <v>56</v>
      </c>
      <c r="DP201" s="713" t="s">
        <v>56</v>
      </c>
      <c r="DQ201" s="548" t="s">
        <v>56</v>
      </c>
      <c r="DR201" s="673" t="s">
        <v>56</v>
      </c>
      <c r="DS201" s="203" t="s">
        <v>56</v>
      </c>
      <c r="DT201" s="1160" t="s">
        <v>56</v>
      </c>
      <c r="DU201" s="711">
        <v>0</v>
      </c>
      <c r="DV201" s="711" t="s">
        <v>56</v>
      </c>
      <c r="DW201" s="711">
        <v>0</v>
      </c>
      <c r="DX201" s="711" t="s">
        <v>56</v>
      </c>
      <c r="DY201" s="710">
        <v>0</v>
      </c>
      <c r="DZ201" s="710" t="s">
        <v>56</v>
      </c>
      <c r="EA201" s="710">
        <v>0</v>
      </c>
      <c r="EB201" s="710" t="s">
        <v>56</v>
      </c>
      <c r="EC201" s="236"/>
      <c r="ED201" s="49"/>
      <c r="EE201" s="232"/>
      <c r="EF201" s="700">
        <v>0</v>
      </c>
      <c r="EG201" s="712" t="s">
        <v>56</v>
      </c>
      <c r="EH201" s="44"/>
    </row>
    <row r="202" spans="1:138" ht="41.25" customHeight="1" x14ac:dyDescent="0.25">
      <c r="A202" s="871" t="s">
        <v>49</v>
      </c>
      <c r="B202" s="656" t="s">
        <v>96</v>
      </c>
      <c r="C202" s="656" t="s">
        <v>175</v>
      </c>
      <c r="D202" s="691" t="s">
        <v>290</v>
      </c>
      <c r="E202" s="656" t="s">
        <v>177</v>
      </c>
      <c r="F202" s="656" t="s">
        <v>1070</v>
      </c>
      <c r="G202" s="901" t="s">
        <v>177</v>
      </c>
      <c r="H202" s="897" t="s">
        <v>55</v>
      </c>
      <c r="I202" s="17" t="s">
        <v>56</v>
      </c>
      <c r="J202" s="64">
        <v>13.8</v>
      </c>
      <c r="K202" s="665" t="s">
        <v>56</v>
      </c>
      <c r="L202" s="665">
        <v>3.5365530229470004</v>
      </c>
      <c r="M202" s="64" t="s">
        <v>56</v>
      </c>
      <c r="N202" s="727" t="s">
        <v>56</v>
      </c>
      <c r="O202" s="548" t="s">
        <v>56</v>
      </c>
      <c r="P202" s="909" t="s">
        <v>56</v>
      </c>
      <c r="Q202" s="203" t="s">
        <v>57</v>
      </c>
      <c r="R202" s="205" t="s">
        <v>57</v>
      </c>
      <c r="S202" s="490">
        <v>0</v>
      </c>
      <c r="T202" s="18">
        <v>0</v>
      </c>
      <c r="U202" s="548" t="s">
        <v>58</v>
      </c>
      <c r="V202" s="18" t="s">
        <v>58</v>
      </c>
      <c r="W202" s="64" t="s">
        <v>58</v>
      </c>
      <c r="X202" s="18" t="s">
        <v>58</v>
      </c>
      <c r="Y202" s="18" t="s">
        <v>58</v>
      </c>
      <c r="Z202" s="18" t="s">
        <v>58</v>
      </c>
      <c r="AA202" s="18" t="s">
        <v>58</v>
      </c>
      <c r="AB202" s="18" t="s">
        <v>58</v>
      </c>
      <c r="AC202" s="18" t="s">
        <v>58</v>
      </c>
      <c r="AD202" s="18" t="s">
        <v>58</v>
      </c>
      <c r="AE202" s="18" t="s">
        <v>58</v>
      </c>
      <c r="AF202" s="18" t="s">
        <v>58</v>
      </c>
      <c r="AG202" s="64" t="s">
        <v>58</v>
      </c>
      <c r="AH202" s="18" t="s">
        <v>58</v>
      </c>
      <c r="AI202" s="64" t="s">
        <v>58</v>
      </c>
      <c r="AJ202" s="18" t="s">
        <v>58</v>
      </c>
      <c r="AK202" s="18" t="s">
        <v>58</v>
      </c>
      <c r="AL202" s="64" t="s">
        <v>58</v>
      </c>
      <c r="AM202" s="18" t="s">
        <v>58</v>
      </c>
      <c r="AN202" s="18" t="s">
        <v>58</v>
      </c>
      <c r="AO202" s="18" t="s">
        <v>58</v>
      </c>
      <c r="AP202" s="64" t="s">
        <v>58</v>
      </c>
      <c r="AQ202" s="64">
        <v>0</v>
      </c>
      <c r="AR202" s="11">
        <v>0</v>
      </c>
      <c r="AS202" s="17" t="s">
        <v>58</v>
      </c>
      <c r="AT202" s="490" t="s">
        <v>58</v>
      </c>
      <c r="AU202" s="64" t="s">
        <v>58</v>
      </c>
      <c r="AV202" s="18" t="s">
        <v>58</v>
      </c>
      <c r="AW202" s="64" t="s">
        <v>58</v>
      </c>
      <c r="AX202" s="18" t="s">
        <v>58</v>
      </c>
      <c r="AY202" s="17" t="s">
        <v>58</v>
      </c>
      <c r="AZ202" s="490" t="s">
        <v>58</v>
      </c>
      <c r="BA202" s="17" t="s">
        <v>58</v>
      </c>
      <c r="BB202" s="18" t="s">
        <v>58</v>
      </c>
      <c r="BC202" s="17" t="s">
        <v>58</v>
      </c>
      <c r="BD202" s="18" t="s">
        <v>58</v>
      </c>
      <c r="BE202" s="17" t="s">
        <v>58</v>
      </c>
      <c r="BF202" s="18" t="s">
        <v>58</v>
      </c>
      <c r="BG202" s="17" t="s">
        <v>58</v>
      </c>
      <c r="BH202" s="18" t="s">
        <v>58</v>
      </c>
      <c r="BI202" s="17" t="s">
        <v>58</v>
      </c>
      <c r="BJ202" s="18" t="s">
        <v>58</v>
      </c>
      <c r="BK202" s="17" t="s">
        <v>58</v>
      </c>
      <c r="BL202" s="17" t="s">
        <v>58</v>
      </c>
      <c r="BM202" s="17" t="s">
        <v>58</v>
      </c>
      <c r="BN202" s="17" t="s">
        <v>58</v>
      </c>
      <c r="BO202" s="18" t="s">
        <v>58</v>
      </c>
      <c r="BP202" s="18" t="s">
        <v>58</v>
      </c>
      <c r="BQ202" s="64">
        <v>0</v>
      </c>
      <c r="BR202" s="18">
        <v>0</v>
      </c>
      <c r="BS202" s="730" t="s">
        <v>56</v>
      </c>
      <c r="BT202" s="17">
        <v>0</v>
      </c>
      <c r="BU202" s="17">
        <v>0</v>
      </c>
      <c r="BV202" s="17">
        <v>0</v>
      </c>
      <c r="BW202" s="17">
        <v>0</v>
      </c>
      <c r="BX202" s="17">
        <v>0</v>
      </c>
      <c r="BY202" s="17">
        <v>0</v>
      </c>
      <c r="BZ202" s="17">
        <v>0</v>
      </c>
      <c r="CA202" s="17">
        <v>0</v>
      </c>
      <c r="CB202" s="17">
        <v>0</v>
      </c>
      <c r="CC202" s="17">
        <v>0</v>
      </c>
      <c r="CD202" s="17">
        <v>0</v>
      </c>
      <c r="CE202" s="17">
        <v>0</v>
      </c>
      <c r="CF202" s="17">
        <v>0</v>
      </c>
      <c r="CG202" s="17">
        <v>0</v>
      </c>
      <c r="CH202" s="17">
        <v>0</v>
      </c>
      <c r="CI202" s="17">
        <v>0</v>
      </c>
      <c r="CJ202" s="17">
        <v>0</v>
      </c>
      <c r="CK202" s="17">
        <v>0</v>
      </c>
      <c r="CL202" s="702">
        <v>0</v>
      </c>
      <c r="CM202" s="702">
        <v>0</v>
      </c>
      <c r="CN202" s="702">
        <v>0</v>
      </c>
      <c r="CO202" s="702">
        <v>0</v>
      </c>
      <c r="CP202" s="702">
        <v>0</v>
      </c>
      <c r="CQ202" s="702">
        <v>0</v>
      </c>
      <c r="CR202" s="704">
        <v>0</v>
      </c>
      <c r="CS202" s="703">
        <v>0</v>
      </c>
      <c r="CT202" s="23" t="s">
        <v>56</v>
      </c>
      <c r="CU202" s="23" t="s">
        <v>56</v>
      </c>
      <c r="CV202" s="23" t="s">
        <v>56</v>
      </c>
      <c r="CW202" s="23" t="s">
        <v>56</v>
      </c>
      <c r="CX202" s="23" t="s">
        <v>56</v>
      </c>
      <c r="CY202" s="23" t="s">
        <v>56</v>
      </c>
      <c r="CZ202" s="23" t="s">
        <v>56</v>
      </c>
      <c r="DA202" s="23" t="s">
        <v>56</v>
      </c>
      <c r="DB202" s="728" t="s">
        <v>56</v>
      </c>
      <c r="DC202" s="10"/>
      <c r="DD202" s="692" t="s">
        <v>56</v>
      </c>
      <c r="DE202" s="120"/>
      <c r="DF202" s="120"/>
      <c r="DG202" s="120"/>
      <c r="DH202" s="140"/>
      <c r="DI202" s="140"/>
      <c r="DJ202" s="140"/>
      <c r="DK202" s="140"/>
      <c r="DL202" s="548" t="s">
        <v>56</v>
      </c>
      <c r="DM202" s="548" t="s">
        <v>56</v>
      </c>
      <c r="DN202" s="203" t="s">
        <v>55</v>
      </c>
      <c r="DO202" s="700" t="s">
        <v>56</v>
      </c>
      <c r="DP202" s="713" t="s">
        <v>56</v>
      </c>
      <c r="DQ202" s="548" t="s">
        <v>56</v>
      </c>
      <c r="DR202" s="673" t="s">
        <v>56</v>
      </c>
      <c r="DS202" s="203" t="s">
        <v>56</v>
      </c>
      <c r="DT202" s="1160" t="s">
        <v>56</v>
      </c>
      <c r="DU202" s="711">
        <v>0</v>
      </c>
      <c r="DV202" s="711">
        <v>100.40718198963761</v>
      </c>
      <c r="DW202" s="711">
        <v>0</v>
      </c>
      <c r="DX202" s="711">
        <v>95.301131488778267</v>
      </c>
      <c r="DY202" s="710">
        <v>0</v>
      </c>
      <c r="DZ202" s="710">
        <v>0.67415976287031454</v>
      </c>
      <c r="EA202" s="710">
        <v>0</v>
      </c>
      <c r="EB202" s="710">
        <v>0.64053915310291643</v>
      </c>
      <c r="EC202" s="236"/>
      <c r="ED202" s="49"/>
      <c r="EE202" s="232"/>
      <c r="EF202" s="700">
        <v>0</v>
      </c>
      <c r="EG202" s="712">
        <v>16356.666666666666</v>
      </c>
      <c r="EH202" s="44"/>
    </row>
    <row r="203" spans="1:138" ht="41.25" customHeight="1" x14ac:dyDescent="0.25">
      <c r="A203" s="871" t="s">
        <v>49</v>
      </c>
      <c r="B203" s="656" t="s">
        <v>96</v>
      </c>
      <c r="C203" s="656" t="s">
        <v>175</v>
      </c>
      <c r="D203" s="691" t="s">
        <v>290</v>
      </c>
      <c r="E203" s="656" t="s">
        <v>177</v>
      </c>
      <c r="F203" s="656" t="s">
        <v>1071</v>
      </c>
      <c r="G203" s="901" t="s">
        <v>177</v>
      </c>
      <c r="H203" s="897" t="s">
        <v>55</v>
      </c>
      <c r="I203" s="17" t="s">
        <v>889</v>
      </c>
      <c r="J203" s="64">
        <v>13.8</v>
      </c>
      <c r="K203" s="665" t="s">
        <v>56</v>
      </c>
      <c r="L203" s="665">
        <v>3.5954545379760003</v>
      </c>
      <c r="M203" s="64">
        <v>0</v>
      </c>
      <c r="N203" s="727" t="s">
        <v>56</v>
      </c>
      <c r="O203" s="548" t="s">
        <v>56</v>
      </c>
      <c r="P203" s="909" t="s">
        <v>56</v>
      </c>
      <c r="Q203" s="203" t="s">
        <v>57</v>
      </c>
      <c r="R203" s="205" t="s">
        <v>57</v>
      </c>
      <c r="S203" s="490">
        <v>0</v>
      </c>
      <c r="T203" s="18">
        <v>0</v>
      </c>
      <c r="U203" s="548" t="s">
        <v>58</v>
      </c>
      <c r="V203" s="18" t="s">
        <v>58</v>
      </c>
      <c r="W203" s="64" t="s">
        <v>58</v>
      </c>
      <c r="X203" s="18" t="s">
        <v>58</v>
      </c>
      <c r="Y203" s="18" t="s">
        <v>58</v>
      </c>
      <c r="Z203" s="18" t="s">
        <v>58</v>
      </c>
      <c r="AA203" s="18" t="s">
        <v>58</v>
      </c>
      <c r="AB203" s="18" t="s">
        <v>58</v>
      </c>
      <c r="AC203" s="18" t="s">
        <v>58</v>
      </c>
      <c r="AD203" s="18" t="s">
        <v>58</v>
      </c>
      <c r="AE203" s="18" t="s">
        <v>58</v>
      </c>
      <c r="AF203" s="18" t="s">
        <v>58</v>
      </c>
      <c r="AG203" s="64" t="s">
        <v>58</v>
      </c>
      <c r="AH203" s="18" t="s">
        <v>58</v>
      </c>
      <c r="AI203" s="64" t="s">
        <v>58</v>
      </c>
      <c r="AJ203" s="18" t="s">
        <v>58</v>
      </c>
      <c r="AK203" s="18" t="s">
        <v>58</v>
      </c>
      <c r="AL203" s="64" t="s">
        <v>58</v>
      </c>
      <c r="AM203" s="18" t="s">
        <v>58</v>
      </c>
      <c r="AN203" s="18" t="s">
        <v>58</v>
      </c>
      <c r="AO203" s="18" t="s">
        <v>58</v>
      </c>
      <c r="AP203" s="64" t="s">
        <v>58</v>
      </c>
      <c r="AQ203" s="64">
        <v>0</v>
      </c>
      <c r="AR203" s="11">
        <v>0</v>
      </c>
      <c r="AS203" s="17" t="s">
        <v>58</v>
      </c>
      <c r="AT203" s="490" t="s">
        <v>58</v>
      </c>
      <c r="AU203" s="64" t="s">
        <v>58</v>
      </c>
      <c r="AV203" s="18" t="s">
        <v>58</v>
      </c>
      <c r="AW203" s="64" t="s">
        <v>58</v>
      </c>
      <c r="AX203" s="18" t="s">
        <v>58</v>
      </c>
      <c r="AY203" s="17" t="s">
        <v>58</v>
      </c>
      <c r="AZ203" s="490" t="s">
        <v>58</v>
      </c>
      <c r="BA203" s="17" t="s">
        <v>58</v>
      </c>
      <c r="BB203" s="18" t="s">
        <v>58</v>
      </c>
      <c r="BC203" s="17" t="s">
        <v>58</v>
      </c>
      <c r="BD203" s="18" t="s">
        <v>58</v>
      </c>
      <c r="BE203" s="17" t="s">
        <v>58</v>
      </c>
      <c r="BF203" s="18" t="s">
        <v>58</v>
      </c>
      <c r="BG203" s="17" t="s">
        <v>58</v>
      </c>
      <c r="BH203" s="18" t="s">
        <v>58</v>
      </c>
      <c r="BI203" s="17" t="s">
        <v>58</v>
      </c>
      <c r="BJ203" s="18" t="s">
        <v>58</v>
      </c>
      <c r="BK203" s="17" t="s">
        <v>58</v>
      </c>
      <c r="BL203" s="17" t="s">
        <v>58</v>
      </c>
      <c r="BM203" s="17" t="s">
        <v>58</v>
      </c>
      <c r="BN203" s="17" t="s">
        <v>58</v>
      </c>
      <c r="BO203" s="18" t="s">
        <v>58</v>
      </c>
      <c r="BP203" s="18" t="s">
        <v>58</v>
      </c>
      <c r="BQ203" s="64">
        <v>0</v>
      </c>
      <c r="BR203" s="18">
        <v>0</v>
      </c>
      <c r="BS203" s="730" t="s">
        <v>56</v>
      </c>
      <c r="BT203" s="17">
        <v>0</v>
      </c>
      <c r="BU203" s="17">
        <v>0</v>
      </c>
      <c r="BV203" s="17">
        <v>0</v>
      </c>
      <c r="BW203" s="17">
        <v>0</v>
      </c>
      <c r="BX203" s="17">
        <v>0</v>
      </c>
      <c r="BY203" s="17">
        <v>0</v>
      </c>
      <c r="BZ203" s="17">
        <v>0</v>
      </c>
      <c r="CA203" s="17">
        <v>0</v>
      </c>
      <c r="CB203" s="17">
        <v>0</v>
      </c>
      <c r="CC203" s="17">
        <v>0</v>
      </c>
      <c r="CD203" s="17">
        <v>0</v>
      </c>
      <c r="CE203" s="17">
        <v>0</v>
      </c>
      <c r="CF203" s="17">
        <v>0</v>
      </c>
      <c r="CG203" s="17">
        <v>0</v>
      </c>
      <c r="CH203" s="17">
        <v>0</v>
      </c>
      <c r="CI203" s="17">
        <v>0</v>
      </c>
      <c r="CJ203" s="17">
        <v>0</v>
      </c>
      <c r="CK203" s="17">
        <v>0</v>
      </c>
      <c r="CL203" s="702">
        <v>0</v>
      </c>
      <c r="CM203" s="702">
        <v>0</v>
      </c>
      <c r="CN203" s="702">
        <v>0</v>
      </c>
      <c r="CO203" s="702">
        <v>0</v>
      </c>
      <c r="CP203" s="702">
        <v>0</v>
      </c>
      <c r="CQ203" s="702">
        <v>0</v>
      </c>
      <c r="CR203" s="704">
        <v>0</v>
      </c>
      <c r="CS203" s="703">
        <v>0</v>
      </c>
      <c r="CT203" s="23" t="s">
        <v>56</v>
      </c>
      <c r="CU203" s="23" t="s">
        <v>56</v>
      </c>
      <c r="CV203" s="23" t="s">
        <v>56</v>
      </c>
      <c r="CW203" s="23" t="s">
        <v>56</v>
      </c>
      <c r="CX203" s="23" t="s">
        <v>56</v>
      </c>
      <c r="CY203" s="23" t="s">
        <v>56</v>
      </c>
      <c r="CZ203" s="23" t="s">
        <v>56</v>
      </c>
      <c r="DA203" s="23" t="s">
        <v>56</v>
      </c>
      <c r="DB203" s="728" t="s">
        <v>56</v>
      </c>
      <c r="DC203" s="10"/>
      <c r="DD203" s="692" t="s">
        <v>56</v>
      </c>
      <c r="DE203" s="120"/>
      <c r="DF203" s="120"/>
      <c r="DG203" s="120"/>
      <c r="DH203" s="140"/>
      <c r="DI203" s="140"/>
      <c r="DJ203" s="140"/>
      <c r="DK203" s="140"/>
      <c r="DL203" s="548" t="s">
        <v>56</v>
      </c>
      <c r="DM203" s="548" t="s">
        <v>56</v>
      </c>
      <c r="DN203" s="203" t="s">
        <v>55</v>
      </c>
      <c r="DO203" s="700" t="s">
        <v>56</v>
      </c>
      <c r="DP203" s="713" t="s">
        <v>56</v>
      </c>
      <c r="DQ203" s="548" t="s">
        <v>56</v>
      </c>
      <c r="DR203" s="673" t="s">
        <v>56</v>
      </c>
      <c r="DS203" s="203" t="s">
        <v>56</v>
      </c>
      <c r="DT203" s="1160" t="s">
        <v>56</v>
      </c>
      <c r="DU203" s="711">
        <v>0</v>
      </c>
      <c r="DV203" s="711">
        <v>0</v>
      </c>
      <c r="DW203" s="711">
        <v>0</v>
      </c>
      <c r="DX203" s="711">
        <v>0</v>
      </c>
      <c r="DY203" s="710">
        <v>0</v>
      </c>
      <c r="DZ203" s="710">
        <v>0</v>
      </c>
      <c r="EA203" s="710">
        <v>0</v>
      </c>
      <c r="EB203" s="710">
        <v>0</v>
      </c>
      <c r="EC203" s="236"/>
      <c r="ED203" s="49"/>
      <c r="EE203" s="232"/>
      <c r="EF203" s="700">
        <v>0</v>
      </c>
      <c r="EG203" s="712">
        <v>0</v>
      </c>
      <c r="EH203" s="44"/>
    </row>
    <row r="204" spans="1:138" ht="41.25" customHeight="1" x14ac:dyDescent="0.25">
      <c r="A204" s="871" t="s">
        <v>49</v>
      </c>
      <c r="B204" s="656" t="s">
        <v>96</v>
      </c>
      <c r="C204" s="656" t="s">
        <v>175</v>
      </c>
      <c r="D204" s="691" t="s">
        <v>290</v>
      </c>
      <c r="E204" s="656" t="s">
        <v>177</v>
      </c>
      <c r="F204" s="656" t="s">
        <v>1072</v>
      </c>
      <c r="G204" s="901" t="s">
        <v>177</v>
      </c>
      <c r="H204" s="897" t="s">
        <v>55</v>
      </c>
      <c r="I204" s="17" t="s">
        <v>860</v>
      </c>
      <c r="J204" s="64">
        <v>13.8</v>
      </c>
      <c r="K204" s="665" t="s">
        <v>56</v>
      </c>
      <c r="L204" s="665">
        <v>5.3784090797220001</v>
      </c>
      <c r="M204" s="64">
        <v>18</v>
      </c>
      <c r="N204" s="727" t="s">
        <v>56</v>
      </c>
      <c r="O204" s="548" t="s">
        <v>56</v>
      </c>
      <c r="P204" s="909" t="s">
        <v>56</v>
      </c>
      <c r="Q204" s="203" t="s">
        <v>57</v>
      </c>
      <c r="R204" s="205" t="s">
        <v>57</v>
      </c>
      <c r="S204" s="490">
        <v>0</v>
      </c>
      <c r="T204" s="18">
        <v>0</v>
      </c>
      <c r="U204" s="548">
        <v>0</v>
      </c>
      <c r="V204" s="18">
        <v>0</v>
      </c>
      <c r="W204" s="64">
        <v>0</v>
      </c>
      <c r="X204" s="18">
        <v>0</v>
      </c>
      <c r="Y204" s="18">
        <v>0</v>
      </c>
      <c r="Z204" s="18">
        <v>0</v>
      </c>
      <c r="AA204" s="18">
        <v>0</v>
      </c>
      <c r="AB204" s="18">
        <v>0</v>
      </c>
      <c r="AC204" s="18">
        <v>0</v>
      </c>
      <c r="AD204" s="18">
        <v>0</v>
      </c>
      <c r="AE204" s="18">
        <v>0</v>
      </c>
      <c r="AF204" s="18">
        <v>0</v>
      </c>
      <c r="AG204" s="64">
        <v>1</v>
      </c>
      <c r="AH204" s="18">
        <v>1</v>
      </c>
      <c r="AI204" s="64">
        <v>0</v>
      </c>
      <c r="AJ204" s="18">
        <v>0</v>
      </c>
      <c r="AK204" s="18">
        <v>0</v>
      </c>
      <c r="AL204" s="64">
        <v>0</v>
      </c>
      <c r="AM204" s="18">
        <v>0</v>
      </c>
      <c r="AN204" s="18" t="s">
        <v>58</v>
      </c>
      <c r="AO204" s="18">
        <v>0</v>
      </c>
      <c r="AP204" s="64">
        <v>0</v>
      </c>
      <c r="AQ204" s="64">
        <v>1</v>
      </c>
      <c r="AR204" s="11">
        <v>1</v>
      </c>
      <c r="AS204" s="17">
        <v>0</v>
      </c>
      <c r="AT204" s="490">
        <v>0</v>
      </c>
      <c r="AU204" s="64">
        <v>0</v>
      </c>
      <c r="AV204" s="18">
        <v>0</v>
      </c>
      <c r="AW204" s="64">
        <v>0</v>
      </c>
      <c r="AX204" s="18">
        <v>0</v>
      </c>
      <c r="AY204" s="17">
        <v>0</v>
      </c>
      <c r="AZ204" s="490">
        <v>0</v>
      </c>
      <c r="BA204" s="17">
        <v>0</v>
      </c>
      <c r="BB204" s="18">
        <v>0</v>
      </c>
      <c r="BC204" s="17">
        <v>0</v>
      </c>
      <c r="BD204" s="18">
        <v>0</v>
      </c>
      <c r="BE204" s="17">
        <v>0</v>
      </c>
      <c r="BF204" s="18">
        <v>0</v>
      </c>
      <c r="BG204" s="17">
        <v>75</v>
      </c>
      <c r="BH204" s="18">
        <v>75</v>
      </c>
      <c r="BI204" s="17">
        <v>0</v>
      </c>
      <c r="BJ204" s="18">
        <v>0</v>
      </c>
      <c r="BK204" s="17">
        <v>0</v>
      </c>
      <c r="BL204" s="17" t="s">
        <v>58</v>
      </c>
      <c r="BM204" s="17">
        <v>0</v>
      </c>
      <c r="BN204" s="17" t="s">
        <v>58</v>
      </c>
      <c r="BO204" s="18">
        <v>0</v>
      </c>
      <c r="BP204" s="18">
        <v>0</v>
      </c>
      <c r="BQ204" s="64">
        <v>75</v>
      </c>
      <c r="BR204" s="18">
        <v>75</v>
      </c>
      <c r="BS204" s="730" t="s">
        <v>56</v>
      </c>
      <c r="BT204" s="17">
        <v>0</v>
      </c>
      <c r="BU204" s="17">
        <v>0</v>
      </c>
      <c r="BV204" s="17">
        <v>0</v>
      </c>
      <c r="BW204" s="17">
        <v>0</v>
      </c>
      <c r="BX204" s="17">
        <v>0</v>
      </c>
      <c r="BY204" s="17">
        <v>0</v>
      </c>
      <c r="BZ204" s="17">
        <v>0</v>
      </c>
      <c r="CA204" s="17">
        <v>0</v>
      </c>
      <c r="CB204" s="17">
        <v>0</v>
      </c>
      <c r="CC204" s="17">
        <v>0</v>
      </c>
      <c r="CD204" s="17">
        <v>0</v>
      </c>
      <c r="CE204" s="17">
        <v>0</v>
      </c>
      <c r="CF204" s="17">
        <v>0</v>
      </c>
      <c r="CG204" s="17">
        <v>0</v>
      </c>
      <c r="CH204" s="17">
        <v>378431.99999999994</v>
      </c>
      <c r="CI204" s="17">
        <v>378431.99999999994</v>
      </c>
      <c r="CJ204" s="17">
        <v>0</v>
      </c>
      <c r="CK204" s="17">
        <v>0</v>
      </c>
      <c r="CL204" s="702">
        <v>0</v>
      </c>
      <c r="CM204" s="702">
        <v>0</v>
      </c>
      <c r="CN204" s="702">
        <v>0</v>
      </c>
      <c r="CO204" s="702">
        <v>0</v>
      </c>
      <c r="CP204" s="702">
        <v>0</v>
      </c>
      <c r="CQ204" s="702">
        <v>0</v>
      </c>
      <c r="CR204" s="704">
        <v>378431.99999999994</v>
      </c>
      <c r="CS204" s="703">
        <v>378431.99999999994</v>
      </c>
      <c r="CT204" s="23" t="s">
        <v>56</v>
      </c>
      <c r="CU204" s="23" t="s">
        <v>56</v>
      </c>
      <c r="CV204" s="23" t="s">
        <v>56</v>
      </c>
      <c r="CW204" s="23" t="s">
        <v>56</v>
      </c>
      <c r="CX204" s="23" t="s">
        <v>56</v>
      </c>
      <c r="CY204" s="23" t="s">
        <v>56</v>
      </c>
      <c r="CZ204" s="23" t="s">
        <v>56</v>
      </c>
      <c r="DA204" s="23" t="s">
        <v>56</v>
      </c>
      <c r="DB204" s="728" t="s">
        <v>56</v>
      </c>
      <c r="DC204" s="10"/>
      <c r="DD204" s="692" t="s">
        <v>56</v>
      </c>
      <c r="DE204" s="120"/>
      <c r="DF204" s="120"/>
      <c r="DG204" s="120"/>
      <c r="DH204" s="140"/>
      <c r="DI204" s="140"/>
      <c r="DJ204" s="140"/>
      <c r="DK204" s="140"/>
      <c r="DL204" s="548" t="s">
        <v>56</v>
      </c>
      <c r="DM204" s="548" t="s">
        <v>56</v>
      </c>
      <c r="DN204" s="203" t="s">
        <v>55</v>
      </c>
      <c r="DO204" s="700" t="s">
        <v>56</v>
      </c>
      <c r="DP204" s="713" t="s">
        <v>56</v>
      </c>
      <c r="DQ204" s="548" t="s">
        <v>56</v>
      </c>
      <c r="DR204" s="673" t="s">
        <v>56</v>
      </c>
      <c r="DS204" s="203" t="s">
        <v>56</v>
      </c>
      <c r="DT204" s="1160" t="s">
        <v>56</v>
      </c>
      <c r="DU204" s="711">
        <v>1.6842105263157894</v>
      </c>
      <c r="DV204" s="711">
        <v>171.35155195681472</v>
      </c>
      <c r="DW204" s="711">
        <v>1.7140350877193</v>
      </c>
      <c r="DX204" s="711">
        <v>172.61929824561398</v>
      </c>
      <c r="DY204" s="710">
        <v>5.2631578947368418E-2</v>
      </c>
      <c r="DZ204" s="710">
        <v>1.1464237516869078</v>
      </c>
      <c r="EA204" s="710">
        <v>5.2631578947368397E-2</v>
      </c>
      <c r="EB204" s="710">
        <v>1.1332658569500675</v>
      </c>
      <c r="EC204" s="236"/>
      <c r="ED204" s="49"/>
      <c r="EE204" s="232"/>
      <c r="EF204" s="700">
        <v>32</v>
      </c>
      <c r="EG204" s="712">
        <v>-32</v>
      </c>
      <c r="EH204" s="44"/>
    </row>
    <row r="205" spans="1:138" ht="41.25" customHeight="1" x14ac:dyDescent="0.25">
      <c r="A205" s="871" t="s">
        <v>49</v>
      </c>
      <c r="B205" s="656" t="s">
        <v>96</v>
      </c>
      <c r="C205" s="656" t="s">
        <v>175</v>
      </c>
      <c r="D205" s="691" t="s">
        <v>290</v>
      </c>
      <c r="E205" s="656" t="s">
        <v>177</v>
      </c>
      <c r="F205" s="656" t="s">
        <v>1073</v>
      </c>
      <c r="G205" s="901" t="s">
        <v>177</v>
      </c>
      <c r="H205" s="897" t="s">
        <v>55</v>
      </c>
      <c r="I205" s="17" t="s">
        <v>860</v>
      </c>
      <c r="J205" s="64">
        <v>13.8</v>
      </c>
      <c r="K205" s="665">
        <v>7.3858110536352068</v>
      </c>
      <c r="L205" s="665">
        <v>2.7873106002629999</v>
      </c>
      <c r="M205" s="64">
        <v>296</v>
      </c>
      <c r="N205" s="726">
        <v>34475285.880000003</v>
      </c>
      <c r="O205" s="548" t="s">
        <v>874</v>
      </c>
      <c r="P205" s="909">
        <v>8.7721445199999994</v>
      </c>
      <c r="Q205" s="203" t="s">
        <v>57</v>
      </c>
      <c r="R205" s="205" t="s">
        <v>57</v>
      </c>
      <c r="S205" s="490">
        <v>0</v>
      </c>
      <c r="T205" s="18">
        <v>0</v>
      </c>
      <c r="U205" s="548">
        <v>0</v>
      </c>
      <c r="V205" s="18">
        <v>0</v>
      </c>
      <c r="W205" s="64">
        <v>0</v>
      </c>
      <c r="X205" s="18">
        <v>0</v>
      </c>
      <c r="Y205" s="18">
        <v>0</v>
      </c>
      <c r="Z205" s="18">
        <v>0</v>
      </c>
      <c r="AA205" s="18">
        <v>0</v>
      </c>
      <c r="AB205" s="18">
        <v>0</v>
      </c>
      <c r="AC205" s="18">
        <v>0</v>
      </c>
      <c r="AD205" s="18">
        <v>0</v>
      </c>
      <c r="AE205" s="18">
        <v>0</v>
      </c>
      <c r="AF205" s="18">
        <v>0</v>
      </c>
      <c r="AG205" s="64">
        <v>0</v>
      </c>
      <c r="AH205" s="18">
        <v>0</v>
      </c>
      <c r="AI205" s="64">
        <v>0</v>
      </c>
      <c r="AJ205" s="18">
        <v>0</v>
      </c>
      <c r="AK205" s="18">
        <v>1</v>
      </c>
      <c r="AL205" s="64">
        <v>1</v>
      </c>
      <c r="AM205" s="18">
        <v>0</v>
      </c>
      <c r="AN205" s="18" t="s">
        <v>58</v>
      </c>
      <c r="AO205" s="18">
        <v>0</v>
      </c>
      <c r="AP205" s="64">
        <v>0</v>
      </c>
      <c r="AQ205" s="64">
        <v>1</v>
      </c>
      <c r="AR205" s="11">
        <v>1</v>
      </c>
      <c r="AS205" s="17">
        <v>0</v>
      </c>
      <c r="AT205" s="490">
        <v>0</v>
      </c>
      <c r="AU205" s="64">
        <v>0</v>
      </c>
      <c r="AV205" s="18">
        <v>0</v>
      </c>
      <c r="AW205" s="64">
        <v>0</v>
      </c>
      <c r="AX205" s="18">
        <v>0</v>
      </c>
      <c r="AY205" s="17">
        <v>0</v>
      </c>
      <c r="AZ205" s="490">
        <v>0</v>
      </c>
      <c r="BA205" s="17">
        <v>0</v>
      </c>
      <c r="BB205" s="18">
        <v>0</v>
      </c>
      <c r="BC205" s="17">
        <v>0</v>
      </c>
      <c r="BD205" s="18">
        <v>0</v>
      </c>
      <c r="BE205" s="17">
        <v>0</v>
      </c>
      <c r="BF205" s="18">
        <v>0</v>
      </c>
      <c r="BG205" s="17">
        <v>0</v>
      </c>
      <c r="BH205" s="18">
        <v>0</v>
      </c>
      <c r="BI205" s="17">
        <v>0</v>
      </c>
      <c r="BJ205" s="18">
        <v>0</v>
      </c>
      <c r="BK205" s="17">
        <v>140</v>
      </c>
      <c r="BL205" s="17">
        <v>140</v>
      </c>
      <c r="BM205" s="17">
        <v>0</v>
      </c>
      <c r="BN205" s="17" t="s">
        <v>58</v>
      </c>
      <c r="BO205" s="18">
        <v>0</v>
      </c>
      <c r="BP205" s="18">
        <v>0</v>
      </c>
      <c r="BQ205" s="64">
        <v>140</v>
      </c>
      <c r="BR205" s="18">
        <v>140</v>
      </c>
      <c r="BS205" s="729">
        <v>1.5959609384091637E-2</v>
      </c>
      <c r="BT205" s="17">
        <v>0</v>
      </c>
      <c r="BU205" s="17">
        <v>0</v>
      </c>
      <c r="BV205" s="17">
        <v>0</v>
      </c>
      <c r="BW205" s="17">
        <v>0</v>
      </c>
      <c r="BX205" s="17">
        <v>0</v>
      </c>
      <c r="BY205" s="17">
        <v>0</v>
      </c>
      <c r="BZ205" s="17">
        <v>0</v>
      </c>
      <c r="CA205" s="17">
        <v>0</v>
      </c>
      <c r="CB205" s="17">
        <v>0</v>
      </c>
      <c r="CC205" s="17">
        <v>0</v>
      </c>
      <c r="CD205" s="17">
        <v>0</v>
      </c>
      <c r="CE205" s="17">
        <v>0</v>
      </c>
      <c r="CF205" s="17">
        <v>0</v>
      </c>
      <c r="CG205" s="17">
        <v>0</v>
      </c>
      <c r="CH205" s="17">
        <v>0</v>
      </c>
      <c r="CI205" s="17">
        <v>0</v>
      </c>
      <c r="CJ205" s="17">
        <v>0</v>
      </c>
      <c r="CK205" s="17">
        <v>0</v>
      </c>
      <c r="CL205" s="702">
        <v>164337.60000000001</v>
      </c>
      <c r="CM205" s="702">
        <v>164337.60000000001</v>
      </c>
      <c r="CN205" s="702">
        <v>0</v>
      </c>
      <c r="CO205" s="702">
        <v>0</v>
      </c>
      <c r="CP205" s="702">
        <v>0</v>
      </c>
      <c r="CQ205" s="702">
        <v>0</v>
      </c>
      <c r="CR205" s="704">
        <v>164337.60000000001</v>
      </c>
      <c r="CS205" s="703">
        <v>164337.60000000001</v>
      </c>
      <c r="CT205" s="23" t="s">
        <v>56</v>
      </c>
      <c r="CU205" s="23" t="s">
        <v>56</v>
      </c>
      <c r="CV205" s="23" t="s">
        <v>56</v>
      </c>
      <c r="CW205" s="23" t="s">
        <v>56</v>
      </c>
      <c r="CX205" s="23" t="s">
        <v>56</v>
      </c>
      <c r="CY205" s="23" t="s">
        <v>56</v>
      </c>
      <c r="CZ205" s="23" t="s">
        <v>56</v>
      </c>
      <c r="DA205" s="23" t="s">
        <v>56</v>
      </c>
      <c r="DB205" s="728" t="s">
        <v>56</v>
      </c>
      <c r="DC205" s="10"/>
      <c r="DD205" s="692">
        <v>8.7721445199999994</v>
      </c>
      <c r="DE205" s="120"/>
      <c r="DF205" s="120"/>
      <c r="DG205" s="120"/>
      <c r="DH205" s="140"/>
      <c r="DI205" s="140"/>
      <c r="DJ205" s="140"/>
      <c r="DK205" s="140"/>
      <c r="DL205" s="548" t="s">
        <v>56</v>
      </c>
      <c r="DM205" s="548" t="s">
        <v>56</v>
      </c>
      <c r="DN205" s="203" t="s">
        <v>55</v>
      </c>
      <c r="DO205" s="700" t="s">
        <v>56</v>
      </c>
      <c r="DP205" s="713" t="s">
        <v>56</v>
      </c>
      <c r="DQ205" s="548" t="s">
        <v>56</v>
      </c>
      <c r="DR205" s="673" t="s">
        <v>56</v>
      </c>
      <c r="DS205" s="203" t="s">
        <v>56</v>
      </c>
      <c r="DT205" s="1160" t="s">
        <v>56</v>
      </c>
      <c r="DU205" s="711">
        <v>0</v>
      </c>
      <c r="DV205" s="711">
        <v>34.647197033071969</v>
      </c>
      <c r="DW205" s="711">
        <v>0</v>
      </c>
      <c r="DX205" s="711">
        <v>34.284546654482831</v>
      </c>
      <c r="DY205" s="710">
        <v>0</v>
      </c>
      <c r="DZ205" s="710">
        <v>0.33737879873999582</v>
      </c>
      <c r="EA205" s="710">
        <v>0</v>
      </c>
      <c r="EB205" s="710">
        <v>0.33385792127796382</v>
      </c>
      <c r="EC205" s="236"/>
      <c r="ED205" s="49"/>
      <c r="EE205" s="232"/>
      <c r="EF205" s="700">
        <v>0</v>
      </c>
      <c r="EG205" s="712">
        <v>0</v>
      </c>
      <c r="EH205" s="44"/>
    </row>
    <row r="206" spans="1:138" ht="41.25" customHeight="1" x14ac:dyDescent="0.25">
      <c r="A206" s="871" t="s">
        <v>49</v>
      </c>
      <c r="B206" s="656" t="s">
        <v>96</v>
      </c>
      <c r="C206" s="656" t="s">
        <v>175</v>
      </c>
      <c r="D206" s="691" t="s">
        <v>1009</v>
      </c>
      <c r="E206" s="656" t="s">
        <v>177</v>
      </c>
      <c r="F206" s="656" t="s">
        <v>1074</v>
      </c>
      <c r="G206" s="901" t="s">
        <v>177</v>
      </c>
      <c r="H206" s="897" t="s">
        <v>55</v>
      </c>
      <c r="I206" s="17" t="s">
        <v>860</v>
      </c>
      <c r="J206" s="64">
        <v>13.8</v>
      </c>
      <c r="K206" s="665">
        <v>6.3102075021349338</v>
      </c>
      <c r="L206" s="665">
        <v>2.7683712063630002</v>
      </c>
      <c r="M206" s="64">
        <v>0</v>
      </c>
      <c r="N206" s="731">
        <v>0</v>
      </c>
      <c r="O206" s="548" t="s">
        <v>874</v>
      </c>
      <c r="P206" s="909">
        <v>0</v>
      </c>
      <c r="Q206" s="203" t="s">
        <v>57</v>
      </c>
      <c r="R206" s="205" t="s">
        <v>57</v>
      </c>
      <c r="S206" s="490">
        <v>0</v>
      </c>
      <c r="T206" s="18">
        <v>0</v>
      </c>
      <c r="U206" s="548" t="s">
        <v>58</v>
      </c>
      <c r="V206" s="18" t="s">
        <v>58</v>
      </c>
      <c r="W206" s="64" t="s">
        <v>58</v>
      </c>
      <c r="X206" s="18" t="s">
        <v>58</v>
      </c>
      <c r="Y206" s="18" t="s">
        <v>58</v>
      </c>
      <c r="Z206" s="18" t="s">
        <v>58</v>
      </c>
      <c r="AA206" s="18" t="s">
        <v>58</v>
      </c>
      <c r="AB206" s="18" t="s">
        <v>58</v>
      </c>
      <c r="AC206" s="18" t="s">
        <v>58</v>
      </c>
      <c r="AD206" s="18" t="s">
        <v>58</v>
      </c>
      <c r="AE206" s="18" t="s">
        <v>58</v>
      </c>
      <c r="AF206" s="18" t="s">
        <v>58</v>
      </c>
      <c r="AG206" s="64" t="s">
        <v>58</v>
      </c>
      <c r="AH206" s="18" t="s">
        <v>58</v>
      </c>
      <c r="AI206" s="64" t="s">
        <v>58</v>
      </c>
      <c r="AJ206" s="18" t="s">
        <v>58</v>
      </c>
      <c r="AK206" s="18" t="s">
        <v>58</v>
      </c>
      <c r="AL206" s="64" t="s">
        <v>58</v>
      </c>
      <c r="AM206" s="18" t="s">
        <v>58</v>
      </c>
      <c r="AN206" s="18" t="s">
        <v>58</v>
      </c>
      <c r="AO206" s="18" t="s">
        <v>58</v>
      </c>
      <c r="AP206" s="64" t="s">
        <v>58</v>
      </c>
      <c r="AQ206" s="64">
        <v>0</v>
      </c>
      <c r="AR206" s="11">
        <v>0</v>
      </c>
      <c r="AS206" s="17" t="s">
        <v>58</v>
      </c>
      <c r="AT206" s="490" t="s">
        <v>58</v>
      </c>
      <c r="AU206" s="64" t="s">
        <v>58</v>
      </c>
      <c r="AV206" s="18" t="s">
        <v>58</v>
      </c>
      <c r="AW206" s="64" t="s">
        <v>58</v>
      </c>
      <c r="AX206" s="18" t="s">
        <v>58</v>
      </c>
      <c r="AY206" s="17" t="s">
        <v>58</v>
      </c>
      <c r="AZ206" s="490" t="s">
        <v>58</v>
      </c>
      <c r="BA206" s="17" t="s">
        <v>58</v>
      </c>
      <c r="BB206" s="18" t="s">
        <v>58</v>
      </c>
      <c r="BC206" s="17" t="s">
        <v>58</v>
      </c>
      <c r="BD206" s="18" t="s">
        <v>58</v>
      </c>
      <c r="BE206" s="17" t="s">
        <v>58</v>
      </c>
      <c r="BF206" s="18" t="s">
        <v>58</v>
      </c>
      <c r="BG206" s="17" t="s">
        <v>58</v>
      </c>
      <c r="BH206" s="18" t="s">
        <v>58</v>
      </c>
      <c r="BI206" s="17" t="s">
        <v>58</v>
      </c>
      <c r="BJ206" s="18" t="s">
        <v>58</v>
      </c>
      <c r="BK206" s="17" t="s">
        <v>58</v>
      </c>
      <c r="BL206" s="17" t="s">
        <v>58</v>
      </c>
      <c r="BM206" s="17" t="s">
        <v>58</v>
      </c>
      <c r="BN206" s="17" t="s">
        <v>58</v>
      </c>
      <c r="BO206" s="18" t="s">
        <v>58</v>
      </c>
      <c r="BP206" s="18" t="s">
        <v>58</v>
      </c>
      <c r="BQ206" s="64">
        <v>0</v>
      </c>
      <c r="BR206" s="18">
        <v>0</v>
      </c>
      <c r="BS206" s="729">
        <v>0</v>
      </c>
      <c r="BT206" s="17">
        <v>0</v>
      </c>
      <c r="BU206" s="17">
        <v>0</v>
      </c>
      <c r="BV206" s="17">
        <v>0</v>
      </c>
      <c r="BW206" s="17">
        <v>0</v>
      </c>
      <c r="BX206" s="17">
        <v>0</v>
      </c>
      <c r="BY206" s="17">
        <v>0</v>
      </c>
      <c r="BZ206" s="17">
        <v>0</v>
      </c>
      <c r="CA206" s="17">
        <v>0</v>
      </c>
      <c r="CB206" s="17">
        <v>0</v>
      </c>
      <c r="CC206" s="17">
        <v>0</v>
      </c>
      <c r="CD206" s="17">
        <v>0</v>
      </c>
      <c r="CE206" s="17">
        <v>0</v>
      </c>
      <c r="CF206" s="17">
        <v>0</v>
      </c>
      <c r="CG206" s="17">
        <v>0</v>
      </c>
      <c r="CH206" s="17">
        <v>0</v>
      </c>
      <c r="CI206" s="17">
        <v>0</v>
      </c>
      <c r="CJ206" s="17">
        <v>0</v>
      </c>
      <c r="CK206" s="17">
        <v>0</v>
      </c>
      <c r="CL206" s="702">
        <v>0</v>
      </c>
      <c r="CM206" s="702">
        <v>0</v>
      </c>
      <c r="CN206" s="702">
        <v>0</v>
      </c>
      <c r="CO206" s="702">
        <v>0</v>
      </c>
      <c r="CP206" s="702">
        <v>0</v>
      </c>
      <c r="CQ206" s="702">
        <v>0</v>
      </c>
      <c r="CR206" s="704">
        <v>0</v>
      </c>
      <c r="CS206" s="703">
        <v>0</v>
      </c>
      <c r="CT206" s="23">
        <v>1</v>
      </c>
      <c r="CU206" s="23">
        <v>8</v>
      </c>
      <c r="CV206" s="23" t="s">
        <v>177</v>
      </c>
      <c r="CW206" s="23">
        <v>8</v>
      </c>
      <c r="CX206" s="23">
        <v>48</v>
      </c>
      <c r="CY206" s="23">
        <v>0</v>
      </c>
      <c r="CZ206" s="23">
        <v>0</v>
      </c>
      <c r="DA206" s="23" t="s">
        <v>911</v>
      </c>
      <c r="DB206" s="728" t="s">
        <v>56</v>
      </c>
      <c r="DC206" s="10"/>
      <c r="DD206" s="692">
        <v>0</v>
      </c>
      <c r="DE206" s="120"/>
      <c r="DF206" s="120"/>
      <c r="DG206" s="120"/>
      <c r="DH206" s="140"/>
      <c r="DI206" s="140"/>
      <c r="DJ206" s="140"/>
      <c r="DK206" s="140"/>
      <c r="DL206" s="548" t="s">
        <v>56</v>
      </c>
      <c r="DM206" s="548" t="s">
        <v>56</v>
      </c>
      <c r="DN206" s="203" t="s">
        <v>55</v>
      </c>
      <c r="DO206" s="700" t="s">
        <v>56</v>
      </c>
      <c r="DP206" s="713" t="s">
        <v>56</v>
      </c>
      <c r="DQ206" s="548" t="s">
        <v>56</v>
      </c>
      <c r="DR206" s="673" t="s">
        <v>56</v>
      </c>
      <c r="DS206" s="203" t="s">
        <v>56</v>
      </c>
      <c r="DT206" s="1160" t="s">
        <v>56</v>
      </c>
      <c r="DU206" s="711">
        <v>0</v>
      </c>
      <c r="DV206" s="711">
        <v>7.9356622998544495</v>
      </c>
      <c r="DW206" s="711">
        <v>0</v>
      </c>
      <c r="DX206" s="711">
        <v>7.666666666666667</v>
      </c>
      <c r="DY206" s="710">
        <v>0</v>
      </c>
      <c r="DZ206" s="710">
        <v>8.5735080058224264E-2</v>
      </c>
      <c r="EA206" s="710">
        <v>0</v>
      </c>
      <c r="EB206" s="710">
        <v>8.3333333333333329E-2</v>
      </c>
      <c r="EC206" s="236"/>
      <c r="ED206" s="49"/>
      <c r="EE206" s="232"/>
      <c r="EF206" s="700">
        <v>0</v>
      </c>
      <c r="EG206" s="712">
        <v>153.33333333333334</v>
      </c>
      <c r="EH206" s="44"/>
    </row>
    <row r="207" spans="1:138" ht="41.25" customHeight="1" x14ac:dyDescent="0.25">
      <c r="A207" s="871" t="s">
        <v>49</v>
      </c>
      <c r="B207" s="656" t="s">
        <v>96</v>
      </c>
      <c r="C207" s="656" t="s">
        <v>175</v>
      </c>
      <c r="D207" s="691" t="s">
        <v>176</v>
      </c>
      <c r="E207" s="656" t="s">
        <v>177</v>
      </c>
      <c r="F207" s="656" t="s">
        <v>1075</v>
      </c>
      <c r="G207" s="901" t="s">
        <v>177</v>
      </c>
      <c r="H207" s="897" t="s">
        <v>55</v>
      </c>
      <c r="I207" s="17" t="s">
        <v>889</v>
      </c>
      <c r="J207" s="64">
        <v>13.8</v>
      </c>
      <c r="K207" s="665" t="s">
        <v>56</v>
      </c>
      <c r="L207" s="665">
        <v>3.0958333268940001</v>
      </c>
      <c r="M207" s="64">
        <v>100</v>
      </c>
      <c r="N207" s="727" t="s">
        <v>56</v>
      </c>
      <c r="O207" s="548" t="s">
        <v>56</v>
      </c>
      <c r="P207" s="909" t="s">
        <v>56</v>
      </c>
      <c r="Q207" s="203" t="s">
        <v>57</v>
      </c>
      <c r="R207" s="205" t="s">
        <v>57</v>
      </c>
      <c r="S207" s="490">
        <v>0</v>
      </c>
      <c r="T207" s="18">
        <v>0</v>
      </c>
      <c r="U207" s="548">
        <v>0</v>
      </c>
      <c r="V207" s="18">
        <v>0</v>
      </c>
      <c r="W207" s="64">
        <v>0</v>
      </c>
      <c r="X207" s="18">
        <v>0</v>
      </c>
      <c r="Y207" s="18">
        <v>0</v>
      </c>
      <c r="Z207" s="18">
        <v>0</v>
      </c>
      <c r="AA207" s="18">
        <v>0</v>
      </c>
      <c r="AB207" s="18">
        <v>0</v>
      </c>
      <c r="AC207" s="18">
        <v>0</v>
      </c>
      <c r="AD207" s="18">
        <v>0</v>
      </c>
      <c r="AE207" s="18">
        <v>0</v>
      </c>
      <c r="AF207" s="18">
        <v>0</v>
      </c>
      <c r="AG207" s="64">
        <v>0</v>
      </c>
      <c r="AH207" s="18">
        <v>0</v>
      </c>
      <c r="AI207" s="64">
        <v>0</v>
      </c>
      <c r="AJ207" s="18">
        <v>0</v>
      </c>
      <c r="AK207" s="18">
        <v>1</v>
      </c>
      <c r="AL207" s="64">
        <v>1</v>
      </c>
      <c r="AM207" s="18">
        <v>0</v>
      </c>
      <c r="AN207" s="18" t="s">
        <v>58</v>
      </c>
      <c r="AO207" s="18">
        <v>0</v>
      </c>
      <c r="AP207" s="64">
        <v>0</v>
      </c>
      <c r="AQ207" s="64">
        <v>1</v>
      </c>
      <c r="AR207" s="11">
        <v>1</v>
      </c>
      <c r="AS207" s="17">
        <v>0</v>
      </c>
      <c r="AT207" s="490">
        <v>0</v>
      </c>
      <c r="AU207" s="64">
        <v>0</v>
      </c>
      <c r="AV207" s="18">
        <v>0</v>
      </c>
      <c r="AW207" s="64">
        <v>0</v>
      </c>
      <c r="AX207" s="18">
        <v>0</v>
      </c>
      <c r="AY207" s="17">
        <v>0</v>
      </c>
      <c r="AZ207" s="490">
        <v>0</v>
      </c>
      <c r="BA207" s="17">
        <v>0</v>
      </c>
      <c r="BB207" s="18">
        <v>0</v>
      </c>
      <c r="BC207" s="17">
        <v>0</v>
      </c>
      <c r="BD207" s="18">
        <v>0</v>
      </c>
      <c r="BE207" s="17">
        <v>0</v>
      </c>
      <c r="BF207" s="18">
        <v>0</v>
      </c>
      <c r="BG207" s="17">
        <v>0</v>
      </c>
      <c r="BH207" s="18">
        <v>0</v>
      </c>
      <c r="BI207" s="17">
        <v>0</v>
      </c>
      <c r="BJ207" s="18">
        <v>0</v>
      </c>
      <c r="BK207" s="17">
        <v>0.96</v>
      </c>
      <c r="BL207" s="17">
        <v>0.96</v>
      </c>
      <c r="BM207" s="17">
        <v>0</v>
      </c>
      <c r="BN207" s="17" t="s">
        <v>58</v>
      </c>
      <c r="BO207" s="18">
        <v>0</v>
      </c>
      <c r="BP207" s="18">
        <v>0</v>
      </c>
      <c r="BQ207" s="64">
        <v>0.96</v>
      </c>
      <c r="BR207" s="18">
        <v>0.96</v>
      </c>
      <c r="BS207" s="730" t="s">
        <v>56</v>
      </c>
      <c r="BT207" s="17">
        <v>0</v>
      </c>
      <c r="BU207" s="17">
        <v>0</v>
      </c>
      <c r="BV207" s="17">
        <v>0</v>
      </c>
      <c r="BW207" s="17">
        <v>0</v>
      </c>
      <c r="BX207" s="17">
        <v>0</v>
      </c>
      <c r="BY207" s="17">
        <v>0</v>
      </c>
      <c r="BZ207" s="17">
        <v>0</v>
      </c>
      <c r="CA207" s="17">
        <v>0</v>
      </c>
      <c r="CB207" s="17">
        <v>0</v>
      </c>
      <c r="CC207" s="17">
        <v>0</v>
      </c>
      <c r="CD207" s="17">
        <v>0</v>
      </c>
      <c r="CE207" s="17">
        <v>0</v>
      </c>
      <c r="CF207" s="17">
        <v>0</v>
      </c>
      <c r="CG207" s="17">
        <v>0</v>
      </c>
      <c r="CH207" s="17">
        <v>0</v>
      </c>
      <c r="CI207" s="17">
        <v>0</v>
      </c>
      <c r="CJ207" s="17">
        <v>0</v>
      </c>
      <c r="CK207" s="17">
        <v>0</v>
      </c>
      <c r="CL207" s="702">
        <v>1126.8864000000001</v>
      </c>
      <c r="CM207" s="702">
        <v>1126.8864000000001</v>
      </c>
      <c r="CN207" s="702">
        <v>0</v>
      </c>
      <c r="CO207" s="702">
        <v>0</v>
      </c>
      <c r="CP207" s="702">
        <v>0</v>
      </c>
      <c r="CQ207" s="702">
        <v>0</v>
      </c>
      <c r="CR207" s="704">
        <v>1126.8864000000001</v>
      </c>
      <c r="CS207" s="703">
        <v>1126.8864000000001</v>
      </c>
      <c r="CT207" s="23" t="s">
        <v>56</v>
      </c>
      <c r="CU207" s="23" t="s">
        <v>56</v>
      </c>
      <c r="CV207" s="23" t="s">
        <v>56</v>
      </c>
      <c r="CW207" s="23" t="s">
        <v>56</v>
      </c>
      <c r="CX207" s="23" t="s">
        <v>56</v>
      </c>
      <c r="CY207" s="23" t="s">
        <v>56</v>
      </c>
      <c r="CZ207" s="23" t="s">
        <v>56</v>
      </c>
      <c r="DA207" s="23" t="s">
        <v>56</v>
      </c>
      <c r="DB207" s="728" t="s">
        <v>56</v>
      </c>
      <c r="DC207" s="10"/>
      <c r="DD207" s="692" t="s">
        <v>56</v>
      </c>
      <c r="DE207" s="120"/>
      <c r="DF207" s="120"/>
      <c r="DG207" s="120"/>
      <c r="DH207" s="140"/>
      <c r="DI207" s="140"/>
      <c r="DJ207" s="140"/>
      <c r="DK207" s="140"/>
      <c r="DL207" s="548" t="s">
        <v>56</v>
      </c>
      <c r="DM207" s="548" t="s">
        <v>56</v>
      </c>
      <c r="DN207" s="203" t="s">
        <v>55</v>
      </c>
      <c r="DO207" s="700" t="s">
        <v>56</v>
      </c>
      <c r="DP207" s="713" t="s">
        <v>56</v>
      </c>
      <c r="DQ207" s="548" t="s">
        <v>56</v>
      </c>
      <c r="DR207" s="673" t="s">
        <v>56</v>
      </c>
      <c r="DS207" s="203" t="s">
        <v>56</v>
      </c>
      <c r="DT207" s="1160" t="s">
        <v>56</v>
      </c>
      <c r="DU207" s="711">
        <v>0</v>
      </c>
      <c r="DV207" s="711">
        <v>84.166666666666671</v>
      </c>
      <c r="DW207" s="711">
        <v>0</v>
      </c>
      <c r="DX207" s="711">
        <v>66.240740740740662</v>
      </c>
      <c r="DY207" s="710">
        <v>0</v>
      </c>
      <c r="DZ207" s="710">
        <v>1.0999999999999999</v>
      </c>
      <c r="EA207" s="710">
        <v>0</v>
      </c>
      <c r="EB207" s="710">
        <v>0.83333333333333337</v>
      </c>
      <c r="EC207" s="236"/>
      <c r="ED207" s="49"/>
      <c r="EE207" s="232"/>
      <c r="EF207" s="700">
        <v>0</v>
      </c>
      <c r="EG207" s="712">
        <v>201.66666666666666</v>
      </c>
      <c r="EH207" s="44"/>
    </row>
    <row r="208" spans="1:138" ht="41.25" customHeight="1" x14ac:dyDescent="0.25">
      <c r="A208" s="871" t="s">
        <v>49</v>
      </c>
      <c r="B208" s="656" t="s">
        <v>96</v>
      </c>
      <c r="C208" s="656" t="s">
        <v>175</v>
      </c>
      <c r="D208" s="691" t="s">
        <v>287</v>
      </c>
      <c r="E208" s="656" t="s">
        <v>177</v>
      </c>
      <c r="F208" s="656" t="s">
        <v>1076</v>
      </c>
      <c r="G208" s="901" t="s">
        <v>177</v>
      </c>
      <c r="H208" s="897" t="s">
        <v>55</v>
      </c>
      <c r="I208" s="17" t="s">
        <v>860</v>
      </c>
      <c r="J208" s="64">
        <v>13.8</v>
      </c>
      <c r="K208" s="665">
        <v>3.5614428705231251</v>
      </c>
      <c r="L208" s="665">
        <v>3.2693181750180003</v>
      </c>
      <c r="M208" s="64">
        <v>39</v>
      </c>
      <c r="N208" s="726">
        <v>3724001.03</v>
      </c>
      <c r="O208" s="548" t="s">
        <v>863</v>
      </c>
      <c r="P208" s="909">
        <v>1.1712127560000001</v>
      </c>
      <c r="Q208" s="203" t="s">
        <v>57</v>
      </c>
      <c r="R208" s="205" t="s">
        <v>57</v>
      </c>
      <c r="S208" s="490">
        <v>0</v>
      </c>
      <c r="T208" s="18">
        <v>0</v>
      </c>
      <c r="U208" s="548" t="s">
        <v>58</v>
      </c>
      <c r="V208" s="18" t="s">
        <v>58</v>
      </c>
      <c r="W208" s="64" t="s">
        <v>58</v>
      </c>
      <c r="X208" s="18" t="s">
        <v>58</v>
      </c>
      <c r="Y208" s="18" t="s">
        <v>58</v>
      </c>
      <c r="Z208" s="18" t="s">
        <v>58</v>
      </c>
      <c r="AA208" s="18" t="s">
        <v>58</v>
      </c>
      <c r="AB208" s="18" t="s">
        <v>58</v>
      </c>
      <c r="AC208" s="18" t="s">
        <v>58</v>
      </c>
      <c r="AD208" s="18" t="s">
        <v>58</v>
      </c>
      <c r="AE208" s="18" t="s">
        <v>58</v>
      </c>
      <c r="AF208" s="18" t="s">
        <v>58</v>
      </c>
      <c r="AG208" s="64" t="s">
        <v>58</v>
      </c>
      <c r="AH208" s="18" t="s">
        <v>58</v>
      </c>
      <c r="AI208" s="64" t="s">
        <v>58</v>
      </c>
      <c r="AJ208" s="18" t="s">
        <v>58</v>
      </c>
      <c r="AK208" s="18" t="s">
        <v>58</v>
      </c>
      <c r="AL208" s="64" t="s">
        <v>58</v>
      </c>
      <c r="AM208" s="18" t="s">
        <v>58</v>
      </c>
      <c r="AN208" s="18" t="s">
        <v>58</v>
      </c>
      <c r="AO208" s="18" t="s">
        <v>58</v>
      </c>
      <c r="AP208" s="64" t="s">
        <v>58</v>
      </c>
      <c r="AQ208" s="64">
        <v>0</v>
      </c>
      <c r="AR208" s="11">
        <v>0</v>
      </c>
      <c r="AS208" s="17" t="s">
        <v>58</v>
      </c>
      <c r="AT208" s="490" t="s">
        <v>58</v>
      </c>
      <c r="AU208" s="64" t="s">
        <v>58</v>
      </c>
      <c r="AV208" s="18" t="s">
        <v>58</v>
      </c>
      <c r="AW208" s="64" t="s">
        <v>58</v>
      </c>
      <c r="AX208" s="18" t="s">
        <v>58</v>
      </c>
      <c r="AY208" s="17" t="s">
        <v>58</v>
      </c>
      <c r="AZ208" s="490" t="s">
        <v>58</v>
      </c>
      <c r="BA208" s="17" t="s">
        <v>58</v>
      </c>
      <c r="BB208" s="18" t="s">
        <v>58</v>
      </c>
      <c r="BC208" s="17" t="s">
        <v>58</v>
      </c>
      <c r="BD208" s="18" t="s">
        <v>58</v>
      </c>
      <c r="BE208" s="17" t="s">
        <v>58</v>
      </c>
      <c r="BF208" s="18" t="s">
        <v>58</v>
      </c>
      <c r="BG208" s="17" t="s">
        <v>58</v>
      </c>
      <c r="BH208" s="18" t="s">
        <v>58</v>
      </c>
      <c r="BI208" s="17" t="s">
        <v>58</v>
      </c>
      <c r="BJ208" s="18" t="s">
        <v>58</v>
      </c>
      <c r="BK208" s="17" t="s">
        <v>58</v>
      </c>
      <c r="BL208" s="17" t="s">
        <v>58</v>
      </c>
      <c r="BM208" s="17" t="s">
        <v>58</v>
      </c>
      <c r="BN208" s="17" t="s">
        <v>58</v>
      </c>
      <c r="BO208" s="18" t="s">
        <v>58</v>
      </c>
      <c r="BP208" s="18" t="s">
        <v>58</v>
      </c>
      <c r="BQ208" s="64">
        <v>0</v>
      </c>
      <c r="BR208" s="18">
        <v>0</v>
      </c>
      <c r="BS208" s="729">
        <v>0</v>
      </c>
      <c r="BT208" s="17">
        <v>0</v>
      </c>
      <c r="BU208" s="17">
        <v>0</v>
      </c>
      <c r="BV208" s="17">
        <v>0</v>
      </c>
      <c r="BW208" s="17">
        <v>0</v>
      </c>
      <c r="BX208" s="17">
        <v>0</v>
      </c>
      <c r="BY208" s="17">
        <v>0</v>
      </c>
      <c r="BZ208" s="17">
        <v>0</v>
      </c>
      <c r="CA208" s="17">
        <v>0</v>
      </c>
      <c r="CB208" s="17">
        <v>0</v>
      </c>
      <c r="CC208" s="17">
        <v>0</v>
      </c>
      <c r="CD208" s="17">
        <v>0</v>
      </c>
      <c r="CE208" s="17">
        <v>0</v>
      </c>
      <c r="CF208" s="17">
        <v>0</v>
      </c>
      <c r="CG208" s="17">
        <v>0</v>
      </c>
      <c r="CH208" s="17">
        <v>0</v>
      </c>
      <c r="CI208" s="17">
        <v>0</v>
      </c>
      <c r="CJ208" s="17">
        <v>0</v>
      </c>
      <c r="CK208" s="17">
        <v>0</v>
      </c>
      <c r="CL208" s="702">
        <v>0</v>
      </c>
      <c r="CM208" s="702">
        <v>0</v>
      </c>
      <c r="CN208" s="702">
        <v>0</v>
      </c>
      <c r="CO208" s="702">
        <v>0</v>
      </c>
      <c r="CP208" s="702">
        <v>0</v>
      </c>
      <c r="CQ208" s="702">
        <v>0</v>
      </c>
      <c r="CR208" s="704">
        <v>0</v>
      </c>
      <c r="CS208" s="703">
        <v>0</v>
      </c>
      <c r="CT208" s="23" t="s">
        <v>56</v>
      </c>
      <c r="CU208" s="23" t="s">
        <v>56</v>
      </c>
      <c r="CV208" s="23" t="s">
        <v>56</v>
      </c>
      <c r="CW208" s="23" t="s">
        <v>56</v>
      </c>
      <c r="CX208" s="23" t="s">
        <v>56</v>
      </c>
      <c r="CY208" s="23" t="s">
        <v>56</v>
      </c>
      <c r="CZ208" s="23" t="s">
        <v>56</v>
      </c>
      <c r="DA208" s="23" t="s">
        <v>56</v>
      </c>
      <c r="DB208" s="728" t="s">
        <v>56</v>
      </c>
      <c r="DC208" s="10"/>
      <c r="DD208" s="692">
        <v>1.1712127560000001</v>
      </c>
      <c r="DE208" s="120"/>
      <c r="DF208" s="120"/>
      <c r="DG208" s="120"/>
      <c r="DH208" s="140"/>
      <c r="DI208" s="140"/>
      <c r="DJ208" s="140"/>
      <c r="DK208" s="140"/>
      <c r="DL208" s="548" t="s">
        <v>56</v>
      </c>
      <c r="DM208" s="548" t="s">
        <v>56</v>
      </c>
      <c r="DN208" s="203" t="s">
        <v>55</v>
      </c>
      <c r="DO208" s="700" t="s">
        <v>56</v>
      </c>
      <c r="DP208" s="713" t="s">
        <v>56</v>
      </c>
      <c r="DQ208" s="548" t="s">
        <v>56</v>
      </c>
      <c r="DR208" s="673" t="s">
        <v>56</v>
      </c>
      <c r="DS208" s="203" t="s">
        <v>56</v>
      </c>
      <c r="DT208" s="1160" t="s">
        <v>56</v>
      </c>
      <c r="DU208" s="711">
        <v>0</v>
      </c>
      <c r="DV208" s="711">
        <v>33.91770334928227</v>
      </c>
      <c r="DW208" s="711">
        <v>0</v>
      </c>
      <c r="DX208" s="711">
        <v>31.548872180451131</v>
      </c>
      <c r="DY208" s="710">
        <v>0</v>
      </c>
      <c r="DZ208" s="710">
        <v>0.67878787878787838</v>
      </c>
      <c r="EA208" s="710">
        <v>0</v>
      </c>
      <c r="EB208" s="710">
        <v>0.634920634920635</v>
      </c>
      <c r="EC208" s="236"/>
      <c r="ED208" s="49"/>
      <c r="EE208" s="232"/>
      <c r="EF208" s="700">
        <v>0</v>
      </c>
      <c r="EG208" s="712">
        <v>1264</v>
      </c>
      <c r="EH208" s="44"/>
    </row>
    <row r="209" spans="1:138" ht="41.25" customHeight="1" x14ac:dyDescent="0.25">
      <c r="A209" s="871" t="s">
        <v>49</v>
      </c>
      <c r="B209" s="656" t="s">
        <v>96</v>
      </c>
      <c r="C209" s="656" t="s">
        <v>175</v>
      </c>
      <c r="D209" s="691" t="s">
        <v>290</v>
      </c>
      <c r="E209" s="656" t="s">
        <v>177</v>
      </c>
      <c r="F209" s="656" t="s">
        <v>1077</v>
      </c>
      <c r="G209" s="901" t="s">
        <v>177</v>
      </c>
      <c r="H209" s="897" t="s">
        <v>55</v>
      </c>
      <c r="I209" s="17" t="s">
        <v>889</v>
      </c>
      <c r="J209" s="64">
        <v>13.8</v>
      </c>
      <c r="K209" s="665">
        <v>6.9077650307461962</v>
      </c>
      <c r="L209" s="665">
        <v>3.1179924177570002</v>
      </c>
      <c r="M209" s="64">
        <v>0</v>
      </c>
      <c r="N209" s="726">
        <v>21230012.559999999</v>
      </c>
      <c r="O209" s="548" t="s">
        <v>874</v>
      </c>
      <c r="P209" s="909">
        <v>5.4019200590000001</v>
      </c>
      <c r="Q209" s="203" t="s">
        <v>57</v>
      </c>
      <c r="R209" s="205" t="s">
        <v>57</v>
      </c>
      <c r="S209" s="490">
        <v>0</v>
      </c>
      <c r="T209" s="18">
        <v>0</v>
      </c>
      <c r="U209" s="548" t="s">
        <v>58</v>
      </c>
      <c r="V209" s="18" t="s">
        <v>58</v>
      </c>
      <c r="W209" s="64" t="s">
        <v>58</v>
      </c>
      <c r="X209" s="18" t="s">
        <v>58</v>
      </c>
      <c r="Y209" s="18" t="s">
        <v>58</v>
      </c>
      <c r="Z209" s="18" t="s">
        <v>58</v>
      </c>
      <c r="AA209" s="18" t="s">
        <v>58</v>
      </c>
      <c r="AB209" s="18" t="s">
        <v>58</v>
      </c>
      <c r="AC209" s="18" t="s">
        <v>58</v>
      </c>
      <c r="AD209" s="18" t="s">
        <v>58</v>
      </c>
      <c r="AE209" s="18" t="s">
        <v>58</v>
      </c>
      <c r="AF209" s="18" t="s">
        <v>58</v>
      </c>
      <c r="AG209" s="64" t="s">
        <v>58</v>
      </c>
      <c r="AH209" s="18" t="s">
        <v>58</v>
      </c>
      <c r="AI209" s="64" t="s">
        <v>58</v>
      </c>
      <c r="AJ209" s="18" t="s">
        <v>58</v>
      </c>
      <c r="AK209" s="18" t="s">
        <v>58</v>
      </c>
      <c r="AL209" s="64" t="s">
        <v>58</v>
      </c>
      <c r="AM209" s="18" t="s">
        <v>58</v>
      </c>
      <c r="AN209" s="18" t="s">
        <v>58</v>
      </c>
      <c r="AO209" s="18" t="s">
        <v>58</v>
      </c>
      <c r="AP209" s="64" t="s">
        <v>58</v>
      </c>
      <c r="AQ209" s="64">
        <v>0</v>
      </c>
      <c r="AR209" s="11">
        <v>0</v>
      </c>
      <c r="AS209" s="17" t="s">
        <v>58</v>
      </c>
      <c r="AT209" s="490" t="s">
        <v>58</v>
      </c>
      <c r="AU209" s="64" t="s">
        <v>58</v>
      </c>
      <c r="AV209" s="18" t="s">
        <v>58</v>
      </c>
      <c r="AW209" s="64" t="s">
        <v>58</v>
      </c>
      <c r="AX209" s="18" t="s">
        <v>58</v>
      </c>
      <c r="AY209" s="17" t="s">
        <v>58</v>
      </c>
      <c r="AZ209" s="490" t="s">
        <v>58</v>
      </c>
      <c r="BA209" s="17" t="s">
        <v>58</v>
      </c>
      <c r="BB209" s="18" t="s">
        <v>58</v>
      </c>
      <c r="BC209" s="17" t="s">
        <v>58</v>
      </c>
      <c r="BD209" s="18" t="s">
        <v>58</v>
      </c>
      <c r="BE209" s="17" t="s">
        <v>58</v>
      </c>
      <c r="BF209" s="18" t="s">
        <v>58</v>
      </c>
      <c r="BG209" s="17" t="s">
        <v>58</v>
      </c>
      <c r="BH209" s="18" t="s">
        <v>58</v>
      </c>
      <c r="BI209" s="17" t="s">
        <v>58</v>
      </c>
      <c r="BJ209" s="18" t="s">
        <v>58</v>
      </c>
      <c r="BK209" s="17" t="s">
        <v>58</v>
      </c>
      <c r="BL209" s="17" t="s">
        <v>58</v>
      </c>
      <c r="BM209" s="17" t="s">
        <v>58</v>
      </c>
      <c r="BN209" s="17" t="s">
        <v>58</v>
      </c>
      <c r="BO209" s="18" t="s">
        <v>58</v>
      </c>
      <c r="BP209" s="18" t="s">
        <v>58</v>
      </c>
      <c r="BQ209" s="64">
        <v>0</v>
      </c>
      <c r="BR209" s="18">
        <v>0</v>
      </c>
      <c r="BS209" s="729">
        <v>0</v>
      </c>
      <c r="BT209" s="17">
        <v>0</v>
      </c>
      <c r="BU209" s="17">
        <v>0</v>
      </c>
      <c r="BV209" s="17">
        <v>0</v>
      </c>
      <c r="BW209" s="17">
        <v>0</v>
      </c>
      <c r="BX209" s="17">
        <v>0</v>
      </c>
      <c r="BY209" s="17">
        <v>0</v>
      </c>
      <c r="BZ209" s="17">
        <v>0</v>
      </c>
      <c r="CA209" s="17">
        <v>0</v>
      </c>
      <c r="CB209" s="17">
        <v>0</v>
      </c>
      <c r="CC209" s="17">
        <v>0</v>
      </c>
      <c r="CD209" s="17">
        <v>0</v>
      </c>
      <c r="CE209" s="17">
        <v>0</v>
      </c>
      <c r="CF209" s="17">
        <v>0</v>
      </c>
      <c r="CG209" s="17">
        <v>0</v>
      </c>
      <c r="CH209" s="17">
        <v>0</v>
      </c>
      <c r="CI209" s="17">
        <v>0</v>
      </c>
      <c r="CJ209" s="17">
        <v>0</v>
      </c>
      <c r="CK209" s="17">
        <v>0</v>
      </c>
      <c r="CL209" s="702">
        <v>0</v>
      </c>
      <c r="CM209" s="702">
        <v>0</v>
      </c>
      <c r="CN209" s="702">
        <v>0</v>
      </c>
      <c r="CO209" s="702">
        <v>0</v>
      </c>
      <c r="CP209" s="702">
        <v>0</v>
      </c>
      <c r="CQ209" s="702">
        <v>0</v>
      </c>
      <c r="CR209" s="704">
        <v>0</v>
      </c>
      <c r="CS209" s="703">
        <v>0</v>
      </c>
      <c r="CT209" s="23" t="s">
        <v>56</v>
      </c>
      <c r="CU209" s="23" t="s">
        <v>56</v>
      </c>
      <c r="CV209" s="23" t="s">
        <v>56</v>
      </c>
      <c r="CW209" s="23" t="s">
        <v>56</v>
      </c>
      <c r="CX209" s="23" t="s">
        <v>56</v>
      </c>
      <c r="CY209" s="23" t="s">
        <v>56</v>
      </c>
      <c r="CZ209" s="23" t="s">
        <v>56</v>
      </c>
      <c r="DA209" s="23" t="s">
        <v>56</v>
      </c>
      <c r="DB209" s="728" t="s">
        <v>56</v>
      </c>
      <c r="DC209" s="10"/>
      <c r="DD209" s="692">
        <v>5.4019200590000001</v>
      </c>
      <c r="DE209" s="120"/>
      <c r="DF209" s="120"/>
      <c r="DG209" s="120"/>
      <c r="DH209" s="140"/>
      <c r="DI209" s="140"/>
      <c r="DJ209" s="140"/>
      <c r="DK209" s="140"/>
      <c r="DL209" s="548" t="s">
        <v>56</v>
      </c>
      <c r="DM209" s="548" t="s">
        <v>56</v>
      </c>
      <c r="DN209" s="203" t="s">
        <v>55</v>
      </c>
      <c r="DO209" s="700" t="s">
        <v>56</v>
      </c>
      <c r="DP209" s="713" t="s">
        <v>56</v>
      </c>
      <c r="DQ209" s="548" t="s">
        <v>56</v>
      </c>
      <c r="DR209" s="673" t="s">
        <v>56</v>
      </c>
      <c r="DS209" s="203" t="s">
        <v>56</v>
      </c>
      <c r="DT209" s="1160" t="s">
        <v>56</v>
      </c>
      <c r="DU209" s="711">
        <v>0</v>
      </c>
      <c r="DV209" s="711">
        <v>116.49560795191864</v>
      </c>
      <c r="DW209" s="711">
        <v>0</v>
      </c>
      <c r="DX209" s="711">
        <v>114.39701937705166</v>
      </c>
      <c r="DY209" s="710">
        <v>0</v>
      </c>
      <c r="DZ209" s="710">
        <v>1.3296347665279704</v>
      </c>
      <c r="EA209" s="710">
        <v>0</v>
      </c>
      <c r="EB209" s="710">
        <v>1.3079409880695001</v>
      </c>
      <c r="EC209" s="236"/>
      <c r="ED209" s="49"/>
      <c r="EE209" s="232"/>
      <c r="EF209" s="700">
        <v>0</v>
      </c>
      <c r="EG209" s="712">
        <v>17938.333333333332</v>
      </c>
      <c r="EH209" s="44"/>
    </row>
    <row r="210" spans="1:138" ht="41.25" customHeight="1" x14ac:dyDescent="0.25">
      <c r="A210" s="871" t="s">
        <v>49</v>
      </c>
      <c r="B210" s="656" t="s">
        <v>96</v>
      </c>
      <c r="C210" s="656" t="s">
        <v>175</v>
      </c>
      <c r="D210" s="691" t="s">
        <v>290</v>
      </c>
      <c r="E210" s="656" t="s">
        <v>177</v>
      </c>
      <c r="F210" s="656" t="s">
        <v>1078</v>
      </c>
      <c r="G210" s="901" t="s">
        <v>1037</v>
      </c>
      <c r="H210" s="897" t="s">
        <v>55</v>
      </c>
      <c r="I210" s="17" t="s">
        <v>860</v>
      </c>
      <c r="J210" s="64">
        <v>13.8</v>
      </c>
      <c r="K210" s="665">
        <v>6.9555696330350978</v>
      </c>
      <c r="L210" s="665">
        <v>4.4054924150790002</v>
      </c>
      <c r="M210" s="64">
        <v>7</v>
      </c>
      <c r="N210" s="726">
        <v>5636286.5209999997</v>
      </c>
      <c r="O210" s="548" t="s">
        <v>874</v>
      </c>
      <c r="P210" s="909">
        <v>1.4341380690000001</v>
      </c>
      <c r="Q210" s="203" t="s">
        <v>57</v>
      </c>
      <c r="R210" s="205" t="s">
        <v>57</v>
      </c>
      <c r="S210" s="490">
        <v>0</v>
      </c>
      <c r="T210" s="18">
        <v>0</v>
      </c>
      <c r="U210" s="548" t="s">
        <v>58</v>
      </c>
      <c r="V210" s="18" t="s">
        <v>58</v>
      </c>
      <c r="W210" s="64" t="s">
        <v>58</v>
      </c>
      <c r="X210" s="18" t="s">
        <v>58</v>
      </c>
      <c r="Y210" s="18" t="s">
        <v>58</v>
      </c>
      <c r="Z210" s="18" t="s">
        <v>58</v>
      </c>
      <c r="AA210" s="18" t="s">
        <v>58</v>
      </c>
      <c r="AB210" s="18" t="s">
        <v>58</v>
      </c>
      <c r="AC210" s="18" t="s">
        <v>58</v>
      </c>
      <c r="AD210" s="18" t="s">
        <v>58</v>
      </c>
      <c r="AE210" s="18" t="s">
        <v>58</v>
      </c>
      <c r="AF210" s="18" t="s">
        <v>58</v>
      </c>
      <c r="AG210" s="64" t="s">
        <v>58</v>
      </c>
      <c r="AH210" s="18" t="s">
        <v>58</v>
      </c>
      <c r="AI210" s="64" t="s">
        <v>58</v>
      </c>
      <c r="AJ210" s="18" t="s">
        <v>58</v>
      </c>
      <c r="AK210" s="18" t="s">
        <v>58</v>
      </c>
      <c r="AL210" s="64" t="s">
        <v>58</v>
      </c>
      <c r="AM210" s="18" t="s">
        <v>58</v>
      </c>
      <c r="AN210" s="18" t="s">
        <v>58</v>
      </c>
      <c r="AO210" s="18" t="s">
        <v>58</v>
      </c>
      <c r="AP210" s="64" t="s">
        <v>58</v>
      </c>
      <c r="AQ210" s="64">
        <v>0</v>
      </c>
      <c r="AR210" s="11">
        <v>0</v>
      </c>
      <c r="AS210" s="17" t="s">
        <v>58</v>
      </c>
      <c r="AT210" s="490" t="s">
        <v>58</v>
      </c>
      <c r="AU210" s="64" t="s">
        <v>58</v>
      </c>
      <c r="AV210" s="18" t="s">
        <v>58</v>
      </c>
      <c r="AW210" s="64" t="s">
        <v>58</v>
      </c>
      <c r="AX210" s="18" t="s">
        <v>58</v>
      </c>
      <c r="AY210" s="17" t="s">
        <v>58</v>
      </c>
      <c r="AZ210" s="490" t="s">
        <v>58</v>
      </c>
      <c r="BA210" s="17" t="s">
        <v>58</v>
      </c>
      <c r="BB210" s="18" t="s">
        <v>58</v>
      </c>
      <c r="BC210" s="17" t="s">
        <v>58</v>
      </c>
      <c r="BD210" s="18" t="s">
        <v>58</v>
      </c>
      <c r="BE210" s="17" t="s">
        <v>58</v>
      </c>
      <c r="BF210" s="18" t="s">
        <v>58</v>
      </c>
      <c r="BG210" s="17" t="s">
        <v>58</v>
      </c>
      <c r="BH210" s="18" t="s">
        <v>58</v>
      </c>
      <c r="BI210" s="17" t="s">
        <v>58</v>
      </c>
      <c r="BJ210" s="18" t="s">
        <v>58</v>
      </c>
      <c r="BK210" s="17" t="s">
        <v>58</v>
      </c>
      <c r="BL210" s="17" t="s">
        <v>58</v>
      </c>
      <c r="BM210" s="17" t="s">
        <v>58</v>
      </c>
      <c r="BN210" s="17" t="s">
        <v>58</v>
      </c>
      <c r="BO210" s="18" t="s">
        <v>58</v>
      </c>
      <c r="BP210" s="18" t="s">
        <v>58</v>
      </c>
      <c r="BQ210" s="64">
        <v>0</v>
      </c>
      <c r="BR210" s="18">
        <v>0</v>
      </c>
      <c r="BS210" s="729">
        <v>0</v>
      </c>
      <c r="BT210" s="17">
        <v>0</v>
      </c>
      <c r="BU210" s="17">
        <v>0</v>
      </c>
      <c r="BV210" s="17">
        <v>0</v>
      </c>
      <c r="BW210" s="17">
        <v>0</v>
      </c>
      <c r="BX210" s="17">
        <v>0</v>
      </c>
      <c r="BY210" s="17">
        <v>0</v>
      </c>
      <c r="BZ210" s="17">
        <v>0</v>
      </c>
      <c r="CA210" s="17">
        <v>0</v>
      </c>
      <c r="CB210" s="17">
        <v>0</v>
      </c>
      <c r="CC210" s="17">
        <v>0</v>
      </c>
      <c r="CD210" s="17">
        <v>0</v>
      </c>
      <c r="CE210" s="17">
        <v>0</v>
      </c>
      <c r="CF210" s="17">
        <v>0</v>
      </c>
      <c r="CG210" s="17">
        <v>0</v>
      </c>
      <c r="CH210" s="17">
        <v>0</v>
      </c>
      <c r="CI210" s="17">
        <v>0</v>
      </c>
      <c r="CJ210" s="17">
        <v>0</v>
      </c>
      <c r="CK210" s="17">
        <v>0</v>
      </c>
      <c r="CL210" s="702">
        <v>0</v>
      </c>
      <c r="CM210" s="702">
        <v>0</v>
      </c>
      <c r="CN210" s="702">
        <v>0</v>
      </c>
      <c r="CO210" s="702">
        <v>0</v>
      </c>
      <c r="CP210" s="702">
        <v>0</v>
      </c>
      <c r="CQ210" s="702">
        <v>0</v>
      </c>
      <c r="CR210" s="704">
        <v>0</v>
      </c>
      <c r="CS210" s="703">
        <v>0</v>
      </c>
      <c r="CT210" s="23" t="s">
        <v>56</v>
      </c>
      <c r="CU210" s="23" t="s">
        <v>56</v>
      </c>
      <c r="CV210" s="23" t="s">
        <v>56</v>
      </c>
      <c r="CW210" s="23" t="s">
        <v>56</v>
      </c>
      <c r="CX210" s="23" t="s">
        <v>56</v>
      </c>
      <c r="CY210" s="23" t="s">
        <v>56</v>
      </c>
      <c r="CZ210" s="23" t="s">
        <v>56</v>
      </c>
      <c r="DA210" s="23" t="s">
        <v>56</v>
      </c>
      <c r="DB210" s="728" t="s">
        <v>56</v>
      </c>
      <c r="DC210" s="10"/>
      <c r="DD210" s="692">
        <v>1.4341380690000001</v>
      </c>
      <c r="DE210" s="120"/>
      <c r="DF210" s="120"/>
      <c r="DG210" s="120"/>
      <c r="DH210" s="140"/>
      <c r="DI210" s="140"/>
      <c r="DJ210" s="140"/>
      <c r="DK210" s="140"/>
      <c r="DL210" s="548" t="s">
        <v>56</v>
      </c>
      <c r="DM210" s="548" t="s">
        <v>56</v>
      </c>
      <c r="DN210" s="203" t="s">
        <v>55</v>
      </c>
      <c r="DO210" s="700" t="s">
        <v>56</v>
      </c>
      <c r="DP210" s="713" t="s">
        <v>56</v>
      </c>
      <c r="DQ210" s="548" t="s">
        <v>56</v>
      </c>
      <c r="DR210" s="673" t="s">
        <v>56</v>
      </c>
      <c r="DS210" s="203" t="s">
        <v>56</v>
      </c>
      <c r="DT210" s="1160" t="s">
        <v>56</v>
      </c>
      <c r="DU210" s="711">
        <v>0</v>
      </c>
      <c r="DV210" s="711">
        <v>65.831184121032592</v>
      </c>
      <c r="DW210" s="711">
        <v>0</v>
      </c>
      <c r="DX210" s="711">
        <v>65.099954771596572</v>
      </c>
      <c r="DY210" s="710">
        <v>0</v>
      </c>
      <c r="DZ210" s="710">
        <v>0.94193846865602415</v>
      </c>
      <c r="EA210" s="710">
        <v>0</v>
      </c>
      <c r="EB210" s="710">
        <v>0.93441881501582846</v>
      </c>
      <c r="EC210" s="236"/>
      <c r="ED210" s="49"/>
      <c r="EE210" s="232"/>
      <c r="EF210" s="700">
        <v>0</v>
      </c>
      <c r="EG210" s="712">
        <v>3019.6666666666665</v>
      </c>
      <c r="EH210" s="44"/>
    </row>
    <row r="211" spans="1:138" ht="41.25" customHeight="1" x14ac:dyDescent="0.25">
      <c r="A211" s="871" t="s">
        <v>49</v>
      </c>
      <c r="B211" s="656" t="s">
        <v>96</v>
      </c>
      <c r="C211" s="656" t="s">
        <v>175</v>
      </c>
      <c r="D211" s="691" t="s">
        <v>957</v>
      </c>
      <c r="E211" s="656" t="s">
        <v>177</v>
      </c>
      <c r="F211" s="656" t="s">
        <v>1079</v>
      </c>
      <c r="G211" s="901" t="s">
        <v>177</v>
      </c>
      <c r="H211" s="897" t="s">
        <v>55</v>
      </c>
      <c r="I211" s="17" t="s">
        <v>889</v>
      </c>
      <c r="J211" s="64">
        <v>13.8</v>
      </c>
      <c r="K211" s="665" t="s">
        <v>56</v>
      </c>
      <c r="L211" s="665">
        <v>1.0071969676020001</v>
      </c>
      <c r="M211" s="64">
        <v>0</v>
      </c>
      <c r="N211" s="727" t="s">
        <v>56</v>
      </c>
      <c r="O211" s="548" t="s">
        <v>56</v>
      </c>
      <c r="P211" s="909" t="s">
        <v>56</v>
      </c>
      <c r="Q211" s="203" t="s">
        <v>57</v>
      </c>
      <c r="R211" s="205" t="s">
        <v>57</v>
      </c>
      <c r="S211" s="490">
        <v>0</v>
      </c>
      <c r="T211" s="18">
        <v>0</v>
      </c>
      <c r="U211" s="548" t="s">
        <v>58</v>
      </c>
      <c r="V211" s="18" t="s">
        <v>58</v>
      </c>
      <c r="W211" s="64" t="s">
        <v>58</v>
      </c>
      <c r="X211" s="18" t="s">
        <v>58</v>
      </c>
      <c r="Y211" s="18" t="s">
        <v>58</v>
      </c>
      <c r="Z211" s="18" t="s">
        <v>58</v>
      </c>
      <c r="AA211" s="18" t="s">
        <v>58</v>
      </c>
      <c r="AB211" s="18" t="s">
        <v>58</v>
      </c>
      <c r="AC211" s="18" t="s">
        <v>58</v>
      </c>
      <c r="AD211" s="18" t="s">
        <v>58</v>
      </c>
      <c r="AE211" s="18" t="s">
        <v>58</v>
      </c>
      <c r="AF211" s="18" t="s">
        <v>58</v>
      </c>
      <c r="AG211" s="64" t="s">
        <v>58</v>
      </c>
      <c r="AH211" s="18" t="s">
        <v>58</v>
      </c>
      <c r="AI211" s="64" t="s">
        <v>58</v>
      </c>
      <c r="AJ211" s="18" t="s">
        <v>58</v>
      </c>
      <c r="AK211" s="18" t="s">
        <v>58</v>
      </c>
      <c r="AL211" s="64" t="s">
        <v>58</v>
      </c>
      <c r="AM211" s="18" t="s">
        <v>58</v>
      </c>
      <c r="AN211" s="18" t="s">
        <v>58</v>
      </c>
      <c r="AO211" s="18" t="s">
        <v>58</v>
      </c>
      <c r="AP211" s="64" t="s">
        <v>58</v>
      </c>
      <c r="AQ211" s="64">
        <v>0</v>
      </c>
      <c r="AR211" s="11">
        <v>0</v>
      </c>
      <c r="AS211" s="17" t="s">
        <v>58</v>
      </c>
      <c r="AT211" s="490" t="s">
        <v>58</v>
      </c>
      <c r="AU211" s="64" t="s">
        <v>58</v>
      </c>
      <c r="AV211" s="18" t="s">
        <v>58</v>
      </c>
      <c r="AW211" s="64" t="s">
        <v>58</v>
      </c>
      <c r="AX211" s="18" t="s">
        <v>58</v>
      </c>
      <c r="AY211" s="17" t="s">
        <v>58</v>
      </c>
      <c r="AZ211" s="490" t="s">
        <v>58</v>
      </c>
      <c r="BA211" s="17" t="s">
        <v>58</v>
      </c>
      <c r="BB211" s="18" t="s">
        <v>58</v>
      </c>
      <c r="BC211" s="17" t="s">
        <v>58</v>
      </c>
      <c r="BD211" s="18" t="s">
        <v>58</v>
      </c>
      <c r="BE211" s="17" t="s">
        <v>58</v>
      </c>
      <c r="BF211" s="18" t="s">
        <v>58</v>
      </c>
      <c r="BG211" s="17" t="s">
        <v>58</v>
      </c>
      <c r="BH211" s="18" t="s">
        <v>58</v>
      </c>
      <c r="BI211" s="17" t="s">
        <v>58</v>
      </c>
      <c r="BJ211" s="18" t="s">
        <v>58</v>
      </c>
      <c r="BK211" s="17" t="s">
        <v>58</v>
      </c>
      <c r="BL211" s="17" t="s">
        <v>58</v>
      </c>
      <c r="BM211" s="17" t="s">
        <v>58</v>
      </c>
      <c r="BN211" s="17" t="s">
        <v>58</v>
      </c>
      <c r="BO211" s="18" t="s">
        <v>58</v>
      </c>
      <c r="BP211" s="18" t="s">
        <v>58</v>
      </c>
      <c r="BQ211" s="64">
        <v>0</v>
      </c>
      <c r="BR211" s="18">
        <v>0</v>
      </c>
      <c r="BS211" s="730" t="s">
        <v>56</v>
      </c>
      <c r="BT211" s="17">
        <v>0</v>
      </c>
      <c r="BU211" s="17">
        <v>0</v>
      </c>
      <c r="BV211" s="17">
        <v>0</v>
      </c>
      <c r="BW211" s="17">
        <v>0</v>
      </c>
      <c r="BX211" s="17">
        <v>0</v>
      </c>
      <c r="BY211" s="17">
        <v>0</v>
      </c>
      <c r="BZ211" s="17">
        <v>0</v>
      </c>
      <c r="CA211" s="17">
        <v>0</v>
      </c>
      <c r="CB211" s="17">
        <v>0</v>
      </c>
      <c r="CC211" s="17">
        <v>0</v>
      </c>
      <c r="CD211" s="17">
        <v>0</v>
      </c>
      <c r="CE211" s="17">
        <v>0</v>
      </c>
      <c r="CF211" s="17">
        <v>0</v>
      </c>
      <c r="CG211" s="17">
        <v>0</v>
      </c>
      <c r="CH211" s="17">
        <v>0</v>
      </c>
      <c r="CI211" s="17">
        <v>0</v>
      </c>
      <c r="CJ211" s="17">
        <v>0</v>
      </c>
      <c r="CK211" s="17">
        <v>0</v>
      </c>
      <c r="CL211" s="702">
        <v>0</v>
      </c>
      <c r="CM211" s="702">
        <v>0</v>
      </c>
      <c r="CN211" s="702">
        <v>0</v>
      </c>
      <c r="CO211" s="702">
        <v>0</v>
      </c>
      <c r="CP211" s="702">
        <v>0</v>
      </c>
      <c r="CQ211" s="702">
        <v>0</v>
      </c>
      <c r="CR211" s="704">
        <v>0</v>
      </c>
      <c r="CS211" s="703">
        <v>0</v>
      </c>
      <c r="CT211" s="23" t="s">
        <v>56</v>
      </c>
      <c r="CU211" s="23" t="s">
        <v>56</v>
      </c>
      <c r="CV211" s="23" t="s">
        <v>56</v>
      </c>
      <c r="CW211" s="23" t="s">
        <v>56</v>
      </c>
      <c r="CX211" s="23" t="s">
        <v>56</v>
      </c>
      <c r="CY211" s="23" t="s">
        <v>56</v>
      </c>
      <c r="CZ211" s="23" t="s">
        <v>56</v>
      </c>
      <c r="DA211" s="23" t="s">
        <v>56</v>
      </c>
      <c r="DB211" s="728" t="s">
        <v>56</v>
      </c>
      <c r="DC211" s="10"/>
      <c r="DD211" s="692" t="s">
        <v>56</v>
      </c>
      <c r="DE211" s="120"/>
      <c r="DF211" s="120"/>
      <c r="DG211" s="120"/>
      <c r="DH211" s="140"/>
      <c r="DI211" s="140"/>
      <c r="DJ211" s="140"/>
      <c r="DK211" s="140"/>
      <c r="DL211" s="548" t="s">
        <v>56</v>
      </c>
      <c r="DM211" s="548" t="s">
        <v>56</v>
      </c>
      <c r="DN211" s="203" t="s">
        <v>55</v>
      </c>
      <c r="DO211" s="700" t="s">
        <v>56</v>
      </c>
      <c r="DP211" s="713" t="s">
        <v>56</v>
      </c>
      <c r="DQ211" s="548" t="s">
        <v>56</v>
      </c>
      <c r="DR211" s="673" t="s">
        <v>56</v>
      </c>
      <c r="DS211" s="203" t="s">
        <v>56</v>
      </c>
      <c r="DT211" s="1160" t="s">
        <v>56</v>
      </c>
      <c r="DU211" s="711">
        <v>0</v>
      </c>
      <c r="DV211" s="711" t="s">
        <v>56</v>
      </c>
      <c r="DW211" s="711">
        <v>0</v>
      </c>
      <c r="DX211" s="711" t="s">
        <v>56</v>
      </c>
      <c r="DY211" s="710">
        <v>0</v>
      </c>
      <c r="DZ211" s="710" t="s">
        <v>56</v>
      </c>
      <c r="EA211" s="710">
        <v>0</v>
      </c>
      <c r="EB211" s="710" t="s">
        <v>56</v>
      </c>
      <c r="EC211" s="236"/>
      <c r="ED211" s="49"/>
      <c r="EE211" s="232"/>
      <c r="EF211" s="700">
        <v>0</v>
      </c>
      <c r="EG211" s="712" t="s">
        <v>56</v>
      </c>
      <c r="EH211" s="44"/>
    </row>
    <row r="212" spans="1:138" ht="41.25" customHeight="1" x14ac:dyDescent="0.25">
      <c r="A212" s="871" t="s">
        <v>49</v>
      </c>
      <c r="B212" s="656" t="s">
        <v>96</v>
      </c>
      <c r="C212" s="656" t="s">
        <v>175</v>
      </c>
      <c r="D212" s="691" t="s">
        <v>957</v>
      </c>
      <c r="E212" s="656" t="s">
        <v>177</v>
      </c>
      <c r="F212" s="656" t="s">
        <v>1080</v>
      </c>
      <c r="G212" s="901" t="s">
        <v>177</v>
      </c>
      <c r="H212" s="897" t="s">
        <v>55</v>
      </c>
      <c r="I212" s="17" t="s">
        <v>889</v>
      </c>
      <c r="J212" s="64">
        <v>13.8</v>
      </c>
      <c r="K212" s="665" t="s">
        <v>56</v>
      </c>
      <c r="L212" s="665">
        <v>1.180871209665</v>
      </c>
      <c r="M212" s="64">
        <v>0</v>
      </c>
      <c r="N212" s="727" t="s">
        <v>56</v>
      </c>
      <c r="O212" s="548" t="s">
        <v>56</v>
      </c>
      <c r="P212" s="909" t="s">
        <v>56</v>
      </c>
      <c r="Q212" s="203" t="s">
        <v>57</v>
      </c>
      <c r="R212" s="205" t="s">
        <v>57</v>
      </c>
      <c r="S212" s="490">
        <v>0</v>
      </c>
      <c r="T212" s="18">
        <v>0</v>
      </c>
      <c r="U212" s="548">
        <v>0</v>
      </c>
      <c r="V212" s="18">
        <v>0</v>
      </c>
      <c r="W212" s="64">
        <v>0</v>
      </c>
      <c r="X212" s="18">
        <v>0</v>
      </c>
      <c r="Y212" s="18">
        <v>0</v>
      </c>
      <c r="Z212" s="18">
        <v>0</v>
      </c>
      <c r="AA212" s="18">
        <v>0</v>
      </c>
      <c r="AB212" s="18">
        <v>0</v>
      </c>
      <c r="AC212" s="18">
        <v>0</v>
      </c>
      <c r="AD212" s="18">
        <v>0</v>
      </c>
      <c r="AE212" s="18">
        <v>0</v>
      </c>
      <c r="AF212" s="18">
        <v>0</v>
      </c>
      <c r="AG212" s="64">
        <v>1</v>
      </c>
      <c r="AH212" s="18">
        <v>1</v>
      </c>
      <c r="AI212" s="64">
        <v>0</v>
      </c>
      <c r="AJ212" s="18">
        <v>0</v>
      </c>
      <c r="AK212" s="18">
        <v>0</v>
      </c>
      <c r="AL212" s="64">
        <v>0</v>
      </c>
      <c r="AM212" s="18">
        <v>0</v>
      </c>
      <c r="AN212" s="18" t="s">
        <v>58</v>
      </c>
      <c r="AO212" s="18">
        <v>0</v>
      </c>
      <c r="AP212" s="64">
        <v>0</v>
      </c>
      <c r="AQ212" s="64">
        <v>1</v>
      </c>
      <c r="AR212" s="11">
        <v>1</v>
      </c>
      <c r="AS212" s="17">
        <v>0</v>
      </c>
      <c r="AT212" s="490">
        <v>0</v>
      </c>
      <c r="AU212" s="64">
        <v>0</v>
      </c>
      <c r="AV212" s="18">
        <v>0</v>
      </c>
      <c r="AW212" s="64">
        <v>0</v>
      </c>
      <c r="AX212" s="18">
        <v>0</v>
      </c>
      <c r="AY212" s="17">
        <v>0</v>
      </c>
      <c r="AZ212" s="490">
        <v>0</v>
      </c>
      <c r="BA212" s="17">
        <v>0</v>
      </c>
      <c r="BB212" s="18">
        <v>0</v>
      </c>
      <c r="BC212" s="17">
        <v>0</v>
      </c>
      <c r="BD212" s="18">
        <v>0</v>
      </c>
      <c r="BE212" s="17">
        <v>0</v>
      </c>
      <c r="BF212" s="18">
        <v>0</v>
      </c>
      <c r="BG212" s="17">
        <v>7500</v>
      </c>
      <c r="BH212" s="18">
        <v>7500</v>
      </c>
      <c r="BI212" s="17">
        <v>0</v>
      </c>
      <c r="BJ212" s="18">
        <v>0</v>
      </c>
      <c r="BK212" s="17">
        <v>0</v>
      </c>
      <c r="BL212" s="17" t="s">
        <v>58</v>
      </c>
      <c r="BM212" s="17">
        <v>0</v>
      </c>
      <c r="BN212" s="17" t="s">
        <v>58</v>
      </c>
      <c r="BO212" s="18">
        <v>0</v>
      </c>
      <c r="BP212" s="18">
        <v>0</v>
      </c>
      <c r="BQ212" s="64">
        <v>7500</v>
      </c>
      <c r="BR212" s="18">
        <v>7500</v>
      </c>
      <c r="BS212" s="730" t="s">
        <v>56</v>
      </c>
      <c r="BT212" s="17">
        <v>0</v>
      </c>
      <c r="BU212" s="17">
        <v>0</v>
      </c>
      <c r="BV212" s="17">
        <v>0</v>
      </c>
      <c r="BW212" s="17">
        <v>0</v>
      </c>
      <c r="BX212" s="17">
        <v>0</v>
      </c>
      <c r="BY212" s="17">
        <v>0</v>
      </c>
      <c r="BZ212" s="17">
        <v>0</v>
      </c>
      <c r="CA212" s="17">
        <v>0</v>
      </c>
      <c r="CB212" s="17">
        <v>0</v>
      </c>
      <c r="CC212" s="17">
        <v>0</v>
      </c>
      <c r="CD212" s="17">
        <v>0</v>
      </c>
      <c r="CE212" s="17">
        <v>0</v>
      </c>
      <c r="CF212" s="17">
        <v>0</v>
      </c>
      <c r="CG212" s="17">
        <v>0</v>
      </c>
      <c r="CH212" s="17">
        <v>37843200</v>
      </c>
      <c r="CI212" s="17">
        <v>37843200</v>
      </c>
      <c r="CJ212" s="17">
        <v>0</v>
      </c>
      <c r="CK212" s="17">
        <v>0</v>
      </c>
      <c r="CL212" s="702">
        <v>0</v>
      </c>
      <c r="CM212" s="702">
        <v>0</v>
      </c>
      <c r="CN212" s="702">
        <v>0</v>
      </c>
      <c r="CO212" s="702">
        <v>0</v>
      </c>
      <c r="CP212" s="702">
        <v>0</v>
      </c>
      <c r="CQ212" s="702">
        <v>0</v>
      </c>
      <c r="CR212" s="704">
        <v>37843200</v>
      </c>
      <c r="CS212" s="703">
        <v>37843200</v>
      </c>
      <c r="CT212" s="23" t="s">
        <v>56</v>
      </c>
      <c r="CU212" s="23" t="s">
        <v>56</v>
      </c>
      <c r="CV212" s="23" t="s">
        <v>56</v>
      </c>
      <c r="CW212" s="23" t="s">
        <v>56</v>
      </c>
      <c r="CX212" s="23" t="s">
        <v>56</v>
      </c>
      <c r="CY212" s="23" t="s">
        <v>56</v>
      </c>
      <c r="CZ212" s="23" t="s">
        <v>56</v>
      </c>
      <c r="DA212" s="23" t="s">
        <v>56</v>
      </c>
      <c r="DB212" s="728" t="s">
        <v>56</v>
      </c>
      <c r="DC212" s="10"/>
      <c r="DD212" s="692" t="s">
        <v>56</v>
      </c>
      <c r="DE212" s="120"/>
      <c r="DF212" s="120"/>
      <c r="DG212" s="120"/>
      <c r="DH212" s="140"/>
      <c r="DI212" s="140"/>
      <c r="DJ212" s="140"/>
      <c r="DK212" s="140"/>
      <c r="DL212" s="548" t="s">
        <v>56</v>
      </c>
      <c r="DM212" s="548" t="s">
        <v>56</v>
      </c>
      <c r="DN212" s="203" t="s">
        <v>55</v>
      </c>
      <c r="DO212" s="700" t="s">
        <v>56</v>
      </c>
      <c r="DP212" s="713" t="s">
        <v>56</v>
      </c>
      <c r="DQ212" s="548" t="s">
        <v>56</v>
      </c>
      <c r="DR212" s="673" t="s">
        <v>56</v>
      </c>
      <c r="DS212" s="203" t="s">
        <v>56</v>
      </c>
      <c r="DT212" s="1160" t="s">
        <v>56</v>
      </c>
      <c r="DU212" s="711">
        <v>0</v>
      </c>
      <c r="DV212" s="711">
        <v>0</v>
      </c>
      <c r="DW212" s="711">
        <v>0</v>
      </c>
      <c r="DX212" s="711">
        <v>0</v>
      </c>
      <c r="DY212" s="710">
        <v>0</v>
      </c>
      <c r="DZ212" s="710">
        <v>0</v>
      </c>
      <c r="EA212" s="710">
        <v>0</v>
      </c>
      <c r="EB212" s="710">
        <v>0</v>
      </c>
      <c r="EC212" s="236"/>
      <c r="ED212" s="49"/>
      <c r="EE212" s="232"/>
      <c r="EF212" s="700">
        <v>0</v>
      </c>
      <c r="EG212" s="712">
        <v>0</v>
      </c>
      <c r="EH212" s="44"/>
    </row>
    <row r="213" spans="1:138" ht="41.25" customHeight="1" x14ac:dyDescent="0.25">
      <c r="A213" s="871" t="s">
        <v>49</v>
      </c>
      <c r="B213" s="656" t="s">
        <v>96</v>
      </c>
      <c r="C213" s="656" t="s">
        <v>175</v>
      </c>
      <c r="D213" s="691" t="s">
        <v>1053</v>
      </c>
      <c r="E213" s="656" t="s">
        <v>177</v>
      </c>
      <c r="F213" s="656" t="s">
        <v>1081</v>
      </c>
      <c r="G213" s="901" t="s">
        <v>177</v>
      </c>
      <c r="H213" s="897" t="s">
        <v>55</v>
      </c>
      <c r="I213" s="17" t="s">
        <v>889</v>
      </c>
      <c r="J213" s="64">
        <v>13.8</v>
      </c>
      <c r="K213" s="665">
        <v>4.8043625300345507</v>
      </c>
      <c r="L213" s="665">
        <v>4.7386363537799996</v>
      </c>
      <c r="M213" s="64">
        <v>154</v>
      </c>
      <c r="N213" s="726">
        <v>10051377.619999999</v>
      </c>
      <c r="O213" s="548" t="s">
        <v>874</v>
      </c>
      <c r="P213" s="909">
        <v>2.557546222</v>
      </c>
      <c r="Q213" s="203" t="s">
        <v>57</v>
      </c>
      <c r="R213" s="205" t="s">
        <v>57</v>
      </c>
      <c r="S213" s="490">
        <v>0</v>
      </c>
      <c r="T213" s="18">
        <v>0</v>
      </c>
      <c r="U213" s="548">
        <v>0</v>
      </c>
      <c r="V213" s="18">
        <v>0</v>
      </c>
      <c r="W213" s="64">
        <v>0</v>
      </c>
      <c r="X213" s="18">
        <v>0</v>
      </c>
      <c r="Y213" s="18">
        <v>0</v>
      </c>
      <c r="Z213" s="18">
        <v>0</v>
      </c>
      <c r="AA213" s="18">
        <v>0</v>
      </c>
      <c r="AB213" s="18">
        <v>0</v>
      </c>
      <c r="AC213" s="18">
        <v>0</v>
      </c>
      <c r="AD213" s="18">
        <v>0</v>
      </c>
      <c r="AE213" s="18">
        <v>0</v>
      </c>
      <c r="AF213" s="18">
        <v>0</v>
      </c>
      <c r="AG213" s="64">
        <v>0</v>
      </c>
      <c r="AH213" s="18">
        <v>0</v>
      </c>
      <c r="AI213" s="64">
        <v>0</v>
      </c>
      <c r="AJ213" s="18">
        <v>0</v>
      </c>
      <c r="AK213" s="18">
        <v>2</v>
      </c>
      <c r="AL213" s="64">
        <v>2</v>
      </c>
      <c r="AM213" s="18">
        <v>0</v>
      </c>
      <c r="AN213" s="18" t="s">
        <v>58</v>
      </c>
      <c r="AO213" s="18">
        <v>0</v>
      </c>
      <c r="AP213" s="64">
        <v>0</v>
      </c>
      <c r="AQ213" s="64">
        <v>2</v>
      </c>
      <c r="AR213" s="11">
        <v>2</v>
      </c>
      <c r="AS213" s="17">
        <v>0</v>
      </c>
      <c r="AT213" s="490">
        <v>0</v>
      </c>
      <c r="AU213" s="64">
        <v>0</v>
      </c>
      <c r="AV213" s="18">
        <v>0</v>
      </c>
      <c r="AW213" s="64">
        <v>0</v>
      </c>
      <c r="AX213" s="18">
        <v>0</v>
      </c>
      <c r="AY213" s="17">
        <v>0</v>
      </c>
      <c r="AZ213" s="490">
        <v>0</v>
      </c>
      <c r="BA213" s="17">
        <v>0</v>
      </c>
      <c r="BB213" s="18">
        <v>0</v>
      </c>
      <c r="BC213" s="17">
        <v>0</v>
      </c>
      <c r="BD213" s="18">
        <v>0</v>
      </c>
      <c r="BE213" s="17">
        <v>0</v>
      </c>
      <c r="BF213" s="18">
        <v>0</v>
      </c>
      <c r="BG213" s="17">
        <v>0</v>
      </c>
      <c r="BH213" s="18">
        <v>0</v>
      </c>
      <c r="BI213" s="17">
        <v>0</v>
      </c>
      <c r="BJ213" s="18">
        <v>0</v>
      </c>
      <c r="BK213" s="17">
        <v>99.6</v>
      </c>
      <c r="BL213" s="17">
        <v>99.6</v>
      </c>
      <c r="BM213" s="17">
        <v>0</v>
      </c>
      <c r="BN213" s="17" t="s">
        <v>58</v>
      </c>
      <c r="BO213" s="18">
        <v>0</v>
      </c>
      <c r="BP213" s="18">
        <v>0</v>
      </c>
      <c r="BQ213" s="64">
        <v>99.6</v>
      </c>
      <c r="BR213" s="18">
        <v>99.6</v>
      </c>
      <c r="BS213" s="729">
        <v>3.8943577693040805E-2</v>
      </c>
      <c r="BT213" s="17">
        <v>0</v>
      </c>
      <c r="BU213" s="17">
        <v>0</v>
      </c>
      <c r="BV213" s="17">
        <v>0</v>
      </c>
      <c r="BW213" s="17">
        <v>0</v>
      </c>
      <c r="BX213" s="17">
        <v>0</v>
      </c>
      <c r="BY213" s="17">
        <v>0</v>
      </c>
      <c r="BZ213" s="17">
        <v>0</v>
      </c>
      <c r="CA213" s="17">
        <v>0</v>
      </c>
      <c r="CB213" s="17">
        <v>0</v>
      </c>
      <c r="CC213" s="17">
        <v>0</v>
      </c>
      <c r="CD213" s="17">
        <v>0</v>
      </c>
      <c r="CE213" s="17">
        <v>0</v>
      </c>
      <c r="CF213" s="17">
        <v>0</v>
      </c>
      <c r="CG213" s="17">
        <v>0</v>
      </c>
      <c r="CH213" s="17">
        <v>0</v>
      </c>
      <c r="CI213" s="17">
        <v>0</v>
      </c>
      <c r="CJ213" s="17">
        <v>0</v>
      </c>
      <c r="CK213" s="17">
        <v>0</v>
      </c>
      <c r="CL213" s="702">
        <v>116914.46399999999</v>
      </c>
      <c r="CM213" s="702">
        <v>116914.46399999999</v>
      </c>
      <c r="CN213" s="702">
        <v>0</v>
      </c>
      <c r="CO213" s="702">
        <v>0</v>
      </c>
      <c r="CP213" s="702">
        <v>0</v>
      </c>
      <c r="CQ213" s="702">
        <v>0</v>
      </c>
      <c r="CR213" s="704">
        <v>116914.46399999999</v>
      </c>
      <c r="CS213" s="703">
        <v>116914.46399999999</v>
      </c>
      <c r="CT213" s="23" t="s">
        <v>56</v>
      </c>
      <c r="CU213" s="23" t="s">
        <v>56</v>
      </c>
      <c r="CV213" s="23" t="s">
        <v>56</v>
      </c>
      <c r="CW213" s="23" t="s">
        <v>56</v>
      </c>
      <c r="CX213" s="23" t="s">
        <v>56</v>
      </c>
      <c r="CY213" s="23" t="s">
        <v>56</v>
      </c>
      <c r="CZ213" s="23" t="s">
        <v>56</v>
      </c>
      <c r="DA213" s="23" t="s">
        <v>56</v>
      </c>
      <c r="DB213" s="728" t="s">
        <v>56</v>
      </c>
      <c r="DC213" s="10"/>
      <c r="DD213" s="692">
        <v>2.557546222</v>
      </c>
      <c r="DE213" s="120"/>
      <c r="DF213" s="120"/>
      <c r="DG213" s="120"/>
      <c r="DH213" s="140"/>
      <c r="DI213" s="140"/>
      <c r="DJ213" s="140"/>
      <c r="DK213" s="140"/>
      <c r="DL213" s="548" t="s">
        <v>56</v>
      </c>
      <c r="DM213" s="548" t="s">
        <v>56</v>
      </c>
      <c r="DN213" s="203" t="s">
        <v>55</v>
      </c>
      <c r="DO213" s="700" t="s">
        <v>56</v>
      </c>
      <c r="DP213" s="713" t="s">
        <v>56</v>
      </c>
      <c r="DQ213" s="548" t="s">
        <v>56</v>
      </c>
      <c r="DR213" s="673" t="s">
        <v>56</v>
      </c>
      <c r="DS213" s="203" t="s">
        <v>56</v>
      </c>
      <c r="DT213" s="1160" t="s">
        <v>56</v>
      </c>
      <c r="DU213" s="711">
        <v>0</v>
      </c>
      <c r="DV213" s="711">
        <v>124.09776693738883</v>
      </c>
      <c r="DW213" s="711">
        <v>0</v>
      </c>
      <c r="DX213" s="711">
        <v>80.062325766626913</v>
      </c>
      <c r="DY213" s="710">
        <v>0</v>
      </c>
      <c r="DZ213" s="710">
        <v>0.96959263716183164</v>
      </c>
      <c r="EA213" s="710">
        <v>0</v>
      </c>
      <c r="EB213" s="710">
        <v>0.67871365989645671</v>
      </c>
      <c r="EC213" s="236"/>
      <c r="ED213" s="49"/>
      <c r="EE213" s="232"/>
      <c r="EF213" s="700">
        <v>0</v>
      </c>
      <c r="EG213" s="712">
        <v>2411</v>
      </c>
      <c r="EH213" s="44"/>
    </row>
    <row r="214" spans="1:138" ht="41.25" customHeight="1" x14ac:dyDescent="0.25">
      <c r="A214" s="871" t="s">
        <v>49</v>
      </c>
      <c r="B214" s="656" t="s">
        <v>96</v>
      </c>
      <c r="C214" s="656" t="s">
        <v>175</v>
      </c>
      <c r="D214" s="691" t="s">
        <v>287</v>
      </c>
      <c r="E214" s="656" t="s">
        <v>177</v>
      </c>
      <c r="F214" s="656" t="s">
        <v>1082</v>
      </c>
      <c r="G214" s="901" t="s">
        <v>177</v>
      </c>
      <c r="H214" s="897" t="s">
        <v>55</v>
      </c>
      <c r="I214" s="17" t="s">
        <v>860</v>
      </c>
      <c r="J214" s="64">
        <v>13.8</v>
      </c>
      <c r="K214" s="665">
        <v>9.5609204577802025</v>
      </c>
      <c r="L214" s="665">
        <v>3.1357954480229999</v>
      </c>
      <c r="M214" s="64">
        <v>120</v>
      </c>
      <c r="N214" s="726">
        <v>22589730.02</v>
      </c>
      <c r="O214" s="548" t="s">
        <v>863</v>
      </c>
      <c r="P214" s="909">
        <v>5.1230598780000003</v>
      </c>
      <c r="Q214" s="203" t="s">
        <v>57</v>
      </c>
      <c r="R214" s="205" t="s">
        <v>57</v>
      </c>
      <c r="S214" s="490">
        <v>0</v>
      </c>
      <c r="T214" s="18">
        <v>0</v>
      </c>
      <c r="U214" s="548" t="s">
        <v>58</v>
      </c>
      <c r="V214" s="18" t="s">
        <v>58</v>
      </c>
      <c r="W214" s="64" t="s">
        <v>58</v>
      </c>
      <c r="X214" s="18" t="s">
        <v>58</v>
      </c>
      <c r="Y214" s="18" t="s">
        <v>58</v>
      </c>
      <c r="Z214" s="18" t="s">
        <v>58</v>
      </c>
      <c r="AA214" s="18" t="s">
        <v>58</v>
      </c>
      <c r="AB214" s="18" t="s">
        <v>58</v>
      </c>
      <c r="AC214" s="18" t="s">
        <v>58</v>
      </c>
      <c r="AD214" s="18" t="s">
        <v>58</v>
      </c>
      <c r="AE214" s="18" t="s">
        <v>58</v>
      </c>
      <c r="AF214" s="18" t="s">
        <v>58</v>
      </c>
      <c r="AG214" s="64" t="s">
        <v>58</v>
      </c>
      <c r="AH214" s="18" t="s">
        <v>58</v>
      </c>
      <c r="AI214" s="64" t="s">
        <v>58</v>
      </c>
      <c r="AJ214" s="18" t="s">
        <v>58</v>
      </c>
      <c r="AK214" s="18" t="s">
        <v>58</v>
      </c>
      <c r="AL214" s="64" t="s">
        <v>58</v>
      </c>
      <c r="AM214" s="18" t="s">
        <v>58</v>
      </c>
      <c r="AN214" s="18" t="s">
        <v>58</v>
      </c>
      <c r="AO214" s="18" t="s">
        <v>58</v>
      </c>
      <c r="AP214" s="64" t="s">
        <v>58</v>
      </c>
      <c r="AQ214" s="64">
        <v>0</v>
      </c>
      <c r="AR214" s="11">
        <v>0</v>
      </c>
      <c r="AS214" s="17" t="s">
        <v>58</v>
      </c>
      <c r="AT214" s="490" t="s">
        <v>58</v>
      </c>
      <c r="AU214" s="64" t="s">
        <v>58</v>
      </c>
      <c r="AV214" s="18" t="s">
        <v>58</v>
      </c>
      <c r="AW214" s="64" t="s">
        <v>58</v>
      </c>
      <c r="AX214" s="18" t="s">
        <v>58</v>
      </c>
      <c r="AY214" s="17" t="s">
        <v>58</v>
      </c>
      <c r="AZ214" s="490" t="s">
        <v>58</v>
      </c>
      <c r="BA214" s="17" t="s">
        <v>58</v>
      </c>
      <c r="BB214" s="18" t="s">
        <v>58</v>
      </c>
      <c r="BC214" s="17" t="s">
        <v>58</v>
      </c>
      <c r="BD214" s="18" t="s">
        <v>58</v>
      </c>
      <c r="BE214" s="17" t="s">
        <v>58</v>
      </c>
      <c r="BF214" s="18" t="s">
        <v>58</v>
      </c>
      <c r="BG214" s="17" t="s">
        <v>58</v>
      </c>
      <c r="BH214" s="18" t="s">
        <v>58</v>
      </c>
      <c r="BI214" s="17" t="s">
        <v>58</v>
      </c>
      <c r="BJ214" s="18" t="s">
        <v>58</v>
      </c>
      <c r="BK214" s="17" t="s">
        <v>58</v>
      </c>
      <c r="BL214" s="17" t="s">
        <v>58</v>
      </c>
      <c r="BM214" s="17" t="s">
        <v>58</v>
      </c>
      <c r="BN214" s="17" t="s">
        <v>58</v>
      </c>
      <c r="BO214" s="18" t="s">
        <v>58</v>
      </c>
      <c r="BP214" s="18" t="s">
        <v>58</v>
      </c>
      <c r="BQ214" s="64">
        <v>0</v>
      </c>
      <c r="BR214" s="18">
        <v>0</v>
      </c>
      <c r="BS214" s="729">
        <v>0</v>
      </c>
      <c r="BT214" s="17">
        <v>0</v>
      </c>
      <c r="BU214" s="17">
        <v>0</v>
      </c>
      <c r="BV214" s="17">
        <v>0</v>
      </c>
      <c r="BW214" s="17">
        <v>0</v>
      </c>
      <c r="BX214" s="17">
        <v>0</v>
      </c>
      <c r="BY214" s="17">
        <v>0</v>
      </c>
      <c r="BZ214" s="17">
        <v>0</v>
      </c>
      <c r="CA214" s="17">
        <v>0</v>
      </c>
      <c r="CB214" s="17">
        <v>0</v>
      </c>
      <c r="CC214" s="17">
        <v>0</v>
      </c>
      <c r="CD214" s="17">
        <v>0</v>
      </c>
      <c r="CE214" s="17">
        <v>0</v>
      </c>
      <c r="CF214" s="17">
        <v>0</v>
      </c>
      <c r="CG214" s="17">
        <v>0</v>
      </c>
      <c r="CH214" s="17">
        <v>0</v>
      </c>
      <c r="CI214" s="17">
        <v>0</v>
      </c>
      <c r="CJ214" s="17">
        <v>0</v>
      </c>
      <c r="CK214" s="17">
        <v>0</v>
      </c>
      <c r="CL214" s="702">
        <v>0</v>
      </c>
      <c r="CM214" s="702">
        <v>0</v>
      </c>
      <c r="CN214" s="702">
        <v>0</v>
      </c>
      <c r="CO214" s="702">
        <v>0</v>
      </c>
      <c r="CP214" s="702">
        <v>0</v>
      </c>
      <c r="CQ214" s="702">
        <v>0</v>
      </c>
      <c r="CR214" s="704">
        <v>0</v>
      </c>
      <c r="CS214" s="703">
        <v>0</v>
      </c>
      <c r="CT214" s="23" t="s">
        <v>56</v>
      </c>
      <c r="CU214" s="23" t="s">
        <v>56</v>
      </c>
      <c r="CV214" s="23" t="s">
        <v>56</v>
      </c>
      <c r="CW214" s="23" t="s">
        <v>56</v>
      </c>
      <c r="CX214" s="23" t="s">
        <v>56</v>
      </c>
      <c r="CY214" s="23" t="s">
        <v>56</v>
      </c>
      <c r="CZ214" s="23" t="s">
        <v>56</v>
      </c>
      <c r="DA214" s="23" t="s">
        <v>56</v>
      </c>
      <c r="DB214" s="728" t="s">
        <v>56</v>
      </c>
      <c r="DC214" s="10"/>
      <c r="DD214" s="692">
        <v>5.1230598780000003</v>
      </c>
      <c r="DE214" s="120"/>
      <c r="DF214" s="120"/>
      <c r="DG214" s="120"/>
      <c r="DH214" s="140"/>
      <c r="DI214" s="140"/>
      <c r="DJ214" s="140"/>
      <c r="DK214" s="140"/>
      <c r="DL214" s="548" t="s">
        <v>56</v>
      </c>
      <c r="DM214" s="548" t="s">
        <v>56</v>
      </c>
      <c r="DN214" s="203" t="s">
        <v>55</v>
      </c>
      <c r="DO214" s="700" t="s">
        <v>56</v>
      </c>
      <c r="DP214" s="713" t="s">
        <v>56</v>
      </c>
      <c r="DQ214" s="548" t="s">
        <v>56</v>
      </c>
      <c r="DR214" s="673" t="s">
        <v>56</v>
      </c>
      <c r="DS214" s="203" t="s">
        <v>56</v>
      </c>
      <c r="DT214" s="1160" t="s">
        <v>56</v>
      </c>
      <c r="DU214" s="711">
        <v>0</v>
      </c>
      <c r="DV214" s="711">
        <v>3.1548613259098794</v>
      </c>
      <c r="DW214" s="711">
        <v>0</v>
      </c>
      <c r="DX214" s="711">
        <v>3.1217561213897533</v>
      </c>
      <c r="DY214" s="710">
        <v>0</v>
      </c>
      <c r="DZ214" s="710">
        <v>1.9404062274461245E-2</v>
      </c>
      <c r="EA214" s="710">
        <v>0</v>
      </c>
      <c r="EB214" s="710">
        <v>1.9234291994870867E-2</v>
      </c>
      <c r="EC214" s="236"/>
      <c r="ED214" s="49"/>
      <c r="EE214" s="232"/>
      <c r="EF214" s="700">
        <v>0</v>
      </c>
      <c r="EG214" s="712">
        <v>0</v>
      </c>
      <c r="EH214" s="44"/>
    </row>
    <row r="215" spans="1:138" ht="41.25" customHeight="1" x14ac:dyDescent="0.25">
      <c r="A215" s="871" t="s">
        <v>49</v>
      </c>
      <c r="B215" s="656" t="s">
        <v>96</v>
      </c>
      <c r="C215" s="656" t="s">
        <v>175</v>
      </c>
      <c r="D215" s="691" t="s">
        <v>287</v>
      </c>
      <c r="E215" s="656" t="s">
        <v>177</v>
      </c>
      <c r="F215" s="656" t="s">
        <v>1083</v>
      </c>
      <c r="G215" s="901" t="s">
        <v>177</v>
      </c>
      <c r="H215" s="897" t="s">
        <v>55</v>
      </c>
      <c r="I215" s="17" t="s">
        <v>860</v>
      </c>
      <c r="J215" s="64">
        <v>13.8</v>
      </c>
      <c r="K215" s="665">
        <v>4.7565579277456509</v>
      </c>
      <c r="L215" s="665">
        <v>3.3598484778600004</v>
      </c>
      <c r="M215" s="64">
        <v>29</v>
      </c>
      <c r="N215" s="726">
        <v>8532657.8160000015</v>
      </c>
      <c r="O215" s="548" t="s">
        <v>863</v>
      </c>
      <c r="P215" s="909">
        <v>1.7448679840000001</v>
      </c>
      <c r="Q215" s="203" t="s">
        <v>57</v>
      </c>
      <c r="R215" s="205" t="s">
        <v>57</v>
      </c>
      <c r="S215" s="490">
        <v>0</v>
      </c>
      <c r="T215" s="18">
        <v>0</v>
      </c>
      <c r="U215" s="548">
        <v>0</v>
      </c>
      <c r="V215" s="18">
        <v>0</v>
      </c>
      <c r="W215" s="64">
        <v>0</v>
      </c>
      <c r="X215" s="18">
        <v>0</v>
      </c>
      <c r="Y215" s="18">
        <v>0</v>
      </c>
      <c r="Z215" s="18">
        <v>0</v>
      </c>
      <c r="AA215" s="18">
        <v>0</v>
      </c>
      <c r="AB215" s="18">
        <v>0</v>
      </c>
      <c r="AC215" s="18">
        <v>0</v>
      </c>
      <c r="AD215" s="18">
        <v>0</v>
      </c>
      <c r="AE215" s="18">
        <v>0</v>
      </c>
      <c r="AF215" s="18">
        <v>0</v>
      </c>
      <c r="AG215" s="64">
        <v>0</v>
      </c>
      <c r="AH215" s="18">
        <v>0</v>
      </c>
      <c r="AI215" s="64">
        <v>0</v>
      </c>
      <c r="AJ215" s="18">
        <v>0</v>
      </c>
      <c r="AK215" s="18">
        <v>1</v>
      </c>
      <c r="AL215" s="64">
        <v>1</v>
      </c>
      <c r="AM215" s="18">
        <v>0</v>
      </c>
      <c r="AN215" s="18" t="s">
        <v>58</v>
      </c>
      <c r="AO215" s="18">
        <v>0</v>
      </c>
      <c r="AP215" s="64">
        <v>0</v>
      </c>
      <c r="AQ215" s="64">
        <v>1</v>
      </c>
      <c r="AR215" s="11">
        <v>1</v>
      </c>
      <c r="AS215" s="17">
        <v>0</v>
      </c>
      <c r="AT215" s="490">
        <v>0</v>
      </c>
      <c r="AU215" s="64">
        <v>0</v>
      </c>
      <c r="AV215" s="18">
        <v>0</v>
      </c>
      <c r="AW215" s="64">
        <v>0</v>
      </c>
      <c r="AX215" s="18">
        <v>0</v>
      </c>
      <c r="AY215" s="17">
        <v>0</v>
      </c>
      <c r="AZ215" s="490">
        <v>0</v>
      </c>
      <c r="BA215" s="17">
        <v>0</v>
      </c>
      <c r="BB215" s="18">
        <v>0</v>
      </c>
      <c r="BC215" s="17">
        <v>0</v>
      </c>
      <c r="BD215" s="18">
        <v>0</v>
      </c>
      <c r="BE215" s="17">
        <v>0</v>
      </c>
      <c r="BF215" s="18">
        <v>0</v>
      </c>
      <c r="BG215" s="17">
        <v>0</v>
      </c>
      <c r="BH215" s="18">
        <v>0</v>
      </c>
      <c r="BI215" s="17">
        <v>0</v>
      </c>
      <c r="BJ215" s="18">
        <v>0</v>
      </c>
      <c r="BK215" s="17">
        <v>6</v>
      </c>
      <c r="BL215" s="17">
        <v>6</v>
      </c>
      <c r="BM215" s="17">
        <v>0</v>
      </c>
      <c r="BN215" s="17" t="s">
        <v>58</v>
      </c>
      <c r="BO215" s="18">
        <v>0</v>
      </c>
      <c r="BP215" s="18">
        <v>0</v>
      </c>
      <c r="BQ215" s="64">
        <v>6</v>
      </c>
      <c r="BR215" s="18">
        <v>6</v>
      </c>
      <c r="BS215" s="729">
        <v>3.438655563067515E-3</v>
      </c>
      <c r="BT215" s="17">
        <v>0</v>
      </c>
      <c r="BU215" s="17">
        <v>0</v>
      </c>
      <c r="BV215" s="17">
        <v>0</v>
      </c>
      <c r="BW215" s="17">
        <v>0</v>
      </c>
      <c r="BX215" s="17">
        <v>0</v>
      </c>
      <c r="BY215" s="17">
        <v>0</v>
      </c>
      <c r="BZ215" s="17">
        <v>0</v>
      </c>
      <c r="CA215" s="17">
        <v>0</v>
      </c>
      <c r="CB215" s="17">
        <v>0</v>
      </c>
      <c r="CC215" s="17">
        <v>0</v>
      </c>
      <c r="CD215" s="17">
        <v>0</v>
      </c>
      <c r="CE215" s="17">
        <v>0</v>
      </c>
      <c r="CF215" s="17">
        <v>0</v>
      </c>
      <c r="CG215" s="17">
        <v>0</v>
      </c>
      <c r="CH215" s="17">
        <v>0</v>
      </c>
      <c r="CI215" s="17">
        <v>0</v>
      </c>
      <c r="CJ215" s="17">
        <v>0</v>
      </c>
      <c r="CK215" s="17">
        <v>0</v>
      </c>
      <c r="CL215" s="702">
        <v>7043.0400000000009</v>
      </c>
      <c r="CM215" s="702">
        <v>7043.0400000000009</v>
      </c>
      <c r="CN215" s="702">
        <v>0</v>
      </c>
      <c r="CO215" s="702">
        <v>0</v>
      </c>
      <c r="CP215" s="702">
        <v>0</v>
      </c>
      <c r="CQ215" s="702">
        <v>0</v>
      </c>
      <c r="CR215" s="704">
        <v>7043.0400000000009</v>
      </c>
      <c r="CS215" s="703">
        <v>7043.0400000000009</v>
      </c>
      <c r="CT215" s="23" t="s">
        <v>56</v>
      </c>
      <c r="CU215" s="23" t="s">
        <v>56</v>
      </c>
      <c r="CV215" s="23" t="s">
        <v>56</v>
      </c>
      <c r="CW215" s="23" t="s">
        <v>56</v>
      </c>
      <c r="CX215" s="23" t="s">
        <v>56</v>
      </c>
      <c r="CY215" s="23" t="s">
        <v>56</v>
      </c>
      <c r="CZ215" s="23" t="s">
        <v>56</v>
      </c>
      <c r="DA215" s="23" t="s">
        <v>56</v>
      </c>
      <c r="DB215" s="728" t="s">
        <v>56</v>
      </c>
      <c r="DC215" s="10"/>
      <c r="DD215" s="692">
        <v>1.7448679840000001</v>
      </c>
      <c r="DE215" s="120"/>
      <c r="DF215" s="120"/>
      <c r="DG215" s="120"/>
      <c r="DH215" s="140"/>
      <c r="DI215" s="140"/>
      <c r="DJ215" s="140"/>
      <c r="DK215" s="140"/>
      <c r="DL215" s="548" t="s">
        <v>56</v>
      </c>
      <c r="DM215" s="548" t="s">
        <v>56</v>
      </c>
      <c r="DN215" s="203" t="s">
        <v>55</v>
      </c>
      <c r="DO215" s="700" t="s">
        <v>56</v>
      </c>
      <c r="DP215" s="713" t="s">
        <v>56</v>
      </c>
      <c r="DQ215" s="548" t="s">
        <v>56</v>
      </c>
      <c r="DR215" s="673" t="s">
        <v>56</v>
      </c>
      <c r="DS215" s="203" t="s">
        <v>56</v>
      </c>
      <c r="DT215" s="1160" t="s">
        <v>56</v>
      </c>
      <c r="DU215" s="711">
        <v>43.902439024390297</v>
      </c>
      <c r="DV215" s="711">
        <v>-43.902439024390297</v>
      </c>
      <c r="DW215" s="711">
        <v>43.228571428571399</v>
      </c>
      <c r="DX215" s="711">
        <v>-43.228571428571399</v>
      </c>
      <c r="DY215" s="710">
        <v>0.87804878048780599</v>
      </c>
      <c r="DZ215" s="710">
        <v>-0.87804878048780599</v>
      </c>
      <c r="EA215" s="710">
        <v>0.85714285714285698</v>
      </c>
      <c r="EB215" s="710">
        <v>-0.85714285714285698</v>
      </c>
      <c r="EC215" s="236"/>
      <c r="ED215" s="49"/>
      <c r="EE215" s="232"/>
      <c r="EF215" s="700">
        <v>0</v>
      </c>
      <c r="EG215" s="712">
        <v>0</v>
      </c>
      <c r="EH215" s="44"/>
    </row>
    <row r="216" spans="1:138" ht="41.25" customHeight="1" x14ac:dyDescent="0.25">
      <c r="A216" s="871" t="s">
        <v>49</v>
      </c>
      <c r="B216" s="656" t="s">
        <v>96</v>
      </c>
      <c r="C216" s="656" t="s">
        <v>175</v>
      </c>
      <c r="D216" s="691" t="s">
        <v>1053</v>
      </c>
      <c r="E216" s="656" t="s">
        <v>177</v>
      </c>
      <c r="F216" s="656" t="s">
        <v>1084</v>
      </c>
      <c r="G216" s="901" t="s">
        <v>177</v>
      </c>
      <c r="H216" s="897" t="s">
        <v>55</v>
      </c>
      <c r="I216" s="17" t="s">
        <v>889</v>
      </c>
      <c r="J216" s="64">
        <v>13.8</v>
      </c>
      <c r="K216" s="665">
        <v>6.0711844906904293</v>
      </c>
      <c r="L216" s="665">
        <v>2.7672348427290001</v>
      </c>
      <c r="M216" s="64">
        <v>56</v>
      </c>
      <c r="N216" s="726">
        <v>18004804.16</v>
      </c>
      <c r="O216" s="548" t="s">
        <v>874</v>
      </c>
      <c r="P216" s="909">
        <v>4.5812743869999997</v>
      </c>
      <c r="Q216" s="203" t="s">
        <v>57</v>
      </c>
      <c r="R216" s="205" t="s">
        <v>57</v>
      </c>
      <c r="S216" s="490">
        <v>0</v>
      </c>
      <c r="T216" s="18">
        <v>0</v>
      </c>
      <c r="U216" s="548" t="s">
        <v>58</v>
      </c>
      <c r="V216" s="18" t="s">
        <v>58</v>
      </c>
      <c r="W216" s="64" t="s">
        <v>58</v>
      </c>
      <c r="X216" s="18" t="s">
        <v>58</v>
      </c>
      <c r="Y216" s="18" t="s">
        <v>58</v>
      </c>
      <c r="Z216" s="18" t="s">
        <v>58</v>
      </c>
      <c r="AA216" s="18" t="s">
        <v>58</v>
      </c>
      <c r="AB216" s="18" t="s">
        <v>58</v>
      </c>
      <c r="AC216" s="18" t="s">
        <v>58</v>
      </c>
      <c r="AD216" s="18" t="s">
        <v>58</v>
      </c>
      <c r="AE216" s="18" t="s">
        <v>58</v>
      </c>
      <c r="AF216" s="18" t="s">
        <v>58</v>
      </c>
      <c r="AG216" s="64" t="s">
        <v>58</v>
      </c>
      <c r="AH216" s="18" t="s">
        <v>58</v>
      </c>
      <c r="AI216" s="64" t="s">
        <v>58</v>
      </c>
      <c r="AJ216" s="18" t="s">
        <v>58</v>
      </c>
      <c r="AK216" s="18" t="s">
        <v>58</v>
      </c>
      <c r="AL216" s="64" t="s">
        <v>58</v>
      </c>
      <c r="AM216" s="18" t="s">
        <v>58</v>
      </c>
      <c r="AN216" s="18" t="s">
        <v>58</v>
      </c>
      <c r="AO216" s="18" t="s">
        <v>58</v>
      </c>
      <c r="AP216" s="64" t="s">
        <v>58</v>
      </c>
      <c r="AQ216" s="64">
        <v>0</v>
      </c>
      <c r="AR216" s="11">
        <v>0</v>
      </c>
      <c r="AS216" s="17" t="s">
        <v>58</v>
      </c>
      <c r="AT216" s="490" t="s">
        <v>58</v>
      </c>
      <c r="AU216" s="64" t="s">
        <v>58</v>
      </c>
      <c r="AV216" s="18" t="s">
        <v>58</v>
      </c>
      <c r="AW216" s="64" t="s">
        <v>58</v>
      </c>
      <c r="AX216" s="18" t="s">
        <v>58</v>
      </c>
      <c r="AY216" s="17" t="s">
        <v>58</v>
      </c>
      <c r="AZ216" s="490" t="s">
        <v>58</v>
      </c>
      <c r="BA216" s="17" t="s">
        <v>58</v>
      </c>
      <c r="BB216" s="18" t="s">
        <v>58</v>
      </c>
      <c r="BC216" s="17" t="s">
        <v>58</v>
      </c>
      <c r="BD216" s="18" t="s">
        <v>58</v>
      </c>
      <c r="BE216" s="17" t="s">
        <v>58</v>
      </c>
      <c r="BF216" s="18" t="s">
        <v>58</v>
      </c>
      <c r="BG216" s="17" t="s">
        <v>58</v>
      </c>
      <c r="BH216" s="18" t="s">
        <v>58</v>
      </c>
      <c r="BI216" s="17" t="s">
        <v>58</v>
      </c>
      <c r="BJ216" s="18" t="s">
        <v>58</v>
      </c>
      <c r="BK216" s="17" t="s">
        <v>58</v>
      </c>
      <c r="BL216" s="17" t="s">
        <v>58</v>
      </c>
      <c r="BM216" s="17" t="s">
        <v>58</v>
      </c>
      <c r="BN216" s="17" t="s">
        <v>58</v>
      </c>
      <c r="BO216" s="18" t="s">
        <v>58</v>
      </c>
      <c r="BP216" s="18" t="s">
        <v>58</v>
      </c>
      <c r="BQ216" s="64">
        <v>0</v>
      </c>
      <c r="BR216" s="18">
        <v>0</v>
      </c>
      <c r="BS216" s="729">
        <v>0</v>
      </c>
      <c r="BT216" s="17">
        <v>0</v>
      </c>
      <c r="BU216" s="17">
        <v>0</v>
      </c>
      <c r="BV216" s="17">
        <v>0</v>
      </c>
      <c r="BW216" s="17">
        <v>0</v>
      </c>
      <c r="BX216" s="17">
        <v>0</v>
      </c>
      <c r="BY216" s="17">
        <v>0</v>
      </c>
      <c r="BZ216" s="17">
        <v>0</v>
      </c>
      <c r="CA216" s="17">
        <v>0</v>
      </c>
      <c r="CB216" s="17">
        <v>0</v>
      </c>
      <c r="CC216" s="17">
        <v>0</v>
      </c>
      <c r="CD216" s="17">
        <v>0</v>
      </c>
      <c r="CE216" s="17">
        <v>0</v>
      </c>
      <c r="CF216" s="17">
        <v>0</v>
      </c>
      <c r="CG216" s="17">
        <v>0</v>
      </c>
      <c r="CH216" s="17">
        <v>0</v>
      </c>
      <c r="CI216" s="17">
        <v>0</v>
      </c>
      <c r="CJ216" s="17">
        <v>0</v>
      </c>
      <c r="CK216" s="17">
        <v>0</v>
      </c>
      <c r="CL216" s="702">
        <v>0</v>
      </c>
      <c r="CM216" s="702">
        <v>0</v>
      </c>
      <c r="CN216" s="702">
        <v>0</v>
      </c>
      <c r="CO216" s="702">
        <v>0</v>
      </c>
      <c r="CP216" s="702">
        <v>0</v>
      </c>
      <c r="CQ216" s="702">
        <v>0</v>
      </c>
      <c r="CR216" s="704">
        <v>0</v>
      </c>
      <c r="CS216" s="703">
        <v>0</v>
      </c>
      <c r="CT216" s="23" t="s">
        <v>56</v>
      </c>
      <c r="CU216" s="23" t="s">
        <v>56</v>
      </c>
      <c r="CV216" s="23" t="s">
        <v>56</v>
      </c>
      <c r="CW216" s="23" t="s">
        <v>56</v>
      </c>
      <c r="CX216" s="23" t="s">
        <v>56</v>
      </c>
      <c r="CY216" s="23" t="s">
        <v>56</v>
      </c>
      <c r="CZ216" s="23" t="s">
        <v>56</v>
      </c>
      <c r="DA216" s="23" t="s">
        <v>56</v>
      </c>
      <c r="DB216" s="728" t="s">
        <v>56</v>
      </c>
      <c r="DC216" s="10"/>
      <c r="DD216" s="692">
        <v>4.5812743869999997</v>
      </c>
      <c r="DE216" s="120"/>
      <c r="DF216" s="120"/>
      <c r="DG216" s="120"/>
      <c r="DH216" s="140"/>
      <c r="DI216" s="140"/>
      <c r="DJ216" s="140"/>
      <c r="DK216" s="140"/>
      <c r="DL216" s="548" t="s">
        <v>56</v>
      </c>
      <c r="DM216" s="548" t="s">
        <v>56</v>
      </c>
      <c r="DN216" s="203" t="s">
        <v>55</v>
      </c>
      <c r="DO216" s="700" t="s">
        <v>56</v>
      </c>
      <c r="DP216" s="713" t="s">
        <v>56</v>
      </c>
      <c r="DQ216" s="548" t="s">
        <v>56</v>
      </c>
      <c r="DR216" s="673" t="s">
        <v>56</v>
      </c>
      <c r="DS216" s="203" t="s">
        <v>56</v>
      </c>
      <c r="DT216" s="1160" t="s">
        <v>56</v>
      </c>
      <c r="DU216" s="711">
        <v>0</v>
      </c>
      <c r="DV216" s="711">
        <v>57.034467713787116</v>
      </c>
      <c r="DW216" s="711">
        <v>0</v>
      </c>
      <c r="DX216" s="711">
        <v>57.803763440860202</v>
      </c>
      <c r="DY216" s="710">
        <v>0</v>
      </c>
      <c r="DZ216" s="710">
        <v>0.63699825479930228</v>
      </c>
      <c r="EA216" s="710">
        <v>0</v>
      </c>
      <c r="EB216" s="710">
        <v>0.64516129032258063</v>
      </c>
      <c r="EC216" s="236"/>
      <c r="ED216" s="49"/>
      <c r="EE216" s="232"/>
      <c r="EF216" s="700">
        <v>0</v>
      </c>
      <c r="EG216" s="712">
        <v>911</v>
      </c>
      <c r="EH216" s="44"/>
    </row>
    <row r="217" spans="1:138" ht="41.25" customHeight="1" x14ac:dyDescent="0.25">
      <c r="A217" s="871" t="s">
        <v>49</v>
      </c>
      <c r="B217" s="656" t="s">
        <v>96</v>
      </c>
      <c r="C217" s="656" t="s">
        <v>175</v>
      </c>
      <c r="D217" s="691" t="s">
        <v>941</v>
      </c>
      <c r="E217" s="656" t="s">
        <v>177</v>
      </c>
      <c r="F217" s="656" t="s">
        <v>1085</v>
      </c>
      <c r="G217" s="901" t="s">
        <v>177</v>
      </c>
      <c r="H217" s="897" t="s">
        <v>55</v>
      </c>
      <c r="I217" s="17" t="s">
        <v>860</v>
      </c>
      <c r="J217" s="64">
        <v>13.8</v>
      </c>
      <c r="K217" s="665" t="s">
        <v>56</v>
      </c>
      <c r="L217" s="665">
        <v>1.56060605736</v>
      </c>
      <c r="M217" s="64">
        <v>0</v>
      </c>
      <c r="N217" s="727" t="s">
        <v>56</v>
      </c>
      <c r="O217" s="548" t="s">
        <v>56</v>
      </c>
      <c r="P217" s="909" t="s">
        <v>56</v>
      </c>
      <c r="Q217" s="203" t="s">
        <v>57</v>
      </c>
      <c r="R217" s="205" t="s">
        <v>57</v>
      </c>
      <c r="S217" s="490">
        <v>0</v>
      </c>
      <c r="T217" s="18">
        <v>0</v>
      </c>
      <c r="U217" s="548">
        <v>0</v>
      </c>
      <c r="V217" s="18">
        <v>0</v>
      </c>
      <c r="W217" s="64">
        <v>0</v>
      </c>
      <c r="X217" s="18">
        <v>0</v>
      </c>
      <c r="Y217" s="18">
        <v>0</v>
      </c>
      <c r="Z217" s="18">
        <v>0</v>
      </c>
      <c r="AA217" s="18">
        <v>0</v>
      </c>
      <c r="AB217" s="18">
        <v>0</v>
      </c>
      <c r="AC217" s="18">
        <v>0</v>
      </c>
      <c r="AD217" s="18">
        <v>0</v>
      </c>
      <c r="AE217" s="18">
        <v>0</v>
      </c>
      <c r="AF217" s="18">
        <v>0</v>
      </c>
      <c r="AG217" s="64">
        <v>1</v>
      </c>
      <c r="AH217" s="18">
        <v>1</v>
      </c>
      <c r="AI217" s="64">
        <v>0</v>
      </c>
      <c r="AJ217" s="18">
        <v>0</v>
      </c>
      <c r="AK217" s="18">
        <v>0</v>
      </c>
      <c r="AL217" s="64">
        <v>0</v>
      </c>
      <c r="AM217" s="18">
        <v>0</v>
      </c>
      <c r="AN217" s="18" t="s">
        <v>58</v>
      </c>
      <c r="AO217" s="18">
        <v>0</v>
      </c>
      <c r="AP217" s="64">
        <v>0</v>
      </c>
      <c r="AQ217" s="64">
        <v>1</v>
      </c>
      <c r="AR217" s="11">
        <v>1</v>
      </c>
      <c r="AS217" s="17">
        <v>0</v>
      </c>
      <c r="AT217" s="490">
        <v>0</v>
      </c>
      <c r="AU217" s="64">
        <v>0</v>
      </c>
      <c r="AV217" s="18">
        <v>0</v>
      </c>
      <c r="AW217" s="64">
        <v>0</v>
      </c>
      <c r="AX217" s="18">
        <v>0</v>
      </c>
      <c r="AY217" s="17">
        <v>0</v>
      </c>
      <c r="AZ217" s="490">
        <v>0</v>
      </c>
      <c r="BA217" s="17">
        <v>0</v>
      </c>
      <c r="BB217" s="18">
        <v>0</v>
      </c>
      <c r="BC217" s="17">
        <v>0</v>
      </c>
      <c r="BD217" s="18">
        <v>0</v>
      </c>
      <c r="BE217" s="17">
        <v>0</v>
      </c>
      <c r="BF217" s="18">
        <v>0</v>
      </c>
      <c r="BG217" s="17">
        <v>4400</v>
      </c>
      <c r="BH217" s="18">
        <v>4400</v>
      </c>
      <c r="BI217" s="17">
        <v>0</v>
      </c>
      <c r="BJ217" s="18">
        <v>0</v>
      </c>
      <c r="BK217" s="17">
        <v>0</v>
      </c>
      <c r="BL217" s="17" t="s">
        <v>58</v>
      </c>
      <c r="BM217" s="17">
        <v>0</v>
      </c>
      <c r="BN217" s="17" t="s">
        <v>58</v>
      </c>
      <c r="BO217" s="18">
        <v>0</v>
      </c>
      <c r="BP217" s="18">
        <v>0</v>
      </c>
      <c r="BQ217" s="64">
        <v>4400</v>
      </c>
      <c r="BR217" s="18">
        <v>4400</v>
      </c>
      <c r="BS217" s="730" t="s">
        <v>56</v>
      </c>
      <c r="BT217" s="17">
        <v>0</v>
      </c>
      <c r="BU217" s="17">
        <v>0</v>
      </c>
      <c r="BV217" s="17">
        <v>0</v>
      </c>
      <c r="BW217" s="17">
        <v>0</v>
      </c>
      <c r="BX217" s="17">
        <v>0</v>
      </c>
      <c r="BY217" s="17">
        <v>0</v>
      </c>
      <c r="BZ217" s="17">
        <v>0</v>
      </c>
      <c r="CA217" s="17">
        <v>0</v>
      </c>
      <c r="CB217" s="17">
        <v>0</v>
      </c>
      <c r="CC217" s="17">
        <v>0</v>
      </c>
      <c r="CD217" s="17">
        <v>0</v>
      </c>
      <c r="CE217" s="17">
        <v>0</v>
      </c>
      <c r="CF217" s="17">
        <v>0</v>
      </c>
      <c r="CG217" s="17">
        <v>0</v>
      </c>
      <c r="CH217" s="17">
        <v>22201343.999999996</v>
      </c>
      <c r="CI217" s="17">
        <v>22201343.999999996</v>
      </c>
      <c r="CJ217" s="17">
        <v>0</v>
      </c>
      <c r="CK217" s="17">
        <v>0</v>
      </c>
      <c r="CL217" s="702">
        <v>0</v>
      </c>
      <c r="CM217" s="702">
        <v>0</v>
      </c>
      <c r="CN217" s="702">
        <v>0</v>
      </c>
      <c r="CO217" s="702">
        <v>0</v>
      </c>
      <c r="CP217" s="702">
        <v>0</v>
      </c>
      <c r="CQ217" s="702">
        <v>0</v>
      </c>
      <c r="CR217" s="704">
        <v>22201343.999999996</v>
      </c>
      <c r="CS217" s="703">
        <v>22201343.999999996</v>
      </c>
      <c r="CT217" s="23">
        <v>1</v>
      </c>
      <c r="CU217" s="23">
        <v>2</v>
      </c>
      <c r="CV217" s="23" t="s">
        <v>177</v>
      </c>
      <c r="CW217" s="23">
        <v>2</v>
      </c>
      <c r="CX217" s="23">
        <v>12</v>
      </c>
      <c r="CY217" s="23">
        <v>0</v>
      </c>
      <c r="CZ217" s="23">
        <v>0</v>
      </c>
      <c r="DA217" s="23" t="s">
        <v>911</v>
      </c>
      <c r="DB217" s="728" t="s">
        <v>56</v>
      </c>
      <c r="DC217" s="10"/>
      <c r="DD217" s="692" t="s">
        <v>56</v>
      </c>
      <c r="DE217" s="120"/>
      <c r="DF217" s="120"/>
      <c r="DG217" s="120"/>
      <c r="DH217" s="140"/>
      <c r="DI217" s="140"/>
      <c r="DJ217" s="140"/>
      <c r="DK217" s="140"/>
      <c r="DL217" s="548" t="s">
        <v>56</v>
      </c>
      <c r="DM217" s="548" t="s">
        <v>56</v>
      </c>
      <c r="DN217" s="203" t="s">
        <v>55</v>
      </c>
      <c r="DO217" s="700" t="s">
        <v>56</v>
      </c>
      <c r="DP217" s="713" t="s">
        <v>56</v>
      </c>
      <c r="DQ217" s="548" t="s">
        <v>56</v>
      </c>
      <c r="DR217" s="673" t="s">
        <v>56</v>
      </c>
      <c r="DS217" s="203" t="s">
        <v>56</v>
      </c>
      <c r="DT217" s="1160" t="s">
        <v>56</v>
      </c>
      <c r="DU217" s="711">
        <v>301.09090909090963</v>
      </c>
      <c r="DV217" s="711" t="s">
        <v>56</v>
      </c>
      <c r="DW217" s="711">
        <v>276.21666666666698</v>
      </c>
      <c r="DX217" s="711" t="s">
        <v>56</v>
      </c>
      <c r="DY217" s="710">
        <v>0.54545454545454641</v>
      </c>
      <c r="DZ217" s="710" t="s">
        <v>56</v>
      </c>
      <c r="EA217" s="710">
        <v>0.5</v>
      </c>
      <c r="EB217" s="710" t="s">
        <v>56</v>
      </c>
      <c r="EC217" s="236"/>
      <c r="ED217" s="49"/>
      <c r="EE217" s="232"/>
      <c r="EF217" s="700">
        <v>552</v>
      </c>
      <c r="EG217" s="712" t="s">
        <v>56</v>
      </c>
      <c r="EH217" s="44"/>
    </row>
    <row r="218" spans="1:138" ht="41.25" customHeight="1" x14ac:dyDescent="0.25">
      <c r="A218" s="871" t="s">
        <v>49</v>
      </c>
      <c r="B218" s="656" t="s">
        <v>96</v>
      </c>
      <c r="C218" s="656" t="s">
        <v>175</v>
      </c>
      <c r="D218" s="691" t="s">
        <v>941</v>
      </c>
      <c r="E218" s="656" t="s">
        <v>177</v>
      </c>
      <c r="F218" s="656" t="s">
        <v>1086</v>
      </c>
      <c r="G218" s="901" t="s">
        <v>177</v>
      </c>
      <c r="H218" s="897" t="s">
        <v>55</v>
      </c>
      <c r="I218" s="17" t="s">
        <v>860</v>
      </c>
      <c r="J218" s="64">
        <v>13.8</v>
      </c>
      <c r="K218" s="665" t="s">
        <v>56</v>
      </c>
      <c r="L218" s="665">
        <v>2.1954545408880004</v>
      </c>
      <c r="M218" s="64">
        <v>19</v>
      </c>
      <c r="N218" s="727" t="s">
        <v>56</v>
      </c>
      <c r="O218" s="548" t="s">
        <v>56</v>
      </c>
      <c r="P218" s="909" t="s">
        <v>56</v>
      </c>
      <c r="Q218" s="203" t="s">
        <v>57</v>
      </c>
      <c r="R218" s="205" t="s">
        <v>57</v>
      </c>
      <c r="S218" s="490">
        <v>0</v>
      </c>
      <c r="T218" s="18">
        <v>0</v>
      </c>
      <c r="U218" s="548" t="s">
        <v>58</v>
      </c>
      <c r="V218" s="18" t="s">
        <v>58</v>
      </c>
      <c r="W218" s="64" t="s">
        <v>58</v>
      </c>
      <c r="X218" s="18" t="s">
        <v>58</v>
      </c>
      <c r="Y218" s="18" t="s">
        <v>58</v>
      </c>
      <c r="Z218" s="18" t="s">
        <v>58</v>
      </c>
      <c r="AA218" s="18" t="s">
        <v>58</v>
      </c>
      <c r="AB218" s="18" t="s">
        <v>58</v>
      </c>
      <c r="AC218" s="18" t="s">
        <v>58</v>
      </c>
      <c r="AD218" s="18" t="s">
        <v>58</v>
      </c>
      <c r="AE218" s="18" t="s">
        <v>58</v>
      </c>
      <c r="AF218" s="18" t="s">
        <v>58</v>
      </c>
      <c r="AG218" s="64" t="s">
        <v>58</v>
      </c>
      <c r="AH218" s="18" t="s">
        <v>58</v>
      </c>
      <c r="AI218" s="64" t="s">
        <v>58</v>
      </c>
      <c r="AJ218" s="18" t="s">
        <v>58</v>
      </c>
      <c r="AK218" s="18" t="s">
        <v>58</v>
      </c>
      <c r="AL218" s="64" t="s">
        <v>58</v>
      </c>
      <c r="AM218" s="18" t="s">
        <v>58</v>
      </c>
      <c r="AN218" s="18" t="s">
        <v>58</v>
      </c>
      <c r="AO218" s="18" t="s">
        <v>58</v>
      </c>
      <c r="AP218" s="64" t="s">
        <v>58</v>
      </c>
      <c r="AQ218" s="64">
        <v>0</v>
      </c>
      <c r="AR218" s="11">
        <v>0</v>
      </c>
      <c r="AS218" s="17" t="s">
        <v>58</v>
      </c>
      <c r="AT218" s="490" t="s">
        <v>58</v>
      </c>
      <c r="AU218" s="64" t="s">
        <v>58</v>
      </c>
      <c r="AV218" s="18" t="s">
        <v>58</v>
      </c>
      <c r="AW218" s="64" t="s">
        <v>58</v>
      </c>
      <c r="AX218" s="18" t="s">
        <v>58</v>
      </c>
      <c r="AY218" s="17" t="s">
        <v>58</v>
      </c>
      <c r="AZ218" s="490" t="s">
        <v>58</v>
      </c>
      <c r="BA218" s="17" t="s">
        <v>58</v>
      </c>
      <c r="BB218" s="18" t="s">
        <v>58</v>
      </c>
      <c r="BC218" s="17" t="s">
        <v>58</v>
      </c>
      <c r="BD218" s="18" t="s">
        <v>58</v>
      </c>
      <c r="BE218" s="17" t="s">
        <v>58</v>
      </c>
      <c r="BF218" s="18" t="s">
        <v>58</v>
      </c>
      <c r="BG218" s="17" t="s">
        <v>58</v>
      </c>
      <c r="BH218" s="18" t="s">
        <v>58</v>
      </c>
      <c r="BI218" s="17" t="s">
        <v>58</v>
      </c>
      <c r="BJ218" s="18" t="s">
        <v>58</v>
      </c>
      <c r="BK218" s="17" t="s">
        <v>58</v>
      </c>
      <c r="BL218" s="17" t="s">
        <v>58</v>
      </c>
      <c r="BM218" s="17" t="s">
        <v>58</v>
      </c>
      <c r="BN218" s="17" t="s">
        <v>58</v>
      </c>
      <c r="BO218" s="18" t="s">
        <v>58</v>
      </c>
      <c r="BP218" s="18" t="s">
        <v>58</v>
      </c>
      <c r="BQ218" s="64">
        <v>0</v>
      </c>
      <c r="BR218" s="18">
        <v>0</v>
      </c>
      <c r="BS218" s="730" t="s">
        <v>56</v>
      </c>
      <c r="BT218" s="17">
        <v>0</v>
      </c>
      <c r="BU218" s="17">
        <v>0</v>
      </c>
      <c r="BV218" s="17">
        <v>0</v>
      </c>
      <c r="BW218" s="17">
        <v>0</v>
      </c>
      <c r="BX218" s="17">
        <v>0</v>
      </c>
      <c r="BY218" s="17">
        <v>0</v>
      </c>
      <c r="BZ218" s="17">
        <v>0</v>
      </c>
      <c r="CA218" s="17">
        <v>0</v>
      </c>
      <c r="CB218" s="17">
        <v>0</v>
      </c>
      <c r="CC218" s="17">
        <v>0</v>
      </c>
      <c r="CD218" s="17">
        <v>0</v>
      </c>
      <c r="CE218" s="17">
        <v>0</v>
      </c>
      <c r="CF218" s="17">
        <v>0</v>
      </c>
      <c r="CG218" s="17">
        <v>0</v>
      </c>
      <c r="CH218" s="17">
        <v>0</v>
      </c>
      <c r="CI218" s="17">
        <v>0</v>
      </c>
      <c r="CJ218" s="17">
        <v>0</v>
      </c>
      <c r="CK218" s="17">
        <v>0</v>
      </c>
      <c r="CL218" s="702">
        <v>0</v>
      </c>
      <c r="CM218" s="702">
        <v>0</v>
      </c>
      <c r="CN218" s="702">
        <v>0</v>
      </c>
      <c r="CO218" s="702">
        <v>0</v>
      </c>
      <c r="CP218" s="702">
        <v>0</v>
      </c>
      <c r="CQ218" s="702">
        <v>0</v>
      </c>
      <c r="CR218" s="704">
        <v>0</v>
      </c>
      <c r="CS218" s="703">
        <v>0</v>
      </c>
      <c r="CT218" s="23" t="s">
        <v>56</v>
      </c>
      <c r="CU218" s="23" t="s">
        <v>56</v>
      </c>
      <c r="CV218" s="23" t="s">
        <v>56</v>
      </c>
      <c r="CW218" s="23" t="s">
        <v>56</v>
      </c>
      <c r="CX218" s="23" t="s">
        <v>56</v>
      </c>
      <c r="CY218" s="23" t="s">
        <v>56</v>
      </c>
      <c r="CZ218" s="23" t="s">
        <v>56</v>
      </c>
      <c r="DA218" s="23" t="s">
        <v>56</v>
      </c>
      <c r="DB218" s="728" t="s">
        <v>56</v>
      </c>
      <c r="DC218" s="10"/>
      <c r="DD218" s="692" t="s">
        <v>56</v>
      </c>
      <c r="DE218" s="120"/>
      <c r="DF218" s="120"/>
      <c r="DG218" s="120"/>
      <c r="DH218" s="140"/>
      <c r="DI218" s="140"/>
      <c r="DJ218" s="140"/>
      <c r="DK218" s="140"/>
      <c r="DL218" s="548" t="s">
        <v>56</v>
      </c>
      <c r="DM218" s="548" t="s">
        <v>56</v>
      </c>
      <c r="DN218" s="203" t="s">
        <v>55</v>
      </c>
      <c r="DO218" s="700" t="s">
        <v>56</v>
      </c>
      <c r="DP218" s="713" t="s">
        <v>56</v>
      </c>
      <c r="DQ218" s="548" t="s">
        <v>56</v>
      </c>
      <c r="DR218" s="673" t="s">
        <v>56</v>
      </c>
      <c r="DS218" s="203" t="s">
        <v>56</v>
      </c>
      <c r="DT218" s="1160" t="s">
        <v>56</v>
      </c>
      <c r="DU218" s="711">
        <v>26.882096069869043</v>
      </c>
      <c r="DV218" s="711">
        <v>-3.6628960698690278</v>
      </c>
      <c r="DW218" s="711">
        <v>26.5683333333333</v>
      </c>
      <c r="DX218" s="711">
        <v>-2.8559150326797003</v>
      </c>
      <c r="DY218" s="710">
        <v>0.99563318777292753</v>
      </c>
      <c r="DZ218" s="710">
        <v>-0.98923318777292757</v>
      </c>
      <c r="EA218" s="710">
        <v>0.95</v>
      </c>
      <c r="EB218" s="710">
        <v>-0.94346405228758168</v>
      </c>
      <c r="EC218" s="236"/>
      <c r="ED218" s="49"/>
      <c r="EE218" s="232"/>
      <c r="EF218" s="700">
        <v>513</v>
      </c>
      <c r="EG218" s="712">
        <v>-513</v>
      </c>
      <c r="EH218" s="44"/>
    </row>
    <row r="219" spans="1:138" ht="41.25" customHeight="1" x14ac:dyDescent="0.25">
      <c r="A219" s="871" t="s">
        <v>49</v>
      </c>
      <c r="B219" s="656" t="s">
        <v>96</v>
      </c>
      <c r="C219" s="656" t="s">
        <v>175</v>
      </c>
      <c r="D219" s="691" t="s">
        <v>941</v>
      </c>
      <c r="E219" s="656" t="s">
        <v>177</v>
      </c>
      <c r="F219" s="656" t="s">
        <v>1087</v>
      </c>
      <c r="G219" s="901" t="s">
        <v>177</v>
      </c>
      <c r="H219" s="897" t="s">
        <v>55</v>
      </c>
      <c r="I219" s="17" t="s">
        <v>889</v>
      </c>
      <c r="J219" s="64">
        <v>13.8</v>
      </c>
      <c r="K219" s="665" t="s">
        <v>56</v>
      </c>
      <c r="L219" s="665">
        <v>1.641477269313</v>
      </c>
      <c r="M219" s="64">
        <v>0</v>
      </c>
      <c r="N219" s="727" t="s">
        <v>56</v>
      </c>
      <c r="O219" s="548" t="s">
        <v>56</v>
      </c>
      <c r="P219" s="909" t="s">
        <v>56</v>
      </c>
      <c r="Q219" s="203" t="s">
        <v>57</v>
      </c>
      <c r="R219" s="205" t="s">
        <v>57</v>
      </c>
      <c r="S219" s="490">
        <v>0</v>
      </c>
      <c r="T219" s="18">
        <v>0</v>
      </c>
      <c r="U219" s="548" t="s">
        <v>58</v>
      </c>
      <c r="V219" s="18" t="s">
        <v>58</v>
      </c>
      <c r="W219" s="64" t="s">
        <v>58</v>
      </c>
      <c r="X219" s="18" t="s">
        <v>58</v>
      </c>
      <c r="Y219" s="18" t="s">
        <v>58</v>
      </c>
      <c r="Z219" s="18" t="s">
        <v>58</v>
      </c>
      <c r="AA219" s="18" t="s">
        <v>58</v>
      </c>
      <c r="AB219" s="18" t="s">
        <v>58</v>
      </c>
      <c r="AC219" s="18" t="s">
        <v>58</v>
      </c>
      <c r="AD219" s="18" t="s">
        <v>58</v>
      </c>
      <c r="AE219" s="18" t="s">
        <v>58</v>
      </c>
      <c r="AF219" s="18" t="s">
        <v>58</v>
      </c>
      <c r="AG219" s="64" t="s">
        <v>58</v>
      </c>
      <c r="AH219" s="18" t="s">
        <v>58</v>
      </c>
      <c r="AI219" s="64" t="s">
        <v>58</v>
      </c>
      <c r="AJ219" s="18" t="s">
        <v>58</v>
      </c>
      <c r="AK219" s="18" t="s">
        <v>58</v>
      </c>
      <c r="AL219" s="64" t="s">
        <v>58</v>
      </c>
      <c r="AM219" s="18" t="s">
        <v>58</v>
      </c>
      <c r="AN219" s="18" t="s">
        <v>58</v>
      </c>
      <c r="AO219" s="18" t="s">
        <v>58</v>
      </c>
      <c r="AP219" s="64" t="s">
        <v>58</v>
      </c>
      <c r="AQ219" s="64">
        <v>0</v>
      </c>
      <c r="AR219" s="11">
        <v>0</v>
      </c>
      <c r="AS219" s="17" t="s">
        <v>58</v>
      </c>
      <c r="AT219" s="490" t="s">
        <v>58</v>
      </c>
      <c r="AU219" s="64" t="s">
        <v>58</v>
      </c>
      <c r="AV219" s="18" t="s">
        <v>58</v>
      </c>
      <c r="AW219" s="64" t="s">
        <v>58</v>
      </c>
      <c r="AX219" s="18" t="s">
        <v>58</v>
      </c>
      <c r="AY219" s="17" t="s">
        <v>58</v>
      </c>
      <c r="AZ219" s="490" t="s">
        <v>58</v>
      </c>
      <c r="BA219" s="17" t="s">
        <v>58</v>
      </c>
      <c r="BB219" s="18" t="s">
        <v>58</v>
      </c>
      <c r="BC219" s="17" t="s">
        <v>58</v>
      </c>
      <c r="BD219" s="18" t="s">
        <v>58</v>
      </c>
      <c r="BE219" s="17" t="s">
        <v>58</v>
      </c>
      <c r="BF219" s="18" t="s">
        <v>58</v>
      </c>
      <c r="BG219" s="17" t="s">
        <v>58</v>
      </c>
      <c r="BH219" s="18" t="s">
        <v>58</v>
      </c>
      <c r="BI219" s="17" t="s">
        <v>58</v>
      </c>
      <c r="BJ219" s="18" t="s">
        <v>58</v>
      </c>
      <c r="BK219" s="17" t="s">
        <v>58</v>
      </c>
      <c r="BL219" s="17" t="s">
        <v>58</v>
      </c>
      <c r="BM219" s="17" t="s">
        <v>58</v>
      </c>
      <c r="BN219" s="17" t="s">
        <v>58</v>
      </c>
      <c r="BO219" s="18" t="s">
        <v>58</v>
      </c>
      <c r="BP219" s="18" t="s">
        <v>58</v>
      </c>
      <c r="BQ219" s="64">
        <v>0</v>
      </c>
      <c r="BR219" s="18">
        <v>0</v>
      </c>
      <c r="BS219" s="730" t="s">
        <v>56</v>
      </c>
      <c r="BT219" s="17">
        <v>0</v>
      </c>
      <c r="BU219" s="17">
        <v>0</v>
      </c>
      <c r="BV219" s="17">
        <v>0</v>
      </c>
      <c r="BW219" s="17">
        <v>0</v>
      </c>
      <c r="BX219" s="17">
        <v>0</v>
      </c>
      <c r="BY219" s="17">
        <v>0</v>
      </c>
      <c r="BZ219" s="17">
        <v>0</v>
      </c>
      <c r="CA219" s="17">
        <v>0</v>
      </c>
      <c r="CB219" s="17">
        <v>0</v>
      </c>
      <c r="CC219" s="17">
        <v>0</v>
      </c>
      <c r="CD219" s="17">
        <v>0</v>
      </c>
      <c r="CE219" s="17">
        <v>0</v>
      </c>
      <c r="CF219" s="17">
        <v>0</v>
      </c>
      <c r="CG219" s="17">
        <v>0</v>
      </c>
      <c r="CH219" s="17">
        <v>0</v>
      </c>
      <c r="CI219" s="17">
        <v>0</v>
      </c>
      <c r="CJ219" s="17">
        <v>0</v>
      </c>
      <c r="CK219" s="17">
        <v>0</v>
      </c>
      <c r="CL219" s="702">
        <v>0</v>
      </c>
      <c r="CM219" s="702">
        <v>0</v>
      </c>
      <c r="CN219" s="702">
        <v>0</v>
      </c>
      <c r="CO219" s="702">
        <v>0</v>
      </c>
      <c r="CP219" s="702">
        <v>0</v>
      </c>
      <c r="CQ219" s="702">
        <v>0</v>
      </c>
      <c r="CR219" s="704">
        <v>0</v>
      </c>
      <c r="CS219" s="703">
        <v>0</v>
      </c>
      <c r="CT219" s="23" t="s">
        <v>56</v>
      </c>
      <c r="CU219" s="23" t="s">
        <v>56</v>
      </c>
      <c r="CV219" s="23" t="s">
        <v>56</v>
      </c>
      <c r="CW219" s="23" t="s">
        <v>56</v>
      </c>
      <c r="CX219" s="23" t="s">
        <v>56</v>
      </c>
      <c r="CY219" s="23" t="s">
        <v>56</v>
      </c>
      <c r="CZ219" s="23" t="s">
        <v>56</v>
      </c>
      <c r="DA219" s="23" t="s">
        <v>56</v>
      </c>
      <c r="DB219" s="728" t="s">
        <v>56</v>
      </c>
      <c r="DC219" s="10"/>
      <c r="DD219" s="692" t="s">
        <v>56</v>
      </c>
      <c r="DE219" s="120"/>
      <c r="DF219" s="120"/>
      <c r="DG219" s="120"/>
      <c r="DH219" s="140"/>
      <c r="DI219" s="140"/>
      <c r="DJ219" s="140"/>
      <c r="DK219" s="140"/>
      <c r="DL219" s="548" t="s">
        <v>56</v>
      </c>
      <c r="DM219" s="548" t="s">
        <v>56</v>
      </c>
      <c r="DN219" s="203" t="s">
        <v>55</v>
      </c>
      <c r="DO219" s="700" t="s">
        <v>56</v>
      </c>
      <c r="DP219" s="713" t="s">
        <v>56</v>
      </c>
      <c r="DQ219" s="548" t="s">
        <v>56</v>
      </c>
      <c r="DR219" s="673" t="s">
        <v>56</v>
      </c>
      <c r="DS219" s="203" t="s">
        <v>56</v>
      </c>
      <c r="DT219" s="1160" t="s">
        <v>56</v>
      </c>
      <c r="DU219" s="711">
        <v>0</v>
      </c>
      <c r="DV219" s="711">
        <v>0</v>
      </c>
      <c r="DW219" s="711">
        <v>0</v>
      </c>
      <c r="DX219" s="711">
        <v>0</v>
      </c>
      <c r="DY219" s="710">
        <v>0</v>
      </c>
      <c r="DZ219" s="710">
        <v>0</v>
      </c>
      <c r="EA219" s="710">
        <v>0</v>
      </c>
      <c r="EB219" s="710">
        <v>0</v>
      </c>
      <c r="EC219" s="236"/>
      <c r="ED219" s="49"/>
      <c r="EE219" s="232"/>
      <c r="EF219" s="700">
        <v>0</v>
      </c>
      <c r="EG219" s="712">
        <v>0</v>
      </c>
      <c r="EH219" s="44"/>
    </row>
    <row r="220" spans="1:138" ht="41.25" customHeight="1" x14ac:dyDescent="0.25">
      <c r="A220" s="871" t="s">
        <v>49</v>
      </c>
      <c r="B220" s="656" t="s">
        <v>96</v>
      </c>
      <c r="C220" s="656" t="s">
        <v>175</v>
      </c>
      <c r="D220" s="691" t="s">
        <v>941</v>
      </c>
      <c r="E220" s="656" t="s">
        <v>177</v>
      </c>
      <c r="F220" s="656" t="s">
        <v>1088</v>
      </c>
      <c r="G220" s="901" t="s">
        <v>177</v>
      </c>
      <c r="H220" s="897" t="s">
        <v>55</v>
      </c>
      <c r="I220" s="17" t="s">
        <v>889</v>
      </c>
      <c r="J220" s="64">
        <v>13.8</v>
      </c>
      <c r="K220" s="665" t="s">
        <v>56</v>
      </c>
      <c r="L220" s="665">
        <v>2.3242424194080002</v>
      </c>
      <c r="M220" s="64">
        <v>4</v>
      </c>
      <c r="N220" s="727" t="s">
        <v>56</v>
      </c>
      <c r="O220" s="548" t="s">
        <v>56</v>
      </c>
      <c r="P220" s="909" t="s">
        <v>56</v>
      </c>
      <c r="Q220" s="203" t="s">
        <v>57</v>
      </c>
      <c r="R220" s="205" t="s">
        <v>57</v>
      </c>
      <c r="S220" s="490">
        <v>0</v>
      </c>
      <c r="T220" s="18">
        <v>0</v>
      </c>
      <c r="U220" s="548" t="s">
        <v>58</v>
      </c>
      <c r="V220" s="18" t="s">
        <v>58</v>
      </c>
      <c r="W220" s="64" t="s">
        <v>58</v>
      </c>
      <c r="X220" s="18" t="s">
        <v>58</v>
      </c>
      <c r="Y220" s="18" t="s">
        <v>58</v>
      </c>
      <c r="Z220" s="18" t="s">
        <v>58</v>
      </c>
      <c r="AA220" s="18" t="s">
        <v>58</v>
      </c>
      <c r="AB220" s="18" t="s">
        <v>58</v>
      </c>
      <c r="AC220" s="18" t="s">
        <v>58</v>
      </c>
      <c r="AD220" s="18" t="s">
        <v>58</v>
      </c>
      <c r="AE220" s="18" t="s">
        <v>58</v>
      </c>
      <c r="AF220" s="18" t="s">
        <v>58</v>
      </c>
      <c r="AG220" s="64" t="s">
        <v>58</v>
      </c>
      <c r="AH220" s="18" t="s">
        <v>58</v>
      </c>
      <c r="AI220" s="64" t="s">
        <v>58</v>
      </c>
      <c r="AJ220" s="18" t="s">
        <v>58</v>
      </c>
      <c r="AK220" s="18" t="s">
        <v>58</v>
      </c>
      <c r="AL220" s="64" t="s">
        <v>58</v>
      </c>
      <c r="AM220" s="18" t="s">
        <v>58</v>
      </c>
      <c r="AN220" s="18" t="s">
        <v>58</v>
      </c>
      <c r="AO220" s="18" t="s">
        <v>58</v>
      </c>
      <c r="AP220" s="64" t="s">
        <v>58</v>
      </c>
      <c r="AQ220" s="64">
        <v>0</v>
      </c>
      <c r="AR220" s="11">
        <v>0</v>
      </c>
      <c r="AS220" s="17" t="s">
        <v>58</v>
      </c>
      <c r="AT220" s="490" t="s">
        <v>58</v>
      </c>
      <c r="AU220" s="64" t="s">
        <v>58</v>
      </c>
      <c r="AV220" s="18" t="s">
        <v>58</v>
      </c>
      <c r="AW220" s="64" t="s">
        <v>58</v>
      </c>
      <c r="AX220" s="18" t="s">
        <v>58</v>
      </c>
      <c r="AY220" s="17" t="s">
        <v>58</v>
      </c>
      <c r="AZ220" s="490" t="s">
        <v>58</v>
      </c>
      <c r="BA220" s="17" t="s">
        <v>58</v>
      </c>
      <c r="BB220" s="18" t="s">
        <v>58</v>
      </c>
      <c r="BC220" s="17" t="s">
        <v>58</v>
      </c>
      <c r="BD220" s="18" t="s">
        <v>58</v>
      </c>
      <c r="BE220" s="17" t="s">
        <v>58</v>
      </c>
      <c r="BF220" s="18" t="s">
        <v>58</v>
      </c>
      <c r="BG220" s="17" t="s">
        <v>58</v>
      </c>
      <c r="BH220" s="18" t="s">
        <v>58</v>
      </c>
      <c r="BI220" s="17" t="s">
        <v>58</v>
      </c>
      <c r="BJ220" s="18" t="s">
        <v>58</v>
      </c>
      <c r="BK220" s="17" t="s">
        <v>58</v>
      </c>
      <c r="BL220" s="17" t="s">
        <v>58</v>
      </c>
      <c r="BM220" s="17" t="s">
        <v>58</v>
      </c>
      <c r="BN220" s="17" t="s">
        <v>58</v>
      </c>
      <c r="BO220" s="18" t="s">
        <v>58</v>
      </c>
      <c r="BP220" s="18" t="s">
        <v>58</v>
      </c>
      <c r="BQ220" s="64">
        <v>0</v>
      </c>
      <c r="BR220" s="18">
        <v>0</v>
      </c>
      <c r="BS220" s="730" t="s">
        <v>56</v>
      </c>
      <c r="BT220" s="17">
        <v>0</v>
      </c>
      <c r="BU220" s="17">
        <v>0</v>
      </c>
      <c r="BV220" s="17">
        <v>0</v>
      </c>
      <c r="BW220" s="17">
        <v>0</v>
      </c>
      <c r="BX220" s="17">
        <v>0</v>
      </c>
      <c r="BY220" s="17">
        <v>0</v>
      </c>
      <c r="BZ220" s="17">
        <v>0</v>
      </c>
      <c r="CA220" s="17">
        <v>0</v>
      </c>
      <c r="CB220" s="17">
        <v>0</v>
      </c>
      <c r="CC220" s="17">
        <v>0</v>
      </c>
      <c r="CD220" s="17">
        <v>0</v>
      </c>
      <c r="CE220" s="17">
        <v>0</v>
      </c>
      <c r="CF220" s="17">
        <v>0</v>
      </c>
      <c r="CG220" s="17">
        <v>0</v>
      </c>
      <c r="CH220" s="17">
        <v>0</v>
      </c>
      <c r="CI220" s="17">
        <v>0</v>
      </c>
      <c r="CJ220" s="17">
        <v>0</v>
      </c>
      <c r="CK220" s="17">
        <v>0</v>
      </c>
      <c r="CL220" s="702">
        <v>0</v>
      </c>
      <c r="CM220" s="702">
        <v>0</v>
      </c>
      <c r="CN220" s="702">
        <v>0</v>
      </c>
      <c r="CO220" s="702">
        <v>0</v>
      </c>
      <c r="CP220" s="702">
        <v>0</v>
      </c>
      <c r="CQ220" s="702">
        <v>0</v>
      </c>
      <c r="CR220" s="704">
        <v>0</v>
      </c>
      <c r="CS220" s="703">
        <v>0</v>
      </c>
      <c r="CT220" s="23" t="s">
        <v>56</v>
      </c>
      <c r="CU220" s="23" t="s">
        <v>56</v>
      </c>
      <c r="CV220" s="23" t="s">
        <v>56</v>
      </c>
      <c r="CW220" s="23" t="s">
        <v>56</v>
      </c>
      <c r="CX220" s="23" t="s">
        <v>56</v>
      </c>
      <c r="CY220" s="23" t="s">
        <v>56</v>
      </c>
      <c r="CZ220" s="23" t="s">
        <v>56</v>
      </c>
      <c r="DA220" s="23" t="s">
        <v>56</v>
      </c>
      <c r="DB220" s="728" t="s">
        <v>56</v>
      </c>
      <c r="DC220" s="10"/>
      <c r="DD220" s="692" t="s">
        <v>56</v>
      </c>
      <c r="DE220" s="120"/>
      <c r="DF220" s="120"/>
      <c r="DG220" s="120"/>
      <c r="DH220" s="140"/>
      <c r="DI220" s="140"/>
      <c r="DJ220" s="140"/>
      <c r="DK220" s="140"/>
      <c r="DL220" s="548" t="s">
        <v>56</v>
      </c>
      <c r="DM220" s="548" t="s">
        <v>56</v>
      </c>
      <c r="DN220" s="203" t="s">
        <v>55</v>
      </c>
      <c r="DO220" s="700" t="s">
        <v>56</v>
      </c>
      <c r="DP220" s="713" t="s">
        <v>56</v>
      </c>
      <c r="DQ220" s="548" t="s">
        <v>56</v>
      </c>
      <c r="DR220" s="673" t="s">
        <v>56</v>
      </c>
      <c r="DS220" s="203" t="s">
        <v>56</v>
      </c>
      <c r="DT220" s="1160" t="s">
        <v>56</v>
      </c>
      <c r="DU220" s="711">
        <v>0</v>
      </c>
      <c r="DV220" s="711">
        <v>71.000000000000099</v>
      </c>
      <c r="DW220" s="711">
        <v>0</v>
      </c>
      <c r="DX220" s="711">
        <v>24</v>
      </c>
      <c r="DY220" s="710">
        <v>0</v>
      </c>
      <c r="DZ220" s="710">
        <v>1.5333333333333354</v>
      </c>
      <c r="EA220" s="710">
        <v>0</v>
      </c>
      <c r="EB220" s="710">
        <v>0.55555555555555569</v>
      </c>
      <c r="EC220" s="236"/>
      <c r="ED220" s="49"/>
      <c r="EE220" s="232"/>
      <c r="EF220" s="700">
        <v>0</v>
      </c>
      <c r="EG220" s="712">
        <v>158</v>
      </c>
      <c r="EH220" s="44"/>
    </row>
    <row r="221" spans="1:138" ht="41.25" customHeight="1" x14ac:dyDescent="0.25">
      <c r="A221" s="871" t="s">
        <v>49</v>
      </c>
      <c r="B221" s="656" t="s">
        <v>96</v>
      </c>
      <c r="C221" s="656" t="s">
        <v>175</v>
      </c>
      <c r="D221" s="691" t="s">
        <v>941</v>
      </c>
      <c r="E221" s="656" t="s">
        <v>177</v>
      </c>
      <c r="F221" s="656" t="s">
        <v>1089</v>
      </c>
      <c r="G221" s="901" t="s">
        <v>177</v>
      </c>
      <c r="H221" s="897" t="s">
        <v>55</v>
      </c>
      <c r="I221" s="17" t="s">
        <v>866</v>
      </c>
      <c r="J221" s="64">
        <v>13.8</v>
      </c>
      <c r="K221" s="665" t="s">
        <v>56</v>
      </c>
      <c r="L221" s="665">
        <v>2.5831439340209998</v>
      </c>
      <c r="M221" s="64">
        <v>0</v>
      </c>
      <c r="N221" s="727" t="s">
        <v>56</v>
      </c>
      <c r="O221" s="548" t="s">
        <v>56</v>
      </c>
      <c r="P221" s="909" t="s">
        <v>56</v>
      </c>
      <c r="Q221" s="203" t="s">
        <v>57</v>
      </c>
      <c r="R221" s="205" t="s">
        <v>57</v>
      </c>
      <c r="S221" s="490">
        <v>0</v>
      </c>
      <c r="T221" s="18">
        <v>0</v>
      </c>
      <c r="U221" s="548" t="s">
        <v>58</v>
      </c>
      <c r="V221" s="18" t="s">
        <v>58</v>
      </c>
      <c r="W221" s="64" t="s">
        <v>58</v>
      </c>
      <c r="X221" s="18" t="s">
        <v>58</v>
      </c>
      <c r="Y221" s="18" t="s">
        <v>58</v>
      </c>
      <c r="Z221" s="18" t="s">
        <v>58</v>
      </c>
      <c r="AA221" s="18" t="s">
        <v>58</v>
      </c>
      <c r="AB221" s="18" t="s">
        <v>58</v>
      </c>
      <c r="AC221" s="18" t="s">
        <v>58</v>
      </c>
      <c r="AD221" s="18" t="s">
        <v>58</v>
      </c>
      <c r="AE221" s="18" t="s">
        <v>58</v>
      </c>
      <c r="AF221" s="18" t="s">
        <v>58</v>
      </c>
      <c r="AG221" s="64" t="s">
        <v>58</v>
      </c>
      <c r="AH221" s="18" t="s">
        <v>58</v>
      </c>
      <c r="AI221" s="64" t="s">
        <v>58</v>
      </c>
      <c r="AJ221" s="18" t="s">
        <v>58</v>
      </c>
      <c r="AK221" s="18" t="s">
        <v>58</v>
      </c>
      <c r="AL221" s="64" t="s">
        <v>58</v>
      </c>
      <c r="AM221" s="18" t="s">
        <v>58</v>
      </c>
      <c r="AN221" s="18" t="s">
        <v>58</v>
      </c>
      <c r="AO221" s="18" t="s">
        <v>58</v>
      </c>
      <c r="AP221" s="64" t="s">
        <v>58</v>
      </c>
      <c r="AQ221" s="64">
        <v>0</v>
      </c>
      <c r="AR221" s="11">
        <v>0</v>
      </c>
      <c r="AS221" s="17" t="s">
        <v>58</v>
      </c>
      <c r="AT221" s="490" t="s">
        <v>58</v>
      </c>
      <c r="AU221" s="64" t="s">
        <v>58</v>
      </c>
      <c r="AV221" s="18" t="s">
        <v>58</v>
      </c>
      <c r="AW221" s="64" t="s">
        <v>58</v>
      </c>
      <c r="AX221" s="18" t="s">
        <v>58</v>
      </c>
      <c r="AY221" s="17" t="s">
        <v>58</v>
      </c>
      <c r="AZ221" s="490" t="s">
        <v>58</v>
      </c>
      <c r="BA221" s="17" t="s">
        <v>58</v>
      </c>
      <c r="BB221" s="18" t="s">
        <v>58</v>
      </c>
      <c r="BC221" s="17" t="s">
        <v>58</v>
      </c>
      <c r="BD221" s="18" t="s">
        <v>58</v>
      </c>
      <c r="BE221" s="17" t="s">
        <v>58</v>
      </c>
      <c r="BF221" s="18" t="s">
        <v>58</v>
      </c>
      <c r="BG221" s="17" t="s">
        <v>58</v>
      </c>
      <c r="BH221" s="18" t="s">
        <v>58</v>
      </c>
      <c r="BI221" s="17" t="s">
        <v>58</v>
      </c>
      <c r="BJ221" s="18" t="s">
        <v>58</v>
      </c>
      <c r="BK221" s="17" t="s">
        <v>58</v>
      </c>
      <c r="BL221" s="17" t="s">
        <v>58</v>
      </c>
      <c r="BM221" s="17" t="s">
        <v>58</v>
      </c>
      <c r="BN221" s="17" t="s">
        <v>58</v>
      </c>
      <c r="BO221" s="18" t="s">
        <v>58</v>
      </c>
      <c r="BP221" s="18" t="s">
        <v>58</v>
      </c>
      <c r="BQ221" s="64">
        <v>0</v>
      </c>
      <c r="BR221" s="18">
        <v>0</v>
      </c>
      <c r="BS221" s="730" t="s">
        <v>56</v>
      </c>
      <c r="BT221" s="17">
        <v>0</v>
      </c>
      <c r="BU221" s="17">
        <v>0</v>
      </c>
      <c r="BV221" s="17">
        <v>0</v>
      </c>
      <c r="BW221" s="17">
        <v>0</v>
      </c>
      <c r="BX221" s="17">
        <v>0</v>
      </c>
      <c r="BY221" s="17">
        <v>0</v>
      </c>
      <c r="BZ221" s="17">
        <v>0</v>
      </c>
      <c r="CA221" s="17">
        <v>0</v>
      </c>
      <c r="CB221" s="17">
        <v>0</v>
      </c>
      <c r="CC221" s="17">
        <v>0</v>
      </c>
      <c r="CD221" s="17">
        <v>0</v>
      </c>
      <c r="CE221" s="17">
        <v>0</v>
      </c>
      <c r="CF221" s="17">
        <v>0</v>
      </c>
      <c r="CG221" s="17">
        <v>0</v>
      </c>
      <c r="CH221" s="17">
        <v>0</v>
      </c>
      <c r="CI221" s="17">
        <v>0</v>
      </c>
      <c r="CJ221" s="17">
        <v>0</v>
      </c>
      <c r="CK221" s="17">
        <v>0</v>
      </c>
      <c r="CL221" s="702">
        <v>0</v>
      </c>
      <c r="CM221" s="702">
        <v>0</v>
      </c>
      <c r="CN221" s="702">
        <v>0</v>
      </c>
      <c r="CO221" s="702">
        <v>0</v>
      </c>
      <c r="CP221" s="702">
        <v>0</v>
      </c>
      <c r="CQ221" s="702">
        <v>0</v>
      </c>
      <c r="CR221" s="704">
        <v>0</v>
      </c>
      <c r="CS221" s="703">
        <v>0</v>
      </c>
      <c r="CT221" s="23" t="s">
        <v>56</v>
      </c>
      <c r="CU221" s="23" t="s">
        <v>56</v>
      </c>
      <c r="CV221" s="23" t="s">
        <v>56</v>
      </c>
      <c r="CW221" s="23" t="s">
        <v>56</v>
      </c>
      <c r="CX221" s="23" t="s">
        <v>56</v>
      </c>
      <c r="CY221" s="23" t="s">
        <v>56</v>
      </c>
      <c r="CZ221" s="23" t="s">
        <v>56</v>
      </c>
      <c r="DA221" s="23" t="s">
        <v>56</v>
      </c>
      <c r="DB221" s="728" t="s">
        <v>56</v>
      </c>
      <c r="DC221" s="10"/>
      <c r="DD221" s="692" t="s">
        <v>56</v>
      </c>
      <c r="DE221" s="120"/>
      <c r="DF221" s="120"/>
      <c r="DG221" s="120"/>
      <c r="DH221" s="140"/>
      <c r="DI221" s="140"/>
      <c r="DJ221" s="140"/>
      <c r="DK221" s="140"/>
      <c r="DL221" s="548" t="s">
        <v>56</v>
      </c>
      <c r="DM221" s="548" t="s">
        <v>56</v>
      </c>
      <c r="DN221" s="203" t="s">
        <v>55</v>
      </c>
      <c r="DO221" s="700" t="s">
        <v>56</v>
      </c>
      <c r="DP221" s="713" t="s">
        <v>56</v>
      </c>
      <c r="DQ221" s="548" t="s">
        <v>56</v>
      </c>
      <c r="DR221" s="673" t="s">
        <v>56</v>
      </c>
      <c r="DS221" s="203" t="s">
        <v>56</v>
      </c>
      <c r="DT221" s="1160" t="s">
        <v>56</v>
      </c>
      <c r="DU221" s="711">
        <v>0</v>
      </c>
      <c r="DV221" s="711" t="s">
        <v>56</v>
      </c>
      <c r="DW221" s="711">
        <v>0</v>
      </c>
      <c r="DX221" s="711" t="s">
        <v>56</v>
      </c>
      <c r="DY221" s="710">
        <v>0</v>
      </c>
      <c r="DZ221" s="710" t="s">
        <v>56</v>
      </c>
      <c r="EA221" s="710">
        <v>0</v>
      </c>
      <c r="EB221" s="710" t="s">
        <v>56</v>
      </c>
      <c r="EC221" s="236"/>
      <c r="ED221" s="49"/>
      <c r="EE221" s="232"/>
      <c r="EF221" s="700">
        <v>0</v>
      </c>
      <c r="EG221" s="712" t="s">
        <v>56</v>
      </c>
      <c r="EH221" s="44"/>
    </row>
    <row r="222" spans="1:138" ht="41.25" customHeight="1" x14ac:dyDescent="0.25">
      <c r="A222" s="871" t="s">
        <v>49</v>
      </c>
      <c r="B222" s="656" t="s">
        <v>96</v>
      </c>
      <c r="C222" s="656" t="s">
        <v>175</v>
      </c>
      <c r="D222" s="691" t="s">
        <v>176</v>
      </c>
      <c r="E222" s="656" t="s">
        <v>177</v>
      </c>
      <c r="F222" s="656" t="s">
        <v>1090</v>
      </c>
      <c r="G222" s="901" t="s">
        <v>177</v>
      </c>
      <c r="H222" s="897" t="s">
        <v>55</v>
      </c>
      <c r="I222" s="17" t="s">
        <v>889</v>
      </c>
      <c r="J222" s="64">
        <v>13.8</v>
      </c>
      <c r="K222" s="665" t="s">
        <v>56</v>
      </c>
      <c r="L222" s="665">
        <v>3.1011363571860002</v>
      </c>
      <c r="M222" s="64">
        <v>41</v>
      </c>
      <c r="N222" s="727" t="s">
        <v>56</v>
      </c>
      <c r="O222" s="548" t="s">
        <v>56</v>
      </c>
      <c r="P222" s="909" t="s">
        <v>56</v>
      </c>
      <c r="Q222" s="203" t="s">
        <v>57</v>
      </c>
      <c r="R222" s="205" t="s">
        <v>57</v>
      </c>
      <c r="S222" s="490">
        <v>0</v>
      </c>
      <c r="T222" s="18">
        <v>0</v>
      </c>
      <c r="U222" s="548">
        <v>0</v>
      </c>
      <c r="V222" s="18">
        <v>0</v>
      </c>
      <c r="W222" s="64">
        <v>0</v>
      </c>
      <c r="X222" s="18">
        <v>0</v>
      </c>
      <c r="Y222" s="18">
        <v>0</v>
      </c>
      <c r="Z222" s="18">
        <v>0</v>
      </c>
      <c r="AA222" s="18">
        <v>0</v>
      </c>
      <c r="AB222" s="18">
        <v>0</v>
      </c>
      <c r="AC222" s="18">
        <v>0</v>
      </c>
      <c r="AD222" s="18">
        <v>0</v>
      </c>
      <c r="AE222" s="18">
        <v>0</v>
      </c>
      <c r="AF222" s="18">
        <v>0</v>
      </c>
      <c r="AG222" s="64">
        <v>1</v>
      </c>
      <c r="AH222" s="18">
        <v>1</v>
      </c>
      <c r="AI222" s="64">
        <v>0</v>
      </c>
      <c r="AJ222" s="18">
        <v>0</v>
      </c>
      <c r="AK222" s="18">
        <v>0</v>
      </c>
      <c r="AL222" s="64">
        <v>0</v>
      </c>
      <c r="AM222" s="18">
        <v>0</v>
      </c>
      <c r="AN222" s="18" t="s">
        <v>58</v>
      </c>
      <c r="AO222" s="18">
        <v>0</v>
      </c>
      <c r="AP222" s="64">
        <v>0</v>
      </c>
      <c r="AQ222" s="64">
        <v>1</v>
      </c>
      <c r="AR222" s="11">
        <v>1</v>
      </c>
      <c r="AS222" s="17">
        <v>0</v>
      </c>
      <c r="AT222" s="490">
        <v>0</v>
      </c>
      <c r="AU222" s="64">
        <v>0</v>
      </c>
      <c r="AV222" s="18">
        <v>0</v>
      </c>
      <c r="AW222" s="64">
        <v>0</v>
      </c>
      <c r="AX222" s="18">
        <v>0</v>
      </c>
      <c r="AY222" s="17">
        <v>0</v>
      </c>
      <c r="AZ222" s="490">
        <v>0</v>
      </c>
      <c r="BA222" s="17">
        <v>0</v>
      </c>
      <c r="BB222" s="18">
        <v>0</v>
      </c>
      <c r="BC222" s="17">
        <v>0</v>
      </c>
      <c r="BD222" s="18">
        <v>0</v>
      </c>
      <c r="BE222" s="17">
        <v>0</v>
      </c>
      <c r="BF222" s="18">
        <v>0</v>
      </c>
      <c r="BG222" s="17">
        <v>150</v>
      </c>
      <c r="BH222" s="18">
        <v>150</v>
      </c>
      <c r="BI222" s="17">
        <v>0</v>
      </c>
      <c r="BJ222" s="18">
        <v>0</v>
      </c>
      <c r="BK222" s="17">
        <v>0</v>
      </c>
      <c r="BL222" s="17" t="s">
        <v>58</v>
      </c>
      <c r="BM222" s="17">
        <v>0</v>
      </c>
      <c r="BN222" s="17" t="s">
        <v>58</v>
      </c>
      <c r="BO222" s="18">
        <v>0</v>
      </c>
      <c r="BP222" s="18">
        <v>0</v>
      </c>
      <c r="BQ222" s="64">
        <v>150</v>
      </c>
      <c r="BR222" s="18">
        <v>150</v>
      </c>
      <c r="BS222" s="730" t="s">
        <v>56</v>
      </c>
      <c r="BT222" s="17">
        <v>0</v>
      </c>
      <c r="BU222" s="17">
        <v>0</v>
      </c>
      <c r="BV222" s="17">
        <v>0</v>
      </c>
      <c r="BW222" s="17">
        <v>0</v>
      </c>
      <c r="BX222" s="17">
        <v>0</v>
      </c>
      <c r="BY222" s="17">
        <v>0</v>
      </c>
      <c r="BZ222" s="17">
        <v>0</v>
      </c>
      <c r="CA222" s="17">
        <v>0</v>
      </c>
      <c r="CB222" s="17">
        <v>0</v>
      </c>
      <c r="CC222" s="17">
        <v>0</v>
      </c>
      <c r="CD222" s="17">
        <v>0</v>
      </c>
      <c r="CE222" s="17">
        <v>0</v>
      </c>
      <c r="CF222" s="17">
        <v>0</v>
      </c>
      <c r="CG222" s="17">
        <v>0</v>
      </c>
      <c r="CH222" s="17">
        <v>756863.99999999988</v>
      </c>
      <c r="CI222" s="17">
        <v>756863.99999999988</v>
      </c>
      <c r="CJ222" s="17">
        <v>0</v>
      </c>
      <c r="CK222" s="17">
        <v>0</v>
      </c>
      <c r="CL222" s="702">
        <v>0</v>
      </c>
      <c r="CM222" s="702">
        <v>0</v>
      </c>
      <c r="CN222" s="702">
        <v>0</v>
      </c>
      <c r="CO222" s="702">
        <v>0</v>
      </c>
      <c r="CP222" s="702">
        <v>0</v>
      </c>
      <c r="CQ222" s="702">
        <v>0</v>
      </c>
      <c r="CR222" s="704">
        <v>756863.99999999988</v>
      </c>
      <c r="CS222" s="703">
        <v>756863.99999999988</v>
      </c>
      <c r="CT222" s="23" t="s">
        <v>56</v>
      </c>
      <c r="CU222" s="23" t="s">
        <v>56</v>
      </c>
      <c r="CV222" s="23" t="s">
        <v>56</v>
      </c>
      <c r="CW222" s="23" t="s">
        <v>56</v>
      </c>
      <c r="CX222" s="23" t="s">
        <v>56</v>
      </c>
      <c r="CY222" s="23" t="s">
        <v>56</v>
      </c>
      <c r="CZ222" s="23" t="s">
        <v>56</v>
      </c>
      <c r="DA222" s="23" t="s">
        <v>56</v>
      </c>
      <c r="DB222" s="728" t="s">
        <v>56</v>
      </c>
      <c r="DC222" s="10"/>
      <c r="DD222" s="692" t="s">
        <v>56</v>
      </c>
      <c r="DE222" s="120"/>
      <c r="DF222" s="120"/>
      <c r="DG222" s="120"/>
      <c r="DH222" s="140"/>
      <c r="DI222" s="140"/>
      <c r="DJ222" s="140"/>
      <c r="DK222" s="140"/>
      <c r="DL222" s="548" t="s">
        <v>56</v>
      </c>
      <c r="DM222" s="548" t="s">
        <v>56</v>
      </c>
      <c r="DN222" s="203" t="s">
        <v>55</v>
      </c>
      <c r="DO222" s="700" t="s">
        <v>56</v>
      </c>
      <c r="DP222" s="713" t="s">
        <v>56</v>
      </c>
      <c r="DQ222" s="548" t="s">
        <v>56</v>
      </c>
      <c r="DR222" s="673" t="s">
        <v>56</v>
      </c>
      <c r="DS222" s="203" t="s">
        <v>56</v>
      </c>
      <c r="DT222" s="1160" t="s">
        <v>56</v>
      </c>
      <c r="DU222" s="711">
        <v>111.42138364779875</v>
      </c>
      <c r="DV222" s="711">
        <v>-58.904807397045182</v>
      </c>
      <c r="DW222" s="711">
        <v>108.965040650407</v>
      </c>
      <c r="DX222" s="711">
        <v>-56.922067363531177</v>
      </c>
      <c r="DY222" s="710">
        <v>2.9182389937106916</v>
      </c>
      <c r="DZ222" s="710">
        <v>-2.2552894256978324</v>
      </c>
      <c r="EA222" s="710">
        <v>2.8292682926829298</v>
      </c>
      <c r="EB222" s="710">
        <v>-2.1786682152535839</v>
      </c>
      <c r="EC222" s="236"/>
      <c r="ED222" s="49"/>
      <c r="EE222" s="232"/>
      <c r="EF222" s="700">
        <v>4429</v>
      </c>
      <c r="EG222" s="712">
        <v>-2255.6666666666665</v>
      </c>
      <c r="EH222" s="44"/>
    </row>
    <row r="223" spans="1:138" ht="41.25" customHeight="1" x14ac:dyDescent="0.25">
      <c r="A223" s="871" t="s">
        <v>49</v>
      </c>
      <c r="B223" s="656" t="s">
        <v>96</v>
      </c>
      <c r="C223" s="656" t="s">
        <v>175</v>
      </c>
      <c r="D223" s="691" t="s">
        <v>290</v>
      </c>
      <c r="E223" s="656" t="s">
        <v>177</v>
      </c>
      <c r="F223" s="656" t="s">
        <v>1091</v>
      </c>
      <c r="G223" s="901" t="s">
        <v>177</v>
      </c>
      <c r="H223" s="897" t="s">
        <v>55</v>
      </c>
      <c r="I223" s="17" t="s">
        <v>860</v>
      </c>
      <c r="J223" s="64">
        <v>13.8</v>
      </c>
      <c r="K223" s="665" t="s">
        <v>56</v>
      </c>
      <c r="L223" s="665">
        <v>4.3496212030740002</v>
      </c>
      <c r="M223" s="64">
        <v>16</v>
      </c>
      <c r="N223" s="727" t="s">
        <v>56</v>
      </c>
      <c r="O223" s="548" t="s">
        <v>56</v>
      </c>
      <c r="P223" s="909" t="s">
        <v>56</v>
      </c>
      <c r="Q223" s="203" t="s">
        <v>57</v>
      </c>
      <c r="R223" s="205" t="s">
        <v>57</v>
      </c>
      <c r="S223" s="490">
        <v>0</v>
      </c>
      <c r="T223" s="18">
        <v>0</v>
      </c>
      <c r="U223" s="548">
        <v>0</v>
      </c>
      <c r="V223" s="18">
        <v>0</v>
      </c>
      <c r="W223" s="64">
        <v>0</v>
      </c>
      <c r="X223" s="18">
        <v>0</v>
      </c>
      <c r="Y223" s="18">
        <v>0</v>
      </c>
      <c r="Z223" s="18">
        <v>0</v>
      </c>
      <c r="AA223" s="18">
        <v>0</v>
      </c>
      <c r="AB223" s="18">
        <v>0</v>
      </c>
      <c r="AC223" s="18">
        <v>0</v>
      </c>
      <c r="AD223" s="18">
        <v>0</v>
      </c>
      <c r="AE223" s="18">
        <v>0</v>
      </c>
      <c r="AF223" s="18">
        <v>0</v>
      </c>
      <c r="AG223" s="64">
        <v>2</v>
      </c>
      <c r="AH223" s="18">
        <v>2</v>
      </c>
      <c r="AI223" s="64">
        <v>0</v>
      </c>
      <c r="AJ223" s="18">
        <v>0</v>
      </c>
      <c r="AK223" s="18">
        <v>2</v>
      </c>
      <c r="AL223" s="64">
        <v>2</v>
      </c>
      <c r="AM223" s="18">
        <v>0</v>
      </c>
      <c r="AN223" s="18" t="s">
        <v>58</v>
      </c>
      <c r="AO223" s="18">
        <v>0</v>
      </c>
      <c r="AP223" s="64">
        <v>0</v>
      </c>
      <c r="AQ223" s="64">
        <v>4</v>
      </c>
      <c r="AR223" s="11">
        <v>4</v>
      </c>
      <c r="AS223" s="17">
        <v>0</v>
      </c>
      <c r="AT223" s="490">
        <v>0</v>
      </c>
      <c r="AU223" s="64">
        <v>0</v>
      </c>
      <c r="AV223" s="18">
        <v>0</v>
      </c>
      <c r="AW223" s="64">
        <v>0</v>
      </c>
      <c r="AX223" s="18">
        <v>0</v>
      </c>
      <c r="AY223" s="17">
        <v>0</v>
      </c>
      <c r="AZ223" s="490">
        <v>0</v>
      </c>
      <c r="BA223" s="17">
        <v>0</v>
      </c>
      <c r="BB223" s="18">
        <v>0</v>
      </c>
      <c r="BC223" s="17">
        <v>0</v>
      </c>
      <c r="BD223" s="18">
        <v>0</v>
      </c>
      <c r="BE223" s="17">
        <v>0</v>
      </c>
      <c r="BF223" s="18">
        <v>0</v>
      </c>
      <c r="BG223" s="17">
        <v>120</v>
      </c>
      <c r="BH223" s="18">
        <v>120</v>
      </c>
      <c r="BI223" s="17">
        <v>0</v>
      </c>
      <c r="BJ223" s="18">
        <v>0</v>
      </c>
      <c r="BK223" s="17">
        <v>135</v>
      </c>
      <c r="BL223" s="17">
        <v>135</v>
      </c>
      <c r="BM223" s="17">
        <v>0</v>
      </c>
      <c r="BN223" s="17" t="s">
        <v>58</v>
      </c>
      <c r="BO223" s="18">
        <v>0</v>
      </c>
      <c r="BP223" s="18">
        <v>0</v>
      </c>
      <c r="BQ223" s="64">
        <v>255</v>
      </c>
      <c r="BR223" s="18">
        <v>255</v>
      </c>
      <c r="BS223" s="730" t="s">
        <v>56</v>
      </c>
      <c r="BT223" s="17">
        <v>0</v>
      </c>
      <c r="BU223" s="17">
        <v>0</v>
      </c>
      <c r="BV223" s="17">
        <v>0</v>
      </c>
      <c r="BW223" s="17">
        <v>0</v>
      </c>
      <c r="BX223" s="17">
        <v>0</v>
      </c>
      <c r="BY223" s="17">
        <v>0</v>
      </c>
      <c r="BZ223" s="17">
        <v>0</v>
      </c>
      <c r="CA223" s="17">
        <v>0</v>
      </c>
      <c r="CB223" s="17">
        <v>0</v>
      </c>
      <c r="CC223" s="17">
        <v>0</v>
      </c>
      <c r="CD223" s="17">
        <v>0</v>
      </c>
      <c r="CE223" s="17">
        <v>0</v>
      </c>
      <c r="CF223" s="17">
        <v>0</v>
      </c>
      <c r="CG223" s="17">
        <v>0</v>
      </c>
      <c r="CH223" s="17">
        <v>605491.19999999995</v>
      </c>
      <c r="CI223" s="17">
        <v>605491.19999999995</v>
      </c>
      <c r="CJ223" s="17">
        <v>0</v>
      </c>
      <c r="CK223" s="17">
        <v>0</v>
      </c>
      <c r="CL223" s="702">
        <v>158468.4</v>
      </c>
      <c r="CM223" s="702">
        <v>158468.4</v>
      </c>
      <c r="CN223" s="702">
        <v>0</v>
      </c>
      <c r="CO223" s="702">
        <v>0</v>
      </c>
      <c r="CP223" s="702">
        <v>0</v>
      </c>
      <c r="CQ223" s="702">
        <v>0</v>
      </c>
      <c r="CR223" s="704">
        <v>763959.6</v>
      </c>
      <c r="CS223" s="703">
        <v>763959.6</v>
      </c>
      <c r="CT223" s="23">
        <v>1</v>
      </c>
      <c r="CU223" s="23">
        <v>4</v>
      </c>
      <c r="CV223" s="23" t="s">
        <v>177</v>
      </c>
      <c r="CW223" s="23">
        <v>4</v>
      </c>
      <c r="CX223" s="23">
        <v>24</v>
      </c>
      <c r="CY223" s="23">
        <v>0</v>
      </c>
      <c r="CZ223" s="23">
        <v>0</v>
      </c>
      <c r="DA223" s="23" t="s">
        <v>905</v>
      </c>
      <c r="DB223" s="728" t="s">
        <v>56</v>
      </c>
      <c r="DC223" s="10"/>
      <c r="DD223" s="692" t="s">
        <v>56</v>
      </c>
      <c r="DE223" s="120"/>
      <c r="DF223" s="120"/>
      <c r="DG223" s="120"/>
      <c r="DH223" s="140"/>
      <c r="DI223" s="140"/>
      <c r="DJ223" s="140"/>
      <c r="DK223" s="140"/>
      <c r="DL223" s="548" t="s">
        <v>56</v>
      </c>
      <c r="DM223" s="548" t="s">
        <v>56</v>
      </c>
      <c r="DN223" s="203" t="s">
        <v>55</v>
      </c>
      <c r="DO223" s="700" t="s">
        <v>56</v>
      </c>
      <c r="DP223" s="713" t="s">
        <v>56</v>
      </c>
      <c r="DQ223" s="548" t="s">
        <v>56</v>
      </c>
      <c r="DR223" s="673" t="s">
        <v>56</v>
      </c>
      <c r="DS223" s="203" t="s">
        <v>56</v>
      </c>
      <c r="DT223" s="1160" t="s">
        <v>56</v>
      </c>
      <c r="DU223" s="711">
        <v>0</v>
      </c>
      <c r="DV223" s="711">
        <v>93</v>
      </c>
      <c r="DW223" s="711">
        <v>0</v>
      </c>
      <c r="DX223" s="711">
        <v>93</v>
      </c>
      <c r="DY223" s="710">
        <v>0</v>
      </c>
      <c r="DZ223" s="710">
        <v>0.66666666666666663</v>
      </c>
      <c r="EA223" s="710">
        <v>0</v>
      </c>
      <c r="EB223" s="710">
        <v>0.66666666666666663</v>
      </c>
      <c r="EC223" s="236"/>
      <c r="ED223" s="49"/>
      <c r="EE223" s="232"/>
      <c r="EF223" s="700">
        <v>0</v>
      </c>
      <c r="EG223" s="712">
        <v>0</v>
      </c>
      <c r="EH223" s="44"/>
    </row>
    <row r="224" spans="1:138" ht="41.25" customHeight="1" x14ac:dyDescent="0.25">
      <c r="A224" s="871" t="s">
        <v>49</v>
      </c>
      <c r="B224" s="656" t="s">
        <v>96</v>
      </c>
      <c r="C224" s="656" t="s">
        <v>175</v>
      </c>
      <c r="D224" s="691" t="s">
        <v>290</v>
      </c>
      <c r="E224" s="656" t="s">
        <v>177</v>
      </c>
      <c r="F224" s="656" t="s">
        <v>1092</v>
      </c>
      <c r="G224" s="901" t="s">
        <v>177</v>
      </c>
      <c r="H224" s="897" t="s">
        <v>55</v>
      </c>
      <c r="I224" s="17" t="s">
        <v>889</v>
      </c>
      <c r="J224" s="64">
        <v>13.8</v>
      </c>
      <c r="K224" s="665" t="s">
        <v>56</v>
      </c>
      <c r="L224" s="665">
        <v>1.6662878753220001</v>
      </c>
      <c r="M224" s="64">
        <v>0</v>
      </c>
      <c r="N224" s="727" t="s">
        <v>56</v>
      </c>
      <c r="O224" s="548" t="s">
        <v>56</v>
      </c>
      <c r="P224" s="909" t="s">
        <v>56</v>
      </c>
      <c r="Q224" s="203" t="s">
        <v>57</v>
      </c>
      <c r="R224" s="205" t="s">
        <v>57</v>
      </c>
      <c r="S224" s="490">
        <v>0</v>
      </c>
      <c r="T224" s="18">
        <v>0</v>
      </c>
      <c r="U224" s="548" t="s">
        <v>58</v>
      </c>
      <c r="V224" s="18" t="s">
        <v>58</v>
      </c>
      <c r="W224" s="64" t="s">
        <v>58</v>
      </c>
      <c r="X224" s="18" t="s">
        <v>58</v>
      </c>
      <c r="Y224" s="18" t="s">
        <v>58</v>
      </c>
      <c r="Z224" s="18" t="s">
        <v>58</v>
      </c>
      <c r="AA224" s="18" t="s">
        <v>58</v>
      </c>
      <c r="AB224" s="18" t="s">
        <v>58</v>
      </c>
      <c r="AC224" s="18" t="s">
        <v>58</v>
      </c>
      <c r="AD224" s="18" t="s">
        <v>58</v>
      </c>
      <c r="AE224" s="18" t="s">
        <v>58</v>
      </c>
      <c r="AF224" s="18" t="s">
        <v>58</v>
      </c>
      <c r="AG224" s="64" t="s">
        <v>58</v>
      </c>
      <c r="AH224" s="18" t="s">
        <v>58</v>
      </c>
      <c r="AI224" s="64" t="s">
        <v>58</v>
      </c>
      <c r="AJ224" s="18" t="s">
        <v>58</v>
      </c>
      <c r="AK224" s="18" t="s">
        <v>58</v>
      </c>
      <c r="AL224" s="64" t="s">
        <v>58</v>
      </c>
      <c r="AM224" s="18" t="s">
        <v>58</v>
      </c>
      <c r="AN224" s="18" t="s">
        <v>58</v>
      </c>
      <c r="AO224" s="18" t="s">
        <v>58</v>
      </c>
      <c r="AP224" s="64" t="s">
        <v>58</v>
      </c>
      <c r="AQ224" s="64">
        <v>0</v>
      </c>
      <c r="AR224" s="11">
        <v>0</v>
      </c>
      <c r="AS224" s="17" t="s">
        <v>58</v>
      </c>
      <c r="AT224" s="490" t="s">
        <v>58</v>
      </c>
      <c r="AU224" s="64" t="s">
        <v>58</v>
      </c>
      <c r="AV224" s="18" t="s">
        <v>58</v>
      </c>
      <c r="AW224" s="64" t="s">
        <v>58</v>
      </c>
      <c r="AX224" s="18" t="s">
        <v>58</v>
      </c>
      <c r="AY224" s="17" t="s">
        <v>58</v>
      </c>
      <c r="AZ224" s="490" t="s">
        <v>58</v>
      </c>
      <c r="BA224" s="17" t="s">
        <v>58</v>
      </c>
      <c r="BB224" s="18" t="s">
        <v>58</v>
      </c>
      <c r="BC224" s="17" t="s">
        <v>58</v>
      </c>
      <c r="BD224" s="18" t="s">
        <v>58</v>
      </c>
      <c r="BE224" s="17" t="s">
        <v>58</v>
      </c>
      <c r="BF224" s="18" t="s">
        <v>58</v>
      </c>
      <c r="BG224" s="17" t="s">
        <v>58</v>
      </c>
      <c r="BH224" s="18" t="s">
        <v>58</v>
      </c>
      <c r="BI224" s="17" t="s">
        <v>58</v>
      </c>
      <c r="BJ224" s="18" t="s">
        <v>58</v>
      </c>
      <c r="BK224" s="17" t="s">
        <v>58</v>
      </c>
      <c r="BL224" s="17" t="s">
        <v>58</v>
      </c>
      <c r="BM224" s="17" t="s">
        <v>58</v>
      </c>
      <c r="BN224" s="17" t="s">
        <v>58</v>
      </c>
      <c r="BO224" s="18" t="s">
        <v>58</v>
      </c>
      <c r="BP224" s="18" t="s">
        <v>58</v>
      </c>
      <c r="BQ224" s="64">
        <v>0</v>
      </c>
      <c r="BR224" s="18">
        <v>0</v>
      </c>
      <c r="BS224" s="730" t="s">
        <v>56</v>
      </c>
      <c r="BT224" s="17">
        <v>0</v>
      </c>
      <c r="BU224" s="17">
        <v>0</v>
      </c>
      <c r="BV224" s="17">
        <v>0</v>
      </c>
      <c r="BW224" s="17">
        <v>0</v>
      </c>
      <c r="BX224" s="17">
        <v>0</v>
      </c>
      <c r="BY224" s="17">
        <v>0</v>
      </c>
      <c r="BZ224" s="17">
        <v>0</v>
      </c>
      <c r="CA224" s="17">
        <v>0</v>
      </c>
      <c r="CB224" s="17">
        <v>0</v>
      </c>
      <c r="CC224" s="17">
        <v>0</v>
      </c>
      <c r="CD224" s="17">
        <v>0</v>
      </c>
      <c r="CE224" s="17">
        <v>0</v>
      </c>
      <c r="CF224" s="17">
        <v>0</v>
      </c>
      <c r="CG224" s="17">
        <v>0</v>
      </c>
      <c r="CH224" s="17">
        <v>0</v>
      </c>
      <c r="CI224" s="17">
        <v>0</v>
      </c>
      <c r="CJ224" s="17">
        <v>0</v>
      </c>
      <c r="CK224" s="17">
        <v>0</v>
      </c>
      <c r="CL224" s="702">
        <v>0</v>
      </c>
      <c r="CM224" s="702">
        <v>0</v>
      </c>
      <c r="CN224" s="702">
        <v>0</v>
      </c>
      <c r="CO224" s="702">
        <v>0</v>
      </c>
      <c r="CP224" s="702">
        <v>0</v>
      </c>
      <c r="CQ224" s="702">
        <v>0</v>
      </c>
      <c r="CR224" s="704">
        <v>0</v>
      </c>
      <c r="CS224" s="703">
        <v>0</v>
      </c>
      <c r="CT224" s="23" t="s">
        <v>56</v>
      </c>
      <c r="CU224" s="23" t="s">
        <v>56</v>
      </c>
      <c r="CV224" s="23" t="s">
        <v>56</v>
      </c>
      <c r="CW224" s="23" t="s">
        <v>56</v>
      </c>
      <c r="CX224" s="23" t="s">
        <v>56</v>
      </c>
      <c r="CY224" s="23" t="s">
        <v>56</v>
      </c>
      <c r="CZ224" s="23" t="s">
        <v>56</v>
      </c>
      <c r="DA224" s="23" t="s">
        <v>56</v>
      </c>
      <c r="DB224" s="728" t="s">
        <v>56</v>
      </c>
      <c r="DC224" s="10"/>
      <c r="DD224" s="692" t="s">
        <v>56</v>
      </c>
      <c r="DE224" s="120"/>
      <c r="DF224" s="120"/>
      <c r="DG224" s="120"/>
      <c r="DH224" s="140"/>
      <c r="DI224" s="140"/>
      <c r="DJ224" s="140"/>
      <c r="DK224" s="140"/>
      <c r="DL224" s="548" t="s">
        <v>56</v>
      </c>
      <c r="DM224" s="548" t="s">
        <v>56</v>
      </c>
      <c r="DN224" s="203" t="s">
        <v>55</v>
      </c>
      <c r="DO224" s="700" t="s">
        <v>56</v>
      </c>
      <c r="DP224" s="713" t="s">
        <v>56</v>
      </c>
      <c r="DQ224" s="548" t="s">
        <v>56</v>
      </c>
      <c r="DR224" s="673" t="s">
        <v>56</v>
      </c>
      <c r="DS224" s="203" t="s">
        <v>56</v>
      </c>
      <c r="DT224" s="1160" t="s">
        <v>56</v>
      </c>
      <c r="DU224" s="711">
        <v>0</v>
      </c>
      <c r="DV224" s="711" t="s">
        <v>56</v>
      </c>
      <c r="DW224" s="711">
        <v>0</v>
      </c>
      <c r="DX224" s="711" t="s">
        <v>56</v>
      </c>
      <c r="DY224" s="710">
        <v>0</v>
      </c>
      <c r="DZ224" s="710" t="s">
        <v>56</v>
      </c>
      <c r="EA224" s="710">
        <v>0</v>
      </c>
      <c r="EB224" s="710" t="s">
        <v>56</v>
      </c>
      <c r="EC224" s="236"/>
      <c r="ED224" s="49"/>
      <c r="EE224" s="232"/>
      <c r="EF224" s="700">
        <v>0</v>
      </c>
      <c r="EG224" s="712" t="s">
        <v>56</v>
      </c>
      <c r="EH224" s="44"/>
    </row>
    <row r="225" spans="1:138" ht="41.25" customHeight="1" x14ac:dyDescent="0.25">
      <c r="A225" s="871" t="s">
        <v>49</v>
      </c>
      <c r="B225" s="656" t="s">
        <v>96</v>
      </c>
      <c r="C225" s="656" t="s">
        <v>175</v>
      </c>
      <c r="D225" s="691" t="s">
        <v>290</v>
      </c>
      <c r="E225" s="656" t="s">
        <v>177</v>
      </c>
      <c r="F225" s="656" t="s">
        <v>291</v>
      </c>
      <c r="G225" s="901" t="s">
        <v>177</v>
      </c>
      <c r="H225" s="897" t="s">
        <v>55</v>
      </c>
      <c r="I225" s="17" t="s">
        <v>889</v>
      </c>
      <c r="J225" s="64">
        <v>13.8</v>
      </c>
      <c r="K225" s="665">
        <v>7.6009317639352618</v>
      </c>
      <c r="L225" s="665">
        <v>1.6124999966460001</v>
      </c>
      <c r="M225" s="64">
        <v>164</v>
      </c>
      <c r="N225" s="726">
        <v>6861178.6840000004</v>
      </c>
      <c r="O225" s="548" t="s">
        <v>863</v>
      </c>
      <c r="P225" s="909">
        <v>2.8284389679999999</v>
      </c>
      <c r="Q225" s="203" t="s">
        <v>57</v>
      </c>
      <c r="R225" s="205" t="s">
        <v>57</v>
      </c>
      <c r="S225" s="490">
        <v>0</v>
      </c>
      <c r="T225" s="18">
        <v>0</v>
      </c>
      <c r="U225" s="548">
        <v>0</v>
      </c>
      <c r="V225" s="18">
        <v>0</v>
      </c>
      <c r="W225" s="64">
        <v>0</v>
      </c>
      <c r="X225" s="18">
        <v>0</v>
      </c>
      <c r="Y225" s="18">
        <v>0</v>
      </c>
      <c r="Z225" s="18">
        <v>0</v>
      </c>
      <c r="AA225" s="18">
        <v>0</v>
      </c>
      <c r="AB225" s="18">
        <v>0</v>
      </c>
      <c r="AC225" s="18">
        <v>0</v>
      </c>
      <c r="AD225" s="18">
        <v>0</v>
      </c>
      <c r="AE225" s="18">
        <v>0</v>
      </c>
      <c r="AF225" s="18">
        <v>0</v>
      </c>
      <c r="AG225" s="64">
        <v>3</v>
      </c>
      <c r="AH225" s="18">
        <v>3</v>
      </c>
      <c r="AI225" s="64">
        <v>0</v>
      </c>
      <c r="AJ225" s="18">
        <v>0</v>
      </c>
      <c r="AK225" s="18">
        <v>0</v>
      </c>
      <c r="AL225" s="64">
        <v>0</v>
      </c>
      <c r="AM225" s="18">
        <v>0</v>
      </c>
      <c r="AN225" s="18" t="s">
        <v>58</v>
      </c>
      <c r="AO225" s="18">
        <v>0</v>
      </c>
      <c r="AP225" s="64">
        <v>0</v>
      </c>
      <c r="AQ225" s="64">
        <v>3</v>
      </c>
      <c r="AR225" s="11">
        <v>3</v>
      </c>
      <c r="AS225" s="17">
        <v>0</v>
      </c>
      <c r="AT225" s="490">
        <v>0</v>
      </c>
      <c r="AU225" s="64">
        <v>0</v>
      </c>
      <c r="AV225" s="18">
        <v>0</v>
      </c>
      <c r="AW225" s="64">
        <v>0</v>
      </c>
      <c r="AX225" s="18">
        <v>0</v>
      </c>
      <c r="AY225" s="17">
        <v>0</v>
      </c>
      <c r="AZ225" s="490">
        <v>0</v>
      </c>
      <c r="BA225" s="17">
        <v>0</v>
      </c>
      <c r="BB225" s="18">
        <v>0</v>
      </c>
      <c r="BC225" s="17">
        <v>0</v>
      </c>
      <c r="BD225" s="18">
        <v>0</v>
      </c>
      <c r="BE225" s="17">
        <v>0</v>
      </c>
      <c r="BF225" s="18">
        <v>0</v>
      </c>
      <c r="BG225" s="17">
        <v>3691</v>
      </c>
      <c r="BH225" s="18">
        <v>3691</v>
      </c>
      <c r="BI225" s="17">
        <v>0</v>
      </c>
      <c r="BJ225" s="18">
        <v>0</v>
      </c>
      <c r="BK225" s="17">
        <v>0</v>
      </c>
      <c r="BL225" s="17" t="s">
        <v>58</v>
      </c>
      <c r="BM225" s="17">
        <v>0</v>
      </c>
      <c r="BN225" s="17" t="s">
        <v>58</v>
      </c>
      <c r="BO225" s="18">
        <v>0</v>
      </c>
      <c r="BP225" s="18">
        <v>0</v>
      </c>
      <c r="BQ225" s="64">
        <v>3691</v>
      </c>
      <c r="BR225" s="18">
        <v>3691</v>
      </c>
      <c r="BS225" s="729">
        <v>1.3049601005214266</v>
      </c>
      <c r="BT225" s="17">
        <v>0</v>
      </c>
      <c r="BU225" s="17">
        <v>0</v>
      </c>
      <c r="BV225" s="17">
        <v>0</v>
      </c>
      <c r="BW225" s="17">
        <v>0</v>
      </c>
      <c r="BX225" s="17">
        <v>0</v>
      </c>
      <c r="BY225" s="17">
        <v>0</v>
      </c>
      <c r="BZ225" s="17">
        <v>0</v>
      </c>
      <c r="CA225" s="17">
        <v>0</v>
      </c>
      <c r="CB225" s="17">
        <v>0</v>
      </c>
      <c r="CC225" s="17">
        <v>0</v>
      </c>
      <c r="CD225" s="17">
        <v>0</v>
      </c>
      <c r="CE225" s="17">
        <v>0</v>
      </c>
      <c r="CF225" s="17">
        <v>0</v>
      </c>
      <c r="CG225" s="17">
        <v>0</v>
      </c>
      <c r="CH225" s="17">
        <v>18623900.159999996</v>
      </c>
      <c r="CI225" s="17">
        <v>18623900.159999996</v>
      </c>
      <c r="CJ225" s="17">
        <v>0</v>
      </c>
      <c r="CK225" s="17">
        <v>0</v>
      </c>
      <c r="CL225" s="702">
        <v>0</v>
      </c>
      <c r="CM225" s="702">
        <v>0</v>
      </c>
      <c r="CN225" s="702">
        <v>0</v>
      </c>
      <c r="CO225" s="702">
        <v>0</v>
      </c>
      <c r="CP225" s="702">
        <v>0</v>
      </c>
      <c r="CQ225" s="702">
        <v>0</v>
      </c>
      <c r="CR225" s="704">
        <v>18623900.159999996</v>
      </c>
      <c r="CS225" s="703">
        <v>18623900.159999996</v>
      </c>
      <c r="CT225" s="23" t="s">
        <v>56</v>
      </c>
      <c r="CU225" s="23" t="s">
        <v>56</v>
      </c>
      <c r="CV225" s="23" t="s">
        <v>56</v>
      </c>
      <c r="CW225" s="23" t="s">
        <v>56</v>
      </c>
      <c r="CX225" s="23" t="s">
        <v>56</v>
      </c>
      <c r="CY225" s="23" t="s">
        <v>56</v>
      </c>
      <c r="CZ225" s="23" t="s">
        <v>56</v>
      </c>
      <c r="DA225" s="23" t="s">
        <v>56</v>
      </c>
      <c r="DB225" s="728" t="s">
        <v>56</v>
      </c>
      <c r="DC225" s="10"/>
      <c r="DD225" s="692">
        <v>2.8284389679999999</v>
      </c>
      <c r="DE225" s="120"/>
      <c r="DF225" s="120"/>
      <c r="DG225" s="120"/>
      <c r="DH225" s="140"/>
      <c r="DI225" s="140"/>
      <c r="DJ225" s="140"/>
      <c r="DK225" s="140"/>
      <c r="DL225" s="548" t="s">
        <v>56</v>
      </c>
      <c r="DM225" s="548" t="s">
        <v>56</v>
      </c>
      <c r="DN225" s="203" t="s">
        <v>868</v>
      </c>
      <c r="DO225" s="700">
        <v>170.166666666667</v>
      </c>
      <c r="DP225" s="713" t="s">
        <v>56</v>
      </c>
      <c r="DQ225" s="548" t="s">
        <v>56</v>
      </c>
      <c r="DR225" s="673" t="s">
        <v>56</v>
      </c>
      <c r="DS225" s="203" t="s">
        <v>56</v>
      </c>
      <c r="DT225" s="1160" t="s">
        <v>56</v>
      </c>
      <c r="DU225" s="711">
        <v>103.22233104799196</v>
      </c>
      <c r="DV225" s="711">
        <v>-68.697869208461555</v>
      </c>
      <c r="DW225" s="711">
        <v>103.319200779727</v>
      </c>
      <c r="DX225" s="711">
        <v>-68.929337231968674</v>
      </c>
      <c r="DY225" s="710">
        <v>0.9990205680705172</v>
      </c>
      <c r="DZ225" s="710">
        <v>-0.66242565613313886</v>
      </c>
      <c r="EA225" s="710">
        <v>0.99415204678362601</v>
      </c>
      <c r="EB225" s="710">
        <v>-0.6588693957115026</v>
      </c>
      <c r="EC225" s="236"/>
      <c r="ED225" s="49"/>
      <c r="EE225" s="232"/>
      <c r="EF225" s="700">
        <v>17565</v>
      </c>
      <c r="EG225" s="712">
        <v>-17521</v>
      </c>
      <c r="EH225" s="44"/>
    </row>
    <row r="226" spans="1:138" ht="41.25" customHeight="1" x14ac:dyDescent="0.25">
      <c r="A226" s="871" t="s">
        <v>49</v>
      </c>
      <c r="B226" s="656" t="s">
        <v>96</v>
      </c>
      <c r="C226" s="656" t="s">
        <v>175</v>
      </c>
      <c r="D226" s="691" t="s">
        <v>1093</v>
      </c>
      <c r="E226" s="656" t="s">
        <v>177</v>
      </c>
      <c r="F226" s="656" t="s">
        <v>1094</v>
      </c>
      <c r="G226" s="901" t="s">
        <v>177</v>
      </c>
      <c r="H226" s="897" t="s">
        <v>55</v>
      </c>
      <c r="I226" s="17" t="s">
        <v>860</v>
      </c>
      <c r="J226" s="64">
        <v>13.8</v>
      </c>
      <c r="K226" s="665" t="s">
        <v>56</v>
      </c>
      <c r="L226" s="665">
        <v>4.9054924140390002</v>
      </c>
      <c r="M226" s="64">
        <v>3</v>
      </c>
      <c r="N226" s="727" t="s">
        <v>56</v>
      </c>
      <c r="O226" s="548" t="s">
        <v>56</v>
      </c>
      <c r="P226" s="909" t="s">
        <v>56</v>
      </c>
      <c r="Q226" s="203" t="s">
        <v>57</v>
      </c>
      <c r="R226" s="205" t="s">
        <v>57</v>
      </c>
      <c r="S226" s="490">
        <v>0</v>
      </c>
      <c r="T226" s="18">
        <v>0</v>
      </c>
      <c r="U226" s="548">
        <v>0</v>
      </c>
      <c r="V226" s="18">
        <v>0</v>
      </c>
      <c r="W226" s="64">
        <v>0</v>
      </c>
      <c r="X226" s="18">
        <v>0</v>
      </c>
      <c r="Y226" s="18">
        <v>0</v>
      </c>
      <c r="Z226" s="18">
        <v>0</v>
      </c>
      <c r="AA226" s="18">
        <v>0</v>
      </c>
      <c r="AB226" s="18">
        <v>0</v>
      </c>
      <c r="AC226" s="18">
        <v>0</v>
      </c>
      <c r="AD226" s="18">
        <v>0</v>
      </c>
      <c r="AE226" s="18">
        <v>0</v>
      </c>
      <c r="AF226" s="18">
        <v>0</v>
      </c>
      <c r="AG226" s="64">
        <v>1</v>
      </c>
      <c r="AH226" s="18">
        <v>1</v>
      </c>
      <c r="AI226" s="64">
        <v>0</v>
      </c>
      <c r="AJ226" s="18">
        <v>0</v>
      </c>
      <c r="AK226" s="18">
        <v>0</v>
      </c>
      <c r="AL226" s="64">
        <v>0</v>
      </c>
      <c r="AM226" s="18">
        <v>0</v>
      </c>
      <c r="AN226" s="18" t="s">
        <v>58</v>
      </c>
      <c r="AO226" s="18">
        <v>0</v>
      </c>
      <c r="AP226" s="64">
        <v>0</v>
      </c>
      <c r="AQ226" s="64">
        <v>1</v>
      </c>
      <c r="AR226" s="11">
        <v>1</v>
      </c>
      <c r="AS226" s="17">
        <v>0</v>
      </c>
      <c r="AT226" s="490">
        <v>0</v>
      </c>
      <c r="AU226" s="64">
        <v>0</v>
      </c>
      <c r="AV226" s="18">
        <v>0</v>
      </c>
      <c r="AW226" s="64">
        <v>0</v>
      </c>
      <c r="AX226" s="18">
        <v>0</v>
      </c>
      <c r="AY226" s="17">
        <v>0</v>
      </c>
      <c r="AZ226" s="490">
        <v>0</v>
      </c>
      <c r="BA226" s="17">
        <v>0</v>
      </c>
      <c r="BB226" s="18">
        <v>0</v>
      </c>
      <c r="BC226" s="17">
        <v>0</v>
      </c>
      <c r="BD226" s="18">
        <v>0</v>
      </c>
      <c r="BE226" s="17">
        <v>0</v>
      </c>
      <c r="BF226" s="18">
        <v>0</v>
      </c>
      <c r="BG226" s="17">
        <v>300</v>
      </c>
      <c r="BH226" s="18">
        <v>300</v>
      </c>
      <c r="BI226" s="17">
        <v>0</v>
      </c>
      <c r="BJ226" s="18">
        <v>0</v>
      </c>
      <c r="BK226" s="17">
        <v>0</v>
      </c>
      <c r="BL226" s="17" t="s">
        <v>58</v>
      </c>
      <c r="BM226" s="17">
        <v>0</v>
      </c>
      <c r="BN226" s="17" t="s">
        <v>58</v>
      </c>
      <c r="BO226" s="18">
        <v>0</v>
      </c>
      <c r="BP226" s="18">
        <v>0</v>
      </c>
      <c r="BQ226" s="64">
        <v>300</v>
      </c>
      <c r="BR226" s="18">
        <v>300</v>
      </c>
      <c r="BS226" s="730" t="s">
        <v>56</v>
      </c>
      <c r="BT226" s="17">
        <v>0</v>
      </c>
      <c r="BU226" s="17">
        <v>0</v>
      </c>
      <c r="BV226" s="17">
        <v>0</v>
      </c>
      <c r="BW226" s="17">
        <v>0</v>
      </c>
      <c r="BX226" s="17">
        <v>0</v>
      </c>
      <c r="BY226" s="17">
        <v>0</v>
      </c>
      <c r="BZ226" s="17">
        <v>0</v>
      </c>
      <c r="CA226" s="17">
        <v>0</v>
      </c>
      <c r="CB226" s="17">
        <v>0</v>
      </c>
      <c r="CC226" s="17">
        <v>0</v>
      </c>
      <c r="CD226" s="17">
        <v>0</v>
      </c>
      <c r="CE226" s="17">
        <v>0</v>
      </c>
      <c r="CF226" s="17">
        <v>0</v>
      </c>
      <c r="CG226" s="17">
        <v>0</v>
      </c>
      <c r="CH226" s="17">
        <v>1513727.9999999998</v>
      </c>
      <c r="CI226" s="17">
        <v>1513727.9999999998</v>
      </c>
      <c r="CJ226" s="17">
        <v>0</v>
      </c>
      <c r="CK226" s="17">
        <v>0</v>
      </c>
      <c r="CL226" s="702">
        <v>0</v>
      </c>
      <c r="CM226" s="702">
        <v>0</v>
      </c>
      <c r="CN226" s="702">
        <v>0</v>
      </c>
      <c r="CO226" s="702">
        <v>0</v>
      </c>
      <c r="CP226" s="702">
        <v>0</v>
      </c>
      <c r="CQ226" s="702">
        <v>0</v>
      </c>
      <c r="CR226" s="704">
        <v>1513727.9999999998</v>
      </c>
      <c r="CS226" s="703">
        <v>1513727.9999999998</v>
      </c>
      <c r="CT226" s="23" t="s">
        <v>56</v>
      </c>
      <c r="CU226" s="23" t="s">
        <v>56</v>
      </c>
      <c r="CV226" s="23" t="s">
        <v>56</v>
      </c>
      <c r="CW226" s="23" t="s">
        <v>56</v>
      </c>
      <c r="CX226" s="23" t="s">
        <v>56</v>
      </c>
      <c r="CY226" s="23" t="s">
        <v>56</v>
      </c>
      <c r="CZ226" s="23" t="s">
        <v>56</v>
      </c>
      <c r="DA226" s="23" t="s">
        <v>56</v>
      </c>
      <c r="DB226" s="728" t="s">
        <v>56</v>
      </c>
      <c r="DC226" s="10"/>
      <c r="DD226" s="692" t="s">
        <v>56</v>
      </c>
      <c r="DE226" s="120"/>
      <c r="DF226" s="120"/>
      <c r="DG226" s="120"/>
      <c r="DH226" s="140"/>
      <c r="DI226" s="140"/>
      <c r="DJ226" s="140"/>
      <c r="DK226" s="140"/>
      <c r="DL226" s="548" t="s">
        <v>56</v>
      </c>
      <c r="DM226" s="548" t="s">
        <v>56</v>
      </c>
      <c r="DN226" s="203" t="s">
        <v>55</v>
      </c>
      <c r="DO226" s="700" t="s">
        <v>56</v>
      </c>
      <c r="DP226" s="713" t="s">
        <v>56</v>
      </c>
      <c r="DQ226" s="548" t="s">
        <v>56</v>
      </c>
      <c r="DR226" s="673" t="s">
        <v>56</v>
      </c>
      <c r="DS226" s="203" t="s">
        <v>56</v>
      </c>
      <c r="DT226" s="1160" t="s">
        <v>56</v>
      </c>
      <c r="DU226" s="711">
        <v>56</v>
      </c>
      <c r="DV226" s="711">
        <v>0.8333333333333357</v>
      </c>
      <c r="DW226" s="711">
        <v>56.873333333333299</v>
      </c>
      <c r="DX226" s="711">
        <v>-3.999999999996362E-2</v>
      </c>
      <c r="DY226" s="710">
        <v>1.2</v>
      </c>
      <c r="DZ226" s="710">
        <v>-0.8666666666666667</v>
      </c>
      <c r="EA226" s="710">
        <v>1.2</v>
      </c>
      <c r="EB226" s="710">
        <v>-0.8666666666666667</v>
      </c>
      <c r="EC226" s="236"/>
      <c r="ED226" s="49"/>
      <c r="EE226" s="232"/>
      <c r="EF226" s="700">
        <v>0</v>
      </c>
      <c r="EG226" s="712">
        <v>160.33333333333334</v>
      </c>
      <c r="EH226" s="44"/>
    </row>
    <row r="227" spans="1:138" ht="41.25" customHeight="1" x14ac:dyDescent="0.25">
      <c r="A227" s="871" t="s">
        <v>49</v>
      </c>
      <c r="B227" s="656" t="s">
        <v>96</v>
      </c>
      <c r="C227" s="656" t="s">
        <v>175</v>
      </c>
      <c r="D227" s="691" t="s">
        <v>176</v>
      </c>
      <c r="E227" s="656" t="s">
        <v>177</v>
      </c>
      <c r="F227" s="656" t="s">
        <v>1095</v>
      </c>
      <c r="G227" s="901" t="s">
        <v>177</v>
      </c>
      <c r="H227" s="897" t="s">
        <v>55</v>
      </c>
      <c r="I227" s="17" t="s">
        <v>889</v>
      </c>
      <c r="J227" s="64">
        <v>13.8</v>
      </c>
      <c r="K227" s="665" t="s">
        <v>56</v>
      </c>
      <c r="L227" s="665">
        <v>0.708522725799</v>
      </c>
      <c r="M227" s="64">
        <v>0</v>
      </c>
      <c r="N227" s="727" t="s">
        <v>56</v>
      </c>
      <c r="O227" s="548" t="s">
        <v>56</v>
      </c>
      <c r="P227" s="909" t="s">
        <v>56</v>
      </c>
      <c r="Q227" s="203" t="s">
        <v>57</v>
      </c>
      <c r="R227" s="205" t="s">
        <v>57</v>
      </c>
      <c r="S227" s="490">
        <v>0</v>
      </c>
      <c r="T227" s="18">
        <v>0</v>
      </c>
      <c r="U227" s="548" t="s">
        <v>58</v>
      </c>
      <c r="V227" s="18" t="s">
        <v>58</v>
      </c>
      <c r="W227" s="64" t="s">
        <v>58</v>
      </c>
      <c r="X227" s="18" t="s">
        <v>58</v>
      </c>
      <c r="Y227" s="18" t="s">
        <v>58</v>
      </c>
      <c r="Z227" s="18" t="s">
        <v>58</v>
      </c>
      <c r="AA227" s="18" t="s">
        <v>58</v>
      </c>
      <c r="AB227" s="18" t="s">
        <v>58</v>
      </c>
      <c r="AC227" s="18" t="s">
        <v>58</v>
      </c>
      <c r="AD227" s="18" t="s">
        <v>58</v>
      </c>
      <c r="AE227" s="18" t="s">
        <v>58</v>
      </c>
      <c r="AF227" s="18" t="s">
        <v>58</v>
      </c>
      <c r="AG227" s="64" t="s">
        <v>58</v>
      </c>
      <c r="AH227" s="18" t="s">
        <v>58</v>
      </c>
      <c r="AI227" s="64" t="s">
        <v>58</v>
      </c>
      <c r="AJ227" s="18" t="s">
        <v>58</v>
      </c>
      <c r="AK227" s="18" t="s">
        <v>58</v>
      </c>
      <c r="AL227" s="64" t="s">
        <v>58</v>
      </c>
      <c r="AM227" s="18" t="s">
        <v>58</v>
      </c>
      <c r="AN227" s="18" t="s">
        <v>58</v>
      </c>
      <c r="AO227" s="18" t="s">
        <v>58</v>
      </c>
      <c r="AP227" s="64" t="s">
        <v>58</v>
      </c>
      <c r="AQ227" s="64">
        <v>0</v>
      </c>
      <c r="AR227" s="11">
        <v>0</v>
      </c>
      <c r="AS227" s="17" t="s">
        <v>58</v>
      </c>
      <c r="AT227" s="490" t="s">
        <v>58</v>
      </c>
      <c r="AU227" s="64" t="s">
        <v>58</v>
      </c>
      <c r="AV227" s="18" t="s">
        <v>58</v>
      </c>
      <c r="AW227" s="64" t="s">
        <v>58</v>
      </c>
      <c r="AX227" s="18" t="s">
        <v>58</v>
      </c>
      <c r="AY227" s="17" t="s">
        <v>58</v>
      </c>
      <c r="AZ227" s="490" t="s">
        <v>58</v>
      </c>
      <c r="BA227" s="17" t="s">
        <v>58</v>
      </c>
      <c r="BB227" s="18" t="s">
        <v>58</v>
      </c>
      <c r="BC227" s="17" t="s">
        <v>58</v>
      </c>
      <c r="BD227" s="18" t="s">
        <v>58</v>
      </c>
      <c r="BE227" s="17" t="s">
        <v>58</v>
      </c>
      <c r="BF227" s="18" t="s">
        <v>58</v>
      </c>
      <c r="BG227" s="17" t="s">
        <v>58</v>
      </c>
      <c r="BH227" s="18" t="s">
        <v>58</v>
      </c>
      <c r="BI227" s="17" t="s">
        <v>58</v>
      </c>
      <c r="BJ227" s="18" t="s">
        <v>58</v>
      </c>
      <c r="BK227" s="17" t="s">
        <v>58</v>
      </c>
      <c r="BL227" s="17" t="s">
        <v>58</v>
      </c>
      <c r="BM227" s="17" t="s">
        <v>58</v>
      </c>
      <c r="BN227" s="17" t="s">
        <v>58</v>
      </c>
      <c r="BO227" s="18" t="s">
        <v>58</v>
      </c>
      <c r="BP227" s="18" t="s">
        <v>58</v>
      </c>
      <c r="BQ227" s="64">
        <v>0</v>
      </c>
      <c r="BR227" s="18">
        <v>0</v>
      </c>
      <c r="BS227" s="730" t="s">
        <v>56</v>
      </c>
      <c r="BT227" s="17">
        <v>0</v>
      </c>
      <c r="BU227" s="17">
        <v>0</v>
      </c>
      <c r="BV227" s="17">
        <v>0</v>
      </c>
      <c r="BW227" s="17">
        <v>0</v>
      </c>
      <c r="BX227" s="17">
        <v>0</v>
      </c>
      <c r="BY227" s="17">
        <v>0</v>
      </c>
      <c r="BZ227" s="17">
        <v>0</v>
      </c>
      <c r="CA227" s="17">
        <v>0</v>
      </c>
      <c r="CB227" s="17">
        <v>0</v>
      </c>
      <c r="CC227" s="17">
        <v>0</v>
      </c>
      <c r="CD227" s="17">
        <v>0</v>
      </c>
      <c r="CE227" s="17">
        <v>0</v>
      </c>
      <c r="CF227" s="17">
        <v>0</v>
      </c>
      <c r="CG227" s="17">
        <v>0</v>
      </c>
      <c r="CH227" s="17">
        <v>0</v>
      </c>
      <c r="CI227" s="17">
        <v>0</v>
      </c>
      <c r="CJ227" s="17">
        <v>0</v>
      </c>
      <c r="CK227" s="17">
        <v>0</v>
      </c>
      <c r="CL227" s="702">
        <v>0</v>
      </c>
      <c r="CM227" s="702">
        <v>0</v>
      </c>
      <c r="CN227" s="702">
        <v>0</v>
      </c>
      <c r="CO227" s="702">
        <v>0</v>
      </c>
      <c r="CP227" s="702">
        <v>0</v>
      </c>
      <c r="CQ227" s="702">
        <v>0</v>
      </c>
      <c r="CR227" s="704">
        <v>0</v>
      </c>
      <c r="CS227" s="703">
        <v>0</v>
      </c>
      <c r="CT227" s="23" t="s">
        <v>56</v>
      </c>
      <c r="CU227" s="23" t="s">
        <v>56</v>
      </c>
      <c r="CV227" s="23" t="s">
        <v>56</v>
      </c>
      <c r="CW227" s="23" t="s">
        <v>56</v>
      </c>
      <c r="CX227" s="23" t="s">
        <v>56</v>
      </c>
      <c r="CY227" s="23" t="s">
        <v>56</v>
      </c>
      <c r="CZ227" s="23" t="s">
        <v>56</v>
      </c>
      <c r="DA227" s="23" t="s">
        <v>56</v>
      </c>
      <c r="DB227" s="728" t="s">
        <v>56</v>
      </c>
      <c r="DC227" s="10"/>
      <c r="DD227" s="692" t="s">
        <v>56</v>
      </c>
      <c r="DE227" s="120"/>
      <c r="DF227" s="120"/>
      <c r="DG227" s="120"/>
      <c r="DH227" s="140"/>
      <c r="DI227" s="140"/>
      <c r="DJ227" s="140"/>
      <c r="DK227" s="140"/>
      <c r="DL227" s="548" t="s">
        <v>56</v>
      </c>
      <c r="DM227" s="548" t="s">
        <v>56</v>
      </c>
      <c r="DN227" s="203" t="s">
        <v>55</v>
      </c>
      <c r="DO227" s="700" t="s">
        <v>56</v>
      </c>
      <c r="DP227" s="713" t="s">
        <v>56</v>
      </c>
      <c r="DQ227" s="548" t="s">
        <v>56</v>
      </c>
      <c r="DR227" s="673" t="s">
        <v>56</v>
      </c>
      <c r="DS227" s="203" t="s">
        <v>56</v>
      </c>
      <c r="DT227" s="1160" t="s">
        <v>56</v>
      </c>
      <c r="DU227" s="711">
        <v>0</v>
      </c>
      <c r="DV227" s="711" t="s">
        <v>56</v>
      </c>
      <c r="DW227" s="711">
        <v>0</v>
      </c>
      <c r="DX227" s="711" t="s">
        <v>56</v>
      </c>
      <c r="DY227" s="710">
        <v>0</v>
      </c>
      <c r="DZ227" s="710" t="s">
        <v>56</v>
      </c>
      <c r="EA227" s="710">
        <v>0</v>
      </c>
      <c r="EB227" s="710" t="s">
        <v>56</v>
      </c>
      <c r="EC227" s="236"/>
      <c r="ED227" s="49"/>
      <c r="EE227" s="232"/>
      <c r="EF227" s="700">
        <v>0</v>
      </c>
      <c r="EG227" s="712" t="s">
        <v>56</v>
      </c>
      <c r="EH227" s="44"/>
    </row>
    <row r="228" spans="1:138" ht="41.25" customHeight="1" x14ac:dyDescent="0.25">
      <c r="A228" s="871" t="s">
        <v>49</v>
      </c>
      <c r="B228" s="656" t="s">
        <v>96</v>
      </c>
      <c r="C228" s="656" t="s">
        <v>175</v>
      </c>
      <c r="D228" s="691" t="s">
        <v>290</v>
      </c>
      <c r="E228" s="656" t="s">
        <v>177</v>
      </c>
      <c r="F228" s="656" t="s">
        <v>1096</v>
      </c>
      <c r="G228" s="901" t="s">
        <v>177</v>
      </c>
      <c r="H228" s="897" t="s">
        <v>55</v>
      </c>
      <c r="I228" s="17" t="s">
        <v>889</v>
      </c>
      <c r="J228" s="64">
        <v>13.8</v>
      </c>
      <c r="K228" s="665">
        <v>9.0350698326022929</v>
      </c>
      <c r="L228" s="665">
        <v>2.1418560561510001</v>
      </c>
      <c r="M228" s="64">
        <v>1</v>
      </c>
      <c r="N228" s="726">
        <v>23641090.68</v>
      </c>
      <c r="O228" s="548" t="s">
        <v>874</v>
      </c>
      <c r="P228" s="909">
        <v>6.0154124549999999</v>
      </c>
      <c r="Q228" s="203" t="s">
        <v>57</v>
      </c>
      <c r="R228" s="205" t="s">
        <v>57</v>
      </c>
      <c r="S228" s="490">
        <v>0</v>
      </c>
      <c r="T228" s="18">
        <v>0</v>
      </c>
      <c r="U228" s="548" t="s">
        <v>58</v>
      </c>
      <c r="V228" s="18" t="s">
        <v>58</v>
      </c>
      <c r="W228" s="64" t="s">
        <v>58</v>
      </c>
      <c r="X228" s="18" t="s">
        <v>58</v>
      </c>
      <c r="Y228" s="18" t="s">
        <v>58</v>
      </c>
      <c r="Z228" s="18" t="s">
        <v>58</v>
      </c>
      <c r="AA228" s="18" t="s">
        <v>58</v>
      </c>
      <c r="AB228" s="18" t="s">
        <v>58</v>
      </c>
      <c r="AC228" s="18" t="s">
        <v>58</v>
      </c>
      <c r="AD228" s="18" t="s">
        <v>58</v>
      </c>
      <c r="AE228" s="18" t="s">
        <v>58</v>
      </c>
      <c r="AF228" s="18" t="s">
        <v>58</v>
      </c>
      <c r="AG228" s="64" t="s">
        <v>58</v>
      </c>
      <c r="AH228" s="18" t="s">
        <v>58</v>
      </c>
      <c r="AI228" s="64" t="s">
        <v>58</v>
      </c>
      <c r="AJ228" s="18" t="s">
        <v>58</v>
      </c>
      <c r="AK228" s="18" t="s">
        <v>58</v>
      </c>
      <c r="AL228" s="64" t="s">
        <v>58</v>
      </c>
      <c r="AM228" s="18" t="s">
        <v>58</v>
      </c>
      <c r="AN228" s="18" t="s">
        <v>58</v>
      </c>
      <c r="AO228" s="18" t="s">
        <v>58</v>
      </c>
      <c r="AP228" s="64" t="s">
        <v>58</v>
      </c>
      <c r="AQ228" s="64">
        <v>0</v>
      </c>
      <c r="AR228" s="11">
        <v>0</v>
      </c>
      <c r="AS228" s="17" t="s">
        <v>58</v>
      </c>
      <c r="AT228" s="490" t="s">
        <v>58</v>
      </c>
      <c r="AU228" s="64" t="s">
        <v>58</v>
      </c>
      <c r="AV228" s="18" t="s">
        <v>58</v>
      </c>
      <c r="AW228" s="64" t="s">
        <v>58</v>
      </c>
      <c r="AX228" s="18" t="s">
        <v>58</v>
      </c>
      <c r="AY228" s="17" t="s">
        <v>58</v>
      </c>
      <c r="AZ228" s="490" t="s">
        <v>58</v>
      </c>
      <c r="BA228" s="17" t="s">
        <v>58</v>
      </c>
      <c r="BB228" s="18" t="s">
        <v>58</v>
      </c>
      <c r="BC228" s="17" t="s">
        <v>58</v>
      </c>
      <c r="BD228" s="18" t="s">
        <v>58</v>
      </c>
      <c r="BE228" s="17" t="s">
        <v>58</v>
      </c>
      <c r="BF228" s="18" t="s">
        <v>58</v>
      </c>
      <c r="BG228" s="17" t="s">
        <v>58</v>
      </c>
      <c r="BH228" s="18" t="s">
        <v>58</v>
      </c>
      <c r="BI228" s="17" t="s">
        <v>58</v>
      </c>
      <c r="BJ228" s="18" t="s">
        <v>58</v>
      </c>
      <c r="BK228" s="17" t="s">
        <v>58</v>
      </c>
      <c r="BL228" s="17" t="s">
        <v>58</v>
      </c>
      <c r="BM228" s="17" t="s">
        <v>58</v>
      </c>
      <c r="BN228" s="17" t="s">
        <v>58</v>
      </c>
      <c r="BO228" s="18" t="s">
        <v>58</v>
      </c>
      <c r="BP228" s="18" t="s">
        <v>58</v>
      </c>
      <c r="BQ228" s="64">
        <v>0</v>
      </c>
      <c r="BR228" s="18">
        <v>0</v>
      </c>
      <c r="BS228" s="729">
        <v>0</v>
      </c>
      <c r="BT228" s="17">
        <v>0</v>
      </c>
      <c r="BU228" s="17">
        <v>0</v>
      </c>
      <c r="BV228" s="17">
        <v>0</v>
      </c>
      <c r="BW228" s="17">
        <v>0</v>
      </c>
      <c r="BX228" s="17">
        <v>0</v>
      </c>
      <c r="BY228" s="17">
        <v>0</v>
      </c>
      <c r="BZ228" s="17">
        <v>0</v>
      </c>
      <c r="CA228" s="17">
        <v>0</v>
      </c>
      <c r="CB228" s="17">
        <v>0</v>
      </c>
      <c r="CC228" s="17">
        <v>0</v>
      </c>
      <c r="CD228" s="17">
        <v>0</v>
      </c>
      <c r="CE228" s="17">
        <v>0</v>
      </c>
      <c r="CF228" s="17">
        <v>0</v>
      </c>
      <c r="CG228" s="17">
        <v>0</v>
      </c>
      <c r="CH228" s="17">
        <v>0</v>
      </c>
      <c r="CI228" s="17">
        <v>0</v>
      </c>
      <c r="CJ228" s="17">
        <v>0</v>
      </c>
      <c r="CK228" s="17">
        <v>0</v>
      </c>
      <c r="CL228" s="702">
        <v>0</v>
      </c>
      <c r="CM228" s="702">
        <v>0</v>
      </c>
      <c r="CN228" s="702">
        <v>0</v>
      </c>
      <c r="CO228" s="702">
        <v>0</v>
      </c>
      <c r="CP228" s="702">
        <v>0</v>
      </c>
      <c r="CQ228" s="702">
        <v>0</v>
      </c>
      <c r="CR228" s="704">
        <v>0</v>
      </c>
      <c r="CS228" s="703">
        <v>0</v>
      </c>
      <c r="CT228" s="23" t="s">
        <v>56</v>
      </c>
      <c r="CU228" s="23" t="s">
        <v>56</v>
      </c>
      <c r="CV228" s="23" t="s">
        <v>56</v>
      </c>
      <c r="CW228" s="23" t="s">
        <v>56</v>
      </c>
      <c r="CX228" s="23" t="s">
        <v>56</v>
      </c>
      <c r="CY228" s="23" t="s">
        <v>56</v>
      </c>
      <c r="CZ228" s="23" t="s">
        <v>56</v>
      </c>
      <c r="DA228" s="23" t="s">
        <v>56</v>
      </c>
      <c r="DB228" s="728" t="s">
        <v>56</v>
      </c>
      <c r="DC228" s="10"/>
      <c r="DD228" s="692">
        <v>6.0154124549999999</v>
      </c>
      <c r="DE228" s="120"/>
      <c r="DF228" s="120"/>
      <c r="DG228" s="120"/>
      <c r="DH228" s="140"/>
      <c r="DI228" s="140"/>
      <c r="DJ228" s="140"/>
      <c r="DK228" s="140"/>
      <c r="DL228" s="548" t="s">
        <v>56</v>
      </c>
      <c r="DM228" s="548" t="s">
        <v>56</v>
      </c>
      <c r="DN228" s="203" t="s">
        <v>55</v>
      </c>
      <c r="DO228" s="700" t="s">
        <v>56</v>
      </c>
      <c r="DP228" s="713" t="s">
        <v>56</v>
      </c>
      <c r="DQ228" s="548" t="s">
        <v>56</v>
      </c>
      <c r="DR228" s="673" t="s">
        <v>56</v>
      </c>
      <c r="DS228" s="203" t="s">
        <v>56</v>
      </c>
      <c r="DT228" s="1160" t="s">
        <v>56</v>
      </c>
      <c r="DU228" s="711">
        <v>45</v>
      </c>
      <c r="DV228" s="711">
        <v>-45</v>
      </c>
      <c r="DW228" s="711">
        <v>45.0833333333333</v>
      </c>
      <c r="DX228" s="711">
        <v>-45.0833333333333</v>
      </c>
      <c r="DY228" s="710">
        <v>1</v>
      </c>
      <c r="DZ228" s="710">
        <v>-1</v>
      </c>
      <c r="EA228" s="710">
        <v>1</v>
      </c>
      <c r="EB228" s="710">
        <v>-1</v>
      </c>
      <c r="EC228" s="236"/>
      <c r="ED228" s="49"/>
      <c r="EE228" s="232"/>
      <c r="EF228" s="700">
        <v>45</v>
      </c>
      <c r="EG228" s="712">
        <v>-45</v>
      </c>
      <c r="EH228" s="44"/>
    </row>
    <row r="229" spans="1:138" ht="41.25" customHeight="1" x14ac:dyDescent="0.25">
      <c r="A229" s="871" t="s">
        <v>49</v>
      </c>
      <c r="B229" s="656" t="s">
        <v>96</v>
      </c>
      <c r="C229" s="656" t="s">
        <v>175</v>
      </c>
      <c r="D229" s="691" t="s">
        <v>1093</v>
      </c>
      <c r="E229" s="656" t="s">
        <v>177</v>
      </c>
      <c r="F229" s="656" t="s">
        <v>1097</v>
      </c>
      <c r="G229" s="901" t="s">
        <v>177</v>
      </c>
      <c r="H229" s="897" t="s">
        <v>55</v>
      </c>
      <c r="I229" s="17" t="s">
        <v>860</v>
      </c>
      <c r="J229" s="64">
        <v>13.8</v>
      </c>
      <c r="K229" s="665" t="s">
        <v>56</v>
      </c>
      <c r="L229" s="665">
        <v>4.1015151429840007</v>
      </c>
      <c r="M229" s="64">
        <v>5</v>
      </c>
      <c r="N229" s="727" t="s">
        <v>56</v>
      </c>
      <c r="O229" s="548" t="s">
        <v>56</v>
      </c>
      <c r="P229" s="909" t="s">
        <v>56</v>
      </c>
      <c r="Q229" s="203" t="s">
        <v>57</v>
      </c>
      <c r="R229" s="205" t="s">
        <v>57</v>
      </c>
      <c r="S229" s="490">
        <v>0</v>
      </c>
      <c r="T229" s="18">
        <v>0</v>
      </c>
      <c r="U229" s="548">
        <v>0</v>
      </c>
      <c r="V229" s="18">
        <v>0</v>
      </c>
      <c r="W229" s="64">
        <v>0</v>
      </c>
      <c r="X229" s="18">
        <v>0</v>
      </c>
      <c r="Y229" s="18">
        <v>0</v>
      </c>
      <c r="Z229" s="18">
        <v>0</v>
      </c>
      <c r="AA229" s="18">
        <v>0</v>
      </c>
      <c r="AB229" s="18">
        <v>0</v>
      </c>
      <c r="AC229" s="18">
        <v>0</v>
      </c>
      <c r="AD229" s="18">
        <v>0</v>
      </c>
      <c r="AE229" s="18">
        <v>0</v>
      </c>
      <c r="AF229" s="18">
        <v>0</v>
      </c>
      <c r="AG229" s="64">
        <v>0</v>
      </c>
      <c r="AH229" s="18">
        <v>0</v>
      </c>
      <c r="AI229" s="64">
        <v>0</v>
      </c>
      <c r="AJ229" s="18">
        <v>0</v>
      </c>
      <c r="AK229" s="18">
        <v>1</v>
      </c>
      <c r="AL229" s="64">
        <v>1</v>
      </c>
      <c r="AM229" s="18">
        <v>0</v>
      </c>
      <c r="AN229" s="18" t="s">
        <v>58</v>
      </c>
      <c r="AO229" s="18">
        <v>0</v>
      </c>
      <c r="AP229" s="64">
        <v>0</v>
      </c>
      <c r="AQ229" s="64">
        <v>1</v>
      </c>
      <c r="AR229" s="11">
        <v>1</v>
      </c>
      <c r="AS229" s="17">
        <v>0</v>
      </c>
      <c r="AT229" s="490">
        <v>0</v>
      </c>
      <c r="AU229" s="64">
        <v>0</v>
      </c>
      <c r="AV229" s="18">
        <v>0</v>
      </c>
      <c r="AW229" s="64">
        <v>0</v>
      </c>
      <c r="AX229" s="18">
        <v>0</v>
      </c>
      <c r="AY229" s="17">
        <v>0</v>
      </c>
      <c r="AZ229" s="490">
        <v>0</v>
      </c>
      <c r="BA229" s="17">
        <v>0</v>
      </c>
      <c r="BB229" s="18">
        <v>0</v>
      </c>
      <c r="BC229" s="17">
        <v>0</v>
      </c>
      <c r="BD229" s="18">
        <v>0</v>
      </c>
      <c r="BE229" s="17">
        <v>0</v>
      </c>
      <c r="BF229" s="18">
        <v>0</v>
      </c>
      <c r="BG229" s="17">
        <v>0</v>
      </c>
      <c r="BH229" s="18">
        <v>0</v>
      </c>
      <c r="BI229" s="17">
        <v>0</v>
      </c>
      <c r="BJ229" s="18">
        <v>0</v>
      </c>
      <c r="BK229" s="17">
        <v>82</v>
      </c>
      <c r="BL229" s="17">
        <v>82</v>
      </c>
      <c r="BM229" s="17">
        <v>0</v>
      </c>
      <c r="BN229" s="17" t="s">
        <v>58</v>
      </c>
      <c r="BO229" s="18">
        <v>0</v>
      </c>
      <c r="BP229" s="18">
        <v>0</v>
      </c>
      <c r="BQ229" s="64">
        <v>82</v>
      </c>
      <c r="BR229" s="18">
        <v>82</v>
      </c>
      <c r="BS229" s="730" t="s">
        <v>56</v>
      </c>
      <c r="BT229" s="17">
        <v>0</v>
      </c>
      <c r="BU229" s="17">
        <v>0</v>
      </c>
      <c r="BV229" s="17">
        <v>0</v>
      </c>
      <c r="BW229" s="17">
        <v>0</v>
      </c>
      <c r="BX229" s="17">
        <v>0</v>
      </c>
      <c r="BY229" s="17">
        <v>0</v>
      </c>
      <c r="BZ229" s="17">
        <v>0</v>
      </c>
      <c r="CA229" s="17">
        <v>0</v>
      </c>
      <c r="CB229" s="17">
        <v>0</v>
      </c>
      <c r="CC229" s="17">
        <v>0</v>
      </c>
      <c r="CD229" s="17">
        <v>0</v>
      </c>
      <c r="CE229" s="17">
        <v>0</v>
      </c>
      <c r="CF229" s="17">
        <v>0</v>
      </c>
      <c r="CG229" s="17">
        <v>0</v>
      </c>
      <c r="CH229" s="17">
        <v>0</v>
      </c>
      <c r="CI229" s="17">
        <v>0</v>
      </c>
      <c r="CJ229" s="17">
        <v>0</v>
      </c>
      <c r="CK229" s="17">
        <v>0</v>
      </c>
      <c r="CL229" s="702">
        <v>96254.88</v>
      </c>
      <c r="CM229" s="702">
        <v>96254.88</v>
      </c>
      <c r="CN229" s="702">
        <v>0</v>
      </c>
      <c r="CO229" s="702">
        <v>0</v>
      </c>
      <c r="CP229" s="702">
        <v>0</v>
      </c>
      <c r="CQ229" s="702">
        <v>0</v>
      </c>
      <c r="CR229" s="704">
        <v>96254.88</v>
      </c>
      <c r="CS229" s="703">
        <v>96254.88</v>
      </c>
      <c r="CT229" s="23">
        <v>1</v>
      </c>
      <c r="CU229" s="23">
        <v>4</v>
      </c>
      <c r="CV229" s="23" t="s">
        <v>177</v>
      </c>
      <c r="CW229" s="23">
        <v>4</v>
      </c>
      <c r="CX229" s="23">
        <v>24</v>
      </c>
      <c r="CY229" s="23">
        <v>0</v>
      </c>
      <c r="CZ229" s="23">
        <v>0</v>
      </c>
      <c r="DA229" s="23" t="s">
        <v>905</v>
      </c>
      <c r="DB229" s="728" t="s">
        <v>56</v>
      </c>
      <c r="DC229" s="10"/>
      <c r="DD229" s="692" t="s">
        <v>56</v>
      </c>
      <c r="DE229" s="120"/>
      <c r="DF229" s="120"/>
      <c r="DG229" s="120"/>
      <c r="DH229" s="140"/>
      <c r="DI229" s="140"/>
      <c r="DJ229" s="140"/>
      <c r="DK229" s="140"/>
      <c r="DL229" s="548" t="s">
        <v>56</v>
      </c>
      <c r="DM229" s="548" t="s">
        <v>56</v>
      </c>
      <c r="DN229" s="203" t="s">
        <v>55</v>
      </c>
      <c r="DO229" s="700" t="s">
        <v>56</v>
      </c>
      <c r="DP229" s="713" t="s">
        <v>56</v>
      </c>
      <c r="DQ229" s="548" t="s">
        <v>56</v>
      </c>
      <c r="DR229" s="673" t="s">
        <v>56</v>
      </c>
      <c r="DS229" s="203" t="s">
        <v>56</v>
      </c>
      <c r="DT229" s="1160" t="s">
        <v>56</v>
      </c>
      <c r="DU229" s="711">
        <v>73.8</v>
      </c>
      <c r="DV229" s="711">
        <v>-62.022222222222233</v>
      </c>
      <c r="DW229" s="711">
        <v>74.383333333333297</v>
      </c>
      <c r="DX229" s="711">
        <v>-62.605555555555533</v>
      </c>
      <c r="DY229" s="710">
        <v>1</v>
      </c>
      <c r="DZ229" s="710">
        <v>-0.83333333333333337</v>
      </c>
      <c r="EA229" s="710">
        <v>0.8</v>
      </c>
      <c r="EB229" s="710">
        <v>-0.63333333333333341</v>
      </c>
      <c r="EC229" s="236"/>
      <c r="ED229" s="49"/>
      <c r="EE229" s="232"/>
      <c r="EF229" s="700">
        <v>0</v>
      </c>
      <c r="EG229" s="712">
        <v>70.666666666666671</v>
      </c>
      <c r="EH229" s="44"/>
    </row>
    <row r="230" spans="1:138" ht="41.25" customHeight="1" x14ac:dyDescent="0.25">
      <c r="A230" s="871" t="s">
        <v>49</v>
      </c>
      <c r="B230" s="656" t="s">
        <v>96</v>
      </c>
      <c r="C230" s="656" t="s">
        <v>175</v>
      </c>
      <c r="D230" s="691" t="s">
        <v>1093</v>
      </c>
      <c r="E230" s="656" t="s">
        <v>177</v>
      </c>
      <c r="F230" s="656" t="s">
        <v>1098</v>
      </c>
      <c r="G230" s="901" t="s">
        <v>177</v>
      </c>
      <c r="H230" s="897" t="s">
        <v>55</v>
      </c>
      <c r="I230" s="17" t="s">
        <v>860</v>
      </c>
      <c r="J230" s="64">
        <v>13.8</v>
      </c>
      <c r="K230" s="665" t="s">
        <v>56</v>
      </c>
      <c r="L230" s="665">
        <v>4.1988636276300007</v>
      </c>
      <c r="M230" s="64">
        <v>7</v>
      </c>
      <c r="N230" s="727" t="s">
        <v>56</v>
      </c>
      <c r="O230" s="548" t="s">
        <v>56</v>
      </c>
      <c r="P230" s="909" t="s">
        <v>56</v>
      </c>
      <c r="Q230" s="203" t="s">
        <v>57</v>
      </c>
      <c r="R230" s="205" t="s">
        <v>57</v>
      </c>
      <c r="S230" s="490">
        <v>0</v>
      </c>
      <c r="T230" s="18">
        <v>0</v>
      </c>
      <c r="U230" s="548" t="s">
        <v>58</v>
      </c>
      <c r="V230" s="18" t="s">
        <v>58</v>
      </c>
      <c r="W230" s="64" t="s">
        <v>58</v>
      </c>
      <c r="X230" s="18" t="s">
        <v>58</v>
      </c>
      <c r="Y230" s="18" t="s">
        <v>58</v>
      </c>
      <c r="Z230" s="18" t="s">
        <v>58</v>
      </c>
      <c r="AA230" s="18" t="s">
        <v>58</v>
      </c>
      <c r="AB230" s="18" t="s">
        <v>58</v>
      </c>
      <c r="AC230" s="18" t="s">
        <v>58</v>
      </c>
      <c r="AD230" s="18" t="s">
        <v>58</v>
      </c>
      <c r="AE230" s="18" t="s">
        <v>58</v>
      </c>
      <c r="AF230" s="18" t="s">
        <v>58</v>
      </c>
      <c r="AG230" s="64" t="s">
        <v>58</v>
      </c>
      <c r="AH230" s="18" t="s">
        <v>58</v>
      </c>
      <c r="AI230" s="64" t="s">
        <v>58</v>
      </c>
      <c r="AJ230" s="18" t="s">
        <v>58</v>
      </c>
      <c r="AK230" s="18" t="s">
        <v>58</v>
      </c>
      <c r="AL230" s="64" t="s">
        <v>58</v>
      </c>
      <c r="AM230" s="18" t="s">
        <v>58</v>
      </c>
      <c r="AN230" s="18" t="s">
        <v>58</v>
      </c>
      <c r="AO230" s="18" t="s">
        <v>58</v>
      </c>
      <c r="AP230" s="64" t="s">
        <v>58</v>
      </c>
      <c r="AQ230" s="64">
        <v>0</v>
      </c>
      <c r="AR230" s="11">
        <v>0</v>
      </c>
      <c r="AS230" s="17" t="s">
        <v>58</v>
      </c>
      <c r="AT230" s="490" t="s">
        <v>58</v>
      </c>
      <c r="AU230" s="64" t="s">
        <v>58</v>
      </c>
      <c r="AV230" s="18" t="s">
        <v>58</v>
      </c>
      <c r="AW230" s="64" t="s">
        <v>58</v>
      </c>
      <c r="AX230" s="18" t="s">
        <v>58</v>
      </c>
      <c r="AY230" s="17" t="s">
        <v>58</v>
      </c>
      <c r="AZ230" s="490" t="s">
        <v>58</v>
      </c>
      <c r="BA230" s="17" t="s">
        <v>58</v>
      </c>
      <c r="BB230" s="18" t="s">
        <v>58</v>
      </c>
      <c r="BC230" s="17" t="s">
        <v>58</v>
      </c>
      <c r="BD230" s="18" t="s">
        <v>58</v>
      </c>
      <c r="BE230" s="17" t="s">
        <v>58</v>
      </c>
      <c r="BF230" s="18" t="s">
        <v>58</v>
      </c>
      <c r="BG230" s="17" t="s">
        <v>58</v>
      </c>
      <c r="BH230" s="18" t="s">
        <v>58</v>
      </c>
      <c r="BI230" s="17" t="s">
        <v>58</v>
      </c>
      <c r="BJ230" s="18" t="s">
        <v>58</v>
      </c>
      <c r="BK230" s="17" t="s">
        <v>58</v>
      </c>
      <c r="BL230" s="17" t="s">
        <v>58</v>
      </c>
      <c r="BM230" s="17" t="s">
        <v>58</v>
      </c>
      <c r="BN230" s="17" t="s">
        <v>58</v>
      </c>
      <c r="BO230" s="18" t="s">
        <v>58</v>
      </c>
      <c r="BP230" s="18" t="s">
        <v>58</v>
      </c>
      <c r="BQ230" s="64">
        <v>0</v>
      </c>
      <c r="BR230" s="18">
        <v>0</v>
      </c>
      <c r="BS230" s="730" t="s">
        <v>56</v>
      </c>
      <c r="BT230" s="17">
        <v>0</v>
      </c>
      <c r="BU230" s="17">
        <v>0</v>
      </c>
      <c r="BV230" s="17">
        <v>0</v>
      </c>
      <c r="BW230" s="17">
        <v>0</v>
      </c>
      <c r="BX230" s="17">
        <v>0</v>
      </c>
      <c r="BY230" s="17">
        <v>0</v>
      </c>
      <c r="BZ230" s="17">
        <v>0</v>
      </c>
      <c r="CA230" s="17">
        <v>0</v>
      </c>
      <c r="CB230" s="17">
        <v>0</v>
      </c>
      <c r="CC230" s="17">
        <v>0</v>
      </c>
      <c r="CD230" s="17">
        <v>0</v>
      </c>
      <c r="CE230" s="17">
        <v>0</v>
      </c>
      <c r="CF230" s="17">
        <v>0</v>
      </c>
      <c r="CG230" s="17">
        <v>0</v>
      </c>
      <c r="CH230" s="17">
        <v>0</v>
      </c>
      <c r="CI230" s="17">
        <v>0</v>
      </c>
      <c r="CJ230" s="17">
        <v>0</v>
      </c>
      <c r="CK230" s="17">
        <v>0</v>
      </c>
      <c r="CL230" s="702">
        <v>0</v>
      </c>
      <c r="CM230" s="702">
        <v>0</v>
      </c>
      <c r="CN230" s="702">
        <v>0</v>
      </c>
      <c r="CO230" s="702">
        <v>0</v>
      </c>
      <c r="CP230" s="702">
        <v>0</v>
      </c>
      <c r="CQ230" s="702">
        <v>0</v>
      </c>
      <c r="CR230" s="704">
        <v>0</v>
      </c>
      <c r="CS230" s="703">
        <v>0</v>
      </c>
      <c r="CT230" s="23" t="s">
        <v>56</v>
      </c>
      <c r="CU230" s="23" t="s">
        <v>56</v>
      </c>
      <c r="CV230" s="23" t="s">
        <v>56</v>
      </c>
      <c r="CW230" s="23" t="s">
        <v>56</v>
      </c>
      <c r="CX230" s="23" t="s">
        <v>56</v>
      </c>
      <c r="CY230" s="23" t="s">
        <v>56</v>
      </c>
      <c r="CZ230" s="23" t="s">
        <v>56</v>
      </c>
      <c r="DA230" s="23" t="s">
        <v>56</v>
      </c>
      <c r="DB230" s="728" t="s">
        <v>56</v>
      </c>
      <c r="DC230" s="10"/>
      <c r="DD230" s="692" t="s">
        <v>56</v>
      </c>
      <c r="DE230" s="120"/>
      <c r="DF230" s="120"/>
      <c r="DG230" s="120"/>
      <c r="DH230" s="140"/>
      <c r="DI230" s="140"/>
      <c r="DJ230" s="140"/>
      <c r="DK230" s="140"/>
      <c r="DL230" s="548" t="s">
        <v>56</v>
      </c>
      <c r="DM230" s="548" t="s">
        <v>56</v>
      </c>
      <c r="DN230" s="203" t="s">
        <v>55</v>
      </c>
      <c r="DO230" s="700" t="s">
        <v>56</v>
      </c>
      <c r="DP230" s="713" t="s">
        <v>56</v>
      </c>
      <c r="DQ230" s="548" t="s">
        <v>56</v>
      </c>
      <c r="DR230" s="673" t="s">
        <v>56</v>
      </c>
      <c r="DS230" s="203" t="s">
        <v>56</v>
      </c>
      <c r="DT230" s="1160" t="s">
        <v>56</v>
      </c>
      <c r="DU230" s="711">
        <v>52.5</v>
      </c>
      <c r="DV230" s="711">
        <v>114.15962441314548</v>
      </c>
      <c r="DW230" s="711">
        <v>52.975000000000001</v>
      </c>
      <c r="DX230" s="711">
        <v>103.85833333333335</v>
      </c>
      <c r="DY230" s="710">
        <v>1.5</v>
      </c>
      <c r="DZ230" s="710">
        <v>-0.4072769953051647</v>
      </c>
      <c r="EA230" s="710">
        <v>1.5</v>
      </c>
      <c r="EB230" s="710">
        <v>-0.51190476190476331</v>
      </c>
      <c r="EC230" s="236"/>
      <c r="ED230" s="49"/>
      <c r="EE230" s="232"/>
      <c r="EF230" s="700">
        <v>420</v>
      </c>
      <c r="EG230" s="712">
        <v>231.66666666666663</v>
      </c>
      <c r="EH230" s="44"/>
    </row>
    <row r="231" spans="1:138" ht="41.25" customHeight="1" x14ac:dyDescent="0.25">
      <c r="A231" s="871" t="s">
        <v>49</v>
      </c>
      <c r="B231" s="656" t="s">
        <v>96</v>
      </c>
      <c r="C231" s="656" t="s">
        <v>175</v>
      </c>
      <c r="D231" s="691" t="s">
        <v>957</v>
      </c>
      <c r="E231" s="656" t="s">
        <v>177</v>
      </c>
      <c r="F231" s="656" t="s">
        <v>1099</v>
      </c>
      <c r="G231" s="901" t="s">
        <v>177</v>
      </c>
      <c r="H231" s="897" t="s">
        <v>55</v>
      </c>
      <c r="I231" s="17" t="s">
        <v>889</v>
      </c>
      <c r="J231" s="64">
        <v>13.8</v>
      </c>
      <c r="K231" s="665">
        <v>5.4975292632236172</v>
      </c>
      <c r="L231" s="665">
        <v>3.6030302955360001</v>
      </c>
      <c r="M231" s="64">
        <v>298</v>
      </c>
      <c r="N231" s="726">
        <v>22325957.16</v>
      </c>
      <c r="O231" s="548" t="s">
        <v>874</v>
      </c>
      <c r="P231" s="909">
        <v>5.6807802389999997</v>
      </c>
      <c r="Q231" s="203" t="s">
        <v>57</v>
      </c>
      <c r="R231" s="205" t="s">
        <v>57</v>
      </c>
      <c r="S231" s="490">
        <v>0</v>
      </c>
      <c r="T231" s="18">
        <v>0</v>
      </c>
      <c r="U231" s="548">
        <v>0</v>
      </c>
      <c r="V231" s="18">
        <v>0</v>
      </c>
      <c r="W231" s="64">
        <v>0</v>
      </c>
      <c r="X231" s="18">
        <v>0</v>
      </c>
      <c r="Y231" s="18">
        <v>0</v>
      </c>
      <c r="Z231" s="18">
        <v>0</v>
      </c>
      <c r="AA231" s="18">
        <v>0</v>
      </c>
      <c r="AB231" s="18">
        <v>0</v>
      </c>
      <c r="AC231" s="18">
        <v>0</v>
      </c>
      <c r="AD231" s="18">
        <v>0</v>
      </c>
      <c r="AE231" s="18">
        <v>0</v>
      </c>
      <c r="AF231" s="18">
        <v>0</v>
      </c>
      <c r="AG231" s="64">
        <v>0</v>
      </c>
      <c r="AH231" s="18">
        <v>0</v>
      </c>
      <c r="AI231" s="64">
        <v>0</v>
      </c>
      <c r="AJ231" s="18">
        <v>0</v>
      </c>
      <c r="AK231" s="18">
        <v>1</v>
      </c>
      <c r="AL231" s="64">
        <v>1</v>
      </c>
      <c r="AM231" s="18">
        <v>0</v>
      </c>
      <c r="AN231" s="18" t="s">
        <v>58</v>
      </c>
      <c r="AO231" s="18">
        <v>0</v>
      </c>
      <c r="AP231" s="64">
        <v>0</v>
      </c>
      <c r="AQ231" s="64">
        <v>1</v>
      </c>
      <c r="AR231" s="11">
        <v>1</v>
      </c>
      <c r="AS231" s="17">
        <v>0</v>
      </c>
      <c r="AT231" s="490">
        <v>0</v>
      </c>
      <c r="AU231" s="64">
        <v>0</v>
      </c>
      <c r="AV231" s="18">
        <v>0</v>
      </c>
      <c r="AW231" s="64">
        <v>0</v>
      </c>
      <c r="AX231" s="18">
        <v>0</v>
      </c>
      <c r="AY231" s="17">
        <v>0</v>
      </c>
      <c r="AZ231" s="490">
        <v>0</v>
      </c>
      <c r="BA231" s="17">
        <v>0</v>
      </c>
      <c r="BB231" s="18">
        <v>0</v>
      </c>
      <c r="BC231" s="17">
        <v>0</v>
      </c>
      <c r="BD231" s="18">
        <v>0</v>
      </c>
      <c r="BE231" s="17">
        <v>0</v>
      </c>
      <c r="BF231" s="18">
        <v>0</v>
      </c>
      <c r="BG231" s="17">
        <v>0</v>
      </c>
      <c r="BH231" s="18">
        <v>0</v>
      </c>
      <c r="BI231" s="17">
        <v>0</v>
      </c>
      <c r="BJ231" s="18">
        <v>0</v>
      </c>
      <c r="BK231" s="17">
        <v>200</v>
      </c>
      <c r="BL231" s="17">
        <v>200</v>
      </c>
      <c r="BM231" s="17">
        <v>0</v>
      </c>
      <c r="BN231" s="17" t="s">
        <v>58</v>
      </c>
      <c r="BO231" s="18">
        <v>0</v>
      </c>
      <c r="BP231" s="18">
        <v>0</v>
      </c>
      <c r="BQ231" s="64">
        <v>200</v>
      </c>
      <c r="BR231" s="18">
        <v>200</v>
      </c>
      <c r="BS231" s="729">
        <v>3.5206431438229067E-2</v>
      </c>
      <c r="BT231" s="17">
        <v>0</v>
      </c>
      <c r="BU231" s="17">
        <v>0</v>
      </c>
      <c r="BV231" s="17">
        <v>0</v>
      </c>
      <c r="BW231" s="17">
        <v>0</v>
      </c>
      <c r="BX231" s="17">
        <v>0</v>
      </c>
      <c r="BY231" s="17">
        <v>0</v>
      </c>
      <c r="BZ231" s="17">
        <v>0</v>
      </c>
      <c r="CA231" s="17">
        <v>0</v>
      </c>
      <c r="CB231" s="17">
        <v>0</v>
      </c>
      <c r="CC231" s="17">
        <v>0</v>
      </c>
      <c r="CD231" s="17">
        <v>0</v>
      </c>
      <c r="CE231" s="17">
        <v>0</v>
      </c>
      <c r="CF231" s="17">
        <v>0</v>
      </c>
      <c r="CG231" s="17">
        <v>0</v>
      </c>
      <c r="CH231" s="17">
        <v>0</v>
      </c>
      <c r="CI231" s="17">
        <v>0</v>
      </c>
      <c r="CJ231" s="17">
        <v>0</v>
      </c>
      <c r="CK231" s="17">
        <v>0</v>
      </c>
      <c r="CL231" s="702">
        <v>234768</v>
      </c>
      <c r="CM231" s="702">
        <v>234768</v>
      </c>
      <c r="CN231" s="702">
        <v>0</v>
      </c>
      <c r="CO231" s="702">
        <v>0</v>
      </c>
      <c r="CP231" s="702">
        <v>0</v>
      </c>
      <c r="CQ231" s="702">
        <v>0</v>
      </c>
      <c r="CR231" s="704">
        <v>234768</v>
      </c>
      <c r="CS231" s="703">
        <v>234768</v>
      </c>
      <c r="CT231" s="23" t="s">
        <v>56</v>
      </c>
      <c r="CU231" s="23" t="s">
        <v>56</v>
      </c>
      <c r="CV231" s="23" t="s">
        <v>56</v>
      </c>
      <c r="CW231" s="23" t="s">
        <v>56</v>
      </c>
      <c r="CX231" s="23" t="s">
        <v>56</v>
      </c>
      <c r="CY231" s="23" t="s">
        <v>56</v>
      </c>
      <c r="CZ231" s="23" t="s">
        <v>56</v>
      </c>
      <c r="DA231" s="23" t="s">
        <v>56</v>
      </c>
      <c r="DB231" s="728" t="s">
        <v>56</v>
      </c>
      <c r="DC231" s="10"/>
      <c r="DD231" s="692">
        <v>5.6807802389999997</v>
      </c>
      <c r="DE231" s="120"/>
      <c r="DF231" s="120"/>
      <c r="DG231" s="120"/>
      <c r="DH231" s="140"/>
      <c r="DI231" s="140"/>
      <c r="DJ231" s="140"/>
      <c r="DK231" s="140"/>
      <c r="DL231" s="548" t="s">
        <v>56</v>
      </c>
      <c r="DM231" s="548" t="s">
        <v>56</v>
      </c>
      <c r="DN231" s="203" t="s">
        <v>55</v>
      </c>
      <c r="DO231" s="700" t="s">
        <v>56</v>
      </c>
      <c r="DP231" s="713" t="s">
        <v>56</v>
      </c>
      <c r="DQ231" s="548" t="s">
        <v>56</v>
      </c>
      <c r="DR231" s="673" t="s">
        <v>56</v>
      </c>
      <c r="DS231" s="203" t="s">
        <v>56</v>
      </c>
      <c r="DT231" s="1160" t="s">
        <v>56</v>
      </c>
      <c r="DU231" s="711">
        <v>230.25498891352521</v>
      </c>
      <c r="DV231" s="711">
        <v>-171.60934877211307</v>
      </c>
      <c r="DW231" s="711">
        <v>230.434437086093</v>
      </c>
      <c r="DX231" s="711">
        <v>-172.05786634725811</v>
      </c>
      <c r="DY231" s="710">
        <v>2.0022172949002193</v>
      </c>
      <c r="DZ231" s="710">
        <v>-0.54719018890995996</v>
      </c>
      <c r="EA231" s="710">
        <v>1.9933774834437099</v>
      </c>
      <c r="EB231" s="710">
        <v>-0.54254975729618993</v>
      </c>
      <c r="EC231" s="236"/>
      <c r="ED231" s="49"/>
      <c r="EE231" s="232"/>
      <c r="EF231" s="700">
        <v>69230</v>
      </c>
      <c r="EG231" s="712">
        <v>-52051.333333333328</v>
      </c>
      <c r="EH231" s="44"/>
    </row>
    <row r="232" spans="1:138" ht="41.25" customHeight="1" x14ac:dyDescent="0.25">
      <c r="A232" s="871" t="s">
        <v>49</v>
      </c>
      <c r="B232" s="656" t="s">
        <v>96</v>
      </c>
      <c r="C232" s="656" t="s">
        <v>175</v>
      </c>
      <c r="D232" s="691" t="s">
        <v>1053</v>
      </c>
      <c r="E232" s="656" t="s">
        <v>177</v>
      </c>
      <c r="F232" s="656" t="s">
        <v>1100</v>
      </c>
      <c r="G232" s="901" t="s">
        <v>177</v>
      </c>
      <c r="H232" s="897" t="s">
        <v>55</v>
      </c>
      <c r="I232" s="17" t="s">
        <v>889</v>
      </c>
      <c r="J232" s="64">
        <v>13.8</v>
      </c>
      <c r="K232" s="665" t="s">
        <v>56</v>
      </c>
      <c r="L232" s="665">
        <v>3.7471590831150001</v>
      </c>
      <c r="M232" s="64">
        <v>134</v>
      </c>
      <c r="N232" s="727" t="s">
        <v>56</v>
      </c>
      <c r="O232" s="548" t="s">
        <v>56</v>
      </c>
      <c r="P232" s="909" t="s">
        <v>56</v>
      </c>
      <c r="Q232" s="203" t="s">
        <v>57</v>
      </c>
      <c r="R232" s="205" t="s">
        <v>57</v>
      </c>
      <c r="S232" s="490">
        <v>0</v>
      </c>
      <c r="T232" s="18">
        <v>0</v>
      </c>
      <c r="U232" s="548">
        <v>0</v>
      </c>
      <c r="V232" s="18">
        <v>0</v>
      </c>
      <c r="W232" s="64">
        <v>0</v>
      </c>
      <c r="X232" s="18">
        <v>0</v>
      </c>
      <c r="Y232" s="18">
        <v>0</v>
      </c>
      <c r="Z232" s="18">
        <v>0</v>
      </c>
      <c r="AA232" s="18">
        <v>0</v>
      </c>
      <c r="AB232" s="18">
        <v>0</v>
      </c>
      <c r="AC232" s="18">
        <v>0</v>
      </c>
      <c r="AD232" s="18">
        <v>0</v>
      </c>
      <c r="AE232" s="18">
        <v>0</v>
      </c>
      <c r="AF232" s="18">
        <v>0</v>
      </c>
      <c r="AG232" s="64">
        <v>0</v>
      </c>
      <c r="AH232" s="18">
        <v>0</v>
      </c>
      <c r="AI232" s="64">
        <v>0</v>
      </c>
      <c r="AJ232" s="18">
        <v>0</v>
      </c>
      <c r="AK232" s="18">
        <v>1</v>
      </c>
      <c r="AL232" s="64">
        <v>1</v>
      </c>
      <c r="AM232" s="18">
        <v>0</v>
      </c>
      <c r="AN232" s="18" t="s">
        <v>58</v>
      </c>
      <c r="AO232" s="18">
        <v>0</v>
      </c>
      <c r="AP232" s="64">
        <v>0</v>
      </c>
      <c r="AQ232" s="64">
        <v>1</v>
      </c>
      <c r="AR232" s="11">
        <v>1</v>
      </c>
      <c r="AS232" s="17">
        <v>0</v>
      </c>
      <c r="AT232" s="490">
        <v>0</v>
      </c>
      <c r="AU232" s="64">
        <v>0</v>
      </c>
      <c r="AV232" s="18">
        <v>0</v>
      </c>
      <c r="AW232" s="64">
        <v>0</v>
      </c>
      <c r="AX232" s="18">
        <v>0</v>
      </c>
      <c r="AY232" s="17">
        <v>0</v>
      </c>
      <c r="AZ232" s="490">
        <v>0</v>
      </c>
      <c r="BA232" s="17">
        <v>0</v>
      </c>
      <c r="BB232" s="18">
        <v>0</v>
      </c>
      <c r="BC232" s="17">
        <v>0</v>
      </c>
      <c r="BD232" s="18">
        <v>0</v>
      </c>
      <c r="BE232" s="17">
        <v>0</v>
      </c>
      <c r="BF232" s="18">
        <v>0</v>
      </c>
      <c r="BG232" s="17">
        <v>0</v>
      </c>
      <c r="BH232" s="18">
        <v>0</v>
      </c>
      <c r="BI232" s="17">
        <v>0</v>
      </c>
      <c r="BJ232" s="18">
        <v>0</v>
      </c>
      <c r="BK232" s="17">
        <v>10</v>
      </c>
      <c r="BL232" s="17">
        <v>10</v>
      </c>
      <c r="BM232" s="17">
        <v>0</v>
      </c>
      <c r="BN232" s="17" t="s">
        <v>58</v>
      </c>
      <c r="BO232" s="18">
        <v>0</v>
      </c>
      <c r="BP232" s="18">
        <v>0</v>
      </c>
      <c r="BQ232" s="64">
        <v>10</v>
      </c>
      <c r="BR232" s="18">
        <v>10</v>
      </c>
      <c r="BS232" s="730" t="s">
        <v>56</v>
      </c>
      <c r="BT232" s="17">
        <v>0</v>
      </c>
      <c r="BU232" s="17">
        <v>0</v>
      </c>
      <c r="BV232" s="17">
        <v>0</v>
      </c>
      <c r="BW232" s="17">
        <v>0</v>
      </c>
      <c r="BX232" s="17">
        <v>0</v>
      </c>
      <c r="BY232" s="17">
        <v>0</v>
      </c>
      <c r="BZ232" s="17">
        <v>0</v>
      </c>
      <c r="CA232" s="17">
        <v>0</v>
      </c>
      <c r="CB232" s="17">
        <v>0</v>
      </c>
      <c r="CC232" s="17">
        <v>0</v>
      </c>
      <c r="CD232" s="17">
        <v>0</v>
      </c>
      <c r="CE232" s="17">
        <v>0</v>
      </c>
      <c r="CF232" s="17">
        <v>0</v>
      </c>
      <c r="CG232" s="17">
        <v>0</v>
      </c>
      <c r="CH232" s="17">
        <v>0</v>
      </c>
      <c r="CI232" s="17">
        <v>0</v>
      </c>
      <c r="CJ232" s="17">
        <v>0</v>
      </c>
      <c r="CK232" s="17">
        <v>0</v>
      </c>
      <c r="CL232" s="702">
        <v>11738.400000000001</v>
      </c>
      <c r="CM232" s="702">
        <v>11738.400000000001</v>
      </c>
      <c r="CN232" s="702">
        <v>0</v>
      </c>
      <c r="CO232" s="702">
        <v>0</v>
      </c>
      <c r="CP232" s="702">
        <v>0</v>
      </c>
      <c r="CQ232" s="702">
        <v>0</v>
      </c>
      <c r="CR232" s="704">
        <v>11738.400000000001</v>
      </c>
      <c r="CS232" s="703">
        <v>11738.400000000001</v>
      </c>
      <c r="CT232" s="23" t="s">
        <v>56</v>
      </c>
      <c r="CU232" s="23" t="s">
        <v>56</v>
      </c>
      <c r="CV232" s="23" t="s">
        <v>56</v>
      </c>
      <c r="CW232" s="23" t="s">
        <v>56</v>
      </c>
      <c r="CX232" s="23" t="s">
        <v>56</v>
      </c>
      <c r="CY232" s="23" t="s">
        <v>56</v>
      </c>
      <c r="CZ232" s="23" t="s">
        <v>56</v>
      </c>
      <c r="DA232" s="23" t="s">
        <v>56</v>
      </c>
      <c r="DB232" s="728" t="s">
        <v>56</v>
      </c>
      <c r="DC232" s="10"/>
      <c r="DD232" s="692" t="s">
        <v>56</v>
      </c>
      <c r="DE232" s="120"/>
      <c r="DF232" s="120"/>
      <c r="DG232" s="120"/>
      <c r="DH232" s="140"/>
      <c r="DI232" s="140"/>
      <c r="DJ232" s="140"/>
      <c r="DK232" s="140"/>
      <c r="DL232" s="548" t="s">
        <v>56</v>
      </c>
      <c r="DM232" s="548" t="s">
        <v>56</v>
      </c>
      <c r="DN232" s="203" t="s">
        <v>55</v>
      </c>
      <c r="DO232" s="700" t="s">
        <v>56</v>
      </c>
      <c r="DP232" s="713" t="s">
        <v>56</v>
      </c>
      <c r="DQ232" s="548" t="s">
        <v>56</v>
      </c>
      <c r="DR232" s="673" t="s">
        <v>56</v>
      </c>
      <c r="DS232" s="203" t="s">
        <v>56</v>
      </c>
      <c r="DT232" s="1160" t="s">
        <v>56</v>
      </c>
      <c r="DU232" s="711">
        <v>82.226432970156168</v>
      </c>
      <c r="DV232" s="711">
        <v>-7.0198268836979594</v>
      </c>
      <c r="DW232" s="711">
        <v>82.615913370998101</v>
      </c>
      <c r="DX232" s="711">
        <v>-14.769573449146534</v>
      </c>
      <c r="DY232" s="710">
        <v>1.0004737091425846</v>
      </c>
      <c r="DZ232" s="710">
        <v>-0.11494272749330348</v>
      </c>
      <c r="EA232" s="710">
        <v>0.99435028248587598</v>
      </c>
      <c r="EB232" s="710">
        <v>-0.1632471898133383</v>
      </c>
      <c r="EC232" s="236"/>
      <c r="ED232" s="49"/>
      <c r="EE232" s="232"/>
      <c r="EF232" s="700">
        <v>14465</v>
      </c>
      <c r="EG232" s="712">
        <v>-9108.6666666666679</v>
      </c>
      <c r="EH232" s="44"/>
    </row>
    <row r="233" spans="1:138" ht="41.25" customHeight="1" x14ac:dyDescent="0.25">
      <c r="A233" s="871" t="s">
        <v>49</v>
      </c>
      <c r="B233" s="656" t="s">
        <v>96</v>
      </c>
      <c r="C233" s="656" t="s">
        <v>175</v>
      </c>
      <c r="D233" s="691" t="s">
        <v>957</v>
      </c>
      <c r="E233" s="656" t="s">
        <v>177</v>
      </c>
      <c r="F233" s="656" t="s">
        <v>1101</v>
      </c>
      <c r="G233" s="901" t="s">
        <v>177</v>
      </c>
      <c r="H233" s="897" t="s">
        <v>55</v>
      </c>
      <c r="I233" s="17" t="s">
        <v>860</v>
      </c>
      <c r="J233" s="64">
        <v>13.8</v>
      </c>
      <c r="K233" s="665">
        <v>8.4614146051354808</v>
      </c>
      <c r="L233" s="665">
        <v>4.2628787790120004</v>
      </c>
      <c r="M233" s="64">
        <v>406</v>
      </c>
      <c r="N233" s="726">
        <v>8548367.8870000001</v>
      </c>
      <c r="O233" s="548" t="s">
        <v>874</v>
      </c>
      <c r="P233" s="909">
        <v>2.1751094040000001</v>
      </c>
      <c r="Q233" s="203" t="s">
        <v>57</v>
      </c>
      <c r="R233" s="205" t="s">
        <v>57</v>
      </c>
      <c r="S233" s="490">
        <v>0</v>
      </c>
      <c r="T233" s="18">
        <v>0</v>
      </c>
      <c r="U233" s="548">
        <v>0</v>
      </c>
      <c r="V233" s="18">
        <v>0</v>
      </c>
      <c r="W233" s="64">
        <v>0</v>
      </c>
      <c r="X233" s="18">
        <v>0</v>
      </c>
      <c r="Y233" s="18">
        <v>0</v>
      </c>
      <c r="Z233" s="18">
        <v>0</v>
      </c>
      <c r="AA233" s="18">
        <v>0</v>
      </c>
      <c r="AB233" s="18">
        <v>0</v>
      </c>
      <c r="AC233" s="18">
        <v>0</v>
      </c>
      <c r="AD233" s="18">
        <v>0</v>
      </c>
      <c r="AE233" s="18">
        <v>0</v>
      </c>
      <c r="AF233" s="18">
        <v>0</v>
      </c>
      <c r="AG233" s="64">
        <v>0</v>
      </c>
      <c r="AH233" s="18">
        <v>0</v>
      </c>
      <c r="AI233" s="64">
        <v>0</v>
      </c>
      <c r="AJ233" s="18">
        <v>0</v>
      </c>
      <c r="AK233" s="18">
        <v>2</v>
      </c>
      <c r="AL233" s="64">
        <v>2</v>
      </c>
      <c r="AM233" s="18">
        <v>0</v>
      </c>
      <c r="AN233" s="18">
        <v>1</v>
      </c>
      <c r="AO233" s="18">
        <v>1</v>
      </c>
      <c r="AP233" s="64">
        <v>1</v>
      </c>
      <c r="AQ233" s="64">
        <v>3</v>
      </c>
      <c r="AR233" s="11">
        <v>4</v>
      </c>
      <c r="AS233" s="17">
        <v>0</v>
      </c>
      <c r="AT233" s="490">
        <v>0</v>
      </c>
      <c r="AU233" s="64">
        <v>0</v>
      </c>
      <c r="AV233" s="18">
        <v>0</v>
      </c>
      <c r="AW233" s="64">
        <v>0</v>
      </c>
      <c r="AX233" s="18">
        <v>0</v>
      </c>
      <c r="AY233" s="17">
        <v>0</v>
      </c>
      <c r="AZ233" s="490">
        <v>0</v>
      </c>
      <c r="BA233" s="17">
        <v>0</v>
      </c>
      <c r="BB233" s="18">
        <v>0</v>
      </c>
      <c r="BC233" s="17">
        <v>0</v>
      </c>
      <c r="BD233" s="18">
        <v>0</v>
      </c>
      <c r="BE233" s="17">
        <v>0</v>
      </c>
      <c r="BF233" s="18">
        <v>0</v>
      </c>
      <c r="BG233" s="17">
        <v>0</v>
      </c>
      <c r="BH233" s="18">
        <v>0</v>
      </c>
      <c r="BI233" s="17">
        <v>0</v>
      </c>
      <c r="BJ233" s="18">
        <v>0</v>
      </c>
      <c r="BK233" s="17">
        <v>210</v>
      </c>
      <c r="BL233" s="17">
        <v>210</v>
      </c>
      <c r="BM233" s="17">
        <v>0</v>
      </c>
      <c r="BN233" s="17" t="s">
        <v>58</v>
      </c>
      <c r="BO233" s="18">
        <v>3</v>
      </c>
      <c r="BP233" s="18">
        <v>3</v>
      </c>
      <c r="BQ233" s="64">
        <v>213</v>
      </c>
      <c r="BR233" s="18">
        <v>213</v>
      </c>
      <c r="BS233" s="729">
        <v>9.7926108731954148E-2</v>
      </c>
      <c r="BT233" s="17">
        <v>0</v>
      </c>
      <c r="BU233" s="17">
        <v>0</v>
      </c>
      <c r="BV233" s="17">
        <v>0</v>
      </c>
      <c r="BW233" s="17">
        <v>0</v>
      </c>
      <c r="BX233" s="17">
        <v>0</v>
      </c>
      <c r="BY233" s="17">
        <v>0</v>
      </c>
      <c r="BZ233" s="17">
        <v>0</v>
      </c>
      <c r="CA233" s="17">
        <v>0</v>
      </c>
      <c r="CB233" s="17">
        <v>0</v>
      </c>
      <c r="CC233" s="17">
        <v>0</v>
      </c>
      <c r="CD233" s="17">
        <v>0</v>
      </c>
      <c r="CE233" s="17">
        <v>0</v>
      </c>
      <c r="CF233" s="17">
        <v>0</v>
      </c>
      <c r="CG233" s="17">
        <v>0</v>
      </c>
      <c r="CH233" s="17">
        <v>0</v>
      </c>
      <c r="CI233" s="17">
        <v>0</v>
      </c>
      <c r="CJ233" s="17">
        <v>0</v>
      </c>
      <c r="CK233" s="17">
        <v>0</v>
      </c>
      <c r="CL233" s="702">
        <v>246506.4</v>
      </c>
      <c r="CM233" s="702">
        <v>246506.4</v>
      </c>
      <c r="CN233" s="702">
        <v>0</v>
      </c>
      <c r="CO233" s="702">
        <v>0</v>
      </c>
      <c r="CP233" s="702">
        <v>9828.7199999999993</v>
      </c>
      <c r="CQ233" s="702">
        <v>9828.7199999999993</v>
      </c>
      <c r="CR233" s="704">
        <v>256335.12</v>
      </c>
      <c r="CS233" s="703">
        <v>256335.12</v>
      </c>
      <c r="CT233" s="23" t="s">
        <v>56</v>
      </c>
      <c r="CU233" s="23" t="s">
        <v>56</v>
      </c>
      <c r="CV233" s="23" t="s">
        <v>56</v>
      </c>
      <c r="CW233" s="23" t="s">
        <v>56</v>
      </c>
      <c r="CX233" s="23" t="s">
        <v>56</v>
      </c>
      <c r="CY233" s="23" t="s">
        <v>56</v>
      </c>
      <c r="CZ233" s="23" t="s">
        <v>56</v>
      </c>
      <c r="DA233" s="23" t="s">
        <v>56</v>
      </c>
      <c r="DB233" s="728" t="s">
        <v>56</v>
      </c>
      <c r="DC233" s="10"/>
      <c r="DD233" s="692">
        <v>2.1751094040000001</v>
      </c>
      <c r="DE233" s="120"/>
      <c r="DF233" s="120"/>
      <c r="DG233" s="120"/>
      <c r="DH233" s="140"/>
      <c r="DI233" s="140"/>
      <c r="DJ233" s="140"/>
      <c r="DK233" s="140"/>
      <c r="DL233" s="548" t="s">
        <v>56</v>
      </c>
      <c r="DM233" s="548" t="s">
        <v>56</v>
      </c>
      <c r="DN233" s="203" t="s">
        <v>55</v>
      </c>
      <c r="DO233" s="700" t="s">
        <v>56</v>
      </c>
      <c r="DP233" s="713" t="s">
        <v>56</v>
      </c>
      <c r="DQ233" s="548" t="s">
        <v>56</v>
      </c>
      <c r="DR233" s="673" t="s">
        <v>56</v>
      </c>
      <c r="DS233" s="203" t="s">
        <v>56</v>
      </c>
      <c r="DT233" s="1160" t="s">
        <v>56</v>
      </c>
      <c r="DU233" s="711">
        <v>57.502735562310029</v>
      </c>
      <c r="DV233" s="711">
        <v>5.6053578085039746</v>
      </c>
      <c r="DW233" s="711">
        <v>58.255686012699499</v>
      </c>
      <c r="DX233" s="711">
        <v>4.8524073581145046</v>
      </c>
      <c r="DY233" s="710">
        <v>1.2182370820668693</v>
      </c>
      <c r="DZ233" s="710">
        <v>7.3735689372277369E-2</v>
      </c>
      <c r="EA233" s="710">
        <v>1.2195240638537801</v>
      </c>
      <c r="EB233" s="710">
        <v>7.244870758536659E-2</v>
      </c>
      <c r="EC233" s="236"/>
      <c r="ED233" s="49"/>
      <c r="EE233" s="232"/>
      <c r="EF233" s="700">
        <v>23648</v>
      </c>
      <c r="EG233" s="712">
        <v>-8621.6666666666661</v>
      </c>
      <c r="EH233" s="44"/>
    </row>
    <row r="234" spans="1:138" ht="41.25" customHeight="1" x14ac:dyDescent="0.25">
      <c r="A234" s="871" t="s">
        <v>49</v>
      </c>
      <c r="B234" s="656" t="s">
        <v>96</v>
      </c>
      <c r="C234" s="656" t="s">
        <v>175</v>
      </c>
      <c r="D234" s="691" t="s">
        <v>176</v>
      </c>
      <c r="E234" s="656" t="s">
        <v>177</v>
      </c>
      <c r="F234" s="656" t="s">
        <v>1102</v>
      </c>
      <c r="G234" s="901" t="s">
        <v>177</v>
      </c>
      <c r="H234" s="897" t="s">
        <v>55</v>
      </c>
      <c r="I234" s="17" t="s">
        <v>889</v>
      </c>
      <c r="J234" s="64">
        <v>13.8</v>
      </c>
      <c r="K234" s="665" t="s">
        <v>56</v>
      </c>
      <c r="L234" s="665">
        <v>2.4956439342030001</v>
      </c>
      <c r="M234" s="64">
        <v>35</v>
      </c>
      <c r="N234" s="727" t="s">
        <v>56</v>
      </c>
      <c r="O234" s="548" t="s">
        <v>56</v>
      </c>
      <c r="P234" s="909" t="s">
        <v>56</v>
      </c>
      <c r="Q234" s="203" t="s">
        <v>57</v>
      </c>
      <c r="R234" s="205" t="s">
        <v>57</v>
      </c>
      <c r="S234" s="490">
        <v>0</v>
      </c>
      <c r="T234" s="18">
        <v>0</v>
      </c>
      <c r="U234" s="548" t="s">
        <v>58</v>
      </c>
      <c r="V234" s="18" t="s">
        <v>58</v>
      </c>
      <c r="W234" s="64" t="s">
        <v>58</v>
      </c>
      <c r="X234" s="18" t="s">
        <v>58</v>
      </c>
      <c r="Y234" s="18" t="s">
        <v>58</v>
      </c>
      <c r="Z234" s="18" t="s">
        <v>58</v>
      </c>
      <c r="AA234" s="18" t="s">
        <v>58</v>
      </c>
      <c r="AB234" s="18" t="s">
        <v>58</v>
      </c>
      <c r="AC234" s="18" t="s">
        <v>58</v>
      </c>
      <c r="AD234" s="18" t="s">
        <v>58</v>
      </c>
      <c r="AE234" s="18" t="s">
        <v>58</v>
      </c>
      <c r="AF234" s="18" t="s">
        <v>58</v>
      </c>
      <c r="AG234" s="64" t="s">
        <v>58</v>
      </c>
      <c r="AH234" s="18" t="s">
        <v>58</v>
      </c>
      <c r="AI234" s="64" t="s">
        <v>58</v>
      </c>
      <c r="AJ234" s="18" t="s">
        <v>58</v>
      </c>
      <c r="AK234" s="18" t="s">
        <v>58</v>
      </c>
      <c r="AL234" s="64" t="s">
        <v>58</v>
      </c>
      <c r="AM234" s="18" t="s">
        <v>58</v>
      </c>
      <c r="AN234" s="18" t="s">
        <v>58</v>
      </c>
      <c r="AO234" s="18" t="s">
        <v>58</v>
      </c>
      <c r="AP234" s="64" t="s">
        <v>58</v>
      </c>
      <c r="AQ234" s="64">
        <v>0</v>
      </c>
      <c r="AR234" s="11">
        <v>0</v>
      </c>
      <c r="AS234" s="17" t="s">
        <v>58</v>
      </c>
      <c r="AT234" s="490" t="s">
        <v>58</v>
      </c>
      <c r="AU234" s="64" t="s">
        <v>58</v>
      </c>
      <c r="AV234" s="18" t="s">
        <v>58</v>
      </c>
      <c r="AW234" s="64" t="s">
        <v>58</v>
      </c>
      <c r="AX234" s="18" t="s">
        <v>58</v>
      </c>
      <c r="AY234" s="17" t="s">
        <v>58</v>
      </c>
      <c r="AZ234" s="490" t="s">
        <v>58</v>
      </c>
      <c r="BA234" s="17" t="s">
        <v>58</v>
      </c>
      <c r="BB234" s="18" t="s">
        <v>58</v>
      </c>
      <c r="BC234" s="17" t="s">
        <v>58</v>
      </c>
      <c r="BD234" s="18" t="s">
        <v>58</v>
      </c>
      <c r="BE234" s="17" t="s">
        <v>58</v>
      </c>
      <c r="BF234" s="18" t="s">
        <v>58</v>
      </c>
      <c r="BG234" s="17" t="s">
        <v>58</v>
      </c>
      <c r="BH234" s="18" t="s">
        <v>58</v>
      </c>
      <c r="BI234" s="17" t="s">
        <v>58</v>
      </c>
      <c r="BJ234" s="18" t="s">
        <v>58</v>
      </c>
      <c r="BK234" s="17" t="s">
        <v>58</v>
      </c>
      <c r="BL234" s="17" t="s">
        <v>58</v>
      </c>
      <c r="BM234" s="17" t="s">
        <v>58</v>
      </c>
      <c r="BN234" s="17" t="s">
        <v>58</v>
      </c>
      <c r="BO234" s="18" t="s">
        <v>58</v>
      </c>
      <c r="BP234" s="18" t="s">
        <v>58</v>
      </c>
      <c r="BQ234" s="64">
        <v>0</v>
      </c>
      <c r="BR234" s="18">
        <v>0</v>
      </c>
      <c r="BS234" s="730" t="s">
        <v>56</v>
      </c>
      <c r="BT234" s="17">
        <v>0</v>
      </c>
      <c r="BU234" s="17">
        <v>0</v>
      </c>
      <c r="BV234" s="17">
        <v>0</v>
      </c>
      <c r="BW234" s="17">
        <v>0</v>
      </c>
      <c r="BX234" s="17">
        <v>0</v>
      </c>
      <c r="BY234" s="17">
        <v>0</v>
      </c>
      <c r="BZ234" s="17">
        <v>0</v>
      </c>
      <c r="CA234" s="17">
        <v>0</v>
      </c>
      <c r="CB234" s="17">
        <v>0</v>
      </c>
      <c r="CC234" s="17">
        <v>0</v>
      </c>
      <c r="CD234" s="17">
        <v>0</v>
      </c>
      <c r="CE234" s="17">
        <v>0</v>
      </c>
      <c r="CF234" s="17">
        <v>0</v>
      </c>
      <c r="CG234" s="17">
        <v>0</v>
      </c>
      <c r="CH234" s="17">
        <v>0</v>
      </c>
      <c r="CI234" s="17">
        <v>0</v>
      </c>
      <c r="CJ234" s="17">
        <v>0</v>
      </c>
      <c r="CK234" s="17">
        <v>0</v>
      </c>
      <c r="CL234" s="702">
        <v>0</v>
      </c>
      <c r="CM234" s="702">
        <v>0</v>
      </c>
      <c r="CN234" s="702">
        <v>0</v>
      </c>
      <c r="CO234" s="702">
        <v>0</v>
      </c>
      <c r="CP234" s="702">
        <v>0</v>
      </c>
      <c r="CQ234" s="702">
        <v>0</v>
      </c>
      <c r="CR234" s="704">
        <v>0</v>
      </c>
      <c r="CS234" s="703">
        <v>0</v>
      </c>
      <c r="CT234" s="23" t="s">
        <v>56</v>
      </c>
      <c r="CU234" s="23" t="s">
        <v>56</v>
      </c>
      <c r="CV234" s="23" t="s">
        <v>56</v>
      </c>
      <c r="CW234" s="23" t="s">
        <v>56</v>
      </c>
      <c r="CX234" s="23" t="s">
        <v>56</v>
      </c>
      <c r="CY234" s="23" t="s">
        <v>56</v>
      </c>
      <c r="CZ234" s="23" t="s">
        <v>56</v>
      </c>
      <c r="DA234" s="23" t="s">
        <v>56</v>
      </c>
      <c r="DB234" s="728" t="s">
        <v>56</v>
      </c>
      <c r="DC234" s="10"/>
      <c r="DD234" s="692" t="s">
        <v>56</v>
      </c>
      <c r="DE234" s="120"/>
      <c r="DF234" s="120"/>
      <c r="DG234" s="120"/>
      <c r="DH234" s="140"/>
      <c r="DI234" s="140"/>
      <c r="DJ234" s="140"/>
      <c r="DK234" s="140"/>
      <c r="DL234" s="548" t="s">
        <v>56</v>
      </c>
      <c r="DM234" s="548" t="s">
        <v>56</v>
      </c>
      <c r="DN234" s="203" t="s">
        <v>55</v>
      </c>
      <c r="DO234" s="700" t="s">
        <v>56</v>
      </c>
      <c r="DP234" s="713" t="s">
        <v>56</v>
      </c>
      <c r="DQ234" s="548" t="s">
        <v>56</v>
      </c>
      <c r="DR234" s="673" t="s">
        <v>56</v>
      </c>
      <c r="DS234" s="203" t="s">
        <v>56</v>
      </c>
      <c r="DT234" s="1160" t="s">
        <v>56</v>
      </c>
      <c r="DU234" s="711">
        <v>82.235294117647058</v>
      </c>
      <c r="DV234" s="711">
        <v>-63.417112299465245</v>
      </c>
      <c r="DW234" s="711">
        <v>82.813725490196106</v>
      </c>
      <c r="DX234" s="711">
        <v>-67.480392156862777</v>
      </c>
      <c r="DY234" s="710">
        <v>1.588235294117647</v>
      </c>
      <c r="DZ234" s="710">
        <v>-1.1791443850267378</v>
      </c>
      <c r="EA234" s="710">
        <v>1.5882352941176501</v>
      </c>
      <c r="EB234" s="710">
        <v>-1.2549019607843168</v>
      </c>
      <c r="EC234" s="236"/>
      <c r="ED234" s="49"/>
      <c r="EE234" s="232"/>
      <c r="EF234" s="700">
        <v>2796</v>
      </c>
      <c r="EG234" s="712">
        <v>-2382</v>
      </c>
      <c r="EH234" s="44"/>
    </row>
    <row r="235" spans="1:138" ht="41.25" customHeight="1" x14ac:dyDescent="0.25">
      <c r="A235" s="871" t="s">
        <v>49</v>
      </c>
      <c r="B235" s="656" t="s">
        <v>96</v>
      </c>
      <c r="C235" s="656" t="s">
        <v>175</v>
      </c>
      <c r="D235" s="691" t="s">
        <v>1093</v>
      </c>
      <c r="E235" s="656" t="s">
        <v>177</v>
      </c>
      <c r="F235" s="656" t="s">
        <v>1103</v>
      </c>
      <c r="G235" s="901" t="s">
        <v>177</v>
      </c>
      <c r="H235" s="897" t="s">
        <v>55</v>
      </c>
      <c r="I235" s="17" t="s">
        <v>860</v>
      </c>
      <c r="J235" s="64">
        <v>13.8</v>
      </c>
      <c r="K235" s="665" t="s">
        <v>56</v>
      </c>
      <c r="L235" s="665">
        <v>5.7441287759310002</v>
      </c>
      <c r="M235" s="64">
        <v>223</v>
      </c>
      <c r="N235" s="727" t="s">
        <v>56</v>
      </c>
      <c r="O235" s="548" t="s">
        <v>56</v>
      </c>
      <c r="P235" s="909" t="s">
        <v>56</v>
      </c>
      <c r="Q235" s="203" t="s">
        <v>57</v>
      </c>
      <c r="R235" s="205" t="s">
        <v>57</v>
      </c>
      <c r="S235" s="490">
        <v>0</v>
      </c>
      <c r="T235" s="18">
        <v>0</v>
      </c>
      <c r="U235" s="548">
        <v>0</v>
      </c>
      <c r="V235" s="18">
        <v>0</v>
      </c>
      <c r="W235" s="64">
        <v>0</v>
      </c>
      <c r="X235" s="18">
        <v>0</v>
      </c>
      <c r="Y235" s="18">
        <v>0</v>
      </c>
      <c r="Z235" s="18">
        <v>0</v>
      </c>
      <c r="AA235" s="18">
        <v>0</v>
      </c>
      <c r="AB235" s="18">
        <v>0</v>
      </c>
      <c r="AC235" s="18">
        <v>0</v>
      </c>
      <c r="AD235" s="18">
        <v>0</v>
      </c>
      <c r="AE235" s="18">
        <v>0</v>
      </c>
      <c r="AF235" s="18">
        <v>0</v>
      </c>
      <c r="AG235" s="64">
        <v>1</v>
      </c>
      <c r="AH235" s="18">
        <v>1</v>
      </c>
      <c r="AI235" s="64">
        <v>0</v>
      </c>
      <c r="AJ235" s="18">
        <v>0</v>
      </c>
      <c r="AK235" s="18">
        <v>0</v>
      </c>
      <c r="AL235" s="64">
        <v>0</v>
      </c>
      <c r="AM235" s="18">
        <v>0</v>
      </c>
      <c r="AN235" s="18" t="s">
        <v>58</v>
      </c>
      <c r="AO235" s="18">
        <v>0</v>
      </c>
      <c r="AP235" s="64">
        <v>0</v>
      </c>
      <c r="AQ235" s="64">
        <v>1</v>
      </c>
      <c r="AR235" s="11">
        <v>1</v>
      </c>
      <c r="AS235" s="17">
        <v>0</v>
      </c>
      <c r="AT235" s="490">
        <v>0</v>
      </c>
      <c r="AU235" s="64">
        <v>0</v>
      </c>
      <c r="AV235" s="18">
        <v>0</v>
      </c>
      <c r="AW235" s="64">
        <v>0</v>
      </c>
      <c r="AX235" s="18">
        <v>0</v>
      </c>
      <c r="AY235" s="17">
        <v>0</v>
      </c>
      <c r="AZ235" s="490">
        <v>0</v>
      </c>
      <c r="BA235" s="17">
        <v>0</v>
      </c>
      <c r="BB235" s="18">
        <v>0</v>
      </c>
      <c r="BC235" s="17">
        <v>0</v>
      </c>
      <c r="BD235" s="18">
        <v>0</v>
      </c>
      <c r="BE235" s="17">
        <v>0</v>
      </c>
      <c r="BF235" s="18">
        <v>0</v>
      </c>
      <c r="BG235" s="17">
        <v>2649</v>
      </c>
      <c r="BH235" s="18">
        <v>2649</v>
      </c>
      <c r="BI235" s="17">
        <v>0</v>
      </c>
      <c r="BJ235" s="18">
        <v>0</v>
      </c>
      <c r="BK235" s="17">
        <v>0</v>
      </c>
      <c r="BL235" s="17" t="s">
        <v>58</v>
      </c>
      <c r="BM235" s="17">
        <v>0</v>
      </c>
      <c r="BN235" s="17" t="s">
        <v>58</v>
      </c>
      <c r="BO235" s="18">
        <v>0</v>
      </c>
      <c r="BP235" s="18">
        <v>0</v>
      </c>
      <c r="BQ235" s="64">
        <v>2649</v>
      </c>
      <c r="BR235" s="18">
        <v>2649</v>
      </c>
      <c r="BS235" s="730" t="s">
        <v>56</v>
      </c>
      <c r="BT235" s="17">
        <v>0</v>
      </c>
      <c r="BU235" s="17">
        <v>0</v>
      </c>
      <c r="BV235" s="17">
        <v>0</v>
      </c>
      <c r="BW235" s="17">
        <v>0</v>
      </c>
      <c r="BX235" s="17">
        <v>0</v>
      </c>
      <c r="BY235" s="17">
        <v>0</v>
      </c>
      <c r="BZ235" s="17">
        <v>0</v>
      </c>
      <c r="CA235" s="17">
        <v>0</v>
      </c>
      <c r="CB235" s="17">
        <v>0</v>
      </c>
      <c r="CC235" s="17">
        <v>0</v>
      </c>
      <c r="CD235" s="17">
        <v>0</v>
      </c>
      <c r="CE235" s="17">
        <v>0</v>
      </c>
      <c r="CF235" s="17">
        <v>0</v>
      </c>
      <c r="CG235" s="17">
        <v>0</v>
      </c>
      <c r="CH235" s="17">
        <v>13366218.239999998</v>
      </c>
      <c r="CI235" s="17">
        <v>13366218.239999998</v>
      </c>
      <c r="CJ235" s="17">
        <v>0</v>
      </c>
      <c r="CK235" s="17">
        <v>0</v>
      </c>
      <c r="CL235" s="702">
        <v>0</v>
      </c>
      <c r="CM235" s="702">
        <v>0</v>
      </c>
      <c r="CN235" s="702">
        <v>0</v>
      </c>
      <c r="CO235" s="702">
        <v>0</v>
      </c>
      <c r="CP235" s="702">
        <v>0</v>
      </c>
      <c r="CQ235" s="702">
        <v>0</v>
      </c>
      <c r="CR235" s="704">
        <v>13366218.239999998</v>
      </c>
      <c r="CS235" s="703">
        <v>13366218.239999998</v>
      </c>
      <c r="CT235" s="23">
        <v>3</v>
      </c>
      <c r="CU235" s="23">
        <v>18</v>
      </c>
      <c r="CV235" s="23" t="s">
        <v>1104</v>
      </c>
      <c r="CW235" s="23">
        <v>18</v>
      </c>
      <c r="CX235" s="23">
        <v>108</v>
      </c>
      <c r="CY235" s="23">
        <v>0</v>
      </c>
      <c r="CZ235" s="23">
        <v>0</v>
      </c>
      <c r="DA235" s="23" t="s">
        <v>1105</v>
      </c>
      <c r="DB235" s="728" t="s">
        <v>56</v>
      </c>
      <c r="DC235" s="10"/>
      <c r="DD235" s="692" t="s">
        <v>56</v>
      </c>
      <c r="DE235" s="120"/>
      <c r="DF235" s="120"/>
      <c r="DG235" s="120"/>
      <c r="DH235" s="140"/>
      <c r="DI235" s="140"/>
      <c r="DJ235" s="140"/>
      <c r="DK235" s="140"/>
      <c r="DL235" s="548" t="s">
        <v>56</v>
      </c>
      <c r="DM235" s="548" t="s">
        <v>56</v>
      </c>
      <c r="DN235" s="203" t="s">
        <v>55</v>
      </c>
      <c r="DO235" s="700" t="s">
        <v>56</v>
      </c>
      <c r="DP235" s="713" t="s">
        <v>56</v>
      </c>
      <c r="DQ235" s="548" t="s">
        <v>56</v>
      </c>
      <c r="DR235" s="673" t="s">
        <v>56</v>
      </c>
      <c r="DS235" s="203" t="s">
        <v>56</v>
      </c>
      <c r="DT235" s="1160" t="s">
        <v>56</v>
      </c>
      <c r="DU235" s="711">
        <v>0</v>
      </c>
      <c r="DV235" s="711">
        <v>31.116959064327499</v>
      </c>
      <c r="DW235" s="711">
        <v>0</v>
      </c>
      <c r="DX235" s="711">
        <v>31.116959064327499</v>
      </c>
      <c r="DY235" s="710">
        <v>0</v>
      </c>
      <c r="DZ235" s="710">
        <v>0.33333333333333331</v>
      </c>
      <c r="EA235" s="710">
        <v>0</v>
      </c>
      <c r="EB235" s="710">
        <v>0.33333333333333331</v>
      </c>
      <c r="EC235" s="236"/>
      <c r="ED235" s="49"/>
      <c r="EE235" s="232"/>
      <c r="EF235" s="700">
        <v>0</v>
      </c>
      <c r="EG235" s="712">
        <v>1773.6666666666667</v>
      </c>
      <c r="EH235" s="44"/>
    </row>
    <row r="236" spans="1:138" ht="41.25" customHeight="1" x14ac:dyDescent="0.25">
      <c r="A236" s="871" t="s">
        <v>1106</v>
      </c>
      <c r="B236" s="656" t="s">
        <v>50</v>
      </c>
      <c r="C236" s="656" t="s">
        <v>1107</v>
      </c>
      <c r="D236" s="691" t="s">
        <v>1108</v>
      </c>
      <c r="E236" s="656" t="s">
        <v>1107</v>
      </c>
      <c r="F236" s="657" t="s">
        <v>1109</v>
      </c>
      <c r="G236" s="902" t="s">
        <v>1107</v>
      </c>
      <c r="H236" s="897" t="s">
        <v>55</v>
      </c>
      <c r="I236" s="17" t="s">
        <v>889</v>
      </c>
      <c r="J236" s="64">
        <v>13.2</v>
      </c>
      <c r="K236" s="665">
        <v>11.43153532995459</v>
      </c>
      <c r="L236" s="665">
        <v>0.34999999927200004</v>
      </c>
      <c r="M236" s="64">
        <v>55</v>
      </c>
      <c r="N236" s="726">
        <v>3048457.3310000002</v>
      </c>
      <c r="O236" s="548" t="s">
        <v>863</v>
      </c>
      <c r="P236" s="909">
        <v>1.5014178499999999</v>
      </c>
      <c r="Q236" s="203" t="s">
        <v>57</v>
      </c>
      <c r="R236" s="205" t="s">
        <v>57</v>
      </c>
      <c r="S236" s="490">
        <v>0</v>
      </c>
      <c r="T236" s="18">
        <v>0</v>
      </c>
      <c r="U236" s="548" t="s">
        <v>58</v>
      </c>
      <c r="V236" s="18" t="s">
        <v>58</v>
      </c>
      <c r="W236" s="64" t="s">
        <v>58</v>
      </c>
      <c r="X236" s="18" t="s">
        <v>58</v>
      </c>
      <c r="Y236" s="18" t="s">
        <v>58</v>
      </c>
      <c r="Z236" s="18" t="s">
        <v>58</v>
      </c>
      <c r="AA236" s="18" t="s">
        <v>58</v>
      </c>
      <c r="AB236" s="18" t="s">
        <v>58</v>
      </c>
      <c r="AC236" s="18" t="s">
        <v>58</v>
      </c>
      <c r="AD236" s="18" t="s">
        <v>58</v>
      </c>
      <c r="AE236" s="18" t="s">
        <v>58</v>
      </c>
      <c r="AF236" s="18" t="s">
        <v>58</v>
      </c>
      <c r="AG236" s="64" t="s">
        <v>58</v>
      </c>
      <c r="AH236" s="18" t="s">
        <v>58</v>
      </c>
      <c r="AI236" s="64" t="s">
        <v>58</v>
      </c>
      <c r="AJ236" s="18" t="s">
        <v>58</v>
      </c>
      <c r="AK236" s="18" t="s">
        <v>58</v>
      </c>
      <c r="AL236" s="64" t="s">
        <v>58</v>
      </c>
      <c r="AM236" s="18" t="s">
        <v>58</v>
      </c>
      <c r="AN236" s="18" t="s">
        <v>58</v>
      </c>
      <c r="AO236" s="18" t="s">
        <v>58</v>
      </c>
      <c r="AP236" s="64" t="s">
        <v>58</v>
      </c>
      <c r="AQ236" s="64">
        <v>0</v>
      </c>
      <c r="AR236" s="11">
        <v>0</v>
      </c>
      <c r="AS236" s="17" t="s">
        <v>58</v>
      </c>
      <c r="AT236" s="490" t="s">
        <v>58</v>
      </c>
      <c r="AU236" s="64" t="s">
        <v>58</v>
      </c>
      <c r="AV236" s="18" t="s">
        <v>58</v>
      </c>
      <c r="AW236" s="64" t="s">
        <v>58</v>
      </c>
      <c r="AX236" s="18" t="s">
        <v>58</v>
      </c>
      <c r="AY236" s="17" t="s">
        <v>58</v>
      </c>
      <c r="AZ236" s="490" t="s">
        <v>58</v>
      </c>
      <c r="BA236" s="17" t="s">
        <v>58</v>
      </c>
      <c r="BB236" s="18" t="s">
        <v>58</v>
      </c>
      <c r="BC236" s="17" t="s">
        <v>58</v>
      </c>
      <c r="BD236" s="18" t="s">
        <v>58</v>
      </c>
      <c r="BE236" s="17" t="s">
        <v>58</v>
      </c>
      <c r="BF236" s="18" t="s">
        <v>58</v>
      </c>
      <c r="BG236" s="17" t="s">
        <v>58</v>
      </c>
      <c r="BH236" s="18" t="s">
        <v>58</v>
      </c>
      <c r="BI236" s="17" t="s">
        <v>58</v>
      </c>
      <c r="BJ236" s="18" t="s">
        <v>58</v>
      </c>
      <c r="BK236" s="17" t="s">
        <v>58</v>
      </c>
      <c r="BL236" s="17" t="s">
        <v>58</v>
      </c>
      <c r="BM236" s="17" t="s">
        <v>58</v>
      </c>
      <c r="BN236" s="17" t="s">
        <v>58</v>
      </c>
      <c r="BO236" s="18" t="s">
        <v>58</v>
      </c>
      <c r="BP236" s="18" t="s">
        <v>58</v>
      </c>
      <c r="BQ236" s="64">
        <v>0</v>
      </c>
      <c r="BR236" s="18">
        <v>0</v>
      </c>
      <c r="BS236" s="729">
        <v>0</v>
      </c>
      <c r="BT236" s="17">
        <v>0</v>
      </c>
      <c r="BU236" s="17">
        <v>0</v>
      </c>
      <c r="BV236" s="17">
        <v>0</v>
      </c>
      <c r="BW236" s="17">
        <v>0</v>
      </c>
      <c r="BX236" s="17">
        <v>0</v>
      </c>
      <c r="BY236" s="17">
        <v>0</v>
      </c>
      <c r="BZ236" s="17">
        <v>0</v>
      </c>
      <c r="CA236" s="17">
        <v>0</v>
      </c>
      <c r="CB236" s="17">
        <v>0</v>
      </c>
      <c r="CC236" s="17">
        <v>0</v>
      </c>
      <c r="CD236" s="17">
        <v>0</v>
      </c>
      <c r="CE236" s="17">
        <v>0</v>
      </c>
      <c r="CF236" s="17">
        <v>0</v>
      </c>
      <c r="CG236" s="17">
        <v>0</v>
      </c>
      <c r="CH236" s="17">
        <v>0</v>
      </c>
      <c r="CI236" s="17">
        <v>0</v>
      </c>
      <c r="CJ236" s="17">
        <v>0</v>
      </c>
      <c r="CK236" s="17">
        <v>0</v>
      </c>
      <c r="CL236" s="702">
        <v>0</v>
      </c>
      <c r="CM236" s="702">
        <v>0</v>
      </c>
      <c r="CN236" s="702">
        <v>0</v>
      </c>
      <c r="CO236" s="702">
        <v>0</v>
      </c>
      <c r="CP236" s="702">
        <v>0</v>
      </c>
      <c r="CQ236" s="702">
        <v>0</v>
      </c>
      <c r="CR236" s="704">
        <v>0</v>
      </c>
      <c r="CS236" s="703">
        <v>0</v>
      </c>
      <c r="CT236" s="23" t="s">
        <v>56</v>
      </c>
      <c r="CU236" s="23" t="s">
        <v>56</v>
      </c>
      <c r="CV236" s="23" t="s">
        <v>56</v>
      </c>
      <c r="CW236" s="23" t="s">
        <v>56</v>
      </c>
      <c r="CX236" s="23" t="s">
        <v>56</v>
      </c>
      <c r="CY236" s="23" t="s">
        <v>56</v>
      </c>
      <c r="CZ236" s="23" t="s">
        <v>56</v>
      </c>
      <c r="DA236" s="23" t="s">
        <v>56</v>
      </c>
      <c r="DB236" s="728" t="s">
        <v>56</v>
      </c>
      <c r="DC236" s="10"/>
      <c r="DD236" s="692">
        <v>1.5014178499999999</v>
      </c>
      <c r="DE236" s="120"/>
      <c r="DF236" s="120"/>
      <c r="DG236" s="120"/>
      <c r="DH236" s="140"/>
      <c r="DI236" s="140"/>
      <c r="DJ236" s="140"/>
      <c r="DK236" s="140"/>
      <c r="DL236" s="548" t="s">
        <v>56</v>
      </c>
      <c r="DM236" s="548" t="s">
        <v>56</v>
      </c>
      <c r="DN236" s="203" t="s">
        <v>55</v>
      </c>
      <c r="DO236" s="700" t="s">
        <v>56</v>
      </c>
      <c r="DP236" s="713" t="s">
        <v>56</v>
      </c>
      <c r="DQ236" s="548" t="s">
        <v>56</v>
      </c>
      <c r="DR236" s="673" t="s">
        <v>56</v>
      </c>
      <c r="DS236" s="203" t="s">
        <v>56</v>
      </c>
      <c r="DT236" s="1160" t="s">
        <v>56</v>
      </c>
      <c r="DU236" s="711">
        <v>0</v>
      </c>
      <c r="DV236" s="711">
        <v>133.34521555085223</v>
      </c>
      <c r="DW236" s="711">
        <v>0</v>
      </c>
      <c r="DX236" s="711">
        <v>0</v>
      </c>
      <c r="DY236" s="710">
        <v>0</v>
      </c>
      <c r="DZ236" s="710">
        <v>0.61572165905462128</v>
      </c>
      <c r="EA236" s="710">
        <v>0</v>
      </c>
      <c r="EB236" s="710">
        <v>0</v>
      </c>
      <c r="EC236" s="236"/>
      <c r="ED236" s="49"/>
      <c r="EE236" s="232"/>
      <c r="EF236" s="700">
        <v>0</v>
      </c>
      <c r="EG236" s="712">
        <v>0</v>
      </c>
      <c r="EH236" s="44"/>
    </row>
    <row r="237" spans="1:138" ht="41.25" customHeight="1" x14ac:dyDescent="0.25">
      <c r="A237" s="871" t="s">
        <v>1106</v>
      </c>
      <c r="B237" s="656" t="s">
        <v>50</v>
      </c>
      <c r="C237" s="656" t="s">
        <v>1107</v>
      </c>
      <c r="D237" s="691" t="s">
        <v>1108</v>
      </c>
      <c r="E237" s="656" t="s">
        <v>1107</v>
      </c>
      <c r="F237" s="657" t="s">
        <v>1110</v>
      </c>
      <c r="G237" s="902" t="s">
        <v>1107</v>
      </c>
      <c r="H237" s="897" t="s">
        <v>55</v>
      </c>
      <c r="I237" s="17" t="s">
        <v>866</v>
      </c>
      <c r="J237" s="64">
        <v>13.2</v>
      </c>
      <c r="K237" s="665">
        <v>11.08858927005595</v>
      </c>
      <c r="L237" s="665">
        <v>61.407196841969999</v>
      </c>
      <c r="M237" s="64">
        <v>1578</v>
      </c>
      <c r="N237" s="726">
        <v>28369983.830000002</v>
      </c>
      <c r="O237" s="548" t="s">
        <v>863</v>
      </c>
      <c r="P237" s="909">
        <v>8.1010718270000002</v>
      </c>
      <c r="Q237" s="203" t="s">
        <v>57</v>
      </c>
      <c r="R237" s="205" t="s">
        <v>57</v>
      </c>
      <c r="S237" s="490">
        <v>0</v>
      </c>
      <c r="T237" s="18">
        <v>0</v>
      </c>
      <c r="U237" s="548">
        <v>0</v>
      </c>
      <c r="V237" s="18">
        <v>0</v>
      </c>
      <c r="W237" s="64">
        <v>0</v>
      </c>
      <c r="X237" s="18">
        <v>0</v>
      </c>
      <c r="Y237" s="18">
        <v>0</v>
      </c>
      <c r="Z237" s="18">
        <v>0</v>
      </c>
      <c r="AA237" s="18">
        <v>0</v>
      </c>
      <c r="AB237" s="18">
        <v>0</v>
      </c>
      <c r="AC237" s="18">
        <v>0</v>
      </c>
      <c r="AD237" s="18">
        <v>0</v>
      </c>
      <c r="AE237" s="18">
        <v>0</v>
      </c>
      <c r="AF237" s="18">
        <v>0</v>
      </c>
      <c r="AG237" s="64">
        <v>0</v>
      </c>
      <c r="AH237" s="18">
        <v>0</v>
      </c>
      <c r="AI237" s="64">
        <v>0</v>
      </c>
      <c r="AJ237" s="18">
        <v>0</v>
      </c>
      <c r="AK237" s="18">
        <v>26</v>
      </c>
      <c r="AL237" s="64">
        <v>25</v>
      </c>
      <c r="AM237" s="18">
        <v>4</v>
      </c>
      <c r="AN237" s="18">
        <v>4</v>
      </c>
      <c r="AO237" s="18">
        <v>0</v>
      </c>
      <c r="AP237" s="64">
        <v>0</v>
      </c>
      <c r="AQ237" s="64">
        <v>30</v>
      </c>
      <c r="AR237" s="11">
        <v>29</v>
      </c>
      <c r="AS237" s="17">
        <v>0</v>
      </c>
      <c r="AT237" s="490">
        <v>0</v>
      </c>
      <c r="AU237" s="64">
        <v>0</v>
      </c>
      <c r="AV237" s="18">
        <v>0</v>
      </c>
      <c r="AW237" s="64">
        <v>0</v>
      </c>
      <c r="AX237" s="18">
        <v>0</v>
      </c>
      <c r="AY237" s="17">
        <v>0</v>
      </c>
      <c r="AZ237" s="490">
        <v>0</v>
      </c>
      <c r="BA237" s="17">
        <v>0</v>
      </c>
      <c r="BB237" s="18">
        <v>0</v>
      </c>
      <c r="BC237" s="17">
        <v>0</v>
      </c>
      <c r="BD237" s="18">
        <v>0</v>
      </c>
      <c r="BE237" s="17">
        <v>0</v>
      </c>
      <c r="BF237" s="18">
        <v>0</v>
      </c>
      <c r="BG237" s="17">
        <v>0</v>
      </c>
      <c r="BH237" s="18">
        <v>0</v>
      </c>
      <c r="BI237" s="17">
        <v>0</v>
      </c>
      <c r="BJ237" s="18">
        <v>0</v>
      </c>
      <c r="BK237" s="17">
        <v>284.09799999999996</v>
      </c>
      <c r="BL237" s="17">
        <v>277.58999999999997</v>
      </c>
      <c r="BM237" s="17">
        <v>40.400000000000006</v>
      </c>
      <c r="BN237" s="17">
        <v>40.4</v>
      </c>
      <c r="BO237" s="18">
        <v>0</v>
      </c>
      <c r="BP237" s="18">
        <v>0</v>
      </c>
      <c r="BQ237" s="64">
        <v>324.49799999999993</v>
      </c>
      <c r="BR237" s="18">
        <v>317.98999999999995</v>
      </c>
      <c r="BS237" s="729">
        <v>4.0056181074519429E-2</v>
      </c>
      <c r="BT237" s="17">
        <v>0</v>
      </c>
      <c r="BU237" s="17">
        <v>0</v>
      </c>
      <c r="BV237" s="17">
        <v>0</v>
      </c>
      <c r="BW237" s="17">
        <v>0</v>
      </c>
      <c r="BX237" s="17">
        <v>0</v>
      </c>
      <c r="BY237" s="17">
        <v>0</v>
      </c>
      <c r="BZ237" s="17">
        <v>0</v>
      </c>
      <c r="CA237" s="17">
        <v>0</v>
      </c>
      <c r="CB237" s="17">
        <v>0</v>
      </c>
      <c r="CC237" s="17">
        <v>0</v>
      </c>
      <c r="CD237" s="17">
        <v>0</v>
      </c>
      <c r="CE237" s="17">
        <v>0</v>
      </c>
      <c r="CF237" s="17">
        <v>0</v>
      </c>
      <c r="CG237" s="17">
        <v>0</v>
      </c>
      <c r="CH237" s="17">
        <v>0</v>
      </c>
      <c r="CI237" s="17">
        <v>0</v>
      </c>
      <c r="CJ237" s="17">
        <v>0</v>
      </c>
      <c r="CK237" s="17">
        <v>0</v>
      </c>
      <c r="CL237" s="702">
        <v>333485.59631999995</v>
      </c>
      <c r="CM237" s="702">
        <v>325846.24560000002</v>
      </c>
      <c r="CN237" s="702">
        <v>47423.136000000013</v>
      </c>
      <c r="CO237" s="702">
        <v>47423.135999999999</v>
      </c>
      <c r="CP237" s="702">
        <v>0</v>
      </c>
      <c r="CQ237" s="702">
        <v>0</v>
      </c>
      <c r="CR237" s="704">
        <v>380908.73231999995</v>
      </c>
      <c r="CS237" s="703">
        <v>373269.38160000002</v>
      </c>
      <c r="CT237" s="23">
        <v>1</v>
      </c>
      <c r="CU237" s="23">
        <v>4</v>
      </c>
      <c r="CV237" s="23" t="s">
        <v>1107</v>
      </c>
      <c r="CW237" s="23">
        <v>4</v>
      </c>
      <c r="CX237" s="23">
        <v>24</v>
      </c>
      <c r="CY237" s="23">
        <v>0</v>
      </c>
      <c r="CZ237" s="23">
        <v>0</v>
      </c>
      <c r="DA237" s="23" t="s">
        <v>905</v>
      </c>
      <c r="DB237" s="728" t="s">
        <v>56</v>
      </c>
      <c r="DC237" s="10"/>
      <c r="DD237" s="692">
        <v>8.1010718270000002</v>
      </c>
      <c r="DE237" s="120"/>
      <c r="DF237" s="120"/>
      <c r="DG237" s="120"/>
      <c r="DH237" s="140"/>
      <c r="DI237" s="140"/>
      <c r="DJ237" s="140"/>
      <c r="DK237" s="140"/>
      <c r="DL237" s="548" t="s">
        <v>56</v>
      </c>
      <c r="DM237" s="548" t="s">
        <v>56</v>
      </c>
      <c r="DN237" s="203" t="s">
        <v>55</v>
      </c>
      <c r="DO237" s="700" t="s">
        <v>56</v>
      </c>
      <c r="DP237" s="713" t="s">
        <v>56</v>
      </c>
      <c r="DQ237" s="548" t="s">
        <v>56</v>
      </c>
      <c r="DR237" s="673" t="s">
        <v>56</v>
      </c>
      <c r="DS237" s="203" t="s">
        <v>56</v>
      </c>
      <c r="DT237" s="1160" t="s">
        <v>56</v>
      </c>
      <c r="DU237" s="711">
        <v>907.61748518204718</v>
      </c>
      <c r="DV237" s="711">
        <v>-346.76817542851222</v>
      </c>
      <c r="DW237" s="711">
        <v>142.51610372934201</v>
      </c>
      <c r="DX237" s="711">
        <v>-93.775045349125548</v>
      </c>
      <c r="DY237" s="710">
        <v>6.0444538526672185</v>
      </c>
      <c r="DZ237" s="710">
        <v>-4.6143071265420854</v>
      </c>
      <c r="EA237" s="710">
        <v>4.0860678972534803</v>
      </c>
      <c r="EB237" s="710">
        <v>-3.4090350577154798</v>
      </c>
      <c r="EC237" s="236"/>
      <c r="ED237" s="49"/>
      <c r="EE237" s="232"/>
      <c r="EF237" s="700">
        <v>151160</v>
      </c>
      <c r="EG237" s="712">
        <v>-117706</v>
      </c>
      <c r="EH237" s="44"/>
    </row>
    <row r="238" spans="1:138" ht="41.25" customHeight="1" x14ac:dyDescent="0.25">
      <c r="A238" s="871" t="s">
        <v>1106</v>
      </c>
      <c r="B238" s="656" t="s">
        <v>50</v>
      </c>
      <c r="C238" s="656" t="s">
        <v>1107</v>
      </c>
      <c r="D238" s="691" t="s">
        <v>1108</v>
      </c>
      <c r="E238" s="656" t="s">
        <v>1107</v>
      </c>
      <c r="F238" s="658" t="s">
        <v>1111</v>
      </c>
      <c r="G238" s="902" t="s">
        <v>1107</v>
      </c>
      <c r="H238" s="897" t="s">
        <v>55</v>
      </c>
      <c r="I238" s="17" t="s">
        <v>866</v>
      </c>
      <c r="J238" s="64">
        <v>13.2</v>
      </c>
      <c r="K238" s="665">
        <v>10.26551872629922</v>
      </c>
      <c r="L238" s="665">
        <v>13.512121184015999</v>
      </c>
      <c r="M238" s="64">
        <v>1455</v>
      </c>
      <c r="N238" s="726">
        <v>28115406.07</v>
      </c>
      <c r="O238" s="548" t="s">
        <v>863</v>
      </c>
      <c r="P238" s="909">
        <v>8.0553456860000008</v>
      </c>
      <c r="Q238" s="203" t="s">
        <v>57</v>
      </c>
      <c r="R238" s="205" t="s">
        <v>57</v>
      </c>
      <c r="S238" s="490">
        <v>0</v>
      </c>
      <c r="T238" s="18">
        <v>0</v>
      </c>
      <c r="U238" s="548">
        <v>0</v>
      </c>
      <c r="V238" s="18">
        <v>0</v>
      </c>
      <c r="W238" s="64">
        <v>0</v>
      </c>
      <c r="X238" s="18">
        <v>0</v>
      </c>
      <c r="Y238" s="18">
        <v>0</v>
      </c>
      <c r="Z238" s="18">
        <v>0</v>
      </c>
      <c r="AA238" s="18">
        <v>0</v>
      </c>
      <c r="AB238" s="18">
        <v>0</v>
      </c>
      <c r="AC238" s="18">
        <v>0</v>
      </c>
      <c r="AD238" s="18">
        <v>0</v>
      </c>
      <c r="AE238" s="18">
        <v>0</v>
      </c>
      <c r="AF238" s="18">
        <v>0</v>
      </c>
      <c r="AG238" s="64">
        <v>0</v>
      </c>
      <c r="AH238" s="18">
        <v>0</v>
      </c>
      <c r="AI238" s="64">
        <v>0</v>
      </c>
      <c r="AJ238" s="18">
        <v>0</v>
      </c>
      <c r="AK238" s="18">
        <v>6</v>
      </c>
      <c r="AL238" s="64">
        <v>6</v>
      </c>
      <c r="AM238" s="18">
        <v>1</v>
      </c>
      <c r="AN238" s="18">
        <v>1</v>
      </c>
      <c r="AO238" s="18">
        <v>0</v>
      </c>
      <c r="AP238" s="64">
        <v>0</v>
      </c>
      <c r="AQ238" s="64">
        <v>7</v>
      </c>
      <c r="AR238" s="11">
        <v>7</v>
      </c>
      <c r="AS238" s="17">
        <v>0</v>
      </c>
      <c r="AT238" s="490">
        <v>0</v>
      </c>
      <c r="AU238" s="64">
        <v>0</v>
      </c>
      <c r="AV238" s="18">
        <v>0</v>
      </c>
      <c r="AW238" s="64">
        <v>0</v>
      </c>
      <c r="AX238" s="18">
        <v>0</v>
      </c>
      <c r="AY238" s="17">
        <v>0</v>
      </c>
      <c r="AZ238" s="490">
        <v>0</v>
      </c>
      <c r="BA238" s="17">
        <v>0</v>
      </c>
      <c r="BB238" s="18">
        <v>0</v>
      </c>
      <c r="BC238" s="17">
        <v>0</v>
      </c>
      <c r="BD238" s="18">
        <v>0</v>
      </c>
      <c r="BE238" s="17">
        <v>0</v>
      </c>
      <c r="BF238" s="18">
        <v>0</v>
      </c>
      <c r="BG238" s="17">
        <v>0</v>
      </c>
      <c r="BH238" s="18">
        <v>0</v>
      </c>
      <c r="BI238" s="17">
        <v>0</v>
      </c>
      <c r="BJ238" s="18">
        <v>0</v>
      </c>
      <c r="BK238" s="17">
        <v>34.1</v>
      </c>
      <c r="BL238" s="17">
        <v>34.1</v>
      </c>
      <c r="BM238" s="17">
        <v>11.4</v>
      </c>
      <c r="BN238" s="17">
        <v>11.4</v>
      </c>
      <c r="BO238" s="18">
        <v>0</v>
      </c>
      <c r="BP238" s="18">
        <v>0</v>
      </c>
      <c r="BQ238" s="64">
        <v>45.5</v>
      </c>
      <c r="BR238" s="18">
        <v>45.5</v>
      </c>
      <c r="BS238" s="729">
        <v>5.6484230191483796E-3</v>
      </c>
      <c r="BT238" s="17">
        <v>0</v>
      </c>
      <c r="BU238" s="17">
        <v>0</v>
      </c>
      <c r="BV238" s="17">
        <v>0</v>
      </c>
      <c r="BW238" s="17">
        <v>0</v>
      </c>
      <c r="BX238" s="17">
        <v>0</v>
      </c>
      <c r="BY238" s="17">
        <v>0</v>
      </c>
      <c r="BZ238" s="17">
        <v>0</v>
      </c>
      <c r="CA238" s="17">
        <v>0</v>
      </c>
      <c r="CB238" s="17">
        <v>0</v>
      </c>
      <c r="CC238" s="17">
        <v>0</v>
      </c>
      <c r="CD238" s="17">
        <v>0</v>
      </c>
      <c r="CE238" s="17">
        <v>0</v>
      </c>
      <c r="CF238" s="17">
        <v>0</v>
      </c>
      <c r="CG238" s="17">
        <v>0</v>
      </c>
      <c r="CH238" s="17">
        <v>0</v>
      </c>
      <c r="CI238" s="17">
        <v>0</v>
      </c>
      <c r="CJ238" s="17">
        <v>0</v>
      </c>
      <c r="CK238" s="17">
        <v>0</v>
      </c>
      <c r="CL238" s="702">
        <v>40027.94400000001</v>
      </c>
      <c r="CM238" s="702">
        <v>40027.94400000001</v>
      </c>
      <c r="CN238" s="702">
        <v>13381.776</v>
      </c>
      <c r="CO238" s="702">
        <v>13381.776</v>
      </c>
      <c r="CP238" s="702">
        <v>0</v>
      </c>
      <c r="CQ238" s="702">
        <v>0</v>
      </c>
      <c r="CR238" s="704">
        <v>53409.720000000008</v>
      </c>
      <c r="CS238" s="703">
        <v>53409.720000000008</v>
      </c>
      <c r="CT238" s="23">
        <v>1</v>
      </c>
      <c r="CU238" s="23">
        <v>2</v>
      </c>
      <c r="CV238" s="23" t="s">
        <v>1107</v>
      </c>
      <c r="CW238" s="23">
        <v>2</v>
      </c>
      <c r="CX238" s="23">
        <v>12</v>
      </c>
      <c r="CY238" s="23">
        <v>0</v>
      </c>
      <c r="CZ238" s="23">
        <v>0</v>
      </c>
      <c r="DA238" s="23" t="s">
        <v>911</v>
      </c>
      <c r="DB238" s="728" t="s">
        <v>56</v>
      </c>
      <c r="DC238" s="10"/>
      <c r="DD238" s="692">
        <v>8.0553456860000008</v>
      </c>
      <c r="DE238" s="120"/>
      <c r="DF238" s="120"/>
      <c r="DG238" s="120"/>
      <c r="DH238" s="140"/>
      <c r="DI238" s="140"/>
      <c r="DJ238" s="140"/>
      <c r="DK238" s="140"/>
      <c r="DL238" s="548" t="s">
        <v>56</v>
      </c>
      <c r="DM238" s="548" t="s">
        <v>56</v>
      </c>
      <c r="DN238" s="203" t="s">
        <v>55</v>
      </c>
      <c r="DO238" s="700" t="s">
        <v>56</v>
      </c>
      <c r="DP238" s="713" t="s">
        <v>56</v>
      </c>
      <c r="DQ238" s="548" t="s">
        <v>56</v>
      </c>
      <c r="DR238" s="673" t="s">
        <v>56</v>
      </c>
      <c r="DS238" s="203" t="s">
        <v>56</v>
      </c>
      <c r="DT238" s="1160" t="s">
        <v>56</v>
      </c>
      <c r="DU238" s="711">
        <v>325.59151996971417</v>
      </c>
      <c r="DV238" s="711">
        <v>327.83491106933474</v>
      </c>
      <c r="DW238" s="711">
        <v>37.582739543026101</v>
      </c>
      <c r="DX238" s="711">
        <v>-9.8815525943751759</v>
      </c>
      <c r="DY238" s="710">
        <v>0.40658716638273706</v>
      </c>
      <c r="DZ238" s="710">
        <v>0.47991030146380964</v>
      </c>
      <c r="EA238" s="710">
        <v>0.23476202183852199</v>
      </c>
      <c r="EB238" s="710">
        <v>-9.4825802270962878E-2</v>
      </c>
      <c r="EC238" s="236"/>
      <c r="ED238" s="49"/>
      <c r="EE238" s="232"/>
      <c r="EF238" s="700">
        <v>5600</v>
      </c>
      <c r="EG238" s="712">
        <v>-5600</v>
      </c>
      <c r="EH238" s="44"/>
    </row>
    <row r="239" spans="1:138" ht="41.25" customHeight="1" x14ac:dyDescent="0.25">
      <c r="A239" s="871" t="s">
        <v>1106</v>
      </c>
      <c r="B239" s="656" t="s">
        <v>50</v>
      </c>
      <c r="C239" s="656" t="s">
        <v>1107</v>
      </c>
      <c r="D239" s="691" t="s">
        <v>1108</v>
      </c>
      <c r="E239" s="656" t="s">
        <v>1107</v>
      </c>
      <c r="F239" s="659" t="s">
        <v>1112</v>
      </c>
      <c r="G239" s="901" t="s">
        <v>1107</v>
      </c>
      <c r="H239" s="897" t="s">
        <v>55</v>
      </c>
      <c r="I239" s="17" t="s">
        <v>866</v>
      </c>
      <c r="J239" s="64">
        <v>13.2</v>
      </c>
      <c r="K239" s="665">
        <v>10.288381796959129</v>
      </c>
      <c r="L239" s="665">
        <v>19.722727231703999</v>
      </c>
      <c r="M239" s="64">
        <v>2267</v>
      </c>
      <c r="N239" s="726">
        <v>28884092.489999998</v>
      </c>
      <c r="O239" s="548" t="s">
        <v>863</v>
      </c>
      <c r="P239" s="909">
        <v>6.6606983749999999</v>
      </c>
      <c r="Q239" s="203" t="s">
        <v>57</v>
      </c>
      <c r="R239" s="205" t="s">
        <v>57</v>
      </c>
      <c r="S239" s="490">
        <v>0</v>
      </c>
      <c r="T239" s="18">
        <v>0</v>
      </c>
      <c r="U239" s="548">
        <v>0</v>
      </c>
      <c r="V239" s="18">
        <v>0</v>
      </c>
      <c r="W239" s="64">
        <v>0</v>
      </c>
      <c r="X239" s="18">
        <v>0</v>
      </c>
      <c r="Y239" s="18">
        <v>0</v>
      </c>
      <c r="Z239" s="18">
        <v>0</v>
      </c>
      <c r="AA239" s="18">
        <v>0</v>
      </c>
      <c r="AB239" s="18">
        <v>0</v>
      </c>
      <c r="AC239" s="18">
        <v>0</v>
      </c>
      <c r="AD239" s="18">
        <v>0</v>
      </c>
      <c r="AE239" s="18">
        <v>0</v>
      </c>
      <c r="AF239" s="18">
        <v>0</v>
      </c>
      <c r="AG239" s="64">
        <v>0</v>
      </c>
      <c r="AH239" s="18">
        <v>0</v>
      </c>
      <c r="AI239" s="64">
        <v>0</v>
      </c>
      <c r="AJ239" s="18">
        <v>0</v>
      </c>
      <c r="AK239" s="18">
        <v>39</v>
      </c>
      <c r="AL239" s="64">
        <v>37</v>
      </c>
      <c r="AM239" s="18">
        <v>0</v>
      </c>
      <c r="AN239" s="18">
        <v>1</v>
      </c>
      <c r="AO239" s="18">
        <v>1</v>
      </c>
      <c r="AP239" s="64">
        <v>1</v>
      </c>
      <c r="AQ239" s="64">
        <v>40</v>
      </c>
      <c r="AR239" s="11">
        <v>39</v>
      </c>
      <c r="AS239" s="17">
        <v>0</v>
      </c>
      <c r="AT239" s="490">
        <v>0</v>
      </c>
      <c r="AU239" s="64">
        <v>0</v>
      </c>
      <c r="AV239" s="18">
        <v>0</v>
      </c>
      <c r="AW239" s="64">
        <v>0</v>
      </c>
      <c r="AX239" s="18">
        <v>0</v>
      </c>
      <c r="AY239" s="17">
        <v>0</v>
      </c>
      <c r="AZ239" s="490">
        <v>0</v>
      </c>
      <c r="BA239" s="17">
        <v>0</v>
      </c>
      <c r="BB239" s="18">
        <v>0</v>
      </c>
      <c r="BC239" s="17">
        <v>0</v>
      </c>
      <c r="BD239" s="18">
        <v>0</v>
      </c>
      <c r="BE239" s="17">
        <v>0</v>
      </c>
      <c r="BF239" s="18">
        <v>0</v>
      </c>
      <c r="BG239" s="17">
        <v>0</v>
      </c>
      <c r="BH239" s="18">
        <v>0</v>
      </c>
      <c r="BI239" s="17">
        <v>0</v>
      </c>
      <c r="BJ239" s="18">
        <v>0</v>
      </c>
      <c r="BK239" s="17">
        <v>589.45400000000006</v>
      </c>
      <c r="BL239" s="17">
        <v>575.53399999999999</v>
      </c>
      <c r="BM239" s="17">
        <v>0</v>
      </c>
      <c r="BN239" s="17" t="s">
        <v>58</v>
      </c>
      <c r="BO239" s="18">
        <v>100</v>
      </c>
      <c r="BP239" s="18">
        <v>100</v>
      </c>
      <c r="BQ239" s="64">
        <v>689.45400000000006</v>
      </c>
      <c r="BR239" s="18">
        <v>675.53399999999999</v>
      </c>
      <c r="BS239" s="729">
        <v>0.1035107673675435</v>
      </c>
      <c r="BT239" s="17">
        <v>0</v>
      </c>
      <c r="BU239" s="17">
        <v>0</v>
      </c>
      <c r="BV239" s="17">
        <v>0</v>
      </c>
      <c r="BW239" s="17">
        <v>0</v>
      </c>
      <c r="BX239" s="17">
        <v>0</v>
      </c>
      <c r="BY239" s="17">
        <v>0</v>
      </c>
      <c r="BZ239" s="17">
        <v>0</v>
      </c>
      <c r="CA239" s="17">
        <v>0</v>
      </c>
      <c r="CB239" s="17">
        <v>0</v>
      </c>
      <c r="CC239" s="17">
        <v>0</v>
      </c>
      <c r="CD239" s="17">
        <v>0</v>
      </c>
      <c r="CE239" s="17">
        <v>0</v>
      </c>
      <c r="CF239" s="17">
        <v>0</v>
      </c>
      <c r="CG239" s="17">
        <v>0</v>
      </c>
      <c r="CH239" s="17">
        <v>0</v>
      </c>
      <c r="CI239" s="17">
        <v>0</v>
      </c>
      <c r="CJ239" s="17">
        <v>0</v>
      </c>
      <c r="CK239" s="17">
        <v>0</v>
      </c>
      <c r="CL239" s="702">
        <v>691924.68336000014</v>
      </c>
      <c r="CM239" s="702">
        <v>675584.83056000003</v>
      </c>
      <c r="CN239" s="702">
        <v>0</v>
      </c>
      <c r="CO239" s="702">
        <v>0</v>
      </c>
      <c r="CP239" s="702">
        <v>327624</v>
      </c>
      <c r="CQ239" s="702">
        <v>327624</v>
      </c>
      <c r="CR239" s="704">
        <v>1019548.6833600001</v>
      </c>
      <c r="CS239" s="703">
        <v>1003208.83056</v>
      </c>
      <c r="CT239" s="23" t="s">
        <v>56</v>
      </c>
      <c r="CU239" s="23" t="s">
        <v>56</v>
      </c>
      <c r="CV239" s="23" t="s">
        <v>56</v>
      </c>
      <c r="CW239" s="23" t="s">
        <v>56</v>
      </c>
      <c r="CX239" s="23" t="s">
        <v>56</v>
      </c>
      <c r="CY239" s="23" t="s">
        <v>56</v>
      </c>
      <c r="CZ239" s="23" t="s">
        <v>56</v>
      </c>
      <c r="DA239" s="23" t="s">
        <v>56</v>
      </c>
      <c r="DB239" s="728" t="s">
        <v>56</v>
      </c>
      <c r="DC239" s="10"/>
      <c r="DD239" s="692">
        <v>6.6606983749999999</v>
      </c>
      <c r="DE239" s="120"/>
      <c r="DF239" s="120"/>
      <c r="DG239" s="120"/>
      <c r="DH239" s="140"/>
      <c r="DI239" s="140"/>
      <c r="DJ239" s="140"/>
      <c r="DK239" s="140"/>
      <c r="DL239" s="548" t="s">
        <v>56</v>
      </c>
      <c r="DM239" s="548" t="s">
        <v>56</v>
      </c>
      <c r="DN239" s="203" t="s">
        <v>55</v>
      </c>
      <c r="DO239" s="700" t="s">
        <v>56</v>
      </c>
      <c r="DP239" s="713" t="s">
        <v>56</v>
      </c>
      <c r="DQ239" s="548" t="s">
        <v>56</v>
      </c>
      <c r="DR239" s="673" t="s">
        <v>56</v>
      </c>
      <c r="DS239" s="203" t="s">
        <v>56</v>
      </c>
      <c r="DT239" s="1160" t="s">
        <v>56</v>
      </c>
      <c r="DU239" s="711">
        <v>21.511871272645436</v>
      </c>
      <c r="DV239" s="711">
        <v>406.92995243600978</v>
      </c>
      <c r="DW239" s="711">
        <v>8.7985408608533504</v>
      </c>
      <c r="DX239" s="711">
        <v>1.5452458024369822</v>
      </c>
      <c r="DY239" s="710">
        <v>0.1215258242376505</v>
      </c>
      <c r="DZ239" s="710">
        <v>1.2639321587482908</v>
      </c>
      <c r="EA239" s="710">
        <v>0.101994313397777</v>
      </c>
      <c r="EB239" s="710">
        <v>2.6450078649034328E-2</v>
      </c>
      <c r="EC239" s="236"/>
      <c r="ED239" s="49"/>
      <c r="EE239" s="232"/>
      <c r="EF239" s="700">
        <v>0</v>
      </c>
      <c r="EG239" s="712">
        <v>0</v>
      </c>
      <c r="EH239" s="44"/>
    </row>
    <row r="240" spans="1:138" ht="41.25" customHeight="1" x14ac:dyDescent="0.25">
      <c r="A240" s="871" t="s">
        <v>1106</v>
      </c>
      <c r="B240" s="656" t="s">
        <v>50</v>
      </c>
      <c r="C240" s="656" t="s">
        <v>1107</v>
      </c>
      <c r="D240" s="691" t="s">
        <v>1108</v>
      </c>
      <c r="E240" s="656" t="s">
        <v>1107</v>
      </c>
      <c r="F240" s="658" t="s">
        <v>1113</v>
      </c>
      <c r="G240" s="902" t="s">
        <v>1107</v>
      </c>
      <c r="H240" s="897" t="s">
        <v>55</v>
      </c>
      <c r="I240" s="17" t="s">
        <v>866</v>
      </c>
      <c r="J240" s="64">
        <v>13.2</v>
      </c>
      <c r="K240" s="665">
        <v>9.808257313101036</v>
      </c>
      <c r="L240" s="665">
        <v>31.797159024771002</v>
      </c>
      <c r="M240" s="64">
        <v>1732</v>
      </c>
      <c r="N240" s="726">
        <v>18913025.259999998</v>
      </c>
      <c r="O240" s="548" t="s">
        <v>863</v>
      </c>
      <c r="P240" s="909">
        <v>6.0662585379999996</v>
      </c>
      <c r="Q240" s="203" t="s">
        <v>57</v>
      </c>
      <c r="R240" s="205" t="s">
        <v>57</v>
      </c>
      <c r="S240" s="490">
        <v>0</v>
      </c>
      <c r="T240" s="18">
        <v>0</v>
      </c>
      <c r="U240" s="548">
        <v>0</v>
      </c>
      <c r="V240" s="18">
        <v>0</v>
      </c>
      <c r="W240" s="64">
        <v>0</v>
      </c>
      <c r="X240" s="18">
        <v>0</v>
      </c>
      <c r="Y240" s="18">
        <v>0</v>
      </c>
      <c r="Z240" s="18">
        <v>0</v>
      </c>
      <c r="AA240" s="18">
        <v>0</v>
      </c>
      <c r="AB240" s="18">
        <v>0</v>
      </c>
      <c r="AC240" s="18">
        <v>0</v>
      </c>
      <c r="AD240" s="18">
        <v>0</v>
      </c>
      <c r="AE240" s="18">
        <v>0</v>
      </c>
      <c r="AF240" s="18">
        <v>0</v>
      </c>
      <c r="AG240" s="64">
        <v>0</v>
      </c>
      <c r="AH240" s="18">
        <v>0</v>
      </c>
      <c r="AI240" s="64">
        <v>0</v>
      </c>
      <c r="AJ240" s="18">
        <v>0</v>
      </c>
      <c r="AK240" s="18">
        <v>30</v>
      </c>
      <c r="AL240" s="64">
        <v>27</v>
      </c>
      <c r="AM240" s="18">
        <v>0</v>
      </c>
      <c r="AN240" s="18">
        <v>1</v>
      </c>
      <c r="AO240" s="18">
        <v>1</v>
      </c>
      <c r="AP240" s="64">
        <v>1</v>
      </c>
      <c r="AQ240" s="64">
        <v>31</v>
      </c>
      <c r="AR240" s="11">
        <v>29</v>
      </c>
      <c r="AS240" s="17">
        <v>0</v>
      </c>
      <c r="AT240" s="490">
        <v>0</v>
      </c>
      <c r="AU240" s="64">
        <v>0</v>
      </c>
      <c r="AV240" s="18">
        <v>0</v>
      </c>
      <c r="AW240" s="64">
        <v>0</v>
      </c>
      <c r="AX240" s="18">
        <v>0</v>
      </c>
      <c r="AY240" s="17">
        <v>0</v>
      </c>
      <c r="AZ240" s="490">
        <v>0</v>
      </c>
      <c r="BA240" s="17">
        <v>0</v>
      </c>
      <c r="BB240" s="18">
        <v>0</v>
      </c>
      <c r="BC240" s="17">
        <v>0</v>
      </c>
      <c r="BD240" s="18">
        <v>0</v>
      </c>
      <c r="BE240" s="17">
        <v>0</v>
      </c>
      <c r="BF240" s="18">
        <v>0</v>
      </c>
      <c r="BG240" s="17">
        <v>0</v>
      </c>
      <c r="BH240" s="18">
        <v>0</v>
      </c>
      <c r="BI240" s="17">
        <v>0</v>
      </c>
      <c r="BJ240" s="18">
        <v>0</v>
      </c>
      <c r="BK240" s="17">
        <v>625.99900000000014</v>
      </c>
      <c r="BL240" s="17">
        <v>600.96900000000005</v>
      </c>
      <c r="BM240" s="17">
        <v>0</v>
      </c>
      <c r="BN240" s="17" t="s">
        <v>58</v>
      </c>
      <c r="BO240" s="18">
        <v>1.2</v>
      </c>
      <c r="BP240" s="18">
        <v>1.2</v>
      </c>
      <c r="BQ240" s="64">
        <v>627.19900000000018</v>
      </c>
      <c r="BR240" s="18">
        <v>602.1690000000001</v>
      </c>
      <c r="BS240" s="729">
        <v>0.10339140609835977</v>
      </c>
      <c r="BT240" s="17">
        <v>0</v>
      </c>
      <c r="BU240" s="17">
        <v>0</v>
      </c>
      <c r="BV240" s="17">
        <v>0</v>
      </c>
      <c r="BW240" s="17">
        <v>0</v>
      </c>
      <c r="BX240" s="17">
        <v>0</v>
      </c>
      <c r="BY240" s="17">
        <v>0</v>
      </c>
      <c r="BZ240" s="17">
        <v>0</v>
      </c>
      <c r="CA240" s="17">
        <v>0</v>
      </c>
      <c r="CB240" s="17">
        <v>0</v>
      </c>
      <c r="CC240" s="17">
        <v>0</v>
      </c>
      <c r="CD240" s="17">
        <v>0</v>
      </c>
      <c r="CE240" s="17">
        <v>0</v>
      </c>
      <c r="CF240" s="17">
        <v>0</v>
      </c>
      <c r="CG240" s="17">
        <v>0</v>
      </c>
      <c r="CH240" s="17">
        <v>0</v>
      </c>
      <c r="CI240" s="17">
        <v>0</v>
      </c>
      <c r="CJ240" s="17">
        <v>0</v>
      </c>
      <c r="CK240" s="17">
        <v>0</v>
      </c>
      <c r="CL240" s="702">
        <v>734822.66616000026</v>
      </c>
      <c r="CM240" s="702">
        <v>705441.45096000005</v>
      </c>
      <c r="CN240" s="702">
        <v>0</v>
      </c>
      <c r="CO240" s="702">
        <v>0</v>
      </c>
      <c r="CP240" s="702">
        <v>3931.4879999999998</v>
      </c>
      <c r="CQ240" s="702">
        <v>3931.4879999999998</v>
      </c>
      <c r="CR240" s="704">
        <v>738754.15416000027</v>
      </c>
      <c r="CS240" s="703">
        <v>709372.93896000006</v>
      </c>
      <c r="CT240" s="23" t="s">
        <v>56</v>
      </c>
      <c r="CU240" s="23" t="s">
        <v>56</v>
      </c>
      <c r="CV240" s="23" t="s">
        <v>56</v>
      </c>
      <c r="CW240" s="23" t="s">
        <v>56</v>
      </c>
      <c r="CX240" s="23" t="s">
        <v>56</v>
      </c>
      <c r="CY240" s="23" t="s">
        <v>56</v>
      </c>
      <c r="CZ240" s="23" t="s">
        <v>56</v>
      </c>
      <c r="DA240" s="23" t="s">
        <v>56</v>
      </c>
      <c r="DB240" s="728" t="s">
        <v>56</v>
      </c>
      <c r="DC240" s="10"/>
      <c r="DD240" s="692">
        <v>6.0662585379999996</v>
      </c>
      <c r="DE240" s="120"/>
      <c r="DF240" s="120"/>
      <c r="DG240" s="120"/>
      <c r="DH240" s="140"/>
      <c r="DI240" s="140"/>
      <c r="DJ240" s="140"/>
      <c r="DK240" s="140"/>
      <c r="DL240" s="548" t="s">
        <v>56</v>
      </c>
      <c r="DM240" s="548" t="s">
        <v>56</v>
      </c>
      <c r="DN240" s="203" t="s">
        <v>55</v>
      </c>
      <c r="DO240" s="700" t="s">
        <v>56</v>
      </c>
      <c r="DP240" s="713" t="s">
        <v>56</v>
      </c>
      <c r="DQ240" s="548" t="s">
        <v>56</v>
      </c>
      <c r="DR240" s="673" t="s">
        <v>56</v>
      </c>
      <c r="DS240" s="203" t="s">
        <v>56</v>
      </c>
      <c r="DT240" s="1160" t="s">
        <v>56</v>
      </c>
      <c r="DU240" s="711">
        <v>243.63119204343394</v>
      </c>
      <c r="DV240" s="711">
        <v>89.829795425951772</v>
      </c>
      <c r="DW240" s="711">
        <v>104.04909195310201</v>
      </c>
      <c r="DX240" s="711">
        <v>20.010753544838195</v>
      </c>
      <c r="DY240" s="710">
        <v>0.80488156440685954</v>
      </c>
      <c r="DZ240" s="710">
        <v>1.3624912243492924</v>
      </c>
      <c r="EA240" s="710">
        <v>0.59590904603013095</v>
      </c>
      <c r="EB240" s="710">
        <v>0.55494513656232092</v>
      </c>
      <c r="EC240" s="236"/>
      <c r="ED240" s="49"/>
      <c r="EE240" s="232"/>
      <c r="EF240" s="700">
        <v>98576</v>
      </c>
      <c r="EG240" s="712">
        <v>-41384.666666666664</v>
      </c>
      <c r="EH240" s="44"/>
    </row>
    <row r="241" spans="1:138" ht="41.25" customHeight="1" x14ac:dyDescent="0.25">
      <c r="A241" s="871" t="s">
        <v>1106</v>
      </c>
      <c r="B241" s="656" t="s">
        <v>50</v>
      </c>
      <c r="C241" s="656" t="s">
        <v>1107</v>
      </c>
      <c r="D241" s="691" t="s">
        <v>1108</v>
      </c>
      <c r="E241" s="656" t="s">
        <v>1107</v>
      </c>
      <c r="F241" s="658" t="s">
        <v>1114</v>
      </c>
      <c r="G241" s="902" t="s">
        <v>1107</v>
      </c>
      <c r="H241" s="897" t="s">
        <v>55</v>
      </c>
      <c r="I241" s="17" t="s">
        <v>866</v>
      </c>
      <c r="J241" s="64">
        <v>13.2</v>
      </c>
      <c r="K241" s="665">
        <v>10.082614161019947</v>
      </c>
      <c r="L241" s="665">
        <v>44.999810512461003</v>
      </c>
      <c r="M241" s="64">
        <v>1637</v>
      </c>
      <c r="N241" s="726">
        <v>22424471.809999999</v>
      </c>
      <c r="O241" s="548" t="s">
        <v>863</v>
      </c>
      <c r="P241" s="909">
        <v>6.1197581239999996</v>
      </c>
      <c r="Q241" s="203" t="s">
        <v>57</v>
      </c>
      <c r="R241" s="205" t="s">
        <v>57</v>
      </c>
      <c r="S241" s="490">
        <v>0</v>
      </c>
      <c r="T241" s="18">
        <v>0</v>
      </c>
      <c r="U241" s="548">
        <v>0</v>
      </c>
      <c r="V241" s="18">
        <v>0</v>
      </c>
      <c r="W241" s="64">
        <v>0</v>
      </c>
      <c r="X241" s="18">
        <v>0</v>
      </c>
      <c r="Y241" s="18">
        <v>0</v>
      </c>
      <c r="Z241" s="18">
        <v>0</v>
      </c>
      <c r="AA241" s="18">
        <v>0</v>
      </c>
      <c r="AB241" s="18">
        <v>0</v>
      </c>
      <c r="AC241" s="18">
        <v>0</v>
      </c>
      <c r="AD241" s="18">
        <v>0</v>
      </c>
      <c r="AE241" s="18">
        <v>0</v>
      </c>
      <c r="AF241" s="18">
        <v>0</v>
      </c>
      <c r="AG241" s="64">
        <v>0</v>
      </c>
      <c r="AH241" s="18">
        <v>0</v>
      </c>
      <c r="AI241" s="64">
        <v>0</v>
      </c>
      <c r="AJ241" s="18">
        <v>0</v>
      </c>
      <c r="AK241" s="18">
        <v>20</v>
      </c>
      <c r="AL241" s="64">
        <v>19</v>
      </c>
      <c r="AM241" s="18">
        <v>8</v>
      </c>
      <c r="AN241" s="18">
        <v>8</v>
      </c>
      <c r="AO241" s="18">
        <v>0</v>
      </c>
      <c r="AP241" s="64">
        <v>0</v>
      </c>
      <c r="AQ241" s="64">
        <v>28</v>
      </c>
      <c r="AR241" s="11">
        <v>27</v>
      </c>
      <c r="AS241" s="17">
        <v>0</v>
      </c>
      <c r="AT241" s="490">
        <v>0</v>
      </c>
      <c r="AU241" s="64">
        <v>0</v>
      </c>
      <c r="AV241" s="18">
        <v>0</v>
      </c>
      <c r="AW241" s="64">
        <v>0</v>
      </c>
      <c r="AX241" s="18">
        <v>0</v>
      </c>
      <c r="AY241" s="17">
        <v>0</v>
      </c>
      <c r="AZ241" s="490">
        <v>0</v>
      </c>
      <c r="BA241" s="17">
        <v>0</v>
      </c>
      <c r="BB241" s="18">
        <v>0</v>
      </c>
      <c r="BC241" s="17">
        <v>0</v>
      </c>
      <c r="BD241" s="18">
        <v>0</v>
      </c>
      <c r="BE241" s="17">
        <v>0</v>
      </c>
      <c r="BF241" s="18">
        <v>0</v>
      </c>
      <c r="BG241" s="17">
        <v>0</v>
      </c>
      <c r="BH241" s="18">
        <v>0</v>
      </c>
      <c r="BI241" s="17">
        <v>0</v>
      </c>
      <c r="BJ241" s="18">
        <v>0</v>
      </c>
      <c r="BK241" s="17">
        <v>155.08999999999997</v>
      </c>
      <c r="BL241" s="17">
        <v>147.25999999999996</v>
      </c>
      <c r="BM241" s="17">
        <v>86.799999999999983</v>
      </c>
      <c r="BN241" s="17">
        <v>86.800000000000011</v>
      </c>
      <c r="BO241" s="18">
        <v>0</v>
      </c>
      <c r="BP241" s="18">
        <v>0</v>
      </c>
      <c r="BQ241" s="64">
        <v>241.88999999999996</v>
      </c>
      <c r="BR241" s="18">
        <v>234.05999999999997</v>
      </c>
      <c r="BS241" s="729">
        <v>3.9526071962121226E-2</v>
      </c>
      <c r="BT241" s="17">
        <v>0</v>
      </c>
      <c r="BU241" s="17">
        <v>0</v>
      </c>
      <c r="BV241" s="17">
        <v>0</v>
      </c>
      <c r="BW241" s="17">
        <v>0</v>
      </c>
      <c r="BX241" s="17">
        <v>0</v>
      </c>
      <c r="BY241" s="17">
        <v>0</v>
      </c>
      <c r="BZ241" s="17">
        <v>0</v>
      </c>
      <c r="CA241" s="17">
        <v>0</v>
      </c>
      <c r="CB241" s="17">
        <v>0</v>
      </c>
      <c r="CC241" s="17">
        <v>0</v>
      </c>
      <c r="CD241" s="17">
        <v>0</v>
      </c>
      <c r="CE241" s="17">
        <v>0</v>
      </c>
      <c r="CF241" s="17">
        <v>0</v>
      </c>
      <c r="CG241" s="17">
        <v>0</v>
      </c>
      <c r="CH241" s="17">
        <v>0</v>
      </c>
      <c r="CI241" s="17">
        <v>0</v>
      </c>
      <c r="CJ241" s="17">
        <v>0</v>
      </c>
      <c r="CK241" s="17">
        <v>0</v>
      </c>
      <c r="CL241" s="702">
        <v>182050.84559999997</v>
      </c>
      <c r="CM241" s="702">
        <v>172859.67839999998</v>
      </c>
      <c r="CN241" s="702">
        <v>101889.31199999998</v>
      </c>
      <c r="CO241" s="702">
        <v>101889.31200000002</v>
      </c>
      <c r="CP241" s="702">
        <v>0</v>
      </c>
      <c r="CQ241" s="702">
        <v>0</v>
      </c>
      <c r="CR241" s="704">
        <v>283940.15759999992</v>
      </c>
      <c r="CS241" s="703">
        <v>274748.99040000001</v>
      </c>
      <c r="CT241" s="23" t="s">
        <v>56</v>
      </c>
      <c r="CU241" s="23" t="s">
        <v>56</v>
      </c>
      <c r="CV241" s="23" t="s">
        <v>56</v>
      </c>
      <c r="CW241" s="23" t="s">
        <v>56</v>
      </c>
      <c r="CX241" s="23" t="s">
        <v>56</v>
      </c>
      <c r="CY241" s="23" t="s">
        <v>56</v>
      </c>
      <c r="CZ241" s="23" t="s">
        <v>56</v>
      </c>
      <c r="DA241" s="23" t="s">
        <v>56</v>
      </c>
      <c r="DB241" s="728" t="s">
        <v>56</v>
      </c>
      <c r="DC241" s="10"/>
      <c r="DD241" s="692">
        <v>6.1197581239999996</v>
      </c>
      <c r="DE241" s="120"/>
      <c r="DF241" s="120"/>
      <c r="DG241" s="120"/>
      <c r="DH241" s="140"/>
      <c r="DI241" s="140"/>
      <c r="DJ241" s="140"/>
      <c r="DK241" s="140"/>
      <c r="DL241" s="548" t="s">
        <v>56</v>
      </c>
      <c r="DM241" s="548" t="s">
        <v>56</v>
      </c>
      <c r="DN241" s="203" t="s">
        <v>55</v>
      </c>
      <c r="DO241" s="700" t="s">
        <v>56</v>
      </c>
      <c r="DP241" s="713" t="s">
        <v>56</v>
      </c>
      <c r="DQ241" s="548" t="s">
        <v>56</v>
      </c>
      <c r="DR241" s="673" t="s">
        <v>56</v>
      </c>
      <c r="DS241" s="203" t="s">
        <v>56</v>
      </c>
      <c r="DT241" s="1160" t="s">
        <v>56</v>
      </c>
      <c r="DU241" s="711">
        <v>1469.0231853311109</v>
      </c>
      <c r="DV241" s="711">
        <v>-473.78519864291809</v>
      </c>
      <c r="DW241" s="711">
        <v>307.04144103628198</v>
      </c>
      <c r="DX241" s="711">
        <v>-144.19533144661338</v>
      </c>
      <c r="DY241" s="710">
        <v>4.2279133202000301</v>
      </c>
      <c r="DZ241" s="710">
        <v>-2.5474031666988362</v>
      </c>
      <c r="EA241" s="710">
        <v>3.2462362001394598</v>
      </c>
      <c r="EB241" s="710">
        <v>-2.2674175544525808</v>
      </c>
      <c r="EC241" s="236"/>
      <c r="ED241" s="49"/>
      <c r="EE241" s="232"/>
      <c r="EF241" s="700">
        <v>398003</v>
      </c>
      <c r="EG241" s="712">
        <v>-271315</v>
      </c>
      <c r="EH241" s="44"/>
    </row>
    <row r="242" spans="1:138" ht="41.25" customHeight="1" x14ac:dyDescent="0.25">
      <c r="A242" s="871" t="s">
        <v>1106</v>
      </c>
      <c r="B242" s="656" t="s">
        <v>50</v>
      </c>
      <c r="C242" s="656" t="s">
        <v>1107</v>
      </c>
      <c r="D242" s="691" t="s">
        <v>1108</v>
      </c>
      <c r="E242" s="656" t="s">
        <v>1107</v>
      </c>
      <c r="F242" s="658" t="s">
        <v>1115</v>
      </c>
      <c r="G242" s="902" t="s">
        <v>1107</v>
      </c>
      <c r="H242" s="897" t="s">
        <v>55</v>
      </c>
      <c r="I242" s="17" t="s">
        <v>860</v>
      </c>
      <c r="J242" s="64">
        <v>13.2</v>
      </c>
      <c r="K242" s="665">
        <v>10.151203372999674</v>
      </c>
      <c r="L242" s="665">
        <v>44.103977180991002</v>
      </c>
      <c r="M242" s="64">
        <v>2467</v>
      </c>
      <c r="N242" s="726">
        <v>40648326.68</v>
      </c>
      <c r="O242" s="548" t="s">
        <v>863</v>
      </c>
      <c r="P242" s="909">
        <v>8.0401798489999994</v>
      </c>
      <c r="Q242" s="203" t="s">
        <v>57</v>
      </c>
      <c r="R242" s="205" t="s">
        <v>57</v>
      </c>
      <c r="S242" s="490">
        <v>0</v>
      </c>
      <c r="T242" s="18">
        <v>0</v>
      </c>
      <c r="U242" s="548">
        <v>0</v>
      </c>
      <c r="V242" s="18">
        <v>0</v>
      </c>
      <c r="W242" s="64">
        <v>0</v>
      </c>
      <c r="X242" s="18">
        <v>0</v>
      </c>
      <c r="Y242" s="18">
        <v>0</v>
      </c>
      <c r="Z242" s="18">
        <v>0</v>
      </c>
      <c r="AA242" s="18">
        <v>0</v>
      </c>
      <c r="AB242" s="18">
        <v>0</v>
      </c>
      <c r="AC242" s="18">
        <v>0</v>
      </c>
      <c r="AD242" s="18">
        <v>0</v>
      </c>
      <c r="AE242" s="18">
        <v>0</v>
      </c>
      <c r="AF242" s="18">
        <v>0</v>
      </c>
      <c r="AG242" s="64">
        <v>0</v>
      </c>
      <c r="AH242" s="18">
        <v>0</v>
      </c>
      <c r="AI242" s="64">
        <v>0</v>
      </c>
      <c r="AJ242" s="18">
        <v>0</v>
      </c>
      <c r="AK242" s="18">
        <v>47</v>
      </c>
      <c r="AL242" s="64">
        <v>45</v>
      </c>
      <c r="AM242" s="18">
        <v>3</v>
      </c>
      <c r="AN242" s="18">
        <v>3</v>
      </c>
      <c r="AO242" s="18">
        <v>0</v>
      </c>
      <c r="AP242" s="64">
        <v>0</v>
      </c>
      <c r="AQ242" s="64">
        <v>50</v>
      </c>
      <c r="AR242" s="11">
        <v>48</v>
      </c>
      <c r="AS242" s="17">
        <v>0</v>
      </c>
      <c r="AT242" s="490">
        <v>0</v>
      </c>
      <c r="AU242" s="64">
        <v>0</v>
      </c>
      <c r="AV242" s="18">
        <v>0</v>
      </c>
      <c r="AW242" s="64">
        <v>0</v>
      </c>
      <c r="AX242" s="18">
        <v>0</v>
      </c>
      <c r="AY242" s="17">
        <v>0</v>
      </c>
      <c r="AZ242" s="490">
        <v>0</v>
      </c>
      <c r="BA242" s="17">
        <v>0</v>
      </c>
      <c r="BB242" s="18">
        <v>0</v>
      </c>
      <c r="BC242" s="17">
        <v>0</v>
      </c>
      <c r="BD242" s="18">
        <v>0</v>
      </c>
      <c r="BE242" s="17">
        <v>0</v>
      </c>
      <c r="BF242" s="18">
        <v>0</v>
      </c>
      <c r="BG242" s="17">
        <v>0</v>
      </c>
      <c r="BH242" s="18">
        <v>0</v>
      </c>
      <c r="BI242" s="17">
        <v>0</v>
      </c>
      <c r="BJ242" s="18">
        <v>0</v>
      </c>
      <c r="BK242" s="17">
        <v>540.20000000000016</v>
      </c>
      <c r="BL242" s="17">
        <v>470.92000000000007</v>
      </c>
      <c r="BM242" s="17">
        <v>38</v>
      </c>
      <c r="BN242" s="17">
        <v>38</v>
      </c>
      <c r="BO242" s="18">
        <v>0</v>
      </c>
      <c r="BP242" s="18">
        <v>0</v>
      </c>
      <c r="BQ242" s="64">
        <v>578.20000000000016</v>
      </c>
      <c r="BR242" s="18">
        <v>508.92000000000007</v>
      </c>
      <c r="BS242" s="729">
        <v>7.1913814225426073E-2</v>
      </c>
      <c r="BT242" s="17">
        <v>0</v>
      </c>
      <c r="BU242" s="17">
        <v>0</v>
      </c>
      <c r="BV242" s="17">
        <v>0</v>
      </c>
      <c r="BW242" s="17">
        <v>0</v>
      </c>
      <c r="BX242" s="17">
        <v>0</v>
      </c>
      <c r="BY242" s="17">
        <v>0</v>
      </c>
      <c r="BZ242" s="17">
        <v>0</v>
      </c>
      <c r="CA242" s="17">
        <v>0</v>
      </c>
      <c r="CB242" s="17">
        <v>0</v>
      </c>
      <c r="CC242" s="17">
        <v>0</v>
      </c>
      <c r="CD242" s="17">
        <v>0</v>
      </c>
      <c r="CE242" s="17">
        <v>0</v>
      </c>
      <c r="CF242" s="17">
        <v>0</v>
      </c>
      <c r="CG242" s="17">
        <v>0</v>
      </c>
      <c r="CH242" s="17">
        <v>0</v>
      </c>
      <c r="CI242" s="17">
        <v>0</v>
      </c>
      <c r="CJ242" s="17">
        <v>0</v>
      </c>
      <c r="CK242" s="17">
        <v>0</v>
      </c>
      <c r="CL242" s="702">
        <v>634108.36800000025</v>
      </c>
      <c r="CM242" s="702">
        <v>552784.73280000011</v>
      </c>
      <c r="CN242" s="702">
        <v>44605.920000000006</v>
      </c>
      <c r="CO242" s="702">
        <v>44605.920000000006</v>
      </c>
      <c r="CP242" s="702">
        <v>0</v>
      </c>
      <c r="CQ242" s="702">
        <v>0</v>
      </c>
      <c r="CR242" s="704">
        <v>678714.28800000029</v>
      </c>
      <c r="CS242" s="703">
        <v>597390.65280000016</v>
      </c>
      <c r="CT242" s="23">
        <v>2</v>
      </c>
      <c r="CU242" s="23">
        <v>6</v>
      </c>
      <c r="CV242" s="23" t="s">
        <v>1116</v>
      </c>
      <c r="CW242" s="23">
        <v>6</v>
      </c>
      <c r="CX242" s="23">
        <v>36</v>
      </c>
      <c r="CY242" s="23">
        <v>0</v>
      </c>
      <c r="CZ242" s="23">
        <v>0</v>
      </c>
      <c r="DA242" s="23" t="s">
        <v>956</v>
      </c>
      <c r="DB242" s="728" t="s">
        <v>56</v>
      </c>
      <c r="DC242" s="10"/>
      <c r="DD242" s="692">
        <v>8.0401798489999994</v>
      </c>
      <c r="DE242" s="120"/>
      <c r="DF242" s="120"/>
      <c r="DG242" s="120"/>
      <c r="DH242" s="140"/>
      <c r="DI242" s="140"/>
      <c r="DJ242" s="140"/>
      <c r="DK242" s="140"/>
      <c r="DL242" s="548" t="s">
        <v>56</v>
      </c>
      <c r="DM242" s="548" t="s">
        <v>56</v>
      </c>
      <c r="DN242" s="203" t="s">
        <v>55</v>
      </c>
      <c r="DO242" s="700" t="s">
        <v>56</v>
      </c>
      <c r="DP242" s="713" t="s">
        <v>56</v>
      </c>
      <c r="DQ242" s="548" t="s">
        <v>56</v>
      </c>
      <c r="DR242" s="673" t="s">
        <v>56</v>
      </c>
      <c r="DS242" s="203" t="s">
        <v>56</v>
      </c>
      <c r="DT242" s="1160" t="s">
        <v>56</v>
      </c>
      <c r="DU242" s="711">
        <v>118.7470112639073</v>
      </c>
      <c r="DV242" s="711">
        <v>334.84391256550748</v>
      </c>
      <c r="DW242" s="711">
        <v>63.4826992827849</v>
      </c>
      <c r="DX242" s="711">
        <v>-28.210125066012409</v>
      </c>
      <c r="DY242" s="710">
        <v>0.54149678667680268</v>
      </c>
      <c r="DZ242" s="710">
        <v>0.79137458145275452</v>
      </c>
      <c r="EA242" s="710">
        <v>0.40143401646670801</v>
      </c>
      <c r="EB242" s="710">
        <v>-6.3010115779262743E-2</v>
      </c>
      <c r="EC242" s="236"/>
      <c r="ED242" s="49"/>
      <c r="EE242" s="232"/>
      <c r="EF242" s="700">
        <v>0</v>
      </c>
      <c r="EG242" s="712">
        <v>56085</v>
      </c>
      <c r="EH242" s="44"/>
    </row>
    <row r="243" spans="1:138" ht="41.25" customHeight="1" x14ac:dyDescent="0.25">
      <c r="A243" s="871" t="s">
        <v>1106</v>
      </c>
      <c r="B243" s="656" t="s">
        <v>50</v>
      </c>
      <c r="C243" s="656" t="s">
        <v>1107</v>
      </c>
      <c r="D243" s="691" t="s">
        <v>1108</v>
      </c>
      <c r="E243" s="656" t="s">
        <v>1107</v>
      </c>
      <c r="F243" s="658" t="s">
        <v>1117</v>
      </c>
      <c r="G243" s="902" t="s">
        <v>1107</v>
      </c>
      <c r="H243" s="897" t="s">
        <v>55</v>
      </c>
      <c r="I243" s="17" t="s">
        <v>866</v>
      </c>
      <c r="J243" s="64">
        <v>13.2</v>
      </c>
      <c r="K243" s="665">
        <v>11.202904623355499</v>
      </c>
      <c r="L243" s="665">
        <v>60.925189267215003</v>
      </c>
      <c r="M243" s="64">
        <v>2804</v>
      </c>
      <c r="N243" s="726">
        <v>34591704.280000001</v>
      </c>
      <c r="O243" s="548" t="s">
        <v>863</v>
      </c>
      <c r="P243" s="909">
        <v>9.1223651930000003</v>
      </c>
      <c r="Q243" s="203" t="s">
        <v>57</v>
      </c>
      <c r="R243" s="205" t="s">
        <v>57</v>
      </c>
      <c r="S243" s="490">
        <v>0</v>
      </c>
      <c r="T243" s="18">
        <v>0</v>
      </c>
      <c r="U243" s="548">
        <v>0</v>
      </c>
      <c r="V243" s="18">
        <v>0</v>
      </c>
      <c r="W243" s="64">
        <v>0</v>
      </c>
      <c r="X243" s="18">
        <v>0</v>
      </c>
      <c r="Y243" s="18">
        <v>0</v>
      </c>
      <c r="Z243" s="18">
        <v>0</v>
      </c>
      <c r="AA243" s="18">
        <v>0</v>
      </c>
      <c r="AB243" s="18">
        <v>0</v>
      </c>
      <c r="AC243" s="18">
        <v>0</v>
      </c>
      <c r="AD243" s="18">
        <v>0</v>
      </c>
      <c r="AE243" s="18">
        <v>0</v>
      </c>
      <c r="AF243" s="18">
        <v>0</v>
      </c>
      <c r="AG243" s="64">
        <v>0</v>
      </c>
      <c r="AH243" s="18">
        <v>0</v>
      </c>
      <c r="AI243" s="64">
        <v>0</v>
      </c>
      <c r="AJ243" s="18">
        <v>0</v>
      </c>
      <c r="AK243" s="18">
        <v>33</v>
      </c>
      <c r="AL243" s="64">
        <v>30</v>
      </c>
      <c r="AM243" s="18">
        <v>10</v>
      </c>
      <c r="AN243" s="18">
        <v>10</v>
      </c>
      <c r="AO243" s="18">
        <v>0</v>
      </c>
      <c r="AP243" s="64">
        <v>0</v>
      </c>
      <c r="AQ243" s="64">
        <v>43</v>
      </c>
      <c r="AR243" s="11">
        <v>40</v>
      </c>
      <c r="AS243" s="17">
        <v>0</v>
      </c>
      <c r="AT243" s="490">
        <v>0</v>
      </c>
      <c r="AU243" s="64">
        <v>0</v>
      </c>
      <c r="AV243" s="18">
        <v>0</v>
      </c>
      <c r="AW243" s="64">
        <v>0</v>
      </c>
      <c r="AX243" s="18">
        <v>0</v>
      </c>
      <c r="AY243" s="17">
        <v>0</v>
      </c>
      <c r="AZ243" s="490">
        <v>0</v>
      </c>
      <c r="BA243" s="17">
        <v>0</v>
      </c>
      <c r="BB243" s="18">
        <v>0</v>
      </c>
      <c r="BC243" s="17">
        <v>0</v>
      </c>
      <c r="BD243" s="18">
        <v>0</v>
      </c>
      <c r="BE243" s="17">
        <v>0</v>
      </c>
      <c r="BF243" s="18">
        <v>0</v>
      </c>
      <c r="BG243" s="17">
        <v>0</v>
      </c>
      <c r="BH243" s="18">
        <v>0</v>
      </c>
      <c r="BI243" s="17">
        <v>0</v>
      </c>
      <c r="BJ243" s="18">
        <v>0</v>
      </c>
      <c r="BK243" s="17">
        <v>313.32900000000001</v>
      </c>
      <c r="BL243" s="17">
        <v>278.46899999999994</v>
      </c>
      <c r="BM243" s="17">
        <v>119.95999999999998</v>
      </c>
      <c r="BN243" s="17">
        <v>119.96000000000001</v>
      </c>
      <c r="BO243" s="18">
        <v>0</v>
      </c>
      <c r="BP243" s="18">
        <v>0</v>
      </c>
      <c r="BQ243" s="64">
        <v>433.28899999999999</v>
      </c>
      <c r="BR243" s="18">
        <v>398.42899999999997</v>
      </c>
      <c r="BS243" s="729">
        <v>4.7497440722114703E-2</v>
      </c>
      <c r="BT243" s="17">
        <v>0</v>
      </c>
      <c r="BU243" s="17">
        <v>0</v>
      </c>
      <c r="BV243" s="17">
        <v>0</v>
      </c>
      <c r="BW243" s="17">
        <v>0</v>
      </c>
      <c r="BX243" s="17">
        <v>0</v>
      </c>
      <c r="BY243" s="17">
        <v>0</v>
      </c>
      <c r="BZ243" s="17">
        <v>0</v>
      </c>
      <c r="CA243" s="17">
        <v>0</v>
      </c>
      <c r="CB243" s="17">
        <v>0</v>
      </c>
      <c r="CC243" s="17">
        <v>0</v>
      </c>
      <c r="CD243" s="17">
        <v>0</v>
      </c>
      <c r="CE243" s="17">
        <v>0</v>
      </c>
      <c r="CF243" s="17">
        <v>0</v>
      </c>
      <c r="CG243" s="17">
        <v>0</v>
      </c>
      <c r="CH243" s="17">
        <v>0</v>
      </c>
      <c r="CI243" s="17">
        <v>0</v>
      </c>
      <c r="CJ243" s="17">
        <v>0</v>
      </c>
      <c r="CK243" s="17">
        <v>0</v>
      </c>
      <c r="CL243" s="702">
        <v>367798.11336000002</v>
      </c>
      <c r="CM243" s="702">
        <v>326878.05095999996</v>
      </c>
      <c r="CN243" s="702">
        <v>140813.84639999998</v>
      </c>
      <c r="CO243" s="702">
        <v>140813.84640000001</v>
      </c>
      <c r="CP243" s="702">
        <v>0</v>
      </c>
      <c r="CQ243" s="702">
        <v>0</v>
      </c>
      <c r="CR243" s="704">
        <v>508611.95976</v>
      </c>
      <c r="CS243" s="703">
        <v>467691.89735999994</v>
      </c>
      <c r="CT243" s="23" t="s">
        <v>56</v>
      </c>
      <c r="CU243" s="23" t="s">
        <v>56</v>
      </c>
      <c r="CV243" s="23" t="s">
        <v>56</v>
      </c>
      <c r="CW243" s="23" t="s">
        <v>56</v>
      </c>
      <c r="CX243" s="23" t="s">
        <v>56</v>
      </c>
      <c r="CY243" s="23" t="s">
        <v>56</v>
      </c>
      <c r="CZ243" s="23" t="s">
        <v>56</v>
      </c>
      <c r="DA243" s="23" t="s">
        <v>56</v>
      </c>
      <c r="DB243" s="728" t="s">
        <v>56</v>
      </c>
      <c r="DC243" s="10"/>
      <c r="DD243" s="692">
        <v>9.1223651930000003</v>
      </c>
      <c r="DE243" s="120"/>
      <c r="DF243" s="120"/>
      <c r="DG243" s="120"/>
      <c r="DH243" s="140"/>
      <c r="DI243" s="140"/>
      <c r="DJ243" s="140"/>
      <c r="DK243" s="140"/>
      <c r="DL243" s="548" t="s">
        <v>56</v>
      </c>
      <c r="DM243" s="548" t="s">
        <v>56</v>
      </c>
      <c r="DN243" s="203" t="s">
        <v>55</v>
      </c>
      <c r="DO243" s="700" t="s">
        <v>56</v>
      </c>
      <c r="DP243" s="713" t="s">
        <v>56</v>
      </c>
      <c r="DQ243" s="548" t="s">
        <v>56</v>
      </c>
      <c r="DR243" s="673" t="s">
        <v>56</v>
      </c>
      <c r="DS243" s="203" t="s">
        <v>56</v>
      </c>
      <c r="DT243" s="1160" t="s">
        <v>56</v>
      </c>
      <c r="DU243" s="711">
        <v>640.65924302908343</v>
      </c>
      <c r="DV243" s="711" t="s">
        <v>56</v>
      </c>
      <c r="DW243" s="711">
        <v>20.933358567652501</v>
      </c>
      <c r="DX243" s="711" t="s">
        <v>56</v>
      </c>
      <c r="DY243" s="710">
        <v>0.88135186241258101</v>
      </c>
      <c r="DZ243" s="710" t="s">
        <v>56</v>
      </c>
      <c r="EA243" s="710">
        <v>0.14483080297721099</v>
      </c>
      <c r="EB243" s="710" t="s">
        <v>56</v>
      </c>
      <c r="EC243" s="236"/>
      <c r="ED243" s="49"/>
      <c r="EE243" s="232"/>
      <c r="EF243" s="700">
        <v>6890</v>
      </c>
      <c r="EG243" s="712" t="s">
        <v>56</v>
      </c>
      <c r="EH243" s="44"/>
    </row>
    <row r="244" spans="1:138" ht="41.25" customHeight="1" x14ac:dyDescent="0.25">
      <c r="A244" s="871" t="s">
        <v>49</v>
      </c>
      <c r="B244" s="656" t="s">
        <v>50</v>
      </c>
      <c r="C244" s="656" t="s">
        <v>51</v>
      </c>
      <c r="D244" s="691" t="s">
        <v>1118</v>
      </c>
      <c r="E244" s="656" t="s">
        <v>1119</v>
      </c>
      <c r="F244" s="656" t="s">
        <v>1120</v>
      </c>
      <c r="G244" s="901" t="s">
        <v>1119</v>
      </c>
      <c r="H244" s="897" t="s">
        <v>55</v>
      </c>
      <c r="I244" s="17" t="s">
        <v>866</v>
      </c>
      <c r="J244" s="64">
        <v>13.8</v>
      </c>
      <c r="K244" s="665">
        <v>14.341380686670306</v>
      </c>
      <c r="L244" s="665">
        <v>11.838446945073001</v>
      </c>
      <c r="M244" s="64">
        <v>3062</v>
      </c>
      <c r="N244" s="726">
        <v>24236032.029999997</v>
      </c>
      <c r="O244" s="548" t="s">
        <v>874</v>
      </c>
      <c r="P244" s="909">
        <v>6.166793695</v>
      </c>
      <c r="Q244" s="203" t="s">
        <v>57</v>
      </c>
      <c r="R244" s="205" t="s">
        <v>57</v>
      </c>
      <c r="S244" s="490">
        <v>0</v>
      </c>
      <c r="T244" s="18">
        <v>0</v>
      </c>
      <c r="U244" s="548">
        <v>0</v>
      </c>
      <c r="V244" s="18">
        <v>0</v>
      </c>
      <c r="W244" s="64">
        <v>0</v>
      </c>
      <c r="X244" s="18">
        <v>0</v>
      </c>
      <c r="Y244" s="18">
        <v>0</v>
      </c>
      <c r="Z244" s="18">
        <v>0</v>
      </c>
      <c r="AA244" s="18">
        <v>0</v>
      </c>
      <c r="AB244" s="18">
        <v>0</v>
      </c>
      <c r="AC244" s="18">
        <v>0</v>
      </c>
      <c r="AD244" s="18">
        <v>0</v>
      </c>
      <c r="AE244" s="18">
        <v>0</v>
      </c>
      <c r="AF244" s="18">
        <v>0</v>
      </c>
      <c r="AG244" s="64">
        <v>0</v>
      </c>
      <c r="AH244" s="18">
        <v>0</v>
      </c>
      <c r="AI244" s="64">
        <v>0</v>
      </c>
      <c r="AJ244" s="18">
        <v>0</v>
      </c>
      <c r="AK244" s="18">
        <v>26</v>
      </c>
      <c r="AL244" s="64">
        <v>24</v>
      </c>
      <c r="AM244" s="18">
        <v>0</v>
      </c>
      <c r="AN244" s="18" t="s">
        <v>58</v>
      </c>
      <c r="AO244" s="18">
        <v>0</v>
      </c>
      <c r="AP244" s="64">
        <v>0</v>
      </c>
      <c r="AQ244" s="64">
        <v>26</v>
      </c>
      <c r="AR244" s="11">
        <v>24</v>
      </c>
      <c r="AS244" s="17">
        <v>0</v>
      </c>
      <c r="AT244" s="490">
        <v>0</v>
      </c>
      <c r="AU244" s="64">
        <v>0</v>
      </c>
      <c r="AV244" s="18">
        <v>0</v>
      </c>
      <c r="AW244" s="64">
        <v>0</v>
      </c>
      <c r="AX244" s="18">
        <v>0</v>
      </c>
      <c r="AY244" s="17">
        <v>0</v>
      </c>
      <c r="AZ244" s="490">
        <v>0</v>
      </c>
      <c r="BA244" s="17">
        <v>0</v>
      </c>
      <c r="BB244" s="18">
        <v>0</v>
      </c>
      <c r="BC244" s="17">
        <v>0</v>
      </c>
      <c r="BD244" s="18">
        <v>0</v>
      </c>
      <c r="BE244" s="17">
        <v>0</v>
      </c>
      <c r="BF244" s="18">
        <v>0</v>
      </c>
      <c r="BG244" s="17">
        <v>0</v>
      </c>
      <c r="BH244" s="18">
        <v>0</v>
      </c>
      <c r="BI244" s="17">
        <v>0</v>
      </c>
      <c r="BJ244" s="18">
        <v>0</v>
      </c>
      <c r="BK244" s="17">
        <v>473.63000000000017</v>
      </c>
      <c r="BL244" s="17">
        <v>460.63000000000005</v>
      </c>
      <c r="BM244" s="17">
        <v>0</v>
      </c>
      <c r="BN244" s="17" t="s">
        <v>58</v>
      </c>
      <c r="BO244" s="18">
        <v>0</v>
      </c>
      <c r="BP244" s="18">
        <v>0</v>
      </c>
      <c r="BQ244" s="64">
        <v>473.63000000000017</v>
      </c>
      <c r="BR244" s="18">
        <v>460.63000000000005</v>
      </c>
      <c r="BS244" s="729">
        <v>7.6803282779512566E-2</v>
      </c>
      <c r="BT244" s="17">
        <v>0</v>
      </c>
      <c r="BU244" s="17">
        <v>0</v>
      </c>
      <c r="BV244" s="17">
        <v>0</v>
      </c>
      <c r="BW244" s="17">
        <v>0</v>
      </c>
      <c r="BX244" s="17">
        <v>0</v>
      </c>
      <c r="BY244" s="17">
        <v>0</v>
      </c>
      <c r="BZ244" s="17">
        <v>0</v>
      </c>
      <c r="CA244" s="17">
        <v>0</v>
      </c>
      <c r="CB244" s="17">
        <v>0</v>
      </c>
      <c r="CC244" s="17">
        <v>0</v>
      </c>
      <c r="CD244" s="17">
        <v>0</v>
      </c>
      <c r="CE244" s="17">
        <v>0</v>
      </c>
      <c r="CF244" s="17">
        <v>0</v>
      </c>
      <c r="CG244" s="17">
        <v>0</v>
      </c>
      <c r="CH244" s="17">
        <v>0</v>
      </c>
      <c r="CI244" s="17">
        <v>0</v>
      </c>
      <c r="CJ244" s="17">
        <v>0</v>
      </c>
      <c r="CK244" s="17">
        <v>0</v>
      </c>
      <c r="CL244" s="702">
        <v>555965.83920000028</v>
      </c>
      <c r="CM244" s="702">
        <v>540705.91920000012</v>
      </c>
      <c r="CN244" s="702">
        <v>0</v>
      </c>
      <c r="CO244" s="702">
        <v>0</v>
      </c>
      <c r="CP244" s="702">
        <v>0</v>
      </c>
      <c r="CQ244" s="702">
        <v>0</v>
      </c>
      <c r="CR244" s="704">
        <v>555965.83920000028</v>
      </c>
      <c r="CS244" s="703">
        <v>540705.91920000012</v>
      </c>
      <c r="CT244" s="23" t="s">
        <v>56</v>
      </c>
      <c r="CU244" s="23" t="s">
        <v>56</v>
      </c>
      <c r="CV244" s="23" t="s">
        <v>56</v>
      </c>
      <c r="CW244" s="23" t="s">
        <v>56</v>
      </c>
      <c r="CX244" s="23" t="s">
        <v>56</v>
      </c>
      <c r="CY244" s="23" t="s">
        <v>56</v>
      </c>
      <c r="CZ244" s="23" t="s">
        <v>56</v>
      </c>
      <c r="DA244" s="23" t="s">
        <v>56</v>
      </c>
      <c r="DB244" s="728" t="s">
        <v>56</v>
      </c>
      <c r="DC244" s="10"/>
      <c r="DD244" s="692">
        <v>6.166793695</v>
      </c>
      <c r="DE244" s="120"/>
      <c r="DF244" s="120"/>
      <c r="DG244" s="120"/>
      <c r="DH244" s="140"/>
      <c r="DI244" s="140"/>
      <c r="DJ244" s="140"/>
      <c r="DK244" s="140"/>
      <c r="DL244" s="548" t="s">
        <v>56</v>
      </c>
      <c r="DM244" s="548" t="s">
        <v>56</v>
      </c>
      <c r="DN244" s="203" t="s">
        <v>55</v>
      </c>
      <c r="DO244" s="700" t="s">
        <v>56</v>
      </c>
      <c r="DP244" s="713" t="s">
        <v>56</v>
      </c>
      <c r="DQ244" s="548" t="s">
        <v>56</v>
      </c>
      <c r="DR244" s="673" t="s">
        <v>56</v>
      </c>
      <c r="DS244" s="203" t="s">
        <v>56</v>
      </c>
      <c r="DT244" s="1160" t="s">
        <v>56</v>
      </c>
      <c r="DU244" s="711">
        <v>11.038833135947156</v>
      </c>
      <c r="DV244" s="711">
        <v>78.7720554946644</v>
      </c>
      <c r="DW244" s="711">
        <v>10.2064458971484</v>
      </c>
      <c r="DX244" s="711">
        <v>70.776730075273321</v>
      </c>
      <c r="DY244" s="710">
        <v>0.19410334725425443</v>
      </c>
      <c r="DZ244" s="710">
        <v>0.94951668438780312</v>
      </c>
      <c r="EA244" s="710">
        <v>0.17807789166120799</v>
      </c>
      <c r="EB244" s="710">
        <v>0.6337488430005207</v>
      </c>
      <c r="EC244" s="236"/>
      <c r="ED244" s="49"/>
      <c r="EE244" s="232"/>
      <c r="EF244" s="700">
        <v>0</v>
      </c>
      <c r="EG244" s="712">
        <v>149120</v>
      </c>
      <c r="EH244" s="44"/>
    </row>
    <row r="245" spans="1:138" ht="41.25" customHeight="1" x14ac:dyDescent="0.25">
      <c r="A245" s="871" t="s">
        <v>49</v>
      </c>
      <c r="B245" s="656" t="s">
        <v>50</v>
      </c>
      <c r="C245" s="656" t="s">
        <v>51</v>
      </c>
      <c r="D245" s="691" t="s">
        <v>1118</v>
      </c>
      <c r="E245" s="656" t="s">
        <v>1119</v>
      </c>
      <c r="F245" s="656" t="s">
        <v>1121</v>
      </c>
      <c r="G245" s="901" t="s">
        <v>1119</v>
      </c>
      <c r="H245" s="897" t="s">
        <v>55</v>
      </c>
      <c r="I245" s="17" t="s">
        <v>860</v>
      </c>
      <c r="J245" s="64">
        <v>13.8</v>
      </c>
      <c r="K245" s="665">
        <v>14.197966879803602</v>
      </c>
      <c r="L245" s="665">
        <v>8.8761363451740003</v>
      </c>
      <c r="M245" s="64">
        <v>2088</v>
      </c>
      <c r="N245" s="726">
        <v>29590504.23</v>
      </c>
      <c r="O245" s="548" t="s">
        <v>874</v>
      </c>
      <c r="P245" s="909">
        <v>7.5292248610000003</v>
      </c>
      <c r="Q245" s="203" t="s">
        <v>57</v>
      </c>
      <c r="R245" s="205" t="s">
        <v>57</v>
      </c>
      <c r="S245" s="490">
        <v>0</v>
      </c>
      <c r="T245" s="18">
        <v>0</v>
      </c>
      <c r="U245" s="548">
        <v>0</v>
      </c>
      <c r="V245" s="18">
        <v>0</v>
      </c>
      <c r="W245" s="64">
        <v>0</v>
      </c>
      <c r="X245" s="18">
        <v>0</v>
      </c>
      <c r="Y245" s="18">
        <v>0</v>
      </c>
      <c r="Z245" s="18">
        <v>0</v>
      </c>
      <c r="AA245" s="18">
        <v>0</v>
      </c>
      <c r="AB245" s="18">
        <v>0</v>
      </c>
      <c r="AC245" s="18">
        <v>0</v>
      </c>
      <c r="AD245" s="18">
        <v>0</v>
      </c>
      <c r="AE245" s="18">
        <v>0</v>
      </c>
      <c r="AF245" s="18">
        <v>0</v>
      </c>
      <c r="AG245" s="64">
        <v>0</v>
      </c>
      <c r="AH245" s="18">
        <v>0</v>
      </c>
      <c r="AI245" s="64">
        <v>0</v>
      </c>
      <c r="AJ245" s="18">
        <v>0</v>
      </c>
      <c r="AK245" s="18">
        <v>7</v>
      </c>
      <c r="AL245" s="64">
        <v>7</v>
      </c>
      <c r="AM245" s="18">
        <v>0</v>
      </c>
      <c r="AN245" s="18" t="s">
        <v>58</v>
      </c>
      <c r="AO245" s="18">
        <v>0</v>
      </c>
      <c r="AP245" s="64">
        <v>0</v>
      </c>
      <c r="AQ245" s="64">
        <v>7</v>
      </c>
      <c r="AR245" s="11">
        <v>7</v>
      </c>
      <c r="AS245" s="17">
        <v>0</v>
      </c>
      <c r="AT245" s="490">
        <v>0</v>
      </c>
      <c r="AU245" s="64">
        <v>0</v>
      </c>
      <c r="AV245" s="18">
        <v>0</v>
      </c>
      <c r="AW245" s="64">
        <v>0</v>
      </c>
      <c r="AX245" s="18">
        <v>0</v>
      </c>
      <c r="AY245" s="17">
        <v>0</v>
      </c>
      <c r="AZ245" s="490">
        <v>0</v>
      </c>
      <c r="BA245" s="17">
        <v>0</v>
      </c>
      <c r="BB245" s="18">
        <v>0</v>
      </c>
      <c r="BC245" s="17">
        <v>0</v>
      </c>
      <c r="BD245" s="18">
        <v>0</v>
      </c>
      <c r="BE245" s="17">
        <v>0</v>
      </c>
      <c r="BF245" s="18">
        <v>0</v>
      </c>
      <c r="BG245" s="17">
        <v>0</v>
      </c>
      <c r="BH245" s="18">
        <v>0</v>
      </c>
      <c r="BI245" s="17">
        <v>0</v>
      </c>
      <c r="BJ245" s="18">
        <v>0</v>
      </c>
      <c r="BK245" s="17">
        <v>118.73</v>
      </c>
      <c r="BL245" s="17">
        <v>118.72999999999999</v>
      </c>
      <c r="BM245" s="17">
        <v>0</v>
      </c>
      <c r="BN245" s="17" t="s">
        <v>58</v>
      </c>
      <c r="BO245" s="18">
        <v>0</v>
      </c>
      <c r="BP245" s="18">
        <v>0</v>
      </c>
      <c r="BQ245" s="64">
        <v>118.73</v>
      </c>
      <c r="BR245" s="18">
        <v>118.72999999999999</v>
      </c>
      <c r="BS245" s="729">
        <v>1.5769219566678046E-2</v>
      </c>
      <c r="BT245" s="17">
        <v>0</v>
      </c>
      <c r="BU245" s="17">
        <v>0</v>
      </c>
      <c r="BV245" s="17">
        <v>0</v>
      </c>
      <c r="BW245" s="17">
        <v>0</v>
      </c>
      <c r="BX245" s="17">
        <v>0</v>
      </c>
      <c r="BY245" s="17">
        <v>0</v>
      </c>
      <c r="BZ245" s="17">
        <v>0</v>
      </c>
      <c r="CA245" s="17">
        <v>0</v>
      </c>
      <c r="CB245" s="17">
        <v>0</v>
      </c>
      <c r="CC245" s="17">
        <v>0</v>
      </c>
      <c r="CD245" s="17">
        <v>0</v>
      </c>
      <c r="CE245" s="17">
        <v>0</v>
      </c>
      <c r="CF245" s="17">
        <v>0</v>
      </c>
      <c r="CG245" s="17">
        <v>0</v>
      </c>
      <c r="CH245" s="17">
        <v>0</v>
      </c>
      <c r="CI245" s="17">
        <v>0</v>
      </c>
      <c r="CJ245" s="17">
        <v>0</v>
      </c>
      <c r="CK245" s="17">
        <v>0</v>
      </c>
      <c r="CL245" s="702">
        <v>139370.02320000003</v>
      </c>
      <c r="CM245" s="702">
        <v>139370.0232</v>
      </c>
      <c r="CN245" s="702">
        <v>0</v>
      </c>
      <c r="CO245" s="702">
        <v>0</v>
      </c>
      <c r="CP245" s="702">
        <v>0</v>
      </c>
      <c r="CQ245" s="702">
        <v>0</v>
      </c>
      <c r="CR245" s="704">
        <v>139370.02320000003</v>
      </c>
      <c r="CS245" s="703">
        <v>139370.0232</v>
      </c>
      <c r="CT245" s="23">
        <v>1</v>
      </c>
      <c r="CU245" s="23">
        <v>4</v>
      </c>
      <c r="CV245" s="23" t="s">
        <v>1119</v>
      </c>
      <c r="CW245" s="23">
        <v>4</v>
      </c>
      <c r="CX245" s="23">
        <v>24</v>
      </c>
      <c r="CY245" s="23">
        <v>0</v>
      </c>
      <c r="CZ245" s="23">
        <v>0</v>
      </c>
      <c r="DA245" s="23" t="s">
        <v>905</v>
      </c>
      <c r="DB245" s="728" t="s">
        <v>56</v>
      </c>
      <c r="DC245" s="10"/>
      <c r="DD245" s="692">
        <v>7.5292248610000003</v>
      </c>
      <c r="DE245" s="120"/>
      <c r="DF245" s="120"/>
      <c r="DG245" s="120"/>
      <c r="DH245" s="140"/>
      <c r="DI245" s="140"/>
      <c r="DJ245" s="140"/>
      <c r="DK245" s="140"/>
      <c r="DL245" s="548" t="s">
        <v>56</v>
      </c>
      <c r="DM245" s="548" t="s">
        <v>56</v>
      </c>
      <c r="DN245" s="203" t="s">
        <v>55</v>
      </c>
      <c r="DO245" s="700" t="s">
        <v>56</v>
      </c>
      <c r="DP245" s="713" t="s">
        <v>56</v>
      </c>
      <c r="DQ245" s="548" t="s">
        <v>56</v>
      </c>
      <c r="DR245" s="673" t="s">
        <v>56</v>
      </c>
      <c r="DS245" s="203" t="s">
        <v>56</v>
      </c>
      <c r="DT245" s="1160" t="s">
        <v>56</v>
      </c>
      <c r="DU245" s="711">
        <v>0</v>
      </c>
      <c r="DV245" s="711">
        <v>111.94234990318337</v>
      </c>
      <c r="DW245" s="711">
        <v>0</v>
      </c>
      <c r="DX245" s="711">
        <v>110.41792803059435</v>
      </c>
      <c r="DY245" s="710">
        <v>0</v>
      </c>
      <c r="DZ245" s="710">
        <v>0.61585725742892539</v>
      </c>
      <c r="EA245" s="710">
        <v>0</v>
      </c>
      <c r="EB245" s="710">
        <v>0.6121187802856819</v>
      </c>
      <c r="EC245" s="236"/>
      <c r="ED245" s="49"/>
      <c r="EE245" s="232"/>
      <c r="EF245" s="700">
        <v>0</v>
      </c>
      <c r="EG245" s="712">
        <v>147536.33333333334</v>
      </c>
      <c r="EH245" s="44"/>
    </row>
    <row r="246" spans="1:138" ht="41.25" customHeight="1" x14ac:dyDescent="0.25">
      <c r="A246" s="871" t="s">
        <v>49</v>
      </c>
      <c r="B246" s="656" t="s">
        <v>50</v>
      </c>
      <c r="C246" s="656" t="s">
        <v>51</v>
      </c>
      <c r="D246" s="691" t="s">
        <v>1118</v>
      </c>
      <c r="E246" s="656" t="s">
        <v>1119</v>
      </c>
      <c r="F246" s="656" t="s">
        <v>1122</v>
      </c>
      <c r="G246" s="901" t="s">
        <v>1119</v>
      </c>
      <c r="H246" s="897" t="s">
        <v>55</v>
      </c>
      <c r="I246" s="17" t="s">
        <v>866</v>
      </c>
      <c r="J246" s="64">
        <v>13.8</v>
      </c>
      <c r="K246" s="665">
        <v>12.978949521436626</v>
      </c>
      <c r="L246" s="665">
        <v>14.569696939392001</v>
      </c>
      <c r="M246" s="64">
        <v>4964</v>
      </c>
      <c r="N246" s="726">
        <v>32596523.700000003</v>
      </c>
      <c r="O246" s="548" t="s">
        <v>874</v>
      </c>
      <c r="P246" s="909">
        <v>8.2940984970000002</v>
      </c>
      <c r="Q246" s="203" t="s">
        <v>57</v>
      </c>
      <c r="R246" s="205" t="s">
        <v>57</v>
      </c>
      <c r="S246" s="490">
        <v>0</v>
      </c>
      <c r="T246" s="18">
        <v>0</v>
      </c>
      <c r="U246" s="548">
        <v>0</v>
      </c>
      <c r="V246" s="18">
        <v>0</v>
      </c>
      <c r="W246" s="64">
        <v>0</v>
      </c>
      <c r="X246" s="18">
        <v>0</v>
      </c>
      <c r="Y246" s="18">
        <v>0</v>
      </c>
      <c r="Z246" s="18">
        <v>0</v>
      </c>
      <c r="AA246" s="18">
        <v>0</v>
      </c>
      <c r="AB246" s="18">
        <v>0</v>
      </c>
      <c r="AC246" s="18">
        <v>0</v>
      </c>
      <c r="AD246" s="18">
        <v>0</v>
      </c>
      <c r="AE246" s="18">
        <v>0</v>
      </c>
      <c r="AF246" s="18">
        <v>0</v>
      </c>
      <c r="AG246" s="64">
        <v>0</v>
      </c>
      <c r="AH246" s="18">
        <v>0</v>
      </c>
      <c r="AI246" s="64">
        <v>0</v>
      </c>
      <c r="AJ246" s="18">
        <v>0</v>
      </c>
      <c r="AK246" s="18">
        <v>62</v>
      </c>
      <c r="AL246" s="64">
        <v>61</v>
      </c>
      <c r="AM246" s="18">
        <v>1</v>
      </c>
      <c r="AN246" s="18">
        <v>1</v>
      </c>
      <c r="AO246" s="18">
        <v>0</v>
      </c>
      <c r="AP246" s="64">
        <v>0</v>
      </c>
      <c r="AQ246" s="64">
        <v>63</v>
      </c>
      <c r="AR246" s="11">
        <v>62</v>
      </c>
      <c r="AS246" s="17">
        <v>0</v>
      </c>
      <c r="AT246" s="490">
        <v>0</v>
      </c>
      <c r="AU246" s="64">
        <v>0</v>
      </c>
      <c r="AV246" s="18">
        <v>0</v>
      </c>
      <c r="AW246" s="64">
        <v>0</v>
      </c>
      <c r="AX246" s="18">
        <v>0</v>
      </c>
      <c r="AY246" s="17">
        <v>0</v>
      </c>
      <c r="AZ246" s="490">
        <v>0</v>
      </c>
      <c r="BA246" s="17">
        <v>0</v>
      </c>
      <c r="BB246" s="18">
        <v>0</v>
      </c>
      <c r="BC246" s="17">
        <v>0</v>
      </c>
      <c r="BD246" s="18">
        <v>0</v>
      </c>
      <c r="BE246" s="17">
        <v>0</v>
      </c>
      <c r="BF246" s="18">
        <v>0</v>
      </c>
      <c r="BG246" s="17">
        <v>0</v>
      </c>
      <c r="BH246" s="18">
        <v>0</v>
      </c>
      <c r="BI246" s="17">
        <v>0</v>
      </c>
      <c r="BJ246" s="18">
        <v>0</v>
      </c>
      <c r="BK246" s="17">
        <v>421.48000000000019</v>
      </c>
      <c r="BL246" s="17">
        <v>417.68000000000006</v>
      </c>
      <c r="BM246" s="17">
        <v>5.76</v>
      </c>
      <c r="BN246" s="17">
        <v>5.76</v>
      </c>
      <c r="BO246" s="18">
        <v>0</v>
      </c>
      <c r="BP246" s="18">
        <v>0</v>
      </c>
      <c r="BQ246" s="64">
        <v>427.24000000000018</v>
      </c>
      <c r="BR246" s="18">
        <v>423.44000000000005</v>
      </c>
      <c r="BS246" s="729">
        <v>5.1511324606831485E-2</v>
      </c>
      <c r="BT246" s="17">
        <v>0</v>
      </c>
      <c r="BU246" s="17">
        <v>0</v>
      </c>
      <c r="BV246" s="17">
        <v>0</v>
      </c>
      <c r="BW246" s="17">
        <v>0</v>
      </c>
      <c r="BX246" s="17">
        <v>0</v>
      </c>
      <c r="BY246" s="17">
        <v>0</v>
      </c>
      <c r="BZ246" s="17">
        <v>0</v>
      </c>
      <c r="CA246" s="17">
        <v>0</v>
      </c>
      <c r="CB246" s="17">
        <v>0</v>
      </c>
      <c r="CC246" s="17">
        <v>0</v>
      </c>
      <c r="CD246" s="17">
        <v>0</v>
      </c>
      <c r="CE246" s="17">
        <v>0</v>
      </c>
      <c r="CF246" s="17">
        <v>0</v>
      </c>
      <c r="CG246" s="17">
        <v>0</v>
      </c>
      <c r="CH246" s="17">
        <v>0</v>
      </c>
      <c r="CI246" s="17">
        <v>0</v>
      </c>
      <c r="CJ246" s="17">
        <v>0</v>
      </c>
      <c r="CK246" s="17">
        <v>0</v>
      </c>
      <c r="CL246" s="702">
        <v>494750.08320000028</v>
      </c>
      <c r="CM246" s="702">
        <v>490289.49120000011</v>
      </c>
      <c r="CN246" s="702">
        <v>6761.3184000000001</v>
      </c>
      <c r="CO246" s="702">
        <v>6761.3184000000001</v>
      </c>
      <c r="CP246" s="702">
        <v>0</v>
      </c>
      <c r="CQ246" s="702">
        <v>0</v>
      </c>
      <c r="CR246" s="704">
        <v>501511.40160000027</v>
      </c>
      <c r="CS246" s="703">
        <v>497050.8096000001</v>
      </c>
      <c r="CT246" s="23" t="s">
        <v>56</v>
      </c>
      <c r="CU246" s="23" t="s">
        <v>56</v>
      </c>
      <c r="CV246" s="23" t="s">
        <v>56</v>
      </c>
      <c r="CW246" s="23" t="s">
        <v>56</v>
      </c>
      <c r="CX246" s="23" t="s">
        <v>56</v>
      </c>
      <c r="CY246" s="23" t="s">
        <v>56</v>
      </c>
      <c r="CZ246" s="23" t="s">
        <v>56</v>
      </c>
      <c r="DA246" s="23" t="s">
        <v>56</v>
      </c>
      <c r="DB246" s="728" t="s">
        <v>56</v>
      </c>
      <c r="DC246" s="10"/>
      <c r="DD246" s="692">
        <v>8.2940984970000002</v>
      </c>
      <c r="DE246" s="120"/>
      <c r="DF246" s="120"/>
      <c r="DG246" s="120"/>
      <c r="DH246" s="140"/>
      <c r="DI246" s="140"/>
      <c r="DJ246" s="140"/>
      <c r="DK246" s="140"/>
      <c r="DL246" s="548" t="s">
        <v>56</v>
      </c>
      <c r="DM246" s="548" t="s">
        <v>56</v>
      </c>
      <c r="DN246" s="203" t="s">
        <v>55</v>
      </c>
      <c r="DO246" s="700" t="s">
        <v>56</v>
      </c>
      <c r="DP246" s="713" t="s">
        <v>56</v>
      </c>
      <c r="DQ246" s="548" t="s">
        <v>56</v>
      </c>
      <c r="DR246" s="673" t="s">
        <v>56</v>
      </c>
      <c r="DS246" s="203" t="s">
        <v>56</v>
      </c>
      <c r="DT246" s="1160" t="s">
        <v>56</v>
      </c>
      <c r="DU246" s="711">
        <v>91.635408642061705</v>
      </c>
      <c r="DV246" s="711">
        <v>-45.351491396187285</v>
      </c>
      <c r="DW246" s="711">
        <v>92.127969257578798</v>
      </c>
      <c r="DX246" s="711">
        <v>-46.77455082058853</v>
      </c>
      <c r="DY246" s="710">
        <v>0.20673716646823995</v>
      </c>
      <c r="DZ246" s="710">
        <v>4.9584948433039816E-2</v>
      </c>
      <c r="EA246" s="710">
        <v>0.20669996338001301</v>
      </c>
      <c r="EB246" s="710">
        <v>4.4129081798675363E-2</v>
      </c>
      <c r="EC246" s="236"/>
      <c r="ED246" s="49"/>
      <c r="EE246" s="232"/>
      <c r="EF246" s="700">
        <v>280913</v>
      </c>
      <c r="EG246" s="712">
        <v>-110334</v>
      </c>
      <c r="EH246" s="44"/>
    </row>
    <row r="247" spans="1:138" ht="41.25" customHeight="1" x14ac:dyDescent="0.25">
      <c r="A247" s="871" t="s">
        <v>49</v>
      </c>
      <c r="B247" s="656" t="s">
        <v>50</v>
      </c>
      <c r="C247" s="656" t="s">
        <v>51</v>
      </c>
      <c r="D247" s="691" t="s">
        <v>1118</v>
      </c>
      <c r="E247" s="656" t="s">
        <v>1119</v>
      </c>
      <c r="F247" s="656" t="s">
        <v>1123</v>
      </c>
      <c r="G247" s="901" t="s">
        <v>1119</v>
      </c>
      <c r="H247" s="897" t="s">
        <v>55</v>
      </c>
      <c r="I247" s="17" t="s">
        <v>866</v>
      </c>
      <c r="J247" s="64">
        <v>13.8</v>
      </c>
      <c r="K247" s="665">
        <v>13.504800146614537</v>
      </c>
      <c r="L247" s="665">
        <v>7.0017045308910006</v>
      </c>
      <c r="M247" s="64">
        <v>1835</v>
      </c>
      <c r="N247" s="726">
        <v>13527087.65</v>
      </c>
      <c r="O247" s="548" t="s">
        <v>874</v>
      </c>
      <c r="P247" s="909">
        <v>3.4419313649999999</v>
      </c>
      <c r="Q247" s="203" t="s">
        <v>57</v>
      </c>
      <c r="R247" s="205" t="s">
        <v>57</v>
      </c>
      <c r="S247" s="490">
        <v>0</v>
      </c>
      <c r="T247" s="18">
        <v>0</v>
      </c>
      <c r="U247" s="548">
        <v>0</v>
      </c>
      <c r="V247" s="18">
        <v>0</v>
      </c>
      <c r="W247" s="64">
        <v>0</v>
      </c>
      <c r="X247" s="18">
        <v>0</v>
      </c>
      <c r="Y247" s="18">
        <v>0</v>
      </c>
      <c r="Z247" s="18">
        <v>0</v>
      </c>
      <c r="AA247" s="18">
        <v>0</v>
      </c>
      <c r="AB247" s="18">
        <v>0</v>
      </c>
      <c r="AC247" s="18">
        <v>0</v>
      </c>
      <c r="AD247" s="18">
        <v>0</v>
      </c>
      <c r="AE247" s="18">
        <v>0</v>
      </c>
      <c r="AF247" s="18">
        <v>0</v>
      </c>
      <c r="AG247" s="64">
        <v>0</v>
      </c>
      <c r="AH247" s="18">
        <v>0</v>
      </c>
      <c r="AI247" s="64">
        <v>0</v>
      </c>
      <c r="AJ247" s="18">
        <v>0</v>
      </c>
      <c r="AK247" s="18">
        <v>16</v>
      </c>
      <c r="AL247" s="64">
        <v>16</v>
      </c>
      <c r="AM247" s="18">
        <v>0</v>
      </c>
      <c r="AN247" s="18" t="s">
        <v>58</v>
      </c>
      <c r="AO247" s="18">
        <v>0</v>
      </c>
      <c r="AP247" s="64">
        <v>0</v>
      </c>
      <c r="AQ247" s="64">
        <v>16</v>
      </c>
      <c r="AR247" s="11">
        <v>16</v>
      </c>
      <c r="AS247" s="17">
        <v>0</v>
      </c>
      <c r="AT247" s="490">
        <v>0</v>
      </c>
      <c r="AU247" s="64">
        <v>0</v>
      </c>
      <c r="AV247" s="18">
        <v>0</v>
      </c>
      <c r="AW247" s="64">
        <v>0</v>
      </c>
      <c r="AX247" s="18">
        <v>0</v>
      </c>
      <c r="AY247" s="17">
        <v>0</v>
      </c>
      <c r="AZ247" s="490">
        <v>0</v>
      </c>
      <c r="BA247" s="17">
        <v>0</v>
      </c>
      <c r="BB247" s="18">
        <v>0</v>
      </c>
      <c r="BC247" s="17">
        <v>0</v>
      </c>
      <c r="BD247" s="18">
        <v>0</v>
      </c>
      <c r="BE247" s="17">
        <v>0</v>
      </c>
      <c r="BF247" s="18">
        <v>0</v>
      </c>
      <c r="BG247" s="17">
        <v>0</v>
      </c>
      <c r="BH247" s="18">
        <v>0</v>
      </c>
      <c r="BI247" s="17">
        <v>0</v>
      </c>
      <c r="BJ247" s="18">
        <v>0</v>
      </c>
      <c r="BK247" s="17">
        <v>194.92000000000002</v>
      </c>
      <c r="BL247" s="17">
        <v>194.92</v>
      </c>
      <c r="BM247" s="17">
        <v>0</v>
      </c>
      <c r="BN247" s="17" t="s">
        <v>58</v>
      </c>
      <c r="BO247" s="18">
        <v>0</v>
      </c>
      <c r="BP247" s="18">
        <v>0</v>
      </c>
      <c r="BQ247" s="64">
        <v>194.92000000000002</v>
      </c>
      <c r="BR247" s="18">
        <v>194.92</v>
      </c>
      <c r="BS247" s="729">
        <v>5.6630995603830121E-2</v>
      </c>
      <c r="BT247" s="17">
        <v>0</v>
      </c>
      <c r="BU247" s="17">
        <v>0</v>
      </c>
      <c r="BV247" s="17">
        <v>0</v>
      </c>
      <c r="BW247" s="17">
        <v>0</v>
      </c>
      <c r="BX247" s="17">
        <v>0</v>
      </c>
      <c r="BY247" s="17">
        <v>0</v>
      </c>
      <c r="BZ247" s="17">
        <v>0</v>
      </c>
      <c r="CA247" s="17">
        <v>0</v>
      </c>
      <c r="CB247" s="17">
        <v>0</v>
      </c>
      <c r="CC247" s="17">
        <v>0</v>
      </c>
      <c r="CD247" s="17">
        <v>0</v>
      </c>
      <c r="CE247" s="17">
        <v>0</v>
      </c>
      <c r="CF247" s="17">
        <v>0</v>
      </c>
      <c r="CG247" s="17">
        <v>0</v>
      </c>
      <c r="CH247" s="17">
        <v>0</v>
      </c>
      <c r="CI247" s="17">
        <v>0</v>
      </c>
      <c r="CJ247" s="17">
        <v>0</v>
      </c>
      <c r="CK247" s="17">
        <v>0</v>
      </c>
      <c r="CL247" s="702">
        <v>228804.89280000003</v>
      </c>
      <c r="CM247" s="702">
        <v>228804.8928</v>
      </c>
      <c r="CN247" s="702">
        <v>0</v>
      </c>
      <c r="CO247" s="702">
        <v>0</v>
      </c>
      <c r="CP247" s="702">
        <v>0</v>
      </c>
      <c r="CQ247" s="702">
        <v>0</v>
      </c>
      <c r="CR247" s="704">
        <v>228804.89280000003</v>
      </c>
      <c r="CS247" s="703">
        <v>228804.8928</v>
      </c>
      <c r="CT247" s="23">
        <v>1</v>
      </c>
      <c r="CU247" s="23">
        <v>4</v>
      </c>
      <c r="CV247" s="23" t="s">
        <v>1119</v>
      </c>
      <c r="CW247" s="23">
        <v>4</v>
      </c>
      <c r="CX247" s="23">
        <v>24</v>
      </c>
      <c r="CY247" s="23">
        <v>0</v>
      </c>
      <c r="CZ247" s="23">
        <v>0</v>
      </c>
      <c r="DA247" s="23" t="s">
        <v>905</v>
      </c>
      <c r="DB247" s="728" t="s">
        <v>56</v>
      </c>
      <c r="DC247" s="10"/>
      <c r="DD247" s="692">
        <v>3.4419313649999999</v>
      </c>
      <c r="DE247" s="120"/>
      <c r="DF247" s="120"/>
      <c r="DG247" s="120"/>
      <c r="DH247" s="140"/>
      <c r="DI247" s="140"/>
      <c r="DJ247" s="140"/>
      <c r="DK247" s="140"/>
      <c r="DL247" s="548" t="s">
        <v>56</v>
      </c>
      <c r="DM247" s="548" t="s">
        <v>56</v>
      </c>
      <c r="DN247" s="203" t="s">
        <v>55</v>
      </c>
      <c r="DO247" s="700" t="s">
        <v>56</v>
      </c>
      <c r="DP247" s="713" t="s">
        <v>56</v>
      </c>
      <c r="DQ247" s="548" t="s">
        <v>56</v>
      </c>
      <c r="DR247" s="673" t="s">
        <v>56</v>
      </c>
      <c r="DS247" s="203" t="s">
        <v>56</v>
      </c>
      <c r="DT247" s="1160" t="s">
        <v>56</v>
      </c>
      <c r="DU247" s="711">
        <v>109.46143057503507</v>
      </c>
      <c r="DV247" s="711">
        <v>-74.535129505256194</v>
      </c>
      <c r="DW247" s="711">
        <v>107.48874288235599</v>
      </c>
      <c r="DX247" s="711">
        <v>-73.194346561985355</v>
      </c>
      <c r="DY247" s="710">
        <v>1.5977559607293128</v>
      </c>
      <c r="DZ247" s="710">
        <v>-1.0198577909156481</v>
      </c>
      <c r="EA247" s="710">
        <v>1.6148840215848199</v>
      </c>
      <c r="EB247" s="710">
        <v>-1.0383669846375112</v>
      </c>
      <c r="EC247" s="236"/>
      <c r="ED247" s="49"/>
      <c r="EE247" s="232"/>
      <c r="EF247" s="700">
        <v>148061</v>
      </c>
      <c r="EG247" s="712">
        <v>-114925.33333333334</v>
      </c>
      <c r="EH247" s="44"/>
    </row>
    <row r="248" spans="1:138" ht="41.25" customHeight="1" x14ac:dyDescent="0.25">
      <c r="A248" s="871" t="s">
        <v>49</v>
      </c>
      <c r="B248" s="656" t="s">
        <v>50</v>
      </c>
      <c r="C248" s="656" t="s">
        <v>51</v>
      </c>
      <c r="D248" s="691" t="s">
        <v>1118</v>
      </c>
      <c r="E248" s="656" t="s">
        <v>1119</v>
      </c>
      <c r="F248" s="656" t="s">
        <v>1124</v>
      </c>
      <c r="G248" s="901" t="s">
        <v>1119</v>
      </c>
      <c r="H248" s="897" t="s">
        <v>55</v>
      </c>
      <c r="I248" s="17" t="s">
        <v>866</v>
      </c>
      <c r="J248" s="64">
        <v>13.8</v>
      </c>
      <c r="K248" s="665">
        <v>14.341380686670306</v>
      </c>
      <c r="L248" s="665">
        <v>10.643560583922001</v>
      </c>
      <c r="M248" s="64">
        <v>2448</v>
      </c>
      <c r="N248" s="726">
        <v>30060194.77</v>
      </c>
      <c r="O248" s="548" t="s">
        <v>874</v>
      </c>
      <c r="P248" s="909">
        <v>7.6487363659999996</v>
      </c>
      <c r="Q248" s="203" t="s">
        <v>57</v>
      </c>
      <c r="R248" s="205" t="s">
        <v>57</v>
      </c>
      <c r="S248" s="490">
        <v>0</v>
      </c>
      <c r="T248" s="18">
        <v>0</v>
      </c>
      <c r="U248" s="548">
        <v>0</v>
      </c>
      <c r="V248" s="18">
        <v>0</v>
      </c>
      <c r="W248" s="64">
        <v>0</v>
      </c>
      <c r="X248" s="18">
        <v>0</v>
      </c>
      <c r="Y248" s="18">
        <v>0</v>
      </c>
      <c r="Z248" s="18">
        <v>0</v>
      </c>
      <c r="AA248" s="18">
        <v>0</v>
      </c>
      <c r="AB248" s="18">
        <v>0</v>
      </c>
      <c r="AC248" s="18">
        <v>0</v>
      </c>
      <c r="AD248" s="18">
        <v>0</v>
      </c>
      <c r="AE248" s="18">
        <v>0</v>
      </c>
      <c r="AF248" s="18">
        <v>0</v>
      </c>
      <c r="AG248" s="64">
        <v>0</v>
      </c>
      <c r="AH248" s="18">
        <v>0</v>
      </c>
      <c r="AI248" s="64">
        <v>0</v>
      </c>
      <c r="AJ248" s="18">
        <v>0</v>
      </c>
      <c r="AK248" s="18">
        <v>49</v>
      </c>
      <c r="AL248" s="64">
        <v>48</v>
      </c>
      <c r="AM248" s="18">
        <v>0</v>
      </c>
      <c r="AN248" s="18" t="s">
        <v>58</v>
      </c>
      <c r="AO248" s="18">
        <v>0</v>
      </c>
      <c r="AP248" s="64">
        <v>0</v>
      </c>
      <c r="AQ248" s="64">
        <v>49</v>
      </c>
      <c r="AR248" s="11">
        <v>48</v>
      </c>
      <c r="AS248" s="17">
        <v>0</v>
      </c>
      <c r="AT248" s="490">
        <v>0</v>
      </c>
      <c r="AU248" s="64">
        <v>0</v>
      </c>
      <c r="AV248" s="18">
        <v>0</v>
      </c>
      <c r="AW248" s="64">
        <v>0</v>
      </c>
      <c r="AX248" s="18">
        <v>0</v>
      </c>
      <c r="AY248" s="17">
        <v>0</v>
      </c>
      <c r="AZ248" s="490">
        <v>0</v>
      </c>
      <c r="BA248" s="17">
        <v>0</v>
      </c>
      <c r="BB248" s="18">
        <v>0</v>
      </c>
      <c r="BC248" s="17">
        <v>0</v>
      </c>
      <c r="BD248" s="18">
        <v>0</v>
      </c>
      <c r="BE248" s="17">
        <v>0</v>
      </c>
      <c r="BF248" s="18">
        <v>0</v>
      </c>
      <c r="BG248" s="17">
        <v>0</v>
      </c>
      <c r="BH248" s="18">
        <v>0</v>
      </c>
      <c r="BI248" s="17">
        <v>0</v>
      </c>
      <c r="BJ248" s="18">
        <v>0</v>
      </c>
      <c r="BK248" s="17">
        <v>453.50000000000006</v>
      </c>
      <c r="BL248" s="17">
        <v>449.70000000000005</v>
      </c>
      <c r="BM248" s="17">
        <v>0</v>
      </c>
      <c r="BN248" s="17" t="s">
        <v>58</v>
      </c>
      <c r="BO248" s="18">
        <v>0</v>
      </c>
      <c r="BP248" s="18">
        <v>0</v>
      </c>
      <c r="BQ248" s="64">
        <v>453.50000000000006</v>
      </c>
      <c r="BR248" s="18">
        <v>449.70000000000005</v>
      </c>
      <c r="BS248" s="729">
        <v>5.9290839466750171E-2</v>
      </c>
      <c r="BT248" s="17">
        <v>0</v>
      </c>
      <c r="BU248" s="17">
        <v>0</v>
      </c>
      <c r="BV248" s="17">
        <v>0</v>
      </c>
      <c r="BW248" s="17">
        <v>0</v>
      </c>
      <c r="BX248" s="17">
        <v>0</v>
      </c>
      <c r="BY248" s="17">
        <v>0</v>
      </c>
      <c r="BZ248" s="17">
        <v>0</v>
      </c>
      <c r="CA248" s="17">
        <v>0</v>
      </c>
      <c r="CB248" s="17">
        <v>0</v>
      </c>
      <c r="CC248" s="17">
        <v>0</v>
      </c>
      <c r="CD248" s="17">
        <v>0</v>
      </c>
      <c r="CE248" s="17">
        <v>0</v>
      </c>
      <c r="CF248" s="17">
        <v>0</v>
      </c>
      <c r="CG248" s="17">
        <v>0</v>
      </c>
      <c r="CH248" s="17">
        <v>0</v>
      </c>
      <c r="CI248" s="17">
        <v>0</v>
      </c>
      <c r="CJ248" s="17">
        <v>0</v>
      </c>
      <c r="CK248" s="17">
        <v>0</v>
      </c>
      <c r="CL248" s="702">
        <v>532336.44000000006</v>
      </c>
      <c r="CM248" s="702">
        <v>527875.84800000011</v>
      </c>
      <c r="CN248" s="702">
        <v>0</v>
      </c>
      <c r="CO248" s="702">
        <v>0</v>
      </c>
      <c r="CP248" s="702">
        <v>0</v>
      </c>
      <c r="CQ248" s="702">
        <v>0</v>
      </c>
      <c r="CR248" s="704">
        <v>532336.44000000006</v>
      </c>
      <c r="CS248" s="703">
        <v>527875.84800000011</v>
      </c>
      <c r="CT248" s="23" t="s">
        <v>56</v>
      </c>
      <c r="CU248" s="23" t="s">
        <v>56</v>
      </c>
      <c r="CV248" s="23" t="s">
        <v>56</v>
      </c>
      <c r="CW248" s="23" t="s">
        <v>56</v>
      </c>
      <c r="CX248" s="23" t="s">
        <v>56</v>
      </c>
      <c r="CY248" s="23" t="s">
        <v>56</v>
      </c>
      <c r="CZ248" s="23" t="s">
        <v>56</v>
      </c>
      <c r="DA248" s="23" t="s">
        <v>56</v>
      </c>
      <c r="DB248" s="728" t="s">
        <v>56</v>
      </c>
      <c r="DC248" s="10"/>
      <c r="DD248" s="692">
        <v>7.6487363659999996</v>
      </c>
      <c r="DE248" s="120"/>
      <c r="DF248" s="120"/>
      <c r="DG248" s="120"/>
      <c r="DH248" s="140"/>
      <c r="DI248" s="140"/>
      <c r="DJ248" s="140"/>
      <c r="DK248" s="140"/>
      <c r="DL248" s="548" t="s">
        <v>56</v>
      </c>
      <c r="DM248" s="548" t="s">
        <v>56</v>
      </c>
      <c r="DN248" s="203" t="s">
        <v>55</v>
      </c>
      <c r="DO248" s="700" t="s">
        <v>56</v>
      </c>
      <c r="DP248" s="713" t="s">
        <v>56</v>
      </c>
      <c r="DQ248" s="548" t="s">
        <v>56</v>
      </c>
      <c r="DR248" s="673" t="s">
        <v>56</v>
      </c>
      <c r="DS248" s="203" t="s">
        <v>56</v>
      </c>
      <c r="DT248" s="1160" t="s">
        <v>56</v>
      </c>
      <c r="DU248" s="711">
        <v>70.056502890173306</v>
      </c>
      <c r="DV248" s="711">
        <v>-53.206195180690784</v>
      </c>
      <c r="DW248" s="711">
        <v>70.560790312784903</v>
      </c>
      <c r="DX248" s="711">
        <v>-54.220696629315356</v>
      </c>
      <c r="DY248" s="710">
        <v>1.179190751445085</v>
      </c>
      <c r="DZ248" s="710">
        <v>-1.0586587808474877</v>
      </c>
      <c r="EA248" s="710">
        <v>1.1763412137176801</v>
      </c>
      <c r="EB248" s="710">
        <v>-1.0559591737771539</v>
      </c>
      <c r="EC248" s="236"/>
      <c r="ED248" s="49"/>
      <c r="EE248" s="232"/>
      <c r="EF248" s="700">
        <v>139429</v>
      </c>
      <c r="EG248" s="712">
        <v>-139429</v>
      </c>
      <c r="EH248" s="44"/>
    </row>
    <row r="249" spans="1:138" ht="41.25" customHeight="1" x14ac:dyDescent="0.25">
      <c r="A249" s="871" t="s">
        <v>49</v>
      </c>
      <c r="B249" s="656" t="s">
        <v>50</v>
      </c>
      <c r="C249" s="656" t="s">
        <v>51</v>
      </c>
      <c r="D249" s="691" t="s">
        <v>1118</v>
      </c>
      <c r="E249" s="656" t="s">
        <v>1119</v>
      </c>
      <c r="F249" s="656" t="s">
        <v>1125</v>
      </c>
      <c r="G249" s="901" t="s">
        <v>1119</v>
      </c>
      <c r="H249" s="897" t="s">
        <v>55</v>
      </c>
      <c r="I249" s="17" t="s">
        <v>860</v>
      </c>
      <c r="J249" s="64">
        <v>13.8</v>
      </c>
      <c r="K249" s="665">
        <v>8.891656025735589</v>
      </c>
      <c r="L249" s="665">
        <v>9.3291666472620012</v>
      </c>
      <c r="M249" s="64">
        <v>1985</v>
      </c>
      <c r="N249" s="726">
        <v>30905637.75</v>
      </c>
      <c r="O249" s="548" t="s">
        <v>874</v>
      </c>
      <c r="P249" s="909">
        <v>7.8638570769999996</v>
      </c>
      <c r="Q249" s="203" t="s">
        <v>57</v>
      </c>
      <c r="R249" s="205" t="s">
        <v>57</v>
      </c>
      <c r="S249" s="490">
        <v>0</v>
      </c>
      <c r="T249" s="18">
        <v>0</v>
      </c>
      <c r="U249" s="548">
        <v>0</v>
      </c>
      <c r="V249" s="18">
        <v>0</v>
      </c>
      <c r="W249" s="64">
        <v>0</v>
      </c>
      <c r="X249" s="18">
        <v>0</v>
      </c>
      <c r="Y249" s="18">
        <v>0</v>
      </c>
      <c r="Z249" s="18">
        <v>0</v>
      </c>
      <c r="AA249" s="18">
        <v>0</v>
      </c>
      <c r="AB249" s="18">
        <v>0</v>
      </c>
      <c r="AC249" s="18">
        <v>0</v>
      </c>
      <c r="AD249" s="18">
        <v>0</v>
      </c>
      <c r="AE249" s="18">
        <v>0</v>
      </c>
      <c r="AF249" s="18">
        <v>0</v>
      </c>
      <c r="AG249" s="64">
        <v>1</v>
      </c>
      <c r="AH249" s="18">
        <v>1</v>
      </c>
      <c r="AI249" s="64">
        <v>0</v>
      </c>
      <c r="AJ249" s="18">
        <v>0</v>
      </c>
      <c r="AK249" s="18">
        <v>66</v>
      </c>
      <c r="AL249" s="64">
        <v>65</v>
      </c>
      <c r="AM249" s="18">
        <v>1</v>
      </c>
      <c r="AN249" s="18">
        <v>1</v>
      </c>
      <c r="AO249" s="18">
        <v>0</v>
      </c>
      <c r="AP249" s="64">
        <v>0</v>
      </c>
      <c r="AQ249" s="64">
        <v>68</v>
      </c>
      <c r="AR249" s="11">
        <v>67</v>
      </c>
      <c r="AS249" s="17">
        <v>0</v>
      </c>
      <c r="AT249" s="490">
        <v>0</v>
      </c>
      <c r="AU249" s="64">
        <v>0</v>
      </c>
      <c r="AV249" s="18">
        <v>0</v>
      </c>
      <c r="AW249" s="64">
        <v>0</v>
      </c>
      <c r="AX249" s="18">
        <v>0</v>
      </c>
      <c r="AY249" s="17">
        <v>0</v>
      </c>
      <c r="AZ249" s="490">
        <v>0</v>
      </c>
      <c r="BA249" s="17">
        <v>0</v>
      </c>
      <c r="BB249" s="18">
        <v>0</v>
      </c>
      <c r="BC249" s="17">
        <v>0</v>
      </c>
      <c r="BD249" s="18">
        <v>0</v>
      </c>
      <c r="BE249" s="17">
        <v>0</v>
      </c>
      <c r="BF249" s="18">
        <v>0</v>
      </c>
      <c r="BG249" s="17">
        <v>60</v>
      </c>
      <c r="BH249" s="18">
        <v>60</v>
      </c>
      <c r="BI249" s="17">
        <v>0</v>
      </c>
      <c r="BJ249" s="18">
        <v>0</v>
      </c>
      <c r="BK249" s="17">
        <v>566.95000000000016</v>
      </c>
      <c r="BL249" s="17">
        <v>559.35000000000014</v>
      </c>
      <c r="BM249" s="17">
        <v>7.6</v>
      </c>
      <c r="BN249" s="17">
        <v>7.6</v>
      </c>
      <c r="BO249" s="18">
        <v>0</v>
      </c>
      <c r="BP249" s="18">
        <v>0</v>
      </c>
      <c r="BQ249" s="64">
        <v>634.55000000000018</v>
      </c>
      <c r="BR249" s="18">
        <v>626.95000000000016</v>
      </c>
      <c r="BS249" s="729">
        <v>8.0691954824041137E-2</v>
      </c>
      <c r="BT249" s="17">
        <v>0</v>
      </c>
      <c r="BU249" s="17">
        <v>0</v>
      </c>
      <c r="BV249" s="17">
        <v>0</v>
      </c>
      <c r="BW249" s="17">
        <v>0</v>
      </c>
      <c r="BX249" s="17">
        <v>0</v>
      </c>
      <c r="BY249" s="17">
        <v>0</v>
      </c>
      <c r="BZ249" s="17">
        <v>0</v>
      </c>
      <c r="CA249" s="17">
        <v>0</v>
      </c>
      <c r="CB249" s="17">
        <v>0</v>
      </c>
      <c r="CC249" s="17">
        <v>0</v>
      </c>
      <c r="CD249" s="17">
        <v>0</v>
      </c>
      <c r="CE249" s="17">
        <v>0</v>
      </c>
      <c r="CF249" s="17">
        <v>0</v>
      </c>
      <c r="CG249" s="17">
        <v>0</v>
      </c>
      <c r="CH249" s="17">
        <v>302745.59999999998</v>
      </c>
      <c r="CI249" s="17">
        <v>302745.59999999998</v>
      </c>
      <c r="CJ249" s="17">
        <v>0</v>
      </c>
      <c r="CK249" s="17">
        <v>0</v>
      </c>
      <c r="CL249" s="702">
        <v>665508.58800000022</v>
      </c>
      <c r="CM249" s="702">
        <v>656587.40400000021</v>
      </c>
      <c r="CN249" s="702">
        <v>8921.1839999999993</v>
      </c>
      <c r="CO249" s="702">
        <v>8921.1839999999993</v>
      </c>
      <c r="CP249" s="702">
        <v>0</v>
      </c>
      <c r="CQ249" s="702">
        <v>0</v>
      </c>
      <c r="CR249" s="704">
        <v>977175.37200000021</v>
      </c>
      <c r="CS249" s="703">
        <v>968254.1880000002</v>
      </c>
      <c r="CT249" s="23" t="s">
        <v>56</v>
      </c>
      <c r="CU249" s="23" t="s">
        <v>56</v>
      </c>
      <c r="CV249" s="23" t="s">
        <v>56</v>
      </c>
      <c r="CW249" s="23" t="s">
        <v>56</v>
      </c>
      <c r="CX249" s="23" t="s">
        <v>56</v>
      </c>
      <c r="CY249" s="23" t="s">
        <v>56</v>
      </c>
      <c r="CZ249" s="23" t="s">
        <v>56</v>
      </c>
      <c r="DA249" s="23" t="s">
        <v>56</v>
      </c>
      <c r="DB249" s="728" t="s">
        <v>56</v>
      </c>
      <c r="DC249" s="10"/>
      <c r="DD249" s="692">
        <v>7.8638570769999996</v>
      </c>
      <c r="DE249" s="120"/>
      <c r="DF249" s="120"/>
      <c r="DG249" s="120"/>
      <c r="DH249" s="140"/>
      <c r="DI249" s="140"/>
      <c r="DJ249" s="140"/>
      <c r="DK249" s="140"/>
      <c r="DL249" s="548" t="s">
        <v>56</v>
      </c>
      <c r="DM249" s="548" t="s">
        <v>56</v>
      </c>
      <c r="DN249" s="203" t="s">
        <v>55</v>
      </c>
      <c r="DO249" s="700" t="s">
        <v>56</v>
      </c>
      <c r="DP249" s="713" t="s">
        <v>56</v>
      </c>
      <c r="DQ249" s="548" t="s">
        <v>56</v>
      </c>
      <c r="DR249" s="673" t="s">
        <v>56</v>
      </c>
      <c r="DS249" s="203" t="s">
        <v>56</v>
      </c>
      <c r="DT249" s="1160" t="s">
        <v>56</v>
      </c>
      <c r="DU249" s="711">
        <v>2.79989725147701</v>
      </c>
      <c r="DV249" s="711">
        <v>10.636419647010459</v>
      </c>
      <c r="DW249" s="711">
        <v>2.8235985810613502</v>
      </c>
      <c r="DX249" s="711">
        <v>10.615515331938516</v>
      </c>
      <c r="DY249" s="710">
        <v>4.5723092730542002E-2</v>
      </c>
      <c r="DZ249" s="710">
        <v>0.11594279789539297</v>
      </c>
      <c r="EA249" s="710">
        <v>4.56898061000953E-2</v>
      </c>
      <c r="EB249" s="710">
        <v>0.1160350814343977</v>
      </c>
      <c r="EC249" s="236"/>
      <c r="ED249" s="49"/>
      <c r="EE249" s="232"/>
      <c r="EF249" s="700">
        <v>0</v>
      </c>
      <c r="EG249" s="712">
        <v>0</v>
      </c>
      <c r="EH249" s="44"/>
    </row>
    <row r="250" spans="1:138" ht="41.25" customHeight="1" x14ac:dyDescent="0.25">
      <c r="A250" s="871" t="s">
        <v>49</v>
      </c>
      <c r="B250" s="656" t="s">
        <v>50</v>
      </c>
      <c r="C250" s="656" t="s">
        <v>51</v>
      </c>
      <c r="D250" s="691" t="s">
        <v>1118</v>
      </c>
      <c r="E250" s="656" t="s">
        <v>1119</v>
      </c>
      <c r="F250" s="656" t="s">
        <v>1126</v>
      </c>
      <c r="G250" s="901" t="s">
        <v>1119</v>
      </c>
      <c r="H250" s="897" t="s">
        <v>55</v>
      </c>
      <c r="I250" s="17" t="s">
        <v>860</v>
      </c>
      <c r="J250" s="64">
        <v>13.8</v>
      </c>
      <c r="K250" s="665">
        <v>9.2023859406134445</v>
      </c>
      <c r="L250" s="665">
        <v>18.607954506750001</v>
      </c>
      <c r="M250" s="64">
        <v>4708</v>
      </c>
      <c r="N250" s="726">
        <v>31657142.619999997</v>
      </c>
      <c r="O250" s="548" t="s">
        <v>874</v>
      </c>
      <c r="P250" s="909">
        <v>8.0550754859999998</v>
      </c>
      <c r="Q250" s="203" t="s">
        <v>57</v>
      </c>
      <c r="R250" s="205" t="s">
        <v>57</v>
      </c>
      <c r="S250" s="490">
        <v>0</v>
      </c>
      <c r="T250" s="18">
        <v>0</v>
      </c>
      <c r="U250" s="548">
        <v>0</v>
      </c>
      <c r="V250" s="18">
        <v>0</v>
      </c>
      <c r="W250" s="64">
        <v>0</v>
      </c>
      <c r="X250" s="18">
        <v>0</v>
      </c>
      <c r="Y250" s="18">
        <v>0</v>
      </c>
      <c r="Z250" s="18">
        <v>0</v>
      </c>
      <c r="AA250" s="18">
        <v>0</v>
      </c>
      <c r="AB250" s="18">
        <v>0</v>
      </c>
      <c r="AC250" s="18">
        <v>0</v>
      </c>
      <c r="AD250" s="18">
        <v>0</v>
      </c>
      <c r="AE250" s="18">
        <v>0</v>
      </c>
      <c r="AF250" s="18">
        <v>0</v>
      </c>
      <c r="AG250" s="64">
        <v>0</v>
      </c>
      <c r="AH250" s="18">
        <v>0</v>
      </c>
      <c r="AI250" s="64">
        <v>0</v>
      </c>
      <c r="AJ250" s="18">
        <v>0</v>
      </c>
      <c r="AK250" s="18">
        <v>159</v>
      </c>
      <c r="AL250" s="64">
        <v>157</v>
      </c>
      <c r="AM250" s="18">
        <v>0</v>
      </c>
      <c r="AN250" s="18" t="s">
        <v>58</v>
      </c>
      <c r="AO250" s="18">
        <v>0</v>
      </c>
      <c r="AP250" s="64">
        <v>0</v>
      </c>
      <c r="AQ250" s="64">
        <v>159</v>
      </c>
      <c r="AR250" s="11">
        <v>157</v>
      </c>
      <c r="AS250" s="17">
        <v>0</v>
      </c>
      <c r="AT250" s="490">
        <v>0</v>
      </c>
      <c r="AU250" s="64">
        <v>0</v>
      </c>
      <c r="AV250" s="18">
        <v>0</v>
      </c>
      <c r="AW250" s="64">
        <v>0</v>
      </c>
      <c r="AX250" s="18">
        <v>0</v>
      </c>
      <c r="AY250" s="17">
        <v>0</v>
      </c>
      <c r="AZ250" s="490">
        <v>0</v>
      </c>
      <c r="BA250" s="17">
        <v>0</v>
      </c>
      <c r="BB250" s="18">
        <v>0</v>
      </c>
      <c r="BC250" s="17">
        <v>0</v>
      </c>
      <c r="BD250" s="18">
        <v>0</v>
      </c>
      <c r="BE250" s="17">
        <v>0</v>
      </c>
      <c r="BF250" s="18">
        <v>0</v>
      </c>
      <c r="BG250" s="17">
        <v>0</v>
      </c>
      <c r="BH250" s="18">
        <v>0</v>
      </c>
      <c r="BI250" s="17">
        <v>0</v>
      </c>
      <c r="BJ250" s="18">
        <v>0</v>
      </c>
      <c r="BK250" s="17">
        <v>1278.3859999999991</v>
      </c>
      <c r="BL250" s="17">
        <v>1264.556</v>
      </c>
      <c r="BM250" s="17">
        <v>0</v>
      </c>
      <c r="BN250" s="17" t="s">
        <v>58</v>
      </c>
      <c r="BO250" s="18">
        <v>0</v>
      </c>
      <c r="BP250" s="18">
        <v>0</v>
      </c>
      <c r="BQ250" s="64">
        <v>1278.3859999999991</v>
      </c>
      <c r="BR250" s="18">
        <v>1264.556</v>
      </c>
      <c r="BS250" s="729">
        <v>0.15870565114155397</v>
      </c>
      <c r="BT250" s="17">
        <v>0</v>
      </c>
      <c r="BU250" s="17">
        <v>0</v>
      </c>
      <c r="BV250" s="17">
        <v>0</v>
      </c>
      <c r="BW250" s="17">
        <v>0</v>
      </c>
      <c r="BX250" s="17">
        <v>0</v>
      </c>
      <c r="BY250" s="17">
        <v>0</v>
      </c>
      <c r="BZ250" s="17">
        <v>0</v>
      </c>
      <c r="CA250" s="17">
        <v>0</v>
      </c>
      <c r="CB250" s="17">
        <v>0</v>
      </c>
      <c r="CC250" s="17">
        <v>0</v>
      </c>
      <c r="CD250" s="17">
        <v>0</v>
      </c>
      <c r="CE250" s="17">
        <v>0</v>
      </c>
      <c r="CF250" s="17">
        <v>0</v>
      </c>
      <c r="CG250" s="17">
        <v>0</v>
      </c>
      <c r="CH250" s="17">
        <v>0</v>
      </c>
      <c r="CI250" s="17">
        <v>0</v>
      </c>
      <c r="CJ250" s="17">
        <v>0</v>
      </c>
      <c r="CK250" s="17">
        <v>0</v>
      </c>
      <c r="CL250" s="702">
        <v>1500620.622239999</v>
      </c>
      <c r="CM250" s="702">
        <v>1484386.4150400001</v>
      </c>
      <c r="CN250" s="702">
        <v>0</v>
      </c>
      <c r="CO250" s="702">
        <v>0</v>
      </c>
      <c r="CP250" s="702">
        <v>0</v>
      </c>
      <c r="CQ250" s="702">
        <v>0</v>
      </c>
      <c r="CR250" s="704">
        <v>1500620.622239999</v>
      </c>
      <c r="CS250" s="703">
        <v>1484386.4150400001</v>
      </c>
      <c r="CT250" s="23" t="s">
        <v>56</v>
      </c>
      <c r="CU250" s="23" t="s">
        <v>56</v>
      </c>
      <c r="CV250" s="23" t="s">
        <v>56</v>
      </c>
      <c r="CW250" s="23" t="s">
        <v>56</v>
      </c>
      <c r="CX250" s="23" t="s">
        <v>56</v>
      </c>
      <c r="CY250" s="23" t="s">
        <v>56</v>
      </c>
      <c r="CZ250" s="23" t="s">
        <v>56</v>
      </c>
      <c r="DA250" s="23" t="s">
        <v>56</v>
      </c>
      <c r="DB250" s="728" t="s">
        <v>56</v>
      </c>
      <c r="DC250" s="10"/>
      <c r="DD250" s="692">
        <v>8.0550754859999998</v>
      </c>
      <c r="DE250" s="120"/>
      <c r="DF250" s="120"/>
      <c r="DG250" s="120"/>
      <c r="DH250" s="140"/>
      <c r="DI250" s="140"/>
      <c r="DJ250" s="140"/>
      <c r="DK250" s="140"/>
      <c r="DL250" s="548" t="s">
        <v>56</v>
      </c>
      <c r="DM250" s="548" t="s">
        <v>56</v>
      </c>
      <c r="DN250" s="203" t="s">
        <v>55</v>
      </c>
      <c r="DO250" s="700" t="s">
        <v>56</v>
      </c>
      <c r="DP250" s="713" t="s">
        <v>56</v>
      </c>
      <c r="DQ250" s="548" t="s">
        <v>56</v>
      </c>
      <c r="DR250" s="673" t="s">
        <v>56</v>
      </c>
      <c r="DS250" s="203" t="s">
        <v>56</v>
      </c>
      <c r="DT250" s="1160" t="s">
        <v>56</v>
      </c>
      <c r="DU250" s="711">
        <v>1.5995871272164253</v>
      </c>
      <c r="DV250" s="711">
        <v>61.815119770931481</v>
      </c>
      <c r="DW250" s="711">
        <v>1.61249597369941</v>
      </c>
      <c r="DX250" s="711">
        <v>61.301463940063449</v>
      </c>
      <c r="DY250" s="710">
        <v>3.4062004644818795E-2</v>
      </c>
      <c r="DZ250" s="710">
        <v>0.55201926042336602</v>
      </c>
      <c r="EA250" s="710">
        <v>3.3935659607581201E-2</v>
      </c>
      <c r="EB250" s="710">
        <v>0.55193896969613454</v>
      </c>
      <c r="EC250" s="236"/>
      <c r="ED250" s="49"/>
      <c r="EE250" s="232"/>
      <c r="EF250" s="700">
        <v>0</v>
      </c>
      <c r="EG250" s="712">
        <v>5714.666666666667</v>
      </c>
      <c r="EH250" s="44"/>
    </row>
    <row r="251" spans="1:138" ht="41.25" customHeight="1" x14ac:dyDescent="0.25">
      <c r="A251" s="871" t="s">
        <v>49</v>
      </c>
      <c r="B251" s="656" t="s">
        <v>50</v>
      </c>
      <c r="C251" s="656" t="s">
        <v>51</v>
      </c>
      <c r="D251" s="691" t="s">
        <v>1127</v>
      </c>
      <c r="E251" s="656" t="s">
        <v>1119</v>
      </c>
      <c r="F251" s="656" t="s">
        <v>1128</v>
      </c>
      <c r="G251" s="901" t="s">
        <v>1119</v>
      </c>
      <c r="H251" s="897" t="s">
        <v>55</v>
      </c>
      <c r="I251" s="17" t="s">
        <v>860</v>
      </c>
      <c r="J251" s="64">
        <v>13.8</v>
      </c>
      <c r="K251" s="665">
        <v>11.449202248191792</v>
      </c>
      <c r="L251" s="665">
        <v>12.187310580711001</v>
      </c>
      <c r="M251" s="64">
        <v>3210</v>
      </c>
      <c r="N251" s="726">
        <v>32120104.009999998</v>
      </c>
      <c r="O251" s="548" t="s">
        <v>863</v>
      </c>
      <c r="P251" s="909">
        <v>6.8280906940000001</v>
      </c>
      <c r="Q251" s="203" t="s">
        <v>57</v>
      </c>
      <c r="R251" s="205" t="s">
        <v>57</v>
      </c>
      <c r="S251" s="490">
        <v>0</v>
      </c>
      <c r="T251" s="18">
        <v>0</v>
      </c>
      <c r="U251" s="548">
        <v>0</v>
      </c>
      <c r="V251" s="18">
        <v>0</v>
      </c>
      <c r="W251" s="64">
        <v>0</v>
      </c>
      <c r="X251" s="18">
        <v>0</v>
      </c>
      <c r="Y251" s="18">
        <v>0</v>
      </c>
      <c r="Z251" s="18">
        <v>0</v>
      </c>
      <c r="AA251" s="18">
        <v>0</v>
      </c>
      <c r="AB251" s="18">
        <v>0</v>
      </c>
      <c r="AC251" s="18">
        <v>0</v>
      </c>
      <c r="AD251" s="18">
        <v>0</v>
      </c>
      <c r="AE251" s="18">
        <v>0</v>
      </c>
      <c r="AF251" s="18">
        <v>0</v>
      </c>
      <c r="AG251" s="64">
        <v>0</v>
      </c>
      <c r="AH251" s="18">
        <v>0</v>
      </c>
      <c r="AI251" s="64">
        <v>0</v>
      </c>
      <c r="AJ251" s="18">
        <v>0</v>
      </c>
      <c r="AK251" s="18">
        <v>123</v>
      </c>
      <c r="AL251" s="64">
        <v>122</v>
      </c>
      <c r="AM251" s="18">
        <v>1</v>
      </c>
      <c r="AN251" s="18">
        <v>1</v>
      </c>
      <c r="AO251" s="18">
        <v>0</v>
      </c>
      <c r="AP251" s="64">
        <v>0</v>
      </c>
      <c r="AQ251" s="64">
        <v>124</v>
      </c>
      <c r="AR251" s="11">
        <v>123</v>
      </c>
      <c r="AS251" s="17">
        <v>0</v>
      </c>
      <c r="AT251" s="490">
        <v>0</v>
      </c>
      <c r="AU251" s="64">
        <v>0</v>
      </c>
      <c r="AV251" s="18">
        <v>0</v>
      </c>
      <c r="AW251" s="64">
        <v>0</v>
      </c>
      <c r="AX251" s="18">
        <v>0</v>
      </c>
      <c r="AY251" s="17">
        <v>0</v>
      </c>
      <c r="AZ251" s="490">
        <v>0</v>
      </c>
      <c r="BA251" s="17">
        <v>0</v>
      </c>
      <c r="BB251" s="18">
        <v>0</v>
      </c>
      <c r="BC251" s="17">
        <v>0</v>
      </c>
      <c r="BD251" s="18">
        <v>0</v>
      </c>
      <c r="BE251" s="17">
        <v>0</v>
      </c>
      <c r="BF251" s="18">
        <v>0</v>
      </c>
      <c r="BG251" s="17">
        <v>0</v>
      </c>
      <c r="BH251" s="18">
        <v>0</v>
      </c>
      <c r="BI251" s="17">
        <v>0</v>
      </c>
      <c r="BJ251" s="18">
        <v>0</v>
      </c>
      <c r="BK251" s="17">
        <v>1051.6599999999999</v>
      </c>
      <c r="BL251" s="17">
        <v>1044.0600000000002</v>
      </c>
      <c r="BM251" s="17">
        <v>8.64</v>
      </c>
      <c r="BN251" s="17">
        <v>8.64</v>
      </c>
      <c r="BO251" s="18">
        <v>0</v>
      </c>
      <c r="BP251" s="18">
        <v>0</v>
      </c>
      <c r="BQ251" s="64">
        <v>1060.3</v>
      </c>
      <c r="BR251" s="18">
        <v>1052.7000000000003</v>
      </c>
      <c r="BS251" s="729">
        <v>0.15528499071222207</v>
      </c>
      <c r="BT251" s="17">
        <v>0</v>
      </c>
      <c r="BU251" s="17">
        <v>0</v>
      </c>
      <c r="BV251" s="17">
        <v>0</v>
      </c>
      <c r="BW251" s="17">
        <v>0</v>
      </c>
      <c r="BX251" s="17">
        <v>0</v>
      </c>
      <c r="BY251" s="17">
        <v>0</v>
      </c>
      <c r="BZ251" s="17">
        <v>0</v>
      </c>
      <c r="CA251" s="17">
        <v>0</v>
      </c>
      <c r="CB251" s="17">
        <v>0</v>
      </c>
      <c r="CC251" s="17">
        <v>0</v>
      </c>
      <c r="CD251" s="17">
        <v>0</v>
      </c>
      <c r="CE251" s="17">
        <v>0</v>
      </c>
      <c r="CF251" s="17">
        <v>0</v>
      </c>
      <c r="CG251" s="17">
        <v>0</v>
      </c>
      <c r="CH251" s="17">
        <v>0</v>
      </c>
      <c r="CI251" s="17">
        <v>0</v>
      </c>
      <c r="CJ251" s="17">
        <v>0</v>
      </c>
      <c r="CK251" s="17">
        <v>0</v>
      </c>
      <c r="CL251" s="702">
        <v>1234480.5744</v>
      </c>
      <c r="CM251" s="702">
        <v>1225559.3904000004</v>
      </c>
      <c r="CN251" s="702">
        <v>10141.9776</v>
      </c>
      <c r="CO251" s="702">
        <v>10141.9776</v>
      </c>
      <c r="CP251" s="702">
        <v>0</v>
      </c>
      <c r="CQ251" s="702">
        <v>0</v>
      </c>
      <c r="CR251" s="704">
        <v>1244622.5520000001</v>
      </c>
      <c r="CS251" s="703">
        <v>1235701.3680000005</v>
      </c>
      <c r="CT251" s="23" t="s">
        <v>56</v>
      </c>
      <c r="CU251" s="23" t="s">
        <v>56</v>
      </c>
      <c r="CV251" s="23" t="s">
        <v>56</v>
      </c>
      <c r="CW251" s="23" t="s">
        <v>56</v>
      </c>
      <c r="CX251" s="23" t="s">
        <v>56</v>
      </c>
      <c r="CY251" s="23" t="s">
        <v>56</v>
      </c>
      <c r="CZ251" s="23" t="s">
        <v>56</v>
      </c>
      <c r="DA251" s="23" t="s">
        <v>56</v>
      </c>
      <c r="DB251" s="728" t="s">
        <v>56</v>
      </c>
      <c r="DC251" s="10"/>
      <c r="DD251" s="692">
        <v>6.8280906940000001</v>
      </c>
      <c r="DE251" s="120"/>
      <c r="DF251" s="120"/>
      <c r="DG251" s="120"/>
      <c r="DH251" s="140"/>
      <c r="DI251" s="140"/>
      <c r="DJ251" s="140"/>
      <c r="DK251" s="140"/>
      <c r="DL251" s="548" t="s">
        <v>56</v>
      </c>
      <c r="DM251" s="548" t="s">
        <v>56</v>
      </c>
      <c r="DN251" s="203" t="s">
        <v>868</v>
      </c>
      <c r="DO251" s="700">
        <v>3143.1666666666702</v>
      </c>
      <c r="DP251" s="713" t="s">
        <v>56</v>
      </c>
      <c r="DQ251" s="548" t="s">
        <v>56</v>
      </c>
      <c r="DR251" s="673" t="s">
        <v>56</v>
      </c>
      <c r="DS251" s="203" t="s">
        <v>56</v>
      </c>
      <c r="DT251" s="1160" t="s">
        <v>56</v>
      </c>
      <c r="DU251" s="711">
        <v>2.8646269685561241</v>
      </c>
      <c r="DV251" s="711">
        <v>47.161302997479901</v>
      </c>
      <c r="DW251" s="711">
        <v>2.8912437007128502</v>
      </c>
      <c r="DX251" s="711">
        <v>36.062550586854307</v>
      </c>
      <c r="DY251" s="710">
        <v>6.5857150432154329E-2</v>
      </c>
      <c r="DZ251" s="710">
        <v>0.45060250848987438</v>
      </c>
      <c r="EA251" s="710">
        <v>6.5856871141050502E-2</v>
      </c>
      <c r="EB251" s="710">
        <v>0.44676612578481784</v>
      </c>
      <c r="EC251" s="236"/>
      <c r="ED251" s="49"/>
      <c r="EE251" s="232"/>
      <c r="EF251" s="700">
        <v>0</v>
      </c>
      <c r="EG251" s="712">
        <v>61222.333333333336</v>
      </c>
      <c r="EH251" s="44"/>
    </row>
    <row r="252" spans="1:138" ht="41.25" customHeight="1" x14ac:dyDescent="0.25">
      <c r="A252" s="871" t="s">
        <v>49</v>
      </c>
      <c r="B252" s="656" t="s">
        <v>50</v>
      </c>
      <c r="C252" s="656" t="s">
        <v>51</v>
      </c>
      <c r="D252" s="691" t="s">
        <v>1127</v>
      </c>
      <c r="E252" s="656" t="s">
        <v>1119</v>
      </c>
      <c r="F252" s="656" t="s">
        <v>1129</v>
      </c>
      <c r="G252" s="901" t="s">
        <v>1119</v>
      </c>
      <c r="H252" s="897" t="s">
        <v>55</v>
      </c>
      <c r="I252" s="17" t="s">
        <v>860</v>
      </c>
      <c r="J252" s="64">
        <v>13.8</v>
      </c>
      <c r="K252" s="665">
        <v>9.6326273612135545</v>
      </c>
      <c r="L252" s="665">
        <v>7.9784090743140004</v>
      </c>
      <c r="M252" s="64">
        <v>2763</v>
      </c>
      <c r="N252" s="726">
        <v>24661250.539999999</v>
      </c>
      <c r="O252" s="548" t="s">
        <v>863</v>
      </c>
      <c r="P252" s="909">
        <v>5.6887476719999999</v>
      </c>
      <c r="Q252" s="203" t="s">
        <v>57</v>
      </c>
      <c r="R252" s="205" t="s">
        <v>57</v>
      </c>
      <c r="S252" s="490">
        <v>0</v>
      </c>
      <c r="T252" s="18">
        <v>0</v>
      </c>
      <c r="U252" s="548">
        <v>0</v>
      </c>
      <c r="V252" s="18">
        <v>0</v>
      </c>
      <c r="W252" s="64">
        <v>0</v>
      </c>
      <c r="X252" s="18">
        <v>0</v>
      </c>
      <c r="Y252" s="18">
        <v>0</v>
      </c>
      <c r="Z252" s="18">
        <v>0</v>
      </c>
      <c r="AA252" s="18">
        <v>0</v>
      </c>
      <c r="AB252" s="18">
        <v>0</v>
      </c>
      <c r="AC252" s="18">
        <v>0</v>
      </c>
      <c r="AD252" s="18">
        <v>0</v>
      </c>
      <c r="AE252" s="18">
        <v>0</v>
      </c>
      <c r="AF252" s="18">
        <v>0</v>
      </c>
      <c r="AG252" s="64">
        <v>0</v>
      </c>
      <c r="AH252" s="18">
        <v>0</v>
      </c>
      <c r="AI252" s="64">
        <v>0</v>
      </c>
      <c r="AJ252" s="18">
        <v>0</v>
      </c>
      <c r="AK252" s="18">
        <v>59</v>
      </c>
      <c r="AL252" s="64">
        <v>58</v>
      </c>
      <c r="AM252" s="18">
        <v>2</v>
      </c>
      <c r="AN252" s="18">
        <v>2</v>
      </c>
      <c r="AO252" s="18">
        <v>0</v>
      </c>
      <c r="AP252" s="64">
        <v>0</v>
      </c>
      <c r="AQ252" s="64">
        <v>61</v>
      </c>
      <c r="AR252" s="11">
        <v>60</v>
      </c>
      <c r="AS252" s="17">
        <v>0</v>
      </c>
      <c r="AT252" s="490">
        <v>0</v>
      </c>
      <c r="AU252" s="64">
        <v>0</v>
      </c>
      <c r="AV252" s="18">
        <v>0</v>
      </c>
      <c r="AW252" s="64">
        <v>0</v>
      </c>
      <c r="AX252" s="18">
        <v>0</v>
      </c>
      <c r="AY252" s="17">
        <v>0</v>
      </c>
      <c r="AZ252" s="490">
        <v>0</v>
      </c>
      <c r="BA252" s="17">
        <v>0</v>
      </c>
      <c r="BB252" s="18">
        <v>0</v>
      </c>
      <c r="BC252" s="17">
        <v>0</v>
      </c>
      <c r="BD252" s="18">
        <v>0</v>
      </c>
      <c r="BE252" s="17">
        <v>0</v>
      </c>
      <c r="BF252" s="18">
        <v>0</v>
      </c>
      <c r="BG252" s="17">
        <v>0</v>
      </c>
      <c r="BH252" s="18">
        <v>0</v>
      </c>
      <c r="BI252" s="17">
        <v>0</v>
      </c>
      <c r="BJ252" s="18">
        <v>0</v>
      </c>
      <c r="BK252" s="17">
        <v>931.71</v>
      </c>
      <c r="BL252" s="17">
        <v>926.71</v>
      </c>
      <c r="BM252" s="17">
        <v>17.288</v>
      </c>
      <c r="BN252" s="17">
        <v>17.288</v>
      </c>
      <c r="BO252" s="18">
        <v>0</v>
      </c>
      <c r="BP252" s="18">
        <v>0</v>
      </c>
      <c r="BQ252" s="64">
        <v>948.99800000000005</v>
      </c>
      <c r="BR252" s="18">
        <v>943.99800000000005</v>
      </c>
      <c r="BS252" s="729">
        <v>0.16682019571213635</v>
      </c>
      <c r="BT252" s="17">
        <v>0</v>
      </c>
      <c r="BU252" s="17">
        <v>0</v>
      </c>
      <c r="BV252" s="17">
        <v>0</v>
      </c>
      <c r="BW252" s="17">
        <v>0</v>
      </c>
      <c r="BX252" s="17">
        <v>0</v>
      </c>
      <c r="BY252" s="17">
        <v>0</v>
      </c>
      <c r="BZ252" s="17">
        <v>0</v>
      </c>
      <c r="CA252" s="17">
        <v>0</v>
      </c>
      <c r="CB252" s="17">
        <v>0</v>
      </c>
      <c r="CC252" s="17">
        <v>0</v>
      </c>
      <c r="CD252" s="17">
        <v>0</v>
      </c>
      <c r="CE252" s="17">
        <v>0</v>
      </c>
      <c r="CF252" s="17">
        <v>0</v>
      </c>
      <c r="CG252" s="17">
        <v>0</v>
      </c>
      <c r="CH252" s="17">
        <v>0</v>
      </c>
      <c r="CI252" s="17">
        <v>0</v>
      </c>
      <c r="CJ252" s="17">
        <v>0</v>
      </c>
      <c r="CK252" s="17">
        <v>0</v>
      </c>
      <c r="CL252" s="702">
        <v>1093678.4664</v>
      </c>
      <c r="CM252" s="702">
        <v>1087809.2664000001</v>
      </c>
      <c r="CN252" s="702">
        <v>20293.34592</v>
      </c>
      <c r="CO252" s="702">
        <v>20293.34592</v>
      </c>
      <c r="CP252" s="702">
        <v>0</v>
      </c>
      <c r="CQ252" s="702">
        <v>0</v>
      </c>
      <c r="CR252" s="704">
        <v>1113971.81232</v>
      </c>
      <c r="CS252" s="703">
        <v>1108102.6123200001</v>
      </c>
      <c r="CT252" s="23" t="s">
        <v>56</v>
      </c>
      <c r="CU252" s="23" t="s">
        <v>56</v>
      </c>
      <c r="CV252" s="23" t="s">
        <v>56</v>
      </c>
      <c r="CW252" s="23" t="s">
        <v>56</v>
      </c>
      <c r="CX252" s="23" t="s">
        <v>56</v>
      </c>
      <c r="CY252" s="23" t="s">
        <v>56</v>
      </c>
      <c r="CZ252" s="23" t="s">
        <v>56</v>
      </c>
      <c r="DA252" s="23" t="s">
        <v>56</v>
      </c>
      <c r="DB252" s="728" t="s">
        <v>56</v>
      </c>
      <c r="DC252" s="10"/>
      <c r="DD252" s="692">
        <v>5.6887476719999999</v>
      </c>
      <c r="DE252" s="120"/>
      <c r="DF252" s="120"/>
      <c r="DG252" s="120"/>
      <c r="DH252" s="140"/>
      <c r="DI252" s="140"/>
      <c r="DJ252" s="140"/>
      <c r="DK252" s="140"/>
      <c r="DL252" s="548" t="s">
        <v>56</v>
      </c>
      <c r="DM252" s="548" t="s">
        <v>56</v>
      </c>
      <c r="DN252" s="203" t="s">
        <v>868</v>
      </c>
      <c r="DO252" s="700">
        <v>2677.1666666666702</v>
      </c>
      <c r="DP252" s="713" t="s">
        <v>56</v>
      </c>
      <c r="DQ252" s="548" t="s">
        <v>56</v>
      </c>
      <c r="DR252" s="673" t="s">
        <v>56</v>
      </c>
      <c r="DS252" s="203" t="s">
        <v>56</v>
      </c>
      <c r="DT252" s="1160" t="s">
        <v>56</v>
      </c>
      <c r="DU252" s="711">
        <v>11.604059017618113</v>
      </c>
      <c r="DV252" s="711">
        <v>-7.7461652400128713</v>
      </c>
      <c r="DW252" s="711">
        <v>11.601729259064699</v>
      </c>
      <c r="DX252" s="711">
        <v>-7.7437706203796033</v>
      </c>
      <c r="DY252" s="710">
        <v>0.19348814044698973</v>
      </c>
      <c r="DZ252" s="710">
        <v>-0.11397636893428352</v>
      </c>
      <c r="EA252" s="710">
        <v>0.192942621036857</v>
      </c>
      <c r="EB252" s="710">
        <v>-0.11327598616651001</v>
      </c>
      <c r="EC252" s="236"/>
      <c r="ED252" s="49"/>
      <c r="EE252" s="232"/>
      <c r="EF252" s="700">
        <v>0</v>
      </c>
      <c r="EG252" s="712">
        <v>721</v>
      </c>
      <c r="EH252" s="44"/>
    </row>
    <row r="253" spans="1:138" ht="41.25" customHeight="1" x14ac:dyDescent="0.25">
      <c r="A253" s="871" t="s">
        <v>49</v>
      </c>
      <c r="B253" s="656" t="s">
        <v>50</v>
      </c>
      <c r="C253" s="656" t="s">
        <v>51</v>
      </c>
      <c r="D253" s="691" t="s">
        <v>1127</v>
      </c>
      <c r="E253" s="656" t="s">
        <v>1119</v>
      </c>
      <c r="F253" s="656" t="s">
        <v>1130</v>
      </c>
      <c r="G253" s="901" t="s">
        <v>1119</v>
      </c>
      <c r="H253" s="897" t="s">
        <v>55</v>
      </c>
      <c r="I253" s="17" t="s">
        <v>866</v>
      </c>
      <c r="J253" s="64">
        <v>13.8</v>
      </c>
      <c r="K253" s="665">
        <v>12.596512703125418</v>
      </c>
      <c r="L253" s="665">
        <v>13.004924215374</v>
      </c>
      <c r="M253" s="64">
        <v>2686</v>
      </c>
      <c r="N253" s="726">
        <v>35024348.230000004</v>
      </c>
      <c r="O253" s="548" t="s">
        <v>863</v>
      </c>
      <c r="P253" s="909">
        <v>8.3020659299999995</v>
      </c>
      <c r="Q253" s="203" t="s">
        <v>57</v>
      </c>
      <c r="R253" s="205" t="s">
        <v>57</v>
      </c>
      <c r="S253" s="490">
        <v>0</v>
      </c>
      <c r="T253" s="18">
        <v>0</v>
      </c>
      <c r="U253" s="548">
        <v>0</v>
      </c>
      <c r="V253" s="18">
        <v>0</v>
      </c>
      <c r="W253" s="64">
        <v>0</v>
      </c>
      <c r="X253" s="18">
        <v>0</v>
      </c>
      <c r="Y253" s="18">
        <v>0</v>
      </c>
      <c r="Z253" s="18">
        <v>0</v>
      </c>
      <c r="AA253" s="18">
        <v>0</v>
      </c>
      <c r="AB253" s="18">
        <v>0</v>
      </c>
      <c r="AC253" s="18">
        <v>0</v>
      </c>
      <c r="AD253" s="18">
        <v>0</v>
      </c>
      <c r="AE253" s="18">
        <v>0</v>
      </c>
      <c r="AF253" s="18">
        <v>0</v>
      </c>
      <c r="AG253" s="64">
        <v>0</v>
      </c>
      <c r="AH253" s="18">
        <v>0</v>
      </c>
      <c r="AI253" s="64">
        <v>0</v>
      </c>
      <c r="AJ253" s="18">
        <v>0</v>
      </c>
      <c r="AK253" s="18">
        <v>38</v>
      </c>
      <c r="AL253" s="64">
        <v>38</v>
      </c>
      <c r="AM253" s="18">
        <v>0</v>
      </c>
      <c r="AN253" s="18" t="s">
        <v>58</v>
      </c>
      <c r="AO253" s="18">
        <v>0</v>
      </c>
      <c r="AP253" s="64">
        <v>0</v>
      </c>
      <c r="AQ253" s="64">
        <v>38</v>
      </c>
      <c r="AR253" s="11">
        <v>38</v>
      </c>
      <c r="AS253" s="17">
        <v>0</v>
      </c>
      <c r="AT253" s="490">
        <v>0</v>
      </c>
      <c r="AU253" s="64">
        <v>0</v>
      </c>
      <c r="AV253" s="18">
        <v>0</v>
      </c>
      <c r="AW253" s="64">
        <v>0</v>
      </c>
      <c r="AX253" s="18">
        <v>0</v>
      </c>
      <c r="AY253" s="17">
        <v>0</v>
      </c>
      <c r="AZ253" s="490">
        <v>0</v>
      </c>
      <c r="BA253" s="17">
        <v>0</v>
      </c>
      <c r="BB253" s="18">
        <v>0</v>
      </c>
      <c r="BC253" s="17">
        <v>0</v>
      </c>
      <c r="BD253" s="18">
        <v>0</v>
      </c>
      <c r="BE253" s="17">
        <v>0</v>
      </c>
      <c r="BF253" s="18">
        <v>0</v>
      </c>
      <c r="BG253" s="17">
        <v>0</v>
      </c>
      <c r="BH253" s="18">
        <v>0</v>
      </c>
      <c r="BI253" s="17">
        <v>0</v>
      </c>
      <c r="BJ253" s="18">
        <v>0</v>
      </c>
      <c r="BK253" s="17">
        <v>1030.55</v>
      </c>
      <c r="BL253" s="17">
        <v>1030.55</v>
      </c>
      <c r="BM253" s="17">
        <v>0</v>
      </c>
      <c r="BN253" s="17" t="s">
        <v>58</v>
      </c>
      <c r="BO253" s="18">
        <v>0</v>
      </c>
      <c r="BP253" s="18">
        <v>0</v>
      </c>
      <c r="BQ253" s="64">
        <v>1030.55</v>
      </c>
      <c r="BR253" s="18">
        <v>1030.55</v>
      </c>
      <c r="BS253" s="729">
        <v>0.12413175331167238</v>
      </c>
      <c r="BT253" s="17">
        <v>0</v>
      </c>
      <c r="BU253" s="17">
        <v>0</v>
      </c>
      <c r="BV253" s="17">
        <v>0</v>
      </c>
      <c r="BW253" s="17">
        <v>0</v>
      </c>
      <c r="BX253" s="17">
        <v>0</v>
      </c>
      <c r="BY253" s="17">
        <v>0</v>
      </c>
      <c r="BZ253" s="17">
        <v>0</v>
      </c>
      <c r="CA253" s="17">
        <v>0</v>
      </c>
      <c r="CB253" s="17">
        <v>0</v>
      </c>
      <c r="CC253" s="17">
        <v>0</v>
      </c>
      <c r="CD253" s="17">
        <v>0</v>
      </c>
      <c r="CE253" s="17">
        <v>0</v>
      </c>
      <c r="CF253" s="17">
        <v>0</v>
      </c>
      <c r="CG253" s="17">
        <v>0</v>
      </c>
      <c r="CH253" s="17">
        <v>0</v>
      </c>
      <c r="CI253" s="17">
        <v>0</v>
      </c>
      <c r="CJ253" s="17">
        <v>0</v>
      </c>
      <c r="CK253" s="17">
        <v>0</v>
      </c>
      <c r="CL253" s="702">
        <v>1209700.8120000002</v>
      </c>
      <c r="CM253" s="702">
        <v>1209700.8120000002</v>
      </c>
      <c r="CN253" s="702">
        <v>0</v>
      </c>
      <c r="CO253" s="702">
        <v>0</v>
      </c>
      <c r="CP253" s="702">
        <v>0</v>
      </c>
      <c r="CQ253" s="702">
        <v>0</v>
      </c>
      <c r="CR253" s="704">
        <v>1209700.8120000002</v>
      </c>
      <c r="CS253" s="703">
        <v>1209700.8120000002</v>
      </c>
      <c r="CT253" s="23" t="s">
        <v>56</v>
      </c>
      <c r="CU253" s="23" t="s">
        <v>56</v>
      </c>
      <c r="CV253" s="23" t="s">
        <v>56</v>
      </c>
      <c r="CW253" s="23" t="s">
        <v>56</v>
      </c>
      <c r="CX253" s="23" t="s">
        <v>56</v>
      </c>
      <c r="CY253" s="23" t="s">
        <v>56</v>
      </c>
      <c r="CZ253" s="23" t="s">
        <v>56</v>
      </c>
      <c r="DA253" s="23" t="s">
        <v>56</v>
      </c>
      <c r="DB253" s="728" t="s">
        <v>56</v>
      </c>
      <c r="DC253" s="10"/>
      <c r="DD253" s="692">
        <v>8.3020659299999995</v>
      </c>
      <c r="DE253" s="120"/>
      <c r="DF253" s="120"/>
      <c r="DG253" s="120"/>
      <c r="DH253" s="140"/>
      <c r="DI253" s="140"/>
      <c r="DJ253" s="140"/>
      <c r="DK253" s="140"/>
      <c r="DL253" s="548" t="s">
        <v>56</v>
      </c>
      <c r="DM253" s="548" t="s">
        <v>56</v>
      </c>
      <c r="DN253" s="203" t="s">
        <v>868</v>
      </c>
      <c r="DO253" s="700">
        <v>2544.5</v>
      </c>
      <c r="DP253" s="713" t="s">
        <v>56</v>
      </c>
      <c r="DQ253" s="548" t="s">
        <v>56</v>
      </c>
      <c r="DR253" s="673" t="s">
        <v>56</v>
      </c>
      <c r="DS253" s="203" t="s">
        <v>56</v>
      </c>
      <c r="DT253" s="1160" t="s">
        <v>56</v>
      </c>
      <c r="DU253" s="711">
        <v>652.89447828650032</v>
      </c>
      <c r="DV253" s="711">
        <v>-580.27720921255889</v>
      </c>
      <c r="DW253" s="711">
        <v>655.44069378656104</v>
      </c>
      <c r="DX253" s="711">
        <v>-586.36172471975442</v>
      </c>
      <c r="DY253" s="710">
        <v>4.1147573197091765</v>
      </c>
      <c r="DZ253" s="710">
        <v>-3.3961235103459679</v>
      </c>
      <c r="EA253" s="710">
        <v>4.1071044882264198</v>
      </c>
      <c r="EB253" s="710">
        <v>-3.3929800868476101</v>
      </c>
      <c r="EC253" s="236"/>
      <c r="ED253" s="49"/>
      <c r="EE253" s="232"/>
      <c r="EF253" s="700">
        <v>1661290</v>
      </c>
      <c r="EG253" s="712">
        <v>-1497539</v>
      </c>
      <c r="EH253" s="44"/>
    </row>
    <row r="254" spans="1:138" ht="41.25" customHeight="1" x14ac:dyDescent="0.25">
      <c r="A254" s="871" t="s">
        <v>49</v>
      </c>
      <c r="B254" s="656" t="s">
        <v>50</v>
      </c>
      <c r="C254" s="656" t="s">
        <v>51</v>
      </c>
      <c r="D254" s="691" t="s">
        <v>1127</v>
      </c>
      <c r="E254" s="656" t="s">
        <v>1119</v>
      </c>
      <c r="F254" s="656" t="s">
        <v>1131</v>
      </c>
      <c r="G254" s="901" t="s">
        <v>1119</v>
      </c>
      <c r="H254" s="897" t="s">
        <v>55</v>
      </c>
      <c r="I254" s="17" t="s">
        <v>860</v>
      </c>
      <c r="J254" s="64">
        <v>13.8</v>
      </c>
      <c r="K254" s="665">
        <v>13.17016793059223</v>
      </c>
      <c r="L254" s="665">
        <v>7.9952651348850008</v>
      </c>
      <c r="M254" s="64">
        <v>1145</v>
      </c>
      <c r="N254" s="726">
        <v>18212683.130000003</v>
      </c>
      <c r="O254" s="548" t="s">
        <v>863</v>
      </c>
      <c r="P254" s="909">
        <v>4.7884276620000001</v>
      </c>
      <c r="Q254" s="203" t="s">
        <v>57</v>
      </c>
      <c r="R254" s="205" t="s">
        <v>57</v>
      </c>
      <c r="S254" s="490">
        <v>0</v>
      </c>
      <c r="T254" s="18">
        <v>0</v>
      </c>
      <c r="U254" s="548">
        <v>0</v>
      </c>
      <c r="V254" s="18">
        <v>0</v>
      </c>
      <c r="W254" s="64">
        <v>0</v>
      </c>
      <c r="X254" s="18">
        <v>0</v>
      </c>
      <c r="Y254" s="18">
        <v>0</v>
      </c>
      <c r="Z254" s="18">
        <v>0</v>
      </c>
      <c r="AA254" s="18">
        <v>0</v>
      </c>
      <c r="AB254" s="18">
        <v>0</v>
      </c>
      <c r="AC254" s="18">
        <v>0</v>
      </c>
      <c r="AD254" s="18">
        <v>0</v>
      </c>
      <c r="AE254" s="18">
        <v>0</v>
      </c>
      <c r="AF254" s="18">
        <v>0</v>
      </c>
      <c r="AG254" s="64">
        <v>0</v>
      </c>
      <c r="AH254" s="18">
        <v>0</v>
      </c>
      <c r="AI254" s="64">
        <v>0</v>
      </c>
      <c r="AJ254" s="18">
        <v>0</v>
      </c>
      <c r="AK254" s="18">
        <v>86</v>
      </c>
      <c r="AL254" s="64">
        <v>84</v>
      </c>
      <c r="AM254" s="18">
        <v>0</v>
      </c>
      <c r="AN254" s="18" t="s">
        <v>58</v>
      </c>
      <c r="AO254" s="18">
        <v>0</v>
      </c>
      <c r="AP254" s="64">
        <v>0</v>
      </c>
      <c r="AQ254" s="64">
        <v>86</v>
      </c>
      <c r="AR254" s="11">
        <v>84</v>
      </c>
      <c r="AS254" s="17">
        <v>0</v>
      </c>
      <c r="AT254" s="490">
        <v>0</v>
      </c>
      <c r="AU254" s="64">
        <v>0</v>
      </c>
      <c r="AV254" s="18">
        <v>0</v>
      </c>
      <c r="AW254" s="64">
        <v>0</v>
      </c>
      <c r="AX254" s="18">
        <v>0</v>
      </c>
      <c r="AY254" s="17">
        <v>0</v>
      </c>
      <c r="AZ254" s="490">
        <v>0</v>
      </c>
      <c r="BA254" s="17">
        <v>0</v>
      </c>
      <c r="BB254" s="18">
        <v>0</v>
      </c>
      <c r="BC254" s="17">
        <v>0</v>
      </c>
      <c r="BD254" s="18">
        <v>0</v>
      </c>
      <c r="BE254" s="17">
        <v>0</v>
      </c>
      <c r="BF254" s="18">
        <v>0</v>
      </c>
      <c r="BG254" s="17">
        <v>0</v>
      </c>
      <c r="BH254" s="18">
        <v>0</v>
      </c>
      <c r="BI254" s="17">
        <v>0</v>
      </c>
      <c r="BJ254" s="18">
        <v>0</v>
      </c>
      <c r="BK254" s="17">
        <v>874.17</v>
      </c>
      <c r="BL254" s="17">
        <v>860.57</v>
      </c>
      <c r="BM254" s="17">
        <v>0</v>
      </c>
      <c r="BN254" s="17" t="s">
        <v>58</v>
      </c>
      <c r="BO254" s="18">
        <v>0</v>
      </c>
      <c r="BP254" s="18">
        <v>0</v>
      </c>
      <c r="BQ254" s="64">
        <v>874.17</v>
      </c>
      <c r="BR254" s="18">
        <v>860.57</v>
      </c>
      <c r="BS254" s="729">
        <v>0.18255888189295152</v>
      </c>
      <c r="BT254" s="17">
        <v>0</v>
      </c>
      <c r="BU254" s="17">
        <v>0</v>
      </c>
      <c r="BV254" s="17">
        <v>0</v>
      </c>
      <c r="BW254" s="17">
        <v>0</v>
      </c>
      <c r="BX254" s="17">
        <v>0</v>
      </c>
      <c r="BY254" s="17">
        <v>0</v>
      </c>
      <c r="BZ254" s="17">
        <v>0</v>
      </c>
      <c r="CA254" s="17">
        <v>0</v>
      </c>
      <c r="CB254" s="17">
        <v>0</v>
      </c>
      <c r="CC254" s="17">
        <v>0</v>
      </c>
      <c r="CD254" s="17">
        <v>0</v>
      </c>
      <c r="CE254" s="17">
        <v>0</v>
      </c>
      <c r="CF254" s="17">
        <v>0</v>
      </c>
      <c r="CG254" s="17">
        <v>0</v>
      </c>
      <c r="CH254" s="17">
        <v>0</v>
      </c>
      <c r="CI254" s="17">
        <v>0</v>
      </c>
      <c r="CJ254" s="17">
        <v>0</v>
      </c>
      <c r="CK254" s="17">
        <v>0</v>
      </c>
      <c r="CL254" s="702">
        <v>1026135.7128</v>
      </c>
      <c r="CM254" s="702">
        <v>1010171.4888000001</v>
      </c>
      <c r="CN254" s="702">
        <v>0</v>
      </c>
      <c r="CO254" s="702">
        <v>0</v>
      </c>
      <c r="CP254" s="702">
        <v>0</v>
      </c>
      <c r="CQ254" s="702">
        <v>0</v>
      </c>
      <c r="CR254" s="704">
        <v>1026135.7128</v>
      </c>
      <c r="CS254" s="703">
        <v>1010171.4888000001</v>
      </c>
      <c r="CT254" s="23" t="s">
        <v>56</v>
      </c>
      <c r="CU254" s="23" t="s">
        <v>56</v>
      </c>
      <c r="CV254" s="23" t="s">
        <v>56</v>
      </c>
      <c r="CW254" s="23" t="s">
        <v>56</v>
      </c>
      <c r="CX254" s="23" t="s">
        <v>56</v>
      </c>
      <c r="CY254" s="23" t="s">
        <v>56</v>
      </c>
      <c r="CZ254" s="23" t="s">
        <v>56</v>
      </c>
      <c r="DA254" s="23" t="s">
        <v>56</v>
      </c>
      <c r="DB254" s="728" t="s">
        <v>56</v>
      </c>
      <c r="DC254" s="10"/>
      <c r="DD254" s="692">
        <v>4.7884276620000001</v>
      </c>
      <c r="DE254" s="120"/>
      <c r="DF254" s="120"/>
      <c r="DG254" s="120"/>
      <c r="DH254" s="140"/>
      <c r="DI254" s="140"/>
      <c r="DJ254" s="140"/>
      <c r="DK254" s="140"/>
      <c r="DL254" s="548" t="s">
        <v>56</v>
      </c>
      <c r="DM254" s="548" t="s">
        <v>56</v>
      </c>
      <c r="DN254" s="203" t="s">
        <v>868</v>
      </c>
      <c r="DO254" s="700">
        <v>1117.5833333333301</v>
      </c>
      <c r="DP254" s="713" t="s">
        <v>56</v>
      </c>
      <c r="DQ254" s="548" t="s">
        <v>56</v>
      </c>
      <c r="DR254" s="673" t="s">
        <v>56</v>
      </c>
      <c r="DS254" s="203" t="s">
        <v>56</v>
      </c>
      <c r="DT254" s="1160" t="s">
        <v>56</v>
      </c>
      <c r="DU254" s="711">
        <v>11.072104988442355</v>
      </c>
      <c r="DV254" s="711">
        <v>-2.76637137221031</v>
      </c>
      <c r="DW254" s="711">
        <v>11.948402156072801</v>
      </c>
      <c r="DX254" s="711">
        <v>-3.6383428654197161</v>
      </c>
      <c r="DY254" s="710">
        <v>1.0021624039967221</v>
      </c>
      <c r="DZ254" s="710">
        <v>-0.75873017241601481</v>
      </c>
      <c r="EA254" s="710">
        <v>1.00000239800486</v>
      </c>
      <c r="EB254" s="710">
        <v>-0.75619431585779562</v>
      </c>
      <c r="EC254" s="236"/>
      <c r="ED254" s="49"/>
      <c r="EE254" s="232"/>
      <c r="EF254" s="700">
        <v>12309</v>
      </c>
      <c r="EG254" s="712">
        <v>-11294</v>
      </c>
      <c r="EH254" s="44"/>
    </row>
    <row r="255" spans="1:138" ht="41.25" customHeight="1" x14ac:dyDescent="0.25">
      <c r="A255" s="874" t="s">
        <v>49</v>
      </c>
      <c r="B255" s="793" t="s">
        <v>50</v>
      </c>
      <c r="C255" s="793" t="s">
        <v>51</v>
      </c>
      <c r="D255" s="794" t="s">
        <v>1127</v>
      </c>
      <c r="E255" s="794" t="s">
        <v>1119</v>
      </c>
      <c r="F255" s="794" t="s">
        <v>1132</v>
      </c>
      <c r="G255" s="903" t="s">
        <v>1119</v>
      </c>
      <c r="H255" s="898" t="s">
        <v>55</v>
      </c>
      <c r="I255" s="203" t="s">
        <v>860</v>
      </c>
      <c r="J255" s="548">
        <v>13.8</v>
      </c>
      <c r="K255" s="548" t="s">
        <v>56</v>
      </c>
      <c r="L255" s="548">
        <v>2</v>
      </c>
      <c r="M255" s="548">
        <v>0</v>
      </c>
      <c r="N255" s="726">
        <v>0</v>
      </c>
      <c r="O255" s="120"/>
      <c r="P255" s="140"/>
      <c r="Q255" s="203" t="s">
        <v>57</v>
      </c>
      <c r="R255" s="205" t="s">
        <v>57</v>
      </c>
      <c r="S255" s="490">
        <v>0</v>
      </c>
      <c r="T255" s="18">
        <v>0</v>
      </c>
      <c r="U255" s="64">
        <v>0</v>
      </c>
      <c r="V255" s="18">
        <v>0</v>
      </c>
      <c r="W255" s="64">
        <v>0</v>
      </c>
      <c r="X255" s="18">
        <v>0</v>
      </c>
      <c r="Y255" s="18">
        <v>0</v>
      </c>
      <c r="Z255" s="18">
        <v>0</v>
      </c>
      <c r="AA255" s="18">
        <v>0</v>
      </c>
      <c r="AB255" s="18">
        <v>0</v>
      </c>
      <c r="AC255" s="18">
        <v>0</v>
      </c>
      <c r="AD255" s="18">
        <v>0</v>
      </c>
      <c r="AE255" s="18">
        <v>0</v>
      </c>
      <c r="AF255" s="18">
        <v>0</v>
      </c>
      <c r="AG255" s="64">
        <v>0</v>
      </c>
      <c r="AH255" s="18">
        <v>0</v>
      </c>
      <c r="AI255" s="64">
        <v>0</v>
      </c>
      <c r="AJ255" s="18">
        <v>0</v>
      </c>
      <c r="AK255" s="18">
        <v>0</v>
      </c>
      <c r="AL255" s="64">
        <v>0</v>
      </c>
      <c r="AM255" s="18">
        <v>0</v>
      </c>
      <c r="AN255" s="18">
        <v>0</v>
      </c>
      <c r="AO255" s="18">
        <v>0</v>
      </c>
      <c r="AP255" s="64">
        <v>0</v>
      </c>
      <c r="AQ255" s="64">
        <v>0</v>
      </c>
      <c r="AR255" s="11">
        <v>0</v>
      </c>
      <c r="AS255" s="17">
        <v>0</v>
      </c>
      <c r="AT255" s="490">
        <v>0</v>
      </c>
      <c r="AU255" s="64">
        <v>0</v>
      </c>
      <c r="AV255" s="18">
        <v>0</v>
      </c>
      <c r="AW255" s="64">
        <v>0</v>
      </c>
      <c r="AX255" s="18">
        <v>0</v>
      </c>
      <c r="AY255" s="17">
        <v>0</v>
      </c>
      <c r="AZ255" s="490">
        <v>0</v>
      </c>
      <c r="BA255" s="17">
        <v>0</v>
      </c>
      <c r="BB255" s="18">
        <v>0</v>
      </c>
      <c r="BC255" s="17">
        <v>0</v>
      </c>
      <c r="BD255" s="18">
        <v>0</v>
      </c>
      <c r="BE255" s="17">
        <v>0</v>
      </c>
      <c r="BF255" s="18">
        <v>0</v>
      </c>
      <c r="BG255" s="17">
        <v>0</v>
      </c>
      <c r="BH255" s="18">
        <v>0</v>
      </c>
      <c r="BI255" s="17">
        <v>0</v>
      </c>
      <c r="BJ255" s="18">
        <v>0</v>
      </c>
      <c r="BK255" s="17">
        <v>0</v>
      </c>
      <c r="BL255" s="17">
        <v>0</v>
      </c>
      <c r="BM255" s="17">
        <v>0</v>
      </c>
      <c r="BN255" s="17">
        <v>0</v>
      </c>
      <c r="BO255" s="18">
        <v>0</v>
      </c>
      <c r="BP255" s="18">
        <v>0</v>
      </c>
      <c r="BQ255" s="64">
        <v>0</v>
      </c>
      <c r="BR255" s="18">
        <v>0</v>
      </c>
      <c r="BS255" s="64">
        <v>0</v>
      </c>
      <c r="BT255" s="17">
        <v>0</v>
      </c>
      <c r="BU255" s="17">
        <v>0</v>
      </c>
      <c r="BV255" s="17">
        <v>0</v>
      </c>
      <c r="BW255" s="17">
        <v>0</v>
      </c>
      <c r="BX255" s="17">
        <v>0</v>
      </c>
      <c r="BY255" s="17">
        <v>0</v>
      </c>
      <c r="BZ255" s="17">
        <v>0</v>
      </c>
      <c r="CA255" s="17">
        <v>0</v>
      </c>
      <c r="CB255" s="17">
        <v>0</v>
      </c>
      <c r="CC255" s="17">
        <v>0</v>
      </c>
      <c r="CD255" s="17">
        <v>0</v>
      </c>
      <c r="CE255" s="17">
        <v>0</v>
      </c>
      <c r="CF255" s="17">
        <v>0</v>
      </c>
      <c r="CG255" s="17">
        <v>0</v>
      </c>
      <c r="CH255" s="17">
        <v>0</v>
      </c>
      <c r="CI255" s="17">
        <v>0</v>
      </c>
      <c r="CJ255" s="17">
        <v>0</v>
      </c>
      <c r="CK255" s="17">
        <v>0</v>
      </c>
      <c r="CL255" s="17">
        <v>0</v>
      </c>
      <c r="CM255" s="17">
        <v>0</v>
      </c>
      <c r="CN255" s="17">
        <v>0</v>
      </c>
      <c r="CO255" s="17">
        <v>0</v>
      </c>
      <c r="CP255" s="17">
        <v>0</v>
      </c>
      <c r="CQ255" s="17">
        <v>0</v>
      </c>
      <c r="CR255" s="64">
        <v>0</v>
      </c>
      <c r="CS255" s="11">
        <v>0</v>
      </c>
      <c r="CT255" s="23" t="s">
        <v>56</v>
      </c>
      <c r="CU255" s="23" t="s">
        <v>56</v>
      </c>
      <c r="CV255" s="23" t="s">
        <v>56</v>
      </c>
      <c r="CW255" s="23" t="s">
        <v>56</v>
      </c>
      <c r="CX255" s="23" t="s">
        <v>56</v>
      </c>
      <c r="CY255" s="23" t="s">
        <v>56</v>
      </c>
      <c r="CZ255" s="23" t="s">
        <v>56</v>
      </c>
      <c r="DA255" s="23" t="s">
        <v>56</v>
      </c>
      <c r="DB255" s="17" t="s">
        <v>56</v>
      </c>
      <c r="DC255" s="14" t="s">
        <v>56</v>
      </c>
      <c r="DD255" s="14" t="s">
        <v>56</v>
      </c>
      <c r="DE255" s="120"/>
      <c r="DF255" s="120"/>
      <c r="DG255" s="120"/>
      <c r="DH255" s="140"/>
      <c r="DI255" s="140"/>
      <c r="DJ255" s="140"/>
      <c r="DK255" s="140"/>
      <c r="DL255" s="120" t="s">
        <v>56</v>
      </c>
      <c r="DM255" s="120" t="s">
        <v>56</v>
      </c>
      <c r="DN255" s="203" t="s">
        <v>868</v>
      </c>
      <c r="DO255" s="203">
        <v>0</v>
      </c>
      <c r="DP255" s="713" t="s">
        <v>56</v>
      </c>
      <c r="DQ255" s="548" t="s">
        <v>56</v>
      </c>
      <c r="DR255" s="673" t="s">
        <v>56</v>
      </c>
      <c r="DS255" s="203" t="s">
        <v>56</v>
      </c>
      <c r="DT255" s="1160" t="s">
        <v>56</v>
      </c>
      <c r="DU255" s="797" t="s">
        <v>56</v>
      </c>
      <c r="DV255" s="797" t="s">
        <v>56</v>
      </c>
      <c r="DW255" s="797" t="s">
        <v>56</v>
      </c>
      <c r="DX255" s="797" t="s">
        <v>56</v>
      </c>
      <c r="DY255" s="797" t="s">
        <v>56</v>
      </c>
      <c r="DZ255" s="797" t="s">
        <v>56</v>
      </c>
      <c r="EA255" s="797" t="s">
        <v>56</v>
      </c>
      <c r="EB255" s="797" t="s">
        <v>56</v>
      </c>
      <c r="EC255" s="800" t="s">
        <v>56</v>
      </c>
      <c r="ED255" s="797" t="s">
        <v>56</v>
      </c>
      <c r="EE255" s="801" t="s">
        <v>56</v>
      </c>
      <c r="EF255" s="797" t="s">
        <v>56</v>
      </c>
      <c r="EG255" s="797" t="s">
        <v>56</v>
      </c>
      <c r="EH255" s="44"/>
    </row>
    <row r="256" spans="1:138" ht="41.25" customHeight="1" x14ac:dyDescent="0.25">
      <c r="A256" s="871" t="s">
        <v>49</v>
      </c>
      <c r="B256" s="656" t="s">
        <v>50</v>
      </c>
      <c r="C256" s="656" t="s">
        <v>51</v>
      </c>
      <c r="D256" s="691" t="s">
        <v>1127</v>
      </c>
      <c r="E256" s="656" t="s">
        <v>1119</v>
      </c>
      <c r="F256" s="656" t="s">
        <v>1133</v>
      </c>
      <c r="G256" s="901" t="s">
        <v>1134</v>
      </c>
      <c r="H256" s="897" t="s">
        <v>55</v>
      </c>
      <c r="I256" s="17" t="s">
        <v>860</v>
      </c>
      <c r="J256" s="64">
        <v>13.8</v>
      </c>
      <c r="K256" s="665">
        <v>10.732133213858276</v>
      </c>
      <c r="L256" s="665">
        <v>66.186931680513013</v>
      </c>
      <c r="M256" s="64">
        <v>4043</v>
      </c>
      <c r="N256" s="726">
        <v>32580308.780000001</v>
      </c>
      <c r="O256" s="548" t="s">
        <v>863</v>
      </c>
      <c r="P256" s="909">
        <v>11.895378539999999</v>
      </c>
      <c r="Q256" s="203" t="s">
        <v>57</v>
      </c>
      <c r="R256" s="205" t="s">
        <v>57</v>
      </c>
      <c r="S256" s="490">
        <v>0</v>
      </c>
      <c r="T256" s="18">
        <v>0</v>
      </c>
      <c r="U256" s="548">
        <v>0</v>
      </c>
      <c r="V256" s="18">
        <v>0</v>
      </c>
      <c r="W256" s="64">
        <v>0</v>
      </c>
      <c r="X256" s="18">
        <v>0</v>
      </c>
      <c r="Y256" s="18">
        <v>0</v>
      </c>
      <c r="Z256" s="18">
        <v>0</v>
      </c>
      <c r="AA256" s="18">
        <v>0</v>
      </c>
      <c r="AB256" s="18">
        <v>0</v>
      </c>
      <c r="AC256" s="18">
        <v>0</v>
      </c>
      <c r="AD256" s="18">
        <v>0</v>
      </c>
      <c r="AE256" s="18">
        <v>0</v>
      </c>
      <c r="AF256" s="18">
        <v>0</v>
      </c>
      <c r="AG256" s="64">
        <v>0</v>
      </c>
      <c r="AH256" s="18">
        <v>0</v>
      </c>
      <c r="AI256" s="64">
        <v>0</v>
      </c>
      <c r="AJ256" s="18">
        <v>0</v>
      </c>
      <c r="AK256" s="18">
        <v>402</v>
      </c>
      <c r="AL256" s="64">
        <v>397</v>
      </c>
      <c r="AM256" s="18">
        <v>7</v>
      </c>
      <c r="AN256" s="18">
        <v>7</v>
      </c>
      <c r="AO256" s="18">
        <v>0</v>
      </c>
      <c r="AP256" s="64">
        <v>0</v>
      </c>
      <c r="AQ256" s="64">
        <v>409</v>
      </c>
      <c r="AR256" s="11">
        <v>404</v>
      </c>
      <c r="AS256" s="17">
        <v>0</v>
      </c>
      <c r="AT256" s="490">
        <v>0</v>
      </c>
      <c r="AU256" s="64">
        <v>0</v>
      </c>
      <c r="AV256" s="18">
        <v>0</v>
      </c>
      <c r="AW256" s="64">
        <v>0</v>
      </c>
      <c r="AX256" s="18">
        <v>0</v>
      </c>
      <c r="AY256" s="17">
        <v>0</v>
      </c>
      <c r="AZ256" s="490">
        <v>0</v>
      </c>
      <c r="BA256" s="17">
        <v>0</v>
      </c>
      <c r="BB256" s="18">
        <v>0</v>
      </c>
      <c r="BC256" s="17">
        <v>0</v>
      </c>
      <c r="BD256" s="18">
        <v>0</v>
      </c>
      <c r="BE256" s="17">
        <v>0</v>
      </c>
      <c r="BF256" s="18">
        <v>0</v>
      </c>
      <c r="BG256" s="17">
        <v>0</v>
      </c>
      <c r="BH256" s="18">
        <v>0</v>
      </c>
      <c r="BI256" s="17">
        <v>0</v>
      </c>
      <c r="BJ256" s="18">
        <v>0</v>
      </c>
      <c r="BK256" s="17">
        <v>17858.155000000006</v>
      </c>
      <c r="BL256" s="17">
        <v>15845.124999999996</v>
      </c>
      <c r="BM256" s="17">
        <v>70.16</v>
      </c>
      <c r="BN256" s="17">
        <v>70.16</v>
      </c>
      <c r="BO256" s="18">
        <v>0</v>
      </c>
      <c r="BP256" s="18">
        <v>0</v>
      </c>
      <c r="BQ256" s="64">
        <v>17928.315000000006</v>
      </c>
      <c r="BR256" s="18">
        <v>15915.284999999996</v>
      </c>
      <c r="BS256" s="729">
        <v>1.5071664125452879</v>
      </c>
      <c r="BT256" s="17">
        <v>0</v>
      </c>
      <c r="BU256" s="17">
        <v>0</v>
      </c>
      <c r="BV256" s="17">
        <v>0</v>
      </c>
      <c r="BW256" s="17">
        <v>0</v>
      </c>
      <c r="BX256" s="17">
        <v>0</v>
      </c>
      <c r="BY256" s="17">
        <v>0</v>
      </c>
      <c r="BZ256" s="17">
        <v>0</v>
      </c>
      <c r="CA256" s="17">
        <v>0</v>
      </c>
      <c r="CB256" s="17">
        <v>0</v>
      </c>
      <c r="CC256" s="17">
        <v>0</v>
      </c>
      <c r="CD256" s="17">
        <v>0</v>
      </c>
      <c r="CE256" s="17">
        <v>0</v>
      </c>
      <c r="CF256" s="17">
        <v>0</v>
      </c>
      <c r="CG256" s="17">
        <v>0</v>
      </c>
      <c r="CH256" s="17">
        <v>0</v>
      </c>
      <c r="CI256" s="17">
        <v>0</v>
      </c>
      <c r="CJ256" s="17">
        <v>0</v>
      </c>
      <c r="CK256" s="17">
        <v>0</v>
      </c>
      <c r="CL256" s="702">
        <v>20962616.665200006</v>
      </c>
      <c r="CM256" s="702">
        <v>18599641.529999997</v>
      </c>
      <c r="CN256" s="702">
        <v>82356.614400000006</v>
      </c>
      <c r="CO256" s="702">
        <v>82356.614400000006</v>
      </c>
      <c r="CP256" s="702">
        <v>0</v>
      </c>
      <c r="CQ256" s="702">
        <v>0</v>
      </c>
      <c r="CR256" s="704">
        <v>21044973.279600006</v>
      </c>
      <c r="CS256" s="703">
        <v>18681998.144399997</v>
      </c>
      <c r="CT256" s="23" t="s">
        <v>56</v>
      </c>
      <c r="CU256" s="23" t="s">
        <v>56</v>
      </c>
      <c r="CV256" s="23" t="s">
        <v>56</v>
      </c>
      <c r="CW256" s="23" t="s">
        <v>56</v>
      </c>
      <c r="CX256" s="23" t="s">
        <v>56</v>
      </c>
      <c r="CY256" s="23" t="s">
        <v>56</v>
      </c>
      <c r="CZ256" s="23" t="s">
        <v>56</v>
      </c>
      <c r="DA256" s="23" t="s">
        <v>56</v>
      </c>
      <c r="DB256" s="728" t="s">
        <v>56</v>
      </c>
      <c r="DC256" s="10"/>
      <c r="DD256" s="692">
        <v>11.895378539999999</v>
      </c>
      <c r="DE256" s="120"/>
      <c r="DF256" s="120"/>
      <c r="DG256" s="120"/>
      <c r="DH256" s="140"/>
      <c r="DI256" s="140"/>
      <c r="DJ256" s="140"/>
      <c r="DK256" s="140"/>
      <c r="DL256" s="548" t="s">
        <v>56</v>
      </c>
      <c r="DM256" s="548" t="s">
        <v>56</v>
      </c>
      <c r="DN256" s="203" t="s">
        <v>868</v>
      </c>
      <c r="DO256" s="700">
        <v>4053.75</v>
      </c>
      <c r="DP256" s="713" t="s">
        <v>56</v>
      </c>
      <c r="DQ256" s="548" t="s">
        <v>56</v>
      </c>
      <c r="DR256" s="673" t="s">
        <v>56</v>
      </c>
      <c r="DS256" s="203" t="s">
        <v>56</v>
      </c>
      <c r="DT256" s="1160" t="s">
        <v>56</v>
      </c>
      <c r="DU256" s="711">
        <v>59.510576626580324</v>
      </c>
      <c r="DV256" s="711">
        <v>221.66985966255348</v>
      </c>
      <c r="DW256" s="711">
        <v>37.717054114068901</v>
      </c>
      <c r="DX256" s="711">
        <v>107.26722405139304</v>
      </c>
      <c r="DY256" s="710">
        <v>0.38137526981190256</v>
      </c>
      <c r="DZ256" s="710">
        <v>1.2975392012971545</v>
      </c>
      <c r="EA256" s="710">
        <v>0.34105360803703</v>
      </c>
      <c r="EB256" s="710">
        <v>1.1610222774686898</v>
      </c>
      <c r="EC256" s="236"/>
      <c r="ED256" s="49"/>
      <c r="EE256" s="232"/>
      <c r="EF256" s="700">
        <v>0</v>
      </c>
      <c r="EG256" s="712">
        <v>206563.33333333334</v>
      </c>
      <c r="EH256" s="44"/>
    </row>
    <row r="257" spans="1:138" ht="41.25" customHeight="1" x14ac:dyDescent="0.25">
      <c r="A257" s="871" t="s">
        <v>49</v>
      </c>
      <c r="B257" s="656" t="s">
        <v>50</v>
      </c>
      <c r="C257" s="656" t="s">
        <v>51</v>
      </c>
      <c r="D257" s="691" t="s">
        <v>1127</v>
      </c>
      <c r="E257" s="656" t="s">
        <v>1119</v>
      </c>
      <c r="F257" s="656" t="s">
        <v>1135</v>
      </c>
      <c r="G257" s="901" t="s">
        <v>1136</v>
      </c>
      <c r="H257" s="897" t="s">
        <v>55</v>
      </c>
      <c r="I257" s="17" t="s">
        <v>860</v>
      </c>
      <c r="J257" s="64">
        <v>13.8</v>
      </c>
      <c r="K257" s="665">
        <v>11.497006850480695</v>
      </c>
      <c r="L257" s="665">
        <v>21.406249955475001</v>
      </c>
      <c r="M257" s="64">
        <v>2211</v>
      </c>
      <c r="N257" s="726">
        <v>39968682.050000004</v>
      </c>
      <c r="O257" s="548" t="s">
        <v>863</v>
      </c>
      <c r="P257" s="909">
        <v>10.05490135</v>
      </c>
      <c r="Q257" s="203" t="s">
        <v>57</v>
      </c>
      <c r="R257" s="205" t="s">
        <v>57</v>
      </c>
      <c r="S257" s="490">
        <v>0</v>
      </c>
      <c r="T257" s="18">
        <v>0</v>
      </c>
      <c r="U257" s="548">
        <v>0</v>
      </c>
      <c r="V257" s="18">
        <v>0</v>
      </c>
      <c r="W257" s="64">
        <v>0</v>
      </c>
      <c r="X257" s="18">
        <v>0</v>
      </c>
      <c r="Y257" s="18">
        <v>0</v>
      </c>
      <c r="Z257" s="18">
        <v>0</v>
      </c>
      <c r="AA257" s="18">
        <v>0</v>
      </c>
      <c r="AB257" s="18">
        <v>0</v>
      </c>
      <c r="AC257" s="18">
        <v>0</v>
      </c>
      <c r="AD257" s="18">
        <v>0</v>
      </c>
      <c r="AE257" s="18">
        <v>0</v>
      </c>
      <c r="AF257" s="18">
        <v>0</v>
      </c>
      <c r="AG257" s="64">
        <v>0</v>
      </c>
      <c r="AH257" s="18">
        <v>0</v>
      </c>
      <c r="AI257" s="64">
        <v>0</v>
      </c>
      <c r="AJ257" s="18">
        <v>0</v>
      </c>
      <c r="AK257" s="18">
        <v>242</v>
      </c>
      <c r="AL257" s="64">
        <v>239</v>
      </c>
      <c r="AM257" s="18">
        <v>6</v>
      </c>
      <c r="AN257" s="18">
        <v>6</v>
      </c>
      <c r="AO257" s="18">
        <v>0</v>
      </c>
      <c r="AP257" s="64">
        <v>0</v>
      </c>
      <c r="AQ257" s="64">
        <v>248</v>
      </c>
      <c r="AR257" s="11">
        <v>245</v>
      </c>
      <c r="AS257" s="17">
        <v>0</v>
      </c>
      <c r="AT257" s="490">
        <v>0</v>
      </c>
      <c r="AU257" s="64">
        <v>0</v>
      </c>
      <c r="AV257" s="18">
        <v>0</v>
      </c>
      <c r="AW257" s="64">
        <v>0</v>
      </c>
      <c r="AX257" s="18">
        <v>0</v>
      </c>
      <c r="AY257" s="17">
        <v>0</v>
      </c>
      <c r="AZ257" s="490">
        <v>0</v>
      </c>
      <c r="BA257" s="17">
        <v>0</v>
      </c>
      <c r="BB257" s="18">
        <v>0</v>
      </c>
      <c r="BC257" s="17">
        <v>0</v>
      </c>
      <c r="BD257" s="18">
        <v>0</v>
      </c>
      <c r="BE257" s="17">
        <v>0</v>
      </c>
      <c r="BF257" s="18">
        <v>0</v>
      </c>
      <c r="BG257" s="17">
        <v>0</v>
      </c>
      <c r="BH257" s="18">
        <v>0</v>
      </c>
      <c r="BI257" s="17">
        <v>0</v>
      </c>
      <c r="BJ257" s="18">
        <v>0</v>
      </c>
      <c r="BK257" s="17">
        <v>1525.8299999999981</v>
      </c>
      <c r="BL257" s="17">
        <v>1498.9499999999989</v>
      </c>
      <c r="BM257" s="17">
        <v>40.64</v>
      </c>
      <c r="BN257" s="17">
        <v>40.639999999999993</v>
      </c>
      <c r="BO257" s="18">
        <v>0</v>
      </c>
      <c r="BP257" s="18">
        <v>0</v>
      </c>
      <c r="BQ257" s="64">
        <v>1566.4699999999982</v>
      </c>
      <c r="BR257" s="18">
        <v>1539.589999999999</v>
      </c>
      <c r="BS257" s="729">
        <v>0.15579168263048132</v>
      </c>
      <c r="BT257" s="17">
        <v>0</v>
      </c>
      <c r="BU257" s="17">
        <v>0</v>
      </c>
      <c r="BV257" s="17">
        <v>0</v>
      </c>
      <c r="BW257" s="17">
        <v>0</v>
      </c>
      <c r="BX257" s="17">
        <v>0</v>
      </c>
      <c r="BY257" s="17">
        <v>0</v>
      </c>
      <c r="BZ257" s="17">
        <v>0</v>
      </c>
      <c r="CA257" s="17">
        <v>0</v>
      </c>
      <c r="CB257" s="17">
        <v>0</v>
      </c>
      <c r="CC257" s="17">
        <v>0</v>
      </c>
      <c r="CD257" s="17">
        <v>0</v>
      </c>
      <c r="CE257" s="17">
        <v>0</v>
      </c>
      <c r="CF257" s="17">
        <v>0</v>
      </c>
      <c r="CG257" s="17">
        <v>0</v>
      </c>
      <c r="CH257" s="17">
        <v>0</v>
      </c>
      <c r="CI257" s="17">
        <v>0</v>
      </c>
      <c r="CJ257" s="17">
        <v>0</v>
      </c>
      <c r="CK257" s="17">
        <v>0</v>
      </c>
      <c r="CL257" s="702">
        <v>1791080.287199998</v>
      </c>
      <c r="CM257" s="702">
        <v>1759527.4679999989</v>
      </c>
      <c r="CN257" s="702">
        <v>47704.85760000001</v>
      </c>
      <c r="CO257" s="702">
        <v>47704.857599999988</v>
      </c>
      <c r="CP257" s="702">
        <v>0</v>
      </c>
      <c r="CQ257" s="702">
        <v>0</v>
      </c>
      <c r="CR257" s="704">
        <v>1838785.144799998</v>
      </c>
      <c r="CS257" s="703">
        <v>1807232.3255999989</v>
      </c>
      <c r="CT257" s="23">
        <v>1</v>
      </c>
      <c r="CU257" s="23">
        <v>8</v>
      </c>
      <c r="CV257" s="23" t="s">
        <v>1119</v>
      </c>
      <c r="CW257" s="23">
        <v>8</v>
      </c>
      <c r="CX257" s="23">
        <v>48</v>
      </c>
      <c r="CY257" s="23">
        <v>0</v>
      </c>
      <c r="CZ257" s="23">
        <v>0</v>
      </c>
      <c r="DA257" s="23" t="s">
        <v>911</v>
      </c>
      <c r="DB257" s="728" t="s">
        <v>56</v>
      </c>
      <c r="DC257" s="10"/>
      <c r="DD257" s="692">
        <v>10.05490135</v>
      </c>
      <c r="DE257" s="120"/>
      <c r="DF257" s="120"/>
      <c r="DG257" s="120"/>
      <c r="DH257" s="140"/>
      <c r="DI257" s="140"/>
      <c r="DJ257" s="140"/>
      <c r="DK257" s="140"/>
      <c r="DL257" s="548" t="s">
        <v>56</v>
      </c>
      <c r="DM257" s="548" t="s">
        <v>56</v>
      </c>
      <c r="DN257" s="203" t="s">
        <v>868</v>
      </c>
      <c r="DO257" s="700">
        <v>2236.75</v>
      </c>
      <c r="DP257" s="713" t="s">
        <v>56</v>
      </c>
      <c r="DQ257" s="548" t="s">
        <v>56</v>
      </c>
      <c r="DR257" s="673" t="s">
        <v>56</v>
      </c>
      <c r="DS257" s="203" t="s">
        <v>56</v>
      </c>
      <c r="DT257" s="1160" t="s">
        <v>56</v>
      </c>
      <c r="DU257" s="711">
        <v>16.278529115904771</v>
      </c>
      <c r="DV257" s="711">
        <v>147.90148246929328</v>
      </c>
      <c r="DW257" s="711">
        <v>16.329744791827999</v>
      </c>
      <c r="DX257" s="711">
        <v>63.555199133648607</v>
      </c>
      <c r="DY257" s="710">
        <v>0.17033642561752543</v>
      </c>
      <c r="DZ257" s="710">
        <v>0.81854115641647374</v>
      </c>
      <c r="EA257" s="710">
        <v>0.170353133605293</v>
      </c>
      <c r="EB257" s="710">
        <v>0.77709766822681126</v>
      </c>
      <c r="EC257" s="236"/>
      <c r="ED257" s="49"/>
      <c r="EE257" s="232"/>
      <c r="EF257" s="700">
        <v>1584</v>
      </c>
      <c r="EG257" s="712">
        <v>42575.333333333336</v>
      </c>
      <c r="EH257" s="44"/>
    </row>
    <row r="258" spans="1:138" ht="41.25" customHeight="1" x14ac:dyDescent="0.25">
      <c r="A258" s="871" t="s">
        <v>49</v>
      </c>
      <c r="B258" s="656" t="s">
        <v>50</v>
      </c>
      <c r="C258" s="656" t="s">
        <v>51</v>
      </c>
      <c r="D258" s="691" t="s">
        <v>1127</v>
      </c>
      <c r="E258" s="656" t="s">
        <v>1119</v>
      </c>
      <c r="F258" s="656" t="s">
        <v>1137</v>
      </c>
      <c r="G258" s="901" t="s">
        <v>1119</v>
      </c>
      <c r="H258" s="897" t="s">
        <v>55</v>
      </c>
      <c r="I258" s="17" t="s">
        <v>860</v>
      </c>
      <c r="J258" s="64">
        <v>13.8</v>
      </c>
      <c r="K258" s="665">
        <v>9.8716503726580598</v>
      </c>
      <c r="L258" s="665">
        <v>9.6825757374360002</v>
      </c>
      <c r="M258" s="64">
        <v>4703</v>
      </c>
      <c r="N258" s="726">
        <v>38105236.439999998</v>
      </c>
      <c r="O258" s="548" t="s">
        <v>863</v>
      </c>
      <c r="P258" s="909">
        <v>8.8358839909999993</v>
      </c>
      <c r="Q258" s="203" t="s">
        <v>57</v>
      </c>
      <c r="R258" s="205" t="s">
        <v>57</v>
      </c>
      <c r="S258" s="490">
        <v>0</v>
      </c>
      <c r="T258" s="18">
        <v>0</v>
      </c>
      <c r="U258" s="548">
        <v>0</v>
      </c>
      <c r="V258" s="18">
        <v>0</v>
      </c>
      <c r="W258" s="64">
        <v>0</v>
      </c>
      <c r="X258" s="18">
        <v>0</v>
      </c>
      <c r="Y258" s="18">
        <v>0</v>
      </c>
      <c r="Z258" s="18">
        <v>0</v>
      </c>
      <c r="AA258" s="18">
        <v>0</v>
      </c>
      <c r="AB258" s="18">
        <v>0</v>
      </c>
      <c r="AC258" s="18">
        <v>0</v>
      </c>
      <c r="AD258" s="18">
        <v>0</v>
      </c>
      <c r="AE258" s="18">
        <v>0</v>
      </c>
      <c r="AF258" s="18">
        <v>0</v>
      </c>
      <c r="AG258" s="64">
        <v>0</v>
      </c>
      <c r="AH258" s="18">
        <v>0</v>
      </c>
      <c r="AI258" s="64">
        <v>0</v>
      </c>
      <c r="AJ258" s="18">
        <v>0</v>
      </c>
      <c r="AK258" s="18">
        <v>42</v>
      </c>
      <c r="AL258" s="64">
        <v>42</v>
      </c>
      <c r="AM258" s="18">
        <v>0</v>
      </c>
      <c r="AN258" s="18" t="s">
        <v>58</v>
      </c>
      <c r="AO258" s="18">
        <v>0</v>
      </c>
      <c r="AP258" s="64">
        <v>0</v>
      </c>
      <c r="AQ258" s="64">
        <v>42</v>
      </c>
      <c r="AR258" s="11">
        <v>42</v>
      </c>
      <c r="AS258" s="17">
        <v>0</v>
      </c>
      <c r="AT258" s="490">
        <v>0</v>
      </c>
      <c r="AU258" s="64">
        <v>0</v>
      </c>
      <c r="AV258" s="18">
        <v>0</v>
      </c>
      <c r="AW258" s="64">
        <v>0</v>
      </c>
      <c r="AX258" s="18">
        <v>0</v>
      </c>
      <c r="AY258" s="17">
        <v>0</v>
      </c>
      <c r="AZ258" s="490">
        <v>0</v>
      </c>
      <c r="BA258" s="17">
        <v>0</v>
      </c>
      <c r="BB258" s="18">
        <v>0</v>
      </c>
      <c r="BC258" s="17">
        <v>0</v>
      </c>
      <c r="BD258" s="18">
        <v>0</v>
      </c>
      <c r="BE258" s="17">
        <v>0</v>
      </c>
      <c r="BF258" s="18">
        <v>0</v>
      </c>
      <c r="BG258" s="17">
        <v>0</v>
      </c>
      <c r="BH258" s="18">
        <v>0</v>
      </c>
      <c r="BI258" s="17">
        <v>0</v>
      </c>
      <c r="BJ258" s="18">
        <v>0</v>
      </c>
      <c r="BK258" s="17">
        <v>239.46999999999997</v>
      </c>
      <c r="BL258" s="17">
        <v>239.46999999999997</v>
      </c>
      <c r="BM258" s="17">
        <v>0</v>
      </c>
      <c r="BN258" s="17" t="s">
        <v>58</v>
      </c>
      <c r="BO258" s="18">
        <v>0</v>
      </c>
      <c r="BP258" s="18">
        <v>0</v>
      </c>
      <c r="BQ258" s="64">
        <v>239.46999999999997</v>
      </c>
      <c r="BR258" s="18">
        <v>239.46999999999997</v>
      </c>
      <c r="BS258" s="729">
        <v>2.7101985522208966E-2</v>
      </c>
      <c r="BT258" s="17">
        <v>0</v>
      </c>
      <c r="BU258" s="17">
        <v>0</v>
      </c>
      <c r="BV258" s="17">
        <v>0</v>
      </c>
      <c r="BW258" s="17">
        <v>0</v>
      </c>
      <c r="BX258" s="17">
        <v>0</v>
      </c>
      <c r="BY258" s="17">
        <v>0</v>
      </c>
      <c r="BZ258" s="17">
        <v>0</v>
      </c>
      <c r="CA258" s="17">
        <v>0</v>
      </c>
      <c r="CB258" s="17">
        <v>0</v>
      </c>
      <c r="CC258" s="17">
        <v>0</v>
      </c>
      <c r="CD258" s="17">
        <v>0</v>
      </c>
      <c r="CE258" s="17">
        <v>0</v>
      </c>
      <c r="CF258" s="17">
        <v>0</v>
      </c>
      <c r="CG258" s="17">
        <v>0</v>
      </c>
      <c r="CH258" s="17">
        <v>0</v>
      </c>
      <c r="CI258" s="17">
        <v>0</v>
      </c>
      <c r="CJ258" s="17">
        <v>0</v>
      </c>
      <c r="CK258" s="17">
        <v>0</v>
      </c>
      <c r="CL258" s="702">
        <v>281099.46480000002</v>
      </c>
      <c r="CM258" s="702">
        <v>281099.46480000002</v>
      </c>
      <c r="CN258" s="702">
        <v>0</v>
      </c>
      <c r="CO258" s="702">
        <v>0</v>
      </c>
      <c r="CP258" s="702">
        <v>0</v>
      </c>
      <c r="CQ258" s="702">
        <v>0</v>
      </c>
      <c r="CR258" s="704">
        <v>281099.46480000002</v>
      </c>
      <c r="CS258" s="703">
        <v>281099.46480000002</v>
      </c>
      <c r="CT258" s="23" t="s">
        <v>56</v>
      </c>
      <c r="CU258" s="23" t="s">
        <v>56</v>
      </c>
      <c r="CV258" s="23" t="s">
        <v>56</v>
      </c>
      <c r="CW258" s="23" t="s">
        <v>56</v>
      </c>
      <c r="CX258" s="23" t="s">
        <v>56</v>
      </c>
      <c r="CY258" s="23" t="s">
        <v>56</v>
      </c>
      <c r="CZ258" s="23" t="s">
        <v>56</v>
      </c>
      <c r="DA258" s="23" t="s">
        <v>56</v>
      </c>
      <c r="DB258" s="728" t="s">
        <v>56</v>
      </c>
      <c r="DC258" s="10"/>
      <c r="DD258" s="692">
        <v>8.8358839909999993</v>
      </c>
      <c r="DE258" s="120"/>
      <c r="DF258" s="120"/>
      <c r="DG258" s="120"/>
      <c r="DH258" s="140"/>
      <c r="DI258" s="140"/>
      <c r="DJ258" s="140"/>
      <c r="DK258" s="140"/>
      <c r="DL258" s="548" t="s">
        <v>56</v>
      </c>
      <c r="DM258" s="548" t="s">
        <v>56</v>
      </c>
      <c r="DN258" s="203" t="s">
        <v>868</v>
      </c>
      <c r="DO258" s="700">
        <v>4440.4166666666697</v>
      </c>
      <c r="DP258" s="713" t="s">
        <v>56</v>
      </c>
      <c r="DQ258" s="548" t="s">
        <v>56</v>
      </c>
      <c r="DR258" s="673" t="s">
        <v>56</v>
      </c>
      <c r="DS258" s="203" t="s">
        <v>56</v>
      </c>
      <c r="DT258" s="1160" t="s">
        <v>56</v>
      </c>
      <c r="DU258" s="711">
        <v>4.8916580651215131</v>
      </c>
      <c r="DV258" s="711">
        <v>12.010713713942318</v>
      </c>
      <c r="DW258" s="711">
        <v>4.7475966743160098</v>
      </c>
      <c r="DX258" s="711">
        <v>11.985658576275021</v>
      </c>
      <c r="DY258" s="710">
        <v>6.3282349629351559E-2</v>
      </c>
      <c r="DZ258" s="710">
        <v>0.56946166350670613</v>
      </c>
      <c r="EA258" s="710">
        <v>6.3102883790529196E-2</v>
      </c>
      <c r="EB258" s="710">
        <v>0.56746309135637552</v>
      </c>
      <c r="EC258" s="236"/>
      <c r="ED258" s="49"/>
      <c r="EE258" s="232"/>
      <c r="EF258" s="700">
        <v>0</v>
      </c>
      <c r="EG258" s="712">
        <v>1020.6666666666666</v>
      </c>
      <c r="EH258" s="44"/>
    </row>
    <row r="259" spans="1:138" ht="41.25" customHeight="1" x14ac:dyDescent="0.25">
      <c r="A259" s="871" t="s">
        <v>49</v>
      </c>
      <c r="B259" s="656" t="s">
        <v>50</v>
      </c>
      <c r="C259" s="656" t="s">
        <v>51</v>
      </c>
      <c r="D259" s="691" t="s">
        <v>1127</v>
      </c>
      <c r="E259" s="656" t="s">
        <v>1119</v>
      </c>
      <c r="F259" s="656" t="s">
        <v>1138</v>
      </c>
      <c r="G259" s="901" t="s">
        <v>1119</v>
      </c>
      <c r="H259" s="897" t="s">
        <v>55</v>
      </c>
      <c r="I259" s="17" t="s">
        <v>866</v>
      </c>
      <c r="J259" s="64">
        <v>13.8</v>
      </c>
      <c r="K259" s="665">
        <v>11.257983839036187</v>
      </c>
      <c r="L259" s="665">
        <v>9.064583314479</v>
      </c>
      <c r="M259" s="64">
        <v>1452</v>
      </c>
      <c r="N259" s="726">
        <v>32248037.990000002</v>
      </c>
      <c r="O259" s="548" t="s">
        <v>863</v>
      </c>
      <c r="P259" s="909">
        <v>6.3819144059999999</v>
      </c>
      <c r="Q259" s="203" t="s">
        <v>57</v>
      </c>
      <c r="R259" s="205" t="s">
        <v>57</v>
      </c>
      <c r="S259" s="490">
        <v>0</v>
      </c>
      <c r="T259" s="18">
        <v>0</v>
      </c>
      <c r="U259" s="548">
        <v>0</v>
      </c>
      <c r="V259" s="18">
        <v>0</v>
      </c>
      <c r="W259" s="64">
        <v>0</v>
      </c>
      <c r="X259" s="18">
        <v>0</v>
      </c>
      <c r="Y259" s="18">
        <v>0</v>
      </c>
      <c r="Z259" s="18">
        <v>0</v>
      </c>
      <c r="AA259" s="18">
        <v>0</v>
      </c>
      <c r="AB259" s="18">
        <v>0</v>
      </c>
      <c r="AC259" s="18">
        <v>0</v>
      </c>
      <c r="AD259" s="18">
        <v>0</v>
      </c>
      <c r="AE259" s="18">
        <v>0</v>
      </c>
      <c r="AF259" s="18">
        <v>0</v>
      </c>
      <c r="AG259" s="64">
        <v>0</v>
      </c>
      <c r="AH259" s="18">
        <v>0</v>
      </c>
      <c r="AI259" s="64">
        <v>0</v>
      </c>
      <c r="AJ259" s="18">
        <v>0</v>
      </c>
      <c r="AK259" s="18">
        <v>70</v>
      </c>
      <c r="AL259" s="64">
        <v>69</v>
      </c>
      <c r="AM259" s="18">
        <v>0</v>
      </c>
      <c r="AN259" s="18">
        <v>1</v>
      </c>
      <c r="AO259" s="18">
        <v>1</v>
      </c>
      <c r="AP259" s="64">
        <v>1</v>
      </c>
      <c r="AQ259" s="64">
        <v>71</v>
      </c>
      <c r="AR259" s="11">
        <v>71</v>
      </c>
      <c r="AS259" s="17">
        <v>0</v>
      </c>
      <c r="AT259" s="490">
        <v>0</v>
      </c>
      <c r="AU259" s="64">
        <v>0</v>
      </c>
      <c r="AV259" s="18">
        <v>0</v>
      </c>
      <c r="AW259" s="64">
        <v>0</v>
      </c>
      <c r="AX259" s="18">
        <v>0</v>
      </c>
      <c r="AY259" s="17">
        <v>0</v>
      </c>
      <c r="AZ259" s="490">
        <v>0</v>
      </c>
      <c r="BA259" s="17">
        <v>0</v>
      </c>
      <c r="BB259" s="18">
        <v>0</v>
      </c>
      <c r="BC259" s="17">
        <v>0</v>
      </c>
      <c r="BD259" s="18">
        <v>0</v>
      </c>
      <c r="BE259" s="17">
        <v>0</v>
      </c>
      <c r="BF259" s="18">
        <v>0</v>
      </c>
      <c r="BG259" s="17">
        <v>0</v>
      </c>
      <c r="BH259" s="18">
        <v>0</v>
      </c>
      <c r="BI259" s="17">
        <v>0</v>
      </c>
      <c r="BJ259" s="18">
        <v>0</v>
      </c>
      <c r="BK259" s="17">
        <v>584.60999999999967</v>
      </c>
      <c r="BL259" s="17">
        <v>580.81000000000006</v>
      </c>
      <c r="BM259" s="17">
        <v>0</v>
      </c>
      <c r="BN259" s="17" t="s">
        <v>58</v>
      </c>
      <c r="BO259" s="18">
        <v>1.8</v>
      </c>
      <c r="BP259" s="18">
        <v>1.8</v>
      </c>
      <c r="BQ259" s="64">
        <v>586.40999999999963</v>
      </c>
      <c r="BR259" s="18">
        <v>582.61</v>
      </c>
      <c r="BS259" s="729">
        <v>9.1886221389726311E-2</v>
      </c>
      <c r="BT259" s="17">
        <v>0</v>
      </c>
      <c r="BU259" s="17">
        <v>0</v>
      </c>
      <c r="BV259" s="17">
        <v>0</v>
      </c>
      <c r="BW259" s="17">
        <v>0</v>
      </c>
      <c r="BX259" s="17">
        <v>0</v>
      </c>
      <c r="BY259" s="17">
        <v>0</v>
      </c>
      <c r="BZ259" s="17">
        <v>0</v>
      </c>
      <c r="CA259" s="17">
        <v>0</v>
      </c>
      <c r="CB259" s="17">
        <v>0</v>
      </c>
      <c r="CC259" s="17">
        <v>0</v>
      </c>
      <c r="CD259" s="17">
        <v>0</v>
      </c>
      <c r="CE259" s="17">
        <v>0</v>
      </c>
      <c r="CF259" s="17">
        <v>0</v>
      </c>
      <c r="CG259" s="17">
        <v>0</v>
      </c>
      <c r="CH259" s="17">
        <v>0</v>
      </c>
      <c r="CI259" s="17">
        <v>0</v>
      </c>
      <c r="CJ259" s="17">
        <v>0</v>
      </c>
      <c r="CK259" s="17">
        <v>0</v>
      </c>
      <c r="CL259" s="702">
        <v>686238.60239999963</v>
      </c>
      <c r="CM259" s="702">
        <v>681778.01040000014</v>
      </c>
      <c r="CN259" s="702">
        <v>0</v>
      </c>
      <c r="CO259" s="702">
        <v>0</v>
      </c>
      <c r="CP259" s="702">
        <v>5897.232</v>
      </c>
      <c r="CQ259" s="702">
        <v>5897.232</v>
      </c>
      <c r="CR259" s="704">
        <v>692135.83439999959</v>
      </c>
      <c r="CS259" s="703">
        <v>687675.2424000001</v>
      </c>
      <c r="CT259" s="23" t="s">
        <v>56</v>
      </c>
      <c r="CU259" s="23" t="s">
        <v>56</v>
      </c>
      <c r="CV259" s="23" t="s">
        <v>56</v>
      </c>
      <c r="CW259" s="23" t="s">
        <v>56</v>
      </c>
      <c r="CX259" s="23" t="s">
        <v>56</v>
      </c>
      <c r="CY259" s="23" t="s">
        <v>56</v>
      </c>
      <c r="CZ259" s="23" t="s">
        <v>56</v>
      </c>
      <c r="DA259" s="23" t="s">
        <v>56</v>
      </c>
      <c r="DB259" s="728" t="s">
        <v>56</v>
      </c>
      <c r="DC259" s="10"/>
      <c r="DD259" s="692">
        <v>6.3819144059999999</v>
      </c>
      <c r="DE259" s="120"/>
      <c r="DF259" s="120"/>
      <c r="DG259" s="120"/>
      <c r="DH259" s="140"/>
      <c r="DI259" s="140"/>
      <c r="DJ259" s="140"/>
      <c r="DK259" s="140"/>
      <c r="DL259" s="548" t="s">
        <v>56</v>
      </c>
      <c r="DM259" s="548" t="s">
        <v>56</v>
      </c>
      <c r="DN259" s="203" t="s">
        <v>868</v>
      </c>
      <c r="DO259" s="700">
        <v>1389.6666666666699</v>
      </c>
      <c r="DP259" s="713" t="s">
        <v>56</v>
      </c>
      <c r="DQ259" s="548" t="s">
        <v>56</v>
      </c>
      <c r="DR259" s="673" t="s">
        <v>56</v>
      </c>
      <c r="DS259" s="203" t="s">
        <v>56</v>
      </c>
      <c r="DT259" s="1160" t="s">
        <v>56</v>
      </c>
      <c r="DU259" s="711">
        <v>60.908131446389881</v>
      </c>
      <c r="DV259" s="711">
        <v>-36.383475504908489</v>
      </c>
      <c r="DW259" s="711">
        <v>63.172175922626899</v>
      </c>
      <c r="DX259" s="711">
        <v>-27.278751900863966</v>
      </c>
      <c r="DY259" s="710">
        <v>0.53609978412089099</v>
      </c>
      <c r="DZ259" s="710">
        <v>-0.20899122316508706</v>
      </c>
      <c r="EA259" s="710">
        <v>0.551364945072359</v>
      </c>
      <c r="EB259" s="710">
        <v>-5.471809791986898E-2</v>
      </c>
      <c r="EC259" s="236"/>
      <c r="ED259" s="49"/>
      <c r="EE259" s="232"/>
      <c r="EF259" s="700">
        <v>0</v>
      </c>
      <c r="EG259" s="712">
        <v>0</v>
      </c>
      <c r="EH259" s="44"/>
    </row>
    <row r="260" spans="1:138" ht="41.25" customHeight="1" x14ac:dyDescent="0.25">
      <c r="A260" s="871" t="s">
        <v>49</v>
      </c>
      <c r="B260" s="656" t="s">
        <v>50</v>
      </c>
      <c r="C260" s="656" t="s">
        <v>51</v>
      </c>
      <c r="D260" s="691" t="s">
        <v>292</v>
      </c>
      <c r="E260" s="656" t="s">
        <v>293</v>
      </c>
      <c r="F260" s="656" t="s">
        <v>294</v>
      </c>
      <c r="G260" s="901" t="s">
        <v>293</v>
      </c>
      <c r="H260" s="897" t="s">
        <v>55</v>
      </c>
      <c r="I260" s="17" t="s">
        <v>860</v>
      </c>
      <c r="J260" s="64">
        <v>13.8</v>
      </c>
      <c r="K260" s="665">
        <v>13.17016793059223</v>
      </c>
      <c r="L260" s="665">
        <v>31.851515085264001</v>
      </c>
      <c r="M260" s="64">
        <v>1609</v>
      </c>
      <c r="N260" s="726">
        <v>26585303.27</v>
      </c>
      <c r="O260" s="548" t="s">
        <v>863</v>
      </c>
      <c r="P260" s="909">
        <v>6.6926443200000003</v>
      </c>
      <c r="Q260" s="203" t="s">
        <v>57</v>
      </c>
      <c r="R260" s="205" t="s">
        <v>57</v>
      </c>
      <c r="S260" s="490">
        <v>0</v>
      </c>
      <c r="T260" s="18">
        <v>0</v>
      </c>
      <c r="U260" s="548">
        <v>0</v>
      </c>
      <c r="V260" s="18">
        <v>0</v>
      </c>
      <c r="W260" s="64">
        <v>0</v>
      </c>
      <c r="X260" s="18">
        <v>0</v>
      </c>
      <c r="Y260" s="18">
        <v>0</v>
      </c>
      <c r="Z260" s="18">
        <v>0</v>
      </c>
      <c r="AA260" s="18">
        <v>0</v>
      </c>
      <c r="AB260" s="18">
        <v>0</v>
      </c>
      <c r="AC260" s="18">
        <v>0</v>
      </c>
      <c r="AD260" s="18">
        <v>0</v>
      </c>
      <c r="AE260" s="18">
        <v>0</v>
      </c>
      <c r="AF260" s="18">
        <v>0</v>
      </c>
      <c r="AG260" s="64">
        <v>0</v>
      </c>
      <c r="AH260" s="18">
        <v>0</v>
      </c>
      <c r="AI260" s="64">
        <v>0</v>
      </c>
      <c r="AJ260" s="18">
        <v>0</v>
      </c>
      <c r="AK260" s="18">
        <v>189</v>
      </c>
      <c r="AL260" s="64">
        <v>188</v>
      </c>
      <c r="AM260" s="18">
        <v>4</v>
      </c>
      <c r="AN260" s="18">
        <v>4</v>
      </c>
      <c r="AO260" s="18">
        <v>0</v>
      </c>
      <c r="AP260" s="64">
        <v>0</v>
      </c>
      <c r="AQ260" s="64">
        <v>193</v>
      </c>
      <c r="AR260" s="11">
        <v>192</v>
      </c>
      <c r="AS260" s="17">
        <v>0</v>
      </c>
      <c r="AT260" s="490">
        <v>0</v>
      </c>
      <c r="AU260" s="64">
        <v>0</v>
      </c>
      <c r="AV260" s="18">
        <v>0</v>
      </c>
      <c r="AW260" s="64">
        <v>0</v>
      </c>
      <c r="AX260" s="18">
        <v>0</v>
      </c>
      <c r="AY260" s="17">
        <v>0</v>
      </c>
      <c r="AZ260" s="490">
        <v>0</v>
      </c>
      <c r="BA260" s="17">
        <v>0</v>
      </c>
      <c r="BB260" s="18">
        <v>0</v>
      </c>
      <c r="BC260" s="17">
        <v>0</v>
      </c>
      <c r="BD260" s="18">
        <v>0</v>
      </c>
      <c r="BE260" s="17">
        <v>0</v>
      </c>
      <c r="BF260" s="18">
        <v>0</v>
      </c>
      <c r="BG260" s="17">
        <v>0</v>
      </c>
      <c r="BH260" s="18">
        <v>0</v>
      </c>
      <c r="BI260" s="17">
        <v>0</v>
      </c>
      <c r="BJ260" s="18">
        <v>0</v>
      </c>
      <c r="BK260" s="17">
        <v>1907.1809999999989</v>
      </c>
      <c r="BL260" s="17">
        <v>1894.1309999999992</v>
      </c>
      <c r="BM260" s="17">
        <v>30.96</v>
      </c>
      <c r="BN260" s="17">
        <v>30.96</v>
      </c>
      <c r="BO260" s="18">
        <v>0</v>
      </c>
      <c r="BP260" s="18">
        <v>0</v>
      </c>
      <c r="BQ260" s="64">
        <v>1938.1409999999989</v>
      </c>
      <c r="BR260" s="18">
        <v>1925.0909999999992</v>
      </c>
      <c r="BS260" s="729">
        <v>0.28959270914907947</v>
      </c>
      <c r="BT260" s="17">
        <v>0</v>
      </c>
      <c r="BU260" s="17">
        <v>0</v>
      </c>
      <c r="BV260" s="17">
        <v>0</v>
      </c>
      <c r="BW260" s="17">
        <v>0</v>
      </c>
      <c r="BX260" s="17">
        <v>0</v>
      </c>
      <c r="BY260" s="17">
        <v>0</v>
      </c>
      <c r="BZ260" s="17">
        <v>0</v>
      </c>
      <c r="CA260" s="17">
        <v>0</v>
      </c>
      <c r="CB260" s="17">
        <v>0</v>
      </c>
      <c r="CC260" s="17">
        <v>0</v>
      </c>
      <c r="CD260" s="17">
        <v>0</v>
      </c>
      <c r="CE260" s="17">
        <v>0</v>
      </c>
      <c r="CF260" s="17">
        <v>0</v>
      </c>
      <c r="CG260" s="17">
        <v>0</v>
      </c>
      <c r="CH260" s="17">
        <v>0</v>
      </c>
      <c r="CI260" s="17">
        <v>0</v>
      </c>
      <c r="CJ260" s="17">
        <v>0</v>
      </c>
      <c r="CK260" s="17">
        <v>0</v>
      </c>
      <c r="CL260" s="702">
        <v>2238725.3450399991</v>
      </c>
      <c r="CM260" s="702">
        <v>2223406.7330399989</v>
      </c>
      <c r="CN260" s="702">
        <v>36342.0864</v>
      </c>
      <c r="CO260" s="702">
        <v>36342.0864</v>
      </c>
      <c r="CP260" s="702">
        <v>0</v>
      </c>
      <c r="CQ260" s="702">
        <v>0</v>
      </c>
      <c r="CR260" s="704">
        <v>2275067.431439999</v>
      </c>
      <c r="CS260" s="703">
        <v>2259748.8194399988</v>
      </c>
      <c r="CT260" s="23">
        <v>1</v>
      </c>
      <c r="CU260" s="23">
        <v>2</v>
      </c>
      <c r="CV260" s="23" t="s">
        <v>293</v>
      </c>
      <c r="CW260" s="23">
        <v>2</v>
      </c>
      <c r="CX260" s="23">
        <v>12</v>
      </c>
      <c r="CY260" s="23">
        <v>0</v>
      </c>
      <c r="CZ260" s="23">
        <v>0</v>
      </c>
      <c r="DA260" s="23" t="s">
        <v>905</v>
      </c>
      <c r="DB260" s="728" t="s">
        <v>56</v>
      </c>
      <c r="DC260" s="10"/>
      <c r="DD260" s="692">
        <v>6.6926443200000003</v>
      </c>
      <c r="DE260" s="120"/>
      <c r="DF260" s="120"/>
      <c r="DG260" s="120"/>
      <c r="DH260" s="140"/>
      <c r="DI260" s="140"/>
      <c r="DJ260" s="140"/>
      <c r="DK260" s="140"/>
      <c r="DL260" s="548" t="s">
        <v>56</v>
      </c>
      <c r="DM260" s="548" t="s">
        <v>56</v>
      </c>
      <c r="DN260" s="203" t="s">
        <v>868</v>
      </c>
      <c r="DO260" s="700">
        <v>1639.8333333333301</v>
      </c>
      <c r="DP260" s="713" t="s">
        <v>56</v>
      </c>
      <c r="DQ260" s="548" t="s">
        <v>56</v>
      </c>
      <c r="DR260" s="673" t="s">
        <v>56</v>
      </c>
      <c r="DS260" s="203" t="s">
        <v>56</v>
      </c>
      <c r="DT260" s="1160" t="s">
        <v>56</v>
      </c>
      <c r="DU260" s="711">
        <v>146.7100315072673</v>
      </c>
      <c r="DV260" s="711">
        <v>59.610774360982134</v>
      </c>
      <c r="DW260" s="711">
        <v>128.53499327941</v>
      </c>
      <c r="DX260" s="711">
        <v>38.238832367674632</v>
      </c>
      <c r="DY260" s="710">
        <v>3.5540197174509673</v>
      </c>
      <c r="DZ260" s="710">
        <v>-2.6892436960073818</v>
      </c>
      <c r="EA260" s="710">
        <v>3.4222295983808602</v>
      </c>
      <c r="EB260" s="710">
        <v>-2.6070853119697381</v>
      </c>
      <c r="EC260" s="236"/>
      <c r="ED260" s="49"/>
      <c r="EE260" s="232"/>
      <c r="EF260" s="700">
        <v>142664</v>
      </c>
      <c r="EG260" s="712">
        <v>-22958.333333333328</v>
      </c>
      <c r="EH260" s="44"/>
    </row>
    <row r="261" spans="1:138" ht="41.25" customHeight="1" x14ac:dyDescent="0.25">
      <c r="A261" s="871" t="s">
        <v>49</v>
      </c>
      <c r="B261" s="656" t="s">
        <v>50</v>
      </c>
      <c r="C261" s="656" t="s">
        <v>51</v>
      </c>
      <c r="D261" s="691" t="s">
        <v>292</v>
      </c>
      <c r="E261" s="656" t="s">
        <v>293</v>
      </c>
      <c r="F261" s="656" t="s">
        <v>295</v>
      </c>
      <c r="G261" s="901" t="s">
        <v>296</v>
      </c>
      <c r="H261" s="897" t="s">
        <v>55</v>
      </c>
      <c r="I261" s="17" t="s">
        <v>860</v>
      </c>
      <c r="J261" s="64">
        <v>13.8</v>
      </c>
      <c r="K261" s="665">
        <v>13.791627760347943</v>
      </c>
      <c r="L261" s="665">
        <v>17.556628751361</v>
      </c>
      <c r="M261" s="64">
        <v>1758</v>
      </c>
      <c r="N261" s="726">
        <v>37230803.729999997</v>
      </c>
      <c r="O261" s="548" t="s">
        <v>874</v>
      </c>
      <c r="P261" s="909">
        <v>9.4732786860000004</v>
      </c>
      <c r="Q261" s="203" t="s">
        <v>57</v>
      </c>
      <c r="R261" s="205" t="s">
        <v>57</v>
      </c>
      <c r="S261" s="490">
        <v>0</v>
      </c>
      <c r="T261" s="18">
        <v>0</v>
      </c>
      <c r="U261" s="548">
        <v>0</v>
      </c>
      <c r="V261" s="18">
        <v>0</v>
      </c>
      <c r="W261" s="64">
        <v>0</v>
      </c>
      <c r="X261" s="18">
        <v>0</v>
      </c>
      <c r="Y261" s="18">
        <v>0</v>
      </c>
      <c r="Z261" s="18">
        <v>0</v>
      </c>
      <c r="AA261" s="18">
        <v>0</v>
      </c>
      <c r="AB261" s="18">
        <v>0</v>
      </c>
      <c r="AC261" s="18">
        <v>0</v>
      </c>
      <c r="AD261" s="18">
        <v>0</v>
      </c>
      <c r="AE261" s="18">
        <v>0</v>
      </c>
      <c r="AF261" s="18">
        <v>0</v>
      </c>
      <c r="AG261" s="64">
        <v>0</v>
      </c>
      <c r="AH261" s="18">
        <v>0</v>
      </c>
      <c r="AI261" s="64">
        <v>0</v>
      </c>
      <c r="AJ261" s="18">
        <v>0</v>
      </c>
      <c r="AK261" s="18">
        <v>171</v>
      </c>
      <c r="AL261" s="64">
        <v>170</v>
      </c>
      <c r="AM261" s="18">
        <v>5</v>
      </c>
      <c r="AN261" s="18">
        <v>5</v>
      </c>
      <c r="AO261" s="18">
        <v>0</v>
      </c>
      <c r="AP261" s="64">
        <v>0</v>
      </c>
      <c r="AQ261" s="64">
        <v>176</v>
      </c>
      <c r="AR261" s="11">
        <v>175</v>
      </c>
      <c r="AS261" s="17">
        <v>0</v>
      </c>
      <c r="AT261" s="490">
        <v>0</v>
      </c>
      <c r="AU261" s="64">
        <v>0</v>
      </c>
      <c r="AV261" s="18">
        <v>0</v>
      </c>
      <c r="AW261" s="64">
        <v>0</v>
      </c>
      <c r="AX261" s="18">
        <v>0</v>
      </c>
      <c r="AY261" s="17">
        <v>0</v>
      </c>
      <c r="AZ261" s="490">
        <v>0</v>
      </c>
      <c r="BA261" s="17">
        <v>0</v>
      </c>
      <c r="BB261" s="18">
        <v>0</v>
      </c>
      <c r="BC261" s="17">
        <v>0</v>
      </c>
      <c r="BD261" s="18">
        <v>0</v>
      </c>
      <c r="BE261" s="17">
        <v>0</v>
      </c>
      <c r="BF261" s="18">
        <v>0</v>
      </c>
      <c r="BG261" s="17">
        <v>0</v>
      </c>
      <c r="BH261" s="18">
        <v>0</v>
      </c>
      <c r="BI261" s="17">
        <v>0</v>
      </c>
      <c r="BJ261" s="18">
        <v>0</v>
      </c>
      <c r="BK261" s="17">
        <v>2598.5899999999997</v>
      </c>
      <c r="BL261" s="17">
        <v>2594.5300000000002</v>
      </c>
      <c r="BM261" s="17">
        <v>48.08</v>
      </c>
      <c r="BN261" s="17">
        <v>48.080000000000005</v>
      </c>
      <c r="BO261" s="18">
        <v>0</v>
      </c>
      <c r="BP261" s="18">
        <v>0</v>
      </c>
      <c r="BQ261" s="64">
        <v>2646.6699999999996</v>
      </c>
      <c r="BR261" s="18">
        <v>2642.61</v>
      </c>
      <c r="BS261" s="729">
        <v>0.2793826813003355</v>
      </c>
      <c r="BT261" s="17">
        <v>0</v>
      </c>
      <c r="BU261" s="17">
        <v>0</v>
      </c>
      <c r="BV261" s="17">
        <v>0</v>
      </c>
      <c r="BW261" s="17">
        <v>0</v>
      </c>
      <c r="BX261" s="17">
        <v>0</v>
      </c>
      <c r="BY261" s="17">
        <v>0</v>
      </c>
      <c r="BZ261" s="17">
        <v>0</v>
      </c>
      <c r="CA261" s="17">
        <v>0</v>
      </c>
      <c r="CB261" s="17">
        <v>0</v>
      </c>
      <c r="CC261" s="17">
        <v>0</v>
      </c>
      <c r="CD261" s="17">
        <v>0</v>
      </c>
      <c r="CE261" s="17">
        <v>0</v>
      </c>
      <c r="CF261" s="17">
        <v>0</v>
      </c>
      <c r="CG261" s="17">
        <v>0</v>
      </c>
      <c r="CH261" s="17">
        <v>0</v>
      </c>
      <c r="CI261" s="17">
        <v>0</v>
      </c>
      <c r="CJ261" s="17">
        <v>0</v>
      </c>
      <c r="CK261" s="17">
        <v>0</v>
      </c>
      <c r="CL261" s="702">
        <v>3050328.8855999997</v>
      </c>
      <c r="CM261" s="702">
        <v>3045563.0952000003</v>
      </c>
      <c r="CN261" s="702">
        <v>56438.227200000001</v>
      </c>
      <c r="CO261" s="702">
        <v>56438.227200000008</v>
      </c>
      <c r="CP261" s="702">
        <v>0</v>
      </c>
      <c r="CQ261" s="702">
        <v>0</v>
      </c>
      <c r="CR261" s="704">
        <v>3106767.1127999998</v>
      </c>
      <c r="CS261" s="703">
        <v>3102001.3224000004</v>
      </c>
      <c r="CT261" s="23" t="s">
        <v>56</v>
      </c>
      <c r="CU261" s="23" t="s">
        <v>56</v>
      </c>
      <c r="CV261" s="23" t="s">
        <v>56</v>
      </c>
      <c r="CW261" s="23" t="s">
        <v>56</v>
      </c>
      <c r="CX261" s="23" t="s">
        <v>56</v>
      </c>
      <c r="CY261" s="23" t="s">
        <v>56</v>
      </c>
      <c r="CZ261" s="23" t="s">
        <v>56</v>
      </c>
      <c r="DA261" s="23" t="s">
        <v>56</v>
      </c>
      <c r="DB261" s="728" t="s">
        <v>56</v>
      </c>
      <c r="DC261" s="10"/>
      <c r="DD261" s="692">
        <v>9.4732786860000004</v>
      </c>
      <c r="DE261" s="120"/>
      <c r="DF261" s="120"/>
      <c r="DG261" s="120"/>
      <c r="DH261" s="140"/>
      <c r="DI261" s="140"/>
      <c r="DJ261" s="140"/>
      <c r="DK261" s="140"/>
      <c r="DL261" s="548" t="s">
        <v>56</v>
      </c>
      <c r="DM261" s="548" t="s">
        <v>56</v>
      </c>
      <c r="DN261" s="203" t="s">
        <v>868</v>
      </c>
      <c r="DO261" s="700">
        <v>1800.5</v>
      </c>
      <c r="DP261" s="713" t="s">
        <v>56</v>
      </c>
      <c r="DQ261" s="548" t="s">
        <v>56</v>
      </c>
      <c r="DR261" s="673" t="s">
        <v>56</v>
      </c>
      <c r="DS261" s="203" t="s">
        <v>56</v>
      </c>
      <c r="DT261" s="1160" t="s">
        <v>56</v>
      </c>
      <c r="DU261" s="711">
        <v>3.6245487364620939</v>
      </c>
      <c r="DV261" s="711">
        <v>59.294285311876642</v>
      </c>
      <c r="DW261" s="711">
        <v>1.73855653251036</v>
      </c>
      <c r="DX261" s="711">
        <v>14.831703102973423</v>
      </c>
      <c r="DY261" s="710">
        <v>3.2768675367953345E-2</v>
      </c>
      <c r="DZ261" s="710">
        <v>0.14243809009847286</v>
      </c>
      <c r="EA261" s="710">
        <v>2.77542646549148E-2</v>
      </c>
      <c r="EB261" s="710">
        <v>5.0193081585380897E-2</v>
      </c>
      <c r="EC261" s="236"/>
      <c r="ED261" s="49"/>
      <c r="EE261" s="232"/>
      <c r="EF261" s="700">
        <v>0</v>
      </c>
      <c r="EG261" s="712">
        <v>6546.666666666667</v>
      </c>
      <c r="EH261" s="44"/>
    </row>
    <row r="262" spans="1:138" ht="41.25" customHeight="1" x14ac:dyDescent="0.25">
      <c r="A262" s="871" t="s">
        <v>49</v>
      </c>
      <c r="B262" s="656" t="s">
        <v>50</v>
      </c>
      <c r="C262" s="656" t="s">
        <v>51</v>
      </c>
      <c r="D262" s="691" t="s">
        <v>292</v>
      </c>
      <c r="E262" s="656" t="s">
        <v>293</v>
      </c>
      <c r="F262" s="656" t="s">
        <v>297</v>
      </c>
      <c r="G262" s="901" t="s">
        <v>293</v>
      </c>
      <c r="H262" s="897" t="s">
        <v>55</v>
      </c>
      <c r="I262" s="17" t="s">
        <v>860</v>
      </c>
      <c r="J262" s="64">
        <v>13.8</v>
      </c>
      <c r="K262" s="665">
        <v>9.4414089520579498</v>
      </c>
      <c r="L262" s="665">
        <v>31.012878723372001</v>
      </c>
      <c r="M262" s="64">
        <v>2900</v>
      </c>
      <c r="N262" s="726">
        <v>22594287.079999998</v>
      </c>
      <c r="O262" s="548" t="s">
        <v>863</v>
      </c>
      <c r="P262" s="909">
        <v>7.8001176059999997</v>
      </c>
      <c r="Q262" s="203" t="s">
        <v>57</v>
      </c>
      <c r="R262" s="205" t="s">
        <v>57</v>
      </c>
      <c r="S262" s="490">
        <v>0</v>
      </c>
      <c r="T262" s="18">
        <v>0</v>
      </c>
      <c r="U262" s="548">
        <v>0</v>
      </c>
      <c r="V262" s="18">
        <v>0</v>
      </c>
      <c r="W262" s="64">
        <v>0</v>
      </c>
      <c r="X262" s="18">
        <v>0</v>
      </c>
      <c r="Y262" s="18">
        <v>0</v>
      </c>
      <c r="Z262" s="18">
        <v>0</v>
      </c>
      <c r="AA262" s="18">
        <v>0</v>
      </c>
      <c r="AB262" s="18">
        <v>0</v>
      </c>
      <c r="AC262" s="18">
        <v>0</v>
      </c>
      <c r="AD262" s="18">
        <v>0</v>
      </c>
      <c r="AE262" s="18">
        <v>0</v>
      </c>
      <c r="AF262" s="18">
        <v>0</v>
      </c>
      <c r="AG262" s="64">
        <v>0</v>
      </c>
      <c r="AH262" s="18">
        <v>0</v>
      </c>
      <c r="AI262" s="64">
        <v>0</v>
      </c>
      <c r="AJ262" s="18">
        <v>0</v>
      </c>
      <c r="AK262" s="18">
        <v>275</v>
      </c>
      <c r="AL262" s="64">
        <v>273</v>
      </c>
      <c r="AM262" s="18">
        <v>4</v>
      </c>
      <c r="AN262" s="18">
        <v>4</v>
      </c>
      <c r="AO262" s="18">
        <v>0</v>
      </c>
      <c r="AP262" s="64">
        <v>0</v>
      </c>
      <c r="AQ262" s="64">
        <v>279</v>
      </c>
      <c r="AR262" s="11">
        <v>277</v>
      </c>
      <c r="AS262" s="17">
        <v>0</v>
      </c>
      <c r="AT262" s="490">
        <v>0</v>
      </c>
      <c r="AU262" s="64">
        <v>0</v>
      </c>
      <c r="AV262" s="18">
        <v>0</v>
      </c>
      <c r="AW262" s="64">
        <v>0</v>
      </c>
      <c r="AX262" s="18">
        <v>0</v>
      </c>
      <c r="AY262" s="17">
        <v>0</v>
      </c>
      <c r="AZ262" s="490">
        <v>0</v>
      </c>
      <c r="BA262" s="17">
        <v>0</v>
      </c>
      <c r="BB262" s="18">
        <v>0</v>
      </c>
      <c r="BC262" s="17">
        <v>0</v>
      </c>
      <c r="BD262" s="18">
        <v>0</v>
      </c>
      <c r="BE262" s="17">
        <v>0</v>
      </c>
      <c r="BF262" s="18">
        <v>0</v>
      </c>
      <c r="BG262" s="17">
        <v>0</v>
      </c>
      <c r="BH262" s="18">
        <v>0</v>
      </c>
      <c r="BI262" s="17">
        <v>0</v>
      </c>
      <c r="BJ262" s="18">
        <v>0</v>
      </c>
      <c r="BK262" s="17">
        <v>1845.279999999997</v>
      </c>
      <c r="BL262" s="17">
        <v>1830.0799999999981</v>
      </c>
      <c r="BM262" s="17">
        <v>33.799999999999997</v>
      </c>
      <c r="BN262" s="17">
        <v>33.800000000000004</v>
      </c>
      <c r="BO262" s="18">
        <v>0</v>
      </c>
      <c r="BP262" s="18">
        <v>0</v>
      </c>
      <c r="BQ262" s="64">
        <v>1879.079999999997</v>
      </c>
      <c r="BR262" s="18">
        <v>1863.8799999999981</v>
      </c>
      <c r="BS262" s="729">
        <v>0.2409040600303991</v>
      </c>
      <c r="BT262" s="17">
        <v>0</v>
      </c>
      <c r="BU262" s="17">
        <v>0</v>
      </c>
      <c r="BV262" s="17">
        <v>0</v>
      </c>
      <c r="BW262" s="17">
        <v>0</v>
      </c>
      <c r="BX262" s="17">
        <v>0</v>
      </c>
      <c r="BY262" s="17">
        <v>0</v>
      </c>
      <c r="BZ262" s="17">
        <v>0</v>
      </c>
      <c r="CA262" s="17">
        <v>0</v>
      </c>
      <c r="CB262" s="17">
        <v>0</v>
      </c>
      <c r="CC262" s="17">
        <v>0</v>
      </c>
      <c r="CD262" s="17">
        <v>0</v>
      </c>
      <c r="CE262" s="17">
        <v>0</v>
      </c>
      <c r="CF262" s="17">
        <v>0</v>
      </c>
      <c r="CG262" s="17">
        <v>0</v>
      </c>
      <c r="CH262" s="17">
        <v>0</v>
      </c>
      <c r="CI262" s="17">
        <v>0</v>
      </c>
      <c r="CJ262" s="17">
        <v>0</v>
      </c>
      <c r="CK262" s="17">
        <v>0</v>
      </c>
      <c r="CL262" s="702">
        <v>2166063.4751999965</v>
      </c>
      <c r="CM262" s="702">
        <v>2148221.1071999981</v>
      </c>
      <c r="CN262" s="702">
        <v>39675.791999999994</v>
      </c>
      <c r="CO262" s="702">
        <v>39675.792000000009</v>
      </c>
      <c r="CP262" s="702">
        <v>0</v>
      </c>
      <c r="CQ262" s="702">
        <v>0</v>
      </c>
      <c r="CR262" s="704">
        <v>2205739.2671999964</v>
      </c>
      <c r="CS262" s="703">
        <v>2187896.899199998</v>
      </c>
      <c r="CT262" s="23" t="s">
        <v>56</v>
      </c>
      <c r="CU262" s="23" t="s">
        <v>56</v>
      </c>
      <c r="CV262" s="23" t="s">
        <v>56</v>
      </c>
      <c r="CW262" s="23" t="s">
        <v>56</v>
      </c>
      <c r="CX262" s="23" t="s">
        <v>56</v>
      </c>
      <c r="CY262" s="23" t="s">
        <v>56</v>
      </c>
      <c r="CZ262" s="23" t="s">
        <v>56</v>
      </c>
      <c r="DA262" s="23" t="s">
        <v>56</v>
      </c>
      <c r="DB262" s="728" t="s">
        <v>56</v>
      </c>
      <c r="DC262" s="10"/>
      <c r="DD262" s="692">
        <v>7.8001176059999997</v>
      </c>
      <c r="DE262" s="120"/>
      <c r="DF262" s="120"/>
      <c r="DG262" s="120"/>
      <c r="DH262" s="140"/>
      <c r="DI262" s="140"/>
      <c r="DJ262" s="140"/>
      <c r="DK262" s="140"/>
      <c r="DL262" s="548" t="s">
        <v>56</v>
      </c>
      <c r="DM262" s="548" t="s">
        <v>56</v>
      </c>
      <c r="DN262" s="203" t="s">
        <v>868</v>
      </c>
      <c r="DO262" s="700">
        <v>2928.75</v>
      </c>
      <c r="DP262" s="713" t="s">
        <v>56</v>
      </c>
      <c r="DQ262" s="548" t="s">
        <v>56</v>
      </c>
      <c r="DR262" s="673" t="s">
        <v>56</v>
      </c>
      <c r="DS262" s="203" t="s">
        <v>56</v>
      </c>
      <c r="DT262" s="1160" t="s">
        <v>56</v>
      </c>
      <c r="DU262" s="711">
        <v>104.6483994878361</v>
      </c>
      <c r="DV262" s="711">
        <v>250.41866182404846</v>
      </c>
      <c r="DW262" s="711">
        <v>93.137900729605306</v>
      </c>
      <c r="DX262" s="711">
        <v>-71.981009726064471</v>
      </c>
      <c r="DY262" s="710">
        <v>3.1743918053777209</v>
      </c>
      <c r="DZ262" s="710">
        <v>-2.2327432985521543</v>
      </c>
      <c r="EA262" s="710">
        <v>3.1184755355761</v>
      </c>
      <c r="EB262" s="710">
        <v>-2.5129816756257726</v>
      </c>
      <c r="EC262" s="236"/>
      <c r="ED262" s="49"/>
      <c r="EE262" s="232"/>
      <c r="EF262" s="700">
        <v>116889</v>
      </c>
      <c r="EG262" s="712">
        <v>-115941.33333333333</v>
      </c>
      <c r="EH262" s="44"/>
    </row>
    <row r="263" spans="1:138" ht="41.25" customHeight="1" x14ac:dyDescent="0.25">
      <c r="A263" s="871" t="s">
        <v>49</v>
      </c>
      <c r="B263" s="656" t="s">
        <v>50</v>
      </c>
      <c r="C263" s="656" t="s">
        <v>51</v>
      </c>
      <c r="D263" s="691" t="s">
        <v>292</v>
      </c>
      <c r="E263" s="656" t="s">
        <v>293</v>
      </c>
      <c r="F263" s="656" t="s">
        <v>298</v>
      </c>
      <c r="G263" s="901" t="s">
        <v>296</v>
      </c>
      <c r="H263" s="897" t="s">
        <v>55</v>
      </c>
      <c r="I263" s="17" t="s">
        <v>860</v>
      </c>
      <c r="J263" s="64">
        <v>13.8</v>
      </c>
      <c r="K263" s="665">
        <v>12.668219606558768</v>
      </c>
      <c r="L263" s="665">
        <v>55.647158975163002</v>
      </c>
      <c r="M263" s="64">
        <v>3151</v>
      </c>
      <c r="N263" s="726">
        <v>42854402.030000001</v>
      </c>
      <c r="O263" s="548" t="s">
        <v>863</v>
      </c>
      <c r="P263" s="909">
        <v>12.07066208</v>
      </c>
      <c r="Q263" s="203" t="s">
        <v>57</v>
      </c>
      <c r="R263" s="205" t="s">
        <v>57</v>
      </c>
      <c r="S263" s="490">
        <v>0</v>
      </c>
      <c r="T263" s="18">
        <v>0</v>
      </c>
      <c r="U263" s="548">
        <v>0</v>
      </c>
      <c r="V263" s="18">
        <v>0</v>
      </c>
      <c r="W263" s="64">
        <v>0</v>
      </c>
      <c r="X263" s="18">
        <v>0</v>
      </c>
      <c r="Y263" s="18">
        <v>0</v>
      </c>
      <c r="Z263" s="18">
        <v>0</v>
      </c>
      <c r="AA263" s="18">
        <v>0</v>
      </c>
      <c r="AB263" s="18">
        <v>0</v>
      </c>
      <c r="AC263" s="18">
        <v>0</v>
      </c>
      <c r="AD263" s="18">
        <v>0</v>
      </c>
      <c r="AE263" s="18">
        <v>0</v>
      </c>
      <c r="AF263" s="18">
        <v>0</v>
      </c>
      <c r="AG263" s="64">
        <v>0</v>
      </c>
      <c r="AH263" s="18">
        <v>0</v>
      </c>
      <c r="AI263" s="64">
        <v>0</v>
      </c>
      <c r="AJ263" s="18">
        <v>0</v>
      </c>
      <c r="AK263" s="18">
        <v>374</v>
      </c>
      <c r="AL263" s="64">
        <v>370</v>
      </c>
      <c r="AM263" s="18">
        <v>4</v>
      </c>
      <c r="AN263" s="18">
        <v>4</v>
      </c>
      <c r="AO263" s="18">
        <v>0</v>
      </c>
      <c r="AP263" s="64">
        <v>0</v>
      </c>
      <c r="AQ263" s="64">
        <v>378</v>
      </c>
      <c r="AR263" s="11">
        <v>374</v>
      </c>
      <c r="AS263" s="17">
        <v>0</v>
      </c>
      <c r="AT263" s="490">
        <v>0</v>
      </c>
      <c r="AU263" s="64">
        <v>0</v>
      </c>
      <c r="AV263" s="18">
        <v>0</v>
      </c>
      <c r="AW263" s="64">
        <v>0</v>
      </c>
      <c r="AX263" s="18">
        <v>0</v>
      </c>
      <c r="AY263" s="17">
        <v>0</v>
      </c>
      <c r="AZ263" s="490">
        <v>0</v>
      </c>
      <c r="BA263" s="17">
        <v>0</v>
      </c>
      <c r="BB263" s="18">
        <v>0</v>
      </c>
      <c r="BC263" s="17">
        <v>0</v>
      </c>
      <c r="BD263" s="18">
        <v>0</v>
      </c>
      <c r="BE263" s="17">
        <v>0</v>
      </c>
      <c r="BF263" s="18">
        <v>0</v>
      </c>
      <c r="BG263" s="17">
        <v>0</v>
      </c>
      <c r="BH263" s="18">
        <v>0</v>
      </c>
      <c r="BI263" s="17">
        <v>0</v>
      </c>
      <c r="BJ263" s="18">
        <v>0</v>
      </c>
      <c r="BK263" s="17">
        <v>6614.0090000000037</v>
      </c>
      <c r="BL263" s="17">
        <v>6580.2089999999971</v>
      </c>
      <c r="BM263" s="17">
        <v>43.96</v>
      </c>
      <c r="BN263" s="17">
        <v>43.96</v>
      </c>
      <c r="BO263" s="18">
        <v>0</v>
      </c>
      <c r="BP263" s="18">
        <v>0</v>
      </c>
      <c r="BQ263" s="64">
        <v>6657.9690000000037</v>
      </c>
      <c r="BR263" s="18">
        <v>6624.1689999999971</v>
      </c>
      <c r="BS263" s="729">
        <v>0.55158275129180023</v>
      </c>
      <c r="BT263" s="17">
        <v>0</v>
      </c>
      <c r="BU263" s="17">
        <v>0</v>
      </c>
      <c r="BV263" s="17">
        <v>0</v>
      </c>
      <c r="BW263" s="17">
        <v>0</v>
      </c>
      <c r="BX263" s="17">
        <v>0</v>
      </c>
      <c r="BY263" s="17">
        <v>0</v>
      </c>
      <c r="BZ263" s="17">
        <v>0</v>
      </c>
      <c r="CA263" s="17">
        <v>0</v>
      </c>
      <c r="CB263" s="17">
        <v>0</v>
      </c>
      <c r="CC263" s="17">
        <v>0</v>
      </c>
      <c r="CD263" s="17">
        <v>0</v>
      </c>
      <c r="CE263" s="17">
        <v>0</v>
      </c>
      <c r="CF263" s="17">
        <v>0</v>
      </c>
      <c r="CG263" s="17">
        <v>0</v>
      </c>
      <c r="CH263" s="17">
        <v>0</v>
      </c>
      <c r="CI263" s="17">
        <v>0</v>
      </c>
      <c r="CJ263" s="17">
        <v>0</v>
      </c>
      <c r="CK263" s="17">
        <v>0</v>
      </c>
      <c r="CL263" s="702">
        <v>7763788.3245600052</v>
      </c>
      <c r="CM263" s="702">
        <v>7724112.5325599974</v>
      </c>
      <c r="CN263" s="702">
        <v>51602.006400000006</v>
      </c>
      <c r="CO263" s="702">
        <v>51602.006400000006</v>
      </c>
      <c r="CP263" s="702">
        <v>0</v>
      </c>
      <c r="CQ263" s="702">
        <v>0</v>
      </c>
      <c r="CR263" s="704">
        <v>7815390.3309600055</v>
      </c>
      <c r="CS263" s="703">
        <v>7775714.5389599977</v>
      </c>
      <c r="CT263" s="23">
        <v>1</v>
      </c>
      <c r="CU263" s="23">
        <v>2</v>
      </c>
      <c r="CV263" s="23" t="s">
        <v>293</v>
      </c>
      <c r="CW263" s="23">
        <v>2</v>
      </c>
      <c r="CX263" s="23">
        <v>12</v>
      </c>
      <c r="CY263" s="23">
        <v>0</v>
      </c>
      <c r="CZ263" s="23">
        <v>0</v>
      </c>
      <c r="DA263" s="23" t="s">
        <v>911</v>
      </c>
      <c r="DB263" s="728" t="s">
        <v>56</v>
      </c>
      <c r="DC263" s="10"/>
      <c r="DD263" s="692">
        <v>12.07066208</v>
      </c>
      <c r="DE263" s="120"/>
      <c r="DF263" s="120"/>
      <c r="DG263" s="120"/>
      <c r="DH263" s="140"/>
      <c r="DI263" s="140"/>
      <c r="DJ263" s="140"/>
      <c r="DK263" s="140"/>
      <c r="DL263" s="548" t="s">
        <v>56</v>
      </c>
      <c r="DM263" s="548" t="s">
        <v>56</v>
      </c>
      <c r="DN263" s="203" t="s">
        <v>868</v>
      </c>
      <c r="DO263" s="700">
        <v>2984.8333333333298</v>
      </c>
      <c r="DP263" s="713" t="s">
        <v>56</v>
      </c>
      <c r="DQ263" s="548" t="s">
        <v>56</v>
      </c>
      <c r="DR263" s="673" t="s">
        <v>56</v>
      </c>
      <c r="DS263" s="203" t="s">
        <v>56</v>
      </c>
      <c r="DT263" s="1160" t="s">
        <v>56</v>
      </c>
      <c r="DU263" s="711">
        <v>118.13289407560458</v>
      </c>
      <c r="DV263" s="711">
        <v>43.472484755992753</v>
      </c>
      <c r="DW263" s="711">
        <v>46.718039777261303</v>
      </c>
      <c r="DX263" s="711">
        <v>43.84440286134349</v>
      </c>
      <c r="DY263" s="710">
        <v>3.2705343681947663</v>
      </c>
      <c r="DZ263" s="710">
        <v>-2.2584279473314042</v>
      </c>
      <c r="EA263" s="710">
        <v>1.74959935165542</v>
      </c>
      <c r="EB263" s="710">
        <v>-0.86205154076968171</v>
      </c>
      <c r="EC263" s="236"/>
      <c r="ED263" s="49"/>
      <c r="EE263" s="232"/>
      <c r="EF263" s="700">
        <v>65314</v>
      </c>
      <c r="EG263" s="712">
        <v>57895</v>
      </c>
      <c r="EH263" s="44"/>
    </row>
    <row r="264" spans="1:138" ht="41.25" customHeight="1" x14ac:dyDescent="0.25">
      <c r="A264" s="871" t="s">
        <v>49</v>
      </c>
      <c r="B264" s="656" t="s">
        <v>50</v>
      </c>
      <c r="C264" s="656" t="s">
        <v>51</v>
      </c>
      <c r="D264" s="691" t="s">
        <v>292</v>
      </c>
      <c r="E264" s="656" t="s">
        <v>293</v>
      </c>
      <c r="F264" s="656" t="s">
        <v>1139</v>
      </c>
      <c r="G264" s="901" t="s">
        <v>293</v>
      </c>
      <c r="H264" s="897" t="s">
        <v>55</v>
      </c>
      <c r="I264" s="17" t="s">
        <v>889</v>
      </c>
      <c r="J264" s="64">
        <v>13.8</v>
      </c>
      <c r="K264" s="665">
        <v>10.660426310424926</v>
      </c>
      <c r="L264" s="665">
        <v>4.5325757481480009</v>
      </c>
      <c r="M264" s="64">
        <v>169</v>
      </c>
      <c r="N264" s="726">
        <v>5166595.9759999998</v>
      </c>
      <c r="O264" s="548" t="s">
        <v>874</v>
      </c>
      <c r="P264" s="909">
        <v>1.314626563</v>
      </c>
      <c r="Q264" s="203" t="s">
        <v>57</v>
      </c>
      <c r="R264" s="205" t="s">
        <v>57</v>
      </c>
      <c r="S264" s="490">
        <v>0</v>
      </c>
      <c r="T264" s="18">
        <v>0</v>
      </c>
      <c r="U264" s="548">
        <v>0</v>
      </c>
      <c r="V264" s="18">
        <v>0</v>
      </c>
      <c r="W264" s="64">
        <v>0</v>
      </c>
      <c r="X264" s="18">
        <v>0</v>
      </c>
      <c r="Y264" s="18">
        <v>0</v>
      </c>
      <c r="Z264" s="18">
        <v>0</v>
      </c>
      <c r="AA264" s="18">
        <v>0</v>
      </c>
      <c r="AB264" s="18">
        <v>0</v>
      </c>
      <c r="AC264" s="18">
        <v>0</v>
      </c>
      <c r="AD264" s="18">
        <v>0</v>
      </c>
      <c r="AE264" s="18">
        <v>0</v>
      </c>
      <c r="AF264" s="18">
        <v>0</v>
      </c>
      <c r="AG264" s="64">
        <v>0</v>
      </c>
      <c r="AH264" s="18">
        <v>0</v>
      </c>
      <c r="AI264" s="64">
        <v>0</v>
      </c>
      <c r="AJ264" s="18">
        <v>0</v>
      </c>
      <c r="AK264" s="18">
        <v>6</v>
      </c>
      <c r="AL264" s="64">
        <v>6</v>
      </c>
      <c r="AM264" s="18">
        <v>0</v>
      </c>
      <c r="AN264" s="18" t="s">
        <v>58</v>
      </c>
      <c r="AO264" s="18">
        <v>0</v>
      </c>
      <c r="AP264" s="64">
        <v>0</v>
      </c>
      <c r="AQ264" s="64">
        <v>6</v>
      </c>
      <c r="AR264" s="11">
        <v>6</v>
      </c>
      <c r="AS264" s="17">
        <v>0</v>
      </c>
      <c r="AT264" s="490">
        <v>0</v>
      </c>
      <c r="AU264" s="64">
        <v>0</v>
      </c>
      <c r="AV264" s="18">
        <v>0</v>
      </c>
      <c r="AW264" s="64">
        <v>0</v>
      </c>
      <c r="AX264" s="18">
        <v>0</v>
      </c>
      <c r="AY264" s="17">
        <v>0</v>
      </c>
      <c r="AZ264" s="490">
        <v>0</v>
      </c>
      <c r="BA264" s="17">
        <v>0</v>
      </c>
      <c r="BB264" s="18">
        <v>0</v>
      </c>
      <c r="BC264" s="17">
        <v>0</v>
      </c>
      <c r="BD264" s="18">
        <v>0</v>
      </c>
      <c r="BE264" s="17">
        <v>0</v>
      </c>
      <c r="BF264" s="18">
        <v>0</v>
      </c>
      <c r="BG264" s="17">
        <v>0</v>
      </c>
      <c r="BH264" s="18">
        <v>0</v>
      </c>
      <c r="BI264" s="17">
        <v>0</v>
      </c>
      <c r="BJ264" s="18">
        <v>0</v>
      </c>
      <c r="BK264" s="17">
        <v>1399</v>
      </c>
      <c r="BL264" s="17">
        <v>1399</v>
      </c>
      <c r="BM264" s="17">
        <v>0</v>
      </c>
      <c r="BN264" s="17" t="s">
        <v>58</v>
      </c>
      <c r="BO264" s="18">
        <v>0</v>
      </c>
      <c r="BP264" s="18">
        <v>0</v>
      </c>
      <c r="BQ264" s="64">
        <v>1399</v>
      </c>
      <c r="BR264" s="18">
        <v>1399</v>
      </c>
      <c r="BS264" s="729">
        <v>1.0641805356552803</v>
      </c>
      <c r="BT264" s="17">
        <v>0</v>
      </c>
      <c r="BU264" s="17">
        <v>0</v>
      </c>
      <c r="BV264" s="17">
        <v>0</v>
      </c>
      <c r="BW264" s="17">
        <v>0</v>
      </c>
      <c r="BX264" s="17">
        <v>0</v>
      </c>
      <c r="BY264" s="17">
        <v>0</v>
      </c>
      <c r="BZ264" s="17">
        <v>0</v>
      </c>
      <c r="CA264" s="17">
        <v>0</v>
      </c>
      <c r="CB264" s="17">
        <v>0</v>
      </c>
      <c r="CC264" s="17">
        <v>0</v>
      </c>
      <c r="CD264" s="17">
        <v>0</v>
      </c>
      <c r="CE264" s="17">
        <v>0</v>
      </c>
      <c r="CF264" s="17">
        <v>0</v>
      </c>
      <c r="CG264" s="17">
        <v>0</v>
      </c>
      <c r="CH264" s="17">
        <v>0</v>
      </c>
      <c r="CI264" s="17">
        <v>0</v>
      </c>
      <c r="CJ264" s="17">
        <v>0</v>
      </c>
      <c r="CK264" s="17">
        <v>0</v>
      </c>
      <c r="CL264" s="702">
        <v>1642202.1600000001</v>
      </c>
      <c r="CM264" s="702">
        <v>1642202.1600000001</v>
      </c>
      <c r="CN264" s="702">
        <v>0</v>
      </c>
      <c r="CO264" s="702">
        <v>0</v>
      </c>
      <c r="CP264" s="702">
        <v>0</v>
      </c>
      <c r="CQ264" s="702">
        <v>0</v>
      </c>
      <c r="CR264" s="704">
        <v>1642202.1600000001</v>
      </c>
      <c r="CS264" s="703">
        <v>1642202.1600000001</v>
      </c>
      <c r="CT264" s="23" t="s">
        <v>56</v>
      </c>
      <c r="CU264" s="23" t="s">
        <v>56</v>
      </c>
      <c r="CV264" s="23" t="s">
        <v>56</v>
      </c>
      <c r="CW264" s="23" t="s">
        <v>56</v>
      </c>
      <c r="CX264" s="23" t="s">
        <v>56</v>
      </c>
      <c r="CY264" s="23" t="s">
        <v>56</v>
      </c>
      <c r="CZ264" s="23" t="s">
        <v>56</v>
      </c>
      <c r="DA264" s="23" t="s">
        <v>56</v>
      </c>
      <c r="DB264" s="728" t="s">
        <v>56</v>
      </c>
      <c r="DC264" s="10"/>
      <c r="DD264" s="692">
        <v>1.314626563</v>
      </c>
      <c r="DE264" s="120"/>
      <c r="DF264" s="120"/>
      <c r="DG264" s="120"/>
      <c r="DH264" s="140"/>
      <c r="DI264" s="140"/>
      <c r="DJ264" s="140"/>
      <c r="DK264" s="140"/>
      <c r="DL264" s="548" t="s">
        <v>56</v>
      </c>
      <c r="DM264" s="548" t="s">
        <v>56</v>
      </c>
      <c r="DN264" s="203" t="s">
        <v>55</v>
      </c>
      <c r="DO264" s="700" t="s">
        <v>56</v>
      </c>
      <c r="DP264" s="713" t="s">
        <v>56</v>
      </c>
      <c r="DQ264" s="548" t="s">
        <v>56</v>
      </c>
      <c r="DR264" s="673" t="s">
        <v>56</v>
      </c>
      <c r="DS264" s="203" t="s">
        <v>56</v>
      </c>
      <c r="DT264" s="1160" t="s">
        <v>56</v>
      </c>
      <c r="DU264" s="711">
        <v>93.277361319340329</v>
      </c>
      <c r="DV264" s="711">
        <v>70.044451056911939</v>
      </c>
      <c r="DW264" s="711">
        <v>94.112075848303405</v>
      </c>
      <c r="DX264" s="711">
        <v>68.604766154030372</v>
      </c>
      <c r="DY264" s="710">
        <v>1.055472263868066</v>
      </c>
      <c r="DZ264" s="710">
        <v>3.8149504204418871E-3</v>
      </c>
      <c r="EA264" s="710">
        <v>1.0538922155688599</v>
      </c>
      <c r="EB264" s="710">
        <v>1.4768220786576247E-3</v>
      </c>
      <c r="EC264" s="236"/>
      <c r="ED264" s="49"/>
      <c r="EE264" s="232"/>
      <c r="EF264" s="700">
        <v>0</v>
      </c>
      <c r="EG264" s="712">
        <v>38798</v>
      </c>
      <c r="EH264" s="44"/>
    </row>
    <row r="265" spans="1:138" ht="41.25" customHeight="1" x14ac:dyDescent="0.25">
      <c r="A265" s="871" t="s">
        <v>49</v>
      </c>
      <c r="B265" s="656" t="s">
        <v>50</v>
      </c>
      <c r="C265" s="656" t="s">
        <v>51</v>
      </c>
      <c r="D265" s="691" t="s">
        <v>52</v>
      </c>
      <c r="E265" s="656" t="s">
        <v>53</v>
      </c>
      <c r="F265" s="656" t="s">
        <v>54</v>
      </c>
      <c r="G265" s="901" t="s">
        <v>53</v>
      </c>
      <c r="H265" s="897" t="s">
        <v>55</v>
      </c>
      <c r="I265" s="17" t="s">
        <v>860</v>
      </c>
      <c r="J265" s="64">
        <v>4.16</v>
      </c>
      <c r="K265" s="665">
        <v>2.9758018514679367</v>
      </c>
      <c r="L265" s="665">
        <v>3.9386363554440003</v>
      </c>
      <c r="M265" s="64">
        <v>665</v>
      </c>
      <c r="N265" s="726">
        <v>5908933.9380000001</v>
      </c>
      <c r="O265" s="548" t="s">
        <v>874</v>
      </c>
      <c r="P265" s="909">
        <v>1.5035124769999999</v>
      </c>
      <c r="Q265" s="203" t="s">
        <v>57</v>
      </c>
      <c r="R265" s="205" t="s">
        <v>57</v>
      </c>
      <c r="S265" s="490">
        <v>0</v>
      </c>
      <c r="T265" s="18">
        <v>0</v>
      </c>
      <c r="U265" s="548">
        <v>0</v>
      </c>
      <c r="V265" s="18">
        <v>0</v>
      </c>
      <c r="W265" s="64">
        <v>0</v>
      </c>
      <c r="X265" s="18">
        <v>0</v>
      </c>
      <c r="Y265" s="18">
        <v>0</v>
      </c>
      <c r="Z265" s="18">
        <v>0</v>
      </c>
      <c r="AA265" s="18">
        <v>0</v>
      </c>
      <c r="AB265" s="18">
        <v>0</v>
      </c>
      <c r="AC265" s="18">
        <v>0</v>
      </c>
      <c r="AD265" s="18">
        <v>0</v>
      </c>
      <c r="AE265" s="18">
        <v>0</v>
      </c>
      <c r="AF265" s="18">
        <v>0</v>
      </c>
      <c r="AG265" s="64">
        <v>0</v>
      </c>
      <c r="AH265" s="18">
        <v>0</v>
      </c>
      <c r="AI265" s="64">
        <v>0</v>
      </c>
      <c r="AJ265" s="18">
        <v>0</v>
      </c>
      <c r="AK265" s="18">
        <v>44</v>
      </c>
      <c r="AL265" s="64">
        <v>43</v>
      </c>
      <c r="AM265" s="18">
        <v>0</v>
      </c>
      <c r="AN265" s="18" t="s">
        <v>58</v>
      </c>
      <c r="AO265" s="18">
        <v>0</v>
      </c>
      <c r="AP265" s="64">
        <v>0</v>
      </c>
      <c r="AQ265" s="64">
        <v>44</v>
      </c>
      <c r="AR265" s="11">
        <v>43</v>
      </c>
      <c r="AS265" s="17">
        <v>0</v>
      </c>
      <c r="AT265" s="490">
        <v>0</v>
      </c>
      <c r="AU265" s="64">
        <v>0</v>
      </c>
      <c r="AV265" s="18">
        <v>0</v>
      </c>
      <c r="AW265" s="64">
        <v>0</v>
      </c>
      <c r="AX265" s="18">
        <v>0</v>
      </c>
      <c r="AY265" s="17">
        <v>0</v>
      </c>
      <c r="AZ265" s="490">
        <v>0</v>
      </c>
      <c r="BA265" s="17">
        <v>0</v>
      </c>
      <c r="BB265" s="18">
        <v>0</v>
      </c>
      <c r="BC265" s="17">
        <v>0</v>
      </c>
      <c r="BD265" s="18">
        <v>0</v>
      </c>
      <c r="BE265" s="17">
        <v>0</v>
      </c>
      <c r="BF265" s="18">
        <v>0</v>
      </c>
      <c r="BG265" s="17">
        <v>0</v>
      </c>
      <c r="BH265" s="18">
        <v>0</v>
      </c>
      <c r="BI265" s="17">
        <v>0</v>
      </c>
      <c r="BJ265" s="18">
        <v>0</v>
      </c>
      <c r="BK265" s="17">
        <v>557.87000000000012</v>
      </c>
      <c r="BL265" s="17">
        <v>550.27</v>
      </c>
      <c r="BM265" s="17">
        <v>0</v>
      </c>
      <c r="BN265" s="17" t="s">
        <v>58</v>
      </c>
      <c r="BO265" s="18">
        <v>0</v>
      </c>
      <c r="BP265" s="18">
        <v>0</v>
      </c>
      <c r="BQ265" s="64">
        <v>557.87000000000012</v>
      </c>
      <c r="BR265" s="18">
        <v>550.27</v>
      </c>
      <c r="BS265" s="729">
        <v>0.3710444765401173</v>
      </c>
      <c r="BT265" s="17">
        <v>0</v>
      </c>
      <c r="BU265" s="17">
        <v>0</v>
      </c>
      <c r="BV265" s="17">
        <v>0</v>
      </c>
      <c r="BW265" s="17">
        <v>0</v>
      </c>
      <c r="BX265" s="17">
        <v>0</v>
      </c>
      <c r="BY265" s="17">
        <v>0</v>
      </c>
      <c r="BZ265" s="17">
        <v>0</v>
      </c>
      <c r="CA265" s="17">
        <v>0</v>
      </c>
      <c r="CB265" s="17">
        <v>0</v>
      </c>
      <c r="CC265" s="17">
        <v>0</v>
      </c>
      <c r="CD265" s="17">
        <v>0</v>
      </c>
      <c r="CE265" s="17">
        <v>0</v>
      </c>
      <c r="CF265" s="17">
        <v>0</v>
      </c>
      <c r="CG265" s="17">
        <v>0</v>
      </c>
      <c r="CH265" s="17">
        <v>0</v>
      </c>
      <c r="CI265" s="17">
        <v>0</v>
      </c>
      <c r="CJ265" s="17">
        <v>0</v>
      </c>
      <c r="CK265" s="17">
        <v>0</v>
      </c>
      <c r="CL265" s="702">
        <v>654850.12080000015</v>
      </c>
      <c r="CM265" s="702">
        <v>645928.93680000002</v>
      </c>
      <c r="CN265" s="702">
        <v>0</v>
      </c>
      <c r="CO265" s="702">
        <v>0</v>
      </c>
      <c r="CP265" s="702">
        <v>0</v>
      </c>
      <c r="CQ265" s="702">
        <v>0</v>
      </c>
      <c r="CR265" s="704">
        <v>654850.12080000015</v>
      </c>
      <c r="CS265" s="703">
        <v>645928.93680000002</v>
      </c>
      <c r="CT265" s="23" t="s">
        <v>56</v>
      </c>
      <c r="CU265" s="23" t="s">
        <v>56</v>
      </c>
      <c r="CV265" s="23" t="s">
        <v>56</v>
      </c>
      <c r="CW265" s="23" t="s">
        <v>56</v>
      </c>
      <c r="CX265" s="23" t="s">
        <v>56</v>
      </c>
      <c r="CY265" s="23" t="s">
        <v>56</v>
      </c>
      <c r="CZ265" s="23" t="s">
        <v>56</v>
      </c>
      <c r="DA265" s="23" t="s">
        <v>56</v>
      </c>
      <c r="DB265" s="728" t="s">
        <v>56</v>
      </c>
      <c r="DC265" s="10"/>
      <c r="DD265" s="692">
        <v>1.5035124769999999</v>
      </c>
      <c r="DE265" s="120"/>
      <c r="DF265" s="120"/>
      <c r="DG265" s="120"/>
      <c r="DH265" s="140"/>
      <c r="DI265" s="140"/>
      <c r="DJ265" s="140"/>
      <c r="DK265" s="140"/>
      <c r="DL265" s="548" t="s">
        <v>56</v>
      </c>
      <c r="DM265" s="548" t="s">
        <v>56</v>
      </c>
      <c r="DN265" s="203" t="s">
        <v>55</v>
      </c>
      <c r="DO265" s="700" t="s">
        <v>56</v>
      </c>
      <c r="DP265" s="713" t="s">
        <v>56</v>
      </c>
      <c r="DQ265" s="548" t="s">
        <v>56</v>
      </c>
      <c r="DR265" s="673" t="s">
        <v>56</v>
      </c>
      <c r="DS265" s="203" t="s">
        <v>56</v>
      </c>
      <c r="DT265" s="1160" t="s">
        <v>56</v>
      </c>
      <c r="DU265" s="711">
        <v>80.622277847309178</v>
      </c>
      <c r="DV265" s="711">
        <v>60.869894114500468</v>
      </c>
      <c r="DW265" s="711">
        <v>80.648709787631901</v>
      </c>
      <c r="DX265" s="711">
        <v>-80.609804888496456</v>
      </c>
      <c r="DY265" s="710">
        <v>0.38448060075093887</v>
      </c>
      <c r="DZ265" s="710">
        <v>-5.0384097451671495E-2</v>
      </c>
      <c r="EA265" s="710">
        <v>0.38437988887090702</v>
      </c>
      <c r="EB265" s="710">
        <v>-0.38389958147417308</v>
      </c>
      <c r="EC265" s="236"/>
      <c r="ED265" s="49"/>
      <c r="EE265" s="232"/>
      <c r="EF265" s="700">
        <v>0</v>
      </c>
      <c r="EG265" s="712">
        <v>0</v>
      </c>
      <c r="EH265" s="44"/>
    </row>
    <row r="266" spans="1:138" ht="41.25" customHeight="1" x14ac:dyDescent="0.25">
      <c r="A266" s="871" t="s">
        <v>49</v>
      </c>
      <c r="B266" s="656" t="s">
        <v>50</v>
      </c>
      <c r="C266" s="656" t="s">
        <v>51</v>
      </c>
      <c r="D266" s="691" t="s">
        <v>52</v>
      </c>
      <c r="E266" s="656" t="s">
        <v>53</v>
      </c>
      <c r="F266" s="656" t="s">
        <v>1140</v>
      </c>
      <c r="G266" s="901" t="s">
        <v>53</v>
      </c>
      <c r="H266" s="897" t="s">
        <v>55</v>
      </c>
      <c r="I266" s="17" t="s">
        <v>860</v>
      </c>
      <c r="J266" s="64">
        <v>4.16</v>
      </c>
      <c r="K266" s="665">
        <v>2.5506873012582316</v>
      </c>
      <c r="L266" s="665">
        <v>6.2780302899720004</v>
      </c>
      <c r="M266" s="64">
        <v>760</v>
      </c>
      <c r="N266" s="726">
        <v>8570785.9690000005</v>
      </c>
      <c r="O266" s="548" t="s">
        <v>874</v>
      </c>
      <c r="P266" s="909">
        <v>2.1808136249999999</v>
      </c>
      <c r="Q266" s="203" t="s">
        <v>57</v>
      </c>
      <c r="R266" s="205" t="s">
        <v>57</v>
      </c>
      <c r="S266" s="490">
        <v>0</v>
      </c>
      <c r="T266" s="18">
        <v>0</v>
      </c>
      <c r="U266" s="548">
        <v>0</v>
      </c>
      <c r="V266" s="18">
        <v>0</v>
      </c>
      <c r="W266" s="64">
        <v>0</v>
      </c>
      <c r="X266" s="18">
        <v>0</v>
      </c>
      <c r="Y266" s="18">
        <v>0</v>
      </c>
      <c r="Z266" s="18">
        <v>0</v>
      </c>
      <c r="AA266" s="18">
        <v>0</v>
      </c>
      <c r="AB266" s="18">
        <v>0</v>
      </c>
      <c r="AC266" s="18">
        <v>0</v>
      </c>
      <c r="AD266" s="18">
        <v>0</v>
      </c>
      <c r="AE266" s="18">
        <v>0</v>
      </c>
      <c r="AF266" s="18">
        <v>0</v>
      </c>
      <c r="AG266" s="64">
        <v>0</v>
      </c>
      <c r="AH266" s="18">
        <v>0</v>
      </c>
      <c r="AI266" s="64">
        <v>0</v>
      </c>
      <c r="AJ266" s="18">
        <v>0</v>
      </c>
      <c r="AK266" s="18">
        <v>68</v>
      </c>
      <c r="AL266" s="64">
        <v>68</v>
      </c>
      <c r="AM266" s="18">
        <v>3</v>
      </c>
      <c r="AN266" s="18">
        <v>3</v>
      </c>
      <c r="AO266" s="18">
        <v>0</v>
      </c>
      <c r="AP266" s="64">
        <v>0</v>
      </c>
      <c r="AQ266" s="64">
        <v>71</v>
      </c>
      <c r="AR266" s="11">
        <v>71</v>
      </c>
      <c r="AS266" s="17">
        <v>0</v>
      </c>
      <c r="AT266" s="490">
        <v>0</v>
      </c>
      <c r="AU266" s="64">
        <v>0</v>
      </c>
      <c r="AV266" s="18">
        <v>0</v>
      </c>
      <c r="AW266" s="64">
        <v>0</v>
      </c>
      <c r="AX266" s="18">
        <v>0</v>
      </c>
      <c r="AY266" s="17">
        <v>0</v>
      </c>
      <c r="AZ266" s="490">
        <v>0</v>
      </c>
      <c r="BA266" s="17">
        <v>0</v>
      </c>
      <c r="BB266" s="18">
        <v>0</v>
      </c>
      <c r="BC266" s="17">
        <v>0</v>
      </c>
      <c r="BD266" s="18">
        <v>0</v>
      </c>
      <c r="BE266" s="17">
        <v>0</v>
      </c>
      <c r="BF266" s="18">
        <v>0</v>
      </c>
      <c r="BG266" s="17">
        <v>0</v>
      </c>
      <c r="BH266" s="18">
        <v>0</v>
      </c>
      <c r="BI266" s="17">
        <v>0</v>
      </c>
      <c r="BJ266" s="18">
        <v>0</v>
      </c>
      <c r="BK266" s="17">
        <v>417.22000000000008</v>
      </c>
      <c r="BL266" s="17">
        <v>417.22</v>
      </c>
      <c r="BM266" s="17">
        <v>21.759999999999998</v>
      </c>
      <c r="BN266" s="17">
        <v>21.759999999999998</v>
      </c>
      <c r="BO266" s="18">
        <v>0</v>
      </c>
      <c r="BP266" s="18">
        <v>0</v>
      </c>
      <c r="BQ266" s="64">
        <v>438.98000000000008</v>
      </c>
      <c r="BR266" s="18">
        <v>438.98</v>
      </c>
      <c r="BS266" s="729">
        <v>0.20129184583574863</v>
      </c>
      <c r="BT266" s="17">
        <v>0</v>
      </c>
      <c r="BU266" s="17">
        <v>0</v>
      </c>
      <c r="BV266" s="17">
        <v>0</v>
      </c>
      <c r="BW266" s="17">
        <v>0</v>
      </c>
      <c r="BX266" s="17">
        <v>0</v>
      </c>
      <c r="BY266" s="17">
        <v>0</v>
      </c>
      <c r="BZ266" s="17">
        <v>0</v>
      </c>
      <c r="CA266" s="17">
        <v>0</v>
      </c>
      <c r="CB266" s="17">
        <v>0</v>
      </c>
      <c r="CC266" s="17">
        <v>0</v>
      </c>
      <c r="CD266" s="17">
        <v>0</v>
      </c>
      <c r="CE266" s="17">
        <v>0</v>
      </c>
      <c r="CF266" s="17">
        <v>0</v>
      </c>
      <c r="CG266" s="17">
        <v>0</v>
      </c>
      <c r="CH266" s="17">
        <v>0</v>
      </c>
      <c r="CI266" s="17">
        <v>0</v>
      </c>
      <c r="CJ266" s="17">
        <v>0</v>
      </c>
      <c r="CK266" s="17">
        <v>0</v>
      </c>
      <c r="CL266" s="702">
        <v>489749.52480000013</v>
      </c>
      <c r="CM266" s="702">
        <v>489749.52480000007</v>
      </c>
      <c r="CN266" s="702">
        <v>25542.758399999999</v>
      </c>
      <c r="CO266" s="702">
        <v>25542.758399999999</v>
      </c>
      <c r="CP266" s="702">
        <v>0</v>
      </c>
      <c r="CQ266" s="702">
        <v>0</v>
      </c>
      <c r="CR266" s="704">
        <v>515292.28320000012</v>
      </c>
      <c r="CS266" s="703">
        <v>515292.28320000006</v>
      </c>
      <c r="CT266" s="23" t="s">
        <v>56</v>
      </c>
      <c r="CU266" s="23" t="s">
        <v>56</v>
      </c>
      <c r="CV266" s="23" t="s">
        <v>56</v>
      </c>
      <c r="CW266" s="23" t="s">
        <v>56</v>
      </c>
      <c r="CX266" s="23" t="s">
        <v>56</v>
      </c>
      <c r="CY266" s="23" t="s">
        <v>56</v>
      </c>
      <c r="CZ266" s="23" t="s">
        <v>56</v>
      </c>
      <c r="DA266" s="23" t="s">
        <v>56</v>
      </c>
      <c r="DB266" s="728" t="s">
        <v>56</v>
      </c>
      <c r="DC266" s="10"/>
      <c r="DD266" s="692">
        <v>2.1808136249999999</v>
      </c>
      <c r="DE266" s="120"/>
      <c r="DF266" s="120"/>
      <c r="DG266" s="120"/>
      <c r="DH266" s="140"/>
      <c r="DI266" s="140"/>
      <c r="DJ266" s="140"/>
      <c r="DK266" s="140"/>
      <c r="DL266" s="548" t="s">
        <v>56</v>
      </c>
      <c r="DM266" s="548" t="s">
        <v>56</v>
      </c>
      <c r="DN266" s="203" t="s">
        <v>55</v>
      </c>
      <c r="DO266" s="700" t="s">
        <v>56</v>
      </c>
      <c r="DP266" s="713" t="s">
        <v>56</v>
      </c>
      <c r="DQ266" s="548" t="s">
        <v>56</v>
      </c>
      <c r="DR266" s="673" t="s">
        <v>56</v>
      </c>
      <c r="DS266" s="203" t="s">
        <v>56</v>
      </c>
      <c r="DT266" s="1160" t="s">
        <v>56</v>
      </c>
      <c r="DU266" s="711">
        <v>3.7242287847184117</v>
      </c>
      <c r="DV266" s="711">
        <v>147.88763919777534</v>
      </c>
      <c r="DW266" s="711">
        <v>3.7252742817187898</v>
      </c>
      <c r="DX266" s="711">
        <v>5.8089426714094436</v>
      </c>
      <c r="DY266" s="710">
        <v>1.5808541003403235E-2</v>
      </c>
      <c r="DZ266" s="710">
        <v>0.38353787910915588</v>
      </c>
      <c r="EA266" s="710">
        <v>1.5808543096872602E-2</v>
      </c>
      <c r="EB266" s="710">
        <v>4.8443819464836904E-2</v>
      </c>
      <c r="EC266" s="236"/>
      <c r="ED266" s="49"/>
      <c r="EE266" s="232"/>
      <c r="EF266" s="700">
        <v>0</v>
      </c>
      <c r="EG266" s="712">
        <v>0</v>
      </c>
      <c r="EH266" s="44"/>
    </row>
    <row r="267" spans="1:138" ht="41.25" customHeight="1" x14ac:dyDescent="0.25">
      <c r="A267" s="871" t="s">
        <v>49</v>
      </c>
      <c r="B267" s="656" t="s">
        <v>50</v>
      </c>
      <c r="C267" s="656" t="s">
        <v>51</v>
      </c>
      <c r="D267" s="691" t="s">
        <v>1141</v>
      </c>
      <c r="E267" s="656" t="s">
        <v>53</v>
      </c>
      <c r="F267" s="656" t="s">
        <v>1142</v>
      </c>
      <c r="G267" s="901" t="s">
        <v>296</v>
      </c>
      <c r="H267" s="897" t="s">
        <v>55</v>
      </c>
      <c r="I267" s="17" t="s">
        <v>860</v>
      </c>
      <c r="J267" s="64">
        <v>4.16</v>
      </c>
      <c r="K267" s="665">
        <v>1.9814661238587958</v>
      </c>
      <c r="L267" s="665">
        <v>7.3702651361850009</v>
      </c>
      <c r="M267" s="64">
        <v>548</v>
      </c>
      <c r="N267" s="726">
        <v>4096881.1949999998</v>
      </c>
      <c r="O267" s="548" t="s">
        <v>863</v>
      </c>
      <c r="P267" s="909">
        <v>1.419450278</v>
      </c>
      <c r="Q267" s="203" t="s">
        <v>57</v>
      </c>
      <c r="R267" s="205" t="s">
        <v>57</v>
      </c>
      <c r="S267" s="490">
        <v>0</v>
      </c>
      <c r="T267" s="18">
        <v>0</v>
      </c>
      <c r="U267" s="548">
        <v>0</v>
      </c>
      <c r="V267" s="18">
        <v>0</v>
      </c>
      <c r="W267" s="64">
        <v>0</v>
      </c>
      <c r="X267" s="18">
        <v>0</v>
      </c>
      <c r="Y267" s="18">
        <v>0</v>
      </c>
      <c r="Z267" s="18">
        <v>0</v>
      </c>
      <c r="AA267" s="18">
        <v>0</v>
      </c>
      <c r="AB267" s="18">
        <v>0</v>
      </c>
      <c r="AC267" s="18">
        <v>0</v>
      </c>
      <c r="AD267" s="18">
        <v>0</v>
      </c>
      <c r="AE267" s="18">
        <v>0</v>
      </c>
      <c r="AF267" s="18">
        <v>0</v>
      </c>
      <c r="AG267" s="64">
        <v>0</v>
      </c>
      <c r="AH267" s="18">
        <v>0</v>
      </c>
      <c r="AI267" s="64">
        <v>0</v>
      </c>
      <c r="AJ267" s="18">
        <v>0</v>
      </c>
      <c r="AK267" s="18">
        <v>86</v>
      </c>
      <c r="AL267" s="64">
        <v>85</v>
      </c>
      <c r="AM267" s="18">
        <v>2</v>
      </c>
      <c r="AN267" s="18">
        <v>2</v>
      </c>
      <c r="AO267" s="18">
        <v>0</v>
      </c>
      <c r="AP267" s="64">
        <v>0</v>
      </c>
      <c r="AQ267" s="64">
        <v>88</v>
      </c>
      <c r="AR267" s="11">
        <v>87</v>
      </c>
      <c r="AS267" s="17">
        <v>0</v>
      </c>
      <c r="AT267" s="490">
        <v>0</v>
      </c>
      <c r="AU267" s="64">
        <v>0</v>
      </c>
      <c r="AV267" s="18">
        <v>0</v>
      </c>
      <c r="AW267" s="64">
        <v>0</v>
      </c>
      <c r="AX267" s="18">
        <v>0</v>
      </c>
      <c r="AY267" s="17">
        <v>0</v>
      </c>
      <c r="AZ267" s="490">
        <v>0</v>
      </c>
      <c r="BA267" s="17">
        <v>0</v>
      </c>
      <c r="BB267" s="18">
        <v>0</v>
      </c>
      <c r="BC267" s="17">
        <v>0</v>
      </c>
      <c r="BD267" s="18">
        <v>0</v>
      </c>
      <c r="BE267" s="17">
        <v>0</v>
      </c>
      <c r="BF267" s="18">
        <v>0</v>
      </c>
      <c r="BG267" s="17">
        <v>0</v>
      </c>
      <c r="BH267" s="18">
        <v>0</v>
      </c>
      <c r="BI267" s="17">
        <v>0</v>
      </c>
      <c r="BJ267" s="18">
        <v>0</v>
      </c>
      <c r="BK267" s="17">
        <v>550.33500000000026</v>
      </c>
      <c r="BL267" s="17">
        <v>546.49500000000012</v>
      </c>
      <c r="BM267" s="17">
        <v>15.76</v>
      </c>
      <c r="BN267" s="17">
        <v>15.76</v>
      </c>
      <c r="BO267" s="18">
        <v>0</v>
      </c>
      <c r="BP267" s="18">
        <v>0</v>
      </c>
      <c r="BQ267" s="64">
        <v>566.09500000000025</v>
      </c>
      <c r="BR267" s="18">
        <v>562.25500000000011</v>
      </c>
      <c r="BS267" s="729">
        <v>0.39881284238967912</v>
      </c>
      <c r="BT267" s="17">
        <v>0</v>
      </c>
      <c r="BU267" s="17">
        <v>0</v>
      </c>
      <c r="BV267" s="17">
        <v>0</v>
      </c>
      <c r="BW267" s="17">
        <v>0</v>
      </c>
      <c r="BX267" s="17">
        <v>0</v>
      </c>
      <c r="BY267" s="17">
        <v>0</v>
      </c>
      <c r="BZ267" s="17">
        <v>0</v>
      </c>
      <c r="CA267" s="17">
        <v>0</v>
      </c>
      <c r="CB267" s="17">
        <v>0</v>
      </c>
      <c r="CC267" s="17">
        <v>0</v>
      </c>
      <c r="CD267" s="17">
        <v>0</v>
      </c>
      <c r="CE267" s="17">
        <v>0</v>
      </c>
      <c r="CF267" s="17">
        <v>0</v>
      </c>
      <c r="CG267" s="17">
        <v>0</v>
      </c>
      <c r="CH267" s="17">
        <v>0</v>
      </c>
      <c r="CI267" s="17">
        <v>0</v>
      </c>
      <c r="CJ267" s="17">
        <v>0</v>
      </c>
      <c r="CK267" s="17">
        <v>0</v>
      </c>
      <c r="CL267" s="702">
        <v>646005.2364000004</v>
      </c>
      <c r="CM267" s="702">
        <v>641497.69080000021</v>
      </c>
      <c r="CN267" s="702">
        <v>18499.718399999998</v>
      </c>
      <c r="CO267" s="702">
        <v>18499.718399999998</v>
      </c>
      <c r="CP267" s="702">
        <v>0</v>
      </c>
      <c r="CQ267" s="702">
        <v>0</v>
      </c>
      <c r="CR267" s="704">
        <v>664504.95480000041</v>
      </c>
      <c r="CS267" s="703">
        <v>659997.40920000023</v>
      </c>
      <c r="CT267" s="23" t="s">
        <v>56</v>
      </c>
      <c r="CU267" s="23" t="s">
        <v>56</v>
      </c>
      <c r="CV267" s="23" t="s">
        <v>56</v>
      </c>
      <c r="CW267" s="23" t="s">
        <v>56</v>
      </c>
      <c r="CX267" s="23" t="s">
        <v>56</v>
      </c>
      <c r="CY267" s="23" t="s">
        <v>56</v>
      </c>
      <c r="CZ267" s="23" t="s">
        <v>56</v>
      </c>
      <c r="DA267" s="23" t="s">
        <v>56</v>
      </c>
      <c r="DB267" s="728" t="s">
        <v>56</v>
      </c>
      <c r="DC267" s="10"/>
      <c r="DD267" s="692">
        <v>1.419450278</v>
      </c>
      <c r="DE267" s="120"/>
      <c r="DF267" s="120"/>
      <c r="DG267" s="120"/>
      <c r="DH267" s="140"/>
      <c r="DI267" s="140"/>
      <c r="DJ267" s="140"/>
      <c r="DK267" s="140"/>
      <c r="DL267" s="548" t="s">
        <v>56</v>
      </c>
      <c r="DM267" s="548" t="s">
        <v>56</v>
      </c>
      <c r="DN267" s="203" t="s">
        <v>55</v>
      </c>
      <c r="DO267" s="700" t="s">
        <v>56</v>
      </c>
      <c r="DP267" s="713" t="s">
        <v>56</v>
      </c>
      <c r="DQ267" s="548" t="s">
        <v>56</v>
      </c>
      <c r="DR267" s="673" t="s">
        <v>56</v>
      </c>
      <c r="DS267" s="203" t="s">
        <v>56</v>
      </c>
      <c r="DT267" s="1160" t="s">
        <v>56</v>
      </c>
      <c r="DU267" s="711">
        <v>14.803168435211486</v>
      </c>
      <c r="DV267" s="711">
        <v>87.56458683862148</v>
      </c>
      <c r="DW267" s="711">
        <v>3.3735961768219802</v>
      </c>
      <c r="DX267" s="711">
        <v>47.925368180264783</v>
      </c>
      <c r="DY267" s="710">
        <v>0.11119414138394865</v>
      </c>
      <c r="DZ267" s="710">
        <v>0.61376705686658917</v>
      </c>
      <c r="EA267" s="710">
        <v>6.0931899641577102E-2</v>
      </c>
      <c r="EB267" s="710">
        <v>0.61045036171145584</v>
      </c>
      <c r="EC267" s="236"/>
      <c r="ED267" s="49"/>
      <c r="EE267" s="232"/>
      <c r="EF267" s="700">
        <v>0</v>
      </c>
      <c r="EG267" s="712">
        <v>28968</v>
      </c>
      <c r="EH267" s="44"/>
    </row>
    <row r="268" spans="1:138" ht="41.25" customHeight="1" x14ac:dyDescent="0.25">
      <c r="A268" s="871" t="s">
        <v>49</v>
      </c>
      <c r="B268" s="656" t="s">
        <v>50</v>
      </c>
      <c r="C268" s="656" t="s">
        <v>51</v>
      </c>
      <c r="D268" s="691" t="s">
        <v>1141</v>
      </c>
      <c r="E268" s="656" t="s">
        <v>53</v>
      </c>
      <c r="F268" s="656" t="s">
        <v>1143</v>
      </c>
      <c r="G268" s="901" t="s">
        <v>53</v>
      </c>
      <c r="H268" s="897" t="s">
        <v>55</v>
      </c>
      <c r="I268" s="17" t="s">
        <v>860</v>
      </c>
      <c r="J268" s="64">
        <v>4.16</v>
      </c>
      <c r="K268" s="665">
        <v>3.0622658277817751</v>
      </c>
      <c r="L268" s="665">
        <v>7.386931802817001</v>
      </c>
      <c r="M268" s="64">
        <v>796</v>
      </c>
      <c r="N268" s="726">
        <v>6492971.3089999994</v>
      </c>
      <c r="O268" s="548" t="s">
        <v>863</v>
      </c>
      <c r="P268" s="909">
        <v>2.0174927810000001</v>
      </c>
      <c r="Q268" s="203" t="s">
        <v>57</v>
      </c>
      <c r="R268" s="205" t="s">
        <v>57</v>
      </c>
      <c r="S268" s="490">
        <v>0</v>
      </c>
      <c r="T268" s="18">
        <v>0</v>
      </c>
      <c r="U268" s="548">
        <v>0</v>
      </c>
      <c r="V268" s="18">
        <v>0</v>
      </c>
      <c r="W268" s="64">
        <v>0</v>
      </c>
      <c r="X268" s="18">
        <v>0</v>
      </c>
      <c r="Y268" s="18">
        <v>0</v>
      </c>
      <c r="Z268" s="18">
        <v>0</v>
      </c>
      <c r="AA268" s="18">
        <v>0</v>
      </c>
      <c r="AB268" s="18">
        <v>0</v>
      </c>
      <c r="AC268" s="18">
        <v>0</v>
      </c>
      <c r="AD268" s="18">
        <v>0</v>
      </c>
      <c r="AE268" s="18">
        <v>0</v>
      </c>
      <c r="AF268" s="18">
        <v>0</v>
      </c>
      <c r="AG268" s="64">
        <v>0</v>
      </c>
      <c r="AH268" s="18">
        <v>0</v>
      </c>
      <c r="AI268" s="64">
        <v>0</v>
      </c>
      <c r="AJ268" s="18">
        <v>0</v>
      </c>
      <c r="AK268" s="18">
        <v>77</v>
      </c>
      <c r="AL268" s="64">
        <v>77</v>
      </c>
      <c r="AM268" s="18">
        <v>4</v>
      </c>
      <c r="AN268" s="18">
        <v>4</v>
      </c>
      <c r="AO268" s="18">
        <v>0</v>
      </c>
      <c r="AP268" s="64">
        <v>0</v>
      </c>
      <c r="AQ268" s="64">
        <v>81</v>
      </c>
      <c r="AR268" s="11">
        <v>81</v>
      </c>
      <c r="AS268" s="17">
        <v>0</v>
      </c>
      <c r="AT268" s="490">
        <v>0</v>
      </c>
      <c r="AU268" s="64">
        <v>0</v>
      </c>
      <c r="AV268" s="18">
        <v>0</v>
      </c>
      <c r="AW268" s="64">
        <v>0</v>
      </c>
      <c r="AX268" s="18">
        <v>0</v>
      </c>
      <c r="AY268" s="17">
        <v>0</v>
      </c>
      <c r="AZ268" s="490">
        <v>0</v>
      </c>
      <c r="BA268" s="17">
        <v>0</v>
      </c>
      <c r="BB268" s="18">
        <v>0</v>
      </c>
      <c r="BC268" s="17">
        <v>0</v>
      </c>
      <c r="BD268" s="18">
        <v>0</v>
      </c>
      <c r="BE268" s="17">
        <v>0</v>
      </c>
      <c r="BF268" s="18">
        <v>0</v>
      </c>
      <c r="BG268" s="17">
        <v>0</v>
      </c>
      <c r="BH268" s="18">
        <v>0</v>
      </c>
      <c r="BI268" s="17">
        <v>0</v>
      </c>
      <c r="BJ268" s="18">
        <v>0</v>
      </c>
      <c r="BK268" s="17">
        <v>503.22000000000014</v>
      </c>
      <c r="BL268" s="17">
        <v>503.22000000000008</v>
      </c>
      <c r="BM268" s="17">
        <v>44.067999999999998</v>
      </c>
      <c r="BN268" s="17">
        <v>44.067999999999998</v>
      </c>
      <c r="BO268" s="18">
        <v>0</v>
      </c>
      <c r="BP268" s="18">
        <v>0</v>
      </c>
      <c r="BQ268" s="64">
        <v>547.28800000000012</v>
      </c>
      <c r="BR268" s="18">
        <v>547.28800000000012</v>
      </c>
      <c r="BS268" s="729">
        <v>0.27127135479945991</v>
      </c>
      <c r="BT268" s="17">
        <v>0</v>
      </c>
      <c r="BU268" s="17">
        <v>0</v>
      </c>
      <c r="BV268" s="17">
        <v>0</v>
      </c>
      <c r="BW268" s="17">
        <v>0</v>
      </c>
      <c r="BX268" s="17">
        <v>0</v>
      </c>
      <c r="BY268" s="17">
        <v>0</v>
      </c>
      <c r="BZ268" s="17">
        <v>0</v>
      </c>
      <c r="CA268" s="17">
        <v>0</v>
      </c>
      <c r="CB268" s="17">
        <v>0</v>
      </c>
      <c r="CC268" s="17">
        <v>0</v>
      </c>
      <c r="CD268" s="17">
        <v>0</v>
      </c>
      <c r="CE268" s="17">
        <v>0</v>
      </c>
      <c r="CF268" s="17">
        <v>0</v>
      </c>
      <c r="CG268" s="17">
        <v>0</v>
      </c>
      <c r="CH268" s="17">
        <v>0</v>
      </c>
      <c r="CI268" s="17">
        <v>0</v>
      </c>
      <c r="CJ268" s="17">
        <v>0</v>
      </c>
      <c r="CK268" s="17">
        <v>0</v>
      </c>
      <c r="CL268" s="702">
        <v>590699.76480000024</v>
      </c>
      <c r="CM268" s="702">
        <v>590699.76480000024</v>
      </c>
      <c r="CN268" s="702">
        <v>51728.78112</v>
      </c>
      <c r="CO268" s="702">
        <v>51728.78112</v>
      </c>
      <c r="CP268" s="702">
        <v>0</v>
      </c>
      <c r="CQ268" s="702">
        <v>0</v>
      </c>
      <c r="CR268" s="704">
        <v>642428.54592000018</v>
      </c>
      <c r="CS268" s="703">
        <v>642428.54592000018</v>
      </c>
      <c r="CT268" s="23" t="s">
        <v>56</v>
      </c>
      <c r="CU268" s="23" t="s">
        <v>56</v>
      </c>
      <c r="CV268" s="23" t="s">
        <v>56</v>
      </c>
      <c r="CW268" s="23" t="s">
        <v>56</v>
      </c>
      <c r="CX268" s="23" t="s">
        <v>56</v>
      </c>
      <c r="CY268" s="23" t="s">
        <v>56</v>
      </c>
      <c r="CZ268" s="23" t="s">
        <v>56</v>
      </c>
      <c r="DA268" s="23" t="s">
        <v>56</v>
      </c>
      <c r="DB268" s="728" t="s">
        <v>56</v>
      </c>
      <c r="DC268" s="10"/>
      <c r="DD268" s="692">
        <v>2.0174927810000001</v>
      </c>
      <c r="DE268" s="120"/>
      <c r="DF268" s="120"/>
      <c r="DG268" s="120"/>
      <c r="DH268" s="140"/>
      <c r="DI268" s="140"/>
      <c r="DJ268" s="140"/>
      <c r="DK268" s="140"/>
      <c r="DL268" s="548" t="s">
        <v>56</v>
      </c>
      <c r="DM268" s="548" t="s">
        <v>56</v>
      </c>
      <c r="DN268" s="203" t="s">
        <v>55</v>
      </c>
      <c r="DO268" s="700" t="s">
        <v>56</v>
      </c>
      <c r="DP268" s="713" t="s">
        <v>56</v>
      </c>
      <c r="DQ268" s="548" t="s">
        <v>56</v>
      </c>
      <c r="DR268" s="673" t="s">
        <v>56</v>
      </c>
      <c r="DS268" s="203" t="s">
        <v>56</v>
      </c>
      <c r="DT268" s="1160" t="s">
        <v>56</v>
      </c>
      <c r="DU268" s="711">
        <v>1.2032452673184935</v>
      </c>
      <c r="DV268" s="711">
        <v>73.63309129180503</v>
      </c>
      <c r="DW268" s="711">
        <v>1.21047822008024</v>
      </c>
      <c r="DX268" s="711">
        <v>73.565445024521765</v>
      </c>
      <c r="DY268" s="710">
        <v>4.7430830039525675E-2</v>
      </c>
      <c r="DZ268" s="710">
        <v>0.96727518905349319</v>
      </c>
      <c r="EA268" s="710">
        <v>4.7551665950597503E-2</v>
      </c>
      <c r="EB268" s="710">
        <v>0.96626758797621681</v>
      </c>
      <c r="EC268" s="236"/>
      <c r="ED268" s="49"/>
      <c r="EE268" s="232"/>
      <c r="EF268" s="700">
        <v>0</v>
      </c>
      <c r="EG268" s="712">
        <v>58341.666666666664</v>
      </c>
      <c r="EH268" s="44"/>
    </row>
    <row r="269" spans="1:138" ht="41.25" customHeight="1" x14ac:dyDescent="0.25">
      <c r="A269" s="871" t="s">
        <v>49</v>
      </c>
      <c r="B269" s="656" t="s">
        <v>50</v>
      </c>
      <c r="C269" s="656" t="s">
        <v>51</v>
      </c>
      <c r="D269" s="691" t="s">
        <v>299</v>
      </c>
      <c r="E269" s="656" t="s">
        <v>299</v>
      </c>
      <c r="F269" s="656" t="s">
        <v>300</v>
      </c>
      <c r="G269" s="901" t="s">
        <v>301</v>
      </c>
      <c r="H269" s="897" t="s">
        <v>55</v>
      </c>
      <c r="I269" s="17" t="s">
        <v>860</v>
      </c>
      <c r="J269" s="64">
        <v>13.8</v>
      </c>
      <c r="K269" s="665">
        <v>12.668219606558768</v>
      </c>
      <c r="L269" s="665">
        <v>27.929734790390999</v>
      </c>
      <c r="M269" s="64">
        <v>1968</v>
      </c>
      <c r="N269" s="726">
        <v>22471911.069999997</v>
      </c>
      <c r="O269" s="548" t="s">
        <v>863</v>
      </c>
      <c r="P269" s="909">
        <v>6.4775236100000004</v>
      </c>
      <c r="Q269" s="203" t="s">
        <v>57</v>
      </c>
      <c r="R269" s="205" t="s">
        <v>57</v>
      </c>
      <c r="S269" s="490">
        <v>0</v>
      </c>
      <c r="T269" s="18">
        <v>0</v>
      </c>
      <c r="U269" s="548">
        <v>0</v>
      </c>
      <c r="V269" s="18">
        <v>0</v>
      </c>
      <c r="W269" s="64">
        <v>0</v>
      </c>
      <c r="X269" s="18">
        <v>0</v>
      </c>
      <c r="Y269" s="18">
        <v>0</v>
      </c>
      <c r="Z269" s="18">
        <v>0</v>
      </c>
      <c r="AA269" s="18">
        <v>0</v>
      </c>
      <c r="AB269" s="18">
        <v>0</v>
      </c>
      <c r="AC269" s="18">
        <v>0</v>
      </c>
      <c r="AD269" s="18">
        <v>0</v>
      </c>
      <c r="AE269" s="18">
        <v>0</v>
      </c>
      <c r="AF269" s="18">
        <v>0</v>
      </c>
      <c r="AG269" s="64">
        <v>0</v>
      </c>
      <c r="AH269" s="18">
        <v>0</v>
      </c>
      <c r="AI269" s="64">
        <v>0</v>
      </c>
      <c r="AJ269" s="18">
        <v>0</v>
      </c>
      <c r="AK269" s="18">
        <v>295</v>
      </c>
      <c r="AL269" s="64">
        <v>293</v>
      </c>
      <c r="AM269" s="18">
        <v>1</v>
      </c>
      <c r="AN269" s="18">
        <v>1</v>
      </c>
      <c r="AO269" s="18">
        <v>0</v>
      </c>
      <c r="AP269" s="64">
        <v>0</v>
      </c>
      <c r="AQ269" s="64">
        <v>296</v>
      </c>
      <c r="AR269" s="11">
        <v>294</v>
      </c>
      <c r="AS269" s="17">
        <v>0</v>
      </c>
      <c r="AT269" s="490">
        <v>0</v>
      </c>
      <c r="AU269" s="64">
        <v>0</v>
      </c>
      <c r="AV269" s="18">
        <v>0</v>
      </c>
      <c r="AW269" s="64">
        <v>0</v>
      </c>
      <c r="AX269" s="18">
        <v>0</v>
      </c>
      <c r="AY269" s="17">
        <v>0</v>
      </c>
      <c r="AZ269" s="490">
        <v>0</v>
      </c>
      <c r="BA269" s="17">
        <v>0</v>
      </c>
      <c r="BB269" s="18">
        <v>0</v>
      </c>
      <c r="BC269" s="17">
        <v>0</v>
      </c>
      <c r="BD269" s="18">
        <v>0</v>
      </c>
      <c r="BE269" s="17">
        <v>0</v>
      </c>
      <c r="BF269" s="18">
        <v>0</v>
      </c>
      <c r="BG269" s="17">
        <v>0</v>
      </c>
      <c r="BH269" s="18">
        <v>0</v>
      </c>
      <c r="BI269" s="17">
        <v>0</v>
      </c>
      <c r="BJ269" s="18">
        <v>0</v>
      </c>
      <c r="BK269" s="17">
        <v>8167.6410000000087</v>
      </c>
      <c r="BL269" s="17">
        <v>8157.8409999999985</v>
      </c>
      <c r="BM269" s="17">
        <v>12.68</v>
      </c>
      <c r="BN269" s="17">
        <v>12.68</v>
      </c>
      <c r="BO269" s="18">
        <v>0</v>
      </c>
      <c r="BP269" s="18">
        <v>0</v>
      </c>
      <c r="BQ269" s="64">
        <v>8180.321000000009</v>
      </c>
      <c r="BR269" s="18">
        <v>8170.5209999999988</v>
      </c>
      <c r="BS269" s="729">
        <v>1.2628778361179926</v>
      </c>
      <c r="BT269" s="17">
        <v>0</v>
      </c>
      <c r="BU269" s="17">
        <v>0</v>
      </c>
      <c r="BV269" s="17">
        <v>0</v>
      </c>
      <c r="BW269" s="17">
        <v>0</v>
      </c>
      <c r="BX269" s="17">
        <v>0</v>
      </c>
      <c r="BY269" s="17">
        <v>0</v>
      </c>
      <c r="BZ269" s="17">
        <v>0</v>
      </c>
      <c r="CA269" s="17">
        <v>0</v>
      </c>
      <c r="CB269" s="17">
        <v>0</v>
      </c>
      <c r="CC269" s="17">
        <v>0</v>
      </c>
      <c r="CD269" s="17">
        <v>0</v>
      </c>
      <c r="CE269" s="17">
        <v>0</v>
      </c>
      <c r="CF269" s="17">
        <v>0</v>
      </c>
      <c r="CG269" s="17">
        <v>0</v>
      </c>
      <c r="CH269" s="17">
        <v>0</v>
      </c>
      <c r="CI269" s="17">
        <v>0</v>
      </c>
      <c r="CJ269" s="17">
        <v>0</v>
      </c>
      <c r="CK269" s="17">
        <v>0</v>
      </c>
      <c r="CL269" s="702">
        <v>9587503.7114400119</v>
      </c>
      <c r="CM269" s="702">
        <v>9576000.0794399995</v>
      </c>
      <c r="CN269" s="702">
        <v>14884.2912</v>
      </c>
      <c r="CO269" s="702">
        <v>14884.2912</v>
      </c>
      <c r="CP269" s="702">
        <v>0</v>
      </c>
      <c r="CQ269" s="702">
        <v>0</v>
      </c>
      <c r="CR269" s="704">
        <v>9602388.0026400127</v>
      </c>
      <c r="CS269" s="703">
        <v>9590884.3706400003</v>
      </c>
      <c r="CT269" s="23" t="s">
        <v>56</v>
      </c>
      <c r="CU269" s="23" t="s">
        <v>56</v>
      </c>
      <c r="CV269" s="23" t="s">
        <v>56</v>
      </c>
      <c r="CW269" s="23" t="s">
        <v>56</v>
      </c>
      <c r="CX269" s="23" t="s">
        <v>56</v>
      </c>
      <c r="CY269" s="23" t="s">
        <v>56</v>
      </c>
      <c r="CZ269" s="23" t="s">
        <v>56</v>
      </c>
      <c r="DA269" s="23" t="s">
        <v>56</v>
      </c>
      <c r="DB269" s="728" t="s">
        <v>56</v>
      </c>
      <c r="DC269" s="10"/>
      <c r="DD269" s="692">
        <v>6.4775236100000004</v>
      </c>
      <c r="DE269" s="120"/>
      <c r="DF269" s="120"/>
      <c r="DG269" s="120"/>
      <c r="DH269" s="140"/>
      <c r="DI269" s="140"/>
      <c r="DJ269" s="140"/>
      <c r="DK269" s="140"/>
      <c r="DL269" s="548" t="s">
        <v>56</v>
      </c>
      <c r="DM269" s="548" t="s">
        <v>56</v>
      </c>
      <c r="DN269" s="203" t="s">
        <v>868</v>
      </c>
      <c r="DO269" s="700">
        <v>1989.9166666666699</v>
      </c>
      <c r="DP269" s="713" t="s">
        <v>56</v>
      </c>
      <c r="DQ269" s="548" t="s">
        <v>56</v>
      </c>
      <c r="DR269" s="673" t="s">
        <v>56</v>
      </c>
      <c r="DS269" s="203" t="s">
        <v>56</v>
      </c>
      <c r="DT269" s="1160" t="s">
        <v>56</v>
      </c>
      <c r="DU269" s="711">
        <v>120.0819129779302</v>
      </c>
      <c r="DV269" s="711">
        <v>114.8822332101894</v>
      </c>
      <c r="DW269" s="711">
        <v>58.033741244151699</v>
      </c>
      <c r="DX269" s="711">
        <v>15.454700400014133</v>
      </c>
      <c r="DY269" s="710">
        <v>1.6171531471167109</v>
      </c>
      <c r="DZ269" s="710">
        <v>0.14488163384587671</v>
      </c>
      <c r="EA269" s="710">
        <v>0.60747140405793698</v>
      </c>
      <c r="EB269" s="710">
        <v>0.48073105803586391</v>
      </c>
      <c r="EC269" s="236"/>
      <c r="ED269" s="49"/>
      <c r="EE269" s="232"/>
      <c r="EF269" s="700">
        <v>92593</v>
      </c>
      <c r="EG269" s="712">
        <v>39602.333333333343</v>
      </c>
      <c r="EH269" s="44"/>
    </row>
    <row r="270" spans="1:138" ht="41.25" customHeight="1" x14ac:dyDescent="0.25">
      <c r="A270" s="871" t="s">
        <v>49</v>
      </c>
      <c r="B270" s="656" t="s">
        <v>50</v>
      </c>
      <c r="C270" s="656" t="s">
        <v>51</v>
      </c>
      <c r="D270" s="691" t="s">
        <v>299</v>
      </c>
      <c r="E270" s="656" t="s">
        <v>299</v>
      </c>
      <c r="F270" s="656" t="s">
        <v>302</v>
      </c>
      <c r="G270" s="901" t="s">
        <v>303</v>
      </c>
      <c r="H270" s="897" t="s">
        <v>55</v>
      </c>
      <c r="I270" s="17" t="s">
        <v>860</v>
      </c>
      <c r="J270" s="64">
        <v>13.8</v>
      </c>
      <c r="K270" s="665">
        <v>7.5292248605019108</v>
      </c>
      <c r="L270" s="665">
        <v>41.764204458585006</v>
      </c>
      <c r="M270" s="64">
        <v>1466</v>
      </c>
      <c r="N270" s="726">
        <v>21099158</v>
      </c>
      <c r="O270" s="548" t="s">
        <v>863</v>
      </c>
      <c r="P270" s="909">
        <v>4.7963950970000004</v>
      </c>
      <c r="Q270" s="203" t="s">
        <v>57</v>
      </c>
      <c r="R270" s="205" t="s">
        <v>57</v>
      </c>
      <c r="S270" s="490">
        <v>0</v>
      </c>
      <c r="T270" s="18">
        <v>0</v>
      </c>
      <c r="U270" s="548">
        <v>0</v>
      </c>
      <c r="V270" s="18">
        <v>0</v>
      </c>
      <c r="W270" s="64">
        <v>0</v>
      </c>
      <c r="X270" s="18">
        <v>0</v>
      </c>
      <c r="Y270" s="18">
        <v>0</v>
      </c>
      <c r="Z270" s="18">
        <v>0</v>
      </c>
      <c r="AA270" s="18">
        <v>0</v>
      </c>
      <c r="AB270" s="18">
        <v>0</v>
      </c>
      <c r="AC270" s="18">
        <v>0</v>
      </c>
      <c r="AD270" s="18">
        <v>0</v>
      </c>
      <c r="AE270" s="18">
        <v>0</v>
      </c>
      <c r="AF270" s="18">
        <v>0</v>
      </c>
      <c r="AG270" s="64">
        <v>0</v>
      </c>
      <c r="AH270" s="18">
        <v>0</v>
      </c>
      <c r="AI270" s="64">
        <v>0</v>
      </c>
      <c r="AJ270" s="18">
        <v>0</v>
      </c>
      <c r="AK270" s="18">
        <v>256</v>
      </c>
      <c r="AL270" s="64">
        <v>252</v>
      </c>
      <c r="AM270" s="18">
        <v>6</v>
      </c>
      <c r="AN270" s="18">
        <v>6</v>
      </c>
      <c r="AO270" s="18">
        <v>0</v>
      </c>
      <c r="AP270" s="64">
        <v>0</v>
      </c>
      <c r="AQ270" s="64">
        <v>262</v>
      </c>
      <c r="AR270" s="11">
        <v>258</v>
      </c>
      <c r="AS270" s="17">
        <v>0</v>
      </c>
      <c r="AT270" s="490">
        <v>0</v>
      </c>
      <c r="AU270" s="64">
        <v>0</v>
      </c>
      <c r="AV270" s="18">
        <v>0</v>
      </c>
      <c r="AW270" s="64">
        <v>0</v>
      </c>
      <c r="AX270" s="18">
        <v>0</v>
      </c>
      <c r="AY270" s="17">
        <v>0</v>
      </c>
      <c r="AZ270" s="490">
        <v>0</v>
      </c>
      <c r="BA270" s="17">
        <v>0</v>
      </c>
      <c r="BB270" s="18">
        <v>0</v>
      </c>
      <c r="BC270" s="17">
        <v>0</v>
      </c>
      <c r="BD270" s="18">
        <v>0</v>
      </c>
      <c r="BE270" s="17">
        <v>0</v>
      </c>
      <c r="BF270" s="18">
        <v>0</v>
      </c>
      <c r="BG270" s="17">
        <v>0</v>
      </c>
      <c r="BH270" s="18">
        <v>0</v>
      </c>
      <c r="BI270" s="17">
        <v>0</v>
      </c>
      <c r="BJ270" s="18">
        <v>0</v>
      </c>
      <c r="BK270" s="17">
        <v>8473.0000000000055</v>
      </c>
      <c r="BL270" s="17">
        <v>6933.6499999999978</v>
      </c>
      <c r="BM270" s="17">
        <v>70.12</v>
      </c>
      <c r="BN270" s="17">
        <v>70.12</v>
      </c>
      <c r="BO270" s="18">
        <v>0</v>
      </c>
      <c r="BP270" s="18">
        <v>0</v>
      </c>
      <c r="BQ270" s="64">
        <v>8543.1200000000063</v>
      </c>
      <c r="BR270" s="18">
        <v>7003.7699999999977</v>
      </c>
      <c r="BS270" s="729">
        <v>1.7811543518054773</v>
      </c>
      <c r="BT270" s="17">
        <v>0</v>
      </c>
      <c r="BU270" s="17">
        <v>0</v>
      </c>
      <c r="BV270" s="17">
        <v>0</v>
      </c>
      <c r="BW270" s="17">
        <v>0</v>
      </c>
      <c r="BX270" s="17">
        <v>0</v>
      </c>
      <c r="BY270" s="17">
        <v>0</v>
      </c>
      <c r="BZ270" s="17">
        <v>0</v>
      </c>
      <c r="CA270" s="17">
        <v>0</v>
      </c>
      <c r="CB270" s="17">
        <v>0</v>
      </c>
      <c r="CC270" s="17">
        <v>0</v>
      </c>
      <c r="CD270" s="17">
        <v>0</v>
      </c>
      <c r="CE270" s="17">
        <v>0</v>
      </c>
      <c r="CF270" s="17">
        <v>0</v>
      </c>
      <c r="CG270" s="17">
        <v>0</v>
      </c>
      <c r="CH270" s="17">
        <v>0</v>
      </c>
      <c r="CI270" s="17">
        <v>0</v>
      </c>
      <c r="CJ270" s="17">
        <v>0</v>
      </c>
      <c r="CK270" s="17">
        <v>0</v>
      </c>
      <c r="CL270" s="702">
        <v>9945946.3200000059</v>
      </c>
      <c r="CM270" s="702">
        <v>8138995.7159999982</v>
      </c>
      <c r="CN270" s="702">
        <v>82309.660800000012</v>
      </c>
      <c r="CO270" s="702">
        <v>82309.660800000012</v>
      </c>
      <c r="CP270" s="702">
        <v>0</v>
      </c>
      <c r="CQ270" s="702">
        <v>0</v>
      </c>
      <c r="CR270" s="704">
        <v>10028255.980800007</v>
      </c>
      <c r="CS270" s="703">
        <v>8221305.3767999979</v>
      </c>
      <c r="CT270" s="23" t="s">
        <v>56</v>
      </c>
      <c r="CU270" s="23" t="s">
        <v>56</v>
      </c>
      <c r="CV270" s="23" t="s">
        <v>56</v>
      </c>
      <c r="CW270" s="23" t="s">
        <v>56</v>
      </c>
      <c r="CX270" s="23" t="s">
        <v>56</v>
      </c>
      <c r="CY270" s="23" t="s">
        <v>56</v>
      </c>
      <c r="CZ270" s="23" t="s">
        <v>56</v>
      </c>
      <c r="DA270" s="23" t="s">
        <v>56</v>
      </c>
      <c r="DB270" s="728" t="s">
        <v>56</v>
      </c>
      <c r="DC270" s="10"/>
      <c r="DD270" s="692">
        <v>4.7963950970000004</v>
      </c>
      <c r="DE270" s="120"/>
      <c r="DF270" s="120"/>
      <c r="DG270" s="120"/>
      <c r="DH270" s="140"/>
      <c r="DI270" s="140"/>
      <c r="DJ270" s="140"/>
      <c r="DK270" s="140"/>
      <c r="DL270" s="548" t="s">
        <v>56</v>
      </c>
      <c r="DM270" s="548" t="s">
        <v>56</v>
      </c>
      <c r="DN270" s="203" t="s">
        <v>868</v>
      </c>
      <c r="DO270" s="700">
        <v>1689.5</v>
      </c>
      <c r="DP270" s="713" t="s">
        <v>56</v>
      </c>
      <c r="DQ270" s="548" t="s">
        <v>56</v>
      </c>
      <c r="DR270" s="673" t="s">
        <v>56</v>
      </c>
      <c r="DS270" s="203" t="s">
        <v>56</v>
      </c>
      <c r="DT270" s="1160" t="s">
        <v>56</v>
      </c>
      <c r="DU270" s="711">
        <v>110.03965670316661</v>
      </c>
      <c r="DV270" s="711">
        <v>521.00179183785485</v>
      </c>
      <c r="DW270" s="711">
        <v>112.37675217473701</v>
      </c>
      <c r="DX270" s="711">
        <v>100.34612357665357</v>
      </c>
      <c r="DY270" s="710">
        <v>1.2820361053566143</v>
      </c>
      <c r="DZ270" s="710">
        <v>0.77923197253876886</v>
      </c>
      <c r="EA270" s="710">
        <v>1.35719544812655</v>
      </c>
      <c r="EB270" s="710">
        <v>0.40375141142792326</v>
      </c>
      <c r="EC270" s="236"/>
      <c r="ED270" s="49"/>
      <c r="EE270" s="232"/>
      <c r="EF270" s="700">
        <v>133271</v>
      </c>
      <c r="EG270" s="712">
        <v>25176.666666666657</v>
      </c>
      <c r="EH270" s="44"/>
    </row>
    <row r="271" spans="1:138" ht="41.25" customHeight="1" x14ac:dyDescent="0.25">
      <c r="A271" s="871" t="s">
        <v>49</v>
      </c>
      <c r="B271" s="656" t="s">
        <v>50</v>
      </c>
      <c r="C271" s="656" t="s">
        <v>51</v>
      </c>
      <c r="D271" s="691" t="s">
        <v>299</v>
      </c>
      <c r="E271" s="656" t="s">
        <v>299</v>
      </c>
      <c r="F271" s="656" t="s">
        <v>1144</v>
      </c>
      <c r="G271" s="901" t="s">
        <v>1145</v>
      </c>
      <c r="H271" s="897" t="s">
        <v>55</v>
      </c>
      <c r="I271" s="17" t="s">
        <v>860</v>
      </c>
      <c r="J271" s="64">
        <v>13.8</v>
      </c>
      <c r="K271" s="665">
        <v>12.668219606558768</v>
      </c>
      <c r="L271" s="665">
        <v>46.465908994260005</v>
      </c>
      <c r="M271" s="64">
        <v>2160</v>
      </c>
      <c r="N271" s="726">
        <v>45372106.469999999</v>
      </c>
      <c r="O271" s="548" t="s">
        <v>874</v>
      </c>
      <c r="P271" s="909">
        <v>11.544811449999999</v>
      </c>
      <c r="Q271" s="203" t="s">
        <v>57</v>
      </c>
      <c r="R271" s="205" t="s">
        <v>57</v>
      </c>
      <c r="S271" s="490">
        <v>0</v>
      </c>
      <c r="T271" s="18">
        <v>0</v>
      </c>
      <c r="U271" s="548">
        <v>0</v>
      </c>
      <c r="V271" s="18">
        <v>0</v>
      </c>
      <c r="W271" s="64">
        <v>0</v>
      </c>
      <c r="X271" s="18">
        <v>0</v>
      </c>
      <c r="Y271" s="18">
        <v>0</v>
      </c>
      <c r="Z271" s="18">
        <v>0</v>
      </c>
      <c r="AA271" s="18">
        <v>0</v>
      </c>
      <c r="AB271" s="18">
        <v>0</v>
      </c>
      <c r="AC271" s="18">
        <v>0</v>
      </c>
      <c r="AD271" s="18">
        <v>0</v>
      </c>
      <c r="AE271" s="18">
        <v>0</v>
      </c>
      <c r="AF271" s="18">
        <v>0</v>
      </c>
      <c r="AG271" s="64">
        <v>0</v>
      </c>
      <c r="AH271" s="18">
        <v>0</v>
      </c>
      <c r="AI271" s="64">
        <v>0</v>
      </c>
      <c r="AJ271" s="18">
        <v>0</v>
      </c>
      <c r="AK271" s="18">
        <v>260</v>
      </c>
      <c r="AL271" s="64">
        <v>260</v>
      </c>
      <c r="AM271" s="18">
        <v>7</v>
      </c>
      <c r="AN271" s="18">
        <v>7</v>
      </c>
      <c r="AO271" s="18">
        <v>0</v>
      </c>
      <c r="AP271" s="64">
        <v>0</v>
      </c>
      <c r="AQ271" s="64">
        <v>267</v>
      </c>
      <c r="AR271" s="11">
        <v>267</v>
      </c>
      <c r="AS271" s="17">
        <v>0</v>
      </c>
      <c r="AT271" s="490">
        <v>0</v>
      </c>
      <c r="AU271" s="64">
        <v>0</v>
      </c>
      <c r="AV271" s="18">
        <v>0</v>
      </c>
      <c r="AW271" s="64">
        <v>0</v>
      </c>
      <c r="AX271" s="18">
        <v>0</v>
      </c>
      <c r="AY271" s="17">
        <v>0</v>
      </c>
      <c r="AZ271" s="490">
        <v>0</v>
      </c>
      <c r="BA271" s="17">
        <v>0</v>
      </c>
      <c r="BB271" s="18">
        <v>0</v>
      </c>
      <c r="BC271" s="17">
        <v>0</v>
      </c>
      <c r="BD271" s="18">
        <v>0</v>
      </c>
      <c r="BE271" s="17">
        <v>0</v>
      </c>
      <c r="BF271" s="18">
        <v>0</v>
      </c>
      <c r="BG271" s="17">
        <v>0</v>
      </c>
      <c r="BH271" s="18">
        <v>0</v>
      </c>
      <c r="BI271" s="17">
        <v>0</v>
      </c>
      <c r="BJ271" s="18">
        <v>0</v>
      </c>
      <c r="BK271" s="17">
        <v>3286.6049999999987</v>
      </c>
      <c r="BL271" s="17">
        <v>3286.6049999999973</v>
      </c>
      <c r="BM271" s="17">
        <v>75.8</v>
      </c>
      <c r="BN271" s="17">
        <v>75.8</v>
      </c>
      <c r="BO271" s="18">
        <v>0</v>
      </c>
      <c r="BP271" s="18">
        <v>0</v>
      </c>
      <c r="BQ271" s="64">
        <v>3362.4049999999988</v>
      </c>
      <c r="BR271" s="18">
        <v>3362.4049999999975</v>
      </c>
      <c r="BS271" s="729">
        <v>0.29124815199991849</v>
      </c>
      <c r="BT271" s="17">
        <v>0</v>
      </c>
      <c r="BU271" s="17">
        <v>0</v>
      </c>
      <c r="BV271" s="17">
        <v>0</v>
      </c>
      <c r="BW271" s="17">
        <v>0</v>
      </c>
      <c r="BX271" s="17">
        <v>0</v>
      </c>
      <c r="BY271" s="17">
        <v>0</v>
      </c>
      <c r="BZ271" s="17">
        <v>0</v>
      </c>
      <c r="CA271" s="17">
        <v>0</v>
      </c>
      <c r="CB271" s="17">
        <v>0</v>
      </c>
      <c r="CC271" s="17">
        <v>0</v>
      </c>
      <c r="CD271" s="17">
        <v>0</v>
      </c>
      <c r="CE271" s="17">
        <v>0</v>
      </c>
      <c r="CF271" s="17">
        <v>0</v>
      </c>
      <c r="CG271" s="17">
        <v>0</v>
      </c>
      <c r="CH271" s="17">
        <v>0</v>
      </c>
      <c r="CI271" s="17">
        <v>0</v>
      </c>
      <c r="CJ271" s="17">
        <v>0</v>
      </c>
      <c r="CK271" s="17">
        <v>0</v>
      </c>
      <c r="CL271" s="702">
        <v>3857948.4131999989</v>
      </c>
      <c r="CM271" s="702">
        <v>3857948.413199997</v>
      </c>
      <c r="CN271" s="702">
        <v>88977.072</v>
      </c>
      <c r="CO271" s="702">
        <v>88977.072</v>
      </c>
      <c r="CP271" s="702">
        <v>0</v>
      </c>
      <c r="CQ271" s="702">
        <v>0</v>
      </c>
      <c r="CR271" s="704">
        <v>3946925.4851999991</v>
      </c>
      <c r="CS271" s="703">
        <v>3946925.4851999972</v>
      </c>
      <c r="CT271" s="23">
        <v>2</v>
      </c>
      <c r="CU271" s="23">
        <v>4</v>
      </c>
      <c r="CV271" s="23" t="s">
        <v>1146</v>
      </c>
      <c r="CW271" s="23">
        <v>4</v>
      </c>
      <c r="CX271" s="23">
        <v>24</v>
      </c>
      <c r="CY271" s="23">
        <v>0</v>
      </c>
      <c r="CZ271" s="23">
        <v>0</v>
      </c>
      <c r="DA271" s="23" t="s">
        <v>956</v>
      </c>
      <c r="DB271" s="728" t="s">
        <v>56</v>
      </c>
      <c r="DC271" s="10"/>
      <c r="DD271" s="692">
        <v>11.544811449999999</v>
      </c>
      <c r="DE271" s="120"/>
      <c r="DF271" s="120"/>
      <c r="DG271" s="120"/>
      <c r="DH271" s="140"/>
      <c r="DI271" s="140"/>
      <c r="DJ271" s="140"/>
      <c r="DK271" s="140"/>
      <c r="DL271" s="548" t="s">
        <v>56</v>
      </c>
      <c r="DM271" s="548" t="s">
        <v>56</v>
      </c>
      <c r="DN271" s="203" t="s">
        <v>55</v>
      </c>
      <c r="DO271" s="700" t="s">
        <v>56</v>
      </c>
      <c r="DP271" s="713" t="s">
        <v>56</v>
      </c>
      <c r="DQ271" s="548" t="s">
        <v>56</v>
      </c>
      <c r="DR271" s="673" t="s">
        <v>56</v>
      </c>
      <c r="DS271" s="203" t="s">
        <v>56</v>
      </c>
      <c r="DT271" s="1160" t="s">
        <v>56</v>
      </c>
      <c r="DU271" s="711">
        <v>30.477992161591846</v>
      </c>
      <c r="DV271" s="711">
        <v>387.27457331563818</v>
      </c>
      <c r="DW271" s="711">
        <v>23.4461001256762</v>
      </c>
      <c r="DX271" s="711">
        <v>156.59437738785547</v>
      </c>
      <c r="DY271" s="710">
        <v>0.38800120590895448</v>
      </c>
      <c r="DZ271" s="710">
        <v>1.2907858896969784</v>
      </c>
      <c r="EA271" s="710">
        <v>0.35362370710089502</v>
      </c>
      <c r="EB271" s="710">
        <v>1.1553846104787064</v>
      </c>
      <c r="EC271" s="236"/>
      <c r="ED271" s="49"/>
      <c r="EE271" s="232"/>
      <c r="EF271" s="700">
        <v>34110</v>
      </c>
      <c r="EG271" s="712">
        <v>77356.666666666672</v>
      </c>
      <c r="EH271" s="44"/>
    </row>
    <row r="272" spans="1:138" ht="41.25" customHeight="1" x14ac:dyDescent="0.25">
      <c r="A272" s="871" t="s">
        <v>49</v>
      </c>
      <c r="B272" s="656" t="s">
        <v>50</v>
      </c>
      <c r="C272" s="656" t="s">
        <v>51</v>
      </c>
      <c r="D272" s="691" t="s">
        <v>1147</v>
      </c>
      <c r="E272" s="656" t="s">
        <v>71</v>
      </c>
      <c r="F272" s="656" t="s">
        <v>1148</v>
      </c>
      <c r="G272" s="901" t="s">
        <v>71</v>
      </c>
      <c r="H272" s="897" t="s">
        <v>55</v>
      </c>
      <c r="I272" s="17" t="s">
        <v>860</v>
      </c>
      <c r="J272" s="64">
        <v>4.16</v>
      </c>
      <c r="K272" s="665">
        <v>3.0622658277817751</v>
      </c>
      <c r="L272" s="665">
        <v>4.2714015062669999</v>
      </c>
      <c r="M272" s="64">
        <v>848</v>
      </c>
      <c r="N272" s="726">
        <v>7777988.2680000002</v>
      </c>
      <c r="O272" s="548" t="s">
        <v>874</v>
      </c>
      <c r="P272" s="909">
        <v>1.979088365</v>
      </c>
      <c r="Q272" s="203" t="s">
        <v>57</v>
      </c>
      <c r="R272" s="205" t="s">
        <v>57</v>
      </c>
      <c r="S272" s="490">
        <v>0</v>
      </c>
      <c r="T272" s="18">
        <v>0</v>
      </c>
      <c r="U272" s="548">
        <v>0</v>
      </c>
      <c r="V272" s="18">
        <v>0</v>
      </c>
      <c r="W272" s="64">
        <v>0</v>
      </c>
      <c r="X272" s="18">
        <v>0</v>
      </c>
      <c r="Y272" s="18">
        <v>0</v>
      </c>
      <c r="Z272" s="18">
        <v>0</v>
      </c>
      <c r="AA272" s="18">
        <v>0</v>
      </c>
      <c r="AB272" s="18">
        <v>0</v>
      </c>
      <c r="AC272" s="18">
        <v>0</v>
      </c>
      <c r="AD272" s="18">
        <v>0</v>
      </c>
      <c r="AE272" s="18">
        <v>0</v>
      </c>
      <c r="AF272" s="18">
        <v>0</v>
      </c>
      <c r="AG272" s="64">
        <v>0</v>
      </c>
      <c r="AH272" s="18">
        <v>0</v>
      </c>
      <c r="AI272" s="64">
        <v>0</v>
      </c>
      <c r="AJ272" s="18">
        <v>0</v>
      </c>
      <c r="AK272" s="18">
        <v>28</v>
      </c>
      <c r="AL272" s="64">
        <v>28</v>
      </c>
      <c r="AM272" s="18">
        <v>0</v>
      </c>
      <c r="AN272" s="18" t="s">
        <v>58</v>
      </c>
      <c r="AO272" s="18">
        <v>0</v>
      </c>
      <c r="AP272" s="64">
        <v>0</v>
      </c>
      <c r="AQ272" s="64">
        <v>28</v>
      </c>
      <c r="AR272" s="11">
        <v>28</v>
      </c>
      <c r="AS272" s="17">
        <v>0</v>
      </c>
      <c r="AT272" s="490">
        <v>0</v>
      </c>
      <c r="AU272" s="64">
        <v>0</v>
      </c>
      <c r="AV272" s="18">
        <v>0</v>
      </c>
      <c r="AW272" s="64">
        <v>0</v>
      </c>
      <c r="AX272" s="18">
        <v>0</v>
      </c>
      <c r="AY272" s="17">
        <v>0</v>
      </c>
      <c r="AZ272" s="490">
        <v>0</v>
      </c>
      <c r="BA272" s="17">
        <v>0</v>
      </c>
      <c r="BB272" s="18">
        <v>0</v>
      </c>
      <c r="BC272" s="17">
        <v>0</v>
      </c>
      <c r="BD272" s="18">
        <v>0</v>
      </c>
      <c r="BE272" s="17">
        <v>0</v>
      </c>
      <c r="BF272" s="18">
        <v>0</v>
      </c>
      <c r="BG272" s="17">
        <v>0</v>
      </c>
      <c r="BH272" s="18">
        <v>0</v>
      </c>
      <c r="BI272" s="17">
        <v>0</v>
      </c>
      <c r="BJ272" s="18">
        <v>0</v>
      </c>
      <c r="BK272" s="17">
        <v>179.69</v>
      </c>
      <c r="BL272" s="17">
        <v>179.68999999999997</v>
      </c>
      <c r="BM272" s="17">
        <v>0</v>
      </c>
      <c r="BN272" s="17" t="s">
        <v>58</v>
      </c>
      <c r="BO272" s="18">
        <v>0</v>
      </c>
      <c r="BP272" s="18">
        <v>0</v>
      </c>
      <c r="BQ272" s="64">
        <v>179.69</v>
      </c>
      <c r="BR272" s="18">
        <v>179.68999999999997</v>
      </c>
      <c r="BS272" s="729">
        <v>9.0794328933362201E-2</v>
      </c>
      <c r="BT272" s="17">
        <v>0</v>
      </c>
      <c r="BU272" s="17">
        <v>0</v>
      </c>
      <c r="BV272" s="17">
        <v>0</v>
      </c>
      <c r="BW272" s="17">
        <v>0</v>
      </c>
      <c r="BX272" s="17">
        <v>0</v>
      </c>
      <c r="BY272" s="17">
        <v>0</v>
      </c>
      <c r="BZ272" s="17">
        <v>0</v>
      </c>
      <c r="CA272" s="17">
        <v>0</v>
      </c>
      <c r="CB272" s="17">
        <v>0</v>
      </c>
      <c r="CC272" s="17">
        <v>0</v>
      </c>
      <c r="CD272" s="17">
        <v>0</v>
      </c>
      <c r="CE272" s="17">
        <v>0</v>
      </c>
      <c r="CF272" s="17">
        <v>0</v>
      </c>
      <c r="CG272" s="17">
        <v>0</v>
      </c>
      <c r="CH272" s="17">
        <v>0</v>
      </c>
      <c r="CI272" s="17">
        <v>0</v>
      </c>
      <c r="CJ272" s="17">
        <v>0</v>
      </c>
      <c r="CK272" s="17">
        <v>0</v>
      </c>
      <c r="CL272" s="702">
        <v>210927.30960000001</v>
      </c>
      <c r="CM272" s="702">
        <v>210927.30959999998</v>
      </c>
      <c r="CN272" s="702">
        <v>0</v>
      </c>
      <c r="CO272" s="702">
        <v>0</v>
      </c>
      <c r="CP272" s="702">
        <v>0</v>
      </c>
      <c r="CQ272" s="702">
        <v>0</v>
      </c>
      <c r="CR272" s="704">
        <v>210927.30960000001</v>
      </c>
      <c r="CS272" s="703">
        <v>210927.30959999998</v>
      </c>
      <c r="CT272" s="23" t="s">
        <v>56</v>
      </c>
      <c r="CU272" s="23" t="s">
        <v>56</v>
      </c>
      <c r="CV272" s="23" t="s">
        <v>56</v>
      </c>
      <c r="CW272" s="23" t="s">
        <v>56</v>
      </c>
      <c r="CX272" s="23" t="s">
        <v>56</v>
      </c>
      <c r="CY272" s="23" t="s">
        <v>56</v>
      </c>
      <c r="CZ272" s="23" t="s">
        <v>56</v>
      </c>
      <c r="DA272" s="23" t="s">
        <v>56</v>
      </c>
      <c r="DB272" s="728" t="s">
        <v>56</v>
      </c>
      <c r="DC272" s="10"/>
      <c r="DD272" s="692">
        <v>1.979088365</v>
      </c>
      <c r="DE272" s="120"/>
      <c r="DF272" s="120"/>
      <c r="DG272" s="120"/>
      <c r="DH272" s="140"/>
      <c r="DI272" s="140"/>
      <c r="DJ272" s="140"/>
      <c r="DK272" s="140"/>
      <c r="DL272" s="548" t="s">
        <v>56</v>
      </c>
      <c r="DM272" s="548" t="s">
        <v>56</v>
      </c>
      <c r="DN272" s="203" t="s">
        <v>55</v>
      </c>
      <c r="DO272" s="700" t="s">
        <v>56</v>
      </c>
      <c r="DP272" s="713" t="s">
        <v>56</v>
      </c>
      <c r="DQ272" s="548" t="s">
        <v>56</v>
      </c>
      <c r="DR272" s="673" t="s">
        <v>56</v>
      </c>
      <c r="DS272" s="203" t="s">
        <v>56</v>
      </c>
      <c r="DT272" s="1160" t="s">
        <v>56</v>
      </c>
      <c r="DU272" s="711">
        <v>86.853803486529344</v>
      </c>
      <c r="DV272" s="711">
        <v>-2.711998249279759</v>
      </c>
      <c r="DW272" s="711">
        <v>85.850351699882793</v>
      </c>
      <c r="DX272" s="711">
        <v>-1.713271610114802</v>
      </c>
      <c r="DY272" s="710">
        <v>0.99484944532488151</v>
      </c>
      <c r="DZ272" s="710">
        <v>-0.30903550017093029</v>
      </c>
      <c r="EA272" s="710">
        <v>0.98007033997655302</v>
      </c>
      <c r="EB272" s="710">
        <v>-0.29427978664181742</v>
      </c>
      <c r="EC272" s="236"/>
      <c r="ED272" s="49"/>
      <c r="EE272" s="232"/>
      <c r="EF272" s="700">
        <v>72908</v>
      </c>
      <c r="EG272" s="712">
        <v>-26270</v>
      </c>
      <c r="EH272" s="44"/>
    </row>
    <row r="273" spans="1:138" ht="41.25" customHeight="1" x14ac:dyDescent="0.25">
      <c r="A273" s="871" t="s">
        <v>49</v>
      </c>
      <c r="B273" s="656" t="s">
        <v>50</v>
      </c>
      <c r="C273" s="656" t="s">
        <v>51</v>
      </c>
      <c r="D273" s="691" t="s">
        <v>1147</v>
      </c>
      <c r="E273" s="656" t="s">
        <v>71</v>
      </c>
      <c r="F273" s="656" t="s">
        <v>1149</v>
      </c>
      <c r="G273" s="901" t="s">
        <v>71</v>
      </c>
      <c r="H273" s="897" t="s">
        <v>55</v>
      </c>
      <c r="I273" s="17" t="s">
        <v>866</v>
      </c>
      <c r="J273" s="64">
        <v>4.16</v>
      </c>
      <c r="K273" s="665">
        <v>2.9181592005920445</v>
      </c>
      <c r="L273" s="665">
        <v>2.404545449544</v>
      </c>
      <c r="M273" s="64">
        <v>241</v>
      </c>
      <c r="N273" s="726">
        <v>4804642.9139999999</v>
      </c>
      <c r="O273" s="548" t="s">
        <v>874</v>
      </c>
      <c r="P273" s="909">
        <v>1.2225285720000001</v>
      </c>
      <c r="Q273" s="203" t="s">
        <v>57</v>
      </c>
      <c r="R273" s="205" t="s">
        <v>57</v>
      </c>
      <c r="S273" s="490">
        <v>0</v>
      </c>
      <c r="T273" s="18">
        <v>0</v>
      </c>
      <c r="U273" s="548" t="s">
        <v>58</v>
      </c>
      <c r="V273" s="18" t="s">
        <v>58</v>
      </c>
      <c r="W273" s="64" t="s">
        <v>58</v>
      </c>
      <c r="X273" s="18" t="s">
        <v>58</v>
      </c>
      <c r="Y273" s="18" t="s">
        <v>58</v>
      </c>
      <c r="Z273" s="18" t="s">
        <v>58</v>
      </c>
      <c r="AA273" s="18" t="s">
        <v>58</v>
      </c>
      <c r="AB273" s="18" t="s">
        <v>58</v>
      </c>
      <c r="AC273" s="18" t="s">
        <v>58</v>
      </c>
      <c r="AD273" s="18" t="s">
        <v>58</v>
      </c>
      <c r="AE273" s="18" t="s">
        <v>58</v>
      </c>
      <c r="AF273" s="18" t="s">
        <v>58</v>
      </c>
      <c r="AG273" s="64" t="s">
        <v>58</v>
      </c>
      <c r="AH273" s="18" t="s">
        <v>58</v>
      </c>
      <c r="AI273" s="64" t="s">
        <v>58</v>
      </c>
      <c r="AJ273" s="18" t="s">
        <v>58</v>
      </c>
      <c r="AK273" s="18" t="s">
        <v>58</v>
      </c>
      <c r="AL273" s="64" t="s">
        <v>58</v>
      </c>
      <c r="AM273" s="18" t="s">
        <v>58</v>
      </c>
      <c r="AN273" s="18" t="s">
        <v>58</v>
      </c>
      <c r="AO273" s="18" t="s">
        <v>58</v>
      </c>
      <c r="AP273" s="64" t="s">
        <v>58</v>
      </c>
      <c r="AQ273" s="64">
        <v>0</v>
      </c>
      <c r="AR273" s="11">
        <v>0</v>
      </c>
      <c r="AS273" s="17" t="s">
        <v>58</v>
      </c>
      <c r="AT273" s="490" t="s">
        <v>58</v>
      </c>
      <c r="AU273" s="64" t="s">
        <v>58</v>
      </c>
      <c r="AV273" s="18" t="s">
        <v>58</v>
      </c>
      <c r="AW273" s="64" t="s">
        <v>58</v>
      </c>
      <c r="AX273" s="18" t="s">
        <v>58</v>
      </c>
      <c r="AY273" s="17" t="s">
        <v>58</v>
      </c>
      <c r="AZ273" s="490" t="s">
        <v>58</v>
      </c>
      <c r="BA273" s="17" t="s">
        <v>58</v>
      </c>
      <c r="BB273" s="18" t="s">
        <v>58</v>
      </c>
      <c r="BC273" s="17" t="s">
        <v>58</v>
      </c>
      <c r="BD273" s="18" t="s">
        <v>58</v>
      </c>
      <c r="BE273" s="17" t="s">
        <v>58</v>
      </c>
      <c r="BF273" s="18" t="s">
        <v>58</v>
      </c>
      <c r="BG273" s="17" t="s">
        <v>58</v>
      </c>
      <c r="BH273" s="18" t="s">
        <v>58</v>
      </c>
      <c r="BI273" s="17" t="s">
        <v>58</v>
      </c>
      <c r="BJ273" s="18" t="s">
        <v>58</v>
      </c>
      <c r="BK273" s="17" t="s">
        <v>58</v>
      </c>
      <c r="BL273" s="17" t="s">
        <v>58</v>
      </c>
      <c r="BM273" s="17" t="s">
        <v>58</v>
      </c>
      <c r="BN273" s="17" t="s">
        <v>58</v>
      </c>
      <c r="BO273" s="18" t="s">
        <v>58</v>
      </c>
      <c r="BP273" s="18" t="s">
        <v>58</v>
      </c>
      <c r="BQ273" s="64">
        <v>0</v>
      </c>
      <c r="BR273" s="18">
        <v>0</v>
      </c>
      <c r="BS273" s="729">
        <v>0</v>
      </c>
      <c r="BT273" s="17">
        <v>0</v>
      </c>
      <c r="BU273" s="17">
        <v>0</v>
      </c>
      <c r="BV273" s="17">
        <v>0</v>
      </c>
      <c r="BW273" s="17">
        <v>0</v>
      </c>
      <c r="BX273" s="17">
        <v>0</v>
      </c>
      <c r="BY273" s="17">
        <v>0</v>
      </c>
      <c r="BZ273" s="17">
        <v>0</v>
      </c>
      <c r="CA273" s="17">
        <v>0</v>
      </c>
      <c r="CB273" s="17">
        <v>0</v>
      </c>
      <c r="CC273" s="17">
        <v>0</v>
      </c>
      <c r="CD273" s="17">
        <v>0</v>
      </c>
      <c r="CE273" s="17">
        <v>0</v>
      </c>
      <c r="CF273" s="17">
        <v>0</v>
      </c>
      <c r="CG273" s="17">
        <v>0</v>
      </c>
      <c r="CH273" s="17">
        <v>0</v>
      </c>
      <c r="CI273" s="17">
        <v>0</v>
      </c>
      <c r="CJ273" s="17">
        <v>0</v>
      </c>
      <c r="CK273" s="17">
        <v>0</v>
      </c>
      <c r="CL273" s="702">
        <v>0</v>
      </c>
      <c r="CM273" s="702">
        <v>0</v>
      </c>
      <c r="CN273" s="702">
        <v>0</v>
      </c>
      <c r="CO273" s="702">
        <v>0</v>
      </c>
      <c r="CP273" s="702">
        <v>0</v>
      </c>
      <c r="CQ273" s="702">
        <v>0</v>
      </c>
      <c r="CR273" s="704">
        <v>0</v>
      </c>
      <c r="CS273" s="703">
        <v>0</v>
      </c>
      <c r="CT273" s="23" t="s">
        <v>56</v>
      </c>
      <c r="CU273" s="23" t="s">
        <v>56</v>
      </c>
      <c r="CV273" s="23" t="s">
        <v>56</v>
      </c>
      <c r="CW273" s="23" t="s">
        <v>56</v>
      </c>
      <c r="CX273" s="23" t="s">
        <v>56</v>
      </c>
      <c r="CY273" s="23" t="s">
        <v>56</v>
      </c>
      <c r="CZ273" s="23" t="s">
        <v>56</v>
      </c>
      <c r="DA273" s="23" t="s">
        <v>56</v>
      </c>
      <c r="DB273" s="728" t="s">
        <v>56</v>
      </c>
      <c r="DC273" s="10"/>
      <c r="DD273" s="692">
        <v>1.2225285720000001</v>
      </c>
      <c r="DE273" s="120"/>
      <c r="DF273" s="120"/>
      <c r="DG273" s="120"/>
      <c r="DH273" s="140"/>
      <c r="DI273" s="140"/>
      <c r="DJ273" s="140"/>
      <c r="DK273" s="140"/>
      <c r="DL273" s="548" t="s">
        <v>56</v>
      </c>
      <c r="DM273" s="548" t="s">
        <v>56</v>
      </c>
      <c r="DN273" s="203" t="s">
        <v>55</v>
      </c>
      <c r="DO273" s="700" t="s">
        <v>56</v>
      </c>
      <c r="DP273" s="713" t="s">
        <v>56</v>
      </c>
      <c r="DQ273" s="548" t="s">
        <v>56</v>
      </c>
      <c r="DR273" s="673" t="s">
        <v>56</v>
      </c>
      <c r="DS273" s="203" t="s">
        <v>56</v>
      </c>
      <c r="DT273" s="1160" t="s">
        <v>56</v>
      </c>
      <c r="DU273" s="711">
        <v>0</v>
      </c>
      <c r="DV273" s="711">
        <v>303.41344691207752</v>
      </c>
      <c r="DW273" s="711">
        <v>0</v>
      </c>
      <c r="DX273" s="711">
        <v>0</v>
      </c>
      <c r="DY273" s="710">
        <v>0</v>
      </c>
      <c r="DZ273" s="710">
        <v>0.3383024034073619</v>
      </c>
      <c r="EA273" s="710">
        <v>0</v>
      </c>
      <c r="EB273" s="710">
        <v>0</v>
      </c>
      <c r="EC273" s="236"/>
      <c r="ED273" s="49"/>
      <c r="EE273" s="232"/>
      <c r="EF273" s="700">
        <v>0</v>
      </c>
      <c r="EG273" s="712">
        <v>0</v>
      </c>
      <c r="EH273" s="44"/>
    </row>
    <row r="274" spans="1:138" ht="41.25" customHeight="1" x14ac:dyDescent="0.25">
      <c r="A274" s="871" t="s">
        <v>49</v>
      </c>
      <c r="B274" s="656" t="s">
        <v>50</v>
      </c>
      <c r="C274" s="656" t="s">
        <v>51</v>
      </c>
      <c r="D274" s="691" t="s">
        <v>1147</v>
      </c>
      <c r="E274" s="656" t="s">
        <v>71</v>
      </c>
      <c r="F274" s="656" t="s">
        <v>1150</v>
      </c>
      <c r="G274" s="901" t="s">
        <v>71</v>
      </c>
      <c r="H274" s="897" t="s">
        <v>55</v>
      </c>
      <c r="I274" s="17" t="s">
        <v>866</v>
      </c>
      <c r="J274" s="64">
        <v>4.16</v>
      </c>
      <c r="K274" s="665">
        <v>3.0982924845792077</v>
      </c>
      <c r="L274" s="665">
        <v>4.7916666567000004</v>
      </c>
      <c r="M274" s="64">
        <v>861</v>
      </c>
      <c r="N274" s="726">
        <v>6654630.0719999997</v>
      </c>
      <c r="O274" s="548" t="s">
        <v>874</v>
      </c>
      <c r="P274" s="909">
        <v>1.6932528689999999</v>
      </c>
      <c r="Q274" s="203" t="s">
        <v>57</v>
      </c>
      <c r="R274" s="205" t="s">
        <v>57</v>
      </c>
      <c r="S274" s="490">
        <v>0</v>
      </c>
      <c r="T274" s="18">
        <v>0</v>
      </c>
      <c r="U274" s="548">
        <v>0</v>
      </c>
      <c r="V274" s="18">
        <v>0</v>
      </c>
      <c r="W274" s="64">
        <v>0</v>
      </c>
      <c r="X274" s="18">
        <v>0</v>
      </c>
      <c r="Y274" s="18">
        <v>0</v>
      </c>
      <c r="Z274" s="18">
        <v>0</v>
      </c>
      <c r="AA274" s="18">
        <v>0</v>
      </c>
      <c r="AB274" s="18">
        <v>0</v>
      </c>
      <c r="AC274" s="18">
        <v>0</v>
      </c>
      <c r="AD274" s="18">
        <v>0</v>
      </c>
      <c r="AE274" s="18">
        <v>0</v>
      </c>
      <c r="AF274" s="18">
        <v>0</v>
      </c>
      <c r="AG274" s="64">
        <v>0</v>
      </c>
      <c r="AH274" s="18">
        <v>0</v>
      </c>
      <c r="AI274" s="64">
        <v>0</v>
      </c>
      <c r="AJ274" s="18">
        <v>0</v>
      </c>
      <c r="AK274" s="18">
        <v>13</v>
      </c>
      <c r="AL274" s="64">
        <v>13</v>
      </c>
      <c r="AM274" s="18">
        <v>1</v>
      </c>
      <c r="AN274" s="18">
        <v>1</v>
      </c>
      <c r="AO274" s="18">
        <v>0</v>
      </c>
      <c r="AP274" s="64">
        <v>0</v>
      </c>
      <c r="AQ274" s="64">
        <v>14</v>
      </c>
      <c r="AR274" s="11">
        <v>14</v>
      </c>
      <c r="AS274" s="17">
        <v>0</v>
      </c>
      <c r="AT274" s="490">
        <v>0</v>
      </c>
      <c r="AU274" s="64">
        <v>0</v>
      </c>
      <c r="AV274" s="18">
        <v>0</v>
      </c>
      <c r="AW274" s="64">
        <v>0</v>
      </c>
      <c r="AX274" s="18">
        <v>0</v>
      </c>
      <c r="AY274" s="17">
        <v>0</v>
      </c>
      <c r="AZ274" s="490">
        <v>0</v>
      </c>
      <c r="BA274" s="17">
        <v>0</v>
      </c>
      <c r="BB274" s="18">
        <v>0</v>
      </c>
      <c r="BC274" s="17">
        <v>0</v>
      </c>
      <c r="BD274" s="18">
        <v>0</v>
      </c>
      <c r="BE274" s="17">
        <v>0</v>
      </c>
      <c r="BF274" s="18">
        <v>0</v>
      </c>
      <c r="BG274" s="17">
        <v>0</v>
      </c>
      <c r="BH274" s="18">
        <v>0</v>
      </c>
      <c r="BI274" s="17">
        <v>0</v>
      </c>
      <c r="BJ274" s="18">
        <v>0</v>
      </c>
      <c r="BK274" s="17">
        <v>73.38</v>
      </c>
      <c r="BL274" s="17">
        <v>73.38</v>
      </c>
      <c r="BM274" s="17">
        <v>3.8</v>
      </c>
      <c r="BN274" s="17">
        <v>3.8</v>
      </c>
      <c r="BO274" s="18">
        <v>0</v>
      </c>
      <c r="BP274" s="18">
        <v>0</v>
      </c>
      <c r="BQ274" s="64">
        <v>77.179999999999993</v>
      </c>
      <c r="BR274" s="18">
        <v>77.179999999999993</v>
      </c>
      <c r="BS274" s="729">
        <v>4.558090608497295E-2</v>
      </c>
      <c r="BT274" s="17">
        <v>0</v>
      </c>
      <c r="BU274" s="17">
        <v>0</v>
      </c>
      <c r="BV274" s="17">
        <v>0</v>
      </c>
      <c r="BW274" s="17">
        <v>0</v>
      </c>
      <c r="BX274" s="17">
        <v>0</v>
      </c>
      <c r="BY274" s="17">
        <v>0</v>
      </c>
      <c r="BZ274" s="17">
        <v>0</v>
      </c>
      <c r="CA274" s="17">
        <v>0</v>
      </c>
      <c r="CB274" s="17">
        <v>0</v>
      </c>
      <c r="CC274" s="17">
        <v>0</v>
      </c>
      <c r="CD274" s="17">
        <v>0</v>
      </c>
      <c r="CE274" s="17">
        <v>0</v>
      </c>
      <c r="CF274" s="17">
        <v>0</v>
      </c>
      <c r="CG274" s="17">
        <v>0</v>
      </c>
      <c r="CH274" s="17">
        <v>0</v>
      </c>
      <c r="CI274" s="17">
        <v>0</v>
      </c>
      <c r="CJ274" s="17">
        <v>0</v>
      </c>
      <c r="CK274" s="17">
        <v>0</v>
      </c>
      <c r="CL274" s="702">
        <v>86136.379199999996</v>
      </c>
      <c r="CM274" s="702">
        <v>86136.379199999996</v>
      </c>
      <c r="CN274" s="702">
        <v>4460.5919999999996</v>
      </c>
      <c r="CO274" s="702">
        <v>4460.5919999999996</v>
      </c>
      <c r="CP274" s="702">
        <v>0</v>
      </c>
      <c r="CQ274" s="702">
        <v>0</v>
      </c>
      <c r="CR274" s="704">
        <v>90596.9712</v>
      </c>
      <c r="CS274" s="703">
        <v>90596.9712</v>
      </c>
      <c r="CT274" s="23" t="s">
        <v>56</v>
      </c>
      <c r="CU274" s="23" t="s">
        <v>56</v>
      </c>
      <c r="CV274" s="23" t="s">
        <v>56</v>
      </c>
      <c r="CW274" s="23" t="s">
        <v>56</v>
      </c>
      <c r="CX274" s="23" t="s">
        <v>56</v>
      </c>
      <c r="CY274" s="23" t="s">
        <v>56</v>
      </c>
      <c r="CZ274" s="23" t="s">
        <v>56</v>
      </c>
      <c r="DA274" s="23" t="s">
        <v>56</v>
      </c>
      <c r="DB274" s="728" t="s">
        <v>56</v>
      </c>
      <c r="DC274" s="10"/>
      <c r="DD274" s="692">
        <v>1.6932528689999999</v>
      </c>
      <c r="DE274" s="120"/>
      <c r="DF274" s="120"/>
      <c r="DG274" s="120"/>
      <c r="DH274" s="140"/>
      <c r="DI274" s="140"/>
      <c r="DJ274" s="140"/>
      <c r="DK274" s="140"/>
      <c r="DL274" s="548" t="s">
        <v>56</v>
      </c>
      <c r="DM274" s="548" t="s">
        <v>56</v>
      </c>
      <c r="DN274" s="203" t="s">
        <v>55</v>
      </c>
      <c r="DO274" s="700" t="s">
        <v>56</v>
      </c>
      <c r="DP274" s="713" t="s">
        <v>56</v>
      </c>
      <c r="DQ274" s="548" t="s">
        <v>56</v>
      </c>
      <c r="DR274" s="673" t="s">
        <v>56</v>
      </c>
      <c r="DS274" s="203" t="s">
        <v>56</v>
      </c>
      <c r="DT274" s="1160" t="s">
        <v>56</v>
      </c>
      <c r="DU274" s="711">
        <v>27.296598368808443</v>
      </c>
      <c r="DV274" s="711">
        <v>17.972711433815991</v>
      </c>
      <c r="DW274" s="711">
        <v>27.624311377245501</v>
      </c>
      <c r="DX274" s="711">
        <v>17.731914689948926</v>
      </c>
      <c r="DY274" s="710">
        <v>0.26019494728466291</v>
      </c>
      <c r="DZ274" s="710">
        <v>0.41886861322528873</v>
      </c>
      <c r="EA274" s="710">
        <v>0.26107784431137698</v>
      </c>
      <c r="EB274" s="710">
        <v>0.41924537220683572</v>
      </c>
      <c r="EC274" s="236"/>
      <c r="ED274" s="49"/>
      <c r="EE274" s="232"/>
      <c r="EF274" s="700">
        <v>12988</v>
      </c>
      <c r="EG274" s="712">
        <v>2537</v>
      </c>
      <c r="EH274" s="44"/>
    </row>
    <row r="275" spans="1:138" ht="41.25" customHeight="1" x14ac:dyDescent="0.25">
      <c r="A275" s="871" t="s">
        <v>49</v>
      </c>
      <c r="B275" s="656" t="s">
        <v>50</v>
      </c>
      <c r="C275" s="656" t="s">
        <v>51</v>
      </c>
      <c r="D275" s="691" t="s">
        <v>1147</v>
      </c>
      <c r="E275" s="656" t="s">
        <v>71</v>
      </c>
      <c r="F275" s="656" t="s">
        <v>1151</v>
      </c>
      <c r="G275" s="901" t="s">
        <v>71</v>
      </c>
      <c r="H275" s="897" t="s">
        <v>55</v>
      </c>
      <c r="I275" s="17" t="s">
        <v>860</v>
      </c>
      <c r="J275" s="64">
        <v>4.16</v>
      </c>
      <c r="K275" s="665">
        <v>3.1487298040956135</v>
      </c>
      <c r="L275" s="665">
        <v>5.8456439272349998</v>
      </c>
      <c r="M275" s="64">
        <v>691</v>
      </c>
      <c r="N275" s="726">
        <v>6163886.5029999996</v>
      </c>
      <c r="O275" s="548" t="s">
        <v>874</v>
      </c>
      <c r="P275" s="909">
        <v>1.5683844769999999</v>
      </c>
      <c r="Q275" s="203" t="s">
        <v>57</v>
      </c>
      <c r="R275" s="205" t="s">
        <v>57</v>
      </c>
      <c r="S275" s="490">
        <v>0</v>
      </c>
      <c r="T275" s="18">
        <v>0</v>
      </c>
      <c r="U275" s="548">
        <v>0</v>
      </c>
      <c r="V275" s="18">
        <v>0</v>
      </c>
      <c r="W275" s="64">
        <v>0</v>
      </c>
      <c r="X275" s="18">
        <v>0</v>
      </c>
      <c r="Y275" s="18">
        <v>0</v>
      </c>
      <c r="Z275" s="18">
        <v>0</v>
      </c>
      <c r="AA275" s="18">
        <v>0</v>
      </c>
      <c r="AB275" s="18">
        <v>0</v>
      </c>
      <c r="AC275" s="18">
        <v>0</v>
      </c>
      <c r="AD275" s="18">
        <v>0</v>
      </c>
      <c r="AE275" s="18">
        <v>0</v>
      </c>
      <c r="AF275" s="18">
        <v>0</v>
      </c>
      <c r="AG275" s="64">
        <v>0</v>
      </c>
      <c r="AH275" s="18">
        <v>0</v>
      </c>
      <c r="AI275" s="64">
        <v>0</v>
      </c>
      <c r="AJ275" s="18">
        <v>0</v>
      </c>
      <c r="AK275" s="18">
        <v>12</v>
      </c>
      <c r="AL275" s="64">
        <v>12</v>
      </c>
      <c r="AM275" s="18">
        <v>0</v>
      </c>
      <c r="AN275" s="18" t="s">
        <v>58</v>
      </c>
      <c r="AO275" s="18">
        <v>0</v>
      </c>
      <c r="AP275" s="64">
        <v>0</v>
      </c>
      <c r="AQ275" s="64">
        <v>12</v>
      </c>
      <c r="AR275" s="11">
        <v>12</v>
      </c>
      <c r="AS275" s="17">
        <v>0</v>
      </c>
      <c r="AT275" s="490">
        <v>0</v>
      </c>
      <c r="AU275" s="64">
        <v>0</v>
      </c>
      <c r="AV275" s="18">
        <v>0</v>
      </c>
      <c r="AW275" s="64">
        <v>0</v>
      </c>
      <c r="AX275" s="18">
        <v>0</v>
      </c>
      <c r="AY275" s="17">
        <v>0</v>
      </c>
      <c r="AZ275" s="490">
        <v>0</v>
      </c>
      <c r="BA275" s="17">
        <v>0</v>
      </c>
      <c r="BB275" s="18">
        <v>0</v>
      </c>
      <c r="BC275" s="17">
        <v>0</v>
      </c>
      <c r="BD275" s="18">
        <v>0</v>
      </c>
      <c r="BE275" s="17">
        <v>0</v>
      </c>
      <c r="BF275" s="18">
        <v>0</v>
      </c>
      <c r="BG275" s="17">
        <v>0</v>
      </c>
      <c r="BH275" s="18">
        <v>0</v>
      </c>
      <c r="BI275" s="17">
        <v>0</v>
      </c>
      <c r="BJ275" s="18">
        <v>0</v>
      </c>
      <c r="BK275" s="17">
        <v>82.73</v>
      </c>
      <c r="BL275" s="17">
        <v>82.73</v>
      </c>
      <c r="BM275" s="17">
        <v>0</v>
      </c>
      <c r="BN275" s="17" t="s">
        <v>58</v>
      </c>
      <c r="BO275" s="18">
        <v>0</v>
      </c>
      <c r="BP275" s="18">
        <v>0</v>
      </c>
      <c r="BQ275" s="64">
        <v>82.73</v>
      </c>
      <c r="BR275" s="18">
        <v>82.73</v>
      </c>
      <c r="BS275" s="729">
        <v>5.2748545534093555E-2</v>
      </c>
      <c r="BT275" s="17">
        <v>0</v>
      </c>
      <c r="BU275" s="17">
        <v>0</v>
      </c>
      <c r="BV275" s="17">
        <v>0</v>
      </c>
      <c r="BW275" s="17">
        <v>0</v>
      </c>
      <c r="BX275" s="17">
        <v>0</v>
      </c>
      <c r="BY275" s="17">
        <v>0</v>
      </c>
      <c r="BZ275" s="17">
        <v>0</v>
      </c>
      <c r="CA275" s="17">
        <v>0</v>
      </c>
      <c r="CB275" s="17">
        <v>0</v>
      </c>
      <c r="CC275" s="17">
        <v>0</v>
      </c>
      <c r="CD275" s="17">
        <v>0</v>
      </c>
      <c r="CE275" s="17">
        <v>0</v>
      </c>
      <c r="CF275" s="17">
        <v>0</v>
      </c>
      <c r="CG275" s="17">
        <v>0</v>
      </c>
      <c r="CH275" s="17">
        <v>0</v>
      </c>
      <c r="CI275" s="17">
        <v>0</v>
      </c>
      <c r="CJ275" s="17">
        <v>0</v>
      </c>
      <c r="CK275" s="17">
        <v>0</v>
      </c>
      <c r="CL275" s="702">
        <v>97111.78320000002</v>
      </c>
      <c r="CM275" s="702">
        <v>97111.78320000002</v>
      </c>
      <c r="CN275" s="702">
        <v>0</v>
      </c>
      <c r="CO275" s="702">
        <v>0</v>
      </c>
      <c r="CP275" s="702">
        <v>0</v>
      </c>
      <c r="CQ275" s="702">
        <v>0</v>
      </c>
      <c r="CR275" s="704">
        <v>97111.78320000002</v>
      </c>
      <c r="CS275" s="703">
        <v>97111.78320000002</v>
      </c>
      <c r="CT275" s="23" t="s">
        <v>56</v>
      </c>
      <c r="CU275" s="23" t="s">
        <v>56</v>
      </c>
      <c r="CV275" s="23" t="s">
        <v>56</v>
      </c>
      <c r="CW275" s="23" t="s">
        <v>56</v>
      </c>
      <c r="CX275" s="23" t="s">
        <v>56</v>
      </c>
      <c r="CY275" s="23" t="s">
        <v>56</v>
      </c>
      <c r="CZ275" s="23" t="s">
        <v>56</v>
      </c>
      <c r="DA275" s="23" t="s">
        <v>56</v>
      </c>
      <c r="DB275" s="796">
        <v>6163886.5029999996</v>
      </c>
      <c r="DC275" s="120"/>
      <c r="DD275" s="692">
        <v>1.5683844769999999</v>
      </c>
      <c r="DE275" s="120"/>
      <c r="DF275" s="120"/>
      <c r="DG275" s="120"/>
      <c r="DH275" s="140"/>
      <c r="DI275" s="140"/>
      <c r="DJ275" s="140"/>
      <c r="DK275" s="140"/>
      <c r="DL275" s="548" t="s">
        <v>56</v>
      </c>
      <c r="DM275" s="548" t="s">
        <v>56</v>
      </c>
      <c r="DN275" s="203" t="s">
        <v>55</v>
      </c>
      <c r="DO275" s="700" t="s">
        <v>56</v>
      </c>
      <c r="DP275" s="713" t="s">
        <v>56</v>
      </c>
      <c r="DQ275" s="548" t="s">
        <v>56</v>
      </c>
      <c r="DR275" s="673" t="s">
        <v>56</v>
      </c>
      <c r="DS275" s="203" t="s">
        <v>56</v>
      </c>
      <c r="DT275" s="1160" t="s">
        <v>56</v>
      </c>
      <c r="DU275" s="711">
        <v>1.8204602964212564</v>
      </c>
      <c r="DV275" s="711">
        <v>26.863477435846214</v>
      </c>
      <c r="DW275" s="711">
        <v>1.8204084900050299</v>
      </c>
      <c r="DX275" s="711">
        <v>26.822530412106968</v>
      </c>
      <c r="DY275" s="710">
        <v>2.4581274852391866E-2</v>
      </c>
      <c r="DZ275" s="710">
        <v>0.27487852142969194</v>
      </c>
      <c r="EA275" s="710">
        <v>2.4526866025425101E-2</v>
      </c>
      <c r="EB275" s="710">
        <v>0.27473695114501689</v>
      </c>
      <c r="EC275" s="236"/>
      <c r="ED275" s="49"/>
      <c r="EE275" s="232"/>
      <c r="EF275" s="700">
        <v>0</v>
      </c>
      <c r="EG275" s="712">
        <v>9030</v>
      </c>
      <c r="EH275" s="44"/>
    </row>
    <row r="276" spans="1:138" ht="41.25" customHeight="1" x14ac:dyDescent="0.25">
      <c r="A276" s="871" t="s">
        <v>49</v>
      </c>
      <c r="B276" s="656" t="s">
        <v>50</v>
      </c>
      <c r="C276" s="656" t="s">
        <v>51</v>
      </c>
      <c r="D276" s="691" t="s">
        <v>375</v>
      </c>
      <c r="E276" s="656" t="s">
        <v>71</v>
      </c>
      <c r="F276" s="656" t="s">
        <v>1152</v>
      </c>
      <c r="G276" s="901" t="s">
        <v>71</v>
      </c>
      <c r="H276" s="897" t="s">
        <v>868</v>
      </c>
      <c r="I276" s="17" t="s">
        <v>860</v>
      </c>
      <c r="J276" s="64">
        <v>23</v>
      </c>
      <c r="K276" s="665">
        <v>25.2</v>
      </c>
      <c r="L276" s="665">
        <v>1.183333330872</v>
      </c>
      <c r="M276" s="64">
        <v>0</v>
      </c>
      <c r="N276" s="727" t="s">
        <v>56</v>
      </c>
      <c r="O276" s="548" t="s">
        <v>56</v>
      </c>
      <c r="P276" s="909" t="s">
        <v>56</v>
      </c>
      <c r="Q276" s="203" t="s">
        <v>57</v>
      </c>
      <c r="R276" s="205" t="s">
        <v>57</v>
      </c>
      <c r="S276" s="490">
        <v>0</v>
      </c>
      <c r="T276" s="18">
        <v>0</v>
      </c>
      <c r="U276" s="548" t="s">
        <v>58</v>
      </c>
      <c r="V276" s="18" t="s">
        <v>58</v>
      </c>
      <c r="W276" s="64" t="s">
        <v>58</v>
      </c>
      <c r="X276" s="18" t="s">
        <v>58</v>
      </c>
      <c r="Y276" s="18" t="s">
        <v>58</v>
      </c>
      <c r="Z276" s="18" t="s">
        <v>58</v>
      </c>
      <c r="AA276" s="18" t="s">
        <v>58</v>
      </c>
      <c r="AB276" s="18" t="s">
        <v>58</v>
      </c>
      <c r="AC276" s="18" t="s">
        <v>58</v>
      </c>
      <c r="AD276" s="18" t="s">
        <v>58</v>
      </c>
      <c r="AE276" s="18" t="s">
        <v>58</v>
      </c>
      <c r="AF276" s="18" t="s">
        <v>58</v>
      </c>
      <c r="AG276" s="64" t="s">
        <v>58</v>
      </c>
      <c r="AH276" s="18" t="s">
        <v>58</v>
      </c>
      <c r="AI276" s="64" t="s">
        <v>58</v>
      </c>
      <c r="AJ276" s="18" t="s">
        <v>58</v>
      </c>
      <c r="AK276" s="18" t="s">
        <v>58</v>
      </c>
      <c r="AL276" s="64" t="s">
        <v>58</v>
      </c>
      <c r="AM276" s="18" t="s">
        <v>58</v>
      </c>
      <c r="AN276" s="18" t="s">
        <v>58</v>
      </c>
      <c r="AO276" s="18" t="s">
        <v>58</v>
      </c>
      <c r="AP276" s="64" t="s">
        <v>58</v>
      </c>
      <c r="AQ276" s="64">
        <v>0</v>
      </c>
      <c r="AR276" s="11">
        <v>0</v>
      </c>
      <c r="AS276" s="17" t="s">
        <v>58</v>
      </c>
      <c r="AT276" s="490" t="s">
        <v>58</v>
      </c>
      <c r="AU276" s="64" t="s">
        <v>58</v>
      </c>
      <c r="AV276" s="18" t="s">
        <v>58</v>
      </c>
      <c r="AW276" s="64" t="s">
        <v>58</v>
      </c>
      <c r="AX276" s="18" t="s">
        <v>58</v>
      </c>
      <c r="AY276" s="17" t="s">
        <v>58</v>
      </c>
      <c r="AZ276" s="490" t="s">
        <v>58</v>
      </c>
      <c r="BA276" s="17" t="s">
        <v>58</v>
      </c>
      <c r="BB276" s="18" t="s">
        <v>58</v>
      </c>
      <c r="BC276" s="17" t="s">
        <v>58</v>
      </c>
      <c r="BD276" s="18" t="s">
        <v>58</v>
      </c>
      <c r="BE276" s="17" t="s">
        <v>58</v>
      </c>
      <c r="BF276" s="18" t="s">
        <v>58</v>
      </c>
      <c r="BG276" s="17" t="s">
        <v>58</v>
      </c>
      <c r="BH276" s="18" t="s">
        <v>58</v>
      </c>
      <c r="BI276" s="17" t="s">
        <v>58</v>
      </c>
      <c r="BJ276" s="18" t="s">
        <v>58</v>
      </c>
      <c r="BK276" s="17" t="s">
        <v>58</v>
      </c>
      <c r="BL276" s="17" t="s">
        <v>58</v>
      </c>
      <c r="BM276" s="17" t="s">
        <v>58</v>
      </c>
      <c r="BN276" s="17" t="s">
        <v>58</v>
      </c>
      <c r="BO276" s="18" t="s">
        <v>58</v>
      </c>
      <c r="BP276" s="18" t="s">
        <v>58</v>
      </c>
      <c r="BQ276" s="64">
        <v>0</v>
      </c>
      <c r="BR276" s="18">
        <v>0</v>
      </c>
      <c r="BS276" s="730" t="s">
        <v>56</v>
      </c>
      <c r="BT276" s="17">
        <v>0</v>
      </c>
      <c r="BU276" s="17">
        <v>0</v>
      </c>
      <c r="BV276" s="17">
        <v>0</v>
      </c>
      <c r="BW276" s="17">
        <v>0</v>
      </c>
      <c r="BX276" s="17">
        <v>0</v>
      </c>
      <c r="BY276" s="17">
        <v>0</v>
      </c>
      <c r="BZ276" s="17">
        <v>0</v>
      </c>
      <c r="CA276" s="17">
        <v>0</v>
      </c>
      <c r="CB276" s="17">
        <v>0</v>
      </c>
      <c r="CC276" s="17">
        <v>0</v>
      </c>
      <c r="CD276" s="17">
        <v>0</v>
      </c>
      <c r="CE276" s="17">
        <v>0</v>
      </c>
      <c r="CF276" s="17">
        <v>0</v>
      </c>
      <c r="CG276" s="17">
        <v>0</v>
      </c>
      <c r="CH276" s="17">
        <v>0</v>
      </c>
      <c r="CI276" s="17">
        <v>0</v>
      </c>
      <c r="CJ276" s="17">
        <v>0</v>
      </c>
      <c r="CK276" s="17">
        <v>0</v>
      </c>
      <c r="CL276" s="702">
        <v>0</v>
      </c>
      <c r="CM276" s="702">
        <v>0</v>
      </c>
      <c r="CN276" s="702">
        <v>0</v>
      </c>
      <c r="CO276" s="702">
        <v>0</v>
      </c>
      <c r="CP276" s="702">
        <v>0</v>
      </c>
      <c r="CQ276" s="702">
        <v>0</v>
      </c>
      <c r="CR276" s="704">
        <v>0</v>
      </c>
      <c r="CS276" s="703">
        <v>0</v>
      </c>
      <c r="CT276" s="23" t="s">
        <v>56</v>
      </c>
      <c r="CU276" s="23" t="s">
        <v>56</v>
      </c>
      <c r="CV276" s="23" t="s">
        <v>56</v>
      </c>
      <c r="CW276" s="23" t="s">
        <v>56</v>
      </c>
      <c r="CX276" s="23" t="s">
        <v>56</v>
      </c>
      <c r="CY276" s="23" t="s">
        <v>56</v>
      </c>
      <c r="CZ276" s="23" t="s">
        <v>56</v>
      </c>
      <c r="DA276" s="23" t="s">
        <v>56</v>
      </c>
      <c r="DB276" s="23" t="s">
        <v>56</v>
      </c>
      <c r="DC276" s="120"/>
      <c r="DD276" s="692" t="s">
        <v>56</v>
      </c>
      <c r="DE276" s="120"/>
      <c r="DF276" s="120"/>
      <c r="DG276" s="120"/>
      <c r="DH276" s="140"/>
      <c r="DI276" s="140"/>
      <c r="DJ276" s="140"/>
      <c r="DK276" s="140"/>
      <c r="DL276" s="548" t="s">
        <v>56</v>
      </c>
      <c r="DM276" s="548" t="s">
        <v>56</v>
      </c>
      <c r="DN276" s="203" t="s">
        <v>55</v>
      </c>
      <c r="DO276" s="700" t="s">
        <v>56</v>
      </c>
      <c r="DP276" s="713" t="s">
        <v>56</v>
      </c>
      <c r="DQ276" s="548" t="s">
        <v>56</v>
      </c>
      <c r="DR276" s="673" t="s">
        <v>56</v>
      </c>
      <c r="DS276" s="203" t="s">
        <v>56</v>
      </c>
      <c r="DT276" s="1160" t="s">
        <v>56</v>
      </c>
      <c r="DU276" s="711">
        <v>0</v>
      </c>
      <c r="DV276" s="711" t="s">
        <v>56</v>
      </c>
      <c r="DW276" s="711">
        <v>0</v>
      </c>
      <c r="DX276" s="711" t="s">
        <v>56</v>
      </c>
      <c r="DY276" s="710">
        <v>0</v>
      </c>
      <c r="DZ276" s="710" t="s">
        <v>56</v>
      </c>
      <c r="EA276" s="710">
        <v>0</v>
      </c>
      <c r="EB276" s="710" t="s">
        <v>56</v>
      </c>
      <c r="EC276" s="236"/>
      <c r="ED276" s="49"/>
      <c r="EE276" s="232"/>
      <c r="EF276" s="700">
        <v>0</v>
      </c>
      <c r="EG276" s="712" t="s">
        <v>56</v>
      </c>
      <c r="EH276" s="44"/>
    </row>
    <row r="277" spans="1:138" ht="41.25" customHeight="1" x14ac:dyDescent="0.25">
      <c r="A277" s="871" t="s">
        <v>49</v>
      </c>
      <c r="B277" s="656" t="s">
        <v>50</v>
      </c>
      <c r="C277" s="656" t="s">
        <v>51</v>
      </c>
      <c r="D277" s="691" t="s">
        <v>1147</v>
      </c>
      <c r="E277" s="656" t="s">
        <v>71</v>
      </c>
      <c r="F277" s="656" t="s">
        <v>1153</v>
      </c>
      <c r="G277" s="901" t="s">
        <v>377</v>
      </c>
      <c r="H277" s="897" t="s">
        <v>55</v>
      </c>
      <c r="I277" s="17" t="s">
        <v>860</v>
      </c>
      <c r="J277" s="64">
        <v>23</v>
      </c>
      <c r="K277" s="665">
        <v>17.600000000000001</v>
      </c>
      <c r="L277" s="665">
        <v>10.829924219898</v>
      </c>
      <c r="M277" s="64">
        <v>0</v>
      </c>
      <c r="N277" s="727" t="s">
        <v>56</v>
      </c>
      <c r="O277" s="548" t="s">
        <v>56</v>
      </c>
      <c r="P277" s="909" t="s">
        <v>56</v>
      </c>
      <c r="Q277" s="203" t="s">
        <v>57</v>
      </c>
      <c r="R277" s="205" t="s">
        <v>57</v>
      </c>
      <c r="S277" s="490">
        <v>0</v>
      </c>
      <c r="T277" s="18">
        <v>0</v>
      </c>
      <c r="U277" s="548">
        <v>0</v>
      </c>
      <c r="V277" s="18">
        <v>0</v>
      </c>
      <c r="W277" s="64">
        <v>0</v>
      </c>
      <c r="X277" s="18">
        <v>0</v>
      </c>
      <c r="Y277" s="18">
        <v>0</v>
      </c>
      <c r="Z277" s="18">
        <v>0</v>
      </c>
      <c r="AA277" s="18">
        <v>0</v>
      </c>
      <c r="AB277" s="18">
        <v>0</v>
      </c>
      <c r="AC277" s="18">
        <v>0</v>
      </c>
      <c r="AD277" s="18">
        <v>0</v>
      </c>
      <c r="AE277" s="18">
        <v>0</v>
      </c>
      <c r="AF277" s="18">
        <v>0</v>
      </c>
      <c r="AG277" s="64">
        <v>0</v>
      </c>
      <c r="AH277" s="18">
        <v>0</v>
      </c>
      <c r="AI277" s="64">
        <v>0</v>
      </c>
      <c r="AJ277" s="18">
        <v>0</v>
      </c>
      <c r="AK277" s="18">
        <v>2</v>
      </c>
      <c r="AL277" s="64">
        <v>2</v>
      </c>
      <c r="AM277" s="18">
        <v>0</v>
      </c>
      <c r="AN277" s="18" t="s">
        <v>58</v>
      </c>
      <c r="AO277" s="18">
        <v>0</v>
      </c>
      <c r="AP277" s="64">
        <v>0</v>
      </c>
      <c r="AQ277" s="64">
        <v>2</v>
      </c>
      <c r="AR277" s="11">
        <v>2</v>
      </c>
      <c r="AS277" s="17">
        <v>0</v>
      </c>
      <c r="AT277" s="490">
        <v>0</v>
      </c>
      <c r="AU277" s="64">
        <v>0</v>
      </c>
      <c r="AV277" s="18">
        <v>0</v>
      </c>
      <c r="AW277" s="64">
        <v>0</v>
      </c>
      <c r="AX277" s="18">
        <v>0</v>
      </c>
      <c r="AY277" s="17">
        <v>0</v>
      </c>
      <c r="AZ277" s="490">
        <v>0</v>
      </c>
      <c r="BA277" s="17">
        <v>0</v>
      </c>
      <c r="BB277" s="18">
        <v>0</v>
      </c>
      <c r="BC277" s="17">
        <v>0</v>
      </c>
      <c r="BD277" s="18">
        <v>0</v>
      </c>
      <c r="BE277" s="17">
        <v>0</v>
      </c>
      <c r="BF277" s="18">
        <v>0</v>
      </c>
      <c r="BG277" s="17">
        <v>0</v>
      </c>
      <c r="BH277" s="18">
        <v>0</v>
      </c>
      <c r="BI277" s="17">
        <v>0</v>
      </c>
      <c r="BJ277" s="18">
        <v>0</v>
      </c>
      <c r="BK277" s="17">
        <v>4950</v>
      </c>
      <c r="BL277" s="17">
        <v>4950</v>
      </c>
      <c r="BM277" s="17">
        <v>0</v>
      </c>
      <c r="BN277" s="17" t="s">
        <v>58</v>
      </c>
      <c r="BO277" s="18">
        <v>0</v>
      </c>
      <c r="BP277" s="18">
        <v>0</v>
      </c>
      <c r="BQ277" s="64">
        <v>4950</v>
      </c>
      <c r="BR277" s="18">
        <v>4950</v>
      </c>
      <c r="BS277" s="730" t="s">
        <v>56</v>
      </c>
      <c r="BT277" s="17">
        <v>0</v>
      </c>
      <c r="BU277" s="17">
        <v>0</v>
      </c>
      <c r="BV277" s="17">
        <v>0</v>
      </c>
      <c r="BW277" s="17">
        <v>0</v>
      </c>
      <c r="BX277" s="17">
        <v>0</v>
      </c>
      <c r="BY277" s="17">
        <v>0</v>
      </c>
      <c r="BZ277" s="17">
        <v>0</v>
      </c>
      <c r="CA277" s="17">
        <v>0</v>
      </c>
      <c r="CB277" s="17">
        <v>0</v>
      </c>
      <c r="CC277" s="17">
        <v>0</v>
      </c>
      <c r="CD277" s="17">
        <v>0</v>
      </c>
      <c r="CE277" s="17">
        <v>0</v>
      </c>
      <c r="CF277" s="17">
        <v>0</v>
      </c>
      <c r="CG277" s="17">
        <v>0</v>
      </c>
      <c r="CH277" s="17">
        <v>0</v>
      </c>
      <c r="CI277" s="17">
        <v>0</v>
      </c>
      <c r="CJ277" s="17">
        <v>0</v>
      </c>
      <c r="CK277" s="17">
        <v>0</v>
      </c>
      <c r="CL277" s="702">
        <v>5810508.0000000009</v>
      </c>
      <c r="CM277" s="702">
        <v>5810508.0000000009</v>
      </c>
      <c r="CN277" s="702">
        <v>0</v>
      </c>
      <c r="CO277" s="702">
        <v>0</v>
      </c>
      <c r="CP277" s="702">
        <v>0</v>
      </c>
      <c r="CQ277" s="702">
        <v>0</v>
      </c>
      <c r="CR277" s="704">
        <v>5810508.0000000009</v>
      </c>
      <c r="CS277" s="703">
        <v>5810508.0000000009</v>
      </c>
      <c r="CT277" s="23" t="s">
        <v>56</v>
      </c>
      <c r="CU277" s="23" t="s">
        <v>56</v>
      </c>
      <c r="CV277" s="23" t="s">
        <v>56</v>
      </c>
      <c r="CW277" s="23" t="s">
        <v>56</v>
      </c>
      <c r="CX277" s="23" t="s">
        <v>56</v>
      </c>
      <c r="CY277" s="23" t="s">
        <v>56</v>
      </c>
      <c r="CZ277" s="23" t="s">
        <v>56</v>
      </c>
      <c r="DA277" s="23" t="s">
        <v>56</v>
      </c>
      <c r="DB277" s="23" t="s">
        <v>56</v>
      </c>
      <c r="DC277" s="120"/>
      <c r="DD277" s="692" t="s">
        <v>56</v>
      </c>
      <c r="DE277" s="120"/>
      <c r="DF277" s="120"/>
      <c r="DG277" s="120"/>
      <c r="DH277" s="140"/>
      <c r="DI277" s="140"/>
      <c r="DJ277" s="140"/>
      <c r="DK277" s="140"/>
      <c r="DL277" s="548" t="s">
        <v>56</v>
      </c>
      <c r="DM277" s="548" t="s">
        <v>56</v>
      </c>
      <c r="DN277" s="203" t="s">
        <v>55</v>
      </c>
      <c r="DO277" s="700" t="s">
        <v>56</v>
      </c>
      <c r="DP277" s="713" t="s">
        <v>56</v>
      </c>
      <c r="DQ277" s="548" t="s">
        <v>56</v>
      </c>
      <c r="DR277" s="673" t="s">
        <v>56</v>
      </c>
      <c r="DS277" s="203" t="s">
        <v>56</v>
      </c>
      <c r="DT277" s="1160" t="s">
        <v>56</v>
      </c>
      <c r="DU277" s="711">
        <v>0</v>
      </c>
      <c r="DV277" s="711">
        <v>779</v>
      </c>
      <c r="DW277" s="711">
        <v>0</v>
      </c>
      <c r="DX277" s="711">
        <v>0</v>
      </c>
      <c r="DY277" s="710">
        <v>0</v>
      </c>
      <c r="DZ277" s="710">
        <v>0.33333333333333331</v>
      </c>
      <c r="EA277" s="710">
        <v>0</v>
      </c>
      <c r="EB277" s="710">
        <v>0</v>
      </c>
      <c r="EC277" s="236"/>
      <c r="ED277" s="49"/>
      <c r="EE277" s="232"/>
      <c r="EF277" s="700">
        <v>0</v>
      </c>
      <c r="EG277" s="712">
        <v>0</v>
      </c>
      <c r="EH277" s="44"/>
    </row>
    <row r="278" spans="1:138" ht="41.25" customHeight="1" x14ac:dyDescent="0.25">
      <c r="A278" s="871" t="s">
        <v>49</v>
      </c>
      <c r="B278" s="656" t="s">
        <v>50</v>
      </c>
      <c r="C278" s="656" t="s">
        <v>51</v>
      </c>
      <c r="D278" s="691" t="s">
        <v>371</v>
      </c>
      <c r="E278" s="656" t="s">
        <v>372</v>
      </c>
      <c r="F278" s="656" t="s">
        <v>1154</v>
      </c>
      <c r="G278" s="901" t="s">
        <v>372</v>
      </c>
      <c r="H278" s="897" t="s">
        <v>55</v>
      </c>
      <c r="I278" s="17" t="s">
        <v>860</v>
      </c>
      <c r="J278" s="64">
        <v>23</v>
      </c>
      <c r="K278" s="665">
        <v>14.5</v>
      </c>
      <c r="L278" s="665">
        <v>10.686553008075</v>
      </c>
      <c r="M278" s="64">
        <v>2</v>
      </c>
      <c r="N278" s="727" t="s">
        <v>56</v>
      </c>
      <c r="O278" s="548" t="s">
        <v>56</v>
      </c>
      <c r="P278" s="909" t="s">
        <v>56</v>
      </c>
      <c r="Q278" s="203" t="s">
        <v>57</v>
      </c>
      <c r="R278" s="205" t="s">
        <v>57</v>
      </c>
      <c r="S278" s="490">
        <v>0</v>
      </c>
      <c r="T278" s="18">
        <v>0</v>
      </c>
      <c r="U278" s="548" t="s">
        <v>58</v>
      </c>
      <c r="V278" s="18" t="s">
        <v>58</v>
      </c>
      <c r="W278" s="64" t="s">
        <v>58</v>
      </c>
      <c r="X278" s="18" t="s">
        <v>58</v>
      </c>
      <c r="Y278" s="18" t="s">
        <v>58</v>
      </c>
      <c r="Z278" s="18" t="s">
        <v>58</v>
      </c>
      <c r="AA278" s="18" t="s">
        <v>58</v>
      </c>
      <c r="AB278" s="18" t="s">
        <v>58</v>
      </c>
      <c r="AC278" s="18" t="s">
        <v>58</v>
      </c>
      <c r="AD278" s="18" t="s">
        <v>58</v>
      </c>
      <c r="AE278" s="18" t="s">
        <v>58</v>
      </c>
      <c r="AF278" s="18" t="s">
        <v>58</v>
      </c>
      <c r="AG278" s="64" t="s">
        <v>58</v>
      </c>
      <c r="AH278" s="18" t="s">
        <v>58</v>
      </c>
      <c r="AI278" s="64" t="s">
        <v>58</v>
      </c>
      <c r="AJ278" s="18" t="s">
        <v>58</v>
      </c>
      <c r="AK278" s="18" t="s">
        <v>58</v>
      </c>
      <c r="AL278" s="64" t="s">
        <v>58</v>
      </c>
      <c r="AM278" s="18" t="s">
        <v>58</v>
      </c>
      <c r="AN278" s="18" t="s">
        <v>58</v>
      </c>
      <c r="AO278" s="18" t="s">
        <v>58</v>
      </c>
      <c r="AP278" s="64" t="s">
        <v>58</v>
      </c>
      <c r="AQ278" s="64">
        <v>0</v>
      </c>
      <c r="AR278" s="11">
        <v>0</v>
      </c>
      <c r="AS278" s="17" t="s">
        <v>58</v>
      </c>
      <c r="AT278" s="490" t="s">
        <v>58</v>
      </c>
      <c r="AU278" s="64" t="s">
        <v>58</v>
      </c>
      <c r="AV278" s="18" t="s">
        <v>58</v>
      </c>
      <c r="AW278" s="64" t="s">
        <v>58</v>
      </c>
      <c r="AX278" s="18" t="s">
        <v>58</v>
      </c>
      <c r="AY278" s="17" t="s">
        <v>58</v>
      </c>
      <c r="AZ278" s="490" t="s">
        <v>58</v>
      </c>
      <c r="BA278" s="17" t="s">
        <v>58</v>
      </c>
      <c r="BB278" s="18" t="s">
        <v>58</v>
      </c>
      <c r="BC278" s="17" t="s">
        <v>58</v>
      </c>
      <c r="BD278" s="18" t="s">
        <v>58</v>
      </c>
      <c r="BE278" s="17" t="s">
        <v>58</v>
      </c>
      <c r="BF278" s="18" t="s">
        <v>58</v>
      </c>
      <c r="BG278" s="17" t="s">
        <v>58</v>
      </c>
      <c r="BH278" s="18" t="s">
        <v>58</v>
      </c>
      <c r="BI278" s="17" t="s">
        <v>58</v>
      </c>
      <c r="BJ278" s="18" t="s">
        <v>58</v>
      </c>
      <c r="BK278" s="17" t="s">
        <v>58</v>
      </c>
      <c r="BL278" s="17" t="s">
        <v>58</v>
      </c>
      <c r="BM278" s="17" t="s">
        <v>58</v>
      </c>
      <c r="BN278" s="17" t="s">
        <v>58</v>
      </c>
      <c r="BO278" s="18" t="s">
        <v>58</v>
      </c>
      <c r="BP278" s="18" t="s">
        <v>58</v>
      </c>
      <c r="BQ278" s="64">
        <v>0</v>
      </c>
      <c r="BR278" s="18">
        <v>0</v>
      </c>
      <c r="BS278" s="730" t="s">
        <v>56</v>
      </c>
      <c r="BT278" s="17">
        <v>0</v>
      </c>
      <c r="BU278" s="17">
        <v>0</v>
      </c>
      <c r="BV278" s="17">
        <v>0</v>
      </c>
      <c r="BW278" s="17">
        <v>0</v>
      </c>
      <c r="BX278" s="17">
        <v>0</v>
      </c>
      <c r="BY278" s="17">
        <v>0</v>
      </c>
      <c r="BZ278" s="17">
        <v>0</v>
      </c>
      <c r="CA278" s="17">
        <v>0</v>
      </c>
      <c r="CB278" s="17">
        <v>0</v>
      </c>
      <c r="CC278" s="17">
        <v>0</v>
      </c>
      <c r="CD278" s="17">
        <v>0</v>
      </c>
      <c r="CE278" s="17">
        <v>0</v>
      </c>
      <c r="CF278" s="17">
        <v>0</v>
      </c>
      <c r="CG278" s="17">
        <v>0</v>
      </c>
      <c r="CH278" s="17">
        <v>0</v>
      </c>
      <c r="CI278" s="17">
        <v>0</v>
      </c>
      <c r="CJ278" s="17">
        <v>0</v>
      </c>
      <c r="CK278" s="17">
        <v>0</v>
      </c>
      <c r="CL278" s="702">
        <v>0</v>
      </c>
      <c r="CM278" s="702">
        <v>0</v>
      </c>
      <c r="CN278" s="702">
        <v>0</v>
      </c>
      <c r="CO278" s="702">
        <v>0</v>
      </c>
      <c r="CP278" s="702">
        <v>0</v>
      </c>
      <c r="CQ278" s="702">
        <v>0</v>
      </c>
      <c r="CR278" s="704">
        <v>0</v>
      </c>
      <c r="CS278" s="703">
        <v>0</v>
      </c>
      <c r="CT278" s="23" t="s">
        <v>56</v>
      </c>
      <c r="CU278" s="23" t="s">
        <v>56</v>
      </c>
      <c r="CV278" s="23" t="s">
        <v>56</v>
      </c>
      <c r="CW278" s="23" t="s">
        <v>56</v>
      </c>
      <c r="CX278" s="23" t="s">
        <v>56</v>
      </c>
      <c r="CY278" s="23" t="s">
        <v>56</v>
      </c>
      <c r="CZ278" s="23" t="s">
        <v>56</v>
      </c>
      <c r="DA278" s="23" t="s">
        <v>56</v>
      </c>
      <c r="DB278" s="23" t="s">
        <v>56</v>
      </c>
      <c r="DC278" s="120"/>
      <c r="DD278" s="692" t="s">
        <v>56</v>
      </c>
      <c r="DE278" s="120"/>
      <c r="DF278" s="120"/>
      <c r="DG278" s="120"/>
      <c r="DH278" s="140"/>
      <c r="DI278" s="140"/>
      <c r="DJ278" s="140"/>
      <c r="DK278" s="140"/>
      <c r="DL278" s="548" t="s">
        <v>56</v>
      </c>
      <c r="DM278" s="548" t="s">
        <v>56</v>
      </c>
      <c r="DN278" s="203" t="s">
        <v>55</v>
      </c>
      <c r="DO278" s="700" t="s">
        <v>56</v>
      </c>
      <c r="DP278" s="713" t="s">
        <v>56</v>
      </c>
      <c r="DQ278" s="548" t="s">
        <v>56</v>
      </c>
      <c r="DR278" s="673" t="s">
        <v>56</v>
      </c>
      <c r="DS278" s="203" t="s">
        <v>56</v>
      </c>
      <c r="DT278" s="1160" t="s">
        <v>56</v>
      </c>
      <c r="DU278" s="711">
        <v>23.8</v>
      </c>
      <c r="DV278" s="711">
        <v>151.34814814814814</v>
      </c>
      <c r="DW278" s="711">
        <v>23.86</v>
      </c>
      <c r="DX278" s="711">
        <v>146.39925925925928</v>
      </c>
      <c r="DY278" s="710">
        <v>0.2</v>
      </c>
      <c r="DZ278" s="710">
        <v>1.1333333333333329</v>
      </c>
      <c r="EA278" s="710">
        <v>0.2</v>
      </c>
      <c r="EB278" s="710">
        <v>1.1333333333333329</v>
      </c>
      <c r="EC278" s="236"/>
      <c r="ED278" s="49"/>
      <c r="EE278" s="232"/>
      <c r="EF278" s="700">
        <v>119</v>
      </c>
      <c r="EG278" s="712">
        <v>1132.3333333333333</v>
      </c>
      <c r="EH278" s="44"/>
    </row>
    <row r="279" spans="1:138" ht="41.25" customHeight="1" x14ac:dyDescent="0.25">
      <c r="A279" s="871" t="s">
        <v>49</v>
      </c>
      <c r="B279" s="656" t="s">
        <v>50</v>
      </c>
      <c r="C279" s="656" t="s">
        <v>51</v>
      </c>
      <c r="D279" s="691" t="s">
        <v>1147</v>
      </c>
      <c r="E279" s="656" t="s">
        <v>71</v>
      </c>
      <c r="F279" s="656" t="s">
        <v>1155</v>
      </c>
      <c r="G279" s="901" t="s">
        <v>1156</v>
      </c>
      <c r="H279" s="897" t="s">
        <v>55</v>
      </c>
      <c r="I279" s="17" t="s">
        <v>860</v>
      </c>
      <c r="J279" s="64">
        <v>23</v>
      </c>
      <c r="K279" s="665">
        <v>33.799999999999997</v>
      </c>
      <c r="L279" s="665">
        <v>7.6742424082800005</v>
      </c>
      <c r="M279" s="64">
        <v>0</v>
      </c>
      <c r="N279" s="727" t="s">
        <v>56</v>
      </c>
      <c r="O279" s="548" t="s">
        <v>56</v>
      </c>
      <c r="P279" s="909" t="s">
        <v>56</v>
      </c>
      <c r="Q279" s="203" t="s">
        <v>57</v>
      </c>
      <c r="R279" s="205" t="s">
        <v>57</v>
      </c>
      <c r="S279" s="490">
        <v>0</v>
      </c>
      <c r="T279" s="18">
        <v>0</v>
      </c>
      <c r="U279" s="548" t="s">
        <v>58</v>
      </c>
      <c r="V279" s="18" t="s">
        <v>58</v>
      </c>
      <c r="W279" s="64" t="s">
        <v>58</v>
      </c>
      <c r="X279" s="18" t="s">
        <v>58</v>
      </c>
      <c r="Y279" s="18" t="s">
        <v>58</v>
      </c>
      <c r="Z279" s="18" t="s">
        <v>58</v>
      </c>
      <c r="AA279" s="18" t="s">
        <v>58</v>
      </c>
      <c r="AB279" s="18" t="s">
        <v>58</v>
      </c>
      <c r="AC279" s="18" t="s">
        <v>58</v>
      </c>
      <c r="AD279" s="18" t="s">
        <v>58</v>
      </c>
      <c r="AE279" s="18" t="s">
        <v>58</v>
      </c>
      <c r="AF279" s="18" t="s">
        <v>58</v>
      </c>
      <c r="AG279" s="64" t="s">
        <v>58</v>
      </c>
      <c r="AH279" s="18" t="s">
        <v>58</v>
      </c>
      <c r="AI279" s="64" t="s">
        <v>58</v>
      </c>
      <c r="AJ279" s="18" t="s">
        <v>58</v>
      </c>
      <c r="AK279" s="18" t="s">
        <v>58</v>
      </c>
      <c r="AL279" s="64" t="s">
        <v>58</v>
      </c>
      <c r="AM279" s="18" t="s">
        <v>58</v>
      </c>
      <c r="AN279" s="18" t="s">
        <v>58</v>
      </c>
      <c r="AO279" s="18" t="s">
        <v>58</v>
      </c>
      <c r="AP279" s="64" t="s">
        <v>58</v>
      </c>
      <c r="AQ279" s="64">
        <v>0</v>
      </c>
      <c r="AR279" s="11">
        <v>0</v>
      </c>
      <c r="AS279" s="17" t="s">
        <v>58</v>
      </c>
      <c r="AT279" s="490" t="s">
        <v>58</v>
      </c>
      <c r="AU279" s="64" t="s">
        <v>58</v>
      </c>
      <c r="AV279" s="18" t="s">
        <v>58</v>
      </c>
      <c r="AW279" s="64" t="s">
        <v>58</v>
      </c>
      <c r="AX279" s="18" t="s">
        <v>58</v>
      </c>
      <c r="AY279" s="17" t="s">
        <v>58</v>
      </c>
      <c r="AZ279" s="490" t="s">
        <v>58</v>
      </c>
      <c r="BA279" s="17" t="s">
        <v>58</v>
      </c>
      <c r="BB279" s="18" t="s">
        <v>58</v>
      </c>
      <c r="BC279" s="17" t="s">
        <v>58</v>
      </c>
      <c r="BD279" s="18" t="s">
        <v>58</v>
      </c>
      <c r="BE279" s="17" t="s">
        <v>58</v>
      </c>
      <c r="BF279" s="18" t="s">
        <v>58</v>
      </c>
      <c r="BG279" s="17" t="s">
        <v>58</v>
      </c>
      <c r="BH279" s="18" t="s">
        <v>58</v>
      </c>
      <c r="BI279" s="17" t="s">
        <v>58</v>
      </c>
      <c r="BJ279" s="18" t="s">
        <v>58</v>
      </c>
      <c r="BK279" s="17" t="s">
        <v>58</v>
      </c>
      <c r="BL279" s="17" t="s">
        <v>58</v>
      </c>
      <c r="BM279" s="17" t="s">
        <v>58</v>
      </c>
      <c r="BN279" s="17" t="s">
        <v>58</v>
      </c>
      <c r="BO279" s="18" t="s">
        <v>58</v>
      </c>
      <c r="BP279" s="18" t="s">
        <v>58</v>
      </c>
      <c r="BQ279" s="64">
        <v>0</v>
      </c>
      <c r="BR279" s="18">
        <v>0</v>
      </c>
      <c r="BS279" s="730" t="s">
        <v>56</v>
      </c>
      <c r="BT279" s="17">
        <v>0</v>
      </c>
      <c r="BU279" s="17">
        <v>0</v>
      </c>
      <c r="BV279" s="17">
        <v>0</v>
      </c>
      <c r="BW279" s="17">
        <v>0</v>
      </c>
      <c r="BX279" s="17">
        <v>0</v>
      </c>
      <c r="BY279" s="17">
        <v>0</v>
      </c>
      <c r="BZ279" s="17">
        <v>0</v>
      </c>
      <c r="CA279" s="17">
        <v>0</v>
      </c>
      <c r="CB279" s="17">
        <v>0</v>
      </c>
      <c r="CC279" s="17">
        <v>0</v>
      </c>
      <c r="CD279" s="17">
        <v>0</v>
      </c>
      <c r="CE279" s="17">
        <v>0</v>
      </c>
      <c r="CF279" s="17">
        <v>0</v>
      </c>
      <c r="CG279" s="17">
        <v>0</v>
      </c>
      <c r="CH279" s="17">
        <v>0</v>
      </c>
      <c r="CI279" s="17">
        <v>0</v>
      </c>
      <c r="CJ279" s="17">
        <v>0</v>
      </c>
      <c r="CK279" s="17">
        <v>0</v>
      </c>
      <c r="CL279" s="702">
        <v>0</v>
      </c>
      <c r="CM279" s="702">
        <v>0</v>
      </c>
      <c r="CN279" s="702">
        <v>0</v>
      </c>
      <c r="CO279" s="702">
        <v>0</v>
      </c>
      <c r="CP279" s="702">
        <v>0</v>
      </c>
      <c r="CQ279" s="702">
        <v>0</v>
      </c>
      <c r="CR279" s="704">
        <v>0</v>
      </c>
      <c r="CS279" s="703">
        <v>0</v>
      </c>
      <c r="CT279" s="23" t="s">
        <v>56</v>
      </c>
      <c r="CU279" s="23" t="s">
        <v>56</v>
      </c>
      <c r="CV279" s="23" t="s">
        <v>56</v>
      </c>
      <c r="CW279" s="23" t="s">
        <v>56</v>
      </c>
      <c r="CX279" s="23" t="s">
        <v>56</v>
      </c>
      <c r="CY279" s="23" t="s">
        <v>56</v>
      </c>
      <c r="CZ279" s="23" t="s">
        <v>56</v>
      </c>
      <c r="DA279" s="23" t="s">
        <v>56</v>
      </c>
      <c r="DB279" s="23" t="s">
        <v>56</v>
      </c>
      <c r="DC279" s="120"/>
      <c r="DD279" s="692" t="s">
        <v>56</v>
      </c>
      <c r="DE279" s="120"/>
      <c r="DF279" s="120"/>
      <c r="DG279" s="120"/>
      <c r="DH279" s="140"/>
      <c r="DI279" s="140"/>
      <c r="DJ279" s="140"/>
      <c r="DK279" s="140"/>
      <c r="DL279" s="548" t="s">
        <v>56</v>
      </c>
      <c r="DM279" s="548" t="s">
        <v>56</v>
      </c>
      <c r="DN279" s="203" t="s">
        <v>55</v>
      </c>
      <c r="DO279" s="700" t="s">
        <v>56</v>
      </c>
      <c r="DP279" s="713" t="s">
        <v>56</v>
      </c>
      <c r="DQ279" s="548" t="s">
        <v>56</v>
      </c>
      <c r="DR279" s="673" t="s">
        <v>56</v>
      </c>
      <c r="DS279" s="203" t="s">
        <v>56</v>
      </c>
      <c r="DT279" s="1160" t="s">
        <v>56</v>
      </c>
      <c r="DU279" s="711">
        <v>601</v>
      </c>
      <c r="DV279" s="711">
        <v>-403.66666666666663</v>
      </c>
      <c r="DW279" s="711">
        <v>96.533333333333303</v>
      </c>
      <c r="DX279" s="711">
        <v>100.80000000000004</v>
      </c>
      <c r="DY279" s="710">
        <v>2</v>
      </c>
      <c r="DZ279" s="710">
        <v>-1</v>
      </c>
      <c r="EA279" s="710">
        <v>1</v>
      </c>
      <c r="EB279" s="710">
        <v>0</v>
      </c>
      <c r="EC279" s="236"/>
      <c r="ED279" s="49"/>
      <c r="EE279" s="232"/>
      <c r="EF279" s="700">
        <v>96</v>
      </c>
      <c r="EG279" s="712">
        <v>101.33333333333334</v>
      </c>
      <c r="EH279" s="44"/>
    </row>
    <row r="280" spans="1:138" ht="41.25" customHeight="1" x14ac:dyDescent="0.25">
      <c r="A280" s="871" t="s">
        <v>49</v>
      </c>
      <c r="B280" s="656" t="s">
        <v>50</v>
      </c>
      <c r="C280" s="656" t="s">
        <v>51</v>
      </c>
      <c r="D280" s="691" t="s">
        <v>63</v>
      </c>
      <c r="E280" s="656" t="s">
        <v>64</v>
      </c>
      <c r="F280" s="656" t="s">
        <v>1157</v>
      </c>
      <c r="G280" s="901" t="s">
        <v>346</v>
      </c>
      <c r="H280" s="897" t="s">
        <v>55</v>
      </c>
      <c r="I280" s="17" t="s">
        <v>860</v>
      </c>
      <c r="J280" s="64">
        <v>23</v>
      </c>
      <c r="K280" s="665">
        <v>37.9</v>
      </c>
      <c r="L280" s="665">
        <v>10.640151493020001</v>
      </c>
      <c r="M280" s="64">
        <v>0</v>
      </c>
      <c r="N280" s="727" t="s">
        <v>56</v>
      </c>
      <c r="O280" s="548" t="s">
        <v>56</v>
      </c>
      <c r="P280" s="909" t="s">
        <v>56</v>
      </c>
      <c r="Q280" s="203" t="s">
        <v>57</v>
      </c>
      <c r="R280" s="205" t="s">
        <v>57</v>
      </c>
      <c r="S280" s="490">
        <v>0</v>
      </c>
      <c r="T280" s="18">
        <v>0</v>
      </c>
      <c r="U280" s="548">
        <v>0</v>
      </c>
      <c r="V280" s="18">
        <v>0</v>
      </c>
      <c r="W280" s="64">
        <v>0</v>
      </c>
      <c r="X280" s="18">
        <v>0</v>
      </c>
      <c r="Y280" s="18">
        <v>0</v>
      </c>
      <c r="Z280" s="18">
        <v>0</v>
      </c>
      <c r="AA280" s="18">
        <v>0</v>
      </c>
      <c r="AB280" s="18">
        <v>0</v>
      </c>
      <c r="AC280" s="18">
        <v>0</v>
      </c>
      <c r="AD280" s="18">
        <v>0</v>
      </c>
      <c r="AE280" s="18">
        <v>0</v>
      </c>
      <c r="AF280" s="18">
        <v>0</v>
      </c>
      <c r="AG280" s="64">
        <v>0</v>
      </c>
      <c r="AH280" s="18">
        <v>0</v>
      </c>
      <c r="AI280" s="64">
        <v>0</v>
      </c>
      <c r="AJ280" s="18">
        <v>0</v>
      </c>
      <c r="AK280" s="18">
        <v>1</v>
      </c>
      <c r="AL280" s="64">
        <v>1</v>
      </c>
      <c r="AM280" s="18">
        <v>0</v>
      </c>
      <c r="AN280" s="18" t="s">
        <v>58</v>
      </c>
      <c r="AO280" s="18">
        <v>0</v>
      </c>
      <c r="AP280" s="64">
        <v>0</v>
      </c>
      <c r="AQ280" s="64">
        <v>1</v>
      </c>
      <c r="AR280" s="11">
        <v>1</v>
      </c>
      <c r="AS280" s="17">
        <v>0</v>
      </c>
      <c r="AT280" s="490">
        <v>0</v>
      </c>
      <c r="AU280" s="64">
        <v>0</v>
      </c>
      <c r="AV280" s="18">
        <v>0</v>
      </c>
      <c r="AW280" s="64">
        <v>0</v>
      </c>
      <c r="AX280" s="18">
        <v>0</v>
      </c>
      <c r="AY280" s="17">
        <v>0</v>
      </c>
      <c r="AZ280" s="490">
        <v>0</v>
      </c>
      <c r="BA280" s="17">
        <v>0</v>
      </c>
      <c r="BB280" s="18">
        <v>0</v>
      </c>
      <c r="BC280" s="17">
        <v>0</v>
      </c>
      <c r="BD280" s="18">
        <v>0</v>
      </c>
      <c r="BE280" s="17">
        <v>0</v>
      </c>
      <c r="BF280" s="18">
        <v>0</v>
      </c>
      <c r="BG280" s="17">
        <v>0</v>
      </c>
      <c r="BH280" s="18">
        <v>0</v>
      </c>
      <c r="BI280" s="17">
        <v>0</v>
      </c>
      <c r="BJ280" s="18">
        <v>0</v>
      </c>
      <c r="BK280" s="17">
        <v>2000</v>
      </c>
      <c r="BL280" s="17">
        <v>2000</v>
      </c>
      <c r="BM280" s="17">
        <v>0</v>
      </c>
      <c r="BN280" s="17" t="s">
        <v>58</v>
      </c>
      <c r="BO280" s="18">
        <v>0</v>
      </c>
      <c r="BP280" s="18">
        <v>0</v>
      </c>
      <c r="BQ280" s="64">
        <v>2000</v>
      </c>
      <c r="BR280" s="18">
        <v>2000</v>
      </c>
      <c r="BS280" s="730" t="s">
        <v>56</v>
      </c>
      <c r="BT280" s="17">
        <v>0</v>
      </c>
      <c r="BU280" s="17">
        <v>0</v>
      </c>
      <c r="BV280" s="17">
        <v>0</v>
      </c>
      <c r="BW280" s="17">
        <v>0</v>
      </c>
      <c r="BX280" s="17">
        <v>0</v>
      </c>
      <c r="BY280" s="17">
        <v>0</v>
      </c>
      <c r="BZ280" s="17">
        <v>0</v>
      </c>
      <c r="CA280" s="17">
        <v>0</v>
      </c>
      <c r="CB280" s="17">
        <v>0</v>
      </c>
      <c r="CC280" s="17">
        <v>0</v>
      </c>
      <c r="CD280" s="17">
        <v>0</v>
      </c>
      <c r="CE280" s="17">
        <v>0</v>
      </c>
      <c r="CF280" s="17">
        <v>0</v>
      </c>
      <c r="CG280" s="17">
        <v>0</v>
      </c>
      <c r="CH280" s="17">
        <v>0</v>
      </c>
      <c r="CI280" s="17">
        <v>0</v>
      </c>
      <c r="CJ280" s="17">
        <v>0</v>
      </c>
      <c r="CK280" s="17">
        <v>0</v>
      </c>
      <c r="CL280" s="702">
        <v>2347680</v>
      </c>
      <c r="CM280" s="702">
        <v>2347680</v>
      </c>
      <c r="CN280" s="702">
        <v>0</v>
      </c>
      <c r="CO280" s="702">
        <v>0</v>
      </c>
      <c r="CP280" s="702">
        <v>0</v>
      </c>
      <c r="CQ280" s="702">
        <v>0</v>
      </c>
      <c r="CR280" s="704">
        <v>2347680</v>
      </c>
      <c r="CS280" s="703">
        <v>2347680</v>
      </c>
      <c r="CT280" s="23" t="s">
        <v>56</v>
      </c>
      <c r="CU280" s="23" t="s">
        <v>56</v>
      </c>
      <c r="CV280" s="23" t="s">
        <v>56</v>
      </c>
      <c r="CW280" s="23" t="s">
        <v>56</v>
      </c>
      <c r="CX280" s="23" t="s">
        <v>56</v>
      </c>
      <c r="CY280" s="23" t="s">
        <v>56</v>
      </c>
      <c r="CZ280" s="23" t="s">
        <v>56</v>
      </c>
      <c r="DA280" s="23" t="s">
        <v>56</v>
      </c>
      <c r="DB280" s="23" t="s">
        <v>56</v>
      </c>
      <c r="DC280" s="120"/>
      <c r="DD280" s="692" t="s">
        <v>56</v>
      </c>
      <c r="DE280" s="120"/>
      <c r="DF280" s="120"/>
      <c r="DG280" s="120"/>
      <c r="DH280" s="140"/>
      <c r="DI280" s="140"/>
      <c r="DJ280" s="140"/>
      <c r="DK280" s="140"/>
      <c r="DL280" s="548" t="s">
        <v>56</v>
      </c>
      <c r="DM280" s="548" t="s">
        <v>56</v>
      </c>
      <c r="DN280" s="203" t="s">
        <v>55</v>
      </c>
      <c r="DO280" s="700" t="s">
        <v>56</v>
      </c>
      <c r="DP280" s="713" t="s">
        <v>56</v>
      </c>
      <c r="DQ280" s="548" t="s">
        <v>56</v>
      </c>
      <c r="DR280" s="673" t="s">
        <v>56</v>
      </c>
      <c r="DS280" s="203" t="s">
        <v>56</v>
      </c>
      <c r="DT280" s="1160" t="s">
        <v>56</v>
      </c>
      <c r="DU280" s="711">
        <v>0</v>
      </c>
      <c r="DV280" s="711">
        <v>0</v>
      </c>
      <c r="DW280" s="711">
        <v>0</v>
      </c>
      <c r="DX280" s="711">
        <v>0</v>
      </c>
      <c r="DY280" s="710">
        <v>0</v>
      </c>
      <c r="DZ280" s="710">
        <v>0</v>
      </c>
      <c r="EA280" s="710">
        <v>0</v>
      </c>
      <c r="EB280" s="710">
        <v>0</v>
      </c>
      <c r="EC280" s="236"/>
      <c r="ED280" s="49"/>
      <c r="EE280" s="232"/>
      <c r="EF280" s="700">
        <v>0</v>
      </c>
      <c r="EG280" s="712">
        <v>0</v>
      </c>
      <c r="EH280" s="44"/>
    </row>
    <row r="281" spans="1:138" ht="41.25" customHeight="1" x14ac:dyDescent="0.25">
      <c r="A281" s="871" t="s">
        <v>49</v>
      </c>
      <c r="B281" s="656" t="s">
        <v>50</v>
      </c>
      <c r="C281" s="656" t="s">
        <v>51</v>
      </c>
      <c r="D281" s="691" t="s">
        <v>63</v>
      </c>
      <c r="E281" s="656" t="s">
        <v>64</v>
      </c>
      <c r="F281" s="656" t="s">
        <v>1158</v>
      </c>
      <c r="G281" s="901" t="s">
        <v>346</v>
      </c>
      <c r="H281" s="897" t="s">
        <v>55</v>
      </c>
      <c r="I281" s="17" t="s">
        <v>860</v>
      </c>
      <c r="J281" s="64">
        <v>23</v>
      </c>
      <c r="K281" s="665">
        <v>35.1</v>
      </c>
      <c r="L281" s="665">
        <v>12.599431791975</v>
      </c>
      <c r="M281" s="64">
        <v>0</v>
      </c>
      <c r="N281" s="727" t="s">
        <v>56</v>
      </c>
      <c r="O281" s="548" t="s">
        <v>56</v>
      </c>
      <c r="P281" s="909" t="s">
        <v>56</v>
      </c>
      <c r="Q281" s="203" t="s">
        <v>57</v>
      </c>
      <c r="R281" s="205" t="s">
        <v>57</v>
      </c>
      <c r="S281" s="490">
        <v>0</v>
      </c>
      <c r="T281" s="18">
        <v>0</v>
      </c>
      <c r="U281" s="548" t="s">
        <v>58</v>
      </c>
      <c r="V281" s="18" t="s">
        <v>58</v>
      </c>
      <c r="W281" s="64" t="s">
        <v>58</v>
      </c>
      <c r="X281" s="18" t="s">
        <v>58</v>
      </c>
      <c r="Y281" s="18" t="s">
        <v>58</v>
      </c>
      <c r="Z281" s="18" t="s">
        <v>58</v>
      </c>
      <c r="AA281" s="18" t="s">
        <v>58</v>
      </c>
      <c r="AB281" s="18" t="s">
        <v>58</v>
      </c>
      <c r="AC281" s="18" t="s">
        <v>58</v>
      </c>
      <c r="AD281" s="18" t="s">
        <v>58</v>
      </c>
      <c r="AE281" s="18" t="s">
        <v>58</v>
      </c>
      <c r="AF281" s="18" t="s">
        <v>58</v>
      </c>
      <c r="AG281" s="64" t="s">
        <v>58</v>
      </c>
      <c r="AH281" s="18" t="s">
        <v>58</v>
      </c>
      <c r="AI281" s="64" t="s">
        <v>58</v>
      </c>
      <c r="AJ281" s="18" t="s">
        <v>58</v>
      </c>
      <c r="AK281" s="18" t="s">
        <v>58</v>
      </c>
      <c r="AL281" s="64" t="s">
        <v>58</v>
      </c>
      <c r="AM281" s="18" t="s">
        <v>58</v>
      </c>
      <c r="AN281" s="18" t="s">
        <v>58</v>
      </c>
      <c r="AO281" s="18" t="s">
        <v>58</v>
      </c>
      <c r="AP281" s="64" t="s">
        <v>58</v>
      </c>
      <c r="AQ281" s="64">
        <v>0</v>
      </c>
      <c r="AR281" s="11">
        <v>0</v>
      </c>
      <c r="AS281" s="17" t="s">
        <v>58</v>
      </c>
      <c r="AT281" s="490" t="s">
        <v>58</v>
      </c>
      <c r="AU281" s="64" t="s">
        <v>58</v>
      </c>
      <c r="AV281" s="18" t="s">
        <v>58</v>
      </c>
      <c r="AW281" s="64" t="s">
        <v>58</v>
      </c>
      <c r="AX281" s="18" t="s">
        <v>58</v>
      </c>
      <c r="AY281" s="17" t="s">
        <v>58</v>
      </c>
      <c r="AZ281" s="490" t="s">
        <v>58</v>
      </c>
      <c r="BA281" s="17" t="s">
        <v>58</v>
      </c>
      <c r="BB281" s="18" t="s">
        <v>58</v>
      </c>
      <c r="BC281" s="17" t="s">
        <v>58</v>
      </c>
      <c r="BD281" s="18" t="s">
        <v>58</v>
      </c>
      <c r="BE281" s="17" t="s">
        <v>58</v>
      </c>
      <c r="BF281" s="18" t="s">
        <v>58</v>
      </c>
      <c r="BG281" s="17" t="s">
        <v>58</v>
      </c>
      <c r="BH281" s="18" t="s">
        <v>58</v>
      </c>
      <c r="BI281" s="17" t="s">
        <v>58</v>
      </c>
      <c r="BJ281" s="18" t="s">
        <v>58</v>
      </c>
      <c r="BK281" s="17" t="s">
        <v>58</v>
      </c>
      <c r="BL281" s="17" t="s">
        <v>58</v>
      </c>
      <c r="BM281" s="17" t="s">
        <v>58</v>
      </c>
      <c r="BN281" s="17" t="s">
        <v>58</v>
      </c>
      <c r="BO281" s="18" t="s">
        <v>58</v>
      </c>
      <c r="BP281" s="18" t="s">
        <v>58</v>
      </c>
      <c r="BQ281" s="64">
        <v>0</v>
      </c>
      <c r="BR281" s="18">
        <v>0</v>
      </c>
      <c r="BS281" s="730" t="s">
        <v>56</v>
      </c>
      <c r="BT281" s="17">
        <v>0</v>
      </c>
      <c r="BU281" s="17">
        <v>0</v>
      </c>
      <c r="BV281" s="17">
        <v>0</v>
      </c>
      <c r="BW281" s="17">
        <v>0</v>
      </c>
      <c r="BX281" s="17">
        <v>0</v>
      </c>
      <c r="BY281" s="17">
        <v>0</v>
      </c>
      <c r="BZ281" s="17">
        <v>0</v>
      </c>
      <c r="CA281" s="17">
        <v>0</v>
      </c>
      <c r="CB281" s="17">
        <v>0</v>
      </c>
      <c r="CC281" s="17">
        <v>0</v>
      </c>
      <c r="CD281" s="17">
        <v>0</v>
      </c>
      <c r="CE281" s="17">
        <v>0</v>
      </c>
      <c r="CF281" s="17">
        <v>0</v>
      </c>
      <c r="CG281" s="17">
        <v>0</v>
      </c>
      <c r="CH281" s="17">
        <v>0</v>
      </c>
      <c r="CI281" s="17">
        <v>0</v>
      </c>
      <c r="CJ281" s="17">
        <v>0</v>
      </c>
      <c r="CK281" s="17">
        <v>0</v>
      </c>
      <c r="CL281" s="702">
        <v>0</v>
      </c>
      <c r="CM281" s="702">
        <v>0</v>
      </c>
      <c r="CN281" s="702">
        <v>0</v>
      </c>
      <c r="CO281" s="702">
        <v>0</v>
      </c>
      <c r="CP281" s="702">
        <v>0</v>
      </c>
      <c r="CQ281" s="702">
        <v>0</v>
      </c>
      <c r="CR281" s="704">
        <v>0</v>
      </c>
      <c r="CS281" s="703">
        <v>0</v>
      </c>
      <c r="CT281" s="23" t="s">
        <v>56</v>
      </c>
      <c r="CU281" s="23" t="s">
        <v>56</v>
      </c>
      <c r="CV281" s="23" t="s">
        <v>56</v>
      </c>
      <c r="CW281" s="23" t="s">
        <v>56</v>
      </c>
      <c r="CX281" s="23" t="s">
        <v>56</v>
      </c>
      <c r="CY281" s="23" t="s">
        <v>56</v>
      </c>
      <c r="CZ281" s="23" t="s">
        <v>56</v>
      </c>
      <c r="DA281" s="23" t="s">
        <v>56</v>
      </c>
      <c r="DB281" s="23" t="s">
        <v>56</v>
      </c>
      <c r="DC281" s="120"/>
      <c r="DD281" s="692" t="s">
        <v>56</v>
      </c>
      <c r="DE281" s="120"/>
      <c r="DF281" s="120"/>
      <c r="DG281" s="120"/>
      <c r="DH281" s="140"/>
      <c r="DI281" s="140"/>
      <c r="DJ281" s="140"/>
      <c r="DK281" s="140"/>
      <c r="DL281" s="548" t="s">
        <v>56</v>
      </c>
      <c r="DM281" s="548" t="s">
        <v>56</v>
      </c>
      <c r="DN281" s="203" t="s">
        <v>55</v>
      </c>
      <c r="DO281" s="700" t="s">
        <v>56</v>
      </c>
      <c r="DP281" s="713" t="s">
        <v>56</v>
      </c>
      <c r="DQ281" s="548" t="s">
        <v>56</v>
      </c>
      <c r="DR281" s="673" t="s">
        <v>56</v>
      </c>
      <c r="DS281" s="203" t="s">
        <v>56</v>
      </c>
      <c r="DT281" s="1160" t="s">
        <v>56</v>
      </c>
      <c r="DU281" s="711">
        <v>0</v>
      </c>
      <c r="DV281" s="711" t="s">
        <v>56</v>
      </c>
      <c r="DW281" s="711">
        <v>0</v>
      </c>
      <c r="DX281" s="711" t="s">
        <v>56</v>
      </c>
      <c r="DY281" s="710">
        <v>0</v>
      </c>
      <c r="DZ281" s="710" t="s">
        <v>56</v>
      </c>
      <c r="EA281" s="710">
        <v>0</v>
      </c>
      <c r="EB281" s="710" t="s">
        <v>56</v>
      </c>
      <c r="EC281" s="236"/>
      <c r="ED281" s="49"/>
      <c r="EE281" s="232"/>
      <c r="EF281" s="700">
        <v>0</v>
      </c>
      <c r="EG281" s="712" t="s">
        <v>56</v>
      </c>
      <c r="EH281" s="44"/>
    </row>
    <row r="282" spans="1:138" ht="41.25" customHeight="1" x14ac:dyDescent="0.25">
      <c r="A282" s="871" t="s">
        <v>49</v>
      </c>
      <c r="B282" s="656" t="s">
        <v>50</v>
      </c>
      <c r="C282" s="656" t="s">
        <v>51</v>
      </c>
      <c r="D282" s="691" t="s">
        <v>1159</v>
      </c>
      <c r="E282" s="656" t="s">
        <v>350</v>
      </c>
      <c r="F282" s="656" t="s">
        <v>1160</v>
      </c>
      <c r="G282" s="901" t="s">
        <v>69</v>
      </c>
      <c r="H282" s="897" t="s">
        <v>55</v>
      </c>
      <c r="I282" s="17" t="s">
        <v>860</v>
      </c>
      <c r="J282" s="64">
        <v>23</v>
      </c>
      <c r="K282" s="665">
        <v>31.9</v>
      </c>
      <c r="L282" s="665">
        <v>7.4231060451660005</v>
      </c>
      <c r="M282" s="64">
        <v>0</v>
      </c>
      <c r="N282" s="727" t="s">
        <v>56</v>
      </c>
      <c r="O282" s="548" t="s">
        <v>56</v>
      </c>
      <c r="P282" s="909" t="s">
        <v>56</v>
      </c>
      <c r="Q282" s="203" t="s">
        <v>57</v>
      </c>
      <c r="R282" s="205" t="s">
        <v>57</v>
      </c>
      <c r="S282" s="490">
        <v>0</v>
      </c>
      <c r="T282" s="18">
        <v>0</v>
      </c>
      <c r="U282" s="548" t="s">
        <v>58</v>
      </c>
      <c r="V282" s="18" t="s">
        <v>58</v>
      </c>
      <c r="W282" s="64" t="s">
        <v>58</v>
      </c>
      <c r="X282" s="18" t="s">
        <v>58</v>
      </c>
      <c r="Y282" s="18" t="s">
        <v>58</v>
      </c>
      <c r="Z282" s="18" t="s">
        <v>58</v>
      </c>
      <c r="AA282" s="18" t="s">
        <v>58</v>
      </c>
      <c r="AB282" s="18" t="s">
        <v>58</v>
      </c>
      <c r="AC282" s="18" t="s">
        <v>58</v>
      </c>
      <c r="AD282" s="18" t="s">
        <v>58</v>
      </c>
      <c r="AE282" s="18" t="s">
        <v>58</v>
      </c>
      <c r="AF282" s="18" t="s">
        <v>58</v>
      </c>
      <c r="AG282" s="64" t="s">
        <v>58</v>
      </c>
      <c r="AH282" s="18" t="s">
        <v>58</v>
      </c>
      <c r="AI282" s="64" t="s">
        <v>58</v>
      </c>
      <c r="AJ282" s="18" t="s">
        <v>58</v>
      </c>
      <c r="AK282" s="18" t="s">
        <v>58</v>
      </c>
      <c r="AL282" s="64" t="s">
        <v>58</v>
      </c>
      <c r="AM282" s="18" t="s">
        <v>58</v>
      </c>
      <c r="AN282" s="18" t="s">
        <v>58</v>
      </c>
      <c r="AO282" s="18" t="s">
        <v>58</v>
      </c>
      <c r="AP282" s="64" t="s">
        <v>58</v>
      </c>
      <c r="AQ282" s="64">
        <v>0</v>
      </c>
      <c r="AR282" s="11">
        <v>0</v>
      </c>
      <c r="AS282" s="17" t="s">
        <v>58</v>
      </c>
      <c r="AT282" s="490" t="s">
        <v>58</v>
      </c>
      <c r="AU282" s="64" t="s">
        <v>58</v>
      </c>
      <c r="AV282" s="18" t="s">
        <v>58</v>
      </c>
      <c r="AW282" s="64" t="s">
        <v>58</v>
      </c>
      <c r="AX282" s="18" t="s">
        <v>58</v>
      </c>
      <c r="AY282" s="17" t="s">
        <v>58</v>
      </c>
      <c r="AZ282" s="490" t="s">
        <v>58</v>
      </c>
      <c r="BA282" s="17" t="s">
        <v>58</v>
      </c>
      <c r="BB282" s="18" t="s">
        <v>58</v>
      </c>
      <c r="BC282" s="17" t="s">
        <v>58</v>
      </c>
      <c r="BD282" s="18" t="s">
        <v>58</v>
      </c>
      <c r="BE282" s="17" t="s">
        <v>58</v>
      </c>
      <c r="BF282" s="18" t="s">
        <v>58</v>
      </c>
      <c r="BG282" s="17" t="s">
        <v>58</v>
      </c>
      <c r="BH282" s="18" t="s">
        <v>58</v>
      </c>
      <c r="BI282" s="17" t="s">
        <v>58</v>
      </c>
      <c r="BJ282" s="18" t="s">
        <v>58</v>
      </c>
      <c r="BK282" s="17" t="s">
        <v>58</v>
      </c>
      <c r="BL282" s="17" t="s">
        <v>58</v>
      </c>
      <c r="BM282" s="17" t="s">
        <v>58</v>
      </c>
      <c r="BN282" s="17" t="s">
        <v>58</v>
      </c>
      <c r="BO282" s="18" t="s">
        <v>58</v>
      </c>
      <c r="BP282" s="18" t="s">
        <v>58</v>
      </c>
      <c r="BQ282" s="64">
        <v>0</v>
      </c>
      <c r="BR282" s="18">
        <v>0</v>
      </c>
      <c r="BS282" s="730" t="s">
        <v>56</v>
      </c>
      <c r="BT282" s="17">
        <v>0</v>
      </c>
      <c r="BU282" s="17">
        <v>0</v>
      </c>
      <c r="BV282" s="17">
        <v>0</v>
      </c>
      <c r="BW282" s="17">
        <v>0</v>
      </c>
      <c r="BX282" s="17">
        <v>0</v>
      </c>
      <c r="BY282" s="17">
        <v>0</v>
      </c>
      <c r="BZ282" s="17">
        <v>0</v>
      </c>
      <c r="CA282" s="17">
        <v>0</v>
      </c>
      <c r="CB282" s="17">
        <v>0</v>
      </c>
      <c r="CC282" s="17">
        <v>0</v>
      </c>
      <c r="CD282" s="17">
        <v>0</v>
      </c>
      <c r="CE282" s="17">
        <v>0</v>
      </c>
      <c r="CF282" s="17">
        <v>0</v>
      </c>
      <c r="CG282" s="17">
        <v>0</v>
      </c>
      <c r="CH282" s="17">
        <v>0</v>
      </c>
      <c r="CI282" s="17">
        <v>0</v>
      </c>
      <c r="CJ282" s="17">
        <v>0</v>
      </c>
      <c r="CK282" s="17">
        <v>0</v>
      </c>
      <c r="CL282" s="702">
        <v>0</v>
      </c>
      <c r="CM282" s="702">
        <v>0</v>
      </c>
      <c r="CN282" s="702">
        <v>0</v>
      </c>
      <c r="CO282" s="702">
        <v>0</v>
      </c>
      <c r="CP282" s="702">
        <v>0</v>
      </c>
      <c r="CQ282" s="702">
        <v>0</v>
      </c>
      <c r="CR282" s="704">
        <v>0</v>
      </c>
      <c r="CS282" s="703">
        <v>0</v>
      </c>
      <c r="CT282" s="23" t="s">
        <v>56</v>
      </c>
      <c r="CU282" s="23" t="s">
        <v>56</v>
      </c>
      <c r="CV282" s="23" t="s">
        <v>56</v>
      </c>
      <c r="CW282" s="23" t="s">
        <v>56</v>
      </c>
      <c r="CX282" s="23" t="s">
        <v>56</v>
      </c>
      <c r="CY282" s="23" t="s">
        <v>56</v>
      </c>
      <c r="CZ282" s="23" t="s">
        <v>56</v>
      </c>
      <c r="DA282" s="23" t="s">
        <v>56</v>
      </c>
      <c r="DB282" s="23" t="s">
        <v>56</v>
      </c>
      <c r="DC282" s="120"/>
      <c r="DD282" s="692" t="s">
        <v>56</v>
      </c>
      <c r="DE282" s="120"/>
      <c r="DF282" s="120"/>
      <c r="DG282" s="120"/>
      <c r="DH282" s="140"/>
      <c r="DI282" s="140"/>
      <c r="DJ282" s="140"/>
      <c r="DK282" s="140"/>
      <c r="DL282" s="548" t="s">
        <v>56</v>
      </c>
      <c r="DM282" s="548" t="s">
        <v>56</v>
      </c>
      <c r="DN282" s="203" t="s">
        <v>55</v>
      </c>
      <c r="DO282" s="700" t="s">
        <v>56</v>
      </c>
      <c r="DP282" s="713" t="s">
        <v>56</v>
      </c>
      <c r="DQ282" s="548" t="s">
        <v>56</v>
      </c>
      <c r="DR282" s="673" t="s">
        <v>56</v>
      </c>
      <c r="DS282" s="203" t="s">
        <v>56</v>
      </c>
      <c r="DT282" s="1160" t="s">
        <v>56</v>
      </c>
      <c r="DU282" s="711">
        <v>0</v>
      </c>
      <c r="DV282" s="711">
        <v>0</v>
      </c>
      <c r="DW282" s="711">
        <v>0</v>
      </c>
      <c r="DX282" s="711">
        <v>0</v>
      </c>
      <c r="DY282" s="710">
        <v>0</v>
      </c>
      <c r="DZ282" s="710">
        <v>0</v>
      </c>
      <c r="EA282" s="710">
        <v>0</v>
      </c>
      <c r="EB282" s="710">
        <v>0</v>
      </c>
      <c r="EC282" s="236"/>
      <c r="ED282" s="49"/>
      <c r="EE282" s="232"/>
      <c r="EF282" s="700">
        <v>0</v>
      </c>
      <c r="EG282" s="712">
        <v>0</v>
      </c>
      <c r="EH282" s="44"/>
    </row>
    <row r="283" spans="1:138" ht="41.25" customHeight="1" x14ac:dyDescent="0.25">
      <c r="A283" s="871" t="s">
        <v>49</v>
      </c>
      <c r="B283" s="656" t="s">
        <v>50</v>
      </c>
      <c r="C283" s="656" t="s">
        <v>51</v>
      </c>
      <c r="D283" s="691" t="s">
        <v>1159</v>
      </c>
      <c r="E283" s="656" t="s">
        <v>350</v>
      </c>
      <c r="F283" s="656" t="s">
        <v>1161</v>
      </c>
      <c r="G283" s="901" t="s">
        <v>1162</v>
      </c>
      <c r="H283" s="897" t="s">
        <v>55</v>
      </c>
      <c r="I283" s="17" t="s">
        <v>860</v>
      </c>
      <c r="J283" s="64">
        <v>23</v>
      </c>
      <c r="K283" s="665">
        <v>18</v>
      </c>
      <c r="L283" s="665">
        <v>1.535416663473</v>
      </c>
      <c r="M283" s="64">
        <v>0</v>
      </c>
      <c r="N283" s="727" t="s">
        <v>56</v>
      </c>
      <c r="O283" s="548" t="s">
        <v>56</v>
      </c>
      <c r="P283" s="909" t="s">
        <v>56</v>
      </c>
      <c r="Q283" s="203" t="s">
        <v>57</v>
      </c>
      <c r="R283" s="205" t="s">
        <v>57</v>
      </c>
      <c r="S283" s="490">
        <v>0</v>
      </c>
      <c r="T283" s="18">
        <v>0</v>
      </c>
      <c r="U283" s="548" t="s">
        <v>58</v>
      </c>
      <c r="V283" s="18" t="s">
        <v>58</v>
      </c>
      <c r="W283" s="64" t="s">
        <v>58</v>
      </c>
      <c r="X283" s="18" t="s">
        <v>58</v>
      </c>
      <c r="Y283" s="18" t="s">
        <v>58</v>
      </c>
      <c r="Z283" s="18" t="s">
        <v>58</v>
      </c>
      <c r="AA283" s="18" t="s">
        <v>58</v>
      </c>
      <c r="AB283" s="18" t="s">
        <v>58</v>
      </c>
      <c r="AC283" s="18" t="s">
        <v>58</v>
      </c>
      <c r="AD283" s="18" t="s">
        <v>58</v>
      </c>
      <c r="AE283" s="18" t="s">
        <v>58</v>
      </c>
      <c r="AF283" s="18" t="s">
        <v>58</v>
      </c>
      <c r="AG283" s="64" t="s">
        <v>58</v>
      </c>
      <c r="AH283" s="18" t="s">
        <v>58</v>
      </c>
      <c r="AI283" s="64" t="s">
        <v>58</v>
      </c>
      <c r="AJ283" s="18" t="s">
        <v>58</v>
      </c>
      <c r="AK283" s="18" t="s">
        <v>58</v>
      </c>
      <c r="AL283" s="64" t="s">
        <v>58</v>
      </c>
      <c r="AM283" s="18" t="s">
        <v>58</v>
      </c>
      <c r="AN283" s="18" t="s">
        <v>58</v>
      </c>
      <c r="AO283" s="18" t="s">
        <v>58</v>
      </c>
      <c r="AP283" s="64" t="s">
        <v>58</v>
      </c>
      <c r="AQ283" s="64">
        <v>0</v>
      </c>
      <c r="AR283" s="11">
        <v>0</v>
      </c>
      <c r="AS283" s="17" t="s">
        <v>58</v>
      </c>
      <c r="AT283" s="490" t="s">
        <v>58</v>
      </c>
      <c r="AU283" s="64" t="s">
        <v>58</v>
      </c>
      <c r="AV283" s="18" t="s">
        <v>58</v>
      </c>
      <c r="AW283" s="64" t="s">
        <v>58</v>
      </c>
      <c r="AX283" s="18" t="s">
        <v>58</v>
      </c>
      <c r="AY283" s="17" t="s">
        <v>58</v>
      </c>
      <c r="AZ283" s="490" t="s">
        <v>58</v>
      </c>
      <c r="BA283" s="17" t="s">
        <v>58</v>
      </c>
      <c r="BB283" s="18" t="s">
        <v>58</v>
      </c>
      <c r="BC283" s="17" t="s">
        <v>58</v>
      </c>
      <c r="BD283" s="18" t="s">
        <v>58</v>
      </c>
      <c r="BE283" s="17" t="s">
        <v>58</v>
      </c>
      <c r="BF283" s="18" t="s">
        <v>58</v>
      </c>
      <c r="BG283" s="17" t="s">
        <v>58</v>
      </c>
      <c r="BH283" s="18" t="s">
        <v>58</v>
      </c>
      <c r="BI283" s="17" t="s">
        <v>58</v>
      </c>
      <c r="BJ283" s="18" t="s">
        <v>58</v>
      </c>
      <c r="BK283" s="17" t="s">
        <v>58</v>
      </c>
      <c r="BL283" s="17" t="s">
        <v>58</v>
      </c>
      <c r="BM283" s="17" t="s">
        <v>58</v>
      </c>
      <c r="BN283" s="17" t="s">
        <v>58</v>
      </c>
      <c r="BO283" s="18" t="s">
        <v>58</v>
      </c>
      <c r="BP283" s="18" t="s">
        <v>58</v>
      </c>
      <c r="BQ283" s="64">
        <v>0</v>
      </c>
      <c r="BR283" s="18">
        <v>0</v>
      </c>
      <c r="BS283" s="730" t="s">
        <v>56</v>
      </c>
      <c r="BT283" s="17">
        <v>0</v>
      </c>
      <c r="BU283" s="17">
        <v>0</v>
      </c>
      <c r="BV283" s="17">
        <v>0</v>
      </c>
      <c r="BW283" s="17">
        <v>0</v>
      </c>
      <c r="BX283" s="17">
        <v>0</v>
      </c>
      <c r="BY283" s="17">
        <v>0</v>
      </c>
      <c r="BZ283" s="17">
        <v>0</v>
      </c>
      <c r="CA283" s="17">
        <v>0</v>
      </c>
      <c r="CB283" s="17">
        <v>0</v>
      </c>
      <c r="CC283" s="17">
        <v>0</v>
      </c>
      <c r="CD283" s="17">
        <v>0</v>
      </c>
      <c r="CE283" s="17">
        <v>0</v>
      </c>
      <c r="CF283" s="17">
        <v>0</v>
      </c>
      <c r="CG283" s="17">
        <v>0</v>
      </c>
      <c r="CH283" s="17">
        <v>0</v>
      </c>
      <c r="CI283" s="17">
        <v>0</v>
      </c>
      <c r="CJ283" s="17">
        <v>0</v>
      </c>
      <c r="CK283" s="17">
        <v>0</v>
      </c>
      <c r="CL283" s="702">
        <v>0</v>
      </c>
      <c r="CM283" s="702">
        <v>0</v>
      </c>
      <c r="CN283" s="702">
        <v>0</v>
      </c>
      <c r="CO283" s="702">
        <v>0</v>
      </c>
      <c r="CP283" s="702">
        <v>0</v>
      </c>
      <c r="CQ283" s="702">
        <v>0</v>
      </c>
      <c r="CR283" s="704">
        <v>0</v>
      </c>
      <c r="CS283" s="703">
        <v>0</v>
      </c>
      <c r="CT283" s="23" t="s">
        <v>56</v>
      </c>
      <c r="CU283" s="23" t="s">
        <v>56</v>
      </c>
      <c r="CV283" s="23" t="s">
        <v>56</v>
      </c>
      <c r="CW283" s="23" t="s">
        <v>56</v>
      </c>
      <c r="CX283" s="23" t="s">
        <v>56</v>
      </c>
      <c r="CY283" s="23" t="s">
        <v>56</v>
      </c>
      <c r="CZ283" s="23" t="s">
        <v>56</v>
      </c>
      <c r="DA283" s="23" t="s">
        <v>56</v>
      </c>
      <c r="DB283" s="23" t="s">
        <v>56</v>
      </c>
      <c r="DC283" s="120"/>
      <c r="DD283" s="692" t="s">
        <v>56</v>
      </c>
      <c r="DE283" s="120"/>
      <c r="DF283" s="120"/>
      <c r="DG283" s="120"/>
      <c r="DH283" s="140"/>
      <c r="DI283" s="140"/>
      <c r="DJ283" s="140"/>
      <c r="DK283" s="140"/>
      <c r="DL283" s="548" t="s">
        <v>56</v>
      </c>
      <c r="DM283" s="548" t="s">
        <v>56</v>
      </c>
      <c r="DN283" s="203" t="s">
        <v>55</v>
      </c>
      <c r="DO283" s="700" t="s">
        <v>56</v>
      </c>
      <c r="DP283" s="713" t="s">
        <v>56</v>
      </c>
      <c r="DQ283" s="548" t="s">
        <v>56</v>
      </c>
      <c r="DR283" s="673" t="s">
        <v>56</v>
      </c>
      <c r="DS283" s="203" t="s">
        <v>56</v>
      </c>
      <c r="DT283" s="1160" t="s">
        <v>56</v>
      </c>
      <c r="DU283" s="711">
        <v>0</v>
      </c>
      <c r="DV283" s="711" t="s">
        <v>56</v>
      </c>
      <c r="DW283" s="711">
        <v>0</v>
      </c>
      <c r="DX283" s="711" t="s">
        <v>56</v>
      </c>
      <c r="DY283" s="710">
        <v>0</v>
      </c>
      <c r="DZ283" s="710" t="s">
        <v>56</v>
      </c>
      <c r="EA283" s="710">
        <v>0</v>
      </c>
      <c r="EB283" s="710" t="s">
        <v>56</v>
      </c>
      <c r="EC283" s="236"/>
      <c r="ED283" s="49"/>
      <c r="EE283" s="232"/>
      <c r="EF283" s="700">
        <v>0</v>
      </c>
      <c r="EG283" s="712" t="s">
        <v>56</v>
      </c>
      <c r="EH283" s="44"/>
    </row>
    <row r="284" spans="1:138" ht="41.25" customHeight="1" x14ac:dyDescent="0.25">
      <c r="A284" s="871" t="s">
        <v>49</v>
      </c>
      <c r="B284" s="656" t="s">
        <v>50</v>
      </c>
      <c r="C284" s="656" t="s">
        <v>51</v>
      </c>
      <c r="D284" s="691" t="s">
        <v>359</v>
      </c>
      <c r="E284" s="656" t="s">
        <v>359</v>
      </c>
      <c r="F284" s="656" t="s">
        <v>1163</v>
      </c>
      <c r="G284" s="901" t="s">
        <v>1164</v>
      </c>
      <c r="H284" s="897" t="s">
        <v>55</v>
      </c>
      <c r="I284" s="17" t="s">
        <v>860</v>
      </c>
      <c r="J284" s="64">
        <v>23</v>
      </c>
      <c r="K284" s="665">
        <v>31.9</v>
      </c>
      <c r="L284" s="665">
        <v>7.1526515002740005</v>
      </c>
      <c r="M284" s="64">
        <v>0</v>
      </c>
      <c r="N284" s="727" t="s">
        <v>56</v>
      </c>
      <c r="O284" s="548" t="s">
        <v>56</v>
      </c>
      <c r="P284" s="909" t="s">
        <v>56</v>
      </c>
      <c r="Q284" s="203" t="s">
        <v>57</v>
      </c>
      <c r="R284" s="205" t="s">
        <v>57</v>
      </c>
      <c r="S284" s="490">
        <v>0</v>
      </c>
      <c r="T284" s="18">
        <v>0</v>
      </c>
      <c r="U284" s="548" t="s">
        <v>58</v>
      </c>
      <c r="V284" s="18" t="s">
        <v>58</v>
      </c>
      <c r="W284" s="64" t="s">
        <v>58</v>
      </c>
      <c r="X284" s="18" t="s">
        <v>58</v>
      </c>
      <c r="Y284" s="18" t="s">
        <v>58</v>
      </c>
      <c r="Z284" s="18" t="s">
        <v>58</v>
      </c>
      <c r="AA284" s="18" t="s">
        <v>58</v>
      </c>
      <c r="AB284" s="18" t="s">
        <v>58</v>
      </c>
      <c r="AC284" s="18" t="s">
        <v>58</v>
      </c>
      <c r="AD284" s="18" t="s">
        <v>58</v>
      </c>
      <c r="AE284" s="18" t="s">
        <v>58</v>
      </c>
      <c r="AF284" s="18" t="s">
        <v>58</v>
      </c>
      <c r="AG284" s="64" t="s">
        <v>58</v>
      </c>
      <c r="AH284" s="18" t="s">
        <v>58</v>
      </c>
      <c r="AI284" s="64" t="s">
        <v>58</v>
      </c>
      <c r="AJ284" s="18" t="s">
        <v>58</v>
      </c>
      <c r="AK284" s="18" t="s">
        <v>58</v>
      </c>
      <c r="AL284" s="64" t="s">
        <v>58</v>
      </c>
      <c r="AM284" s="18" t="s">
        <v>58</v>
      </c>
      <c r="AN284" s="18" t="s">
        <v>58</v>
      </c>
      <c r="AO284" s="18" t="s">
        <v>58</v>
      </c>
      <c r="AP284" s="64" t="s">
        <v>58</v>
      </c>
      <c r="AQ284" s="64">
        <v>0</v>
      </c>
      <c r="AR284" s="11">
        <v>0</v>
      </c>
      <c r="AS284" s="17" t="s">
        <v>58</v>
      </c>
      <c r="AT284" s="490" t="s">
        <v>58</v>
      </c>
      <c r="AU284" s="64" t="s">
        <v>58</v>
      </c>
      <c r="AV284" s="18" t="s">
        <v>58</v>
      </c>
      <c r="AW284" s="64" t="s">
        <v>58</v>
      </c>
      <c r="AX284" s="18" t="s">
        <v>58</v>
      </c>
      <c r="AY284" s="17" t="s">
        <v>58</v>
      </c>
      <c r="AZ284" s="490" t="s">
        <v>58</v>
      </c>
      <c r="BA284" s="17" t="s">
        <v>58</v>
      </c>
      <c r="BB284" s="18" t="s">
        <v>58</v>
      </c>
      <c r="BC284" s="17" t="s">
        <v>58</v>
      </c>
      <c r="BD284" s="18" t="s">
        <v>58</v>
      </c>
      <c r="BE284" s="17" t="s">
        <v>58</v>
      </c>
      <c r="BF284" s="18" t="s">
        <v>58</v>
      </c>
      <c r="BG284" s="17" t="s">
        <v>58</v>
      </c>
      <c r="BH284" s="18" t="s">
        <v>58</v>
      </c>
      <c r="BI284" s="17" t="s">
        <v>58</v>
      </c>
      <c r="BJ284" s="18" t="s">
        <v>58</v>
      </c>
      <c r="BK284" s="17" t="s">
        <v>58</v>
      </c>
      <c r="BL284" s="17" t="s">
        <v>58</v>
      </c>
      <c r="BM284" s="17" t="s">
        <v>58</v>
      </c>
      <c r="BN284" s="17" t="s">
        <v>58</v>
      </c>
      <c r="BO284" s="18" t="s">
        <v>58</v>
      </c>
      <c r="BP284" s="18" t="s">
        <v>58</v>
      </c>
      <c r="BQ284" s="64">
        <v>0</v>
      </c>
      <c r="BR284" s="18">
        <v>0</v>
      </c>
      <c r="BS284" s="730" t="s">
        <v>56</v>
      </c>
      <c r="BT284" s="17">
        <v>0</v>
      </c>
      <c r="BU284" s="17">
        <v>0</v>
      </c>
      <c r="BV284" s="17">
        <v>0</v>
      </c>
      <c r="BW284" s="17">
        <v>0</v>
      </c>
      <c r="BX284" s="17">
        <v>0</v>
      </c>
      <c r="BY284" s="17">
        <v>0</v>
      </c>
      <c r="BZ284" s="17">
        <v>0</v>
      </c>
      <c r="CA284" s="17">
        <v>0</v>
      </c>
      <c r="CB284" s="17">
        <v>0</v>
      </c>
      <c r="CC284" s="17">
        <v>0</v>
      </c>
      <c r="CD284" s="17">
        <v>0</v>
      </c>
      <c r="CE284" s="17">
        <v>0</v>
      </c>
      <c r="CF284" s="17">
        <v>0</v>
      </c>
      <c r="CG284" s="17">
        <v>0</v>
      </c>
      <c r="CH284" s="17">
        <v>0</v>
      </c>
      <c r="CI284" s="17">
        <v>0</v>
      </c>
      <c r="CJ284" s="17">
        <v>0</v>
      </c>
      <c r="CK284" s="17">
        <v>0</v>
      </c>
      <c r="CL284" s="702">
        <v>0</v>
      </c>
      <c r="CM284" s="702">
        <v>0</v>
      </c>
      <c r="CN284" s="702">
        <v>0</v>
      </c>
      <c r="CO284" s="702">
        <v>0</v>
      </c>
      <c r="CP284" s="702">
        <v>0</v>
      </c>
      <c r="CQ284" s="702">
        <v>0</v>
      </c>
      <c r="CR284" s="704">
        <v>0</v>
      </c>
      <c r="CS284" s="703">
        <v>0</v>
      </c>
      <c r="CT284" s="23" t="s">
        <v>56</v>
      </c>
      <c r="CU284" s="23" t="s">
        <v>56</v>
      </c>
      <c r="CV284" s="23" t="s">
        <v>56</v>
      </c>
      <c r="CW284" s="23" t="s">
        <v>56</v>
      </c>
      <c r="CX284" s="23" t="s">
        <v>56</v>
      </c>
      <c r="CY284" s="23" t="s">
        <v>56</v>
      </c>
      <c r="CZ284" s="23" t="s">
        <v>56</v>
      </c>
      <c r="DA284" s="23" t="s">
        <v>56</v>
      </c>
      <c r="DB284" s="23" t="s">
        <v>56</v>
      </c>
      <c r="DC284" s="120"/>
      <c r="DD284" s="692" t="s">
        <v>56</v>
      </c>
      <c r="DE284" s="120"/>
      <c r="DF284" s="120"/>
      <c r="DG284" s="120"/>
      <c r="DH284" s="140"/>
      <c r="DI284" s="140"/>
      <c r="DJ284" s="140"/>
      <c r="DK284" s="140"/>
      <c r="DL284" s="548" t="s">
        <v>56</v>
      </c>
      <c r="DM284" s="548" t="s">
        <v>56</v>
      </c>
      <c r="DN284" s="203" t="s">
        <v>55</v>
      </c>
      <c r="DO284" s="700" t="s">
        <v>56</v>
      </c>
      <c r="DP284" s="713" t="s">
        <v>56</v>
      </c>
      <c r="DQ284" s="548" t="s">
        <v>56</v>
      </c>
      <c r="DR284" s="673" t="s">
        <v>56</v>
      </c>
      <c r="DS284" s="203" t="s">
        <v>56</v>
      </c>
      <c r="DT284" s="1160" t="s">
        <v>56</v>
      </c>
      <c r="DU284" s="711">
        <v>224</v>
      </c>
      <c r="DV284" s="711">
        <v>760.00000000000034</v>
      </c>
      <c r="DW284" s="711">
        <v>104.716666666667</v>
      </c>
      <c r="DX284" s="711">
        <v>-22.716666666666995</v>
      </c>
      <c r="DY284" s="710">
        <v>2</v>
      </c>
      <c r="DZ284" s="710">
        <v>10.000000000000005</v>
      </c>
      <c r="EA284" s="710">
        <v>1</v>
      </c>
      <c r="EB284" s="710">
        <v>0</v>
      </c>
      <c r="EC284" s="236"/>
      <c r="ED284" s="49"/>
      <c r="EE284" s="232"/>
      <c r="EF284" s="700">
        <v>104</v>
      </c>
      <c r="EG284" s="712">
        <v>-22</v>
      </c>
      <c r="EH284" s="44"/>
    </row>
    <row r="285" spans="1:138" ht="41.25" customHeight="1" x14ac:dyDescent="0.25">
      <c r="A285" s="871" t="s">
        <v>49</v>
      </c>
      <c r="B285" s="656" t="s">
        <v>50</v>
      </c>
      <c r="C285" s="656" t="s">
        <v>51</v>
      </c>
      <c r="D285" s="691" t="s">
        <v>1147</v>
      </c>
      <c r="E285" s="656" t="s">
        <v>71</v>
      </c>
      <c r="F285" s="656" t="s">
        <v>1165</v>
      </c>
      <c r="G285" s="901" t="s">
        <v>1166</v>
      </c>
      <c r="H285" s="897" t="s">
        <v>55</v>
      </c>
      <c r="I285" s="17" t="s">
        <v>860</v>
      </c>
      <c r="J285" s="64">
        <v>23</v>
      </c>
      <c r="K285" s="665">
        <v>17.600000000000001</v>
      </c>
      <c r="L285" s="665">
        <v>8.9359848298980005</v>
      </c>
      <c r="M285" s="64">
        <v>1</v>
      </c>
      <c r="N285" s="727" t="s">
        <v>56</v>
      </c>
      <c r="O285" s="548" t="s">
        <v>56</v>
      </c>
      <c r="P285" s="909" t="s">
        <v>56</v>
      </c>
      <c r="Q285" s="203" t="s">
        <v>57</v>
      </c>
      <c r="R285" s="205" t="s">
        <v>57</v>
      </c>
      <c r="S285" s="490">
        <v>0</v>
      </c>
      <c r="T285" s="18">
        <v>0</v>
      </c>
      <c r="U285" s="548">
        <v>0</v>
      </c>
      <c r="V285" s="18">
        <v>0</v>
      </c>
      <c r="W285" s="64">
        <v>0</v>
      </c>
      <c r="X285" s="18">
        <v>0</v>
      </c>
      <c r="Y285" s="18">
        <v>0</v>
      </c>
      <c r="Z285" s="18">
        <v>0</v>
      </c>
      <c r="AA285" s="18">
        <v>0</v>
      </c>
      <c r="AB285" s="18">
        <v>0</v>
      </c>
      <c r="AC285" s="18">
        <v>0</v>
      </c>
      <c r="AD285" s="18">
        <v>0</v>
      </c>
      <c r="AE285" s="18">
        <v>0</v>
      </c>
      <c r="AF285" s="18">
        <v>0</v>
      </c>
      <c r="AG285" s="64">
        <v>0</v>
      </c>
      <c r="AH285" s="18">
        <v>0</v>
      </c>
      <c r="AI285" s="64">
        <v>0</v>
      </c>
      <c r="AJ285" s="18">
        <v>0</v>
      </c>
      <c r="AK285" s="18">
        <v>1</v>
      </c>
      <c r="AL285" s="64">
        <v>1</v>
      </c>
      <c r="AM285" s="18">
        <v>0</v>
      </c>
      <c r="AN285" s="18" t="s">
        <v>58</v>
      </c>
      <c r="AO285" s="18">
        <v>0</v>
      </c>
      <c r="AP285" s="64">
        <v>0</v>
      </c>
      <c r="AQ285" s="64">
        <v>1</v>
      </c>
      <c r="AR285" s="11">
        <v>1</v>
      </c>
      <c r="AS285" s="17">
        <v>0</v>
      </c>
      <c r="AT285" s="490">
        <v>0</v>
      </c>
      <c r="AU285" s="64">
        <v>0</v>
      </c>
      <c r="AV285" s="18">
        <v>0</v>
      </c>
      <c r="AW285" s="64">
        <v>0</v>
      </c>
      <c r="AX285" s="18">
        <v>0</v>
      </c>
      <c r="AY285" s="17">
        <v>0</v>
      </c>
      <c r="AZ285" s="490">
        <v>0</v>
      </c>
      <c r="BA285" s="17">
        <v>0</v>
      </c>
      <c r="BB285" s="18">
        <v>0</v>
      </c>
      <c r="BC285" s="17">
        <v>0</v>
      </c>
      <c r="BD285" s="18">
        <v>0</v>
      </c>
      <c r="BE285" s="17">
        <v>0</v>
      </c>
      <c r="BF285" s="18">
        <v>0</v>
      </c>
      <c r="BG285" s="17">
        <v>0</v>
      </c>
      <c r="BH285" s="18">
        <v>0</v>
      </c>
      <c r="BI285" s="17">
        <v>0</v>
      </c>
      <c r="BJ285" s="18">
        <v>0</v>
      </c>
      <c r="BK285" s="17">
        <v>75</v>
      </c>
      <c r="BL285" s="17">
        <v>75</v>
      </c>
      <c r="BM285" s="17">
        <v>0</v>
      </c>
      <c r="BN285" s="17" t="s">
        <v>58</v>
      </c>
      <c r="BO285" s="18">
        <v>0</v>
      </c>
      <c r="BP285" s="18">
        <v>0</v>
      </c>
      <c r="BQ285" s="64">
        <v>75</v>
      </c>
      <c r="BR285" s="18">
        <v>75</v>
      </c>
      <c r="BS285" s="730" t="s">
        <v>56</v>
      </c>
      <c r="BT285" s="17">
        <v>0</v>
      </c>
      <c r="BU285" s="17">
        <v>0</v>
      </c>
      <c r="BV285" s="17">
        <v>0</v>
      </c>
      <c r="BW285" s="17">
        <v>0</v>
      </c>
      <c r="BX285" s="17">
        <v>0</v>
      </c>
      <c r="BY285" s="17">
        <v>0</v>
      </c>
      <c r="BZ285" s="17">
        <v>0</v>
      </c>
      <c r="CA285" s="17">
        <v>0</v>
      </c>
      <c r="CB285" s="17">
        <v>0</v>
      </c>
      <c r="CC285" s="17">
        <v>0</v>
      </c>
      <c r="CD285" s="17">
        <v>0</v>
      </c>
      <c r="CE285" s="17">
        <v>0</v>
      </c>
      <c r="CF285" s="17">
        <v>0</v>
      </c>
      <c r="CG285" s="17">
        <v>0</v>
      </c>
      <c r="CH285" s="17">
        <v>0</v>
      </c>
      <c r="CI285" s="17">
        <v>0</v>
      </c>
      <c r="CJ285" s="17">
        <v>0</v>
      </c>
      <c r="CK285" s="17">
        <v>0</v>
      </c>
      <c r="CL285" s="702">
        <v>88038</v>
      </c>
      <c r="CM285" s="702">
        <v>88038</v>
      </c>
      <c r="CN285" s="702">
        <v>0</v>
      </c>
      <c r="CO285" s="702">
        <v>0</v>
      </c>
      <c r="CP285" s="702">
        <v>0</v>
      </c>
      <c r="CQ285" s="702">
        <v>0</v>
      </c>
      <c r="CR285" s="704">
        <v>88038</v>
      </c>
      <c r="CS285" s="703">
        <v>88038</v>
      </c>
      <c r="CT285" s="23" t="s">
        <v>56</v>
      </c>
      <c r="CU285" s="23" t="s">
        <v>56</v>
      </c>
      <c r="CV285" s="23" t="s">
        <v>56</v>
      </c>
      <c r="CW285" s="23" t="s">
        <v>56</v>
      </c>
      <c r="CX285" s="23" t="s">
        <v>56</v>
      </c>
      <c r="CY285" s="23" t="s">
        <v>56</v>
      </c>
      <c r="CZ285" s="23" t="s">
        <v>56</v>
      </c>
      <c r="DA285" s="23" t="s">
        <v>56</v>
      </c>
      <c r="DB285" s="23" t="s">
        <v>56</v>
      </c>
      <c r="DC285" s="120"/>
      <c r="DD285" s="692" t="s">
        <v>56</v>
      </c>
      <c r="DE285" s="120"/>
      <c r="DF285" s="120"/>
      <c r="DG285" s="120"/>
      <c r="DH285" s="140"/>
      <c r="DI285" s="140"/>
      <c r="DJ285" s="140"/>
      <c r="DK285" s="140"/>
      <c r="DL285" s="548" t="s">
        <v>56</v>
      </c>
      <c r="DM285" s="548" t="s">
        <v>56</v>
      </c>
      <c r="DN285" s="203" t="s">
        <v>55</v>
      </c>
      <c r="DO285" s="700" t="s">
        <v>56</v>
      </c>
      <c r="DP285" s="713" t="s">
        <v>56</v>
      </c>
      <c r="DQ285" s="548" t="s">
        <v>56</v>
      </c>
      <c r="DR285" s="673" t="s">
        <v>56</v>
      </c>
      <c r="DS285" s="203" t="s">
        <v>56</v>
      </c>
      <c r="DT285" s="1160" t="s">
        <v>56</v>
      </c>
      <c r="DU285" s="711">
        <v>0</v>
      </c>
      <c r="DV285" s="711">
        <v>352.66666666666669</v>
      </c>
      <c r="DW285" s="711">
        <v>0</v>
      </c>
      <c r="DX285" s="711">
        <v>48</v>
      </c>
      <c r="DY285" s="710">
        <v>0</v>
      </c>
      <c r="DZ285" s="710">
        <v>1</v>
      </c>
      <c r="EA285" s="710">
        <v>0</v>
      </c>
      <c r="EB285" s="710">
        <v>0.66666666666666663</v>
      </c>
      <c r="EC285" s="236"/>
      <c r="ED285" s="49"/>
      <c r="EE285" s="232"/>
      <c r="EF285" s="700">
        <v>0</v>
      </c>
      <c r="EG285" s="712">
        <v>48</v>
      </c>
      <c r="EH285" s="44"/>
    </row>
    <row r="286" spans="1:138" ht="41.25" customHeight="1" x14ac:dyDescent="0.25">
      <c r="A286" s="871" t="s">
        <v>49</v>
      </c>
      <c r="B286" s="656" t="s">
        <v>50</v>
      </c>
      <c r="C286" s="656" t="s">
        <v>51</v>
      </c>
      <c r="D286" s="691" t="s">
        <v>1167</v>
      </c>
      <c r="E286" s="656" t="s">
        <v>1119</v>
      </c>
      <c r="F286" s="656" t="s">
        <v>1168</v>
      </c>
      <c r="G286" s="901" t="s">
        <v>1119</v>
      </c>
      <c r="H286" s="897" t="s">
        <v>55</v>
      </c>
      <c r="I286" s="17" t="s">
        <v>860</v>
      </c>
      <c r="J286" s="64">
        <v>13.8</v>
      </c>
      <c r="K286" s="665">
        <v>14.747719806125961</v>
      </c>
      <c r="L286" s="665">
        <v>19.856818140516001</v>
      </c>
      <c r="M286" s="64">
        <v>2524</v>
      </c>
      <c r="N286" s="726">
        <v>33514098.850000001</v>
      </c>
      <c r="O286" s="548" t="s">
        <v>863</v>
      </c>
      <c r="P286" s="909">
        <v>8.7880793879999999</v>
      </c>
      <c r="Q286" s="203" t="s">
        <v>57</v>
      </c>
      <c r="R286" s="205" t="s">
        <v>57</v>
      </c>
      <c r="S286" s="490">
        <v>0</v>
      </c>
      <c r="T286" s="18">
        <v>0</v>
      </c>
      <c r="U286" s="548">
        <v>0</v>
      </c>
      <c r="V286" s="18">
        <v>0</v>
      </c>
      <c r="W286" s="64">
        <v>0</v>
      </c>
      <c r="X286" s="18">
        <v>0</v>
      </c>
      <c r="Y286" s="18">
        <v>0</v>
      </c>
      <c r="Z286" s="18">
        <v>0</v>
      </c>
      <c r="AA286" s="18">
        <v>0</v>
      </c>
      <c r="AB286" s="18">
        <v>0</v>
      </c>
      <c r="AC286" s="18">
        <v>0</v>
      </c>
      <c r="AD286" s="18">
        <v>0</v>
      </c>
      <c r="AE286" s="18">
        <v>0</v>
      </c>
      <c r="AF286" s="18">
        <v>0</v>
      </c>
      <c r="AG286" s="64">
        <v>0</v>
      </c>
      <c r="AH286" s="18">
        <v>0</v>
      </c>
      <c r="AI286" s="64">
        <v>0</v>
      </c>
      <c r="AJ286" s="18">
        <v>0</v>
      </c>
      <c r="AK286" s="18">
        <v>173</v>
      </c>
      <c r="AL286" s="64">
        <v>173</v>
      </c>
      <c r="AM286" s="18">
        <v>1</v>
      </c>
      <c r="AN286" s="18">
        <v>1</v>
      </c>
      <c r="AO286" s="18">
        <v>0</v>
      </c>
      <c r="AP286" s="64">
        <v>0</v>
      </c>
      <c r="AQ286" s="64">
        <v>174</v>
      </c>
      <c r="AR286" s="11">
        <v>174</v>
      </c>
      <c r="AS286" s="17">
        <v>0</v>
      </c>
      <c r="AT286" s="490">
        <v>0</v>
      </c>
      <c r="AU286" s="64">
        <v>0</v>
      </c>
      <c r="AV286" s="18">
        <v>0</v>
      </c>
      <c r="AW286" s="64">
        <v>0</v>
      </c>
      <c r="AX286" s="18">
        <v>0</v>
      </c>
      <c r="AY286" s="17">
        <v>0</v>
      </c>
      <c r="AZ286" s="490">
        <v>0</v>
      </c>
      <c r="BA286" s="17">
        <v>0</v>
      </c>
      <c r="BB286" s="18">
        <v>0</v>
      </c>
      <c r="BC286" s="17">
        <v>0</v>
      </c>
      <c r="BD286" s="18">
        <v>0</v>
      </c>
      <c r="BE286" s="17">
        <v>0</v>
      </c>
      <c r="BF286" s="18">
        <v>0</v>
      </c>
      <c r="BG286" s="17">
        <v>0</v>
      </c>
      <c r="BH286" s="18">
        <v>0</v>
      </c>
      <c r="BI286" s="17">
        <v>0</v>
      </c>
      <c r="BJ286" s="18">
        <v>0</v>
      </c>
      <c r="BK286" s="17">
        <v>3326.3579999999997</v>
      </c>
      <c r="BL286" s="17">
        <v>3326.3580000000002</v>
      </c>
      <c r="BM286" s="17">
        <v>10.32</v>
      </c>
      <c r="BN286" s="17">
        <v>10.32</v>
      </c>
      <c r="BO286" s="18">
        <v>0</v>
      </c>
      <c r="BP286" s="18">
        <v>0</v>
      </c>
      <c r="BQ286" s="64">
        <v>3336.6779999999999</v>
      </c>
      <c r="BR286" s="18">
        <v>3336.6780000000003</v>
      </c>
      <c r="BS286" s="729">
        <v>0.37968227785427011</v>
      </c>
      <c r="BT286" s="17">
        <v>0</v>
      </c>
      <c r="BU286" s="17">
        <v>0</v>
      </c>
      <c r="BV286" s="17">
        <v>0</v>
      </c>
      <c r="BW286" s="17">
        <v>0</v>
      </c>
      <c r="BX286" s="17">
        <v>0</v>
      </c>
      <c r="BY286" s="17">
        <v>0</v>
      </c>
      <c r="BZ286" s="17">
        <v>0</v>
      </c>
      <c r="CA286" s="17">
        <v>0</v>
      </c>
      <c r="CB286" s="17">
        <v>0</v>
      </c>
      <c r="CC286" s="17">
        <v>0</v>
      </c>
      <c r="CD286" s="17">
        <v>0</v>
      </c>
      <c r="CE286" s="17">
        <v>0</v>
      </c>
      <c r="CF286" s="17">
        <v>0</v>
      </c>
      <c r="CG286" s="17">
        <v>0</v>
      </c>
      <c r="CH286" s="17">
        <v>0</v>
      </c>
      <c r="CI286" s="17">
        <v>0</v>
      </c>
      <c r="CJ286" s="17">
        <v>0</v>
      </c>
      <c r="CK286" s="17">
        <v>0</v>
      </c>
      <c r="CL286" s="702">
        <v>3904612.0747199999</v>
      </c>
      <c r="CM286" s="702">
        <v>3904612.0747200004</v>
      </c>
      <c r="CN286" s="702">
        <v>12114.0288</v>
      </c>
      <c r="CO286" s="702">
        <v>12114.0288</v>
      </c>
      <c r="CP286" s="702">
        <v>0</v>
      </c>
      <c r="CQ286" s="702">
        <v>0</v>
      </c>
      <c r="CR286" s="704">
        <v>3916726.1035199999</v>
      </c>
      <c r="CS286" s="703">
        <v>3916726.1035200004</v>
      </c>
      <c r="CT286" s="23">
        <v>1</v>
      </c>
      <c r="CU286" s="23">
        <v>20</v>
      </c>
      <c r="CV286" s="23" t="s">
        <v>1119</v>
      </c>
      <c r="CW286" s="23">
        <v>20</v>
      </c>
      <c r="CX286" s="23">
        <v>120</v>
      </c>
      <c r="CY286" s="23">
        <v>0</v>
      </c>
      <c r="CZ286" s="23">
        <v>0</v>
      </c>
      <c r="DA286" s="23" t="s">
        <v>905</v>
      </c>
      <c r="DB286" s="728">
        <v>33514098.850000001</v>
      </c>
      <c r="DC286" s="10"/>
      <c r="DD286" s="692">
        <v>8.7880793879999999</v>
      </c>
      <c r="DE286" s="120"/>
      <c r="DF286" s="120"/>
      <c r="DG286" s="120"/>
      <c r="DH286" s="140"/>
      <c r="DI286" s="140"/>
      <c r="DJ286" s="140"/>
      <c r="DK286" s="140"/>
      <c r="DL286" s="548" t="s">
        <v>56</v>
      </c>
      <c r="DM286" s="548" t="s">
        <v>56</v>
      </c>
      <c r="DN286" s="203" t="s">
        <v>868</v>
      </c>
      <c r="DO286" s="700">
        <v>2607.5</v>
      </c>
      <c r="DP286" s="713" t="s">
        <v>56</v>
      </c>
      <c r="DQ286" s="548" t="s">
        <v>56</v>
      </c>
      <c r="DR286" s="673" t="s">
        <v>56</v>
      </c>
      <c r="DS286" s="203" t="s">
        <v>56</v>
      </c>
      <c r="DT286" s="1160" t="s">
        <v>56</v>
      </c>
      <c r="DU286" s="711">
        <v>28.982550335570469</v>
      </c>
      <c r="DV286" s="711">
        <v>175.76377327274579</v>
      </c>
      <c r="DW286" s="711">
        <v>16.1319402916535</v>
      </c>
      <c r="DX286" s="711">
        <v>67.129920309392702</v>
      </c>
      <c r="DY286" s="710">
        <v>0.1576222435282838</v>
      </c>
      <c r="DZ286" s="710">
        <v>0.88303079611558288</v>
      </c>
      <c r="EA286" s="710">
        <v>9.0479042932435402E-2</v>
      </c>
      <c r="EB286" s="710">
        <v>0.74262658358186762</v>
      </c>
      <c r="EC286" s="236"/>
      <c r="ED286" s="49"/>
      <c r="EE286" s="232"/>
      <c r="EF286" s="700">
        <v>0</v>
      </c>
      <c r="EG286" s="712">
        <v>159725.33333333334</v>
      </c>
      <c r="EH286" s="44"/>
    </row>
    <row r="287" spans="1:138" ht="41.25" customHeight="1" x14ac:dyDescent="0.25">
      <c r="A287" s="871" t="s">
        <v>49</v>
      </c>
      <c r="B287" s="656" t="s">
        <v>50</v>
      </c>
      <c r="C287" s="656" t="s">
        <v>51</v>
      </c>
      <c r="D287" s="691" t="s">
        <v>1167</v>
      </c>
      <c r="E287" s="656" t="s">
        <v>1119</v>
      </c>
      <c r="F287" s="656" t="s">
        <v>1169</v>
      </c>
      <c r="G287" s="901" t="s">
        <v>1119</v>
      </c>
      <c r="H287" s="897" t="s">
        <v>55</v>
      </c>
      <c r="I287" s="17" t="s">
        <v>866</v>
      </c>
      <c r="J287" s="64">
        <v>13.8</v>
      </c>
      <c r="K287" s="665">
        <v>11.998955174514155</v>
      </c>
      <c r="L287" s="665">
        <v>3.0895833269070003</v>
      </c>
      <c r="M287" s="64">
        <v>37</v>
      </c>
      <c r="N287" s="726">
        <v>18395813.18</v>
      </c>
      <c r="O287" s="548" t="s">
        <v>863</v>
      </c>
      <c r="P287" s="909">
        <v>4.4378605799999997</v>
      </c>
      <c r="Q287" s="203" t="s">
        <v>57</v>
      </c>
      <c r="R287" s="205" t="s">
        <v>57</v>
      </c>
      <c r="S287" s="490">
        <v>0</v>
      </c>
      <c r="T287" s="18">
        <v>0</v>
      </c>
      <c r="U287" s="548">
        <v>0</v>
      </c>
      <c r="V287" s="18">
        <v>0</v>
      </c>
      <c r="W287" s="64">
        <v>0</v>
      </c>
      <c r="X287" s="18">
        <v>0</v>
      </c>
      <c r="Y287" s="18">
        <v>0</v>
      </c>
      <c r="Z287" s="18">
        <v>0</v>
      </c>
      <c r="AA287" s="18">
        <v>0</v>
      </c>
      <c r="AB287" s="18">
        <v>0</v>
      </c>
      <c r="AC287" s="18">
        <v>0</v>
      </c>
      <c r="AD287" s="18">
        <v>0</v>
      </c>
      <c r="AE287" s="18">
        <v>0</v>
      </c>
      <c r="AF287" s="18">
        <v>0</v>
      </c>
      <c r="AG287" s="64">
        <v>0</v>
      </c>
      <c r="AH287" s="18">
        <v>0</v>
      </c>
      <c r="AI287" s="64">
        <v>0</v>
      </c>
      <c r="AJ287" s="18">
        <v>0</v>
      </c>
      <c r="AK287" s="18">
        <v>5</v>
      </c>
      <c r="AL287" s="64">
        <v>5</v>
      </c>
      <c r="AM287" s="18">
        <v>0</v>
      </c>
      <c r="AN287" s="18" t="s">
        <v>58</v>
      </c>
      <c r="AO287" s="18">
        <v>0</v>
      </c>
      <c r="AP287" s="64">
        <v>0</v>
      </c>
      <c r="AQ287" s="64">
        <v>5</v>
      </c>
      <c r="AR287" s="11">
        <v>5</v>
      </c>
      <c r="AS287" s="17">
        <v>0</v>
      </c>
      <c r="AT287" s="490">
        <v>0</v>
      </c>
      <c r="AU287" s="64">
        <v>0</v>
      </c>
      <c r="AV287" s="18">
        <v>0</v>
      </c>
      <c r="AW287" s="64">
        <v>0</v>
      </c>
      <c r="AX287" s="18">
        <v>0</v>
      </c>
      <c r="AY287" s="17">
        <v>0</v>
      </c>
      <c r="AZ287" s="490">
        <v>0</v>
      </c>
      <c r="BA287" s="17">
        <v>0</v>
      </c>
      <c r="BB287" s="18">
        <v>0</v>
      </c>
      <c r="BC287" s="17">
        <v>0</v>
      </c>
      <c r="BD287" s="18">
        <v>0</v>
      </c>
      <c r="BE287" s="17">
        <v>0</v>
      </c>
      <c r="BF287" s="18">
        <v>0</v>
      </c>
      <c r="BG287" s="17">
        <v>0</v>
      </c>
      <c r="BH287" s="18">
        <v>0</v>
      </c>
      <c r="BI287" s="17">
        <v>0</v>
      </c>
      <c r="BJ287" s="18">
        <v>0</v>
      </c>
      <c r="BK287" s="17">
        <v>1708</v>
      </c>
      <c r="BL287" s="17">
        <v>1708</v>
      </c>
      <c r="BM287" s="17">
        <v>0</v>
      </c>
      <c r="BN287" s="17" t="s">
        <v>58</v>
      </c>
      <c r="BO287" s="18">
        <v>0</v>
      </c>
      <c r="BP287" s="18">
        <v>0</v>
      </c>
      <c r="BQ287" s="64">
        <v>1708</v>
      </c>
      <c r="BR287" s="18">
        <v>1708</v>
      </c>
      <c r="BS287" s="729">
        <v>0.38487013487927108</v>
      </c>
      <c r="BT287" s="17">
        <v>0</v>
      </c>
      <c r="BU287" s="17">
        <v>0</v>
      </c>
      <c r="BV287" s="17">
        <v>0</v>
      </c>
      <c r="BW287" s="17">
        <v>0</v>
      </c>
      <c r="BX287" s="17">
        <v>0</v>
      </c>
      <c r="BY287" s="17">
        <v>0</v>
      </c>
      <c r="BZ287" s="17">
        <v>0</v>
      </c>
      <c r="CA287" s="17">
        <v>0</v>
      </c>
      <c r="CB287" s="17">
        <v>0</v>
      </c>
      <c r="CC287" s="17">
        <v>0</v>
      </c>
      <c r="CD287" s="17">
        <v>0</v>
      </c>
      <c r="CE287" s="17">
        <v>0</v>
      </c>
      <c r="CF287" s="17">
        <v>0</v>
      </c>
      <c r="CG287" s="17">
        <v>0</v>
      </c>
      <c r="CH287" s="17">
        <v>0</v>
      </c>
      <c r="CI287" s="17">
        <v>0</v>
      </c>
      <c r="CJ287" s="17">
        <v>0</v>
      </c>
      <c r="CK287" s="17">
        <v>0</v>
      </c>
      <c r="CL287" s="702">
        <v>2004918.7200000002</v>
      </c>
      <c r="CM287" s="702">
        <v>2004918.7200000002</v>
      </c>
      <c r="CN287" s="702">
        <v>0</v>
      </c>
      <c r="CO287" s="702">
        <v>0</v>
      </c>
      <c r="CP287" s="702">
        <v>0</v>
      </c>
      <c r="CQ287" s="702">
        <v>0</v>
      </c>
      <c r="CR287" s="704">
        <v>2004918.7200000002</v>
      </c>
      <c r="CS287" s="703">
        <v>2004918.7200000002</v>
      </c>
      <c r="CT287" s="23">
        <v>1</v>
      </c>
      <c r="CU287" s="23">
        <v>8</v>
      </c>
      <c r="CV287" s="23" t="s">
        <v>1119</v>
      </c>
      <c r="CW287" s="23">
        <v>8</v>
      </c>
      <c r="CX287" s="23">
        <v>48</v>
      </c>
      <c r="CY287" s="23">
        <v>0</v>
      </c>
      <c r="CZ287" s="23">
        <v>0</v>
      </c>
      <c r="DA287" s="23" t="s">
        <v>905</v>
      </c>
      <c r="DB287" s="728">
        <v>18395813.18</v>
      </c>
      <c r="DC287" s="10"/>
      <c r="DD287" s="692">
        <v>4.4378605799999997</v>
      </c>
      <c r="DE287" s="120"/>
      <c r="DF287" s="120"/>
      <c r="DG287" s="120"/>
      <c r="DH287" s="140"/>
      <c r="DI287" s="140"/>
      <c r="DJ287" s="140"/>
      <c r="DK287" s="140"/>
      <c r="DL287" s="548" t="s">
        <v>56</v>
      </c>
      <c r="DM287" s="548" t="s">
        <v>56</v>
      </c>
      <c r="DN287" s="203" t="s">
        <v>868</v>
      </c>
      <c r="DO287" s="700">
        <v>38.8333333333333</v>
      </c>
      <c r="DP287" s="713" t="s">
        <v>56</v>
      </c>
      <c r="DQ287" s="548" t="s">
        <v>56</v>
      </c>
      <c r="DR287" s="673" t="s">
        <v>56</v>
      </c>
      <c r="DS287" s="203" t="s">
        <v>56</v>
      </c>
      <c r="DT287" s="1160" t="s">
        <v>56</v>
      </c>
      <c r="DU287" s="711">
        <v>0</v>
      </c>
      <c r="DV287" s="711">
        <v>40.03349436392913</v>
      </c>
      <c r="DW287" s="711">
        <v>0</v>
      </c>
      <c r="DX287" s="711">
        <v>40.03349436392913</v>
      </c>
      <c r="DY287" s="710">
        <v>0</v>
      </c>
      <c r="DZ287" s="710">
        <v>0.24186795491143331</v>
      </c>
      <c r="EA287" s="710">
        <v>0</v>
      </c>
      <c r="EB287" s="710">
        <v>0.24186795491143331</v>
      </c>
      <c r="EC287" s="236"/>
      <c r="ED287" s="49"/>
      <c r="EE287" s="232"/>
      <c r="EF287" s="700">
        <v>0</v>
      </c>
      <c r="EG287" s="712">
        <v>1427</v>
      </c>
      <c r="EH287" s="44"/>
    </row>
    <row r="288" spans="1:138" ht="41.25" customHeight="1" x14ac:dyDescent="0.25">
      <c r="A288" s="871" t="s">
        <v>49</v>
      </c>
      <c r="B288" s="656" t="s">
        <v>50</v>
      </c>
      <c r="C288" s="656" t="s">
        <v>51</v>
      </c>
      <c r="D288" s="691" t="s">
        <v>1167</v>
      </c>
      <c r="E288" s="656" t="s">
        <v>1119</v>
      </c>
      <c r="F288" s="656" t="s">
        <v>1170</v>
      </c>
      <c r="G288" s="901" t="s">
        <v>1171</v>
      </c>
      <c r="H288" s="897" t="s">
        <v>55</v>
      </c>
      <c r="I288" s="17" t="s">
        <v>866</v>
      </c>
      <c r="J288" s="64">
        <v>13.8</v>
      </c>
      <c r="K288" s="665">
        <v>11.497006850480695</v>
      </c>
      <c r="L288" s="665">
        <v>19.63825753491</v>
      </c>
      <c r="M288" s="64">
        <v>1447</v>
      </c>
      <c r="N288" s="726">
        <v>52024445.130000003</v>
      </c>
      <c r="O288" s="548" t="s">
        <v>863</v>
      </c>
      <c r="P288" s="909">
        <v>10.92335162</v>
      </c>
      <c r="Q288" s="203" t="s">
        <v>57</v>
      </c>
      <c r="R288" s="205" t="s">
        <v>57</v>
      </c>
      <c r="S288" s="490">
        <v>0</v>
      </c>
      <c r="T288" s="18">
        <v>0</v>
      </c>
      <c r="U288" s="548">
        <v>0</v>
      </c>
      <c r="V288" s="18">
        <v>0</v>
      </c>
      <c r="W288" s="64">
        <v>0</v>
      </c>
      <c r="X288" s="18">
        <v>0</v>
      </c>
      <c r="Y288" s="18">
        <v>0</v>
      </c>
      <c r="Z288" s="18">
        <v>0</v>
      </c>
      <c r="AA288" s="18">
        <v>0</v>
      </c>
      <c r="AB288" s="18">
        <v>0</v>
      </c>
      <c r="AC288" s="18">
        <v>0</v>
      </c>
      <c r="AD288" s="18">
        <v>0</v>
      </c>
      <c r="AE288" s="18">
        <v>0</v>
      </c>
      <c r="AF288" s="18">
        <v>0</v>
      </c>
      <c r="AG288" s="64">
        <v>0</v>
      </c>
      <c r="AH288" s="18">
        <v>0</v>
      </c>
      <c r="AI288" s="64">
        <v>0</v>
      </c>
      <c r="AJ288" s="18">
        <v>0</v>
      </c>
      <c r="AK288" s="18">
        <v>115</v>
      </c>
      <c r="AL288" s="64">
        <v>113</v>
      </c>
      <c r="AM288" s="18">
        <v>4</v>
      </c>
      <c r="AN288" s="18">
        <v>4</v>
      </c>
      <c r="AO288" s="18">
        <v>0</v>
      </c>
      <c r="AP288" s="64">
        <v>0</v>
      </c>
      <c r="AQ288" s="64">
        <v>119</v>
      </c>
      <c r="AR288" s="11">
        <v>117</v>
      </c>
      <c r="AS288" s="17">
        <v>0</v>
      </c>
      <c r="AT288" s="490">
        <v>0</v>
      </c>
      <c r="AU288" s="64">
        <v>0</v>
      </c>
      <c r="AV288" s="18">
        <v>0</v>
      </c>
      <c r="AW288" s="64">
        <v>0</v>
      </c>
      <c r="AX288" s="18">
        <v>0</v>
      </c>
      <c r="AY288" s="17">
        <v>0</v>
      </c>
      <c r="AZ288" s="490">
        <v>0</v>
      </c>
      <c r="BA288" s="17">
        <v>0</v>
      </c>
      <c r="BB288" s="18">
        <v>0</v>
      </c>
      <c r="BC288" s="17">
        <v>0</v>
      </c>
      <c r="BD288" s="18">
        <v>0</v>
      </c>
      <c r="BE288" s="17">
        <v>0</v>
      </c>
      <c r="BF288" s="18">
        <v>0</v>
      </c>
      <c r="BG288" s="17">
        <v>0</v>
      </c>
      <c r="BH288" s="18">
        <v>0</v>
      </c>
      <c r="BI288" s="17">
        <v>0</v>
      </c>
      <c r="BJ288" s="18">
        <v>0</v>
      </c>
      <c r="BK288" s="17">
        <v>4231.3600000000006</v>
      </c>
      <c r="BL288" s="17">
        <v>4224.76</v>
      </c>
      <c r="BM288" s="17">
        <v>33.879999999999995</v>
      </c>
      <c r="BN288" s="17">
        <v>33.879999999999995</v>
      </c>
      <c r="BO288" s="18">
        <v>0</v>
      </c>
      <c r="BP288" s="18">
        <v>0</v>
      </c>
      <c r="BQ288" s="64">
        <v>4265.2400000000007</v>
      </c>
      <c r="BR288" s="18">
        <v>4258.6400000000003</v>
      </c>
      <c r="BS288" s="729">
        <v>0.39046989865185722</v>
      </c>
      <c r="BT288" s="17">
        <v>0</v>
      </c>
      <c r="BU288" s="17">
        <v>0</v>
      </c>
      <c r="BV288" s="17">
        <v>0</v>
      </c>
      <c r="BW288" s="17">
        <v>0</v>
      </c>
      <c r="BX288" s="17">
        <v>0</v>
      </c>
      <c r="BY288" s="17">
        <v>0</v>
      </c>
      <c r="BZ288" s="17">
        <v>0</v>
      </c>
      <c r="CA288" s="17">
        <v>0</v>
      </c>
      <c r="CB288" s="17">
        <v>0</v>
      </c>
      <c r="CC288" s="17">
        <v>0</v>
      </c>
      <c r="CD288" s="17">
        <v>0</v>
      </c>
      <c r="CE288" s="17">
        <v>0</v>
      </c>
      <c r="CF288" s="17">
        <v>0</v>
      </c>
      <c r="CG288" s="17">
        <v>0</v>
      </c>
      <c r="CH288" s="17">
        <v>0</v>
      </c>
      <c r="CI288" s="17">
        <v>0</v>
      </c>
      <c r="CJ288" s="17">
        <v>0</v>
      </c>
      <c r="CK288" s="17">
        <v>0</v>
      </c>
      <c r="CL288" s="702">
        <v>4966939.6224000016</v>
      </c>
      <c r="CM288" s="702">
        <v>4959192.2784000011</v>
      </c>
      <c r="CN288" s="702">
        <v>39769.699199999995</v>
      </c>
      <c r="CO288" s="702">
        <v>39769.699199999995</v>
      </c>
      <c r="CP288" s="702">
        <v>0</v>
      </c>
      <c r="CQ288" s="702">
        <v>0</v>
      </c>
      <c r="CR288" s="704">
        <v>5006709.3216000013</v>
      </c>
      <c r="CS288" s="703">
        <v>4998961.9776000008</v>
      </c>
      <c r="CT288" s="23">
        <v>1</v>
      </c>
      <c r="CU288" s="23">
        <v>2</v>
      </c>
      <c r="CV288" s="23" t="s">
        <v>1119</v>
      </c>
      <c r="CW288" s="23">
        <v>2</v>
      </c>
      <c r="CX288" s="23">
        <v>12</v>
      </c>
      <c r="CY288" s="23">
        <v>0</v>
      </c>
      <c r="CZ288" s="23">
        <v>0</v>
      </c>
      <c r="DA288" s="23" t="s">
        <v>911</v>
      </c>
      <c r="DB288" s="728">
        <v>52024445.130000003</v>
      </c>
      <c r="DC288" s="10"/>
      <c r="DD288" s="692">
        <v>10.92335162</v>
      </c>
      <c r="DE288" s="120"/>
      <c r="DF288" s="120"/>
      <c r="DG288" s="120"/>
      <c r="DH288" s="140"/>
      <c r="DI288" s="140"/>
      <c r="DJ288" s="140"/>
      <c r="DK288" s="140"/>
      <c r="DL288" s="548" t="s">
        <v>56</v>
      </c>
      <c r="DM288" s="548" t="s">
        <v>56</v>
      </c>
      <c r="DN288" s="203" t="s">
        <v>868</v>
      </c>
      <c r="DO288" s="700">
        <v>1453</v>
      </c>
      <c r="DP288" s="713" t="s">
        <v>56</v>
      </c>
      <c r="DQ288" s="548" t="s">
        <v>56</v>
      </c>
      <c r="DR288" s="673" t="s">
        <v>56</v>
      </c>
      <c r="DS288" s="203" t="s">
        <v>56</v>
      </c>
      <c r="DT288" s="1160" t="s">
        <v>56</v>
      </c>
      <c r="DU288" s="711">
        <v>12.859600825877495</v>
      </c>
      <c r="DV288" s="711">
        <v>-1.7398271354956947</v>
      </c>
      <c r="DW288" s="711">
        <v>11.3554061674895</v>
      </c>
      <c r="DX288" s="711">
        <v>-3.9269563336875697</v>
      </c>
      <c r="DY288" s="710">
        <v>8.8093599449415E-2</v>
      </c>
      <c r="DZ288" s="710">
        <v>-1.9536213116232312E-2</v>
      </c>
      <c r="EA288" s="710">
        <v>8.3920245740167307E-2</v>
      </c>
      <c r="EB288" s="710">
        <v>-1.8436744155831103E-2</v>
      </c>
      <c r="EC288" s="236"/>
      <c r="ED288" s="49"/>
      <c r="EE288" s="232"/>
      <c r="EF288" s="700">
        <v>0</v>
      </c>
      <c r="EG288" s="712">
        <v>3052.6666666666665</v>
      </c>
      <c r="EH288" s="44"/>
    </row>
    <row r="289" spans="1:138" ht="41.25" customHeight="1" x14ac:dyDescent="0.25">
      <c r="A289" s="871" t="s">
        <v>49</v>
      </c>
      <c r="B289" s="656" t="s">
        <v>50</v>
      </c>
      <c r="C289" s="656" t="s">
        <v>51</v>
      </c>
      <c r="D289" s="691" t="s">
        <v>1167</v>
      </c>
      <c r="E289" s="656" t="s">
        <v>1119</v>
      </c>
      <c r="F289" s="656" t="s">
        <v>1172</v>
      </c>
      <c r="G289" s="901" t="s">
        <v>1119</v>
      </c>
      <c r="H289" s="897" t="s">
        <v>55</v>
      </c>
      <c r="I289" s="17" t="s">
        <v>866</v>
      </c>
      <c r="J289" s="64">
        <v>13.8</v>
      </c>
      <c r="K289" s="665">
        <v>12.668219606558768</v>
      </c>
      <c r="L289" s="665">
        <v>11.167045431318</v>
      </c>
      <c r="M289" s="64">
        <v>1120</v>
      </c>
      <c r="N289" s="726">
        <v>43261030.259999998</v>
      </c>
      <c r="O289" s="548" t="s">
        <v>863</v>
      </c>
      <c r="P289" s="909">
        <v>8.7402747860000005</v>
      </c>
      <c r="Q289" s="203" t="s">
        <v>57</v>
      </c>
      <c r="R289" s="205" t="s">
        <v>57</v>
      </c>
      <c r="S289" s="490">
        <v>0</v>
      </c>
      <c r="T289" s="18">
        <v>0</v>
      </c>
      <c r="U289" s="548">
        <v>0</v>
      </c>
      <c r="V289" s="18">
        <v>0</v>
      </c>
      <c r="W289" s="64">
        <v>0</v>
      </c>
      <c r="X289" s="18">
        <v>0</v>
      </c>
      <c r="Y289" s="18">
        <v>0</v>
      </c>
      <c r="Z289" s="18">
        <v>0</v>
      </c>
      <c r="AA289" s="18">
        <v>0</v>
      </c>
      <c r="AB289" s="18">
        <v>0</v>
      </c>
      <c r="AC289" s="18">
        <v>0</v>
      </c>
      <c r="AD289" s="18">
        <v>0</v>
      </c>
      <c r="AE289" s="18">
        <v>0</v>
      </c>
      <c r="AF289" s="18">
        <v>0</v>
      </c>
      <c r="AG289" s="64">
        <v>0</v>
      </c>
      <c r="AH289" s="18">
        <v>0</v>
      </c>
      <c r="AI289" s="64">
        <v>0</v>
      </c>
      <c r="AJ289" s="18">
        <v>0</v>
      </c>
      <c r="AK289" s="18">
        <v>50</v>
      </c>
      <c r="AL289" s="64">
        <v>50</v>
      </c>
      <c r="AM289" s="18">
        <v>0</v>
      </c>
      <c r="AN289" s="18">
        <v>1</v>
      </c>
      <c r="AO289" s="18">
        <v>1</v>
      </c>
      <c r="AP289" s="64">
        <v>1</v>
      </c>
      <c r="AQ289" s="64">
        <v>51</v>
      </c>
      <c r="AR289" s="11">
        <v>52</v>
      </c>
      <c r="AS289" s="17">
        <v>0</v>
      </c>
      <c r="AT289" s="490">
        <v>0</v>
      </c>
      <c r="AU289" s="64">
        <v>0</v>
      </c>
      <c r="AV289" s="18">
        <v>0</v>
      </c>
      <c r="AW289" s="64">
        <v>0</v>
      </c>
      <c r="AX289" s="18">
        <v>0</v>
      </c>
      <c r="AY289" s="17">
        <v>0</v>
      </c>
      <c r="AZ289" s="490">
        <v>0</v>
      </c>
      <c r="BA289" s="17">
        <v>0</v>
      </c>
      <c r="BB289" s="18">
        <v>0</v>
      </c>
      <c r="BC289" s="17">
        <v>0</v>
      </c>
      <c r="BD289" s="18">
        <v>0</v>
      </c>
      <c r="BE289" s="17">
        <v>0</v>
      </c>
      <c r="BF289" s="18">
        <v>0</v>
      </c>
      <c r="BG289" s="17">
        <v>0</v>
      </c>
      <c r="BH289" s="18">
        <v>0</v>
      </c>
      <c r="BI289" s="17">
        <v>0</v>
      </c>
      <c r="BJ289" s="18">
        <v>0</v>
      </c>
      <c r="BK289" s="17">
        <v>3995.4800000000009</v>
      </c>
      <c r="BL289" s="17">
        <v>3995.48</v>
      </c>
      <c r="BM289" s="17">
        <v>0</v>
      </c>
      <c r="BN289" s="17" t="s">
        <v>58</v>
      </c>
      <c r="BO289" s="18">
        <v>2000</v>
      </c>
      <c r="BP289" s="18">
        <v>2000</v>
      </c>
      <c r="BQ289" s="64">
        <v>5995.4800000000014</v>
      </c>
      <c r="BR289" s="18">
        <v>5995.48</v>
      </c>
      <c r="BS289" s="729">
        <v>0.68596012674606555</v>
      </c>
      <c r="BT289" s="17">
        <v>0</v>
      </c>
      <c r="BU289" s="17">
        <v>0</v>
      </c>
      <c r="BV289" s="17">
        <v>0</v>
      </c>
      <c r="BW289" s="17">
        <v>0</v>
      </c>
      <c r="BX289" s="17">
        <v>0</v>
      </c>
      <c r="BY289" s="17">
        <v>0</v>
      </c>
      <c r="BZ289" s="17">
        <v>0</v>
      </c>
      <c r="CA289" s="17">
        <v>0</v>
      </c>
      <c r="CB289" s="17">
        <v>0</v>
      </c>
      <c r="CC289" s="17">
        <v>0</v>
      </c>
      <c r="CD289" s="17">
        <v>0</v>
      </c>
      <c r="CE289" s="17">
        <v>0</v>
      </c>
      <c r="CF289" s="17">
        <v>0</v>
      </c>
      <c r="CG289" s="17">
        <v>0</v>
      </c>
      <c r="CH289" s="17">
        <v>0</v>
      </c>
      <c r="CI289" s="17">
        <v>0</v>
      </c>
      <c r="CJ289" s="17">
        <v>0</v>
      </c>
      <c r="CK289" s="17">
        <v>0</v>
      </c>
      <c r="CL289" s="702">
        <v>4690054.2432000013</v>
      </c>
      <c r="CM289" s="702">
        <v>4690054.2432000004</v>
      </c>
      <c r="CN289" s="702">
        <v>0</v>
      </c>
      <c r="CO289" s="702">
        <v>0</v>
      </c>
      <c r="CP289" s="702">
        <v>6552480</v>
      </c>
      <c r="CQ289" s="702">
        <v>6552480</v>
      </c>
      <c r="CR289" s="704">
        <v>11242534.2432</v>
      </c>
      <c r="CS289" s="703">
        <v>11242534.2432</v>
      </c>
      <c r="CT289" s="23" t="s">
        <v>56</v>
      </c>
      <c r="CU289" s="23" t="s">
        <v>56</v>
      </c>
      <c r="CV289" s="23" t="s">
        <v>56</v>
      </c>
      <c r="CW289" s="23" t="s">
        <v>56</v>
      </c>
      <c r="CX289" s="23" t="s">
        <v>56</v>
      </c>
      <c r="CY289" s="23" t="s">
        <v>56</v>
      </c>
      <c r="CZ289" s="23" t="s">
        <v>56</v>
      </c>
      <c r="DA289" s="23" t="s">
        <v>56</v>
      </c>
      <c r="DB289" s="728">
        <v>43261030.259999998</v>
      </c>
      <c r="DC289" s="10"/>
      <c r="DD289" s="692">
        <v>8.7402747860000005</v>
      </c>
      <c r="DE289" s="120"/>
      <c r="DF289" s="120"/>
      <c r="DG289" s="120"/>
      <c r="DH289" s="140"/>
      <c r="DI289" s="140"/>
      <c r="DJ289" s="140"/>
      <c r="DK289" s="140"/>
      <c r="DL289" s="548" t="s">
        <v>56</v>
      </c>
      <c r="DM289" s="548" t="s">
        <v>56</v>
      </c>
      <c r="DN289" s="203" t="s">
        <v>868</v>
      </c>
      <c r="DO289" s="700">
        <v>1176.0833333333301</v>
      </c>
      <c r="DP289" s="713" t="s">
        <v>56</v>
      </c>
      <c r="DQ289" s="548" t="s">
        <v>56</v>
      </c>
      <c r="DR289" s="673" t="s">
        <v>56</v>
      </c>
      <c r="DS289" s="203" t="s">
        <v>56</v>
      </c>
      <c r="DT289" s="1160" t="s">
        <v>56</v>
      </c>
      <c r="DU289" s="711">
        <v>0</v>
      </c>
      <c r="DV289" s="711">
        <v>23.811501132017465</v>
      </c>
      <c r="DW289" s="711">
        <v>0</v>
      </c>
      <c r="DX289" s="711">
        <v>23.811501132017465</v>
      </c>
      <c r="DY289" s="710">
        <v>0</v>
      </c>
      <c r="DZ289" s="710">
        <v>0.65967510387210704</v>
      </c>
      <c r="EA289" s="710">
        <v>0</v>
      </c>
      <c r="EB289" s="710">
        <v>0.65967510387210704</v>
      </c>
      <c r="EC289" s="236"/>
      <c r="ED289" s="49"/>
      <c r="EE289" s="232"/>
      <c r="EF289" s="700">
        <v>0</v>
      </c>
      <c r="EG289" s="712">
        <v>25508.666666666668</v>
      </c>
      <c r="EH289" s="44"/>
    </row>
    <row r="290" spans="1:138" ht="41.25" customHeight="1" x14ac:dyDescent="0.25">
      <c r="A290" s="871" t="s">
        <v>49</v>
      </c>
      <c r="B290" s="656" t="s">
        <v>50</v>
      </c>
      <c r="C290" s="656" t="s">
        <v>51</v>
      </c>
      <c r="D290" s="691" t="s">
        <v>1173</v>
      </c>
      <c r="E290" s="656" t="s">
        <v>71</v>
      </c>
      <c r="F290" s="656" t="s">
        <v>1174</v>
      </c>
      <c r="G290" s="901" t="s">
        <v>71</v>
      </c>
      <c r="H290" s="897" t="s">
        <v>55</v>
      </c>
      <c r="I290" s="17" t="s">
        <v>860</v>
      </c>
      <c r="J290" s="64">
        <v>4.16</v>
      </c>
      <c r="K290" s="665">
        <v>3.2568097744879116</v>
      </c>
      <c r="L290" s="665">
        <v>4.0945075672410001</v>
      </c>
      <c r="M290" s="64">
        <v>1064</v>
      </c>
      <c r="N290" s="726">
        <v>5663514.9570000004</v>
      </c>
      <c r="O290" s="548" t="s">
        <v>874</v>
      </c>
      <c r="P290" s="909">
        <v>1.441066272</v>
      </c>
      <c r="Q290" s="203" t="s">
        <v>57</v>
      </c>
      <c r="R290" s="205" t="s">
        <v>57</v>
      </c>
      <c r="S290" s="490">
        <v>0</v>
      </c>
      <c r="T290" s="18">
        <v>0</v>
      </c>
      <c r="U290" s="548">
        <v>0</v>
      </c>
      <c r="V290" s="18">
        <v>0</v>
      </c>
      <c r="W290" s="64">
        <v>0</v>
      </c>
      <c r="X290" s="18">
        <v>0</v>
      </c>
      <c r="Y290" s="18">
        <v>0</v>
      </c>
      <c r="Z290" s="18">
        <v>0</v>
      </c>
      <c r="AA290" s="18">
        <v>0</v>
      </c>
      <c r="AB290" s="18">
        <v>0</v>
      </c>
      <c r="AC290" s="18">
        <v>0</v>
      </c>
      <c r="AD290" s="18">
        <v>0</v>
      </c>
      <c r="AE290" s="18">
        <v>0</v>
      </c>
      <c r="AF290" s="18">
        <v>0</v>
      </c>
      <c r="AG290" s="64">
        <v>0</v>
      </c>
      <c r="AH290" s="18">
        <v>0</v>
      </c>
      <c r="AI290" s="64">
        <v>0</v>
      </c>
      <c r="AJ290" s="18">
        <v>0</v>
      </c>
      <c r="AK290" s="18">
        <v>25</v>
      </c>
      <c r="AL290" s="64">
        <v>25</v>
      </c>
      <c r="AM290" s="18">
        <v>0</v>
      </c>
      <c r="AN290" s="18" t="s">
        <v>58</v>
      </c>
      <c r="AO290" s="18">
        <v>0</v>
      </c>
      <c r="AP290" s="64">
        <v>0</v>
      </c>
      <c r="AQ290" s="64">
        <v>25</v>
      </c>
      <c r="AR290" s="11">
        <v>25</v>
      </c>
      <c r="AS290" s="17">
        <v>0</v>
      </c>
      <c r="AT290" s="490">
        <v>0</v>
      </c>
      <c r="AU290" s="64">
        <v>0</v>
      </c>
      <c r="AV290" s="18">
        <v>0</v>
      </c>
      <c r="AW290" s="64">
        <v>0</v>
      </c>
      <c r="AX290" s="18">
        <v>0</v>
      </c>
      <c r="AY290" s="17">
        <v>0</v>
      </c>
      <c r="AZ290" s="490">
        <v>0</v>
      </c>
      <c r="BA290" s="17">
        <v>0</v>
      </c>
      <c r="BB290" s="18">
        <v>0</v>
      </c>
      <c r="BC290" s="17">
        <v>0</v>
      </c>
      <c r="BD290" s="18">
        <v>0</v>
      </c>
      <c r="BE290" s="17">
        <v>0</v>
      </c>
      <c r="BF290" s="18">
        <v>0</v>
      </c>
      <c r="BG290" s="17">
        <v>0</v>
      </c>
      <c r="BH290" s="18">
        <v>0</v>
      </c>
      <c r="BI290" s="17">
        <v>0</v>
      </c>
      <c r="BJ290" s="18">
        <v>0</v>
      </c>
      <c r="BK290" s="17">
        <v>141.99999999999997</v>
      </c>
      <c r="BL290" s="17">
        <v>141.99999999999997</v>
      </c>
      <c r="BM290" s="17">
        <v>0</v>
      </c>
      <c r="BN290" s="17" t="s">
        <v>58</v>
      </c>
      <c r="BO290" s="18">
        <v>0</v>
      </c>
      <c r="BP290" s="18">
        <v>0</v>
      </c>
      <c r="BQ290" s="64">
        <v>141.99999999999997</v>
      </c>
      <c r="BR290" s="18">
        <v>141.99999999999997</v>
      </c>
      <c r="BS290" s="729">
        <v>9.853814689793805E-2</v>
      </c>
      <c r="BT290" s="17">
        <v>0</v>
      </c>
      <c r="BU290" s="17">
        <v>0</v>
      </c>
      <c r="BV290" s="17">
        <v>0</v>
      </c>
      <c r="BW290" s="17">
        <v>0</v>
      </c>
      <c r="BX290" s="17">
        <v>0</v>
      </c>
      <c r="BY290" s="17">
        <v>0</v>
      </c>
      <c r="BZ290" s="17">
        <v>0</v>
      </c>
      <c r="CA290" s="17">
        <v>0</v>
      </c>
      <c r="CB290" s="17">
        <v>0</v>
      </c>
      <c r="CC290" s="17">
        <v>0</v>
      </c>
      <c r="CD290" s="17">
        <v>0</v>
      </c>
      <c r="CE290" s="17">
        <v>0</v>
      </c>
      <c r="CF290" s="17">
        <v>0</v>
      </c>
      <c r="CG290" s="17">
        <v>0</v>
      </c>
      <c r="CH290" s="17">
        <v>0</v>
      </c>
      <c r="CI290" s="17">
        <v>0</v>
      </c>
      <c r="CJ290" s="17">
        <v>0</v>
      </c>
      <c r="CK290" s="17">
        <v>0</v>
      </c>
      <c r="CL290" s="702">
        <v>166685.28</v>
      </c>
      <c r="CM290" s="702">
        <v>166685.28</v>
      </c>
      <c r="CN290" s="702">
        <v>0</v>
      </c>
      <c r="CO290" s="702">
        <v>0</v>
      </c>
      <c r="CP290" s="702">
        <v>0</v>
      </c>
      <c r="CQ290" s="702">
        <v>0</v>
      </c>
      <c r="CR290" s="704">
        <v>166685.28</v>
      </c>
      <c r="CS290" s="703">
        <v>166685.28</v>
      </c>
      <c r="CT290" s="23" t="s">
        <v>56</v>
      </c>
      <c r="CU290" s="23" t="s">
        <v>56</v>
      </c>
      <c r="CV290" s="23" t="s">
        <v>56</v>
      </c>
      <c r="CW290" s="23" t="s">
        <v>56</v>
      </c>
      <c r="CX290" s="23" t="s">
        <v>56</v>
      </c>
      <c r="CY290" s="23" t="s">
        <v>56</v>
      </c>
      <c r="CZ290" s="23" t="s">
        <v>56</v>
      </c>
      <c r="DA290" s="23" t="s">
        <v>56</v>
      </c>
      <c r="DB290" s="728">
        <v>5663514.9570000004</v>
      </c>
      <c r="DC290" s="10"/>
      <c r="DD290" s="692">
        <v>1.441066272</v>
      </c>
      <c r="DE290" s="120"/>
      <c r="DF290" s="120"/>
      <c r="DG290" s="120"/>
      <c r="DH290" s="140"/>
      <c r="DI290" s="140"/>
      <c r="DJ290" s="140"/>
      <c r="DK290" s="140"/>
      <c r="DL290" s="548" t="s">
        <v>56</v>
      </c>
      <c r="DM290" s="548" t="s">
        <v>56</v>
      </c>
      <c r="DN290" s="203" t="s">
        <v>55</v>
      </c>
      <c r="DO290" s="700" t="s">
        <v>56</v>
      </c>
      <c r="DP290" s="713" t="s">
        <v>56</v>
      </c>
      <c r="DQ290" s="548" t="s">
        <v>56</v>
      </c>
      <c r="DR290" s="673" t="s">
        <v>56</v>
      </c>
      <c r="DS290" s="203" t="s">
        <v>56</v>
      </c>
      <c r="DT290" s="1160" t="s">
        <v>56</v>
      </c>
      <c r="DU290" s="711">
        <v>176.71756713037908</v>
      </c>
      <c r="DV290" s="711">
        <v>-158.61722640155099</v>
      </c>
      <c r="DW290" s="711">
        <v>178.517859251689</v>
      </c>
      <c r="DX290" s="711">
        <v>-160.95547721134312</v>
      </c>
      <c r="DY290" s="710">
        <v>1.9187965059851242</v>
      </c>
      <c r="DZ290" s="710">
        <v>-1.5839565400684352</v>
      </c>
      <c r="EA290" s="710">
        <v>1.9230170896496901</v>
      </c>
      <c r="EB290" s="710">
        <v>-1.5903167057322065</v>
      </c>
      <c r="EC290" s="236"/>
      <c r="ED290" s="49"/>
      <c r="EE290" s="232"/>
      <c r="EF290" s="700">
        <v>43511</v>
      </c>
      <c r="EG290" s="712">
        <v>-26708</v>
      </c>
      <c r="EH290" s="44"/>
    </row>
    <row r="291" spans="1:138" ht="41.25" customHeight="1" x14ac:dyDescent="0.25">
      <c r="A291" s="871" t="s">
        <v>49</v>
      </c>
      <c r="B291" s="656" t="s">
        <v>50</v>
      </c>
      <c r="C291" s="656" t="s">
        <v>51</v>
      </c>
      <c r="D291" s="691" t="s">
        <v>1173</v>
      </c>
      <c r="E291" s="656" t="s">
        <v>71</v>
      </c>
      <c r="F291" s="656" t="s">
        <v>1175</v>
      </c>
      <c r="G291" s="901" t="s">
        <v>71</v>
      </c>
      <c r="H291" s="897" t="s">
        <v>55</v>
      </c>
      <c r="I291" s="17" t="s">
        <v>860</v>
      </c>
      <c r="J291" s="64">
        <v>4.16</v>
      </c>
      <c r="K291" s="665">
        <v>3.2568097744879116</v>
      </c>
      <c r="L291" s="665">
        <v>1.235606058036</v>
      </c>
      <c r="M291" s="64">
        <v>212</v>
      </c>
      <c r="N291" s="726">
        <v>5455947.1329999994</v>
      </c>
      <c r="O291" s="548" t="s">
        <v>874</v>
      </c>
      <c r="P291" s="909">
        <v>1.3882511930000001</v>
      </c>
      <c r="Q291" s="203" t="s">
        <v>57</v>
      </c>
      <c r="R291" s="205" t="s">
        <v>57</v>
      </c>
      <c r="S291" s="490">
        <v>0</v>
      </c>
      <c r="T291" s="18">
        <v>0</v>
      </c>
      <c r="U291" s="548">
        <v>0</v>
      </c>
      <c r="V291" s="18">
        <v>0</v>
      </c>
      <c r="W291" s="64">
        <v>0</v>
      </c>
      <c r="X291" s="18">
        <v>0</v>
      </c>
      <c r="Y291" s="18">
        <v>0</v>
      </c>
      <c r="Z291" s="18">
        <v>0</v>
      </c>
      <c r="AA291" s="18">
        <v>0</v>
      </c>
      <c r="AB291" s="18">
        <v>0</v>
      </c>
      <c r="AC291" s="18">
        <v>0</v>
      </c>
      <c r="AD291" s="18">
        <v>0</v>
      </c>
      <c r="AE291" s="18">
        <v>0</v>
      </c>
      <c r="AF291" s="18">
        <v>0</v>
      </c>
      <c r="AG291" s="64">
        <v>0</v>
      </c>
      <c r="AH291" s="18">
        <v>0</v>
      </c>
      <c r="AI291" s="64">
        <v>0</v>
      </c>
      <c r="AJ291" s="18">
        <v>0</v>
      </c>
      <c r="AK291" s="18">
        <v>8</v>
      </c>
      <c r="AL291" s="64">
        <v>8</v>
      </c>
      <c r="AM291" s="18">
        <v>0</v>
      </c>
      <c r="AN291" s="18" t="s">
        <v>58</v>
      </c>
      <c r="AO291" s="18">
        <v>0</v>
      </c>
      <c r="AP291" s="64">
        <v>0</v>
      </c>
      <c r="AQ291" s="64">
        <v>8</v>
      </c>
      <c r="AR291" s="11">
        <v>8</v>
      </c>
      <c r="AS291" s="17">
        <v>0</v>
      </c>
      <c r="AT291" s="490">
        <v>0</v>
      </c>
      <c r="AU291" s="64">
        <v>0</v>
      </c>
      <c r="AV291" s="18">
        <v>0</v>
      </c>
      <c r="AW291" s="64">
        <v>0</v>
      </c>
      <c r="AX291" s="18">
        <v>0</v>
      </c>
      <c r="AY291" s="17">
        <v>0</v>
      </c>
      <c r="AZ291" s="490">
        <v>0</v>
      </c>
      <c r="BA291" s="17">
        <v>0</v>
      </c>
      <c r="BB291" s="18">
        <v>0</v>
      </c>
      <c r="BC291" s="17">
        <v>0</v>
      </c>
      <c r="BD291" s="18">
        <v>0</v>
      </c>
      <c r="BE291" s="17">
        <v>0</v>
      </c>
      <c r="BF291" s="18">
        <v>0</v>
      </c>
      <c r="BG291" s="17">
        <v>0</v>
      </c>
      <c r="BH291" s="18">
        <v>0</v>
      </c>
      <c r="BI291" s="17">
        <v>0</v>
      </c>
      <c r="BJ291" s="18">
        <v>0</v>
      </c>
      <c r="BK291" s="17">
        <v>80.38000000000001</v>
      </c>
      <c r="BL291" s="17">
        <v>80.38</v>
      </c>
      <c r="BM291" s="17">
        <v>0</v>
      </c>
      <c r="BN291" s="17" t="s">
        <v>58</v>
      </c>
      <c r="BO291" s="18">
        <v>0</v>
      </c>
      <c r="BP291" s="18">
        <v>0</v>
      </c>
      <c r="BQ291" s="64">
        <v>80.38000000000001</v>
      </c>
      <c r="BR291" s="18">
        <v>80.38</v>
      </c>
      <c r="BS291" s="729">
        <v>5.7900184350859044E-2</v>
      </c>
      <c r="BT291" s="17">
        <v>0</v>
      </c>
      <c r="BU291" s="17">
        <v>0</v>
      </c>
      <c r="BV291" s="17">
        <v>0</v>
      </c>
      <c r="BW291" s="17">
        <v>0</v>
      </c>
      <c r="BX291" s="17">
        <v>0</v>
      </c>
      <c r="BY291" s="17">
        <v>0</v>
      </c>
      <c r="BZ291" s="17">
        <v>0</v>
      </c>
      <c r="CA291" s="17">
        <v>0</v>
      </c>
      <c r="CB291" s="17">
        <v>0</v>
      </c>
      <c r="CC291" s="17">
        <v>0</v>
      </c>
      <c r="CD291" s="17">
        <v>0</v>
      </c>
      <c r="CE291" s="17">
        <v>0</v>
      </c>
      <c r="CF291" s="17">
        <v>0</v>
      </c>
      <c r="CG291" s="17">
        <v>0</v>
      </c>
      <c r="CH291" s="17">
        <v>0</v>
      </c>
      <c r="CI291" s="17">
        <v>0</v>
      </c>
      <c r="CJ291" s="17">
        <v>0</v>
      </c>
      <c r="CK291" s="17">
        <v>0</v>
      </c>
      <c r="CL291" s="702">
        <v>94353.259200000015</v>
      </c>
      <c r="CM291" s="702">
        <v>94353.2592</v>
      </c>
      <c r="CN291" s="702">
        <v>0</v>
      </c>
      <c r="CO291" s="702">
        <v>0</v>
      </c>
      <c r="CP291" s="702">
        <v>0</v>
      </c>
      <c r="CQ291" s="702">
        <v>0</v>
      </c>
      <c r="CR291" s="704">
        <v>94353.259200000015</v>
      </c>
      <c r="CS291" s="703">
        <v>94353.2592</v>
      </c>
      <c r="CT291" s="23" t="s">
        <v>56</v>
      </c>
      <c r="CU291" s="23" t="s">
        <v>56</v>
      </c>
      <c r="CV291" s="23" t="s">
        <v>56</v>
      </c>
      <c r="CW291" s="23" t="s">
        <v>56</v>
      </c>
      <c r="CX291" s="23" t="s">
        <v>56</v>
      </c>
      <c r="CY291" s="23" t="s">
        <v>56</v>
      </c>
      <c r="CZ291" s="23" t="s">
        <v>56</v>
      </c>
      <c r="DA291" s="23" t="s">
        <v>56</v>
      </c>
      <c r="DB291" s="728">
        <v>5455947.1329999994</v>
      </c>
      <c r="DC291" s="10"/>
      <c r="DD291" s="692">
        <v>1.3882511930000001</v>
      </c>
      <c r="DE291" s="120"/>
      <c r="DF291" s="120"/>
      <c r="DG291" s="120"/>
      <c r="DH291" s="140"/>
      <c r="DI291" s="140"/>
      <c r="DJ291" s="140"/>
      <c r="DK291" s="140"/>
      <c r="DL291" s="548" t="s">
        <v>56</v>
      </c>
      <c r="DM291" s="548" t="s">
        <v>56</v>
      </c>
      <c r="DN291" s="203" t="s">
        <v>55</v>
      </c>
      <c r="DO291" s="700" t="s">
        <v>56</v>
      </c>
      <c r="DP291" s="713" t="s">
        <v>56</v>
      </c>
      <c r="DQ291" s="548" t="s">
        <v>56</v>
      </c>
      <c r="DR291" s="673" t="s">
        <v>56</v>
      </c>
      <c r="DS291" s="203" t="s">
        <v>56</v>
      </c>
      <c r="DT291" s="1160" t="s">
        <v>56</v>
      </c>
      <c r="DU291" s="711">
        <v>109.99836734693859</v>
      </c>
      <c r="DV291" s="711">
        <v>-109.99836734693859</v>
      </c>
      <c r="DW291" s="711">
        <v>109.680975609756</v>
      </c>
      <c r="DX291" s="711">
        <v>-109.680975609756</v>
      </c>
      <c r="DY291" s="710">
        <v>0.55836734693877466</v>
      </c>
      <c r="DZ291" s="710">
        <v>-0.55836734693877466</v>
      </c>
      <c r="EA291" s="710">
        <v>0.55609756097561003</v>
      </c>
      <c r="EB291" s="710">
        <v>-0.55609756097561003</v>
      </c>
      <c r="EC291" s="236"/>
      <c r="ED291" s="49"/>
      <c r="EE291" s="232"/>
      <c r="EF291" s="700">
        <v>0</v>
      </c>
      <c r="EG291" s="712">
        <v>0</v>
      </c>
      <c r="EH291" s="44"/>
    </row>
    <row r="292" spans="1:138" ht="41.25" customHeight="1" x14ac:dyDescent="0.25">
      <c r="A292" s="871" t="s">
        <v>49</v>
      </c>
      <c r="B292" s="656" t="s">
        <v>50</v>
      </c>
      <c r="C292" s="656" t="s">
        <v>51</v>
      </c>
      <c r="D292" s="691" t="s">
        <v>1173</v>
      </c>
      <c r="E292" s="656" t="s">
        <v>71</v>
      </c>
      <c r="F292" s="656" t="s">
        <v>1176</v>
      </c>
      <c r="G292" s="901" t="s">
        <v>71</v>
      </c>
      <c r="H292" s="897" t="s">
        <v>55</v>
      </c>
      <c r="I292" s="17" t="s">
        <v>860</v>
      </c>
      <c r="J292" s="64">
        <v>4.16</v>
      </c>
      <c r="K292" s="665">
        <v>3.2568097744879116</v>
      </c>
      <c r="L292" s="665">
        <v>2.0695075714530002</v>
      </c>
      <c r="M292" s="64">
        <v>493</v>
      </c>
      <c r="N292" s="726">
        <v>7928920.9410000006</v>
      </c>
      <c r="O292" s="548" t="s">
        <v>874</v>
      </c>
      <c r="P292" s="909">
        <v>2.0174927810000001</v>
      </c>
      <c r="Q292" s="203" t="s">
        <v>57</v>
      </c>
      <c r="R292" s="205" t="s">
        <v>57</v>
      </c>
      <c r="S292" s="490">
        <v>0</v>
      </c>
      <c r="T292" s="18">
        <v>0</v>
      </c>
      <c r="U292" s="548">
        <v>0</v>
      </c>
      <c r="V292" s="18">
        <v>0</v>
      </c>
      <c r="W292" s="64">
        <v>0</v>
      </c>
      <c r="X292" s="18">
        <v>0</v>
      </c>
      <c r="Y292" s="18">
        <v>1</v>
      </c>
      <c r="Z292" s="18">
        <v>1</v>
      </c>
      <c r="AA292" s="18">
        <v>0</v>
      </c>
      <c r="AB292" s="18">
        <v>0</v>
      </c>
      <c r="AC292" s="18">
        <v>0</v>
      </c>
      <c r="AD292" s="18">
        <v>0</v>
      </c>
      <c r="AE292" s="18">
        <v>0</v>
      </c>
      <c r="AF292" s="18">
        <v>0</v>
      </c>
      <c r="AG292" s="64">
        <v>0</v>
      </c>
      <c r="AH292" s="18">
        <v>0</v>
      </c>
      <c r="AI292" s="64">
        <v>0</v>
      </c>
      <c r="AJ292" s="18">
        <v>0</v>
      </c>
      <c r="AK292" s="18">
        <v>9</v>
      </c>
      <c r="AL292" s="64">
        <v>9</v>
      </c>
      <c r="AM292" s="18">
        <v>1</v>
      </c>
      <c r="AN292" s="18">
        <v>1</v>
      </c>
      <c r="AO292" s="18">
        <v>0</v>
      </c>
      <c r="AP292" s="64">
        <v>0</v>
      </c>
      <c r="AQ292" s="64">
        <v>11</v>
      </c>
      <c r="AR292" s="11">
        <v>11</v>
      </c>
      <c r="AS292" s="17">
        <v>0</v>
      </c>
      <c r="AT292" s="490">
        <v>0</v>
      </c>
      <c r="AU292" s="64">
        <v>0</v>
      </c>
      <c r="AV292" s="18">
        <v>0</v>
      </c>
      <c r="AW292" s="64">
        <v>0</v>
      </c>
      <c r="AX292" s="18">
        <v>0</v>
      </c>
      <c r="AY292" s="17">
        <v>350</v>
      </c>
      <c r="AZ292" s="490">
        <v>350</v>
      </c>
      <c r="BA292" s="17">
        <v>0</v>
      </c>
      <c r="BB292" s="18">
        <v>0</v>
      </c>
      <c r="BC292" s="17">
        <v>0</v>
      </c>
      <c r="BD292" s="18">
        <v>0</v>
      </c>
      <c r="BE292" s="17">
        <v>0</v>
      </c>
      <c r="BF292" s="18">
        <v>0</v>
      </c>
      <c r="BG292" s="17">
        <v>0</v>
      </c>
      <c r="BH292" s="18">
        <v>0</v>
      </c>
      <c r="BI292" s="17">
        <v>0</v>
      </c>
      <c r="BJ292" s="18">
        <v>0</v>
      </c>
      <c r="BK292" s="17">
        <v>231.76</v>
      </c>
      <c r="BL292" s="17">
        <v>231.76</v>
      </c>
      <c r="BM292" s="17">
        <v>6</v>
      </c>
      <c r="BN292" s="17">
        <v>6</v>
      </c>
      <c r="BO292" s="18">
        <v>0</v>
      </c>
      <c r="BP292" s="18">
        <v>0</v>
      </c>
      <c r="BQ292" s="64">
        <v>587.76</v>
      </c>
      <c r="BR292" s="18">
        <v>587.76</v>
      </c>
      <c r="BS292" s="729">
        <v>0.29133189745971139</v>
      </c>
      <c r="BT292" s="17">
        <v>0</v>
      </c>
      <c r="BU292" s="17">
        <v>0</v>
      </c>
      <c r="BV292" s="17">
        <v>0</v>
      </c>
      <c r="BW292" s="17">
        <v>0</v>
      </c>
      <c r="BX292" s="17">
        <v>0</v>
      </c>
      <c r="BY292" s="17">
        <v>0</v>
      </c>
      <c r="BZ292" s="17">
        <v>1226400</v>
      </c>
      <c r="CA292" s="17">
        <v>1226400</v>
      </c>
      <c r="CB292" s="17">
        <v>0</v>
      </c>
      <c r="CC292" s="17">
        <v>0</v>
      </c>
      <c r="CD292" s="17">
        <v>0</v>
      </c>
      <c r="CE292" s="17">
        <v>0</v>
      </c>
      <c r="CF292" s="17">
        <v>0</v>
      </c>
      <c r="CG292" s="17">
        <v>0</v>
      </c>
      <c r="CH292" s="17">
        <v>0</v>
      </c>
      <c r="CI292" s="17">
        <v>0</v>
      </c>
      <c r="CJ292" s="17">
        <v>0</v>
      </c>
      <c r="CK292" s="17">
        <v>0</v>
      </c>
      <c r="CL292" s="702">
        <v>272049.15840000001</v>
      </c>
      <c r="CM292" s="702">
        <v>272049.15840000001</v>
      </c>
      <c r="CN292" s="702">
        <v>7043.0400000000009</v>
      </c>
      <c r="CO292" s="702">
        <v>7043.0400000000009</v>
      </c>
      <c r="CP292" s="702">
        <v>0</v>
      </c>
      <c r="CQ292" s="702">
        <v>0</v>
      </c>
      <c r="CR292" s="704">
        <v>1505492.1984000001</v>
      </c>
      <c r="CS292" s="703">
        <v>1505492.1984000001</v>
      </c>
      <c r="CT292" s="23">
        <v>1</v>
      </c>
      <c r="CU292" s="23">
        <v>4</v>
      </c>
      <c r="CV292" s="23" t="s">
        <v>71</v>
      </c>
      <c r="CW292" s="23">
        <v>4</v>
      </c>
      <c r="CX292" s="23">
        <v>24</v>
      </c>
      <c r="CY292" s="23">
        <v>0</v>
      </c>
      <c r="CZ292" s="23">
        <v>0</v>
      </c>
      <c r="DA292" s="23" t="s">
        <v>911</v>
      </c>
      <c r="DB292" s="728">
        <v>7928920.9410000006</v>
      </c>
      <c r="DC292" s="10"/>
      <c r="DD292" s="692">
        <v>2.0174927810000001</v>
      </c>
      <c r="DE292" s="120"/>
      <c r="DF292" s="120"/>
      <c r="DG292" s="120"/>
      <c r="DH292" s="140"/>
      <c r="DI292" s="140"/>
      <c r="DJ292" s="140"/>
      <c r="DK292" s="140"/>
      <c r="DL292" s="548" t="s">
        <v>56</v>
      </c>
      <c r="DM292" s="548" t="s">
        <v>56</v>
      </c>
      <c r="DN292" s="203" t="s">
        <v>55</v>
      </c>
      <c r="DO292" s="700" t="s">
        <v>56</v>
      </c>
      <c r="DP292" s="713" t="s">
        <v>56</v>
      </c>
      <c r="DQ292" s="548" t="s">
        <v>56</v>
      </c>
      <c r="DR292" s="673" t="s">
        <v>56</v>
      </c>
      <c r="DS292" s="203" t="s">
        <v>56</v>
      </c>
      <c r="DT292" s="1160" t="s">
        <v>56</v>
      </c>
      <c r="DU292" s="711">
        <v>321.4046172539492</v>
      </c>
      <c r="DV292" s="711">
        <v>-317.07164457635355</v>
      </c>
      <c r="DW292" s="711">
        <v>189.414221980295</v>
      </c>
      <c r="DX292" s="711">
        <v>-185.08124930269938</v>
      </c>
      <c r="DY292" s="710">
        <v>1.8142683561881632</v>
      </c>
      <c r="DZ292" s="710">
        <v>-1.5187710884286003</v>
      </c>
      <c r="EA292" s="710">
        <v>1.07702936844841</v>
      </c>
      <c r="EB292" s="710">
        <v>-0.78153210068884715</v>
      </c>
      <c r="EC292" s="236"/>
      <c r="ED292" s="49"/>
      <c r="EE292" s="232"/>
      <c r="EF292" s="700">
        <v>0</v>
      </c>
      <c r="EG292" s="712">
        <v>1299</v>
      </c>
      <c r="EH292" s="44"/>
    </row>
    <row r="293" spans="1:138" ht="41.25" customHeight="1" x14ac:dyDescent="0.25">
      <c r="A293" s="871" t="s">
        <v>49</v>
      </c>
      <c r="B293" s="656" t="s">
        <v>50</v>
      </c>
      <c r="C293" s="656" t="s">
        <v>51</v>
      </c>
      <c r="D293" s="691" t="s">
        <v>1177</v>
      </c>
      <c r="E293" s="656" t="s">
        <v>305</v>
      </c>
      <c r="F293" s="656" t="s">
        <v>1178</v>
      </c>
      <c r="G293" s="901" t="s">
        <v>1179</v>
      </c>
      <c r="H293" s="897" t="s">
        <v>55</v>
      </c>
      <c r="I293" s="17" t="s">
        <v>866</v>
      </c>
      <c r="J293" s="64">
        <v>13.8</v>
      </c>
      <c r="K293" s="665">
        <v>12.668219606558768</v>
      </c>
      <c r="L293" s="665">
        <v>10.399999978368001</v>
      </c>
      <c r="M293" s="64">
        <v>347</v>
      </c>
      <c r="N293" s="726">
        <v>21856579.740000002</v>
      </c>
      <c r="O293" s="548" t="s">
        <v>874</v>
      </c>
      <c r="P293" s="909">
        <v>5.5613484069999997</v>
      </c>
      <c r="Q293" s="203" t="s">
        <v>57</v>
      </c>
      <c r="R293" s="205" t="s">
        <v>57</v>
      </c>
      <c r="S293" s="490">
        <v>0</v>
      </c>
      <c r="T293" s="18">
        <v>0</v>
      </c>
      <c r="U293" s="548">
        <v>0</v>
      </c>
      <c r="V293" s="18">
        <v>0</v>
      </c>
      <c r="W293" s="64">
        <v>0</v>
      </c>
      <c r="X293" s="18">
        <v>0</v>
      </c>
      <c r="Y293" s="18">
        <v>0</v>
      </c>
      <c r="Z293" s="18">
        <v>0</v>
      </c>
      <c r="AA293" s="18">
        <v>0</v>
      </c>
      <c r="AB293" s="18">
        <v>0</v>
      </c>
      <c r="AC293" s="18">
        <v>0</v>
      </c>
      <c r="AD293" s="18">
        <v>0</v>
      </c>
      <c r="AE293" s="18">
        <v>0</v>
      </c>
      <c r="AF293" s="18">
        <v>0</v>
      </c>
      <c r="AG293" s="64">
        <v>0</v>
      </c>
      <c r="AH293" s="18">
        <v>0</v>
      </c>
      <c r="AI293" s="64">
        <v>0</v>
      </c>
      <c r="AJ293" s="18">
        <v>0</v>
      </c>
      <c r="AK293" s="18">
        <v>19</v>
      </c>
      <c r="AL293" s="64">
        <v>19</v>
      </c>
      <c r="AM293" s="18">
        <v>1</v>
      </c>
      <c r="AN293" s="18">
        <v>1</v>
      </c>
      <c r="AO293" s="18">
        <v>0</v>
      </c>
      <c r="AP293" s="64">
        <v>0</v>
      </c>
      <c r="AQ293" s="64">
        <v>20</v>
      </c>
      <c r="AR293" s="11">
        <v>20</v>
      </c>
      <c r="AS293" s="17">
        <v>0</v>
      </c>
      <c r="AT293" s="490">
        <v>0</v>
      </c>
      <c r="AU293" s="64">
        <v>0</v>
      </c>
      <c r="AV293" s="18">
        <v>0</v>
      </c>
      <c r="AW293" s="64">
        <v>0</v>
      </c>
      <c r="AX293" s="18">
        <v>0</v>
      </c>
      <c r="AY293" s="17">
        <v>0</v>
      </c>
      <c r="AZ293" s="490">
        <v>0</v>
      </c>
      <c r="BA293" s="17">
        <v>0</v>
      </c>
      <c r="BB293" s="18">
        <v>0</v>
      </c>
      <c r="BC293" s="17">
        <v>0</v>
      </c>
      <c r="BD293" s="18">
        <v>0</v>
      </c>
      <c r="BE293" s="17">
        <v>0</v>
      </c>
      <c r="BF293" s="18">
        <v>0</v>
      </c>
      <c r="BG293" s="17">
        <v>0</v>
      </c>
      <c r="BH293" s="18">
        <v>0</v>
      </c>
      <c r="BI293" s="17">
        <v>0</v>
      </c>
      <c r="BJ293" s="18">
        <v>0</v>
      </c>
      <c r="BK293" s="17">
        <v>1164.0399999999997</v>
      </c>
      <c r="BL293" s="17">
        <v>1164.0400000000002</v>
      </c>
      <c r="BM293" s="17">
        <v>30</v>
      </c>
      <c r="BN293" s="17">
        <v>30</v>
      </c>
      <c r="BO293" s="18">
        <v>0</v>
      </c>
      <c r="BP293" s="18">
        <v>0</v>
      </c>
      <c r="BQ293" s="64">
        <v>1194.0399999999997</v>
      </c>
      <c r="BR293" s="18">
        <v>1194.0400000000002</v>
      </c>
      <c r="BS293" s="729">
        <v>0.21470332599501887</v>
      </c>
      <c r="BT293" s="17">
        <v>0</v>
      </c>
      <c r="BU293" s="17">
        <v>0</v>
      </c>
      <c r="BV293" s="17">
        <v>0</v>
      </c>
      <c r="BW293" s="17">
        <v>0</v>
      </c>
      <c r="BX293" s="17">
        <v>0</v>
      </c>
      <c r="BY293" s="17">
        <v>0</v>
      </c>
      <c r="BZ293" s="17">
        <v>0</v>
      </c>
      <c r="CA293" s="17">
        <v>0</v>
      </c>
      <c r="CB293" s="17">
        <v>0</v>
      </c>
      <c r="CC293" s="17">
        <v>0</v>
      </c>
      <c r="CD293" s="17">
        <v>0</v>
      </c>
      <c r="CE293" s="17">
        <v>0</v>
      </c>
      <c r="CF293" s="17">
        <v>0</v>
      </c>
      <c r="CG293" s="17">
        <v>0</v>
      </c>
      <c r="CH293" s="17">
        <v>0</v>
      </c>
      <c r="CI293" s="17">
        <v>0</v>
      </c>
      <c r="CJ293" s="17">
        <v>0</v>
      </c>
      <c r="CK293" s="17">
        <v>0</v>
      </c>
      <c r="CL293" s="702">
        <v>1366396.7135999997</v>
      </c>
      <c r="CM293" s="702">
        <v>1366396.7136000001</v>
      </c>
      <c r="CN293" s="702">
        <v>35215.200000000004</v>
      </c>
      <c r="CO293" s="702">
        <v>35215.200000000004</v>
      </c>
      <c r="CP293" s="702">
        <v>0</v>
      </c>
      <c r="CQ293" s="702">
        <v>0</v>
      </c>
      <c r="CR293" s="704">
        <v>1401611.9135999996</v>
      </c>
      <c r="CS293" s="703">
        <v>1401611.9136000001</v>
      </c>
      <c r="CT293" s="23" t="s">
        <v>56</v>
      </c>
      <c r="CU293" s="23" t="s">
        <v>56</v>
      </c>
      <c r="CV293" s="23" t="s">
        <v>56</v>
      </c>
      <c r="CW293" s="23" t="s">
        <v>56</v>
      </c>
      <c r="CX293" s="23" t="s">
        <v>56</v>
      </c>
      <c r="CY293" s="23" t="s">
        <v>56</v>
      </c>
      <c r="CZ293" s="23" t="s">
        <v>56</v>
      </c>
      <c r="DA293" s="23" t="s">
        <v>56</v>
      </c>
      <c r="DB293" s="728">
        <v>21856579.740000002</v>
      </c>
      <c r="DC293" s="10"/>
      <c r="DD293" s="692">
        <v>5.5613484069999997</v>
      </c>
      <c r="DE293" s="120"/>
      <c r="DF293" s="120"/>
      <c r="DG293" s="120"/>
      <c r="DH293" s="140"/>
      <c r="DI293" s="140"/>
      <c r="DJ293" s="140"/>
      <c r="DK293" s="140"/>
      <c r="DL293" s="548" t="s">
        <v>56</v>
      </c>
      <c r="DM293" s="548" t="s">
        <v>56</v>
      </c>
      <c r="DN293" s="203" t="s">
        <v>55</v>
      </c>
      <c r="DO293" s="700" t="s">
        <v>56</v>
      </c>
      <c r="DP293" s="713" t="s">
        <v>56</v>
      </c>
      <c r="DQ293" s="548" t="s">
        <v>56</v>
      </c>
      <c r="DR293" s="673" t="s">
        <v>56</v>
      </c>
      <c r="DS293" s="203" t="s">
        <v>56</v>
      </c>
      <c r="DT293" s="1160" t="s">
        <v>56</v>
      </c>
      <c r="DU293" s="711">
        <v>384.86831084225184</v>
      </c>
      <c r="DV293" s="711">
        <v>-230.64029395189422</v>
      </c>
      <c r="DW293" s="711">
        <v>386.13096994652898</v>
      </c>
      <c r="DX293" s="711">
        <v>-231.89674385043034</v>
      </c>
      <c r="DY293" s="710">
        <v>1.4853420195439724</v>
      </c>
      <c r="DZ293" s="710">
        <v>-0.7837272147329758</v>
      </c>
      <c r="EA293" s="710">
        <v>1.4832412696175099</v>
      </c>
      <c r="EB293" s="710">
        <v>-0.78158327853568399</v>
      </c>
      <c r="EC293" s="236"/>
      <c r="ED293" s="49"/>
      <c r="EE293" s="232"/>
      <c r="EF293" s="700">
        <v>116796</v>
      </c>
      <c r="EG293" s="712">
        <v>-70217.666666666657</v>
      </c>
      <c r="EH293" s="44"/>
    </row>
    <row r="294" spans="1:138" ht="41.25" customHeight="1" x14ac:dyDescent="0.25">
      <c r="A294" s="871" t="s">
        <v>49</v>
      </c>
      <c r="B294" s="656" t="s">
        <v>50</v>
      </c>
      <c r="C294" s="656" t="s">
        <v>51</v>
      </c>
      <c r="D294" s="691" t="s">
        <v>1177</v>
      </c>
      <c r="E294" s="656" t="s">
        <v>305</v>
      </c>
      <c r="F294" s="656" t="s">
        <v>1180</v>
      </c>
      <c r="G294" s="901" t="s">
        <v>305</v>
      </c>
      <c r="H294" s="897" t="s">
        <v>55</v>
      </c>
      <c r="I294" s="17" t="s">
        <v>866</v>
      </c>
      <c r="J294" s="64">
        <v>13.8</v>
      </c>
      <c r="K294" s="665">
        <v>10.493110202413773</v>
      </c>
      <c r="L294" s="665">
        <v>11.716477248357</v>
      </c>
      <c r="M294" s="64">
        <v>816</v>
      </c>
      <c r="N294" s="726">
        <v>31093513.969999999</v>
      </c>
      <c r="O294" s="548" t="s">
        <v>874</v>
      </c>
      <c r="P294" s="909">
        <v>7.9116616789999998</v>
      </c>
      <c r="Q294" s="203" t="s">
        <v>57</v>
      </c>
      <c r="R294" s="205" t="s">
        <v>57</v>
      </c>
      <c r="S294" s="490">
        <v>0</v>
      </c>
      <c r="T294" s="18">
        <v>0</v>
      </c>
      <c r="U294" s="548">
        <v>0</v>
      </c>
      <c r="V294" s="18">
        <v>0</v>
      </c>
      <c r="W294" s="64">
        <v>0</v>
      </c>
      <c r="X294" s="18">
        <v>0</v>
      </c>
      <c r="Y294" s="18">
        <v>0</v>
      </c>
      <c r="Z294" s="18">
        <v>0</v>
      </c>
      <c r="AA294" s="18">
        <v>0</v>
      </c>
      <c r="AB294" s="18">
        <v>0</v>
      </c>
      <c r="AC294" s="18">
        <v>0</v>
      </c>
      <c r="AD294" s="18">
        <v>0</v>
      </c>
      <c r="AE294" s="18">
        <v>0</v>
      </c>
      <c r="AF294" s="18">
        <v>0</v>
      </c>
      <c r="AG294" s="64">
        <v>0</v>
      </c>
      <c r="AH294" s="18">
        <v>0</v>
      </c>
      <c r="AI294" s="64">
        <v>0</v>
      </c>
      <c r="AJ294" s="18">
        <v>0</v>
      </c>
      <c r="AK294" s="18">
        <v>69</v>
      </c>
      <c r="AL294" s="64">
        <v>69</v>
      </c>
      <c r="AM294" s="18">
        <v>5</v>
      </c>
      <c r="AN294" s="18">
        <v>5</v>
      </c>
      <c r="AO294" s="18">
        <v>0</v>
      </c>
      <c r="AP294" s="64">
        <v>0</v>
      </c>
      <c r="AQ294" s="64">
        <v>74</v>
      </c>
      <c r="AR294" s="11">
        <v>74</v>
      </c>
      <c r="AS294" s="17">
        <v>0</v>
      </c>
      <c r="AT294" s="490">
        <v>0</v>
      </c>
      <c r="AU294" s="64">
        <v>0</v>
      </c>
      <c r="AV294" s="18">
        <v>0</v>
      </c>
      <c r="AW294" s="64">
        <v>0</v>
      </c>
      <c r="AX294" s="18">
        <v>0</v>
      </c>
      <c r="AY294" s="17">
        <v>0</v>
      </c>
      <c r="AZ294" s="490">
        <v>0</v>
      </c>
      <c r="BA294" s="17">
        <v>0</v>
      </c>
      <c r="BB294" s="18">
        <v>0</v>
      </c>
      <c r="BC294" s="17">
        <v>0</v>
      </c>
      <c r="BD294" s="18">
        <v>0</v>
      </c>
      <c r="BE294" s="17">
        <v>0</v>
      </c>
      <c r="BF294" s="18">
        <v>0</v>
      </c>
      <c r="BG294" s="17">
        <v>0</v>
      </c>
      <c r="BH294" s="18">
        <v>0</v>
      </c>
      <c r="BI294" s="17">
        <v>0</v>
      </c>
      <c r="BJ294" s="18">
        <v>0</v>
      </c>
      <c r="BK294" s="17">
        <v>1215.8199999999997</v>
      </c>
      <c r="BL294" s="17">
        <v>1215.8200000000002</v>
      </c>
      <c r="BM294" s="17">
        <v>47.949999999999996</v>
      </c>
      <c r="BN294" s="17">
        <v>47.949999999999996</v>
      </c>
      <c r="BO294" s="18">
        <v>0</v>
      </c>
      <c r="BP294" s="18">
        <v>0</v>
      </c>
      <c r="BQ294" s="64">
        <v>1263.7699999999998</v>
      </c>
      <c r="BR294" s="18">
        <v>1263.7700000000002</v>
      </c>
      <c r="BS294" s="729">
        <v>0.15973509122039897</v>
      </c>
      <c r="BT294" s="17">
        <v>0</v>
      </c>
      <c r="BU294" s="17">
        <v>0</v>
      </c>
      <c r="BV294" s="17">
        <v>0</v>
      </c>
      <c r="BW294" s="17">
        <v>0</v>
      </c>
      <c r="BX294" s="17">
        <v>0</v>
      </c>
      <c r="BY294" s="17">
        <v>0</v>
      </c>
      <c r="BZ294" s="17">
        <v>0</v>
      </c>
      <c r="CA294" s="17">
        <v>0</v>
      </c>
      <c r="CB294" s="17">
        <v>0</v>
      </c>
      <c r="CC294" s="17">
        <v>0</v>
      </c>
      <c r="CD294" s="17">
        <v>0</v>
      </c>
      <c r="CE294" s="17">
        <v>0</v>
      </c>
      <c r="CF294" s="17">
        <v>0</v>
      </c>
      <c r="CG294" s="17">
        <v>0</v>
      </c>
      <c r="CH294" s="17">
        <v>0</v>
      </c>
      <c r="CI294" s="17">
        <v>0</v>
      </c>
      <c r="CJ294" s="17">
        <v>0</v>
      </c>
      <c r="CK294" s="17">
        <v>0</v>
      </c>
      <c r="CL294" s="702">
        <v>1427178.1487999998</v>
      </c>
      <c r="CM294" s="702">
        <v>1427178.1488000003</v>
      </c>
      <c r="CN294" s="702">
        <v>56285.627999999997</v>
      </c>
      <c r="CO294" s="702">
        <v>56285.627999999997</v>
      </c>
      <c r="CP294" s="702">
        <v>0</v>
      </c>
      <c r="CQ294" s="702">
        <v>0</v>
      </c>
      <c r="CR294" s="704">
        <v>1483463.7767999999</v>
      </c>
      <c r="CS294" s="703">
        <v>1483463.7768000003</v>
      </c>
      <c r="CT294" s="23">
        <v>1</v>
      </c>
      <c r="CU294" s="23">
        <v>10</v>
      </c>
      <c r="CV294" s="23" t="s">
        <v>305</v>
      </c>
      <c r="CW294" s="23">
        <v>10</v>
      </c>
      <c r="CX294" s="23">
        <v>60</v>
      </c>
      <c r="CY294" s="23">
        <v>0</v>
      </c>
      <c r="CZ294" s="23">
        <v>0</v>
      </c>
      <c r="DA294" s="23" t="s">
        <v>905</v>
      </c>
      <c r="DB294" s="728">
        <v>31093513.969999999</v>
      </c>
      <c r="DC294" s="10"/>
      <c r="DD294" s="692">
        <v>7.9116616789999998</v>
      </c>
      <c r="DE294" s="120"/>
      <c r="DF294" s="120"/>
      <c r="DG294" s="120"/>
      <c r="DH294" s="140"/>
      <c r="DI294" s="140"/>
      <c r="DJ294" s="140"/>
      <c r="DK294" s="140"/>
      <c r="DL294" s="548" t="s">
        <v>56</v>
      </c>
      <c r="DM294" s="548" t="s">
        <v>56</v>
      </c>
      <c r="DN294" s="203" t="s">
        <v>55</v>
      </c>
      <c r="DO294" s="700" t="s">
        <v>56</v>
      </c>
      <c r="DP294" s="713" t="s">
        <v>56</v>
      </c>
      <c r="DQ294" s="548" t="s">
        <v>56</v>
      </c>
      <c r="DR294" s="673" t="s">
        <v>56</v>
      </c>
      <c r="DS294" s="203" t="s">
        <v>56</v>
      </c>
      <c r="DT294" s="1160" t="s">
        <v>56</v>
      </c>
      <c r="DU294" s="711">
        <v>9.1202398800599696</v>
      </c>
      <c r="DV294" s="711">
        <v>80.163810282644405</v>
      </c>
      <c r="DW294" s="711">
        <v>9.1385256814999298</v>
      </c>
      <c r="DX294" s="711">
        <v>78.86583030639099</v>
      </c>
      <c r="DY294" s="710">
        <v>4.3178410794602697E-2</v>
      </c>
      <c r="DZ294" s="710">
        <v>0.51892495799280181</v>
      </c>
      <c r="EA294" s="710">
        <v>4.3158308427407498E-2</v>
      </c>
      <c r="EB294" s="710">
        <v>0.52176630223505582</v>
      </c>
      <c r="EC294" s="236"/>
      <c r="ED294" s="49"/>
      <c r="EE294" s="232"/>
      <c r="EF294" s="700">
        <v>1437</v>
      </c>
      <c r="EG294" s="712">
        <v>39013.666666666664</v>
      </c>
      <c r="EH294" s="44"/>
    </row>
    <row r="295" spans="1:138" ht="41.25" customHeight="1" x14ac:dyDescent="0.25">
      <c r="A295" s="871" t="s">
        <v>49</v>
      </c>
      <c r="B295" s="656" t="s">
        <v>50</v>
      </c>
      <c r="C295" s="656" t="s">
        <v>51</v>
      </c>
      <c r="D295" s="691" t="s">
        <v>1177</v>
      </c>
      <c r="E295" s="656" t="s">
        <v>305</v>
      </c>
      <c r="F295" s="656" t="s">
        <v>1181</v>
      </c>
      <c r="G295" s="901" t="s">
        <v>1179</v>
      </c>
      <c r="H295" s="897" t="s">
        <v>55</v>
      </c>
      <c r="I295" s="17" t="s">
        <v>866</v>
      </c>
      <c r="J295" s="64">
        <v>13.8</v>
      </c>
      <c r="K295" s="665">
        <v>12.30968508939201</v>
      </c>
      <c r="L295" s="665">
        <v>27.829924184538001</v>
      </c>
      <c r="M295" s="64">
        <v>2122</v>
      </c>
      <c r="N295" s="726">
        <v>26208732.309999999</v>
      </c>
      <c r="O295" s="548" t="s">
        <v>874</v>
      </c>
      <c r="P295" s="909">
        <v>6.6687420189999997</v>
      </c>
      <c r="Q295" s="203" t="s">
        <v>57</v>
      </c>
      <c r="R295" s="205" t="s">
        <v>57</v>
      </c>
      <c r="S295" s="490">
        <v>0</v>
      </c>
      <c r="T295" s="18">
        <v>0</v>
      </c>
      <c r="U295" s="548">
        <v>0</v>
      </c>
      <c r="V295" s="18">
        <v>0</v>
      </c>
      <c r="W295" s="64">
        <v>1</v>
      </c>
      <c r="X295" s="18">
        <v>1</v>
      </c>
      <c r="Y295" s="18">
        <v>0</v>
      </c>
      <c r="Z295" s="18">
        <v>0</v>
      </c>
      <c r="AA295" s="18">
        <v>0</v>
      </c>
      <c r="AB295" s="18">
        <v>0</v>
      </c>
      <c r="AC295" s="18">
        <v>0</v>
      </c>
      <c r="AD295" s="18">
        <v>0</v>
      </c>
      <c r="AE295" s="18">
        <v>0</v>
      </c>
      <c r="AF295" s="18">
        <v>0</v>
      </c>
      <c r="AG295" s="64">
        <v>1</v>
      </c>
      <c r="AH295" s="18">
        <v>1</v>
      </c>
      <c r="AI295" s="64">
        <v>0</v>
      </c>
      <c r="AJ295" s="18">
        <v>0</v>
      </c>
      <c r="AK295" s="18">
        <v>99</v>
      </c>
      <c r="AL295" s="64">
        <v>98</v>
      </c>
      <c r="AM295" s="18">
        <v>2</v>
      </c>
      <c r="AN295" s="18">
        <v>2</v>
      </c>
      <c r="AO295" s="18">
        <v>0</v>
      </c>
      <c r="AP295" s="64">
        <v>0</v>
      </c>
      <c r="AQ295" s="64">
        <v>103</v>
      </c>
      <c r="AR295" s="11">
        <v>102</v>
      </c>
      <c r="AS295" s="17">
        <v>0</v>
      </c>
      <c r="AT295" s="490">
        <v>0</v>
      </c>
      <c r="AU295" s="64">
        <v>0</v>
      </c>
      <c r="AV295" s="18">
        <v>0</v>
      </c>
      <c r="AW295" s="64">
        <v>17.600000000000001</v>
      </c>
      <c r="AX295" s="18">
        <v>17.600000000000001</v>
      </c>
      <c r="AY295" s="17">
        <v>0</v>
      </c>
      <c r="AZ295" s="490">
        <v>0</v>
      </c>
      <c r="BA295" s="17">
        <v>0</v>
      </c>
      <c r="BB295" s="18">
        <v>0</v>
      </c>
      <c r="BC295" s="17">
        <v>0</v>
      </c>
      <c r="BD295" s="18">
        <v>0</v>
      </c>
      <c r="BE295" s="17">
        <v>0</v>
      </c>
      <c r="BF295" s="18">
        <v>0</v>
      </c>
      <c r="BG295" s="17">
        <v>250</v>
      </c>
      <c r="BH295" s="18">
        <v>250</v>
      </c>
      <c r="BI295" s="17">
        <v>0</v>
      </c>
      <c r="BJ295" s="18">
        <v>0</v>
      </c>
      <c r="BK295" s="17">
        <v>922.05000000000007</v>
      </c>
      <c r="BL295" s="17">
        <v>909.25000000000011</v>
      </c>
      <c r="BM295" s="17">
        <v>31.1</v>
      </c>
      <c r="BN295" s="17">
        <v>31.1</v>
      </c>
      <c r="BO295" s="18">
        <v>0</v>
      </c>
      <c r="BP295" s="18">
        <v>0</v>
      </c>
      <c r="BQ295" s="64">
        <v>1220.75</v>
      </c>
      <c r="BR295" s="18">
        <v>1207.95</v>
      </c>
      <c r="BS295" s="729">
        <v>0.18305551429669123</v>
      </c>
      <c r="BT295" s="17">
        <v>0</v>
      </c>
      <c r="BU295" s="17">
        <v>0</v>
      </c>
      <c r="BV295" s="17">
        <v>0</v>
      </c>
      <c r="BW295" s="17">
        <v>0</v>
      </c>
      <c r="BX295" s="17">
        <v>0</v>
      </c>
      <c r="BY295" s="17">
        <v>0</v>
      </c>
      <c r="BZ295" s="17">
        <v>0</v>
      </c>
      <c r="CA295" s="17">
        <v>0</v>
      </c>
      <c r="CB295" s="17">
        <v>0</v>
      </c>
      <c r="CC295" s="17">
        <v>0</v>
      </c>
      <c r="CD295" s="17">
        <v>0</v>
      </c>
      <c r="CE295" s="17">
        <v>0</v>
      </c>
      <c r="CF295" s="17">
        <v>0</v>
      </c>
      <c r="CG295" s="17">
        <v>0</v>
      </c>
      <c r="CH295" s="17">
        <v>1261440</v>
      </c>
      <c r="CI295" s="17">
        <v>1261440</v>
      </c>
      <c r="CJ295" s="17">
        <v>0</v>
      </c>
      <c r="CK295" s="17">
        <v>0</v>
      </c>
      <c r="CL295" s="702">
        <v>1082339.172</v>
      </c>
      <c r="CM295" s="702">
        <v>1067314.0200000003</v>
      </c>
      <c r="CN295" s="702">
        <v>36506.424000000006</v>
      </c>
      <c r="CO295" s="702">
        <v>36506.424000000006</v>
      </c>
      <c r="CP295" s="702">
        <v>0</v>
      </c>
      <c r="CQ295" s="702">
        <v>0</v>
      </c>
      <c r="CR295" s="704">
        <v>2380285.5960000004</v>
      </c>
      <c r="CS295" s="703">
        <v>2365260.4440000006</v>
      </c>
      <c r="CT295" s="23" t="s">
        <v>56</v>
      </c>
      <c r="CU295" s="23" t="s">
        <v>56</v>
      </c>
      <c r="CV295" s="23" t="s">
        <v>56</v>
      </c>
      <c r="CW295" s="23" t="s">
        <v>56</v>
      </c>
      <c r="CX295" s="23" t="s">
        <v>56</v>
      </c>
      <c r="CY295" s="23" t="s">
        <v>56</v>
      </c>
      <c r="CZ295" s="23" t="s">
        <v>56</v>
      </c>
      <c r="DA295" s="23" t="s">
        <v>56</v>
      </c>
      <c r="DB295" s="728">
        <v>26208732.309999999</v>
      </c>
      <c r="DC295" s="10"/>
      <c r="DD295" s="692">
        <v>6.6687420189999997</v>
      </c>
      <c r="DE295" s="120"/>
      <c r="DF295" s="120"/>
      <c r="DG295" s="120"/>
      <c r="DH295" s="140"/>
      <c r="DI295" s="140"/>
      <c r="DJ295" s="140"/>
      <c r="DK295" s="140"/>
      <c r="DL295" s="548" t="s">
        <v>56</v>
      </c>
      <c r="DM295" s="548" t="s">
        <v>56</v>
      </c>
      <c r="DN295" s="203" t="s">
        <v>55</v>
      </c>
      <c r="DO295" s="700" t="s">
        <v>56</v>
      </c>
      <c r="DP295" s="713" t="s">
        <v>56</v>
      </c>
      <c r="DQ295" s="548" t="s">
        <v>56</v>
      </c>
      <c r="DR295" s="673" t="s">
        <v>56</v>
      </c>
      <c r="DS295" s="203" t="s">
        <v>56</v>
      </c>
      <c r="DT295" s="1160" t="s">
        <v>56</v>
      </c>
      <c r="DU295" s="711">
        <v>102.3353919239905</v>
      </c>
      <c r="DV295" s="711">
        <v>0.94496203096232989</v>
      </c>
      <c r="DW295" s="711">
        <v>94.131566154980902</v>
      </c>
      <c r="DX295" s="711">
        <v>9.1505812938159323</v>
      </c>
      <c r="DY295" s="710">
        <v>1.7472684085510688</v>
      </c>
      <c r="DZ295" s="710">
        <v>-0.50383783819874628</v>
      </c>
      <c r="EA295" s="710">
        <v>1.6717079342306</v>
      </c>
      <c r="EB295" s="710">
        <v>-0.42825966453909636</v>
      </c>
      <c r="EC295" s="236"/>
      <c r="ED295" s="49"/>
      <c r="EE295" s="232"/>
      <c r="EF295" s="700">
        <v>86144</v>
      </c>
      <c r="EG295" s="712">
        <v>19785</v>
      </c>
      <c r="EH295" s="44"/>
    </row>
    <row r="296" spans="1:138" ht="41.25" customHeight="1" x14ac:dyDescent="0.25">
      <c r="A296" s="871" t="s">
        <v>49</v>
      </c>
      <c r="B296" s="656" t="s">
        <v>50</v>
      </c>
      <c r="C296" s="656" t="s">
        <v>51</v>
      </c>
      <c r="D296" s="691" t="s">
        <v>1177</v>
      </c>
      <c r="E296" s="656" t="s">
        <v>305</v>
      </c>
      <c r="F296" s="656" t="s">
        <v>1182</v>
      </c>
      <c r="G296" s="901" t="s">
        <v>1179</v>
      </c>
      <c r="H296" s="897" t="s">
        <v>55</v>
      </c>
      <c r="I296" s="17" t="s">
        <v>866</v>
      </c>
      <c r="J296" s="64">
        <v>13.8</v>
      </c>
      <c r="K296" s="665">
        <v>11.640420657347397</v>
      </c>
      <c r="L296" s="665">
        <v>31.232765086551002</v>
      </c>
      <c r="M296" s="64">
        <v>1412</v>
      </c>
      <c r="N296" s="726">
        <v>24423908.25</v>
      </c>
      <c r="O296" s="548" t="s">
        <v>874</v>
      </c>
      <c r="P296" s="909">
        <v>6.2145982980000003</v>
      </c>
      <c r="Q296" s="203" t="s">
        <v>57</v>
      </c>
      <c r="R296" s="205" t="s">
        <v>57</v>
      </c>
      <c r="S296" s="490">
        <v>0</v>
      </c>
      <c r="T296" s="18">
        <v>0</v>
      </c>
      <c r="U296" s="548">
        <v>0</v>
      </c>
      <c r="V296" s="18">
        <v>0</v>
      </c>
      <c r="W296" s="64">
        <v>1</v>
      </c>
      <c r="X296" s="18">
        <v>1</v>
      </c>
      <c r="Y296" s="18">
        <v>0</v>
      </c>
      <c r="Z296" s="18">
        <v>0</v>
      </c>
      <c r="AA296" s="18">
        <v>0</v>
      </c>
      <c r="AB296" s="18">
        <v>0</v>
      </c>
      <c r="AC296" s="18">
        <v>0</v>
      </c>
      <c r="AD296" s="18">
        <v>0</v>
      </c>
      <c r="AE296" s="18">
        <v>0</v>
      </c>
      <c r="AF296" s="18">
        <v>0</v>
      </c>
      <c r="AG296" s="64">
        <v>0</v>
      </c>
      <c r="AH296" s="18">
        <v>0</v>
      </c>
      <c r="AI296" s="64">
        <v>0</v>
      </c>
      <c r="AJ296" s="18">
        <v>0</v>
      </c>
      <c r="AK296" s="18">
        <v>66</v>
      </c>
      <c r="AL296" s="64">
        <v>66</v>
      </c>
      <c r="AM296" s="18">
        <v>4</v>
      </c>
      <c r="AN296" s="18">
        <v>2</v>
      </c>
      <c r="AO296" s="18">
        <v>0</v>
      </c>
      <c r="AP296" s="64">
        <v>0</v>
      </c>
      <c r="AQ296" s="64">
        <v>71</v>
      </c>
      <c r="AR296" s="11">
        <v>69</v>
      </c>
      <c r="AS296" s="17">
        <v>0</v>
      </c>
      <c r="AT296" s="490">
        <v>0</v>
      </c>
      <c r="AU296" s="64">
        <v>0</v>
      </c>
      <c r="AV296" s="18">
        <v>0</v>
      </c>
      <c r="AW296" s="64">
        <v>5</v>
      </c>
      <c r="AX296" s="18">
        <v>5</v>
      </c>
      <c r="AY296" s="17">
        <v>0</v>
      </c>
      <c r="AZ296" s="490">
        <v>0</v>
      </c>
      <c r="BA296" s="17">
        <v>0</v>
      </c>
      <c r="BB296" s="18">
        <v>0</v>
      </c>
      <c r="BC296" s="17">
        <v>0</v>
      </c>
      <c r="BD296" s="18">
        <v>0</v>
      </c>
      <c r="BE296" s="17">
        <v>0</v>
      </c>
      <c r="BF296" s="18">
        <v>0</v>
      </c>
      <c r="BG296" s="17">
        <v>0</v>
      </c>
      <c r="BH296" s="18">
        <v>0</v>
      </c>
      <c r="BI296" s="17">
        <v>0</v>
      </c>
      <c r="BJ296" s="18">
        <v>0</v>
      </c>
      <c r="BK296" s="17">
        <v>1850.7289999999987</v>
      </c>
      <c r="BL296" s="17">
        <v>1850.7290000000003</v>
      </c>
      <c r="BM296" s="17">
        <v>64.2</v>
      </c>
      <c r="BN296" s="17">
        <v>36.6</v>
      </c>
      <c r="BO296" s="18">
        <v>0</v>
      </c>
      <c r="BP296" s="18">
        <v>0</v>
      </c>
      <c r="BQ296" s="64">
        <v>1919.9289999999987</v>
      </c>
      <c r="BR296" s="18">
        <v>1892.3290000000002</v>
      </c>
      <c r="BS296" s="729">
        <v>0.30893855208917936</v>
      </c>
      <c r="BT296" s="17">
        <v>0</v>
      </c>
      <c r="BU296" s="17">
        <v>0</v>
      </c>
      <c r="BV296" s="17">
        <v>0</v>
      </c>
      <c r="BW296" s="17">
        <v>0</v>
      </c>
      <c r="BX296" s="17">
        <v>0</v>
      </c>
      <c r="BY296" s="17">
        <v>0</v>
      </c>
      <c r="BZ296" s="17">
        <v>0</v>
      </c>
      <c r="CA296" s="17">
        <v>0</v>
      </c>
      <c r="CB296" s="17">
        <v>0</v>
      </c>
      <c r="CC296" s="17">
        <v>0</v>
      </c>
      <c r="CD296" s="17">
        <v>0</v>
      </c>
      <c r="CE296" s="17">
        <v>0</v>
      </c>
      <c r="CF296" s="17">
        <v>0</v>
      </c>
      <c r="CG296" s="17">
        <v>0</v>
      </c>
      <c r="CH296" s="17">
        <v>0</v>
      </c>
      <c r="CI296" s="17">
        <v>0</v>
      </c>
      <c r="CJ296" s="17">
        <v>0</v>
      </c>
      <c r="CK296" s="17">
        <v>0</v>
      </c>
      <c r="CL296" s="702">
        <v>2172459.7293599988</v>
      </c>
      <c r="CM296" s="702">
        <v>2172459.7293600002</v>
      </c>
      <c r="CN296" s="702">
        <v>75360.528000000006</v>
      </c>
      <c r="CO296" s="702">
        <v>42962.544000000009</v>
      </c>
      <c r="CP296" s="702">
        <v>0</v>
      </c>
      <c r="CQ296" s="702">
        <v>0</v>
      </c>
      <c r="CR296" s="704">
        <v>2247820.2573599988</v>
      </c>
      <c r="CS296" s="703">
        <v>2215422.2733600005</v>
      </c>
      <c r="CT296" s="23">
        <v>1</v>
      </c>
      <c r="CU296" s="23">
        <v>4</v>
      </c>
      <c r="CV296" s="23" t="s">
        <v>327</v>
      </c>
      <c r="CW296" s="23">
        <v>4</v>
      </c>
      <c r="CX296" s="23">
        <v>24</v>
      </c>
      <c r="CY296" s="23">
        <v>0</v>
      </c>
      <c r="CZ296" s="23">
        <v>0</v>
      </c>
      <c r="DA296" s="23" t="s">
        <v>905</v>
      </c>
      <c r="DB296" s="728">
        <v>24423908.25</v>
      </c>
      <c r="DC296" s="10"/>
      <c r="DD296" s="692">
        <v>6.2145982980000003</v>
      </c>
      <c r="DE296" s="120"/>
      <c r="DF296" s="120"/>
      <c r="DG296" s="120"/>
      <c r="DH296" s="140"/>
      <c r="DI296" s="140"/>
      <c r="DJ296" s="140"/>
      <c r="DK296" s="140"/>
      <c r="DL296" s="548" t="s">
        <v>56</v>
      </c>
      <c r="DM296" s="548" t="s">
        <v>56</v>
      </c>
      <c r="DN296" s="203" t="s">
        <v>55</v>
      </c>
      <c r="DO296" s="700" t="s">
        <v>56</v>
      </c>
      <c r="DP296" s="713" t="s">
        <v>56</v>
      </c>
      <c r="DQ296" s="548" t="s">
        <v>56</v>
      </c>
      <c r="DR296" s="673" t="s">
        <v>56</v>
      </c>
      <c r="DS296" s="203" t="s">
        <v>56</v>
      </c>
      <c r="DT296" s="1160" t="s">
        <v>56</v>
      </c>
      <c r="DU296" s="711">
        <v>63.216065013839142</v>
      </c>
      <c r="DV296" s="711">
        <v>299.08938736478331</v>
      </c>
      <c r="DW296" s="711">
        <v>63.430867375331403</v>
      </c>
      <c r="DX296" s="711">
        <v>282.4366612068651</v>
      </c>
      <c r="DY296" s="710">
        <v>0.33849596607973698</v>
      </c>
      <c r="DZ296" s="710">
        <v>0.70441104091254225</v>
      </c>
      <c r="EA296" s="710">
        <v>0.33858799414242202</v>
      </c>
      <c r="EB296" s="710">
        <v>0.65194559527120099</v>
      </c>
      <c r="EC296" s="236"/>
      <c r="ED296" s="49"/>
      <c r="EE296" s="232"/>
      <c r="EF296" s="700">
        <v>0</v>
      </c>
      <c r="EG296" s="712">
        <v>397180.33333333331</v>
      </c>
      <c r="EH296" s="44"/>
    </row>
    <row r="297" spans="1:138" ht="41.25" customHeight="1" x14ac:dyDescent="0.25">
      <c r="A297" s="871" t="s">
        <v>49</v>
      </c>
      <c r="B297" s="656" t="s">
        <v>50</v>
      </c>
      <c r="C297" s="656" t="s">
        <v>51</v>
      </c>
      <c r="D297" s="691" t="s">
        <v>304</v>
      </c>
      <c r="E297" s="656" t="s">
        <v>305</v>
      </c>
      <c r="F297" s="656" t="s">
        <v>1183</v>
      </c>
      <c r="G297" s="901" t="s">
        <v>305</v>
      </c>
      <c r="H297" s="897" t="s">
        <v>55</v>
      </c>
      <c r="I297" s="17" t="s">
        <v>866</v>
      </c>
      <c r="J297" s="64">
        <v>13.8</v>
      </c>
      <c r="K297" s="665">
        <v>12.668219606558768</v>
      </c>
      <c r="L297" s="665">
        <v>15.577651482750001</v>
      </c>
      <c r="M297" s="64">
        <v>1806</v>
      </c>
      <c r="N297" s="726">
        <v>38201810.649999999</v>
      </c>
      <c r="O297" s="548" t="s">
        <v>874</v>
      </c>
      <c r="P297" s="909">
        <v>9.7203488060000005</v>
      </c>
      <c r="Q297" s="203" t="s">
        <v>57</v>
      </c>
      <c r="R297" s="205" t="s">
        <v>57</v>
      </c>
      <c r="S297" s="490">
        <v>0</v>
      </c>
      <c r="T297" s="18">
        <v>0</v>
      </c>
      <c r="U297" s="548">
        <v>0</v>
      </c>
      <c r="V297" s="18">
        <v>0</v>
      </c>
      <c r="W297" s="64">
        <v>0</v>
      </c>
      <c r="X297" s="18">
        <v>0</v>
      </c>
      <c r="Y297" s="18">
        <v>0</v>
      </c>
      <c r="Z297" s="18">
        <v>0</v>
      </c>
      <c r="AA297" s="18">
        <v>0</v>
      </c>
      <c r="AB297" s="18">
        <v>0</v>
      </c>
      <c r="AC297" s="18">
        <v>0</v>
      </c>
      <c r="AD297" s="18">
        <v>0</v>
      </c>
      <c r="AE297" s="18">
        <v>0</v>
      </c>
      <c r="AF297" s="18">
        <v>0</v>
      </c>
      <c r="AG297" s="64">
        <v>1</v>
      </c>
      <c r="AH297" s="18">
        <v>1</v>
      </c>
      <c r="AI297" s="64">
        <v>0</v>
      </c>
      <c r="AJ297" s="18">
        <v>0</v>
      </c>
      <c r="AK297" s="18">
        <v>43</v>
      </c>
      <c r="AL297" s="64">
        <v>42</v>
      </c>
      <c r="AM297" s="18">
        <v>0</v>
      </c>
      <c r="AN297" s="18" t="s">
        <v>58</v>
      </c>
      <c r="AO297" s="18">
        <v>0</v>
      </c>
      <c r="AP297" s="64">
        <v>0</v>
      </c>
      <c r="AQ297" s="64">
        <v>44</v>
      </c>
      <c r="AR297" s="11">
        <v>43</v>
      </c>
      <c r="AS297" s="17">
        <v>0</v>
      </c>
      <c r="AT297" s="490">
        <v>0</v>
      </c>
      <c r="AU297" s="64">
        <v>0</v>
      </c>
      <c r="AV297" s="18">
        <v>0</v>
      </c>
      <c r="AW297" s="64">
        <v>0</v>
      </c>
      <c r="AX297" s="18">
        <v>0</v>
      </c>
      <c r="AY297" s="17">
        <v>0</v>
      </c>
      <c r="AZ297" s="490">
        <v>0</v>
      </c>
      <c r="BA297" s="17">
        <v>0</v>
      </c>
      <c r="BB297" s="18">
        <v>0</v>
      </c>
      <c r="BC297" s="17">
        <v>0</v>
      </c>
      <c r="BD297" s="18">
        <v>0</v>
      </c>
      <c r="BE297" s="17">
        <v>0</v>
      </c>
      <c r="BF297" s="18">
        <v>0</v>
      </c>
      <c r="BG297" s="17">
        <v>75</v>
      </c>
      <c r="BH297" s="18">
        <v>75</v>
      </c>
      <c r="BI297" s="17">
        <v>0</v>
      </c>
      <c r="BJ297" s="18">
        <v>0</v>
      </c>
      <c r="BK297" s="17">
        <v>704.65999999999974</v>
      </c>
      <c r="BL297" s="17">
        <v>694.66</v>
      </c>
      <c r="BM297" s="17">
        <v>0</v>
      </c>
      <c r="BN297" s="17" t="s">
        <v>58</v>
      </c>
      <c r="BO297" s="18">
        <v>0</v>
      </c>
      <c r="BP297" s="18">
        <v>0</v>
      </c>
      <c r="BQ297" s="64">
        <v>779.65999999999974</v>
      </c>
      <c r="BR297" s="18">
        <v>769.66</v>
      </c>
      <c r="BS297" s="729">
        <v>8.0209055823052905E-2</v>
      </c>
      <c r="BT297" s="17">
        <v>0</v>
      </c>
      <c r="BU297" s="17">
        <v>0</v>
      </c>
      <c r="BV297" s="17">
        <v>0</v>
      </c>
      <c r="BW297" s="17">
        <v>0</v>
      </c>
      <c r="BX297" s="17">
        <v>0</v>
      </c>
      <c r="BY297" s="17">
        <v>0</v>
      </c>
      <c r="BZ297" s="17">
        <v>0</v>
      </c>
      <c r="CA297" s="17">
        <v>0</v>
      </c>
      <c r="CB297" s="17">
        <v>0</v>
      </c>
      <c r="CC297" s="17">
        <v>0</v>
      </c>
      <c r="CD297" s="17">
        <v>0</v>
      </c>
      <c r="CE297" s="17">
        <v>0</v>
      </c>
      <c r="CF297" s="17">
        <v>0</v>
      </c>
      <c r="CG297" s="17">
        <v>0</v>
      </c>
      <c r="CH297" s="17">
        <v>378431.99999999994</v>
      </c>
      <c r="CI297" s="17">
        <v>378431.99999999994</v>
      </c>
      <c r="CJ297" s="17">
        <v>0</v>
      </c>
      <c r="CK297" s="17">
        <v>0</v>
      </c>
      <c r="CL297" s="702">
        <v>827158.09439999983</v>
      </c>
      <c r="CM297" s="702">
        <v>815419.69440000004</v>
      </c>
      <c r="CN297" s="702">
        <v>0</v>
      </c>
      <c r="CO297" s="702">
        <v>0</v>
      </c>
      <c r="CP297" s="702">
        <v>0</v>
      </c>
      <c r="CQ297" s="702">
        <v>0</v>
      </c>
      <c r="CR297" s="704">
        <v>1205590.0943999998</v>
      </c>
      <c r="CS297" s="703">
        <v>1193851.6943999999</v>
      </c>
      <c r="CT297" s="23">
        <v>3</v>
      </c>
      <c r="CU297" s="23">
        <v>18</v>
      </c>
      <c r="CV297" s="23" t="s">
        <v>1184</v>
      </c>
      <c r="CW297" s="23">
        <v>14</v>
      </c>
      <c r="CX297" s="23">
        <v>84</v>
      </c>
      <c r="CY297" s="23">
        <v>4</v>
      </c>
      <c r="CZ297" s="23">
        <v>0</v>
      </c>
      <c r="DA297" s="23" t="s">
        <v>956</v>
      </c>
      <c r="DB297" s="728">
        <v>38201810.649999999</v>
      </c>
      <c r="DC297" s="10"/>
      <c r="DD297" s="692">
        <v>9.7203488060000005</v>
      </c>
      <c r="DE297" s="120"/>
      <c r="DF297" s="120"/>
      <c r="DG297" s="120"/>
      <c r="DH297" s="140"/>
      <c r="DI297" s="140"/>
      <c r="DJ297" s="140"/>
      <c r="DK297" s="140"/>
      <c r="DL297" s="548" t="s">
        <v>56</v>
      </c>
      <c r="DM297" s="548" t="s">
        <v>56</v>
      </c>
      <c r="DN297" s="203" t="s">
        <v>55</v>
      </c>
      <c r="DO297" s="700" t="s">
        <v>56</v>
      </c>
      <c r="DP297" s="713" t="s">
        <v>56</v>
      </c>
      <c r="DQ297" s="548" t="s">
        <v>56</v>
      </c>
      <c r="DR297" s="673" t="s">
        <v>56</v>
      </c>
      <c r="DS297" s="203" t="s">
        <v>56</v>
      </c>
      <c r="DT297" s="1160" t="s">
        <v>56</v>
      </c>
      <c r="DU297" s="711">
        <v>15.309717749573755</v>
      </c>
      <c r="DV297" s="711">
        <v>29.916657905620475</v>
      </c>
      <c r="DW297" s="711">
        <v>15.409604239223</v>
      </c>
      <c r="DX297" s="711">
        <v>23.905560310359334</v>
      </c>
      <c r="DY297" s="710">
        <v>0.27959840878954295</v>
      </c>
      <c r="DZ297" s="710">
        <v>6.7486246873422473E-2</v>
      </c>
      <c r="EA297" s="710">
        <v>0.27920522058508901</v>
      </c>
      <c r="EB297" s="710">
        <v>-4.2695221687558599E-2</v>
      </c>
      <c r="EC297" s="236"/>
      <c r="ED297" s="49"/>
      <c r="EE297" s="232"/>
      <c r="EF297" s="700">
        <v>19296</v>
      </c>
      <c r="EG297" s="712">
        <v>-6052</v>
      </c>
      <c r="EH297" s="44"/>
    </row>
    <row r="298" spans="1:138" ht="41.25" customHeight="1" x14ac:dyDescent="0.25">
      <c r="A298" s="871" t="s">
        <v>49</v>
      </c>
      <c r="B298" s="656" t="s">
        <v>50</v>
      </c>
      <c r="C298" s="656" t="s">
        <v>51</v>
      </c>
      <c r="D298" s="691" t="s">
        <v>304</v>
      </c>
      <c r="E298" s="656" t="s">
        <v>305</v>
      </c>
      <c r="F298" s="656" t="s">
        <v>1185</v>
      </c>
      <c r="G298" s="901" t="s">
        <v>305</v>
      </c>
      <c r="H298" s="897" t="s">
        <v>55</v>
      </c>
      <c r="I298" s="17" t="s">
        <v>866</v>
      </c>
      <c r="J298" s="64">
        <v>13.8</v>
      </c>
      <c r="K298" s="665">
        <v>10.158477986391464</v>
      </c>
      <c r="L298" s="665">
        <v>33.693181748099995</v>
      </c>
      <c r="M298" s="64">
        <v>2363</v>
      </c>
      <c r="N298" s="726">
        <v>33817719.120000005</v>
      </c>
      <c r="O298" s="548" t="s">
        <v>874</v>
      </c>
      <c r="P298" s="909">
        <v>8.6048284119999998</v>
      </c>
      <c r="Q298" s="203" t="s">
        <v>57</v>
      </c>
      <c r="R298" s="205" t="s">
        <v>57</v>
      </c>
      <c r="S298" s="490">
        <v>0</v>
      </c>
      <c r="T298" s="18">
        <v>0</v>
      </c>
      <c r="U298" s="548">
        <v>0</v>
      </c>
      <c r="V298" s="18">
        <v>0</v>
      </c>
      <c r="W298" s="64">
        <v>0</v>
      </c>
      <c r="X298" s="18">
        <v>0</v>
      </c>
      <c r="Y298" s="18">
        <v>0</v>
      </c>
      <c r="Z298" s="18">
        <v>0</v>
      </c>
      <c r="AA298" s="18">
        <v>0</v>
      </c>
      <c r="AB298" s="18">
        <v>0</v>
      </c>
      <c r="AC298" s="18">
        <v>0</v>
      </c>
      <c r="AD298" s="18">
        <v>0</v>
      </c>
      <c r="AE298" s="18">
        <v>0</v>
      </c>
      <c r="AF298" s="18">
        <v>0</v>
      </c>
      <c r="AG298" s="64">
        <v>0</v>
      </c>
      <c r="AH298" s="18">
        <v>0</v>
      </c>
      <c r="AI298" s="64">
        <v>0</v>
      </c>
      <c r="AJ298" s="18">
        <v>0</v>
      </c>
      <c r="AK298" s="18">
        <v>127</v>
      </c>
      <c r="AL298" s="64">
        <v>127</v>
      </c>
      <c r="AM298" s="18">
        <v>6</v>
      </c>
      <c r="AN298" s="18">
        <v>6</v>
      </c>
      <c r="AO298" s="18">
        <v>0</v>
      </c>
      <c r="AP298" s="64">
        <v>0</v>
      </c>
      <c r="AQ298" s="64">
        <v>133</v>
      </c>
      <c r="AR298" s="11">
        <v>133</v>
      </c>
      <c r="AS298" s="17">
        <v>0</v>
      </c>
      <c r="AT298" s="490">
        <v>0</v>
      </c>
      <c r="AU298" s="64">
        <v>0</v>
      </c>
      <c r="AV298" s="18">
        <v>0</v>
      </c>
      <c r="AW298" s="64">
        <v>0</v>
      </c>
      <c r="AX298" s="18">
        <v>0</v>
      </c>
      <c r="AY298" s="17">
        <v>0</v>
      </c>
      <c r="AZ298" s="490">
        <v>0</v>
      </c>
      <c r="BA298" s="17">
        <v>0</v>
      </c>
      <c r="BB298" s="18">
        <v>0</v>
      </c>
      <c r="BC298" s="17">
        <v>0</v>
      </c>
      <c r="BD298" s="18">
        <v>0</v>
      </c>
      <c r="BE298" s="17">
        <v>0</v>
      </c>
      <c r="BF298" s="18">
        <v>0</v>
      </c>
      <c r="BG298" s="17">
        <v>0</v>
      </c>
      <c r="BH298" s="18">
        <v>0</v>
      </c>
      <c r="BI298" s="17">
        <v>0</v>
      </c>
      <c r="BJ298" s="18">
        <v>0</v>
      </c>
      <c r="BK298" s="17">
        <v>1071.585</v>
      </c>
      <c r="BL298" s="17">
        <v>1071.5850000000003</v>
      </c>
      <c r="BM298" s="17">
        <v>52.519999999999996</v>
      </c>
      <c r="BN298" s="17">
        <v>52.519999999999996</v>
      </c>
      <c r="BO298" s="18">
        <v>0</v>
      </c>
      <c r="BP298" s="18">
        <v>0</v>
      </c>
      <c r="BQ298" s="64">
        <v>1124.105</v>
      </c>
      <c r="BR298" s="18">
        <v>1124.1050000000002</v>
      </c>
      <c r="BS298" s="729">
        <v>0.13063653871730452</v>
      </c>
      <c r="BT298" s="17">
        <v>0</v>
      </c>
      <c r="BU298" s="17">
        <v>0</v>
      </c>
      <c r="BV298" s="17">
        <v>0</v>
      </c>
      <c r="BW298" s="17">
        <v>0</v>
      </c>
      <c r="BX298" s="17">
        <v>0</v>
      </c>
      <c r="BY298" s="17">
        <v>0</v>
      </c>
      <c r="BZ298" s="17">
        <v>0</v>
      </c>
      <c r="CA298" s="17">
        <v>0</v>
      </c>
      <c r="CB298" s="17">
        <v>0</v>
      </c>
      <c r="CC298" s="17">
        <v>0</v>
      </c>
      <c r="CD298" s="17">
        <v>0</v>
      </c>
      <c r="CE298" s="17">
        <v>0</v>
      </c>
      <c r="CF298" s="17">
        <v>0</v>
      </c>
      <c r="CG298" s="17">
        <v>0</v>
      </c>
      <c r="CH298" s="17">
        <v>0</v>
      </c>
      <c r="CI298" s="17">
        <v>0</v>
      </c>
      <c r="CJ298" s="17">
        <v>0</v>
      </c>
      <c r="CK298" s="17">
        <v>0</v>
      </c>
      <c r="CL298" s="702">
        <v>1257869.3364000001</v>
      </c>
      <c r="CM298" s="702">
        <v>1257869.3364000004</v>
      </c>
      <c r="CN298" s="702">
        <v>61650.076800000003</v>
      </c>
      <c r="CO298" s="702">
        <v>61650.076800000003</v>
      </c>
      <c r="CP298" s="702">
        <v>0</v>
      </c>
      <c r="CQ298" s="702">
        <v>0</v>
      </c>
      <c r="CR298" s="704">
        <v>1319519.4132000001</v>
      </c>
      <c r="CS298" s="703">
        <v>1319519.4132000003</v>
      </c>
      <c r="CT298" s="23" t="s">
        <v>56</v>
      </c>
      <c r="CU298" s="23" t="s">
        <v>56</v>
      </c>
      <c r="CV298" s="23" t="s">
        <v>56</v>
      </c>
      <c r="CW298" s="23" t="s">
        <v>56</v>
      </c>
      <c r="CX298" s="23" t="s">
        <v>56</v>
      </c>
      <c r="CY298" s="23" t="s">
        <v>56</v>
      </c>
      <c r="CZ298" s="23" t="s">
        <v>56</v>
      </c>
      <c r="DA298" s="23" t="s">
        <v>56</v>
      </c>
      <c r="DB298" s="728">
        <v>33817719.120000005</v>
      </c>
      <c r="DC298" s="10"/>
      <c r="DD298" s="692">
        <v>8.6048284119999998</v>
      </c>
      <c r="DE298" s="120"/>
      <c r="DF298" s="120"/>
      <c r="DG298" s="120"/>
      <c r="DH298" s="140"/>
      <c r="DI298" s="140"/>
      <c r="DJ298" s="140"/>
      <c r="DK298" s="140"/>
      <c r="DL298" s="548" t="s">
        <v>56</v>
      </c>
      <c r="DM298" s="548" t="s">
        <v>56</v>
      </c>
      <c r="DN298" s="203" t="s">
        <v>55</v>
      </c>
      <c r="DO298" s="700" t="s">
        <v>56</v>
      </c>
      <c r="DP298" s="713" t="s">
        <v>56</v>
      </c>
      <c r="DQ298" s="548" t="s">
        <v>56</v>
      </c>
      <c r="DR298" s="673" t="s">
        <v>56</v>
      </c>
      <c r="DS298" s="203" t="s">
        <v>56</v>
      </c>
      <c r="DT298" s="1160" t="s">
        <v>56</v>
      </c>
      <c r="DU298" s="711">
        <v>271.27130570758447</v>
      </c>
      <c r="DV298" s="711">
        <v>-137.06813238117914</v>
      </c>
      <c r="DW298" s="711">
        <v>272.40464067142602</v>
      </c>
      <c r="DX298" s="711">
        <v>-140.99375775354568</v>
      </c>
      <c r="DY298" s="710">
        <v>0.76082166465278389</v>
      </c>
      <c r="DZ298" s="710">
        <v>0.575439584971839</v>
      </c>
      <c r="EA298" s="710">
        <v>0.75996983529856199</v>
      </c>
      <c r="EB298" s="710">
        <v>0.57137899809764559</v>
      </c>
      <c r="EC298" s="236"/>
      <c r="ED298" s="49"/>
      <c r="EE298" s="232"/>
      <c r="EF298" s="700">
        <v>535947</v>
      </c>
      <c r="EG298" s="712">
        <v>-338519</v>
      </c>
      <c r="EH298" s="44"/>
    </row>
    <row r="299" spans="1:138" ht="41.25" customHeight="1" x14ac:dyDescent="0.25">
      <c r="A299" s="871" t="s">
        <v>49</v>
      </c>
      <c r="B299" s="656" t="s">
        <v>50</v>
      </c>
      <c r="C299" s="656" t="s">
        <v>51</v>
      </c>
      <c r="D299" s="691" t="s">
        <v>304</v>
      </c>
      <c r="E299" s="656" t="s">
        <v>305</v>
      </c>
      <c r="F299" s="656" t="s">
        <v>1186</v>
      </c>
      <c r="G299" s="901" t="s">
        <v>1187</v>
      </c>
      <c r="H299" s="897" t="s">
        <v>55</v>
      </c>
      <c r="I299" s="17" t="s">
        <v>866</v>
      </c>
      <c r="J299" s="64">
        <v>13.8</v>
      </c>
      <c r="K299" s="665">
        <v>11.927248271080803</v>
      </c>
      <c r="L299" s="665">
        <v>36.179166591413995</v>
      </c>
      <c r="M299" s="64">
        <v>3773</v>
      </c>
      <c r="N299" s="726">
        <v>36323048.479999997</v>
      </c>
      <c r="O299" s="548" t="s">
        <v>874</v>
      </c>
      <c r="P299" s="909">
        <v>9.2423027839999996</v>
      </c>
      <c r="Q299" s="203" t="s">
        <v>57</v>
      </c>
      <c r="R299" s="205" t="s">
        <v>57</v>
      </c>
      <c r="S299" s="490">
        <v>0</v>
      </c>
      <c r="T299" s="18">
        <v>0</v>
      </c>
      <c r="U299" s="548">
        <v>0</v>
      </c>
      <c r="V299" s="18">
        <v>0</v>
      </c>
      <c r="W299" s="64">
        <v>0</v>
      </c>
      <c r="X299" s="18">
        <v>0</v>
      </c>
      <c r="Y299" s="18">
        <v>0</v>
      </c>
      <c r="Z299" s="18">
        <v>0</v>
      </c>
      <c r="AA299" s="18">
        <v>0</v>
      </c>
      <c r="AB299" s="18">
        <v>0</v>
      </c>
      <c r="AC299" s="18">
        <v>0</v>
      </c>
      <c r="AD299" s="18">
        <v>0</v>
      </c>
      <c r="AE299" s="18">
        <v>0</v>
      </c>
      <c r="AF299" s="18">
        <v>0</v>
      </c>
      <c r="AG299" s="64">
        <v>0</v>
      </c>
      <c r="AH299" s="18">
        <v>0</v>
      </c>
      <c r="AI299" s="64">
        <v>0</v>
      </c>
      <c r="AJ299" s="18">
        <v>0</v>
      </c>
      <c r="AK299" s="18">
        <v>215</v>
      </c>
      <c r="AL299" s="64">
        <v>214</v>
      </c>
      <c r="AM299" s="18">
        <v>8</v>
      </c>
      <c r="AN299" s="18">
        <v>8</v>
      </c>
      <c r="AO299" s="18">
        <v>0</v>
      </c>
      <c r="AP299" s="64">
        <v>0</v>
      </c>
      <c r="AQ299" s="64">
        <v>223</v>
      </c>
      <c r="AR299" s="11">
        <v>222</v>
      </c>
      <c r="AS299" s="17">
        <v>0</v>
      </c>
      <c r="AT299" s="490">
        <v>0</v>
      </c>
      <c r="AU299" s="64">
        <v>0</v>
      </c>
      <c r="AV299" s="18">
        <v>0</v>
      </c>
      <c r="AW299" s="64">
        <v>0</v>
      </c>
      <c r="AX299" s="18">
        <v>0</v>
      </c>
      <c r="AY299" s="17">
        <v>0</v>
      </c>
      <c r="AZ299" s="490">
        <v>0</v>
      </c>
      <c r="BA299" s="17">
        <v>0</v>
      </c>
      <c r="BB299" s="18">
        <v>0</v>
      </c>
      <c r="BC299" s="17">
        <v>0</v>
      </c>
      <c r="BD299" s="18">
        <v>0</v>
      </c>
      <c r="BE299" s="17">
        <v>0</v>
      </c>
      <c r="BF299" s="18">
        <v>0</v>
      </c>
      <c r="BG299" s="17">
        <v>0</v>
      </c>
      <c r="BH299" s="18">
        <v>0</v>
      </c>
      <c r="BI299" s="17">
        <v>0</v>
      </c>
      <c r="BJ299" s="18">
        <v>0</v>
      </c>
      <c r="BK299" s="17">
        <v>1990.6199999999985</v>
      </c>
      <c r="BL299" s="17">
        <v>1981.0199999999993</v>
      </c>
      <c r="BM299" s="17">
        <v>82.52</v>
      </c>
      <c r="BN299" s="17">
        <v>82.52</v>
      </c>
      <c r="BO299" s="18">
        <v>0</v>
      </c>
      <c r="BP299" s="18">
        <v>0</v>
      </c>
      <c r="BQ299" s="64">
        <v>2073.1399999999985</v>
      </c>
      <c r="BR299" s="18">
        <v>2063.5399999999995</v>
      </c>
      <c r="BS299" s="729">
        <v>0.22430989856650846</v>
      </c>
      <c r="BT299" s="17">
        <v>0</v>
      </c>
      <c r="BU299" s="17">
        <v>0</v>
      </c>
      <c r="BV299" s="17">
        <v>0</v>
      </c>
      <c r="BW299" s="17">
        <v>0</v>
      </c>
      <c r="BX299" s="17">
        <v>0</v>
      </c>
      <c r="BY299" s="17">
        <v>0</v>
      </c>
      <c r="BZ299" s="17">
        <v>0</v>
      </c>
      <c r="CA299" s="17">
        <v>0</v>
      </c>
      <c r="CB299" s="17">
        <v>0</v>
      </c>
      <c r="CC299" s="17">
        <v>0</v>
      </c>
      <c r="CD299" s="17">
        <v>0</v>
      </c>
      <c r="CE299" s="17">
        <v>0</v>
      </c>
      <c r="CF299" s="17">
        <v>0</v>
      </c>
      <c r="CG299" s="17">
        <v>0</v>
      </c>
      <c r="CH299" s="17">
        <v>0</v>
      </c>
      <c r="CI299" s="17">
        <v>0</v>
      </c>
      <c r="CJ299" s="17">
        <v>0</v>
      </c>
      <c r="CK299" s="17">
        <v>0</v>
      </c>
      <c r="CL299" s="702">
        <v>2336669.3807999981</v>
      </c>
      <c r="CM299" s="702">
        <v>2325400.5167999994</v>
      </c>
      <c r="CN299" s="702">
        <v>96865.276799999992</v>
      </c>
      <c r="CO299" s="702">
        <v>96865.276799999992</v>
      </c>
      <c r="CP299" s="702">
        <v>0</v>
      </c>
      <c r="CQ299" s="702">
        <v>0</v>
      </c>
      <c r="CR299" s="704">
        <v>2433534.6575999982</v>
      </c>
      <c r="CS299" s="703">
        <v>2422265.7935999995</v>
      </c>
      <c r="CT299" s="23" t="s">
        <v>56</v>
      </c>
      <c r="CU299" s="23" t="s">
        <v>56</v>
      </c>
      <c r="CV299" s="23" t="s">
        <v>56</v>
      </c>
      <c r="CW299" s="23" t="s">
        <v>56</v>
      </c>
      <c r="CX299" s="23" t="s">
        <v>56</v>
      </c>
      <c r="CY299" s="23" t="s">
        <v>56</v>
      </c>
      <c r="CZ299" s="23" t="s">
        <v>56</v>
      </c>
      <c r="DA299" s="23" t="s">
        <v>56</v>
      </c>
      <c r="DB299" s="728">
        <v>36323048.479999997</v>
      </c>
      <c r="DC299" s="10"/>
      <c r="DD299" s="692">
        <v>9.2423027839999996</v>
      </c>
      <c r="DE299" s="120"/>
      <c r="DF299" s="120"/>
      <c r="DG299" s="120"/>
      <c r="DH299" s="140"/>
      <c r="DI299" s="140"/>
      <c r="DJ299" s="140"/>
      <c r="DK299" s="140"/>
      <c r="DL299" s="548" t="s">
        <v>56</v>
      </c>
      <c r="DM299" s="548" t="s">
        <v>56</v>
      </c>
      <c r="DN299" s="203" t="s">
        <v>55</v>
      </c>
      <c r="DO299" s="700" t="s">
        <v>56</v>
      </c>
      <c r="DP299" s="713" t="s">
        <v>56</v>
      </c>
      <c r="DQ299" s="548" t="s">
        <v>56</v>
      </c>
      <c r="DR299" s="673" t="s">
        <v>56</v>
      </c>
      <c r="DS299" s="203" t="s">
        <v>56</v>
      </c>
      <c r="DT299" s="1160" t="s">
        <v>56</v>
      </c>
      <c r="DU299" s="711">
        <v>202.40960287188673</v>
      </c>
      <c r="DV299" s="711">
        <v>-84.594744313674681</v>
      </c>
      <c r="DW299" s="711">
        <v>195.596924507126</v>
      </c>
      <c r="DX299" s="711">
        <v>-80.097088020345396</v>
      </c>
      <c r="DY299" s="710">
        <v>3.4785730311868939</v>
      </c>
      <c r="DZ299" s="710">
        <v>-2.5487175953522896</v>
      </c>
      <c r="EA299" s="710">
        <v>3.3775813448046099</v>
      </c>
      <c r="EB299" s="710">
        <v>-2.4538693639794338</v>
      </c>
      <c r="EC299" s="236"/>
      <c r="ED299" s="49"/>
      <c r="EE299" s="232"/>
      <c r="EF299" s="700">
        <v>667310</v>
      </c>
      <c r="EG299" s="712">
        <v>-462877</v>
      </c>
      <c r="EH299" s="44"/>
    </row>
    <row r="300" spans="1:138" ht="41.25" customHeight="1" x14ac:dyDescent="0.25">
      <c r="A300" s="871" t="s">
        <v>49</v>
      </c>
      <c r="B300" s="656" t="s">
        <v>50</v>
      </c>
      <c r="C300" s="656" t="s">
        <v>51</v>
      </c>
      <c r="D300" s="691" t="s">
        <v>304</v>
      </c>
      <c r="E300" s="656" t="s">
        <v>305</v>
      </c>
      <c r="F300" s="656" t="s">
        <v>1188</v>
      </c>
      <c r="G300" s="901" t="s">
        <v>305</v>
      </c>
      <c r="H300" s="897" t="s">
        <v>55</v>
      </c>
      <c r="I300" s="17" t="s">
        <v>866</v>
      </c>
      <c r="J300" s="64">
        <v>13.8</v>
      </c>
      <c r="K300" s="665">
        <v>12.668219606558768</v>
      </c>
      <c r="L300" s="665">
        <v>17.617424205780001</v>
      </c>
      <c r="M300" s="64">
        <v>2019</v>
      </c>
      <c r="N300" s="726">
        <v>31626143.039999999</v>
      </c>
      <c r="O300" s="548" t="s">
        <v>874</v>
      </c>
      <c r="P300" s="909">
        <v>8.0471877260000007</v>
      </c>
      <c r="Q300" s="203" t="s">
        <v>57</v>
      </c>
      <c r="R300" s="205" t="s">
        <v>57</v>
      </c>
      <c r="S300" s="490">
        <v>0</v>
      </c>
      <c r="T300" s="18">
        <v>0</v>
      </c>
      <c r="U300" s="548">
        <v>0</v>
      </c>
      <c r="V300" s="18">
        <v>0</v>
      </c>
      <c r="W300" s="64">
        <v>0</v>
      </c>
      <c r="X300" s="18">
        <v>0</v>
      </c>
      <c r="Y300" s="18">
        <v>0</v>
      </c>
      <c r="Z300" s="18">
        <v>0</v>
      </c>
      <c r="AA300" s="18">
        <v>0</v>
      </c>
      <c r="AB300" s="18">
        <v>0</v>
      </c>
      <c r="AC300" s="18">
        <v>0</v>
      </c>
      <c r="AD300" s="18">
        <v>0</v>
      </c>
      <c r="AE300" s="18">
        <v>0</v>
      </c>
      <c r="AF300" s="18">
        <v>0</v>
      </c>
      <c r="AG300" s="64">
        <v>2</v>
      </c>
      <c r="AH300" s="18">
        <v>2</v>
      </c>
      <c r="AI300" s="64">
        <v>0</v>
      </c>
      <c r="AJ300" s="18">
        <v>0</v>
      </c>
      <c r="AK300" s="18">
        <v>102</v>
      </c>
      <c r="AL300" s="64">
        <v>102</v>
      </c>
      <c r="AM300" s="18">
        <v>1</v>
      </c>
      <c r="AN300" s="18">
        <v>1</v>
      </c>
      <c r="AO300" s="18">
        <v>0</v>
      </c>
      <c r="AP300" s="64">
        <v>0</v>
      </c>
      <c r="AQ300" s="64">
        <v>105</v>
      </c>
      <c r="AR300" s="11">
        <v>105</v>
      </c>
      <c r="AS300" s="17">
        <v>0</v>
      </c>
      <c r="AT300" s="490">
        <v>0</v>
      </c>
      <c r="AU300" s="64">
        <v>0</v>
      </c>
      <c r="AV300" s="18">
        <v>0</v>
      </c>
      <c r="AW300" s="64">
        <v>0</v>
      </c>
      <c r="AX300" s="18">
        <v>0</v>
      </c>
      <c r="AY300" s="17">
        <v>0</v>
      </c>
      <c r="AZ300" s="490">
        <v>0</v>
      </c>
      <c r="BA300" s="17">
        <v>0</v>
      </c>
      <c r="BB300" s="18">
        <v>0</v>
      </c>
      <c r="BC300" s="17">
        <v>0</v>
      </c>
      <c r="BD300" s="18">
        <v>0</v>
      </c>
      <c r="BE300" s="17">
        <v>0</v>
      </c>
      <c r="BF300" s="18">
        <v>0</v>
      </c>
      <c r="BG300" s="17">
        <v>76.2</v>
      </c>
      <c r="BH300" s="18">
        <v>76.2</v>
      </c>
      <c r="BI300" s="17">
        <v>0</v>
      </c>
      <c r="BJ300" s="18">
        <v>0</v>
      </c>
      <c r="BK300" s="17">
        <v>1339.0199999999991</v>
      </c>
      <c r="BL300" s="17">
        <v>1339.02</v>
      </c>
      <c r="BM300" s="17">
        <v>7.6</v>
      </c>
      <c r="BN300" s="17">
        <v>7.6</v>
      </c>
      <c r="BO300" s="18">
        <v>0</v>
      </c>
      <c r="BP300" s="18">
        <v>0</v>
      </c>
      <c r="BQ300" s="64">
        <v>1422.819999999999</v>
      </c>
      <c r="BR300" s="18">
        <v>1422.82</v>
      </c>
      <c r="BS300" s="729">
        <v>0.17680959466161694</v>
      </c>
      <c r="BT300" s="17">
        <v>0</v>
      </c>
      <c r="BU300" s="17">
        <v>0</v>
      </c>
      <c r="BV300" s="17">
        <v>0</v>
      </c>
      <c r="BW300" s="17">
        <v>0</v>
      </c>
      <c r="BX300" s="17">
        <v>0</v>
      </c>
      <c r="BY300" s="17">
        <v>0</v>
      </c>
      <c r="BZ300" s="17">
        <v>0</v>
      </c>
      <c r="CA300" s="17">
        <v>0</v>
      </c>
      <c r="CB300" s="17">
        <v>0</v>
      </c>
      <c r="CC300" s="17">
        <v>0</v>
      </c>
      <c r="CD300" s="17">
        <v>0</v>
      </c>
      <c r="CE300" s="17">
        <v>0</v>
      </c>
      <c r="CF300" s="17">
        <v>0</v>
      </c>
      <c r="CG300" s="17">
        <v>0</v>
      </c>
      <c r="CH300" s="17">
        <v>384486.91199999995</v>
      </c>
      <c r="CI300" s="17">
        <v>384486.91199999995</v>
      </c>
      <c r="CJ300" s="17">
        <v>0</v>
      </c>
      <c r="CK300" s="17">
        <v>0</v>
      </c>
      <c r="CL300" s="702">
        <v>1571795.2367999991</v>
      </c>
      <c r="CM300" s="702">
        <v>1571795.2368000001</v>
      </c>
      <c r="CN300" s="702">
        <v>8921.1839999999993</v>
      </c>
      <c r="CO300" s="702">
        <v>8921.1839999999993</v>
      </c>
      <c r="CP300" s="702">
        <v>0</v>
      </c>
      <c r="CQ300" s="702">
        <v>0</v>
      </c>
      <c r="CR300" s="704">
        <v>1965203.332799999</v>
      </c>
      <c r="CS300" s="703">
        <v>1965203.3328</v>
      </c>
      <c r="CT300" s="23">
        <v>1</v>
      </c>
      <c r="CU300" s="23">
        <v>4</v>
      </c>
      <c r="CV300" s="23" t="s">
        <v>305</v>
      </c>
      <c r="CW300" s="23">
        <v>4</v>
      </c>
      <c r="CX300" s="23">
        <v>24</v>
      </c>
      <c r="CY300" s="23">
        <v>0</v>
      </c>
      <c r="CZ300" s="23">
        <v>0</v>
      </c>
      <c r="DA300" s="23" t="s">
        <v>905</v>
      </c>
      <c r="DB300" s="728">
        <v>31626143.039999999</v>
      </c>
      <c r="DC300" s="10"/>
      <c r="DD300" s="692">
        <v>8.0471877260000007</v>
      </c>
      <c r="DE300" s="120"/>
      <c r="DF300" s="120"/>
      <c r="DG300" s="120"/>
      <c r="DH300" s="140"/>
      <c r="DI300" s="140"/>
      <c r="DJ300" s="140"/>
      <c r="DK300" s="140"/>
      <c r="DL300" s="548" t="s">
        <v>56</v>
      </c>
      <c r="DM300" s="548" t="s">
        <v>56</v>
      </c>
      <c r="DN300" s="203" t="s">
        <v>55</v>
      </c>
      <c r="DO300" s="700" t="s">
        <v>56</v>
      </c>
      <c r="DP300" s="713" t="s">
        <v>56</v>
      </c>
      <c r="DQ300" s="548" t="s">
        <v>56</v>
      </c>
      <c r="DR300" s="673" t="s">
        <v>56</v>
      </c>
      <c r="DS300" s="203" t="s">
        <v>56</v>
      </c>
      <c r="DT300" s="1160" t="s">
        <v>56</v>
      </c>
      <c r="DU300" s="711">
        <v>4.2772630684232968</v>
      </c>
      <c r="DV300" s="711">
        <v>90.484701233126074</v>
      </c>
      <c r="DW300" s="711">
        <v>2.23883659778495</v>
      </c>
      <c r="DX300" s="711">
        <v>92.615357351328328</v>
      </c>
      <c r="DY300" s="710">
        <v>2.2949426264343431E-2</v>
      </c>
      <c r="DZ300" s="710">
        <v>1.4557571823210758</v>
      </c>
      <c r="EA300" s="710">
        <v>1.37847067602101E-2</v>
      </c>
      <c r="EB300" s="710">
        <v>1.4671158324270699</v>
      </c>
      <c r="EC300" s="236"/>
      <c r="ED300" s="49"/>
      <c r="EE300" s="232"/>
      <c r="EF300" s="700">
        <v>0</v>
      </c>
      <c r="EG300" s="712">
        <v>121163</v>
      </c>
      <c r="EH300" s="44"/>
    </row>
    <row r="301" spans="1:138" ht="41.25" customHeight="1" x14ac:dyDescent="0.25">
      <c r="A301" s="871" t="s">
        <v>49</v>
      </c>
      <c r="B301" s="656" t="s">
        <v>50</v>
      </c>
      <c r="C301" s="656" t="s">
        <v>51</v>
      </c>
      <c r="D301" s="691" t="s">
        <v>304</v>
      </c>
      <c r="E301" s="656" t="s">
        <v>305</v>
      </c>
      <c r="F301" s="656" t="s">
        <v>1189</v>
      </c>
      <c r="G301" s="901" t="s">
        <v>305</v>
      </c>
      <c r="H301" s="897" t="s">
        <v>55</v>
      </c>
      <c r="I301" s="17" t="s">
        <v>866</v>
      </c>
      <c r="J301" s="64">
        <v>13.8</v>
      </c>
      <c r="K301" s="665">
        <v>11.927248271080803</v>
      </c>
      <c r="L301" s="665">
        <v>18.739393900416001</v>
      </c>
      <c r="M301" s="64">
        <v>2217</v>
      </c>
      <c r="N301" s="726">
        <v>31062514.390000001</v>
      </c>
      <c r="O301" s="548" t="s">
        <v>874</v>
      </c>
      <c r="P301" s="909">
        <v>7.9037739189999998</v>
      </c>
      <c r="Q301" s="203" t="s">
        <v>57</v>
      </c>
      <c r="R301" s="205" t="s">
        <v>57</v>
      </c>
      <c r="S301" s="490">
        <v>0</v>
      </c>
      <c r="T301" s="18">
        <v>0</v>
      </c>
      <c r="U301" s="548">
        <v>0</v>
      </c>
      <c r="V301" s="18">
        <v>0</v>
      </c>
      <c r="W301" s="64">
        <v>0</v>
      </c>
      <c r="X301" s="18">
        <v>0</v>
      </c>
      <c r="Y301" s="18">
        <v>0</v>
      </c>
      <c r="Z301" s="18">
        <v>0</v>
      </c>
      <c r="AA301" s="18">
        <v>0</v>
      </c>
      <c r="AB301" s="18">
        <v>0</v>
      </c>
      <c r="AC301" s="18">
        <v>0</v>
      </c>
      <c r="AD301" s="18">
        <v>0</v>
      </c>
      <c r="AE301" s="18">
        <v>0</v>
      </c>
      <c r="AF301" s="18">
        <v>0</v>
      </c>
      <c r="AG301" s="64">
        <v>1</v>
      </c>
      <c r="AH301" s="18">
        <v>1</v>
      </c>
      <c r="AI301" s="64">
        <v>0</v>
      </c>
      <c r="AJ301" s="18">
        <v>0</v>
      </c>
      <c r="AK301" s="18">
        <v>70</v>
      </c>
      <c r="AL301" s="64">
        <v>70</v>
      </c>
      <c r="AM301" s="18">
        <v>3</v>
      </c>
      <c r="AN301" s="18">
        <v>3</v>
      </c>
      <c r="AO301" s="18">
        <v>0</v>
      </c>
      <c r="AP301" s="64">
        <v>0</v>
      </c>
      <c r="AQ301" s="64">
        <v>74</v>
      </c>
      <c r="AR301" s="11">
        <v>74</v>
      </c>
      <c r="AS301" s="17">
        <v>0</v>
      </c>
      <c r="AT301" s="490">
        <v>0</v>
      </c>
      <c r="AU301" s="64">
        <v>0</v>
      </c>
      <c r="AV301" s="18">
        <v>0</v>
      </c>
      <c r="AW301" s="64">
        <v>0</v>
      </c>
      <c r="AX301" s="18">
        <v>0</v>
      </c>
      <c r="AY301" s="17">
        <v>0</v>
      </c>
      <c r="AZ301" s="490">
        <v>0</v>
      </c>
      <c r="BA301" s="17">
        <v>0</v>
      </c>
      <c r="BB301" s="18">
        <v>0</v>
      </c>
      <c r="BC301" s="17">
        <v>0</v>
      </c>
      <c r="BD301" s="18">
        <v>0</v>
      </c>
      <c r="BE301" s="17">
        <v>0</v>
      </c>
      <c r="BF301" s="18">
        <v>0</v>
      </c>
      <c r="BG301" s="17">
        <v>300</v>
      </c>
      <c r="BH301" s="18">
        <v>300</v>
      </c>
      <c r="BI301" s="17">
        <v>0</v>
      </c>
      <c r="BJ301" s="18">
        <v>0</v>
      </c>
      <c r="BK301" s="17">
        <v>883.38000000000011</v>
      </c>
      <c r="BL301" s="17">
        <v>883.38000000000022</v>
      </c>
      <c r="BM301" s="17">
        <v>46.010000000000005</v>
      </c>
      <c r="BN301" s="17">
        <v>46.01</v>
      </c>
      <c r="BO301" s="18">
        <v>0</v>
      </c>
      <c r="BP301" s="18">
        <v>0</v>
      </c>
      <c r="BQ301" s="64">
        <v>1229.3900000000001</v>
      </c>
      <c r="BR301" s="18">
        <v>1229.3900000000001</v>
      </c>
      <c r="BS301" s="729">
        <v>0.15554468189489218</v>
      </c>
      <c r="BT301" s="17">
        <v>0</v>
      </c>
      <c r="BU301" s="17">
        <v>0</v>
      </c>
      <c r="BV301" s="17">
        <v>0</v>
      </c>
      <c r="BW301" s="17">
        <v>0</v>
      </c>
      <c r="BX301" s="17">
        <v>0</v>
      </c>
      <c r="BY301" s="17">
        <v>0</v>
      </c>
      <c r="BZ301" s="17">
        <v>0</v>
      </c>
      <c r="CA301" s="17">
        <v>0</v>
      </c>
      <c r="CB301" s="17">
        <v>0</v>
      </c>
      <c r="CC301" s="17">
        <v>0</v>
      </c>
      <c r="CD301" s="17">
        <v>0</v>
      </c>
      <c r="CE301" s="17">
        <v>0</v>
      </c>
      <c r="CF301" s="17">
        <v>0</v>
      </c>
      <c r="CG301" s="17">
        <v>0</v>
      </c>
      <c r="CH301" s="17">
        <v>1513727.9999999998</v>
      </c>
      <c r="CI301" s="17">
        <v>1513727.9999999998</v>
      </c>
      <c r="CJ301" s="17">
        <v>0</v>
      </c>
      <c r="CK301" s="17">
        <v>0</v>
      </c>
      <c r="CL301" s="702">
        <v>1036946.7792000002</v>
      </c>
      <c r="CM301" s="702">
        <v>1036946.7792000003</v>
      </c>
      <c r="CN301" s="702">
        <v>54008.378400000009</v>
      </c>
      <c r="CO301" s="702">
        <v>54008.378400000001</v>
      </c>
      <c r="CP301" s="702">
        <v>0</v>
      </c>
      <c r="CQ301" s="702">
        <v>0</v>
      </c>
      <c r="CR301" s="704">
        <v>2604683.1575999996</v>
      </c>
      <c r="CS301" s="703">
        <v>2604683.1576</v>
      </c>
      <c r="CT301" s="23" t="s">
        <v>56</v>
      </c>
      <c r="CU301" s="23" t="s">
        <v>56</v>
      </c>
      <c r="CV301" s="23" t="s">
        <v>56</v>
      </c>
      <c r="CW301" s="23" t="s">
        <v>56</v>
      </c>
      <c r="CX301" s="23" t="s">
        <v>56</v>
      </c>
      <c r="CY301" s="23" t="s">
        <v>56</v>
      </c>
      <c r="CZ301" s="23" t="s">
        <v>56</v>
      </c>
      <c r="DA301" s="23" t="s">
        <v>56</v>
      </c>
      <c r="DB301" s="728">
        <v>31062514.390000001</v>
      </c>
      <c r="DC301" s="10"/>
      <c r="DD301" s="692">
        <v>7.9037739189999998</v>
      </c>
      <c r="DE301" s="120"/>
      <c r="DF301" s="120"/>
      <c r="DG301" s="120"/>
      <c r="DH301" s="140"/>
      <c r="DI301" s="140"/>
      <c r="DJ301" s="140"/>
      <c r="DK301" s="140"/>
      <c r="DL301" s="548" t="s">
        <v>56</v>
      </c>
      <c r="DM301" s="548" t="s">
        <v>56</v>
      </c>
      <c r="DN301" s="203" t="s">
        <v>55</v>
      </c>
      <c r="DO301" s="700" t="s">
        <v>56</v>
      </c>
      <c r="DP301" s="713" t="s">
        <v>56</v>
      </c>
      <c r="DQ301" s="548" t="s">
        <v>56</v>
      </c>
      <c r="DR301" s="673" t="s">
        <v>56</v>
      </c>
      <c r="DS301" s="203" t="s">
        <v>56</v>
      </c>
      <c r="DT301" s="1160" t="s">
        <v>56</v>
      </c>
      <c r="DU301" s="711">
        <v>112.56387529384544</v>
      </c>
      <c r="DV301" s="711">
        <v>4.8413185960581018</v>
      </c>
      <c r="DW301" s="711">
        <v>112.842106898753</v>
      </c>
      <c r="DX301" s="711">
        <v>-4.1413603688498029</v>
      </c>
      <c r="DY301" s="710">
        <v>0.60996570195383149</v>
      </c>
      <c r="DZ301" s="710">
        <v>0.30211012844830698</v>
      </c>
      <c r="EA301" s="710">
        <v>0.61012279624198795</v>
      </c>
      <c r="EB301" s="710">
        <v>0.29376969835985633</v>
      </c>
      <c r="EC301" s="236"/>
      <c r="ED301" s="49"/>
      <c r="EE301" s="232"/>
      <c r="EF301" s="700">
        <v>158071</v>
      </c>
      <c r="EG301" s="712">
        <v>-48048</v>
      </c>
      <c r="EH301" s="44"/>
    </row>
    <row r="302" spans="1:138" ht="41.25" customHeight="1" x14ac:dyDescent="0.25">
      <c r="A302" s="871" t="s">
        <v>49</v>
      </c>
      <c r="B302" s="656" t="s">
        <v>50</v>
      </c>
      <c r="C302" s="656" t="s">
        <v>51</v>
      </c>
      <c r="D302" s="691" t="s">
        <v>304</v>
      </c>
      <c r="E302" s="656" t="s">
        <v>305</v>
      </c>
      <c r="F302" s="656" t="s">
        <v>306</v>
      </c>
      <c r="G302" s="901" t="s">
        <v>305</v>
      </c>
      <c r="H302" s="897" t="s">
        <v>55</v>
      </c>
      <c r="I302" s="17" t="s">
        <v>866</v>
      </c>
      <c r="J302" s="64">
        <v>13.8</v>
      </c>
      <c r="K302" s="665">
        <v>11.449202248191792</v>
      </c>
      <c r="L302" s="665">
        <v>21.316666622328</v>
      </c>
      <c r="M302" s="64">
        <v>2326</v>
      </c>
      <c r="N302" s="726">
        <v>36058489.18</v>
      </c>
      <c r="O302" s="548" t="s">
        <v>863</v>
      </c>
      <c r="P302" s="909">
        <v>8.2223915939999994</v>
      </c>
      <c r="Q302" s="203" t="s">
        <v>57</v>
      </c>
      <c r="R302" s="205" t="s">
        <v>57</v>
      </c>
      <c r="S302" s="490">
        <v>0</v>
      </c>
      <c r="T302" s="18">
        <v>0</v>
      </c>
      <c r="U302" s="548">
        <v>0</v>
      </c>
      <c r="V302" s="18">
        <v>0</v>
      </c>
      <c r="W302" s="64">
        <v>0</v>
      </c>
      <c r="X302" s="18">
        <v>0</v>
      </c>
      <c r="Y302" s="18">
        <v>0</v>
      </c>
      <c r="Z302" s="18">
        <v>0</v>
      </c>
      <c r="AA302" s="18">
        <v>0</v>
      </c>
      <c r="AB302" s="18">
        <v>0</v>
      </c>
      <c r="AC302" s="18">
        <v>0</v>
      </c>
      <c r="AD302" s="18">
        <v>0</v>
      </c>
      <c r="AE302" s="18">
        <v>0</v>
      </c>
      <c r="AF302" s="18">
        <v>0</v>
      </c>
      <c r="AG302" s="64">
        <v>1</v>
      </c>
      <c r="AH302" s="18">
        <v>1</v>
      </c>
      <c r="AI302" s="64">
        <v>0</v>
      </c>
      <c r="AJ302" s="18">
        <v>0</v>
      </c>
      <c r="AK302" s="18">
        <v>111</v>
      </c>
      <c r="AL302" s="64">
        <v>110</v>
      </c>
      <c r="AM302" s="18">
        <v>4</v>
      </c>
      <c r="AN302" s="18">
        <v>4</v>
      </c>
      <c r="AO302" s="18">
        <v>0</v>
      </c>
      <c r="AP302" s="64">
        <v>0</v>
      </c>
      <c r="AQ302" s="64">
        <v>116</v>
      </c>
      <c r="AR302" s="11">
        <v>115</v>
      </c>
      <c r="AS302" s="17">
        <v>0</v>
      </c>
      <c r="AT302" s="490">
        <v>0</v>
      </c>
      <c r="AU302" s="64">
        <v>0</v>
      </c>
      <c r="AV302" s="18">
        <v>0</v>
      </c>
      <c r="AW302" s="64">
        <v>0</v>
      </c>
      <c r="AX302" s="18">
        <v>0</v>
      </c>
      <c r="AY302" s="17">
        <v>0</v>
      </c>
      <c r="AZ302" s="490">
        <v>0</v>
      </c>
      <c r="BA302" s="17">
        <v>0</v>
      </c>
      <c r="BB302" s="18">
        <v>0</v>
      </c>
      <c r="BC302" s="17">
        <v>0</v>
      </c>
      <c r="BD302" s="18">
        <v>0</v>
      </c>
      <c r="BE302" s="17">
        <v>0</v>
      </c>
      <c r="BF302" s="18">
        <v>0</v>
      </c>
      <c r="BG302" s="17">
        <v>555</v>
      </c>
      <c r="BH302" s="18">
        <v>555</v>
      </c>
      <c r="BI302" s="17">
        <v>0</v>
      </c>
      <c r="BJ302" s="18">
        <v>0</v>
      </c>
      <c r="BK302" s="17">
        <v>2195.6100000000006</v>
      </c>
      <c r="BL302" s="17">
        <v>2189.6100000000006</v>
      </c>
      <c r="BM302" s="17">
        <v>45.96</v>
      </c>
      <c r="BN302" s="17">
        <v>45.96</v>
      </c>
      <c r="BO302" s="18">
        <v>0</v>
      </c>
      <c r="BP302" s="18">
        <v>0</v>
      </c>
      <c r="BQ302" s="64">
        <v>2796.5700000000006</v>
      </c>
      <c r="BR302" s="18">
        <v>2790.5700000000006</v>
      </c>
      <c r="BS302" s="729">
        <v>0.34011637222930358</v>
      </c>
      <c r="BT302" s="17">
        <v>0</v>
      </c>
      <c r="BU302" s="17">
        <v>0</v>
      </c>
      <c r="BV302" s="17">
        <v>0</v>
      </c>
      <c r="BW302" s="17">
        <v>0</v>
      </c>
      <c r="BX302" s="17">
        <v>0</v>
      </c>
      <c r="BY302" s="17">
        <v>0</v>
      </c>
      <c r="BZ302" s="17">
        <v>0</v>
      </c>
      <c r="CA302" s="17">
        <v>0</v>
      </c>
      <c r="CB302" s="17">
        <v>0</v>
      </c>
      <c r="CC302" s="17">
        <v>0</v>
      </c>
      <c r="CD302" s="17">
        <v>0</v>
      </c>
      <c r="CE302" s="17">
        <v>0</v>
      </c>
      <c r="CF302" s="17">
        <v>0</v>
      </c>
      <c r="CG302" s="17">
        <v>0</v>
      </c>
      <c r="CH302" s="17">
        <v>2800396.7999999993</v>
      </c>
      <c r="CI302" s="17">
        <v>2800396.7999999993</v>
      </c>
      <c r="CJ302" s="17">
        <v>0</v>
      </c>
      <c r="CK302" s="17">
        <v>0</v>
      </c>
      <c r="CL302" s="702">
        <v>2577294.8424000009</v>
      </c>
      <c r="CM302" s="702">
        <v>2570251.8024000009</v>
      </c>
      <c r="CN302" s="702">
        <v>53949.686399999999</v>
      </c>
      <c r="CO302" s="702">
        <v>53949.686399999999</v>
      </c>
      <c r="CP302" s="702">
        <v>0</v>
      </c>
      <c r="CQ302" s="702">
        <v>0</v>
      </c>
      <c r="CR302" s="704">
        <v>5431641.3288000003</v>
      </c>
      <c r="CS302" s="703">
        <v>5424598.2888000002</v>
      </c>
      <c r="CT302" s="23" t="s">
        <v>56</v>
      </c>
      <c r="CU302" s="23" t="s">
        <v>56</v>
      </c>
      <c r="CV302" s="23" t="s">
        <v>56</v>
      </c>
      <c r="CW302" s="23" t="s">
        <v>56</v>
      </c>
      <c r="CX302" s="23" t="s">
        <v>56</v>
      </c>
      <c r="CY302" s="23" t="s">
        <v>56</v>
      </c>
      <c r="CZ302" s="23" t="s">
        <v>56</v>
      </c>
      <c r="DA302" s="23" t="s">
        <v>56</v>
      </c>
      <c r="DB302" s="728">
        <v>36058489.18</v>
      </c>
      <c r="DC302" s="10"/>
      <c r="DD302" s="692">
        <v>8.2223915939999994</v>
      </c>
      <c r="DE302" s="120"/>
      <c r="DF302" s="120"/>
      <c r="DG302" s="120"/>
      <c r="DH302" s="140"/>
      <c r="DI302" s="140"/>
      <c r="DJ302" s="140"/>
      <c r="DK302" s="140"/>
      <c r="DL302" s="548" t="s">
        <v>56</v>
      </c>
      <c r="DM302" s="548" t="s">
        <v>56</v>
      </c>
      <c r="DN302" s="203" t="s">
        <v>868</v>
      </c>
      <c r="DO302" s="700">
        <v>2279.6666666666702</v>
      </c>
      <c r="DP302" s="713" t="s">
        <v>56</v>
      </c>
      <c r="DQ302" s="548" t="s">
        <v>56</v>
      </c>
      <c r="DR302" s="673" t="s">
        <v>56</v>
      </c>
      <c r="DS302" s="203" t="s">
        <v>56</v>
      </c>
      <c r="DT302" s="1160" t="s">
        <v>56</v>
      </c>
      <c r="DU302" s="711">
        <v>104.5038748355021</v>
      </c>
      <c r="DV302" s="711">
        <v>-4.6055676435346697</v>
      </c>
      <c r="DW302" s="711">
        <v>104.098355367786</v>
      </c>
      <c r="DX302" s="711">
        <v>-23.038422613827635</v>
      </c>
      <c r="DY302" s="710">
        <v>1.1650826144173108</v>
      </c>
      <c r="DZ302" s="710">
        <v>2.4856502809562642E-3</v>
      </c>
      <c r="EA302" s="710">
        <v>1.1600048234361899</v>
      </c>
      <c r="EB302" s="710">
        <v>-0.32591784128076218</v>
      </c>
      <c r="EC302" s="236"/>
      <c r="ED302" s="49"/>
      <c r="EE302" s="232"/>
      <c r="EF302" s="700">
        <v>202836</v>
      </c>
      <c r="EG302" s="712">
        <v>-80460.666666666672</v>
      </c>
      <c r="EH302" s="44"/>
    </row>
    <row r="303" spans="1:138" ht="41.25" customHeight="1" x14ac:dyDescent="0.25">
      <c r="A303" s="871" t="s">
        <v>49</v>
      </c>
      <c r="B303" s="656" t="s">
        <v>50</v>
      </c>
      <c r="C303" s="656" t="s">
        <v>51</v>
      </c>
      <c r="D303" s="691" t="s">
        <v>307</v>
      </c>
      <c r="E303" s="656" t="s">
        <v>60</v>
      </c>
      <c r="F303" s="656" t="s">
        <v>308</v>
      </c>
      <c r="G303" s="901" t="s">
        <v>309</v>
      </c>
      <c r="H303" s="897" t="s">
        <v>55</v>
      </c>
      <c r="I303" s="17" t="s">
        <v>866</v>
      </c>
      <c r="J303" s="64">
        <v>13.8</v>
      </c>
      <c r="K303" s="665">
        <v>12.668219606558768</v>
      </c>
      <c r="L303" s="665">
        <v>30.365151451992002</v>
      </c>
      <c r="M303" s="64">
        <v>2278</v>
      </c>
      <c r="N303" s="726">
        <v>43266011.059999995</v>
      </c>
      <c r="O303" s="548" t="s">
        <v>863</v>
      </c>
      <c r="P303" s="909">
        <v>9.8477480719999999</v>
      </c>
      <c r="Q303" s="203" t="s">
        <v>57</v>
      </c>
      <c r="R303" s="205" t="s">
        <v>57</v>
      </c>
      <c r="S303" s="490">
        <v>0</v>
      </c>
      <c r="T303" s="18">
        <v>0</v>
      </c>
      <c r="U303" s="548">
        <v>0</v>
      </c>
      <c r="V303" s="18">
        <v>0</v>
      </c>
      <c r="W303" s="64">
        <v>0</v>
      </c>
      <c r="X303" s="18">
        <v>0</v>
      </c>
      <c r="Y303" s="18">
        <v>0</v>
      </c>
      <c r="Z303" s="18">
        <v>0</v>
      </c>
      <c r="AA303" s="18">
        <v>0</v>
      </c>
      <c r="AB303" s="18">
        <v>0</v>
      </c>
      <c r="AC303" s="18">
        <v>0</v>
      </c>
      <c r="AD303" s="18">
        <v>0</v>
      </c>
      <c r="AE303" s="18">
        <v>0</v>
      </c>
      <c r="AF303" s="18">
        <v>0</v>
      </c>
      <c r="AG303" s="64">
        <v>0</v>
      </c>
      <c r="AH303" s="18">
        <v>0</v>
      </c>
      <c r="AI303" s="64">
        <v>0</v>
      </c>
      <c r="AJ303" s="18">
        <v>0</v>
      </c>
      <c r="AK303" s="18">
        <v>115</v>
      </c>
      <c r="AL303" s="64">
        <v>113</v>
      </c>
      <c r="AM303" s="18">
        <v>7</v>
      </c>
      <c r="AN303" s="18">
        <v>6</v>
      </c>
      <c r="AO303" s="18">
        <v>0</v>
      </c>
      <c r="AP303" s="64">
        <v>0</v>
      </c>
      <c r="AQ303" s="64">
        <v>122</v>
      </c>
      <c r="AR303" s="11">
        <v>119</v>
      </c>
      <c r="AS303" s="17">
        <v>0</v>
      </c>
      <c r="AT303" s="490">
        <v>0</v>
      </c>
      <c r="AU303" s="64">
        <v>0</v>
      </c>
      <c r="AV303" s="18">
        <v>0</v>
      </c>
      <c r="AW303" s="64">
        <v>0</v>
      </c>
      <c r="AX303" s="18">
        <v>0</v>
      </c>
      <c r="AY303" s="17">
        <v>0</v>
      </c>
      <c r="AZ303" s="490">
        <v>0</v>
      </c>
      <c r="BA303" s="17">
        <v>0</v>
      </c>
      <c r="BB303" s="18">
        <v>0</v>
      </c>
      <c r="BC303" s="17">
        <v>0</v>
      </c>
      <c r="BD303" s="18">
        <v>0</v>
      </c>
      <c r="BE303" s="17">
        <v>0</v>
      </c>
      <c r="BF303" s="18">
        <v>0</v>
      </c>
      <c r="BG303" s="17">
        <v>0</v>
      </c>
      <c r="BH303" s="18">
        <v>0</v>
      </c>
      <c r="BI303" s="17">
        <v>0</v>
      </c>
      <c r="BJ303" s="18">
        <v>0</v>
      </c>
      <c r="BK303" s="17">
        <v>1919.8899999999981</v>
      </c>
      <c r="BL303" s="17">
        <v>1911.4500000000005</v>
      </c>
      <c r="BM303" s="17">
        <v>115.1</v>
      </c>
      <c r="BN303" s="17">
        <v>85.38</v>
      </c>
      <c r="BO303" s="18">
        <v>0</v>
      </c>
      <c r="BP303" s="18">
        <v>0</v>
      </c>
      <c r="BQ303" s="64">
        <v>2034.989999999998</v>
      </c>
      <c r="BR303" s="18">
        <v>1996.8300000000004</v>
      </c>
      <c r="BS303" s="729">
        <v>0.20664521321235499</v>
      </c>
      <c r="BT303" s="17">
        <v>0</v>
      </c>
      <c r="BU303" s="17">
        <v>0</v>
      </c>
      <c r="BV303" s="17">
        <v>0</v>
      </c>
      <c r="BW303" s="17">
        <v>0</v>
      </c>
      <c r="BX303" s="17">
        <v>0</v>
      </c>
      <c r="BY303" s="17">
        <v>0</v>
      </c>
      <c r="BZ303" s="17">
        <v>0</v>
      </c>
      <c r="CA303" s="17">
        <v>0</v>
      </c>
      <c r="CB303" s="17">
        <v>0</v>
      </c>
      <c r="CC303" s="17">
        <v>0</v>
      </c>
      <c r="CD303" s="17">
        <v>0</v>
      </c>
      <c r="CE303" s="17">
        <v>0</v>
      </c>
      <c r="CF303" s="17">
        <v>0</v>
      </c>
      <c r="CG303" s="17">
        <v>0</v>
      </c>
      <c r="CH303" s="17">
        <v>0</v>
      </c>
      <c r="CI303" s="17">
        <v>0</v>
      </c>
      <c r="CJ303" s="17">
        <v>0</v>
      </c>
      <c r="CK303" s="17">
        <v>0</v>
      </c>
      <c r="CL303" s="702">
        <v>2253643.6775999977</v>
      </c>
      <c r="CM303" s="702">
        <v>2243736.4680000008</v>
      </c>
      <c r="CN303" s="702">
        <v>135108.984</v>
      </c>
      <c r="CO303" s="702">
        <v>100222.4592</v>
      </c>
      <c r="CP303" s="702">
        <v>0</v>
      </c>
      <c r="CQ303" s="702">
        <v>0</v>
      </c>
      <c r="CR303" s="704">
        <v>2388752.6615999979</v>
      </c>
      <c r="CS303" s="703">
        <v>2343958.9272000007</v>
      </c>
      <c r="CT303" s="23">
        <v>1</v>
      </c>
      <c r="CU303" s="23">
        <v>4</v>
      </c>
      <c r="CV303" s="23" t="s">
        <v>60</v>
      </c>
      <c r="CW303" s="23">
        <v>4</v>
      </c>
      <c r="CX303" s="23">
        <v>24</v>
      </c>
      <c r="CY303" s="23">
        <v>0</v>
      </c>
      <c r="CZ303" s="23">
        <v>0</v>
      </c>
      <c r="DA303" s="23" t="s">
        <v>905</v>
      </c>
      <c r="DB303" s="728">
        <v>43266011.059999995</v>
      </c>
      <c r="DC303" s="10"/>
      <c r="DD303" s="692">
        <v>9.8477480719999999</v>
      </c>
      <c r="DE303" s="120"/>
      <c r="DF303" s="120"/>
      <c r="DG303" s="120"/>
      <c r="DH303" s="140"/>
      <c r="DI303" s="140"/>
      <c r="DJ303" s="140"/>
      <c r="DK303" s="140"/>
      <c r="DL303" s="548">
        <v>4</v>
      </c>
      <c r="DM303" s="548">
        <v>0</v>
      </c>
      <c r="DN303" s="203" t="s">
        <v>868</v>
      </c>
      <c r="DO303" s="700">
        <v>2262.5833333333298</v>
      </c>
      <c r="DP303" s="713" t="s">
        <v>56</v>
      </c>
      <c r="DQ303" s="548" t="s">
        <v>56</v>
      </c>
      <c r="DR303" s="673" t="s">
        <v>56</v>
      </c>
      <c r="DS303" s="203" t="s">
        <v>56</v>
      </c>
      <c r="DT303" s="1160" t="s">
        <v>56</v>
      </c>
      <c r="DU303" s="711">
        <v>70.920702736547568</v>
      </c>
      <c r="DV303" s="711">
        <v>156.29660199413814</v>
      </c>
      <c r="DW303" s="711">
        <v>65.735044208025798</v>
      </c>
      <c r="DX303" s="711">
        <v>128.97286561188514</v>
      </c>
      <c r="DY303" s="710">
        <v>0.66958859710508001</v>
      </c>
      <c r="DZ303" s="710">
        <v>0.72938877232297006</v>
      </c>
      <c r="EA303" s="710">
        <v>0.64941687547637705</v>
      </c>
      <c r="EB303" s="710">
        <v>0.72278860470839612</v>
      </c>
      <c r="EC303" s="236"/>
      <c r="ED303" s="49"/>
      <c r="EE303" s="232"/>
      <c r="EF303" s="700">
        <v>93476</v>
      </c>
      <c r="EG303" s="712">
        <v>233554.33333333331</v>
      </c>
      <c r="EH303" s="44"/>
    </row>
    <row r="304" spans="1:138" ht="41.25" customHeight="1" x14ac:dyDescent="0.25">
      <c r="A304" s="871" t="s">
        <v>49</v>
      </c>
      <c r="B304" s="656" t="s">
        <v>50</v>
      </c>
      <c r="C304" s="656" t="s">
        <v>51</v>
      </c>
      <c r="D304" s="691" t="s">
        <v>307</v>
      </c>
      <c r="E304" s="656" t="s">
        <v>60</v>
      </c>
      <c r="F304" s="656" t="s">
        <v>310</v>
      </c>
      <c r="G304" s="901" t="s">
        <v>311</v>
      </c>
      <c r="H304" s="897" t="s">
        <v>55</v>
      </c>
      <c r="I304" s="17" t="s">
        <v>866</v>
      </c>
      <c r="J304" s="64">
        <v>13.8</v>
      </c>
      <c r="K304" s="665">
        <v>12.572610401980967</v>
      </c>
      <c r="L304" s="665">
        <v>8.5871211942600016</v>
      </c>
      <c r="M304" s="64">
        <v>177</v>
      </c>
      <c r="N304" s="726">
        <v>26227793.48</v>
      </c>
      <c r="O304" s="548" t="s">
        <v>863</v>
      </c>
      <c r="P304" s="909">
        <v>5.9994775870000003</v>
      </c>
      <c r="Q304" s="203" t="s">
        <v>57</v>
      </c>
      <c r="R304" s="205" t="s">
        <v>57</v>
      </c>
      <c r="S304" s="490">
        <v>0</v>
      </c>
      <c r="T304" s="18">
        <v>0</v>
      </c>
      <c r="U304" s="548">
        <v>0</v>
      </c>
      <c r="V304" s="18">
        <v>0</v>
      </c>
      <c r="W304" s="64">
        <v>0</v>
      </c>
      <c r="X304" s="18">
        <v>0</v>
      </c>
      <c r="Y304" s="18">
        <v>0</v>
      </c>
      <c r="Z304" s="18">
        <v>0</v>
      </c>
      <c r="AA304" s="18">
        <v>0</v>
      </c>
      <c r="AB304" s="18">
        <v>0</v>
      </c>
      <c r="AC304" s="18">
        <v>0</v>
      </c>
      <c r="AD304" s="18">
        <v>0</v>
      </c>
      <c r="AE304" s="18">
        <v>0</v>
      </c>
      <c r="AF304" s="18">
        <v>0</v>
      </c>
      <c r="AG304" s="64">
        <v>0</v>
      </c>
      <c r="AH304" s="18">
        <v>0</v>
      </c>
      <c r="AI304" s="64">
        <v>0</v>
      </c>
      <c r="AJ304" s="18">
        <v>0</v>
      </c>
      <c r="AK304" s="18">
        <v>7</v>
      </c>
      <c r="AL304" s="64">
        <v>7</v>
      </c>
      <c r="AM304" s="18">
        <v>0</v>
      </c>
      <c r="AN304" s="18" t="s">
        <v>58</v>
      </c>
      <c r="AO304" s="18">
        <v>0</v>
      </c>
      <c r="AP304" s="64">
        <v>0</v>
      </c>
      <c r="AQ304" s="64">
        <v>7</v>
      </c>
      <c r="AR304" s="11">
        <v>7</v>
      </c>
      <c r="AS304" s="17">
        <v>0</v>
      </c>
      <c r="AT304" s="490">
        <v>0</v>
      </c>
      <c r="AU304" s="64">
        <v>0</v>
      </c>
      <c r="AV304" s="18">
        <v>0</v>
      </c>
      <c r="AW304" s="64">
        <v>0</v>
      </c>
      <c r="AX304" s="18">
        <v>0</v>
      </c>
      <c r="AY304" s="17">
        <v>0</v>
      </c>
      <c r="AZ304" s="490">
        <v>0</v>
      </c>
      <c r="BA304" s="17">
        <v>0</v>
      </c>
      <c r="BB304" s="18">
        <v>0</v>
      </c>
      <c r="BC304" s="17">
        <v>0</v>
      </c>
      <c r="BD304" s="18">
        <v>0</v>
      </c>
      <c r="BE304" s="17">
        <v>0</v>
      </c>
      <c r="BF304" s="18">
        <v>0</v>
      </c>
      <c r="BG304" s="17">
        <v>0</v>
      </c>
      <c r="BH304" s="18">
        <v>0</v>
      </c>
      <c r="BI304" s="17">
        <v>0</v>
      </c>
      <c r="BJ304" s="18">
        <v>0</v>
      </c>
      <c r="BK304" s="17">
        <v>3027.4</v>
      </c>
      <c r="BL304" s="17">
        <v>3027.3999999999996</v>
      </c>
      <c r="BM304" s="17">
        <v>0</v>
      </c>
      <c r="BN304" s="17" t="s">
        <v>58</v>
      </c>
      <c r="BO304" s="18">
        <v>0</v>
      </c>
      <c r="BP304" s="18">
        <v>0</v>
      </c>
      <c r="BQ304" s="64">
        <v>3027.4</v>
      </c>
      <c r="BR304" s="18">
        <v>3027.3999999999996</v>
      </c>
      <c r="BS304" s="729">
        <v>0.50461060252311596</v>
      </c>
      <c r="BT304" s="17">
        <v>0</v>
      </c>
      <c r="BU304" s="17">
        <v>0</v>
      </c>
      <c r="BV304" s="17">
        <v>0</v>
      </c>
      <c r="BW304" s="17">
        <v>0</v>
      </c>
      <c r="BX304" s="17">
        <v>0</v>
      </c>
      <c r="BY304" s="17">
        <v>0</v>
      </c>
      <c r="BZ304" s="17">
        <v>0</v>
      </c>
      <c r="CA304" s="17">
        <v>0</v>
      </c>
      <c r="CB304" s="17">
        <v>0</v>
      </c>
      <c r="CC304" s="17">
        <v>0</v>
      </c>
      <c r="CD304" s="17">
        <v>0</v>
      </c>
      <c r="CE304" s="17">
        <v>0</v>
      </c>
      <c r="CF304" s="17">
        <v>0</v>
      </c>
      <c r="CG304" s="17">
        <v>0</v>
      </c>
      <c r="CH304" s="17">
        <v>0</v>
      </c>
      <c r="CI304" s="17">
        <v>0</v>
      </c>
      <c r="CJ304" s="17">
        <v>0</v>
      </c>
      <c r="CK304" s="17">
        <v>0</v>
      </c>
      <c r="CL304" s="702">
        <v>3553683.216</v>
      </c>
      <c r="CM304" s="702">
        <v>3553683.2159999995</v>
      </c>
      <c r="CN304" s="702">
        <v>0</v>
      </c>
      <c r="CO304" s="702">
        <v>0</v>
      </c>
      <c r="CP304" s="702">
        <v>0</v>
      </c>
      <c r="CQ304" s="702">
        <v>0</v>
      </c>
      <c r="CR304" s="704">
        <v>3553683.216</v>
      </c>
      <c r="CS304" s="703">
        <v>3553683.2159999995</v>
      </c>
      <c r="CT304" s="23" t="s">
        <v>56</v>
      </c>
      <c r="CU304" s="23" t="s">
        <v>56</v>
      </c>
      <c r="CV304" s="23" t="s">
        <v>56</v>
      </c>
      <c r="CW304" s="23" t="s">
        <v>56</v>
      </c>
      <c r="CX304" s="23" t="s">
        <v>56</v>
      </c>
      <c r="CY304" s="23" t="s">
        <v>56</v>
      </c>
      <c r="CZ304" s="23" t="s">
        <v>56</v>
      </c>
      <c r="DA304" s="23" t="s">
        <v>56</v>
      </c>
      <c r="DB304" s="728">
        <v>26227793.48</v>
      </c>
      <c r="DC304" s="10"/>
      <c r="DD304" s="692">
        <v>5.9994775870000003</v>
      </c>
      <c r="DE304" s="120"/>
      <c r="DF304" s="120"/>
      <c r="DG304" s="120"/>
      <c r="DH304" s="140"/>
      <c r="DI304" s="140"/>
      <c r="DJ304" s="140"/>
      <c r="DK304" s="140"/>
      <c r="DL304" s="548">
        <v>0</v>
      </c>
      <c r="DM304" s="548">
        <v>0</v>
      </c>
      <c r="DN304" s="203" t="s">
        <v>868</v>
      </c>
      <c r="DO304" s="700">
        <v>174.666666666667</v>
      </c>
      <c r="DP304" s="713" t="s">
        <v>56</v>
      </c>
      <c r="DQ304" s="548" t="s">
        <v>56</v>
      </c>
      <c r="DR304" s="673" t="s">
        <v>56</v>
      </c>
      <c r="DS304" s="203" t="s">
        <v>56</v>
      </c>
      <c r="DT304" s="1160" t="s">
        <v>56</v>
      </c>
      <c r="DU304" s="711">
        <v>246.5782442748087</v>
      </c>
      <c r="DV304" s="711">
        <v>-85.066886036440707</v>
      </c>
      <c r="DW304" s="711">
        <v>244.66813591046301</v>
      </c>
      <c r="DX304" s="711">
        <v>-95.134731816715998</v>
      </c>
      <c r="DY304" s="710">
        <v>1.3454198473282417</v>
      </c>
      <c r="DZ304" s="710">
        <v>-0.90916928537861508</v>
      </c>
      <c r="EA304" s="710">
        <v>1.33168983004194</v>
      </c>
      <c r="EB304" s="710">
        <v>-0.93688547620518703</v>
      </c>
      <c r="EC304" s="236"/>
      <c r="ED304" s="49"/>
      <c r="EE304" s="232"/>
      <c r="EF304" s="700">
        <v>29184</v>
      </c>
      <c r="EG304" s="712">
        <v>-3253.6666666666679</v>
      </c>
      <c r="EH304" s="44"/>
    </row>
    <row r="305" spans="1:138" ht="41.25" customHeight="1" x14ac:dyDescent="0.25">
      <c r="A305" s="871" t="s">
        <v>49</v>
      </c>
      <c r="B305" s="656" t="s">
        <v>50</v>
      </c>
      <c r="C305" s="656" t="s">
        <v>51</v>
      </c>
      <c r="D305" s="691" t="s">
        <v>307</v>
      </c>
      <c r="E305" s="656" t="s">
        <v>60</v>
      </c>
      <c r="F305" s="656" t="s">
        <v>312</v>
      </c>
      <c r="G305" s="901" t="s">
        <v>311</v>
      </c>
      <c r="H305" s="897" t="s">
        <v>55</v>
      </c>
      <c r="I305" s="17" t="s">
        <v>866</v>
      </c>
      <c r="J305" s="64">
        <v>13.8</v>
      </c>
      <c r="K305" s="665">
        <v>10.158477986391464</v>
      </c>
      <c r="L305" s="665">
        <v>20.811552987015002</v>
      </c>
      <c r="M305" s="64">
        <v>1492</v>
      </c>
      <c r="N305" s="726">
        <v>33675835.919999994</v>
      </c>
      <c r="O305" s="548" t="s">
        <v>863</v>
      </c>
      <c r="P305" s="909">
        <v>8.0390609439999992</v>
      </c>
      <c r="Q305" s="203" t="s">
        <v>57</v>
      </c>
      <c r="R305" s="205" t="s">
        <v>1190</v>
      </c>
      <c r="S305" s="490">
        <v>0</v>
      </c>
      <c r="T305" s="18">
        <v>0</v>
      </c>
      <c r="U305" s="548">
        <v>0</v>
      </c>
      <c r="V305" s="18">
        <v>0</v>
      </c>
      <c r="W305" s="64">
        <v>0</v>
      </c>
      <c r="X305" s="18">
        <v>0</v>
      </c>
      <c r="Y305" s="18">
        <v>0</v>
      </c>
      <c r="Z305" s="18">
        <v>0</v>
      </c>
      <c r="AA305" s="18">
        <v>0</v>
      </c>
      <c r="AB305" s="18">
        <v>0</v>
      </c>
      <c r="AC305" s="18">
        <v>0</v>
      </c>
      <c r="AD305" s="18">
        <v>0</v>
      </c>
      <c r="AE305" s="18">
        <v>0</v>
      </c>
      <c r="AF305" s="18">
        <v>0</v>
      </c>
      <c r="AG305" s="64">
        <v>0</v>
      </c>
      <c r="AH305" s="18">
        <v>0</v>
      </c>
      <c r="AI305" s="64">
        <v>0</v>
      </c>
      <c r="AJ305" s="18">
        <v>0</v>
      </c>
      <c r="AK305" s="18">
        <v>26</v>
      </c>
      <c r="AL305" s="64">
        <v>26</v>
      </c>
      <c r="AM305" s="18">
        <v>2</v>
      </c>
      <c r="AN305" s="18">
        <v>2</v>
      </c>
      <c r="AO305" s="18">
        <v>0</v>
      </c>
      <c r="AP305" s="64">
        <v>0</v>
      </c>
      <c r="AQ305" s="64">
        <v>28</v>
      </c>
      <c r="AR305" s="11">
        <v>28</v>
      </c>
      <c r="AS305" s="17">
        <v>0</v>
      </c>
      <c r="AT305" s="490">
        <v>0</v>
      </c>
      <c r="AU305" s="64">
        <v>0</v>
      </c>
      <c r="AV305" s="18">
        <v>0</v>
      </c>
      <c r="AW305" s="64">
        <v>0</v>
      </c>
      <c r="AX305" s="18">
        <v>0</v>
      </c>
      <c r="AY305" s="17">
        <v>0</v>
      </c>
      <c r="AZ305" s="490">
        <v>0</v>
      </c>
      <c r="BA305" s="17">
        <v>0</v>
      </c>
      <c r="BB305" s="18">
        <v>0</v>
      </c>
      <c r="BC305" s="17">
        <v>0</v>
      </c>
      <c r="BD305" s="18">
        <v>0</v>
      </c>
      <c r="BE305" s="17">
        <v>0</v>
      </c>
      <c r="BF305" s="18">
        <v>0</v>
      </c>
      <c r="BG305" s="17">
        <v>0</v>
      </c>
      <c r="BH305" s="18">
        <v>0</v>
      </c>
      <c r="BI305" s="17">
        <v>0</v>
      </c>
      <c r="BJ305" s="18">
        <v>0</v>
      </c>
      <c r="BK305" s="17">
        <v>883.68600000000015</v>
      </c>
      <c r="BL305" s="17">
        <v>883.68599999999992</v>
      </c>
      <c r="BM305" s="17">
        <v>20.2</v>
      </c>
      <c r="BN305" s="17">
        <v>20.2</v>
      </c>
      <c r="BO305" s="18">
        <v>0</v>
      </c>
      <c r="BP305" s="18">
        <v>0</v>
      </c>
      <c r="BQ305" s="64">
        <v>903.88600000000019</v>
      </c>
      <c r="BR305" s="18">
        <v>903.88599999999997</v>
      </c>
      <c r="BS305" s="729">
        <v>0.11243676423110349</v>
      </c>
      <c r="BT305" s="17">
        <v>0</v>
      </c>
      <c r="BU305" s="17">
        <v>0</v>
      </c>
      <c r="BV305" s="17">
        <v>0</v>
      </c>
      <c r="BW305" s="17">
        <v>0</v>
      </c>
      <c r="BX305" s="17">
        <v>0</v>
      </c>
      <c r="BY305" s="17">
        <v>0</v>
      </c>
      <c r="BZ305" s="17">
        <v>0</v>
      </c>
      <c r="CA305" s="17">
        <v>0</v>
      </c>
      <c r="CB305" s="17">
        <v>0</v>
      </c>
      <c r="CC305" s="17">
        <v>0</v>
      </c>
      <c r="CD305" s="17">
        <v>0</v>
      </c>
      <c r="CE305" s="17">
        <v>0</v>
      </c>
      <c r="CF305" s="17">
        <v>0</v>
      </c>
      <c r="CG305" s="17">
        <v>0</v>
      </c>
      <c r="CH305" s="17">
        <v>0</v>
      </c>
      <c r="CI305" s="17">
        <v>0</v>
      </c>
      <c r="CJ305" s="17">
        <v>0</v>
      </c>
      <c r="CK305" s="17">
        <v>0</v>
      </c>
      <c r="CL305" s="702">
        <v>1037305.9742400002</v>
      </c>
      <c r="CM305" s="702">
        <v>1037305.9742399999</v>
      </c>
      <c r="CN305" s="702">
        <v>23711.567999999999</v>
      </c>
      <c r="CO305" s="702">
        <v>23711.567999999999</v>
      </c>
      <c r="CP305" s="702">
        <v>0</v>
      </c>
      <c r="CQ305" s="702">
        <v>0</v>
      </c>
      <c r="CR305" s="704">
        <v>1061017.5422400003</v>
      </c>
      <c r="CS305" s="703">
        <v>1061017.5422399999</v>
      </c>
      <c r="CT305" s="23">
        <v>1</v>
      </c>
      <c r="CU305" s="23">
        <v>2</v>
      </c>
      <c r="CV305" s="23" t="s">
        <v>317</v>
      </c>
      <c r="CW305" s="23">
        <v>2</v>
      </c>
      <c r="CX305" s="23">
        <v>12</v>
      </c>
      <c r="CY305" s="23">
        <v>0</v>
      </c>
      <c r="CZ305" s="23">
        <v>0</v>
      </c>
      <c r="DA305" s="23" t="s">
        <v>905</v>
      </c>
      <c r="DB305" s="728">
        <v>33675835.919999994</v>
      </c>
      <c r="DC305" s="10"/>
      <c r="DD305" s="692">
        <v>8.0390609439999992</v>
      </c>
      <c r="DE305" s="120"/>
      <c r="DF305" s="120"/>
      <c r="DG305" s="120"/>
      <c r="DH305" s="140"/>
      <c r="DI305" s="140"/>
      <c r="DJ305" s="140"/>
      <c r="DK305" s="140"/>
      <c r="DL305" s="548">
        <v>2</v>
      </c>
      <c r="DM305" s="548">
        <v>0</v>
      </c>
      <c r="DN305" s="203" t="s">
        <v>868</v>
      </c>
      <c r="DO305" s="700">
        <v>1484.25</v>
      </c>
      <c r="DP305" s="713" t="s">
        <v>56</v>
      </c>
      <c r="DQ305" s="548" t="s">
        <v>56</v>
      </c>
      <c r="DR305" s="673" t="s">
        <v>56</v>
      </c>
      <c r="DS305" s="203" t="s">
        <v>56</v>
      </c>
      <c r="DT305" s="1160" t="s">
        <v>56</v>
      </c>
      <c r="DU305" s="711">
        <v>297.1985851440121</v>
      </c>
      <c r="DV305" s="711">
        <v>-189.39846955017066</v>
      </c>
      <c r="DW305" s="711">
        <v>273.181592532536</v>
      </c>
      <c r="DX305" s="711">
        <v>-172.69430215471516</v>
      </c>
      <c r="DY305" s="710">
        <v>2.5885127168603672</v>
      </c>
      <c r="DZ305" s="710">
        <v>-2.0389044830664722</v>
      </c>
      <c r="EA305" s="710">
        <v>2.02566675959249</v>
      </c>
      <c r="EB305" s="710">
        <v>-1.4818490214857145</v>
      </c>
      <c r="EC305" s="236"/>
      <c r="ED305" s="49"/>
      <c r="EE305" s="232"/>
      <c r="EF305" s="700">
        <v>403188</v>
      </c>
      <c r="EG305" s="712">
        <v>-381142.33333333331</v>
      </c>
      <c r="EH305" s="44"/>
    </row>
    <row r="306" spans="1:138" ht="41.25" customHeight="1" x14ac:dyDescent="0.25">
      <c r="A306" s="871" t="s">
        <v>49</v>
      </c>
      <c r="B306" s="656" t="s">
        <v>50</v>
      </c>
      <c r="C306" s="656" t="s">
        <v>51</v>
      </c>
      <c r="D306" s="691" t="s">
        <v>307</v>
      </c>
      <c r="E306" s="656" t="s">
        <v>60</v>
      </c>
      <c r="F306" s="656" t="s">
        <v>313</v>
      </c>
      <c r="G306" s="901" t="s">
        <v>314</v>
      </c>
      <c r="H306" s="897" t="s">
        <v>55</v>
      </c>
      <c r="I306" s="17" t="s">
        <v>866</v>
      </c>
      <c r="J306" s="64">
        <v>13.8</v>
      </c>
      <c r="K306" s="665">
        <v>12.572610401980967</v>
      </c>
      <c r="L306" s="665">
        <v>54.479545341228004</v>
      </c>
      <c r="M306" s="64">
        <v>2625</v>
      </c>
      <c r="N306" s="726">
        <v>34999856.370000005</v>
      </c>
      <c r="O306" s="548" t="s">
        <v>863</v>
      </c>
      <c r="P306" s="909">
        <v>9.0032797720000008</v>
      </c>
      <c r="Q306" s="203" t="s">
        <v>57</v>
      </c>
      <c r="R306" s="205" t="s">
        <v>57</v>
      </c>
      <c r="S306" s="490">
        <v>0</v>
      </c>
      <c r="T306" s="18">
        <v>0</v>
      </c>
      <c r="U306" s="548">
        <v>0</v>
      </c>
      <c r="V306" s="18">
        <v>0</v>
      </c>
      <c r="W306" s="64">
        <v>0</v>
      </c>
      <c r="X306" s="18">
        <v>0</v>
      </c>
      <c r="Y306" s="18">
        <v>0</v>
      </c>
      <c r="Z306" s="18">
        <v>0</v>
      </c>
      <c r="AA306" s="18">
        <v>0</v>
      </c>
      <c r="AB306" s="18">
        <v>0</v>
      </c>
      <c r="AC306" s="18">
        <v>0</v>
      </c>
      <c r="AD306" s="18">
        <v>0</v>
      </c>
      <c r="AE306" s="18">
        <v>0</v>
      </c>
      <c r="AF306" s="18">
        <v>0</v>
      </c>
      <c r="AG306" s="64">
        <v>0</v>
      </c>
      <c r="AH306" s="18">
        <v>0</v>
      </c>
      <c r="AI306" s="64">
        <v>0</v>
      </c>
      <c r="AJ306" s="18">
        <v>0</v>
      </c>
      <c r="AK306" s="18">
        <v>178</v>
      </c>
      <c r="AL306" s="64">
        <v>177</v>
      </c>
      <c r="AM306" s="18">
        <v>15</v>
      </c>
      <c r="AN306" s="18">
        <v>15</v>
      </c>
      <c r="AO306" s="18">
        <v>0</v>
      </c>
      <c r="AP306" s="64">
        <v>0</v>
      </c>
      <c r="AQ306" s="64">
        <v>193</v>
      </c>
      <c r="AR306" s="11">
        <v>192</v>
      </c>
      <c r="AS306" s="17">
        <v>0</v>
      </c>
      <c r="AT306" s="490">
        <v>0</v>
      </c>
      <c r="AU306" s="64">
        <v>0</v>
      </c>
      <c r="AV306" s="18">
        <v>0</v>
      </c>
      <c r="AW306" s="64">
        <v>0</v>
      </c>
      <c r="AX306" s="18">
        <v>0</v>
      </c>
      <c r="AY306" s="17">
        <v>0</v>
      </c>
      <c r="AZ306" s="490">
        <v>0</v>
      </c>
      <c r="BA306" s="17">
        <v>0</v>
      </c>
      <c r="BB306" s="18">
        <v>0</v>
      </c>
      <c r="BC306" s="17">
        <v>0</v>
      </c>
      <c r="BD306" s="18">
        <v>0</v>
      </c>
      <c r="BE306" s="17">
        <v>0</v>
      </c>
      <c r="BF306" s="18">
        <v>0</v>
      </c>
      <c r="BG306" s="17">
        <v>0</v>
      </c>
      <c r="BH306" s="18">
        <v>0</v>
      </c>
      <c r="BI306" s="17">
        <v>0</v>
      </c>
      <c r="BJ306" s="18">
        <v>0</v>
      </c>
      <c r="BK306" s="17">
        <v>5279.1350000000029</v>
      </c>
      <c r="BL306" s="17">
        <v>4879.1349999999993</v>
      </c>
      <c r="BM306" s="17">
        <v>190.97999999999996</v>
      </c>
      <c r="BN306" s="17">
        <v>190.98</v>
      </c>
      <c r="BO306" s="18">
        <v>0</v>
      </c>
      <c r="BP306" s="18">
        <v>0</v>
      </c>
      <c r="BQ306" s="64">
        <v>5470.1150000000025</v>
      </c>
      <c r="BR306" s="18">
        <v>5070.1149999999989</v>
      </c>
      <c r="BS306" s="729">
        <v>0.60756914574752396</v>
      </c>
      <c r="BT306" s="17">
        <v>0</v>
      </c>
      <c r="BU306" s="17">
        <v>0</v>
      </c>
      <c r="BV306" s="17">
        <v>0</v>
      </c>
      <c r="BW306" s="17">
        <v>0</v>
      </c>
      <c r="BX306" s="17">
        <v>0</v>
      </c>
      <c r="BY306" s="17">
        <v>0</v>
      </c>
      <c r="BZ306" s="17">
        <v>0</v>
      </c>
      <c r="CA306" s="17">
        <v>0</v>
      </c>
      <c r="CB306" s="17">
        <v>0</v>
      </c>
      <c r="CC306" s="17">
        <v>0</v>
      </c>
      <c r="CD306" s="17">
        <v>0</v>
      </c>
      <c r="CE306" s="17">
        <v>0</v>
      </c>
      <c r="CF306" s="17">
        <v>0</v>
      </c>
      <c r="CG306" s="17">
        <v>0</v>
      </c>
      <c r="CH306" s="17">
        <v>0</v>
      </c>
      <c r="CI306" s="17">
        <v>0</v>
      </c>
      <c r="CJ306" s="17">
        <v>0</v>
      </c>
      <c r="CK306" s="17">
        <v>0</v>
      </c>
      <c r="CL306" s="702">
        <v>6196859.8284000037</v>
      </c>
      <c r="CM306" s="702">
        <v>5727323.8284</v>
      </c>
      <c r="CN306" s="702">
        <v>224179.96319999997</v>
      </c>
      <c r="CO306" s="702">
        <v>224179.9632</v>
      </c>
      <c r="CP306" s="702">
        <v>0</v>
      </c>
      <c r="CQ306" s="702">
        <v>0</v>
      </c>
      <c r="CR306" s="704">
        <v>6421039.7916000038</v>
      </c>
      <c r="CS306" s="703">
        <v>5951503.7916000001</v>
      </c>
      <c r="CT306" s="23" t="s">
        <v>56</v>
      </c>
      <c r="CU306" s="23" t="s">
        <v>56</v>
      </c>
      <c r="CV306" s="23" t="s">
        <v>56</v>
      </c>
      <c r="CW306" s="23" t="s">
        <v>56</v>
      </c>
      <c r="CX306" s="23" t="s">
        <v>56</v>
      </c>
      <c r="CY306" s="23" t="s">
        <v>56</v>
      </c>
      <c r="CZ306" s="23" t="s">
        <v>56</v>
      </c>
      <c r="DA306" s="23" t="s">
        <v>56</v>
      </c>
      <c r="DB306" s="728">
        <v>34999856.370000005</v>
      </c>
      <c r="DC306" s="10"/>
      <c r="DD306" s="692">
        <v>9.0032797720000008</v>
      </c>
      <c r="DE306" s="120"/>
      <c r="DF306" s="120"/>
      <c r="DG306" s="120"/>
      <c r="DH306" s="140"/>
      <c r="DI306" s="140"/>
      <c r="DJ306" s="140"/>
      <c r="DK306" s="140"/>
      <c r="DL306" s="548">
        <v>0</v>
      </c>
      <c r="DM306" s="548">
        <v>7</v>
      </c>
      <c r="DN306" s="203" t="s">
        <v>868</v>
      </c>
      <c r="DO306" s="700">
        <v>2634.1666666666702</v>
      </c>
      <c r="DP306" s="713" t="s">
        <v>56</v>
      </c>
      <c r="DQ306" s="548" t="s">
        <v>56</v>
      </c>
      <c r="DR306" s="673" t="s">
        <v>56</v>
      </c>
      <c r="DS306" s="203" t="s">
        <v>56</v>
      </c>
      <c r="DT306" s="1160" t="s">
        <v>56</v>
      </c>
      <c r="DU306" s="711">
        <v>154.4363176210058</v>
      </c>
      <c r="DV306" s="711">
        <v>79.354692612956882</v>
      </c>
      <c r="DW306" s="711">
        <v>123.473220980843</v>
      </c>
      <c r="DX306" s="711">
        <v>56.075098746505688</v>
      </c>
      <c r="DY306" s="710">
        <v>1.4729515975956957</v>
      </c>
      <c r="DZ306" s="710">
        <v>8.5435360564370955E-2</v>
      </c>
      <c r="EA306" s="710">
        <v>1.01130816416882</v>
      </c>
      <c r="EB306" s="710">
        <v>0.20516734613042309</v>
      </c>
      <c r="EC306" s="236"/>
      <c r="ED306" s="49"/>
      <c r="EE306" s="232"/>
      <c r="EF306" s="700">
        <v>116568</v>
      </c>
      <c r="EG306" s="712">
        <v>39017.333333333343</v>
      </c>
      <c r="EH306" s="44"/>
    </row>
    <row r="307" spans="1:138" ht="41.25" customHeight="1" x14ac:dyDescent="0.25">
      <c r="A307" s="871" t="s">
        <v>49</v>
      </c>
      <c r="B307" s="656" t="s">
        <v>50</v>
      </c>
      <c r="C307" s="656" t="s">
        <v>51</v>
      </c>
      <c r="D307" s="691" t="s">
        <v>307</v>
      </c>
      <c r="E307" s="656" t="s">
        <v>60</v>
      </c>
      <c r="F307" s="656" t="s">
        <v>315</v>
      </c>
      <c r="G307" s="901" t="s">
        <v>60</v>
      </c>
      <c r="H307" s="897" t="s">
        <v>55</v>
      </c>
      <c r="I307" s="17" t="s">
        <v>866</v>
      </c>
      <c r="J307" s="64">
        <v>13.8</v>
      </c>
      <c r="K307" s="665">
        <v>12.668219606558768</v>
      </c>
      <c r="L307" s="665">
        <v>13.627840880745001</v>
      </c>
      <c r="M307" s="64">
        <v>424</v>
      </c>
      <c r="N307" s="726">
        <v>43852009.019999996</v>
      </c>
      <c r="O307" s="548" t="s">
        <v>863</v>
      </c>
      <c r="P307" s="909">
        <v>9.6008373010000003</v>
      </c>
      <c r="Q307" s="203" t="s">
        <v>57</v>
      </c>
      <c r="R307" s="205" t="s">
        <v>1191</v>
      </c>
      <c r="S307" s="490">
        <v>0</v>
      </c>
      <c r="T307" s="18">
        <v>0</v>
      </c>
      <c r="U307" s="548">
        <v>0</v>
      </c>
      <c r="V307" s="18">
        <v>0</v>
      </c>
      <c r="W307" s="64">
        <v>0</v>
      </c>
      <c r="X307" s="18">
        <v>0</v>
      </c>
      <c r="Y307" s="18">
        <v>0</v>
      </c>
      <c r="Z307" s="18">
        <v>0</v>
      </c>
      <c r="AA307" s="18">
        <v>0</v>
      </c>
      <c r="AB307" s="18">
        <v>0</v>
      </c>
      <c r="AC307" s="18">
        <v>0</v>
      </c>
      <c r="AD307" s="18">
        <v>0</v>
      </c>
      <c r="AE307" s="18">
        <v>0</v>
      </c>
      <c r="AF307" s="18">
        <v>0</v>
      </c>
      <c r="AG307" s="64">
        <v>0</v>
      </c>
      <c r="AH307" s="18">
        <v>0</v>
      </c>
      <c r="AI307" s="64">
        <v>0</v>
      </c>
      <c r="AJ307" s="18">
        <v>0</v>
      </c>
      <c r="AK307" s="18">
        <v>15</v>
      </c>
      <c r="AL307" s="64">
        <v>15</v>
      </c>
      <c r="AM307" s="18">
        <v>0</v>
      </c>
      <c r="AN307" s="18" t="s">
        <v>58</v>
      </c>
      <c r="AO307" s="18">
        <v>0</v>
      </c>
      <c r="AP307" s="64">
        <v>0</v>
      </c>
      <c r="AQ307" s="64">
        <v>15</v>
      </c>
      <c r="AR307" s="11">
        <v>15</v>
      </c>
      <c r="AS307" s="17">
        <v>0</v>
      </c>
      <c r="AT307" s="490">
        <v>0</v>
      </c>
      <c r="AU307" s="64">
        <v>0</v>
      </c>
      <c r="AV307" s="18">
        <v>0</v>
      </c>
      <c r="AW307" s="64">
        <v>0</v>
      </c>
      <c r="AX307" s="18">
        <v>0</v>
      </c>
      <c r="AY307" s="17">
        <v>0</v>
      </c>
      <c r="AZ307" s="490">
        <v>0</v>
      </c>
      <c r="BA307" s="17">
        <v>0</v>
      </c>
      <c r="BB307" s="18">
        <v>0</v>
      </c>
      <c r="BC307" s="17">
        <v>0</v>
      </c>
      <c r="BD307" s="18">
        <v>0</v>
      </c>
      <c r="BE307" s="17">
        <v>0</v>
      </c>
      <c r="BF307" s="18">
        <v>0</v>
      </c>
      <c r="BG307" s="17">
        <v>0</v>
      </c>
      <c r="BH307" s="18">
        <v>0</v>
      </c>
      <c r="BI307" s="17">
        <v>0</v>
      </c>
      <c r="BJ307" s="18">
        <v>0</v>
      </c>
      <c r="BK307" s="17">
        <v>901.56</v>
      </c>
      <c r="BL307" s="17">
        <v>897.76</v>
      </c>
      <c r="BM307" s="17">
        <v>0</v>
      </c>
      <c r="BN307" s="17" t="s">
        <v>58</v>
      </c>
      <c r="BO307" s="18">
        <v>0</v>
      </c>
      <c r="BP307" s="18">
        <v>0</v>
      </c>
      <c r="BQ307" s="64">
        <v>901.56</v>
      </c>
      <c r="BR307" s="18">
        <v>897.76</v>
      </c>
      <c r="BS307" s="729">
        <v>9.390430977370022E-2</v>
      </c>
      <c r="BT307" s="17">
        <v>0</v>
      </c>
      <c r="BU307" s="17">
        <v>0</v>
      </c>
      <c r="BV307" s="17">
        <v>0</v>
      </c>
      <c r="BW307" s="17">
        <v>0</v>
      </c>
      <c r="BX307" s="17">
        <v>0</v>
      </c>
      <c r="BY307" s="17">
        <v>0</v>
      </c>
      <c r="BZ307" s="17">
        <v>0</v>
      </c>
      <c r="CA307" s="17">
        <v>0</v>
      </c>
      <c r="CB307" s="17">
        <v>0</v>
      </c>
      <c r="CC307" s="17">
        <v>0</v>
      </c>
      <c r="CD307" s="17">
        <v>0</v>
      </c>
      <c r="CE307" s="17">
        <v>0</v>
      </c>
      <c r="CF307" s="17">
        <v>0</v>
      </c>
      <c r="CG307" s="17">
        <v>0</v>
      </c>
      <c r="CH307" s="17">
        <v>0</v>
      </c>
      <c r="CI307" s="17">
        <v>0</v>
      </c>
      <c r="CJ307" s="17">
        <v>0</v>
      </c>
      <c r="CK307" s="17">
        <v>0</v>
      </c>
      <c r="CL307" s="702">
        <v>1058287.1904</v>
      </c>
      <c r="CM307" s="702">
        <v>1053826.5984</v>
      </c>
      <c r="CN307" s="702">
        <v>0</v>
      </c>
      <c r="CO307" s="702">
        <v>0</v>
      </c>
      <c r="CP307" s="702">
        <v>0</v>
      </c>
      <c r="CQ307" s="702">
        <v>0</v>
      </c>
      <c r="CR307" s="704">
        <v>1058287.1904</v>
      </c>
      <c r="CS307" s="703">
        <v>1053826.5984</v>
      </c>
      <c r="CT307" s="23" t="s">
        <v>56</v>
      </c>
      <c r="CU307" s="23" t="s">
        <v>56</v>
      </c>
      <c r="CV307" s="23" t="s">
        <v>56</v>
      </c>
      <c r="CW307" s="23" t="s">
        <v>56</v>
      </c>
      <c r="CX307" s="23" t="s">
        <v>56</v>
      </c>
      <c r="CY307" s="23" t="s">
        <v>56</v>
      </c>
      <c r="CZ307" s="23" t="s">
        <v>56</v>
      </c>
      <c r="DA307" s="23" t="s">
        <v>56</v>
      </c>
      <c r="DB307" s="728">
        <v>43852009.019999996</v>
      </c>
      <c r="DC307" s="10"/>
      <c r="DD307" s="692">
        <v>9.6008373010000003</v>
      </c>
      <c r="DE307" s="120"/>
      <c r="DF307" s="120"/>
      <c r="DG307" s="120"/>
      <c r="DH307" s="140"/>
      <c r="DI307" s="140"/>
      <c r="DJ307" s="140"/>
      <c r="DK307" s="140"/>
      <c r="DL307" s="548">
        <v>0</v>
      </c>
      <c r="DM307" s="548">
        <v>0</v>
      </c>
      <c r="DN307" s="203" t="s">
        <v>868</v>
      </c>
      <c r="DO307" s="700">
        <v>416.83333333333297</v>
      </c>
      <c r="DP307" s="713" t="s">
        <v>56</v>
      </c>
      <c r="DQ307" s="548" t="s">
        <v>56</v>
      </c>
      <c r="DR307" s="673" t="s">
        <v>56</v>
      </c>
      <c r="DS307" s="203" t="s">
        <v>56</v>
      </c>
      <c r="DT307" s="1160" t="s">
        <v>56</v>
      </c>
      <c r="DU307" s="711">
        <v>16.248700519792099</v>
      </c>
      <c r="DV307" s="711">
        <v>225.05090604038924</v>
      </c>
      <c r="DW307" s="711">
        <v>16.3225228973448</v>
      </c>
      <c r="DX307" s="711">
        <v>175.50932605597711</v>
      </c>
      <c r="DY307" s="710">
        <v>5.7576969212315122E-2</v>
      </c>
      <c r="DZ307" s="710">
        <v>0.50487732548266095</v>
      </c>
      <c r="EA307" s="710">
        <v>5.7704198087313301E-2</v>
      </c>
      <c r="EB307" s="710">
        <v>0.50469407419869916</v>
      </c>
      <c r="EC307" s="236"/>
      <c r="ED307" s="49"/>
      <c r="EE307" s="232"/>
      <c r="EF307" s="700">
        <v>242</v>
      </c>
      <c r="EG307" s="712">
        <v>21784.666666666668</v>
      </c>
      <c r="EH307" s="44"/>
    </row>
    <row r="308" spans="1:138" ht="41.25" customHeight="1" x14ac:dyDescent="0.25">
      <c r="A308" s="871" t="s">
        <v>49</v>
      </c>
      <c r="B308" s="656" t="s">
        <v>50</v>
      </c>
      <c r="C308" s="656" t="s">
        <v>51</v>
      </c>
      <c r="D308" s="691" t="s">
        <v>316</v>
      </c>
      <c r="E308" s="656" t="s">
        <v>317</v>
      </c>
      <c r="F308" s="656" t="s">
        <v>318</v>
      </c>
      <c r="G308" s="901" t="s">
        <v>319</v>
      </c>
      <c r="H308" s="897" t="s">
        <v>55</v>
      </c>
      <c r="I308" s="17" t="s">
        <v>866</v>
      </c>
      <c r="J308" s="64">
        <v>13.8</v>
      </c>
      <c r="K308" s="665">
        <v>11.783834464214101</v>
      </c>
      <c r="L308" s="665">
        <v>44.056060514424004</v>
      </c>
      <c r="M308" s="64">
        <v>2456</v>
      </c>
      <c r="N308" s="726">
        <v>32449169.27</v>
      </c>
      <c r="O308" s="548" t="s">
        <v>863</v>
      </c>
      <c r="P308" s="909">
        <v>8.3497908590000005</v>
      </c>
      <c r="Q308" s="203" t="s">
        <v>57</v>
      </c>
      <c r="R308" s="205" t="s">
        <v>57</v>
      </c>
      <c r="S308" s="490">
        <v>0</v>
      </c>
      <c r="T308" s="18">
        <v>0</v>
      </c>
      <c r="U308" s="548">
        <v>0</v>
      </c>
      <c r="V308" s="18">
        <v>0</v>
      </c>
      <c r="W308" s="64">
        <v>0</v>
      </c>
      <c r="X308" s="18">
        <v>0</v>
      </c>
      <c r="Y308" s="18">
        <v>0</v>
      </c>
      <c r="Z308" s="18">
        <v>0</v>
      </c>
      <c r="AA308" s="18">
        <v>0</v>
      </c>
      <c r="AB308" s="18">
        <v>0</v>
      </c>
      <c r="AC308" s="18">
        <v>0</v>
      </c>
      <c r="AD308" s="18">
        <v>0</v>
      </c>
      <c r="AE308" s="18">
        <v>0</v>
      </c>
      <c r="AF308" s="18">
        <v>0</v>
      </c>
      <c r="AG308" s="64">
        <v>0</v>
      </c>
      <c r="AH308" s="18">
        <v>0</v>
      </c>
      <c r="AI308" s="64">
        <v>0</v>
      </c>
      <c r="AJ308" s="18">
        <v>0</v>
      </c>
      <c r="AK308" s="18">
        <v>155</v>
      </c>
      <c r="AL308" s="64">
        <v>155</v>
      </c>
      <c r="AM308" s="18">
        <v>7</v>
      </c>
      <c r="AN308" s="18">
        <v>7</v>
      </c>
      <c r="AO308" s="18">
        <v>0</v>
      </c>
      <c r="AP308" s="64">
        <v>0</v>
      </c>
      <c r="AQ308" s="64">
        <v>162</v>
      </c>
      <c r="AR308" s="11">
        <v>162</v>
      </c>
      <c r="AS308" s="17">
        <v>0</v>
      </c>
      <c r="AT308" s="490">
        <v>0</v>
      </c>
      <c r="AU308" s="64">
        <v>0</v>
      </c>
      <c r="AV308" s="18">
        <v>0</v>
      </c>
      <c r="AW308" s="64">
        <v>0</v>
      </c>
      <c r="AX308" s="18">
        <v>0</v>
      </c>
      <c r="AY308" s="17">
        <v>0</v>
      </c>
      <c r="AZ308" s="490">
        <v>0</v>
      </c>
      <c r="BA308" s="17">
        <v>0</v>
      </c>
      <c r="BB308" s="18">
        <v>0</v>
      </c>
      <c r="BC308" s="17">
        <v>0</v>
      </c>
      <c r="BD308" s="18">
        <v>0</v>
      </c>
      <c r="BE308" s="17">
        <v>0</v>
      </c>
      <c r="BF308" s="18">
        <v>0</v>
      </c>
      <c r="BG308" s="17">
        <v>0</v>
      </c>
      <c r="BH308" s="18">
        <v>0</v>
      </c>
      <c r="BI308" s="17">
        <v>0</v>
      </c>
      <c r="BJ308" s="18">
        <v>0</v>
      </c>
      <c r="BK308" s="17">
        <v>1309.5500000000002</v>
      </c>
      <c r="BL308" s="17">
        <v>1309.5500000000006</v>
      </c>
      <c r="BM308" s="17">
        <v>110.4</v>
      </c>
      <c r="BN308" s="17">
        <v>110.39999999999998</v>
      </c>
      <c r="BO308" s="18">
        <v>0</v>
      </c>
      <c r="BP308" s="18">
        <v>0</v>
      </c>
      <c r="BQ308" s="64">
        <v>1419.9500000000003</v>
      </c>
      <c r="BR308" s="18">
        <v>1419.9500000000007</v>
      </c>
      <c r="BS308" s="729">
        <v>0.17005815163256177</v>
      </c>
      <c r="BT308" s="17">
        <v>0</v>
      </c>
      <c r="BU308" s="17">
        <v>0</v>
      </c>
      <c r="BV308" s="17">
        <v>0</v>
      </c>
      <c r="BW308" s="17">
        <v>0</v>
      </c>
      <c r="BX308" s="17">
        <v>0</v>
      </c>
      <c r="BY308" s="17">
        <v>0</v>
      </c>
      <c r="BZ308" s="17">
        <v>0</v>
      </c>
      <c r="CA308" s="17">
        <v>0</v>
      </c>
      <c r="CB308" s="17">
        <v>0</v>
      </c>
      <c r="CC308" s="17">
        <v>0</v>
      </c>
      <c r="CD308" s="17">
        <v>0</v>
      </c>
      <c r="CE308" s="17">
        <v>0</v>
      </c>
      <c r="CF308" s="17">
        <v>0</v>
      </c>
      <c r="CG308" s="17">
        <v>0</v>
      </c>
      <c r="CH308" s="17">
        <v>0</v>
      </c>
      <c r="CI308" s="17">
        <v>0</v>
      </c>
      <c r="CJ308" s="17">
        <v>0</v>
      </c>
      <c r="CK308" s="17">
        <v>0</v>
      </c>
      <c r="CL308" s="702">
        <v>1537202.1720000003</v>
      </c>
      <c r="CM308" s="702">
        <v>1537202.1720000007</v>
      </c>
      <c r="CN308" s="702">
        <v>129591.93600000002</v>
      </c>
      <c r="CO308" s="702">
        <v>129591.93599999999</v>
      </c>
      <c r="CP308" s="702">
        <v>0</v>
      </c>
      <c r="CQ308" s="702">
        <v>0</v>
      </c>
      <c r="CR308" s="704">
        <v>1666794.1080000002</v>
      </c>
      <c r="CS308" s="703">
        <v>1666794.1080000007</v>
      </c>
      <c r="CT308" s="23" t="s">
        <v>56</v>
      </c>
      <c r="CU308" s="23" t="s">
        <v>56</v>
      </c>
      <c r="CV308" s="23" t="s">
        <v>56</v>
      </c>
      <c r="CW308" s="23" t="s">
        <v>56</v>
      </c>
      <c r="CX308" s="23" t="s">
        <v>56</v>
      </c>
      <c r="CY308" s="23" t="s">
        <v>56</v>
      </c>
      <c r="CZ308" s="23" t="s">
        <v>56</v>
      </c>
      <c r="DA308" s="23" t="s">
        <v>56</v>
      </c>
      <c r="DB308" s="728">
        <v>32449169.27</v>
      </c>
      <c r="DC308" s="10"/>
      <c r="DD308" s="692">
        <v>8.3497908590000005</v>
      </c>
      <c r="DE308" s="120"/>
      <c r="DF308" s="120"/>
      <c r="DG308" s="120"/>
      <c r="DH308" s="140"/>
      <c r="DI308" s="140"/>
      <c r="DJ308" s="140"/>
      <c r="DK308" s="140"/>
      <c r="DL308" s="548" t="s">
        <v>56</v>
      </c>
      <c r="DM308" s="548" t="s">
        <v>56</v>
      </c>
      <c r="DN308" s="203" t="s">
        <v>868</v>
      </c>
      <c r="DO308" s="700">
        <v>2463.0833333333298</v>
      </c>
      <c r="DP308" s="713" t="s">
        <v>56</v>
      </c>
      <c r="DQ308" s="548" t="s">
        <v>56</v>
      </c>
      <c r="DR308" s="673" t="s">
        <v>56</v>
      </c>
      <c r="DS308" s="203" t="s">
        <v>56</v>
      </c>
      <c r="DT308" s="1160" t="s">
        <v>56</v>
      </c>
      <c r="DU308" s="711">
        <v>341.79801739012805</v>
      </c>
      <c r="DV308" s="711">
        <v>-144.16533522059899</v>
      </c>
      <c r="DW308" s="711">
        <v>342.39300197804698</v>
      </c>
      <c r="DX308" s="711">
        <v>-131.77612414203898</v>
      </c>
      <c r="DY308" s="710">
        <v>3.07338363162703</v>
      </c>
      <c r="DZ308" s="710">
        <v>-1.4297808045402334</v>
      </c>
      <c r="EA308" s="710">
        <v>3.0621511254362299</v>
      </c>
      <c r="EB308" s="710">
        <v>-1.3174943712134068</v>
      </c>
      <c r="EC308" s="236"/>
      <c r="ED308" s="49"/>
      <c r="EE308" s="232"/>
      <c r="EF308" s="700">
        <v>727095</v>
      </c>
      <c r="EG308" s="712">
        <v>-418792</v>
      </c>
      <c r="EH308" s="44"/>
    </row>
    <row r="309" spans="1:138" ht="41.25" customHeight="1" x14ac:dyDescent="0.25">
      <c r="A309" s="871" t="s">
        <v>49</v>
      </c>
      <c r="B309" s="656" t="s">
        <v>50</v>
      </c>
      <c r="C309" s="656" t="s">
        <v>51</v>
      </c>
      <c r="D309" s="691" t="s">
        <v>316</v>
      </c>
      <c r="E309" s="656" t="s">
        <v>317</v>
      </c>
      <c r="F309" s="656" t="s">
        <v>320</v>
      </c>
      <c r="G309" s="901" t="s">
        <v>321</v>
      </c>
      <c r="H309" s="897" t="s">
        <v>55</v>
      </c>
      <c r="I309" s="17" t="s">
        <v>866</v>
      </c>
      <c r="J309" s="64">
        <v>13.8</v>
      </c>
      <c r="K309" s="665">
        <v>11.783834464214101</v>
      </c>
      <c r="L309" s="665">
        <v>20.233712079126004</v>
      </c>
      <c r="M309" s="64">
        <v>1099</v>
      </c>
      <c r="N309" s="726">
        <v>39888709.110000007</v>
      </c>
      <c r="O309" s="548" t="s">
        <v>863</v>
      </c>
      <c r="P309" s="909">
        <v>8.7403544590000006</v>
      </c>
      <c r="Q309" s="203" t="s">
        <v>57</v>
      </c>
      <c r="R309" s="205" t="s">
        <v>57</v>
      </c>
      <c r="S309" s="490">
        <v>0</v>
      </c>
      <c r="T309" s="18">
        <v>0</v>
      </c>
      <c r="U309" s="548">
        <v>0</v>
      </c>
      <c r="V309" s="18">
        <v>0</v>
      </c>
      <c r="W309" s="64">
        <v>0</v>
      </c>
      <c r="X309" s="18">
        <v>0</v>
      </c>
      <c r="Y309" s="18">
        <v>0</v>
      </c>
      <c r="Z309" s="18">
        <v>0</v>
      </c>
      <c r="AA309" s="18">
        <v>0</v>
      </c>
      <c r="AB309" s="18">
        <v>0</v>
      </c>
      <c r="AC309" s="18">
        <v>0</v>
      </c>
      <c r="AD309" s="18">
        <v>0</v>
      </c>
      <c r="AE309" s="18">
        <v>0</v>
      </c>
      <c r="AF309" s="18">
        <v>0</v>
      </c>
      <c r="AG309" s="64">
        <v>0</v>
      </c>
      <c r="AH309" s="18">
        <v>0</v>
      </c>
      <c r="AI309" s="64">
        <v>0</v>
      </c>
      <c r="AJ309" s="18">
        <v>0</v>
      </c>
      <c r="AK309" s="18">
        <v>69</v>
      </c>
      <c r="AL309" s="64">
        <v>65</v>
      </c>
      <c r="AM309" s="18">
        <v>4</v>
      </c>
      <c r="AN309" s="18">
        <v>3</v>
      </c>
      <c r="AO309" s="18">
        <v>0</v>
      </c>
      <c r="AP309" s="64">
        <v>0</v>
      </c>
      <c r="AQ309" s="64">
        <v>73</v>
      </c>
      <c r="AR309" s="11">
        <v>68</v>
      </c>
      <c r="AS309" s="17">
        <v>0</v>
      </c>
      <c r="AT309" s="490">
        <v>0</v>
      </c>
      <c r="AU309" s="64">
        <v>0</v>
      </c>
      <c r="AV309" s="18">
        <v>0</v>
      </c>
      <c r="AW309" s="64">
        <v>0</v>
      </c>
      <c r="AX309" s="18">
        <v>0</v>
      </c>
      <c r="AY309" s="17">
        <v>0</v>
      </c>
      <c r="AZ309" s="490">
        <v>0</v>
      </c>
      <c r="BA309" s="17">
        <v>0</v>
      </c>
      <c r="BB309" s="18">
        <v>0</v>
      </c>
      <c r="BC309" s="17">
        <v>0</v>
      </c>
      <c r="BD309" s="18">
        <v>0</v>
      </c>
      <c r="BE309" s="17">
        <v>0</v>
      </c>
      <c r="BF309" s="18">
        <v>0</v>
      </c>
      <c r="BG309" s="17">
        <v>0</v>
      </c>
      <c r="BH309" s="18">
        <v>0</v>
      </c>
      <c r="BI309" s="17">
        <v>0</v>
      </c>
      <c r="BJ309" s="18">
        <v>0</v>
      </c>
      <c r="BK309" s="17">
        <v>1990.3699999999992</v>
      </c>
      <c r="BL309" s="17">
        <v>1955.1700000000003</v>
      </c>
      <c r="BM309" s="17">
        <v>72.400000000000006</v>
      </c>
      <c r="BN309" s="17">
        <v>54</v>
      </c>
      <c r="BO309" s="18">
        <v>0</v>
      </c>
      <c r="BP309" s="18">
        <v>0</v>
      </c>
      <c r="BQ309" s="64">
        <v>2062.7699999999991</v>
      </c>
      <c r="BR309" s="18">
        <v>2009.1700000000003</v>
      </c>
      <c r="BS309" s="729">
        <v>0.23600530272270037</v>
      </c>
      <c r="BT309" s="17">
        <v>0</v>
      </c>
      <c r="BU309" s="17">
        <v>0</v>
      </c>
      <c r="BV309" s="17">
        <v>0</v>
      </c>
      <c r="BW309" s="17">
        <v>0</v>
      </c>
      <c r="BX309" s="17">
        <v>0</v>
      </c>
      <c r="BY309" s="17">
        <v>0</v>
      </c>
      <c r="BZ309" s="17">
        <v>0</v>
      </c>
      <c r="CA309" s="17">
        <v>0</v>
      </c>
      <c r="CB309" s="17">
        <v>0</v>
      </c>
      <c r="CC309" s="17">
        <v>0</v>
      </c>
      <c r="CD309" s="17">
        <v>0</v>
      </c>
      <c r="CE309" s="17">
        <v>0</v>
      </c>
      <c r="CF309" s="17">
        <v>0</v>
      </c>
      <c r="CG309" s="17">
        <v>0</v>
      </c>
      <c r="CH309" s="17">
        <v>0</v>
      </c>
      <c r="CI309" s="17">
        <v>0</v>
      </c>
      <c r="CJ309" s="17">
        <v>0</v>
      </c>
      <c r="CK309" s="17">
        <v>0</v>
      </c>
      <c r="CL309" s="702">
        <v>2336375.920799999</v>
      </c>
      <c r="CM309" s="702">
        <v>2295056.7528000004</v>
      </c>
      <c r="CN309" s="702">
        <v>84986.016000000003</v>
      </c>
      <c r="CO309" s="702">
        <v>63387.360000000008</v>
      </c>
      <c r="CP309" s="702">
        <v>0</v>
      </c>
      <c r="CQ309" s="702">
        <v>0</v>
      </c>
      <c r="CR309" s="704">
        <v>2421361.9367999989</v>
      </c>
      <c r="CS309" s="703">
        <v>2358444.1128000002</v>
      </c>
      <c r="CT309" s="23" t="s">
        <v>56</v>
      </c>
      <c r="CU309" s="23" t="s">
        <v>56</v>
      </c>
      <c r="CV309" s="23" t="s">
        <v>56</v>
      </c>
      <c r="CW309" s="23" t="s">
        <v>56</v>
      </c>
      <c r="CX309" s="23" t="s">
        <v>56</v>
      </c>
      <c r="CY309" s="23" t="s">
        <v>56</v>
      </c>
      <c r="CZ309" s="23" t="s">
        <v>56</v>
      </c>
      <c r="DA309" s="23" t="s">
        <v>56</v>
      </c>
      <c r="DB309" s="728">
        <v>39888709.110000007</v>
      </c>
      <c r="DC309" s="10"/>
      <c r="DD309" s="692">
        <v>8.7403544590000006</v>
      </c>
      <c r="DE309" s="120"/>
      <c r="DF309" s="120"/>
      <c r="DG309" s="120"/>
      <c r="DH309" s="140"/>
      <c r="DI309" s="140"/>
      <c r="DJ309" s="140"/>
      <c r="DK309" s="140"/>
      <c r="DL309" s="548" t="s">
        <v>56</v>
      </c>
      <c r="DM309" s="548" t="s">
        <v>56</v>
      </c>
      <c r="DN309" s="203" t="s">
        <v>868</v>
      </c>
      <c r="DO309" s="700">
        <v>1050.75</v>
      </c>
      <c r="DP309" s="713" t="s">
        <v>56</v>
      </c>
      <c r="DQ309" s="548" t="s">
        <v>56</v>
      </c>
      <c r="DR309" s="673" t="s">
        <v>56</v>
      </c>
      <c r="DS309" s="203" t="s">
        <v>56</v>
      </c>
      <c r="DT309" s="1160" t="s">
        <v>56</v>
      </c>
      <c r="DU309" s="711">
        <v>65.634070901736848</v>
      </c>
      <c r="DV309" s="711">
        <v>250.21060298476613</v>
      </c>
      <c r="DW309" s="711">
        <v>69.289616679267098</v>
      </c>
      <c r="DX309" s="711">
        <v>222.47928186614956</v>
      </c>
      <c r="DY309" s="710">
        <v>0.43016892695693554</v>
      </c>
      <c r="DZ309" s="710">
        <v>0.54875244970568759</v>
      </c>
      <c r="EA309" s="710">
        <v>0.44774869657800997</v>
      </c>
      <c r="EB309" s="710">
        <v>0.48130116826975133</v>
      </c>
      <c r="EC309" s="236"/>
      <c r="ED309" s="49"/>
      <c r="EE309" s="232"/>
      <c r="EF309" s="700">
        <v>54847</v>
      </c>
      <c r="EG309" s="712">
        <v>93927</v>
      </c>
      <c r="EH309" s="44"/>
    </row>
    <row r="310" spans="1:138" ht="41.25" customHeight="1" x14ac:dyDescent="0.25">
      <c r="A310" s="871" t="s">
        <v>49</v>
      </c>
      <c r="B310" s="656" t="s">
        <v>50</v>
      </c>
      <c r="C310" s="656" t="s">
        <v>51</v>
      </c>
      <c r="D310" s="691" t="s">
        <v>316</v>
      </c>
      <c r="E310" s="656" t="s">
        <v>317</v>
      </c>
      <c r="F310" s="656" t="s">
        <v>322</v>
      </c>
      <c r="G310" s="901" t="s">
        <v>317</v>
      </c>
      <c r="H310" s="897" t="s">
        <v>55</v>
      </c>
      <c r="I310" s="17" t="s">
        <v>866</v>
      </c>
      <c r="J310" s="64">
        <v>13.8</v>
      </c>
      <c r="K310" s="665">
        <v>12.668219606558768</v>
      </c>
      <c r="L310" s="665">
        <v>30.128219634303004</v>
      </c>
      <c r="M310" s="64">
        <v>1107</v>
      </c>
      <c r="N310" s="726">
        <v>40714389.079999998</v>
      </c>
      <c r="O310" s="548" t="s">
        <v>863</v>
      </c>
      <c r="P310" s="909">
        <v>8.6366184730000004</v>
      </c>
      <c r="Q310" s="203" t="s">
        <v>57</v>
      </c>
      <c r="R310" s="205" t="s">
        <v>57</v>
      </c>
      <c r="S310" s="490">
        <v>0</v>
      </c>
      <c r="T310" s="18">
        <v>0</v>
      </c>
      <c r="U310" s="548">
        <v>0</v>
      </c>
      <c r="V310" s="18">
        <v>0</v>
      </c>
      <c r="W310" s="64">
        <v>0</v>
      </c>
      <c r="X310" s="18">
        <v>0</v>
      </c>
      <c r="Y310" s="18">
        <v>0</v>
      </c>
      <c r="Z310" s="18">
        <v>0</v>
      </c>
      <c r="AA310" s="18">
        <v>0</v>
      </c>
      <c r="AB310" s="18">
        <v>0</v>
      </c>
      <c r="AC310" s="18">
        <v>0</v>
      </c>
      <c r="AD310" s="18">
        <v>0</v>
      </c>
      <c r="AE310" s="18">
        <v>0</v>
      </c>
      <c r="AF310" s="18">
        <v>0</v>
      </c>
      <c r="AG310" s="64">
        <v>0</v>
      </c>
      <c r="AH310" s="18">
        <v>0</v>
      </c>
      <c r="AI310" s="64">
        <v>0</v>
      </c>
      <c r="AJ310" s="18">
        <v>0</v>
      </c>
      <c r="AK310" s="18">
        <v>71</v>
      </c>
      <c r="AL310" s="64">
        <v>70</v>
      </c>
      <c r="AM310" s="18">
        <v>5</v>
      </c>
      <c r="AN310" s="18">
        <v>5</v>
      </c>
      <c r="AO310" s="18">
        <v>0</v>
      </c>
      <c r="AP310" s="64">
        <v>0</v>
      </c>
      <c r="AQ310" s="64">
        <v>76</v>
      </c>
      <c r="AR310" s="11">
        <v>75</v>
      </c>
      <c r="AS310" s="17">
        <v>0</v>
      </c>
      <c r="AT310" s="490">
        <v>0</v>
      </c>
      <c r="AU310" s="64">
        <v>0</v>
      </c>
      <c r="AV310" s="18">
        <v>0</v>
      </c>
      <c r="AW310" s="64">
        <v>0</v>
      </c>
      <c r="AX310" s="18">
        <v>0</v>
      </c>
      <c r="AY310" s="17">
        <v>0</v>
      </c>
      <c r="AZ310" s="490">
        <v>0</v>
      </c>
      <c r="BA310" s="17">
        <v>0</v>
      </c>
      <c r="BB310" s="18">
        <v>0</v>
      </c>
      <c r="BC310" s="17">
        <v>0</v>
      </c>
      <c r="BD310" s="18">
        <v>0</v>
      </c>
      <c r="BE310" s="17">
        <v>0</v>
      </c>
      <c r="BF310" s="18">
        <v>0</v>
      </c>
      <c r="BG310" s="17">
        <v>0</v>
      </c>
      <c r="BH310" s="18">
        <v>0</v>
      </c>
      <c r="BI310" s="17">
        <v>0</v>
      </c>
      <c r="BJ310" s="18">
        <v>0</v>
      </c>
      <c r="BK310" s="17">
        <v>1376.8849999999991</v>
      </c>
      <c r="BL310" s="17">
        <v>1369.2849999999999</v>
      </c>
      <c r="BM310" s="17">
        <v>73.999999999999986</v>
      </c>
      <c r="BN310" s="17">
        <v>74</v>
      </c>
      <c r="BO310" s="18">
        <v>0</v>
      </c>
      <c r="BP310" s="18">
        <v>0</v>
      </c>
      <c r="BQ310" s="64">
        <v>1450.8849999999991</v>
      </c>
      <c r="BR310" s="18">
        <v>1443.2849999999999</v>
      </c>
      <c r="BS310" s="729">
        <v>0.16799225351169442</v>
      </c>
      <c r="BT310" s="17">
        <v>0</v>
      </c>
      <c r="BU310" s="17">
        <v>0</v>
      </c>
      <c r="BV310" s="17">
        <v>0</v>
      </c>
      <c r="BW310" s="17">
        <v>0</v>
      </c>
      <c r="BX310" s="17">
        <v>0</v>
      </c>
      <c r="BY310" s="17">
        <v>0</v>
      </c>
      <c r="BZ310" s="17">
        <v>0</v>
      </c>
      <c r="CA310" s="17">
        <v>0</v>
      </c>
      <c r="CB310" s="17">
        <v>0</v>
      </c>
      <c r="CC310" s="17">
        <v>0</v>
      </c>
      <c r="CD310" s="17">
        <v>0</v>
      </c>
      <c r="CE310" s="17">
        <v>0</v>
      </c>
      <c r="CF310" s="17">
        <v>0</v>
      </c>
      <c r="CG310" s="17">
        <v>0</v>
      </c>
      <c r="CH310" s="17">
        <v>0</v>
      </c>
      <c r="CI310" s="17">
        <v>0</v>
      </c>
      <c r="CJ310" s="17">
        <v>0</v>
      </c>
      <c r="CK310" s="17">
        <v>0</v>
      </c>
      <c r="CL310" s="702">
        <v>1616242.6883999989</v>
      </c>
      <c r="CM310" s="702">
        <v>1607321.5043999997</v>
      </c>
      <c r="CN310" s="702">
        <v>86864.159999999989</v>
      </c>
      <c r="CO310" s="702">
        <v>86864.16</v>
      </c>
      <c r="CP310" s="702">
        <v>0</v>
      </c>
      <c r="CQ310" s="702">
        <v>0</v>
      </c>
      <c r="CR310" s="704">
        <v>1703106.8483999989</v>
      </c>
      <c r="CS310" s="703">
        <v>1694185.6643999997</v>
      </c>
      <c r="CT310" s="23" t="s">
        <v>56</v>
      </c>
      <c r="CU310" s="23" t="s">
        <v>56</v>
      </c>
      <c r="CV310" s="23" t="s">
        <v>56</v>
      </c>
      <c r="CW310" s="23" t="s">
        <v>56</v>
      </c>
      <c r="CX310" s="23" t="s">
        <v>56</v>
      </c>
      <c r="CY310" s="23" t="s">
        <v>56</v>
      </c>
      <c r="CZ310" s="23" t="s">
        <v>56</v>
      </c>
      <c r="DA310" s="23" t="s">
        <v>56</v>
      </c>
      <c r="DB310" s="728">
        <v>40714389.079999998</v>
      </c>
      <c r="DC310" s="10"/>
      <c r="DD310" s="692">
        <v>8.6366184730000004</v>
      </c>
      <c r="DE310" s="120"/>
      <c r="DF310" s="120"/>
      <c r="DG310" s="120"/>
      <c r="DH310" s="140"/>
      <c r="DI310" s="140"/>
      <c r="DJ310" s="140"/>
      <c r="DK310" s="140"/>
      <c r="DL310" s="548" t="s">
        <v>56</v>
      </c>
      <c r="DM310" s="548" t="s">
        <v>56</v>
      </c>
      <c r="DN310" s="203" t="s">
        <v>868</v>
      </c>
      <c r="DO310" s="700">
        <v>1110.3333333333301</v>
      </c>
      <c r="DP310" s="713" t="s">
        <v>56</v>
      </c>
      <c r="DQ310" s="548" t="s">
        <v>56</v>
      </c>
      <c r="DR310" s="673" t="s">
        <v>56</v>
      </c>
      <c r="DS310" s="203" t="s">
        <v>56</v>
      </c>
      <c r="DT310" s="1160" t="s">
        <v>56</v>
      </c>
      <c r="DU310" s="711">
        <v>67.694085860102277</v>
      </c>
      <c r="DV310" s="711">
        <v>126.84191181200656</v>
      </c>
      <c r="DW310" s="711">
        <v>67.887513976670604</v>
      </c>
      <c r="DX310" s="711">
        <v>51.469221810292666</v>
      </c>
      <c r="DY310" s="710">
        <v>1.2059441609126424</v>
      </c>
      <c r="DZ310" s="710">
        <v>-0.14743129151066703</v>
      </c>
      <c r="EA310" s="710">
        <v>1.20210490008268</v>
      </c>
      <c r="EB310" s="710">
        <v>-0.33516767989043472</v>
      </c>
      <c r="EC310" s="236"/>
      <c r="ED310" s="49"/>
      <c r="EE310" s="232"/>
      <c r="EF310" s="700">
        <v>35584</v>
      </c>
      <c r="EG310" s="712">
        <v>35398</v>
      </c>
      <c r="EH310" s="44"/>
    </row>
    <row r="311" spans="1:138" ht="41.25" customHeight="1" x14ac:dyDescent="0.25">
      <c r="A311" s="871" t="s">
        <v>49</v>
      </c>
      <c r="B311" s="656" t="s">
        <v>50</v>
      </c>
      <c r="C311" s="656" t="s">
        <v>51</v>
      </c>
      <c r="D311" s="691" t="s">
        <v>316</v>
      </c>
      <c r="E311" s="656" t="s">
        <v>317</v>
      </c>
      <c r="F311" s="656" t="s">
        <v>323</v>
      </c>
      <c r="G311" s="901" t="s">
        <v>324</v>
      </c>
      <c r="H311" s="897" t="s">
        <v>55</v>
      </c>
      <c r="I311" s="17" t="s">
        <v>866</v>
      </c>
      <c r="J311" s="64">
        <v>13.8</v>
      </c>
      <c r="K311" s="665">
        <v>11.592616055058496</v>
      </c>
      <c r="L311" s="665">
        <v>12.609659064681001</v>
      </c>
      <c r="M311" s="64">
        <v>695</v>
      </c>
      <c r="N311" s="726">
        <v>26356609.390000001</v>
      </c>
      <c r="O311" s="548" t="s">
        <v>863</v>
      </c>
      <c r="P311" s="909">
        <v>5.5293193240000003</v>
      </c>
      <c r="Q311" s="203" t="s">
        <v>57</v>
      </c>
      <c r="R311" s="205" t="s">
        <v>57</v>
      </c>
      <c r="S311" s="490">
        <v>0</v>
      </c>
      <c r="T311" s="18">
        <v>0</v>
      </c>
      <c r="U311" s="548">
        <v>0</v>
      </c>
      <c r="V311" s="18">
        <v>0</v>
      </c>
      <c r="W311" s="64">
        <v>0</v>
      </c>
      <c r="X311" s="18">
        <v>0</v>
      </c>
      <c r="Y311" s="18">
        <v>0</v>
      </c>
      <c r="Z311" s="18">
        <v>0</v>
      </c>
      <c r="AA311" s="18">
        <v>0</v>
      </c>
      <c r="AB311" s="18">
        <v>0</v>
      </c>
      <c r="AC311" s="18">
        <v>0</v>
      </c>
      <c r="AD311" s="18">
        <v>0</v>
      </c>
      <c r="AE311" s="18">
        <v>0</v>
      </c>
      <c r="AF311" s="18">
        <v>0</v>
      </c>
      <c r="AG311" s="64">
        <v>0</v>
      </c>
      <c r="AH311" s="18">
        <v>0</v>
      </c>
      <c r="AI311" s="64">
        <v>0</v>
      </c>
      <c r="AJ311" s="18">
        <v>0</v>
      </c>
      <c r="AK311" s="18">
        <v>57</v>
      </c>
      <c r="AL311" s="64">
        <v>57</v>
      </c>
      <c r="AM311" s="18">
        <v>3</v>
      </c>
      <c r="AN311" s="18">
        <v>3</v>
      </c>
      <c r="AO311" s="18">
        <v>0</v>
      </c>
      <c r="AP311" s="64">
        <v>0</v>
      </c>
      <c r="AQ311" s="64">
        <v>60</v>
      </c>
      <c r="AR311" s="11">
        <v>60</v>
      </c>
      <c r="AS311" s="17">
        <v>0</v>
      </c>
      <c r="AT311" s="490">
        <v>0</v>
      </c>
      <c r="AU311" s="64">
        <v>0</v>
      </c>
      <c r="AV311" s="18">
        <v>0</v>
      </c>
      <c r="AW311" s="64">
        <v>0</v>
      </c>
      <c r="AX311" s="18">
        <v>0</v>
      </c>
      <c r="AY311" s="17">
        <v>0</v>
      </c>
      <c r="AZ311" s="490">
        <v>0</v>
      </c>
      <c r="BA311" s="17">
        <v>0</v>
      </c>
      <c r="BB311" s="18">
        <v>0</v>
      </c>
      <c r="BC311" s="17">
        <v>0</v>
      </c>
      <c r="BD311" s="18">
        <v>0</v>
      </c>
      <c r="BE311" s="17">
        <v>0</v>
      </c>
      <c r="BF311" s="18">
        <v>0</v>
      </c>
      <c r="BG311" s="17">
        <v>0</v>
      </c>
      <c r="BH311" s="18">
        <v>0</v>
      </c>
      <c r="BI311" s="17">
        <v>0</v>
      </c>
      <c r="BJ311" s="18">
        <v>0</v>
      </c>
      <c r="BK311" s="17">
        <v>1599.5499999999997</v>
      </c>
      <c r="BL311" s="17">
        <v>1599.5500000000002</v>
      </c>
      <c r="BM311" s="17">
        <v>41.6</v>
      </c>
      <c r="BN311" s="17">
        <v>41.599999999999994</v>
      </c>
      <c r="BO311" s="18">
        <v>0</v>
      </c>
      <c r="BP311" s="18">
        <v>0</v>
      </c>
      <c r="BQ311" s="64">
        <v>1641.1499999999996</v>
      </c>
      <c r="BR311" s="18">
        <v>1641.15</v>
      </c>
      <c r="BS311" s="729">
        <v>0.29680868545185862</v>
      </c>
      <c r="BT311" s="17">
        <v>0</v>
      </c>
      <c r="BU311" s="17">
        <v>0</v>
      </c>
      <c r="BV311" s="17">
        <v>0</v>
      </c>
      <c r="BW311" s="17">
        <v>0</v>
      </c>
      <c r="BX311" s="17">
        <v>0</v>
      </c>
      <c r="BY311" s="17">
        <v>0</v>
      </c>
      <c r="BZ311" s="17">
        <v>0</v>
      </c>
      <c r="CA311" s="17">
        <v>0</v>
      </c>
      <c r="CB311" s="17">
        <v>0</v>
      </c>
      <c r="CC311" s="17">
        <v>0</v>
      </c>
      <c r="CD311" s="17">
        <v>0</v>
      </c>
      <c r="CE311" s="17">
        <v>0</v>
      </c>
      <c r="CF311" s="17">
        <v>0</v>
      </c>
      <c r="CG311" s="17">
        <v>0</v>
      </c>
      <c r="CH311" s="17">
        <v>0</v>
      </c>
      <c r="CI311" s="17">
        <v>0</v>
      </c>
      <c r="CJ311" s="17">
        <v>0</v>
      </c>
      <c r="CK311" s="17">
        <v>0</v>
      </c>
      <c r="CL311" s="702">
        <v>1877615.7719999996</v>
      </c>
      <c r="CM311" s="702">
        <v>1877615.7720000003</v>
      </c>
      <c r="CN311" s="702">
        <v>48831.744000000006</v>
      </c>
      <c r="CO311" s="702">
        <v>48831.743999999999</v>
      </c>
      <c r="CP311" s="702">
        <v>0</v>
      </c>
      <c r="CQ311" s="702">
        <v>0</v>
      </c>
      <c r="CR311" s="704">
        <v>1926447.5159999996</v>
      </c>
      <c r="CS311" s="703">
        <v>1926447.5160000003</v>
      </c>
      <c r="CT311" s="23">
        <v>1</v>
      </c>
      <c r="CU311" s="23">
        <v>2</v>
      </c>
      <c r="CV311" s="23" t="s">
        <v>305</v>
      </c>
      <c r="CW311" s="23">
        <v>2</v>
      </c>
      <c r="CX311" s="23">
        <v>12</v>
      </c>
      <c r="CY311" s="23">
        <v>0</v>
      </c>
      <c r="CZ311" s="23">
        <v>0</v>
      </c>
      <c r="DA311" s="23" t="s">
        <v>911</v>
      </c>
      <c r="DB311" s="728">
        <v>26356609.390000001</v>
      </c>
      <c r="DC311" s="10"/>
      <c r="DD311" s="692">
        <v>5.5293193240000003</v>
      </c>
      <c r="DE311" s="120"/>
      <c r="DF311" s="120"/>
      <c r="DG311" s="120"/>
      <c r="DH311" s="140"/>
      <c r="DI311" s="140"/>
      <c r="DJ311" s="140"/>
      <c r="DK311" s="140"/>
      <c r="DL311" s="548" t="s">
        <v>56</v>
      </c>
      <c r="DM311" s="548" t="s">
        <v>56</v>
      </c>
      <c r="DN311" s="203" t="s">
        <v>868</v>
      </c>
      <c r="DO311" s="700">
        <v>701.16666666666697</v>
      </c>
      <c r="DP311" s="713" t="s">
        <v>56</v>
      </c>
      <c r="DQ311" s="548" t="s">
        <v>56</v>
      </c>
      <c r="DR311" s="673" t="s">
        <v>56</v>
      </c>
      <c r="DS311" s="203" t="s">
        <v>56</v>
      </c>
      <c r="DT311" s="1160" t="s">
        <v>56</v>
      </c>
      <c r="DU311" s="711">
        <v>19.968148324221527</v>
      </c>
      <c r="DV311" s="711">
        <v>165.51308873230681</v>
      </c>
      <c r="DW311" s="711">
        <v>20.0632796965503</v>
      </c>
      <c r="DX311" s="711">
        <v>164.82868449533831</v>
      </c>
      <c r="DY311" s="710">
        <v>0.14689802709769426</v>
      </c>
      <c r="DZ311" s="710">
        <v>1.0669469978555923</v>
      </c>
      <c r="EA311" s="710">
        <v>0.14717419943843099</v>
      </c>
      <c r="EB311" s="710">
        <v>1.0624342606830963</v>
      </c>
      <c r="EC311" s="236"/>
      <c r="ED311" s="49"/>
      <c r="EE311" s="232"/>
      <c r="EF311" s="700">
        <v>1568</v>
      </c>
      <c r="EG311" s="712">
        <v>83187.666666666672</v>
      </c>
      <c r="EH311" s="44"/>
    </row>
    <row r="312" spans="1:138" ht="41.25" customHeight="1" x14ac:dyDescent="0.25">
      <c r="A312" s="871" t="s">
        <v>49</v>
      </c>
      <c r="B312" s="656" t="s">
        <v>50</v>
      </c>
      <c r="C312" s="656" t="s">
        <v>51</v>
      </c>
      <c r="D312" s="691" t="s">
        <v>59</v>
      </c>
      <c r="E312" s="656" t="s">
        <v>60</v>
      </c>
      <c r="F312" s="656" t="s">
        <v>1192</v>
      </c>
      <c r="G312" s="901" t="s">
        <v>60</v>
      </c>
      <c r="H312" s="897" t="s">
        <v>55</v>
      </c>
      <c r="I312" s="17" t="s">
        <v>860</v>
      </c>
      <c r="J312" s="64">
        <v>13.8</v>
      </c>
      <c r="K312" s="665">
        <v>12.668219606558768</v>
      </c>
      <c r="L312" s="665">
        <v>4.8986742322349999</v>
      </c>
      <c r="M312" s="64">
        <v>199</v>
      </c>
      <c r="N312" s="726">
        <v>21257313.91</v>
      </c>
      <c r="O312" s="548" t="s">
        <v>863</v>
      </c>
      <c r="P312" s="909">
        <v>4.5335494580000004</v>
      </c>
      <c r="Q312" s="203" t="s">
        <v>57</v>
      </c>
      <c r="R312" s="205" t="s">
        <v>57</v>
      </c>
      <c r="S312" s="490">
        <v>0</v>
      </c>
      <c r="T312" s="18">
        <v>0</v>
      </c>
      <c r="U312" s="548">
        <v>0</v>
      </c>
      <c r="V312" s="18">
        <v>0</v>
      </c>
      <c r="W312" s="64">
        <v>0</v>
      </c>
      <c r="X312" s="18">
        <v>0</v>
      </c>
      <c r="Y312" s="18">
        <v>0</v>
      </c>
      <c r="Z312" s="18">
        <v>0</v>
      </c>
      <c r="AA312" s="18">
        <v>0</v>
      </c>
      <c r="AB312" s="18">
        <v>0</v>
      </c>
      <c r="AC312" s="18">
        <v>0</v>
      </c>
      <c r="AD312" s="18">
        <v>0</v>
      </c>
      <c r="AE312" s="18">
        <v>0</v>
      </c>
      <c r="AF312" s="18">
        <v>0</v>
      </c>
      <c r="AG312" s="64">
        <v>0</v>
      </c>
      <c r="AH312" s="18">
        <v>0</v>
      </c>
      <c r="AI312" s="64">
        <v>0</v>
      </c>
      <c r="AJ312" s="18">
        <v>0</v>
      </c>
      <c r="AK312" s="18">
        <v>4</v>
      </c>
      <c r="AL312" s="64">
        <v>4</v>
      </c>
      <c r="AM312" s="18">
        <v>0</v>
      </c>
      <c r="AN312" s="18" t="s">
        <v>58</v>
      </c>
      <c r="AO312" s="18">
        <v>0</v>
      </c>
      <c r="AP312" s="64">
        <v>0</v>
      </c>
      <c r="AQ312" s="64">
        <v>4</v>
      </c>
      <c r="AR312" s="11">
        <v>4</v>
      </c>
      <c r="AS312" s="17">
        <v>0</v>
      </c>
      <c r="AT312" s="490">
        <v>0</v>
      </c>
      <c r="AU312" s="64">
        <v>0</v>
      </c>
      <c r="AV312" s="18">
        <v>0</v>
      </c>
      <c r="AW312" s="64">
        <v>0</v>
      </c>
      <c r="AX312" s="18">
        <v>0</v>
      </c>
      <c r="AY312" s="17">
        <v>0</v>
      </c>
      <c r="AZ312" s="490">
        <v>0</v>
      </c>
      <c r="BA312" s="17">
        <v>0</v>
      </c>
      <c r="BB312" s="18">
        <v>0</v>
      </c>
      <c r="BC312" s="17">
        <v>0</v>
      </c>
      <c r="BD312" s="18">
        <v>0</v>
      </c>
      <c r="BE312" s="17">
        <v>0</v>
      </c>
      <c r="BF312" s="18">
        <v>0</v>
      </c>
      <c r="BG312" s="17">
        <v>0</v>
      </c>
      <c r="BH312" s="18">
        <v>0</v>
      </c>
      <c r="BI312" s="17">
        <v>0</v>
      </c>
      <c r="BJ312" s="18">
        <v>0</v>
      </c>
      <c r="BK312" s="17">
        <v>103.675</v>
      </c>
      <c r="BL312" s="17">
        <v>103.675</v>
      </c>
      <c r="BM312" s="17">
        <v>0</v>
      </c>
      <c r="BN312" s="17" t="s">
        <v>58</v>
      </c>
      <c r="BO312" s="18">
        <v>0</v>
      </c>
      <c r="BP312" s="18">
        <v>0</v>
      </c>
      <c r="BQ312" s="64">
        <v>103.675</v>
      </c>
      <c r="BR312" s="18">
        <v>103.675</v>
      </c>
      <c r="BS312" s="729">
        <v>2.2868395053472469E-2</v>
      </c>
      <c r="BT312" s="17">
        <v>0</v>
      </c>
      <c r="BU312" s="17">
        <v>0</v>
      </c>
      <c r="BV312" s="17">
        <v>0</v>
      </c>
      <c r="BW312" s="17">
        <v>0</v>
      </c>
      <c r="BX312" s="17">
        <v>0</v>
      </c>
      <c r="BY312" s="17">
        <v>0</v>
      </c>
      <c r="BZ312" s="17">
        <v>0</v>
      </c>
      <c r="CA312" s="17">
        <v>0</v>
      </c>
      <c r="CB312" s="17">
        <v>0</v>
      </c>
      <c r="CC312" s="17">
        <v>0</v>
      </c>
      <c r="CD312" s="17">
        <v>0</v>
      </c>
      <c r="CE312" s="17">
        <v>0</v>
      </c>
      <c r="CF312" s="17">
        <v>0</v>
      </c>
      <c r="CG312" s="17">
        <v>0</v>
      </c>
      <c r="CH312" s="17">
        <v>0</v>
      </c>
      <c r="CI312" s="17">
        <v>0</v>
      </c>
      <c r="CJ312" s="17">
        <v>0</v>
      </c>
      <c r="CK312" s="17">
        <v>0</v>
      </c>
      <c r="CL312" s="702">
        <v>121697.86200000001</v>
      </c>
      <c r="CM312" s="702">
        <v>121697.86200000001</v>
      </c>
      <c r="CN312" s="702">
        <v>0</v>
      </c>
      <c r="CO312" s="702">
        <v>0</v>
      </c>
      <c r="CP312" s="702">
        <v>0</v>
      </c>
      <c r="CQ312" s="702">
        <v>0</v>
      </c>
      <c r="CR312" s="704">
        <v>121697.86200000001</v>
      </c>
      <c r="CS312" s="703">
        <v>121697.86200000001</v>
      </c>
      <c r="CT312" s="23" t="s">
        <v>56</v>
      </c>
      <c r="CU312" s="23" t="s">
        <v>56</v>
      </c>
      <c r="CV312" s="23" t="s">
        <v>56</v>
      </c>
      <c r="CW312" s="23" t="s">
        <v>56</v>
      </c>
      <c r="CX312" s="23" t="s">
        <v>56</v>
      </c>
      <c r="CY312" s="23" t="s">
        <v>56</v>
      </c>
      <c r="CZ312" s="23" t="s">
        <v>56</v>
      </c>
      <c r="DA312" s="23" t="s">
        <v>56</v>
      </c>
      <c r="DB312" s="728">
        <v>21257313.91</v>
      </c>
      <c r="DC312" s="10"/>
      <c r="DD312" s="692">
        <v>4.5335494580000004</v>
      </c>
      <c r="DE312" s="120"/>
      <c r="DF312" s="120"/>
      <c r="DG312" s="120"/>
      <c r="DH312" s="140"/>
      <c r="DI312" s="140"/>
      <c r="DJ312" s="140"/>
      <c r="DK312" s="140"/>
      <c r="DL312" s="548" t="s">
        <v>56</v>
      </c>
      <c r="DM312" s="548" t="s">
        <v>56</v>
      </c>
      <c r="DN312" s="203" t="s">
        <v>868</v>
      </c>
      <c r="DO312" s="700">
        <v>199.75</v>
      </c>
      <c r="DP312" s="713" t="s">
        <v>56</v>
      </c>
      <c r="DQ312" s="548" t="s">
        <v>56</v>
      </c>
      <c r="DR312" s="673" t="s">
        <v>56</v>
      </c>
      <c r="DS312" s="203" t="s">
        <v>56</v>
      </c>
      <c r="DT312" s="1160" t="s">
        <v>56</v>
      </c>
      <c r="DU312" s="711">
        <v>93.917396745932422</v>
      </c>
      <c r="DV312" s="711">
        <v>263.26657179884563</v>
      </c>
      <c r="DW312" s="711">
        <v>92.082189542483704</v>
      </c>
      <c r="DX312" s="711">
        <v>265.10177900229434</v>
      </c>
      <c r="DY312" s="710">
        <v>0.33041301627033792</v>
      </c>
      <c r="DZ312" s="710">
        <v>1.2718956491313054</v>
      </c>
      <c r="EA312" s="710">
        <v>0.32352941176470601</v>
      </c>
      <c r="EB312" s="710">
        <v>1.2787792536369371</v>
      </c>
      <c r="EC312" s="236"/>
      <c r="ED312" s="49"/>
      <c r="EE312" s="232"/>
      <c r="EF312" s="700">
        <v>0</v>
      </c>
      <c r="EG312" s="712">
        <v>48958.666666666664</v>
      </c>
      <c r="EH312" s="44"/>
    </row>
    <row r="313" spans="1:138" ht="41.25" customHeight="1" x14ac:dyDescent="0.25">
      <c r="A313" s="871" t="s">
        <v>49</v>
      </c>
      <c r="B313" s="656" t="s">
        <v>50</v>
      </c>
      <c r="C313" s="656" t="s">
        <v>51</v>
      </c>
      <c r="D313" s="691" t="s">
        <v>59</v>
      </c>
      <c r="E313" s="656" t="s">
        <v>60</v>
      </c>
      <c r="F313" s="656" t="s">
        <v>325</v>
      </c>
      <c r="G313" s="901" t="s">
        <v>62</v>
      </c>
      <c r="H313" s="897" t="s">
        <v>55</v>
      </c>
      <c r="I313" s="17" t="s">
        <v>866</v>
      </c>
      <c r="J313" s="64">
        <v>13.8</v>
      </c>
      <c r="K313" s="665">
        <v>13.982846169503546</v>
      </c>
      <c r="L313" s="665">
        <v>27.533901457881004</v>
      </c>
      <c r="M313" s="64">
        <v>1264</v>
      </c>
      <c r="N313" s="726">
        <v>24884152.809999999</v>
      </c>
      <c r="O313" s="548" t="s">
        <v>863</v>
      </c>
      <c r="P313" s="909">
        <v>5.4179345999999997</v>
      </c>
      <c r="Q313" s="203" t="s">
        <v>1190</v>
      </c>
      <c r="R313" s="205" t="s">
        <v>57</v>
      </c>
      <c r="S313" s="490">
        <v>0</v>
      </c>
      <c r="T313" s="18">
        <v>0</v>
      </c>
      <c r="U313" s="548">
        <v>0</v>
      </c>
      <c r="V313" s="18">
        <v>0</v>
      </c>
      <c r="W313" s="64">
        <v>0</v>
      </c>
      <c r="X313" s="18">
        <v>0</v>
      </c>
      <c r="Y313" s="18">
        <v>0</v>
      </c>
      <c r="Z313" s="18">
        <v>0</v>
      </c>
      <c r="AA313" s="18">
        <v>0</v>
      </c>
      <c r="AB313" s="18">
        <v>0</v>
      </c>
      <c r="AC313" s="18">
        <v>0</v>
      </c>
      <c r="AD313" s="18">
        <v>0</v>
      </c>
      <c r="AE313" s="18">
        <v>0</v>
      </c>
      <c r="AF313" s="18">
        <v>0</v>
      </c>
      <c r="AG313" s="64">
        <v>0</v>
      </c>
      <c r="AH313" s="18">
        <v>0</v>
      </c>
      <c r="AI313" s="64">
        <v>0</v>
      </c>
      <c r="AJ313" s="18">
        <v>0</v>
      </c>
      <c r="AK313" s="18">
        <v>89</v>
      </c>
      <c r="AL313" s="64">
        <v>89</v>
      </c>
      <c r="AM313" s="18">
        <v>5</v>
      </c>
      <c r="AN313" s="18">
        <v>5</v>
      </c>
      <c r="AO313" s="18">
        <v>0</v>
      </c>
      <c r="AP313" s="64">
        <v>0</v>
      </c>
      <c r="AQ313" s="64">
        <v>94</v>
      </c>
      <c r="AR313" s="11">
        <v>94</v>
      </c>
      <c r="AS313" s="17">
        <v>0</v>
      </c>
      <c r="AT313" s="490">
        <v>0</v>
      </c>
      <c r="AU313" s="64">
        <v>0</v>
      </c>
      <c r="AV313" s="18">
        <v>0</v>
      </c>
      <c r="AW313" s="64">
        <v>0</v>
      </c>
      <c r="AX313" s="18">
        <v>0</v>
      </c>
      <c r="AY313" s="17">
        <v>0</v>
      </c>
      <c r="AZ313" s="490">
        <v>0</v>
      </c>
      <c r="BA313" s="17">
        <v>0</v>
      </c>
      <c r="BB313" s="18">
        <v>0</v>
      </c>
      <c r="BC313" s="17">
        <v>0</v>
      </c>
      <c r="BD313" s="18">
        <v>0</v>
      </c>
      <c r="BE313" s="17">
        <v>0</v>
      </c>
      <c r="BF313" s="18">
        <v>0</v>
      </c>
      <c r="BG313" s="17">
        <v>0</v>
      </c>
      <c r="BH313" s="18">
        <v>0</v>
      </c>
      <c r="BI313" s="17">
        <v>0</v>
      </c>
      <c r="BJ313" s="18">
        <v>0</v>
      </c>
      <c r="BK313" s="17">
        <v>1739.0540000000001</v>
      </c>
      <c r="BL313" s="17">
        <v>1739.0539999999999</v>
      </c>
      <c r="BM313" s="17">
        <v>74.69</v>
      </c>
      <c r="BN313" s="17">
        <v>74.69</v>
      </c>
      <c r="BO313" s="18">
        <v>0</v>
      </c>
      <c r="BP313" s="18">
        <v>0</v>
      </c>
      <c r="BQ313" s="64">
        <v>1813.7440000000001</v>
      </c>
      <c r="BR313" s="18">
        <v>1813.7439999999999</v>
      </c>
      <c r="BS313" s="729">
        <v>0.33476668396846287</v>
      </c>
      <c r="BT313" s="17">
        <v>0</v>
      </c>
      <c r="BU313" s="17">
        <v>0</v>
      </c>
      <c r="BV313" s="17">
        <v>0</v>
      </c>
      <c r="BW313" s="17">
        <v>0</v>
      </c>
      <c r="BX313" s="17">
        <v>0</v>
      </c>
      <c r="BY313" s="17">
        <v>0</v>
      </c>
      <c r="BZ313" s="17">
        <v>0</v>
      </c>
      <c r="CA313" s="17">
        <v>0</v>
      </c>
      <c r="CB313" s="17">
        <v>0</v>
      </c>
      <c r="CC313" s="17">
        <v>0</v>
      </c>
      <c r="CD313" s="17">
        <v>0</v>
      </c>
      <c r="CE313" s="17">
        <v>0</v>
      </c>
      <c r="CF313" s="17">
        <v>0</v>
      </c>
      <c r="CG313" s="17">
        <v>0</v>
      </c>
      <c r="CH313" s="17">
        <v>0</v>
      </c>
      <c r="CI313" s="17">
        <v>0</v>
      </c>
      <c r="CJ313" s="17">
        <v>0</v>
      </c>
      <c r="CK313" s="17">
        <v>0</v>
      </c>
      <c r="CL313" s="702">
        <v>2041371.1473600001</v>
      </c>
      <c r="CM313" s="702">
        <v>2041371.1473599998</v>
      </c>
      <c r="CN313" s="702">
        <v>87674.109599999996</v>
      </c>
      <c r="CO313" s="702">
        <v>87674.109599999996</v>
      </c>
      <c r="CP313" s="702">
        <v>0</v>
      </c>
      <c r="CQ313" s="702">
        <v>0</v>
      </c>
      <c r="CR313" s="704">
        <v>2129045.2569599999</v>
      </c>
      <c r="CS313" s="703">
        <v>2129045.2569599999</v>
      </c>
      <c r="CT313" s="23" t="s">
        <v>56</v>
      </c>
      <c r="CU313" s="23" t="s">
        <v>56</v>
      </c>
      <c r="CV313" s="23" t="s">
        <v>56</v>
      </c>
      <c r="CW313" s="23" t="s">
        <v>56</v>
      </c>
      <c r="CX313" s="23" t="s">
        <v>56</v>
      </c>
      <c r="CY313" s="23" t="s">
        <v>56</v>
      </c>
      <c r="CZ313" s="23" t="s">
        <v>56</v>
      </c>
      <c r="DA313" s="23" t="s">
        <v>56</v>
      </c>
      <c r="DB313" s="728">
        <v>24884152.809999999</v>
      </c>
      <c r="DC313" s="10"/>
      <c r="DD313" s="692">
        <v>5.4179345999999997</v>
      </c>
      <c r="DE313" s="120"/>
      <c r="DF313" s="120"/>
      <c r="DG313" s="120"/>
      <c r="DH313" s="140"/>
      <c r="DI313" s="140"/>
      <c r="DJ313" s="140"/>
      <c r="DK313" s="140"/>
      <c r="DL313" s="548" t="s">
        <v>56</v>
      </c>
      <c r="DM313" s="548" t="s">
        <v>56</v>
      </c>
      <c r="DN313" s="203" t="s">
        <v>868</v>
      </c>
      <c r="DO313" s="700">
        <v>1256.6666666666699</v>
      </c>
      <c r="DP313" s="713" t="s">
        <v>56</v>
      </c>
      <c r="DQ313" s="548" t="s">
        <v>56</v>
      </c>
      <c r="DR313" s="673" t="s">
        <v>56</v>
      </c>
      <c r="DS313" s="203" t="s">
        <v>56</v>
      </c>
      <c r="DT313" s="1160" t="s">
        <v>56</v>
      </c>
      <c r="DU313" s="711">
        <v>199.87241379310294</v>
      </c>
      <c r="DV313" s="711">
        <v>201.71865169464624</v>
      </c>
      <c r="DW313" s="711">
        <v>198.99033122126599</v>
      </c>
      <c r="DX313" s="711">
        <v>140.21008128937279</v>
      </c>
      <c r="DY313" s="710">
        <v>1.7419098143236029</v>
      </c>
      <c r="DZ313" s="710">
        <v>-0.57246415930062611</v>
      </c>
      <c r="EA313" s="710">
        <v>1.7183201198129501</v>
      </c>
      <c r="EB313" s="710">
        <v>-0.53686143871756209</v>
      </c>
      <c r="EC313" s="236"/>
      <c r="ED313" s="49"/>
      <c r="EE313" s="232"/>
      <c r="EF313" s="700">
        <v>86622</v>
      </c>
      <c r="EG313" s="712">
        <v>136127.33333333334</v>
      </c>
      <c r="EH313" s="44"/>
    </row>
    <row r="314" spans="1:138" ht="41.25" customHeight="1" x14ac:dyDescent="0.25">
      <c r="A314" s="871" t="s">
        <v>49</v>
      </c>
      <c r="B314" s="656" t="s">
        <v>50</v>
      </c>
      <c r="C314" s="656" t="s">
        <v>51</v>
      </c>
      <c r="D314" s="691" t="s">
        <v>59</v>
      </c>
      <c r="E314" s="656" t="s">
        <v>60</v>
      </c>
      <c r="F314" s="656" t="s">
        <v>61</v>
      </c>
      <c r="G314" s="901" t="s">
        <v>62</v>
      </c>
      <c r="H314" s="897" t="s">
        <v>55</v>
      </c>
      <c r="I314" s="17" t="s">
        <v>866</v>
      </c>
      <c r="J314" s="64">
        <v>13.8</v>
      </c>
      <c r="K314" s="665">
        <v>12.30968508939201</v>
      </c>
      <c r="L314" s="665">
        <v>13.528787850648001</v>
      </c>
      <c r="M314" s="64">
        <v>969</v>
      </c>
      <c r="N314" s="726">
        <v>33023674</v>
      </c>
      <c r="O314" s="548" t="s">
        <v>863</v>
      </c>
      <c r="P314" s="909">
        <v>6.7722389830000003</v>
      </c>
      <c r="Q314" s="203" t="s">
        <v>1190</v>
      </c>
      <c r="R314" s="205" t="s">
        <v>57</v>
      </c>
      <c r="S314" s="490">
        <v>0</v>
      </c>
      <c r="T314" s="18">
        <v>0</v>
      </c>
      <c r="U314" s="548">
        <v>0</v>
      </c>
      <c r="V314" s="18">
        <v>0</v>
      </c>
      <c r="W314" s="64">
        <v>0</v>
      </c>
      <c r="X314" s="18">
        <v>0</v>
      </c>
      <c r="Y314" s="18">
        <v>0</v>
      </c>
      <c r="Z314" s="18">
        <v>0</v>
      </c>
      <c r="AA314" s="18">
        <v>0</v>
      </c>
      <c r="AB314" s="18">
        <v>0</v>
      </c>
      <c r="AC314" s="18">
        <v>0</v>
      </c>
      <c r="AD314" s="18">
        <v>0</v>
      </c>
      <c r="AE314" s="18">
        <v>0</v>
      </c>
      <c r="AF314" s="18">
        <v>0</v>
      </c>
      <c r="AG314" s="64">
        <v>0</v>
      </c>
      <c r="AH314" s="18">
        <v>0</v>
      </c>
      <c r="AI314" s="64">
        <v>0</v>
      </c>
      <c r="AJ314" s="18">
        <v>0</v>
      </c>
      <c r="AK314" s="18">
        <v>33</v>
      </c>
      <c r="AL314" s="64">
        <v>33</v>
      </c>
      <c r="AM314" s="18">
        <v>1</v>
      </c>
      <c r="AN314" s="18">
        <v>1</v>
      </c>
      <c r="AO314" s="18">
        <v>0</v>
      </c>
      <c r="AP314" s="64">
        <v>0</v>
      </c>
      <c r="AQ314" s="64">
        <v>34</v>
      </c>
      <c r="AR314" s="11">
        <v>34</v>
      </c>
      <c r="AS314" s="17">
        <v>0</v>
      </c>
      <c r="AT314" s="490">
        <v>0</v>
      </c>
      <c r="AU314" s="64">
        <v>0</v>
      </c>
      <c r="AV314" s="18">
        <v>0</v>
      </c>
      <c r="AW314" s="64">
        <v>0</v>
      </c>
      <c r="AX314" s="18">
        <v>0</v>
      </c>
      <c r="AY314" s="17">
        <v>0</v>
      </c>
      <c r="AZ314" s="490">
        <v>0</v>
      </c>
      <c r="BA314" s="17">
        <v>0</v>
      </c>
      <c r="BB314" s="18">
        <v>0</v>
      </c>
      <c r="BC314" s="17">
        <v>0</v>
      </c>
      <c r="BD314" s="18">
        <v>0</v>
      </c>
      <c r="BE314" s="17">
        <v>0</v>
      </c>
      <c r="BF314" s="18">
        <v>0</v>
      </c>
      <c r="BG314" s="17">
        <v>0</v>
      </c>
      <c r="BH314" s="18">
        <v>0</v>
      </c>
      <c r="BI314" s="17">
        <v>0</v>
      </c>
      <c r="BJ314" s="18">
        <v>0</v>
      </c>
      <c r="BK314" s="17">
        <v>321.00200000000007</v>
      </c>
      <c r="BL314" s="17">
        <v>321.00200000000001</v>
      </c>
      <c r="BM314" s="17">
        <v>15</v>
      </c>
      <c r="BN314" s="17">
        <v>15</v>
      </c>
      <c r="BO314" s="18">
        <v>0</v>
      </c>
      <c r="BP314" s="18">
        <v>0</v>
      </c>
      <c r="BQ314" s="64">
        <v>336.00200000000007</v>
      </c>
      <c r="BR314" s="18">
        <v>336.00200000000001</v>
      </c>
      <c r="BS314" s="729">
        <v>4.9614610595321344E-2</v>
      </c>
      <c r="BT314" s="17">
        <v>0</v>
      </c>
      <c r="BU314" s="17">
        <v>0</v>
      </c>
      <c r="BV314" s="17">
        <v>0</v>
      </c>
      <c r="BW314" s="17">
        <v>0</v>
      </c>
      <c r="BX314" s="17">
        <v>0</v>
      </c>
      <c r="BY314" s="17">
        <v>0</v>
      </c>
      <c r="BZ314" s="17">
        <v>0</v>
      </c>
      <c r="CA314" s="17">
        <v>0</v>
      </c>
      <c r="CB314" s="17">
        <v>0</v>
      </c>
      <c r="CC314" s="17">
        <v>0</v>
      </c>
      <c r="CD314" s="17">
        <v>0</v>
      </c>
      <c r="CE314" s="17">
        <v>0</v>
      </c>
      <c r="CF314" s="17">
        <v>0</v>
      </c>
      <c r="CG314" s="17">
        <v>0</v>
      </c>
      <c r="CH314" s="17">
        <v>0</v>
      </c>
      <c r="CI314" s="17">
        <v>0</v>
      </c>
      <c r="CJ314" s="17">
        <v>0</v>
      </c>
      <c r="CK314" s="17">
        <v>0</v>
      </c>
      <c r="CL314" s="702">
        <v>376804.98768000008</v>
      </c>
      <c r="CM314" s="702">
        <v>376804.98768000002</v>
      </c>
      <c r="CN314" s="702">
        <v>17607.600000000002</v>
      </c>
      <c r="CO314" s="702">
        <v>17607.600000000002</v>
      </c>
      <c r="CP314" s="702">
        <v>0</v>
      </c>
      <c r="CQ314" s="702">
        <v>0</v>
      </c>
      <c r="CR314" s="704">
        <v>394412.58768000006</v>
      </c>
      <c r="CS314" s="703">
        <v>394412.58768</v>
      </c>
      <c r="CT314" s="23" t="s">
        <v>56</v>
      </c>
      <c r="CU314" s="23" t="s">
        <v>56</v>
      </c>
      <c r="CV314" s="23" t="s">
        <v>56</v>
      </c>
      <c r="CW314" s="23" t="s">
        <v>56</v>
      </c>
      <c r="CX314" s="23" t="s">
        <v>56</v>
      </c>
      <c r="CY314" s="23" t="s">
        <v>56</v>
      </c>
      <c r="CZ314" s="23" t="s">
        <v>56</v>
      </c>
      <c r="DA314" s="23" t="s">
        <v>56</v>
      </c>
      <c r="DB314" s="728">
        <v>33023674</v>
      </c>
      <c r="DC314" s="10"/>
      <c r="DD314" s="692">
        <v>6.7722389830000003</v>
      </c>
      <c r="DE314" s="120"/>
      <c r="DF314" s="120"/>
      <c r="DG314" s="120"/>
      <c r="DH314" s="140"/>
      <c r="DI314" s="140"/>
      <c r="DJ314" s="140"/>
      <c r="DK314" s="140"/>
      <c r="DL314" s="548" t="s">
        <v>56</v>
      </c>
      <c r="DM314" s="548" t="s">
        <v>56</v>
      </c>
      <c r="DN314" s="203" t="s">
        <v>868</v>
      </c>
      <c r="DO314" s="700">
        <v>967.5</v>
      </c>
      <c r="DP314" s="713" t="s">
        <v>56</v>
      </c>
      <c r="DQ314" s="548" t="s">
        <v>56</v>
      </c>
      <c r="DR314" s="673" t="s">
        <v>56</v>
      </c>
      <c r="DS314" s="203" t="s">
        <v>56</v>
      </c>
      <c r="DT314" s="1160" t="s">
        <v>56</v>
      </c>
      <c r="DU314" s="711">
        <v>30.329715762273903</v>
      </c>
      <c r="DV314" s="711">
        <v>137.24418172953315</v>
      </c>
      <c r="DW314" s="711">
        <v>30.431742118583401</v>
      </c>
      <c r="DX314" s="711">
        <v>137.10885672598121</v>
      </c>
      <c r="DY314" s="710">
        <v>8.0620155038759689E-2</v>
      </c>
      <c r="DZ314" s="710">
        <v>0.82696106502837963</v>
      </c>
      <c r="EA314" s="710">
        <v>8.0730425277687007E-2</v>
      </c>
      <c r="EB314" s="710">
        <v>0.82650393388067667</v>
      </c>
      <c r="EC314" s="236"/>
      <c r="ED314" s="49"/>
      <c r="EE314" s="232"/>
      <c r="EF314" s="700">
        <v>0</v>
      </c>
      <c r="EG314" s="712">
        <v>181300</v>
      </c>
      <c r="EH314" s="44"/>
    </row>
    <row r="315" spans="1:138" ht="41.25" customHeight="1" x14ac:dyDescent="0.25">
      <c r="A315" s="871" t="s">
        <v>49</v>
      </c>
      <c r="B315" s="656" t="s">
        <v>50</v>
      </c>
      <c r="C315" s="656" t="s">
        <v>51</v>
      </c>
      <c r="D315" s="691" t="s">
        <v>59</v>
      </c>
      <c r="E315" s="656" t="s">
        <v>60</v>
      </c>
      <c r="F315" s="656" t="s">
        <v>1193</v>
      </c>
      <c r="G315" s="901" t="s">
        <v>311</v>
      </c>
      <c r="H315" s="897" t="s">
        <v>55</v>
      </c>
      <c r="I315" s="17" t="s">
        <v>866</v>
      </c>
      <c r="J315" s="64">
        <v>13.8</v>
      </c>
      <c r="K315" s="665">
        <v>12.668219606558768</v>
      </c>
      <c r="L315" s="665">
        <v>28.444318122654003</v>
      </c>
      <c r="M315" s="64">
        <v>1461</v>
      </c>
      <c r="N315" s="726">
        <v>35035878.710000001</v>
      </c>
      <c r="O315" s="548" t="s">
        <v>863</v>
      </c>
      <c r="P315" s="909">
        <v>7.9515785220000001</v>
      </c>
      <c r="Q315" s="203" t="s">
        <v>57</v>
      </c>
      <c r="R315" s="205" t="s">
        <v>57</v>
      </c>
      <c r="S315" s="490">
        <v>0</v>
      </c>
      <c r="T315" s="18">
        <v>0</v>
      </c>
      <c r="U315" s="548">
        <v>0</v>
      </c>
      <c r="V315" s="18">
        <v>0</v>
      </c>
      <c r="W315" s="64">
        <v>0</v>
      </c>
      <c r="X315" s="18">
        <v>0</v>
      </c>
      <c r="Y315" s="18">
        <v>0</v>
      </c>
      <c r="Z315" s="18">
        <v>0</v>
      </c>
      <c r="AA315" s="18">
        <v>0</v>
      </c>
      <c r="AB315" s="18">
        <v>0</v>
      </c>
      <c r="AC315" s="18">
        <v>0</v>
      </c>
      <c r="AD315" s="18">
        <v>0</v>
      </c>
      <c r="AE315" s="18">
        <v>0</v>
      </c>
      <c r="AF315" s="18">
        <v>0</v>
      </c>
      <c r="AG315" s="64">
        <v>1</v>
      </c>
      <c r="AH315" s="18">
        <v>1</v>
      </c>
      <c r="AI315" s="64">
        <v>0</v>
      </c>
      <c r="AJ315" s="18">
        <v>0</v>
      </c>
      <c r="AK315" s="18">
        <v>154</v>
      </c>
      <c r="AL315" s="64">
        <v>152</v>
      </c>
      <c r="AM315" s="18">
        <v>5</v>
      </c>
      <c r="AN315" s="18">
        <v>5</v>
      </c>
      <c r="AO315" s="18">
        <v>0</v>
      </c>
      <c r="AP315" s="64">
        <v>0</v>
      </c>
      <c r="AQ315" s="64">
        <v>160</v>
      </c>
      <c r="AR315" s="11">
        <v>158</v>
      </c>
      <c r="AS315" s="17">
        <v>0</v>
      </c>
      <c r="AT315" s="490">
        <v>0</v>
      </c>
      <c r="AU315" s="64">
        <v>0</v>
      </c>
      <c r="AV315" s="18">
        <v>0</v>
      </c>
      <c r="AW315" s="64">
        <v>0</v>
      </c>
      <c r="AX315" s="18">
        <v>0</v>
      </c>
      <c r="AY315" s="17">
        <v>0</v>
      </c>
      <c r="AZ315" s="490">
        <v>0</v>
      </c>
      <c r="BA315" s="17">
        <v>0</v>
      </c>
      <c r="BB315" s="18">
        <v>0</v>
      </c>
      <c r="BC315" s="17">
        <v>0</v>
      </c>
      <c r="BD315" s="18">
        <v>0</v>
      </c>
      <c r="BE315" s="17">
        <v>0</v>
      </c>
      <c r="BF315" s="18">
        <v>0</v>
      </c>
      <c r="BG315" s="17">
        <v>1.2</v>
      </c>
      <c r="BH315" s="18">
        <v>1.2</v>
      </c>
      <c r="BI315" s="17">
        <v>0</v>
      </c>
      <c r="BJ315" s="18">
        <v>0</v>
      </c>
      <c r="BK315" s="17">
        <v>1726.9799999999982</v>
      </c>
      <c r="BL315" s="17">
        <v>1709.38</v>
      </c>
      <c r="BM315" s="17">
        <v>66.25</v>
      </c>
      <c r="BN315" s="17">
        <v>66.25</v>
      </c>
      <c r="BO315" s="18">
        <v>0</v>
      </c>
      <c r="BP315" s="18">
        <v>0</v>
      </c>
      <c r="BQ315" s="64">
        <v>1794.4299999999982</v>
      </c>
      <c r="BR315" s="18">
        <v>1776.8300000000002</v>
      </c>
      <c r="BS315" s="729">
        <v>0.22566965729323626</v>
      </c>
      <c r="BT315" s="17">
        <v>0</v>
      </c>
      <c r="BU315" s="17">
        <v>0</v>
      </c>
      <c r="BV315" s="17">
        <v>0</v>
      </c>
      <c r="BW315" s="17">
        <v>0</v>
      </c>
      <c r="BX315" s="17">
        <v>0</v>
      </c>
      <c r="BY315" s="17">
        <v>0</v>
      </c>
      <c r="BZ315" s="17">
        <v>0</v>
      </c>
      <c r="CA315" s="17">
        <v>0</v>
      </c>
      <c r="CB315" s="17">
        <v>0</v>
      </c>
      <c r="CC315" s="17">
        <v>0</v>
      </c>
      <c r="CD315" s="17">
        <v>0</v>
      </c>
      <c r="CE315" s="17">
        <v>0</v>
      </c>
      <c r="CF315" s="17">
        <v>0</v>
      </c>
      <c r="CG315" s="17">
        <v>0</v>
      </c>
      <c r="CH315" s="17">
        <v>6054.9119999999994</v>
      </c>
      <c r="CI315" s="17">
        <v>6054.9119999999994</v>
      </c>
      <c r="CJ315" s="17">
        <v>0</v>
      </c>
      <c r="CK315" s="17">
        <v>0</v>
      </c>
      <c r="CL315" s="702">
        <v>2027198.203199998</v>
      </c>
      <c r="CM315" s="702">
        <v>2006538.6192000001</v>
      </c>
      <c r="CN315" s="702">
        <v>77766.900000000009</v>
      </c>
      <c r="CO315" s="702">
        <v>77766.900000000009</v>
      </c>
      <c r="CP315" s="702">
        <v>0</v>
      </c>
      <c r="CQ315" s="702">
        <v>0</v>
      </c>
      <c r="CR315" s="704">
        <v>2111020.0151999979</v>
      </c>
      <c r="CS315" s="703">
        <v>2090360.4312</v>
      </c>
      <c r="CT315" s="23" t="s">
        <v>56</v>
      </c>
      <c r="CU315" s="23" t="s">
        <v>56</v>
      </c>
      <c r="CV315" s="23" t="s">
        <v>56</v>
      </c>
      <c r="CW315" s="23" t="s">
        <v>56</v>
      </c>
      <c r="CX315" s="23" t="s">
        <v>56</v>
      </c>
      <c r="CY315" s="23" t="s">
        <v>56</v>
      </c>
      <c r="CZ315" s="23" t="s">
        <v>56</v>
      </c>
      <c r="DA315" s="23" t="s">
        <v>56</v>
      </c>
      <c r="DB315" s="728">
        <v>35035878.710000001</v>
      </c>
      <c r="DC315" s="10"/>
      <c r="DD315" s="692">
        <v>7.9515785220000001</v>
      </c>
      <c r="DE315" s="120"/>
      <c r="DF315" s="120"/>
      <c r="DG315" s="120"/>
      <c r="DH315" s="140"/>
      <c r="DI315" s="140"/>
      <c r="DJ315" s="140"/>
      <c r="DK315" s="140"/>
      <c r="DL315" s="548" t="s">
        <v>56</v>
      </c>
      <c r="DM315" s="548" t="s">
        <v>56</v>
      </c>
      <c r="DN315" s="203" t="s">
        <v>868</v>
      </c>
      <c r="DO315" s="700">
        <v>1456.8333333333301</v>
      </c>
      <c r="DP315" s="713" t="s">
        <v>56</v>
      </c>
      <c r="DQ315" s="548" t="s">
        <v>56</v>
      </c>
      <c r="DR315" s="673" t="s">
        <v>56</v>
      </c>
      <c r="DS315" s="203" t="s">
        <v>56</v>
      </c>
      <c r="DT315" s="1160" t="s">
        <v>56</v>
      </c>
      <c r="DU315" s="711">
        <v>62.207527742821327</v>
      </c>
      <c r="DV315" s="711">
        <v>142.56482732774748</v>
      </c>
      <c r="DW315" s="711">
        <v>62.432580195103299</v>
      </c>
      <c r="DX315" s="711">
        <v>123.62062295731627</v>
      </c>
      <c r="DY315" s="710">
        <v>0.26564466308202783</v>
      </c>
      <c r="DZ315" s="710">
        <v>2.8594683155247136</v>
      </c>
      <c r="EA315" s="710">
        <v>0.26590347026440397</v>
      </c>
      <c r="EB315" s="710">
        <v>2.5692718824051854</v>
      </c>
      <c r="EC315" s="236"/>
      <c r="ED315" s="49"/>
      <c r="EE315" s="232"/>
      <c r="EF315" s="700">
        <v>0</v>
      </c>
      <c r="EG315" s="712">
        <v>154526.33333333334</v>
      </c>
      <c r="EH315" s="44"/>
    </row>
    <row r="316" spans="1:138" ht="41.25" customHeight="1" x14ac:dyDescent="0.25">
      <c r="A316" s="871" t="s">
        <v>49</v>
      </c>
      <c r="B316" s="656" t="s">
        <v>50</v>
      </c>
      <c r="C316" s="656" t="s">
        <v>51</v>
      </c>
      <c r="D316" s="691" t="s">
        <v>59</v>
      </c>
      <c r="E316" s="656" t="s">
        <v>60</v>
      </c>
      <c r="F316" s="656" t="s">
        <v>1194</v>
      </c>
      <c r="G316" s="901" t="s">
        <v>60</v>
      </c>
      <c r="H316" s="897" t="s">
        <v>55</v>
      </c>
      <c r="I316" s="17" t="s">
        <v>860</v>
      </c>
      <c r="J316" s="64">
        <v>13.8</v>
      </c>
      <c r="K316" s="665">
        <v>10.158477986391464</v>
      </c>
      <c r="L316" s="665">
        <v>11.476704521583001</v>
      </c>
      <c r="M316" s="64">
        <v>398</v>
      </c>
      <c r="N316" s="726">
        <v>39314476.110000007</v>
      </c>
      <c r="O316" s="548" t="s">
        <v>863</v>
      </c>
      <c r="P316" s="909">
        <v>6.2863052010000002</v>
      </c>
      <c r="Q316" s="203" t="s">
        <v>57</v>
      </c>
      <c r="R316" s="205" t="s">
        <v>57</v>
      </c>
      <c r="S316" s="490">
        <v>0</v>
      </c>
      <c r="T316" s="18">
        <v>0</v>
      </c>
      <c r="U316" s="548">
        <v>0</v>
      </c>
      <c r="V316" s="18">
        <v>0</v>
      </c>
      <c r="W316" s="64">
        <v>0</v>
      </c>
      <c r="X316" s="18">
        <v>0</v>
      </c>
      <c r="Y316" s="18">
        <v>0</v>
      </c>
      <c r="Z316" s="18">
        <v>0</v>
      </c>
      <c r="AA316" s="18">
        <v>0</v>
      </c>
      <c r="AB316" s="18">
        <v>0</v>
      </c>
      <c r="AC316" s="18">
        <v>0</v>
      </c>
      <c r="AD316" s="18">
        <v>0</v>
      </c>
      <c r="AE316" s="18">
        <v>0</v>
      </c>
      <c r="AF316" s="18">
        <v>0</v>
      </c>
      <c r="AG316" s="64">
        <v>0</v>
      </c>
      <c r="AH316" s="18">
        <v>0</v>
      </c>
      <c r="AI316" s="64">
        <v>0</v>
      </c>
      <c r="AJ316" s="18">
        <v>0</v>
      </c>
      <c r="AK316" s="18">
        <v>22</v>
      </c>
      <c r="AL316" s="64">
        <v>20</v>
      </c>
      <c r="AM316" s="18">
        <v>1</v>
      </c>
      <c r="AN316" s="18">
        <v>1</v>
      </c>
      <c r="AO316" s="18">
        <v>0</v>
      </c>
      <c r="AP316" s="64">
        <v>0</v>
      </c>
      <c r="AQ316" s="64">
        <v>23</v>
      </c>
      <c r="AR316" s="11">
        <v>21</v>
      </c>
      <c r="AS316" s="17">
        <v>0</v>
      </c>
      <c r="AT316" s="490">
        <v>0</v>
      </c>
      <c r="AU316" s="64">
        <v>0</v>
      </c>
      <c r="AV316" s="18">
        <v>0</v>
      </c>
      <c r="AW316" s="64">
        <v>0</v>
      </c>
      <c r="AX316" s="18">
        <v>0</v>
      </c>
      <c r="AY316" s="17">
        <v>0</v>
      </c>
      <c r="AZ316" s="490">
        <v>0</v>
      </c>
      <c r="BA316" s="17">
        <v>0</v>
      </c>
      <c r="BB316" s="18">
        <v>0</v>
      </c>
      <c r="BC316" s="17">
        <v>0</v>
      </c>
      <c r="BD316" s="18">
        <v>0</v>
      </c>
      <c r="BE316" s="17">
        <v>0</v>
      </c>
      <c r="BF316" s="18">
        <v>0</v>
      </c>
      <c r="BG316" s="17">
        <v>0</v>
      </c>
      <c r="BH316" s="18">
        <v>0</v>
      </c>
      <c r="BI316" s="17">
        <v>0</v>
      </c>
      <c r="BJ316" s="18">
        <v>0</v>
      </c>
      <c r="BK316" s="17">
        <v>176.88499999999999</v>
      </c>
      <c r="BL316" s="17">
        <v>159.52000000000001</v>
      </c>
      <c r="BM316" s="17">
        <v>8</v>
      </c>
      <c r="BN316" s="17">
        <v>8</v>
      </c>
      <c r="BO316" s="18">
        <v>0</v>
      </c>
      <c r="BP316" s="18">
        <v>0</v>
      </c>
      <c r="BQ316" s="64">
        <v>184.88499999999999</v>
      </c>
      <c r="BR316" s="18">
        <v>167.52</v>
      </c>
      <c r="BS316" s="729">
        <v>2.941075784398588E-2</v>
      </c>
      <c r="BT316" s="17">
        <v>0</v>
      </c>
      <c r="BU316" s="17">
        <v>0</v>
      </c>
      <c r="BV316" s="17">
        <v>0</v>
      </c>
      <c r="BW316" s="17">
        <v>0</v>
      </c>
      <c r="BX316" s="17">
        <v>0</v>
      </c>
      <c r="BY316" s="17">
        <v>0</v>
      </c>
      <c r="BZ316" s="17">
        <v>0</v>
      </c>
      <c r="CA316" s="17">
        <v>0</v>
      </c>
      <c r="CB316" s="17">
        <v>0</v>
      </c>
      <c r="CC316" s="17">
        <v>0</v>
      </c>
      <c r="CD316" s="17">
        <v>0</v>
      </c>
      <c r="CE316" s="17">
        <v>0</v>
      </c>
      <c r="CF316" s="17">
        <v>0</v>
      </c>
      <c r="CG316" s="17">
        <v>0</v>
      </c>
      <c r="CH316" s="17">
        <v>0</v>
      </c>
      <c r="CI316" s="17">
        <v>0</v>
      </c>
      <c r="CJ316" s="17">
        <v>0</v>
      </c>
      <c r="CK316" s="17">
        <v>0</v>
      </c>
      <c r="CL316" s="702">
        <v>207634.68840000001</v>
      </c>
      <c r="CM316" s="702">
        <v>187250.95680000001</v>
      </c>
      <c r="CN316" s="702">
        <v>9390.7200000000012</v>
      </c>
      <c r="CO316" s="702">
        <v>9390.7200000000012</v>
      </c>
      <c r="CP316" s="702">
        <v>0</v>
      </c>
      <c r="CQ316" s="702">
        <v>0</v>
      </c>
      <c r="CR316" s="704">
        <v>217025.40840000001</v>
      </c>
      <c r="CS316" s="703">
        <v>196641.67680000002</v>
      </c>
      <c r="CT316" s="23" t="s">
        <v>56</v>
      </c>
      <c r="CU316" s="23" t="s">
        <v>56</v>
      </c>
      <c r="CV316" s="23" t="s">
        <v>56</v>
      </c>
      <c r="CW316" s="23" t="s">
        <v>56</v>
      </c>
      <c r="CX316" s="23" t="s">
        <v>56</v>
      </c>
      <c r="CY316" s="23" t="s">
        <v>56</v>
      </c>
      <c r="CZ316" s="23" t="s">
        <v>56</v>
      </c>
      <c r="DA316" s="23" t="s">
        <v>56</v>
      </c>
      <c r="DB316" s="728">
        <v>39314476.110000007</v>
      </c>
      <c r="DC316" s="10"/>
      <c r="DD316" s="692">
        <v>6.2863052010000002</v>
      </c>
      <c r="DE316" s="120"/>
      <c r="DF316" s="120"/>
      <c r="DG316" s="120"/>
      <c r="DH316" s="140"/>
      <c r="DI316" s="140"/>
      <c r="DJ316" s="140"/>
      <c r="DK316" s="140"/>
      <c r="DL316" s="548" t="s">
        <v>56</v>
      </c>
      <c r="DM316" s="548" t="s">
        <v>56</v>
      </c>
      <c r="DN316" s="203" t="s">
        <v>868</v>
      </c>
      <c r="DO316" s="700">
        <v>411.83333333333297</v>
      </c>
      <c r="DP316" s="713" t="s">
        <v>56</v>
      </c>
      <c r="DQ316" s="548" t="s">
        <v>56</v>
      </c>
      <c r="DR316" s="673" t="s">
        <v>56</v>
      </c>
      <c r="DS316" s="203" t="s">
        <v>56</v>
      </c>
      <c r="DT316" s="1160" t="s">
        <v>56</v>
      </c>
      <c r="DU316" s="711">
        <v>45.819506272764102</v>
      </c>
      <c r="DV316" s="711">
        <v>212.04239860823003</v>
      </c>
      <c r="DW316" s="711">
        <v>46.2019464720195</v>
      </c>
      <c r="DX316" s="711">
        <v>211.2216702109645</v>
      </c>
      <c r="DY316" s="710">
        <v>0.61918251719951489</v>
      </c>
      <c r="DZ316" s="710">
        <v>2.7704822789855852</v>
      </c>
      <c r="EA316" s="710">
        <v>0.62043795620438003</v>
      </c>
      <c r="EB316" s="710">
        <v>2.7685595501870557</v>
      </c>
      <c r="EC316" s="236"/>
      <c r="ED316" s="49"/>
      <c r="EE316" s="232"/>
      <c r="EF316" s="700">
        <v>18870</v>
      </c>
      <c r="EG316" s="712">
        <v>81676.333333333328</v>
      </c>
      <c r="EH316" s="44"/>
    </row>
    <row r="317" spans="1:138" ht="41.25" customHeight="1" x14ac:dyDescent="0.25">
      <c r="A317" s="871" t="s">
        <v>49</v>
      </c>
      <c r="B317" s="656" t="s">
        <v>50</v>
      </c>
      <c r="C317" s="656" t="s">
        <v>51</v>
      </c>
      <c r="D317" s="691" t="s">
        <v>326</v>
      </c>
      <c r="E317" s="656" t="s">
        <v>327</v>
      </c>
      <c r="F317" s="656" t="s">
        <v>328</v>
      </c>
      <c r="G317" s="901" t="s">
        <v>329</v>
      </c>
      <c r="H317" s="897" t="s">
        <v>55</v>
      </c>
      <c r="I317" s="17" t="s">
        <v>866</v>
      </c>
      <c r="J317" s="64">
        <v>13.8</v>
      </c>
      <c r="K317" s="665">
        <v>9.94335727609141</v>
      </c>
      <c r="L317" s="665">
        <v>11.984469672042001</v>
      </c>
      <c r="M317" s="64">
        <v>324</v>
      </c>
      <c r="N317" s="726">
        <v>31674529.259999998</v>
      </c>
      <c r="O317" s="548" t="s">
        <v>863</v>
      </c>
      <c r="P317" s="909">
        <v>5.9915898280000004</v>
      </c>
      <c r="Q317" s="203" t="s">
        <v>57</v>
      </c>
      <c r="R317" s="205" t="s">
        <v>57</v>
      </c>
      <c r="S317" s="490">
        <v>1</v>
      </c>
      <c r="T317" s="18">
        <v>1</v>
      </c>
      <c r="U317" s="548">
        <v>0</v>
      </c>
      <c r="V317" s="18">
        <v>0</v>
      </c>
      <c r="W317" s="64">
        <v>0</v>
      </c>
      <c r="X317" s="18">
        <v>0</v>
      </c>
      <c r="Y317" s="18">
        <v>0</v>
      </c>
      <c r="Z317" s="18">
        <v>0</v>
      </c>
      <c r="AA317" s="18">
        <v>0</v>
      </c>
      <c r="AB317" s="18">
        <v>0</v>
      </c>
      <c r="AC317" s="18">
        <v>0</v>
      </c>
      <c r="AD317" s="18">
        <v>0</v>
      </c>
      <c r="AE317" s="18">
        <v>0</v>
      </c>
      <c r="AF317" s="18">
        <v>0</v>
      </c>
      <c r="AG317" s="64">
        <v>0</v>
      </c>
      <c r="AH317" s="18">
        <v>0</v>
      </c>
      <c r="AI317" s="64">
        <v>0</v>
      </c>
      <c r="AJ317" s="18">
        <v>0</v>
      </c>
      <c r="AK317" s="18">
        <v>42</v>
      </c>
      <c r="AL317" s="64">
        <v>41</v>
      </c>
      <c r="AM317" s="18">
        <v>1</v>
      </c>
      <c r="AN317" s="18">
        <v>1</v>
      </c>
      <c r="AO317" s="18">
        <v>0</v>
      </c>
      <c r="AP317" s="64">
        <v>0</v>
      </c>
      <c r="AQ317" s="64">
        <v>44</v>
      </c>
      <c r="AR317" s="11">
        <v>43</v>
      </c>
      <c r="AS317" s="17">
        <v>1200</v>
      </c>
      <c r="AT317" s="490">
        <v>1200</v>
      </c>
      <c r="AU317" s="64">
        <v>0</v>
      </c>
      <c r="AV317" s="18">
        <v>0</v>
      </c>
      <c r="AW317" s="64">
        <v>0</v>
      </c>
      <c r="AX317" s="18">
        <v>0</v>
      </c>
      <c r="AY317" s="17">
        <v>0</v>
      </c>
      <c r="AZ317" s="490">
        <v>0</v>
      </c>
      <c r="BA317" s="17">
        <v>0</v>
      </c>
      <c r="BB317" s="18">
        <v>0</v>
      </c>
      <c r="BC317" s="17">
        <v>0</v>
      </c>
      <c r="BD317" s="18">
        <v>0</v>
      </c>
      <c r="BE317" s="17">
        <v>0</v>
      </c>
      <c r="BF317" s="18">
        <v>0</v>
      </c>
      <c r="BG317" s="17">
        <v>0</v>
      </c>
      <c r="BH317" s="18">
        <v>0</v>
      </c>
      <c r="BI317" s="17">
        <v>0</v>
      </c>
      <c r="BJ317" s="18">
        <v>0</v>
      </c>
      <c r="BK317" s="17">
        <v>892.55000000000007</v>
      </c>
      <c r="BL317" s="17">
        <v>882.75</v>
      </c>
      <c r="BM317" s="17">
        <v>10</v>
      </c>
      <c r="BN317" s="17">
        <v>10</v>
      </c>
      <c r="BO317" s="18">
        <v>0</v>
      </c>
      <c r="BP317" s="18">
        <v>0</v>
      </c>
      <c r="BQ317" s="64">
        <v>2102.5500000000002</v>
      </c>
      <c r="BR317" s="18">
        <v>2092.75</v>
      </c>
      <c r="BS317" s="729">
        <v>0.35091687855105297</v>
      </c>
      <c r="BT317" s="17">
        <v>7705296</v>
      </c>
      <c r="BU317" s="17">
        <v>7705296</v>
      </c>
      <c r="BV317" s="17">
        <v>0</v>
      </c>
      <c r="BW317" s="17">
        <v>0</v>
      </c>
      <c r="BX317" s="17">
        <v>0</v>
      </c>
      <c r="BY317" s="17">
        <v>0</v>
      </c>
      <c r="BZ317" s="17">
        <v>0</v>
      </c>
      <c r="CA317" s="17">
        <v>0</v>
      </c>
      <c r="CB317" s="17">
        <v>0</v>
      </c>
      <c r="CC317" s="17">
        <v>0</v>
      </c>
      <c r="CD317" s="17">
        <v>0</v>
      </c>
      <c r="CE317" s="17">
        <v>0</v>
      </c>
      <c r="CF317" s="17">
        <v>0</v>
      </c>
      <c r="CG317" s="17">
        <v>0</v>
      </c>
      <c r="CH317" s="17">
        <v>0</v>
      </c>
      <c r="CI317" s="17">
        <v>0</v>
      </c>
      <c r="CJ317" s="17">
        <v>0</v>
      </c>
      <c r="CK317" s="17">
        <v>0</v>
      </c>
      <c r="CL317" s="702">
        <v>1047710.8920000002</v>
      </c>
      <c r="CM317" s="702">
        <v>1036207.2600000001</v>
      </c>
      <c r="CN317" s="702">
        <v>11738.400000000001</v>
      </c>
      <c r="CO317" s="702">
        <v>11738.400000000001</v>
      </c>
      <c r="CP317" s="702">
        <v>0</v>
      </c>
      <c r="CQ317" s="702">
        <v>0</v>
      </c>
      <c r="CR317" s="704">
        <v>8764745.2920000013</v>
      </c>
      <c r="CS317" s="703">
        <v>8753241.6600000001</v>
      </c>
      <c r="CT317" s="23" t="s">
        <v>56</v>
      </c>
      <c r="CU317" s="23" t="s">
        <v>56</v>
      </c>
      <c r="CV317" s="23" t="s">
        <v>56</v>
      </c>
      <c r="CW317" s="23" t="s">
        <v>56</v>
      </c>
      <c r="CX317" s="23" t="s">
        <v>56</v>
      </c>
      <c r="CY317" s="23" t="s">
        <v>56</v>
      </c>
      <c r="CZ317" s="23" t="s">
        <v>56</v>
      </c>
      <c r="DA317" s="23" t="s">
        <v>56</v>
      </c>
      <c r="DB317" s="728">
        <v>31674529.259999998</v>
      </c>
      <c r="DC317" s="10"/>
      <c r="DD317" s="692">
        <v>5.9915898280000004</v>
      </c>
      <c r="DE317" s="120"/>
      <c r="DF317" s="120"/>
      <c r="DG317" s="120"/>
      <c r="DH317" s="140"/>
      <c r="DI317" s="140"/>
      <c r="DJ317" s="140"/>
      <c r="DK317" s="140"/>
      <c r="DL317" s="548" t="s">
        <v>56</v>
      </c>
      <c r="DM317" s="548" t="s">
        <v>56</v>
      </c>
      <c r="DN317" s="203" t="s">
        <v>868</v>
      </c>
      <c r="DO317" s="700">
        <v>330.41666666666703</v>
      </c>
      <c r="DP317" s="713" t="s">
        <v>56</v>
      </c>
      <c r="DQ317" s="548" t="s">
        <v>56</v>
      </c>
      <c r="DR317" s="673" t="s">
        <v>56</v>
      </c>
      <c r="DS317" s="203" t="s">
        <v>56</v>
      </c>
      <c r="DT317" s="1160" t="s">
        <v>56</v>
      </c>
      <c r="DU317" s="711">
        <v>11.658007566204274</v>
      </c>
      <c r="DV317" s="711">
        <v>193.3669480004111</v>
      </c>
      <c r="DW317" s="711">
        <v>11.7169446751744</v>
      </c>
      <c r="DX317" s="711">
        <v>120.70597728695327</v>
      </c>
      <c r="DY317" s="710">
        <v>7.5662042875157542E-2</v>
      </c>
      <c r="DZ317" s="710">
        <v>0.61188603470571723</v>
      </c>
      <c r="EA317" s="710">
        <v>7.5767342939676893E-2</v>
      </c>
      <c r="EB317" s="710">
        <v>0.54968001447062709</v>
      </c>
      <c r="EC317" s="236"/>
      <c r="ED317" s="49"/>
      <c r="EE317" s="232"/>
      <c r="EF317" s="700">
        <v>0</v>
      </c>
      <c r="EG317" s="712">
        <v>25957.666666666668</v>
      </c>
      <c r="EH317" s="44"/>
    </row>
    <row r="318" spans="1:138" ht="41.25" customHeight="1" x14ac:dyDescent="0.25">
      <c r="A318" s="871" t="s">
        <v>49</v>
      </c>
      <c r="B318" s="656" t="s">
        <v>50</v>
      </c>
      <c r="C318" s="656" t="s">
        <v>51</v>
      </c>
      <c r="D318" s="691" t="s">
        <v>326</v>
      </c>
      <c r="E318" s="656" t="s">
        <v>327</v>
      </c>
      <c r="F318" s="656" t="s">
        <v>1195</v>
      </c>
      <c r="G318" s="901" t="s">
        <v>1196</v>
      </c>
      <c r="H318" s="897" t="s">
        <v>55</v>
      </c>
      <c r="I318" s="17" t="s">
        <v>866</v>
      </c>
      <c r="J318" s="64">
        <v>13.8</v>
      </c>
      <c r="K318" s="665">
        <v>9.7043342646469064</v>
      </c>
      <c r="L318" s="665">
        <v>7.5535984691370004</v>
      </c>
      <c r="M318" s="64">
        <v>407</v>
      </c>
      <c r="N318" s="726">
        <v>30932139.289999999</v>
      </c>
      <c r="O318" s="548" t="s">
        <v>863</v>
      </c>
      <c r="P318" s="909">
        <v>6.166793695</v>
      </c>
      <c r="Q318" s="203" t="s">
        <v>57</v>
      </c>
      <c r="R318" s="205" t="s">
        <v>57</v>
      </c>
      <c r="S318" s="490">
        <v>0</v>
      </c>
      <c r="T318" s="18">
        <v>0</v>
      </c>
      <c r="U318" s="548">
        <v>0</v>
      </c>
      <c r="V318" s="18">
        <v>0</v>
      </c>
      <c r="W318" s="64">
        <v>0</v>
      </c>
      <c r="X318" s="18">
        <v>0</v>
      </c>
      <c r="Y318" s="18">
        <v>0</v>
      </c>
      <c r="Z318" s="18">
        <v>0</v>
      </c>
      <c r="AA318" s="18">
        <v>0</v>
      </c>
      <c r="AB318" s="18">
        <v>0</v>
      </c>
      <c r="AC318" s="18">
        <v>0</v>
      </c>
      <c r="AD318" s="18">
        <v>0</v>
      </c>
      <c r="AE318" s="18">
        <v>0</v>
      </c>
      <c r="AF318" s="18">
        <v>0</v>
      </c>
      <c r="AG318" s="64">
        <v>2</v>
      </c>
      <c r="AH318" s="18">
        <v>2</v>
      </c>
      <c r="AI318" s="64">
        <v>0</v>
      </c>
      <c r="AJ318" s="18">
        <v>0</v>
      </c>
      <c r="AK318" s="18">
        <v>2</v>
      </c>
      <c r="AL318" s="64">
        <v>2</v>
      </c>
      <c r="AM318" s="18">
        <v>0</v>
      </c>
      <c r="AN318" s="18" t="s">
        <v>58</v>
      </c>
      <c r="AO318" s="18">
        <v>0</v>
      </c>
      <c r="AP318" s="64">
        <v>0</v>
      </c>
      <c r="AQ318" s="64">
        <v>4</v>
      </c>
      <c r="AR318" s="11">
        <v>4</v>
      </c>
      <c r="AS318" s="17">
        <v>0</v>
      </c>
      <c r="AT318" s="490">
        <v>0</v>
      </c>
      <c r="AU318" s="64">
        <v>0</v>
      </c>
      <c r="AV318" s="18">
        <v>0</v>
      </c>
      <c r="AW318" s="64">
        <v>0</v>
      </c>
      <c r="AX318" s="18">
        <v>0</v>
      </c>
      <c r="AY318" s="17">
        <v>0</v>
      </c>
      <c r="AZ318" s="490">
        <v>0</v>
      </c>
      <c r="BA318" s="17">
        <v>0</v>
      </c>
      <c r="BB318" s="18">
        <v>0</v>
      </c>
      <c r="BC318" s="17">
        <v>0</v>
      </c>
      <c r="BD318" s="18">
        <v>0</v>
      </c>
      <c r="BE318" s="17">
        <v>0</v>
      </c>
      <c r="BF318" s="18">
        <v>0</v>
      </c>
      <c r="BG318" s="17">
        <v>854</v>
      </c>
      <c r="BH318" s="18">
        <v>854</v>
      </c>
      <c r="BI318" s="17">
        <v>0</v>
      </c>
      <c r="BJ318" s="18">
        <v>0</v>
      </c>
      <c r="BK318" s="17">
        <v>433</v>
      </c>
      <c r="BL318" s="17">
        <v>433</v>
      </c>
      <c r="BM318" s="17">
        <v>0</v>
      </c>
      <c r="BN318" s="17" t="s">
        <v>58</v>
      </c>
      <c r="BO318" s="18">
        <v>0</v>
      </c>
      <c r="BP318" s="18">
        <v>0</v>
      </c>
      <c r="BQ318" s="64">
        <v>1287</v>
      </c>
      <c r="BR318" s="18">
        <v>1287</v>
      </c>
      <c r="BS318" s="729">
        <v>0.20869840368480172</v>
      </c>
      <c r="BT318" s="17">
        <v>0</v>
      </c>
      <c r="BU318" s="17">
        <v>0</v>
      </c>
      <c r="BV318" s="17">
        <v>0</v>
      </c>
      <c r="BW318" s="17">
        <v>0</v>
      </c>
      <c r="BX318" s="17">
        <v>0</v>
      </c>
      <c r="BY318" s="17">
        <v>0</v>
      </c>
      <c r="BZ318" s="17">
        <v>0</v>
      </c>
      <c r="CA318" s="17">
        <v>0</v>
      </c>
      <c r="CB318" s="17">
        <v>0</v>
      </c>
      <c r="CC318" s="17">
        <v>0</v>
      </c>
      <c r="CD318" s="17">
        <v>0</v>
      </c>
      <c r="CE318" s="17">
        <v>0</v>
      </c>
      <c r="CF318" s="17">
        <v>0</v>
      </c>
      <c r="CG318" s="17">
        <v>0</v>
      </c>
      <c r="CH318" s="17">
        <v>4309079.0399999991</v>
      </c>
      <c r="CI318" s="17">
        <v>4309079.0399999991</v>
      </c>
      <c r="CJ318" s="17">
        <v>0</v>
      </c>
      <c r="CK318" s="17">
        <v>0</v>
      </c>
      <c r="CL318" s="702">
        <v>508272.72000000003</v>
      </c>
      <c r="CM318" s="702">
        <v>508272.72000000003</v>
      </c>
      <c r="CN318" s="702">
        <v>0</v>
      </c>
      <c r="CO318" s="702">
        <v>0</v>
      </c>
      <c r="CP318" s="702">
        <v>0</v>
      </c>
      <c r="CQ318" s="702">
        <v>0</v>
      </c>
      <c r="CR318" s="704">
        <v>4817351.7599999988</v>
      </c>
      <c r="CS318" s="703">
        <v>4817351.7599999988</v>
      </c>
      <c r="CT318" s="23" t="s">
        <v>56</v>
      </c>
      <c r="CU318" s="23" t="s">
        <v>56</v>
      </c>
      <c r="CV318" s="23" t="s">
        <v>56</v>
      </c>
      <c r="CW318" s="23" t="s">
        <v>56</v>
      </c>
      <c r="CX318" s="23" t="s">
        <v>56</v>
      </c>
      <c r="CY318" s="23" t="s">
        <v>56</v>
      </c>
      <c r="CZ318" s="23" t="s">
        <v>56</v>
      </c>
      <c r="DA318" s="23" t="s">
        <v>56</v>
      </c>
      <c r="DB318" s="728">
        <v>30932139.289999999</v>
      </c>
      <c r="DC318" s="10"/>
      <c r="DD318" s="692">
        <v>6.166793695</v>
      </c>
      <c r="DE318" s="120"/>
      <c r="DF318" s="120"/>
      <c r="DG318" s="120"/>
      <c r="DH318" s="140"/>
      <c r="DI318" s="140"/>
      <c r="DJ318" s="140"/>
      <c r="DK318" s="140"/>
      <c r="DL318" s="548" t="s">
        <v>56</v>
      </c>
      <c r="DM318" s="548" t="s">
        <v>56</v>
      </c>
      <c r="DN318" s="203" t="s">
        <v>868</v>
      </c>
      <c r="DO318" s="700">
        <v>405.83333333333297</v>
      </c>
      <c r="DP318" s="713" t="s">
        <v>56</v>
      </c>
      <c r="DQ318" s="548" t="s">
        <v>56</v>
      </c>
      <c r="DR318" s="673" t="s">
        <v>56</v>
      </c>
      <c r="DS318" s="203" t="s">
        <v>56</v>
      </c>
      <c r="DT318" s="1160" t="s">
        <v>56</v>
      </c>
      <c r="DU318" s="711">
        <v>6.9117043121149955</v>
      </c>
      <c r="DV318" s="711">
        <v>155.26807180728798</v>
      </c>
      <c r="DW318" s="711">
        <v>6.86642335766423</v>
      </c>
      <c r="DX318" s="711">
        <v>155.31335276173877</v>
      </c>
      <c r="DY318" s="710">
        <v>3.2032854209445613E-2</v>
      </c>
      <c r="DZ318" s="710">
        <v>1.5913129169348346</v>
      </c>
      <c r="EA318" s="710">
        <v>3.1630170316301699E-2</v>
      </c>
      <c r="EB318" s="710">
        <v>1.5917156008279785</v>
      </c>
      <c r="EC318" s="236"/>
      <c r="ED318" s="49"/>
      <c r="EE318" s="232"/>
      <c r="EF318" s="700">
        <v>2805</v>
      </c>
      <c r="EG318" s="712">
        <v>62355</v>
      </c>
      <c r="EH318" s="44"/>
    </row>
    <row r="319" spans="1:138" ht="41.25" customHeight="1" x14ac:dyDescent="0.25">
      <c r="A319" s="871" t="s">
        <v>49</v>
      </c>
      <c r="B319" s="656" t="s">
        <v>50</v>
      </c>
      <c r="C319" s="656" t="s">
        <v>51</v>
      </c>
      <c r="D319" s="691" t="s">
        <v>326</v>
      </c>
      <c r="E319" s="656" t="s">
        <v>327</v>
      </c>
      <c r="F319" s="656" t="s">
        <v>1197</v>
      </c>
      <c r="G319" s="901" t="s">
        <v>327</v>
      </c>
      <c r="H319" s="897" t="s">
        <v>55</v>
      </c>
      <c r="I319" s="17" t="s">
        <v>866</v>
      </c>
      <c r="J319" s="64">
        <v>13.8</v>
      </c>
      <c r="K319" s="665">
        <v>8.7004376165799844</v>
      </c>
      <c r="L319" s="665">
        <v>18.947537839377002</v>
      </c>
      <c r="M319" s="64">
        <v>669</v>
      </c>
      <c r="N319" s="726">
        <v>992279.97369999997</v>
      </c>
      <c r="O319" s="548" t="s">
        <v>863</v>
      </c>
      <c r="P319" s="909">
        <v>3.7526612799999999</v>
      </c>
      <c r="Q319" s="203" t="s">
        <v>57</v>
      </c>
      <c r="R319" s="205" t="s">
        <v>57</v>
      </c>
      <c r="S319" s="490">
        <v>0</v>
      </c>
      <c r="T319" s="18">
        <v>0</v>
      </c>
      <c r="U319" s="548">
        <v>0</v>
      </c>
      <c r="V319" s="18">
        <v>0</v>
      </c>
      <c r="W319" s="64">
        <v>0</v>
      </c>
      <c r="X319" s="18">
        <v>0</v>
      </c>
      <c r="Y319" s="18">
        <v>0</v>
      </c>
      <c r="Z319" s="18">
        <v>0</v>
      </c>
      <c r="AA319" s="18">
        <v>0</v>
      </c>
      <c r="AB319" s="18">
        <v>0</v>
      </c>
      <c r="AC319" s="18">
        <v>0</v>
      </c>
      <c r="AD319" s="18">
        <v>0</v>
      </c>
      <c r="AE319" s="18">
        <v>0</v>
      </c>
      <c r="AF319" s="18">
        <v>0</v>
      </c>
      <c r="AG319" s="64">
        <v>0</v>
      </c>
      <c r="AH319" s="18">
        <v>0</v>
      </c>
      <c r="AI319" s="64">
        <v>0</v>
      </c>
      <c r="AJ319" s="18">
        <v>0</v>
      </c>
      <c r="AK319" s="18">
        <v>44</v>
      </c>
      <c r="AL319" s="64">
        <v>44</v>
      </c>
      <c r="AM319" s="18">
        <v>0</v>
      </c>
      <c r="AN319" s="18" t="s">
        <v>58</v>
      </c>
      <c r="AO319" s="18">
        <v>0</v>
      </c>
      <c r="AP319" s="64">
        <v>0</v>
      </c>
      <c r="AQ319" s="64">
        <v>44</v>
      </c>
      <c r="AR319" s="11">
        <v>44</v>
      </c>
      <c r="AS319" s="17">
        <v>0</v>
      </c>
      <c r="AT319" s="490">
        <v>0</v>
      </c>
      <c r="AU319" s="64">
        <v>0</v>
      </c>
      <c r="AV319" s="18">
        <v>0</v>
      </c>
      <c r="AW319" s="64">
        <v>0</v>
      </c>
      <c r="AX319" s="18">
        <v>0</v>
      </c>
      <c r="AY319" s="17">
        <v>0</v>
      </c>
      <c r="AZ319" s="490">
        <v>0</v>
      </c>
      <c r="BA319" s="17">
        <v>0</v>
      </c>
      <c r="BB319" s="18">
        <v>0</v>
      </c>
      <c r="BC319" s="17">
        <v>0</v>
      </c>
      <c r="BD319" s="18">
        <v>0</v>
      </c>
      <c r="BE319" s="17">
        <v>0</v>
      </c>
      <c r="BF319" s="18">
        <v>0</v>
      </c>
      <c r="BG319" s="17">
        <v>0</v>
      </c>
      <c r="BH319" s="18">
        <v>0</v>
      </c>
      <c r="BI319" s="17">
        <v>0</v>
      </c>
      <c r="BJ319" s="18">
        <v>0</v>
      </c>
      <c r="BK319" s="17">
        <v>473.11</v>
      </c>
      <c r="BL319" s="17">
        <v>473.11000000000013</v>
      </c>
      <c r="BM319" s="17">
        <v>0</v>
      </c>
      <c r="BN319" s="17" t="s">
        <v>58</v>
      </c>
      <c r="BO319" s="18">
        <v>0</v>
      </c>
      <c r="BP319" s="18">
        <v>0</v>
      </c>
      <c r="BQ319" s="64">
        <v>473.11</v>
      </c>
      <c r="BR319" s="18">
        <v>473.11000000000013</v>
      </c>
      <c r="BS319" s="729">
        <v>0.12607319571352307</v>
      </c>
      <c r="BT319" s="17">
        <v>0</v>
      </c>
      <c r="BU319" s="17">
        <v>0</v>
      </c>
      <c r="BV319" s="17">
        <v>0</v>
      </c>
      <c r="BW319" s="17">
        <v>0</v>
      </c>
      <c r="BX319" s="17">
        <v>0</v>
      </c>
      <c r="BY319" s="17">
        <v>0</v>
      </c>
      <c r="BZ319" s="17">
        <v>0</v>
      </c>
      <c r="CA319" s="17">
        <v>0</v>
      </c>
      <c r="CB319" s="17">
        <v>0</v>
      </c>
      <c r="CC319" s="17">
        <v>0</v>
      </c>
      <c r="CD319" s="17">
        <v>0</v>
      </c>
      <c r="CE319" s="17">
        <v>0</v>
      </c>
      <c r="CF319" s="17">
        <v>0</v>
      </c>
      <c r="CG319" s="17">
        <v>0</v>
      </c>
      <c r="CH319" s="17">
        <v>0</v>
      </c>
      <c r="CI319" s="17">
        <v>0</v>
      </c>
      <c r="CJ319" s="17">
        <v>0</v>
      </c>
      <c r="CK319" s="17">
        <v>0</v>
      </c>
      <c r="CL319" s="702">
        <v>555355.44240000006</v>
      </c>
      <c r="CM319" s="702">
        <v>555355.44240000017</v>
      </c>
      <c r="CN319" s="702">
        <v>0</v>
      </c>
      <c r="CO319" s="702">
        <v>0</v>
      </c>
      <c r="CP319" s="702">
        <v>0</v>
      </c>
      <c r="CQ319" s="702">
        <v>0</v>
      </c>
      <c r="CR319" s="704">
        <v>555355.44240000006</v>
      </c>
      <c r="CS319" s="703">
        <v>555355.44240000017</v>
      </c>
      <c r="CT319" s="23" t="s">
        <v>56</v>
      </c>
      <c r="CU319" s="23" t="s">
        <v>56</v>
      </c>
      <c r="CV319" s="23" t="s">
        <v>56</v>
      </c>
      <c r="CW319" s="23" t="s">
        <v>56</v>
      </c>
      <c r="CX319" s="23" t="s">
        <v>56</v>
      </c>
      <c r="CY319" s="23" t="s">
        <v>56</v>
      </c>
      <c r="CZ319" s="23" t="s">
        <v>56</v>
      </c>
      <c r="DA319" s="23" t="s">
        <v>56</v>
      </c>
      <c r="DB319" s="728">
        <v>992279.97369999997</v>
      </c>
      <c r="DC319" s="10"/>
      <c r="DD319" s="692">
        <v>3.7526612799999999</v>
      </c>
      <c r="DE319" s="120"/>
      <c r="DF319" s="120"/>
      <c r="DG319" s="120"/>
      <c r="DH319" s="140"/>
      <c r="DI319" s="140"/>
      <c r="DJ319" s="140"/>
      <c r="DK319" s="140"/>
      <c r="DL319" s="548" t="s">
        <v>56</v>
      </c>
      <c r="DM319" s="548" t="s">
        <v>56</v>
      </c>
      <c r="DN319" s="203" t="s">
        <v>868</v>
      </c>
      <c r="DO319" s="700">
        <v>668.58333333333303</v>
      </c>
      <c r="DP319" s="713" t="s">
        <v>56</v>
      </c>
      <c r="DQ319" s="548" t="s">
        <v>56</v>
      </c>
      <c r="DR319" s="673" t="s">
        <v>56</v>
      </c>
      <c r="DS319" s="203" t="s">
        <v>56</v>
      </c>
      <c r="DT319" s="1160" t="s">
        <v>56</v>
      </c>
      <c r="DU319" s="711">
        <v>158.33628318584078</v>
      </c>
      <c r="DV319" s="711">
        <v>96.454925099435258</v>
      </c>
      <c r="DW319" s="711">
        <v>148.590328023491</v>
      </c>
      <c r="DX319" s="711">
        <v>56.443892910132604</v>
      </c>
      <c r="DY319" s="710">
        <v>2.2899164900909894</v>
      </c>
      <c r="DZ319" s="710">
        <v>-1.0287400340459263</v>
      </c>
      <c r="EA319" s="710">
        <v>2.1015618252983499</v>
      </c>
      <c r="EB319" s="710">
        <v>-0.98320917554402221</v>
      </c>
      <c r="EC319" s="236"/>
      <c r="ED319" s="49"/>
      <c r="EE319" s="232"/>
      <c r="EF319" s="700">
        <v>93432</v>
      </c>
      <c r="EG319" s="712">
        <v>-93432</v>
      </c>
      <c r="EH319" s="44"/>
    </row>
    <row r="320" spans="1:138" ht="41.25" customHeight="1" x14ac:dyDescent="0.25">
      <c r="A320" s="871" t="s">
        <v>49</v>
      </c>
      <c r="B320" s="656" t="s">
        <v>50</v>
      </c>
      <c r="C320" s="656" t="s">
        <v>51</v>
      </c>
      <c r="D320" s="691" t="s">
        <v>326</v>
      </c>
      <c r="E320" s="656" t="s">
        <v>327</v>
      </c>
      <c r="F320" s="656" t="s">
        <v>1198</v>
      </c>
      <c r="G320" s="901" t="s">
        <v>62</v>
      </c>
      <c r="H320" s="897" t="s">
        <v>55</v>
      </c>
      <c r="I320" s="17" t="s">
        <v>866</v>
      </c>
      <c r="J320" s="64">
        <v>13.8</v>
      </c>
      <c r="K320" s="665">
        <v>8.9394606280244897</v>
      </c>
      <c r="L320" s="665">
        <v>12.444696943812001</v>
      </c>
      <c r="M320" s="64">
        <v>380</v>
      </c>
      <c r="N320" s="726">
        <v>17154439.590000004</v>
      </c>
      <c r="O320" s="548" t="s">
        <v>863</v>
      </c>
      <c r="P320" s="909">
        <v>3.9278651469999999</v>
      </c>
      <c r="Q320" s="203" t="s">
        <v>57</v>
      </c>
      <c r="R320" s="205" t="s">
        <v>57</v>
      </c>
      <c r="S320" s="490">
        <v>0</v>
      </c>
      <c r="T320" s="18">
        <v>0</v>
      </c>
      <c r="U320" s="548">
        <v>0</v>
      </c>
      <c r="V320" s="18">
        <v>0</v>
      </c>
      <c r="W320" s="64">
        <v>0</v>
      </c>
      <c r="X320" s="18">
        <v>0</v>
      </c>
      <c r="Y320" s="18">
        <v>0</v>
      </c>
      <c r="Z320" s="18">
        <v>0</v>
      </c>
      <c r="AA320" s="18">
        <v>0</v>
      </c>
      <c r="AB320" s="18">
        <v>0</v>
      </c>
      <c r="AC320" s="18">
        <v>0</v>
      </c>
      <c r="AD320" s="18">
        <v>0</v>
      </c>
      <c r="AE320" s="18">
        <v>0</v>
      </c>
      <c r="AF320" s="18">
        <v>0</v>
      </c>
      <c r="AG320" s="64">
        <v>0</v>
      </c>
      <c r="AH320" s="18">
        <v>0</v>
      </c>
      <c r="AI320" s="64">
        <v>0</v>
      </c>
      <c r="AJ320" s="18">
        <v>0</v>
      </c>
      <c r="AK320" s="18">
        <v>24</v>
      </c>
      <c r="AL320" s="64">
        <v>24</v>
      </c>
      <c r="AM320" s="18">
        <v>4</v>
      </c>
      <c r="AN320" s="18">
        <v>4</v>
      </c>
      <c r="AO320" s="18">
        <v>0</v>
      </c>
      <c r="AP320" s="64">
        <v>0</v>
      </c>
      <c r="AQ320" s="64">
        <v>28</v>
      </c>
      <c r="AR320" s="11">
        <v>28</v>
      </c>
      <c r="AS320" s="17">
        <v>0</v>
      </c>
      <c r="AT320" s="490">
        <v>0</v>
      </c>
      <c r="AU320" s="64">
        <v>0</v>
      </c>
      <c r="AV320" s="18">
        <v>0</v>
      </c>
      <c r="AW320" s="64">
        <v>0</v>
      </c>
      <c r="AX320" s="18">
        <v>0</v>
      </c>
      <c r="AY320" s="17">
        <v>0</v>
      </c>
      <c r="AZ320" s="490">
        <v>0</v>
      </c>
      <c r="BA320" s="17">
        <v>0</v>
      </c>
      <c r="BB320" s="18">
        <v>0</v>
      </c>
      <c r="BC320" s="17">
        <v>0</v>
      </c>
      <c r="BD320" s="18">
        <v>0</v>
      </c>
      <c r="BE320" s="17">
        <v>0</v>
      </c>
      <c r="BF320" s="18">
        <v>0</v>
      </c>
      <c r="BG320" s="17">
        <v>0</v>
      </c>
      <c r="BH320" s="18">
        <v>0</v>
      </c>
      <c r="BI320" s="17">
        <v>0</v>
      </c>
      <c r="BJ320" s="18">
        <v>0</v>
      </c>
      <c r="BK320" s="17">
        <v>195.85699999999994</v>
      </c>
      <c r="BL320" s="17">
        <v>195.85699999999994</v>
      </c>
      <c r="BM320" s="17">
        <v>61.100000000000009</v>
      </c>
      <c r="BN320" s="17">
        <v>61.099999999999994</v>
      </c>
      <c r="BO320" s="18">
        <v>0</v>
      </c>
      <c r="BP320" s="18">
        <v>0</v>
      </c>
      <c r="BQ320" s="64">
        <v>256.95699999999994</v>
      </c>
      <c r="BR320" s="18">
        <v>256.95699999999994</v>
      </c>
      <c r="BS320" s="729">
        <v>6.5418997440952614E-2</v>
      </c>
      <c r="BT320" s="17">
        <v>0</v>
      </c>
      <c r="BU320" s="17">
        <v>0</v>
      </c>
      <c r="BV320" s="17">
        <v>0</v>
      </c>
      <c r="BW320" s="17">
        <v>0</v>
      </c>
      <c r="BX320" s="17">
        <v>0</v>
      </c>
      <c r="BY320" s="17">
        <v>0</v>
      </c>
      <c r="BZ320" s="17">
        <v>0</v>
      </c>
      <c r="CA320" s="17">
        <v>0</v>
      </c>
      <c r="CB320" s="17">
        <v>0</v>
      </c>
      <c r="CC320" s="17">
        <v>0</v>
      </c>
      <c r="CD320" s="17">
        <v>0</v>
      </c>
      <c r="CE320" s="17">
        <v>0</v>
      </c>
      <c r="CF320" s="17">
        <v>0</v>
      </c>
      <c r="CG320" s="17">
        <v>0</v>
      </c>
      <c r="CH320" s="17">
        <v>0</v>
      </c>
      <c r="CI320" s="17">
        <v>0</v>
      </c>
      <c r="CJ320" s="17">
        <v>0</v>
      </c>
      <c r="CK320" s="17">
        <v>0</v>
      </c>
      <c r="CL320" s="702">
        <v>229904.78087999995</v>
      </c>
      <c r="CM320" s="702">
        <v>229904.78087999995</v>
      </c>
      <c r="CN320" s="702">
        <v>71721.624000000011</v>
      </c>
      <c r="CO320" s="702">
        <v>71721.623999999996</v>
      </c>
      <c r="CP320" s="702">
        <v>0</v>
      </c>
      <c r="CQ320" s="702">
        <v>0</v>
      </c>
      <c r="CR320" s="704">
        <v>301626.40487999993</v>
      </c>
      <c r="CS320" s="703">
        <v>301626.40487999993</v>
      </c>
      <c r="CT320" s="23">
        <v>1</v>
      </c>
      <c r="CU320" s="23">
        <v>4</v>
      </c>
      <c r="CV320" s="23" t="s">
        <v>60</v>
      </c>
      <c r="CW320" s="23">
        <v>4</v>
      </c>
      <c r="CX320" s="23">
        <v>24</v>
      </c>
      <c r="CY320" s="23">
        <v>0</v>
      </c>
      <c r="CZ320" s="23">
        <v>0</v>
      </c>
      <c r="DA320" s="23" t="s">
        <v>911</v>
      </c>
      <c r="DB320" s="728">
        <v>17154439.590000004</v>
      </c>
      <c r="DC320" s="10"/>
      <c r="DD320" s="692">
        <v>3.9278651469999999</v>
      </c>
      <c r="DE320" s="120"/>
      <c r="DF320" s="120"/>
      <c r="DG320" s="120"/>
      <c r="DH320" s="140"/>
      <c r="DI320" s="140"/>
      <c r="DJ320" s="140"/>
      <c r="DK320" s="140"/>
      <c r="DL320" s="548" t="s">
        <v>56</v>
      </c>
      <c r="DM320" s="548" t="s">
        <v>56</v>
      </c>
      <c r="DN320" s="203" t="s">
        <v>868</v>
      </c>
      <c r="DO320" s="700">
        <v>392.16666666666703</v>
      </c>
      <c r="DP320" s="713" t="s">
        <v>56</v>
      </c>
      <c r="DQ320" s="548" t="s">
        <v>56</v>
      </c>
      <c r="DR320" s="673" t="s">
        <v>56</v>
      </c>
      <c r="DS320" s="203" t="s">
        <v>56</v>
      </c>
      <c r="DT320" s="1160" t="s">
        <v>56</v>
      </c>
      <c r="DU320" s="711">
        <v>123.58521036974064</v>
      </c>
      <c r="DV320" s="711">
        <v>190.83172924834321</v>
      </c>
      <c r="DW320" s="711">
        <v>122.861791887137</v>
      </c>
      <c r="DX320" s="711">
        <v>184.84830997643056</v>
      </c>
      <c r="DY320" s="710">
        <v>1.2494687632809169</v>
      </c>
      <c r="DZ320" s="710">
        <v>1.3928402545102911</v>
      </c>
      <c r="EA320" s="710">
        <v>1.23933654229059</v>
      </c>
      <c r="EB320" s="710">
        <v>1.38224829035883</v>
      </c>
      <c r="EC320" s="236"/>
      <c r="ED320" s="49"/>
      <c r="EE320" s="232"/>
      <c r="EF320" s="700">
        <v>35106</v>
      </c>
      <c r="EG320" s="712">
        <v>99073.333333333343</v>
      </c>
      <c r="EH320" s="44"/>
    </row>
    <row r="321" spans="1:138" ht="41.25" customHeight="1" x14ac:dyDescent="0.25">
      <c r="A321" s="871" t="s">
        <v>49</v>
      </c>
      <c r="B321" s="656" t="s">
        <v>50</v>
      </c>
      <c r="C321" s="656" t="s">
        <v>51</v>
      </c>
      <c r="D321" s="691" t="s">
        <v>326</v>
      </c>
      <c r="E321" s="656" t="s">
        <v>327</v>
      </c>
      <c r="F321" s="656" t="s">
        <v>1199</v>
      </c>
      <c r="G321" s="901" t="s">
        <v>329</v>
      </c>
      <c r="H321" s="897" t="s">
        <v>55</v>
      </c>
      <c r="I321" s="17" t="s">
        <v>866</v>
      </c>
      <c r="J321" s="64">
        <v>13.8</v>
      </c>
      <c r="K321" s="665">
        <v>10.397500997835971</v>
      </c>
      <c r="L321" s="665">
        <v>6.1651515023280004</v>
      </c>
      <c r="M321" s="64">
        <v>87</v>
      </c>
      <c r="N321" s="726">
        <v>28932885.940000001</v>
      </c>
      <c r="O321" s="548" t="s">
        <v>863</v>
      </c>
      <c r="P321" s="909">
        <v>4.9078594940000002</v>
      </c>
      <c r="Q321" s="203" t="s">
        <v>57</v>
      </c>
      <c r="R321" s="205" t="s">
        <v>57</v>
      </c>
      <c r="S321" s="490">
        <v>0</v>
      </c>
      <c r="T321" s="18">
        <v>0</v>
      </c>
      <c r="U321" s="548">
        <v>0</v>
      </c>
      <c r="V321" s="18">
        <v>0</v>
      </c>
      <c r="W321" s="64">
        <v>0</v>
      </c>
      <c r="X321" s="18">
        <v>0</v>
      </c>
      <c r="Y321" s="18">
        <v>0</v>
      </c>
      <c r="Z321" s="18">
        <v>0</v>
      </c>
      <c r="AA321" s="18">
        <v>0</v>
      </c>
      <c r="AB321" s="18">
        <v>0</v>
      </c>
      <c r="AC321" s="18">
        <v>0</v>
      </c>
      <c r="AD321" s="18">
        <v>0</v>
      </c>
      <c r="AE321" s="18">
        <v>0</v>
      </c>
      <c r="AF321" s="18">
        <v>0</v>
      </c>
      <c r="AG321" s="64">
        <v>0</v>
      </c>
      <c r="AH321" s="18">
        <v>0</v>
      </c>
      <c r="AI321" s="64">
        <v>0</v>
      </c>
      <c r="AJ321" s="18">
        <v>0</v>
      </c>
      <c r="AK321" s="18">
        <v>7</v>
      </c>
      <c r="AL321" s="64">
        <v>7</v>
      </c>
      <c r="AM321" s="18">
        <v>0</v>
      </c>
      <c r="AN321" s="18" t="s">
        <v>58</v>
      </c>
      <c r="AO321" s="18">
        <v>0</v>
      </c>
      <c r="AP321" s="64">
        <v>0</v>
      </c>
      <c r="AQ321" s="64">
        <v>7</v>
      </c>
      <c r="AR321" s="11">
        <v>7</v>
      </c>
      <c r="AS321" s="17">
        <v>0</v>
      </c>
      <c r="AT321" s="490">
        <v>0</v>
      </c>
      <c r="AU321" s="64">
        <v>0</v>
      </c>
      <c r="AV321" s="18">
        <v>0</v>
      </c>
      <c r="AW321" s="64">
        <v>0</v>
      </c>
      <c r="AX321" s="18">
        <v>0</v>
      </c>
      <c r="AY321" s="17">
        <v>0</v>
      </c>
      <c r="AZ321" s="490">
        <v>0</v>
      </c>
      <c r="BA321" s="17">
        <v>0</v>
      </c>
      <c r="BB321" s="18">
        <v>0</v>
      </c>
      <c r="BC321" s="17">
        <v>0</v>
      </c>
      <c r="BD321" s="18">
        <v>0</v>
      </c>
      <c r="BE321" s="17">
        <v>0</v>
      </c>
      <c r="BF321" s="18">
        <v>0</v>
      </c>
      <c r="BG321" s="17">
        <v>0</v>
      </c>
      <c r="BH321" s="18">
        <v>0</v>
      </c>
      <c r="BI321" s="17">
        <v>0</v>
      </c>
      <c r="BJ321" s="18">
        <v>0</v>
      </c>
      <c r="BK321" s="17">
        <v>64</v>
      </c>
      <c r="BL321" s="17">
        <v>64</v>
      </c>
      <c r="BM321" s="17">
        <v>0</v>
      </c>
      <c r="BN321" s="17" t="s">
        <v>58</v>
      </c>
      <c r="BO321" s="18">
        <v>0</v>
      </c>
      <c r="BP321" s="18">
        <v>0</v>
      </c>
      <c r="BQ321" s="64">
        <v>64</v>
      </c>
      <c r="BR321" s="18">
        <v>64</v>
      </c>
      <c r="BS321" s="729">
        <v>1.3040308117671633E-2</v>
      </c>
      <c r="BT321" s="17">
        <v>0</v>
      </c>
      <c r="BU321" s="17">
        <v>0</v>
      </c>
      <c r="BV321" s="17">
        <v>0</v>
      </c>
      <c r="BW321" s="17">
        <v>0</v>
      </c>
      <c r="BX321" s="17">
        <v>0</v>
      </c>
      <c r="BY321" s="17">
        <v>0</v>
      </c>
      <c r="BZ321" s="17">
        <v>0</v>
      </c>
      <c r="CA321" s="17">
        <v>0</v>
      </c>
      <c r="CB321" s="17">
        <v>0</v>
      </c>
      <c r="CC321" s="17">
        <v>0</v>
      </c>
      <c r="CD321" s="17">
        <v>0</v>
      </c>
      <c r="CE321" s="17">
        <v>0</v>
      </c>
      <c r="CF321" s="17">
        <v>0</v>
      </c>
      <c r="CG321" s="17">
        <v>0</v>
      </c>
      <c r="CH321" s="17">
        <v>0</v>
      </c>
      <c r="CI321" s="17">
        <v>0</v>
      </c>
      <c r="CJ321" s="17">
        <v>0</v>
      </c>
      <c r="CK321" s="17">
        <v>0</v>
      </c>
      <c r="CL321" s="702">
        <v>75125.760000000009</v>
      </c>
      <c r="CM321" s="702">
        <v>75125.760000000009</v>
      </c>
      <c r="CN321" s="702">
        <v>0</v>
      </c>
      <c r="CO321" s="702">
        <v>0</v>
      </c>
      <c r="CP321" s="702">
        <v>0</v>
      </c>
      <c r="CQ321" s="702">
        <v>0</v>
      </c>
      <c r="CR321" s="704">
        <v>75125.760000000009</v>
      </c>
      <c r="CS321" s="703">
        <v>75125.760000000009</v>
      </c>
      <c r="CT321" s="23" t="s">
        <v>56</v>
      </c>
      <c r="CU321" s="23" t="s">
        <v>56</v>
      </c>
      <c r="CV321" s="23" t="s">
        <v>56</v>
      </c>
      <c r="CW321" s="23" t="s">
        <v>56</v>
      </c>
      <c r="CX321" s="23" t="s">
        <v>56</v>
      </c>
      <c r="CY321" s="23" t="s">
        <v>56</v>
      </c>
      <c r="CZ321" s="23" t="s">
        <v>56</v>
      </c>
      <c r="DA321" s="23" t="s">
        <v>56</v>
      </c>
      <c r="DB321" s="728">
        <v>28932885.940000001</v>
      </c>
      <c r="DC321" s="10"/>
      <c r="DD321" s="692">
        <v>4.9078594940000002</v>
      </c>
      <c r="DE321" s="120"/>
      <c r="DF321" s="120"/>
      <c r="DG321" s="120"/>
      <c r="DH321" s="140"/>
      <c r="DI321" s="140"/>
      <c r="DJ321" s="140"/>
      <c r="DK321" s="140"/>
      <c r="DL321" s="548" t="s">
        <v>56</v>
      </c>
      <c r="DM321" s="548" t="s">
        <v>56</v>
      </c>
      <c r="DN321" s="203" t="s">
        <v>868</v>
      </c>
      <c r="DO321" s="700">
        <v>88.25</v>
      </c>
      <c r="DP321" s="713" t="s">
        <v>56</v>
      </c>
      <c r="DQ321" s="548" t="s">
        <v>56</v>
      </c>
      <c r="DR321" s="673" t="s">
        <v>56</v>
      </c>
      <c r="DS321" s="203" t="s">
        <v>56</v>
      </c>
      <c r="DT321" s="1160" t="s">
        <v>56</v>
      </c>
      <c r="DU321" s="711">
        <v>0</v>
      </c>
      <c r="DV321" s="711">
        <v>4.1500619578686484</v>
      </c>
      <c r="DW321" s="711">
        <v>0</v>
      </c>
      <c r="DX321" s="711">
        <v>1.7910528506034129</v>
      </c>
      <c r="DY321" s="710">
        <v>0</v>
      </c>
      <c r="DZ321" s="710">
        <v>0.22292441140024777</v>
      </c>
      <c r="EA321" s="710">
        <v>0</v>
      </c>
      <c r="EB321" s="710">
        <v>0.19471493965876005</v>
      </c>
      <c r="EC321" s="236"/>
      <c r="ED321" s="49"/>
      <c r="EE321" s="232"/>
      <c r="EF321" s="700">
        <v>0</v>
      </c>
      <c r="EG321" s="712">
        <v>136</v>
      </c>
      <c r="EH321" s="44"/>
    </row>
    <row r="322" spans="1:138" ht="41.25" customHeight="1" x14ac:dyDescent="0.25">
      <c r="A322" s="871" t="s">
        <v>49</v>
      </c>
      <c r="B322" s="656" t="s">
        <v>50</v>
      </c>
      <c r="C322" s="656" t="s">
        <v>51</v>
      </c>
      <c r="D322" s="691" t="s">
        <v>326</v>
      </c>
      <c r="E322" s="656" t="s">
        <v>327</v>
      </c>
      <c r="F322" s="656" t="s">
        <v>1200</v>
      </c>
      <c r="G322" s="901" t="s">
        <v>1179</v>
      </c>
      <c r="H322" s="897" t="s">
        <v>55</v>
      </c>
      <c r="I322" s="17" t="s">
        <v>866</v>
      </c>
      <c r="J322" s="64">
        <v>13.8</v>
      </c>
      <c r="K322" s="665">
        <v>10.086771082958114</v>
      </c>
      <c r="L322" s="665">
        <v>4.7174242326120002</v>
      </c>
      <c r="M322" s="64">
        <v>652</v>
      </c>
      <c r="N322" s="726">
        <v>21076307.949999999</v>
      </c>
      <c r="O322" s="548" t="s">
        <v>863</v>
      </c>
      <c r="P322" s="909">
        <v>5.266394011</v>
      </c>
      <c r="Q322" s="203" t="s">
        <v>57</v>
      </c>
      <c r="R322" s="205" t="s">
        <v>57</v>
      </c>
      <c r="S322" s="490">
        <v>0</v>
      </c>
      <c r="T322" s="18">
        <v>0</v>
      </c>
      <c r="U322" s="548">
        <v>0</v>
      </c>
      <c r="V322" s="18">
        <v>0</v>
      </c>
      <c r="W322" s="64">
        <v>0</v>
      </c>
      <c r="X322" s="18">
        <v>0</v>
      </c>
      <c r="Y322" s="18">
        <v>0</v>
      </c>
      <c r="Z322" s="18">
        <v>0</v>
      </c>
      <c r="AA322" s="18">
        <v>0</v>
      </c>
      <c r="AB322" s="18">
        <v>0</v>
      </c>
      <c r="AC322" s="18">
        <v>0</v>
      </c>
      <c r="AD322" s="18">
        <v>0</v>
      </c>
      <c r="AE322" s="18">
        <v>0</v>
      </c>
      <c r="AF322" s="18">
        <v>0</v>
      </c>
      <c r="AG322" s="64">
        <v>0</v>
      </c>
      <c r="AH322" s="18">
        <v>0</v>
      </c>
      <c r="AI322" s="64">
        <v>0</v>
      </c>
      <c r="AJ322" s="18">
        <v>0</v>
      </c>
      <c r="AK322" s="18">
        <v>2</v>
      </c>
      <c r="AL322" s="64">
        <v>2</v>
      </c>
      <c r="AM322" s="18">
        <v>0</v>
      </c>
      <c r="AN322" s="18" t="s">
        <v>58</v>
      </c>
      <c r="AO322" s="18">
        <v>0</v>
      </c>
      <c r="AP322" s="64">
        <v>0</v>
      </c>
      <c r="AQ322" s="64">
        <v>2</v>
      </c>
      <c r="AR322" s="11">
        <v>2</v>
      </c>
      <c r="AS322" s="17">
        <v>0</v>
      </c>
      <c r="AT322" s="490">
        <v>0</v>
      </c>
      <c r="AU322" s="64">
        <v>0</v>
      </c>
      <c r="AV322" s="18">
        <v>0</v>
      </c>
      <c r="AW322" s="64">
        <v>0</v>
      </c>
      <c r="AX322" s="18">
        <v>0</v>
      </c>
      <c r="AY322" s="17">
        <v>0</v>
      </c>
      <c r="AZ322" s="490">
        <v>0</v>
      </c>
      <c r="BA322" s="17">
        <v>0</v>
      </c>
      <c r="BB322" s="18">
        <v>0</v>
      </c>
      <c r="BC322" s="17">
        <v>0</v>
      </c>
      <c r="BD322" s="18">
        <v>0</v>
      </c>
      <c r="BE322" s="17">
        <v>0</v>
      </c>
      <c r="BF322" s="18">
        <v>0</v>
      </c>
      <c r="BG322" s="17">
        <v>0</v>
      </c>
      <c r="BH322" s="18">
        <v>0</v>
      </c>
      <c r="BI322" s="17">
        <v>0</v>
      </c>
      <c r="BJ322" s="18">
        <v>0</v>
      </c>
      <c r="BK322" s="17">
        <v>228.5</v>
      </c>
      <c r="BL322" s="17">
        <v>228.5</v>
      </c>
      <c r="BM322" s="17">
        <v>0</v>
      </c>
      <c r="BN322" s="17" t="s">
        <v>58</v>
      </c>
      <c r="BO322" s="18">
        <v>0</v>
      </c>
      <c r="BP322" s="18">
        <v>0</v>
      </c>
      <c r="BQ322" s="64">
        <v>228.5</v>
      </c>
      <c r="BR322" s="18">
        <v>228.5</v>
      </c>
      <c r="BS322" s="729">
        <v>4.3388322165551697E-2</v>
      </c>
      <c r="BT322" s="17">
        <v>0</v>
      </c>
      <c r="BU322" s="17">
        <v>0</v>
      </c>
      <c r="BV322" s="17">
        <v>0</v>
      </c>
      <c r="BW322" s="17">
        <v>0</v>
      </c>
      <c r="BX322" s="17">
        <v>0</v>
      </c>
      <c r="BY322" s="17">
        <v>0</v>
      </c>
      <c r="BZ322" s="17">
        <v>0</v>
      </c>
      <c r="CA322" s="17">
        <v>0</v>
      </c>
      <c r="CB322" s="17">
        <v>0</v>
      </c>
      <c r="CC322" s="17">
        <v>0</v>
      </c>
      <c r="CD322" s="17">
        <v>0</v>
      </c>
      <c r="CE322" s="17">
        <v>0</v>
      </c>
      <c r="CF322" s="17">
        <v>0</v>
      </c>
      <c r="CG322" s="17">
        <v>0</v>
      </c>
      <c r="CH322" s="17">
        <v>0</v>
      </c>
      <c r="CI322" s="17">
        <v>0</v>
      </c>
      <c r="CJ322" s="17">
        <v>0</v>
      </c>
      <c r="CK322" s="17">
        <v>0</v>
      </c>
      <c r="CL322" s="702">
        <v>268222.44</v>
      </c>
      <c r="CM322" s="702">
        <v>268222.44</v>
      </c>
      <c r="CN322" s="702">
        <v>0</v>
      </c>
      <c r="CO322" s="702">
        <v>0</v>
      </c>
      <c r="CP322" s="702">
        <v>0</v>
      </c>
      <c r="CQ322" s="702">
        <v>0</v>
      </c>
      <c r="CR322" s="704">
        <v>268222.44</v>
      </c>
      <c r="CS322" s="703">
        <v>268222.44</v>
      </c>
      <c r="CT322" s="23">
        <v>1</v>
      </c>
      <c r="CU322" s="23">
        <v>2</v>
      </c>
      <c r="CV322" s="23" t="s">
        <v>327</v>
      </c>
      <c r="CW322" s="23">
        <v>2</v>
      </c>
      <c r="CX322" s="23">
        <v>12</v>
      </c>
      <c r="CY322" s="23">
        <v>0</v>
      </c>
      <c r="CZ322" s="23">
        <v>0</v>
      </c>
      <c r="DA322" s="23" t="s">
        <v>911</v>
      </c>
      <c r="DB322" s="728">
        <v>21076307.949999999</v>
      </c>
      <c r="DC322" s="10"/>
      <c r="DD322" s="692">
        <v>5.266394011</v>
      </c>
      <c r="DE322" s="120"/>
      <c r="DF322" s="120"/>
      <c r="DG322" s="120"/>
      <c r="DH322" s="140"/>
      <c r="DI322" s="140"/>
      <c r="DJ322" s="140"/>
      <c r="DK322" s="140"/>
      <c r="DL322" s="548" t="s">
        <v>56</v>
      </c>
      <c r="DM322" s="548" t="s">
        <v>56</v>
      </c>
      <c r="DN322" s="203" t="s">
        <v>868</v>
      </c>
      <c r="DO322" s="700">
        <v>477.25</v>
      </c>
      <c r="DP322" s="713" t="s">
        <v>56</v>
      </c>
      <c r="DQ322" s="548" t="s">
        <v>56</v>
      </c>
      <c r="DR322" s="673" t="s">
        <v>56</v>
      </c>
      <c r="DS322" s="203" t="s">
        <v>56</v>
      </c>
      <c r="DT322" s="1160" t="s">
        <v>56</v>
      </c>
      <c r="DU322" s="711">
        <v>0</v>
      </c>
      <c r="DV322" s="711">
        <v>3.6603174603174597</v>
      </c>
      <c r="DW322" s="711">
        <v>0</v>
      </c>
      <c r="DX322" s="711">
        <v>3.6603174603174597</v>
      </c>
      <c r="DY322" s="710">
        <v>0</v>
      </c>
      <c r="DZ322" s="710">
        <v>4.6642246642246636E-2</v>
      </c>
      <c r="EA322" s="710">
        <v>0</v>
      </c>
      <c r="EB322" s="710">
        <v>4.6642246642246636E-2</v>
      </c>
      <c r="EC322" s="236"/>
      <c r="ED322" s="49"/>
      <c r="EE322" s="232"/>
      <c r="EF322" s="700">
        <v>0</v>
      </c>
      <c r="EG322" s="712">
        <v>0</v>
      </c>
      <c r="EH322" s="44"/>
    </row>
    <row r="323" spans="1:138" ht="41.25" customHeight="1" x14ac:dyDescent="0.25">
      <c r="A323" s="871" t="s">
        <v>49</v>
      </c>
      <c r="B323" s="656" t="s">
        <v>50</v>
      </c>
      <c r="C323" s="656" t="s">
        <v>51</v>
      </c>
      <c r="D323" s="691" t="s">
        <v>326</v>
      </c>
      <c r="E323" s="656" t="s">
        <v>327</v>
      </c>
      <c r="F323" s="656" t="s">
        <v>1201</v>
      </c>
      <c r="G323" s="901" t="s">
        <v>1179</v>
      </c>
      <c r="H323" s="897" t="s">
        <v>55</v>
      </c>
      <c r="I323" s="17" t="s">
        <v>866</v>
      </c>
      <c r="J323" s="64">
        <v>13.8</v>
      </c>
      <c r="K323" s="665">
        <v>10.158477986391464</v>
      </c>
      <c r="L323" s="665">
        <v>3.1878787812480001</v>
      </c>
      <c r="M323" s="64">
        <v>152</v>
      </c>
      <c r="N323" s="726">
        <v>6961453.7170000002</v>
      </c>
      <c r="O323" s="548" t="s">
        <v>863</v>
      </c>
      <c r="P323" s="909">
        <v>2.1351925610000002</v>
      </c>
      <c r="Q323" s="203" t="s">
        <v>57</v>
      </c>
      <c r="R323" s="205" t="s">
        <v>57</v>
      </c>
      <c r="S323" s="490">
        <v>0</v>
      </c>
      <c r="T323" s="18">
        <v>0</v>
      </c>
      <c r="U323" s="548" t="s">
        <v>58</v>
      </c>
      <c r="V323" s="18" t="s">
        <v>58</v>
      </c>
      <c r="W323" s="64" t="s">
        <v>58</v>
      </c>
      <c r="X323" s="18" t="s">
        <v>58</v>
      </c>
      <c r="Y323" s="18" t="s">
        <v>58</v>
      </c>
      <c r="Z323" s="18" t="s">
        <v>58</v>
      </c>
      <c r="AA323" s="18" t="s">
        <v>58</v>
      </c>
      <c r="AB323" s="18" t="s">
        <v>58</v>
      </c>
      <c r="AC323" s="18" t="s">
        <v>58</v>
      </c>
      <c r="AD323" s="18" t="s">
        <v>58</v>
      </c>
      <c r="AE323" s="18" t="s">
        <v>58</v>
      </c>
      <c r="AF323" s="18" t="s">
        <v>58</v>
      </c>
      <c r="AG323" s="64" t="s">
        <v>58</v>
      </c>
      <c r="AH323" s="18" t="s">
        <v>58</v>
      </c>
      <c r="AI323" s="64" t="s">
        <v>58</v>
      </c>
      <c r="AJ323" s="18" t="s">
        <v>58</v>
      </c>
      <c r="AK323" s="18" t="s">
        <v>58</v>
      </c>
      <c r="AL323" s="64" t="s">
        <v>58</v>
      </c>
      <c r="AM323" s="18" t="s">
        <v>58</v>
      </c>
      <c r="AN323" s="18" t="s">
        <v>58</v>
      </c>
      <c r="AO323" s="18" t="s">
        <v>58</v>
      </c>
      <c r="AP323" s="64" t="s">
        <v>58</v>
      </c>
      <c r="AQ323" s="64">
        <v>0</v>
      </c>
      <c r="AR323" s="11">
        <v>0</v>
      </c>
      <c r="AS323" s="17" t="s">
        <v>58</v>
      </c>
      <c r="AT323" s="490" t="s">
        <v>58</v>
      </c>
      <c r="AU323" s="64" t="s">
        <v>58</v>
      </c>
      <c r="AV323" s="18" t="s">
        <v>58</v>
      </c>
      <c r="AW323" s="64" t="s">
        <v>58</v>
      </c>
      <c r="AX323" s="18" t="s">
        <v>58</v>
      </c>
      <c r="AY323" s="17" t="s">
        <v>58</v>
      </c>
      <c r="AZ323" s="490" t="s">
        <v>58</v>
      </c>
      <c r="BA323" s="17" t="s">
        <v>58</v>
      </c>
      <c r="BB323" s="18" t="s">
        <v>58</v>
      </c>
      <c r="BC323" s="17" t="s">
        <v>58</v>
      </c>
      <c r="BD323" s="18" t="s">
        <v>58</v>
      </c>
      <c r="BE323" s="17" t="s">
        <v>58</v>
      </c>
      <c r="BF323" s="18" t="s">
        <v>58</v>
      </c>
      <c r="BG323" s="17" t="s">
        <v>58</v>
      </c>
      <c r="BH323" s="18" t="s">
        <v>58</v>
      </c>
      <c r="BI323" s="17" t="s">
        <v>58</v>
      </c>
      <c r="BJ323" s="18" t="s">
        <v>58</v>
      </c>
      <c r="BK323" s="17" t="s">
        <v>58</v>
      </c>
      <c r="BL323" s="17" t="s">
        <v>58</v>
      </c>
      <c r="BM323" s="17" t="s">
        <v>58</v>
      </c>
      <c r="BN323" s="17" t="s">
        <v>58</v>
      </c>
      <c r="BO323" s="18" t="s">
        <v>58</v>
      </c>
      <c r="BP323" s="18" t="s">
        <v>58</v>
      </c>
      <c r="BQ323" s="64">
        <v>0</v>
      </c>
      <c r="BR323" s="18">
        <v>0</v>
      </c>
      <c r="BS323" s="729">
        <v>0</v>
      </c>
      <c r="BT323" s="17">
        <v>0</v>
      </c>
      <c r="BU323" s="17">
        <v>0</v>
      </c>
      <c r="BV323" s="17">
        <v>0</v>
      </c>
      <c r="BW323" s="17">
        <v>0</v>
      </c>
      <c r="BX323" s="17">
        <v>0</v>
      </c>
      <c r="BY323" s="17">
        <v>0</v>
      </c>
      <c r="BZ323" s="17">
        <v>0</v>
      </c>
      <c r="CA323" s="17">
        <v>0</v>
      </c>
      <c r="CB323" s="17">
        <v>0</v>
      </c>
      <c r="CC323" s="17">
        <v>0</v>
      </c>
      <c r="CD323" s="17">
        <v>0</v>
      </c>
      <c r="CE323" s="17">
        <v>0</v>
      </c>
      <c r="CF323" s="17">
        <v>0</v>
      </c>
      <c r="CG323" s="17">
        <v>0</v>
      </c>
      <c r="CH323" s="17">
        <v>0</v>
      </c>
      <c r="CI323" s="17">
        <v>0</v>
      </c>
      <c r="CJ323" s="17">
        <v>0</v>
      </c>
      <c r="CK323" s="17">
        <v>0</v>
      </c>
      <c r="CL323" s="702">
        <v>0</v>
      </c>
      <c r="CM323" s="702">
        <v>0</v>
      </c>
      <c r="CN323" s="702">
        <v>0</v>
      </c>
      <c r="CO323" s="702">
        <v>0</v>
      </c>
      <c r="CP323" s="702">
        <v>0</v>
      </c>
      <c r="CQ323" s="702">
        <v>0</v>
      </c>
      <c r="CR323" s="704">
        <v>0</v>
      </c>
      <c r="CS323" s="703">
        <v>0</v>
      </c>
      <c r="CT323" s="23" t="s">
        <v>56</v>
      </c>
      <c r="CU323" s="23" t="s">
        <v>56</v>
      </c>
      <c r="CV323" s="23" t="s">
        <v>56</v>
      </c>
      <c r="CW323" s="23" t="s">
        <v>56</v>
      </c>
      <c r="CX323" s="23" t="s">
        <v>56</v>
      </c>
      <c r="CY323" s="23" t="s">
        <v>56</v>
      </c>
      <c r="CZ323" s="23" t="s">
        <v>56</v>
      </c>
      <c r="DA323" s="23" t="s">
        <v>56</v>
      </c>
      <c r="DB323" s="728">
        <v>6961453.7170000002</v>
      </c>
      <c r="DC323" s="10"/>
      <c r="DD323" s="692">
        <v>2.1351925610000002</v>
      </c>
      <c r="DE323" s="120"/>
      <c r="DF323" s="120"/>
      <c r="DG323" s="120"/>
      <c r="DH323" s="140"/>
      <c r="DI323" s="140"/>
      <c r="DJ323" s="140"/>
      <c r="DK323" s="140"/>
      <c r="DL323" s="548" t="s">
        <v>56</v>
      </c>
      <c r="DM323" s="548" t="s">
        <v>56</v>
      </c>
      <c r="DN323" s="203" t="s">
        <v>868</v>
      </c>
      <c r="DO323" s="700">
        <v>154.5</v>
      </c>
      <c r="DP323" s="713" t="s">
        <v>56</v>
      </c>
      <c r="DQ323" s="548" t="s">
        <v>56</v>
      </c>
      <c r="DR323" s="673" t="s">
        <v>56</v>
      </c>
      <c r="DS323" s="203" t="s">
        <v>56</v>
      </c>
      <c r="DT323" s="1160" t="s">
        <v>56</v>
      </c>
      <c r="DU323" s="711">
        <v>0</v>
      </c>
      <c r="DV323" s="711">
        <v>38.45448222710953</v>
      </c>
      <c r="DW323" s="711">
        <v>0</v>
      </c>
      <c r="DX323" s="711">
        <v>38.296034829091731</v>
      </c>
      <c r="DY323" s="710">
        <v>0</v>
      </c>
      <c r="DZ323" s="710">
        <v>0.76170604710614853</v>
      </c>
      <c r="EA323" s="710">
        <v>0</v>
      </c>
      <c r="EB323" s="710">
        <v>0.758306530290625</v>
      </c>
      <c r="EC323" s="236"/>
      <c r="ED323" s="49"/>
      <c r="EE323" s="232"/>
      <c r="EF323" s="700">
        <v>0</v>
      </c>
      <c r="EG323" s="712">
        <v>12753.333333333334</v>
      </c>
      <c r="EH323" s="44"/>
    </row>
    <row r="324" spans="1:138" ht="41.25" customHeight="1" x14ac:dyDescent="0.25">
      <c r="A324" s="871" t="s">
        <v>49</v>
      </c>
      <c r="B324" s="656" t="s">
        <v>50</v>
      </c>
      <c r="C324" s="656" t="s">
        <v>51</v>
      </c>
      <c r="D324" s="691" t="s">
        <v>326</v>
      </c>
      <c r="E324" s="656" t="s">
        <v>327</v>
      </c>
      <c r="F324" s="656" t="s">
        <v>1202</v>
      </c>
      <c r="G324" s="901" t="s">
        <v>1179</v>
      </c>
      <c r="H324" s="897" t="s">
        <v>55</v>
      </c>
      <c r="I324" s="17" t="s">
        <v>866</v>
      </c>
      <c r="J324" s="64">
        <v>13.8</v>
      </c>
      <c r="K324" s="665">
        <v>9.9194549749469605</v>
      </c>
      <c r="L324" s="665">
        <v>7.2352272576780008</v>
      </c>
      <c r="M324" s="64">
        <v>270</v>
      </c>
      <c r="N324" s="726">
        <v>28368877</v>
      </c>
      <c r="O324" s="548" t="s">
        <v>863</v>
      </c>
      <c r="P324" s="909">
        <v>4.9955809389999999</v>
      </c>
      <c r="Q324" s="203" t="s">
        <v>57</v>
      </c>
      <c r="R324" s="205" t="s">
        <v>57</v>
      </c>
      <c r="S324" s="490">
        <v>0</v>
      </c>
      <c r="T324" s="18">
        <v>0</v>
      </c>
      <c r="U324" s="548">
        <v>0</v>
      </c>
      <c r="V324" s="18">
        <v>0</v>
      </c>
      <c r="W324" s="64">
        <v>0</v>
      </c>
      <c r="X324" s="18">
        <v>0</v>
      </c>
      <c r="Y324" s="18">
        <v>0</v>
      </c>
      <c r="Z324" s="18">
        <v>0</v>
      </c>
      <c r="AA324" s="18">
        <v>0</v>
      </c>
      <c r="AB324" s="18">
        <v>0</v>
      </c>
      <c r="AC324" s="18">
        <v>0</v>
      </c>
      <c r="AD324" s="18">
        <v>0</v>
      </c>
      <c r="AE324" s="18">
        <v>0</v>
      </c>
      <c r="AF324" s="18">
        <v>0</v>
      </c>
      <c r="AG324" s="64">
        <v>0</v>
      </c>
      <c r="AH324" s="18">
        <v>0</v>
      </c>
      <c r="AI324" s="64">
        <v>0</v>
      </c>
      <c r="AJ324" s="18">
        <v>0</v>
      </c>
      <c r="AK324" s="18">
        <v>25</v>
      </c>
      <c r="AL324" s="64">
        <v>24</v>
      </c>
      <c r="AM324" s="18">
        <v>0</v>
      </c>
      <c r="AN324" s="18" t="s">
        <v>58</v>
      </c>
      <c r="AO324" s="18">
        <v>0</v>
      </c>
      <c r="AP324" s="64">
        <v>0</v>
      </c>
      <c r="AQ324" s="64">
        <v>25</v>
      </c>
      <c r="AR324" s="11">
        <v>24</v>
      </c>
      <c r="AS324" s="17">
        <v>0</v>
      </c>
      <c r="AT324" s="490">
        <v>0</v>
      </c>
      <c r="AU324" s="64">
        <v>0</v>
      </c>
      <c r="AV324" s="18">
        <v>0</v>
      </c>
      <c r="AW324" s="64">
        <v>0</v>
      </c>
      <c r="AX324" s="18">
        <v>0</v>
      </c>
      <c r="AY324" s="17">
        <v>0</v>
      </c>
      <c r="AZ324" s="490">
        <v>0</v>
      </c>
      <c r="BA324" s="17">
        <v>0</v>
      </c>
      <c r="BB324" s="18">
        <v>0</v>
      </c>
      <c r="BC324" s="17">
        <v>0</v>
      </c>
      <c r="BD324" s="18">
        <v>0</v>
      </c>
      <c r="BE324" s="17">
        <v>0</v>
      </c>
      <c r="BF324" s="18">
        <v>0</v>
      </c>
      <c r="BG324" s="17">
        <v>0</v>
      </c>
      <c r="BH324" s="18">
        <v>0</v>
      </c>
      <c r="BI324" s="17">
        <v>0</v>
      </c>
      <c r="BJ324" s="18">
        <v>0</v>
      </c>
      <c r="BK324" s="17">
        <v>308.08999999999997</v>
      </c>
      <c r="BL324" s="17">
        <v>298.08999999999992</v>
      </c>
      <c r="BM324" s="17">
        <v>0</v>
      </c>
      <c r="BN324" s="17" t="s">
        <v>58</v>
      </c>
      <c r="BO324" s="18">
        <v>0</v>
      </c>
      <c r="BP324" s="18">
        <v>0</v>
      </c>
      <c r="BQ324" s="64">
        <v>308.08999999999997</v>
      </c>
      <c r="BR324" s="18">
        <v>298.08999999999992</v>
      </c>
      <c r="BS324" s="729">
        <v>6.1672506914015185E-2</v>
      </c>
      <c r="BT324" s="17">
        <v>0</v>
      </c>
      <c r="BU324" s="17">
        <v>0</v>
      </c>
      <c r="BV324" s="17">
        <v>0</v>
      </c>
      <c r="BW324" s="17">
        <v>0</v>
      </c>
      <c r="BX324" s="17">
        <v>0</v>
      </c>
      <c r="BY324" s="17">
        <v>0</v>
      </c>
      <c r="BZ324" s="17">
        <v>0</v>
      </c>
      <c r="CA324" s="17">
        <v>0</v>
      </c>
      <c r="CB324" s="17">
        <v>0</v>
      </c>
      <c r="CC324" s="17">
        <v>0</v>
      </c>
      <c r="CD324" s="17">
        <v>0</v>
      </c>
      <c r="CE324" s="17">
        <v>0</v>
      </c>
      <c r="CF324" s="17">
        <v>0</v>
      </c>
      <c r="CG324" s="17">
        <v>0</v>
      </c>
      <c r="CH324" s="17">
        <v>0</v>
      </c>
      <c r="CI324" s="17">
        <v>0</v>
      </c>
      <c r="CJ324" s="17">
        <v>0</v>
      </c>
      <c r="CK324" s="17">
        <v>0</v>
      </c>
      <c r="CL324" s="702">
        <v>361648.36559999996</v>
      </c>
      <c r="CM324" s="702">
        <v>349909.96559999994</v>
      </c>
      <c r="CN324" s="702">
        <v>0</v>
      </c>
      <c r="CO324" s="702">
        <v>0</v>
      </c>
      <c r="CP324" s="702">
        <v>0</v>
      </c>
      <c r="CQ324" s="702">
        <v>0</v>
      </c>
      <c r="CR324" s="704">
        <v>361648.36559999996</v>
      </c>
      <c r="CS324" s="703">
        <v>349909.96559999994</v>
      </c>
      <c r="CT324" s="23" t="s">
        <v>56</v>
      </c>
      <c r="CU324" s="23" t="s">
        <v>56</v>
      </c>
      <c r="CV324" s="23" t="s">
        <v>56</v>
      </c>
      <c r="CW324" s="23" t="s">
        <v>56</v>
      </c>
      <c r="CX324" s="23" t="s">
        <v>56</v>
      </c>
      <c r="CY324" s="23" t="s">
        <v>56</v>
      </c>
      <c r="CZ324" s="23" t="s">
        <v>56</v>
      </c>
      <c r="DA324" s="23" t="s">
        <v>56</v>
      </c>
      <c r="DB324" s="728">
        <v>28368877</v>
      </c>
      <c r="DC324" s="10"/>
      <c r="DD324" s="692">
        <v>4.9955809389999999</v>
      </c>
      <c r="DE324" s="120"/>
      <c r="DF324" s="120"/>
      <c r="DG324" s="120"/>
      <c r="DH324" s="140"/>
      <c r="DI324" s="140"/>
      <c r="DJ324" s="140"/>
      <c r="DK324" s="140"/>
      <c r="DL324" s="548" t="s">
        <v>56</v>
      </c>
      <c r="DM324" s="548" t="s">
        <v>56</v>
      </c>
      <c r="DN324" s="203" t="s">
        <v>868</v>
      </c>
      <c r="DO324" s="700">
        <v>273.41666666666703</v>
      </c>
      <c r="DP324" s="713" t="s">
        <v>56</v>
      </c>
      <c r="DQ324" s="548" t="s">
        <v>56</v>
      </c>
      <c r="DR324" s="673" t="s">
        <v>56</v>
      </c>
      <c r="DS324" s="203" t="s">
        <v>56</v>
      </c>
      <c r="DT324" s="1160" t="s">
        <v>56</v>
      </c>
      <c r="DU324" s="711">
        <v>1.0094483389210593</v>
      </c>
      <c r="DV324" s="711">
        <v>154.34316091582923</v>
      </c>
      <c r="DW324" s="711">
        <v>1.9666666666666699</v>
      </c>
      <c r="DX324" s="711">
        <v>72.885553701281466</v>
      </c>
      <c r="DY324" s="710">
        <v>1.0094483389210593</v>
      </c>
      <c r="DZ324" s="710">
        <v>-0.49069805613363171</v>
      </c>
      <c r="EA324" s="710">
        <v>1</v>
      </c>
      <c r="EB324" s="710">
        <v>-0.53386284370253967</v>
      </c>
      <c r="EC324" s="236"/>
      <c r="ED324" s="49"/>
      <c r="EE324" s="232"/>
      <c r="EF324" s="700">
        <v>0</v>
      </c>
      <c r="EG324" s="712">
        <v>15052</v>
      </c>
      <c r="EH324" s="44"/>
    </row>
    <row r="325" spans="1:138" ht="41.25" customHeight="1" x14ac:dyDescent="0.25">
      <c r="A325" s="871" t="s">
        <v>49</v>
      </c>
      <c r="B325" s="656" t="s">
        <v>50</v>
      </c>
      <c r="C325" s="656" t="s">
        <v>51</v>
      </c>
      <c r="D325" s="691" t="s">
        <v>330</v>
      </c>
      <c r="E325" s="656" t="s">
        <v>305</v>
      </c>
      <c r="F325" s="656" t="s">
        <v>331</v>
      </c>
      <c r="G325" s="901" t="s">
        <v>324</v>
      </c>
      <c r="H325" s="897" t="s">
        <v>55</v>
      </c>
      <c r="I325" s="17" t="s">
        <v>889</v>
      </c>
      <c r="J325" s="64">
        <v>13.8</v>
      </c>
      <c r="K325" s="665">
        <v>12.477001197403164</v>
      </c>
      <c r="L325" s="665">
        <v>6.6628787740200011</v>
      </c>
      <c r="M325" s="64">
        <v>127</v>
      </c>
      <c r="N325" s="726">
        <v>20979197.810000002</v>
      </c>
      <c r="O325" s="548" t="s">
        <v>874</v>
      </c>
      <c r="P325" s="909">
        <v>5.3381009150000001</v>
      </c>
      <c r="Q325" s="203" t="s">
        <v>57</v>
      </c>
      <c r="R325" s="205" t="s">
        <v>57</v>
      </c>
      <c r="S325" s="490">
        <v>0</v>
      </c>
      <c r="T325" s="18">
        <v>0</v>
      </c>
      <c r="U325" s="548">
        <v>0</v>
      </c>
      <c r="V325" s="18">
        <v>0</v>
      </c>
      <c r="W325" s="64">
        <v>0</v>
      </c>
      <c r="X325" s="18">
        <v>0</v>
      </c>
      <c r="Y325" s="18">
        <v>0</v>
      </c>
      <c r="Z325" s="18">
        <v>0</v>
      </c>
      <c r="AA325" s="18">
        <v>0</v>
      </c>
      <c r="AB325" s="18">
        <v>0</v>
      </c>
      <c r="AC325" s="18">
        <v>0</v>
      </c>
      <c r="AD325" s="18">
        <v>0</v>
      </c>
      <c r="AE325" s="18">
        <v>0</v>
      </c>
      <c r="AF325" s="18">
        <v>0</v>
      </c>
      <c r="AG325" s="64">
        <v>0</v>
      </c>
      <c r="AH325" s="18">
        <v>0</v>
      </c>
      <c r="AI325" s="64">
        <v>0</v>
      </c>
      <c r="AJ325" s="18">
        <v>0</v>
      </c>
      <c r="AK325" s="18">
        <v>3</v>
      </c>
      <c r="AL325" s="64">
        <v>2</v>
      </c>
      <c r="AM325" s="18">
        <v>0</v>
      </c>
      <c r="AN325" s="18" t="s">
        <v>58</v>
      </c>
      <c r="AO325" s="18">
        <v>0</v>
      </c>
      <c r="AP325" s="64">
        <v>0</v>
      </c>
      <c r="AQ325" s="64">
        <v>3</v>
      </c>
      <c r="AR325" s="11">
        <v>2</v>
      </c>
      <c r="AS325" s="17">
        <v>0</v>
      </c>
      <c r="AT325" s="490">
        <v>0</v>
      </c>
      <c r="AU325" s="64">
        <v>0</v>
      </c>
      <c r="AV325" s="18">
        <v>0</v>
      </c>
      <c r="AW325" s="64">
        <v>0</v>
      </c>
      <c r="AX325" s="18">
        <v>0</v>
      </c>
      <c r="AY325" s="17">
        <v>0</v>
      </c>
      <c r="AZ325" s="490">
        <v>0</v>
      </c>
      <c r="BA325" s="17">
        <v>0</v>
      </c>
      <c r="BB325" s="18">
        <v>0</v>
      </c>
      <c r="BC325" s="17">
        <v>0</v>
      </c>
      <c r="BD325" s="18">
        <v>0</v>
      </c>
      <c r="BE325" s="17">
        <v>0</v>
      </c>
      <c r="BF325" s="18">
        <v>0</v>
      </c>
      <c r="BG325" s="17">
        <v>0</v>
      </c>
      <c r="BH325" s="18">
        <v>0</v>
      </c>
      <c r="BI325" s="17">
        <v>0</v>
      </c>
      <c r="BJ325" s="18">
        <v>0</v>
      </c>
      <c r="BK325" s="17">
        <v>1616.3</v>
      </c>
      <c r="BL325" s="17">
        <v>866.3</v>
      </c>
      <c r="BM325" s="17">
        <v>0</v>
      </c>
      <c r="BN325" s="17" t="s">
        <v>58</v>
      </c>
      <c r="BO325" s="18">
        <v>0</v>
      </c>
      <c r="BP325" s="18">
        <v>0</v>
      </c>
      <c r="BQ325" s="64">
        <v>1616.3</v>
      </c>
      <c r="BR325" s="18">
        <v>866.3</v>
      </c>
      <c r="BS325" s="729">
        <v>0.30278558343815049</v>
      </c>
      <c r="BT325" s="17">
        <v>0</v>
      </c>
      <c r="BU325" s="17">
        <v>0</v>
      </c>
      <c r="BV325" s="17">
        <v>0</v>
      </c>
      <c r="BW325" s="17">
        <v>0</v>
      </c>
      <c r="BX325" s="17">
        <v>0</v>
      </c>
      <c r="BY325" s="17">
        <v>0</v>
      </c>
      <c r="BZ325" s="17">
        <v>0</v>
      </c>
      <c r="CA325" s="17">
        <v>0</v>
      </c>
      <c r="CB325" s="17">
        <v>0</v>
      </c>
      <c r="CC325" s="17">
        <v>0</v>
      </c>
      <c r="CD325" s="17">
        <v>0</v>
      </c>
      <c r="CE325" s="17">
        <v>0</v>
      </c>
      <c r="CF325" s="17">
        <v>0</v>
      </c>
      <c r="CG325" s="17">
        <v>0</v>
      </c>
      <c r="CH325" s="17">
        <v>0</v>
      </c>
      <c r="CI325" s="17">
        <v>0</v>
      </c>
      <c r="CJ325" s="17">
        <v>0</v>
      </c>
      <c r="CK325" s="17">
        <v>0</v>
      </c>
      <c r="CL325" s="702">
        <v>1897277.5920000002</v>
      </c>
      <c r="CM325" s="702">
        <v>1016897.5919999999</v>
      </c>
      <c r="CN325" s="702">
        <v>0</v>
      </c>
      <c r="CO325" s="702">
        <v>0</v>
      </c>
      <c r="CP325" s="702">
        <v>0</v>
      </c>
      <c r="CQ325" s="702">
        <v>0</v>
      </c>
      <c r="CR325" s="704">
        <v>1897277.5920000002</v>
      </c>
      <c r="CS325" s="703">
        <v>1016897.5919999999</v>
      </c>
      <c r="CT325" s="23">
        <v>2</v>
      </c>
      <c r="CU325" s="23">
        <v>8</v>
      </c>
      <c r="CV325" s="23" t="s">
        <v>1184</v>
      </c>
      <c r="CW325" s="23">
        <v>8</v>
      </c>
      <c r="CX325" s="23">
        <v>48</v>
      </c>
      <c r="CY325" s="23">
        <v>0</v>
      </c>
      <c r="CZ325" s="23">
        <v>0</v>
      </c>
      <c r="DA325" s="23" t="s">
        <v>1203</v>
      </c>
      <c r="DB325" s="796">
        <v>20979197.810000002</v>
      </c>
      <c r="DC325" s="120"/>
      <c r="DD325" s="692">
        <v>5.3381009150000001</v>
      </c>
      <c r="DE325" s="120"/>
      <c r="DF325" s="120"/>
      <c r="DG325" s="120"/>
      <c r="DH325" s="140"/>
      <c r="DI325" s="140"/>
      <c r="DJ325" s="140"/>
      <c r="DK325" s="140"/>
      <c r="DL325" s="548" t="s">
        <v>56</v>
      </c>
      <c r="DM325" s="548" t="s">
        <v>56</v>
      </c>
      <c r="DN325" s="203" t="s">
        <v>868</v>
      </c>
      <c r="DO325" s="700">
        <v>103.416666666667</v>
      </c>
      <c r="DP325" s="713" t="s">
        <v>56</v>
      </c>
      <c r="DQ325" s="548" t="s">
        <v>56</v>
      </c>
      <c r="DR325" s="673" t="s">
        <v>56</v>
      </c>
      <c r="DS325" s="203" t="s">
        <v>56</v>
      </c>
      <c r="DT325" s="1160" t="s">
        <v>56</v>
      </c>
      <c r="DU325" s="711">
        <v>0</v>
      </c>
      <c r="DV325" s="711">
        <v>45.053435126090299</v>
      </c>
      <c r="DW325" s="711">
        <v>0</v>
      </c>
      <c r="DX325" s="711">
        <v>45.053435126090299</v>
      </c>
      <c r="DY325" s="710">
        <v>0</v>
      </c>
      <c r="DZ325" s="710">
        <v>0.34355419799498743</v>
      </c>
      <c r="EA325" s="710">
        <v>0</v>
      </c>
      <c r="EB325" s="710">
        <v>0.34355419799498743</v>
      </c>
      <c r="EC325" s="236"/>
      <c r="ED325" s="49"/>
      <c r="EE325" s="232"/>
      <c r="EF325" s="700">
        <v>0</v>
      </c>
      <c r="EG325" s="712">
        <v>5471.333333333333</v>
      </c>
      <c r="EH325" s="44"/>
    </row>
    <row r="326" spans="1:138" ht="41.25" customHeight="1" x14ac:dyDescent="0.25">
      <c r="A326" s="871" t="s">
        <v>49</v>
      </c>
      <c r="B326" s="656" t="s">
        <v>50</v>
      </c>
      <c r="C326" s="656" t="s">
        <v>51</v>
      </c>
      <c r="D326" s="691" t="s">
        <v>330</v>
      </c>
      <c r="E326" s="656" t="s">
        <v>305</v>
      </c>
      <c r="F326" s="656" t="s">
        <v>332</v>
      </c>
      <c r="G326" s="901" t="s">
        <v>333</v>
      </c>
      <c r="H326" s="897" t="s">
        <v>55</v>
      </c>
      <c r="I326" s="17" t="s">
        <v>866</v>
      </c>
      <c r="J326" s="64">
        <v>13.8</v>
      </c>
      <c r="K326" s="665">
        <v>11.449202248191792</v>
      </c>
      <c r="L326" s="665">
        <v>66.975946830387016</v>
      </c>
      <c r="M326" s="64">
        <v>1944</v>
      </c>
      <c r="N326" s="727" t="s">
        <v>56</v>
      </c>
      <c r="O326" s="548" t="s">
        <v>56</v>
      </c>
      <c r="P326" s="909" t="s">
        <v>56</v>
      </c>
      <c r="Q326" s="203" t="s">
        <v>57</v>
      </c>
      <c r="R326" s="205" t="s">
        <v>57</v>
      </c>
      <c r="S326" s="490">
        <v>0</v>
      </c>
      <c r="T326" s="18">
        <v>0</v>
      </c>
      <c r="U326" s="548">
        <v>0</v>
      </c>
      <c r="V326" s="18">
        <v>0</v>
      </c>
      <c r="W326" s="64">
        <v>0</v>
      </c>
      <c r="X326" s="18">
        <v>0</v>
      </c>
      <c r="Y326" s="18">
        <v>0</v>
      </c>
      <c r="Z326" s="18">
        <v>0</v>
      </c>
      <c r="AA326" s="18">
        <v>0</v>
      </c>
      <c r="AB326" s="18">
        <v>0</v>
      </c>
      <c r="AC326" s="18">
        <v>0</v>
      </c>
      <c r="AD326" s="18">
        <v>0</v>
      </c>
      <c r="AE326" s="18">
        <v>0</v>
      </c>
      <c r="AF326" s="18">
        <v>0</v>
      </c>
      <c r="AG326" s="64">
        <v>0</v>
      </c>
      <c r="AH326" s="18">
        <v>0</v>
      </c>
      <c r="AI326" s="64">
        <v>0</v>
      </c>
      <c r="AJ326" s="18">
        <v>0</v>
      </c>
      <c r="AK326" s="18">
        <v>141</v>
      </c>
      <c r="AL326" s="64">
        <v>140</v>
      </c>
      <c r="AM326" s="18">
        <v>14</v>
      </c>
      <c r="AN326" s="18">
        <v>14</v>
      </c>
      <c r="AO326" s="18">
        <v>1</v>
      </c>
      <c r="AP326" s="64">
        <v>1</v>
      </c>
      <c r="AQ326" s="64">
        <v>156</v>
      </c>
      <c r="AR326" s="11">
        <v>155</v>
      </c>
      <c r="AS326" s="17">
        <v>0</v>
      </c>
      <c r="AT326" s="490">
        <v>0</v>
      </c>
      <c r="AU326" s="64">
        <v>0</v>
      </c>
      <c r="AV326" s="18">
        <v>0</v>
      </c>
      <c r="AW326" s="64">
        <v>0</v>
      </c>
      <c r="AX326" s="18">
        <v>0</v>
      </c>
      <c r="AY326" s="17">
        <v>0</v>
      </c>
      <c r="AZ326" s="490">
        <v>0</v>
      </c>
      <c r="BA326" s="17">
        <v>0</v>
      </c>
      <c r="BB326" s="18">
        <v>0</v>
      </c>
      <c r="BC326" s="17">
        <v>0</v>
      </c>
      <c r="BD326" s="18">
        <v>0</v>
      </c>
      <c r="BE326" s="17">
        <v>0</v>
      </c>
      <c r="BF326" s="18">
        <v>0</v>
      </c>
      <c r="BG326" s="17">
        <v>0</v>
      </c>
      <c r="BH326" s="18">
        <v>0</v>
      </c>
      <c r="BI326" s="17">
        <v>0</v>
      </c>
      <c r="BJ326" s="18">
        <v>0</v>
      </c>
      <c r="BK326" s="17">
        <v>6779.7620000000088</v>
      </c>
      <c r="BL326" s="17">
        <v>6772.0619999999999</v>
      </c>
      <c r="BM326" s="17">
        <v>5104.0500000000011</v>
      </c>
      <c r="BN326" s="17">
        <v>5104.05</v>
      </c>
      <c r="BO326" s="18">
        <v>6</v>
      </c>
      <c r="BP326" s="18">
        <v>6</v>
      </c>
      <c r="BQ326" s="64">
        <v>11889.812000000009</v>
      </c>
      <c r="BR326" s="18">
        <v>11882.112000000001</v>
      </c>
      <c r="BS326" s="730" t="s">
        <v>56</v>
      </c>
      <c r="BT326" s="17">
        <v>0</v>
      </c>
      <c r="BU326" s="17">
        <v>0</v>
      </c>
      <c r="BV326" s="17">
        <v>0</v>
      </c>
      <c r="BW326" s="17">
        <v>0</v>
      </c>
      <c r="BX326" s="17">
        <v>0</v>
      </c>
      <c r="BY326" s="17">
        <v>0</v>
      </c>
      <c r="BZ326" s="17">
        <v>0</v>
      </c>
      <c r="CA326" s="17">
        <v>0</v>
      </c>
      <c r="CB326" s="17">
        <v>0</v>
      </c>
      <c r="CC326" s="17">
        <v>0</v>
      </c>
      <c r="CD326" s="17">
        <v>0</v>
      </c>
      <c r="CE326" s="17">
        <v>0</v>
      </c>
      <c r="CF326" s="17">
        <v>0</v>
      </c>
      <c r="CG326" s="17">
        <v>0</v>
      </c>
      <c r="CH326" s="17">
        <v>0</v>
      </c>
      <c r="CI326" s="17">
        <v>0</v>
      </c>
      <c r="CJ326" s="17">
        <v>0</v>
      </c>
      <c r="CK326" s="17">
        <v>0</v>
      </c>
      <c r="CL326" s="702">
        <v>7958355.8260800112</v>
      </c>
      <c r="CM326" s="702">
        <v>7949317.2580800001</v>
      </c>
      <c r="CN326" s="702">
        <v>5991338.0520000011</v>
      </c>
      <c r="CO326" s="702">
        <v>5991338.0520000001</v>
      </c>
      <c r="CP326" s="702">
        <v>19657.439999999999</v>
      </c>
      <c r="CQ326" s="702">
        <v>19657.439999999999</v>
      </c>
      <c r="CR326" s="704">
        <v>13969351.318080012</v>
      </c>
      <c r="CS326" s="703">
        <v>13960312.750079999</v>
      </c>
      <c r="CT326" s="23" t="s">
        <v>56</v>
      </c>
      <c r="CU326" s="23" t="s">
        <v>56</v>
      </c>
      <c r="CV326" s="23" t="s">
        <v>56</v>
      </c>
      <c r="CW326" s="23" t="s">
        <v>56</v>
      </c>
      <c r="CX326" s="23" t="s">
        <v>56</v>
      </c>
      <c r="CY326" s="23" t="s">
        <v>56</v>
      </c>
      <c r="CZ326" s="23" t="s">
        <v>56</v>
      </c>
      <c r="DA326" s="23" t="s">
        <v>56</v>
      </c>
      <c r="DB326" s="17" t="s">
        <v>56</v>
      </c>
      <c r="DC326" s="10"/>
      <c r="DD326" s="692" t="s">
        <v>56</v>
      </c>
      <c r="DE326" s="120"/>
      <c r="DF326" s="120"/>
      <c r="DG326" s="120"/>
      <c r="DH326" s="140"/>
      <c r="DI326" s="140"/>
      <c r="DJ326" s="140"/>
      <c r="DK326" s="140"/>
      <c r="DL326" s="548" t="s">
        <v>56</v>
      </c>
      <c r="DM326" s="548" t="s">
        <v>56</v>
      </c>
      <c r="DN326" s="203" t="s">
        <v>868</v>
      </c>
      <c r="DO326" s="700">
        <v>1973.25</v>
      </c>
      <c r="DP326" s="713" t="s">
        <v>56</v>
      </c>
      <c r="DQ326" s="548" t="s">
        <v>56</v>
      </c>
      <c r="DR326" s="673" t="s">
        <v>56</v>
      </c>
      <c r="DS326" s="203" t="s">
        <v>56</v>
      </c>
      <c r="DT326" s="1160" t="s">
        <v>56</v>
      </c>
      <c r="DU326" s="711">
        <v>312.73736221968835</v>
      </c>
      <c r="DV326" s="711">
        <v>-34.242623629783907</v>
      </c>
      <c r="DW326" s="711">
        <v>241.64353992323501</v>
      </c>
      <c r="DX326" s="711">
        <v>27.832723262352346</v>
      </c>
      <c r="DY326" s="710">
        <v>2.9479285442797414</v>
      </c>
      <c r="DZ326" s="710">
        <v>-1.0374695938458685</v>
      </c>
      <c r="EA326" s="710">
        <v>2.6317591637565001</v>
      </c>
      <c r="EB326" s="710">
        <v>-0.72949305442632029</v>
      </c>
      <c r="EC326" s="236"/>
      <c r="ED326" s="49"/>
      <c r="EE326" s="232"/>
      <c r="EF326" s="700">
        <v>399348</v>
      </c>
      <c r="EG326" s="712">
        <v>-32884.333333333314</v>
      </c>
      <c r="EH326" s="44"/>
    </row>
    <row r="327" spans="1:138" ht="41.25" customHeight="1" x14ac:dyDescent="0.25">
      <c r="A327" s="871" t="s">
        <v>49</v>
      </c>
      <c r="B327" s="656" t="s">
        <v>50</v>
      </c>
      <c r="C327" s="656" t="s">
        <v>51</v>
      </c>
      <c r="D327" s="691" t="s">
        <v>330</v>
      </c>
      <c r="E327" s="656" t="s">
        <v>305</v>
      </c>
      <c r="F327" s="656" t="s">
        <v>334</v>
      </c>
      <c r="G327" s="901" t="s">
        <v>324</v>
      </c>
      <c r="H327" s="897" t="s">
        <v>55</v>
      </c>
      <c r="I327" s="17" t="s">
        <v>866</v>
      </c>
      <c r="J327" s="64">
        <v>13.8</v>
      </c>
      <c r="K327" s="665">
        <v>12.022857475658604</v>
      </c>
      <c r="L327" s="665">
        <v>15.742992391497001</v>
      </c>
      <c r="M327" s="64">
        <v>667</v>
      </c>
      <c r="N327" s="726">
        <v>30811699.640000001</v>
      </c>
      <c r="O327" s="548" t="s">
        <v>874</v>
      </c>
      <c r="P327" s="909">
        <v>7.8399547749999998</v>
      </c>
      <c r="Q327" s="203" t="s">
        <v>57</v>
      </c>
      <c r="R327" s="205" t="s">
        <v>57</v>
      </c>
      <c r="S327" s="490">
        <v>0</v>
      </c>
      <c r="T327" s="18">
        <v>0</v>
      </c>
      <c r="U327" s="548">
        <v>0</v>
      </c>
      <c r="V327" s="18">
        <v>0</v>
      </c>
      <c r="W327" s="64">
        <v>0</v>
      </c>
      <c r="X327" s="18">
        <v>0</v>
      </c>
      <c r="Y327" s="18">
        <v>0</v>
      </c>
      <c r="Z327" s="18">
        <v>0</v>
      </c>
      <c r="AA327" s="18">
        <v>0</v>
      </c>
      <c r="AB327" s="18">
        <v>0</v>
      </c>
      <c r="AC327" s="18">
        <v>0</v>
      </c>
      <c r="AD327" s="18">
        <v>0</v>
      </c>
      <c r="AE327" s="18">
        <v>0</v>
      </c>
      <c r="AF327" s="18">
        <v>0</v>
      </c>
      <c r="AG327" s="64">
        <v>0</v>
      </c>
      <c r="AH327" s="18">
        <v>0</v>
      </c>
      <c r="AI327" s="64">
        <v>0</v>
      </c>
      <c r="AJ327" s="18">
        <v>0</v>
      </c>
      <c r="AK327" s="18">
        <v>32</v>
      </c>
      <c r="AL327" s="64">
        <v>32</v>
      </c>
      <c r="AM327" s="18">
        <v>2</v>
      </c>
      <c r="AN327" s="18">
        <v>2</v>
      </c>
      <c r="AO327" s="18">
        <v>0</v>
      </c>
      <c r="AP327" s="64">
        <v>0</v>
      </c>
      <c r="AQ327" s="64">
        <v>34</v>
      </c>
      <c r="AR327" s="11">
        <v>34</v>
      </c>
      <c r="AS327" s="17">
        <v>0</v>
      </c>
      <c r="AT327" s="490">
        <v>0</v>
      </c>
      <c r="AU327" s="64">
        <v>0</v>
      </c>
      <c r="AV327" s="18">
        <v>0</v>
      </c>
      <c r="AW327" s="64">
        <v>0</v>
      </c>
      <c r="AX327" s="18">
        <v>0</v>
      </c>
      <c r="AY327" s="17">
        <v>0</v>
      </c>
      <c r="AZ327" s="490">
        <v>0</v>
      </c>
      <c r="BA327" s="17">
        <v>0</v>
      </c>
      <c r="BB327" s="18">
        <v>0</v>
      </c>
      <c r="BC327" s="17">
        <v>0</v>
      </c>
      <c r="BD327" s="18">
        <v>0</v>
      </c>
      <c r="BE327" s="17">
        <v>0</v>
      </c>
      <c r="BF327" s="18">
        <v>0</v>
      </c>
      <c r="BG327" s="17">
        <v>0</v>
      </c>
      <c r="BH327" s="18">
        <v>0</v>
      </c>
      <c r="BI327" s="17">
        <v>0</v>
      </c>
      <c r="BJ327" s="18">
        <v>0</v>
      </c>
      <c r="BK327" s="17">
        <v>350.79</v>
      </c>
      <c r="BL327" s="17">
        <v>350.79</v>
      </c>
      <c r="BM327" s="17">
        <v>20.2</v>
      </c>
      <c r="BN327" s="17">
        <v>20.2</v>
      </c>
      <c r="BO327" s="18">
        <v>0</v>
      </c>
      <c r="BP327" s="18">
        <v>0</v>
      </c>
      <c r="BQ327" s="64">
        <v>370.99</v>
      </c>
      <c r="BR327" s="18">
        <v>370.99</v>
      </c>
      <c r="BS327" s="729">
        <v>4.7320426028860607E-2</v>
      </c>
      <c r="BT327" s="17">
        <v>0</v>
      </c>
      <c r="BU327" s="17">
        <v>0</v>
      </c>
      <c r="BV327" s="17">
        <v>0</v>
      </c>
      <c r="BW327" s="17">
        <v>0</v>
      </c>
      <c r="BX327" s="17">
        <v>0</v>
      </c>
      <c r="BY327" s="17">
        <v>0</v>
      </c>
      <c r="BZ327" s="17">
        <v>0</v>
      </c>
      <c r="CA327" s="17">
        <v>0</v>
      </c>
      <c r="CB327" s="17">
        <v>0</v>
      </c>
      <c r="CC327" s="17">
        <v>0</v>
      </c>
      <c r="CD327" s="17">
        <v>0</v>
      </c>
      <c r="CE327" s="17">
        <v>0</v>
      </c>
      <c r="CF327" s="17">
        <v>0</v>
      </c>
      <c r="CG327" s="17">
        <v>0</v>
      </c>
      <c r="CH327" s="17">
        <v>0</v>
      </c>
      <c r="CI327" s="17">
        <v>0</v>
      </c>
      <c r="CJ327" s="17">
        <v>0</v>
      </c>
      <c r="CK327" s="17">
        <v>0</v>
      </c>
      <c r="CL327" s="702">
        <v>411771.33360000007</v>
      </c>
      <c r="CM327" s="702">
        <v>411771.33360000007</v>
      </c>
      <c r="CN327" s="702">
        <v>23711.567999999999</v>
      </c>
      <c r="CO327" s="702">
        <v>23711.567999999999</v>
      </c>
      <c r="CP327" s="702">
        <v>0</v>
      </c>
      <c r="CQ327" s="702">
        <v>0</v>
      </c>
      <c r="CR327" s="704">
        <v>435482.9016000001</v>
      </c>
      <c r="CS327" s="703">
        <v>435482.9016000001</v>
      </c>
      <c r="CT327" s="23">
        <v>2</v>
      </c>
      <c r="CU327" s="23">
        <v>16</v>
      </c>
      <c r="CV327" s="23" t="s">
        <v>1184</v>
      </c>
      <c r="CW327" s="23">
        <v>16</v>
      </c>
      <c r="CX327" s="23">
        <v>96</v>
      </c>
      <c r="CY327" s="23">
        <v>0</v>
      </c>
      <c r="CZ327" s="23">
        <v>0</v>
      </c>
      <c r="DA327" s="23" t="s">
        <v>1203</v>
      </c>
      <c r="DB327" s="728">
        <v>30811699.640000001</v>
      </c>
      <c r="DC327" s="10"/>
      <c r="DD327" s="692">
        <v>7.8399547749999998</v>
      </c>
      <c r="DE327" s="120"/>
      <c r="DF327" s="120"/>
      <c r="DG327" s="120"/>
      <c r="DH327" s="140"/>
      <c r="DI327" s="140"/>
      <c r="DJ327" s="140"/>
      <c r="DK327" s="140"/>
      <c r="DL327" s="548" t="s">
        <v>56</v>
      </c>
      <c r="DM327" s="548" t="s">
        <v>56</v>
      </c>
      <c r="DN327" s="203" t="s">
        <v>868</v>
      </c>
      <c r="DO327" s="700">
        <v>680.5</v>
      </c>
      <c r="DP327" s="713" t="s">
        <v>56</v>
      </c>
      <c r="DQ327" s="548" t="s">
        <v>56</v>
      </c>
      <c r="DR327" s="673" t="s">
        <v>56</v>
      </c>
      <c r="DS327" s="203" t="s">
        <v>56</v>
      </c>
      <c r="DT327" s="1160" t="s">
        <v>56</v>
      </c>
      <c r="DU327" s="711">
        <v>30.282145481263775</v>
      </c>
      <c r="DV327" s="711">
        <v>41.240794573807712</v>
      </c>
      <c r="DW327" s="711">
        <v>30.355138118725801</v>
      </c>
      <c r="DX327" s="711">
        <v>29.991333727346468</v>
      </c>
      <c r="DY327" s="710">
        <v>0.13960323291697282</v>
      </c>
      <c r="DZ327" s="710">
        <v>0.11723392409056652</v>
      </c>
      <c r="EA327" s="710">
        <v>0.13949671927628801</v>
      </c>
      <c r="EB327" s="710">
        <v>0.11141515023872609</v>
      </c>
      <c r="EC327" s="236"/>
      <c r="ED327" s="49"/>
      <c r="EE327" s="232"/>
      <c r="EF327" s="700">
        <v>0</v>
      </c>
      <c r="EG327" s="712">
        <v>7838.666666666667</v>
      </c>
      <c r="EH327" s="44"/>
    </row>
    <row r="328" spans="1:138" ht="41.25" customHeight="1" x14ac:dyDescent="0.25">
      <c r="A328" s="871" t="s">
        <v>49</v>
      </c>
      <c r="B328" s="656" t="s">
        <v>50</v>
      </c>
      <c r="C328" s="656" t="s">
        <v>51</v>
      </c>
      <c r="D328" s="691" t="s">
        <v>335</v>
      </c>
      <c r="E328" s="656" t="s">
        <v>336</v>
      </c>
      <c r="F328" s="656" t="s">
        <v>337</v>
      </c>
      <c r="G328" s="901" t="s">
        <v>338</v>
      </c>
      <c r="H328" s="897" t="s">
        <v>55</v>
      </c>
      <c r="I328" s="17" t="s">
        <v>866</v>
      </c>
      <c r="J328" s="64">
        <v>13.8</v>
      </c>
      <c r="K328" s="665">
        <v>12.668219606558768</v>
      </c>
      <c r="L328" s="665">
        <v>60.116855935563002</v>
      </c>
      <c r="M328" s="64">
        <v>3510</v>
      </c>
      <c r="N328" s="726">
        <v>35280179.190000005</v>
      </c>
      <c r="O328" s="548" t="s">
        <v>863</v>
      </c>
      <c r="P328" s="909">
        <v>10.29392436</v>
      </c>
      <c r="Q328" s="203" t="s">
        <v>57</v>
      </c>
      <c r="R328" s="205" t="s">
        <v>57</v>
      </c>
      <c r="S328" s="490">
        <v>0</v>
      </c>
      <c r="T328" s="18">
        <v>0</v>
      </c>
      <c r="U328" s="548">
        <v>0</v>
      </c>
      <c r="V328" s="18">
        <v>0</v>
      </c>
      <c r="W328" s="64">
        <v>0</v>
      </c>
      <c r="X328" s="18">
        <v>0</v>
      </c>
      <c r="Y328" s="18">
        <v>0</v>
      </c>
      <c r="Z328" s="18">
        <v>0</v>
      </c>
      <c r="AA328" s="18">
        <v>1</v>
      </c>
      <c r="AB328" s="18">
        <v>1</v>
      </c>
      <c r="AC328" s="18">
        <v>0</v>
      </c>
      <c r="AD328" s="18">
        <v>0</v>
      </c>
      <c r="AE328" s="18">
        <v>0</v>
      </c>
      <c r="AF328" s="18">
        <v>0</v>
      </c>
      <c r="AG328" s="64">
        <v>0</v>
      </c>
      <c r="AH328" s="18">
        <v>0</v>
      </c>
      <c r="AI328" s="64">
        <v>0</v>
      </c>
      <c r="AJ328" s="18">
        <v>0</v>
      </c>
      <c r="AK328" s="18">
        <v>233</v>
      </c>
      <c r="AL328" s="64">
        <v>230</v>
      </c>
      <c r="AM328" s="18">
        <v>12</v>
      </c>
      <c r="AN328" s="18">
        <v>11</v>
      </c>
      <c r="AO328" s="18">
        <v>0</v>
      </c>
      <c r="AP328" s="64">
        <v>0</v>
      </c>
      <c r="AQ328" s="64">
        <v>246</v>
      </c>
      <c r="AR328" s="11">
        <v>242</v>
      </c>
      <c r="AS328" s="17">
        <v>0</v>
      </c>
      <c r="AT328" s="490">
        <v>0</v>
      </c>
      <c r="AU328" s="64">
        <v>0</v>
      </c>
      <c r="AV328" s="18">
        <v>0</v>
      </c>
      <c r="AW328" s="64">
        <v>0</v>
      </c>
      <c r="AX328" s="18">
        <v>0</v>
      </c>
      <c r="AY328" s="17">
        <v>0</v>
      </c>
      <c r="AZ328" s="490">
        <v>0</v>
      </c>
      <c r="BA328" s="17">
        <v>49</v>
      </c>
      <c r="BB328" s="18">
        <v>49</v>
      </c>
      <c r="BC328" s="17">
        <v>0</v>
      </c>
      <c r="BD328" s="18">
        <v>0</v>
      </c>
      <c r="BE328" s="17">
        <v>0</v>
      </c>
      <c r="BF328" s="18">
        <v>0</v>
      </c>
      <c r="BG328" s="17">
        <v>0</v>
      </c>
      <c r="BH328" s="18">
        <v>0</v>
      </c>
      <c r="BI328" s="17">
        <v>0</v>
      </c>
      <c r="BJ328" s="18">
        <v>0</v>
      </c>
      <c r="BK328" s="17">
        <v>2617.9920000000006</v>
      </c>
      <c r="BL328" s="17">
        <v>2590.4719999999979</v>
      </c>
      <c r="BM328" s="17">
        <v>10062.400000000001</v>
      </c>
      <c r="BN328" s="17">
        <v>5082.3999999999996</v>
      </c>
      <c r="BO328" s="18">
        <v>0</v>
      </c>
      <c r="BP328" s="18">
        <v>0</v>
      </c>
      <c r="BQ328" s="64">
        <v>12729.392000000002</v>
      </c>
      <c r="BR328" s="18">
        <v>7721.8719999999976</v>
      </c>
      <c r="BS328" s="729">
        <v>1.2365927274017781</v>
      </c>
      <c r="BT328" s="17">
        <v>0</v>
      </c>
      <c r="BU328" s="17">
        <v>0</v>
      </c>
      <c r="BV328" s="17">
        <v>0</v>
      </c>
      <c r="BW328" s="17">
        <v>0</v>
      </c>
      <c r="BX328" s="17">
        <v>0</v>
      </c>
      <c r="BY328" s="17">
        <v>0</v>
      </c>
      <c r="BZ328" s="17">
        <v>0</v>
      </c>
      <c r="CA328" s="17">
        <v>0</v>
      </c>
      <c r="CB328" s="17">
        <v>160535.76</v>
      </c>
      <c r="CC328" s="17">
        <v>160535.76</v>
      </c>
      <c r="CD328" s="17">
        <v>0</v>
      </c>
      <c r="CE328" s="17">
        <v>0</v>
      </c>
      <c r="CF328" s="17">
        <v>0</v>
      </c>
      <c r="CG328" s="17">
        <v>0</v>
      </c>
      <c r="CH328" s="17">
        <v>0</v>
      </c>
      <c r="CI328" s="17">
        <v>0</v>
      </c>
      <c r="CJ328" s="17">
        <v>0</v>
      </c>
      <c r="CK328" s="17">
        <v>0</v>
      </c>
      <c r="CL328" s="702">
        <v>3073103.729280001</v>
      </c>
      <c r="CM328" s="702">
        <v>3040799.6524799978</v>
      </c>
      <c r="CN328" s="702">
        <v>11811647.616000002</v>
      </c>
      <c r="CO328" s="702">
        <v>5965924.4160000002</v>
      </c>
      <c r="CP328" s="702">
        <v>0</v>
      </c>
      <c r="CQ328" s="702">
        <v>0</v>
      </c>
      <c r="CR328" s="704">
        <v>15045287.105280004</v>
      </c>
      <c r="CS328" s="703">
        <v>9167259.8284799978</v>
      </c>
      <c r="CT328" s="23" t="s">
        <v>56</v>
      </c>
      <c r="CU328" s="23" t="s">
        <v>56</v>
      </c>
      <c r="CV328" s="23" t="s">
        <v>56</v>
      </c>
      <c r="CW328" s="23" t="s">
        <v>56</v>
      </c>
      <c r="CX328" s="23" t="s">
        <v>56</v>
      </c>
      <c r="CY328" s="23" t="s">
        <v>56</v>
      </c>
      <c r="CZ328" s="23" t="s">
        <v>56</v>
      </c>
      <c r="DA328" s="23" t="s">
        <v>56</v>
      </c>
      <c r="DB328" s="728">
        <v>35280179.190000005</v>
      </c>
      <c r="DC328" s="10"/>
      <c r="DD328" s="692">
        <v>10.29392436</v>
      </c>
      <c r="DE328" s="120"/>
      <c r="DF328" s="120"/>
      <c r="DG328" s="120"/>
      <c r="DH328" s="140"/>
      <c r="DI328" s="140"/>
      <c r="DJ328" s="140"/>
      <c r="DK328" s="140"/>
      <c r="DL328" s="548" t="s">
        <v>56</v>
      </c>
      <c r="DM328" s="548" t="s">
        <v>56</v>
      </c>
      <c r="DN328" s="203" t="s">
        <v>868</v>
      </c>
      <c r="DO328" s="700">
        <v>3428.1666666666702</v>
      </c>
      <c r="DP328" s="713" t="s">
        <v>56</v>
      </c>
      <c r="DQ328" s="548" t="s">
        <v>56</v>
      </c>
      <c r="DR328" s="673" t="s">
        <v>56</v>
      </c>
      <c r="DS328" s="203" t="s">
        <v>56</v>
      </c>
      <c r="DT328" s="1160" t="s">
        <v>56</v>
      </c>
      <c r="DU328" s="711">
        <v>86.147795225825178</v>
      </c>
      <c r="DV328" s="711">
        <v>-9.1109743429431234</v>
      </c>
      <c r="DW328" s="711">
        <v>44.441441193779198</v>
      </c>
      <c r="DX328" s="711">
        <v>20.737338807990767</v>
      </c>
      <c r="DY328" s="710">
        <v>0.51631095337643973</v>
      </c>
      <c r="DZ328" s="710">
        <v>-5.7568033543841601E-2</v>
      </c>
      <c r="EA328" s="710">
        <v>0.39887518297567398</v>
      </c>
      <c r="EB328" s="710">
        <v>4.9843014136524033E-2</v>
      </c>
      <c r="EC328" s="236"/>
      <c r="ED328" s="49"/>
      <c r="EE328" s="232"/>
      <c r="EF328" s="700">
        <v>28614</v>
      </c>
      <c r="EG328" s="712">
        <v>16200.333333333336</v>
      </c>
      <c r="EH328" s="44"/>
    </row>
    <row r="329" spans="1:138" ht="41.25" customHeight="1" x14ac:dyDescent="0.25">
      <c r="A329" s="871" t="s">
        <v>49</v>
      </c>
      <c r="B329" s="656" t="s">
        <v>50</v>
      </c>
      <c r="C329" s="656" t="s">
        <v>51</v>
      </c>
      <c r="D329" s="691" t="s">
        <v>335</v>
      </c>
      <c r="E329" s="656" t="s">
        <v>336</v>
      </c>
      <c r="F329" s="656" t="s">
        <v>1204</v>
      </c>
      <c r="G329" s="901" t="s">
        <v>1205</v>
      </c>
      <c r="H329" s="897" t="s">
        <v>55</v>
      </c>
      <c r="I329" s="17" t="s">
        <v>860</v>
      </c>
      <c r="J329" s="64">
        <v>13.8</v>
      </c>
      <c r="K329" s="665">
        <v>12.668219606558768</v>
      </c>
      <c r="L329" s="665">
        <v>75.038257419678004</v>
      </c>
      <c r="M329" s="64">
        <v>2865</v>
      </c>
      <c r="N329" s="726">
        <v>32348919.279999997</v>
      </c>
      <c r="O329" s="548" t="s">
        <v>863</v>
      </c>
      <c r="P329" s="909">
        <v>8.6606004470000002</v>
      </c>
      <c r="Q329" s="203" t="s">
        <v>57</v>
      </c>
      <c r="R329" s="205" t="s">
        <v>57</v>
      </c>
      <c r="S329" s="490">
        <v>0</v>
      </c>
      <c r="T329" s="18">
        <v>0</v>
      </c>
      <c r="U329" s="548">
        <v>0</v>
      </c>
      <c r="V329" s="18">
        <v>0</v>
      </c>
      <c r="W329" s="64">
        <v>0</v>
      </c>
      <c r="X329" s="18">
        <v>0</v>
      </c>
      <c r="Y329" s="18">
        <v>0</v>
      </c>
      <c r="Z329" s="18">
        <v>0</v>
      </c>
      <c r="AA329" s="18">
        <v>0</v>
      </c>
      <c r="AB329" s="18">
        <v>0</v>
      </c>
      <c r="AC329" s="18">
        <v>0</v>
      </c>
      <c r="AD329" s="18">
        <v>0</v>
      </c>
      <c r="AE329" s="18">
        <v>0</v>
      </c>
      <c r="AF329" s="18">
        <v>0</v>
      </c>
      <c r="AG329" s="64">
        <v>0</v>
      </c>
      <c r="AH329" s="18">
        <v>0</v>
      </c>
      <c r="AI329" s="64">
        <v>0</v>
      </c>
      <c r="AJ329" s="18">
        <v>0</v>
      </c>
      <c r="AK329" s="18">
        <v>203</v>
      </c>
      <c r="AL329" s="64">
        <v>202</v>
      </c>
      <c r="AM329" s="18">
        <v>6</v>
      </c>
      <c r="AN329" s="18">
        <v>6</v>
      </c>
      <c r="AO329" s="18">
        <v>0</v>
      </c>
      <c r="AP329" s="64">
        <v>0</v>
      </c>
      <c r="AQ329" s="64">
        <v>209</v>
      </c>
      <c r="AR329" s="11">
        <v>208</v>
      </c>
      <c r="AS329" s="17">
        <v>0</v>
      </c>
      <c r="AT329" s="490">
        <v>0</v>
      </c>
      <c r="AU329" s="64">
        <v>0</v>
      </c>
      <c r="AV329" s="18">
        <v>0</v>
      </c>
      <c r="AW329" s="64">
        <v>0</v>
      </c>
      <c r="AX329" s="18">
        <v>0</v>
      </c>
      <c r="AY329" s="17">
        <v>0</v>
      </c>
      <c r="AZ329" s="490">
        <v>0</v>
      </c>
      <c r="BA329" s="17">
        <v>0</v>
      </c>
      <c r="BB329" s="18">
        <v>0</v>
      </c>
      <c r="BC329" s="17">
        <v>0</v>
      </c>
      <c r="BD329" s="18">
        <v>0</v>
      </c>
      <c r="BE329" s="17">
        <v>0</v>
      </c>
      <c r="BF329" s="18">
        <v>0</v>
      </c>
      <c r="BG329" s="17">
        <v>0</v>
      </c>
      <c r="BH329" s="18">
        <v>0</v>
      </c>
      <c r="BI329" s="17">
        <v>0</v>
      </c>
      <c r="BJ329" s="18">
        <v>0</v>
      </c>
      <c r="BK329" s="17">
        <v>3549.1149999999993</v>
      </c>
      <c r="BL329" s="17">
        <v>3537.7149999999997</v>
      </c>
      <c r="BM329" s="17">
        <v>5057.8520000000008</v>
      </c>
      <c r="BN329" s="17">
        <v>5057.8519999999999</v>
      </c>
      <c r="BO329" s="18">
        <v>0</v>
      </c>
      <c r="BP329" s="18">
        <v>0</v>
      </c>
      <c r="BQ329" s="64">
        <v>8606.9670000000006</v>
      </c>
      <c r="BR329" s="18">
        <v>8595.5669999999991</v>
      </c>
      <c r="BS329" s="729">
        <v>0.99380719069904933</v>
      </c>
      <c r="BT329" s="17">
        <v>0</v>
      </c>
      <c r="BU329" s="17">
        <v>0</v>
      </c>
      <c r="BV329" s="17">
        <v>0</v>
      </c>
      <c r="BW329" s="17">
        <v>0</v>
      </c>
      <c r="BX329" s="17">
        <v>0</v>
      </c>
      <c r="BY329" s="17">
        <v>0</v>
      </c>
      <c r="BZ329" s="17">
        <v>0</v>
      </c>
      <c r="CA329" s="17">
        <v>0</v>
      </c>
      <c r="CB329" s="17">
        <v>0</v>
      </c>
      <c r="CC329" s="17">
        <v>0</v>
      </c>
      <c r="CD329" s="17">
        <v>0</v>
      </c>
      <c r="CE329" s="17">
        <v>0</v>
      </c>
      <c r="CF329" s="17">
        <v>0</v>
      </c>
      <c r="CG329" s="17">
        <v>0</v>
      </c>
      <c r="CH329" s="17">
        <v>0</v>
      </c>
      <c r="CI329" s="17">
        <v>0</v>
      </c>
      <c r="CJ329" s="17">
        <v>0</v>
      </c>
      <c r="CK329" s="17">
        <v>0</v>
      </c>
      <c r="CL329" s="702">
        <v>4166093.1515999995</v>
      </c>
      <c r="CM329" s="702">
        <v>4152711.3755999999</v>
      </c>
      <c r="CN329" s="702">
        <v>5937108.9916800009</v>
      </c>
      <c r="CO329" s="702">
        <v>5937108.99168</v>
      </c>
      <c r="CP329" s="702">
        <v>0</v>
      </c>
      <c r="CQ329" s="702">
        <v>0</v>
      </c>
      <c r="CR329" s="704">
        <v>10103202.143279999</v>
      </c>
      <c r="CS329" s="703">
        <v>10089820.367279999</v>
      </c>
      <c r="CT329" s="23" t="s">
        <v>56</v>
      </c>
      <c r="CU329" s="23" t="s">
        <v>56</v>
      </c>
      <c r="CV329" s="23" t="s">
        <v>56</v>
      </c>
      <c r="CW329" s="23" t="s">
        <v>56</v>
      </c>
      <c r="CX329" s="23" t="s">
        <v>56</v>
      </c>
      <c r="CY329" s="23" t="s">
        <v>56</v>
      </c>
      <c r="CZ329" s="23" t="s">
        <v>56</v>
      </c>
      <c r="DA329" s="23" t="s">
        <v>56</v>
      </c>
      <c r="DB329" s="728">
        <v>32348919.279999997</v>
      </c>
      <c r="DC329" s="10"/>
      <c r="DD329" s="692">
        <v>8.6606004470000002</v>
      </c>
      <c r="DE329" s="120"/>
      <c r="DF329" s="120"/>
      <c r="DG329" s="120"/>
      <c r="DH329" s="140"/>
      <c r="DI329" s="140"/>
      <c r="DJ329" s="140"/>
      <c r="DK329" s="140"/>
      <c r="DL329" s="548" t="s">
        <v>56</v>
      </c>
      <c r="DM329" s="548" t="s">
        <v>56</v>
      </c>
      <c r="DN329" s="203" t="s">
        <v>868</v>
      </c>
      <c r="DO329" s="700">
        <v>2905.5833333333298</v>
      </c>
      <c r="DP329" s="713" t="s">
        <v>56</v>
      </c>
      <c r="DQ329" s="548" t="s">
        <v>56</v>
      </c>
      <c r="DR329" s="673" t="s">
        <v>56</v>
      </c>
      <c r="DS329" s="203" t="s">
        <v>56</v>
      </c>
      <c r="DT329" s="1160" t="s">
        <v>56</v>
      </c>
      <c r="DU329" s="711">
        <v>209.45019646083713</v>
      </c>
      <c r="DV329" s="711">
        <v>116.96542285080992</v>
      </c>
      <c r="DW329" s="711">
        <v>156.37092611358801</v>
      </c>
      <c r="DX329" s="711">
        <v>81.122179934836367</v>
      </c>
      <c r="DY329" s="710">
        <v>1.9586428428026523</v>
      </c>
      <c r="DZ329" s="710">
        <v>7.8435437572694333E-2</v>
      </c>
      <c r="EA329" s="710">
        <v>1.35221904703573</v>
      </c>
      <c r="EB329" s="710">
        <v>0.49722735838644327</v>
      </c>
      <c r="EC329" s="236"/>
      <c r="ED329" s="49"/>
      <c r="EE329" s="232"/>
      <c r="EF329" s="700">
        <v>307387</v>
      </c>
      <c r="EG329" s="712">
        <v>215420.66666666669</v>
      </c>
      <c r="EH329" s="44"/>
    </row>
    <row r="330" spans="1:138" ht="41.25" customHeight="1" x14ac:dyDescent="0.25">
      <c r="A330" s="871" t="s">
        <v>49</v>
      </c>
      <c r="B330" s="656" t="s">
        <v>50</v>
      </c>
      <c r="C330" s="656" t="s">
        <v>51</v>
      </c>
      <c r="D330" s="691" t="s">
        <v>335</v>
      </c>
      <c r="E330" s="656" t="s">
        <v>336</v>
      </c>
      <c r="F330" s="656" t="s">
        <v>1206</v>
      </c>
      <c r="G330" s="901" t="s">
        <v>1207</v>
      </c>
      <c r="H330" s="897" t="s">
        <v>55</v>
      </c>
      <c r="I330" s="17" t="s">
        <v>866</v>
      </c>
      <c r="J330" s="64">
        <v>13.8</v>
      </c>
      <c r="K330" s="665">
        <v>12.668219606558768</v>
      </c>
      <c r="L330" s="665">
        <v>46.715530205861995</v>
      </c>
      <c r="M330" s="64">
        <v>2875</v>
      </c>
      <c r="N330" s="726">
        <v>28752059.329999998</v>
      </c>
      <c r="O330" s="548" t="s">
        <v>863</v>
      </c>
      <c r="P330" s="909">
        <v>8.7323073509999993</v>
      </c>
      <c r="Q330" s="203" t="s">
        <v>57</v>
      </c>
      <c r="R330" s="205" t="s">
        <v>57</v>
      </c>
      <c r="S330" s="490">
        <v>0</v>
      </c>
      <c r="T330" s="18">
        <v>0</v>
      </c>
      <c r="U330" s="548">
        <v>0</v>
      </c>
      <c r="V330" s="18">
        <v>0</v>
      </c>
      <c r="W330" s="64">
        <v>0</v>
      </c>
      <c r="X330" s="18">
        <v>0</v>
      </c>
      <c r="Y330" s="18">
        <v>0</v>
      </c>
      <c r="Z330" s="18">
        <v>0</v>
      </c>
      <c r="AA330" s="18">
        <v>0</v>
      </c>
      <c r="AB330" s="18">
        <v>0</v>
      </c>
      <c r="AC330" s="18">
        <v>0</v>
      </c>
      <c r="AD330" s="18">
        <v>0</v>
      </c>
      <c r="AE330" s="18">
        <v>0</v>
      </c>
      <c r="AF330" s="18">
        <v>0</v>
      </c>
      <c r="AG330" s="64">
        <v>0</v>
      </c>
      <c r="AH330" s="18">
        <v>0</v>
      </c>
      <c r="AI330" s="64">
        <v>0</v>
      </c>
      <c r="AJ330" s="18">
        <v>0</v>
      </c>
      <c r="AK330" s="18">
        <v>242</v>
      </c>
      <c r="AL330" s="64">
        <v>239</v>
      </c>
      <c r="AM330" s="18">
        <v>6</v>
      </c>
      <c r="AN330" s="18">
        <v>6</v>
      </c>
      <c r="AO330" s="18">
        <v>0</v>
      </c>
      <c r="AP330" s="64">
        <v>0</v>
      </c>
      <c r="AQ330" s="64">
        <v>248</v>
      </c>
      <c r="AR330" s="11">
        <v>245</v>
      </c>
      <c r="AS330" s="17">
        <v>0</v>
      </c>
      <c r="AT330" s="490">
        <v>0</v>
      </c>
      <c r="AU330" s="64">
        <v>0</v>
      </c>
      <c r="AV330" s="18">
        <v>0</v>
      </c>
      <c r="AW330" s="64">
        <v>0</v>
      </c>
      <c r="AX330" s="18">
        <v>0</v>
      </c>
      <c r="AY330" s="17">
        <v>0</v>
      </c>
      <c r="AZ330" s="490">
        <v>0</v>
      </c>
      <c r="BA330" s="17">
        <v>0</v>
      </c>
      <c r="BB330" s="18">
        <v>0</v>
      </c>
      <c r="BC330" s="17">
        <v>0</v>
      </c>
      <c r="BD330" s="18">
        <v>0</v>
      </c>
      <c r="BE330" s="17">
        <v>0</v>
      </c>
      <c r="BF330" s="18">
        <v>0</v>
      </c>
      <c r="BG330" s="17">
        <v>0</v>
      </c>
      <c r="BH330" s="18">
        <v>0</v>
      </c>
      <c r="BI330" s="17">
        <v>0</v>
      </c>
      <c r="BJ330" s="18">
        <v>0</v>
      </c>
      <c r="BK330" s="17">
        <v>4755.8250000000062</v>
      </c>
      <c r="BL330" s="17">
        <v>4730.6249999999964</v>
      </c>
      <c r="BM330" s="17">
        <v>69</v>
      </c>
      <c r="BN330" s="17">
        <v>69</v>
      </c>
      <c r="BO330" s="18">
        <v>0</v>
      </c>
      <c r="BP330" s="18">
        <v>0</v>
      </c>
      <c r="BQ330" s="64">
        <v>4824.8250000000062</v>
      </c>
      <c r="BR330" s="18">
        <v>4799.6249999999964</v>
      </c>
      <c r="BS330" s="729">
        <v>0.55252578798059371</v>
      </c>
      <c r="BT330" s="17">
        <v>0</v>
      </c>
      <c r="BU330" s="17">
        <v>0</v>
      </c>
      <c r="BV330" s="17">
        <v>0</v>
      </c>
      <c r="BW330" s="17">
        <v>0</v>
      </c>
      <c r="BX330" s="17">
        <v>0</v>
      </c>
      <c r="BY330" s="17">
        <v>0</v>
      </c>
      <c r="BZ330" s="17">
        <v>0</v>
      </c>
      <c r="CA330" s="17">
        <v>0</v>
      </c>
      <c r="CB330" s="17">
        <v>0</v>
      </c>
      <c r="CC330" s="17">
        <v>0</v>
      </c>
      <c r="CD330" s="17">
        <v>0</v>
      </c>
      <c r="CE330" s="17">
        <v>0</v>
      </c>
      <c r="CF330" s="17">
        <v>0</v>
      </c>
      <c r="CG330" s="17">
        <v>0</v>
      </c>
      <c r="CH330" s="17">
        <v>0</v>
      </c>
      <c r="CI330" s="17">
        <v>0</v>
      </c>
      <c r="CJ330" s="17">
        <v>0</v>
      </c>
      <c r="CK330" s="17">
        <v>0</v>
      </c>
      <c r="CL330" s="702">
        <v>5582577.6180000072</v>
      </c>
      <c r="CM330" s="702">
        <v>5552996.8499999968</v>
      </c>
      <c r="CN330" s="702">
        <v>80994.960000000006</v>
      </c>
      <c r="CO330" s="702">
        <v>80994.960000000006</v>
      </c>
      <c r="CP330" s="702">
        <v>0</v>
      </c>
      <c r="CQ330" s="702">
        <v>0</v>
      </c>
      <c r="CR330" s="704">
        <v>5663572.5780000072</v>
      </c>
      <c r="CS330" s="703">
        <v>5633991.8099999968</v>
      </c>
      <c r="CT330" s="23" t="s">
        <v>56</v>
      </c>
      <c r="CU330" s="23" t="s">
        <v>56</v>
      </c>
      <c r="CV330" s="23" t="s">
        <v>56</v>
      </c>
      <c r="CW330" s="23" t="s">
        <v>56</v>
      </c>
      <c r="CX330" s="23" t="s">
        <v>56</v>
      </c>
      <c r="CY330" s="23" t="s">
        <v>56</v>
      </c>
      <c r="CZ330" s="23" t="s">
        <v>56</v>
      </c>
      <c r="DA330" s="23" t="s">
        <v>56</v>
      </c>
      <c r="DB330" s="728">
        <v>28752059.329999998</v>
      </c>
      <c r="DC330" s="10"/>
      <c r="DD330" s="692">
        <v>8.7323073509999993</v>
      </c>
      <c r="DE330" s="120"/>
      <c r="DF330" s="120"/>
      <c r="DG330" s="120"/>
      <c r="DH330" s="140"/>
      <c r="DI330" s="140"/>
      <c r="DJ330" s="140"/>
      <c r="DK330" s="140"/>
      <c r="DL330" s="548" t="s">
        <v>56</v>
      </c>
      <c r="DM330" s="548" t="s">
        <v>56</v>
      </c>
      <c r="DN330" s="203" t="s">
        <v>55</v>
      </c>
      <c r="DO330" s="700" t="s">
        <v>56</v>
      </c>
      <c r="DP330" s="713" t="s">
        <v>56</v>
      </c>
      <c r="DQ330" s="548" t="s">
        <v>56</v>
      </c>
      <c r="DR330" s="673" t="s">
        <v>56</v>
      </c>
      <c r="DS330" s="203" t="s">
        <v>56</v>
      </c>
      <c r="DT330" s="1160" t="s">
        <v>56</v>
      </c>
      <c r="DU330" s="711">
        <v>93.497040379769203</v>
      </c>
      <c r="DV330" s="711">
        <v>185.5264588307727</v>
      </c>
      <c r="DW330" s="711">
        <v>85.621098375839495</v>
      </c>
      <c r="DX330" s="711">
        <v>3.0467592452502714</v>
      </c>
      <c r="DY330" s="710">
        <v>1.5834261267069116</v>
      </c>
      <c r="DZ330" s="710">
        <v>-0.85971346766909595</v>
      </c>
      <c r="EA330" s="710">
        <v>1.5698179329025499</v>
      </c>
      <c r="EB330" s="710">
        <v>-1.0375883457337851</v>
      </c>
      <c r="EC330" s="236"/>
      <c r="ED330" s="49"/>
      <c r="EE330" s="232"/>
      <c r="EF330" s="700">
        <v>199021</v>
      </c>
      <c r="EG330" s="712">
        <v>-34703</v>
      </c>
      <c r="EH330" s="44"/>
    </row>
    <row r="331" spans="1:138" ht="41.25" customHeight="1" x14ac:dyDescent="0.25">
      <c r="A331" s="871" t="s">
        <v>49</v>
      </c>
      <c r="B331" s="656" t="s">
        <v>50</v>
      </c>
      <c r="C331" s="656" t="s">
        <v>51</v>
      </c>
      <c r="D331" s="691" t="s">
        <v>335</v>
      </c>
      <c r="E331" s="656" t="s">
        <v>336</v>
      </c>
      <c r="F331" s="657" t="s">
        <v>1208</v>
      </c>
      <c r="G331" s="902" t="s">
        <v>1209</v>
      </c>
      <c r="H331" s="897" t="s">
        <v>868</v>
      </c>
      <c r="I331" s="17" t="s">
        <v>866</v>
      </c>
      <c r="J331" s="64">
        <v>13.8</v>
      </c>
      <c r="K331" s="665">
        <v>12.572610401980967</v>
      </c>
      <c r="L331" s="665">
        <v>14.389583303403001</v>
      </c>
      <c r="M331" s="64">
        <v>2179</v>
      </c>
      <c r="N331" s="731">
        <v>0</v>
      </c>
      <c r="O331" s="548" t="s">
        <v>874</v>
      </c>
      <c r="P331" s="909">
        <v>0</v>
      </c>
      <c r="Q331" s="203" t="s">
        <v>57</v>
      </c>
      <c r="R331" s="205" t="s">
        <v>57</v>
      </c>
      <c r="S331" s="490">
        <v>0</v>
      </c>
      <c r="T331" s="18">
        <v>0</v>
      </c>
      <c r="U331" s="548">
        <v>0</v>
      </c>
      <c r="V331" s="18">
        <v>0</v>
      </c>
      <c r="W331" s="64">
        <v>0</v>
      </c>
      <c r="X331" s="18">
        <v>0</v>
      </c>
      <c r="Y331" s="18">
        <v>0</v>
      </c>
      <c r="Z331" s="18">
        <v>0</v>
      </c>
      <c r="AA331" s="18">
        <v>0</v>
      </c>
      <c r="AB331" s="18">
        <v>0</v>
      </c>
      <c r="AC331" s="18">
        <v>0</v>
      </c>
      <c r="AD331" s="18">
        <v>0</v>
      </c>
      <c r="AE331" s="18">
        <v>0</v>
      </c>
      <c r="AF331" s="18">
        <v>0</v>
      </c>
      <c r="AG331" s="64">
        <v>0</v>
      </c>
      <c r="AH331" s="18">
        <v>0</v>
      </c>
      <c r="AI331" s="64">
        <v>0</v>
      </c>
      <c r="AJ331" s="18">
        <v>0</v>
      </c>
      <c r="AK331" s="18">
        <v>48</v>
      </c>
      <c r="AL331" s="64">
        <v>48</v>
      </c>
      <c r="AM331" s="18">
        <v>0</v>
      </c>
      <c r="AN331" s="18" t="s">
        <v>58</v>
      </c>
      <c r="AO331" s="18">
        <v>0</v>
      </c>
      <c r="AP331" s="64">
        <v>0</v>
      </c>
      <c r="AQ331" s="64">
        <v>48</v>
      </c>
      <c r="AR331" s="11">
        <v>48</v>
      </c>
      <c r="AS331" s="17">
        <v>0</v>
      </c>
      <c r="AT331" s="490">
        <v>0</v>
      </c>
      <c r="AU331" s="64">
        <v>0</v>
      </c>
      <c r="AV331" s="18">
        <v>0</v>
      </c>
      <c r="AW331" s="64">
        <v>0</v>
      </c>
      <c r="AX331" s="18">
        <v>0</v>
      </c>
      <c r="AY331" s="17">
        <v>0</v>
      </c>
      <c r="AZ331" s="490">
        <v>0</v>
      </c>
      <c r="BA331" s="17">
        <v>0</v>
      </c>
      <c r="BB331" s="18">
        <v>0</v>
      </c>
      <c r="BC331" s="17">
        <v>0</v>
      </c>
      <c r="BD331" s="18">
        <v>0</v>
      </c>
      <c r="BE331" s="17">
        <v>0</v>
      </c>
      <c r="BF331" s="18">
        <v>0</v>
      </c>
      <c r="BG331" s="17">
        <v>0</v>
      </c>
      <c r="BH331" s="18">
        <v>0</v>
      </c>
      <c r="BI331" s="17">
        <v>0</v>
      </c>
      <c r="BJ331" s="18">
        <v>0</v>
      </c>
      <c r="BK331" s="17">
        <v>6202.2700000000013</v>
      </c>
      <c r="BL331" s="17">
        <v>6202.2699999999995</v>
      </c>
      <c r="BM331" s="17">
        <v>0</v>
      </c>
      <c r="BN331" s="17" t="s">
        <v>58</v>
      </c>
      <c r="BO331" s="18">
        <v>0</v>
      </c>
      <c r="BP331" s="18">
        <v>0</v>
      </c>
      <c r="BQ331" s="64">
        <v>6202.2700000000013</v>
      </c>
      <c r="BR331" s="18">
        <v>6202.2699999999995</v>
      </c>
      <c r="BS331" s="729">
        <v>0</v>
      </c>
      <c r="BT331" s="17">
        <v>0</v>
      </c>
      <c r="BU331" s="17">
        <v>0</v>
      </c>
      <c r="BV331" s="17">
        <v>0</v>
      </c>
      <c r="BW331" s="17">
        <v>0</v>
      </c>
      <c r="BX331" s="17">
        <v>0</v>
      </c>
      <c r="BY331" s="17">
        <v>0</v>
      </c>
      <c r="BZ331" s="17">
        <v>0</v>
      </c>
      <c r="CA331" s="17">
        <v>0</v>
      </c>
      <c r="CB331" s="17">
        <v>0</v>
      </c>
      <c r="CC331" s="17">
        <v>0</v>
      </c>
      <c r="CD331" s="17">
        <v>0</v>
      </c>
      <c r="CE331" s="17">
        <v>0</v>
      </c>
      <c r="CF331" s="17">
        <v>0</v>
      </c>
      <c r="CG331" s="17">
        <v>0</v>
      </c>
      <c r="CH331" s="17">
        <v>0</v>
      </c>
      <c r="CI331" s="17">
        <v>0</v>
      </c>
      <c r="CJ331" s="17">
        <v>0</v>
      </c>
      <c r="CK331" s="17">
        <v>0</v>
      </c>
      <c r="CL331" s="702">
        <v>7280472.6168000028</v>
      </c>
      <c r="CM331" s="702">
        <v>7280472.6168</v>
      </c>
      <c r="CN331" s="702">
        <v>0</v>
      </c>
      <c r="CO331" s="702">
        <v>0</v>
      </c>
      <c r="CP331" s="702">
        <v>0</v>
      </c>
      <c r="CQ331" s="702">
        <v>0</v>
      </c>
      <c r="CR331" s="704">
        <v>7280472.6168000028</v>
      </c>
      <c r="CS331" s="703">
        <v>7280472.6168</v>
      </c>
      <c r="CT331" s="23" t="s">
        <v>56</v>
      </c>
      <c r="CU331" s="23" t="s">
        <v>56</v>
      </c>
      <c r="CV331" s="23" t="s">
        <v>56</v>
      </c>
      <c r="CW331" s="23" t="s">
        <v>56</v>
      </c>
      <c r="CX331" s="23" t="s">
        <v>56</v>
      </c>
      <c r="CY331" s="23" t="s">
        <v>56</v>
      </c>
      <c r="CZ331" s="23" t="s">
        <v>56</v>
      </c>
      <c r="DA331" s="23" t="s">
        <v>56</v>
      </c>
      <c r="DB331" s="728">
        <v>0</v>
      </c>
      <c r="DC331" s="10"/>
      <c r="DD331" s="692">
        <v>0</v>
      </c>
      <c r="DE331" s="120"/>
      <c r="DF331" s="120"/>
      <c r="DG331" s="120"/>
      <c r="DH331" s="140"/>
      <c r="DI331" s="140"/>
      <c r="DJ331" s="140"/>
      <c r="DK331" s="140"/>
      <c r="DL331" s="548" t="s">
        <v>56</v>
      </c>
      <c r="DM331" s="548" t="s">
        <v>56</v>
      </c>
      <c r="DN331" s="203" t="s">
        <v>55</v>
      </c>
      <c r="DO331" s="700" t="s">
        <v>56</v>
      </c>
      <c r="DP331" s="713" t="s">
        <v>56</v>
      </c>
      <c r="DQ331" s="548" t="s">
        <v>56</v>
      </c>
      <c r="DR331" s="673" t="s">
        <v>56</v>
      </c>
      <c r="DS331" s="203" t="s">
        <v>56</v>
      </c>
      <c r="DT331" s="1160" t="s">
        <v>56</v>
      </c>
      <c r="DU331" s="711">
        <v>4.1470919324577924</v>
      </c>
      <c r="DV331" s="711" t="s">
        <v>56</v>
      </c>
      <c r="DW331" s="711">
        <v>1.39411773092433</v>
      </c>
      <c r="DX331" s="711" t="s">
        <v>56</v>
      </c>
      <c r="DY331" s="710">
        <v>9.4559099437148353E-2</v>
      </c>
      <c r="DZ331" s="710" t="s">
        <v>56</v>
      </c>
      <c r="EA331" s="710">
        <v>3.1486508997753397E-2</v>
      </c>
      <c r="EB331" s="710" t="s">
        <v>56</v>
      </c>
      <c r="EC331" s="236"/>
      <c r="ED331" s="49"/>
      <c r="EE331" s="232"/>
      <c r="EF331" s="700">
        <v>0</v>
      </c>
      <c r="EG331" s="712" t="s">
        <v>56</v>
      </c>
      <c r="EH331" s="44"/>
    </row>
    <row r="332" spans="1:138" ht="41.25" customHeight="1" x14ac:dyDescent="0.25">
      <c r="A332" s="871" t="s">
        <v>49</v>
      </c>
      <c r="B332" s="656" t="s">
        <v>50</v>
      </c>
      <c r="C332" s="656" t="s">
        <v>51</v>
      </c>
      <c r="D332" s="691" t="s">
        <v>335</v>
      </c>
      <c r="E332" s="656" t="s">
        <v>336</v>
      </c>
      <c r="F332" s="656" t="s">
        <v>1210</v>
      </c>
      <c r="G332" s="901" t="s">
        <v>1205</v>
      </c>
      <c r="H332" s="897" t="s">
        <v>55</v>
      </c>
      <c r="I332" s="17" t="s">
        <v>860</v>
      </c>
      <c r="J332" s="64">
        <v>13.8</v>
      </c>
      <c r="K332" s="665">
        <v>12.668219606558768</v>
      </c>
      <c r="L332" s="665">
        <v>50.051325653469007</v>
      </c>
      <c r="M332" s="64">
        <v>2269</v>
      </c>
      <c r="N332" s="726">
        <v>29379239.330000002</v>
      </c>
      <c r="O332" s="548" t="s">
        <v>863</v>
      </c>
      <c r="P332" s="909">
        <v>7.4336156559999997</v>
      </c>
      <c r="Q332" s="203" t="s">
        <v>57</v>
      </c>
      <c r="R332" s="205" t="s">
        <v>57</v>
      </c>
      <c r="S332" s="490">
        <v>0</v>
      </c>
      <c r="T332" s="18">
        <v>0</v>
      </c>
      <c r="U332" s="548">
        <v>0</v>
      </c>
      <c r="V332" s="18">
        <v>0</v>
      </c>
      <c r="W332" s="64">
        <v>0</v>
      </c>
      <c r="X332" s="18">
        <v>0</v>
      </c>
      <c r="Y332" s="18">
        <v>0</v>
      </c>
      <c r="Z332" s="18">
        <v>0</v>
      </c>
      <c r="AA332" s="18">
        <v>0</v>
      </c>
      <c r="AB332" s="18">
        <v>0</v>
      </c>
      <c r="AC332" s="18">
        <v>0</v>
      </c>
      <c r="AD332" s="18">
        <v>0</v>
      </c>
      <c r="AE332" s="18">
        <v>0</v>
      </c>
      <c r="AF332" s="18">
        <v>0</v>
      </c>
      <c r="AG332" s="64">
        <v>0</v>
      </c>
      <c r="AH332" s="18">
        <v>0</v>
      </c>
      <c r="AI332" s="64">
        <v>0</v>
      </c>
      <c r="AJ332" s="18">
        <v>0</v>
      </c>
      <c r="AK332" s="18">
        <v>165</v>
      </c>
      <c r="AL332" s="64">
        <v>160</v>
      </c>
      <c r="AM332" s="18">
        <v>5</v>
      </c>
      <c r="AN332" s="18">
        <v>5</v>
      </c>
      <c r="AO332" s="18">
        <v>0</v>
      </c>
      <c r="AP332" s="64">
        <v>0</v>
      </c>
      <c r="AQ332" s="64">
        <v>170</v>
      </c>
      <c r="AR332" s="11">
        <v>165</v>
      </c>
      <c r="AS332" s="17">
        <v>0</v>
      </c>
      <c r="AT332" s="490">
        <v>0</v>
      </c>
      <c r="AU332" s="64">
        <v>0</v>
      </c>
      <c r="AV332" s="18">
        <v>0</v>
      </c>
      <c r="AW332" s="64">
        <v>0</v>
      </c>
      <c r="AX332" s="18">
        <v>0</v>
      </c>
      <c r="AY332" s="17">
        <v>0</v>
      </c>
      <c r="AZ332" s="490">
        <v>0</v>
      </c>
      <c r="BA332" s="17">
        <v>0</v>
      </c>
      <c r="BB332" s="18">
        <v>0</v>
      </c>
      <c r="BC332" s="17">
        <v>0</v>
      </c>
      <c r="BD332" s="18">
        <v>0</v>
      </c>
      <c r="BE332" s="17">
        <v>0</v>
      </c>
      <c r="BF332" s="18">
        <v>0</v>
      </c>
      <c r="BG332" s="17">
        <v>0</v>
      </c>
      <c r="BH332" s="18">
        <v>0</v>
      </c>
      <c r="BI332" s="17">
        <v>0</v>
      </c>
      <c r="BJ332" s="18">
        <v>0</v>
      </c>
      <c r="BK332" s="17">
        <v>6596.9600000000009</v>
      </c>
      <c r="BL332" s="17">
        <v>5563.0800000000008</v>
      </c>
      <c r="BM332" s="17">
        <v>1061.7199999999998</v>
      </c>
      <c r="BN332" s="17">
        <v>1061.72</v>
      </c>
      <c r="BO332" s="18">
        <v>0</v>
      </c>
      <c r="BP332" s="18">
        <v>0</v>
      </c>
      <c r="BQ332" s="64">
        <v>7658.68</v>
      </c>
      <c r="BR332" s="18">
        <v>6624.8000000000011</v>
      </c>
      <c r="BS332" s="729">
        <v>1.0302765645165339</v>
      </c>
      <c r="BT332" s="17">
        <v>0</v>
      </c>
      <c r="BU332" s="17">
        <v>0</v>
      </c>
      <c r="BV332" s="17">
        <v>0</v>
      </c>
      <c r="BW332" s="17">
        <v>0</v>
      </c>
      <c r="BX332" s="17">
        <v>0</v>
      </c>
      <c r="BY332" s="17">
        <v>0</v>
      </c>
      <c r="BZ332" s="17">
        <v>0</v>
      </c>
      <c r="CA332" s="17">
        <v>0</v>
      </c>
      <c r="CB332" s="17">
        <v>0</v>
      </c>
      <c r="CC332" s="17">
        <v>0</v>
      </c>
      <c r="CD332" s="17">
        <v>0</v>
      </c>
      <c r="CE332" s="17">
        <v>0</v>
      </c>
      <c r="CF332" s="17">
        <v>0</v>
      </c>
      <c r="CG332" s="17">
        <v>0</v>
      </c>
      <c r="CH332" s="17">
        <v>0</v>
      </c>
      <c r="CI332" s="17">
        <v>0</v>
      </c>
      <c r="CJ332" s="17">
        <v>0</v>
      </c>
      <c r="CK332" s="17">
        <v>0</v>
      </c>
      <c r="CL332" s="702">
        <v>7743775.5264000017</v>
      </c>
      <c r="CM332" s="702">
        <v>6530165.8272000011</v>
      </c>
      <c r="CN332" s="702">
        <v>1246289.4047999999</v>
      </c>
      <c r="CO332" s="702">
        <v>1246289.4048000001</v>
      </c>
      <c r="CP332" s="702">
        <v>0</v>
      </c>
      <c r="CQ332" s="702">
        <v>0</v>
      </c>
      <c r="CR332" s="704">
        <v>8990064.9312000014</v>
      </c>
      <c r="CS332" s="703">
        <v>7776455.2320000008</v>
      </c>
      <c r="CT332" s="23" t="s">
        <v>56</v>
      </c>
      <c r="CU332" s="23" t="s">
        <v>56</v>
      </c>
      <c r="CV332" s="23" t="s">
        <v>56</v>
      </c>
      <c r="CW332" s="23" t="s">
        <v>56</v>
      </c>
      <c r="CX332" s="23" t="s">
        <v>56</v>
      </c>
      <c r="CY332" s="23" t="s">
        <v>56</v>
      </c>
      <c r="CZ332" s="23" t="s">
        <v>56</v>
      </c>
      <c r="DA332" s="23" t="s">
        <v>56</v>
      </c>
      <c r="DB332" s="728">
        <v>29379239.330000002</v>
      </c>
      <c r="DC332" s="10"/>
      <c r="DD332" s="692">
        <v>7.4336156559999997</v>
      </c>
      <c r="DE332" s="120"/>
      <c r="DF332" s="120"/>
      <c r="DG332" s="120"/>
      <c r="DH332" s="140"/>
      <c r="DI332" s="140"/>
      <c r="DJ332" s="140"/>
      <c r="DK332" s="140"/>
      <c r="DL332" s="548" t="s">
        <v>56</v>
      </c>
      <c r="DM332" s="548" t="s">
        <v>56</v>
      </c>
      <c r="DN332" s="203" t="s">
        <v>55</v>
      </c>
      <c r="DO332" s="700" t="s">
        <v>56</v>
      </c>
      <c r="DP332" s="713" t="s">
        <v>56</v>
      </c>
      <c r="DQ332" s="548" t="s">
        <v>56</v>
      </c>
      <c r="DR332" s="673" t="s">
        <v>56</v>
      </c>
      <c r="DS332" s="203" t="s">
        <v>56</v>
      </c>
      <c r="DT332" s="1160" t="s">
        <v>56</v>
      </c>
      <c r="DU332" s="711">
        <v>128.41015319244102</v>
      </c>
      <c r="DV332" s="711">
        <v>89.800296763552979</v>
      </c>
      <c r="DW332" s="711">
        <v>90.790516796677096</v>
      </c>
      <c r="DX332" s="711">
        <v>9.1473797670807357</v>
      </c>
      <c r="DY332" s="710">
        <v>1.1114838421111484</v>
      </c>
      <c r="DZ332" s="710">
        <v>-0.37596494734550456</v>
      </c>
      <c r="EA332" s="710">
        <v>1.00704329471231</v>
      </c>
      <c r="EB332" s="710">
        <v>-0.40328932140552232</v>
      </c>
      <c r="EC332" s="236"/>
      <c r="ED332" s="49"/>
      <c r="EE332" s="232"/>
      <c r="EF332" s="700">
        <v>96283</v>
      </c>
      <c r="EG332" s="712">
        <v>2892.6666666666715</v>
      </c>
      <c r="EH332" s="44"/>
    </row>
    <row r="333" spans="1:138" ht="41.25" customHeight="1" x14ac:dyDescent="0.25">
      <c r="A333" s="871" t="s">
        <v>49</v>
      </c>
      <c r="B333" s="656" t="s">
        <v>50</v>
      </c>
      <c r="C333" s="656" t="s">
        <v>51</v>
      </c>
      <c r="D333" s="691" t="s">
        <v>1211</v>
      </c>
      <c r="E333" s="656" t="s">
        <v>1211</v>
      </c>
      <c r="F333" s="656" t="s">
        <v>1212</v>
      </c>
      <c r="G333" s="901" t="s">
        <v>1213</v>
      </c>
      <c r="H333" s="897" t="s">
        <v>55</v>
      </c>
      <c r="I333" s="17" t="s">
        <v>866</v>
      </c>
      <c r="J333" s="64">
        <v>13.8</v>
      </c>
      <c r="K333" s="665">
        <v>12.572610401980967</v>
      </c>
      <c r="L333" s="665">
        <v>26.252272672668003</v>
      </c>
      <c r="M333" s="64">
        <v>543</v>
      </c>
      <c r="N333" s="726">
        <v>23779928.91</v>
      </c>
      <c r="O333" s="548" t="s">
        <v>863</v>
      </c>
      <c r="P333" s="909">
        <v>6.8440255600000004</v>
      </c>
      <c r="Q333" s="203" t="s">
        <v>57</v>
      </c>
      <c r="R333" s="205" t="s">
        <v>57</v>
      </c>
      <c r="S333" s="490">
        <v>0</v>
      </c>
      <c r="T333" s="18">
        <v>0</v>
      </c>
      <c r="U333" s="548">
        <v>0</v>
      </c>
      <c r="V333" s="18">
        <v>0</v>
      </c>
      <c r="W333" s="64">
        <v>0</v>
      </c>
      <c r="X333" s="18">
        <v>0</v>
      </c>
      <c r="Y333" s="18">
        <v>0</v>
      </c>
      <c r="Z333" s="18">
        <v>0</v>
      </c>
      <c r="AA333" s="18">
        <v>0</v>
      </c>
      <c r="AB333" s="18">
        <v>0</v>
      </c>
      <c r="AC333" s="18">
        <v>0</v>
      </c>
      <c r="AD333" s="18">
        <v>0</v>
      </c>
      <c r="AE333" s="18">
        <v>0</v>
      </c>
      <c r="AF333" s="18">
        <v>0</v>
      </c>
      <c r="AG333" s="64">
        <v>0</v>
      </c>
      <c r="AH333" s="18">
        <v>0</v>
      </c>
      <c r="AI333" s="64">
        <v>0</v>
      </c>
      <c r="AJ333" s="18">
        <v>0</v>
      </c>
      <c r="AK333" s="18">
        <v>76</v>
      </c>
      <c r="AL333" s="64">
        <v>76</v>
      </c>
      <c r="AM333" s="18">
        <v>0</v>
      </c>
      <c r="AN333" s="18" t="s">
        <v>58</v>
      </c>
      <c r="AO333" s="18">
        <v>0</v>
      </c>
      <c r="AP333" s="64">
        <v>0</v>
      </c>
      <c r="AQ333" s="64">
        <v>76</v>
      </c>
      <c r="AR333" s="11">
        <v>76</v>
      </c>
      <c r="AS333" s="17">
        <v>0</v>
      </c>
      <c r="AT333" s="490">
        <v>0</v>
      </c>
      <c r="AU333" s="64">
        <v>0</v>
      </c>
      <c r="AV333" s="18">
        <v>0</v>
      </c>
      <c r="AW333" s="64">
        <v>0</v>
      </c>
      <c r="AX333" s="18">
        <v>0</v>
      </c>
      <c r="AY333" s="17">
        <v>0</v>
      </c>
      <c r="AZ333" s="490">
        <v>0</v>
      </c>
      <c r="BA333" s="17">
        <v>0</v>
      </c>
      <c r="BB333" s="18">
        <v>0</v>
      </c>
      <c r="BC333" s="17">
        <v>0</v>
      </c>
      <c r="BD333" s="18">
        <v>0</v>
      </c>
      <c r="BE333" s="17">
        <v>0</v>
      </c>
      <c r="BF333" s="18">
        <v>0</v>
      </c>
      <c r="BG333" s="17">
        <v>0</v>
      </c>
      <c r="BH333" s="18">
        <v>0</v>
      </c>
      <c r="BI333" s="17">
        <v>0</v>
      </c>
      <c r="BJ333" s="18">
        <v>0</v>
      </c>
      <c r="BK333" s="17">
        <v>514.34400000000016</v>
      </c>
      <c r="BL333" s="17">
        <v>514.34400000000028</v>
      </c>
      <c r="BM333" s="17">
        <v>0</v>
      </c>
      <c r="BN333" s="17" t="s">
        <v>58</v>
      </c>
      <c r="BO333" s="18">
        <v>0</v>
      </c>
      <c r="BP333" s="18">
        <v>0</v>
      </c>
      <c r="BQ333" s="64">
        <v>514.34400000000016</v>
      </c>
      <c r="BR333" s="18">
        <v>514.34400000000028</v>
      </c>
      <c r="BS333" s="729">
        <v>7.5152261704878862E-2</v>
      </c>
      <c r="BT333" s="17">
        <v>0</v>
      </c>
      <c r="BU333" s="17">
        <v>0</v>
      </c>
      <c r="BV333" s="17">
        <v>0</v>
      </c>
      <c r="BW333" s="17">
        <v>0</v>
      </c>
      <c r="BX333" s="17">
        <v>0</v>
      </c>
      <c r="BY333" s="17">
        <v>0</v>
      </c>
      <c r="BZ333" s="17">
        <v>0</v>
      </c>
      <c r="CA333" s="17">
        <v>0</v>
      </c>
      <c r="CB333" s="17">
        <v>0</v>
      </c>
      <c r="CC333" s="17">
        <v>0</v>
      </c>
      <c r="CD333" s="17">
        <v>0</v>
      </c>
      <c r="CE333" s="17">
        <v>0</v>
      </c>
      <c r="CF333" s="17">
        <v>0</v>
      </c>
      <c r="CG333" s="17">
        <v>0</v>
      </c>
      <c r="CH333" s="17">
        <v>0</v>
      </c>
      <c r="CI333" s="17">
        <v>0</v>
      </c>
      <c r="CJ333" s="17">
        <v>0</v>
      </c>
      <c r="CK333" s="17">
        <v>0</v>
      </c>
      <c r="CL333" s="702">
        <v>603757.56096000026</v>
      </c>
      <c r="CM333" s="702">
        <v>603757.56096000038</v>
      </c>
      <c r="CN333" s="702">
        <v>0</v>
      </c>
      <c r="CO333" s="702">
        <v>0</v>
      </c>
      <c r="CP333" s="702">
        <v>0</v>
      </c>
      <c r="CQ333" s="702">
        <v>0</v>
      </c>
      <c r="CR333" s="704">
        <v>603757.56096000026</v>
      </c>
      <c r="CS333" s="703">
        <v>603757.56096000038</v>
      </c>
      <c r="CT333" s="23">
        <v>2</v>
      </c>
      <c r="CU333" s="23">
        <v>6</v>
      </c>
      <c r="CV333" s="23" t="s">
        <v>1214</v>
      </c>
      <c r="CW333" s="23">
        <v>6</v>
      </c>
      <c r="CX333" s="23">
        <v>36</v>
      </c>
      <c r="CY333" s="23">
        <v>0</v>
      </c>
      <c r="CZ333" s="23">
        <v>0</v>
      </c>
      <c r="DA333" s="23" t="s">
        <v>956</v>
      </c>
      <c r="DB333" s="728">
        <v>23779928.91</v>
      </c>
      <c r="DC333" s="10"/>
      <c r="DD333" s="692">
        <v>6.8440255600000004</v>
      </c>
      <c r="DE333" s="120"/>
      <c r="DF333" s="120"/>
      <c r="DG333" s="120"/>
      <c r="DH333" s="140"/>
      <c r="DI333" s="140"/>
      <c r="DJ333" s="140"/>
      <c r="DK333" s="140"/>
      <c r="DL333" s="548" t="s">
        <v>56</v>
      </c>
      <c r="DM333" s="548" t="s">
        <v>56</v>
      </c>
      <c r="DN333" s="203" t="s">
        <v>868</v>
      </c>
      <c r="DO333" s="700">
        <v>2301.5833333333298</v>
      </c>
      <c r="DP333" s="713" t="s">
        <v>56</v>
      </c>
      <c r="DQ333" s="548" t="s">
        <v>56</v>
      </c>
      <c r="DR333" s="673" t="s">
        <v>56</v>
      </c>
      <c r="DS333" s="203" t="s">
        <v>56</v>
      </c>
      <c r="DT333" s="1160" t="s">
        <v>56</v>
      </c>
      <c r="DU333" s="711">
        <v>154.50624570042385</v>
      </c>
      <c r="DV333" s="711">
        <v>-48.180000053414588</v>
      </c>
      <c r="DW333" s="711">
        <v>30.923958461036101</v>
      </c>
      <c r="DX333" s="711">
        <v>41.150447522670866</v>
      </c>
      <c r="DY333" s="710">
        <v>1.9334516093993295</v>
      </c>
      <c r="DZ333" s="710">
        <v>-1.036727513665133</v>
      </c>
      <c r="EA333" s="710">
        <v>1.2286695186224501</v>
      </c>
      <c r="EB333" s="710">
        <v>-0.34739624127763424</v>
      </c>
      <c r="EC333" s="236"/>
      <c r="ED333" s="49"/>
      <c r="EE333" s="232"/>
      <c r="EF333" s="700">
        <v>0</v>
      </c>
      <c r="EG333" s="712">
        <v>72831.666666666672</v>
      </c>
      <c r="EH333" s="44"/>
    </row>
    <row r="334" spans="1:138" ht="41.25" customHeight="1" x14ac:dyDescent="0.25">
      <c r="A334" s="871" t="s">
        <v>49</v>
      </c>
      <c r="B334" s="656" t="s">
        <v>50</v>
      </c>
      <c r="C334" s="656" t="s">
        <v>51</v>
      </c>
      <c r="D334" s="691" t="s">
        <v>1211</v>
      </c>
      <c r="E334" s="656" t="s">
        <v>1211</v>
      </c>
      <c r="F334" s="656" t="s">
        <v>1215</v>
      </c>
      <c r="G334" s="901" t="s">
        <v>1216</v>
      </c>
      <c r="H334" s="897" t="s">
        <v>55</v>
      </c>
      <c r="I334" s="17" t="s">
        <v>860</v>
      </c>
      <c r="J334" s="64">
        <v>13.8</v>
      </c>
      <c r="K334" s="665">
        <v>9.2023859406134445</v>
      </c>
      <c r="L334" s="665">
        <v>9.3926136168269991</v>
      </c>
      <c r="M334" s="64">
        <v>38</v>
      </c>
      <c r="N334" s="726">
        <v>4937819.88</v>
      </c>
      <c r="O334" s="548" t="s">
        <v>863</v>
      </c>
      <c r="P334" s="909">
        <v>1.880314357</v>
      </c>
      <c r="Q334" s="203" t="s">
        <v>57</v>
      </c>
      <c r="R334" s="205" t="s">
        <v>57</v>
      </c>
      <c r="S334" s="490">
        <v>0</v>
      </c>
      <c r="T334" s="18">
        <v>0</v>
      </c>
      <c r="U334" s="548">
        <v>0</v>
      </c>
      <c r="V334" s="18">
        <v>0</v>
      </c>
      <c r="W334" s="64">
        <v>0</v>
      </c>
      <c r="X334" s="18">
        <v>0</v>
      </c>
      <c r="Y334" s="18">
        <v>0</v>
      </c>
      <c r="Z334" s="18">
        <v>0</v>
      </c>
      <c r="AA334" s="18">
        <v>0</v>
      </c>
      <c r="AB334" s="18">
        <v>0</v>
      </c>
      <c r="AC334" s="18">
        <v>0</v>
      </c>
      <c r="AD334" s="18">
        <v>0</v>
      </c>
      <c r="AE334" s="18">
        <v>0</v>
      </c>
      <c r="AF334" s="18">
        <v>0</v>
      </c>
      <c r="AG334" s="64">
        <v>1</v>
      </c>
      <c r="AH334" s="18">
        <v>1</v>
      </c>
      <c r="AI334" s="64">
        <v>0</v>
      </c>
      <c r="AJ334" s="18">
        <v>0</v>
      </c>
      <c r="AK334" s="18">
        <v>1</v>
      </c>
      <c r="AL334" s="64">
        <v>1</v>
      </c>
      <c r="AM334" s="18">
        <v>0</v>
      </c>
      <c r="AN334" s="18" t="s">
        <v>58</v>
      </c>
      <c r="AO334" s="18">
        <v>0</v>
      </c>
      <c r="AP334" s="64">
        <v>0</v>
      </c>
      <c r="AQ334" s="64">
        <v>2</v>
      </c>
      <c r="AR334" s="11">
        <v>2</v>
      </c>
      <c r="AS334" s="17">
        <v>0</v>
      </c>
      <c r="AT334" s="490">
        <v>0</v>
      </c>
      <c r="AU334" s="64">
        <v>0</v>
      </c>
      <c r="AV334" s="18">
        <v>0</v>
      </c>
      <c r="AW334" s="64">
        <v>0</v>
      </c>
      <c r="AX334" s="18">
        <v>0</v>
      </c>
      <c r="AY334" s="17">
        <v>0</v>
      </c>
      <c r="AZ334" s="490">
        <v>0</v>
      </c>
      <c r="BA334" s="17">
        <v>0</v>
      </c>
      <c r="BB334" s="18">
        <v>0</v>
      </c>
      <c r="BC334" s="17">
        <v>0</v>
      </c>
      <c r="BD334" s="18">
        <v>0</v>
      </c>
      <c r="BE334" s="17">
        <v>0</v>
      </c>
      <c r="BF334" s="18">
        <v>0</v>
      </c>
      <c r="BG334" s="17">
        <v>500</v>
      </c>
      <c r="BH334" s="18">
        <v>500</v>
      </c>
      <c r="BI334" s="17">
        <v>0</v>
      </c>
      <c r="BJ334" s="18">
        <v>0</v>
      </c>
      <c r="BK334" s="17">
        <v>5</v>
      </c>
      <c r="BL334" s="17">
        <v>5</v>
      </c>
      <c r="BM334" s="17">
        <v>0</v>
      </c>
      <c r="BN334" s="17" t="s">
        <v>58</v>
      </c>
      <c r="BO334" s="18">
        <v>0</v>
      </c>
      <c r="BP334" s="18">
        <v>0</v>
      </c>
      <c r="BQ334" s="64">
        <v>505</v>
      </c>
      <c r="BR334" s="18">
        <v>505</v>
      </c>
      <c r="BS334" s="729">
        <v>0.26857211301929129</v>
      </c>
      <c r="BT334" s="17">
        <v>0</v>
      </c>
      <c r="BU334" s="17">
        <v>0</v>
      </c>
      <c r="BV334" s="17">
        <v>0</v>
      </c>
      <c r="BW334" s="17">
        <v>0</v>
      </c>
      <c r="BX334" s="17">
        <v>0</v>
      </c>
      <c r="BY334" s="17">
        <v>0</v>
      </c>
      <c r="BZ334" s="17">
        <v>0</v>
      </c>
      <c r="CA334" s="17">
        <v>0</v>
      </c>
      <c r="CB334" s="17">
        <v>0</v>
      </c>
      <c r="CC334" s="17">
        <v>0</v>
      </c>
      <c r="CD334" s="17">
        <v>0</v>
      </c>
      <c r="CE334" s="17">
        <v>0</v>
      </c>
      <c r="CF334" s="17">
        <v>0</v>
      </c>
      <c r="CG334" s="17">
        <v>0</v>
      </c>
      <c r="CH334" s="17">
        <v>2522880</v>
      </c>
      <c r="CI334" s="17">
        <v>2522880</v>
      </c>
      <c r="CJ334" s="17">
        <v>0</v>
      </c>
      <c r="CK334" s="17">
        <v>0</v>
      </c>
      <c r="CL334" s="702">
        <v>5869.2000000000007</v>
      </c>
      <c r="CM334" s="702">
        <v>5869.2000000000007</v>
      </c>
      <c r="CN334" s="702">
        <v>0</v>
      </c>
      <c r="CO334" s="702">
        <v>0</v>
      </c>
      <c r="CP334" s="702">
        <v>0</v>
      </c>
      <c r="CQ334" s="702">
        <v>0</v>
      </c>
      <c r="CR334" s="704">
        <v>2528749.2000000002</v>
      </c>
      <c r="CS334" s="703">
        <v>2528749.2000000002</v>
      </c>
      <c r="CT334" s="23" t="s">
        <v>56</v>
      </c>
      <c r="CU334" s="23" t="s">
        <v>56</v>
      </c>
      <c r="CV334" s="23" t="s">
        <v>56</v>
      </c>
      <c r="CW334" s="23" t="s">
        <v>56</v>
      </c>
      <c r="CX334" s="23" t="s">
        <v>56</v>
      </c>
      <c r="CY334" s="23" t="s">
        <v>56</v>
      </c>
      <c r="CZ334" s="23" t="s">
        <v>56</v>
      </c>
      <c r="DA334" s="23" t="s">
        <v>56</v>
      </c>
      <c r="DB334" s="728">
        <v>4937819.88</v>
      </c>
      <c r="DC334" s="10"/>
      <c r="DD334" s="692">
        <v>1.880314357</v>
      </c>
      <c r="DE334" s="120"/>
      <c r="DF334" s="120"/>
      <c r="DG334" s="120"/>
      <c r="DH334" s="140"/>
      <c r="DI334" s="140"/>
      <c r="DJ334" s="140"/>
      <c r="DK334" s="140"/>
      <c r="DL334" s="548" t="s">
        <v>56</v>
      </c>
      <c r="DM334" s="548" t="s">
        <v>56</v>
      </c>
      <c r="DN334" s="203" t="s">
        <v>868</v>
      </c>
      <c r="DO334" s="700">
        <v>32.9166666666667</v>
      </c>
      <c r="DP334" s="713" t="s">
        <v>56</v>
      </c>
      <c r="DQ334" s="548" t="s">
        <v>56</v>
      </c>
      <c r="DR334" s="673" t="s">
        <v>56</v>
      </c>
      <c r="DS334" s="203" t="s">
        <v>56</v>
      </c>
      <c r="DT334" s="1160" t="s">
        <v>56</v>
      </c>
      <c r="DU334" s="711">
        <v>260.47594936708833</v>
      </c>
      <c r="DV334" s="711">
        <v>931.68566679452897</v>
      </c>
      <c r="DW334" s="711">
        <v>231.289995822891</v>
      </c>
      <c r="DX334" s="711">
        <v>559.87162033872653</v>
      </c>
      <c r="DY334" s="710">
        <v>1.7012658227848083</v>
      </c>
      <c r="DZ334" s="710">
        <v>0.50075437923539234</v>
      </c>
      <c r="EA334" s="710">
        <v>1.52380952380952</v>
      </c>
      <c r="EB334" s="710">
        <v>0.34487734487734611</v>
      </c>
      <c r="EC334" s="236"/>
      <c r="ED334" s="49"/>
      <c r="EE334" s="232"/>
      <c r="EF334" s="700">
        <v>8574</v>
      </c>
      <c r="EG334" s="712">
        <v>-1082.666666666667</v>
      </c>
      <c r="EH334" s="44"/>
    </row>
    <row r="335" spans="1:138" ht="41.25" customHeight="1" x14ac:dyDescent="0.25">
      <c r="A335" s="871" t="s">
        <v>49</v>
      </c>
      <c r="B335" s="656" t="s">
        <v>50</v>
      </c>
      <c r="C335" s="656" t="s">
        <v>51</v>
      </c>
      <c r="D335" s="691" t="s">
        <v>1211</v>
      </c>
      <c r="E335" s="656" t="s">
        <v>1211</v>
      </c>
      <c r="F335" s="656" t="s">
        <v>1217</v>
      </c>
      <c r="G335" s="901" t="s">
        <v>1218</v>
      </c>
      <c r="H335" s="897" t="s">
        <v>55</v>
      </c>
      <c r="I335" s="17" t="s">
        <v>866</v>
      </c>
      <c r="J335" s="64">
        <v>13.8</v>
      </c>
      <c r="K335" s="665">
        <v>12.572610401980967</v>
      </c>
      <c r="L335" s="665">
        <v>74.086363482264005</v>
      </c>
      <c r="M335" s="64">
        <v>2306</v>
      </c>
      <c r="N335" s="726">
        <v>30743601.16</v>
      </c>
      <c r="O335" s="548" t="s">
        <v>863</v>
      </c>
      <c r="P335" s="909">
        <v>8.6446655809999999</v>
      </c>
      <c r="Q335" s="203" t="s">
        <v>57</v>
      </c>
      <c r="R335" s="205" t="s">
        <v>57</v>
      </c>
      <c r="S335" s="490">
        <v>0</v>
      </c>
      <c r="T335" s="18">
        <v>0</v>
      </c>
      <c r="U335" s="548">
        <v>0</v>
      </c>
      <c r="V335" s="18">
        <v>0</v>
      </c>
      <c r="W335" s="64">
        <v>0</v>
      </c>
      <c r="X335" s="18">
        <v>0</v>
      </c>
      <c r="Y335" s="18">
        <v>0</v>
      </c>
      <c r="Z335" s="18">
        <v>0</v>
      </c>
      <c r="AA335" s="18">
        <v>0</v>
      </c>
      <c r="AB335" s="18">
        <v>0</v>
      </c>
      <c r="AC335" s="18">
        <v>0</v>
      </c>
      <c r="AD335" s="18">
        <v>0</v>
      </c>
      <c r="AE335" s="18">
        <v>0</v>
      </c>
      <c r="AF335" s="18">
        <v>0</v>
      </c>
      <c r="AG335" s="64">
        <v>0</v>
      </c>
      <c r="AH335" s="18">
        <v>0</v>
      </c>
      <c r="AI335" s="64">
        <v>0</v>
      </c>
      <c r="AJ335" s="18">
        <v>0</v>
      </c>
      <c r="AK335" s="18">
        <v>215</v>
      </c>
      <c r="AL335" s="64">
        <v>215</v>
      </c>
      <c r="AM335" s="18">
        <v>10</v>
      </c>
      <c r="AN335" s="18">
        <v>9</v>
      </c>
      <c r="AO335" s="18">
        <v>0</v>
      </c>
      <c r="AP335" s="64">
        <v>0</v>
      </c>
      <c r="AQ335" s="64">
        <v>225</v>
      </c>
      <c r="AR335" s="11">
        <v>224</v>
      </c>
      <c r="AS335" s="17">
        <v>0</v>
      </c>
      <c r="AT335" s="490">
        <v>0</v>
      </c>
      <c r="AU335" s="64">
        <v>0</v>
      </c>
      <c r="AV335" s="18">
        <v>0</v>
      </c>
      <c r="AW335" s="64">
        <v>0</v>
      </c>
      <c r="AX335" s="18">
        <v>0</v>
      </c>
      <c r="AY335" s="17">
        <v>0</v>
      </c>
      <c r="AZ335" s="490">
        <v>0</v>
      </c>
      <c r="BA335" s="17">
        <v>0</v>
      </c>
      <c r="BB335" s="18">
        <v>0</v>
      </c>
      <c r="BC335" s="17">
        <v>0</v>
      </c>
      <c r="BD335" s="18">
        <v>0</v>
      </c>
      <c r="BE335" s="17">
        <v>0</v>
      </c>
      <c r="BF335" s="18">
        <v>0</v>
      </c>
      <c r="BG335" s="17">
        <v>0</v>
      </c>
      <c r="BH335" s="18">
        <v>0</v>
      </c>
      <c r="BI335" s="17">
        <v>0</v>
      </c>
      <c r="BJ335" s="18">
        <v>0</v>
      </c>
      <c r="BK335" s="17">
        <v>13751.62100000001</v>
      </c>
      <c r="BL335" s="17">
        <v>13751.620999999999</v>
      </c>
      <c r="BM335" s="17">
        <v>142.69999999999999</v>
      </c>
      <c r="BN335" s="17">
        <v>122.69999999999999</v>
      </c>
      <c r="BO335" s="18">
        <v>0</v>
      </c>
      <c r="BP335" s="18">
        <v>0</v>
      </c>
      <c r="BQ335" s="64">
        <v>13894.321000000011</v>
      </c>
      <c r="BR335" s="18">
        <v>13874.321</v>
      </c>
      <c r="BS335" s="729">
        <v>1.6072710817799778</v>
      </c>
      <c r="BT335" s="17">
        <v>0</v>
      </c>
      <c r="BU335" s="17">
        <v>0</v>
      </c>
      <c r="BV335" s="17">
        <v>0</v>
      </c>
      <c r="BW335" s="17">
        <v>0</v>
      </c>
      <c r="BX335" s="17">
        <v>0</v>
      </c>
      <c r="BY335" s="17">
        <v>0</v>
      </c>
      <c r="BZ335" s="17">
        <v>0</v>
      </c>
      <c r="CA335" s="17">
        <v>0</v>
      </c>
      <c r="CB335" s="17">
        <v>0</v>
      </c>
      <c r="CC335" s="17">
        <v>0</v>
      </c>
      <c r="CD335" s="17">
        <v>0</v>
      </c>
      <c r="CE335" s="17">
        <v>0</v>
      </c>
      <c r="CF335" s="17">
        <v>0</v>
      </c>
      <c r="CG335" s="17">
        <v>0</v>
      </c>
      <c r="CH335" s="17">
        <v>0</v>
      </c>
      <c r="CI335" s="17">
        <v>0</v>
      </c>
      <c r="CJ335" s="17">
        <v>0</v>
      </c>
      <c r="CK335" s="17">
        <v>0</v>
      </c>
      <c r="CL335" s="702">
        <v>16142202.794640012</v>
      </c>
      <c r="CM335" s="702">
        <v>16142202.794640001</v>
      </c>
      <c r="CN335" s="702">
        <v>167506.96799999999</v>
      </c>
      <c r="CO335" s="702">
        <v>144030.16800000001</v>
      </c>
      <c r="CP335" s="702">
        <v>0</v>
      </c>
      <c r="CQ335" s="702">
        <v>0</v>
      </c>
      <c r="CR335" s="704">
        <v>16309709.762640012</v>
      </c>
      <c r="CS335" s="703">
        <v>16286232.962640001</v>
      </c>
      <c r="CT335" s="23" t="s">
        <v>56</v>
      </c>
      <c r="CU335" s="23" t="s">
        <v>56</v>
      </c>
      <c r="CV335" s="23" t="s">
        <v>56</v>
      </c>
      <c r="CW335" s="23" t="s">
        <v>56</v>
      </c>
      <c r="CX335" s="23" t="s">
        <v>56</v>
      </c>
      <c r="CY335" s="23" t="s">
        <v>56</v>
      </c>
      <c r="CZ335" s="23" t="s">
        <v>56</v>
      </c>
      <c r="DA335" s="23" t="s">
        <v>56</v>
      </c>
      <c r="DB335" s="728">
        <v>30743601.16</v>
      </c>
      <c r="DC335" s="10"/>
      <c r="DD335" s="692">
        <v>8.6446655809999999</v>
      </c>
      <c r="DE335" s="120"/>
      <c r="DF335" s="120"/>
      <c r="DG335" s="120"/>
      <c r="DH335" s="140"/>
      <c r="DI335" s="140"/>
      <c r="DJ335" s="140"/>
      <c r="DK335" s="140"/>
      <c r="DL335" s="548" t="s">
        <v>56</v>
      </c>
      <c r="DM335" s="548" t="s">
        <v>56</v>
      </c>
      <c r="DN335" s="203" t="s">
        <v>868</v>
      </c>
      <c r="DO335" s="700">
        <v>2288.1666666666702</v>
      </c>
      <c r="DP335" s="713" t="s">
        <v>56</v>
      </c>
      <c r="DQ335" s="548" t="s">
        <v>56</v>
      </c>
      <c r="DR335" s="673" t="s">
        <v>56</v>
      </c>
      <c r="DS335" s="203" t="s">
        <v>56</v>
      </c>
      <c r="DT335" s="1160" t="s">
        <v>56</v>
      </c>
      <c r="DU335" s="711">
        <v>45.987471775074589</v>
      </c>
      <c r="DV335" s="711">
        <v>317.66317487705021</v>
      </c>
      <c r="DW335" s="711">
        <v>34.586636914604298</v>
      </c>
      <c r="DX335" s="711">
        <v>77.65656168206884</v>
      </c>
      <c r="DY335" s="710">
        <v>0.67739820817248053</v>
      </c>
      <c r="DZ335" s="710">
        <v>0.15950951954155668</v>
      </c>
      <c r="EA335" s="710">
        <v>0.28518008532302003</v>
      </c>
      <c r="EB335" s="710">
        <v>0.39824896700609641</v>
      </c>
      <c r="EC335" s="236"/>
      <c r="ED335" s="49"/>
      <c r="EE335" s="232"/>
      <c r="EF335" s="700">
        <v>6527</v>
      </c>
      <c r="EG335" s="712">
        <v>-6083</v>
      </c>
      <c r="EH335" s="44"/>
    </row>
    <row r="336" spans="1:138" ht="41.25" customHeight="1" x14ac:dyDescent="0.25">
      <c r="A336" s="871" t="s">
        <v>49</v>
      </c>
      <c r="B336" s="656" t="s">
        <v>50</v>
      </c>
      <c r="C336" s="656" t="s">
        <v>51</v>
      </c>
      <c r="D336" s="691" t="s">
        <v>1211</v>
      </c>
      <c r="E336" s="656" t="s">
        <v>1211</v>
      </c>
      <c r="F336" s="656" t="s">
        <v>1219</v>
      </c>
      <c r="G336" s="901" t="s">
        <v>1220</v>
      </c>
      <c r="H336" s="897" t="s">
        <v>55</v>
      </c>
      <c r="I336" s="17" t="s">
        <v>866</v>
      </c>
      <c r="J336" s="64">
        <v>13.8</v>
      </c>
      <c r="K336" s="665">
        <v>12.572610401980967</v>
      </c>
      <c r="L336" s="665">
        <v>17.655681781458</v>
      </c>
      <c r="M336" s="64">
        <v>298</v>
      </c>
      <c r="N336" s="726">
        <v>17022039.600000001</v>
      </c>
      <c r="O336" s="548" t="s">
        <v>863</v>
      </c>
      <c r="P336" s="909">
        <v>4.6689161559999999</v>
      </c>
      <c r="Q336" s="203" t="s">
        <v>57</v>
      </c>
      <c r="R336" s="205" t="s">
        <v>57</v>
      </c>
      <c r="S336" s="490">
        <v>0</v>
      </c>
      <c r="T336" s="18">
        <v>0</v>
      </c>
      <c r="U336" s="548">
        <v>0</v>
      </c>
      <c r="V336" s="18">
        <v>0</v>
      </c>
      <c r="W336" s="64">
        <v>0</v>
      </c>
      <c r="X336" s="18">
        <v>0</v>
      </c>
      <c r="Y336" s="18">
        <v>0</v>
      </c>
      <c r="Z336" s="18">
        <v>0</v>
      </c>
      <c r="AA336" s="18">
        <v>0</v>
      </c>
      <c r="AB336" s="18">
        <v>0</v>
      </c>
      <c r="AC336" s="18">
        <v>0</v>
      </c>
      <c r="AD336" s="18">
        <v>0</v>
      </c>
      <c r="AE336" s="18">
        <v>0</v>
      </c>
      <c r="AF336" s="18">
        <v>0</v>
      </c>
      <c r="AG336" s="64">
        <v>0</v>
      </c>
      <c r="AH336" s="18">
        <v>0</v>
      </c>
      <c r="AI336" s="64">
        <v>0</v>
      </c>
      <c r="AJ336" s="18">
        <v>0</v>
      </c>
      <c r="AK336" s="18">
        <v>29</v>
      </c>
      <c r="AL336" s="64">
        <v>29</v>
      </c>
      <c r="AM336" s="18">
        <v>0</v>
      </c>
      <c r="AN336" s="18" t="s">
        <v>58</v>
      </c>
      <c r="AO336" s="18">
        <v>0</v>
      </c>
      <c r="AP336" s="64">
        <v>0</v>
      </c>
      <c r="AQ336" s="64">
        <v>29</v>
      </c>
      <c r="AR336" s="11">
        <v>29</v>
      </c>
      <c r="AS336" s="17">
        <v>0</v>
      </c>
      <c r="AT336" s="490">
        <v>0</v>
      </c>
      <c r="AU336" s="64">
        <v>0</v>
      </c>
      <c r="AV336" s="18">
        <v>0</v>
      </c>
      <c r="AW336" s="64">
        <v>0</v>
      </c>
      <c r="AX336" s="18">
        <v>0</v>
      </c>
      <c r="AY336" s="17">
        <v>0</v>
      </c>
      <c r="AZ336" s="490">
        <v>0</v>
      </c>
      <c r="BA336" s="17">
        <v>0</v>
      </c>
      <c r="BB336" s="18">
        <v>0</v>
      </c>
      <c r="BC336" s="17">
        <v>0</v>
      </c>
      <c r="BD336" s="18">
        <v>0</v>
      </c>
      <c r="BE336" s="17">
        <v>0</v>
      </c>
      <c r="BF336" s="18">
        <v>0</v>
      </c>
      <c r="BG336" s="17">
        <v>0</v>
      </c>
      <c r="BH336" s="18">
        <v>0</v>
      </c>
      <c r="BI336" s="17">
        <v>0</v>
      </c>
      <c r="BJ336" s="18">
        <v>0</v>
      </c>
      <c r="BK336" s="17">
        <v>523.96500000000003</v>
      </c>
      <c r="BL336" s="17">
        <v>523.96499999999992</v>
      </c>
      <c r="BM336" s="17">
        <v>0</v>
      </c>
      <c r="BN336" s="17" t="s">
        <v>58</v>
      </c>
      <c r="BO336" s="18">
        <v>0</v>
      </c>
      <c r="BP336" s="18">
        <v>0</v>
      </c>
      <c r="BQ336" s="64">
        <v>523.96500000000003</v>
      </c>
      <c r="BR336" s="18">
        <v>523.96499999999992</v>
      </c>
      <c r="BS336" s="729">
        <v>0.11222411850910094</v>
      </c>
      <c r="BT336" s="17">
        <v>0</v>
      </c>
      <c r="BU336" s="17">
        <v>0</v>
      </c>
      <c r="BV336" s="17">
        <v>0</v>
      </c>
      <c r="BW336" s="17">
        <v>0</v>
      </c>
      <c r="BX336" s="17">
        <v>0</v>
      </c>
      <c r="BY336" s="17">
        <v>0</v>
      </c>
      <c r="BZ336" s="17">
        <v>0</v>
      </c>
      <c r="CA336" s="17">
        <v>0</v>
      </c>
      <c r="CB336" s="17">
        <v>0</v>
      </c>
      <c r="CC336" s="17">
        <v>0</v>
      </c>
      <c r="CD336" s="17">
        <v>0</v>
      </c>
      <c r="CE336" s="17">
        <v>0</v>
      </c>
      <c r="CF336" s="17">
        <v>0</v>
      </c>
      <c r="CG336" s="17">
        <v>0</v>
      </c>
      <c r="CH336" s="17">
        <v>0</v>
      </c>
      <c r="CI336" s="17">
        <v>0</v>
      </c>
      <c r="CJ336" s="17">
        <v>0</v>
      </c>
      <c r="CK336" s="17">
        <v>0</v>
      </c>
      <c r="CL336" s="702">
        <v>615051.0756000001</v>
      </c>
      <c r="CM336" s="702">
        <v>615051.07559999998</v>
      </c>
      <c r="CN336" s="702">
        <v>0</v>
      </c>
      <c r="CO336" s="702">
        <v>0</v>
      </c>
      <c r="CP336" s="702">
        <v>0</v>
      </c>
      <c r="CQ336" s="702">
        <v>0</v>
      </c>
      <c r="CR336" s="704">
        <v>615051.0756000001</v>
      </c>
      <c r="CS336" s="703">
        <v>615051.07559999998</v>
      </c>
      <c r="CT336" s="23" t="s">
        <v>56</v>
      </c>
      <c r="CU336" s="23" t="s">
        <v>56</v>
      </c>
      <c r="CV336" s="23" t="s">
        <v>56</v>
      </c>
      <c r="CW336" s="23" t="s">
        <v>56</v>
      </c>
      <c r="CX336" s="23" t="s">
        <v>56</v>
      </c>
      <c r="CY336" s="23" t="s">
        <v>56</v>
      </c>
      <c r="CZ336" s="23" t="s">
        <v>56</v>
      </c>
      <c r="DA336" s="23" t="s">
        <v>56</v>
      </c>
      <c r="DB336" s="728">
        <v>17022039.600000001</v>
      </c>
      <c r="DC336" s="10"/>
      <c r="DD336" s="692">
        <v>4.6689161559999999</v>
      </c>
      <c r="DE336" s="120"/>
      <c r="DF336" s="120"/>
      <c r="DG336" s="120"/>
      <c r="DH336" s="140"/>
      <c r="DI336" s="140"/>
      <c r="DJ336" s="140"/>
      <c r="DK336" s="140"/>
      <c r="DL336" s="548" t="s">
        <v>56</v>
      </c>
      <c r="DM336" s="548" t="s">
        <v>56</v>
      </c>
      <c r="DN336" s="203" t="s">
        <v>868</v>
      </c>
      <c r="DO336" s="700">
        <v>526.08333333333303</v>
      </c>
      <c r="DP336" s="713" t="s">
        <v>56</v>
      </c>
      <c r="DQ336" s="548" t="s">
        <v>56</v>
      </c>
      <c r="DR336" s="673" t="s">
        <v>56</v>
      </c>
      <c r="DS336" s="203" t="s">
        <v>56</v>
      </c>
      <c r="DT336" s="1160" t="s">
        <v>56</v>
      </c>
      <c r="DU336" s="711">
        <v>175.18327261207043</v>
      </c>
      <c r="DV336" s="711">
        <v>-149.00988654879131</v>
      </c>
      <c r="DW336" s="711">
        <v>4.6894658708675099</v>
      </c>
      <c r="DX336" s="711">
        <v>21.507871603184128</v>
      </c>
      <c r="DY336" s="710">
        <v>0.30603516553144322</v>
      </c>
      <c r="DZ336" s="710">
        <v>-0.13345223197016445</v>
      </c>
      <c r="EA336" s="710">
        <v>2.99445644765634E-2</v>
      </c>
      <c r="EB336" s="710">
        <v>0.14235285036726816</v>
      </c>
      <c r="EC336" s="236"/>
      <c r="ED336" s="49"/>
      <c r="EE336" s="232"/>
      <c r="EF336" s="700">
        <v>0</v>
      </c>
      <c r="EG336" s="712">
        <v>0</v>
      </c>
      <c r="EH336" s="44"/>
    </row>
    <row r="337" spans="1:138" ht="41.25" customHeight="1" x14ac:dyDescent="0.25">
      <c r="A337" s="871" t="s">
        <v>49</v>
      </c>
      <c r="B337" s="656" t="s">
        <v>50</v>
      </c>
      <c r="C337" s="656" t="s">
        <v>51</v>
      </c>
      <c r="D337" s="691" t="s">
        <v>1211</v>
      </c>
      <c r="E337" s="656" t="s">
        <v>1211</v>
      </c>
      <c r="F337" s="656" t="s">
        <v>1221</v>
      </c>
      <c r="G337" s="901" t="s">
        <v>1213</v>
      </c>
      <c r="H337" s="897" t="s">
        <v>55</v>
      </c>
      <c r="I337" s="17" t="s">
        <v>866</v>
      </c>
      <c r="J337" s="64">
        <v>13.8</v>
      </c>
      <c r="K337" s="665">
        <v>12.620415004269868</v>
      </c>
      <c r="L337" s="665">
        <v>21.134280259071001</v>
      </c>
      <c r="M337" s="64">
        <v>1779</v>
      </c>
      <c r="N337" s="726">
        <v>19413319.550000001</v>
      </c>
      <c r="O337" s="548" t="s">
        <v>863</v>
      </c>
      <c r="P337" s="909">
        <v>5.2186690819999999</v>
      </c>
      <c r="Q337" s="203" t="s">
        <v>57</v>
      </c>
      <c r="R337" s="205" t="s">
        <v>57</v>
      </c>
      <c r="S337" s="490">
        <v>0</v>
      </c>
      <c r="T337" s="18">
        <v>0</v>
      </c>
      <c r="U337" s="548">
        <v>0</v>
      </c>
      <c r="V337" s="18">
        <v>0</v>
      </c>
      <c r="W337" s="64">
        <v>0</v>
      </c>
      <c r="X337" s="18">
        <v>0</v>
      </c>
      <c r="Y337" s="18">
        <v>0</v>
      </c>
      <c r="Z337" s="18">
        <v>0</v>
      </c>
      <c r="AA337" s="18">
        <v>0</v>
      </c>
      <c r="AB337" s="18">
        <v>0</v>
      </c>
      <c r="AC337" s="18">
        <v>0</v>
      </c>
      <c r="AD337" s="18">
        <v>0</v>
      </c>
      <c r="AE337" s="18">
        <v>0</v>
      </c>
      <c r="AF337" s="18">
        <v>0</v>
      </c>
      <c r="AG337" s="64">
        <v>0</v>
      </c>
      <c r="AH337" s="18">
        <v>0</v>
      </c>
      <c r="AI337" s="64">
        <v>0</v>
      </c>
      <c r="AJ337" s="18">
        <v>0</v>
      </c>
      <c r="AK337" s="18">
        <v>60</v>
      </c>
      <c r="AL337" s="64">
        <v>60</v>
      </c>
      <c r="AM337" s="18">
        <v>5</v>
      </c>
      <c r="AN337" s="18">
        <v>5</v>
      </c>
      <c r="AO337" s="18">
        <v>0</v>
      </c>
      <c r="AP337" s="64">
        <v>0</v>
      </c>
      <c r="AQ337" s="64">
        <v>65</v>
      </c>
      <c r="AR337" s="11">
        <v>65</v>
      </c>
      <c r="AS337" s="17">
        <v>0</v>
      </c>
      <c r="AT337" s="490">
        <v>0</v>
      </c>
      <c r="AU337" s="64">
        <v>0</v>
      </c>
      <c r="AV337" s="18">
        <v>0</v>
      </c>
      <c r="AW337" s="64">
        <v>0</v>
      </c>
      <c r="AX337" s="18">
        <v>0</v>
      </c>
      <c r="AY337" s="17">
        <v>0</v>
      </c>
      <c r="AZ337" s="490">
        <v>0</v>
      </c>
      <c r="BA337" s="17">
        <v>0</v>
      </c>
      <c r="BB337" s="18">
        <v>0</v>
      </c>
      <c r="BC337" s="17">
        <v>0</v>
      </c>
      <c r="BD337" s="18">
        <v>0</v>
      </c>
      <c r="BE337" s="17">
        <v>0</v>
      </c>
      <c r="BF337" s="18">
        <v>0</v>
      </c>
      <c r="BG337" s="17">
        <v>0</v>
      </c>
      <c r="BH337" s="18">
        <v>0</v>
      </c>
      <c r="BI337" s="17">
        <v>0</v>
      </c>
      <c r="BJ337" s="18">
        <v>0</v>
      </c>
      <c r="BK337" s="17">
        <v>523.97000000000014</v>
      </c>
      <c r="BL337" s="17">
        <v>523.97000000000014</v>
      </c>
      <c r="BM337" s="17">
        <v>5020.2000000000007</v>
      </c>
      <c r="BN337" s="17">
        <v>5020.2</v>
      </c>
      <c r="BO337" s="18">
        <v>0</v>
      </c>
      <c r="BP337" s="18">
        <v>0</v>
      </c>
      <c r="BQ337" s="64">
        <v>5544.170000000001</v>
      </c>
      <c r="BR337" s="18">
        <v>5544.17</v>
      </c>
      <c r="BS337" s="729">
        <v>1.0623724004886044</v>
      </c>
      <c r="BT337" s="17">
        <v>0</v>
      </c>
      <c r="BU337" s="17">
        <v>0</v>
      </c>
      <c r="BV337" s="17">
        <v>0</v>
      </c>
      <c r="BW337" s="17">
        <v>0</v>
      </c>
      <c r="BX337" s="17">
        <v>0</v>
      </c>
      <c r="BY337" s="17">
        <v>0</v>
      </c>
      <c r="BZ337" s="17">
        <v>0</v>
      </c>
      <c r="CA337" s="17">
        <v>0</v>
      </c>
      <c r="CB337" s="17">
        <v>0</v>
      </c>
      <c r="CC337" s="17">
        <v>0</v>
      </c>
      <c r="CD337" s="17">
        <v>0</v>
      </c>
      <c r="CE337" s="17">
        <v>0</v>
      </c>
      <c r="CF337" s="17">
        <v>0</v>
      </c>
      <c r="CG337" s="17">
        <v>0</v>
      </c>
      <c r="CH337" s="17">
        <v>0</v>
      </c>
      <c r="CI337" s="17">
        <v>0</v>
      </c>
      <c r="CJ337" s="17">
        <v>0</v>
      </c>
      <c r="CK337" s="17">
        <v>0</v>
      </c>
      <c r="CL337" s="702">
        <v>615056.94480000017</v>
      </c>
      <c r="CM337" s="702">
        <v>615056.94480000017</v>
      </c>
      <c r="CN337" s="702">
        <v>5892911.5680000018</v>
      </c>
      <c r="CO337" s="702">
        <v>5892911.568</v>
      </c>
      <c r="CP337" s="702">
        <v>0</v>
      </c>
      <c r="CQ337" s="702">
        <v>0</v>
      </c>
      <c r="CR337" s="704">
        <v>6507968.5128000025</v>
      </c>
      <c r="CS337" s="703">
        <v>6507968.5128000006</v>
      </c>
      <c r="CT337" s="23" t="s">
        <v>56</v>
      </c>
      <c r="CU337" s="23" t="s">
        <v>56</v>
      </c>
      <c r="CV337" s="23" t="s">
        <v>56</v>
      </c>
      <c r="CW337" s="23" t="s">
        <v>56</v>
      </c>
      <c r="CX337" s="23" t="s">
        <v>56</v>
      </c>
      <c r="CY337" s="23" t="s">
        <v>56</v>
      </c>
      <c r="CZ337" s="23" t="s">
        <v>56</v>
      </c>
      <c r="DA337" s="23" t="s">
        <v>56</v>
      </c>
      <c r="DB337" s="728">
        <v>19413319.550000001</v>
      </c>
      <c r="DC337" s="10"/>
      <c r="DD337" s="692">
        <v>5.2186690819999999</v>
      </c>
      <c r="DE337" s="120"/>
      <c r="DF337" s="120"/>
      <c r="DG337" s="120"/>
      <c r="DH337" s="140"/>
      <c r="DI337" s="140"/>
      <c r="DJ337" s="140"/>
      <c r="DK337" s="140"/>
      <c r="DL337" s="548" t="s">
        <v>56</v>
      </c>
      <c r="DM337" s="548" t="s">
        <v>56</v>
      </c>
      <c r="DN337" s="203" t="s">
        <v>868</v>
      </c>
      <c r="DO337" s="700">
        <v>1731.25</v>
      </c>
      <c r="DP337" s="713" t="s">
        <v>56</v>
      </c>
      <c r="DQ337" s="548" t="s">
        <v>56</v>
      </c>
      <c r="DR337" s="673" t="s">
        <v>56</v>
      </c>
      <c r="DS337" s="203" t="s">
        <v>56</v>
      </c>
      <c r="DT337" s="1160" t="s">
        <v>56</v>
      </c>
      <c r="DU337" s="711">
        <v>138.41848375451264</v>
      </c>
      <c r="DV337" s="711">
        <v>-66.60640009112187</v>
      </c>
      <c r="DW337" s="711">
        <v>79.818279514374098</v>
      </c>
      <c r="DX337" s="711">
        <v>-40.409583749343426</v>
      </c>
      <c r="DY337" s="710">
        <v>1.7507581227436824</v>
      </c>
      <c r="DZ337" s="710">
        <v>-1.3821559941723418</v>
      </c>
      <c r="EA337" s="710">
        <v>1.4914579879844301</v>
      </c>
      <c r="EB337" s="710">
        <v>-1.180869526309406</v>
      </c>
      <c r="EC337" s="236"/>
      <c r="ED337" s="49"/>
      <c r="EE337" s="232"/>
      <c r="EF337" s="700">
        <v>118092</v>
      </c>
      <c r="EG337" s="712">
        <v>-61918.333333333336</v>
      </c>
      <c r="EH337" s="44"/>
    </row>
    <row r="338" spans="1:138" ht="41.25" customHeight="1" x14ac:dyDescent="0.25">
      <c r="A338" s="871" t="s">
        <v>49</v>
      </c>
      <c r="B338" s="656" t="s">
        <v>50</v>
      </c>
      <c r="C338" s="656" t="s">
        <v>51</v>
      </c>
      <c r="D338" s="691" t="s">
        <v>1211</v>
      </c>
      <c r="E338" s="656" t="s">
        <v>1211</v>
      </c>
      <c r="F338" s="656" t="s">
        <v>1222</v>
      </c>
      <c r="G338" s="901" t="s">
        <v>1223</v>
      </c>
      <c r="H338" s="897" t="s">
        <v>55</v>
      </c>
      <c r="I338" s="17" t="s">
        <v>866</v>
      </c>
      <c r="J338" s="64">
        <v>13.8</v>
      </c>
      <c r="K338" s="665">
        <v>12.620415004269868</v>
      </c>
      <c r="L338" s="665">
        <v>73.125378635778006</v>
      </c>
      <c r="M338" s="64">
        <v>2607</v>
      </c>
      <c r="N338" s="726">
        <v>26935059.379999999</v>
      </c>
      <c r="O338" s="548" t="s">
        <v>863</v>
      </c>
      <c r="P338" s="909">
        <v>8.4534471720000006</v>
      </c>
      <c r="Q338" s="203" t="s">
        <v>57</v>
      </c>
      <c r="R338" s="205" t="s">
        <v>57</v>
      </c>
      <c r="S338" s="490">
        <v>0</v>
      </c>
      <c r="T338" s="18">
        <v>0</v>
      </c>
      <c r="U338" s="548">
        <v>0</v>
      </c>
      <c r="V338" s="18">
        <v>0</v>
      </c>
      <c r="W338" s="64">
        <v>2</v>
      </c>
      <c r="X338" s="18">
        <v>2</v>
      </c>
      <c r="Y338" s="18">
        <v>0</v>
      </c>
      <c r="Z338" s="18">
        <v>0</v>
      </c>
      <c r="AA338" s="18">
        <v>0</v>
      </c>
      <c r="AB338" s="18">
        <v>0</v>
      </c>
      <c r="AC338" s="18">
        <v>0</v>
      </c>
      <c r="AD338" s="18">
        <v>0</v>
      </c>
      <c r="AE338" s="18">
        <v>0</v>
      </c>
      <c r="AF338" s="18">
        <v>0</v>
      </c>
      <c r="AG338" s="64">
        <v>0</v>
      </c>
      <c r="AH338" s="18">
        <v>0</v>
      </c>
      <c r="AI338" s="64">
        <v>0</v>
      </c>
      <c r="AJ338" s="18">
        <v>0</v>
      </c>
      <c r="AK338" s="18">
        <v>250</v>
      </c>
      <c r="AL338" s="64">
        <v>247</v>
      </c>
      <c r="AM338" s="18">
        <v>9</v>
      </c>
      <c r="AN338" s="18">
        <v>9</v>
      </c>
      <c r="AO338" s="18">
        <v>0</v>
      </c>
      <c r="AP338" s="64">
        <v>0</v>
      </c>
      <c r="AQ338" s="64">
        <v>261</v>
      </c>
      <c r="AR338" s="11">
        <v>258</v>
      </c>
      <c r="AS338" s="17">
        <v>0</v>
      </c>
      <c r="AT338" s="490">
        <v>0</v>
      </c>
      <c r="AU338" s="64">
        <v>0</v>
      </c>
      <c r="AV338" s="18">
        <v>0</v>
      </c>
      <c r="AW338" s="64">
        <v>36.799999999999997</v>
      </c>
      <c r="AX338" s="18">
        <v>36.799999999999997</v>
      </c>
      <c r="AY338" s="17">
        <v>0</v>
      </c>
      <c r="AZ338" s="490">
        <v>0</v>
      </c>
      <c r="BA338" s="17">
        <v>0</v>
      </c>
      <c r="BB338" s="18">
        <v>0</v>
      </c>
      <c r="BC338" s="17">
        <v>0</v>
      </c>
      <c r="BD338" s="18">
        <v>0</v>
      </c>
      <c r="BE338" s="17">
        <v>0</v>
      </c>
      <c r="BF338" s="18">
        <v>0</v>
      </c>
      <c r="BG338" s="17">
        <v>0</v>
      </c>
      <c r="BH338" s="18">
        <v>0</v>
      </c>
      <c r="BI338" s="17">
        <v>0</v>
      </c>
      <c r="BJ338" s="18">
        <v>0</v>
      </c>
      <c r="BK338" s="17">
        <v>5199.1820000000034</v>
      </c>
      <c r="BL338" s="17">
        <v>5161.8619999999983</v>
      </c>
      <c r="BM338" s="17">
        <v>125.76</v>
      </c>
      <c r="BN338" s="17">
        <v>125.75999999999999</v>
      </c>
      <c r="BO338" s="18">
        <v>0</v>
      </c>
      <c r="BP338" s="18">
        <v>0</v>
      </c>
      <c r="BQ338" s="64">
        <v>5361.7420000000038</v>
      </c>
      <c r="BR338" s="18">
        <v>5324.4219999999987</v>
      </c>
      <c r="BS338" s="729">
        <v>0.63426693169142612</v>
      </c>
      <c r="BT338" s="17">
        <v>0</v>
      </c>
      <c r="BU338" s="17">
        <v>0</v>
      </c>
      <c r="BV338" s="17">
        <v>0</v>
      </c>
      <c r="BW338" s="17">
        <v>0</v>
      </c>
      <c r="BX338" s="17">
        <v>0</v>
      </c>
      <c r="BY338" s="17">
        <v>0</v>
      </c>
      <c r="BZ338" s="17">
        <v>0</v>
      </c>
      <c r="CA338" s="17">
        <v>0</v>
      </c>
      <c r="CB338" s="17">
        <v>0</v>
      </c>
      <c r="CC338" s="17">
        <v>0</v>
      </c>
      <c r="CD338" s="17">
        <v>0</v>
      </c>
      <c r="CE338" s="17">
        <v>0</v>
      </c>
      <c r="CF338" s="17">
        <v>0</v>
      </c>
      <c r="CG338" s="17">
        <v>0</v>
      </c>
      <c r="CH338" s="17">
        <v>0</v>
      </c>
      <c r="CI338" s="17">
        <v>0</v>
      </c>
      <c r="CJ338" s="17">
        <v>0</v>
      </c>
      <c r="CK338" s="17">
        <v>0</v>
      </c>
      <c r="CL338" s="702">
        <v>6103007.7988800053</v>
      </c>
      <c r="CM338" s="702">
        <v>6059200.0900799986</v>
      </c>
      <c r="CN338" s="702">
        <v>147622.11840000004</v>
      </c>
      <c r="CO338" s="702">
        <v>147622.11840000001</v>
      </c>
      <c r="CP338" s="702">
        <v>0</v>
      </c>
      <c r="CQ338" s="702">
        <v>0</v>
      </c>
      <c r="CR338" s="704">
        <v>6250629.9172800053</v>
      </c>
      <c r="CS338" s="703">
        <v>6206822.2084799986</v>
      </c>
      <c r="CT338" s="23" t="s">
        <v>56</v>
      </c>
      <c r="CU338" s="23" t="s">
        <v>56</v>
      </c>
      <c r="CV338" s="23" t="s">
        <v>56</v>
      </c>
      <c r="CW338" s="23" t="s">
        <v>56</v>
      </c>
      <c r="CX338" s="23" t="s">
        <v>56</v>
      </c>
      <c r="CY338" s="23" t="s">
        <v>56</v>
      </c>
      <c r="CZ338" s="23" t="s">
        <v>56</v>
      </c>
      <c r="DA338" s="23" t="s">
        <v>56</v>
      </c>
      <c r="DB338" s="728">
        <v>26935059.379999999</v>
      </c>
      <c r="DC338" s="10"/>
      <c r="DD338" s="692">
        <v>8.4534471720000006</v>
      </c>
      <c r="DE338" s="120"/>
      <c r="DF338" s="120"/>
      <c r="DG338" s="120"/>
      <c r="DH338" s="140"/>
      <c r="DI338" s="140"/>
      <c r="DJ338" s="140"/>
      <c r="DK338" s="140"/>
      <c r="DL338" s="548" t="s">
        <v>56</v>
      </c>
      <c r="DM338" s="548" t="s">
        <v>56</v>
      </c>
      <c r="DN338" s="203" t="s">
        <v>868</v>
      </c>
      <c r="DO338" s="700">
        <v>2641</v>
      </c>
      <c r="DP338" s="713" t="s">
        <v>56</v>
      </c>
      <c r="DQ338" s="548" t="s">
        <v>56</v>
      </c>
      <c r="DR338" s="673" t="s">
        <v>56</v>
      </c>
      <c r="DS338" s="203" t="s">
        <v>56</v>
      </c>
      <c r="DT338" s="1160" t="s">
        <v>56</v>
      </c>
      <c r="DU338" s="711">
        <v>126.41915940931466</v>
      </c>
      <c r="DV338" s="711">
        <v>125.89867766498261</v>
      </c>
      <c r="DW338" s="711">
        <v>95.961373441404305</v>
      </c>
      <c r="DX338" s="711">
        <v>17.797776242807558</v>
      </c>
      <c r="DY338" s="710">
        <v>1.7148807269973494</v>
      </c>
      <c r="DZ338" s="710">
        <v>-0.9331958545911746</v>
      </c>
      <c r="EA338" s="710">
        <v>1.5984909908054401</v>
      </c>
      <c r="EB338" s="710">
        <v>-0.93421621646306019</v>
      </c>
      <c r="EC338" s="236"/>
      <c r="ED338" s="49"/>
      <c r="EE338" s="232"/>
      <c r="EF338" s="700">
        <v>97424</v>
      </c>
      <c r="EG338" s="712">
        <v>-53603.666666666664</v>
      </c>
      <c r="EH338" s="44"/>
    </row>
    <row r="339" spans="1:138" ht="41.25" customHeight="1" x14ac:dyDescent="0.25">
      <c r="A339" s="871" t="s">
        <v>49</v>
      </c>
      <c r="B339" s="656" t="s">
        <v>50</v>
      </c>
      <c r="C339" s="656" t="s">
        <v>51</v>
      </c>
      <c r="D339" s="691" t="s">
        <v>1211</v>
      </c>
      <c r="E339" s="656" t="s">
        <v>1211</v>
      </c>
      <c r="F339" s="656" t="s">
        <v>1224</v>
      </c>
      <c r="G339" s="901" t="s">
        <v>1225</v>
      </c>
      <c r="H339" s="897" t="s">
        <v>55</v>
      </c>
      <c r="I339" s="17" t="s">
        <v>866</v>
      </c>
      <c r="J339" s="64">
        <v>13.8</v>
      </c>
      <c r="K339" s="665">
        <v>10.899449321869429</v>
      </c>
      <c r="L339" s="665">
        <v>55.325378672802003</v>
      </c>
      <c r="M339" s="64">
        <v>2768</v>
      </c>
      <c r="N339" s="726">
        <v>25778599.41</v>
      </c>
      <c r="O339" s="548" t="s">
        <v>863</v>
      </c>
      <c r="P339" s="909">
        <v>8.2542613280000001</v>
      </c>
      <c r="Q339" s="203" t="s">
        <v>57</v>
      </c>
      <c r="R339" s="205" t="s">
        <v>57</v>
      </c>
      <c r="S339" s="490">
        <v>0</v>
      </c>
      <c r="T339" s="18">
        <v>0</v>
      </c>
      <c r="U339" s="548">
        <v>0</v>
      </c>
      <c r="V339" s="18">
        <v>0</v>
      </c>
      <c r="W339" s="64">
        <v>0</v>
      </c>
      <c r="X339" s="18">
        <v>0</v>
      </c>
      <c r="Y339" s="18">
        <v>0</v>
      </c>
      <c r="Z339" s="18">
        <v>0</v>
      </c>
      <c r="AA339" s="18">
        <v>0</v>
      </c>
      <c r="AB339" s="18">
        <v>0</v>
      </c>
      <c r="AC339" s="18">
        <v>0</v>
      </c>
      <c r="AD339" s="18">
        <v>0</v>
      </c>
      <c r="AE339" s="18">
        <v>0</v>
      </c>
      <c r="AF339" s="18">
        <v>0</v>
      </c>
      <c r="AG339" s="64">
        <v>0</v>
      </c>
      <c r="AH339" s="18">
        <v>0</v>
      </c>
      <c r="AI339" s="64">
        <v>0</v>
      </c>
      <c r="AJ339" s="18">
        <v>0</v>
      </c>
      <c r="AK339" s="18">
        <v>234</v>
      </c>
      <c r="AL339" s="64">
        <v>232</v>
      </c>
      <c r="AM339" s="18">
        <v>6</v>
      </c>
      <c r="AN339" s="18">
        <v>6</v>
      </c>
      <c r="AO339" s="18">
        <v>0</v>
      </c>
      <c r="AP339" s="64">
        <v>0</v>
      </c>
      <c r="AQ339" s="64">
        <v>240</v>
      </c>
      <c r="AR339" s="11">
        <v>238</v>
      </c>
      <c r="AS339" s="17">
        <v>0</v>
      </c>
      <c r="AT339" s="490">
        <v>0</v>
      </c>
      <c r="AU339" s="64">
        <v>0</v>
      </c>
      <c r="AV339" s="18">
        <v>0</v>
      </c>
      <c r="AW339" s="64">
        <v>0</v>
      </c>
      <c r="AX339" s="18">
        <v>0</v>
      </c>
      <c r="AY339" s="17">
        <v>0</v>
      </c>
      <c r="AZ339" s="490">
        <v>0</v>
      </c>
      <c r="BA339" s="17">
        <v>0</v>
      </c>
      <c r="BB339" s="18">
        <v>0</v>
      </c>
      <c r="BC339" s="17">
        <v>0</v>
      </c>
      <c r="BD339" s="18">
        <v>0</v>
      </c>
      <c r="BE339" s="17">
        <v>0</v>
      </c>
      <c r="BF339" s="18">
        <v>0</v>
      </c>
      <c r="BG339" s="17">
        <v>0</v>
      </c>
      <c r="BH339" s="18">
        <v>0</v>
      </c>
      <c r="BI339" s="17">
        <v>0</v>
      </c>
      <c r="BJ339" s="18">
        <v>0</v>
      </c>
      <c r="BK339" s="17">
        <v>1614.0299999999982</v>
      </c>
      <c r="BL339" s="17">
        <v>1599.4799999999987</v>
      </c>
      <c r="BM339" s="17">
        <v>2057.6799999999998</v>
      </c>
      <c r="BN339" s="17">
        <v>2057.6799999999998</v>
      </c>
      <c r="BO339" s="18">
        <v>0</v>
      </c>
      <c r="BP339" s="18">
        <v>0</v>
      </c>
      <c r="BQ339" s="64">
        <v>3671.7099999999982</v>
      </c>
      <c r="BR339" s="18">
        <v>3657.1599999999985</v>
      </c>
      <c r="BS339" s="729">
        <v>0.44482599400443867</v>
      </c>
      <c r="BT339" s="17">
        <v>0</v>
      </c>
      <c r="BU339" s="17">
        <v>0</v>
      </c>
      <c r="BV339" s="17">
        <v>0</v>
      </c>
      <c r="BW339" s="17">
        <v>0</v>
      </c>
      <c r="BX339" s="17">
        <v>0</v>
      </c>
      <c r="BY339" s="17">
        <v>0</v>
      </c>
      <c r="BZ339" s="17">
        <v>0</v>
      </c>
      <c r="CA339" s="17">
        <v>0</v>
      </c>
      <c r="CB339" s="17">
        <v>0</v>
      </c>
      <c r="CC339" s="17">
        <v>0</v>
      </c>
      <c r="CD339" s="17">
        <v>0</v>
      </c>
      <c r="CE339" s="17">
        <v>0</v>
      </c>
      <c r="CF339" s="17">
        <v>0</v>
      </c>
      <c r="CG339" s="17">
        <v>0</v>
      </c>
      <c r="CH339" s="17">
        <v>0</v>
      </c>
      <c r="CI339" s="17">
        <v>0</v>
      </c>
      <c r="CJ339" s="17">
        <v>0</v>
      </c>
      <c r="CK339" s="17">
        <v>0</v>
      </c>
      <c r="CL339" s="702">
        <v>1894612.9751999979</v>
      </c>
      <c r="CM339" s="702">
        <v>1877533.6031999986</v>
      </c>
      <c r="CN339" s="702">
        <v>2415387.0911999997</v>
      </c>
      <c r="CO339" s="702">
        <v>2415387.0911999997</v>
      </c>
      <c r="CP339" s="702">
        <v>0</v>
      </c>
      <c r="CQ339" s="702">
        <v>0</v>
      </c>
      <c r="CR339" s="704">
        <v>4310000.0663999971</v>
      </c>
      <c r="CS339" s="703">
        <v>4292920.6943999985</v>
      </c>
      <c r="CT339" s="23">
        <v>1</v>
      </c>
      <c r="CU339" s="23">
        <v>4</v>
      </c>
      <c r="CV339" s="23" t="s">
        <v>1226</v>
      </c>
      <c r="CW339" s="23">
        <v>4</v>
      </c>
      <c r="CX339" s="23">
        <v>24</v>
      </c>
      <c r="CY339" s="23">
        <v>0</v>
      </c>
      <c r="CZ339" s="23">
        <v>0</v>
      </c>
      <c r="DA339" s="23" t="s">
        <v>905</v>
      </c>
      <c r="DB339" s="796">
        <v>25778599.41</v>
      </c>
      <c r="DC339" s="120"/>
      <c r="DD339" s="692">
        <v>8.2542613280000001</v>
      </c>
      <c r="DE339" s="120"/>
      <c r="DF339" s="120"/>
      <c r="DG339" s="120"/>
      <c r="DH339" s="140"/>
      <c r="DI339" s="140"/>
      <c r="DJ339" s="140"/>
      <c r="DK339" s="140"/>
      <c r="DL339" s="548" t="s">
        <v>56</v>
      </c>
      <c r="DM339" s="548" t="s">
        <v>56</v>
      </c>
      <c r="DN339" s="203" t="s">
        <v>868</v>
      </c>
      <c r="DO339" s="700">
        <v>2774.75</v>
      </c>
      <c r="DP339" s="713" t="s">
        <v>56</v>
      </c>
      <c r="DQ339" s="548" t="s">
        <v>56</v>
      </c>
      <c r="DR339" s="673" t="s">
        <v>56</v>
      </c>
      <c r="DS339" s="203" t="s">
        <v>56</v>
      </c>
      <c r="DT339" s="1160" t="s">
        <v>56</v>
      </c>
      <c r="DU339" s="711">
        <v>92.173348950355887</v>
      </c>
      <c r="DV339" s="711">
        <v>780.84029127230315</v>
      </c>
      <c r="DW339" s="711">
        <v>76.787125715253694</v>
      </c>
      <c r="DX339" s="711">
        <v>486.00637016662057</v>
      </c>
      <c r="DY339" s="710">
        <v>1.4303991350572123</v>
      </c>
      <c r="DZ339" s="710">
        <v>1.4614081440018503</v>
      </c>
      <c r="EA339" s="710">
        <v>1.14451227530513</v>
      </c>
      <c r="EB339" s="710">
        <v>1.3985927981038029</v>
      </c>
      <c r="EC339" s="236"/>
      <c r="ED339" s="49"/>
      <c r="EE339" s="232"/>
      <c r="EF339" s="700">
        <v>117218</v>
      </c>
      <c r="EG339" s="712">
        <v>1318230.6666666667</v>
      </c>
      <c r="EH339" s="44"/>
    </row>
    <row r="340" spans="1:138" ht="41.25" customHeight="1" x14ac:dyDescent="0.25">
      <c r="A340" s="871" t="s">
        <v>49</v>
      </c>
      <c r="B340" s="656" t="s">
        <v>50</v>
      </c>
      <c r="C340" s="656" t="s">
        <v>51</v>
      </c>
      <c r="D340" s="691" t="s">
        <v>1227</v>
      </c>
      <c r="E340" s="656" t="s">
        <v>1227</v>
      </c>
      <c r="F340" s="656" t="s">
        <v>1228</v>
      </c>
      <c r="G340" s="901" t="s">
        <v>1229</v>
      </c>
      <c r="H340" s="897" t="s">
        <v>55</v>
      </c>
      <c r="I340" s="17" t="s">
        <v>866</v>
      </c>
      <c r="J340" s="64">
        <v>13.8</v>
      </c>
      <c r="K340" s="665" t="s">
        <v>56</v>
      </c>
      <c r="L340" s="665">
        <v>61.917234719696999</v>
      </c>
      <c r="M340" s="64">
        <v>2280</v>
      </c>
      <c r="N340" s="727" t="s">
        <v>56</v>
      </c>
      <c r="O340" s="548" t="s">
        <v>56</v>
      </c>
      <c r="P340" s="909" t="s">
        <v>56</v>
      </c>
      <c r="Q340" s="203" t="s">
        <v>57</v>
      </c>
      <c r="R340" s="205" t="s">
        <v>57</v>
      </c>
      <c r="S340" s="490">
        <v>0</v>
      </c>
      <c r="T340" s="18">
        <v>0</v>
      </c>
      <c r="U340" s="548">
        <v>0</v>
      </c>
      <c r="V340" s="18">
        <v>0</v>
      </c>
      <c r="W340" s="64">
        <v>1</v>
      </c>
      <c r="X340" s="18">
        <v>1</v>
      </c>
      <c r="Y340" s="18">
        <v>0</v>
      </c>
      <c r="Z340" s="18">
        <v>0</v>
      </c>
      <c r="AA340" s="18">
        <v>0</v>
      </c>
      <c r="AB340" s="18">
        <v>0</v>
      </c>
      <c r="AC340" s="18">
        <v>0</v>
      </c>
      <c r="AD340" s="18">
        <v>0</v>
      </c>
      <c r="AE340" s="18">
        <v>0</v>
      </c>
      <c r="AF340" s="18">
        <v>0</v>
      </c>
      <c r="AG340" s="64">
        <v>0</v>
      </c>
      <c r="AH340" s="18">
        <v>0</v>
      </c>
      <c r="AI340" s="64">
        <v>0</v>
      </c>
      <c r="AJ340" s="18">
        <v>0</v>
      </c>
      <c r="AK340" s="18">
        <v>216</v>
      </c>
      <c r="AL340" s="64">
        <v>214</v>
      </c>
      <c r="AM340" s="18">
        <v>8</v>
      </c>
      <c r="AN340" s="18">
        <v>8</v>
      </c>
      <c r="AO340" s="18">
        <v>0</v>
      </c>
      <c r="AP340" s="64">
        <v>0</v>
      </c>
      <c r="AQ340" s="64">
        <v>225</v>
      </c>
      <c r="AR340" s="11">
        <v>223</v>
      </c>
      <c r="AS340" s="17">
        <v>0</v>
      </c>
      <c r="AT340" s="490">
        <v>0</v>
      </c>
      <c r="AU340" s="64">
        <v>0</v>
      </c>
      <c r="AV340" s="18">
        <v>0</v>
      </c>
      <c r="AW340" s="64">
        <v>10</v>
      </c>
      <c r="AX340" s="18">
        <v>10</v>
      </c>
      <c r="AY340" s="17">
        <v>0</v>
      </c>
      <c r="AZ340" s="490">
        <v>0</v>
      </c>
      <c r="BA340" s="17">
        <v>0</v>
      </c>
      <c r="BB340" s="18">
        <v>0</v>
      </c>
      <c r="BC340" s="17">
        <v>0</v>
      </c>
      <c r="BD340" s="18">
        <v>0</v>
      </c>
      <c r="BE340" s="17">
        <v>0</v>
      </c>
      <c r="BF340" s="18">
        <v>0</v>
      </c>
      <c r="BG340" s="17">
        <v>0</v>
      </c>
      <c r="BH340" s="18">
        <v>0</v>
      </c>
      <c r="BI340" s="17">
        <v>0</v>
      </c>
      <c r="BJ340" s="18">
        <v>0</v>
      </c>
      <c r="BK340" s="17">
        <v>4082.7849999999989</v>
      </c>
      <c r="BL340" s="17">
        <v>4065.184999999999</v>
      </c>
      <c r="BM340" s="17">
        <v>106.71999999999998</v>
      </c>
      <c r="BN340" s="17">
        <v>106.72</v>
      </c>
      <c r="BO340" s="18">
        <v>0</v>
      </c>
      <c r="BP340" s="18">
        <v>0</v>
      </c>
      <c r="BQ340" s="64">
        <v>4199.5049999999992</v>
      </c>
      <c r="BR340" s="18">
        <v>4181.9049999999988</v>
      </c>
      <c r="BS340" s="730" t="s">
        <v>56</v>
      </c>
      <c r="BT340" s="17">
        <v>0</v>
      </c>
      <c r="BU340" s="17">
        <v>0</v>
      </c>
      <c r="BV340" s="17">
        <v>0</v>
      </c>
      <c r="BW340" s="17">
        <v>0</v>
      </c>
      <c r="BX340" s="17">
        <v>0</v>
      </c>
      <c r="BY340" s="17">
        <v>0</v>
      </c>
      <c r="BZ340" s="17">
        <v>0</v>
      </c>
      <c r="CA340" s="17">
        <v>0</v>
      </c>
      <c r="CB340" s="17">
        <v>0</v>
      </c>
      <c r="CC340" s="17">
        <v>0</v>
      </c>
      <c r="CD340" s="17">
        <v>0</v>
      </c>
      <c r="CE340" s="17">
        <v>0</v>
      </c>
      <c r="CF340" s="17">
        <v>0</v>
      </c>
      <c r="CG340" s="17">
        <v>0</v>
      </c>
      <c r="CH340" s="17">
        <v>0</v>
      </c>
      <c r="CI340" s="17">
        <v>0</v>
      </c>
      <c r="CJ340" s="17">
        <v>0</v>
      </c>
      <c r="CK340" s="17">
        <v>0</v>
      </c>
      <c r="CL340" s="702">
        <v>4792536.3443999998</v>
      </c>
      <c r="CM340" s="702">
        <v>4771876.7603999991</v>
      </c>
      <c r="CN340" s="702">
        <v>125272.20479999999</v>
      </c>
      <c r="CO340" s="702">
        <v>125272.20480000001</v>
      </c>
      <c r="CP340" s="702">
        <v>0</v>
      </c>
      <c r="CQ340" s="702">
        <v>0</v>
      </c>
      <c r="CR340" s="704">
        <v>4917808.5492000002</v>
      </c>
      <c r="CS340" s="703">
        <v>4897148.9651999995</v>
      </c>
      <c r="CT340" s="23" t="s">
        <v>56</v>
      </c>
      <c r="CU340" s="23" t="s">
        <v>56</v>
      </c>
      <c r="CV340" s="23" t="s">
        <v>56</v>
      </c>
      <c r="CW340" s="23" t="s">
        <v>56</v>
      </c>
      <c r="CX340" s="23" t="s">
        <v>56</v>
      </c>
      <c r="CY340" s="23" t="s">
        <v>56</v>
      </c>
      <c r="CZ340" s="23" t="s">
        <v>56</v>
      </c>
      <c r="DA340" s="23" t="s">
        <v>56</v>
      </c>
      <c r="DB340" s="17" t="s">
        <v>56</v>
      </c>
      <c r="DC340" s="10"/>
      <c r="DD340" s="692" t="s">
        <v>56</v>
      </c>
      <c r="DE340" s="120"/>
      <c r="DF340" s="120"/>
      <c r="DG340" s="120"/>
      <c r="DH340" s="140"/>
      <c r="DI340" s="140"/>
      <c r="DJ340" s="140"/>
      <c r="DK340" s="140"/>
      <c r="DL340" s="548" t="s">
        <v>56</v>
      </c>
      <c r="DM340" s="548" t="s">
        <v>56</v>
      </c>
      <c r="DN340" s="203" t="s">
        <v>55</v>
      </c>
      <c r="DO340" s="700" t="s">
        <v>56</v>
      </c>
      <c r="DP340" s="713" t="s">
        <v>56</v>
      </c>
      <c r="DQ340" s="548" t="s">
        <v>56</v>
      </c>
      <c r="DR340" s="673" t="s">
        <v>56</v>
      </c>
      <c r="DS340" s="203" t="s">
        <v>56</v>
      </c>
      <c r="DT340" s="1160" t="s">
        <v>56</v>
      </c>
      <c r="DU340" s="711">
        <v>150.75433683674561</v>
      </c>
      <c r="DV340" s="711">
        <v>166.42797050911679</v>
      </c>
      <c r="DW340" s="711">
        <v>78.349241575314593</v>
      </c>
      <c r="DX340" s="711">
        <v>200.50396086207724</v>
      </c>
      <c r="DY340" s="710">
        <v>2.6913481470705856</v>
      </c>
      <c r="DZ340" s="710">
        <v>-1.5000418448402097</v>
      </c>
      <c r="EA340" s="710">
        <v>2.5340144563838001</v>
      </c>
      <c r="EB340" s="710">
        <v>-1.3886922635894674</v>
      </c>
      <c r="EC340" s="236"/>
      <c r="ED340" s="49"/>
      <c r="EE340" s="232"/>
      <c r="EF340" s="700">
        <v>30670</v>
      </c>
      <c r="EG340" s="712">
        <v>32027.666666666664</v>
      </c>
      <c r="EH340" s="44"/>
    </row>
    <row r="341" spans="1:138" ht="41.25" customHeight="1" x14ac:dyDescent="0.25">
      <c r="A341" s="871" t="s">
        <v>49</v>
      </c>
      <c r="B341" s="656" t="s">
        <v>50</v>
      </c>
      <c r="C341" s="656" t="s">
        <v>51</v>
      </c>
      <c r="D341" s="691" t="s">
        <v>1230</v>
      </c>
      <c r="E341" s="656" t="s">
        <v>359</v>
      </c>
      <c r="F341" s="656" t="s">
        <v>1231</v>
      </c>
      <c r="G341" s="901" t="s">
        <v>362</v>
      </c>
      <c r="H341" s="897" t="s">
        <v>55</v>
      </c>
      <c r="I341" s="17" t="s">
        <v>866</v>
      </c>
      <c r="J341" s="64">
        <v>13.8</v>
      </c>
      <c r="K341" s="665">
        <v>11.998955174514155</v>
      </c>
      <c r="L341" s="665">
        <v>7.8051136201290001</v>
      </c>
      <c r="M341" s="64">
        <v>386</v>
      </c>
      <c r="N341" s="726">
        <v>21622539.489999998</v>
      </c>
      <c r="O341" s="548" t="s">
        <v>863</v>
      </c>
      <c r="P341" s="909">
        <v>4.5733069520000003</v>
      </c>
      <c r="Q341" s="203" t="s">
        <v>57</v>
      </c>
      <c r="R341" s="205" t="s">
        <v>57</v>
      </c>
      <c r="S341" s="490">
        <v>0</v>
      </c>
      <c r="T341" s="18">
        <v>0</v>
      </c>
      <c r="U341" s="548">
        <v>0</v>
      </c>
      <c r="V341" s="18">
        <v>0</v>
      </c>
      <c r="W341" s="64">
        <v>0</v>
      </c>
      <c r="X341" s="18">
        <v>0</v>
      </c>
      <c r="Y341" s="18">
        <v>0</v>
      </c>
      <c r="Z341" s="18">
        <v>0</v>
      </c>
      <c r="AA341" s="18">
        <v>0</v>
      </c>
      <c r="AB341" s="18">
        <v>0</v>
      </c>
      <c r="AC341" s="18">
        <v>0</v>
      </c>
      <c r="AD341" s="18">
        <v>0</v>
      </c>
      <c r="AE341" s="18">
        <v>1</v>
      </c>
      <c r="AF341" s="18">
        <v>1</v>
      </c>
      <c r="AG341" s="64">
        <v>1</v>
      </c>
      <c r="AH341" s="18">
        <v>1</v>
      </c>
      <c r="AI341" s="64">
        <v>0</v>
      </c>
      <c r="AJ341" s="18">
        <v>0</v>
      </c>
      <c r="AK341" s="18">
        <v>7</v>
      </c>
      <c r="AL341" s="64">
        <v>7</v>
      </c>
      <c r="AM341" s="18">
        <v>0</v>
      </c>
      <c r="AN341" s="18" t="s">
        <v>58</v>
      </c>
      <c r="AO341" s="18">
        <v>0</v>
      </c>
      <c r="AP341" s="64">
        <v>0</v>
      </c>
      <c r="AQ341" s="64">
        <v>9</v>
      </c>
      <c r="AR341" s="11">
        <v>9</v>
      </c>
      <c r="AS341" s="17">
        <v>0</v>
      </c>
      <c r="AT341" s="490">
        <v>0</v>
      </c>
      <c r="AU341" s="64">
        <v>0</v>
      </c>
      <c r="AV341" s="18">
        <v>0</v>
      </c>
      <c r="AW341" s="64">
        <v>0</v>
      </c>
      <c r="AX341" s="18">
        <v>0</v>
      </c>
      <c r="AY341" s="17">
        <v>0</v>
      </c>
      <c r="AZ341" s="490">
        <v>0</v>
      </c>
      <c r="BA341" s="17">
        <v>0</v>
      </c>
      <c r="BB341" s="18">
        <v>0</v>
      </c>
      <c r="BC341" s="17">
        <v>0</v>
      </c>
      <c r="BD341" s="18">
        <v>0</v>
      </c>
      <c r="BE341" s="17">
        <v>5600</v>
      </c>
      <c r="BF341" s="18">
        <v>5600</v>
      </c>
      <c r="BG341" s="17">
        <v>210</v>
      </c>
      <c r="BH341" s="18">
        <v>210</v>
      </c>
      <c r="BI341" s="17">
        <v>0</v>
      </c>
      <c r="BJ341" s="18">
        <v>0</v>
      </c>
      <c r="BK341" s="17">
        <v>5987.11</v>
      </c>
      <c r="BL341" s="17">
        <v>5987.11</v>
      </c>
      <c r="BM341" s="17">
        <v>0</v>
      </c>
      <c r="BN341" s="17" t="s">
        <v>58</v>
      </c>
      <c r="BO341" s="18">
        <v>0</v>
      </c>
      <c r="BP341" s="18">
        <v>0</v>
      </c>
      <c r="BQ341" s="64">
        <v>11797.11</v>
      </c>
      <c r="BR341" s="18">
        <v>11797.11</v>
      </c>
      <c r="BS341" s="729">
        <v>2.5795578831289432</v>
      </c>
      <c r="BT341" s="17">
        <v>0</v>
      </c>
      <c r="BU341" s="17">
        <v>0</v>
      </c>
      <c r="BV341" s="17">
        <v>0</v>
      </c>
      <c r="BW341" s="17">
        <v>0</v>
      </c>
      <c r="BX341" s="17">
        <v>0</v>
      </c>
      <c r="BY341" s="17">
        <v>0</v>
      </c>
      <c r="BZ341" s="17">
        <v>0</v>
      </c>
      <c r="CA341" s="17">
        <v>0</v>
      </c>
      <c r="CB341" s="17">
        <v>0</v>
      </c>
      <c r="CC341" s="17">
        <v>0</v>
      </c>
      <c r="CD341" s="17">
        <v>0</v>
      </c>
      <c r="CE341" s="17">
        <v>0</v>
      </c>
      <c r="CF341" s="17">
        <v>35958048</v>
      </c>
      <c r="CG341" s="17">
        <v>35958048</v>
      </c>
      <c r="CH341" s="17">
        <v>1059609.5999999999</v>
      </c>
      <c r="CI341" s="17">
        <v>1059609.5999999999</v>
      </c>
      <c r="CJ341" s="17">
        <v>0</v>
      </c>
      <c r="CK341" s="17">
        <v>0</v>
      </c>
      <c r="CL341" s="702">
        <v>7027909.2023999998</v>
      </c>
      <c r="CM341" s="702">
        <v>7027909.2023999998</v>
      </c>
      <c r="CN341" s="702">
        <v>0</v>
      </c>
      <c r="CO341" s="702">
        <v>0</v>
      </c>
      <c r="CP341" s="702">
        <v>0</v>
      </c>
      <c r="CQ341" s="702">
        <v>0</v>
      </c>
      <c r="CR341" s="704">
        <v>44045566.8024</v>
      </c>
      <c r="CS341" s="703">
        <v>44045566.8024</v>
      </c>
      <c r="CT341" s="23" t="s">
        <v>56</v>
      </c>
      <c r="CU341" s="23" t="s">
        <v>56</v>
      </c>
      <c r="CV341" s="23" t="s">
        <v>56</v>
      </c>
      <c r="CW341" s="23" t="s">
        <v>56</v>
      </c>
      <c r="CX341" s="23" t="s">
        <v>56</v>
      </c>
      <c r="CY341" s="23" t="s">
        <v>56</v>
      </c>
      <c r="CZ341" s="23" t="s">
        <v>56</v>
      </c>
      <c r="DA341" s="23" t="s">
        <v>56</v>
      </c>
      <c r="DB341" s="728">
        <v>21622539.489999998</v>
      </c>
      <c r="DC341" s="10"/>
      <c r="DD341" s="692">
        <v>4.5733069520000003</v>
      </c>
      <c r="DE341" s="120"/>
      <c r="DF341" s="120"/>
      <c r="DG341" s="120"/>
      <c r="DH341" s="140"/>
      <c r="DI341" s="140"/>
      <c r="DJ341" s="140"/>
      <c r="DK341" s="140"/>
      <c r="DL341" s="548" t="s">
        <v>56</v>
      </c>
      <c r="DM341" s="548" t="s">
        <v>56</v>
      </c>
      <c r="DN341" s="203" t="s">
        <v>868</v>
      </c>
      <c r="DO341" s="700">
        <v>389</v>
      </c>
      <c r="DP341" s="713" t="s">
        <v>56</v>
      </c>
      <c r="DQ341" s="548" t="s">
        <v>56</v>
      </c>
      <c r="DR341" s="673" t="s">
        <v>56</v>
      </c>
      <c r="DS341" s="203" t="s">
        <v>56</v>
      </c>
      <c r="DT341" s="1160" t="s">
        <v>56</v>
      </c>
      <c r="DU341" s="711">
        <v>30.403598971722364</v>
      </c>
      <c r="DV341" s="711">
        <v>-27.816492998729593</v>
      </c>
      <c r="DW341" s="711">
        <v>30.962718094929102</v>
      </c>
      <c r="DX341" s="711">
        <v>-28.362940676287376</v>
      </c>
      <c r="DY341" s="710">
        <v>1.4473007712082262</v>
      </c>
      <c r="DZ341" s="710">
        <v>-1.4277244191490042</v>
      </c>
      <c r="EA341" s="710">
        <v>1.4425146693920099</v>
      </c>
      <c r="EB341" s="710">
        <v>-1.4228294379683151</v>
      </c>
      <c r="EC341" s="236"/>
      <c r="ED341" s="49"/>
      <c r="EE341" s="232"/>
      <c r="EF341" s="700">
        <v>0</v>
      </c>
      <c r="EG341" s="712">
        <v>0</v>
      </c>
      <c r="EH341" s="44"/>
    </row>
    <row r="342" spans="1:138" ht="41.25" customHeight="1" x14ac:dyDescent="0.25">
      <c r="A342" s="871" t="s">
        <v>49</v>
      </c>
      <c r="B342" s="656" t="s">
        <v>50</v>
      </c>
      <c r="C342" s="656" t="s">
        <v>51</v>
      </c>
      <c r="D342" s="691" t="s">
        <v>339</v>
      </c>
      <c r="E342" s="656" t="s">
        <v>340</v>
      </c>
      <c r="F342" s="656" t="s">
        <v>341</v>
      </c>
      <c r="G342" s="901" t="s">
        <v>342</v>
      </c>
      <c r="H342" s="897" t="s">
        <v>55</v>
      </c>
      <c r="I342" s="17" t="s">
        <v>866</v>
      </c>
      <c r="J342" s="64">
        <v>13.8</v>
      </c>
      <c r="K342" s="665">
        <v>12.668219606558768</v>
      </c>
      <c r="L342" s="665">
        <v>38.476515071484002</v>
      </c>
      <c r="M342" s="64">
        <v>1952</v>
      </c>
      <c r="N342" s="726">
        <v>11818359.560000001</v>
      </c>
      <c r="O342" s="548" t="s">
        <v>863</v>
      </c>
      <c r="P342" s="909">
        <v>6.5412630810000003</v>
      </c>
      <c r="Q342" s="203" t="s">
        <v>57</v>
      </c>
      <c r="R342" s="205" t="s">
        <v>57</v>
      </c>
      <c r="S342" s="490">
        <v>0</v>
      </c>
      <c r="T342" s="18">
        <v>0</v>
      </c>
      <c r="U342" s="548">
        <v>0</v>
      </c>
      <c r="V342" s="18">
        <v>0</v>
      </c>
      <c r="W342" s="64">
        <v>0</v>
      </c>
      <c r="X342" s="18">
        <v>0</v>
      </c>
      <c r="Y342" s="18">
        <v>0</v>
      </c>
      <c r="Z342" s="18">
        <v>0</v>
      </c>
      <c r="AA342" s="18">
        <v>0</v>
      </c>
      <c r="AB342" s="18">
        <v>0</v>
      </c>
      <c r="AC342" s="18">
        <v>0</v>
      </c>
      <c r="AD342" s="18">
        <v>0</v>
      </c>
      <c r="AE342" s="18">
        <v>0</v>
      </c>
      <c r="AF342" s="18">
        <v>0</v>
      </c>
      <c r="AG342" s="64">
        <v>0</v>
      </c>
      <c r="AH342" s="18">
        <v>0</v>
      </c>
      <c r="AI342" s="64">
        <v>0</v>
      </c>
      <c r="AJ342" s="18">
        <v>0</v>
      </c>
      <c r="AK342" s="18">
        <v>150</v>
      </c>
      <c r="AL342" s="64">
        <v>149</v>
      </c>
      <c r="AM342" s="18">
        <v>3</v>
      </c>
      <c r="AN342" s="18">
        <v>3</v>
      </c>
      <c r="AO342" s="18">
        <v>0</v>
      </c>
      <c r="AP342" s="64">
        <v>0</v>
      </c>
      <c r="AQ342" s="64">
        <v>153</v>
      </c>
      <c r="AR342" s="11">
        <v>152</v>
      </c>
      <c r="AS342" s="17">
        <v>0</v>
      </c>
      <c r="AT342" s="490">
        <v>0</v>
      </c>
      <c r="AU342" s="64">
        <v>0</v>
      </c>
      <c r="AV342" s="18">
        <v>0</v>
      </c>
      <c r="AW342" s="64">
        <v>0</v>
      </c>
      <c r="AX342" s="18">
        <v>0</v>
      </c>
      <c r="AY342" s="17">
        <v>0</v>
      </c>
      <c r="AZ342" s="490">
        <v>0</v>
      </c>
      <c r="BA342" s="17">
        <v>0</v>
      </c>
      <c r="BB342" s="18">
        <v>0</v>
      </c>
      <c r="BC342" s="17">
        <v>0</v>
      </c>
      <c r="BD342" s="18">
        <v>0</v>
      </c>
      <c r="BE342" s="17">
        <v>0</v>
      </c>
      <c r="BF342" s="18">
        <v>0</v>
      </c>
      <c r="BG342" s="17">
        <v>0</v>
      </c>
      <c r="BH342" s="18">
        <v>0</v>
      </c>
      <c r="BI342" s="17">
        <v>0</v>
      </c>
      <c r="BJ342" s="18">
        <v>0</v>
      </c>
      <c r="BK342" s="17">
        <v>6629.3700000000063</v>
      </c>
      <c r="BL342" s="17">
        <v>6619.37</v>
      </c>
      <c r="BM342" s="17">
        <v>5403.8</v>
      </c>
      <c r="BN342" s="17">
        <v>5403.8</v>
      </c>
      <c r="BO342" s="18">
        <v>0</v>
      </c>
      <c r="BP342" s="18">
        <v>0</v>
      </c>
      <c r="BQ342" s="64">
        <v>12033.170000000006</v>
      </c>
      <c r="BR342" s="18">
        <v>12023.17</v>
      </c>
      <c r="BS342" s="729">
        <v>1.8395789698402447</v>
      </c>
      <c r="BT342" s="17">
        <v>0</v>
      </c>
      <c r="BU342" s="17">
        <v>0</v>
      </c>
      <c r="BV342" s="17">
        <v>0</v>
      </c>
      <c r="BW342" s="17">
        <v>0</v>
      </c>
      <c r="BX342" s="17">
        <v>0</v>
      </c>
      <c r="BY342" s="17">
        <v>0</v>
      </c>
      <c r="BZ342" s="17">
        <v>0</v>
      </c>
      <c r="CA342" s="17">
        <v>0</v>
      </c>
      <c r="CB342" s="17">
        <v>0</v>
      </c>
      <c r="CC342" s="17">
        <v>0</v>
      </c>
      <c r="CD342" s="17">
        <v>0</v>
      </c>
      <c r="CE342" s="17">
        <v>0</v>
      </c>
      <c r="CF342" s="17">
        <v>0</v>
      </c>
      <c r="CG342" s="17">
        <v>0</v>
      </c>
      <c r="CH342" s="17">
        <v>0</v>
      </c>
      <c r="CI342" s="17">
        <v>0</v>
      </c>
      <c r="CJ342" s="17">
        <v>0</v>
      </c>
      <c r="CK342" s="17">
        <v>0</v>
      </c>
      <c r="CL342" s="702">
        <v>7781819.6808000077</v>
      </c>
      <c r="CM342" s="702">
        <v>7770081.2807999998</v>
      </c>
      <c r="CN342" s="702">
        <v>6343196.5920000011</v>
      </c>
      <c r="CO342" s="702">
        <v>6343196.5920000011</v>
      </c>
      <c r="CP342" s="702">
        <v>0</v>
      </c>
      <c r="CQ342" s="702">
        <v>0</v>
      </c>
      <c r="CR342" s="704">
        <v>14125016.27280001</v>
      </c>
      <c r="CS342" s="703">
        <v>14113277.8728</v>
      </c>
      <c r="CT342" s="23" t="s">
        <v>56</v>
      </c>
      <c r="CU342" s="23" t="s">
        <v>56</v>
      </c>
      <c r="CV342" s="23" t="s">
        <v>56</v>
      </c>
      <c r="CW342" s="23" t="s">
        <v>56</v>
      </c>
      <c r="CX342" s="23" t="s">
        <v>56</v>
      </c>
      <c r="CY342" s="23" t="s">
        <v>56</v>
      </c>
      <c r="CZ342" s="23" t="s">
        <v>56</v>
      </c>
      <c r="DA342" s="23" t="s">
        <v>56</v>
      </c>
      <c r="DB342" s="728">
        <v>11818359.560000001</v>
      </c>
      <c r="DC342" s="10"/>
      <c r="DD342" s="692">
        <v>6.5412630810000003</v>
      </c>
      <c r="DE342" s="120"/>
      <c r="DF342" s="120"/>
      <c r="DG342" s="120"/>
      <c r="DH342" s="140"/>
      <c r="DI342" s="140"/>
      <c r="DJ342" s="140"/>
      <c r="DK342" s="140"/>
      <c r="DL342" s="548">
        <v>2</v>
      </c>
      <c r="DM342" s="548">
        <v>7</v>
      </c>
      <c r="DN342" s="203" t="s">
        <v>868</v>
      </c>
      <c r="DO342" s="700">
        <v>1942.0833333333301</v>
      </c>
      <c r="DP342" s="713" t="s">
        <v>56</v>
      </c>
      <c r="DQ342" s="548" t="s">
        <v>56</v>
      </c>
      <c r="DR342" s="673" t="s">
        <v>56</v>
      </c>
      <c r="DS342" s="203" t="s">
        <v>56</v>
      </c>
      <c r="DT342" s="1160" t="s">
        <v>56</v>
      </c>
      <c r="DU342" s="711">
        <v>170.86599442179818</v>
      </c>
      <c r="DV342" s="711">
        <v>-101.24846473188806</v>
      </c>
      <c r="DW342" s="711">
        <v>145.44051430479101</v>
      </c>
      <c r="DX342" s="711">
        <v>-82.324942892858985</v>
      </c>
      <c r="DY342" s="710">
        <v>2.253765286419227</v>
      </c>
      <c r="DZ342" s="710">
        <v>-1.3959225048248785</v>
      </c>
      <c r="EA342" s="710">
        <v>1.3842598722139701</v>
      </c>
      <c r="EB342" s="710">
        <v>-0.53478502295481434</v>
      </c>
      <c r="EC342" s="236"/>
      <c r="ED342" s="49"/>
      <c r="EE342" s="232"/>
      <c r="EF342" s="700">
        <v>150249</v>
      </c>
      <c r="EG342" s="712">
        <v>-112871.66666666666</v>
      </c>
      <c r="EH342" s="44"/>
    </row>
    <row r="343" spans="1:138" ht="41.25" customHeight="1" x14ac:dyDescent="0.25">
      <c r="A343" s="871" t="s">
        <v>49</v>
      </c>
      <c r="B343" s="656" t="s">
        <v>50</v>
      </c>
      <c r="C343" s="656" t="s">
        <v>51</v>
      </c>
      <c r="D343" s="691" t="s">
        <v>1232</v>
      </c>
      <c r="E343" s="656" t="s">
        <v>340</v>
      </c>
      <c r="F343" s="656" t="s">
        <v>1233</v>
      </c>
      <c r="G343" s="901" t="s">
        <v>340</v>
      </c>
      <c r="H343" s="897" t="s">
        <v>55</v>
      </c>
      <c r="I343" s="17" t="s">
        <v>860</v>
      </c>
      <c r="J343" s="64">
        <v>13.8</v>
      </c>
      <c r="K343" s="665">
        <v>7.5292248605019108</v>
      </c>
      <c r="L343" s="665">
        <v>20.197727230716001</v>
      </c>
      <c r="M343" s="64">
        <v>2326</v>
      </c>
      <c r="N343" s="726">
        <v>28050650.41</v>
      </c>
      <c r="O343" s="548" t="s">
        <v>863</v>
      </c>
      <c r="P343" s="909">
        <v>6.2863052010000002</v>
      </c>
      <c r="Q343" s="203" t="s">
        <v>57</v>
      </c>
      <c r="R343" s="205" t="s">
        <v>57</v>
      </c>
      <c r="S343" s="490">
        <v>0</v>
      </c>
      <c r="T343" s="18">
        <v>0</v>
      </c>
      <c r="U343" s="548">
        <v>0</v>
      </c>
      <c r="V343" s="18">
        <v>0</v>
      </c>
      <c r="W343" s="64">
        <v>0</v>
      </c>
      <c r="X343" s="18">
        <v>0</v>
      </c>
      <c r="Y343" s="18">
        <v>0</v>
      </c>
      <c r="Z343" s="18">
        <v>0</v>
      </c>
      <c r="AA343" s="18">
        <v>0</v>
      </c>
      <c r="AB343" s="18">
        <v>0</v>
      </c>
      <c r="AC343" s="18">
        <v>0</v>
      </c>
      <c r="AD343" s="18">
        <v>0</v>
      </c>
      <c r="AE343" s="18">
        <v>0</v>
      </c>
      <c r="AF343" s="18">
        <v>0</v>
      </c>
      <c r="AG343" s="64">
        <v>0</v>
      </c>
      <c r="AH343" s="18">
        <v>0</v>
      </c>
      <c r="AI343" s="64">
        <v>0</v>
      </c>
      <c r="AJ343" s="18">
        <v>0</v>
      </c>
      <c r="AK343" s="18">
        <v>109</v>
      </c>
      <c r="AL343" s="64">
        <v>109</v>
      </c>
      <c r="AM343" s="18">
        <v>0</v>
      </c>
      <c r="AN343" s="18" t="s">
        <v>58</v>
      </c>
      <c r="AO343" s="18">
        <v>0</v>
      </c>
      <c r="AP343" s="64">
        <v>0</v>
      </c>
      <c r="AQ343" s="64">
        <v>109</v>
      </c>
      <c r="AR343" s="11">
        <v>109</v>
      </c>
      <c r="AS343" s="17">
        <v>0</v>
      </c>
      <c r="AT343" s="490">
        <v>0</v>
      </c>
      <c r="AU343" s="64">
        <v>0</v>
      </c>
      <c r="AV343" s="18">
        <v>0</v>
      </c>
      <c r="AW343" s="64">
        <v>0</v>
      </c>
      <c r="AX343" s="18">
        <v>0</v>
      </c>
      <c r="AY343" s="17">
        <v>0</v>
      </c>
      <c r="AZ343" s="490">
        <v>0</v>
      </c>
      <c r="BA343" s="17">
        <v>0</v>
      </c>
      <c r="BB343" s="18">
        <v>0</v>
      </c>
      <c r="BC343" s="17">
        <v>0</v>
      </c>
      <c r="BD343" s="18">
        <v>0</v>
      </c>
      <c r="BE343" s="17">
        <v>0</v>
      </c>
      <c r="BF343" s="18">
        <v>0</v>
      </c>
      <c r="BG343" s="17">
        <v>0</v>
      </c>
      <c r="BH343" s="18">
        <v>0</v>
      </c>
      <c r="BI343" s="17">
        <v>0</v>
      </c>
      <c r="BJ343" s="18">
        <v>0</v>
      </c>
      <c r="BK343" s="17">
        <v>710.41000000000008</v>
      </c>
      <c r="BL343" s="17">
        <v>710.41000000000008</v>
      </c>
      <c r="BM343" s="17">
        <v>0</v>
      </c>
      <c r="BN343" s="17" t="s">
        <v>58</v>
      </c>
      <c r="BO343" s="18">
        <v>0</v>
      </c>
      <c r="BP343" s="18">
        <v>0</v>
      </c>
      <c r="BQ343" s="64">
        <v>710.41000000000008</v>
      </c>
      <c r="BR343" s="18">
        <v>710.41000000000008</v>
      </c>
      <c r="BS343" s="729">
        <v>0.11300914882194885</v>
      </c>
      <c r="BT343" s="17">
        <v>0</v>
      </c>
      <c r="BU343" s="17">
        <v>0</v>
      </c>
      <c r="BV343" s="17">
        <v>0</v>
      </c>
      <c r="BW343" s="17">
        <v>0</v>
      </c>
      <c r="BX343" s="17">
        <v>0</v>
      </c>
      <c r="BY343" s="17">
        <v>0</v>
      </c>
      <c r="BZ343" s="17">
        <v>0</v>
      </c>
      <c r="CA343" s="17">
        <v>0</v>
      </c>
      <c r="CB343" s="17">
        <v>0</v>
      </c>
      <c r="CC343" s="17">
        <v>0</v>
      </c>
      <c r="CD343" s="17">
        <v>0</v>
      </c>
      <c r="CE343" s="17">
        <v>0</v>
      </c>
      <c r="CF343" s="17">
        <v>0</v>
      </c>
      <c r="CG343" s="17">
        <v>0</v>
      </c>
      <c r="CH343" s="17">
        <v>0</v>
      </c>
      <c r="CI343" s="17">
        <v>0</v>
      </c>
      <c r="CJ343" s="17">
        <v>0</v>
      </c>
      <c r="CK343" s="17">
        <v>0</v>
      </c>
      <c r="CL343" s="702">
        <v>833907.67440000013</v>
      </c>
      <c r="CM343" s="702">
        <v>833907.67440000013</v>
      </c>
      <c r="CN343" s="702">
        <v>0</v>
      </c>
      <c r="CO343" s="702">
        <v>0</v>
      </c>
      <c r="CP343" s="702">
        <v>0</v>
      </c>
      <c r="CQ343" s="702">
        <v>0</v>
      </c>
      <c r="CR343" s="704">
        <v>833907.67440000013</v>
      </c>
      <c r="CS343" s="703">
        <v>833907.67440000013</v>
      </c>
      <c r="CT343" s="23" t="s">
        <v>56</v>
      </c>
      <c r="CU343" s="23" t="s">
        <v>56</v>
      </c>
      <c r="CV343" s="23" t="s">
        <v>56</v>
      </c>
      <c r="CW343" s="23" t="s">
        <v>56</v>
      </c>
      <c r="CX343" s="23" t="s">
        <v>56</v>
      </c>
      <c r="CY343" s="23" t="s">
        <v>56</v>
      </c>
      <c r="CZ343" s="23" t="s">
        <v>56</v>
      </c>
      <c r="DA343" s="23" t="s">
        <v>56</v>
      </c>
      <c r="DB343" s="728">
        <v>28050650.41</v>
      </c>
      <c r="DC343" s="10"/>
      <c r="DD343" s="692">
        <v>6.2863052010000002</v>
      </c>
      <c r="DE343" s="120"/>
      <c r="DF343" s="120"/>
      <c r="DG343" s="120"/>
      <c r="DH343" s="140"/>
      <c r="DI343" s="140"/>
      <c r="DJ343" s="140"/>
      <c r="DK343" s="140"/>
      <c r="DL343" s="548">
        <v>4</v>
      </c>
      <c r="DM343" s="548">
        <v>0</v>
      </c>
      <c r="DN343" s="203" t="s">
        <v>868</v>
      </c>
      <c r="DO343" s="700">
        <v>2299</v>
      </c>
      <c r="DP343" s="713" t="s">
        <v>56</v>
      </c>
      <c r="DQ343" s="548" t="s">
        <v>56</v>
      </c>
      <c r="DR343" s="673" t="s">
        <v>56</v>
      </c>
      <c r="DS343" s="203" t="s">
        <v>56</v>
      </c>
      <c r="DT343" s="1160" t="s">
        <v>56</v>
      </c>
      <c r="DU343" s="711">
        <v>5.17833840800348</v>
      </c>
      <c r="DV343" s="711">
        <v>68.620345228166883</v>
      </c>
      <c r="DW343" s="711">
        <v>5.20844627411324</v>
      </c>
      <c r="DX343" s="711">
        <v>65.28901621673019</v>
      </c>
      <c r="DY343" s="710">
        <v>9.2648977816441935E-2</v>
      </c>
      <c r="DZ343" s="710">
        <v>0.87810067136158287</v>
      </c>
      <c r="EA343" s="710">
        <v>9.2403860449464498E-2</v>
      </c>
      <c r="EB343" s="710">
        <v>0.87551575371038459</v>
      </c>
      <c r="EC343" s="236"/>
      <c r="ED343" s="49"/>
      <c r="EE343" s="232"/>
      <c r="EF343" s="700">
        <v>0</v>
      </c>
      <c r="EG343" s="712">
        <v>89402</v>
      </c>
      <c r="EH343" s="44"/>
    </row>
    <row r="344" spans="1:138" ht="41.25" customHeight="1" x14ac:dyDescent="0.25">
      <c r="A344" s="871" t="s">
        <v>49</v>
      </c>
      <c r="B344" s="656" t="s">
        <v>50</v>
      </c>
      <c r="C344" s="656" t="s">
        <v>51</v>
      </c>
      <c r="D344" s="691" t="s">
        <v>1232</v>
      </c>
      <c r="E344" s="656" t="s">
        <v>340</v>
      </c>
      <c r="F344" s="656" t="s">
        <v>1234</v>
      </c>
      <c r="G344" s="901" t="s">
        <v>1235</v>
      </c>
      <c r="H344" s="897" t="s">
        <v>55</v>
      </c>
      <c r="I344" s="17" t="s">
        <v>866</v>
      </c>
      <c r="J344" s="64">
        <v>13.8</v>
      </c>
      <c r="K344" s="665">
        <v>12.30968508939201</v>
      </c>
      <c r="L344" s="665">
        <v>75.41988620676301</v>
      </c>
      <c r="M344" s="64">
        <v>3571</v>
      </c>
      <c r="N344" s="726">
        <v>40400559.109999999</v>
      </c>
      <c r="O344" s="548" t="s">
        <v>863</v>
      </c>
      <c r="P344" s="909">
        <v>11.250016410000001</v>
      </c>
      <c r="Q344" s="203" t="s">
        <v>57</v>
      </c>
      <c r="R344" s="205" t="s">
        <v>57</v>
      </c>
      <c r="S344" s="490">
        <v>0</v>
      </c>
      <c r="T344" s="18">
        <v>0</v>
      </c>
      <c r="U344" s="548">
        <v>0</v>
      </c>
      <c r="V344" s="18">
        <v>0</v>
      </c>
      <c r="W344" s="64">
        <v>1</v>
      </c>
      <c r="X344" s="18">
        <v>1</v>
      </c>
      <c r="Y344" s="18">
        <v>0</v>
      </c>
      <c r="Z344" s="18">
        <v>0</v>
      </c>
      <c r="AA344" s="18">
        <v>0</v>
      </c>
      <c r="AB344" s="18">
        <v>0</v>
      </c>
      <c r="AC344" s="18">
        <v>0</v>
      </c>
      <c r="AD344" s="18">
        <v>0</v>
      </c>
      <c r="AE344" s="18">
        <v>0</v>
      </c>
      <c r="AF344" s="18">
        <v>0</v>
      </c>
      <c r="AG344" s="64">
        <v>0</v>
      </c>
      <c r="AH344" s="18">
        <v>0</v>
      </c>
      <c r="AI344" s="64">
        <v>0</v>
      </c>
      <c r="AJ344" s="18">
        <v>0</v>
      </c>
      <c r="AK344" s="18">
        <v>305</v>
      </c>
      <c r="AL344" s="64">
        <v>304</v>
      </c>
      <c r="AM344" s="18">
        <v>9</v>
      </c>
      <c r="AN344" s="18">
        <v>9</v>
      </c>
      <c r="AO344" s="18">
        <v>0</v>
      </c>
      <c r="AP344" s="64">
        <v>0</v>
      </c>
      <c r="AQ344" s="64">
        <v>315</v>
      </c>
      <c r="AR344" s="11">
        <v>314</v>
      </c>
      <c r="AS344" s="17">
        <v>0</v>
      </c>
      <c r="AT344" s="490">
        <v>0</v>
      </c>
      <c r="AU344" s="64">
        <v>0</v>
      </c>
      <c r="AV344" s="18">
        <v>0</v>
      </c>
      <c r="AW344" s="64">
        <v>7</v>
      </c>
      <c r="AX344" s="18">
        <v>7</v>
      </c>
      <c r="AY344" s="17">
        <v>0</v>
      </c>
      <c r="AZ344" s="490">
        <v>0</v>
      </c>
      <c r="BA344" s="17">
        <v>0</v>
      </c>
      <c r="BB344" s="18">
        <v>0</v>
      </c>
      <c r="BC344" s="17">
        <v>0</v>
      </c>
      <c r="BD344" s="18">
        <v>0</v>
      </c>
      <c r="BE344" s="17">
        <v>0</v>
      </c>
      <c r="BF344" s="18">
        <v>0</v>
      </c>
      <c r="BG344" s="17">
        <v>0</v>
      </c>
      <c r="BH344" s="18">
        <v>0</v>
      </c>
      <c r="BI344" s="17">
        <v>0</v>
      </c>
      <c r="BJ344" s="18">
        <v>0</v>
      </c>
      <c r="BK344" s="17">
        <v>5566.2430000000013</v>
      </c>
      <c r="BL344" s="17">
        <v>5558.6429999999973</v>
      </c>
      <c r="BM344" s="17">
        <v>106.68999999999998</v>
      </c>
      <c r="BN344" s="17">
        <v>106.69</v>
      </c>
      <c r="BO344" s="18">
        <v>0</v>
      </c>
      <c r="BP344" s="18">
        <v>0</v>
      </c>
      <c r="BQ344" s="64">
        <v>5679.9330000000009</v>
      </c>
      <c r="BR344" s="18">
        <v>5672.3329999999969</v>
      </c>
      <c r="BS344" s="729">
        <v>0.50488219687850222</v>
      </c>
      <c r="BT344" s="17">
        <v>0</v>
      </c>
      <c r="BU344" s="17">
        <v>0</v>
      </c>
      <c r="BV344" s="17">
        <v>0</v>
      </c>
      <c r="BW344" s="17">
        <v>0</v>
      </c>
      <c r="BX344" s="17">
        <v>0</v>
      </c>
      <c r="BY344" s="17">
        <v>0</v>
      </c>
      <c r="BZ344" s="17">
        <v>0</v>
      </c>
      <c r="CA344" s="17">
        <v>0</v>
      </c>
      <c r="CB344" s="17">
        <v>0</v>
      </c>
      <c r="CC344" s="17">
        <v>0</v>
      </c>
      <c r="CD344" s="17">
        <v>0</v>
      </c>
      <c r="CE344" s="17">
        <v>0</v>
      </c>
      <c r="CF344" s="17">
        <v>0</v>
      </c>
      <c r="CG344" s="17">
        <v>0</v>
      </c>
      <c r="CH344" s="17">
        <v>0</v>
      </c>
      <c r="CI344" s="17">
        <v>0</v>
      </c>
      <c r="CJ344" s="17">
        <v>0</v>
      </c>
      <c r="CK344" s="17">
        <v>0</v>
      </c>
      <c r="CL344" s="702">
        <v>6533878.683120002</v>
      </c>
      <c r="CM344" s="702">
        <v>6524957.499119997</v>
      </c>
      <c r="CN344" s="702">
        <v>125236.98959999999</v>
      </c>
      <c r="CO344" s="702">
        <v>125236.9896</v>
      </c>
      <c r="CP344" s="702">
        <v>0</v>
      </c>
      <c r="CQ344" s="702">
        <v>0</v>
      </c>
      <c r="CR344" s="704">
        <v>6659115.672720002</v>
      </c>
      <c r="CS344" s="703">
        <v>6650194.488719997</v>
      </c>
      <c r="CT344" s="23" t="s">
        <v>56</v>
      </c>
      <c r="CU344" s="23" t="s">
        <v>56</v>
      </c>
      <c r="CV344" s="23" t="s">
        <v>56</v>
      </c>
      <c r="CW344" s="23" t="s">
        <v>56</v>
      </c>
      <c r="CX344" s="23" t="s">
        <v>56</v>
      </c>
      <c r="CY344" s="23" t="s">
        <v>56</v>
      </c>
      <c r="CZ344" s="23" t="s">
        <v>56</v>
      </c>
      <c r="DA344" s="23" t="s">
        <v>56</v>
      </c>
      <c r="DB344" s="728">
        <v>40400559.109999999</v>
      </c>
      <c r="DC344" s="10"/>
      <c r="DD344" s="692">
        <v>11.250016410000001</v>
      </c>
      <c r="DE344" s="120"/>
      <c r="DF344" s="120"/>
      <c r="DG344" s="120"/>
      <c r="DH344" s="140"/>
      <c r="DI344" s="140"/>
      <c r="DJ344" s="140"/>
      <c r="DK344" s="140"/>
      <c r="DL344" s="548">
        <v>7</v>
      </c>
      <c r="DM344" s="548">
        <v>-4</v>
      </c>
      <c r="DN344" s="203" t="s">
        <v>55</v>
      </c>
      <c r="DO344" s="700" t="s">
        <v>56</v>
      </c>
      <c r="DP344" s="713" t="s">
        <v>56</v>
      </c>
      <c r="DQ344" s="548" t="s">
        <v>56</v>
      </c>
      <c r="DR344" s="673" t="s">
        <v>56</v>
      </c>
      <c r="DS344" s="203" t="s">
        <v>56</v>
      </c>
      <c r="DT344" s="1160" t="s">
        <v>56</v>
      </c>
      <c r="DU344" s="711">
        <v>100.03334981982619</v>
      </c>
      <c r="DV344" s="711">
        <v>205.70265300522874</v>
      </c>
      <c r="DW344" s="711">
        <v>40.821598748509501</v>
      </c>
      <c r="DX344" s="711">
        <v>146.66414580025685</v>
      </c>
      <c r="DY344" s="710">
        <v>0.53303186603546948</v>
      </c>
      <c r="DZ344" s="710">
        <v>1.7108473054475248</v>
      </c>
      <c r="EA344" s="710">
        <v>0.30011374356491999</v>
      </c>
      <c r="EB344" s="710">
        <v>1.587193759786746</v>
      </c>
      <c r="EC344" s="236"/>
      <c r="ED344" s="49"/>
      <c r="EE344" s="232"/>
      <c r="EF344" s="700">
        <v>680</v>
      </c>
      <c r="EG344" s="712">
        <v>269209.33333333331</v>
      </c>
      <c r="EH344" s="44"/>
    </row>
    <row r="345" spans="1:138" ht="41.25" customHeight="1" x14ac:dyDescent="0.25">
      <c r="A345" s="871" t="s">
        <v>49</v>
      </c>
      <c r="B345" s="656" t="s">
        <v>50</v>
      </c>
      <c r="C345" s="656" t="s">
        <v>51</v>
      </c>
      <c r="D345" s="691" t="s">
        <v>1232</v>
      </c>
      <c r="E345" s="656" t="s">
        <v>340</v>
      </c>
      <c r="F345" s="656" t="s">
        <v>1236</v>
      </c>
      <c r="G345" s="901" t="s">
        <v>1237</v>
      </c>
      <c r="H345" s="897" t="s">
        <v>55</v>
      </c>
      <c r="I345" s="17" t="s">
        <v>860</v>
      </c>
      <c r="J345" s="64">
        <v>13.8</v>
      </c>
      <c r="K345" s="665">
        <v>12.30968508939201</v>
      </c>
      <c r="L345" s="665">
        <v>17.300946933711003</v>
      </c>
      <c r="M345" s="64">
        <v>2917</v>
      </c>
      <c r="N345" s="726">
        <v>35790305.840000004</v>
      </c>
      <c r="O345" s="548" t="s">
        <v>863</v>
      </c>
      <c r="P345" s="909">
        <v>9.0350698329999997</v>
      </c>
      <c r="Q345" s="203" t="s">
        <v>57</v>
      </c>
      <c r="R345" s="205" t="s">
        <v>57</v>
      </c>
      <c r="S345" s="490">
        <v>0</v>
      </c>
      <c r="T345" s="18">
        <v>0</v>
      </c>
      <c r="U345" s="548">
        <v>0</v>
      </c>
      <c r="V345" s="18">
        <v>0</v>
      </c>
      <c r="W345" s="64">
        <v>0</v>
      </c>
      <c r="X345" s="18">
        <v>0</v>
      </c>
      <c r="Y345" s="18">
        <v>0</v>
      </c>
      <c r="Z345" s="18">
        <v>0</v>
      </c>
      <c r="AA345" s="18">
        <v>0</v>
      </c>
      <c r="AB345" s="18">
        <v>0</v>
      </c>
      <c r="AC345" s="18">
        <v>0</v>
      </c>
      <c r="AD345" s="18">
        <v>0</v>
      </c>
      <c r="AE345" s="18">
        <v>0</v>
      </c>
      <c r="AF345" s="18">
        <v>0</v>
      </c>
      <c r="AG345" s="64">
        <v>2</v>
      </c>
      <c r="AH345" s="18">
        <v>2</v>
      </c>
      <c r="AI345" s="64">
        <v>0</v>
      </c>
      <c r="AJ345" s="18">
        <v>0</v>
      </c>
      <c r="AK345" s="18">
        <v>149</v>
      </c>
      <c r="AL345" s="64">
        <v>148</v>
      </c>
      <c r="AM345" s="18">
        <v>2</v>
      </c>
      <c r="AN345" s="18">
        <v>2</v>
      </c>
      <c r="AO345" s="18">
        <v>0</v>
      </c>
      <c r="AP345" s="64">
        <v>0</v>
      </c>
      <c r="AQ345" s="64">
        <v>153</v>
      </c>
      <c r="AR345" s="11">
        <v>152</v>
      </c>
      <c r="AS345" s="17">
        <v>0</v>
      </c>
      <c r="AT345" s="490">
        <v>0</v>
      </c>
      <c r="AU345" s="64">
        <v>0</v>
      </c>
      <c r="AV345" s="18">
        <v>0</v>
      </c>
      <c r="AW345" s="64">
        <v>0</v>
      </c>
      <c r="AX345" s="18">
        <v>0</v>
      </c>
      <c r="AY345" s="17">
        <v>0</v>
      </c>
      <c r="AZ345" s="490">
        <v>0</v>
      </c>
      <c r="BA345" s="17">
        <v>0</v>
      </c>
      <c r="BB345" s="18">
        <v>0</v>
      </c>
      <c r="BC345" s="17">
        <v>0</v>
      </c>
      <c r="BD345" s="18">
        <v>0</v>
      </c>
      <c r="BE345" s="17">
        <v>0</v>
      </c>
      <c r="BF345" s="18">
        <v>0</v>
      </c>
      <c r="BG345" s="17">
        <v>1640</v>
      </c>
      <c r="BH345" s="18">
        <v>1640</v>
      </c>
      <c r="BI345" s="17">
        <v>0</v>
      </c>
      <c r="BJ345" s="18">
        <v>0</v>
      </c>
      <c r="BK345" s="17">
        <v>976.94499999999982</v>
      </c>
      <c r="BL345" s="17">
        <v>971.94500000000005</v>
      </c>
      <c r="BM345" s="17">
        <v>19.799999999999997</v>
      </c>
      <c r="BN345" s="17">
        <v>19.799999999999997</v>
      </c>
      <c r="BO345" s="18">
        <v>0</v>
      </c>
      <c r="BP345" s="18">
        <v>0</v>
      </c>
      <c r="BQ345" s="64">
        <v>2636.7449999999999</v>
      </c>
      <c r="BR345" s="18">
        <v>2631.7450000000003</v>
      </c>
      <c r="BS345" s="729">
        <v>0.29183449035108305</v>
      </c>
      <c r="BT345" s="17">
        <v>0</v>
      </c>
      <c r="BU345" s="17">
        <v>0</v>
      </c>
      <c r="BV345" s="17">
        <v>0</v>
      </c>
      <c r="BW345" s="17">
        <v>0</v>
      </c>
      <c r="BX345" s="17">
        <v>0</v>
      </c>
      <c r="BY345" s="17">
        <v>0</v>
      </c>
      <c r="BZ345" s="17">
        <v>0</v>
      </c>
      <c r="CA345" s="17">
        <v>0</v>
      </c>
      <c r="CB345" s="17">
        <v>0</v>
      </c>
      <c r="CC345" s="17">
        <v>0</v>
      </c>
      <c r="CD345" s="17">
        <v>0</v>
      </c>
      <c r="CE345" s="17">
        <v>0</v>
      </c>
      <c r="CF345" s="17">
        <v>0</v>
      </c>
      <c r="CG345" s="17">
        <v>0</v>
      </c>
      <c r="CH345" s="17">
        <v>8275046.3999999985</v>
      </c>
      <c r="CI345" s="17">
        <v>8275046.3999999985</v>
      </c>
      <c r="CJ345" s="17">
        <v>0</v>
      </c>
      <c r="CK345" s="17">
        <v>0</v>
      </c>
      <c r="CL345" s="702">
        <v>1146777.1188000001</v>
      </c>
      <c r="CM345" s="702">
        <v>1140907.9188000001</v>
      </c>
      <c r="CN345" s="702">
        <v>23242.031999999996</v>
      </c>
      <c r="CO345" s="702">
        <v>23242.031999999996</v>
      </c>
      <c r="CP345" s="702">
        <v>0</v>
      </c>
      <c r="CQ345" s="702">
        <v>0</v>
      </c>
      <c r="CR345" s="704">
        <v>9445065.5507999975</v>
      </c>
      <c r="CS345" s="703">
        <v>9439196.3507999983</v>
      </c>
      <c r="CT345" s="23" t="s">
        <v>56</v>
      </c>
      <c r="CU345" s="23" t="s">
        <v>56</v>
      </c>
      <c r="CV345" s="23" t="s">
        <v>56</v>
      </c>
      <c r="CW345" s="23" t="s">
        <v>56</v>
      </c>
      <c r="CX345" s="23" t="s">
        <v>56</v>
      </c>
      <c r="CY345" s="23" t="s">
        <v>56</v>
      </c>
      <c r="CZ345" s="23" t="s">
        <v>56</v>
      </c>
      <c r="DA345" s="23" t="s">
        <v>56</v>
      </c>
      <c r="DB345" s="728">
        <v>35790305.840000004</v>
      </c>
      <c r="DC345" s="10"/>
      <c r="DD345" s="692">
        <v>9.0350698329999997</v>
      </c>
      <c r="DE345" s="120"/>
      <c r="DF345" s="120"/>
      <c r="DG345" s="120"/>
      <c r="DH345" s="140"/>
      <c r="DI345" s="140"/>
      <c r="DJ345" s="140"/>
      <c r="DK345" s="140"/>
      <c r="DL345" s="548">
        <v>3</v>
      </c>
      <c r="DM345" s="548">
        <v>0</v>
      </c>
      <c r="DN345" s="203" t="s">
        <v>868</v>
      </c>
      <c r="DO345" s="700">
        <v>2888.8333333333298</v>
      </c>
      <c r="DP345" s="713" t="s">
        <v>56</v>
      </c>
      <c r="DQ345" s="548" t="s">
        <v>56</v>
      </c>
      <c r="DR345" s="673" t="s">
        <v>56</v>
      </c>
      <c r="DS345" s="203" t="s">
        <v>56</v>
      </c>
      <c r="DT345" s="1160" t="s">
        <v>56</v>
      </c>
      <c r="DU345" s="711">
        <v>70.738244966249439</v>
      </c>
      <c r="DV345" s="711">
        <v>-19.769362080127635</v>
      </c>
      <c r="DW345" s="711">
        <v>71.421913119924</v>
      </c>
      <c r="DX345" s="711">
        <v>-36.624137409775471</v>
      </c>
      <c r="DY345" s="710">
        <v>1.2593319102290443</v>
      </c>
      <c r="DZ345" s="710">
        <v>-0.41218278147452414</v>
      </c>
      <c r="EA345" s="710">
        <v>1.25948775090388</v>
      </c>
      <c r="EB345" s="710">
        <v>-0.42689104087677376</v>
      </c>
      <c r="EC345" s="236"/>
      <c r="ED345" s="49"/>
      <c r="EE345" s="232"/>
      <c r="EF345" s="700">
        <v>185085</v>
      </c>
      <c r="EG345" s="712">
        <v>-147748.66666666666</v>
      </c>
      <c r="EH345" s="44"/>
    </row>
    <row r="346" spans="1:138" ht="41.25" customHeight="1" x14ac:dyDescent="0.25">
      <c r="A346" s="871" t="s">
        <v>49</v>
      </c>
      <c r="B346" s="656" t="s">
        <v>50</v>
      </c>
      <c r="C346" s="656" t="s">
        <v>51</v>
      </c>
      <c r="D346" s="691" t="s">
        <v>1232</v>
      </c>
      <c r="E346" s="656" t="s">
        <v>340</v>
      </c>
      <c r="F346" s="656" t="s">
        <v>1238</v>
      </c>
      <c r="G346" s="901" t="s">
        <v>340</v>
      </c>
      <c r="H346" s="897" t="s">
        <v>55</v>
      </c>
      <c r="I346" s="17" t="s">
        <v>866</v>
      </c>
      <c r="J346" s="64">
        <v>13.8</v>
      </c>
      <c r="K346" s="665">
        <v>12.668219606558768</v>
      </c>
      <c r="L346" s="665">
        <v>32.710037810751004</v>
      </c>
      <c r="M346" s="64">
        <v>3114</v>
      </c>
      <c r="N346" s="726">
        <v>31054042.689999998</v>
      </c>
      <c r="O346" s="548" t="s">
        <v>863</v>
      </c>
      <c r="P346" s="909">
        <v>8.2781636289999998</v>
      </c>
      <c r="Q346" s="203" t="s">
        <v>57</v>
      </c>
      <c r="R346" s="205" t="s">
        <v>57</v>
      </c>
      <c r="S346" s="490">
        <v>0</v>
      </c>
      <c r="T346" s="18">
        <v>0</v>
      </c>
      <c r="U346" s="548">
        <v>0</v>
      </c>
      <c r="V346" s="18">
        <v>0</v>
      </c>
      <c r="W346" s="64">
        <v>0</v>
      </c>
      <c r="X346" s="18">
        <v>0</v>
      </c>
      <c r="Y346" s="18">
        <v>0</v>
      </c>
      <c r="Z346" s="18">
        <v>0</v>
      </c>
      <c r="AA346" s="18">
        <v>0</v>
      </c>
      <c r="AB346" s="18">
        <v>0</v>
      </c>
      <c r="AC346" s="18">
        <v>0</v>
      </c>
      <c r="AD346" s="18">
        <v>0</v>
      </c>
      <c r="AE346" s="18">
        <v>0</v>
      </c>
      <c r="AF346" s="18">
        <v>0</v>
      </c>
      <c r="AG346" s="64">
        <v>0</v>
      </c>
      <c r="AH346" s="18">
        <v>0</v>
      </c>
      <c r="AI346" s="64">
        <v>0</v>
      </c>
      <c r="AJ346" s="18">
        <v>0</v>
      </c>
      <c r="AK346" s="18">
        <v>220</v>
      </c>
      <c r="AL346" s="64">
        <v>220</v>
      </c>
      <c r="AM346" s="18">
        <v>3</v>
      </c>
      <c r="AN346" s="18">
        <v>3</v>
      </c>
      <c r="AO346" s="18">
        <v>0</v>
      </c>
      <c r="AP346" s="64">
        <v>0</v>
      </c>
      <c r="AQ346" s="64">
        <v>223</v>
      </c>
      <c r="AR346" s="11">
        <v>223</v>
      </c>
      <c r="AS346" s="17">
        <v>0</v>
      </c>
      <c r="AT346" s="490">
        <v>0</v>
      </c>
      <c r="AU346" s="64">
        <v>0</v>
      </c>
      <c r="AV346" s="18">
        <v>0</v>
      </c>
      <c r="AW346" s="64">
        <v>0</v>
      </c>
      <c r="AX346" s="18">
        <v>0</v>
      </c>
      <c r="AY346" s="17">
        <v>0</v>
      </c>
      <c r="AZ346" s="490">
        <v>0</v>
      </c>
      <c r="BA346" s="17">
        <v>0</v>
      </c>
      <c r="BB346" s="18">
        <v>0</v>
      </c>
      <c r="BC346" s="17">
        <v>0</v>
      </c>
      <c r="BD346" s="18">
        <v>0</v>
      </c>
      <c r="BE346" s="17">
        <v>0</v>
      </c>
      <c r="BF346" s="18">
        <v>0</v>
      </c>
      <c r="BG346" s="17">
        <v>0</v>
      </c>
      <c r="BH346" s="18">
        <v>0</v>
      </c>
      <c r="BI346" s="17">
        <v>0</v>
      </c>
      <c r="BJ346" s="18">
        <v>0</v>
      </c>
      <c r="BK346" s="17">
        <v>2082.4499999999985</v>
      </c>
      <c r="BL346" s="17">
        <v>2082.4499999999989</v>
      </c>
      <c r="BM346" s="17">
        <v>43.2</v>
      </c>
      <c r="BN346" s="17">
        <v>43.2</v>
      </c>
      <c r="BO346" s="18">
        <v>0</v>
      </c>
      <c r="BP346" s="18">
        <v>0</v>
      </c>
      <c r="BQ346" s="64">
        <v>2125.6499999999983</v>
      </c>
      <c r="BR346" s="18">
        <v>2125.6499999999987</v>
      </c>
      <c r="BS346" s="729">
        <v>0.25677796372053308</v>
      </c>
      <c r="BT346" s="17">
        <v>0</v>
      </c>
      <c r="BU346" s="17">
        <v>0</v>
      </c>
      <c r="BV346" s="17">
        <v>0</v>
      </c>
      <c r="BW346" s="17">
        <v>0</v>
      </c>
      <c r="BX346" s="17">
        <v>0</v>
      </c>
      <c r="BY346" s="17">
        <v>0</v>
      </c>
      <c r="BZ346" s="17">
        <v>0</v>
      </c>
      <c r="CA346" s="17">
        <v>0</v>
      </c>
      <c r="CB346" s="17">
        <v>0</v>
      </c>
      <c r="CC346" s="17">
        <v>0</v>
      </c>
      <c r="CD346" s="17">
        <v>0</v>
      </c>
      <c r="CE346" s="17">
        <v>0</v>
      </c>
      <c r="CF346" s="17">
        <v>0</v>
      </c>
      <c r="CG346" s="17">
        <v>0</v>
      </c>
      <c r="CH346" s="17">
        <v>0</v>
      </c>
      <c r="CI346" s="17">
        <v>0</v>
      </c>
      <c r="CJ346" s="17">
        <v>0</v>
      </c>
      <c r="CK346" s="17">
        <v>0</v>
      </c>
      <c r="CL346" s="702">
        <v>2444463.1079999981</v>
      </c>
      <c r="CM346" s="702">
        <v>2444463.1079999991</v>
      </c>
      <c r="CN346" s="702">
        <v>50709.888000000006</v>
      </c>
      <c r="CO346" s="702">
        <v>50709.888000000006</v>
      </c>
      <c r="CP346" s="702">
        <v>0</v>
      </c>
      <c r="CQ346" s="702">
        <v>0</v>
      </c>
      <c r="CR346" s="704">
        <v>2495172.9959999979</v>
      </c>
      <c r="CS346" s="703">
        <v>2495172.9959999989</v>
      </c>
      <c r="CT346" s="23" t="s">
        <v>56</v>
      </c>
      <c r="CU346" s="23" t="s">
        <v>56</v>
      </c>
      <c r="CV346" s="23" t="s">
        <v>56</v>
      </c>
      <c r="CW346" s="23" t="s">
        <v>56</v>
      </c>
      <c r="CX346" s="23" t="s">
        <v>56</v>
      </c>
      <c r="CY346" s="23" t="s">
        <v>56</v>
      </c>
      <c r="CZ346" s="23" t="s">
        <v>56</v>
      </c>
      <c r="DA346" s="23" t="s">
        <v>56</v>
      </c>
      <c r="DB346" s="728">
        <v>31054042.689999998</v>
      </c>
      <c r="DC346" s="10"/>
      <c r="DD346" s="692">
        <v>8.2781636289999998</v>
      </c>
      <c r="DE346" s="120"/>
      <c r="DF346" s="120"/>
      <c r="DG346" s="120"/>
      <c r="DH346" s="140"/>
      <c r="DI346" s="140"/>
      <c r="DJ346" s="140"/>
      <c r="DK346" s="140"/>
      <c r="DL346" s="548">
        <v>13</v>
      </c>
      <c r="DM346" s="548">
        <v>-9</v>
      </c>
      <c r="DN346" s="203" t="s">
        <v>55</v>
      </c>
      <c r="DO346" s="700" t="s">
        <v>56</v>
      </c>
      <c r="DP346" s="713" t="s">
        <v>56</v>
      </c>
      <c r="DQ346" s="548" t="s">
        <v>56</v>
      </c>
      <c r="DR346" s="673" t="s">
        <v>56</v>
      </c>
      <c r="DS346" s="203" t="s">
        <v>56</v>
      </c>
      <c r="DT346" s="1160" t="s">
        <v>56</v>
      </c>
      <c r="DU346" s="711">
        <v>43.511048580650503</v>
      </c>
      <c r="DV346" s="711">
        <v>47.417856081480842</v>
      </c>
      <c r="DW346" s="711">
        <v>41.2405030965067</v>
      </c>
      <c r="DX346" s="711">
        <v>29.877522454031507</v>
      </c>
      <c r="DY346" s="710">
        <v>0.25920715054208393</v>
      </c>
      <c r="DZ346" s="710">
        <v>0.75437047717582084</v>
      </c>
      <c r="EA346" s="710">
        <v>0.23271267512368901</v>
      </c>
      <c r="EB346" s="710">
        <v>0.76932776548297088</v>
      </c>
      <c r="EC346" s="236"/>
      <c r="ED346" s="49"/>
      <c r="EE346" s="232"/>
      <c r="EF346" s="700">
        <v>25661</v>
      </c>
      <c r="EG346" s="712">
        <v>-2613.6666666666679</v>
      </c>
      <c r="EH346" s="44"/>
    </row>
    <row r="347" spans="1:138" ht="41.25" customHeight="1" x14ac:dyDescent="0.25">
      <c r="A347" s="871" t="s">
        <v>49</v>
      </c>
      <c r="B347" s="656" t="s">
        <v>50</v>
      </c>
      <c r="C347" s="656" t="s">
        <v>51</v>
      </c>
      <c r="D347" s="691" t="s">
        <v>1232</v>
      </c>
      <c r="E347" s="656" t="s">
        <v>340</v>
      </c>
      <c r="F347" s="656" t="s">
        <v>1239</v>
      </c>
      <c r="G347" s="901" t="s">
        <v>1237</v>
      </c>
      <c r="H347" s="897" t="s">
        <v>55</v>
      </c>
      <c r="I347" s="17" t="s">
        <v>866</v>
      </c>
      <c r="J347" s="64">
        <v>13.8</v>
      </c>
      <c r="K347" s="665">
        <v>12.30968508939201</v>
      </c>
      <c r="L347" s="665">
        <v>23.629734799335001</v>
      </c>
      <c r="M347" s="64">
        <v>995</v>
      </c>
      <c r="N347" s="726">
        <v>18918194.060000002</v>
      </c>
      <c r="O347" s="548" t="s">
        <v>863</v>
      </c>
      <c r="P347" s="909">
        <v>4.3900559780000004</v>
      </c>
      <c r="Q347" s="203" t="s">
        <v>57</v>
      </c>
      <c r="R347" s="205" t="s">
        <v>57</v>
      </c>
      <c r="S347" s="490">
        <v>0</v>
      </c>
      <c r="T347" s="18">
        <v>0</v>
      </c>
      <c r="U347" s="548">
        <v>0</v>
      </c>
      <c r="V347" s="18">
        <v>0</v>
      </c>
      <c r="W347" s="64">
        <v>0</v>
      </c>
      <c r="X347" s="18">
        <v>0</v>
      </c>
      <c r="Y347" s="18">
        <v>0</v>
      </c>
      <c r="Z347" s="18">
        <v>0</v>
      </c>
      <c r="AA347" s="18">
        <v>0</v>
      </c>
      <c r="AB347" s="18">
        <v>0</v>
      </c>
      <c r="AC347" s="18">
        <v>0</v>
      </c>
      <c r="AD347" s="18">
        <v>0</v>
      </c>
      <c r="AE347" s="18">
        <v>0</v>
      </c>
      <c r="AF347" s="18">
        <v>0</v>
      </c>
      <c r="AG347" s="64">
        <v>0</v>
      </c>
      <c r="AH347" s="18">
        <v>0</v>
      </c>
      <c r="AI347" s="64">
        <v>0</v>
      </c>
      <c r="AJ347" s="18">
        <v>0</v>
      </c>
      <c r="AK347" s="18">
        <v>86</v>
      </c>
      <c r="AL347" s="64">
        <v>86</v>
      </c>
      <c r="AM347" s="18">
        <v>5</v>
      </c>
      <c r="AN347" s="18">
        <v>5</v>
      </c>
      <c r="AO347" s="18">
        <v>0</v>
      </c>
      <c r="AP347" s="64">
        <v>0</v>
      </c>
      <c r="AQ347" s="64">
        <v>91</v>
      </c>
      <c r="AR347" s="11">
        <v>91</v>
      </c>
      <c r="AS347" s="17">
        <v>0</v>
      </c>
      <c r="AT347" s="490">
        <v>0</v>
      </c>
      <c r="AU347" s="64">
        <v>0</v>
      </c>
      <c r="AV347" s="18">
        <v>0</v>
      </c>
      <c r="AW347" s="64">
        <v>0</v>
      </c>
      <c r="AX347" s="18">
        <v>0</v>
      </c>
      <c r="AY347" s="17">
        <v>0</v>
      </c>
      <c r="AZ347" s="490">
        <v>0</v>
      </c>
      <c r="BA347" s="17">
        <v>0</v>
      </c>
      <c r="BB347" s="18">
        <v>0</v>
      </c>
      <c r="BC347" s="17">
        <v>0</v>
      </c>
      <c r="BD347" s="18">
        <v>0</v>
      </c>
      <c r="BE347" s="17">
        <v>0</v>
      </c>
      <c r="BF347" s="18">
        <v>0</v>
      </c>
      <c r="BG347" s="17">
        <v>0</v>
      </c>
      <c r="BH347" s="18">
        <v>0</v>
      </c>
      <c r="BI347" s="17">
        <v>0</v>
      </c>
      <c r="BJ347" s="18">
        <v>0</v>
      </c>
      <c r="BK347" s="17">
        <v>1028.4000000000001</v>
      </c>
      <c r="BL347" s="17">
        <v>1028.4000000000001</v>
      </c>
      <c r="BM347" s="17">
        <v>57.199999999999996</v>
      </c>
      <c r="BN347" s="17">
        <v>57.2</v>
      </c>
      <c r="BO347" s="18">
        <v>0</v>
      </c>
      <c r="BP347" s="18">
        <v>0</v>
      </c>
      <c r="BQ347" s="64">
        <v>1085.6000000000001</v>
      </c>
      <c r="BR347" s="18">
        <v>1085.6000000000001</v>
      </c>
      <c r="BS347" s="729">
        <v>0.24728614064155335</v>
      </c>
      <c r="BT347" s="17">
        <v>0</v>
      </c>
      <c r="BU347" s="17">
        <v>0</v>
      </c>
      <c r="BV347" s="17">
        <v>0</v>
      </c>
      <c r="BW347" s="17">
        <v>0</v>
      </c>
      <c r="BX347" s="17">
        <v>0</v>
      </c>
      <c r="BY347" s="17">
        <v>0</v>
      </c>
      <c r="BZ347" s="17">
        <v>0</v>
      </c>
      <c r="CA347" s="17">
        <v>0</v>
      </c>
      <c r="CB347" s="17">
        <v>0</v>
      </c>
      <c r="CC347" s="17">
        <v>0</v>
      </c>
      <c r="CD347" s="17">
        <v>0</v>
      </c>
      <c r="CE347" s="17">
        <v>0</v>
      </c>
      <c r="CF347" s="17">
        <v>0</v>
      </c>
      <c r="CG347" s="17">
        <v>0</v>
      </c>
      <c r="CH347" s="17">
        <v>0</v>
      </c>
      <c r="CI347" s="17">
        <v>0</v>
      </c>
      <c r="CJ347" s="17">
        <v>0</v>
      </c>
      <c r="CK347" s="17">
        <v>0</v>
      </c>
      <c r="CL347" s="702">
        <v>1207177.0560000003</v>
      </c>
      <c r="CM347" s="702">
        <v>1207177.0560000003</v>
      </c>
      <c r="CN347" s="702">
        <v>67143.648000000001</v>
      </c>
      <c r="CO347" s="702">
        <v>67143.648000000001</v>
      </c>
      <c r="CP347" s="702">
        <v>0</v>
      </c>
      <c r="CQ347" s="702">
        <v>0</v>
      </c>
      <c r="CR347" s="704">
        <v>1274320.7040000004</v>
      </c>
      <c r="CS347" s="703">
        <v>1274320.7040000004</v>
      </c>
      <c r="CT347" s="23" t="s">
        <v>56</v>
      </c>
      <c r="CU347" s="23" t="s">
        <v>56</v>
      </c>
      <c r="CV347" s="23" t="s">
        <v>56</v>
      </c>
      <c r="CW347" s="23" t="s">
        <v>56</v>
      </c>
      <c r="CX347" s="23" t="s">
        <v>56</v>
      </c>
      <c r="CY347" s="23" t="s">
        <v>56</v>
      </c>
      <c r="CZ347" s="23" t="s">
        <v>56</v>
      </c>
      <c r="DA347" s="23" t="s">
        <v>56</v>
      </c>
      <c r="DB347" s="728">
        <v>18918194.060000002</v>
      </c>
      <c r="DC347" s="10"/>
      <c r="DD347" s="692">
        <v>4.3900559780000004</v>
      </c>
      <c r="DE347" s="120"/>
      <c r="DF347" s="120"/>
      <c r="DG347" s="120"/>
      <c r="DH347" s="140"/>
      <c r="DI347" s="140"/>
      <c r="DJ347" s="140"/>
      <c r="DK347" s="140"/>
      <c r="DL347" s="548">
        <v>0</v>
      </c>
      <c r="DM347" s="548">
        <v>5</v>
      </c>
      <c r="DN347" s="203" t="s">
        <v>868</v>
      </c>
      <c r="DO347" s="700">
        <v>983.75</v>
      </c>
      <c r="DP347" s="713" t="s">
        <v>56</v>
      </c>
      <c r="DQ347" s="548" t="s">
        <v>56</v>
      </c>
      <c r="DR347" s="673" t="s">
        <v>56</v>
      </c>
      <c r="DS347" s="203" t="s">
        <v>56</v>
      </c>
      <c r="DT347" s="1160" t="s">
        <v>56</v>
      </c>
      <c r="DU347" s="711">
        <v>239.7194409148666</v>
      </c>
      <c r="DV347" s="711">
        <v>-143.22120478942355</v>
      </c>
      <c r="DW347" s="711">
        <v>136.294166008476</v>
      </c>
      <c r="DX347" s="711">
        <v>-47.626275854048529</v>
      </c>
      <c r="DY347" s="710">
        <v>2.1987293519695044</v>
      </c>
      <c r="DZ347" s="710">
        <v>-1.3879554231279059</v>
      </c>
      <c r="EA347" s="710">
        <v>1.55202721282097</v>
      </c>
      <c r="EB347" s="710">
        <v>-0.74521608120630567</v>
      </c>
      <c r="EC347" s="236"/>
      <c r="ED347" s="49"/>
      <c r="EE347" s="232"/>
      <c r="EF347" s="700">
        <v>86052</v>
      </c>
      <c r="EG347" s="712">
        <v>-69525.333333333328</v>
      </c>
      <c r="EH347" s="44"/>
    </row>
    <row r="348" spans="1:138" ht="41.25" customHeight="1" x14ac:dyDescent="0.25">
      <c r="A348" s="871" t="s">
        <v>49</v>
      </c>
      <c r="B348" s="656" t="s">
        <v>50</v>
      </c>
      <c r="C348" s="656" t="s">
        <v>51</v>
      </c>
      <c r="D348" s="691" t="s">
        <v>1240</v>
      </c>
      <c r="E348" s="656" t="s">
        <v>340</v>
      </c>
      <c r="F348" s="656" t="s">
        <v>1241</v>
      </c>
      <c r="G348" s="901" t="s">
        <v>340</v>
      </c>
      <c r="H348" s="897" t="s">
        <v>55</v>
      </c>
      <c r="I348" s="17" t="s">
        <v>866</v>
      </c>
      <c r="J348" s="64">
        <v>13.8</v>
      </c>
      <c r="K348" s="665">
        <v>12.668219606558768</v>
      </c>
      <c r="L348" s="665">
        <v>13.455871184133001</v>
      </c>
      <c r="M348" s="64">
        <v>773</v>
      </c>
      <c r="N348" s="726">
        <v>42107087.840000004</v>
      </c>
      <c r="O348" s="548" t="s">
        <v>863</v>
      </c>
      <c r="P348" s="909">
        <v>8.9314931949999998</v>
      </c>
      <c r="Q348" s="203" t="s">
        <v>57</v>
      </c>
      <c r="R348" s="205" t="s">
        <v>57</v>
      </c>
      <c r="S348" s="490">
        <v>0</v>
      </c>
      <c r="T348" s="18">
        <v>0</v>
      </c>
      <c r="U348" s="548">
        <v>0</v>
      </c>
      <c r="V348" s="18">
        <v>0</v>
      </c>
      <c r="W348" s="64">
        <v>0</v>
      </c>
      <c r="X348" s="18">
        <v>0</v>
      </c>
      <c r="Y348" s="18">
        <v>0</v>
      </c>
      <c r="Z348" s="18">
        <v>0</v>
      </c>
      <c r="AA348" s="18">
        <v>0</v>
      </c>
      <c r="AB348" s="18">
        <v>0</v>
      </c>
      <c r="AC348" s="18">
        <v>0</v>
      </c>
      <c r="AD348" s="18">
        <v>0</v>
      </c>
      <c r="AE348" s="18">
        <v>0</v>
      </c>
      <c r="AF348" s="18">
        <v>0</v>
      </c>
      <c r="AG348" s="64">
        <v>1</v>
      </c>
      <c r="AH348" s="18">
        <v>1</v>
      </c>
      <c r="AI348" s="64">
        <v>0</v>
      </c>
      <c r="AJ348" s="18">
        <v>0</v>
      </c>
      <c r="AK348" s="18">
        <v>55</v>
      </c>
      <c r="AL348" s="64">
        <v>55</v>
      </c>
      <c r="AM348" s="18">
        <v>0</v>
      </c>
      <c r="AN348" s="18" t="s">
        <v>58</v>
      </c>
      <c r="AO348" s="18">
        <v>0</v>
      </c>
      <c r="AP348" s="64">
        <v>0</v>
      </c>
      <c r="AQ348" s="64">
        <v>56</v>
      </c>
      <c r="AR348" s="11">
        <v>56</v>
      </c>
      <c r="AS348" s="17">
        <v>0</v>
      </c>
      <c r="AT348" s="490">
        <v>0</v>
      </c>
      <c r="AU348" s="64">
        <v>0</v>
      </c>
      <c r="AV348" s="18">
        <v>0</v>
      </c>
      <c r="AW348" s="64">
        <v>0</v>
      </c>
      <c r="AX348" s="18">
        <v>0</v>
      </c>
      <c r="AY348" s="17">
        <v>0</v>
      </c>
      <c r="AZ348" s="490">
        <v>0</v>
      </c>
      <c r="BA348" s="17">
        <v>0</v>
      </c>
      <c r="BB348" s="18">
        <v>0</v>
      </c>
      <c r="BC348" s="17">
        <v>0</v>
      </c>
      <c r="BD348" s="18">
        <v>0</v>
      </c>
      <c r="BE348" s="17">
        <v>0</v>
      </c>
      <c r="BF348" s="18">
        <v>0</v>
      </c>
      <c r="BG348" s="17">
        <v>1.2</v>
      </c>
      <c r="BH348" s="18">
        <v>1.2</v>
      </c>
      <c r="BI348" s="17">
        <v>0</v>
      </c>
      <c r="BJ348" s="18">
        <v>0</v>
      </c>
      <c r="BK348" s="17">
        <v>1389.2899999999997</v>
      </c>
      <c r="BL348" s="17">
        <v>1389.29</v>
      </c>
      <c r="BM348" s="17">
        <v>0</v>
      </c>
      <c r="BN348" s="17" t="s">
        <v>58</v>
      </c>
      <c r="BO348" s="18">
        <v>0</v>
      </c>
      <c r="BP348" s="18">
        <v>0</v>
      </c>
      <c r="BQ348" s="64">
        <v>1390.4899999999998</v>
      </c>
      <c r="BR348" s="18">
        <v>1390.49</v>
      </c>
      <c r="BS348" s="729">
        <v>0.15568393432560856</v>
      </c>
      <c r="BT348" s="17">
        <v>0</v>
      </c>
      <c r="BU348" s="17">
        <v>0</v>
      </c>
      <c r="BV348" s="17">
        <v>0</v>
      </c>
      <c r="BW348" s="17">
        <v>0</v>
      </c>
      <c r="BX348" s="17">
        <v>0</v>
      </c>
      <c r="BY348" s="17">
        <v>0</v>
      </c>
      <c r="BZ348" s="17">
        <v>0</v>
      </c>
      <c r="CA348" s="17">
        <v>0</v>
      </c>
      <c r="CB348" s="17">
        <v>0</v>
      </c>
      <c r="CC348" s="17">
        <v>0</v>
      </c>
      <c r="CD348" s="17">
        <v>0</v>
      </c>
      <c r="CE348" s="17">
        <v>0</v>
      </c>
      <c r="CF348" s="17">
        <v>0</v>
      </c>
      <c r="CG348" s="17">
        <v>0</v>
      </c>
      <c r="CH348" s="17">
        <v>6054.9119999999994</v>
      </c>
      <c r="CI348" s="17">
        <v>6054.9119999999994</v>
      </c>
      <c r="CJ348" s="17">
        <v>0</v>
      </c>
      <c r="CK348" s="17">
        <v>0</v>
      </c>
      <c r="CL348" s="702">
        <v>1630804.1735999999</v>
      </c>
      <c r="CM348" s="702">
        <v>1630804.1736000001</v>
      </c>
      <c r="CN348" s="702">
        <v>0</v>
      </c>
      <c r="CO348" s="702">
        <v>0</v>
      </c>
      <c r="CP348" s="702">
        <v>0</v>
      </c>
      <c r="CQ348" s="702">
        <v>0</v>
      </c>
      <c r="CR348" s="704">
        <v>1636859.0855999999</v>
      </c>
      <c r="CS348" s="703">
        <v>1636859.0856000001</v>
      </c>
      <c r="CT348" s="23" t="s">
        <v>56</v>
      </c>
      <c r="CU348" s="23" t="s">
        <v>56</v>
      </c>
      <c r="CV348" s="23" t="s">
        <v>56</v>
      </c>
      <c r="CW348" s="23" t="s">
        <v>56</v>
      </c>
      <c r="CX348" s="23" t="s">
        <v>56</v>
      </c>
      <c r="CY348" s="23" t="s">
        <v>56</v>
      </c>
      <c r="CZ348" s="23" t="s">
        <v>56</v>
      </c>
      <c r="DA348" s="23" t="s">
        <v>56</v>
      </c>
      <c r="DB348" s="728">
        <v>42107087.840000004</v>
      </c>
      <c r="DC348" s="10"/>
      <c r="DD348" s="692">
        <v>8.9314931949999998</v>
      </c>
      <c r="DE348" s="120"/>
      <c r="DF348" s="120"/>
      <c r="DG348" s="120"/>
      <c r="DH348" s="140"/>
      <c r="DI348" s="140"/>
      <c r="DJ348" s="140"/>
      <c r="DK348" s="140"/>
      <c r="DL348" s="548" t="s">
        <v>56</v>
      </c>
      <c r="DM348" s="548" t="s">
        <v>56</v>
      </c>
      <c r="DN348" s="203" t="s">
        <v>868</v>
      </c>
      <c r="DO348" s="700">
        <v>778.83333333333303</v>
      </c>
      <c r="DP348" s="713" t="s">
        <v>56</v>
      </c>
      <c r="DQ348" s="548" t="s">
        <v>56</v>
      </c>
      <c r="DR348" s="673" t="s">
        <v>56</v>
      </c>
      <c r="DS348" s="203" t="s">
        <v>56</v>
      </c>
      <c r="DT348" s="1160" t="s">
        <v>56</v>
      </c>
      <c r="DU348" s="711">
        <v>7.5459019901562199</v>
      </c>
      <c r="DV348" s="711">
        <v>11.819105219616006</v>
      </c>
      <c r="DW348" s="711">
        <v>7.5832093268840097</v>
      </c>
      <c r="DX348" s="711">
        <v>11.777521962759216</v>
      </c>
      <c r="DY348" s="710">
        <v>7.9606248662529452E-2</v>
      </c>
      <c r="DZ348" s="710">
        <v>2.4396994725344484E-2</v>
      </c>
      <c r="EA348" s="710">
        <v>7.9533699490271503E-2</v>
      </c>
      <c r="EB348" s="710">
        <v>2.4423285345676227E-2</v>
      </c>
      <c r="EC348" s="236"/>
      <c r="ED348" s="49"/>
      <c r="EE348" s="232"/>
      <c r="EF348" s="700">
        <v>0</v>
      </c>
      <c r="EG348" s="712">
        <v>7093</v>
      </c>
      <c r="EH348" s="44"/>
    </row>
    <row r="349" spans="1:138" ht="41.25" customHeight="1" x14ac:dyDescent="0.25">
      <c r="A349" s="871" t="s">
        <v>49</v>
      </c>
      <c r="B349" s="656" t="s">
        <v>50</v>
      </c>
      <c r="C349" s="656" t="s">
        <v>51</v>
      </c>
      <c r="D349" s="691" t="s">
        <v>1240</v>
      </c>
      <c r="E349" s="656" t="s">
        <v>340</v>
      </c>
      <c r="F349" s="656" t="s">
        <v>1242</v>
      </c>
      <c r="G349" s="901" t="s">
        <v>340</v>
      </c>
      <c r="H349" s="897" t="s">
        <v>55</v>
      </c>
      <c r="I349" s="17" t="s">
        <v>860</v>
      </c>
      <c r="J349" s="64">
        <v>13.8</v>
      </c>
      <c r="K349" s="665">
        <v>12.30968508939201</v>
      </c>
      <c r="L349" s="665">
        <v>7.0615530156150008</v>
      </c>
      <c r="M349" s="64">
        <v>308</v>
      </c>
      <c r="N349" s="726">
        <v>41862338.009999998</v>
      </c>
      <c r="O349" s="548" t="s">
        <v>863</v>
      </c>
      <c r="P349" s="909">
        <v>9.9353898429999994</v>
      </c>
      <c r="Q349" s="203" t="s">
        <v>57</v>
      </c>
      <c r="R349" s="205" t="s">
        <v>57</v>
      </c>
      <c r="S349" s="490">
        <v>0</v>
      </c>
      <c r="T349" s="18">
        <v>0</v>
      </c>
      <c r="U349" s="548">
        <v>0</v>
      </c>
      <c r="V349" s="18">
        <v>0</v>
      </c>
      <c r="W349" s="64">
        <v>0</v>
      </c>
      <c r="X349" s="18">
        <v>0</v>
      </c>
      <c r="Y349" s="18">
        <v>0</v>
      </c>
      <c r="Z349" s="18">
        <v>0</v>
      </c>
      <c r="AA349" s="18">
        <v>0</v>
      </c>
      <c r="AB349" s="18">
        <v>0</v>
      </c>
      <c r="AC349" s="18">
        <v>0</v>
      </c>
      <c r="AD349" s="18">
        <v>0</v>
      </c>
      <c r="AE349" s="18">
        <v>0</v>
      </c>
      <c r="AF349" s="18">
        <v>0</v>
      </c>
      <c r="AG349" s="64">
        <v>0</v>
      </c>
      <c r="AH349" s="18">
        <v>0</v>
      </c>
      <c r="AI349" s="64">
        <v>0</v>
      </c>
      <c r="AJ349" s="18">
        <v>0</v>
      </c>
      <c r="AK349" s="18">
        <v>32</v>
      </c>
      <c r="AL349" s="64">
        <v>32</v>
      </c>
      <c r="AM349" s="18">
        <v>0</v>
      </c>
      <c r="AN349" s="18" t="s">
        <v>58</v>
      </c>
      <c r="AO349" s="18">
        <v>0</v>
      </c>
      <c r="AP349" s="64">
        <v>0</v>
      </c>
      <c r="AQ349" s="64">
        <v>32</v>
      </c>
      <c r="AR349" s="11">
        <v>32</v>
      </c>
      <c r="AS349" s="17">
        <v>0</v>
      </c>
      <c r="AT349" s="490">
        <v>0</v>
      </c>
      <c r="AU349" s="64">
        <v>0</v>
      </c>
      <c r="AV349" s="18">
        <v>0</v>
      </c>
      <c r="AW349" s="64">
        <v>0</v>
      </c>
      <c r="AX349" s="18">
        <v>0</v>
      </c>
      <c r="AY349" s="17">
        <v>0</v>
      </c>
      <c r="AZ349" s="490">
        <v>0</v>
      </c>
      <c r="BA349" s="17">
        <v>0</v>
      </c>
      <c r="BB349" s="18">
        <v>0</v>
      </c>
      <c r="BC349" s="17">
        <v>0</v>
      </c>
      <c r="BD349" s="18">
        <v>0</v>
      </c>
      <c r="BE349" s="17">
        <v>0</v>
      </c>
      <c r="BF349" s="18">
        <v>0</v>
      </c>
      <c r="BG349" s="17">
        <v>0</v>
      </c>
      <c r="BH349" s="18">
        <v>0</v>
      </c>
      <c r="BI349" s="17">
        <v>0</v>
      </c>
      <c r="BJ349" s="18">
        <v>0</v>
      </c>
      <c r="BK349" s="17">
        <v>266.30600000000004</v>
      </c>
      <c r="BL349" s="17">
        <v>266.30600000000004</v>
      </c>
      <c r="BM349" s="17">
        <v>0</v>
      </c>
      <c r="BN349" s="17" t="s">
        <v>58</v>
      </c>
      <c r="BO349" s="18">
        <v>0</v>
      </c>
      <c r="BP349" s="18">
        <v>0</v>
      </c>
      <c r="BQ349" s="64">
        <v>266.30600000000004</v>
      </c>
      <c r="BR349" s="18">
        <v>266.30600000000004</v>
      </c>
      <c r="BS349" s="729">
        <v>2.6803779641080366E-2</v>
      </c>
      <c r="BT349" s="17">
        <v>0</v>
      </c>
      <c r="BU349" s="17">
        <v>0</v>
      </c>
      <c r="BV349" s="17">
        <v>0</v>
      </c>
      <c r="BW349" s="17">
        <v>0</v>
      </c>
      <c r="BX349" s="17">
        <v>0</v>
      </c>
      <c r="BY349" s="17">
        <v>0</v>
      </c>
      <c r="BZ349" s="17">
        <v>0</v>
      </c>
      <c r="CA349" s="17">
        <v>0</v>
      </c>
      <c r="CB349" s="17">
        <v>0</v>
      </c>
      <c r="CC349" s="17">
        <v>0</v>
      </c>
      <c r="CD349" s="17">
        <v>0</v>
      </c>
      <c r="CE349" s="17">
        <v>0</v>
      </c>
      <c r="CF349" s="17">
        <v>0</v>
      </c>
      <c r="CG349" s="17">
        <v>0</v>
      </c>
      <c r="CH349" s="17">
        <v>0</v>
      </c>
      <c r="CI349" s="17">
        <v>0</v>
      </c>
      <c r="CJ349" s="17">
        <v>0</v>
      </c>
      <c r="CK349" s="17">
        <v>0</v>
      </c>
      <c r="CL349" s="702">
        <v>312600.63504000008</v>
      </c>
      <c r="CM349" s="702">
        <v>312600.63504000008</v>
      </c>
      <c r="CN349" s="702">
        <v>0</v>
      </c>
      <c r="CO349" s="702">
        <v>0</v>
      </c>
      <c r="CP349" s="702">
        <v>0</v>
      </c>
      <c r="CQ349" s="702">
        <v>0</v>
      </c>
      <c r="CR349" s="704">
        <v>312600.63504000008</v>
      </c>
      <c r="CS349" s="703">
        <v>312600.63504000008</v>
      </c>
      <c r="CT349" s="23" t="s">
        <v>56</v>
      </c>
      <c r="CU349" s="23" t="s">
        <v>56</v>
      </c>
      <c r="CV349" s="23" t="s">
        <v>56</v>
      </c>
      <c r="CW349" s="23" t="s">
        <v>56</v>
      </c>
      <c r="CX349" s="23" t="s">
        <v>56</v>
      </c>
      <c r="CY349" s="23" t="s">
        <v>56</v>
      </c>
      <c r="CZ349" s="23" t="s">
        <v>56</v>
      </c>
      <c r="DA349" s="23" t="s">
        <v>56</v>
      </c>
      <c r="DB349" s="728">
        <v>41862338.009999998</v>
      </c>
      <c r="DC349" s="10"/>
      <c r="DD349" s="692">
        <v>9.9353898429999994</v>
      </c>
      <c r="DE349" s="120"/>
      <c r="DF349" s="120"/>
      <c r="DG349" s="120"/>
      <c r="DH349" s="140"/>
      <c r="DI349" s="140"/>
      <c r="DJ349" s="140"/>
      <c r="DK349" s="140"/>
      <c r="DL349" s="548" t="s">
        <v>56</v>
      </c>
      <c r="DM349" s="548" t="s">
        <v>56</v>
      </c>
      <c r="DN349" s="203" t="s">
        <v>868</v>
      </c>
      <c r="DO349" s="700">
        <v>308.58333333333297</v>
      </c>
      <c r="DP349" s="713" t="s">
        <v>56</v>
      </c>
      <c r="DQ349" s="548" t="s">
        <v>56</v>
      </c>
      <c r="DR349" s="673" t="s">
        <v>56</v>
      </c>
      <c r="DS349" s="203" t="s">
        <v>56</v>
      </c>
      <c r="DT349" s="1160" t="s">
        <v>56</v>
      </c>
      <c r="DU349" s="711">
        <v>0</v>
      </c>
      <c r="DV349" s="711">
        <v>3.9524472520500011</v>
      </c>
      <c r="DW349" s="711">
        <v>0</v>
      </c>
      <c r="DX349" s="711">
        <v>3.9597427700950583</v>
      </c>
      <c r="DY349" s="710">
        <v>0</v>
      </c>
      <c r="DZ349" s="710">
        <v>2.9747224553977825E-2</v>
      </c>
      <c r="EA349" s="710">
        <v>0</v>
      </c>
      <c r="EB349" s="710">
        <v>2.9745232791905746E-2</v>
      </c>
      <c r="EC349" s="236"/>
      <c r="ED349" s="49"/>
      <c r="EE349" s="232"/>
      <c r="EF349" s="700">
        <v>0</v>
      </c>
      <c r="EG349" s="712">
        <v>443</v>
      </c>
      <c r="EH349" s="44"/>
    </row>
    <row r="350" spans="1:138" ht="41.25" customHeight="1" x14ac:dyDescent="0.25">
      <c r="A350" s="871" t="s">
        <v>49</v>
      </c>
      <c r="B350" s="656" t="s">
        <v>50</v>
      </c>
      <c r="C350" s="656" t="s">
        <v>51</v>
      </c>
      <c r="D350" s="691" t="s">
        <v>1240</v>
      </c>
      <c r="E350" s="656" t="s">
        <v>340</v>
      </c>
      <c r="F350" s="656" t="s">
        <v>1243</v>
      </c>
      <c r="G350" s="901" t="s">
        <v>1244</v>
      </c>
      <c r="H350" s="897" t="s">
        <v>55</v>
      </c>
      <c r="I350" s="17" t="s">
        <v>866</v>
      </c>
      <c r="J350" s="64">
        <v>13.8</v>
      </c>
      <c r="K350" s="665">
        <v>12.668219606558768</v>
      </c>
      <c r="L350" s="665">
        <v>39.108143858048997</v>
      </c>
      <c r="M350" s="64">
        <v>3045</v>
      </c>
      <c r="N350" s="726">
        <v>31885270.699999999</v>
      </c>
      <c r="O350" s="548" t="s">
        <v>863</v>
      </c>
      <c r="P350" s="909">
        <v>8.7801119530000005</v>
      </c>
      <c r="Q350" s="203" t="s">
        <v>57</v>
      </c>
      <c r="R350" s="205" t="s">
        <v>57</v>
      </c>
      <c r="S350" s="490">
        <v>0</v>
      </c>
      <c r="T350" s="18">
        <v>0</v>
      </c>
      <c r="U350" s="548">
        <v>0</v>
      </c>
      <c r="V350" s="18">
        <v>0</v>
      </c>
      <c r="W350" s="64">
        <v>0</v>
      </c>
      <c r="X350" s="18">
        <v>0</v>
      </c>
      <c r="Y350" s="18">
        <v>0</v>
      </c>
      <c r="Z350" s="18">
        <v>0</v>
      </c>
      <c r="AA350" s="18">
        <v>0</v>
      </c>
      <c r="AB350" s="18">
        <v>0</v>
      </c>
      <c r="AC350" s="18">
        <v>0</v>
      </c>
      <c r="AD350" s="18">
        <v>0</v>
      </c>
      <c r="AE350" s="18">
        <v>0</v>
      </c>
      <c r="AF350" s="18">
        <v>0</v>
      </c>
      <c r="AG350" s="64">
        <v>0</v>
      </c>
      <c r="AH350" s="18">
        <v>0</v>
      </c>
      <c r="AI350" s="64">
        <v>0</v>
      </c>
      <c r="AJ350" s="18">
        <v>0</v>
      </c>
      <c r="AK350" s="18">
        <v>260</v>
      </c>
      <c r="AL350" s="64">
        <v>258</v>
      </c>
      <c r="AM350" s="18">
        <v>6</v>
      </c>
      <c r="AN350" s="18">
        <v>6</v>
      </c>
      <c r="AO350" s="18">
        <v>0</v>
      </c>
      <c r="AP350" s="64">
        <v>0</v>
      </c>
      <c r="AQ350" s="64">
        <v>266</v>
      </c>
      <c r="AR350" s="11">
        <v>264</v>
      </c>
      <c r="AS350" s="17">
        <v>0</v>
      </c>
      <c r="AT350" s="490">
        <v>0</v>
      </c>
      <c r="AU350" s="64">
        <v>0</v>
      </c>
      <c r="AV350" s="18">
        <v>0</v>
      </c>
      <c r="AW350" s="64">
        <v>0</v>
      </c>
      <c r="AX350" s="18">
        <v>0</v>
      </c>
      <c r="AY350" s="17">
        <v>0</v>
      </c>
      <c r="AZ350" s="490">
        <v>0</v>
      </c>
      <c r="BA350" s="17">
        <v>0</v>
      </c>
      <c r="BB350" s="18">
        <v>0</v>
      </c>
      <c r="BC350" s="17">
        <v>0</v>
      </c>
      <c r="BD350" s="18">
        <v>0</v>
      </c>
      <c r="BE350" s="17">
        <v>0</v>
      </c>
      <c r="BF350" s="18">
        <v>0</v>
      </c>
      <c r="BG350" s="17">
        <v>0</v>
      </c>
      <c r="BH350" s="18">
        <v>0</v>
      </c>
      <c r="BI350" s="17">
        <v>0</v>
      </c>
      <c r="BJ350" s="18">
        <v>0</v>
      </c>
      <c r="BK350" s="17">
        <v>1960.2199999999964</v>
      </c>
      <c r="BL350" s="17">
        <v>1937.4199999999971</v>
      </c>
      <c r="BM350" s="17">
        <v>52.88</v>
      </c>
      <c r="BN350" s="17">
        <v>52.88</v>
      </c>
      <c r="BO350" s="18">
        <v>0</v>
      </c>
      <c r="BP350" s="18">
        <v>0</v>
      </c>
      <c r="BQ350" s="64">
        <v>2013.0999999999965</v>
      </c>
      <c r="BR350" s="18">
        <v>1990.2999999999972</v>
      </c>
      <c r="BS350" s="729">
        <v>0.22927953661367129</v>
      </c>
      <c r="BT350" s="17">
        <v>0</v>
      </c>
      <c r="BU350" s="17">
        <v>0</v>
      </c>
      <c r="BV350" s="17">
        <v>0</v>
      </c>
      <c r="BW350" s="17">
        <v>0</v>
      </c>
      <c r="BX350" s="17">
        <v>0</v>
      </c>
      <c r="BY350" s="17">
        <v>0</v>
      </c>
      <c r="BZ350" s="17">
        <v>0</v>
      </c>
      <c r="CA350" s="17">
        <v>0</v>
      </c>
      <c r="CB350" s="17">
        <v>0</v>
      </c>
      <c r="CC350" s="17">
        <v>0</v>
      </c>
      <c r="CD350" s="17">
        <v>0</v>
      </c>
      <c r="CE350" s="17">
        <v>0</v>
      </c>
      <c r="CF350" s="17">
        <v>0</v>
      </c>
      <c r="CG350" s="17">
        <v>0</v>
      </c>
      <c r="CH350" s="17">
        <v>0</v>
      </c>
      <c r="CI350" s="17">
        <v>0</v>
      </c>
      <c r="CJ350" s="17">
        <v>0</v>
      </c>
      <c r="CK350" s="17">
        <v>0</v>
      </c>
      <c r="CL350" s="702">
        <v>2300984.6447999957</v>
      </c>
      <c r="CM350" s="702">
        <v>2274221.0927999965</v>
      </c>
      <c r="CN350" s="702">
        <v>62072.659200000009</v>
      </c>
      <c r="CO350" s="702">
        <v>62072.659200000009</v>
      </c>
      <c r="CP350" s="702">
        <v>0</v>
      </c>
      <c r="CQ350" s="702">
        <v>0</v>
      </c>
      <c r="CR350" s="704">
        <v>2363057.3039999958</v>
      </c>
      <c r="CS350" s="703">
        <v>2336293.7519999966</v>
      </c>
      <c r="CT350" s="23" t="s">
        <v>56</v>
      </c>
      <c r="CU350" s="23" t="s">
        <v>56</v>
      </c>
      <c r="CV350" s="23" t="s">
        <v>56</v>
      </c>
      <c r="CW350" s="23" t="s">
        <v>56</v>
      </c>
      <c r="CX350" s="23" t="s">
        <v>56</v>
      </c>
      <c r="CY350" s="23" t="s">
        <v>56</v>
      </c>
      <c r="CZ350" s="23" t="s">
        <v>56</v>
      </c>
      <c r="DA350" s="23" t="s">
        <v>56</v>
      </c>
      <c r="DB350" s="728">
        <v>31885270.699999999</v>
      </c>
      <c r="DC350" s="10"/>
      <c r="DD350" s="692">
        <v>8.7801119530000005</v>
      </c>
      <c r="DE350" s="120"/>
      <c r="DF350" s="120"/>
      <c r="DG350" s="120"/>
      <c r="DH350" s="140"/>
      <c r="DI350" s="140"/>
      <c r="DJ350" s="140"/>
      <c r="DK350" s="140"/>
      <c r="DL350" s="548" t="s">
        <v>56</v>
      </c>
      <c r="DM350" s="548" t="s">
        <v>56</v>
      </c>
      <c r="DN350" s="203" t="s">
        <v>868</v>
      </c>
      <c r="DO350" s="700">
        <v>3072.1666666666702</v>
      </c>
      <c r="DP350" s="713" t="s">
        <v>56</v>
      </c>
      <c r="DQ350" s="548" t="s">
        <v>56</v>
      </c>
      <c r="DR350" s="673" t="s">
        <v>56</v>
      </c>
      <c r="DS350" s="203" t="s">
        <v>56</v>
      </c>
      <c r="DT350" s="1160" t="s">
        <v>56</v>
      </c>
      <c r="DU350" s="711">
        <v>19.955623067324883</v>
      </c>
      <c r="DV350" s="711">
        <v>221.08191808757394</v>
      </c>
      <c r="DW350" s="711">
        <v>20.153767912554301</v>
      </c>
      <c r="DX350" s="711">
        <v>216.45235249061597</v>
      </c>
      <c r="DY350" s="710">
        <v>0.3486138989855147</v>
      </c>
      <c r="DZ350" s="710">
        <v>1.2784472559236557</v>
      </c>
      <c r="EA350" s="710">
        <v>0.34859181977875497</v>
      </c>
      <c r="EB350" s="710">
        <v>1.260246089989389</v>
      </c>
      <c r="EC350" s="236"/>
      <c r="ED350" s="49"/>
      <c r="EE350" s="232"/>
      <c r="EF350" s="700">
        <v>45845</v>
      </c>
      <c r="EG350" s="712">
        <v>462313.66666666669</v>
      </c>
      <c r="EH350" s="44"/>
    </row>
    <row r="351" spans="1:138" ht="41.25" customHeight="1" x14ac:dyDescent="0.25">
      <c r="A351" s="871" t="s">
        <v>49</v>
      </c>
      <c r="B351" s="656" t="s">
        <v>50</v>
      </c>
      <c r="C351" s="656" t="s">
        <v>51</v>
      </c>
      <c r="D351" s="691" t="s">
        <v>1240</v>
      </c>
      <c r="E351" s="656" t="s">
        <v>340</v>
      </c>
      <c r="F351" s="656" t="s">
        <v>1245</v>
      </c>
      <c r="G351" s="901" t="s">
        <v>340</v>
      </c>
      <c r="H351" s="897" t="s">
        <v>55</v>
      </c>
      <c r="I351" s="17" t="s">
        <v>866</v>
      </c>
      <c r="J351" s="64">
        <v>13.8</v>
      </c>
      <c r="K351" s="665">
        <v>12.30968508939201</v>
      </c>
      <c r="L351" s="665">
        <v>10.989393916536001</v>
      </c>
      <c r="M351" s="64">
        <v>331</v>
      </c>
      <c r="N351" s="726">
        <v>30272111.199999999</v>
      </c>
      <c r="O351" s="548" t="s">
        <v>863</v>
      </c>
      <c r="P351" s="909">
        <v>6.8997975980000001</v>
      </c>
      <c r="Q351" s="203" t="s">
        <v>57</v>
      </c>
      <c r="R351" s="205" t="s">
        <v>57</v>
      </c>
      <c r="S351" s="490">
        <v>0</v>
      </c>
      <c r="T351" s="18">
        <v>0</v>
      </c>
      <c r="U351" s="548">
        <v>0</v>
      </c>
      <c r="V351" s="18">
        <v>0</v>
      </c>
      <c r="W351" s="64">
        <v>0</v>
      </c>
      <c r="X351" s="18">
        <v>0</v>
      </c>
      <c r="Y351" s="18">
        <v>0</v>
      </c>
      <c r="Z351" s="18">
        <v>0</v>
      </c>
      <c r="AA351" s="18">
        <v>0</v>
      </c>
      <c r="AB351" s="18">
        <v>0</v>
      </c>
      <c r="AC351" s="18">
        <v>0</v>
      </c>
      <c r="AD351" s="18">
        <v>0</v>
      </c>
      <c r="AE351" s="18">
        <v>0</v>
      </c>
      <c r="AF351" s="18">
        <v>0</v>
      </c>
      <c r="AG351" s="64">
        <v>0</v>
      </c>
      <c r="AH351" s="18">
        <v>0</v>
      </c>
      <c r="AI351" s="64">
        <v>0</v>
      </c>
      <c r="AJ351" s="18">
        <v>0</v>
      </c>
      <c r="AK351" s="18">
        <v>9</v>
      </c>
      <c r="AL351" s="64">
        <v>9</v>
      </c>
      <c r="AM351" s="18">
        <v>0</v>
      </c>
      <c r="AN351" s="18" t="s">
        <v>58</v>
      </c>
      <c r="AO351" s="18">
        <v>0</v>
      </c>
      <c r="AP351" s="64">
        <v>0</v>
      </c>
      <c r="AQ351" s="64">
        <v>9</v>
      </c>
      <c r="AR351" s="11">
        <v>9</v>
      </c>
      <c r="AS351" s="17">
        <v>0</v>
      </c>
      <c r="AT351" s="490">
        <v>0</v>
      </c>
      <c r="AU351" s="64">
        <v>0</v>
      </c>
      <c r="AV351" s="18">
        <v>0</v>
      </c>
      <c r="AW351" s="64">
        <v>0</v>
      </c>
      <c r="AX351" s="18">
        <v>0</v>
      </c>
      <c r="AY351" s="17">
        <v>0</v>
      </c>
      <c r="AZ351" s="490">
        <v>0</v>
      </c>
      <c r="BA351" s="17">
        <v>0</v>
      </c>
      <c r="BB351" s="18">
        <v>0</v>
      </c>
      <c r="BC351" s="17">
        <v>0</v>
      </c>
      <c r="BD351" s="18">
        <v>0</v>
      </c>
      <c r="BE351" s="17">
        <v>0</v>
      </c>
      <c r="BF351" s="18">
        <v>0</v>
      </c>
      <c r="BG351" s="17">
        <v>0</v>
      </c>
      <c r="BH351" s="18">
        <v>0</v>
      </c>
      <c r="BI351" s="17">
        <v>0</v>
      </c>
      <c r="BJ351" s="18">
        <v>0</v>
      </c>
      <c r="BK351" s="17">
        <v>917.05</v>
      </c>
      <c r="BL351" s="17">
        <v>917.05</v>
      </c>
      <c r="BM351" s="17">
        <v>0</v>
      </c>
      <c r="BN351" s="17" t="s">
        <v>58</v>
      </c>
      <c r="BO351" s="18">
        <v>0</v>
      </c>
      <c r="BP351" s="18">
        <v>0</v>
      </c>
      <c r="BQ351" s="64">
        <v>917.05</v>
      </c>
      <c r="BR351" s="18">
        <v>917.05</v>
      </c>
      <c r="BS351" s="729">
        <v>0.13290969582438467</v>
      </c>
      <c r="BT351" s="17">
        <v>0</v>
      </c>
      <c r="BU351" s="17">
        <v>0</v>
      </c>
      <c r="BV351" s="17">
        <v>0</v>
      </c>
      <c r="BW351" s="17">
        <v>0</v>
      </c>
      <c r="BX351" s="17">
        <v>0</v>
      </c>
      <c r="BY351" s="17">
        <v>0</v>
      </c>
      <c r="BZ351" s="17">
        <v>0</v>
      </c>
      <c r="CA351" s="17">
        <v>0</v>
      </c>
      <c r="CB351" s="17">
        <v>0</v>
      </c>
      <c r="CC351" s="17">
        <v>0</v>
      </c>
      <c r="CD351" s="17">
        <v>0</v>
      </c>
      <c r="CE351" s="17">
        <v>0</v>
      </c>
      <c r="CF351" s="17">
        <v>0</v>
      </c>
      <c r="CG351" s="17">
        <v>0</v>
      </c>
      <c r="CH351" s="17">
        <v>0</v>
      </c>
      <c r="CI351" s="17">
        <v>0</v>
      </c>
      <c r="CJ351" s="17">
        <v>0</v>
      </c>
      <c r="CK351" s="17">
        <v>0</v>
      </c>
      <c r="CL351" s="702">
        <v>1076469.9720000001</v>
      </c>
      <c r="CM351" s="702">
        <v>1076469.9720000001</v>
      </c>
      <c r="CN351" s="702">
        <v>0</v>
      </c>
      <c r="CO351" s="702">
        <v>0</v>
      </c>
      <c r="CP351" s="702">
        <v>0</v>
      </c>
      <c r="CQ351" s="702">
        <v>0</v>
      </c>
      <c r="CR351" s="704">
        <v>1076469.9720000001</v>
      </c>
      <c r="CS351" s="703">
        <v>1076469.9720000001</v>
      </c>
      <c r="CT351" s="23" t="s">
        <v>56</v>
      </c>
      <c r="CU351" s="23" t="s">
        <v>56</v>
      </c>
      <c r="CV351" s="23" t="s">
        <v>56</v>
      </c>
      <c r="CW351" s="23" t="s">
        <v>56</v>
      </c>
      <c r="CX351" s="23" t="s">
        <v>56</v>
      </c>
      <c r="CY351" s="23" t="s">
        <v>56</v>
      </c>
      <c r="CZ351" s="23" t="s">
        <v>56</v>
      </c>
      <c r="DA351" s="23" t="s">
        <v>56</v>
      </c>
      <c r="DB351" s="728">
        <v>30272111.199999999</v>
      </c>
      <c r="DC351" s="10"/>
      <c r="DD351" s="692">
        <v>6.8997975980000001</v>
      </c>
      <c r="DE351" s="120"/>
      <c r="DF351" s="120"/>
      <c r="DG351" s="120"/>
      <c r="DH351" s="140"/>
      <c r="DI351" s="140"/>
      <c r="DJ351" s="140"/>
      <c r="DK351" s="140"/>
      <c r="DL351" s="548" t="s">
        <v>56</v>
      </c>
      <c r="DM351" s="548" t="s">
        <v>56</v>
      </c>
      <c r="DN351" s="203" t="s">
        <v>868</v>
      </c>
      <c r="DO351" s="700">
        <v>325.16666666666703</v>
      </c>
      <c r="DP351" s="713" t="s">
        <v>56</v>
      </c>
      <c r="DQ351" s="548" t="s">
        <v>56</v>
      </c>
      <c r="DR351" s="673" t="s">
        <v>56</v>
      </c>
      <c r="DS351" s="203" t="s">
        <v>56</v>
      </c>
      <c r="DT351" s="1160" t="s">
        <v>56</v>
      </c>
      <c r="DU351" s="711">
        <v>0</v>
      </c>
      <c r="DV351" s="711">
        <v>29.873829277751735</v>
      </c>
      <c r="DW351" s="711">
        <v>0</v>
      </c>
      <c r="DX351" s="711">
        <v>30.009029353145973</v>
      </c>
      <c r="DY351" s="710">
        <v>0</v>
      </c>
      <c r="DZ351" s="710">
        <v>0.2941578019496553</v>
      </c>
      <c r="EA351" s="710">
        <v>0</v>
      </c>
      <c r="EB351" s="710">
        <v>0.29546729186233717</v>
      </c>
      <c r="EC351" s="236"/>
      <c r="ED351" s="49"/>
      <c r="EE351" s="232"/>
      <c r="EF351" s="700">
        <v>0</v>
      </c>
      <c r="EG351" s="712">
        <v>1837.3333333333333</v>
      </c>
      <c r="EH351" s="44"/>
    </row>
    <row r="352" spans="1:138" ht="41.25" customHeight="1" x14ac:dyDescent="0.25">
      <c r="A352" s="871" t="s">
        <v>49</v>
      </c>
      <c r="B352" s="656" t="s">
        <v>50</v>
      </c>
      <c r="C352" s="656" t="s">
        <v>51</v>
      </c>
      <c r="D352" s="691" t="s">
        <v>343</v>
      </c>
      <c r="E352" s="656" t="s">
        <v>343</v>
      </c>
      <c r="F352" s="656" t="s">
        <v>344</v>
      </c>
      <c r="G352" s="901" t="s">
        <v>343</v>
      </c>
      <c r="H352" s="897" t="s">
        <v>55</v>
      </c>
      <c r="I352" s="17" t="s">
        <v>866</v>
      </c>
      <c r="J352" s="64">
        <v>13.8</v>
      </c>
      <c r="K352" s="665">
        <v>8.1267823891131723</v>
      </c>
      <c r="L352" s="665">
        <v>22.74999995268</v>
      </c>
      <c r="M352" s="64">
        <v>1836</v>
      </c>
      <c r="N352" s="731">
        <v>0</v>
      </c>
      <c r="O352" s="548" t="s">
        <v>863</v>
      </c>
      <c r="P352" s="909">
        <v>5.911835816</v>
      </c>
      <c r="Q352" s="203" t="s">
        <v>902</v>
      </c>
      <c r="R352" s="205" t="s">
        <v>57</v>
      </c>
      <c r="S352" s="490">
        <v>0</v>
      </c>
      <c r="T352" s="18">
        <v>0</v>
      </c>
      <c r="U352" s="548">
        <v>0</v>
      </c>
      <c r="V352" s="18">
        <v>0</v>
      </c>
      <c r="W352" s="64">
        <v>0</v>
      </c>
      <c r="X352" s="18">
        <v>0</v>
      </c>
      <c r="Y352" s="18">
        <v>0</v>
      </c>
      <c r="Z352" s="18">
        <v>0</v>
      </c>
      <c r="AA352" s="18">
        <v>0</v>
      </c>
      <c r="AB352" s="18">
        <v>0</v>
      </c>
      <c r="AC352" s="18">
        <v>0</v>
      </c>
      <c r="AD352" s="18">
        <v>0</v>
      </c>
      <c r="AE352" s="18">
        <v>0</v>
      </c>
      <c r="AF352" s="18">
        <v>0</v>
      </c>
      <c r="AG352" s="64">
        <v>0</v>
      </c>
      <c r="AH352" s="18">
        <v>0</v>
      </c>
      <c r="AI352" s="64">
        <v>0</v>
      </c>
      <c r="AJ352" s="18">
        <v>0</v>
      </c>
      <c r="AK352" s="18">
        <v>83</v>
      </c>
      <c r="AL352" s="64">
        <v>82</v>
      </c>
      <c r="AM352" s="18">
        <v>5</v>
      </c>
      <c r="AN352" s="18">
        <v>4</v>
      </c>
      <c r="AO352" s="18">
        <v>0</v>
      </c>
      <c r="AP352" s="64">
        <v>0</v>
      </c>
      <c r="AQ352" s="64">
        <v>88</v>
      </c>
      <c r="AR352" s="11">
        <v>86</v>
      </c>
      <c r="AS352" s="17">
        <v>0</v>
      </c>
      <c r="AT352" s="490">
        <v>0</v>
      </c>
      <c r="AU352" s="64">
        <v>0</v>
      </c>
      <c r="AV352" s="18">
        <v>0</v>
      </c>
      <c r="AW352" s="64">
        <v>0</v>
      </c>
      <c r="AX352" s="18">
        <v>0</v>
      </c>
      <c r="AY352" s="17">
        <v>0</v>
      </c>
      <c r="AZ352" s="490">
        <v>0</v>
      </c>
      <c r="BA352" s="17">
        <v>0</v>
      </c>
      <c r="BB352" s="18">
        <v>0</v>
      </c>
      <c r="BC352" s="17">
        <v>0</v>
      </c>
      <c r="BD352" s="18">
        <v>0</v>
      </c>
      <c r="BE352" s="17">
        <v>0</v>
      </c>
      <c r="BF352" s="18">
        <v>0</v>
      </c>
      <c r="BG352" s="17">
        <v>0</v>
      </c>
      <c r="BH352" s="18">
        <v>0</v>
      </c>
      <c r="BI352" s="17">
        <v>0</v>
      </c>
      <c r="BJ352" s="18">
        <v>0</v>
      </c>
      <c r="BK352" s="17">
        <v>577.97500000000014</v>
      </c>
      <c r="BL352" s="17">
        <v>576.29500000000019</v>
      </c>
      <c r="BM352" s="17">
        <v>57.360000000000007</v>
      </c>
      <c r="BN352" s="17">
        <v>47.8</v>
      </c>
      <c r="BO352" s="18">
        <v>0</v>
      </c>
      <c r="BP352" s="18">
        <v>0</v>
      </c>
      <c r="BQ352" s="64">
        <v>635.33500000000015</v>
      </c>
      <c r="BR352" s="18">
        <v>624.09500000000014</v>
      </c>
      <c r="BS352" s="729">
        <v>0.10746830929920402</v>
      </c>
      <c r="BT352" s="17">
        <v>0</v>
      </c>
      <c r="BU352" s="17">
        <v>0</v>
      </c>
      <c r="BV352" s="17">
        <v>0</v>
      </c>
      <c r="BW352" s="17">
        <v>0</v>
      </c>
      <c r="BX352" s="17">
        <v>0</v>
      </c>
      <c r="BY352" s="17">
        <v>0</v>
      </c>
      <c r="BZ352" s="17">
        <v>0</v>
      </c>
      <c r="CA352" s="17">
        <v>0</v>
      </c>
      <c r="CB352" s="17">
        <v>0</v>
      </c>
      <c r="CC352" s="17">
        <v>0</v>
      </c>
      <c r="CD352" s="17">
        <v>0</v>
      </c>
      <c r="CE352" s="17">
        <v>0</v>
      </c>
      <c r="CF352" s="17">
        <v>0</v>
      </c>
      <c r="CG352" s="17">
        <v>0</v>
      </c>
      <c r="CH352" s="17">
        <v>0</v>
      </c>
      <c r="CI352" s="17">
        <v>0</v>
      </c>
      <c r="CJ352" s="17">
        <v>0</v>
      </c>
      <c r="CK352" s="17">
        <v>0</v>
      </c>
      <c r="CL352" s="702">
        <v>678450.17400000023</v>
      </c>
      <c r="CM352" s="702">
        <v>676478.12280000024</v>
      </c>
      <c r="CN352" s="702">
        <v>67331.462400000019</v>
      </c>
      <c r="CO352" s="702">
        <v>56109.551999999996</v>
      </c>
      <c r="CP352" s="702">
        <v>0</v>
      </c>
      <c r="CQ352" s="702">
        <v>0</v>
      </c>
      <c r="CR352" s="704">
        <v>745781.63640000019</v>
      </c>
      <c r="CS352" s="703">
        <v>732587.67480000027</v>
      </c>
      <c r="CT352" s="23" t="s">
        <v>56</v>
      </c>
      <c r="CU352" s="23" t="s">
        <v>56</v>
      </c>
      <c r="CV352" s="23" t="s">
        <v>56</v>
      </c>
      <c r="CW352" s="23" t="s">
        <v>56</v>
      </c>
      <c r="CX352" s="23" t="s">
        <v>56</v>
      </c>
      <c r="CY352" s="23" t="s">
        <v>56</v>
      </c>
      <c r="CZ352" s="23" t="s">
        <v>56</v>
      </c>
      <c r="DA352" s="23" t="s">
        <v>56</v>
      </c>
      <c r="DB352" s="728">
        <v>0</v>
      </c>
      <c r="DC352" s="10"/>
      <c r="DD352" s="692">
        <v>5.911835816</v>
      </c>
      <c r="DE352" s="120"/>
      <c r="DF352" s="120"/>
      <c r="DG352" s="120"/>
      <c r="DH352" s="140"/>
      <c r="DI352" s="140"/>
      <c r="DJ352" s="140"/>
      <c r="DK352" s="140"/>
      <c r="DL352" s="548" t="s">
        <v>56</v>
      </c>
      <c r="DM352" s="548" t="s">
        <v>56</v>
      </c>
      <c r="DN352" s="203" t="s">
        <v>868</v>
      </c>
      <c r="DO352" s="700">
        <v>1787.6666666666699</v>
      </c>
      <c r="DP352" s="713" t="s">
        <v>56</v>
      </c>
      <c r="DQ352" s="548" t="s">
        <v>56</v>
      </c>
      <c r="DR352" s="673" t="s">
        <v>56</v>
      </c>
      <c r="DS352" s="700">
        <v>1787.6666666666699</v>
      </c>
      <c r="DT352" s="25" t="s">
        <v>903</v>
      </c>
      <c r="DU352" s="711">
        <v>2.2929330598545548</v>
      </c>
      <c r="DV352" s="711">
        <v>502.28749936447048</v>
      </c>
      <c r="DW352" s="711">
        <v>2.3099286745212901</v>
      </c>
      <c r="DX352" s="711">
        <v>196.93957384509463</v>
      </c>
      <c r="DY352" s="710">
        <v>2.5731866492634672E-2</v>
      </c>
      <c r="DZ352" s="710">
        <v>0.98783839321986289</v>
      </c>
      <c r="EA352" s="710">
        <v>2.57778911161268E-2</v>
      </c>
      <c r="EB352" s="710">
        <v>0.65291577062267325</v>
      </c>
      <c r="EC352" s="236"/>
      <c r="ED352" s="49"/>
      <c r="EE352" s="232"/>
      <c r="EF352" s="700">
        <v>0</v>
      </c>
      <c r="EG352" s="712">
        <v>7853.333333333333</v>
      </c>
      <c r="EH352" s="44"/>
    </row>
    <row r="353" spans="1:138" ht="41.25" customHeight="1" x14ac:dyDescent="0.25">
      <c r="A353" s="871" t="s">
        <v>49</v>
      </c>
      <c r="B353" s="656" t="s">
        <v>50</v>
      </c>
      <c r="C353" s="656" t="s">
        <v>51</v>
      </c>
      <c r="D353" s="691" t="s">
        <v>343</v>
      </c>
      <c r="E353" s="656" t="s">
        <v>343</v>
      </c>
      <c r="F353" s="656" t="s">
        <v>1246</v>
      </c>
      <c r="G353" s="901" t="s">
        <v>1247</v>
      </c>
      <c r="H353" s="897" t="s">
        <v>55</v>
      </c>
      <c r="I353" s="17" t="s">
        <v>866</v>
      </c>
      <c r="J353" s="64">
        <v>13.8</v>
      </c>
      <c r="K353" s="665">
        <v>8.6526330142910837</v>
      </c>
      <c r="L353" s="665">
        <v>17.66477269053</v>
      </c>
      <c r="M353" s="64">
        <v>1126</v>
      </c>
      <c r="N353" s="726">
        <v>15609289.629999999</v>
      </c>
      <c r="O353" s="548" t="s">
        <v>863</v>
      </c>
      <c r="P353" s="909">
        <v>4.5653395190000001</v>
      </c>
      <c r="Q353" s="203" t="s">
        <v>57</v>
      </c>
      <c r="R353" s="205" t="s">
        <v>57</v>
      </c>
      <c r="S353" s="490">
        <v>0</v>
      </c>
      <c r="T353" s="18">
        <v>0</v>
      </c>
      <c r="U353" s="548">
        <v>0</v>
      </c>
      <c r="V353" s="18">
        <v>0</v>
      </c>
      <c r="W353" s="64">
        <v>0</v>
      </c>
      <c r="X353" s="18">
        <v>0</v>
      </c>
      <c r="Y353" s="18">
        <v>0</v>
      </c>
      <c r="Z353" s="18">
        <v>0</v>
      </c>
      <c r="AA353" s="18">
        <v>0</v>
      </c>
      <c r="AB353" s="18">
        <v>0</v>
      </c>
      <c r="AC353" s="18">
        <v>0</v>
      </c>
      <c r="AD353" s="18">
        <v>0</v>
      </c>
      <c r="AE353" s="18">
        <v>0</v>
      </c>
      <c r="AF353" s="18">
        <v>0</v>
      </c>
      <c r="AG353" s="64">
        <v>0</v>
      </c>
      <c r="AH353" s="18">
        <v>0</v>
      </c>
      <c r="AI353" s="64">
        <v>0</v>
      </c>
      <c r="AJ353" s="18">
        <v>0</v>
      </c>
      <c r="AK353" s="18">
        <v>48</v>
      </c>
      <c r="AL353" s="64">
        <v>48</v>
      </c>
      <c r="AM353" s="18">
        <v>6</v>
      </c>
      <c r="AN353" s="18">
        <v>6</v>
      </c>
      <c r="AO353" s="18">
        <v>0</v>
      </c>
      <c r="AP353" s="64">
        <v>0</v>
      </c>
      <c r="AQ353" s="64">
        <v>54</v>
      </c>
      <c r="AR353" s="11">
        <v>54</v>
      </c>
      <c r="AS353" s="17">
        <v>0</v>
      </c>
      <c r="AT353" s="490">
        <v>0</v>
      </c>
      <c r="AU353" s="64">
        <v>0</v>
      </c>
      <c r="AV353" s="18">
        <v>0</v>
      </c>
      <c r="AW353" s="64">
        <v>0</v>
      </c>
      <c r="AX353" s="18">
        <v>0</v>
      </c>
      <c r="AY353" s="17">
        <v>0</v>
      </c>
      <c r="AZ353" s="490">
        <v>0</v>
      </c>
      <c r="BA353" s="17">
        <v>0</v>
      </c>
      <c r="BB353" s="18">
        <v>0</v>
      </c>
      <c r="BC353" s="17">
        <v>0</v>
      </c>
      <c r="BD353" s="18">
        <v>0</v>
      </c>
      <c r="BE353" s="17">
        <v>0</v>
      </c>
      <c r="BF353" s="18">
        <v>0</v>
      </c>
      <c r="BG353" s="17">
        <v>0</v>
      </c>
      <c r="BH353" s="18">
        <v>0</v>
      </c>
      <c r="BI353" s="17">
        <v>0</v>
      </c>
      <c r="BJ353" s="18">
        <v>0</v>
      </c>
      <c r="BK353" s="17">
        <v>501.85</v>
      </c>
      <c r="BL353" s="17">
        <v>501.85</v>
      </c>
      <c r="BM353" s="17">
        <v>76.8</v>
      </c>
      <c r="BN353" s="17">
        <v>76.8</v>
      </c>
      <c r="BO353" s="18">
        <v>0</v>
      </c>
      <c r="BP353" s="18">
        <v>0</v>
      </c>
      <c r="BQ353" s="64">
        <v>578.65</v>
      </c>
      <c r="BR353" s="18">
        <v>578.65</v>
      </c>
      <c r="BS353" s="729">
        <v>0.12674851401342183</v>
      </c>
      <c r="BT353" s="17">
        <v>0</v>
      </c>
      <c r="BU353" s="17">
        <v>0</v>
      </c>
      <c r="BV353" s="17">
        <v>0</v>
      </c>
      <c r="BW353" s="17">
        <v>0</v>
      </c>
      <c r="BX353" s="17">
        <v>0</v>
      </c>
      <c r="BY353" s="17">
        <v>0</v>
      </c>
      <c r="BZ353" s="17">
        <v>0</v>
      </c>
      <c r="CA353" s="17">
        <v>0</v>
      </c>
      <c r="CB353" s="17">
        <v>0</v>
      </c>
      <c r="CC353" s="17">
        <v>0</v>
      </c>
      <c r="CD353" s="17">
        <v>0</v>
      </c>
      <c r="CE353" s="17">
        <v>0</v>
      </c>
      <c r="CF353" s="17">
        <v>0</v>
      </c>
      <c r="CG353" s="17">
        <v>0</v>
      </c>
      <c r="CH353" s="17">
        <v>0</v>
      </c>
      <c r="CI353" s="17">
        <v>0</v>
      </c>
      <c r="CJ353" s="17">
        <v>0</v>
      </c>
      <c r="CK353" s="17">
        <v>0</v>
      </c>
      <c r="CL353" s="702">
        <v>589091.60400000005</v>
      </c>
      <c r="CM353" s="702">
        <v>589091.60400000005</v>
      </c>
      <c r="CN353" s="702">
        <v>90150.911999999997</v>
      </c>
      <c r="CO353" s="702">
        <v>90150.911999999997</v>
      </c>
      <c r="CP353" s="702">
        <v>0</v>
      </c>
      <c r="CQ353" s="702">
        <v>0</v>
      </c>
      <c r="CR353" s="704">
        <v>679242.51600000006</v>
      </c>
      <c r="CS353" s="703">
        <v>679242.51600000006</v>
      </c>
      <c r="CT353" s="23">
        <v>1</v>
      </c>
      <c r="CU353" s="23">
        <v>4</v>
      </c>
      <c r="CV353" s="23" t="s">
        <v>343</v>
      </c>
      <c r="CW353" s="23">
        <v>4</v>
      </c>
      <c r="CX353" s="23">
        <v>24</v>
      </c>
      <c r="CY353" s="23">
        <v>0</v>
      </c>
      <c r="CZ353" s="23">
        <v>0</v>
      </c>
      <c r="DA353" s="23" t="s">
        <v>946</v>
      </c>
      <c r="DB353" s="728">
        <v>15609289.629999999</v>
      </c>
      <c r="DC353" s="10"/>
      <c r="DD353" s="692">
        <v>4.5653395190000001</v>
      </c>
      <c r="DE353" s="120"/>
      <c r="DF353" s="120"/>
      <c r="DG353" s="120"/>
      <c r="DH353" s="140"/>
      <c r="DI353" s="140"/>
      <c r="DJ353" s="140"/>
      <c r="DK353" s="140"/>
      <c r="DL353" s="548" t="s">
        <v>56</v>
      </c>
      <c r="DM353" s="548" t="s">
        <v>56</v>
      </c>
      <c r="DN353" s="203" t="s">
        <v>868</v>
      </c>
      <c r="DO353" s="700">
        <v>1055</v>
      </c>
      <c r="DP353" s="713" t="s">
        <v>56</v>
      </c>
      <c r="DQ353" s="548" t="s">
        <v>56</v>
      </c>
      <c r="DR353" s="673" t="s">
        <v>56</v>
      </c>
      <c r="DS353" s="203" t="s">
        <v>56</v>
      </c>
      <c r="DT353" s="1160" t="s">
        <v>56</v>
      </c>
      <c r="DU353" s="711">
        <v>6.1014218009478673</v>
      </c>
      <c r="DV353" s="711">
        <v>263.01616791966137</v>
      </c>
      <c r="DW353" s="711">
        <v>6.1359377137938296</v>
      </c>
      <c r="DX353" s="711">
        <v>261.42587609413135</v>
      </c>
      <c r="DY353" s="710">
        <v>7.582938388625593E-2</v>
      </c>
      <c r="DZ353" s="710">
        <v>0.75270707785859237</v>
      </c>
      <c r="EA353" s="710">
        <v>7.5698483607016406E-2</v>
      </c>
      <c r="EB353" s="710">
        <v>0.75204035053068718</v>
      </c>
      <c r="EC353" s="236"/>
      <c r="ED353" s="49"/>
      <c r="EE353" s="232"/>
      <c r="EF353" s="700">
        <v>0</v>
      </c>
      <c r="EG353" s="712">
        <v>0</v>
      </c>
      <c r="EH353" s="44"/>
    </row>
    <row r="354" spans="1:138" ht="41.25" customHeight="1" x14ac:dyDescent="0.25">
      <c r="A354" s="871" t="s">
        <v>49</v>
      </c>
      <c r="B354" s="656" t="s">
        <v>50</v>
      </c>
      <c r="C354" s="656" t="s">
        <v>51</v>
      </c>
      <c r="D354" s="691" t="s">
        <v>63</v>
      </c>
      <c r="E354" s="656" t="s">
        <v>64</v>
      </c>
      <c r="F354" s="656" t="s">
        <v>345</v>
      </c>
      <c r="G354" s="901" t="s">
        <v>346</v>
      </c>
      <c r="H354" s="897" t="s">
        <v>55</v>
      </c>
      <c r="I354" s="17" t="s">
        <v>866</v>
      </c>
      <c r="J354" s="64">
        <v>13.8</v>
      </c>
      <c r="K354" s="665">
        <v>7.9594662811020189</v>
      </c>
      <c r="L354" s="665">
        <v>24.24621207078</v>
      </c>
      <c r="M354" s="64">
        <v>895</v>
      </c>
      <c r="N354" s="726">
        <v>12807709.689999999</v>
      </c>
      <c r="O354" s="548" t="s">
        <v>863</v>
      </c>
      <c r="P354" s="909">
        <v>4.2665607540000003</v>
      </c>
      <c r="Q354" s="203" t="s">
        <v>57</v>
      </c>
      <c r="R354" s="205" t="s">
        <v>57</v>
      </c>
      <c r="S354" s="490">
        <v>0</v>
      </c>
      <c r="T354" s="18">
        <v>0</v>
      </c>
      <c r="U354" s="548">
        <v>0</v>
      </c>
      <c r="V354" s="18">
        <v>0</v>
      </c>
      <c r="W354" s="64">
        <v>0</v>
      </c>
      <c r="X354" s="18">
        <v>0</v>
      </c>
      <c r="Y354" s="18">
        <v>0</v>
      </c>
      <c r="Z354" s="18">
        <v>0</v>
      </c>
      <c r="AA354" s="18">
        <v>0</v>
      </c>
      <c r="AB354" s="18">
        <v>0</v>
      </c>
      <c r="AC354" s="18">
        <v>0</v>
      </c>
      <c r="AD354" s="18">
        <v>0</v>
      </c>
      <c r="AE354" s="18">
        <v>0</v>
      </c>
      <c r="AF354" s="18">
        <v>0</v>
      </c>
      <c r="AG354" s="64">
        <v>0</v>
      </c>
      <c r="AH354" s="18">
        <v>0</v>
      </c>
      <c r="AI354" s="64">
        <v>0</v>
      </c>
      <c r="AJ354" s="18">
        <v>0</v>
      </c>
      <c r="AK354" s="18">
        <v>47</v>
      </c>
      <c r="AL354" s="64">
        <v>47</v>
      </c>
      <c r="AM354" s="18">
        <v>1</v>
      </c>
      <c r="AN354" s="18">
        <v>1</v>
      </c>
      <c r="AO354" s="18">
        <v>0</v>
      </c>
      <c r="AP354" s="64">
        <v>0</v>
      </c>
      <c r="AQ354" s="64">
        <v>48</v>
      </c>
      <c r="AR354" s="11">
        <v>48</v>
      </c>
      <c r="AS354" s="17">
        <v>0</v>
      </c>
      <c r="AT354" s="490">
        <v>0</v>
      </c>
      <c r="AU354" s="64">
        <v>0</v>
      </c>
      <c r="AV354" s="18">
        <v>0</v>
      </c>
      <c r="AW354" s="64">
        <v>0</v>
      </c>
      <c r="AX354" s="18">
        <v>0</v>
      </c>
      <c r="AY354" s="17">
        <v>0</v>
      </c>
      <c r="AZ354" s="490">
        <v>0</v>
      </c>
      <c r="BA354" s="17">
        <v>0</v>
      </c>
      <c r="BB354" s="18">
        <v>0</v>
      </c>
      <c r="BC354" s="17">
        <v>0</v>
      </c>
      <c r="BD354" s="18">
        <v>0</v>
      </c>
      <c r="BE354" s="17">
        <v>0</v>
      </c>
      <c r="BF354" s="18">
        <v>0</v>
      </c>
      <c r="BG354" s="17">
        <v>0</v>
      </c>
      <c r="BH354" s="18">
        <v>0</v>
      </c>
      <c r="BI354" s="17">
        <v>0</v>
      </c>
      <c r="BJ354" s="18">
        <v>0</v>
      </c>
      <c r="BK354" s="17">
        <v>480.16999999999996</v>
      </c>
      <c r="BL354" s="17">
        <v>480.16999999999996</v>
      </c>
      <c r="BM354" s="17">
        <v>30</v>
      </c>
      <c r="BN354" s="17">
        <v>30</v>
      </c>
      <c r="BO354" s="18">
        <v>0</v>
      </c>
      <c r="BP354" s="18">
        <v>0</v>
      </c>
      <c r="BQ354" s="64">
        <v>510.16999999999996</v>
      </c>
      <c r="BR354" s="18">
        <v>510.16999999999996</v>
      </c>
      <c r="BS354" s="729">
        <v>0.11957406197057049</v>
      </c>
      <c r="BT354" s="17">
        <v>0</v>
      </c>
      <c r="BU354" s="17">
        <v>0</v>
      </c>
      <c r="BV354" s="17">
        <v>0</v>
      </c>
      <c r="BW354" s="17">
        <v>0</v>
      </c>
      <c r="BX354" s="17">
        <v>0</v>
      </c>
      <c r="BY354" s="17">
        <v>0</v>
      </c>
      <c r="BZ354" s="17">
        <v>0</v>
      </c>
      <c r="CA354" s="17">
        <v>0</v>
      </c>
      <c r="CB354" s="17">
        <v>0</v>
      </c>
      <c r="CC354" s="17">
        <v>0</v>
      </c>
      <c r="CD354" s="17">
        <v>0</v>
      </c>
      <c r="CE354" s="17">
        <v>0</v>
      </c>
      <c r="CF354" s="17">
        <v>0</v>
      </c>
      <c r="CG354" s="17">
        <v>0</v>
      </c>
      <c r="CH354" s="17">
        <v>0</v>
      </c>
      <c r="CI354" s="17">
        <v>0</v>
      </c>
      <c r="CJ354" s="17">
        <v>0</v>
      </c>
      <c r="CK354" s="17">
        <v>0</v>
      </c>
      <c r="CL354" s="702">
        <v>563642.75280000002</v>
      </c>
      <c r="CM354" s="702">
        <v>563642.75280000002</v>
      </c>
      <c r="CN354" s="702">
        <v>35215.200000000004</v>
      </c>
      <c r="CO354" s="702">
        <v>35215.200000000004</v>
      </c>
      <c r="CP354" s="702">
        <v>0</v>
      </c>
      <c r="CQ354" s="702">
        <v>0</v>
      </c>
      <c r="CR354" s="704">
        <v>598857.95279999997</v>
      </c>
      <c r="CS354" s="703">
        <v>598857.95279999997</v>
      </c>
      <c r="CT354" s="23" t="s">
        <v>56</v>
      </c>
      <c r="CU354" s="23" t="s">
        <v>56</v>
      </c>
      <c r="CV354" s="23" t="s">
        <v>56</v>
      </c>
      <c r="CW354" s="23" t="s">
        <v>56</v>
      </c>
      <c r="CX354" s="23" t="s">
        <v>56</v>
      </c>
      <c r="CY354" s="23" t="s">
        <v>56</v>
      </c>
      <c r="CZ354" s="23" t="s">
        <v>56</v>
      </c>
      <c r="DA354" s="23" t="s">
        <v>56</v>
      </c>
      <c r="DB354" s="728">
        <v>12807709.689999999</v>
      </c>
      <c r="DC354" s="10"/>
      <c r="DD354" s="692">
        <v>4.2665607540000003</v>
      </c>
      <c r="DE354" s="120"/>
      <c r="DF354" s="120"/>
      <c r="DG354" s="120"/>
      <c r="DH354" s="140"/>
      <c r="DI354" s="140"/>
      <c r="DJ354" s="140"/>
      <c r="DK354" s="140"/>
      <c r="DL354" s="548" t="s">
        <v>56</v>
      </c>
      <c r="DM354" s="548" t="s">
        <v>56</v>
      </c>
      <c r="DN354" s="203" t="s">
        <v>868</v>
      </c>
      <c r="DO354" s="700">
        <v>899.66666666666697</v>
      </c>
      <c r="DP354" s="713" t="s">
        <v>56</v>
      </c>
      <c r="DQ354" s="548" t="s">
        <v>56</v>
      </c>
      <c r="DR354" s="673" t="s">
        <v>56</v>
      </c>
      <c r="DS354" s="203" t="s">
        <v>56</v>
      </c>
      <c r="DT354" s="1160" t="s">
        <v>56</v>
      </c>
      <c r="DU354" s="711">
        <v>45.115598369766566</v>
      </c>
      <c r="DV354" s="711">
        <v>321.28430580769526</v>
      </c>
      <c r="DW354" s="711">
        <v>43.180357263032299</v>
      </c>
      <c r="DX354" s="711">
        <v>186.19788278515497</v>
      </c>
      <c r="DY354" s="710">
        <v>0.38569840681733963</v>
      </c>
      <c r="DZ354" s="710">
        <v>0.26740369556690086</v>
      </c>
      <c r="EA354" s="710">
        <v>0.38395409674073999</v>
      </c>
      <c r="EB354" s="710">
        <v>0.19982480018741067</v>
      </c>
      <c r="EC354" s="236"/>
      <c r="ED354" s="49"/>
      <c r="EE354" s="232"/>
      <c r="EF354" s="700">
        <v>0</v>
      </c>
      <c r="EG354" s="712">
        <v>201769</v>
      </c>
      <c r="EH354" s="44"/>
    </row>
    <row r="355" spans="1:138" ht="41.25" customHeight="1" x14ac:dyDescent="0.25">
      <c r="A355" s="871" t="s">
        <v>49</v>
      </c>
      <c r="B355" s="656" t="s">
        <v>50</v>
      </c>
      <c r="C355" s="656" t="s">
        <v>51</v>
      </c>
      <c r="D355" s="691" t="s">
        <v>63</v>
      </c>
      <c r="E355" s="656" t="s">
        <v>64</v>
      </c>
      <c r="F355" s="656" t="s">
        <v>1248</v>
      </c>
      <c r="G355" s="901" t="s">
        <v>64</v>
      </c>
      <c r="H355" s="897" t="s">
        <v>55</v>
      </c>
      <c r="I355" s="17" t="s">
        <v>866</v>
      </c>
      <c r="J355" s="64">
        <v>13.8</v>
      </c>
      <c r="K355" s="665">
        <v>13.098461027158876</v>
      </c>
      <c r="L355" s="665">
        <v>29.336742363222001</v>
      </c>
      <c r="M355" s="64">
        <v>1494</v>
      </c>
      <c r="N355" s="726">
        <v>40423349.100000001</v>
      </c>
      <c r="O355" s="548" t="s">
        <v>863</v>
      </c>
      <c r="P355" s="909">
        <v>10.341728959999999</v>
      </c>
      <c r="Q355" s="203" t="s">
        <v>57</v>
      </c>
      <c r="R355" s="205" t="s">
        <v>57</v>
      </c>
      <c r="S355" s="490">
        <v>0</v>
      </c>
      <c r="T355" s="18">
        <v>0</v>
      </c>
      <c r="U355" s="548">
        <v>0</v>
      </c>
      <c r="V355" s="18">
        <v>0</v>
      </c>
      <c r="W355" s="64">
        <v>1</v>
      </c>
      <c r="X355" s="18">
        <v>1</v>
      </c>
      <c r="Y355" s="18">
        <v>0</v>
      </c>
      <c r="Z355" s="18">
        <v>0</v>
      </c>
      <c r="AA355" s="18">
        <v>0</v>
      </c>
      <c r="AB355" s="18">
        <v>0</v>
      </c>
      <c r="AC355" s="18">
        <v>0</v>
      </c>
      <c r="AD355" s="18">
        <v>0</v>
      </c>
      <c r="AE355" s="18">
        <v>0</v>
      </c>
      <c r="AF355" s="18">
        <v>0</v>
      </c>
      <c r="AG355" s="64">
        <v>0</v>
      </c>
      <c r="AH355" s="18">
        <v>0</v>
      </c>
      <c r="AI355" s="64">
        <v>0</v>
      </c>
      <c r="AJ355" s="18">
        <v>0</v>
      </c>
      <c r="AK355" s="18">
        <v>55</v>
      </c>
      <c r="AL355" s="64">
        <v>55</v>
      </c>
      <c r="AM355" s="18">
        <v>2</v>
      </c>
      <c r="AN355" s="18">
        <v>2</v>
      </c>
      <c r="AO355" s="18">
        <v>0</v>
      </c>
      <c r="AP355" s="64">
        <v>0</v>
      </c>
      <c r="AQ355" s="64">
        <v>58</v>
      </c>
      <c r="AR355" s="11">
        <v>58</v>
      </c>
      <c r="AS355" s="17">
        <v>0</v>
      </c>
      <c r="AT355" s="490">
        <v>0</v>
      </c>
      <c r="AU355" s="64">
        <v>0</v>
      </c>
      <c r="AV355" s="18">
        <v>0</v>
      </c>
      <c r="AW355" s="64">
        <v>30</v>
      </c>
      <c r="AX355" s="18">
        <v>30</v>
      </c>
      <c r="AY355" s="17">
        <v>0</v>
      </c>
      <c r="AZ355" s="490">
        <v>0</v>
      </c>
      <c r="BA355" s="17">
        <v>0</v>
      </c>
      <c r="BB355" s="18">
        <v>0</v>
      </c>
      <c r="BC355" s="17">
        <v>0</v>
      </c>
      <c r="BD355" s="18">
        <v>0</v>
      </c>
      <c r="BE355" s="17">
        <v>0</v>
      </c>
      <c r="BF355" s="18">
        <v>0</v>
      </c>
      <c r="BG355" s="17">
        <v>0</v>
      </c>
      <c r="BH355" s="18">
        <v>0</v>
      </c>
      <c r="BI355" s="17">
        <v>0</v>
      </c>
      <c r="BJ355" s="18">
        <v>0</v>
      </c>
      <c r="BK355" s="17">
        <v>423.25000000000011</v>
      </c>
      <c r="BL355" s="17">
        <v>423.25000000000011</v>
      </c>
      <c r="BM355" s="17">
        <v>31.4</v>
      </c>
      <c r="BN355" s="17">
        <v>31.4</v>
      </c>
      <c r="BO355" s="18">
        <v>0</v>
      </c>
      <c r="BP355" s="18">
        <v>0</v>
      </c>
      <c r="BQ355" s="64">
        <v>484.65000000000009</v>
      </c>
      <c r="BR355" s="18">
        <v>484.65000000000009</v>
      </c>
      <c r="BS355" s="729">
        <v>4.6863537216508148E-2</v>
      </c>
      <c r="BT355" s="17">
        <v>0</v>
      </c>
      <c r="BU355" s="17">
        <v>0</v>
      </c>
      <c r="BV355" s="17">
        <v>0</v>
      </c>
      <c r="BW355" s="17">
        <v>0</v>
      </c>
      <c r="BX355" s="17">
        <v>0</v>
      </c>
      <c r="BY355" s="17">
        <v>0</v>
      </c>
      <c r="BZ355" s="17">
        <v>0</v>
      </c>
      <c r="CA355" s="17">
        <v>0</v>
      </c>
      <c r="CB355" s="17">
        <v>0</v>
      </c>
      <c r="CC355" s="17">
        <v>0</v>
      </c>
      <c r="CD355" s="17">
        <v>0</v>
      </c>
      <c r="CE355" s="17">
        <v>0</v>
      </c>
      <c r="CF355" s="17">
        <v>0</v>
      </c>
      <c r="CG355" s="17">
        <v>0</v>
      </c>
      <c r="CH355" s="17">
        <v>0</v>
      </c>
      <c r="CI355" s="17">
        <v>0</v>
      </c>
      <c r="CJ355" s="17">
        <v>0</v>
      </c>
      <c r="CK355" s="17">
        <v>0</v>
      </c>
      <c r="CL355" s="702">
        <v>496827.7800000002</v>
      </c>
      <c r="CM355" s="702">
        <v>496827.7800000002</v>
      </c>
      <c r="CN355" s="702">
        <v>36858.576000000001</v>
      </c>
      <c r="CO355" s="702">
        <v>36858.576000000001</v>
      </c>
      <c r="CP355" s="702">
        <v>0</v>
      </c>
      <c r="CQ355" s="702">
        <v>0</v>
      </c>
      <c r="CR355" s="704">
        <v>533686.35600000015</v>
      </c>
      <c r="CS355" s="703">
        <v>533686.35600000015</v>
      </c>
      <c r="CT355" s="23" t="s">
        <v>56</v>
      </c>
      <c r="CU355" s="23" t="s">
        <v>56</v>
      </c>
      <c r="CV355" s="23" t="s">
        <v>56</v>
      </c>
      <c r="CW355" s="23" t="s">
        <v>56</v>
      </c>
      <c r="CX355" s="23" t="s">
        <v>56</v>
      </c>
      <c r="CY355" s="23" t="s">
        <v>56</v>
      </c>
      <c r="CZ355" s="23" t="s">
        <v>56</v>
      </c>
      <c r="DA355" s="23" t="s">
        <v>56</v>
      </c>
      <c r="DB355" s="728">
        <v>40423349.100000001</v>
      </c>
      <c r="DC355" s="10"/>
      <c r="DD355" s="692">
        <v>10.341728959999999</v>
      </c>
      <c r="DE355" s="120"/>
      <c r="DF355" s="120"/>
      <c r="DG355" s="120"/>
      <c r="DH355" s="140"/>
      <c r="DI355" s="140"/>
      <c r="DJ355" s="140"/>
      <c r="DK355" s="140"/>
      <c r="DL355" s="548" t="s">
        <v>56</v>
      </c>
      <c r="DM355" s="548" t="s">
        <v>56</v>
      </c>
      <c r="DN355" s="203" t="s">
        <v>868</v>
      </c>
      <c r="DO355" s="700">
        <v>1475</v>
      </c>
      <c r="DP355" s="713" t="s">
        <v>56</v>
      </c>
      <c r="DQ355" s="548" t="s">
        <v>56</v>
      </c>
      <c r="DR355" s="673" t="s">
        <v>56</v>
      </c>
      <c r="DS355" s="203" t="s">
        <v>56</v>
      </c>
      <c r="DT355" s="1160" t="s">
        <v>56</v>
      </c>
      <c r="DU355" s="711">
        <v>53.287457627118641</v>
      </c>
      <c r="DV355" s="711">
        <v>13.472778958399218</v>
      </c>
      <c r="DW355" s="711">
        <v>6.5642155125920798</v>
      </c>
      <c r="DX355" s="711">
        <v>53.666195401879762</v>
      </c>
      <c r="DY355" s="710">
        <v>0.41627118644067795</v>
      </c>
      <c r="DZ355" s="710">
        <v>-0.18832761879613946</v>
      </c>
      <c r="EA355" s="710">
        <v>7.6286605252708695E-2</v>
      </c>
      <c r="EB355" s="710">
        <v>0.1488480901069463</v>
      </c>
      <c r="EC355" s="236"/>
      <c r="ED355" s="49"/>
      <c r="EE355" s="232"/>
      <c r="EF355" s="700">
        <v>0</v>
      </c>
      <c r="EG355" s="712">
        <v>24968.666666666668</v>
      </c>
      <c r="EH355" s="44"/>
    </row>
    <row r="356" spans="1:138" ht="41.25" customHeight="1" x14ac:dyDescent="0.25">
      <c r="A356" s="871" t="s">
        <v>49</v>
      </c>
      <c r="B356" s="656" t="s">
        <v>50</v>
      </c>
      <c r="C356" s="656" t="s">
        <v>51</v>
      </c>
      <c r="D356" s="691" t="s">
        <v>63</v>
      </c>
      <c r="E356" s="656" t="s">
        <v>64</v>
      </c>
      <c r="F356" s="656" t="s">
        <v>347</v>
      </c>
      <c r="G356" s="901" t="s">
        <v>348</v>
      </c>
      <c r="H356" s="897" t="s">
        <v>55</v>
      </c>
      <c r="I356" s="17" t="s">
        <v>866</v>
      </c>
      <c r="J356" s="64">
        <v>13.8</v>
      </c>
      <c r="K356" s="665">
        <v>12.572610401980967</v>
      </c>
      <c r="L356" s="665">
        <v>34.168749928929003</v>
      </c>
      <c r="M356" s="64">
        <v>1605</v>
      </c>
      <c r="N356" s="726">
        <v>24351329.440000001</v>
      </c>
      <c r="O356" s="548" t="s">
        <v>863</v>
      </c>
      <c r="P356" s="909">
        <v>7.7602804389999998</v>
      </c>
      <c r="Q356" s="203" t="s">
        <v>57</v>
      </c>
      <c r="R356" s="205" t="s">
        <v>57</v>
      </c>
      <c r="S356" s="490">
        <v>0</v>
      </c>
      <c r="T356" s="18">
        <v>0</v>
      </c>
      <c r="U356" s="548">
        <v>0</v>
      </c>
      <c r="V356" s="18">
        <v>0</v>
      </c>
      <c r="W356" s="64">
        <v>0</v>
      </c>
      <c r="X356" s="18">
        <v>0</v>
      </c>
      <c r="Y356" s="18">
        <v>0</v>
      </c>
      <c r="Z356" s="18">
        <v>0</v>
      </c>
      <c r="AA356" s="18">
        <v>0</v>
      </c>
      <c r="AB356" s="18">
        <v>0</v>
      </c>
      <c r="AC356" s="18">
        <v>0</v>
      </c>
      <c r="AD356" s="18">
        <v>0</v>
      </c>
      <c r="AE356" s="18">
        <v>0</v>
      </c>
      <c r="AF356" s="18">
        <v>0</v>
      </c>
      <c r="AG356" s="64">
        <v>0</v>
      </c>
      <c r="AH356" s="18">
        <v>0</v>
      </c>
      <c r="AI356" s="64">
        <v>0</v>
      </c>
      <c r="AJ356" s="18">
        <v>0</v>
      </c>
      <c r="AK356" s="18">
        <v>88</v>
      </c>
      <c r="AL356" s="64">
        <v>87</v>
      </c>
      <c r="AM356" s="18">
        <v>10</v>
      </c>
      <c r="AN356" s="18">
        <v>9</v>
      </c>
      <c r="AO356" s="18">
        <v>0</v>
      </c>
      <c r="AP356" s="64">
        <v>0</v>
      </c>
      <c r="AQ356" s="64">
        <v>98</v>
      </c>
      <c r="AR356" s="11">
        <v>96</v>
      </c>
      <c r="AS356" s="17">
        <v>0</v>
      </c>
      <c r="AT356" s="490">
        <v>0</v>
      </c>
      <c r="AU356" s="64">
        <v>0</v>
      </c>
      <c r="AV356" s="18">
        <v>0</v>
      </c>
      <c r="AW356" s="64">
        <v>0</v>
      </c>
      <c r="AX356" s="18">
        <v>0</v>
      </c>
      <c r="AY356" s="17">
        <v>0</v>
      </c>
      <c r="AZ356" s="490">
        <v>0</v>
      </c>
      <c r="BA356" s="17">
        <v>0</v>
      </c>
      <c r="BB356" s="18">
        <v>0</v>
      </c>
      <c r="BC356" s="17">
        <v>0</v>
      </c>
      <c r="BD356" s="18">
        <v>0</v>
      </c>
      <c r="BE356" s="17">
        <v>0</v>
      </c>
      <c r="BF356" s="18">
        <v>0</v>
      </c>
      <c r="BG356" s="17">
        <v>0</v>
      </c>
      <c r="BH356" s="18">
        <v>0</v>
      </c>
      <c r="BI356" s="17">
        <v>0</v>
      </c>
      <c r="BJ356" s="18">
        <v>0</v>
      </c>
      <c r="BK356" s="17">
        <v>1216.3049999999998</v>
      </c>
      <c r="BL356" s="17">
        <v>1203.5050000000001</v>
      </c>
      <c r="BM356" s="17">
        <v>137.47999999999999</v>
      </c>
      <c r="BN356" s="17">
        <v>124.87999999999998</v>
      </c>
      <c r="BO356" s="18">
        <v>0</v>
      </c>
      <c r="BP356" s="18">
        <v>0</v>
      </c>
      <c r="BQ356" s="64">
        <v>1353.7849999999999</v>
      </c>
      <c r="BR356" s="18">
        <v>1328.385</v>
      </c>
      <c r="BS356" s="729">
        <v>0.17445052542127593</v>
      </c>
      <c r="BT356" s="17">
        <v>0</v>
      </c>
      <c r="BU356" s="17">
        <v>0</v>
      </c>
      <c r="BV356" s="17">
        <v>0</v>
      </c>
      <c r="BW356" s="17">
        <v>0</v>
      </c>
      <c r="BX356" s="17">
        <v>0</v>
      </c>
      <c r="BY356" s="17">
        <v>0</v>
      </c>
      <c r="BZ356" s="17">
        <v>0</v>
      </c>
      <c r="CA356" s="17">
        <v>0</v>
      </c>
      <c r="CB356" s="17">
        <v>0</v>
      </c>
      <c r="CC356" s="17">
        <v>0</v>
      </c>
      <c r="CD356" s="17">
        <v>0</v>
      </c>
      <c r="CE356" s="17">
        <v>0</v>
      </c>
      <c r="CF356" s="17">
        <v>0</v>
      </c>
      <c r="CG356" s="17">
        <v>0</v>
      </c>
      <c r="CH356" s="17">
        <v>0</v>
      </c>
      <c r="CI356" s="17">
        <v>0</v>
      </c>
      <c r="CJ356" s="17">
        <v>0</v>
      </c>
      <c r="CK356" s="17">
        <v>0</v>
      </c>
      <c r="CL356" s="702">
        <v>1427747.4612</v>
      </c>
      <c r="CM356" s="702">
        <v>1412722.3092000003</v>
      </c>
      <c r="CN356" s="702">
        <v>161379.5232</v>
      </c>
      <c r="CO356" s="702">
        <v>146589.13919999998</v>
      </c>
      <c r="CP356" s="702">
        <v>0</v>
      </c>
      <c r="CQ356" s="702">
        <v>0</v>
      </c>
      <c r="CR356" s="704">
        <v>1589126.9844</v>
      </c>
      <c r="CS356" s="703">
        <v>1559311.4484000001</v>
      </c>
      <c r="CT356" s="23" t="s">
        <v>56</v>
      </c>
      <c r="CU356" s="23" t="s">
        <v>56</v>
      </c>
      <c r="CV356" s="23" t="s">
        <v>56</v>
      </c>
      <c r="CW356" s="23" t="s">
        <v>56</v>
      </c>
      <c r="CX356" s="23" t="s">
        <v>56</v>
      </c>
      <c r="CY356" s="23" t="s">
        <v>56</v>
      </c>
      <c r="CZ356" s="23" t="s">
        <v>56</v>
      </c>
      <c r="DA356" s="23" t="s">
        <v>56</v>
      </c>
      <c r="DB356" s="728">
        <v>24351329.440000001</v>
      </c>
      <c r="DC356" s="10"/>
      <c r="DD356" s="692">
        <v>7.7602804389999998</v>
      </c>
      <c r="DE356" s="120"/>
      <c r="DF356" s="120"/>
      <c r="DG356" s="120"/>
      <c r="DH356" s="140"/>
      <c r="DI356" s="140"/>
      <c r="DJ356" s="140"/>
      <c r="DK356" s="140"/>
      <c r="DL356" s="548" t="s">
        <v>56</v>
      </c>
      <c r="DM356" s="548" t="s">
        <v>56</v>
      </c>
      <c r="DN356" s="203" t="s">
        <v>868</v>
      </c>
      <c r="DO356" s="700">
        <v>1606.5</v>
      </c>
      <c r="DP356" s="713" t="s">
        <v>56</v>
      </c>
      <c r="DQ356" s="548" t="s">
        <v>56</v>
      </c>
      <c r="DR356" s="673" t="s">
        <v>56</v>
      </c>
      <c r="DS356" s="203" t="s">
        <v>56</v>
      </c>
      <c r="DT356" s="1160" t="s">
        <v>56</v>
      </c>
      <c r="DU356" s="711">
        <v>84.463741051976342</v>
      </c>
      <c r="DV356" s="711">
        <v>-8.2892756589950523</v>
      </c>
      <c r="DW356" s="711">
        <v>84.323359856711903</v>
      </c>
      <c r="DX356" s="711">
        <v>-14.349667636910212</v>
      </c>
      <c r="DY356" s="710">
        <v>1.16651104886399</v>
      </c>
      <c r="DZ356" s="710">
        <v>-0.49438565566001091</v>
      </c>
      <c r="EA356" s="710">
        <v>1.1650803483960399</v>
      </c>
      <c r="EB356" s="710">
        <v>-0.49577043135036891</v>
      </c>
      <c r="EC356" s="236"/>
      <c r="ED356" s="49"/>
      <c r="EE356" s="232"/>
      <c r="EF356" s="700">
        <v>99997</v>
      </c>
      <c r="EG356" s="712">
        <v>-25592.666666666672</v>
      </c>
      <c r="EH356" s="44"/>
    </row>
    <row r="357" spans="1:138" ht="41.25" customHeight="1" x14ac:dyDescent="0.25">
      <c r="A357" s="871" t="s">
        <v>49</v>
      </c>
      <c r="B357" s="656" t="s">
        <v>50</v>
      </c>
      <c r="C357" s="656" t="s">
        <v>51</v>
      </c>
      <c r="D357" s="691" t="s">
        <v>63</v>
      </c>
      <c r="E357" s="656" t="s">
        <v>64</v>
      </c>
      <c r="F357" s="656" t="s">
        <v>65</v>
      </c>
      <c r="G357" s="901" t="s">
        <v>66</v>
      </c>
      <c r="H357" s="897" t="s">
        <v>55</v>
      </c>
      <c r="I357" s="17" t="s">
        <v>866</v>
      </c>
      <c r="J357" s="64">
        <v>13.8</v>
      </c>
      <c r="K357" s="665">
        <v>12.668219606558768</v>
      </c>
      <c r="L357" s="665">
        <v>29.915340846867004</v>
      </c>
      <c r="M357" s="64">
        <v>1489</v>
      </c>
      <c r="N357" s="726">
        <v>23880199.449999999</v>
      </c>
      <c r="O357" s="548" t="s">
        <v>863</v>
      </c>
      <c r="P357" s="909">
        <v>6.3500446720000001</v>
      </c>
      <c r="Q357" s="203" t="s">
        <v>1190</v>
      </c>
      <c r="R357" s="205" t="s">
        <v>57</v>
      </c>
      <c r="S357" s="490">
        <v>0</v>
      </c>
      <c r="T357" s="18">
        <v>0</v>
      </c>
      <c r="U357" s="548">
        <v>0</v>
      </c>
      <c r="V357" s="18">
        <v>0</v>
      </c>
      <c r="W357" s="64">
        <v>0</v>
      </c>
      <c r="X357" s="18">
        <v>0</v>
      </c>
      <c r="Y357" s="18">
        <v>0</v>
      </c>
      <c r="Z357" s="18">
        <v>0</v>
      </c>
      <c r="AA357" s="18">
        <v>0</v>
      </c>
      <c r="AB357" s="18">
        <v>0</v>
      </c>
      <c r="AC357" s="18">
        <v>0</v>
      </c>
      <c r="AD357" s="18">
        <v>0</v>
      </c>
      <c r="AE357" s="18">
        <v>0</v>
      </c>
      <c r="AF357" s="18">
        <v>0</v>
      </c>
      <c r="AG357" s="64">
        <v>2</v>
      </c>
      <c r="AH357" s="18">
        <v>2</v>
      </c>
      <c r="AI357" s="64">
        <v>0</v>
      </c>
      <c r="AJ357" s="18">
        <v>0</v>
      </c>
      <c r="AK357" s="18">
        <v>102</v>
      </c>
      <c r="AL357" s="64">
        <v>102</v>
      </c>
      <c r="AM357" s="18">
        <v>6</v>
      </c>
      <c r="AN357" s="18">
        <v>6</v>
      </c>
      <c r="AO357" s="18">
        <v>0</v>
      </c>
      <c r="AP357" s="64">
        <v>0</v>
      </c>
      <c r="AQ357" s="64">
        <v>110</v>
      </c>
      <c r="AR357" s="11">
        <v>110</v>
      </c>
      <c r="AS357" s="17">
        <v>0</v>
      </c>
      <c r="AT357" s="490">
        <v>0</v>
      </c>
      <c r="AU357" s="64">
        <v>0</v>
      </c>
      <c r="AV357" s="18">
        <v>0</v>
      </c>
      <c r="AW357" s="64">
        <v>0</v>
      </c>
      <c r="AX357" s="18">
        <v>0</v>
      </c>
      <c r="AY357" s="17">
        <v>0</v>
      </c>
      <c r="AZ357" s="490">
        <v>0</v>
      </c>
      <c r="BA357" s="17">
        <v>0</v>
      </c>
      <c r="BB357" s="18">
        <v>0</v>
      </c>
      <c r="BC357" s="17">
        <v>0</v>
      </c>
      <c r="BD357" s="18">
        <v>0</v>
      </c>
      <c r="BE357" s="17">
        <v>0</v>
      </c>
      <c r="BF357" s="18">
        <v>0</v>
      </c>
      <c r="BG357" s="17">
        <v>626.20000000000005</v>
      </c>
      <c r="BH357" s="18">
        <v>626.20000000000005</v>
      </c>
      <c r="BI357" s="17">
        <v>0</v>
      </c>
      <c r="BJ357" s="18">
        <v>0</v>
      </c>
      <c r="BK357" s="17">
        <v>1250.0039999999997</v>
      </c>
      <c r="BL357" s="17">
        <v>1250.0040000000001</v>
      </c>
      <c r="BM357" s="17">
        <v>71.989999999999995</v>
      </c>
      <c r="BN357" s="17">
        <v>71.989999999999995</v>
      </c>
      <c r="BO357" s="18">
        <v>0</v>
      </c>
      <c r="BP357" s="18">
        <v>0</v>
      </c>
      <c r="BQ357" s="64">
        <v>1948.1939999999997</v>
      </c>
      <c r="BR357" s="18">
        <v>1948.1940000000002</v>
      </c>
      <c r="BS357" s="729">
        <v>0.30680004639816172</v>
      </c>
      <c r="BT357" s="17">
        <v>0</v>
      </c>
      <c r="BU357" s="17">
        <v>0</v>
      </c>
      <c r="BV357" s="17">
        <v>0</v>
      </c>
      <c r="BW357" s="17">
        <v>0</v>
      </c>
      <c r="BX357" s="17">
        <v>0</v>
      </c>
      <c r="BY357" s="17">
        <v>0</v>
      </c>
      <c r="BZ357" s="17">
        <v>0</v>
      </c>
      <c r="CA357" s="17">
        <v>0</v>
      </c>
      <c r="CB357" s="17">
        <v>0</v>
      </c>
      <c r="CC357" s="17">
        <v>0</v>
      </c>
      <c r="CD357" s="17">
        <v>0</v>
      </c>
      <c r="CE357" s="17">
        <v>0</v>
      </c>
      <c r="CF357" s="17">
        <v>0</v>
      </c>
      <c r="CG357" s="17">
        <v>0</v>
      </c>
      <c r="CH357" s="17">
        <v>3159654.912</v>
      </c>
      <c r="CI357" s="17">
        <v>3159654.912</v>
      </c>
      <c r="CJ357" s="17">
        <v>0</v>
      </c>
      <c r="CK357" s="17">
        <v>0</v>
      </c>
      <c r="CL357" s="702">
        <v>1467304.6953599995</v>
      </c>
      <c r="CM357" s="702">
        <v>1467304.6953600002</v>
      </c>
      <c r="CN357" s="702">
        <v>84504.741600000008</v>
      </c>
      <c r="CO357" s="702">
        <v>84504.741600000008</v>
      </c>
      <c r="CP357" s="702">
        <v>0</v>
      </c>
      <c r="CQ357" s="702">
        <v>0</v>
      </c>
      <c r="CR357" s="704">
        <v>4711464.3489600001</v>
      </c>
      <c r="CS357" s="703">
        <v>4711464.3489600001</v>
      </c>
      <c r="CT357" s="23" t="s">
        <v>56</v>
      </c>
      <c r="CU357" s="23" t="s">
        <v>56</v>
      </c>
      <c r="CV357" s="23" t="s">
        <v>56</v>
      </c>
      <c r="CW357" s="23" t="s">
        <v>56</v>
      </c>
      <c r="CX357" s="23" t="s">
        <v>56</v>
      </c>
      <c r="CY357" s="23" t="s">
        <v>56</v>
      </c>
      <c r="CZ357" s="23" t="s">
        <v>56</v>
      </c>
      <c r="DA357" s="23" t="s">
        <v>56</v>
      </c>
      <c r="DB357" s="728">
        <v>23880199.449999999</v>
      </c>
      <c r="DC357" s="10"/>
      <c r="DD357" s="692">
        <v>6.3500446720000001</v>
      </c>
      <c r="DE357" s="120"/>
      <c r="DF357" s="120"/>
      <c r="DG357" s="120"/>
      <c r="DH357" s="140"/>
      <c r="DI357" s="140"/>
      <c r="DJ357" s="140"/>
      <c r="DK357" s="140"/>
      <c r="DL357" s="548" t="s">
        <v>56</v>
      </c>
      <c r="DM357" s="548" t="s">
        <v>56</v>
      </c>
      <c r="DN357" s="203" t="s">
        <v>868</v>
      </c>
      <c r="DO357" s="700">
        <v>1704.6666666666699</v>
      </c>
      <c r="DP357" s="713" t="s">
        <v>56</v>
      </c>
      <c r="DQ357" s="548" t="s">
        <v>56</v>
      </c>
      <c r="DR357" s="673" t="s">
        <v>56</v>
      </c>
      <c r="DS357" s="203" t="s">
        <v>56</v>
      </c>
      <c r="DT357" s="1160" t="s">
        <v>56</v>
      </c>
      <c r="DU357" s="711">
        <v>14.429800547516594</v>
      </c>
      <c r="DV357" s="711">
        <v>155.82781488797852</v>
      </c>
      <c r="DW357" s="711">
        <v>13.331170153014201</v>
      </c>
      <c r="DX357" s="711">
        <v>148.60370662770046</v>
      </c>
      <c r="DY357" s="710">
        <v>5.9835745013687804E-2</v>
      </c>
      <c r="DZ357" s="710">
        <v>1.1383426192053629</v>
      </c>
      <c r="EA357" s="710">
        <v>5.5156377633854899E-2</v>
      </c>
      <c r="EB357" s="710">
        <v>1.1149407227280126</v>
      </c>
      <c r="EC357" s="236"/>
      <c r="ED357" s="49"/>
      <c r="EE357" s="232"/>
      <c r="EF357" s="700">
        <v>0</v>
      </c>
      <c r="EG357" s="712">
        <v>273433.33333333331</v>
      </c>
      <c r="EH357" s="44"/>
    </row>
    <row r="358" spans="1:138" ht="41.25" customHeight="1" x14ac:dyDescent="0.25">
      <c r="A358" s="871" t="s">
        <v>49</v>
      </c>
      <c r="B358" s="656" t="s">
        <v>50</v>
      </c>
      <c r="C358" s="656" t="s">
        <v>51</v>
      </c>
      <c r="D358" s="691" t="s">
        <v>67</v>
      </c>
      <c r="E358" s="656" t="s">
        <v>64</v>
      </c>
      <c r="F358" s="656" t="s">
        <v>68</v>
      </c>
      <c r="G358" s="901" t="s">
        <v>69</v>
      </c>
      <c r="H358" s="897" t="s">
        <v>55</v>
      </c>
      <c r="I358" s="17" t="s">
        <v>866</v>
      </c>
      <c r="J358" s="64">
        <v>13.8</v>
      </c>
      <c r="K358" s="665">
        <v>11.353593043613991</v>
      </c>
      <c r="L358" s="665">
        <v>14.862499969086</v>
      </c>
      <c r="M358" s="64">
        <v>647</v>
      </c>
      <c r="N358" s="726">
        <v>17694984.369999997</v>
      </c>
      <c r="O358" s="548" t="s">
        <v>863</v>
      </c>
      <c r="P358" s="909">
        <v>4.6131441210000004</v>
      </c>
      <c r="Q358" s="203" t="s">
        <v>57</v>
      </c>
      <c r="R358" s="205" t="s">
        <v>57</v>
      </c>
      <c r="S358" s="490">
        <v>0</v>
      </c>
      <c r="T358" s="18">
        <v>0</v>
      </c>
      <c r="U358" s="548">
        <v>0</v>
      </c>
      <c r="V358" s="18">
        <v>0</v>
      </c>
      <c r="W358" s="64">
        <v>0</v>
      </c>
      <c r="X358" s="18">
        <v>0</v>
      </c>
      <c r="Y358" s="18">
        <v>0</v>
      </c>
      <c r="Z358" s="18">
        <v>0</v>
      </c>
      <c r="AA358" s="18">
        <v>0</v>
      </c>
      <c r="AB358" s="18">
        <v>0</v>
      </c>
      <c r="AC358" s="18">
        <v>0</v>
      </c>
      <c r="AD358" s="18">
        <v>0</v>
      </c>
      <c r="AE358" s="18">
        <v>0</v>
      </c>
      <c r="AF358" s="18">
        <v>0</v>
      </c>
      <c r="AG358" s="64">
        <v>0</v>
      </c>
      <c r="AH358" s="18">
        <v>0</v>
      </c>
      <c r="AI358" s="64">
        <v>0</v>
      </c>
      <c r="AJ358" s="18">
        <v>0</v>
      </c>
      <c r="AK358" s="18">
        <v>23</v>
      </c>
      <c r="AL358" s="64">
        <v>23</v>
      </c>
      <c r="AM358" s="18">
        <v>4</v>
      </c>
      <c r="AN358" s="18">
        <v>3</v>
      </c>
      <c r="AO358" s="18">
        <v>0</v>
      </c>
      <c r="AP358" s="64">
        <v>0</v>
      </c>
      <c r="AQ358" s="64">
        <v>27</v>
      </c>
      <c r="AR358" s="11">
        <v>26</v>
      </c>
      <c r="AS358" s="17">
        <v>0</v>
      </c>
      <c r="AT358" s="490">
        <v>0</v>
      </c>
      <c r="AU358" s="64">
        <v>0</v>
      </c>
      <c r="AV358" s="18">
        <v>0</v>
      </c>
      <c r="AW358" s="64">
        <v>0</v>
      </c>
      <c r="AX358" s="18">
        <v>0</v>
      </c>
      <c r="AY358" s="17">
        <v>0</v>
      </c>
      <c r="AZ358" s="490">
        <v>0</v>
      </c>
      <c r="BA358" s="17">
        <v>0</v>
      </c>
      <c r="BB358" s="18">
        <v>0</v>
      </c>
      <c r="BC358" s="17">
        <v>0</v>
      </c>
      <c r="BD358" s="18">
        <v>0</v>
      </c>
      <c r="BE358" s="17">
        <v>0</v>
      </c>
      <c r="BF358" s="18">
        <v>0</v>
      </c>
      <c r="BG358" s="17">
        <v>0</v>
      </c>
      <c r="BH358" s="18">
        <v>0</v>
      </c>
      <c r="BI358" s="17">
        <v>0</v>
      </c>
      <c r="BJ358" s="18">
        <v>0</v>
      </c>
      <c r="BK358" s="17">
        <v>1686.4819999999997</v>
      </c>
      <c r="BL358" s="17">
        <v>1686.482</v>
      </c>
      <c r="BM358" s="17">
        <v>40.08</v>
      </c>
      <c r="BN358" s="17">
        <v>32.4</v>
      </c>
      <c r="BO358" s="18">
        <v>0</v>
      </c>
      <c r="BP358" s="18">
        <v>0</v>
      </c>
      <c r="BQ358" s="64">
        <v>1726.5619999999997</v>
      </c>
      <c r="BR358" s="18">
        <v>1718.8820000000001</v>
      </c>
      <c r="BS358" s="729">
        <v>0.37427011918841363</v>
      </c>
      <c r="BT358" s="17">
        <v>0</v>
      </c>
      <c r="BU358" s="17">
        <v>0</v>
      </c>
      <c r="BV358" s="17">
        <v>0</v>
      </c>
      <c r="BW358" s="17">
        <v>0</v>
      </c>
      <c r="BX358" s="17">
        <v>0</v>
      </c>
      <c r="BY358" s="17">
        <v>0</v>
      </c>
      <c r="BZ358" s="17">
        <v>0</v>
      </c>
      <c r="CA358" s="17">
        <v>0</v>
      </c>
      <c r="CB358" s="17">
        <v>0</v>
      </c>
      <c r="CC358" s="17">
        <v>0</v>
      </c>
      <c r="CD358" s="17">
        <v>0</v>
      </c>
      <c r="CE358" s="17">
        <v>0</v>
      </c>
      <c r="CF358" s="17">
        <v>0</v>
      </c>
      <c r="CG358" s="17">
        <v>0</v>
      </c>
      <c r="CH358" s="17">
        <v>0</v>
      </c>
      <c r="CI358" s="17">
        <v>0</v>
      </c>
      <c r="CJ358" s="17">
        <v>0</v>
      </c>
      <c r="CK358" s="17">
        <v>0</v>
      </c>
      <c r="CL358" s="702">
        <v>1979660.03088</v>
      </c>
      <c r="CM358" s="702">
        <v>1979660.0308800002</v>
      </c>
      <c r="CN358" s="702">
        <v>47047.5072</v>
      </c>
      <c r="CO358" s="702">
        <v>38032.415999999997</v>
      </c>
      <c r="CP358" s="702">
        <v>0</v>
      </c>
      <c r="CQ358" s="702">
        <v>0</v>
      </c>
      <c r="CR358" s="704">
        <v>2026707.5380800001</v>
      </c>
      <c r="CS358" s="703">
        <v>2017692.4468800002</v>
      </c>
      <c r="CT358" s="23" t="s">
        <v>56</v>
      </c>
      <c r="CU358" s="23" t="s">
        <v>56</v>
      </c>
      <c r="CV358" s="23" t="s">
        <v>56</v>
      </c>
      <c r="CW358" s="23" t="s">
        <v>56</v>
      </c>
      <c r="CX358" s="23" t="s">
        <v>56</v>
      </c>
      <c r="CY358" s="23" t="s">
        <v>56</v>
      </c>
      <c r="CZ358" s="23" t="s">
        <v>56</v>
      </c>
      <c r="DA358" s="23" t="s">
        <v>56</v>
      </c>
      <c r="DB358" s="728">
        <v>17694984.369999997</v>
      </c>
      <c r="DC358" s="10"/>
      <c r="DD358" s="692">
        <v>4.6131441210000004</v>
      </c>
      <c r="DE358" s="120"/>
      <c r="DF358" s="120"/>
      <c r="DG358" s="120"/>
      <c r="DH358" s="140"/>
      <c r="DI358" s="140"/>
      <c r="DJ358" s="140"/>
      <c r="DK358" s="140"/>
      <c r="DL358" s="548" t="s">
        <v>56</v>
      </c>
      <c r="DM358" s="548" t="s">
        <v>56</v>
      </c>
      <c r="DN358" s="203" t="s">
        <v>868</v>
      </c>
      <c r="DO358" s="700">
        <v>437.08333333333297</v>
      </c>
      <c r="DP358" s="713" t="s">
        <v>56</v>
      </c>
      <c r="DQ358" s="548" t="s">
        <v>56</v>
      </c>
      <c r="DR358" s="673" t="s">
        <v>56</v>
      </c>
      <c r="DS358" s="203" t="s">
        <v>56</v>
      </c>
      <c r="DT358" s="1160" t="s">
        <v>56</v>
      </c>
      <c r="DU358" s="711">
        <v>99.541658722593027</v>
      </c>
      <c r="DV358" s="711">
        <v>-35.148102276027075</v>
      </c>
      <c r="DW358" s="711">
        <v>10.103682991004799</v>
      </c>
      <c r="DX358" s="711">
        <v>54.460872852409707</v>
      </c>
      <c r="DY358" s="710">
        <v>1.5420400381315551</v>
      </c>
      <c r="DZ358" s="710">
        <v>-0.69953623680035648</v>
      </c>
      <c r="EA358" s="710">
        <v>6.5852725882224405E-2</v>
      </c>
      <c r="EB358" s="710">
        <v>0.78181585120473485</v>
      </c>
      <c r="EC358" s="236"/>
      <c r="ED358" s="49"/>
      <c r="EE358" s="232"/>
      <c r="EF358" s="700">
        <v>0</v>
      </c>
      <c r="EG358" s="712">
        <v>10493</v>
      </c>
      <c r="EH358" s="44"/>
    </row>
    <row r="359" spans="1:138" ht="41.25" customHeight="1" x14ac:dyDescent="0.25">
      <c r="A359" s="871" t="s">
        <v>49</v>
      </c>
      <c r="B359" s="656" t="s">
        <v>50</v>
      </c>
      <c r="C359" s="656" t="s">
        <v>51</v>
      </c>
      <c r="D359" s="691" t="s">
        <v>67</v>
      </c>
      <c r="E359" s="656" t="s">
        <v>64</v>
      </c>
      <c r="F359" s="656" t="s">
        <v>1249</v>
      </c>
      <c r="G359" s="901" t="s">
        <v>69</v>
      </c>
      <c r="H359" s="897" t="s">
        <v>55</v>
      </c>
      <c r="I359" s="17" t="s">
        <v>860</v>
      </c>
      <c r="J359" s="64">
        <v>13.8</v>
      </c>
      <c r="K359" s="665">
        <v>11.257983839036187</v>
      </c>
      <c r="L359" s="665">
        <v>3.6753787802339999</v>
      </c>
      <c r="M359" s="64">
        <v>0</v>
      </c>
      <c r="N359" s="726">
        <v>16801057.300000001</v>
      </c>
      <c r="O359" s="548" t="s">
        <v>863</v>
      </c>
      <c r="P359" s="909">
        <v>6.9715045010000001</v>
      </c>
      <c r="Q359" s="203" t="s">
        <v>57</v>
      </c>
      <c r="R359" s="205" t="s">
        <v>57</v>
      </c>
      <c r="S359" s="490">
        <v>0</v>
      </c>
      <c r="T359" s="18">
        <v>0</v>
      </c>
      <c r="U359" s="548">
        <v>0</v>
      </c>
      <c r="V359" s="18">
        <v>0</v>
      </c>
      <c r="W359" s="64">
        <v>0</v>
      </c>
      <c r="X359" s="18">
        <v>0</v>
      </c>
      <c r="Y359" s="18">
        <v>0</v>
      </c>
      <c r="Z359" s="18">
        <v>0</v>
      </c>
      <c r="AA359" s="18">
        <v>0</v>
      </c>
      <c r="AB359" s="18">
        <v>0</v>
      </c>
      <c r="AC359" s="18">
        <v>0</v>
      </c>
      <c r="AD359" s="18">
        <v>0</v>
      </c>
      <c r="AE359" s="18">
        <v>0</v>
      </c>
      <c r="AF359" s="18">
        <v>0</v>
      </c>
      <c r="AG359" s="64">
        <v>2</v>
      </c>
      <c r="AH359" s="18">
        <v>2</v>
      </c>
      <c r="AI359" s="64">
        <v>0</v>
      </c>
      <c r="AJ359" s="18">
        <v>0</v>
      </c>
      <c r="AK359" s="18">
        <v>0</v>
      </c>
      <c r="AL359" s="64">
        <v>0</v>
      </c>
      <c r="AM359" s="18">
        <v>0</v>
      </c>
      <c r="AN359" s="18" t="s">
        <v>58</v>
      </c>
      <c r="AO359" s="18">
        <v>0</v>
      </c>
      <c r="AP359" s="64">
        <v>0</v>
      </c>
      <c r="AQ359" s="64">
        <v>2</v>
      </c>
      <c r="AR359" s="11">
        <v>2</v>
      </c>
      <c r="AS359" s="17">
        <v>0</v>
      </c>
      <c r="AT359" s="490">
        <v>0</v>
      </c>
      <c r="AU359" s="64">
        <v>0</v>
      </c>
      <c r="AV359" s="18">
        <v>0</v>
      </c>
      <c r="AW359" s="64">
        <v>0</v>
      </c>
      <c r="AX359" s="18">
        <v>0</v>
      </c>
      <c r="AY359" s="17">
        <v>0</v>
      </c>
      <c r="AZ359" s="490">
        <v>0</v>
      </c>
      <c r="BA359" s="17">
        <v>0</v>
      </c>
      <c r="BB359" s="18">
        <v>0</v>
      </c>
      <c r="BC359" s="17">
        <v>0</v>
      </c>
      <c r="BD359" s="18">
        <v>0</v>
      </c>
      <c r="BE359" s="17">
        <v>0</v>
      </c>
      <c r="BF359" s="18">
        <v>0</v>
      </c>
      <c r="BG359" s="17">
        <v>2592</v>
      </c>
      <c r="BH359" s="18">
        <v>2592</v>
      </c>
      <c r="BI359" s="17">
        <v>0</v>
      </c>
      <c r="BJ359" s="18">
        <v>0</v>
      </c>
      <c r="BK359" s="17">
        <v>0</v>
      </c>
      <c r="BL359" s="17" t="s">
        <v>58</v>
      </c>
      <c r="BM359" s="17">
        <v>0</v>
      </c>
      <c r="BN359" s="17" t="s">
        <v>58</v>
      </c>
      <c r="BO359" s="18">
        <v>0</v>
      </c>
      <c r="BP359" s="18">
        <v>0</v>
      </c>
      <c r="BQ359" s="64">
        <v>2592</v>
      </c>
      <c r="BR359" s="18">
        <v>2592</v>
      </c>
      <c r="BS359" s="729">
        <v>0.37179922922350561</v>
      </c>
      <c r="BT359" s="17">
        <v>0</v>
      </c>
      <c r="BU359" s="17">
        <v>0</v>
      </c>
      <c r="BV359" s="17">
        <v>0</v>
      </c>
      <c r="BW359" s="17">
        <v>0</v>
      </c>
      <c r="BX359" s="17">
        <v>0</v>
      </c>
      <c r="BY359" s="17">
        <v>0</v>
      </c>
      <c r="BZ359" s="17">
        <v>0</v>
      </c>
      <c r="CA359" s="17">
        <v>0</v>
      </c>
      <c r="CB359" s="17">
        <v>0</v>
      </c>
      <c r="CC359" s="17">
        <v>0</v>
      </c>
      <c r="CD359" s="17">
        <v>0</v>
      </c>
      <c r="CE359" s="17">
        <v>0</v>
      </c>
      <c r="CF359" s="17">
        <v>0</v>
      </c>
      <c r="CG359" s="17">
        <v>0</v>
      </c>
      <c r="CH359" s="17">
        <v>13078609.92</v>
      </c>
      <c r="CI359" s="17">
        <v>13078609.92</v>
      </c>
      <c r="CJ359" s="17">
        <v>0</v>
      </c>
      <c r="CK359" s="17">
        <v>0</v>
      </c>
      <c r="CL359" s="702">
        <v>0</v>
      </c>
      <c r="CM359" s="702">
        <v>0</v>
      </c>
      <c r="CN359" s="702">
        <v>0</v>
      </c>
      <c r="CO359" s="702">
        <v>0</v>
      </c>
      <c r="CP359" s="702">
        <v>0</v>
      </c>
      <c r="CQ359" s="702">
        <v>0</v>
      </c>
      <c r="CR359" s="704">
        <v>13078609.92</v>
      </c>
      <c r="CS359" s="703">
        <v>13078609.92</v>
      </c>
      <c r="CT359" s="23">
        <v>5</v>
      </c>
      <c r="CU359" s="23">
        <v>48</v>
      </c>
      <c r="CV359" s="23" t="s">
        <v>1250</v>
      </c>
      <c r="CW359" s="23">
        <v>48</v>
      </c>
      <c r="CX359" s="23">
        <v>288</v>
      </c>
      <c r="CY359" s="23">
        <v>0</v>
      </c>
      <c r="CZ359" s="23">
        <v>0</v>
      </c>
      <c r="DA359" s="23" t="s">
        <v>1251</v>
      </c>
      <c r="DB359" s="728">
        <v>16801057.300000001</v>
      </c>
      <c r="DC359" s="10"/>
      <c r="DD359" s="692">
        <v>6.9715045010000001</v>
      </c>
      <c r="DE359" s="120"/>
      <c r="DF359" s="120"/>
      <c r="DG359" s="120"/>
      <c r="DH359" s="140"/>
      <c r="DI359" s="140"/>
      <c r="DJ359" s="140"/>
      <c r="DK359" s="140"/>
      <c r="DL359" s="548" t="s">
        <v>56</v>
      </c>
      <c r="DM359" s="548" t="s">
        <v>56</v>
      </c>
      <c r="DN359" s="203" t="s">
        <v>55</v>
      </c>
      <c r="DO359" s="700" t="s">
        <v>56</v>
      </c>
      <c r="DP359" s="713" t="s">
        <v>56</v>
      </c>
      <c r="DQ359" s="548" t="s">
        <v>56</v>
      </c>
      <c r="DR359" s="673" t="s">
        <v>56</v>
      </c>
      <c r="DS359" s="203" t="s">
        <v>56</v>
      </c>
      <c r="DT359" s="1160" t="s">
        <v>56</v>
      </c>
      <c r="DU359" s="711">
        <v>0</v>
      </c>
      <c r="DV359" s="711">
        <v>0.62222222222222334</v>
      </c>
      <c r="DW359" s="711">
        <v>0</v>
      </c>
      <c r="DX359" s="711">
        <v>0.62222222222222334</v>
      </c>
      <c r="DY359" s="710">
        <v>0</v>
      </c>
      <c r="DZ359" s="710">
        <v>0.33333333333333331</v>
      </c>
      <c r="EA359" s="710">
        <v>0</v>
      </c>
      <c r="EB359" s="710">
        <v>0.33333333333333331</v>
      </c>
      <c r="EC359" s="236"/>
      <c r="ED359" s="49"/>
      <c r="EE359" s="232"/>
      <c r="EF359" s="700">
        <v>0</v>
      </c>
      <c r="EG359" s="712">
        <v>0</v>
      </c>
      <c r="EH359" s="44"/>
    </row>
    <row r="360" spans="1:138" ht="41.25" customHeight="1" x14ac:dyDescent="0.25">
      <c r="A360" s="871" t="s">
        <v>49</v>
      </c>
      <c r="B360" s="656" t="s">
        <v>50</v>
      </c>
      <c r="C360" s="656" t="s">
        <v>51</v>
      </c>
      <c r="D360" s="691" t="s">
        <v>67</v>
      </c>
      <c r="E360" s="656" t="s">
        <v>64</v>
      </c>
      <c r="F360" s="656" t="s">
        <v>1252</v>
      </c>
      <c r="G360" s="901" t="s">
        <v>69</v>
      </c>
      <c r="H360" s="897" t="s">
        <v>55</v>
      </c>
      <c r="I360" s="17" t="s">
        <v>866</v>
      </c>
      <c r="J360" s="64">
        <v>13.8</v>
      </c>
      <c r="K360" s="665">
        <v>10.038966480669213</v>
      </c>
      <c r="L360" s="665">
        <v>24.910227220913999</v>
      </c>
      <c r="M360" s="64">
        <v>1176</v>
      </c>
      <c r="N360" s="726">
        <v>23300514.23</v>
      </c>
      <c r="O360" s="548" t="s">
        <v>863</v>
      </c>
      <c r="P360" s="909">
        <v>6.1508588270000004</v>
      </c>
      <c r="Q360" s="203" t="s">
        <v>57</v>
      </c>
      <c r="R360" s="205" t="s">
        <v>57</v>
      </c>
      <c r="S360" s="490">
        <v>0</v>
      </c>
      <c r="T360" s="18">
        <v>0</v>
      </c>
      <c r="U360" s="548">
        <v>0</v>
      </c>
      <c r="V360" s="18">
        <v>0</v>
      </c>
      <c r="W360" s="64">
        <v>0</v>
      </c>
      <c r="X360" s="18">
        <v>0</v>
      </c>
      <c r="Y360" s="18">
        <v>0</v>
      </c>
      <c r="Z360" s="18">
        <v>0</v>
      </c>
      <c r="AA360" s="18">
        <v>0</v>
      </c>
      <c r="AB360" s="18">
        <v>0</v>
      </c>
      <c r="AC360" s="18">
        <v>0</v>
      </c>
      <c r="AD360" s="18">
        <v>0</v>
      </c>
      <c r="AE360" s="18">
        <v>0</v>
      </c>
      <c r="AF360" s="18">
        <v>0</v>
      </c>
      <c r="AG360" s="64">
        <v>0</v>
      </c>
      <c r="AH360" s="18">
        <v>0</v>
      </c>
      <c r="AI360" s="64">
        <v>0</v>
      </c>
      <c r="AJ360" s="18">
        <v>0</v>
      </c>
      <c r="AK360" s="18">
        <v>51</v>
      </c>
      <c r="AL360" s="64">
        <v>48</v>
      </c>
      <c r="AM360" s="18">
        <v>2</v>
      </c>
      <c r="AN360" s="18">
        <v>2</v>
      </c>
      <c r="AO360" s="18">
        <v>0</v>
      </c>
      <c r="AP360" s="64">
        <v>0</v>
      </c>
      <c r="AQ360" s="64">
        <v>53</v>
      </c>
      <c r="AR360" s="11">
        <v>50</v>
      </c>
      <c r="AS360" s="17">
        <v>0</v>
      </c>
      <c r="AT360" s="490">
        <v>0</v>
      </c>
      <c r="AU360" s="64">
        <v>0</v>
      </c>
      <c r="AV360" s="18">
        <v>0</v>
      </c>
      <c r="AW360" s="64">
        <v>0</v>
      </c>
      <c r="AX360" s="18">
        <v>0</v>
      </c>
      <c r="AY360" s="17">
        <v>0</v>
      </c>
      <c r="AZ360" s="490">
        <v>0</v>
      </c>
      <c r="BA360" s="17">
        <v>0</v>
      </c>
      <c r="BB360" s="18">
        <v>0</v>
      </c>
      <c r="BC360" s="17">
        <v>0</v>
      </c>
      <c r="BD360" s="18">
        <v>0</v>
      </c>
      <c r="BE360" s="17">
        <v>0</v>
      </c>
      <c r="BF360" s="18">
        <v>0</v>
      </c>
      <c r="BG360" s="17">
        <v>0</v>
      </c>
      <c r="BH360" s="18">
        <v>0</v>
      </c>
      <c r="BI360" s="17">
        <v>0</v>
      </c>
      <c r="BJ360" s="18">
        <v>0</v>
      </c>
      <c r="BK360" s="17">
        <v>387.3300000000001</v>
      </c>
      <c r="BL360" s="17">
        <v>363.3300000000001</v>
      </c>
      <c r="BM360" s="17">
        <v>19.7</v>
      </c>
      <c r="BN360" s="17">
        <v>19.7</v>
      </c>
      <c r="BO360" s="18">
        <v>0</v>
      </c>
      <c r="BP360" s="18">
        <v>0</v>
      </c>
      <c r="BQ360" s="64">
        <v>407.03000000000009</v>
      </c>
      <c r="BR360" s="18">
        <v>383.03000000000009</v>
      </c>
      <c r="BS360" s="729">
        <v>6.6174498789224129E-2</v>
      </c>
      <c r="BT360" s="17">
        <v>0</v>
      </c>
      <c r="BU360" s="17">
        <v>0</v>
      </c>
      <c r="BV360" s="17">
        <v>0</v>
      </c>
      <c r="BW360" s="17">
        <v>0</v>
      </c>
      <c r="BX360" s="17">
        <v>0</v>
      </c>
      <c r="BY360" s="17">
        <v>0</v>
      </c>
      <c r="BZ360" s="17">
        <v>0</v>
      </c>
      <c r="CA360" s="17">
        <v>0</v>
      </c>
      <c r="CB360" s="17">
        <v>0</v>
      </c>
      <c r="CC360" s="17">
        <v>0</v>
      </c>
      <c r="CD360" s="17">
        <v>0</v>
      </c>
      <c r="CE360" s="17">
        <v>0</v>
      </c>
      <c r="CF360" s="17">
        <v>0</v>
      </c>
      <c r="CG360" s="17">
        <v>0</v>
      </c>
      <c r="CH360" s="17">
        <v>0</v>
      </c>
      <c r="CI360" s="17">
        <v>0</v>
      </c>
      <c r="CJ360" s="17">
        <v>0</v>
      </c>
      <c r="CK360" s="17">
        <v>0</v>
      </c>
      <c r="CL360" s="702">
        <v>454663.44720000011</v>
      </c>
      <c r="CM360" s="702">
        <v>426491.28720000014</v>
      </c>
      <c r="CN360" s="702">
        <v>23124.648000000001</v>
      </c>
      <c r="CO360" s="702">
        <v>23124.648000000001</v>
      </c>
      <c r="CP360" s="702">
        <v>0</v>
      </c>
      <c r="CQ360" s="702">
        <v>0</v>
      </c>
      <c r="CR360" s="704">
        <v>477788.0952000001</v>
      </c>
      <c r="CS360" s="703">
        <v>449615.93520000012</v>
      </c>
      <c r="CT360" s="23" t="s">
        <v>56</v>
      </c>
      <c r="CU360" s="23" t="s">
        <v>56</v>
      </c>
      <c r="CV360" s="23" t="s">
        <v>56</v>
      </c>
      <c r="CW360" s="23" t="s">
        <v>56</v>
      </c>
      <c r="CX360" s="23" t="s">
        <v>56</v>
      </c>
      <c r="CY360" s="23" t="s">
        <v>56</v>
      </c>
      <c r="CZ360" s="23" t="s">
        <v>56</v>
      </c>
      <c r="DA360" s="23" t="s">
        <v>56</v>
      </c>
      <c r="DB360" s="728">
        <v>23300514.23</v>
      </c>
      <c r="DC360" s="10"/>
      <c r="DD360" s="692">
        <v>6.1508588270000004</v>
      </c>
      <c r="DE360" s="120"/>
      <c r="DF360" s="120"/>
      <c r="DG360" s="120"/>
      <c r="DH360" s="140"/>
      <c r="DI360" s="140"/>
      <c r="DJ360" s="140"/>
      <c r="DK360" s="140"/>
      <c r="DL360" s="548" t="s">
        <v>56</v>
      </c>
      <c r="DM360" s="548" t="s">
        <v>56</v>
      </c>
      <c r="DN360" s="203" t="s">
        <v>55</v>
      </c>
      <c r="DO360" s="700" t="s">
        <v>56</v>
      </c>
      <c r="DP360" s="713" t="s">
        <v>56</v>
      </c>
      <c r="DQ360" s="548" t="s">
        <v>56</v>
      </c>
      <c r="DR360" s="673" t="s">
        <v>56</v>
      </c>
      <c r="DS360" s="203" t="s">
        <v>56</v>
      </c>
      <c r="DT360" s="1160" t="s">
        <v>56</v>
      </c>
      <c r="DU360" s="711">
        <v>276.08349900596346</v>
      </c>
      <c r="DV360" s="711">
        <v>89.193625286519477</v>
      </c>
      <c r="DW360" s="711">
        <v>248.64218452462799</v>
      </c>
      <c r="DX360" s="711">
        <v>-147.75872362274993</v>
      </c>
      <c r="DY360" s="710">
        <v>2.2672536211303544</v>
      </c>
      <c r="DZ360" s="710">
        <v>-0.74804961390850511</v>
      </c>
      <c r="EA360" s="710">
        <v>2.2120873222138102</v>
      </c>
      <c r="EB360" s="710">
        <v>-0.79819982074622287</v>
      </c>
      <c r="EC360" s="236"/>
      <c r="ED360" s="49"/>
      <c r="EE360" s="232"/>
      <c r="EF360" s="700">
        <v>240438</v>
      </c>
      <c r="EG360" s="712">
        <v>-156173.66666666669</v>
      </c>
      <c r="EH360" s="44"/>
    </row>
    <row r="361" spans="1:138" ht="41.25" customHeight="1" x14ac:dyDescent="0.25">
      <c r="A361" s="871" t="s">
        <v>49</v>
      </c>
      <c r="B361" s="656" t="s">
        <v>50</v>
      </c>
      <c r="C361" s="656" t="s">
        <v>51</v>
      </c>
      <c r="D361" s="691" t="s">
        <v>1159</v>
      </c>
      <c r="E361" s="656" t="s">
        <v>350</v>
      </c>
      <c r="F361" s="656" t="s">
        <v>1253</v>
      </c>
      <c r="G361" s="901" t="s">
        <v>350</v>
      </c>
      <c r="H361" s="897" t="s">
        <v>55</v>
      </c>
      <c r="I361" s="17" t="s">
        <v>866</v>
      </c>
      <c r="J361" s="64">
        <v>13.8</v>
      </c>
      <c r="K361" s="665">
        <v>9.5609204577802025</v>
      </c>
      <c r="L361" s="665">
        <v>18.842045415354001</v>
      </c>
      <c r="M361" s="64">
        <v>1018</v>
      </c>
      <c r="N361" s="726">
        <v>17047169.59</v>
      </c>
      <c r="O361" s="548" t="s">
        <v>863</v>
      </c>
      <c r="P361" s="909">
        <v>4.6051766880000002</v>
      </c>
      <c r="Q361" s="203" t="s">
        <v>57</v>
      </c>
      <c r="R361" s="205" t="s">
        <v>57</v>
      </c>
      <c r="S361" s="490">
        <v>0</v>
      </c>
      <c r="T361" s="18">
        <v>0</v>
      </c>
      <c r="U361" s="548">
        <v>0</v>
      </c>
      <c r="V361" s="18">
        <v>0</v>
      </c>
      <c r="W361" s="64">
        <v>0</v>
      </c>
      <c r="X361" s="18">
        <v>0</v>
      </c>
      <c r="Y361" s="18">
        <v>0</v>
      </c>
      <c r="Z361" s="18">
        <v>0</v>
      </c>
      <c r="AA361" s="18">
        <v>0</v>
      </c>
      <c r="AB361" s="18">
        <v>0</v>
      </c>
      <c r="AC361" s="18">
        <v>0</v>
      </c>
      <c r="AD361" s="18">
        <v>0</v>
      </c>
      <c r="AE361" s="18">
        <v>0</v>
      </c>
      <c r="AF361" s="18">
        <v>0</v>
      </c>
      <c r="AG361" s="64">
        <v>0</v>
      </c>
      <c r="AH361" s="18">
        <v>0</v>
      </c>
      <c r="AI361" s="64">
        <v>0</v>
      </c>
      <c r="AJ361" s="18">
        <v>0</v>
      </c>
      <c r="AK361" s="18">
        <v>42</v>
      </c>
      <c r="AL361" s="64">
        <v>42</v>
      </c>
      <c r="AM361" s="18">
        <v>5</v>
      </c>
      <c r="AN361" s="18">
        <v>5</v>
      </c>
      <c r="AO361" s="18">
        <v>0</v>
      </c>
      <c r="AP361" s="64">
        <v>0</v>
      </c>
      <c r="AQ361" s="64">
        <v>47</v>
      </c>
      <c r="AR361" s="11">
        <v>47</v>
      </c>
      <c r="AS361" s="17">
        <v>0</v>
      </c>
      <c r="AT361" s="490">
        <v>0</v>
      </c>
      <c r="AU361" s="64">
        <v>0</v>
      </c>
      <c r="AV361" s="18">
        <v>0</v>
      </c>
      <c r="AW361" s="64">
        <v>0</v>
      </c>
      <c r="AX361" s="18">
        <v>0</v>
      </c>
      <c r="AY361" s="17">
        <v>0</v>
      </c>
      <c r="AZ361" s="490">
        <v>0</v>
      </c>
      <c r="BA361" s="17">
        <v>0</v>
      </c>
      <c r="BB361" s="18">
        <v>0</v>
      </c>
      <c r="BC361" s="17">
        <v>0</v>
      </c>
      <c r="BD361" s="18">
        <v>0</v>
      </c>
      <c r="BE361" s="17">
        <v>0</v>
      </c>
      <c r="BF361" s="18">
        <v>0</v>
      </c>
      <c r="BG361" s="17">
        <v>0</v>
      </c>
      <c r="BH361" s="18">
        <v>0</v>
      </c>
      <c r="BI361" s="17">
        <v>0</v>
      </c>
      <c r="BJ361" s="18">
        <v>0</v>
      </c>
      <c r="BK361" s="17">
        <v>338.33000000000004</v>
      </c>
      <c r="BL361" s="17">
        <v>338.3300000000001</v>
      </c>
      <c r="BM361" s="17">
        <v>54.77</v>
      </c>
      <c r="BN361" s="17">
        <v>54.77</v>
      </c>
      <c r="BO361" s="18">
        <v>0</v>
      </c>
      <c r="BP361" s="18">
        <v>0</v>
      </c>
      <c r="BQ361" s="64">
        <v>393.1</v>
      </c>
      <c r="BR361" s="18">
        <v>393.10000000000008</v>
      </c>
      <c r="BS361" s="729">
        <v>8.536045989816754E-2</v>
      </c>
      <c r="BT361" s="17">
        <v>0</v>
      </c>
      <c r="BU361" s="17">
        <v>0</v>
      </c>
      <c r="BV361" s="17">
        <v>0</v>
      </c>
      <c r="BW361" s="17">
        <v>0</v>
      </c>
      <c r="BX361" s="17">
        <v>0</v>
      </c>
      <c r="BY361" s="17">
        <v>0</v>
      </c>
      <c r="BZ361" s="17">
        <v>0</v>
      </c>
      <c r="CA361" s="17">
        <v>0</v>
      </c>
      <c r="CB361" s="17">
        <v>0</v>
      </c>
      <c r="CC361" s="17">
        <v>0</v>
      </c>
      <c r="CD361" s="17">
        <v>0</v>
      </c>
      <c r="CE361" s="17">
        <v>0</v>
      </c>
      <c r="CF361" s="17">
        <v>0</v>
      </c>
      <c r="CG361" s="17">
        <v>0</v>
      </c>
      <c r="CH361" s="17">
        <v>0</v>
      </c>
      <c r="CI361" s="17">
        <v>0</v>
      </c>
      <c r="CJ361" s="17">
        <v>0</v>
      </c>
      <c r="CK361" s="17">
        <v>0</v>
      </c>
      <c r="CL361" s="702">
        <v>397145.28720000008</v>
      </c>
      <c r="CM361" s="702">
        <v>397145.28720000014</v>
      </c>
      <c r="CN361" s="702">
        <v>64291.216800000009</v>
      </c>
      <c r="CO361" s="702">
        <v>64291.216800000009</v>
      </c>
      <c r="CP361" s="702">
        <v>0</v>
      </c>
      <c r="CQ361" s="702">
        <v>0</v>
      </c>
      <c r="CR361" s="704">
        <v>461436.50400000007</v>
      </c>
      <c r="CS361" s="703">
        <v>461436.50400000013</v>
      </c>
      <c r="CT361" s="23" t="s">
        <v>56</v>
      </c>
      <c r="CU361" s="23" t="s">
        <v>56</v>
      </c>
      <c r="CV361" s="23" t="s">
        <v>56</v>
      </c>
      <c r="CW361" s="23" t="s">
        <v>56</v>
      </c>
      <c r="CX361" s="23" t="s">
        <v>56</v>
      </c>
      <c r="CY361" s="23" t="s">
        <v>56</v>
      </c>
      <c r="CZ361" s="23" t="s">
        <v>56</v>
      </c>
      <c r="DA361" s="23" t="s">
        <v>56</v>
      </c>
      <c r="DB361" s="728">
        <v>17047169.59</v>
      </c>
      <c r="DC361" s="10"/>
      <c r="DD361" s="692">
        <v>4.6051766880000002</v>
      </c>
      <c r="DE361" s="120"/>
      <c r="DF361" s="120"/>
      <c r="DG361" s="120"/>
      <c r="DH361" s="140"/>
      <c r="DI361" s="140"/>
      <c r="DJ361" s="140"/>
      <c r="DK361" s="140"/>
      <c r="DL361" s="548" t="s">
        <v>56</v>
      </c>
      <c r="DM361" s="548" t="s">
        <v>56</v>
      </c>
      <c r="DN361" s="203" t="s">
        <v>55</v>
      </c>
      <c r="DO361" s="700" t="s">
        <v>56</v>
      </c>
      <c r="DP361" s="713" t="s">
        <v>56</v>
      </c>
      <c r="DQ361" s="548" t="s">
        <v>56</v>
      </c>
      <c r="DR361" s="673" t="s">
        <v>56</v>
      </c>
      <c r="DS361" s="203" t="s">
        <v>56</v>
      </c>
      <c r="DT361" s="1160" t="s">
        <v>56</v>
      </c>
      <c r="DU361" s="711">
        <v>162.96742511049217</v>
      </c>
      <c r="DV361" s="711">
        <v>466.99242573544052</v>
      </c>
      <c r="DW361" s="711">
        <v>163.145061001643</v>
      </c>
      <c r="DX361" s="711">
        <v>47.255391059316992</v>
      </c>
      <c r="DY361" s="710">
        <v>1.0980520543460432</v>
      </c>
      <c r="DZ361" s="710">
        <v>0.69132269140143876</v>
      </c>
      <c r="EA361" s="710">
        <v>1.09815991832329</v>
      </c>
      <c r="EB361" s="710">
        <v>0.15032020447809868</v>
      </c>
      <c r="EC361" s="236"/>
      <c r="ED361" s="49"/>
      <c r="EE361" s="232"/>
      <c r="EF361" s="700">
        <v>156087</v>
      </c>
      <c r="EG361" s="712">
        <v>-107468</v>
      </c>
      <c r="EH361" s="44"/>
    </row>
    <row r="362" spans="1:138" ht="41.25" customHeight="1" x14ac:dyDescent="0.25">
      <c r="A362" s="871" t="s">
        <v>49</v>
      </c>
      <c r="B362" s="656" t="s">
        <v>50</v>
      </c>
      <c r="C362" s="656" t="s">
        <v>51</v>
      </c>
      <c r="D362" s="691" t="s">
        <v>1159</v>
      </c>
      <c r="E362" s="656" t="s">
        <v>350</v>
      </c>
      <c r="F362" s="656" t="s">
        <v>1254</v>
      </c>
      <c r="G362" s="901" t="s">
        <v>350</v>
      </c>
      <c r="H362" s="897" t="s">
        <v>55</v>
      </c>
      <c r="I362" s="17" t="s">
        <v>866</v>
      </c>
      <c r="J362" s="64">
        <v>13.8</v>
      </c>
      <c r="K362" s="665">
        <v>12.668219606558768</v>
      </c>
      <c r="L362" s="665">
        <v>20.728219653855</v>
      </c>
      <c r="M362" s="64">
        <v>2136</v>
      </c>
      <c r="N362" s="726">
        <v>29066409.360000003</v>
      </c>
      <c r="O362" s="548" t="s">
        <v>863</v>
      </c>
      <c r="P362" s="909">
        <v>8.2144241610000002</v>
      </c>
      <c r="Q362" s="203" t="s">
        <v>57</v>
      </c>
      <c r="R362" s="205" t="s">
        <v>57</v>
      </c>
      <c r="S362" s="490">
        <v>0</v>
      </c>
      <c r="T362" s="18">
        <v>0</v>
      </c>
      <c r="U362" s="548">
        <v>0</v>
      </c>
      <c r="V362" s="18">
        <v>0</v>
      </c>
      <c r="W362" s="64">
        <v>0</v>
      </c>
      <c r="X362" s="18">
        <v>0</v>
      </c>
      <c r="Y362" s="18">
        <v>0</v>
      </c>
      <c r="Z362" s="18">
        <v>0</v>
      </c>
      <c r="AA362" s="18">
        <v>0</v>
      </c>
      <c r="AB362" s="18">
        <v>0</v>
      </c>
      <c r="AC362" s="18">
        <v>0</v>
      </c>
      <c r="AD362" s="18">
        <v>0</v>
      </c>
      <c r="AE362" s="18">
        <v>0</v>
      </c>
      <c r="AF362" s="18">
        <v>0</v>
      </c>
      <c r="AG362" s="64">
        <v>1</v>
      </c>
      <c r="AH362" s="18">
        <v>1</v>
      </c>
      <c r="AI362" s="64">
        <v>0</v>
      </c>
      <c r="AJ362" s="18">
        <v>0</v>
      </c>
      <c r="AK362" s="18">
        <v>46</v>
      </c>
      <c r="AL362" s="64">
        <v>46</v>
      </c>
      <c r="AM362" s="18">
        <v>0</v>
      </c>
      <c r="AN362" s="18" t="s">
        <v>58</v>
      </c>
      <c r="AO362" s="18">
        <v>0</v>
      </c>
      <c r="AP362" s="64">
        <v>0</v>
      </c>
      <c r="AQ362" s="64">
        <v>47</v>
      </c>
      <c r="AR362" s="11">
        <v>47</v>
      </c>
      <c r="AS362" s="17">
        <v>0</v>
      </c>
      <c r="AT362" s="490">
        <v>0</v>
      </c>
      <c r="AU362" s="64">
        <v>0</v>
      </c>
      <c r="AV362" s="18">
        <v>0</v>
      </c>
      <c r="AW362" s="64">
        <v>0</v>
      </c>
      <c r="AX362" s="18">
        <v>0</v>
      </c>
      <c r="AY362" s="17">
        <v>0</v>
      </c>
      <c r="AZ362" s="490">
        <v>0</v>
      </c>
      <c r="BA362" s="17">
        <v>0</v>
      </c>
      <c r="BB362" s="18">
        <v>0</v>
      </c>
      <c r="BC362" s="17">
        <v>0</v>
      </c>
      <c r="BD362" s="18">
        <v>0</v>
      </c>
      <c r="BE362" s="17">
        <v>0</v>
      </c>
      <c r="BF362" s="18">
        <v>0</v>
      </c>
      <c r="BG362" s="17">
        <v>292</v>
      </c>
      <c r="BH362" s="18">
        <v>292</v>
      </c>
      <c r="BI362" s="17">
        <v>0</v>
      </c>
      <c r="BJ362" s="18">
        <v>0</v>
      </c>
      <c r="BK362" s="17">
        <v>571.625</v>
      </c>
      <c r="BL362" s="17">
        <v>571.625</v>
      </c>
      <c r="BM362" s="17">
        <v>0</v>
      </c>
      <c r="BN362" s="17" t="s">
        <v>58</v>
      </c>
      <c r="BO362" s="18">
        <v>0</v>
      </c>
      <c r="BP362" s="18">
        <v>0</v>
      </c>
      <c r="BQ362" s="64">
        <v>863.625</v>
      </c>
      <c r="BR362" s="18">
        <v>863.625</v>
      </c>
      <c r="BS362" s="729">
        <v>0.10513518453311337</v>
      </c>
      <c r="BT362" s="17">
        <v>0</v>
      </c>
      <c r="BU362" s="17">
        <v>0</v>
      </c>
      <c r="BV362" s="17">
        <v>0</v>
      </c>
      <c r="BW362" s="17">
        <v>0</v>
      </c>
      <c r="BX362" s="17">
        <v>0</v>
      </c>
      <c r="BY362" s="17">
        <v>0</v>
      </c>
      <c r="BZ362" s="17">
        <v>0</v>
      </c>
      <c r="CA362" s="17">
        <v>0</v>
      </c>
      <c r="CB362" s="17">
        <v>0</v>
      </c>
      <c r="CC362" s="17">
        <v>0</v>
      </c>
      <c r="CD362" s="17">
        <v>0</v>
      </c>
      <c r="CE362" s="17">
        <v>0</v>
      </c>
      <c r="CF362" s="17">
        <v>0</v>
      </c>
      <c r="CG362" s="17">
        <v>0</v>
      </c>
      <c r="CH362" s="17">
        <v>1473361.9199999999</v>
      </c>
      <c r="CI362" s="17">
        <v>1473361.9199999999</v>
      </c>
      <c r="CJ362" s="17">
        <v>0</v>
      </c>
      <c r="CK362" s="17">
        <v>0</v>
      </c>
      <c r="CL362" s="702">
        <v>670996.29</v>
      </c>
      <c r="CM362" s="702">
        <v>670996.29</v>
      </c>
      <c r="CN362" s="702">
        <v>0</v>
      </c>
      <c r="CO362" s="702">
        <v>0</v>
      </c>
      <c r="CP362" s="702">
        <v>0</v>
      </c>
      <c r="CQ362" s="702">
        <v>0</v>
      </c>
      <c r="CR362" s="704">
        <v>2144358.21</v>
      </c>
      <c r="CS362" s="703">
        <v>2144358.21</v>
      </c>
      <c r="CT362" s="23" t="s">
        <v>56</v>
      </c>
      <c r="CU362" s="23" t="s">
        <v>56</v>
      </c>
      <c r="CV362" s="23" t="s">
        <v>56</v>
      </c>
      <c r="CW362" s="23" t="s">
        <v>56</v>
      </c>
      <c r="CX362" s="23" t="s">
        <v>56</v>
      </c>
      <c r="CY362" s="23" t="s">
        <v>56</v>
      </c>
      <c r="CZ362" s="23" t="s">
        <v>56</v>
      </c>
      <c r="DA362" s="23" t="s">
        <v>56</v>
      </c>
      <c r="DB362" s="728">
        <v>29066409.360000003</v>
      </c>
      <c r="DC362" s="10"/>
      <c r="DD362" s="692">
        <v>8.2144241610000002</v>
      </c>
      <c r="DE362" s="120"/>
      <c r="DF362" s="120"/>
      <c r="DG362" s="120"/>
      <c r="DH362" s="140"/>
      <c r="DI362" s="140"/>
      <c r="DJ362" s="140"/>
      <c r="DK362" s="140"/>
      <c r="DL362" s="548" t="s">
        <v>56</v>
      </c>
      <c r="DM362" s="548" t="s">
        <v>56</v>
      </c>
      <c r="DN362" s="203" t="s">
        <v>868</v>
      </c>
      <c r="DO362" s="700">
        <v>2048</v>
      </c>
      <c r="DP362" s="713" t="s">
        <v>56</v>
      </c>
      <c r="DQ362" s="548" t="s">
        <v>56</v>
      </c>
      <c r="DR362" s="673" t="s">
        <v>56</v>
      </c>
      <c r="DS362" s="203" t="s">
        <v>56</v>
      </c>
      <c r="DT362" s="1160" t="s">
        <v>56</v>
      </c>
      <c r="DU362" s="711">
        <v>71.51904296875</v>
      </c>
      <c r="DV362" s="711">
        <v>2572.5435677813975</v>
      </c>
      <c r="DW362" s="711">
        <v>71.600881398496497</v>
      </c>
      <c r="DX362" s="711">
        <v>-68.507451128124401</v>
      </c>
      <c r="DY362" s="710">
        <v>0.36865234375</v>
      </c>
      <c r="DZ362" s="710">
        <v>2.0897056007272594</v>
      </c>
      <c r="EA362" s="710">
        <v>0.36816048064907098</v>
      </c>
      <c r="EB362" s="710">
        <v>-0.34403272365705329</v>
      </c>
      <c r="EC362" s="236"/>
      <c r="ED362" s="49"/>
      <c r="EE362" s="232"/>
      <c r="EF362" s="700">
        <v>0</v>
      </c>
      <c r="EG362" s="712">
        <v>0</v>
      </c>
      <c r="EH362" s="44"/>
    </row>
    <row r="363" spans="1:138" ht="41.25" customHeight="1" x14ac:dyDescent="0.25">
      <c r="A363" s="871" t="s">
        <v>49</v>
      </c>
      <c r="B363" s="656" t="s">
        <v>50</v>
      </c>
      <c r="C363" s="656" t="s">
        <v>51</v>
      </c>
      <c r="D363" s="691" t="s">
        <v>349</v>
      </c>
      <c r="E363" s="656" t="s">
        <v>350</v>
      </c>
      <c r="F363" s="656" t="s">
        <v>351</v>
      </c>
      <c r="G363" s="901" t="s">
        <v>350</v>
      </c>
      <c r="H363" s="897" t="s">
        <v>55</v>
      </c>
      <c r="I363" s="17" t="s">
        <v>866</v>
      </c>
      <c r="J363" s="64">
        <v>13.8</v>
      </c>
      <c r="K363" s="665">
        <v>7.9833685822464693</v>
      </c>
      <c r="L363" s="665">
        <v>31.636931752377002</v>
      </c>
      <c r="M363" s="64">
        <v>2305</v>
      </c>
      <c r="N363" s="726">
        <v>18682709.57</v>
      </c>
      <c r="O363" s="548" t="s">
        <v>863</v>
      </c>
      <c r="P363" s="909">
        <v>6.0711844910000003</v>
      </c>
      <c r="Q363" s="203" t="s">
        <v>57</v>
      </c>
      <c r="R363" s="205" t="s">
        <v>57</v>
      </c>
      <c r="S363" s="490">
        <v>0</v>
      </c>
      <c r="T363" s="18">
        <v>0</v>
      </c>
      <c r="U363" s="548">
        <v>0</v>
      </c>
      <c r="V363" s="18">
        <v>0</v>
      </c>
      <c r="W363" s="64">
        <v>1</v>
      </c>
      <c r="X363" s="18">
        <v>1</v>
      </c>
      <c r="Y363" s="18">
        <v>0</v>
      </c>
      <c r="Z363" s="18">
        <v>0</v>
      </c>
      <c r="AA363" s="18">
        <v>0</v>
      </c>
      <c r="AB363" s="18">
        <v>0</v>
      </c>
      <c r="AC363" s="18">
        <v>0</v>
      </c>
      <c r="AD363" s="18">
        <v>0</v>
      </c>
      <c r="AE363" s="18">
        <v>0</v>
      </c>
      <c r="AF363" s="18">
        <v>0</v>
      </c>
      <c r="AG363" s="64">
        <v>0</v>
      </c>
      <c r="AH363" s="18">
        <v>0</v>
      </c>
      <c r="AI363" s="64">
        <v>0</v>
      </c>
      <c r="AJ363" s="18">
        <v>0</v>
      </c>
      <c r="AK363" s="18">
        <v>61</v>
      </c>
      <c r="AL363" s="64">
        <v>61</v>
      </c>
      <c r="AM363" s="18">
        <v>2</v>
      </c>
      <c r="AN363" s="18">
        <v>2</v>
      </c>
      <c r="AO363" s="18">
        <v>0</v>
      </c>
      <c r="AP363" s="64">
        <v>0</v>
      </c>
      <c r="AQ363" s="64">
        <v>64</v>
      </c>
      <c r="AR363" s="11">
        <v>64</v>
      </c>
      <c r="AS363" s="17">
        <v>0</v>
      </c>
      <c r="AT363" s="490">
        <v>0</v>
      </c>
      <c r="AU363" s="64">
        <v>0</v>
      </c>
      <c r="AV363" s="18">
        <v>0</v>
      </c>
      <c r="AW363" s="64">
        <v>12.6</v>
      </c>
      <c r="AX363" s="18">
        <v>12.6</v>
      </c>
      <c r="AY363" s="17">
        <v>0</v>
      </c>
      <c r="AZ363" s="490">
        <v>0</v>
      </c>
      <c r="BA363" s="17">
        <v>0</v>
      </c>
      <c r="BB363" s="18">
        <v>0</v>
      </c>
      <c r="BC363" s="17">
        <v>0</v>
      </c>
      <c r="BD363" s="18">
        <v>0</v>
      </c>
      <c r="BE363" s="17">
        <v>0</v>
      </c>
      <c r="BF363" s="18">
        <v>0</v>
      </c>
      <c r="BG363" s="17">
        <v>0</v>
      </c>
      <c r="BH363" s="18">
        <v>0</v>
      </c>
      <c r="BI363" s="17">
        <v>0</v>
      </c>
      <c r="BJ363" s="18">
        <v>0</v>
      </c>
      <c r="BK363" s="17">
        <v>442.48200000000014</v>
      </c>
      <c r="BL363" s="17">
        <v>442.4820000000002</v>
      </c>
      <c r="BM363" s="17">
        <v>31.48</v>
      </c>
      <c r="BN363" s="17">
        <v>31.48</v>
      </c>
      <c r="BO363" s="18">
        <v>0</v>
      </c>
      <c r="BP363" s="18">
        <v>0</v>
      </c>
      <c r="BQ363" s="64">
        <v>486.56200000000018</v>
      </c>
      <c r="BR363" s="18">
        <v>486.56200000000024</v>
      </c>
      <c r="BS363" s="729">
        <v>8.0142845390596476E-2</v>
      </c>
      <c r="BT363" s="17">
        <v>0</v>
      </c>
      <c r="BU363" s="17">
        <v>0</v>
      </c>
      <c r="BV363" s="17">
        <v>0</v>
      </c>
      <c r="BW363" s="17">
        <v>0</v>
      </c>
      <c r="BX363" s="17">
        <v>0</v>
      </c>
      <c r="BY363" s="17">
        <v>0</v>
      </c>
      <c r="BZ363" s="17">
        <v>0</v>
      </c>
      <c r="CA363" s="17">
        <v>0</v>
      </c>
      <c r="CB363" s="17">
        <v>0</v>
      </c>
      <c r="CC363" s="17">
        <v>0</v>
      </c>
      <c r="CD363" s="17">
        <v>0</v>
      </c>
      <c r="CE363" s="17">
        <v>0</v>
      </c>
      <c r="CF363" s="17">
        <v>0</v>
      </c>
      <c r="CG363" s="17">
        <v>0</v>
      </c>
      <c r="CH363" s="17">
        <v>0</v>
      </c>
      <c r="CI363" s="17">
        <v>0</v>
      </c>
      <c r="CJ363" s="17">
        <v>0</v>
      </c>
      <c r="CK363" s="17">
        <v>0</v>
      </c>
      <c r="CL363" s="702">
        <v>519403.07088000019</v>
      </c>
      <c r="CM363" s="702">
        <v>519403.07088000025</v>
      </c>
      <c r="CN363" s="702">
        <v>36952.483200000002</v>
      </c>
      <c r="CO363" s="702">
        <v>36952.483200000002</v>
      </c>
      <c r="CP363" s="702">
        <v>0</v>
      </c>
      <c r="CQ363" s="702">
        <v>0</v>
      </c>
      <c r="CR363" s="704">
        <v>556355.55408000015</v>
      </c>
      <c r="CS363" s="703">
        <v>556355.55408000026</v>
      </c>
      <c r="CT363" s="23" t="s">
        <v>56</v>
      </c>
      <c r="CU363" s="23" t="s">
        <v>56</v>
      </c>
      <c r="CV363" s="23" t="s">
        <v>56</v>
      </c>
      <c r="CW363" s="23" t="s">
        <v>56</v>
      </c>
      <c r="CX363" s="23" t="s">
        <v>56</v>
      </c>
      <c r="CY363" s="23" t="s">
        <v>56</v>
      </c>
      <c r="CZ363" s="23" t="s">
        <v>56</v>
      </c>
      <c r="DA363" s="23" t="s">
        <v>56</v>
      </c>
      <c r="DB363" s="728">
        <v>18682709.57</v>
      </c>
      <c r="DC363" s="10"/>
      <c r="DD363" s="692">
        <v>6.0711844910000003</v>
      </c>
      <c r="DE363" s="120"/>
      <c r="DF363" s="120"/>
      <c r="DG363" s="120"/>
      <c r="DH363" s="140"/>
      <c r="DI363" s="140"/>
      <c r="DJ363" s="140"/>
      <c r="DK363" s="140"/>
      <c r="DL363" s="548" t="s">
        <v>56</v>
      </c>
      <c r="DM363" s="548" t="s">
        <v>56</v>
      </c>
      <c r="DN363" s="203" t="s">
        <v>868</v>
      </c>
      <c r="DO363" s="700">
        <v>2295.6666666666702</v>
      </c>
      <c r="DP363" s="713" t="s">
        <v>56</v>
      </c>
      <c r="DQ363" s="548" t="s">
        <v>56</v>
      </c>
      <c r="DR363" s="673" t="s">
        <v>56</v>
      </c>
      <c r="DS363" s="203" t="s">
        <v>56</v>
      </c>
      <c r="DT363" s="1160" t="s">
        <v>56</v>
      </c>
      <c r="DU363" s="711">
        <v>215.06127486568866</v>
      </c>
      <c r="DV363" s="711">
        <v>2.4474920490348495E-2</v>
      </c>
      <c r="DW363" s="711">
        <v>115.48920717329401</v>
      </c>
      <c r="DX363" s="711">
        <v>95.659177252587625</v>
      </c>
      <c r="DY363" s="710">
        <v>0.98838391171772755</v>
      </c>
      <c r="DZ363" s="710">
        <v>8.0542457338901752E-2</v>
      </c>
      <c r="EA363" s="710">
        <v>0.430475201633919</v>
      </c>
      <c r="EB363" s="710">
        <v>0.63752846836696597</v>
      </c>
      <c r="EC363" s="236"/>
      <c r="ED363" s="49"/>
      <c r="EE363" s="232"/>
      <c r="EF363" s="700">
        <v>0</v>
      </c>
      <c r="EG363" s="712">
        <v>0</v>
      </c>
      <c r="EH363" s="44"/>
    </row>
    <row r="364" spans="1:138" ht="41.25" customHeight="1" x14ac:dyDescent="0.25">
      <c r="A364" s="871" t="s">
        <v>49</v>
      </c>
      <c r="B364" s="656" t="s">
        <v>50</v>
      </c>
      <c r="C364" s="656" t="s">
        <v>51</v>
      </c>
      <c r="D364" s="691" t="s">
        <v>349</v>
      </c>
      <c r="E364" s="656" t="s">
        <v>350</v>
      </c>
      <c r="F364" s="656" t="s">
        <v>1255</v>
      </c>
      <c r="G364" s="901" t="s">
        <v>350</v>
      </c>
      <c r="H364" s="897" t="s">
        <v>55</v>
      </c>
      <c r="I364" s="17" t="s">
        <v>866</v>
      </c>
      <c r="J364" s="64">
        <v>13.8</v>
      </c>
      <c r="K364" s="665">
        <v>8.0550754856798203</v>
      </c>
      <c r="L364" s="665">
        <v>11.706628763529</v>
      </c>
      <c r="M364" s="64">
        <v>624</v>
      </c>
      <c r="N364" s="726">
        <v>17318349.609999999</v>
      </c>
      <c r="O364" s="548" t="s">
        <v>863</v>
      </c>
      <c r="P364" s="909">
        <v>4.1510329659999998</v>
      </c>
      <c r="Q364" s="203" t="s">
        <v>57</v>
      </c>
      <c r="R364" s="205" t="s">
        <v>57</v>
      </c>
      <c r="S364" s="490">
        <v>0</v>
      </c>
      <c r="T364" s="18">
        <v>0</v>
      </c>
      <c r="U364" s="548">
        <v>0</v>
      </c>
      <c r="V364" s="18">
        <v>0</v>
      </c>
      <c r="W364" s="64">
        <v>0</v>
      </c>
      <c r="X364" s="18">
        <v>0</v>
      </c>
      <c r="Y364" s="18">
        <v>0</v>
      </c>
      <c r="Z364" s="18">
        <v>0</v>
      </c>
      <c r="AA364" s="18">
        <v>0</v>
      </c>
      <c r="AB364" s="18">
        <v>0</v>
      </c>
      <c r="AC364" s="18">
        <v>0</v>
      </c>
      <c r="AD364" s="18">
        <v>0</v>
      </c>
      <c r="AE364" s="18">
        <v>0</v>
      </c>
      <c r="AF364" s="18">
        <v>0</v>
      </c>
      <c r="AG364" s="64">
        <v>0</v>
      </c>
      <c r="AH364" s="18">
        <v>0</v>
      </c>
      <c r="AI364" s="64">
        <v>0</v>
      </c>
      <c r="AJ364" s="18">
        <v>0</v>
      </c>
      <c r="AK364" s="18">
        <v>18</v>
      </c>
      <c r="AL364" s="64">
        <v>18</v>
      </c>
      <c r="AM364" s="18">
        <v>1</v>
      </c>
      <c r="AN364" s="18">
        <v>1</v>
      </c>
      <c r="AO364" s="18">
        <v>0</v>
      </c>
      <c r="AP364" s="64">
        <v>0</v>
      </c>
      <c r="AQ364" s="64">
        <v>19</v>
      </c>
      <c r="AR364" s="11">
        <v>19</v>
      </c>
      <c r="AS364" s="17">
        <v>0</v>
      </c>
      <c r="AT364" s="490">
        <v>0</v>
      </c>
      <c r="AU364" s="64">
        <v>0</v>
      </c>
      <c r="AV364" s="18">
        <v>0</v>
      </c>
      <c r="AW364" s="64">
        <v>0</v>
      </c>
      <c r="AX364" s="18">
        <v>0</v>
      </c>
      <c r="AY364" s="17">
        <v>0</v>
      </c>
      <c r="AZ364" s="490">
        <v>0</v>
      </c>
      <c r="BA364" s="17">
        <v>0</v>
      </c>
      <c r="BB364" s="18">
        <v>0</v>
      </c>
      <c r="BC364" s="17">
        <v>0</v>
      </c>
      <c r="BD364" s="18">
        <v>0</v>
      </c>
      <c r="BE364" s="17">
        <v>0</v>
      </c>
      <c r="BF364" s="18">
        <v>0</v>
      </c>
      <c r="BG364" s="17">
        <v>0</v>
      </c>
      <c r="BH364" s="18">
        <v>0</v>
      </c>
      <c r="BI364" s="17">
        <v>0</v>
      </c>
      <c r="BJ364" s="18">
        <v>0</v>
      </c>
      <c r="BK364" s="17">
        <v>2520.6099999999997</v>
      </c>
      <c r="BL364" s="17">
        <v>2520.61</v>
      </c>
      <c r="BM364" s="17">
        <v>12.6</v>
      </c>
      <c r="BN364" s="17">
        <v>12.6</v>
      </c>
      <c r="BO364" s="18">
        <v>0</v>
      </c>
      <c r="BP364" s="18">
        <v>0</v>
      </c>
      <c r="BQ364" s="64">
        <v>2533.2099999999996</v>
      </c>
      <c r="BR364" s="18">
        <v>2533.21</v>
      </c>
      <c r="BS364" s="729">
        <v>0.61026014988289534</v>
      </c>
      <c r="BT364" s="17">
        <v>0</v>
      </c>
      <c r="BU364" s="17">
        <v>0</v>
      </c>
      <c r="BV364" s="17">
        <v>0</v>
      </c>
      <c r="BW364" s="17">
        <v>0</v>
      </c>
      <c r="BX364" s="17">
        <v>0</v>
      </c>
      <c r="BY364" s="17">
        <v>0</v>
      </c>
      <c r="BZ364" s="17">
        <v>0</v>
      </c>
      <c r="CA364" s="17">
        <v>0</v>
      </c>
      <c r="CB364" s="17">
        <v>0</v>
      </c>
      <c r="CC364" s="17">
        <v>0</v>
      </c>
      <c r="CD364" s="17">
        <v>0</v>
      </c>
      <c r="CE364" s="17">
        <v>0</v>
      </c>
      <c r="CF364" s="17">
        <v>0</v>
      </c>
      <c r="CG364" s="17">
        <v>0</v>
      </c>
      <c r="CH364" s="17">
        <v>0</v>
      </c>
      <c r="CI364" s="17">
        <v>0</v>
      </c>
      <c r="CJ364" s="17">
        <v>0</v>
      </c>
      <c r="CK364" s="17">
        <v>0</v>
      </c>
      <c r="CL364" s="702">
        <v>2958792.8424</v>
      </c>
      <c r="CM364" s="702">
        <v>2958792.8424000004</v>
      </c>
      <c r="CN364" s="702">
        <v>14790.384000000002</v>
      </c>
      <c r="CO364" s="702">
        <v>14790.384000000002</v>
      </c>
      <c r="CP364" s="702">
        <v>0</v>
      </c>
      <c r="CQ364" s="702">
        <v>0</v>
      </c>
      <c r="CR364" s="704">
        <v>2973583.2264</v>
      </c>
      <c r="CS364" s="703">
        <v>2973583.2264000005</v>
      </c>
      <c r="CT364" s="23" t="s">
        <v>56</v>
      </c>
      <c r="CU364" s="23" t="s">
        <v>56</v>
      </c>
      <c r="CV364" s="23" t="s">
        <v>56</v>
      </c>
      <c r="CW364" s="23" t="s">
        <v>56</v>
      </c>
      <c r="CX364" s="23" t="s">
        <v>56</v>
      </c>
      <c r="CY364" s="23" t="s">
        <v>56</v>
      </c>
      <c r="CZ364" s="23" t="s">
        <v>56</v>
      </c>
      <c r="DA364" s="23" t="s">
        <v>56</v>
      </c>
      <c r="DB364" s="728">
        <v>17318349.609999999</v>
      </c>
      <c r="DC364" s="10"/>
      <c r="DD364" s="692">
        <v>4.1510329659999998</v>
      </c>
      <c r="DE364" s="120"/>
      <c r="DF364" s="120"/>
      <c r="DG364" s="120"/>
      <c r="DH364" s="140"/>
      <c r="DI364" s="140"/>
      <c r="DJ364" s="140"/>
      <c r="DK364" s="140"/>
      <c r="DL364" s="548" t="s">
        <v>56</v>
      </c>
      <c r="DM364" s="548" t="s">
        <v>56</v>
      </c>
      <c r="DN364" s="203" t="s">
        <v>55</v>
      </c>
      <c r="DO364" s="700" t="s">
        <v>56</v>
      </c>
      <c r="DP364" s="713" t="s">
        <v>56</v>
      </c>
      <c r="DQ364" s="548" t="s">
        <v>56</v>
      </c>
      <c r="DR364" s="673" t="s">
        <v>56</v>
      </c>
      <c r="DS364" s="203" t="s">
        <v>56</v>
      </c>
      <c r="DT364" s="1160" t="s">
        <v>56</v>
      </c>
      <c r="DU364" s="711">
        <v>121.03941990771264</v>
      </c>
      <c r="DV364" s="711">
        <v>32.588945247050731</v>
      </c>
      <c r="DW364" s="711">
        <v>5.6955579408558101</v>
      </c>
      <c r="DX364" s="711">
        <v>144.45312832701882</v>
      </c>
      <c r="DY364" s="710">
        <v>1.0362557679630855</v>
      </c>
      <c r="DZ364" s="710">
        <v>0.11535114875224206</v>
      </c>
      <c r="EA364" s="710">
        <v>4.1381021336060697E-2</v>
      </c>
      <c r="EB364" s="710">
        <v>1.0696958939069767</v>
      </c>
      <c r="EC364" s="236"/>
      <c r="ED364" s="49"/>
      <c r="EE364" s="232"/>
      <c r="EF364" s="700">
        <v>0</v>
      </c>
      <c r="EG364" s="712">
        <v>37796.333333333336</v>
      </c>
      <c r="EH364" s="44"/>
    </row>
    <row r="365" spans="1:138" ht="41.25" customHeight="1" x14ac:dyDescent="0.25">
      <c r="A365" s="871" t="s">
        <v>49</v>
      </c>
      <c r="B365" s="656" t="s">
        <v>50</v>
      </c>
      <c r="C365" s="656" t="s">
        <v>51</v>
      </c>
      <c r="D365" s="691" t="s">
        <v>352</v>
      </c>
      <c r="E365" s="656" t="s">
        <v>343</v>
      </c>
      <c r="F365" s="656" t="s">
        <v>1256</v>
      </c>
      <c r="G365" s="901" t="s">
        <v>343</v>
      </c>
      <c r="H365" s="897" t="s">
        <v>55</v>
      </c>
      <c r="I365" s="17" t="s">
        <v>866</v>
      </c>
      <c r="J365" s="64">
        <v>13.8</v>
      </c>
      <c r="K365" s="665">
        <v>11.80773676535855</v>
      </c>
      <c r="L365" s="665">
        <v>23.407196921010001</v>
      </c>
      <c r="M365" s="64">
        <v>1245</v>
      </c>
      <c r="N365" s="726">
        <v>21407907.48</v>
      </c>
      <c r="O365" s="548" t="s">
        <v>863</v>
      </c>
      <c r="P365" s="909">
        <v>5.696715105</v>
      </c>
      <c r="Q365" s="203" t="s">
        <v>57</v>
      </c>
      <c r="R365" s="205" t="s">
        <v>57</v>
      </c>
      <c r="S365" s="490">
        <v>0</v>
      </c>
      <c r="T365" s="18">
        <v>0</v>
      </c>
      <c r="U365" s="548">
        <v>0</v>
      </c>
      <c r="V365" s="18">
        <v>0</v>
      </c>
      <c r="W365" s="64">
        <v>0</v>
      </c>
      <c r="X365" s="18">
        <v>0</v>
      </c>
      <c r="Y365" s="18">
        <v>0</v>
      </c>
      <c r="Z365" s="18">
        <v>0</v>
      </c>
      <c r="AA365" s="18">
        <v>0</v>
      </c>
      <c r="AB365" s="18">
        <v>0</v>
      </c>
      <c r="AC365" s="18">
        <v>0</v>
      </c>
      <c r="AD365" s="18">
        <v>0</v>
      </c>
      <c r="AE365" s="18">
        <v>0</v>
      </c>
      <c r="AF365" s="18">
        <v>0</v>
      </c>
      <c r="AG365" s="64">
        <v>0</v>
      </c>
      <c r="AH365" s="18">
        <v>0</v>
      </c>
      <c r="AI365" s="64">
        <v>0</v>
      </c>
      <c r="AJ365" s="18">
        <v>0</v>
      </c>
      <c r="AK365" s="18">
        <v>67</v>
      </c>
      <c r="AL365" s="64">
        <v>67</v>
      </c>
      <c r="AM365" s="18">
        <v>8</v>
      </c>
      <c r="AN365" s="18">
        <v>8</v>
      </c>
      <c r="AO365" s="18">
        <v>0</v>
      </c>
      <c r="AP365" s="64">
        <v>0</v>
      </c>
      <c r="AQ365" s="64">
        <v>75</v>
      </c>
      <c r="AR365" s="11">
        <v>75</v>
      </c>
      <c r="AS365" s="17">
        <v>0</v>
      </c>
      <c r="AT365" s="490">
        <v>0</v>
      </c>
      <c r="AU365" s="64">
        <v>0</v>
      </c>
      <c r="AV365" s="18">
        <v>0</v>
      </c>
      <c r="AW365" s="64">
        <v>0</v>
      </c>
      <c r="AX365" s="18">
        <v>0</v>
      </c>
      <c r="AY365" s="17">
        <v>0</v>
      </c>
      <c r="AZ365" s="490">
        <v>0</v>
      </c>
      <c r="BA365" s="17">
        <v>0</v>
      </c>
      <c r="BB365" s="18">
        <v>0</v>
      </c>
      <c r="BC365" s="17">
        <v>0</v>
      </c>
      <c r="BD365" s="18">
        <v>0</v>
      </c>
      <c r="BE365" s="17">
        <v>0</v>
      </c>
      <c r="BF365" s="18">
        <v>0</v>
      </c>
      <c r="BG365" s="17">
        <v>0</v>
      </c>
      <c r="BH365" s="18">
        <v>0</v>
      </c>
      <c r="BI365" s="17">
        <v>0</v>
      </c>
      <c r="BJ365" s="18">
        <v>0</v>
      </c>
      <c r="BK365" s="17">
        <v>498.4700000000002</v>
      </c>
      <c r="BL365" s="17">
        <v>498.4700000000002</v>
      </c>
      <c r="BM365" s="17">
        <v>97.600000000000009</v>
      </c>
      <c r="BN365" s="17">
        <v>97.6</v>
      </c>
      <c r="BO365" s="18">
        <v>0</v>
      </c>
      <c r="BP365" s="18">
        <v>0</v>
      </c>
      <c r="BQ365" s="64">
        <v>596.07000000000016</v>
      </c>
      <c r="BR365" s="18">
        <v>596.07000000000016</v>
      </c>
      <c r="BS365" s="729">
        <v>0.10463398450044137</v>
      </c>
      <c r="BT365" s="17">
        <v>0</v>
      </c>
      <c r="BU365" s="17">
        <v>0</v>
      </c>
      <c r="BV365" s="17">
        <v>0</v>
      </c>
      <c r="BW365" s="17">
        <v>0</v>
      </c>
      <c r="BX365" s="17">
        <v>0</v>
      </c>
      <c r="BY365" s="17">
        <v>0</v>
      </c>
      <c r="BZ365" s="17">
        <v>0</v>
      </c>
      <c r="CA365" s="17">
        <v>0</v>
      </c>
      <c r="CB365" s="17">
        <v>0</v>
      </c>
      <c r="CC365" s="17">
        <v>0</v>
      </c>
      <c r="CD365" s="17">
        <v>0</v>
      </c>
      <c r="CE365" s="17">
        <v>0</v>
      </c>
      <c r="CF365" s="17">
        <v>0</v>
      </c>
      <c r="CG365" s="17">
        <v>0</v>
      </c>
      <c r="CH365" s="17">
        <v>0</v>
      </c>
      <c r="CI365" s="17">
        <v>0</v>
      </c>
      <c r="CJ365" s="17">
        <v>0</v>
      </c>
      <c r="CK365" s="17">
        <v>0</v>
      </c>
      <c r="CL365" s="702">
        <v>585124.02480000025</v>
      </c>
      <c r="CM365" s="702">
        <v>585124.02480000025</v>
      </c>
      <c r="CN365" s="702">
        <v>114566.78400000001</v>
      </c>
      <c r="CO365" s="702">
        <v>114566.784</v>
      </c>
      <c r="CP365" s="702">
        <v>0</v>
      </c>
      <c r="CQ365" s="702">
        <v>0</v>
      </c>
      <c r="CR365" s="704">
        <v>699690.80880000023</v>
      </c>
      <c r="CS365" s="703">
        <v>699690.80880000023</v>
      </c>
      <c r="CT365" s="23" t="s">
        <v>56</v>
      </c>
      <c r="CU365" s="23" t="s">
        <v>56</v>
      </c>
      <c r="CV365" s="23" t="s">
        <v>56</v>
      </c>
      <c r="CW365" s="23" t="s">
        <v>56</v>
      </c>
      <c r="CX365" s="23" t="s">
        <v>56</v>
      </c>
      <c r="CY365" s="23" t="s">
        <v>56</v>
      </c>
      <c r="CZ365" s="23" t="s">
        <v>56</v>
      </c>
      <c r="DA365" s="23" t="s">
        <v>56</v>
      </c>
      <c r="DB365" s="728">
        <v>21407907.48</v>
      </c>
      <c r="DC365" s="10"/>
      <c r="DD365" s="692">
        <v>5.696715105</v>
      </c>
      <c r="DE365" s="120"/>
      <c r="DF365" s="120"/>
      <c r="DG365" s="120"/>
      <c r="DH365" s="140"/>
      <c r="DI365" s="140"/>
      <c r="DJ365" s="140"/>
      <c r="DK365" s="140"/>
      <c r="DL365" s="548" t="s">
        <v>56</v>
      </c>
      <c r="DM365" s="548" t="s">
        <v>56</v>
      </c>
      <c r="DN365" s="203" t="s">
        <v>868</v>
      </c>
      <c r="DO365" s="700">
        <v>1250.3333333333301</v>
      </c>
      <c r="DP365" s="713" t="s">
        <v>56</v>
      </c>
      <c r="DQ365" s="548" t="s">
        <v>56</v>
      </c>
      <c r="DR365" s="673" t="s">
        <v>56</v>
      </c>
      <c r="DS365" s="203" t="s">
        <v>56</v>
      </c>
      <c r="DT365" s="1160" t="s">
        <v>56</v>
      </c>
      <c r="DU365" s="711">
        <v>42.89336177019473</v>
      </c>
      <c r="DV365" s="711">
        <v>92.62396854607104</v>
      </c>
      <c r="DW365" s="711">
        <v>39.100980812454097</v>
      </c>
      <c r="DX365" s="711">
        <v>96.243527040290004</v>
      </c>
      <c r="DY365" s="710">
        <v>0.22074113569714801</v>
      </c>
      <c r="DZ365" s="710">
        <v>0.58512184842639947</v>
      </c>
      <c r="EA365" s="710">
        <v>0.21579547396766999</v>
      </c>
      <c r="EB365" s="710">
        <v>0.5897012567278419</v>
      </c>
      <c r="EC365" s="236"/>
      <c r="ED365" s="49"/>
      <c r="EE365" s="232"/>
      <c r="EF365" s="700">
        <v>0</v>
      </c>
      <c r="EG365" s="712">
        <v>78337.333333333328</v>
      </c>
      <c r="EH365" s="44"/>
    </row>
    <row r="366" spans="1:138" ht="41.25" customHeight="1" x14ac:dyDescent="0.25">
      <c r="A366" s="871" t="s">
        <v>49</v>
      </c>
      <c r="B366" s="656" t="s">
        <v>50</v>
      </c>
      <c r="C366" s="656" t="s">
        <v>51</v>
      </c>
      <c r="D366" s="691" t="s">
        <v>352</v>
      </c>
      <c r="E366" s="656" t="s">
        <v>343</v>
      </c>
      <c r="F366" s="656" t="s">
        <v>1257</v>
      </c>
      <c r="G366" s="901" t="s">
        <v>343</v>
      </c>
      <c r="H366" s="897" t="s">
        <v>55</v>
      </c>
      <c r="I366" s="17" t="s">
        <v>866</v>
      </c>
      <c r="J366" s="64">
        <v>13.8</v>
      </c>
      <c r="K366" s="665">
        <v>12.548708100836516</v>
      </c>
      <c r="L366" s="665">
        <v>8.2274621040990006</v>
      </c>
      <c r="M366" s="64">
        <v>62</v>
      </c>
      <c r="N366" s="726">
        <v>42566002.659999996</v>
      </c>
      <c r="O366" s="548" t="s">
        <v>863</v>
      </c>
      <c r="P366" s="909">
        <v>9.7202691330000004</v>
      </c>
      <c r="Q366" s="203" t="s">
        <v>57</v>
      </c>
      <c r="R366" s="205" t="s">
        <v>57</v>
      </c>
      <c r="S366" s="490">
        <v>0</v>
      </c>
      <c r="T366" s="18">
        <v>0</v>
      </c>
      <c r="U366" s="548">
        <v>0</v>
      </c>
      <c r="V366" s="18">
        <v>0</v>
      </c>
      <c r="W366" s="64">
        <v>0</v>
      </c>
      <c r="X366" s="18">
        <v>0</v>
      </c>
      <c r="Y366" s="18">
        <v>0</v>
      </c>
      <c r="Z366" s="18">
        <v>0</v>
      </c>
      <c r="AA366" s="18">
        <v>0</v>
      </c>
      <c r="AB366" s="18">
        <v>0</v>
      </c>
      <c r="AC366" s="18">
        <v>0</v>
      </c>
      <c r="AD366" s="18">
        <v>0</v>
      </c>
      <c r="AE366" s="18">
        <v>0</v>
      </c>
      <c r="AF366" s="18">
        <v>0</v>
      </c>
      <c r="AG366" s="64">
        <v>1</v>
      </c>
      <c r="AH366" s="18">
        <v>1</v>
      </c>
      <c r="AI366" s="64">
        <v>0</v>
      </c>
      <c r="AJ366" s="18">
        <v>0</v>
      </c>
      <c r="AK366" s="18">
        <v>1</v>
      </c>
      <c r="AL366" s="64">
        <v>1</v>
      </c>
      <c r="AM366" s="18">
        <v>0</v>
      </c>
      <c r="AN366" s="18" t="s">
        <v>58</v>
      </c>
      <c r="AO366" s="18">
        <v>0</v>
      </c>
      <c r="AP366" s="64">
        <v>0</v>
      </c>
      <c r="AQ366" s="64">
        <v>2</v>
      </c>
      <c r="AR366" s="11">
        <v>2</v>
      </c>
      <c r="AS366" s="17">
        <v>0</v>
      </c>
      <c r="AT366" s="490">
        <v>0</v>
      </c>
      <c r="AU366" s="64">
        <v>0</v>
      </c>
      <c r="AV366" s="18">
        <v>0</v>
      </c>
      <c r="AW366" s="64">
        <v>0</v>
      </c>
      <c r="AX366" s="18">
        <v>0</v>
      </c>
      <c r="AY366" s="17">
        <v>0</v>
      </c>
      <c r="AZ366" s="490">
        <v>0</v>
      </c>
      <c r="BA366" s="17">
        <v>0</v>
      </c>
      <c r="BB366" s="18">
        <v>0</v>
      </c>
      <c r="BC366" s="17">
        <v>0</v>
      </c>
      <c r="BD366" s="18">
        <v>0</v>
      </c>
      <c r="BE366" s="17">
        <v>0</v>
      </c>
      <c r="BF366" s="18">
        <v>0</v>
      </c>
      <c r="BG366" s="17">
        <v>2060</v>
      </c>
      <c r="BH366" s="18">
        <v>2060</v>
      </c>
      <c r="BI366" s="17">
        <v>0</v>
      </c>
      <c r="BJ366" s="18">
        <v>0</v>
      </c>
      <c r="BK366" s="17">
        <v>215</v>
      </c>
      <c r="BL366" s="17">
        <v>215</v>
      </c>
      <c r="BM366" s="17">
        <v>0</v>
      </c>
      <c r="BN366" s="17" t="s">
        <v>58</v>
      </c>
      <c r="BO366" s="18">
        <v>0</v>
      </c>
      <c r="BP366" s="18">
        <v>0</v>
      </c>
      <c r="BQ366" s="64">
        <v>2275</v>
      </c>
      <c r="BR366" s="18">
        <v>2275</v>
      </c>
      <c r="BS366" s="729">
        <v>0.23404701751276086</v>
      </c>
      <c r="BT366" s="17">
        <v>0</v>
      </c>
      <c r="BU366" s="17">
        <v>0</v>
      </c>
      <c r="BV366" s="17">
        <v>0</v>
      </c>
      <c r="BW366" s="17">
        <v>0</v>
      </c>
      <c r="BX366" s="17">
        <v>0</v>
      </c>
      <c r="BY366" s="17">
        <v>0</v>
      </c>
      <c r="BZ366" s="17">
        <v>0</v>
      </c>
      <c r="CA366" s="17">
        <v>0</v>
      </c>
      <c r="CB366" s="17">
        <v>0</v>
      </c>
      <c r="CC366" s="17">
        <v>0</v>
      </c>
      <c r="CD366" s="17">
        <v>0</v>
      </c>
      <c r="CE366" s="17">
        <v>0</v>
      </c>
      <c r="CF366" s="17">
        <v>0</v>
      </c>
      <c r="CG366" s="17">
        <v>0</v>
      </c>
      <c r="CH366" s="17">
        <v>10394265.6</v>
      </c>
      <c r="CI366" s="17">
        <v>10394265.6</v>
      </c>
      <c r="CJ366" s="17">
        <v>0</v>
      </c>
      <c r="CK366" s="17">
        <v>0</v>
      </c>
      <c r="CL366" s="702">
        <v>252375.6</v>
      </c>
      <c r="CM366" s="702">
        <v>252375.6</v>
      </c>
      <c r="CN366" s="702">
        <v>0</v>
      </c>
      <c r="CO366" s="702">
        <v>0</v>
      </c>
      <c r="CP366" s="702">
        <v>0</v>
      </c>
      <c r="CQ366" s="702">
        <v>0</v>
      </c>
      <c r="CR366" s="704">
        <v>10646641.199999999</v>
      </c>
      <c r="CS366" s="703">
        <v>10646641.199999999</v>
      </c>
      <c r="CT366" s="23" t="s">
        <v>56</v>
      </c>
      <c r="CU366" s="23" t="s">
        <v>56</v>
      </c>
      <c r="CV366" s="23" t="s">
        <v>56</v>
      </c>
      <c r="CW366" s="23" t="s">
        <v>56</v>
      </c>
      <c r="CX366" s="23" t="s">
        <v>56</v>
      </c>
      <c r="CY366" s="23" t="s">
        <v>56</v>
      </c>
      <c r="CZ366" s="23" t="s">
        <v>56</v>
      </c>
      <c r="DA366" s="23" t="s">
        <v>56</v>
      </c>
      <c r="DB366" s="728">
        <v>42566002.659999996</v>
      </c>
      <c r="DC366" s="10"/>
      <c r="DD366" s="692">
        <v>9.7202691330000004</v>
      </c>
      <c r="DE366" s="120"/>
      <c r="DF366" s="120"/>
      <c r="DG366" s="120"/>
      <c r="DH366" s="140"/>
      <c r="DI366" s="140"/>
      <c r="DJ366" s="140"/>
      <c r="DK366" s="140"/>
      <c r="DL366" s="548" t="s">
        <v>56</v>
      </c>
      <c r="DM366" s="548" t="s">
        <v>56</v>
      </c>
      <c r="DN366" s="203" t="s">
        <v>55</v>
      </c>
      <c r="DO366" s="700" t="s">
        <v>56</v>
      </c>
      <c r="DP366" s="713" t="s">
        <v>56</v>
      </c>
      <c r="DQ366" s="548" t="s">
        <v>56</v>
      </c>
      <c r="DR366" s="673" t="s">
        <v>56</v>
      </c>
      <c r="DS366" s="203" t="s">
        <v>56</v>
      </c>
      <c r="DT366" s="1160" t="s">
        <v>56</v>
      </c>
      <c r="DU366" s="711">
        <v>105.221052631579</v>
      </c>
      <c r="DV366" s="711">
        <v>-105.09284750337387</v>
      </c>
      <c r="DW366" s="711">
        <v>103.172820512821</v>
      </c>
      <c r="DX366" s="711">
        <v>-103.04461538461588</v>
      </c>
      <c r="DY366" s="710">
        <v>0.9947368421052637</v>
      </c>
      <c r="DZ366" s="710">
        <v>-0.98960863697705859</v>
      </c>
      <c r="EA366" s="710">
        <v>0.96923076923076901</v>
      </c>
      <c r="EB366" s="710">
        <v>-0.9641025641025639</v>
      </c>
      <c r="EC366" s="236"/>
      <c r="ED366" s="49"/>
      <c r="EE366" s="232"/>
      <c r="EF366" s="700">
        <v>6664</v>
      </c>
      <c r="EG366" s="712">
        <v>-6655.666666666667</v>
      </c>
      <c r="EH366" s="44"/>
    </row>
    <row r="367" spans="1:138" ht="41.25" customHeight="1" x14ac:dyDescent="0.25">
      <c r="A367" s="871" t="s">
        <v>49</v>
      </c>
      <c r="B367" s="656" t="s">
        <v>50</v>
      </c>
      <c r="C367" s="656" t="s">
        <v>51</v>
      </c>
      <c r="D367" s="691" t="s">
        <v>352</v>
      </c>
      <c r="E367" s="656" t="s">
        <v>343</v>
      </c>
      <c r="F367" s="656" t="s">
        <v>353</v>
      </c>
      <c r="G367" s="901" t="s">
        <v>343</v>
      </c>
      <c r="H367" s="897" t="s">
        <v>55</v>
      </c>
      <c r="I367" s="17" t="s">
        <v>866</v>
      </c>
      <c r="J367" s="64">
        <v>13.8</v>
      </c>
      <c r="K367" s="665">
        <v>11.281886140180639</v>
      </c>
      <c r="L367" s="665">
        <v>11.351325733965</v>
      </c>
      <c r="M367" s="64">
        <v>1002</v>
      </c>
      <c r="N367" s="726">
        <v>20342509.279999997</v>
      </c>
      <c r="O367" s="548" t="s">
        <v>863</v>
      </c>
      <c r="P367" s="909">
        <v>4.3741211089999998</v>
      </c>
      <c r="Q367" s="203" t="s">
        <v>57</v>
      </c>
      <c r="R367" s="205" t="s">
        <v>57</v>
      </c>
      <c r="S367" s="490">
        <v>0</v>
      </c>
      <c r="T367" s="18">
        <v>0</v>
      </c>
      <c r="U367" s="548">
        <v>0</v>
      </c>
      <c r="V367" s="18">
        <v>0</v>
      </c>
      <c r="W367" s="64">
        <v>0</v>
      </c>
      <c r="X367" s="18">
        <v>0</v>
      </c>
      <c r="Y367" s="18">
        <v>0</v>
      </c>
      <c r="Z367" s="18">
        <v>0</v>
      </c>
      <c r="AA367" s="18">
        <v>0</v>
      </c>
      <c r="AB367" s="18">
        <v>0</v>
      </c>
      <c r="AC367" s="18">
        <v>0</v>
      </c>
      <c r="AD367" s="18">
        <v>0</v>
      </c>
      <c r="AE367" s="18">
        <v>0</v>
      </c>
      <c r="AF367" s="18">
        <v>0</v>
      </c>
      <c r="AG367" s="64">
        <v>0</v>
      </c>
      <c r="AH367" s="18">
        <v>0</v>
      </c>
      <c r="AI367" s="64">
        <v>0</v>
      </c>
      <c r="AJ367" s="18">
        <v>0</v>
      </c>
      <c r="AK367" s="18">
        <v>13</v>
      </c>
      <c r="AL367" s="64">
        <v>13</v>
      </c>
      <c r="AM367" s="18">
        <v>1</v>
      </c>
      <c r="AN367" s="18">
        <v>1</v>
      </c>
      <c r="AO367" s="18">
        <v>0</v>
      </c>
      <c r="AP367" s="64">
        <v>0</v>
      </c>
      <c r="AQ367" s="64">
        <v>14</v>
      </c>
      <c r="AR367" s="11">
        <v>14</v>
      </c>
      <c r="AS367" s="17">
        <v>0</v>
      </c>
      <c r="AT367" s="490">
        <v>0</v>
      </c>
      <c r="AU367" s="64">
        <v>0</v>
      </c>
      <c r="AV367" s="18">
        <v>0</v>
      </c>
      <c r="AW367" s="64">
        <v>0</v>
      </c>
      <c r="AX367" s="18">
        <v>0</v>
      </c>
      <c r="AY367" s="17">
        <v>0</v>
      </c>
      <c r="AZ367" s="490">
        <v>0</v>
      </c>
      <c r="BA367" s="17">
        <v>0</v>
      </c>
      <c r="BB367" s="18">
        <v>0</v>
      </c>
      <c r="BC367" s="17">
        <v>0</v>
      </c>
      <c r="BD367" s="18">
        <v>0</v>
      </c>
      <c r="BE367" s="17">
        <v>0</v>
      </c>
      <c r="BF367" s="18">
        <v>0</v>
      </c>
      <c r="BG367" s="17">
        <v>0</v>
      </c>
      <c r="BH367" s="18">
        <v>0</v>
      </c>
      <c r="BI367" s="17">
        <v>0</v>
      </c>
      <c r="BJ367" s="18">
        <v>0</v>
      </c>
      <c r="BK367" s="17">
        <v>2905.7999999999997</v>
      </c>
      <c r="BL367" s="17">
        <v>2905.8</v>
      </c>
      <c r="BM367" s="17">
        <v>12.6</v>
      </c>
      <c r="BN367" s="17">
        <v>12.6</v>
      </c>
      <c r="BO367" s="18">
        <v>0</v>
      </c>
      <c r="BP367" s="18">
        <v>0</v>
      </c>
      <c r="BQ367" s="64">
        <v>2918.3999999999996</v>
      </c>
      <c r="BR367" s="18">
        <v>2918.4</v>
      </c>
      <c r="BS367" s="729">
        <v>0.66719688990668957</v>
      </c>
      <c r="BT367" s="17">
        <v>0</v>
      </c>
      <c r="BU367" s="17">
        <v>0</v>
      </c>
      <c r="BV367" s="17">
        <v>0</v>
      </c>
      <c r="BW367" s="17">
        <v>0</v>
      </c>
      <c r="BX367" s="17">
        <v>0</v>
      </c>
      <c r="BY367" s="17">
        <v>0</v>
      </c>
      <c r="BZ367" s="17">
        <v>0</v>
      </c>
      <c r="CA367" s="17">
        <v>0</v>
      </c>
      <c r="CB367" s="17">
        <v>0</v>
      </c>
      <c r="CC367" s="17">
        <v>0</v>
      </c>
      <c r="CD367" s="17">
        <v>0</v>
      </c>
      <c r="CE367" s="17">
        <v>0</v>
      </c>
      <c r="CF367" s="17">
        <v>0</v>
      </c>
      <c r="CG367" s="17">
        <v>0</v>
      </c>
      <c r="CH367" s="17">
        <v>0</v>
      </c>
      <c r="CI367" s="17">
        <v>0</v>
      </c>
      <c r="CJ367" s="17">
        <v>0</v>
      </c>
      <c r="CK367" s="17">
        <v>0</v>
      </c>
      <c r="CL367" s="702">
        <v>3410944.2719999994</v>
      </c>
      <c r="CM367" s="702">
        <v>3410944.2720000008</v>
      </c>
      <c r="CN367" s="702">
        <v>14790.384000000002</v>
      </c>
      <c r="CO367" s="702">
        <v>14790.384000000002</v>
      </c>
      <c r="CP367" s="702">
        <v>0</v>
      </c>
      <c r="CQ367" s="702">
        <v>0</v>
      </c>
      <c r="CR367" s="704">
        <v>3425734.6559999995</v>
      </c>
      <c r="CS367" s="703">
        <v>3425734.6560000009</v>
      </c>
      <c r="CT367" s="23" t="s">
        <v>56</v>
      </c>
      <c r="CU367" s="23" t="s">
        <v>56</v>
      </c>
      <c r="CV367" s="23" t="s">
        <v>56</v>
      </c>
      <c r="CW367" s="23" t="s">
        <v>56</v>
      </c>
      <c r="CX367" s="23" t="s">
        <v>56</v>
      </c>
      <c r="CY367" s="23" t="s">
        <v>56</v>
      </c>
      <c r="CZ367" s="23" t="s">
        <v>56</v>
      </c>
      <c r="DA367" s="23" t="s">
        <v>56</v>
      </c>
      <c r="DB367" s="728">
        <v>20342509.279999997</v>
      </c>
      <c r="DC367" s="10"/>
      <c r="DD367" s="692">
        <v>4.3741211089999998</v>
      </c>
      <c r="DE367" s="120"/>
      <c r="DF367" s="120"/>
      <c r="DG367" s="120"/>
      <c r="DH367" s="140"/>
      <c r="DI367" s="140"/>
      <c r="DJ367" s="140"/>
      <c r="DK367" s="140"/>
      <c r="DL367" s="548" t="s">
        <v>56</v>
      </c>
      <c r="DM367" s="548" t="s">
        <v>56</v>
      </c>
      <c r="DN367" s="203" t="s">
        <v>868</v>
      </c>
      <c r="DO367" s="700">
        <v>999.5</v>
      </c>
      <c r="DP367" s="713" t="s">
        <v>56</v>
      </c>
      <c r="DQ367" s="548" t="s">
        <v>56</v>
      </c>
      <c r="DR367" s="673" t="s">
        <v>56</v>
      </c>
      <c r="DS367" s="203" t="s">
        <v>56</v>
      </c>
      <c r="DT367" s="1160" t="s">
        <v>56</v>
      </c>
      <c r="DU367" s="711">
        <v>188.12406203101551</v>
      </c>
      <c r="DV367" s="711">
        <v>-70.834496782549039</v>
      </c>
      <c r="DW367" s="711">
        <v>188.404145864377</v>
      </c>
      <c r="DX367" s="711">
        <v>-73.219264048147821</v>
      </c>
      <c r="DY367" s="710">
        <v>0.23811905952976489</v>
      </c>
      <c r="DZ367" s="710">
        <v>0.85152538851830539</v>
      </c>
      <c r="EA367" s="710">
        <v>0.23818028632471999</v>
      </c>
      <c r="EB367" s="710">
        <v>0.8014688110895003</v>
      </c>
      <c r="EC367" s="236"/>
      <c r="ED367" s="49"/>
      <c r="EE367" s="232"/>
      <c r="EF367" s="700">
        <v>0</v>
      </c>
      <c r="EG367" s="712">
        <v>110682.33333333333</v>
      </c>
      <c r="EH367" s="44"/>
    </row>
    <row r="368" spans="1:138" ht="41.25" customHeight="1" x14ac:dyDescent="0.25">
      <c r="A368" s="871" t="s">
        <v>49</v>
      </c>
      <c r="B368" s="656" t="s">
        <v>50</v>
      </c>
      <c r="C368" s="656" t="s">
        <v>51</v>
      </c>
      <c r="D368" s="691" t="s">
        <v>352</v>
      </c>
      <c r="E368" s="656" t="s">
        <v>343</v>
      </c>
      <c r="F368" s="656" t="s">
        <v>354</v>
      </c>
      <c r="G368" s="901" t="s">
        <v>355</v>
      </c>
      <c r="H368" s="897" t="s">
        <v>55</v>
      </c>
      <c r="I368" s="17" t="s">
        <v>866</v>
      </c>
      <c r="J368" s="64">
        <v>13.8</v>
      </c>
      <c r="K368" s="665">
        <v>12.30968508939201</v>
      </c>
      <c r="L368" s="665">
        <v>52.841287768877997</v>
      </c>
      <c r="M368" s="64">
        <v>3153</v>
      </c>
      <c r="N368" s="726">
        <v>40114609.409999996</v>
      </c>
      <c r="O368" s="548" t="s">
        <v>863</v>
      </c>
      <c r="P368" s="909">
        <v>10.907416749999999</v>
      </c>
      <c r="Q368" s="203" t="s">
        <v>57</v>
      </c>
      <c r="R368" s="205" t="s">
        <v>57</v>
      </c>
      <c r="S368" s="490">
        <v>0</v>
      </c>
      <c r="T368" s="18">
        <v>0</v>
      </c>
      <c r="U368" s="548">
        <v>0</v>
      </c>
      <c r="V368" s="18">
        <v>0</v>
      </c>
      <c r="W368" s="64">
        <v>0</v>
      </c>
      <c r="X368" s="18">
        <v>0</v>
      </c>
      <c r="Y368" s="18">
        <v>0</v>
      </c>
      <c r="Z368" s="18">
        <v>0</v>
      </c>
      <c r="AA368" s="18">
        <v>0</v>
      </c>
      <c r="AB368" s="18">
        <v>0</v>
      </c>
      <c r="AC368" s="18">
        <v>0</v>
      </c>
      <c r="AD368" s="18">
        <v>0</v>
      </c>
      <c r="AE368" s="18">
        <v>0</v>
      </c>
      <c r="AF368" s="18">
        <v>0</v>
      </c>
      <c r="AG368" s="64">
        <v>0</v>
      </c>
      <c r="AH368" s="18">
        <v>0</v>
      </c>
      <c r="AI368" s="64">
        <v>0</v>
      </c>
      <c r="AJ368" s="18">
        <v>0</v>
      </c>
      <c r="AK368" s="18">
        <v>302</v>
      </c>
      <c r="AL368" s="64">
        <v>300</v>
      </c>
      <c r="AM368" s="18">
        <v>20</v>
      </c>
      <c r="AN368" s="18">
        <v>19</v>
      </c>
      <c r="AO368" s="18">
        <v>0</v>
      </c>
      <c r="AP368" s="64">
        <v>0</v>
      </c>
      <c r="AQ368" s="64">
        <v>322</v>
      </c>
      <c r="AR368" s="11">
        <v>319</v>
      </c>
      <c r="AS368" s="17">
        <v>0</v>
      </c>
      <c r="AT368" s="490">
        <v>0</v>
      </c>
      <c r="AU368" s="64">
        <v>0</v>
      </c>
      <c r="AV368" s="18">
        <v>0</v>
      </c>
      <c r="AW368" s="64">
        <v>0</v>
      </c>
      <c r="AX368" s="18">
        <v>0</v>
      </c>
      <c r="AY368" s="17">
        <v>0</v>
      </c>
      <c r="AZ368" s="490">
        <v>0</v>
      </c>
      <c r="BA368" s="17">
        <v>0</v>
      </c>
      <c r="BB368" s="18">
        <v>0</v>
      </c>
      <c r="BC368" s="17">
        <v>0</v>
      </c>
      <c r="BD368" s="18">
        <v>0</v>
      </c>
      <c r="BE368" s="17">
        <v>0</v>
      </c>
      <c r="BF368" s="18">
        <v>0</v>
      </c>
      <c r="BG368" s="17">
        <v>0</v>
      </c>
      <c r="BH368" s="18">
        <v>0</v>
      </c>
      <c r="BI368" s="17">
        <v>0</v>
      </c>
      <c r="BJ368" s="18">
        <v>0</v>
      </c>
      <c r="BK368" s="17">
        <v>4928.9450000000106</v>
      </c>
      <c r="BL368" s="17">
        <v>4919.1449999999959</v>
      </c>
      <c r="BM368" s="17">
        <v>180.17999999999998</v>
      </c>
      <c r="BN368" s="17">
        <v>162.57999999999998</v>
      </c>
      <c r="BO368" s="18">
        <v>0</v>
      </c>
      <c r="BP368" s="18">
        <v>0</v>
      </c>
      <c r="BQ368" s="64">
        <v>5109.1250000000109</v>
      </c>
      <c r="BR368" s="18">
        <v>5081.7249999999958</v>
      </c>
      <c r="BS368" s="729">
        <v>0.46840834242443441</v>
      </c>
      <c r="BT368" s="17">
        <v>0</v>
      </c>
      <c r="BU368" s="17">
        <v>0</v>
      </c>
      <c r="BV368" s="17">
        <v>0</v>
      </c>
      <c r="BW368" s="17">
        <v>0</v>
      </c>
      <c r="BX368" s="17">
        <v>0</v>
      </c>
      <c r="BY368" s="17">
        <v>0</v>
      </c>
      <c r="BZ368" s="17">
        <v>0</v>
      </c>
      <c r="CA368" s="17">
        <v>0</v>
      </c>
      <c r="CB368" s="17">
        <v>0</v>
      </c>
      <c r="CC368" s="17">
        <v>0</v>
      </c>
      <c r="CD368" s="17">
        <v>0</v>
      </c>
      <c r="CE368" s="17">
        <v>0</v>
      </c>
      <c r="CF368" s="17">
        <v>0</v>
      </c>
      <c r="CG368" s="17">
        <v>0</v>
      </c>
      <c r="CH368" s="17">
        <v>0</v>
      </c>
      <c r="CI368" s="17">
        <v>0</v>
      </c>
      <c r="CJ368" s="17">
        <v>0</v>
      </c>
      <c r="CK368" s="17">
        <v>0</v>
      </c>
      <c r="CL368" s="702">
        <v>5785792.7988000121</v>
      </c>
      <c r="CM368" s="702">
        <v>5774289.1667999951</v>
      </c>
      <c r="CN368" s="702">
        <v>211502.49119999999</v>
      </c>
      <c r="CO368" s="702">
        <v>190842.90719999999</v>
      </c>
      <c r="CP368" s="702">
        <v>0</v>
      </c>
      <c r="CQ368" s="702">
        <v>0</v>
      </c>
      <c r="CR368" s="704">
        <v>5997295.2900000121</v>
      </c>
      <c r="CS368" s="703">
        <v>5965132.0739999954</v>
      </c>
      <c r="CT368" s="23" t="s">
        <v>56</v>
      </c>
      <c r="CU368" s="23" t="s">
        <v>56</v>
      </c>
      <c r="CV368" s="23" t="s">
        <v>56</v>
      </c>
      <c r="CW368" s="23" t="s">
        <v>56</v>
      </c>
      <c r="CX368" s="23" t="s">
        <v>56</v>
      </c>
      <c r="CY368" s="23" t="s">
        <v>56</v>
      </c>
      <c r="CZ368" s="23" t="s">
        <v>56</v>
      </c>
      <c r="DA368" s="23" t="s">
        <v>56</v>
      </c>
      <c r="DB368" s="728">
        <v>40114609.409999996</v>
      </c>
      <c r="DC368" s="10"/>
      <c r="DD368" s="692">
        <v>10.907416749999999</v>
      </c>
      <c r="DE368" s="120"/>
      <c r="DF368" s="120"/>
      <c r="DG368" s="120"/>
      <c r="DH368" s="140"/>
      <c r="DI368" s="140"/>
      <c r="DJ368" s="140"/>
      <c r="DK368" s="140"/>
      <c r="DL368" s="548" t="s">
        <v>56</v>
      </c>
      <c r="DM368" s="548" t="s">
        <v>56</v>
      </c>
      <c r="DN368" s="203" t="s">
        <v>868</v>
      </c>
      <c r="DO368" s="700">
        <v>3144.8333333333298</v>
      </c>
      <c r="DP368" s="713" t="s">
        <v>56</v>
      </c>
      <c r="DQ368" s="548" t="s">
        <v>56</v>
      </c>
      <c r="DR368" s="673" t="s">
        <v>56</v>
      </c>
      <c r="DS368" s="203" t="s">
        <v>56</v>
      </c>
      <c r="DT368" s="1160" t="s">
        <v>56</v>
      </c>
      <c r="DU368" s="711">
        <v>147.30923737346987</v>
      </c>
      <c r="DV368" s="711">
        <v>-5.1342887968857553</v>
      </c>
      <c r="DW368" s="711">
        <v>120.87088142246201</v>
      </c>
      <c r="DX368" s="711">
        <v>7.6937465910914256</v>
      </c>
      <c r="DY368" s="710">
        <v>1.6210715989188633</v>
      </c>
      <c r="DZ368" s="710">
        <v>-0.37129589507601279</v>
      </c>
      <c r="EA368" s="710">
        <v>1.57116733640706</v>
      </c>
      <c r="EB368" s="710">
        <v>-0.34735639429565945</v>
      </c>
      <c r="EC368" s="236"/>
      <c r="ED368" s="49"/>
      <c r="EE368" s="232"/>
      <c r="EF368" s="700">
        <v>223780</v>
      </c>
      <c r="EG368" s="712">
        <v>-28931.333333333343</v>
      </c>
      <c r="EH368" s="44"/>
    </row>
    <row r="369" spans="1:138" ht="41.25" customHeight="1" x14ac:dyDescent="0.25">
      <c r="A369" s="871" t="s">
        <v>49</v>
      </c>
      <c r="B369" s="656" t="s">
        <v>50</v>
      </c>
      <c r="C369" s="656" t="s">
        <v>51</v>
      </c>
      <c r="D369" s="691" t="s">
        <v>352</v>
      </c>
      <c r="E369" s="656" t="s">
        <v>343</v>
      </c>
      <c r="F369" s="656" t="s">
        <v>356</v>
      </c>
      <c r="G369" s="901" t="s">
        <v>357</v>
      </c>
      <c r="H369" s="897" t="s">
        <v>55</v>
      </c>
      <c r="I369" s="17" t="s">
        <v>866</v>
      </c>
      <c r="J369" s="64">
        <v>13.8</v>
      </c>
      <c r="K369" s="665">
        <v>12.668219606558768</v>
      </c>
      <c r="L369" s="665">
        <v>54.919886249403</v>
      </c>
      <c r="M369" s="64">
        <v>3087</v>
      </c>
      <c r="N369" s="726">
        <v>31726678.23</v>
      </c>
      <c r="O369" s="548" t="s">
        <v>863</v>
      </c>
      <c r="P369" s="909">
        <v>10.779937820000001</v>
      </c>
      <c r="Q369" s="203" t="s">
        <v>902</v>
      </c>
      <c r="R369" s="205" t="s">
        <v>57</v>
      </c>
      <c r="S369" s="490">
        <v>0</v>
      </c>
      <c r="T369" s="18">
        <v>0</v>
      </c>
      <c r="U369" s="548">
        <v>0</v>
      </c>
      <c r="V369" s="18">
        <v>0</v>
      </c>
      <c r="W369" s="64">
        <v>0</v>
      </c>
      <c r="X369" s="18">
        <v>0</v>
      </c>
      <c r="Y369" s="18">
        <v>0</v>
      </c>
      <c r="Z369" s="18">
        <v>0</v>
      </c>
      <c r="AA369" s="18">
        <v>0</v>
      </c>
      <c r="AB369" s="18">
        <v>0</v>
      </c>
      <c r="AC369" s="18">
        <v>0</v>
      </c>
      <c r="AD369" s="18">
        <v>0</v>
      </c>
      <c r="AE369" s="18">
        <v>0</v>
      </c>
      <c r="AF369" s="18">
        <v>0</v>
      </c>
      <c r="AG369" s="64">
        <v>1</v>
      </c>
      <c r="AH369" s="18">
        <v>1</v>
      </c>
      <c r="AI369" s="64">
        <v>0</v>
      </c>
      <c r="AJ369" s="18">
        <v>0</v>
      </c>
      <c r="AK369" s="18">
        <v>208</v>
      </c>
      <c r="AL369" s="64">
        <v>208</v>
      </c>
      <c r="AM369" s="18">
        <v>11</v>
      </c>
      <c r="AN369" s="18">
        <v>11</v>
      </c>
      <c r="AO369" s="18">
        <v>0</v>
      </c>
      <c r="AP369" s="64">
        <v>0</v>
      </c>
      <c r="AQ369" s="64">
        <v>220</v>
      </c>
      <c r="AR369" s="11">
        <v>220</v>
      </c>
      <c r="AS369" s="17">
        <v>0</v>
      </c>
      <c r="AT369" s="490">
        <v>0</v>
      </c>
      <c r="AU369" s="64">
        <v>0</v>
      </c>
      <c r="AV369" s="18">
        <v>0</v>
      </c>
      <c r="AW369" s="64">
        <v>0</v>
      </c>
      <c r="AX369" s="18">
        <v>0</v>
      </c>
      <c r="AY369" s="17">
        <v>0</v>
      </c>
      <c r="AZ369" s="490">
        <v>0</v>
      </c>
      <c r="BA369" s="17">
        <v>0</v>
      </c>
      <c r="BB369" s="18">
        <v>0</v>
      </c>
      <c r="BC369" s="17">
        <v>0</v>
      </c>
      <c r="BD369" s="18">
        <v>0</v>
      </c>
      <c r="BE369" s="17">
        <v>0</v>
      </c>
      <c r="BF369" s="18">
        <v>0</v>
      </c>
      <c r="BG369" s="17">
        <v>1.2</v>
      </c>
      <c r="BH369" s="18">
        <v>1.2</v>
      </c>
      <c r="BI369" s="17">
        <v>0</v>
      </c>
      <c r="BJ369" s="18">
        <v>0</v>
      </c>
      <c r="BK369" s="17">
        <v>1478.2579999999994</v>
      </c>
      <c r="BL369" s="17">
        <v>1478.2579999999994</v>
      </c>
      <c r="BM369" s="17">
        <v>119.15999999999998</v>
      </c>
      <c r="BN369" s="17">
        <v>119.16</v>
      </c>
      <c r="BO369" s="18">
        <v>0</v>
      </c>
      <c r="BP369" s="18">
        <v>0</v>
      </c>
      <c r="BQ369" s="64">
        <v>1598.6179999999995</v>
      </c>
      <c r="BR369" s="18">
        <v>1598.6179999999995</v>
      </c>
      <c r="BS369" s="729">
        <v>0.14829566057738164</v>
      </c>
      <c r="BT369" s="17">
        <v>0</v>
      </c>
      <c r="BU369" s="17">
        <v>0</v>
      </c>
      <c r="BV369" s="17">
        <v>0</v>
      </c>
      <c r="BW369" s="17">
        <v>0</v>
      </c>
      <c r="BX369" s="17">
        <v>0</v>
      </c>
      <c r="BY369" s="17">
        <v>0</v>
      </c>
      <c r="BZ369" s="17">
        <v>0</v>
      </c>
      <c r="CA369" s="17">
        <v>0</v>
      </c>
      <c r="CB369" s="17">
        <v>0</v>
      </c>
      <c r="CC369" s="17">
        <v>0</v>
      </c>
      <c r="CD369" s="17">
        <v>0</v>
      </c>
      <c r="CE369" s="17">
        <v>0</v>
      </c>
      <c r="CF369" s="17">
        <v>0</v>
      </c>
      <c r="CG369" s="17">
        <v>0</v>
      </c>
      <c r="CH369" s="17">
        <v>6054.9119999999994</v>
      </c>
      <c r="CI369" s="17">
        <v>6054.9119999999994</v>
      </c>
      <c r="CJ369" s="17">
        <v>0</v>
      </c>
      <c r="CK369" s="17">
        <v>0</v>
      </c>
      <c r="CL369" s="702">
        <v>1735238.3707199993</v>
      </c>
      <c r="CM369" s="702">
        <v>1735238.3707199993</v>
      </c>
      <c r="CN369" s="702">
        <v>139874.77439999999</v>
      </c>
      <c r="CO369" s="702">
        <v>139874.77439999999</v>
      </c>
      <c r="CP369" s="702">
        <v>0</v>
      </c>
      <c r="CQ369" s="702">
        <v>0</v>
      </c>
      <c r="CR369" s="704">
        <v>1881168.0571199993</v>
      </c>
      <c r="CS369" s="703">
        <v>1881168.0571199993</v>
      </c>
      <c r="CT369" s="23" t="s">
        <v>56</v>
      </c>
      <c r="CU369" s="23" t="s">
        <v>56</v>
      </c>
      <c r="CV369" s="23" t="s">
        <v>56</v>
      </c>
      <c r="CW369" s="23" t="s">
        <v>56</v>
      </c>
      <c r="CX369" s="23" t="s">
        <v>56</v>
      </c>
      <c r="CY369" s="23" t="s">
        <v>56</v>
      </c>
      <c r="CZ369" s="23" t="s">
        <v>56</v>
      </c>
      <c r="DA369" s="23" t="s">
        <v>56</v>
      </c>
      <c r="DB369" s="728">
        <v>31726678.23</v>
      </c>
      <c r="DC369" s="10"/>
      <c r="DD369" s="692">
        <v>10.779937820000001</v>
      </c>
      <c r="DE369" s="120"/>
      <c r="DF369" s="120"/>
      <c r="DG369" s="120"/>
      <c r="DH369" s="140"/>
      <c r="DI369" s="140"/>
      <c r="DJ369" s="140"/>
      <c r="DK369" s="140"/>
      <c r="DL369" s="548" t="s">
        <v>56</v>
      </c>
      <c r="DM369" s="548" t="s">
        <v>56</v>
      </c>
      <c r="DN369" s="203" t="s">
        <v>868</v>
      </c>
      <c r="DO369" s="700">
        <v>3112.5833333333298</v>
      </c>
      <c r="DP369" s="713" t="s">
        <v>56</v>
      </c>
      <c r="DQ369" s="548" t="s">
        <v>56</v>
      </c>
      <c r="DR369" s="673" t="s">
        <v>56</v>
      </c>
      <c r="DS369" s="700">
        <v>3112.5833333333298</v>
      </c>
      <c r="DT369" s="25" t="s">
        <v>903</v>
      </c>
      <c r="DU369" s="711">
        <v>51.688254665203132</v>
      </c>
      <c r="DV369" s="711">
        <v>30.644773038575522</v>
      </c>
      <c r="DW369" s="711">
        <v>51.948737663886703</v>
      </c>
      <c r="DX369" s="711">
        <v>15.431523090452131</v>
      </c>
      <c r="DY369" s="710">
        <v>2.1348826001981229</v>
      </c>
      <c r="DZ369" s="710">
        <v>-2.0152938719483062</v>
      </c>
      <c r="EA369" s="710">
        <v>0.42789291770709698</v>
      </c>
      <c r="EB369" s="710">
        <v>-0.31249491940944646</v>
      </c>
      <c r="EC369" s="236"/>
      <c r="ED369" s="49"/>
      <c r="EE369" s="232"/>
      <c r="EF369" s="700">
        <v>83671</v>
      </c>
      <c r="EG369" s="712">
        <v>-83671</v>
      </c>
      <c r="EH369" s="44"/>
    </row>
    <row r="370" spans="1:138" ht="41.25" customHeight="1" x14ac:dyDescent="0.25">
      <c r="A370" s="871" t="s">
        <v>49</v>
      </c>
      <c r="B370" s="656" t="s">
        <v>50</v>
      </c>
      <c r="C370" s="656" t="s">
        <v>51</v>
      </c>
      <c r="D370" s="691" t="s">
        <v>352</v>
      </c>
      <c r="E370" s="656" t="s">
        <v>343</v>
      </c>
      <c r="F370" s="656" t="s">
        <v>358</v>
      </c>
      <c r="G370" s="901" t="s">
        <v>343</v>
      </c>
      <c r="H370" s="897" t="s">
        <v>55</v>
      </c>
      <c r="I370" s="17" t="s">
        <v>866</v>
      </c>
      <c r="J370" s="64">
        <v>13.8</v>
      </c>
      <c r="K370" s="665">
        <v>12.668219606558768</v>
      </c>
      <c r="L370" s="665">
        <v>5.9119318058850006</v>
      </c>
      <c r="M370" s="64">
        <v>143</v>
      </c>
      <c r="N370" s="726">
        <v>27343005.649999999</v>
      </c>
      <c r="O370" s="548" t="s">
        <v>863</v>
      </c>
      <c r="P370" s="909">
        <v>6.5492305139999996</v>
      </c>
      <c r="Q370" s="203" t="s">
        <v>57</v>
      </c>
      <c r="R370" s="205" t="s">
        <v>57</v>
      </c>
      <c r="S370" s="490">
        <v>0</v>
      </c>
      <c r="T370" s="18">
        <v>0</v>
      </c>
      <c r="U370" s="548">
        <v>0</v>
      </c>
      <c r="V370" s="18">
        <v>0</v>
      </c>
      <c r="W370" s="64">
        <v>0</v>
      </c>
      <c r="X370" s="18">
        <v>0</v>
      </c>
      <c r="Y370" s="18">
        <v>0</v>
      </c>
      <c r="Z370" s="18">
        <v>0</v>
      </c>
      <c r="AA370" s="18">
        <v>0</v>
      </c>
      <c r="AB370" s="18">
        <v>0</v>
      </c>
      <c r="AC370" s="18">
        <v>0</v>
      </c>
      <c r="AD370" s="18">
        <v>0</v>
      </c>
      <c r="AE370" s="18">
        <v>0</v>
      </c>
      <c r="AF370" s="18">
        <v>0</v>
      </c>
      <c r="AG370" s="64">
        <v>0</v>
      </c>
      <c r="AH370" s="18">
        <v>0</v>
      </c>
      <c r="AI370" s="64">
        <v>0</v>
      </c>
      <c r="AJ370" s="18">
        <v>0</v>
      </c>
      <c r="AK370" s="18">
        <v>11</v>
      </c>
      <c r="AL370" s="64">
        <v>11</v>
      </c>
      <c r="AM370" s="18">
        <v>0</v>
      </c>
      <c r="AN370" s="18" t="s">
        <v>58</v>
      </c>
      <c r="AO370" s="18">
        <v>0</v>
      </c>
      <c r="AP370" s="64">
        <v>0</v>
      </c>
      <c r="AQ370" s="64">
        <v>11</v>
      </c>
      <c r="AR370" s="11">
        <v>11</v>
      </c>
      <c r="AS370" s="17">
        <v>0</v>
      </c>
      <c r="AT370" s="490">
        <v>0</v>
      </c>
      <c r="AU370" s="64">
        <v>0</v>
      </c>
      <c r="AV370" s="18">
        <v>0</v>
      </c>
      <c r="AW370" s="64">
        <v>0</v>
      </c>
      <c r="AX370" s="18">
        <v>0</v>
      </c>
      <c r="AY370" s="17">
        <v>0</v>
      </c>
      <c r="AZ370" s="490">
        <v>0</v>
      </c>
      <c r="BA370" s="17">
        <v>0</v>
      </c>
      <c r="BB370" s="18">
        <v>0</v>
      </c>
      <c r="BC370" s="17">
        <v>0</v>
      </c>
      <c r="BD370" s="18">
        <v>0</v>
      </c>
      <c r="BE370" s="17">
        <v>0</v>
      </c>
      <c r="BF370" s="18">
        <v>0</v>
      </c>
      <c r="BG370" s="17">
        <v>0</v>
      </c>
      <c r="BH370" s="18">
        <v>0</v>
      </c>
      <c r="BI370" s="17">
        <v>0</v>
      </c>
      <c r="BJ370" s="18">
        <v>0</v>
      </c>
      <c r="BK370" s="17">
        <v>261.75000000000006</v>
      </c>
      <c r="BL370" s="17">
        <v>261.75</v>
      </c>
      <c r="BM370" s="17">
        <v>0</v>
      </c>
      <c r="BN370" s="17" t="s">
        <v>58</v>
      </c>
      <c r="BO370" s="18">
        <v>0</v>
      </c>
      <c r="BP370" s="18">
        <v>0</v>
      </c>
      <c r="BQ370" s="64">
        <v>261.75000000000006</v>
      </c>
      <c r="BR370" s="18">
        <v>261.75</v>
      </c>
      <c r="BS370" s="729">
        <v>3.9966527279879469E-2</v>
      </c>
      <c r="BT370" s="17">
        <v>0</v>
      </c>
      <c r="BU370" s="17">
        <v>0</v>
      </c>
      <c r="BV370" s="17">
        <v>0</v>
      </c>
      <c r="BW370" s="17">
        <v>0</v>
      </c>
      <c r="BX370" s="17">
        <v>0</v>
      </c>
      <c r="BY370" s="17">
        <v>0</v>
      </c>
      <c r="BZ370" s="17">
        <v>0</v>
      </c>
      <c r="CA370" s="17">
        <v>0</v>
      </c>
      <c r="CB370" s="17">
        <v>0</v>
      </c>
      <c r="CC370" s="17">
        <v>0</v>
      </c>
      <c r="CD370" s="17">
        <v>0</v>
      </c>
      <c r="CE370" s="17">
        <v>0</v>
      </c>
      <c r="CF370" s="17">
        <v>0</v>
      </c>
      <c r="CG370" s="17">
        <v>0</v>
      </c>
      <c r="CH370" s="17">
        <v>0</v>
      </c>
      <c r="CI370" s="17">
        <v>0</v>
      </c>
      <c r="CJ370" s="17">
        <v>0</v>
      </c>
      <c r="CK370" s="17">
        <v>0</v>
      </c>
      <c r="CL370" s="702">
        <v>307252.62000000005</v>
      </c>
      <c r="CM370" s="702">
        <v>307252.62</v>
      </c>
      <c r="CN370" s="702">
        <v>0</v>
      </c>
      <c r="CO370" s="702">
        <v>0</v>
      </c>
      <c r="CP370" s="702">
        <v>0</v>
      </c>
      <c r="CQ370" s="702">
        <v>0</v>
      </c>
      <c r="CR370" s="704">
        <v>307252.62000000005</v>
      </c>
      <c r="CS370" s="703">
        <v>307252.62</v>
      </c>
      <c r="CT370" s="23" t="s">
        <v>56</v>
      </c>
      <c r="CU370" s="23" t="s">
        <v>56</v>
      </c>
      <c r="CV370" s="23" t="s">
        <v>56</v>
      </c>
      <c r="CW370" s="23" t="s">
        <v>56</v>
      </c>
      <c r="CX370" s="23" t="s">
        <v>56</v>
      </c>
      <c r="CY370" s="23" t="s">
        <v>56</v>
      </c>
      <c r="CZ370" s="23" t="s">
        <v>56</v>
      </c>
      <c r="DA370" s="23" t="s">
        <v>56</v>
      </c>
      <c r="DB370" s="728">
        <v>27343005.649999999</v>
      </c>
      <c r="DC370" s="10"/>
      <c r="DD370" s="692">
        <v>6.5492305139999996</v>
      </c>
      <c r="DE370" s="120"/>
      <c r="DF370" s="120"/>
      <c r="DG370" s="120"/>
      <c r="DH370" s="140"/>
      <c r="DI370" s="140"/>
      <c r="DJ370" s="140"/>
      <c r="DK370" s="140"/>
      <c r="DL370" s="548" t="s">
        <v>56</v>
      </c>
      <c r="DM370" s="548" t="s">
        <v>56</v>
      </c>
      <c r="DN370" s="203" t="s">
        <v>868</v>
      </c>
      <c r="DO370" s="700">
        <v>142.416666666667</v>
      </c>
      <c r="DP370" s="713" t="s">
        <v>56</v>
      </c>
      <c r="DQ370" s="548" t="s">
        <v>56</v>
      </c>
      <c r="DR370" s="673" t="s">
        <v>56</v>
      </c>
      <c r="DS370" s="203" t="s">
        <v>56</v>
      </c>
      <c r="DT370" s="1160" t="s">
        <v>56</v>
      </c>
      <c r="DU370" s="711">
        <v>30.424809830310053</v>
      </c>
      <c r="DV370" s="711">
        <v>-28.947894121497793</v>
      </c>
      <c r="DW370" s="711">
        <v>30.569813519813501</v>
      </c>
      <c r="DX370" s="711">
        <v>-29.09289781100124</v>
      </c>
      <c r="DY370" s="710">
        <v>1.0040959625511972</v>
      </c>
      <c r="DZ370" s="710">
        <v>-0.67074666497776048</v>
      </c>
      <c r="EA370" s="710">
        <v>1</v>
      </c>
      <c r="EB370" s="710">
        <v>-0.66665070242656332</v>
      </c>
      <c r="EC370" s="236"/>
      <c r="ED370" s="49"/>
      <c r="EE370" s="232"/>
      <c r="EF370" s="700">
        <v>0</v>
      </c>
      <c r="EG370" s="712">
        <v>0</v>
      </c>
      <c r="EH370" s="44"/>
    </row>
    <row r="371" spans="1:138" ht="41.25" customHeight="1" x14ac:dyDescent="0.25">
      <c r="A371" s="871" t="s">
        <v>49</v>
      </c>
      <c r="B371" s="656" t="s">
        <v>50</v>
      </c>
      <c r="C371" s="656" t="s">
        <v>51</v>
      </c>
      <c r="D371" s="691" t="s">
        <v>359</v>
      </c>
      <c r="E371" s="656" t="s">
        <v>359</v>
      </c>
      <c r="F371" s="656" t="s">
        <v>360</v>
      </c>
      <c r="G371" s="901" t="s">
        <v>359</v>
      </c>
      <c r="H371" s="897" t="s">
        <v>55</v>
      </c>
      <c r="I371" s="17" t="s">
        <v>866</v>
      </c>
      <c r="J371" s="64">
        <v>13.8</v>
      </c>
      <c r="K371" s="665">
        <v>6.5492305135794382</v>
      </c>
      <c r="L371" s="665">
        <v>19.072348445178001</v>
      </c>
      <c r="M371" s="64">
        <v>2346</v>
      </c>
      <c r="N371" s="726">
        <v>13414479.689999999</v>
      </c>
      <c r="O371" s="548" t="s">
        <v>863</v>
      </c>
      <c r="P371" s="909">
        <v>6.146875112</v>
      </c>
      <c r="Q371" s="203" t="s">
        <v>57</v>
      </c>
      <c r="R371" s="205" t="s">
        <v>57</v>
      </c>
      <c r="S371" s="490">
        <v>0</v>
      </c>
      <c r="T371" s="18">
        <v>0</v>
      </c>
      <c r="U371" s="548">
        <v>0</v>
      </c>
      <c r="V371" s="18">
        <v>0</v>
      </c>
      <c r="W371" s="64">
        <v>0</v>
      </c>
      <c r="X371" s="18">
        <v>0</v>
      </c>
      <c r="Y371" s="18">
        <v>0</v>
      </c>
      <c r="Z371" s="18">
        <v>0</v>
      </c>
      <c r="AA371" s="18">
        <v>0</v>
      </c>
      <c r="AB371" s="18">
        <v>0</v>
      </c>
      <c r="AC371" s="18">
        <v>0</v>
      </c>
      <c r="AD371" s="18">
        <v>0</v>
      </c>
      <c r="AE371" s="18">
        <v>0</v>
      </c>
      <c r="AF371" s="18">
        <v>0</v>
      </c>
      <c r="AG371" s="64">
        <v>0</v>
      </c>
      <c r="AH371" s="18">
        <v>0</v>
      </c>
      <c r="AI371" s="64">
        <v>0</v>
      </c>
      <c r="AJ371" s="18">
        <v>0</v>
      </c>
      <c r="AK371" s="18">
        <v>35</v>
      </c>
      <c r="AL371" s="64">
        <v>35</v>
      </c>
      <c r="AM371" s="18">
        <v>1</v>
      </c>
      <c r="AN371" s="18">
        <v>1</v>
      </c>
      <c r="AO371" s="18">
        <v>0</v>
      </c>
      <c r="AP371" s="64">
        <v>0</v>
      </c>
      <c r="AQ371" s="64">
        <v>36</v>
      </c>
      <c r="AR371" s="11">
        <v>36</v>
      </c>
      <c r="AS371" s="17">
        <v>0</v>
      </c>
      <c r="AT371" s="490">
        <v>0</v>
      </c>
      <c r="AU371" s="64">
        <v>0</v>
      </c>
      <c r="AV371" s="18">
        <v>0</v>
      </c>
      <c r="AW371" s="64">
        <v>0</v>
      </c>
      <c r="AX371" s="18">
        <v>0</v>
      </c>
      <c r="AY371" s="17">
        <v>0</v>
      </c>
      <c r="AZ371" s="490">
        <v>0</v>
      </c>
      <c r="BA371" s="17">
        <v>0</v>
      </c>
      <c r="BB371" s="18">
        <v>0</v>
      </c>
      <c r="BC371" s="17">
        <v>0</v>
      </c>
      <c r="BD371" s="18">
        <v>0</v>
      </c>
      <c r="BE371" s="17">
        <v>0</v>
      </c>
      <c r="BF371" s="18">
        <v>0</v>
      </c>
      <c r="BG371" s="17">
        <v>0</v>
      </c>
      <c r="BH371" s="18">
        <v>0</v>
      </c>
      <c r="BI371" s="17">
        <v>0</v>
      </c>
      <c r="BJ371" s="18">
        <v>0</v>
      </c>
      <c r="BK371" s="17">
        <v>262.07</v>
      </c>
      <c r="BL371" s="17">
        <v>262.07</v>
      </c>
      <c r="BM371" s="17">
        <v>7.6</v>
      </c>
      <c r="BN371" s="17">
        <v>7.6</v>
      </c>
      <c r="BO371" s="18">
        <v>0</v>
      </c>
      <c r="BP371" s="18">
        <v>0</v>
      </c>
      <c r="BQ371" s="64">
        <v>269.67</v>
      </c>
      <c r="BR371" s="18">
        <v>269.67</v>
      </c>
      <c r="BS371" s="729">
        <v>4.3871071900183418E-2</v>
      </c>
      <c r="BT371" s="17">
        <v>0</v>
      </c>
      <c r="BU371" s="17">
        <v>0</v>
      </c>
      <c r="BV371" s="17">
        <v>0</v>
      </c>
      <c r="BW371" s="17">
        <v>0</v>
      </c>
      <c r="BX371" s="17">
        <v>0</v>
      </c>
      <c r="BY371" s="17">
        <v>0</v>
      </c>
      <c r="BZ371" s="17">
        <v>0</v>
      </c>
      <c r="CA371" s="17">
        <v>0</v>
      </c>
      <c r="CB371" s="17">
        <v>0</v>
      </c>
      <c r="CC371" s="17">
        <v>0</v>
      </c>
      <c r="CD371" s="17">
        <v>0</v>
      </c>
      <c r="CE371" s="17">
        <v>0</v>
      </c>
      <c r="CF371" s="17">
        <v>0</v>
      </c>
      <c r="CG371" s="17">
        <v>0</v>
      </c>
      <c r="CH371" s="17">
        <v>0</v>
      </c>
      <c r="CI371" s="17">
        <v>0</v>
      </c>
      <c r="CJ371" s="17">
        <v>0</v>
      </c>
      <c r="CK371" s="17">
        <v>0</v>
      </c>
      <c r="CL371" s="702">
        <v>307628.24880000006</v>
      </c>
      <c r="CM371" s="702">
        <v>307628.24880000006</v>
      </c>
      <c r="CN371" s="702">
        <v>8921.1839999999993</v>
      </c>
      <c r="CO371" s="702">
        <v>8921.1839999999993</v>
      </c>
      <c r="CP371" s="702">
        <v>0</v>
      </c>
      <c r="CQ371" s="702">
        <v>0</v>
      </c>
      <c r="CR371" s="704">
        <v>316549.43280000007</v>
      </c>
      <c r="CS371" s="703">
        <v>316549.43280000007</v>
      </c>
      <c r="CT371" s="23" t="s">
        <v>56</v>
      </c>
      <c r="CU371" s="23" t="s">
        <v>56</v>
      </c>
      <c r="CV371" s="23" t="s">
        <v>56</v>
      </c>
      <c r="CW371" s="23" t="s">
        <v>56</v>
      </c>
      <c r="CX371" s="23" t="s">
        <v>56</v>
      </c>
      <c r="CY371" s="23" t="s">
        <v>56</v>
      </c>
      <c r="CZ371" s="23" t="s">
        <v>56</v>
      </c>
      <c r="DA371" s="23" t="s">
        <v>56</v>
      </c>
      <c r="DB371" s="728">
        <v>13414479.689999999</v>
      </c>
      <c r="DC371" s="10"/>
      <c r="DD371" s="692">
        <v>6.146875112</v>
      </c>
      <c r="DE371" s="120"/>
      <c r="DF371" s="120"/>
      <c r="DG371" s="120"/>
      <c r="DH371" s="140"/>
      <c r="DI371" s="140"/>
      <c r="DJ371" s="140"/>
      <c r="DK371" s="140"/>
      <c r="DL371" s="548" t="s">
        <v>56</v>
      </c>
      <c r="DM371" s="548" t="s">
        <v>56</v>
      </c>
      <c r="DN371" s="203" t="s">
        <v>868</v>
      </c>
      <c r="DO371" s="700">
        <v>2324.0833333333298</v>
      </c>
      <c r="DP371" s="713" t="s">
        <v>56</v>
      </c>
      <c r="DQ371" s="548" t="s">
        <v>56</v>
      </c>
      <c r="DR371" s="673" t="s">
        <v>56</v>
      </c>
      <c r="DS371" s="203" t="s">
        <v>56</v>
      </c>
      <c r="DT371" s="1160" t="s">
        <v>56</v>
      </c>
      <c r="DU371" s="711">
        <v>21.375309261716122</v>
      </c>
      <c r="DV371" s="711">
        <v>207.09078224759318</v>
      </c>
      <c r="DW371" s="711">
        <v>21.390451415105201</v>
      </c>
      <c r="DX371" s="711">
        <v>121.11924458604683</v>
      </c>
      <c r="DY371" s="710">
        <v>5.8947972318835473E-2</v>
      </c>
      <c r="DZ371" s="710">
        <v>0.72567673245911157</v>
      </c>
      <c r="EA371" s="710">
        <v>5.8889070290031001E-2</v>
      </c>
      <c r="EB371" s="710">
        <v>0.58933209213938742</v>
      </c>
      <c r="EC371" s="236"/>
      <c r="ED371" s="49"/>
      <c r="EE371" s="232"/>
      <c r="EF371" s="700">
        <v>0</v>
      </c>
      <c r="EG371" s="712">
        <v>0</v>
      </c>
      <c r="EH371" s="44"/>
    </row>
    <row r="372" spans="1:138" ht="41.25" customHeight="1" x14ac:dyDescent="0.25">
      <c r="A372" s="871" t="s">
        <v>49</v>
      </c>
      <c r="B372" s="656" t="s">
        <v>50</v>
      </c>
      <c r="C372" s="656" t="s">
        <v>51</v>
      </c>
      <c r="D372" s="691" t="s">
        <v>359</v>
      </c>
      <c r="E372" s="656" t="s">
        <v>359</v>
      </c>
      <c r="F372" s="656" t="s">
        <v>361</v>
      </c>
      <c r="G372" s="901" t="s">
        <v>362</v>
      </c>
      <c r="H372" s="897" t="s">
        <v>55</v>
      </c>
      <c r="I372" s="17" t="s">
        <v>866</v>
      </c>
      <c r="J372" s="64">
        <v>13.8</v>
      </c>
      <c r="K372" s="665">
        <v>9.4414089520579498</v>
      </c>
      <c r="L372" s="665">
        <v>32.321212053984006</v>
      </c>
      <c r="M372" s="64">
        <v>1519</v>
      </c>
      <c r="N372" s="726">
        <v>11050459.73</v>
      </c>
      <c r="O372" s="548" t="s">
        <v>863</v>
      </c>
      <c r="P372" s="909">
        <v>5.1310273129999997</v>
      </c>
      <c r="Q372" s="203" t="s">
        <v>57</v>
      </c>
      <c r="R372" s="205" t="s">
        <v>57</v>
      </c>
      <c r="S372" s="490">
        <v>0</v>
      </c>
      <c r="T372" s="18">
        <v>0</v>
      </c>
      <c r="U372" s="548">
        <v>0</v>
      </c>
      <c r="V372" s="18">
        <v>0</v>
      </c>
      <c r="W372" s="64">
        <v>0</v>
      </c>
      <c r="X372" s="18">
        <v>0</v>
      </c>
      <c r="Y372" s="18">
        <v>0</v>
      </c>
      <c r="Z372" s="18">
        <v>0</v>
      </c>
      <c r="AA372" s="18">
        <v>0</v>
      </c>
      <c r="AB372" s="18">
        <v>0</v>
      </c>
      <c r="AC372" s="18">
        <v>0</v>
      </c>
      <c r="AD372" s="18">
        <v>0</v>
      </c>
      <c r="AE372" s="18">
        <v>0</v>
      </c>
      <c r="AF372" s="18">
        <v>0</v>
      </c>
      <c r="AG372" s="64">
        <v>0</v>
      </c>
      <c r="AH372" s="18">
        <v>0</v>
      </c>
      <c r="AI372" s="64">
        <v>0</v>
      </c>
      <c r="AJ372" s="18">
        <v>0</v>
      </c>
      <c r="AK372" s="18">
        <v>118</v>
      </c>
      <c r="AL372" s="64">
        <v>118</v>
      </c>
      <c r="AM372" s="18">
        <v>5</v>
      </c>
      <c r="AN372" s="18">
        <v>5</v>
      </c>
      <c r="AO372" s="18">
        <v>0</v>
      </c>
      <c r="AP372" s="64">
        <v>0</v>
      </c>
      <c r="AQ372" s="64">
        <v>123</v>
      </c>
      <c r="AR372" s="11">
        <v>123</v>
      </c>
      <c r="AS372" s="17">
        <v>0</v>
      </c>
      <c r="AT372" s="490">
        <v>0</v>
      </c>
      <c r="AU372" s="64">
        <v>0</v>
      </c>
      <c r="AV372" s="18">
        <v>0</v>
      </c>
      <c r="AW372" s="64">
        <v>0</v>
      </c>
      <c r="AX372" s="18">
        <v>0</v>
      </c>
      <c r="AY372" s="17">
        <v>0</v>
      </c>
      <c r="AZ372" s="490">
        <v>0</v>
      </c>
      <c r="BA372" s="17">
        <v>0</v>
      </c>
      <c r="BB372" s="18">
        <v>0</v>
      </c>
      <c r="BC372" s="17">
        <v>0</v>
      </c>
      <c r="BD372" s="18">
        <v>0</v>
      </c>
      <c r="BE372" s="17">
        <v>0</v>
      </c>
      <c r="BF372" s="18">
        <v>0</v>
      </c>
      <c r="BG372" s="17">
        <v>0</v>
      </c>
      <c r="BH372" s="18">
        <v>0</v>
      </c>
      <c r="BI372" s="17">
        <v>0</v>
      </c>
      <c r="BJ372" s="18">
        <v>0</v>
      </c>
      <c r="BK372" s="17">
        <v>1139.69</v>
      </c>
      <c r="BL372" s="17">
        <v>1139.6900000000003</v>
      </c>
      <c r="BM372" s="17">
        <v>5006.4399999999996</v>
      </c>
      <c r="BN372" s="17">
        <v>5006.4399999999996</v>
      </c>
      <c r="BO372" s="18">
        <v>0</v>
      </c>
      <c r="BP372" s="18">
        <v>0</v>
      </c>
      <c r="BQ372" s="64">
        <v>6146.1299999999992</v>
      </c>
      <c r="BR372" s="18">
        <v>6146.13</v>
      </c>
      <c r="BS372" s="729">
        <v>1.1978361495812213</v>
      </c>
      <c r="BT372" s="17">
        <v>0</v>
      </c>
      <c r="BU372" s="17">
        <v>0</v>
      </c>
      <c r="BV372" s="17">
        <v>0</v>
      </c>
      <c r="BW372" s="17">
        <v>0</v>
      </c>
      <c r="BX372" s="17">
        <v>0</v>
      </c>
      <c r="BY372" s="17">
        <v>0</v>
      </c>
      <c r="BZ372" s="17">
        <v>0</v>
      </c>
      <c r="CA372" s="17">
        <v>0</v>
      </c>
      <c r="CB372" s="17">
        <v>0</v>
      </c>
      <c r="CC372" s="17">
        <v>0</v>
      </c>
      <c r="CD372" s="17">
        <v>0</v>
      </c>
      <c r="CE372" s="17">
        <v>0</v>
      </c>
      <c r="CF372" s="17">
        <v>0</v>
      </c>
      <c r="CG372" s="17">
        <v>0</v>
      </c>
      <c r="CH372" s="17">
        <v>0</v>
      </c>
      <c r="CI372" s="17">
        <v>0</v>
      </c>
      <c r="CJ372" s="17">
        <v>0</v>
      </c>
      <c r="CK372" s="17">
        <v>0</v>
      </c>
      <c r="CL372" s="702">
        <v>1337813.7096000002</v>
      </c>
      <c r="CM372" s="702">
        <v>1337813.7096000004</v>
      </c>
      <c r="CN372" s="702">
        <v>5876759.5295999991</v>
      </c>
      <c r="CO372" s="702">
        <v>5876759.5295999991</v>
      </c>
      <c r="CP372" s="702">
        <v>0</v>
      </c>
      <c r="CQ372" s="702">
        <v>0</v>
      </c>
      <c r="CR372" s="704">
        <v>7214573.2391999997</v>
      </c>
      <c r="CS372" s="703">
        <v>7214573.2391999997</v>
      </c>
      <c r="CT372" s="23" t="s">
        <v>56</v>
      </c>
      <c r="CU372" s="23" t="s">
        <v>56</v>
      </c>
      <c r="CV372" s="23" t="s">
        <v>56</v>
      </c>
      <c r="CW372" s="23" t="s">
        <v>56</v>
      </c>
      <c r="CX372" s="23" t="s">
        <v>56</v>
      </c>
      <c r="CY372" s="23" t="s">
        <v>56</v>
      </c>
      <c r="CZ372" s="23" t="s">
        <v>56</v>
      </c>
      <c r="DA372" s="23" t="s">
        <v>56</v>
      </c>
      <c r="DB372" s="728">
        <v>11050459.73</v>
      </c>
      <c r="DC372" s="10"/>
      <c r="DD372" s="692">
        <v>5.1310273129999997</v>
      </c>
      <c r="DE372" s="120"/>
      <c r="DF372" s="120"/>
      <c r="DG372" s="120"/>
      <c r="DH372" s="140"/>
      <c r="DI372" s="140"/>
      <c r="DJ372" s="140"/>
      <c r="DK372" s="140"/>
      <c r="DL372" s="548" t="s">
        <v>56</v>
      </c>
      <c r="DM372" s="548" t="s">
        <v>56</v>
      </c>
      <c r="DN372" s="203" t="s">
        <v>868</v>
      </c>
      <c r="DO372" s="700">
        <v>1517.75</v>
      </c>
      <c r="DP372" s="713" t="s">
        <v>56</v>
      </c>
      <c r="DQ372" s="548" t="s">
        <v>56</v>
      </c>
      <c r="DR372" s="673" t="s">
        <v>56</v>
      </c>
      <c r="DS372" s="203" t="s">
        <v>56</v>
      </c>
      <c r="DT372" s="1160" t="s">
        <v>56</v>
      </c>
      <c r="DU372" s="711">
        <v>176.48756382803492</v>
      </c>
      <c r="DV372" s="711" t="s">
        <v>56</v>
      </c>
      <c r="DW372" s="711">
        <v>119.374057088692</v>
      </c>
      <c r="DX372" s="711">
        <v>-119.374057088692</v>
      </c>
      <c r="DY372" s="710">
        <v>0.82029319716685889</v>
      </c>
      <c r="DZ372" s="710" t="s">
        <v>56</v>
      </c>
      <c r="EA372" s="710">
        <v>0.72914502566413897</v>
      </c>
      <c r="EB372" s="710">
        <v>-0.72914502566413897</v>
      </c>
      <c r="EC372" s="236"/>
      <c r="ED372" s="49"/>
      <c r="EE372" s="232"/>
      <c r="EF372" s="700">
        <v>129496</v>
      </c>
      <c r="EG372" s="712" t="s">
        <v>56</v>
      </c>
      <c r="EH372" s="44"/>
    </row>
    <row r="373" spans="1:138" ht="41.25" customHeight="1" x14ac:dyDescent="0.25">
      <c r="A373" s="871" t="s">
        <v>49</v>
      </c>
      <c r="B373" s="656" t="s">
        <v>50</v>
      </c>
      <c r="C373" s="656" t="s">
        <v>51</v>
      </c>
      <c r="D373" s="691" t="s">
        <v>363</v>
      </c>
      <c r="E373" s="656" t="s">
        <v>343</v>
      </c>
      <c r="F373" s="656" t="s">
        <v>1258</v>
      </c>
      <c r="G373" s="901" t="s">
        <v>343</v>
      </c>
      <c r="H373" s="897" t="s">
        <v>55</v>
      </c>
      <c r="I373" s="17" t="s">
        <v>889</v>
      </c>
      <c r="J373" s="64">
        <v>13.8</v>
      </c>
      <c r="K373" s="665">
        <v>12.73992650999212</v>
      </c>
      <c r="L373" s="665">
        <v>3.7878787800000001E-2</v>
      </c>
      <c r="M373" s="64">
        <v>0</v>
      </c>
      <c r="N373" s="726">
        <v>8554176.6260000002</v>
      </c>
      <c r="O373" s="548" t="s">
        <v>863</v>
      </c>
      <c r="P373" s="909">
        <v>1.2269847920000001</v>
      </c>
      <c r="Q373" s="203" t="s">
        <v>57</v>
      </c>
      <c r="R373" s="205" t="s">
        <v>57</v>
      </c>
      <c r="S373" s="490">
        <v>0</v>
      </c>
      <c r="T373" s="18">
        <v>0</v>
      </c>
      <c r="U373" s="548" t="s">
        <v>58</v>
      </c>
      <c r="V373" s="18" t="s">
        <v>58</v>
      </c>
      <c r="W373" s="64" t="s">
        <v>58</v>
      </c>
      <c r="X373" s="18" t="s">
        <v>58</v>
      </c>
      <c r="Y373" s="18" t="s">
        <v>58</v>
      </c>
      <c r="Z373" s="18" t="s">
        <v>58</v>
      </c>
      <c r="AA373" s="18" t="s">
        <v>58</v>
      </c>
      <c r="AB373" s="18" t="s">
        <v>58</v>
      </c>
      <c r="AC373" s="18" t="s">
        <v>58</v>
      </c>
      <c r="AD373" s="18" t="s">
        <v>58</v>
      </c>
      <c r="AE373" s="18" t="s">
        <v>58</v>
      </c>
      <c r="AF373" s="18" t="s">
        <v>58</v>
      </c>
      <c r="AG373" s="64" t="s">
        <v>58</v>
      </c>
      <c r="AH373" s="18" t="s">
        <v>58</v>
      </c>
      <c r="AI373" s="64" t="s">
        <v>58</v>
      </c>
      <c r="AJ373" s="18" t="s">
        <v>58</v>
      </c>
      <c r="AK373" s="18" t="s">
        <v>58</v>
      </c>
      <c r="AL373" s="64" t="s">
        <v>58</v>
      </c>
      <c r="AM373" s="18" t="s">
        <v>58</v>
      </c>
      <c r="AN373" s="18" t="s">
        <v>58</v>
      </c>
      <c r="AO373" s="18" t="s">
        <v>58</v>
      </c>
      <c r="AP373" s="64" t="s">
        <v>58</v>
      </c>
      <c r="AQ373" s="64">
        <v>0</v>
      </c>
      <c r="AR373" s="11">
        <v>0</v>
      </c>
      <c r="AS373" s="17" t="s">
        <v>58</v>
      </c>
      <c r="AT373" s="490" t="s">
        <v>58</v>
      </c>
      <c r="AU373" s="64" t="s">
        <v>58</v>
      </c>
      <c r="AV373" s="18" t="s">
        <v>58</v>
      </c>
      <c r="AW373" s="64" t="s">
        <v>58</v>
      </c>
      <c r="AX373" s="18" t="s">
        <v>58</v>
      </c>
      <c r="AY373" s="17" t="s">
        <v>58</v>
      </c>
      <c r="AZ373" s="490" t="s">
        <v>58</v>
      </c>
      <c r="BA373" s="17" t="s">
        <v>58</v>
      </c>
      <c r="BB373" s="18" t="s">
        <v>58</v>
      </c>
      <c r="BC373" s="17" t="s">
        <v>58</v>
      </c>
      <c r="BD373" s="18" t="s">
        <v>58</v>
      </c>
      <c r="BE373" s="17" t="s">
        <v>58</v>
      </c>
      <c r="BF373" s="18" t="s">
        <v>58</v>
      </c>
      <c r="BG373" s="17" t="s">
        <v>58</v>
      </c>
      <c r="BH373" s="18" t="s">
        <v>58</v>
      </c>
      <c r="BI373" s="17" t="s">
        <v>58</v>
      </c>
      <c r="BJ373" s="18" t="s">
        <v>58</v>
      </c>
      <c r="BK373" s="17" t="s">
        <v>58</v>
      </c>
      <c r="BL373" s="17" t="s">
        <v>58</v>
      </c>
      <c r="BM373" s="17" t="s">
        <v>58</v>
      </c>
      <c r="BN373" s="17" t="s">
        <v>58</v>
      </c>
      <c r="BO373" s="18" t="s">
        <v>58</v>
      </c>
      <c r="BP373" s="18" t="s">
        <v>58</v>
      </c>
      <c r="BQ373" s="64">
        <v>0</v>
      </c>
      <c r="BR373" s="18">
        <v>0</v>
      </c>
      <c r="BS373" s="729">
        <v>0</v>
      </c>
      <c r="BT373" s="17">
        <v>0</v>
      </c>
      <c r="BU373" s="17">
        <v>0</v>
      </c>
      <c r="BV373" s="17">
        <v>0</v>
      </c>
      <c r="BW373" s="17">
        <v>0</v>
      </c>
      <c r="BX373" s="17">
        <v>0</v>
      </c>
      <c r="BY373" s="17">
        <v>0</v>
      </c>
      <c r="BZ373" s="17">
        <v>0</v>
      </c>
      <c r="CA373" s="17">
        <v>0</v>
      </c>
      <c r="CB373" s="17">
        <v>0</v>
      </c>
      <c r="CC373" s="17">
        <v>0</v>
      </c>
      <c r="CD373" s="17">
        <v>0</v>
      </c>
      <c r="CE373" s="17">
        <v>0</v>
      </c>
      <c r="CF373" s="17">
        <v>0</v>
      </c>
      <c r="CG373" s="17">
        <v>0</v>
      </c>
      <c r="CH373" s="17">
        <v>0</v>
      </c>
      <c r="CI373" s="17">
        <v>0</v>
      </c>
      <c r="CJ373" s="17">
        <v>0</v>
      </c>
      <c r="CK373" s="17">
        <v>0</v>
      </c>
      <c r="CL373" s="702">
        <v>0</v>
      </c>
      <c r="CM373" s="702">
        <v>0</v>
      </c>
      <c r="CN373" s="702">
        <v>0</v>
      </c>
      <c r="CO373" s="702">
        <v>0</v>
      </c>
      <c r="CP373" s="702">
        <v>0</v>
      </c>
      <c r="CQ373" s="702">
        <v>0</v>
      </c>
      <c r="CR373" s="704">
        <v>0</v>
      </c>
      <c r="CS373" s="703">
        <v>0</v>
      </c>
      <c r="CT373" s="23" t="s">
        <v>56</v>
      </c>
      <c r="CU373" s="23" t="s">
        <v>56</v>
      </c>
      <c r="CV373" s="23" t="s">
        <v>56</v>
      </c>
      <c r="CW373" s="23" t="s">
        <v>56</v>
      </c>
      <c r="CX373" s="23" t="s">
        <v>56</v>
      </c>
      <c r="CY373" s="23" t="s">
        <v>56</v>
      </c>
      <c r="CZ373" s="23" t="s">
        <v>56</v>
      </c>
      <c r="DA373" s="23" t="s">
        <v>56</v>
      </c>
      <c r="DB373" s="728">
        <v>8554176.6260000002</v>
      </c>
      <c r="DC373" s="10"/>
      <c r="DD373" s="692">
        <v>1.2269847920000001</v>
      </c>
      <c r="DE373" s="120"/>
      <c r="DF373" s="120"/>
      <c r="DG373" s="120"/>
      <c r="DH373" s="140"/>
      <c r="DI373" s="140"/>
      <c r="DJ373" s="140"/>
      <c r="DK373" s="140"/>
      <c r="DL373" s="548" t="s">
        <v>56</v>
      </c>
      <c r="DM373" s="548" t="s">
        <v>56</v>
      </c>
      <c r="DN373" s="203" t="s">
        <v>55</v>
      </c>
      <c r="DO373" s="700" t="s">
        <v>56</v>
      </c>
      <c r="DP373" s="713" t="s">
        <v>56</v>
      </c>
      <c r="DQ373" s="548" t="s">
        <v>56</v>
      </c>
      <c r="DR373" s="673" t="s">
        <v>56</v>
      </c>
      <c r="DS373" s="203" t="s">
        <v>56</v>
      </c>
      <c r="DT373" s="1160" t="s">
        <v>56</v>
      </c>
      <c r="DU373" s="711">
        <v>0</v>
      </c>
      <c r="DV373" s="711">
        <v>0</v>
      </c>
      <c r="DW373" s="711">
        <v>0</v>
      </c>
      <c r="DX373" s="711">
        <v>0</v>
      </c>
      <c r="DY373" s="710">
        <v>0</v>
      </c>
      <c r="DZ373" s="710">
        <v>0</v>
      </c>
      <c r="EA373" s="710">
        <v>0</v>
      </c>
      <c r="EB373" s="710">
        <v>0</v>
      </c>
      <c r="EC373" s="236"/>
      <c r="ED373" s="49"/>
      <c r="EE373" s="232"/>
      <c r="EF373" s="700">
        <v>0</v>
      </c>
      <c r="EG373" s="712">
        <v>0</v>
      </c>
      <c r="EH373" s="44"/>
    </row>
    <row r="374" spans="1:138" ht="41.25" customHeight="1" x14ac:dyDescent="0.25">
      <c r="A374" s="871" t="s">
        <v>49</v>
      </c>
      <c r="B374" s="656" t="s">
        <v>50</v>
      </c>
      <c r="C374" s="656" t="s">
        <v>51</v>
      </c>
      <c r="D374" s="691" t="s">
        <v>363</v>
      </c>
      <c r="E374" s="656" t="s">
        <v>343</v>
      </c>
      <c r="F374" s="656" t="s">
        <v>1259</v>
      </c>
      <c r="G374" s="901" t="s">
        <v>343</v>
      </c>
      <c r="H374" s="897" t="s">
        <v>55</v>
      </c>
      <c r="I374" s="17" t="s">
        <v>889</v>
      </c>
      <c r="J374" s="64">
        <v>13.8</v>
      </c>
      <c r="K374" s="665">
        <v>12.73992650999212</v>
      </c>
      <c r="L374" s="665">
        <v>4.0530302946000005E-2</v>
      </c>
      <c r="M374" s="64">
        <v>0</v>
      </c>
      <c r="N374" s="726">
        <v>13892020.9</v>
      </c>
      <c r="O374" s="548" t="s">
        <v>863</v>
      </c>
      <c r="P374" s="909">
        <v>2.2707186090000002</v>
      </c>
      <c r="Q374" s="203" t="s">
        <v>57</v>
      </c>
      <c r="R374" s="205" t="s">
        <v>57</v>
      </c>
      <c r="S374" s="490">
        <v>0</v>
      </c>
      <c r="T374" s="18">
        <v>0</v>
      </c>
      <c r="U374" s="548" t="s">
        <v>58</v>
      </c>
      <c r="V374" s="18" t="s">
        <v>58</v>
      </c>
      <c r="W374" s="64" t="s">
        <v>58</v>
      </c>
      <c r="X374" s="18" t="s">
        <v>58</v>
      </c>
      <c r="Y374" s="18" t="s">
        <v>58</v>
      </c>
      <c r="Z374" s="18" t="s">
        <v>58</v>
      </c>
      <c r="AA374" s="18" t="s">
        <v>58</v>
      </c>
      <c r="AB374" s="18" t="s">
        <v>58</v>
      </c>
      <c r="AC374" s="18" t="s">
        <v>58</v>
      </c>
      <c r="AD374" s="18" t="s">
        <v>58</v>
      </c>
      <c r="AE374" s="18" t="s">
        <v>58</v>
      </c>
      <c r="AF374" s="18" t="s">
        <v>58</v>
      </c>
      <c r="AG374" s="64" t="s">
        <v>58</v>
      </c>
      <c r="AH374" s="18" t="s">
        <v>58</v>
      </c>
      <c r="AI374" s="64" t="s">
        <v>58</v>
      </c>
      <c r="AJ374" s="18" t="s">
        <v>58</v>
      </c>
      <c r="AK374" s="18" t="s">
        <v>58</v>
      </c>
      <c r="AL374" s="64" t="s">
        <v>58</v>
      </c>
      <c r="AM374" s="18" t="s">
        <v>58</v>
      </c>
      <c r="AN374" s="18" t="s">
        <v>58</v>
      </c>
      <c r="AO374" s="18" t="s">
        <v>58</v>
      </c>
      <c r="AP374" s="64" t="s">
        <v>58</v>
      </c>
      <c r="AQ374" s="64">
        <v>0</v>
      </c>
      <c r="AR374" s="11">
        <v>0</v>
      </c>
      <c r="AS374" s="17" t="s">
        <v>58</v>
      </c>
      <c r="AT374" s="490" t="s">
        <v>58</v>
      </c>
      <c r="AU374" s="64" t="s">
        <v>58</v>
      </c>
      <c r="AV374" s="18" t="s">
        <v>58</v>
      </c>
      <c r="AW374" s="64" t="s">
        <v>58</v>
      </c>
      <c r="AX374" s="18" t="s">
        <v>58</v>
      </c>
      <c r="AY374" s="17" t="s">
        <v>58</v>
      </c>
      <c r="AZ374" s="490" t="s">
        <v>58</v>
      </c>
      <c r="BA374" s="17" t="s">
        <v>58</v>
      </c>
      <c r="BB374" s="18" t="s">
        <v>58</v>
      </c>
      <c r="BC374" s="17" t="s">
        <v>58</v>
      </c>
      <c r="BD374" s="18" t="s">
        <v>58</v>
      </c>
      <c r="BE374" s="17" t="s">
        <v>58</v>
      </c>
      <c r="BF374" s="18" t="s">
        <v>58</v>
      </c>
      <c r="BG374" s="17" t="s">
        <v>58</v>
      </c>
      <c r="BH374" s="18" t="s">
        <v>58</v>
      </c>
      <c r="BI374" s="17" t="s">
        <v>58</v>
      </c>
      <c r="BJ374" s="18" t="s">
        <v>58</v>
      </c>
      <c r="BK374" s="17" t="s">
        <v>58</v>
      </c>
      <c r="BL374" s="17" t="s">
        <v>58</v>
      </c>
      <c r="BM374" s="17" t="s">
        <v>58</v>
      </c>
      <c r="BN374" s="17" t="s">
        <v>58</v>
      </c>
      <c r="BO374" s="18" t="s">
        <v>58</v>
      </c>
      <c r="BP374" s="18" t="s">
        <v>58</v>
      </c>
      <c r="BQ374" s="64">
        <v>0</v>
      </c>
      <c r="BR374" s="18">
        <v>0</v>
      </c>
      <c r="BS374" s="729">
        <v>0</v>
      </c>
      <c r="BT374" s="17">
        <v>0</v>
      </c>
      <c r="BU374" s="17">
        <v>0</v>
      </c>
      <c r="BV374" s="17">
        <v>0</v>
      </c>
      <c r="BW374" s="17">
        <v>0</v>
      </c>
      <c r="BX374" s="17">
        <v>0</v>
      </c>
      <c r="BY374" s="17">
        <v>0</v>
      </c>
      <c r="BZ374" s="17">
        <v>0</v>
      </c>
      <c r="CA374" s="17">
        <v>0</v>
      </c>
      <c r="CB374" s="17">
        <v>0</v>
      </c>
      <c r="CC374" s="17">
        <v>0</v>
      </c>
      <c r="CD374" s="17">
        <v>0</v>
      </c>
      <c r="CE374" s="17">
        <v>0</v>
      </c>
      <c r="CF374" s="17">
        <v>0</v>
      </c>
      <c r="CG374" s="17">
        <v>0</v>
      </c>
      <c r="CH374" s="17">
        <v>0</v>
      </c>
      <c r="CI374" s="17">
        <v>0</v>
      </c>
      <c r="CJ374" s="17">
        <v>0</v>
      </c>
      <c r="CK374" s="17">
        <v>0</v>
      </c>
      <c r="CL374" s="702">
        <v>0</v>
      </c>
      <c r="CM374" s="702">
        <v>0</v>
      </c>
      <c r="CN374" s="702">
        <v>0</v>
      </c>
      <c r="CO374" s="702">
        <v>0</v>
      </c>
      <c r="CP374" s="702">
        <v>0</v>
      </c>
      <c r="CQ374" s="702">
        <v>0</v>
      </c>
      <c r="CR374" s="704">
        <v>0</v>
      </c>
      <c r="CS374" s="703">
        <v>0</v>
      </c>
      <c r="CT374" s="23" t="s">
        <v>56</v>
      </c>
      <c r="CU374" s="23" t="s">
        <v>56</v>
      </c>
      <c r="CV374" s="23" t="s">
        <v>56</v>
      </c>
      <c r="CW374" s="23" t="s">
        <v>56</v>
      </c>
      <c r="CX374" s="23" t="s">
        <v>56</v>
      </c>
      <c r="CY374" s="23" t="s">
        <v>56</v>
      </c>
      <c r="CZ374" s="23" t="s">
        <v>56</v>
      </c>
      <c r="DA374" s="23" t="s">
        <v>56</v>
      </c>
      <c r="DB374" s="728">
        <v>13892020.9</v>
      </c>
      <c r="DC374" s="10"/>
      <c r="DD374" s="692">
        <v>2.2707186090000002</v>
      </c>
      <c r="DE374" s="120"/>
      <c r="DF374" s="120"/>
      <c r="DG374" s="120"/>
      <c r="DH374" s="140"/>
      <c r="DI374" s="140"/>
      <c r="DJ374" s="140"/>
      <c r="DK374" s="140"/>
      <c r="DL374" s="548" t="s">
        <v>56</v>
      </c>
      <c r="DM374" s="548" t="s">
        <v>56</v>
      </c>
      <c r="DN374" s="203" t="s">
        <v>55</v>
      </c>
      <c r="DO374" s="700" t="s">
        <v>56</v>
      </c>
      <c r="DP374" s="713" t="s">
        <v>56</v>
      </c>
      <c r="DQ374" s="548" t="s">
        <v>56</v>
      </c>
      <c r="DR374" s="673" t="s">
        <v>56</v>
      </c>
      <c r="DS374" s="203" t="s">
        <v>56</v>
      </c>
      <c r="DT374" s="1160" t="s">
        <v>56</v>
      </c>
      <c r="DU374" s="711">
        <v>0</v>
      </c>
      <c r="DV374" s="711" t="s">
        <v>56</v>
      </c>
      <c r="DW374" s="711">
        <v>0</v>
      </c>
      <c r="DX374" s="711" t="s">
        <v>56</v>
      </c>
      <c r="DY374" s="710">
        <v>0</v>
      </c>
      <c r="DZ374" s="710" t="s">
        <v>56</v>
      </c>
      <c r="EA374" s="710">
        <v>0</v>
      </c>
      <c r="EB374" s="710" t="s">
        <v>56</v>
      </c>
      <c r="EC374" s="236"/>
      <c r="ED374" s="49"/>
      <c r="EE374" s="232"/>
      <c r="EF374" s="700">
        <v>0</v>
      </c>
      <c r="EG374" s="712" t="s">
        <v>56</v>
      </c>
      <c r="EH374" s="44"/>
    </row>
    <row r="375" spans="1:138" ht="41.25" customHeight="1" x14ac:dyDescent="0.25">
      <c r="A375" s="871" t="s">
        <v>49</v>
      </c>
      <c r="B375" s="656" t="s">
        <v>50</v>
      </c>
      <c r="C375" s="656" t="s">
        <v>51</v>
      </c>
      <c r="D375" s="691" t="s">
        <v>363</v>
      </c>
      <c r="E375" s="656" t="s">
        <v>343</v>
      </c>
      <c r="F375" s="656" t="s">
        <v>1260</v>
      </c>
      <c r="G375" s="901" t="s">
        <v>343</v>
      </c>
      <c r="H375" s="897" t="s">
        <v>55</v>
      </c>
      <c r="I375" s="17" t="s">
        <v>889</v>
      </c>
      <c r="J375" s="64">
        <v>13.8</v>
      </c>
      <c r="K375" s="665">
        <v>12.73992650999212</v>
      </c>
      <c r="L375" s="665">
        <v>3.7878787800000001E-2</v>
      </c>
      <c r="M375" s="64">
        <v>0</v>
      </c>
      <c r="N375" s="726">
        <v>14542029.77</v>
      </c>
      <c r="O375" s="548" t="s">
        <v>863</v>
      </c>
      <c r="P375" s="909">
        <v>2.3424255120000002</v>
      </c>
      <c r="Q375" s="203" t="s">
        <v>57</v>
      </c>
      <c r="R375" s="205" t="s">
        <v>57</v>
      </c>
      <c r="S375" s="490">
        <v>0</v>
      </c>
      <c r="T375" s="18">
        <v>0</v>
      </c>
      <c r="U375" s="548" t="s">
        <v>58</v>
      </c>
      <c r="V375" s="18" t="s">
        <v>58</v>
      </c>
      <c r="W375" s="64" t="s">
        <v>58</v>
      </c>
      <c r="X375" s="18" t="s">
        <v>58</v>
      </c>
      <c r="Y375" s="18" t="s">
        <v>58</v>
      </c>
      <c r="Z375" s="18" t="s">
        <v>58</v>
      </c>
      <c r="AA375" s="18" t="s">
        <v>58</v>
      </c>
      <c r="AB375" s="18" t="s">
        <v>58</v>
      </c>
      <c r="AC375" s="18" t="s">
        <v>58</v>
      </c>
      <c r="AD375" s="18" t="s">
        <v>58</v>
      </c>
      <c r="AE375" s="18" t="s">
        <v>58</v>
      </c>
      <c r="AF375" s="18" t="s">
        <v>58</v>
      </c>
      <c r="AG375" s="64" t="s">
        <v>58</v>
      </c>
      <c r="AH375" s="18" t="s">
        <v>58</v>
      </c>
      <c r="AI375" s="64" t="s">
        <v>58</v>
      </c>
      <c r="AJ375" s="18" t="s">
        <v>58</v>
      </c>
      <c r="AK375" s="18" t="s">
        <v>58</v>
      </c>
      <c r="AL375" s="64" t="s">
        <v>58</v>
      </c>
      <c r="AM375" s="18" t="s">
        <v>58</v>
      </c>
      <c r="AN375" s="18" t="s">
        <v>58</v>
      </c>
      <c r="AO375" s="18" t="s">
        <v>58</v>
      </c>
      <c r="AP375" s="64" t="s">
        <v>58</v>
      </c>
      <c r="AQ375" s="64">
        <v>0</v>
      </c>
      <c r="AR375" s="11">
        <v>0</v>
      </c>
      <c r="AS375" s="17" t="s">
        <v>58</v>
      </c>
      <c r="AT375" s="490" t="s">
        <v>58</v>
      </c>
      <c r="AU375" s="64" t="s">
        <v>58</v>
      </c>
      <c r="AV375" s="18" t="s">
        <v>58</v>
      </c>
      <c r="AW375" s="64" t="s">
        <v>58</v>
      </c>
      <c r="AX375" s="18" t="s">
        <v>58</v>
      </c>
      <c r="AY375" s="17" t="s">
        <v>58</v>
      </c>
      <c r="AZ375" s="490" t="s">
        <v>58</v>
      </c>
      <c r="BA375" s="17" t="s">
        <v>58</v>
      </c>
      <c r="BB375" s="18" t="s">
        <v>58</v>
      </c>
      <c r="BC375" s="17" t="s">
        <v>58</v>
      </c>
      <c r="BD375" s="18" t="s">
        <v>58</v>
      </c>
      <c r="BE375" s="17" t="s">
        <v>58</v>
      </c>
      <c r="BF375" s="18" t="s">
        <v>58</v>
      </c>
      <c r="BG375" s="17" t="s">
        <v>58</v>
      </c>
      <c r="BH375" s="18" t="s">
        <v>58</v>
      </c>
      <c r="BI375" s="17" t="s">
        <v>58</v>
      </c>
      <c r="BJ375" s="18" t="s">
        <v>58</v>
      </c>
      <c r="BK375" s="17" t="s">
        <v>58</v>
      </c>
      <c r="BL375" s="17" t="s">
        <v>58</v>
      </c>
      <c r="BM375" s="17" t="s">
        <v>58</v>
      </c>
      <c r="BN375" s="17" t="s">
        <v>58</v>
      </c>
      <c r="BO375" s="18" t="s">
        <v>58</v>
      </c>
      <c r="BP375" s="18" t="s">
        <v>58</v>
      </c>
      <c r="BQ375" s="64">
        <v>0</v>
      </c>
      <c r="BR375" s="18">
        <v>0</v>
      </c>
      <c r="BS375" s="729">
        <v>0</v>
      </c>
      <c r="BT375" s="17">
        <v>0</v>
      </c>
      <c r="BU375" s="17">
        <v>0</v>
      </c>
      <c r="BV375" s="17">
        <v>0</v>
      </c>
      <c r="BW375" s="17">
        <v>0</v>
      </c>
      <c r="BX375" s="17">
        <v>0</v>
      </c>
      <c r="BY375" s="17">
        <v>0</v>
      </c>
      <c r="BZ375" s="17">
        <v>0</v>
      </c>
      <c r="CA375" s="17">
        <v>0</v>
      </c>
      <c r="CB375" s="17">
        <v>0</v>
      </c>
      <c r="CC375" s="17">
        <v>0</v>
      </c>
      <c r="CD375" s="17">
        <v>0</v>
      </c>
      <c r="CE375" s="17">
        <v>0</v>
      </c>
      <c r="CF375" s="17">
        <v>0</v>
      </c>
      <c r="CG375" s="17">
        <v>0</v>
      </c>
      <c r="CH375" s="17">
        <v>0</v>
      </c>
      <c r="CI375" s="17">
        <v>0</v>
      </c>
      <c r="CJ375" s="17">
        <v>0</v>
      </c>
      <c r="CK375" s="17">
        <v>0</v>
      </c>
      <c r="CL375" s="702">
        <v>0</v>
      </c>
      <c r="CM375" s="702">
        <v>0</v>
      </c>
      <c r="CN375" s="702">
        <v>0</v>
      </c>
      <c r="CO375" s="702">
        <v>0</v>
      </c>
      <c r="CP375" s="702">
        <v>0</v>
      </c>
      <c r="CQ375" s="702">
        <v>0</v>
      </c>
      <c r="CR375" s="704">
        <v>0</v>
      </c>
      <c r="CS375" s="703">
        <v>0</v>
      </c>
      <c r="CT375" s="23" t="s">
        <v>56</v>
      </c>
      <c r="CU375" s="23" t="s">
        <v>56</v>
      </c>
      <c r="CV375" s="23" t="s">
        <v>56</v>
      </c>
      <c r="CW375" s="23" t="s">
        <v>56</v>
      </c>
      <c r="CX375" s="23" t="s">
        <v>56</v>
      </c>
      <c r="CY375" s="23" t="s">
        <v>56</v>
      </c>
      <c r="CZ375" s="23" t="s">
        <v>56</v>
      </c>
      <c r="DA375" s="23" t="s">
        <v>56</v>
      </c>
      <c r="DB375" s="728">
        <v>14542029.77</v>
      </c>
      <c r="DC375" s="10"/>
      <c r="DD375" s="692">
        <v>2.3424255120000002</v>
      </c>
      <c r="DE375" s="120"/>
      <c r="DF375" s="120"/>
      <c r="DG375" s="120"/>
      <c r="DH375" s="140"/>
      <c r="DI375" s="140"/>
      <c r="DJ375" s="140"/>
      <c r="DK375" s="140"/>
      <c r="DL375" s="548" t="s">
        <v>56</v>
      </c>
      <c r="DM375" s="548" t="s">
        <v>56</v>
      </c>
      <c r="DN375" s="203" t="s">
        <v>55</v>
      </c>
      <c r="DO375" s="700" t="s">
        <v>56</v>
      </c>
      <c r="DP375" s="713" t="s">
        <v>56</v>
      </c>
      <c r="DQ375" s="548" t="s">
        <v>56</v>
      </c>
      <c r="DR375" s="673" t="s">
        <v>56</v>
      </c>
      <c r="DS375" s="203" t="s">
        <v>56</v>
      </c>
      <c r="DT375" s="1160" t="s">
        <v>56</v>
      </c>
      <c r="DU375" s="711">
        <v>0</v>
      </c>
      <c r="DV375" s="711" t="s">
        <v>56</v>
      </c>
      <c r="DW375" s="711">
        <v>0</v>
      </c>
      <c r="DX375" s="711" t="s">
        <v>56</v>
      </c>
      <c r="DY375" s="710">
        <v>0</v>
      </c>
      <c r="DZ375" s="710" t="s">
        <v>56</v>
      </c>
      <c r="EA375" s="710">
        <v>0</v>
      </c>
      <c r="EB375" s="710" t="s">
        <v>56</v>
      </c>
      <c r="EC375" s="236"/>
      <c r="ED375" s="49"/>
      <c r="EE375" s="232"/>
      <c r="EF375" s="700">
        <v>0</v>
      </c>
      <c r="EG375" s="712" t="s">
        <v>56</v>
      </c>
      <c r="EH375" s="44"/>
    </row>
    <row r="376" spans="1:138" ht="41.25" customHeight="1" x14ac:dyDescent="0.25">
      <c r="A376" s="871" t="s">
        <v>49</v>
      </c>
      <c r="B376" s="656" t="s">
        <v>50</v>
      </c>
      <c r="C376" s="656" t="s">
        <v>51</v>
      </c>
      <c r="D376" s="691" t="s">
        <v>363</v>
      </c>
      <c r="E376" s="656" t="s">
        <v>343</v>
      </c>
      <c r="F376" s="656" t="s">
        <v>1261</v>
      </c>
      <c r="G376" s="901" t="s">
        <v>343</v>
      </c>
      <c r="H376" s="897" t="s">
        <v>55</v>
      </c>
      <c r="I376" s="17" t="s">
        <v>889</v>
      </c>
      <c r="J376" s="64">
        <v>13.8</v>
      </c>
      <c r="K376" s="665">
        <v>12.73992650999212</v>
      </c>
      <c r="L376" s="665">
        <v>4.0151515068000007E-2</v>
      </c>
      <c r="M376" s="64">
        <v>0</v>
      </c>
      <c r="N376" s="726">
        <v>6784213.8050000006</v>
      </c>
      <c r="O376" s="548" t="s">
        <v>863</v>
      </c>
      <c r="P376" s="909">
        <v>1.0995058529999999</v>
      </c>
      <c r="Q376" s="203" t="s">
        <v>57</v>
      </c>
      <c r="R376" s="205" t="s">
        <v>57</v>
      </c>
      <c r="S376" s="490">
        <v>0</v>
      </c>
      <c r="T376" s="18">
        <v>0</v>
      </c>
      <c r="U376" s="548" t="s">
        <v>58</v>
      </c>
      <c r="V376" s="18" t="s">
        <v>58</v>
      </c>
      <c r="W376" s="64" t="s">
        <v>58</v>
      </c>
      <c r="X376" s="18" t="s">
        <v>58</v>
      </c>
      <c r="Y376" s="18" t="s">
        <v>58</v>
      </c>
      <c r="Z376" s="18" t="s">
        <v>58</v>
      </c>
      <c r="AA376" s="18" t="s">
        <v>58</v>
      </c>
      <c r="AB376" s="18" t="s">
        <v>58</v>
      </c>
      <c r="AC376" s="18" t="s">
        <v>58</v>
      </c>
      <c r="AD376" s="18" t="s">
        <v>58</v>
      </c>
      <c r="AE376" s="18" t="s">
        <v>58</v>
      </c>
      <c r="AF376" s="18" t="s">
        <v>58</v>
      </c>
      <c r="AG376" s="64" t="s">
        <v>58</v>
      </c>
      <c r="AH376" s="18" t="s">
        <v>58</v>
      </c>
      <c r="AI376" s="64" t="s">
        <v>58</v>
      </c>
      <c r="AJ376" s="18" t="s">
        <v>58</v>
      </c>
      <c r="AK376" s="18" t="s">
        <v>58</v>
      </c>
      <c r="AL376" s="64" t="s">
        <v>58</v>
      </c>
      <c r="AM376" s="18" t="s">
        <v>58</v>
      </c>
      <c r="AN376" s="18" t="s">
        <v>58</v>
      </c>
      <c r="AO376" s="18" t="s">
        <v>58</v>
      </c>
      <c r="AP376" s="64" t="s">
        <v>58</v>
      </c>
      <c r="AQ376" s="64">
        <v>0</v>
      </c>
      <c r="AR376" s="11">
        <v>0</v>
      </c>
      <c r="AS376" s="17" t="s">
        <v>58</v>
      </c>
      <c r="AT376" s="490" t="s">
        <v>58</v>
      </c>
      <c r="AU376" s="64" t="s">
        <v>58</v>
      </c>
      <c r="AV376" s="18" t="s">
        <v>58</v>
      </c>
      <c r="AW376" s="64" t="s">
        <v>58</v>
      </c>
      <c r="AX376" s="18" t="s">
        <v>58</v>
      </c>
      <c r="AY376" s="17" t="s">
        <v>58</v>
      </c>
      <c r="AZ376" s="490" t="s">
        <v>58</v>
      </c>
      <c r="BA376" s="17" t="s">
        <v>58</v>
      </c>
      <c r="BB376" s="18" t="s">
        <v>58</v>
      </c>
      <c r="BC376" s="17" t="s">
        <v>58</v>
      </c>
      <c r="BD376" s="18" t="s">
        <v>58</v>
      </c>
      <c r="BE376" s="17" t="s">
        <v>58</v>
      </c>
      <c r="BF376" s="18" t="s">
        <v>58</v>
      </c>
      <c r="BG376" s="17" t="s">
        <v>58</v>
      </c>
      <c r="BH376" s="18" t="s">
        <v>58</v>
      </c>
      <c r="BI376" s="17" t="s">
        <v>58</v>
      </c>
      <c r="BJ376" s="18" t="s">
        <v>58</v>
      </c>
      <c r="BK376" s="17" t="s">
        <v>58</v>
      </c>
      <c r="BL376" s="17" t="s">
        <v>58</v>
      </c>
      <c r="BM376" s="17" t="s">
        <v>58</v>
      </c>
      <c r="BN376" s="17" t="s">
        <v>58</v>
      </c>
      <c r="BO376" s="18" t="s">
        <v>58</v>
      </c>
      <c r="BP376" s="18" t="s">
        <v>58</v>
      </c>
      <c r="BQ376" s="64">
        <v>0</v>
      </c>
      <c r="BR376" s="18">
        <v>0</v>
      </c>
      <c r="BS376" s="729">
        <v>0</v>
      </c>
      <c r="BT376" s="17">
        <v>0</v>
      </c>
      <c r="BU376" s="17">
        <v>0</v>
      </c>
      <c r="BV376" s="17">
        <v>0</v>
      </c>
      <c r="BW376" s="17">
        <v>0</v>
      </c>
      <c r="BX376" s="17">
        <v>0</v>
      </c>
      <c r="BY376" s="17">
        <v>0</v>
      </c>
      <c r="BZ376" s="17">
        <v>0</v>
      </c>
      <c r="CA376" s="17">
        <v>0</v>
      </c>
      <c r="CB376" s="17">
        <v>0</v>
      </c>
      <c r="CC376" s="17">
        <v>0</v>
      </c>
      <c r="CD376" s="17">
        <v>0</v>
      </c>
      <c r="CE376" s="17">
        <v>0</v>
      </c>
      <c r="CF376" s="17">
        <v>0</v>
      </c>
      <c r="CG376" s="17">
        <v>0</v>
      </c>
      <c r="CH376" s="17">
        <v>0</v>
      </c>
      <c r="CI376" s="17">
        <v>0</v>
      </c>
      <c r="CJ376" s="17">
        <v>0</v>
      </c>
      <c r="CK376" s="17">
        <v>0</v>
      </c>
      <c r="CL376" s="702">
        <v>0</v>
      </c>
      <c r="CM376" s="702">
        <v>0</v>
      </c>
      <c r="CN376" s="702">
        <v>0</v>
      </c>
      <c r="CO376" s="702">
        <v>0</v>
      </c>
      <c r="CP376" s="702">
        <v>0</v>
      </c>
      <c r="CQ376" s="702">
        <v>0</v>
      </c>
      <c r="CR376" s="704">
        <v>0</v>
      </c>
      <c r="CS376" s="703">
        <v>0</v>
      </c>
      <c r="CT376" s="23" t="s">
        <v>56</v>
      </c>
      <c r="CU376" s="23" t="s">
        <v>56</v>
      </c>
      <c r="CV376" s="23" t="s">
        <v>56</v>
      </c>
      <c r="CW376" s="23" t="s">
        <v>56</v>
      </c>
      <c r="CX376" s="23" t="s">
        <v>56</v>
      </c>
      <c r="CY376" s="23" t="s">
        <v>56</v>
      </c>
      <c r="CZ376" s="23" t="s">
        <v>56</v>
      </c>
      <c r="DA376" s="23" t="s">
        <v>56</v>
      </c>
      <c r="DB376" s="728">
        <v>6784213.8050000006</v>
      </c>
      <c r="DC376" s="10"/>
      <c r="DD376" s="692">
        <v>1.0995058529999999</v>
      </c>
      <c r="DE376" s="120"/>
      <c r="DF376" s="120"/>
      <c r="DG376" s="120"/>
      <c r="DH376" s="140"/>
      <c r="DI376" s="140"/>
      <c r="DJ376" s="140"/>
      <c r="DK376" s="140"/>
      <c r="DL376" s="548" t="s">
        <v>56</v>
      </c>
      <c r="DM376" s="548" t="s">
        <v>56</v>
      </c>
      <c r="DN376" s="203" t="s">
        <v>55</v>
      </c>
      <c r="DO376" s="700" t="s">
        <v>56</v>
      </c>
      <c r="DP376" s="713" t="s">
        <v>56</v>
      </c>
      <c r="DQ376" s="548" t="s">
        <v>56</v>
      </c>
      <c r="DR376" s="673" t="s">
        <v>56</v>
      </c>
      <c r="DS376" s="203" t="s">
        <v>56</v>
      </c>
      <c r="DT376" s="1160" t="s">
        <v>56</v>
      </c>
      <c r="DU376" s="711">
        <v>0</v>
      </c>
      <c r="DV376" s="711" t="s">
        <v>56</v>
      </c>
      <c r="DW376" s="711">
        <v>0</v>
      </c>
      <c r="DX376" s="711" t="s">
        <v>56</v>
      </c>
      <c r="DY376" s="710">
        <v>0</v>
      </c>
      <c r="DZ376" s="710" t="s">
        <v>56</v>
      </c>
      <c r="EA376" s="710">
        <v>0</v>
      </c>
      <c r="EB376" s="710" t="s">
        <v>56</v>
      </c>
      <c r="EC376" s="236"/>
      <c r="ED376" s="49"/>
      <c r="EE376" s="232"/>
      <c r="EF376" s="700">
        <v>0</v>
      </c>
      <c r="EG376" s="712" t="s">
        <v>56</v>
      </c>
      <c r="EH376" s="44"/>
    </row>
    <row r="377" spans="1:138" ht="41.25" customHeight="1" x14ac:dyDescent="0.25">
      <c r="A377" s="871" t="s">
        <v>49</v>
      </c>
      <c r="B377" s="656" t="s">
        <v>50</v>
      </c>
      <c r="C377" s="656" t="s">
        <v>51</v>
      </c>
      <c r="D377" s="691" t="s">
        <v>363</v>
      </c>
      <c r="E377" s="656" t="s">
        <v>343</v>
      </c>
      <c r="F377" s="656" t="s">
        <v>1262</v>
      </c>
      <c r="G377" s="901" t="s">
        <v>1263</v>
      </c>
      <c r="H377" s="897" t="s">
        <v>55</v>
      </c>
      <c r="I377" s="17" t="s">
        <v>866</v>
      </c>
      <c r="J377" s="64">
        <v>13.8</v>
      </c>
      <c r="K377" s="665">
        <v>12.30968508939201</v>
      </c>
      <c r="L377" s="665">
        <v>26.885227216806001</v>
      </c>
      <c r="M377" s="64">
        <v>1537</v>
      </c>
      <c r="N377" s="726">
        <v>22624579.059999999</v>
      </c>
      <c r="O377" s="548" t="s">
        <v>863</v>
      </c>
      <c r="P377" s="909">
        <v>6.2225657300000004</v>
      </c>
      <c r="Q377" s="203" t="s">
        <v>57</v>
      </c>
      <c r="R377" s="205" t="s">
        <v>57</v>
      </c>
      <c r="S377" s="490">
        <v>0</v>
      </c>
      <c r="T377" s="18">
        <v>0</v>
      </c>
      <c r="U377" s="548">
        <v>0</v>
      </c>
      <c r="V377" s="18">
        <v>0</v>
      </c>
      <c r="W377" s="64">
        <v>0</v>
      </c>
      <c r="X377" s="18">
        <v>0</v>
      </c>
      <c r="Y377" s="18">
        <v>0</v>
      </c>
      <c r="Z377" s="18">
        <v>0</v>
      </c>
      <c r="AA377" s="18">
        <v>0</v>
      </c>
      <c r="AB377" s="18">
        <v>0</v>
      </c>
      <c r="AC377" s="18">
        <v>0</v>
      </c>
      <c r="AD377" s="18">
        <v>0</v>
      </c>
      <c r="AE377" s="18">
        <v>0</v>
      </c>
      <c r="AF377" s="18">
        <v>0</v>
      </c>
      <c r="AG377" s="64">
        <v>1</v>
      </c>
      <c r="AH377" s="18">
        <v>1</v>
      </c>
      <c r="AI377" s="64">
        <v>0</v>
      </c>
      <c r="AJ377" s="18">
        <v>0</v>
      </c>
      <c r="AK377" s="18">
        <v>90</v>
      </c>
      <c r="AL377" s="64">
        <v>83</v>
      </c>
      <c r="AM377" s="18">
        <v>9</v>
      </c>
      <c r="AN377" s="18">
        <v>9</v>
      </c>
      <c r="AO377" s="18">
        <v>0</v>
      </c>
      <c r="AP377" s="64">
        <v>0</v>
      </c>
      <c r="AQ377" s="64">
        <v>100</v>
      </c>
      <c r="AR377" s="11">
        <v>93</v>
      </c>
      <c r="AS377" s="17">
        <v>0</v>
      </c>
      <c r="AT377" s="490">
        <v>0</v>
      </c>
      <c r="AU377" s="64">
        <v>0</v>
      </c>
      <c r="AV377" s="18">
        <v>0</v>
      </c>
      <c r="AW377" s="64">
        <v>0</v>
      </c>
      <c r="AX377" s="18">
        <v>0</v>
      </c>
      <c r="AY377" s="17">
        <v>0</v>
      </c>
      <c r="AZ377" s="490">
        <v>0</v>
      </c>
      <c r="BA377" s="17">
        <v>0</v>
      </c>
      <c r="BB377" s="18">
        <v>0</v>
      </c>
      <c r="BC377" s="17">
        <v>0</v>
      </c>
      <c r="BD377" s="18">
        <v>0</v>
      </c>
      <c r="BE377" s="17">
        <v>0</v>
      </c>
      <c r="BF377" s="18">
        <v>0</v>
      </c>
      <c r="BG377" s="17">
        <v>1.2</v>
      </c>
      <c r="BH377" s="18">
        <v>1.2</v>
      </c>
      <c r="BI377" s="17">
        <v>0</v>
      </c>
      <c r="BJ377" s="18">
        <v>0</v>
      </c>
      <c r="BK377" s="17">
        <v>1072.415</v>
      </c>
      <c r="BL377" s="17">
        <v>1020.615</v>
      </c>
      <c r="BM377" s="17">
        <v>141.15999999999997</v>
      </c>
      <c r="BN377" s="17">
        <v>141.16</v>
      </c>
      <c r="BO377" s="18">
        <v>0</v>
      </c>
      <c r="BP377" s="18">
        <v>0</v>
      </c>
      <c r="BQ377" s="64">
        <v>1214.7750000000001</v>
      </c>
      <c r="BR377" s="18">
        <v>1162.9750000000001</v>
      </c>
      <c r="BS377" s="729">
        <v>0.19522091894399324</v>
      </c>
      <c r="BT377" s="17">
        <v>0</v>
      </c>
      <c r="BU377" s="17">
        <v>0</v>
      </c>
      <c r="BV377" s="17">
        <v>0</v>
      </c>
      <c r="BW377" s="17">
        <v>0</v>
      </c>
      <c r="BX377" s="17">
        <v>0</v>
      </c>
      <c r="BY377" s="17">
        <v>0</v>
      </c>
      <c r="BZ377" s="17">
        <v>0</v>
      </c>
      <c r="CA377" s="17">
        <v>0</v>
      </c>
      <c r="CB377" s="17">
        <v>0</v>
      </c>
      <c r="CC377" s="17">
        <v>0</v>
      </c>
      <c r="CD377" s="17">
        <v>0</v>
      </c>
      <c r="CE377" s="17">
        <v>0</v>
      </c>
      <c r="CF377" s="17">
        <v>0</v>
      </c>
      <c r="CG377" s="17">
        <v>0</v>
      </c>
      <c r="CH377" s="17">
        <v>6054.9119999999994</v>
      </c>
      <c r="CI377" s="17">
        <v>6054.9119999999994</v>
      </c>
      <c r="CJ377" s="17">
        <v>0</v>
      </c>
      <c r="CK377" s="17">
        <v>0</v>
      </c>
      <c r="CL377" s="702">
        <v>1258843.6236</v>
      </c>
      <c r="CM377" s="702">
        <v>1198038.7116</v>
      </c>
      <c r="CN377" s="702">
        <v>165699.25439999998</v>
      </c>
      <c r="CO377" s="702">
        <v>165699.25440000001</v>
      </c>
      <c r="CP377" s="702">
        <v>0</v>
      </c>
      <c r="CQ377" s="702">
        <v>0</v>
      </c>
      <c r="CR377" s="704">
        <v>1430597.79</v>
      </c>
      <c r="CS377" s="703">
        <v>1369792.878</v>
      </c>
      <c r="CT377" s="23">
        <v>1</v>
      </c>
      <c r="CU377" s="23">
        <v>6</v>
      </c>
      <c r="CV377" s="23" t="s">
        <v>343</v>
      </c>
      <c r="CW377" s="23">
        <v>6</v>
      </c>
      <c r="CX377" s="23">
        <v>36</v>
      </c>
      <c r="CY377" s="23">
        <v>0</v>
      </c>
      <c r="CZ377" s="23">
        <v>0</v>
      </c>
      <c r="DA377" s="23" t="s">
        <v>905</v>
      </c>
      <c r="DB377" s="728">
        <v>22624579.059999999</v>
      </c>
      <c r="DC377" s="10"/>
      <c r="DD377" s="692">
        <v>6.2225657300000004</v>
      </c>
      <c r="DE377" s="120"/>
      <c r="DF377" s="120"/>
      <c r="DG377" s="120"/>
      <c r="DH377" s="140"/>
      <c r="DI377" s="140"/>
      <c r="DJ377" s="140"/>
      <c r="DK377" s="140"/>
      <c r="DL377" s="548" t="s">
        <v>56</v>
      </c>
      <c r="DM377" s="548" t="s">
        <v>56</v>
      </c>
      <c r="DN377" s="203" t="s">
        <v>55</v>
      </c>
      <c r="DO377" s="700" t="s">
        <v>56</v>
      </c>
      <c r="DP377" s="713" t="s">
        <v>56</v>
      </c>
      <c r="DQ377" s="548" t="s">
        <v>56</v>
      </c>
      <c r="DR377" s="673" t="s">
        <v>56</v>
      </c>
      <c r="DS377" s="203" t="s">
        <v>56</v>
      </c>
      <c r="DT377" s="1160" t="s">
        <v>56</v>
      </c>
      <c r="DU377" s="711">
        <v>157.71000156193088</v>
      </c>
      <c r="DV377" s="711">
        <v>-114.14540713361509</v>
      </c>
      <c r="DW377" s="711">
        <v>158.352598195334</v>
      </c>
      <c r="DX377" s="711">
        <v>-124.74786966525494</v>
      </c>
      <c r="DY377" s="710">
        <v>2.0555005987400468</v>
      </c>
      <c r="DZ377" s="710">
        <v>-1.8572177106837529</v>
      </c>
      <c r="EA377" s="710">
        <v>2.0543457736758399</v>
      </c>
      <c r="EB377" s="710">
        <v>-1.8597374207254451</v>
      </c>
      <c r="EC377" s="236"/>
      <c r="ED377" s="49"/>
      <c r="EE377" s="232"/>
      <c r="EF377" s="700">
        <v>238030</v>
      </c>
      <c r="EG377" s="712">
        <v>-205670.66666666666</v>
      </c>
      <c r="EH377" s="44"/>
    </row>
    <row r="378" spans="1:138" ht="41.25" customHeight="1" x14ac:dyDescent="0.25">
      <c r="A378" s="871" t="s">
        <v>49</v>
      </c>
      <c r="B378" s="656" t="s">
        <v>50</v>
      </c>
      <c r="C378" s="656" t="s">
        <v>51</v>
      </c>
      <c r="D378" s="691" t="s">
        <v>363</v>
      </c>
      <c r="E378" s="656" t="s">
        <v>343</v>
      </c>
      <c r="F378" s="656" t="s">
        <v>1264</v>
      </c>
      <c r="G378" s="901" t="s">
        <v>343</v>
      </c>
      <c r="H378" s="897" t="s">
        <v>55</v>
      </c>
      <c r="I378" s="17" t="s">
        <v>866</v>
      </c>
      <c r="J378" s="64">
        <v>13.8</v>
      </c>
      <c r="K378" s="665">
        <v>12.572610401980967</v>
      </c>
      <c r="L378" s="665">
        <v>18.081439356330002</v>
      </c>
      <c r="M378" s="64">
        <v>1823</v>
      </c>
      <c r="N378" s="726">
        <v>36988052.420000002</v>
      </c>
      <c r="O378" s="548" t="s">
        <v>863</v>
      </c>
      <c r="P378" s="909">
        <v>8.9713303619999998</v>
      </c>
      <c r="Q378" s="203" t="s">
        <v>57</v>
      </c>
      <c r="R378" s="205" t="s">
        <v>57</v>
      </c>
      <c r="S378" s="490">
        <v>0</v>
      </c>
      <c r="T378" s="18">
        <v>0</v>
      </c>
      <c r="U378" s="548">
        <v>0</v>
      </c>
      <c r="V378" s="18">
        <v>0</v>
      </c>
      <c r="W378" s="64">
        <v>0</v>
      </c>
      <c r="X378" s="18">
        <v>0</v>
      </c>
      <c r="Y378" s="18">
        <v>0</v>
      </c>
      <c r="Z378" s="18">
        <v>0</v>
      </c>
      <c r="AA378" s="18">
        <v>0</v>
      </c>
      <c r="AB378" s="18">
        <v>0</v>
      </c>
      <c r="AC378" s="18">
        <v>0</v>
      </c>
      <c r="AD378" s="18">
        <v>0</v>
      </c>
      <c r="AE378" s="18">
        <v>0</v>
      </c>
      <c r="AF378" s="18">
        <v>0</v>
      </c>
      <c r="AG378" s="64">
        <v>0</v>
      </c>
      <c r="AH378" s="18">
        <v>0</v>
      </c>
      <c r="AI378" s="64">
        <v>0</v>
      </c>
      <c r="AJ378" s="18">
        <v>0</v>
      </c>
      <c r="AK378" s="18">
        <v>41</v>
      </c>
      <c r="AL378" s="64">
        <v>41</v>
      </c>
      <c r="AM378" s="18">
        <v>1</v>
      </c>
      <c r="AN378" s="18">
        <v>1</v>
      </c>
      <c r="AO378" s="18">
        <v>0</v>
      </c>
      <c r="AP378" s="64">
        <v>0</v>
      </c>
      <c r="AQ378" s="64">
        <v>42</v>
      </c>
      <c r="AR378" s="11">
        <v>42</v>
      </c>
      <c r="AS378" s="17">
        <v>0</v>
      </c>
      <c r="AT378" s="490">
        <v>0</v>
      </c>
      <c r="AU378" s="64">
        <v>0</v>
      </c>
      <c r="AV378" s="18">
        <v>0</v>
      </c>
      <c r="AW378" s="64">
        <v>0</v>
      </c>
      <c r="AX378" s="18">
        <v>0</v>
      </c>
      <c r="AY378" s="17">
        <v>0</v>
      </c>
      <c r="AZ378" s="490">
        <v>0</v>
      </c>
      <c r="BA378" s="17">
        <v>0</v>
      </c>
      <c r="BB378" s="18">
        <v>0</v>
      </c>
      <c r="BC378" s="17">
        <v>0</v>
      </c>
      <c r="BD378" s="18">
        <v>0</v>
      </c>
      <c r="BE378" s="17">
        <v>0</v>
      </c>
      <c r="BF378" s="18">
        <v>0</v>
      </c>
      <c r="BG378" s="17">
        <v>0</v>
      </c>
      <c r="BH378" s="18">
        <v>0</v>
      </c>
      <c r="BI378" s="17">
        <v>0</v>
      </c>
      <c r="BJ378" s="18">
        <v>0</v>
      </c>
      <c r="BK378" s="17">
        <v>1441.1799999999998</v>
      </c>
      <c r="BL378" s="17">
        <v>1441.18</v>
      </c>
      <c r="BM378" s="17">
        <v>7.6</v>
      </c>
      <c r="BN378" s="17">
        <v>7.6</v>
      </c>
      <c r="BO378" s="18">
        <v>0</v>
      </c>
      <c r="BP378" s="18">
        <v>0</v>
      </c>
      <c r="BQ378" s="64">
        <v>1448.7799999999997</v>
      </c>
      <c r="BR378" s="18">
        <v>1448.78</v>
      </c>
      <c r="BS378" s="729">
        <v>0.16148998437696813</v>
      </c>
      <c r="BT378" s="17">
        <v>0</v>
      </c>
      <c r="BU378" s="17">
        <v>0</v>
      </c>
      <c r="BV378" s="17">
        <v>0</v>
      </c>
      <c r="BW378" s="17">
        <v>0</v>
      </c>
      <c r="BX378" s="17">
        <v>0</v>
      </c>
      <c r="BY378" s="17">
        <v>0</v>
      </c>
      <c r="BZ378" s="17">
        <v>0</v>
      </c>
      <c r="CA378" s="17">
        <v>0</v>
      </c>
      <c r="CB378" s="17">
        <v>0</v>
      </c>
      <c r="CC378" s="17">
        <v>0</v>
      </c>
      <c r="CD378" s="17">
        <v>0</v>
      </c>
      <c r="CE378" s="17">
        <v>0</v>
      </c>
      <c r="CF378" s="17">
        <v>0</v>
      </c>
      <c r="CG378" s="17">
        <v>0</v>
      </c>
      <c r="CH378" s="17">
        <v>0</v>
      </c>
      <c r="CI378" s="17">
        <v>0</v>
      </c>
      <c r="CJ378" s="17">
        <v>0</v>
      </c>
      <c r="CK378" s="17">
        <v>0</v>
      </c>
      <c r="CL378" s="702">
        <v>1691714.7311999998</v>
      </c>
      <c r="CM378" s="702">
        <v>1691714.7312000003</v>
      </c>
      <c r="CN378" s="702">
        <v>8921.1839999999993</v>
      </c>
      <c r="CO378" s="702">
        <v>8921.1839999999993</v>
      </c>
      <c r="CP378" s="702">
        <v>0</v>
      </c>
      <c r="CQ378" s="702">
        <v>0</v>
      </c>
      <c r="CR378" s="704">
        <v>1700635.9151999997</v>
      </c>
      <c r="CS378" s="703">
        <v>1700635.9152000002</v>
      </c>
      <c r="CT378" s="23">
        <v>2</v>
      </c>
      <c r="CU378" s="23">
        <v>6</v>
      </c>
      <c r="CV378" s="23" t="s">
        <v>343</v>
      </c>
      <c r="CW378" s="23">
        <v>6</v>
      </c>
      <c r="CX378" s="23">
        <v>36</v>
      </c>
      <c r="CY378" s="23">
        <v>0</v>
      </c>
      <c r="CZ378" s="23">
        <v>0</v>
      </c>
      <c r="DA378" s="23" t="s">
        <v>905</v>
      </c>
      <c r="DB378" s="728">
        <v>36988052.420000002</v>
      </c>
      <c r="DC378" s="10"/>
      <c r="DD378" s="692">
        <v>8.9713303619999998</v>
      </c>
      <c r="DE378" s="120"/>
      <c r="DF378" s="120"/>
      <c r="DG378" s="120"/>
      <c r="DH378" s="140"/>
      <c r="DI378" s="140"/>
      <c r="DJ378" s="140"/>
      <c r="DK378" s="140"/>
      <c r="DL378" s="548" t="s">
        <v>56</v>
      </c>
      <c r="DM378" s="548" t="s">
        <v>56</v>
      </c>
      <c r="DN378" s="203" t="s">
        <v>868</v>
      </c>
      <c r="DO378" s="700">
        <v>1812.0833333333301</v>
      </c>
      <c r="DP378" s="713" t="s">
        <v>56</v>
      </c>
      <c r="DQ378" s="548" t="s">
        <v>56</v>
      </c>
      <c r="DR378" s="673" t="s">
        <v>56</v>
      </c>
      <c r="DS378" s="203" t="s">
        <v>56</v>
      </c>
      <c r="DT378" s="1160" t="s">
        <v>56</v>
      </c>
      <c r="DU378" s="711">
        <v>60.640147160266835</v>
      </c>
      <c r="DV378" s="711">
        <v>7.0601329964591315</v>
      </c>
      <c r="DW378" s="711">
        <v>60.887825598154897</v>
      </c>
      <c r="DX378" s="711">
        <v>6.8048283136918357</v>
      </c>
      <c r="DY378" s="710">
        <v>0.99498735341457989</v>
      </c>
      <c r="DZ378" s="710">
        <v>-0.20470720741598025</v>
      </c>
      <c r="EA378" s="710">
        <v>0.99396804014532403</v>
      </c>
      <c r="EB378" s="710">
        <v>-0.20387997128126778</v>
      </c>
      <c r="EC378" s="236"/>
      <c r="ED378" s="49"/>
      <c r="EE378" s="232"/>
      <c r="EF378" s="700">
        <v>87994</v>
      </c>
      <c r="EG378" s="712">
        <v>-2841.3333333333285</v>
      </c>
      <c r="EH378" s="44"/>
    </row>
    <row r="379" spans="1:138" ht="41.25" customHeight="1" x14ac:dyDescent="0.25">
      <c r="A379" s="871" t="s">
        <v>49</v>
      </c>
      <c r="B379" s="656" t="s">
        <v>50</v>
      </c>
      <c r="C379" s="656" t="s">
        <v>51</v>
      </c>
      <c r="D379" s="691" t="s">
        <v>363</v>
      </c>
      <c r="E379" s="656" t="s">
        <v>343</v>
      </c>
      <c r="F379" s="656" t="s">
        <v>364</v>
      </c>
      <c r="G379" s="901" t="s">
        <v>365</v>
      </c>
      <c r="H379" s="897" t="s">
        <v>55</v>
      </c>
      <c r="I379" s="17" t="s">
        <v>866</v>
      </c>
      <c r="J379" s="64">
        <v>13.8</v>
      </c>
      <c r="K379" s="665">
        <v>12.668219606558768</v>
      </c>
      <c r="L379" s="665">
        <v>25.605302977044001</v>
      </c>
      <c r="M379" s="64">
        <v>858</v>
      </c>
      <c r="N379" s="726">
        <v>33034286.160000004</v>
      </c>
      <c r="O379" s="548" t="s">
        <v>863</v>
      </c>
      <c r="P379" s="909">
        <v>8.3976751350000001</v>
      </c>
      <c r="Q379" s="203" t="s">
        <v>902</v>
      </c>
      <c r="R379" s="205" t="s">
        <v>57</v>
      </c>
      <c r="S379" s="490">
        <v>0</v>
      </c>
      <c r="T379" s="18">
        <v>0</v>
      </c>
      <c r="U379" s="548">
        <v>0</v>
      </c>
      <c r="V379" s="18">
        <v>0</v>
      </c>
      <c r="W379" s="64">
        <v>0</v>
      </c>
      <c r="X379" s="18">
        <v>0</v>
      </c>
      <c r="Y379" s="18">
        <v>0</v>
      </c>
      <c r="Z379" s="18">
        <v>0</v>
      </c>
      <c r="AA379" s="18">
        <v>0</v>
      </c>
      <c r="AB379" s="18">
        <v>0</v>
      </c>
      <c r="AC379" s="18">
        <v>0</v>
      </c>
      <c r="AD379" s="18">
        <v>0</v>
      </c>
      <c r="AE379" s="18">
        <v>0</v>
      </c>
      <c r="AF379" s="18">
        <v>0</v>
      </c>
      <c r="AG379" s="64">
        <v>1</v>
      </c>
      <c r="AH379" s="18">
        <v>1</v>
      </c>
      <c r="AI379" s="64">
        <v>0</v>
      </c>
      <c r="AJ379" s="18">
        <v>0</v>
      </c>
      <c r="AK379" s="18">
        <v>72</v>
      </c>
      <c r="AL379" s="64">
        <v>72</v>
      </c>
      <c r="AM379" s="18">
        <v>5</v>
      </c>
      <c r="AN379" s="18">
        <v>5</v>
      </c>
      <c r="AO379" s="18">
        <v>0</v>
      </c>
      <c r="AP379" s="64">
        <v>0</v>
      </c>
      <c r="AQ379" s="64">
        <v>78</v>
      </c>
      <c r="AR379" s="11">
        <v>78</v>
      </c>
      <c r="AS379" s="17">
        <v>0</v>
      </c>
      <c r="AT379" s="490">
        <v>0</v>
      </c>
      <c r="AU379" s="64">
        <v>0</v>
      </c>
      <c r="AV379" s="18">
        <v>0</v>
      </c>
      <c r="AW379" s="64">
        <v>0</v>
      </c>
      <c r="AX379" s="18">
        <v>0</v>
      </c>
      <c r="AY379" s="17">
        <v>0</v>
      </c>
      <c r="AZ379" s="490">
        <v>0</v>
      </c>
      <c r="BA379" s="17">
        <v>0</v>
      </c>
      <c r="BB379" s="18">
        <v>0</v>
      </c>
      <c r="BC379" s="17">
        <v>0</v>
      </c>
      <c r="BD379" s="18">
        <v>0</v>
      </c>
      <c r="BE379" s="17">
        <v>0</v>
      </c>
      <c r="BF379" s="18">
        <v>0</v>
      </c>
      <c r="BG379" s="17">
        <v>1.2</v>
      </c>
      <c r="BH379" s="18">
        <v>1.2</v>
      </c>
      <c r="BI379" s="17">
        <v>0</v>
      </c>
      <c r="BJ379" s="18">
        <v>0</v>
      </c>
      <c r="BK379" s="17">
        <v>1880.763999999999</v>
      </c>
      <c r="BL379" s="17">
        <v>1880.7640000000001</v>
      </c>
      <c r="BM379" s="17">
        <v>97.800000000000011</v>
      </c>
      <c r="BN379" s="17">
        <v>97.8</v>
      </c>
      <c r="BO379" s="18">
        <v>0</v>
      </c>
      <c r="BP379" s="18">
        <v>0</v>
      </c>
      <c r="BQ379" s="64">
        <v>1979.763999999999</v>
      </c>
      <c r="BR379" s="18">
        <v>1979.7640000000001</v>
      </c>
      <c r="BS379" s="729">
        <v>0.23575143931785342</v>
      </c>
      <c r="BT379" s="17">
        <v>0</v>
      </c>
      <c r="BU379" s="17">
        <v>0</v>
      </c>
      <c r="BV379" s="17">
        <v>0</v>
      </c>
      <c r="BW379" s="17">
        <v>0</v>
      </c>
      <c r="BX379" s="17">
        <v>0</v>
      </c>
      <c r="BY379" s="17">
        <v>0</v>
      </c>
      <c r="BZ379" s="17">
        <v>0</v>
      </c>
      <c r="CA379" s="17">
        <v>0</v>
      </c>
      <c r="CB379" s="17">
        <v>0</v>
      </c>
      <c r="CC379" s="17">
        <v>0</v>
      </c>
      <c r="CD379" s="17">
        <v>0</v>
      </c>
      <c r="CE379" s="17">
        <v>0</v>
      </c>
      <c r="CF379" s="17">
        <v>0</v>
      </c>
      <c r="CG379" s="17">
        <v>0</v>
      </c>
      <c r="CH379" s="17">
        <v>6054.9119999999994</v>
      </c>
      <c r="CI379" s="17">
        <v>6054.9119999999994</v>
      </c>
      <c r="CJ379" s="17">
        <v>0</v>
      </c>
      <c r="CK379" s="17">
        <v>0</v>
      </c>
      <c r="CL379" s="702">
        <v>2207716.0137599986</v>
      </c>
      <c r="CM379" s="702">
        <v>2207716.0137600005</v>
      </c>
      <c r="CN379" s="702">
        <v>114801.55200000001</v>
      </c>
      <c r="CO379" s="702">
        <v>114801.552</v>
      </c>
      <c r="CP379" s="702">
        <v>0</v>
      </c>
      <c r="CQ379" s="702">
        <v>0</v>
      </c>
      <c r="CR379" s="704">
        <v>2328572.4777599988</v>
      </c>
      <c r="CS379" s="703">
        <v>2328572.4777600006</v>
      </c>
      <c r="CT379" s="23">
        <v>1</v>
      </c>
      <c r="CU379" s="23">
        <v>6</v>
      </c>
      <c r="CV379" s="23" t="s">
        <v>343</v>
      </c>
      <c r="CW379" s="23">
        <v>6</v>
      </c>
      <c r="CX379" s="23">
        <v>36</v>
      </c>
      <c r="CY379" s="23">
        <v>0</v>
      </c>
      <c r="CZ379" s="23">
        <v>0</v>
      </c>
      <c r="DA379" s="23" t="s">
        <v>905</v>
      </c>
      <c r="DB379" s="728">
        <v>33034286.160000004</v>
      </c>
      <c r="DC379" s="10"/>
      <c r="DD379" s="692">
        <v>8.3976751350000001</v>
      </c>
      <c r="DE379" s="120"/>
      <c r="DF379" s="120"/>
      <c r="DG379" s="120"/>
      <c r="DH379" s="140"/>
      <c r="DI379" s="140"/>
      <c r="DJ379" s="140"/>
      <c r="DK379" s="140"/>
      <c r="DL379" s="548" t="s">
        <v>56</v>
      </c>
      <c r="DM379" s="548" t="s">
        <v>56</v>
      </c>
      <c r="DN379" s="203" t="s">
        <v>868</v>
      </c>
      <c r="DO379" s="700">
        <v>848</v>
      </c>
      <c r="DP379" s="713" t="s">
        <v>56</v>
      </c>
      <c r="DQ379" s="548" t="s">
        <v>56</v>
      </c>
      <c r="DR379" s="673" t="s">
        <v>56</v>
      </c>
      <c r="DS379" s="700">
        <v>848</v>
      </c>
      <c r="DT379" s="25" t="s">
        <v>903</v>
      </c>
      <c r="DU379" s="711">
        <v>4.8231132075471699</v>
      </c>
      <c r="DV379" s="711" t="s">
        <v>56</v>
      </c>
      <c r="DW379" s="711">
        <v>4.8480437476877496</v>
      </c>
      <c r="DX379" s="711">
        <v>-4.8480437476877496</v>
      </c>
      <c r="DY379" s="710">
        <v>4.1273584905660375E-2</v>
      </c>
      <c r="DZ379" s="710" t="s">
        <v>56</v>
      </c>
      <c r="EA379" s="710">
        <v>4.1276467705435499E-2</v>
      </c>
      <c r="EB379" s="710">
        <v>-4.1276467705435499E-2</v>
      </c>
      <c r="EC379" s="236"/>
      <c r="ED379" s="49"/>
      <c r="EE379" s="232"/>
      <c r="EF379" s="700">
        <v>0</v>
      </c>
      <c r="EG379" s="712" t="s">
        <v>56</v>
      </c>
      <c r="EH379" s="44"/>
    </row>
    <row r="380" spans="1:138" ht="41.25" customHeight="1" x14ac:dyDescent="0.25">
      <c r="A380" s="871" t="s">
        <v>49</v>
      </c>
      <c r="B380" s="656" t="s">
        <v>50</v>
      </c>
      <c r="C380" s="656" t="s">
        <v>51</v>
      </c>
      <c r="D380" s="691" t="s">
        <v>363</v>
      </c>
      <c r="E380" s="656" t="s">
        <v>343</v>
      </c>
      <c r="F380" s="656" t="s">
        <v>366</v>
      </c>
      <c r="G380" s="901" t="s">
        <v>365</v>
      </c>
      <c r="H380" s="897" t="s">
        <v>55</v>
      </c>
      <c r="I380" s="17" t="s">
        <v>866</v>
      </c>
      <c r="J380" s="64">
        <v>13.8</v>
      </c>
      <c r="K380" s="665">
        <v>12.668219606558768</v>
      </c>
      <c r="L380" s="665">
        <v>38.386931738337005</v>
      </c>
      <c r="M380" s="64">
        <v>1402</v>
      </c>
      <c r="N380" s="726">
        <v>26938161.309999999</v>
      </c>
      <c r="O380" s="548" t="s">
        <v>863</v>
      </c>
      <c r="P380" s="909">
        <v>6.9396347650000001</v>
      </c>
      <c r="Q380" s="203" t="s">
        <v>902</v>
      </c>
      <c r="R380" s="205" t="s">
        <v>57</v>
      </c>
      <c r="S380" s="490">
        <v>0</v>
      </c>
      <c r="T380" s="18">
        <v>0</v>
      </c>
      <c r="U380" s="548">
        <v>0</v>
      </c>
      <c r="V380" s="18">
        <v>0</v>
      </c>
      <c r="W380" s="64">
        <v>1</v>
      </c>
      <c r="X380" s="18">
        <v>1</v>
      </c>
      <c r="Y380" s="18">
        <v>0</v>
      </c>
      <c r="Z380" s="18">
        <v>0</v>
      </c>
      <c r="AA380" s="18">
        <v>0</v>
      </c>
      <c r="AB380" s="18">
        <v>0</v>
      </c>
      <c r="AC380" s="18">
        <v>0</v>
      </c>
      <c r="AD380" s="18">
        <v>0</v>
      </c>
      <c r="AE380" s="18">
        <v>0</v>
      </c>
      <c r="AF380" s="18">
        <v>0</v>
      </c>
      <c r="AG380" s="64">
        <v>0</v>
      </c>
      <c r="AH380" s="18">
        <v>0</v>
      </c>
      <c r="AI380" s="64">
        <v>0</v>
      </c>
      <c r="AJ380" s="18">
        <v>0</v>
      </c>
      <c r="AK380" s="18">
        <v>147</v>
      </c>
      <c r="AL380" s="64">
        <v>145</v>
      </c>
      <c r="AM380" s="18">
        <v>5</v>
      </c>
      <c r="AN380" s="18">
        <v>4</v>
      </c>
      <c r="AO380" s="18">
        <v>0</v>
      </c>
      <c r="AP380" s="64">
        <v>0</v>
      </c>
      <c r="AQ380" s="64">
        <v>153</v>
      </c>
      <c r="AR380" s="11">
        <v>150</v>
      </c>
      <c r="AS380" s="17">
        <v>0</v>
      </c>
      <c r="AT380" s="490">
        <v>0</v>
      </c>
      <c r="AU380" s="64">
        <v>0</v>
      </c>
      <c r="AV380" s="18">
        <v>0</v>
      </c>
      <c r="AW380" s="64">
        <v>10</v>
      </c>
      <c r="AX380" s="18">
        <v>10</v>
      </c>
      <c r="AY380" s="17">
        <v>0</v>
      </c>
      <c r="AZ380" s="490">
        <v>0</v>
      </c>
      <c r="BA380" s="17">
        <v>0</v>
      </c>
      <c r="BB380" s="18">
        <v>0</v>
      </c>
      <c r="BC380" s="17">
        <v>0</v>
      </c>
      <c r="BD380" s="18">
        <v>0</v>
      </c>
      <c r="BE380" s="17">
        <v>0</v>
      </c>
      <c r="BF380" s="18">
        <v>0</v>
      </c>
      <c r="BG380" s="17">
        <v>0</v>
      </c>
      <c r="BH380" s="18">
        <v>0</v>
      </c>
      <c r="BI380" s="17">
        <v>0</v>
      </c>
      <c r="BJ380" s="18">
        <v>0</v>
      </c>
      <c r="BK380" s="17">
        <v>1130.7450000000006</v>
      </c>
      <c r="BL380" s="17">
        <v>1110.7450000000006</v>
      </c>
      <c r="BM380" s="17">
        <v>75</v>
      </c>
      <c r="BN380" s="17">
        <v>60</v>
      </c>
      <c r="BO380" s="18">
        <v>0</v>
      </c>
      <c r="BP380" s="18">
        <v>0</v>
      </c>
      <c r="BQ380" s="64">
        <v>1215.7450000000006</v>
      </c>
      <c r="BR380" s="18">
        <v>1180.7450000000006</v>
      </c>
      <c r="BS380" s="729">
        <v>0.1751886145552792</v>
      </c>
      <c r="BT380" s="17">
        <v>0</v>
      </c>
      <c r="BU380" s="17">
        <v>0</v>
      </c>
      <c r="BV380" s="17">
        <v>0</v>
      </c>
      <c r="BW380" s="17">
        <v>0</v>
      </c>
      <c r="BX380" s="17">
        <v>0</v>
      </c>
      <c r="BY380" s="17">
        <v>0</v>
      </c>
      <c r="BZ380" s="17">
        <v>0</v>
      </c>
      <c r="CA380" s="17">
        <v>0</v>
      </c>
      <c r="CB380" s="17">
        <v>0</v>
      </c>
      <c r="CC380" s="17">
        <v>0</v>
      </c>
      <c r="CD380" s="17">
        <v>0</v>
      </c>
      <c r="CE380" s="17">
        <v>0</v>
      </c>
      <c r="CF380" s="17">
        <v>0</v>
      </c>
      <c r="CG380" s="17">
        <v>0</v>
      </c>
      <c r="CH380" s="17">
        <v>0</v>
      </c>
      <c r="CI380" s="17">
        <v>0</v>
      </c>
      <c r="CJ380" s="17">
        <v>0</v>
      </c>
      <c r="CK380" s="17">
        <v>0</v>
      </c>
      <c r="CL380" s="702">
        <v>1327313.7108000009</v>
      </c>
      <c r="CM380" s="702">
        <v>1303836.9108000009</v>
      </c>
      <c r="CN380" s="702">
        <v>88038</v>
      </c>
      <c r="CO380" s="702">
        <v>70430.400000000009</v>
      </c>
      <c r="CP380" s="702">
        <v>0</v>
      </c>
      <c r="CQ380" s="702">
        <v>0</v>
      </c>
      <c r="CR380" s="704">
        <v>1415351.7108000009</v>
      </c>
      <c r="CS380" s="703">
        <v>1374267.3108000008</v>
      </c>
      <c r="CT380" s="23" t="s">
        <v>56</v>
      </c>
      <c r="CU380" s="23" t="s">
        <v>56</v>
      </c>
      <c r="CV380" s="23" t="s">
        <v>56</v>
      </c>
      <c r="CW380" s="23" t="s">
        <v>56</v>
      </c>
      <c r="CX380" s="23" t="s">
        <v>56</v>
      </c>
      <c r="CY380" s="23" t="s">
        <v>56</v>
      </c>
      <c r="CZ380" s="23" t="s">
        <v>56</v>
      </c>
      <c r="DA380" s="23" t="s">
        <v>56</v>
      </c>
      <c r="DB380" s="728">
        <v>26938161.309999999</v>
      </c>
      <c r="DC380" s="10"/>
      <c r="DD380" s="692">
        <v>6.9396347650000001</v>
      </c>
      <c r="DE380" s="120"/>
      <c r="DF380" s="120"/>
      <c r="DG380" s="120"/>
      <c r="DH380" s="140"/>
      <c r="DI380" s="140"/>
      <c r="DJ380" s="140"/>
      <c r="DK380" s="140"/>
      <c r="DL380" s="548" t="s">
        <v>56</v>
      </c>
      <c r="DM380" s="548" t="s">
        <v>56</v>
      </c>
      <c r="DN380" s="203" t="s">
        <v>868</v>
      </c>
      <c r="DO380" s="700">
        <v>1406.5833333333301</v>
      </c>
      <c r="DP380" s="713" t="s">
        <v>56</v>
      </c>
      <c r="DQ380" s="548" t="s">
        <v>56</v>
      </c>
      <c r="DR380" s="673" t="s">
        <v>56</v>
      </c>
      <c r="DS380" s="700">
        <v>1406.5833333333301</v>
      </c>
      <c r="DT380" s="25" t="s">
        <v>918</v>
      </c>
      <c r="DU380" s="711">
        <v>162.47455417975036</v>
      </c>
      <c r="DV380" s="711" t="s">
        <v>56</v>
      </c>
      <c r="DW380" s="711">
        <v>162.558999659009</v>
      </c>
      <c r="DX380" s="711">
        <v>-162.558999659009</v>
      </c>
      <c r="DY380" s="710">
        <v>0.80834172640559465</v>
      </c>
      <c r="DZ380" s="710" t="s">
        <v>56</v>
      </c>
      <c r="EA380" s="710">
        <v>0.80697931876456497</v>
      </c>
      <c r="EB380" s="710">
        <v>-0.80697931876456497</v>
      </c>
      <c r="EC380" s="236"/>
      <c r="ED380" s="49"/>
      <c r="EE380" s="232"/>
      <c r="EF380" s="700">
        <v>105960</v>
      </c>
      <c r="EG380" s="712" t="s">
        <v>56</v>
      </c>
      <c r="EH380" s="44"/>
    </row>
    <row r="381" spans="1:138" ht="41.25" customHeight="1" x14ac:dyDescent="0.25">
      <c r="A381" s="871" t="s">
        <v>49</v>
      </c>
      <c r="B381" s="656" t="s">
        <v>50</v>
      </c>
      <c r="C381" s="656" t="s">
        <v>51</v>
      </c>
      <c r="D381" s="691" t="s">
        <v>1265</v>
      </c>
      <c r="E381" s="656" t="s">
        <v>350</v>
      </c>
      <c r="F381" s="656" t="s">
        <v>1266</v>
      </c>
      <c r="G381" s="901" t="s">
        <v>350</v>
      </c>
      <c r="H381" s="897" t="s">
        <v>55</v>
      </c>
      <c r="I381" s="17" t="s">
        <v>866</v>
      </c>
      <c r="J381" s="64">
        <v>13.8</v>
      </c>
      <c r="K381" s="665">
        <v>12.668219606558768</v>
      </c>
      <c r="L381" s="665">
        <v>6.4340908957080005</v>
      </c>
      <c r="M381" s="64">
        <v>172</v>
      </c>
      <c r="N381" s="726">
        <v>32343549.240000002</v>
      </c>
      <c r="O381" s="548" t="s">
        <v>863</v>
      </c>
      <c r="P381" s="909">
        <v>7.5849968959999998</v>
      </c>
      <c r="Q381" s="203" t="s">
        <v>57</v>
      </c>
      <c r="R381" s="205" t="s">
        <v>57</v>
      </c>
      <c r="S381" s="490">
        <v>0</v>
      </c>
      <c r="T381" s="18">
        <v>0</v>
      </c>
      <c r="U381" s="548">
        <v>0</v>
      </c>
      <c r="V381" s="18">
        <v>0</v>
      </c>
      <c r="W381" s="64">
        <v>0</v>
      </c>
      <c r="X381" s="18">
        <v>0</v>
      </c>
      <c r="Y381" s="18">
        <v>0</v>
      </c>
      <c r="Z381" s="18">
        <v>0</v>
      </c>
      <c r="AA381" s="18">
        <v>0</v>
      </c>
      <c r="AB381" s="18">
        <v>0</v>
      </c>
      <c r="AC381" s="18">
        <v>0</v>
      </c>
      <c r="AD381" s="18">
        <v>0</v>
      </c>
      <c r="AE381" s="18">
        <v>0</v>
      </c>
      <c r="AF381" s="18">
        <v>0</v>
      </c>
      <c r="AG381" s="64">
        <v>0</v>
      </c>
      <c r="AH381" s="18">
        <v>0</v>
      </c>
      <c r="AI381" s="64">
        <v>0</v>
      </c>
      <c r="AJ381" s="18">
        <v>0</v>
      </c>
      <c r="AK381" s="18">
        <v>8</v>
      </c>
      <c r="AL381" s="64">
        <v>8</v>
      </c>
      <c r="AM381" s="18">
        <v>0</v>
      </c>
      <c r="AN381" s="18" t="s">
        <v>58</v>
      </c>
      <c r="AO381" s="18">
        <v>0</v>
      </c>
      <c r="AP381" s="64">
        <v>0</v>
      </c>
      <c r="AQ381" s="64">
        <v>8</v>
      </c>
      <c r="AR381" s="11">
        <v>8</v>
      </c>
      <c r="AS381" s="17">
        <v>0</v>
      </c>
      <c r="AT381" s="490">
        <v>0</v>
      </c>
      <c r="AU381" s="64">
        <v>0</v>
      </c>
      <c r="AV381" s="18">
        <v>0</v>
      </c>
      <c r="AW381" s="64">
        <v>0</v>
      </c>
      <c r="AX381" s="18">
        <v>0</v>
      </c>
      <c r="AY381" s="17">
        <v>0</v>
      </c>
      <c r="AZ381" s="490">
        <v>0</v>
      </c>
      <c r="BA381" s="17">
        <v>0</v>
      </c>
      <c r="BB381" s="18">
        <v>0</v>
      </c>
      <c r="BC381" s="17">
        <v>0</v>
      </c>
      <c r="BD381" s="18">
        <v>0</v>
      </c>
      <c r="BE381" s="17">
        <v>0</v>
      </c>
      <c r="BF381" s="18">
        <v>0</v>
      </c>
      <c r="BG381" s="17">
        <v>0</v>
      </c>
      <c r="BH381" s="18">
        <v>0</v>
      </c>
      <c r="BI381" s="17">
        <v>0</v>
      </c>
      <c r="BJ381" s="18">
        <v>0</v>
      </c>
      <c r="BK381" s="17">
        <v>532</v>
      </c>
      <c r="BL381" s="17">
        <v>532</v>
      </c>
      <c r="BM381" s="17">
        <v>0</v>
      </c>
      <c r="BN381" s="17" t="s">
        <v>58</v>
      </c>
      <c r="BO381" s="18">
        <v>0</v>
      </c>
      <c r="BP381" s="18">
        <v>0</v>
      </c>
      <c r="BQ381" s="64">
        <v>532</v>
      </c>
      <c r="BR381" s="18">
        <v>532</v>
      </c>
      <c r="BS381" s="729">
        <v>7.0138459816714474E-2</v>
      </c>
      <c r="BT381" s="17">
        <v>0</v>
      </c>
      <c r="BU381" s="17">
        <v>0</v>
      </c>
      <c r="BV381" s="17">
        <v>0</v>
      </c>
      <c r="BW381" s="17">
        <v>0</v>
      </c>
      <c r="BX381" s="17">
        <v>0</v>
      </c>
      <c r="BY381" s="17">
        <v>0</v>
      </c>
      <c r="BZ381" s="17">
        <v>0</v>
      </c>
      <c r="CA381" s="17">
        <v>0</v>
      </c>
      <c r="CB381" s="17">
        <v>0</v>
      </c>
      <c r="CC381" s="17">
        <v>0</v>
      </c>
      <c r="CD381" s="17">
        <v>0</v>
      </c>
      <c r="CE381" s="17">
        <v>0</v>
      </c>
      <c r="CF381" s="17">
        <v>0</v>
      </c>
      <c r="CG381" s="17">
        <v>0</v>
      </c>
      <c r="CH381" s="17">
        <v>0</v>
      </c>
      <c r="CI381" s="17">
        <v>0</v>
      </c>
      <c r="CJ381" s="17">
        <v>0</v>
      </c>
      <c r="CK381" s="17">
        <v>0</v>
      </c>
      <c r="CL381" s="702">
        <v>624482.88000000012</v>
      </c>
      <c r="CM381" s="702">
        <v>624482.88000000012</v>
      </c>
      <c r="CN381" s="702">
        <v>0</v>
      </c>
      <c r="CO381" s="702">
        <v>0</v>
      </c>
      <c r="CP381" s="702">
        <v>0</v>
      </c>
      <c r="CQ381" s="702">
        <v>0</v>
      </c>
      <c r="CR381" s="704">
        <v>624482.88000000012</v>
      </c>
      <c r="CS381" s="703">
        <v>624482.88000000012</v>
      </c>
      <c r="CT381" s="23">
        <v>1</v>
      </c>
      <c r="CU381" s="23">
        <v>2</v>
      </c>
      <c r="CV381" s="23" t="s">
        <v>350</v>
      </c>
      <c r="CW381" s="23">
        <v>2</v>
      </c>
      <c r="CX381" s="23">
        <v>12</v>
      </c>
      <c r="CY381" s="23">
        <v>0</v>
      </c>
      <c r="CZ381" s="23">
        <v>0</v>
      </c>
      <c r="DA381" s="23" t="s">
        <v>905</v>
      </c>
      <c r="DB381" s="728">
        <v>32343549.240000002</v>
      </c>
      <c r="DC381" s="10"/>
      <c r="DD381" s="692">
        <v>7.5849968959999998</v>
      </c>
      <c r="DE381" s="120"/>
      <c r="DF381" s="120"/>
      <c r="DG381" s="120"/>
      <c r="DH381" s="140"/>
      <c r="DI381" s="140"/>
      <c r="DJ381" s="140"/>
      <c r="DK381" s="140"/>
      <c r="DL381" s="548" t="s">
        <v>56</v>
      </c>
      <c r="DM381" s="548" t="s">
        <v>56</v>
      </c>
      <c r="DN381" s="203" t="s">
        <v>55</v>
      </c>
      <c r="DO381" s="700" t="s">
        <v>56</v>
      </c>
      <c r="DP381" s="713" t="s">
        <v>56</v>
      </c>
      <c r="DQ381" s="548" t="s">
        <v>56</v>
      </c>
      <c r="DR381" s="673" t="s">
        <v>56</v>
      </c>
      <c r="DS381" s="203" t="s">
        <v>56</v>
      </c>
      <c r="DT381" s="1160" t="s">
        <v>56</v>
      </c>
      <c r="DU381" s="711">
        <v>56.080114449213163</v>
      </c>
      <c r="DV381" s="711">
        <v>936.94649702328593</v>
      </c>
      <c r="DW381" s="711">
        <v>56.609848484848499</v>
      </c>
      <c r="DX381" s="711">
        <v>-9.5678444362697235E-2</v>
      </c>
      <c r="DY381" s="710">
        <v>1.0014306151645207</v>
      </c>
      <c r="DZ381" s="710">
        <v>1.4255356769703051</v>
      </c>
      <c r="EA381" s="710">
        <v>0.99431818181818199</v>
      </c>
      <c r="EB381" s="710">
        <v>1.772375734926801E-2</v>
      </c>
      <c r="EC381" s="236"/>
      <c r="ED381" s="49"/>
      <c r="EE381" s="232"/>
      <c r="EF381" s="700">
        <v>0</v>
      </c>
      <c r="EG381" s="712">
        <v>0</v>
      </c>
      <c r="EH381" s="44"/>
    </row>
    <row r="382" spans="1:138" ht="41.25" customHeight="1" x14ac:dyDescent="0.25">
      <c r="A382" s="871" t="s">
        <v>49</v>
      </c>
      <c r="B382" s="656" t="s">
        <v>50</v>
      </c>
      <c r="C382" s="656" t="s">
        <v>51</v>
      </c>
      <c r="D382" s="691" t="s">
        <v>1267</v>
      </c>
      <c r="E382" s="656" t="s">
        <v>1267</v>
      </c>
      <c r="F382" s="656" t="s">
        <v>1268</v>
      </c>
      <c r="G382" s="901" t="s">
        <v>1267</v>
      </c>
      <c r="H382" s="897" t="s">
        <v>55</v>
      </c>
      <c r="I382" s="17" t="s">
        <v>866</v>
      </c>
      <c r="J382" s="64">
        <v>4.16</v>
      </c>
      <c r="K382" s="665">
        <v>2.204831396002878</v>
      </c>
      <c r="L382" s="665">
        <v>9.2776514958540002</v>
      </c>
      <c r="M382" s="64">
        <v>205</v>
      </c>
      <c r="N382" s="726">
        <v>3152595.6</v>
      </c>
      <c r="O382" s="548" t="s">
        <v>874</v>
      </c>
      <c r="P382" s="909">
        <v>0.80216953999999996</v>
      </c>
      <c r="Q382" s="203" t="s">
        <v>57</v>
      </c>
      <c r="R382" s="205" t="s">
        <v>57</v>
      </c>
      <c r="S382" s="490">
        <v>0</v>
      </c>
      <c r="T382" s="18">
        <v>0</v>
      </c>
      <c r="U382" s="548">
        <v>0</v>
      </c>
      <c r="V382" s="18">
        <v>0</v>
      </c>
      <c r="W382" s="64">
        <v>0</v>
      </c>
      <c r="X382" s="18">
        <v>0</v>
      </c>
      <c r="Y382" s="18">
        <v>0</v>
      </c>
      <c r="Z382" s="18">
        <v>0</v>
      </c>
      <c r="AA382" s="18">
        <v>0</v>
      </c>
      <c r="AB382" s="18">
        <v>0</v>
      </c>
      <c r="AC382" s="18">
        <v>0</v>
      </c>
      <c r="AD382" s="18">
        <v>0</v>
      </c>
      <c r="AE382" s="18">
        <v>0</v>
      </c>
      <c r="AF382" s="18">
        <v>0</v>
      </c>
      <c r="AG382" s="64">
        <v>0</v>
      </c>
      <c r="AH382" s="18">
        <v>0</v>
      </c>
      <c r="AI382" s="64">
        <v>0</v>
      </c>
      <c r="AJ382" s="18">
        <v>0</v>
      </c>
      <c r="AK382" s="18">
        <v>10</v>
      </c>
      <c r="AL382" s="64">
        <v>10</v>
      </c>
      <c r="AM382" s="18">
        <v>0</v>
      </c>
      <c r="AN382" s="18" t="s">
        <v>58</v>
      </c>
      <c r="AO382" s="18">
        <v>0</v>
      </c>
      <c r="AP382" s="64">
        <v>0</v>
      </c>
      <c r="AQ382" s="64">
        <v>10</v>
      </c>
      <c r="AR382" s="11">
        <v>10</v>
      </c>
      <c r="AS382" s="17">
        <v>0</v>
      </c>
      <c r="AT382" s="490">
        <v>0</v>
      </c>
      <c r="AU382" s="64">
        <v>0</v>
      </c>
      <c r="AV382" s="18">
        <v>0</v>
      </c>
      <c r="AW382" s="64">
        <v>0</v>
      </c>
      <c r="AX382" s="18">
        <v>0</v>
      </c>
      <c r="AY382" s="17">
        <v>0</v>
      </c>
      <c r="AZ382" s="490">
        <v>0</v>
      </c>
      <c r="BA382" s="17">
        <v>0</v>
      </c>
      <c r="BB382" s="18">
        <v>0</v>
      </c>
      <c r="BC382" s="17">
        <v>0</v>
      </c>
      <c r="BD382" s="18">
        <v>0</v>
      </c>
      <c r="BE382" s="17">
        <v>0</v>
      </c>
      <c r="BF382" s="18">
        <v>0</v>
      </c>
      <c r="BG382" s="17">
        <v>0</v>
      </c>
      <c r="BH382" s="18">
        <v>0</v>
      </c>
      <c r="BI382" s="17">
        <v>0</v>
      </c>
      <c r="BJ382" s="18">
        <v>0</v>
      </c>
      <c r="BK382" s="17">
        <v>85.88</v>
      </c>
      <c r="BL382" s="17">
        <v>85.88</v>
      </c>
      <c r="BM382" s="17">
        <v>0</v>
      </c>
      <c r="BN382" s="17" t="s">
        <v>58</v>
      </c>
      <c r="BO382" s="18">
        <v>0</v>
      </c>
      <c r="BP382" s="18">
        <v>0</v>
      </c>
      <c r="BQ382" s="64">
        <v>85.88</v>
      </c>
      <c r="BR382" s="18">
        <v>85.88</v>
      </c>
      <c r="BS382" s="729">
        <v>0.10705966222551906</v>
      </c>
      <c r="BT382" s="17">
        <v>0</v>
      </c>
      <c r="BU382" s="17">
        <v>0</v>
      </c>
      <c r="BV382" s="17">
        <v>0</v>
      </c>
      <c r="BW382" s="17">
        <v>0</v>
      </c>
      <c r="BX382" s="17">
        <v>0</v>
      </c>
      <c r="BY382" s="17">
        <v>0</v>
      </c>
      <c r="BZ382" s="17">
        <v>0</v>
      </c>
      <c r="CA382" s="17">
        <v>0</v>
      </c>
      <c r="CB382" s="17">
        <v>0</v>
      </c>
      <c r="CC382" s="17">
        <v>0</v>
      </c>
      <c r="CD382" s="17">
        <v>0</v>
      </c>
      <c r="CE382" s="17">
        <v>0</v>
      </c>
      <c r="CF382" s="17">
        <v>0</v>
      </c>
      <c r="CG382" s="17">
        <v>0</v>
      </c>
      <c r="CH382" s="17">
        <v>0</v>
      </c>
      <c r="CI382" s="17">
        <v>0</v>
      </c>
      <c r="CJ382" s="17">
        <v>0</v>
      </c>
      <c r="CK382" s="17">
        <v>0</v>
      </c>
      <c r="CL382" s="702">
        <v>100809.37920000001</v>
      </c>
      <c r="CM382" s="702">
        <v>100809.37920000001</v>
      </c>
      <c r="CN382" s="702">
        <v>0</v>
      </c>
      <c r="CO382" s="702">
        <v>0</v>
      </c>
      <c r="CP382" s="702">
        <v>0</v>
      </c>
      <c r="CQ382" s="702">
        <v>0</v>
      </c>
      <c r="CR382" s="704">
        <v>100809.37920000001</v>
      </c>
      <c r="CS382" s="703">
        <v>100809.37920000001</v>
      </c>
      <c r="CT382" s="23" t="s">
        <v>56</v>
      </c>
      <c r="CU382" s="23" t="s">
        <v>56</v>
      </c>
      <c r="CV382" s="23" t="s">
        <v>56</v>
      </c>
      <c r="CW382" s="23" t="s">
        <v>56</v>
      </c>
      <c r="CX382" s="23" t="s">
        <v>56</v>
      </c>
      <c r="CY382" s="23" t="s">
        <v>56</v>
      </c>
      <c r="CZ382" s="23" t="s">
        <v>56</v>
      </c>
      <c r="DA382" s="23" t="s">
        <v>56</v>
      </c>
      <c r="DB382" s="728">
        <v>3152595.6</v>
      </c>
      <c r="DC382" s="10"/>
      <c r="DD382" s="692">
        <v>0.80216953999999996</v>
      </c>
      <c r="DE382" s="120"/>
      <c r="DF382" s="120"/>
      <c r="DG382" s="120"/>
      <c r="DH382" s="140"/>
      <c r="DI382" s="140"/>
      <c r="DJ382" s="140"/>
      <c r="DK382" s="140"/>
      <c r="DL382" s="548" t="s">
        <v>56</v>
      </c>
      <c r="DM382" s="548" t="s">
        <v>56</v>
      </c>
      <c r="DN382" s="203" t="s">
        <v>55</v>
      </c>
      <c r="DO382" s="700" t="s">
        <v>56</v>
      </c>
      <c r="DP382" s="713" t="s">
        <v>56</v>
      </c>
      <c r="DQ382" s="548" t="s">
        <v>56</v>
      </c>
      <c r="DR382" s="673" t="s">
        <v>56</v>
      </c>
      <c r="DS382" s="203" t="s">
        <v>56</v>
      </c>
      <c r="DT382" s="1160" t="s">
        <v>56</v>
      </c>
      <c r="DU382" s="711">
        <v>26.569422776911036</v>
      </c>
      <c r="DV382" s="711">
        <v>632.78698809059904</v>
      </c>
      <c r="DW382" s="711">
        <v>26.711838006230501</v>
      </c>
      <c r="DX382" s="711">
        <v>154.81997235396747</v>
      </c>
      <c r="DY382" s="710">
        <v>1.0062402496099829</v>
      </c>
      <c r="DZ382" s="710">
        <v>2.6356402729986073E-2</v>
      </c>
      <c r="EA382" s="710">
        <v>1.00467289719626</v>
      </c>
      <c r="EB382" s="710">
        <v>-0.29901325709992921</v>
      </c>
      <c r="EC382" s="236"/>
      <c r="ED382" s="49"/>
      <c r="EE382" s="232"/>
      <c r="EF382" s="700">
        <v>0</v>
      </c>
      <c r="EG382" s="712">
        <v>5282.333333333333</v>
      </c>
      <c r="EH382" s="44"/>
    </row>
    <row r="383" spans="1:138" ht="41.25" customHeight="1" x14ac:dyDescent="0.25">
      <c r="A383" s="871" t="s">
        <v>49</v>
      </c>
      <c r="B383" s="656" t="s">
        <v>50</v>
      </c>
      <c r="C383" s="656" t="s">
        <v>51</v>
      </c>
      <c r="D383" s="691" t="s">
        <v>1267</v>
      </c>
      <c r="E383" s="656" t="s">
        <v>1267</v>
      </c>
      <c r="F383" s="656" t="s">
        <v>1269</v>
      </c>
      <c r="G383" s="901" t="s">
        <v>1267</v>
      </c>
      <c r="H383" s="897" t="s">
        <v>55</v>
      </c>
      <c r="I383" s="17" t="s">
        <v>860</v>
      </c>
      <c r="J383" s="64">
        <v>4.16</v>
      </c>
      <c r="K383" s="665">
        <v>2.2696793782382572</v>
      </c>
      <c r="L383" s="665">
        <v>5.9388257452230002</v>
      </c>
      <c r="M383" s="64">
        <v>208</v>
      </c>
      <c r="N383" s="726">
        <v>2690169.6040000003</v>
      </c>
      <c r="O383" s="548" t="s">
        <v>874</v>
      </c>
      <c r="P383" s="909">
        <v>0.68450647899999995</v>
      </c>
      <c r="Q383" s="203" t="s">
        <v>57</v>
      </c>
      <c r="R383" s="205" t="s">
        <v>57</v>
      </c>
      <c r="S383" s="490">
        <v>0</v>
      </c>
      <c r="T383" s="18">
        <v>0</v>
      </c>
      <c r="U383" s="548">
        <v>0</v>
      </c>
      <c r="V383" s="18">
        <v>0</v>
      </c>
      <c r="W383" s="64">
        <v>0</v>
      </c>
      <c r="X383" s="18">
        <v>0</v>
      </c>
      <c r="Y383" s="18">
        <v>0</v>
      </c>
      <c r="Z383" s="18">
        <v>0</v>
      </c>
      <c r="AA383" s="18">
        <v>0</v>
      </c>
      <c r="AB383" s="18">
        <v>0</v>
      </c>
      <c r="AC383" s="18">
        <v>0</v>
      </c>
      <c r="AD383" s="18">
        <v>0</v>
      </c>
      <c r="AE383" s="18">
        <v>0</v>
      </c>
      <c r="AF383" s="18">
        <v>0</v>
      </c>
      <c r="AG383" s="64">
        <v>0</v>
      </c>
      <c r="AH383" s="18">
        <v>0</v>
      </c>
      <c r="AI383" s="64">
        <v>0</v>
      </c>
      <c r="AJ383" s="18">
        <v>0</v>
      </c>
      <c r="AK383" s="18">
        <v>13</v>
      </c>
      <c r="AL383" s="64">
        <v>13</v>
      </c>
      <c r="AM383" s="18">
        <v>0</v>
      </c>
      <c r="AN383" s="18" t="s">
        <v>58</v>
      </c>
      <c r="AO383" s="18">
        <v>0</v>
      </c>
      <c r="AP383" s="64">
        <v>0</v>
      </c>
      <c r="AQ383" s="64">
        <v>13</v>
      </c>
      <c r="AR383" s="11">
        <v>13</v>
      </c>
      <c r="AS383" s="17">
        <v>0</v>
      </c>
      <c r="AT383" s="490">
        <v>0</v>
      </c>
      <c r="AU383" s="64">
        <v>0</v>
      </c>
      <c r="AV383" s="18">
        <v>0</v>
      </c>
      <c r="AW383" s="64">
        <v>0</v>
      </c>
      <c r="AX383" s="18">
        <v>0</v>
      </c>
      <c r="AY383" s="17">
        <v>0</v>
      </c>
      <c r="AZ383" s="490">
        <v>0</v>
      </c>
      <c r="BA383" s="17">
        <v>0</v>
      </c>
      <c r="BB383" s="18">
        <v>0</v>
      </c>
      <c r="BC383" s="17">
        <v>0</v>
      </c>
      <c r="BD383" s="18">
        <v>0</v>
      </c>
      <c r="BE383" s="17">
        <v>0</v>
      </c>
      <c r="BF383" s="18">
        <v>0</v>
      </c>
      <c r="BG383" s="17">
        <v>0</v>
      </c>
      <c r="BH383" s="18">
        <v>0</v>
      </c>
      <c r="BI383" s="17">
        <v>0</v>
      </c>
      <c r="BJ383" s="18">
        <v>0</v>
      </c>
      <c r="BK383" s="17">
        <v>114.14</v>
      </c>
      <c r="BL383" s="17">
        <v>114.14</v>
      </c>
      <c r="BM383" s="17">
        <v>0</v>
      </c>
      <c r="BN383" s="17" t="s">
        <v>58</v>
      </c>
      <c r="BO383" s="18">
        <v>0</v>
      </c>
      <c r="BP383" s="18">
        <v>0</v>
      </c>
      <c r="BQ383" s="64">
        <v>114.14</v>
      </c>
      <c r="BR383" s="18">
        <v>114.14</v>
      </c>
      <c r="BS383" s="729">
        <v>0.16674787383568362</v>
      </c>
      <c r="BT383" s="17">
        <v>0</v>
      </c>
      <c r="BU383" s="17">
        <v>0</v>
      </c>
      <c r="BV383" s="17">
        <v>0</v>
      </c>
      <c r="BW383" s="17">
        <v>0</v>
      </c>
      <c r="BX383" s="17">
        <v>0</v>
      </c>
      <c r="BY383" s="17">
        <v>0</v>
      </c>
      <c r="BZ383" s="17">
        <v>0</v>
      </c>
      <c r="CA383" s="17">
        <v>0</v>
      </c>
      <c r="CB383" s="17">
        <v>0</v>
      </c>
      <c r="CC383" s="17">
        <v>0</v>
      </c>
      <c r="CD383" s="17">
        <v>0</v>
      </c>
      <c r="CE383" s="17">
        <v>0</v>
      </c>
      <c r="CF383" s="17">
        <v>0</v>
      </c>
      <c r="CG383" s="17">
        <v>0</v>
      </c>
      <c r="CH383" s="17">
        <v>0</v>
      </c>
      <c r="CI383" s="17">
        <v>0</v>
      </c>
      <c r="CJ383" s="17">
        <v>0</v>
      </c>
      <c r="CK383" s="17">
        <v>0</v>
      </c>
      <c r="CL383" s="702">
        <v>133982.09760000001</v>
      </c>
      <c r="CM383" s="702">
        <v>133982.09760000001</v>
      </c>
      <c r="CN383" s="702">
        <v>0</v>
      </c>
      <c r="CO383" s="702">
        <v>0</v>
      </c>
      <c r="CP383" s="702">
        <v>0</v>
      </c>
      <c r="CQ383" s="702">
        <v>0</v>
      </c>
      <c r="CR383" s="704">
        <v>133982.09760000001</v>
      </c>
      <c r="CS383" s="703">
        <v>133982.09760000001</v>
      </c>
      <c r="CT383" s="23" t="s">
        <v>56</v>
      </c>
      <c r="CU383" s="23" t="s">
        <v>56</v>
      </c>
      <c r="CV383" s="23" t="s">
        <v>56</v>
      </c>
      <c r="CW383" s="23" t="s">
        <v>56</v>
      </c>
      <c r="CX383" s="23" t="s">
        <v>56</v>
      </c>
      <c r="CY383" s="23" t="s">
        <v>56</v>
      </c>
      <c r="CZ383" s="23" t="s">
        <v>56</v>
      </c>
      <c r="DA383" s="23" t="s">
        <v>56</v>
      </c>
      <c r="DB383" s="728">
        <v>2690169.6040000003</v>
      </c>
      <c r="DC383" s="10"/>
      <c r="DD383" s="692">
        <v>0.68450647899999995</v>
      </c>
      <c r="DE383" s="120"/>
      <c r="DF383" s="120"/>
      <c r="DG383" s="120"/>
      <c r="DH383" s="140"/>
      <c r="DI383" s="140"/>
      <c r="DJ383" s="140"/>
      <c r="DK383" s="140"/>
      <c r="DL383" s="548" t="s">
        <v>56</v>
      </c>
      <c r="DM383" s="548" t="s">
        <v>56</v>
      </c>
      <c r="DN383" s="203" t="s">
        <v>55</v>
      </c>
      <c r="DO383" s="700" t="s">
        <v>56</v>
      </c>
      <c r="DP383" s="713" t="s">
        <v>56</v>
      </c>
      <c r="DQ383" s="548" t="s">
        <v>56</v>
      </c>
      <c r="DR383" s="673" t="s">
        <v>56</v>
      </c>
      <c r="DS383" s="203" t="s">
        <v>56</v>
      </c>
      <c r="DT383" s="1160" t="s">
        <v>56</v>
      </c>
      <c r="DU383" s="711">
        <v>67.580967612954709</v>
      </c>
      <c r="DV383" s="711">
        <v>499.11380300603469</v>
      </c>
      <c r="DW383" s="711">
        <v>40.153304853041703</v>
      </c>
      <c r="DX383" s="711">
        <v>-7.0128365793376659</v>
      </c>
      <c r="DY383" s="710">
        <v>1.1035585765693705</v>
      </c>
      <c r="DZ383" s="710">
        <v>-0.42672822805198962</v>
      </c>
      <c r="EA383" s="710">
        <v>1.04313055365687</v>
      </c>
      <c r="EB383" s="710">
        <v>-0.95406731132812994</v>
      </c>
      <c r="EC383" s="236"/>
      <c r="ED383" s="49"/>
      <c r="EE383" s="232"/>
      <c r="EF383" s="700">
        <v>0</v>
      </c>
      <c r="EG383" s="712">
        <v>7223.333333333333</v>
      </c>
      <c r="EH383" s="44"/>
    </row>
    <row r="384" spans="1:138" ht="41.25" customHeight="1" x14ac:dyDescent="0.25">
      <c r="A384" s="871" t="s">
        <v>49</v>
      </c>
      <c r="B384" s="656" t="s">
        <v>50</v>
      </c>
      <c r="C384" s="656" t="s">
        <v>51</v>
      </c>
      <c r="D384" s="691" t="s">
        <v>1267</v>
      </c>
      <c r="E384" s="656" t="s">
        <v>1267</v>
      </c>
      <c r="F384" s="656" t="s">
        <v>1270</v>
      </c>
      <c r="G384" s="901" t="s">
        <v>1271</v>
      </c>
      <c r="H384" s="897" t="s">
        <v>55</v>
      </c>
      <c r="I384" s="17" t="s">
        <v>860</v>
      </c>
      <c r="J384" s="64">
        <v>4.16</v>
      </c>
      <c r="K384" s="665">
        <v>2.2696793782382572</v>
      </c>
      <c r="L384" s="665">
        <v>10.056249979083001</v>
      </c>
      <c r="M384" s="64">
        <v>345</v>
      </c>
      <c r="N384" s="726">
        <v>4719690.1900000004</v>
      </c>
      <c r="O384" s="548" t="s">
        <v>874</v>
      </c>
      <c r="P384" s="909">
        <v>1.2009125780000001</v>
      </c>
      <c r="Q384" s="203" t="s">
        <v>57</v>
      </c>
      <c r="R384" s="205" t="s">
        <v>57</v>
      </c>
      <c r="S384" s="490">
        <v>0</v>
      </c>
      <c r="T384" s="18">
        <v>0</v>
      </c>
      <c r="U384" s="548">
        <v>0</v>
      </c>
      <c r="V384" s="18">
        <v>0</v>
      </c>
      <c r="W384" s="64">
        <v>0</v>
      </c>
      <c r="X384" s="18">
        <v>0</v>
      </c>
      <c r="Y384" s="18">
        <v>0</v>
      </c>
      <c r="Z384" s="18">
        <v>0</v>
      </c>
      <c r="AA384" s="18">
        <v>0</v>
      </c>
      <c r="AB384" s="18">
        <v>0</v>
      </c>
      <c r="AC384" s="18">
        <v>0</v>
      </c>
      <c r="AD384" s="18">
        <v>0</v>
      </c>
      <c r="AE384" s="18">
        <v>0</v>
      </c>
      <c r="AF384" s="18">
        <v>0</v>
      </c>
      <c r="AG384" s="64">
        <v>0</v>
      </c>
      <c r="AH384" s="18">
        <v>0</v>
      </c>
      <c r="AI384" s="64">
        <v>0</v>
      </c>
      <c r="AJ384" s="18">
        <v>0</v>
      </c>
      <c r="AK384" s="18">
        <v>35</v>
      </c>
      <c r="AL384" s="64">
        <v>35</v>
      </c>
      <c r="AM384" s="18">
        <v>5</v>
      </c>
      <c r="AN384" s="18">
        <v>4</v>
      </c>
      <c r="AO384" s="18">
        <v>0</v>
      </c>
      <c r="AP384" s="64">
        <v>0</v>
      </c>
      <c r="AQ384" s="64">
        <v>40</v>
      </c>
      <c r="AR384" s="11">
        <v>39</v>
      </c>
      <c r="AS384" s="17">
        <v>0</v>
      </c>
      <c r="AT384" s="490">
        <v>0</v>
      </c>
      <c r="AU384" s="64">
        <v>0</v>
      </c>
      <c r="AV384" s="18">
        <v>0</v>
      </c>
      <c r="AW384" s="64">
        <v>0</v>
      </c>
      <c r="AX384" s="18">
        <v>0</v>
      </c>
      <c r="AY384" s="17">
        <v>0</v>
      </c>
      <c r="AZ384" s="490">
        <v>0</v>
      </c>
      <c r="BA384" s="17">
        <v>0</v>
      </c>
      <c r="BB384" s="18">
        <v>0</v>
      </c>
      <c r="BC384" s="17">
        <v>0</v>
      </c>
      <c r="BD384" s="18">
        <v>0</v>
      </c>
      <c r="BE384" s="17">
        <v>0</v>
      </c>
      <c r="BF384" s="18">
        <v>0</v>
      </c>
      <c r="BG384" s="17">
        <v>0</v>
      </c>
      <c r="BH384" s="18">
        <v>0</v>
      </c>
      <c r="BI384" s="17">
        <v>0</v>
      </c>
      <c r="BJ384" s="18">
        <v>0</v>
      </c>
      <c r="BK384" s="17">
        <v>264.02</v>
      </c>
      <c r="BL384" s="17">
        <v>264.01999999999992</v>
      </c>
      <c r="BM384" s="17">
        <v>63.499999999999993</v>
      </c>
      <c r="BN384" s="17">
        <v>63.499999999999993</v>
      </c>
      <c r="BO384" s="18">
        <v>0</v>
      </c>
      <c r="BP384" s="18">
        <v>0</v>
      </c>
      <c r="BQ384" s="64">
        <v>327.52</v>
      </c>
      <c r="BR384" s="18">
        <v>327.51999999999992</v>
      </c>
      <c r="BS384" s="729">
        <v>0.27272593026334341</v>
      </c>
      <c r="BT384" s="17">
        <v>0</v>
      </c>
      <c r="BU384" s="17">
        <v>0</v>
      </c>
      <c r="BV384" s="17">
        <v>0</v>
      </c>
      <c r="BW384" s="17">
        <v>0</v>
      </c>
      <c r="BX384" s="17">
        <v>0</v>
      </c>
      <c r="BY384" s="17">
        <v>0</v>
      </c>
      <c r="BZ384" s="17">
        <v>0</v>
      </c>
      <c r="CA384" s="17">
        <v>0</v>
      </c>
      <c r="CB384" s="17">
        <v>0</v>
      </c>
      <c r="CC384" s="17">
        <v>0</v>
      </c>
      <c r="CD384" s="17">
        <v>0</v>
      </c>
      <c r="CE384" s="17">
        <v>0</v>
      </c>
      <c r="CF384" s="17">
        <v>0</v>
      </c>
      <c r="CG384" s="17">
        <v>0</v>
      </c>
      <c r="CH384" s="17">
        <v>0</v>
      </c>
      <c r="CI384" s="17">
        <v>0</v>
      </c>
      <c r="CJ384" s="17">
        <v>0</v>
      </c>
      <c r="CK384" s="17">
        <v>0</v>
      </c>
      <c r="CL384" s="702">
        <v>309917.23680000001</v>
      </c>
      <c r="CM384" s="702">
        <v>309917.2367999999</v>
      </c>
      <c r="CN384" s="702">
        <v>74538.84</v>
      </c>
      <c r="CO384" s="702">
        <v>74538.84</v>
      </c>
      <c r="CP384" s="702">
        <v>0</v>
      </c>
      <c r="CQ384" s="702">
        <v>0</v>
      </c>
      <c r="CR384" s="704">
        <v>384456.07680000004</v>
      </c>
      <c r="CS384" s="703">
        <v>384456.07679999992</v>
      </c>
      <c r="CT384" s="23" t="s">
        <v>56</v>
      </c>
      <c r="CU384" s="23" t="s">
        <v>56</v>
      </c>
      <c r="CV384" s="23" t="s">
        <v>56</v>
      </c>
      <c r="CW384" s="23" t="s">
        <v>56</v>
      </c>
      <c r="CX384" s="23" t="s">
        <v>56</v>
      </c>
      <c r="CY384" s="23" t="s">
        <v>56</v>
      </c>
      <c r="CZ384" s="23" t="s">
        <v>56</v>
      </c>
      <c r="DA384" s="23" t="s">
        <v>56</v>
      </c>
      <c r="DB384" s="728">
        <v>4719690.1900000004</v>
      </c>
      <c r="DC384" s="10"/>
      <c r="DD384" s="692">
        <v>1.2009125780000001</v>
      </c>
      <c r="DE384" s="120"/>
      <c r="DF384" s="120"/>
      <c r="DG384" s="120"/>
      <c r="DH384" s="140"/>
      <c r="DI384" s="140"/>
      <c r="DJ384" s="140"/>
      <c r="DK384" s="140"/>
      <c r="DL384" s="548" t="s">
        <v>56</v>
      </c>
      <c r="DM384" s="548" t="s">
        <v>56</v>
      </c>
      <c r="DN384" s="203" t="s">
        <v>55</v>
      </c>
      <c r="DO384" s="700" t="s">
        <v>56</v>
      </c>
      <c r="DP384" s="713" t="s">
        <v>56</v>
      </c>
      <c r="DQ384" s="548" t="s">
        <v>56</v>
      </c>
      <c r="DR384" s="673" t="s">
        <v>56</v>
      </c>
      <c r="DS384" s="203" t="s">
        <v>56</v>
      </c>
      <c r="DT384" s="1160" t="s">
        <v>56</v>
      </c>
      <c r="DU384" s="711">
        <v>81.811357074109807</v>
      </c>
      <c r="DV384" s="711">
        <v>642.35495875885306</v>
      </c>
      <c r="DW384" s="711">
        <v>55.408258014867201</v>
      </c>
      <c r="DX384" s="711">
        <v>67.92753018305315</v>
      </c>
      <c r="DY384" s="710">
        <v>1.2098171318575566</v>
      </c>
      <c r="DZ384" s="710">
        <v>-0.30987047679776414</v>
      </c>
      <c r="EA384" s="710">
        <v>1.07473720404755</v>
      </c>
      <c r="EB384" s="710">
        <v>-0.52015766467144131</v>
      </c>
      <c r="EC384" s="236"/>
      <c r="ED384" s="49"/>
      <c r="EE384" s="232"/>
      <c r="EF384" s="700">
        <v>0</v>
      </c>
      <c r="EG384" s="712">
        <v>6697</v>
      </c>
      <c r="EH384" s="44"/>
    </row>
    <row r="385" spans="1:138" ht="41.25" customHeight="1" x14ac:dyDescent="0.25">
      <c r="A385" s="871" t="s">
        <v>49</v>
      </c>
      <c r="B385" s="656" t="s">
        <v>50</v>
      </c>
      <c r="C385" s="656" t="s">
        <v>51</v>
      </c>
      <c r="D385" s="691" t="s">
        <v>367</v>
      </c>
      <c r="E385" s="656" t="s">
        <v>367</v>
      </c>
      <c r="F385" s="656" t="s">
        <v>1272</v>
      </c>
      <c r="G385" s="901" t="s">
        <v>367</v>
      </c>
      <c r="H385" s="897" t="s">
        <v>55</v>
      </c>
      <c r="I385" s="17" t="s">
        <v>860</v>
      </c>
      <c r="J385" s="64">
        <v>4.16</v>
      </c>
      <c r="K385" s="665">
        <v>1.8373594966690647</v>
      </c>
      <c r="L385" s="665">
        <v>1.708712117658</v>
      </c>
      <c r="M385" s="64">
        <v>151</v>
      </c>
      <c r="N385" s="726">
        <v>2829059.926</v>
      </c>
      <c r="O385" s="548" t="s">
        <v>863</v>
      </c>
      <c r="P385" s="909">
        <v>0.80461935299999998</v>
      </c>
      <c r="Q385" s="203" t="s">
        <v>57</v>
      </c>
      <c r="R385" s="205" t="s">
        <v>57</v>
      </c>
      <c r="S385" s="490">
        <v>0</v>
      </c>
      <c r="T385" s="18">
        <v>0</v>
      </c>
      <c r="U385" s="548">
        <v>0</v>
      </c>
      <c r="V385" s="18">
        <v>0</v>
      </c>
      <c r="W385" s="64">
        <v>0</v>
      </c>
      <c r="X385" s="18">
        <v>0</v>
      </c>
      <c r="Y385" s="18">
        <v>0</v>
      </c>
      <c r="Z385" s="18">
        <v>0</v>
      </c>
      <c r="AA385" s="18">
        <v>0</v>
      </c>
      <c r="AB385" s="18">
        <v>0</v>
      </c>
      <c r="AC385" s="18">
        <v>0</v>
      </c>
      <c r="AD385" s="18">
        <v>0</v>
      </c>
      <c r="AE385" s="18">
        <v>0</v>
      </c>
      <c r="AF385" s="18">
        <v>0</v>
      </c>
      <c r="AG385" s="64">
        <v>0</v>
      </c>
      <c r="AH385" s="18">
        <v>0</v>
      </c>
      <c r="AI385" s="64">
        <v>0</v>
      </c>
      <c r="AJ385" s="18">
        <v>0</v>
      </c>
      <c r="AK385" s="18">
        <v>1</v>
      </c>
      <c r="AL385" s="64">
        <v>1</v>
      </c>
      <c r="AM385" s="18">
        <v>0</v>
      </c>
      <c r="AN385" s="18" t="s">
        <v>58</v>
      </c>
      <c r="AO385" s="18">
        <v>0</v>
      </c>
      <c r="AP385" s="64">
        <v>0</v>
      </c>
      <c r="AQ385" s="64">
        <v>1</v>
      </c>
      <c r="AR385" s="11">
        <v>1</v>
      </c>
      <c r="AS385" s="17">
        <v>0</v>
      </c>
      <c r="AT385" s="490">
        <v>0</v>
      </c>
      <c r="AU385" s="64">
        <v>0</v>
      </c>
      <c r="AV385" s="18">
        <v>0</v>
      </c>
      <c r="AW385" s="64">
        <v>0</v>
      </c>
      <c r="AX385" s="18">
        <v>0</v>
      </c>
      <c r="AY385" s="17">
        <v>0</v>
      </c>
      <c r="AZ385" s="490">
        <v>0</v>
      </c>
      <c r="BA385" s="17">
        <v>0</v>
      </c>
      <c r="BB385" s="18">
        <v>0</v>
      </c>
      <c r="BC385" s="17">
        <v>0</v>
      </c>
      <c r="BD385" s="18">
        <v>0</v>
      </c>
      <c r="BE385" s="17">
        <v>0</v>
      </c>
      <c r="BF385" s="18">
        <v>0</v>
      </c>
      <c r="BG385" s="17">
        <v>0</v>
      </c>
      <c r="BH385" s="18">
        <v>0</v>
      </c>
      <c r="BI385" s="17">
        <v>0</v>
      </c>
      <c r="BJ385" s="18">
        <v>0</v>
      </c>
      <c r="BK385" s="17">
        <v>7.6</v>
      </c>
      <c r="BL385" s="17">
        <v>7.6</v>
      </c>
      <c r="BM385" s="17">
        <v>0</v>
      </c>
      <c r="BN385" s="17" t="s">
        <v>58</v>
      </c>
      <c r="BO385" s="18">
        <v>0</v>
      </c>
      <c r="BP385" s="18">
        <v>0</v>
      </c>
      <c r="BQ385" s="64">
        <v>7.6</v>
      </c>
      <c r="BR385" s="18">
        <v>7.6</v>
      </c>
      <c r="BS385" s="729">
        <v>9.4454601068985223E-3</v>
      </c>
      <c r="BT385" s="17">
        <v>0</v>
      </c>
      <c r="BU385" s="17">
        <v>0</v>
      </c>
      <c r="BV385" s="17">
        <v>0</v>
      </c>
      <c r="BW385" s="17">
        <v>0</v>
      </c>
      <c r="BX385" s="17">
        <v>0</v>
      </c>
      <c r="BY385" s="17">
        <v>0</v>
      </c>
      <c r="BZ385" s="17">
        <v>0</v>
      </c>
      <c r="CA385" s="17">
        <v>0</v>
      </c>
      <c r="CB385" s="17">
        <v>0</v>
      </c>
      <c r="CC385" s="17">
        <v>0</v>
      </c>
      <c r="CD385" s="17">
        <v>0</v>
      </c>
      <c r="CE385" s="17">
        <v>0</v>
      </c>
      <c r="CF385" s="17">
        <v>0</v>
      </c>
      <c r="CG385" s="17">
        <v>0</v>
      </c>
      <c r="CH385" s="17">
        <v>0</v>
      </c>
      <c r="CI385" s="17">
        <v>0</v>
      </c>
      <c r="CJ385" s="17">
        <v>0</v>
      </c>
      <c r="CK385" s="17">
        <v>0</v>
      </c>
      <c r="CL385" s="702">
        <v>8921.1839999999993</v>
      </c>
      <c r="CM385" s="702">
        <v>8921.1839999999993</v>
      </c>
      <c r="CN385" s="702">
        <v>0</v>
      </c>
      <c r="CO385" s="702">
        <v>0</v>
      </c>
      <c r="CP385" s="702">
        <v>0</v>
      </c>
      <c r="CQ385" s="702">
        <v>0</v>
      </c>
      <c r="CR385" s="704">
        <v>8921.1839999999993</v>
      </c>
      <c r="CS385" s="703">
        <v>8921.1839999999993</v>
      </c>
      <c r="CT385" s="23" t="s">
        <v>56</v>
      </c>
      <c r="CU385" s="23" t="s">
        <v>56</v>
      </c>
      <c r="CV385" s="23" t="s">
        <v>56</v>
      </c>
      <c r="CW385" s="23" t="s">
        <v>56</v>
      </c>
      <c r="CX385" s="23" t="s">
        <v>56</v>
      </c>
      <c r="CY385" s="23" t="s">
        <v>56</v>
      </c>
      <c r="CZ385" s="23" t="s">
        <v>56</v>
      </c>
      <c r="DA385" s="23" t="s">
        <v>56</v>
      </c>
      <c r="DB385" s="728">
        <v>2829059.926</v>
      </c>
      <c r="DC385" s="10"/>
      <c r="DD385" s="692">
        <v>0.80461935299999998</v>
      </c>
      <c r="DE385" s="120"/>
      <c r="DF385" s="120"/>
      <c r="DG385" s="120"/>
      <c r="DH385" s="140"/>
      <c r="DI385" s="140"/>
      <c r="DJ385" s="140"/>
      <c r="DK385" s="140"/>
      <c r="DL385" s="548" t="s">
        <v>56</v>
      </c>
      <c r="DM385" s="548" t="s">
        <v>56</v>
      </c>
      <c r="DN385" s="203" t="s">
        <v>55</v>
      </c>
      <c r="DO385" s="700" t="s">
        <v>56</v>
      </c>
      <c r="DP385" s="713" t="s">
        <v>56</v>
      </c>
      <c r="DQ385" s="548" t="s">
        <v>56</v>
      </c>
      <c r="DR385" s="673" t="s">
        <v>56</v>
      </c>
      <c r="DS385" s="203" t="s">
        <v>56</v>
      </c>
      <c r="DT385" s="1160" t="s">
        <v>56</v>
      </c>
      <c r="DU385" s="711">
        <v>0</v>
      </c>
      <c r="DV385" s="711">
        <v>163.9</v>
      </c>
      <c r="DW385" s="711">
        <v>0</v>
      </c>
      <c r="DX385" s="711">
        <v>163.9</v>
      </c>
      <c r="DY385" s="710">
        <v>0</v>
      </c>
      <c r="DZ385" s="710">
        <v>0.33111111111111097</v>
      </c>
      <c r="EA385" s="710">
        <v>0</v>
      </c>
      <c r="EB385" s="710">
        <v>0.33111111111111097</v>
      </c>
      <c r="EC385" s="236"/>
      <c r="ED385" s="49"/>
      <c r="EE385" s="232"/>
      <c r="EF385" s="700">
        <v>0</v>
      </c>
      <c r="EG385" s="712">
        <v>0</v>
      </c>
      <c r="EH385" s="44"/>
    </row>
    <row r="386" spans="1:138" ht="41.25" customHeight="1" x14ac:dyDescent="0.25">
      <c r="A386" s="871" t="s">
        <v>49</v>
      </c>
      <c r="B386" s="656" t="s">
        <v>50</v>
      </c>
      <c r="C386" s="656" t="s">
        <v>51</v>
      </c>
      <c r="D386" s="691" t="s">
        <v>367</v>
      </c>
      <c r="E386" s="656" t="s">
        <v>367</v>
      </c>
      <c r="F386" s="656" t="s">
        <v>1273</v>
      </c>
      <c r="G386" s="901" t="s">
        <v>367</v>
      </c>
      <c r="H386" s="897" t="s">
        <v>55</v>
      </c>
      <c r="I386" s="17" t="s">
        <v>860</v>
      </c>
      <c r="J386" s="64">
        <v>4.16</v>
      </c>
      <c r="K386" s="665">
        <v>2.9469805260299906</v>
      </c>
      <c r="L386" s="665">
        <v>3.689015143842</v>
      </c>
      <c r="M386" s="64">
        <v>240</v>
      </c>
      <c r="N386" s="726">
        <v>8167219.8109999998</v>
      </c>
      <c r="O386" s="548" t="s">
        <v>863</v>
      </c>
      <c r="P386" s="909">
        <v>1.4506493629999999</v>
      </c>
      <c r="Q386" s="203" t="s">
        <v>57</v>
      </c>
      <c r="R386" s="205" t="s">
        <v>57</v>
      </c>
      <c r="S386" s="490">
        <v>0</v>
      </c>
      <c r="T386" s="18">
        <v>0</v>
      </c>
      <c r="U386" s="548">
        <v>0</v>
      </c>
      <c r="V386" s="18">
        <v>0</v>
      </c>
      <c r="W386" s="64">
        <v>0</v>
      </c>
      <c r="X386" s="18">
        <v>0</v>
      </c>
      <c r="Y386" s="18">
        <v>0</v>
      </c>
      <c r="Z386" s="18">
        <v>0</v>
      </c>
      <c r="AA386" s="18">
        <v>0</v>
      </c>
      <c r="AB386" s="18">
        <v>0</v>
      </c>
      <c r="AC386" s="18">
        <v>0</v>
      </c>
      <c r="AD386" s="18">
        <v>0</v>
      </c>
      <c r="AE386" s="18">
        <v>0</v>
      </c>
      <c r="AF386" s="18">
        <v>0</v>
      </c>
      <c r="AG386" s="64">
        <v>0</v>
      </c>
      <c r="AH386" s="18">
        <v>0</v>
      </c>
      <c r="AI386" s="64">
        <v>0</v>
      </c>
      <c r="AJ386" s="18">
        <v>0</v>
      </c>
      <c r="AK386" s="18">
        <v>4</v>
      </c>
      <c r="AL386" s="64">
        <v>4</v>
      </c>
      <c r="AM386" s="18">
        <v>0</v>
      </c>
      <c r="AN386" s="18" t="s">
        <v>58</v>
      </c>
      <c r="AO386" s="18">
        <v>0</v>
      </c>
      <c r="AP386" s="64">
        <v>0</v>
      </c>
      <c r="AQ386" s="64">
        <v>4</v>
      </c>
      <c r="AR386" s="11">
        <v>4</v>
      </c>
      <c r="AS386" s="17">
        <v>0</v>
      </c>
      <c r="AT386" s="490">
        <v>0</v>
      </c>
      <c r="AU386" s="64">
        <v>0</v>
      </c>
      <c r="AV386" s="18">
        <v>0</v>
      </c>
      <c r="AW386" s="64">
        <v>0</v>
      </c>
      <c r="AX386" s="18">
        <v>0</v>
      </c>
      <c r="AY386" s="17">
        <v>0</v>
      </c>
      <c r="AZ386" s="490">
        <v>0</v>
      </c>
      <c r="BA386" s="17">
        <v>0</v>
      </c>
      <c r="BB386" s="18">
        <v>0</v>
      </c>
      <c r="BC386" s="17">
        <v>0</v>
      </c>
      <c r="BD386" s="18">
        <v>0</v>
      </c>
      <c r="BE386" s="17">
        <v>0</v>
      </c>
      <c r="BF386" s="18">
        <v>0</v>
      </c>
      <c r="BG386" s="17">
        <v>0</v>
      </c>
      <c r="BH386" s="18">
        <v>0</v>
      </c>
      <c r="BI386" s="17">
        <v>0</v>
      </c>
      <c r="BJ386" s="18">
        <v>0</v>
      </c>
      <c r="BK386" s="17">
        <v>311.48</v>
      </c>
      <c r="BL386" s="17">
        <v>311.48</v>
      </c>
      <c r="BM386" s="17">
        <v>0</v>
      </c>
      <c r="BN386" s="17" t="s">
        <v>58</v>
      </c>
      <c r="BO386" s="18">
        <v>0</v>
      </c>
      <c r="BP386" s="18">
        <v>0</v>
      </c>
      <c r="BQ386" s="64">
        <v>311.48</v>
      </c>
      <c r="BR386" s="18">
        <v>311.48</v>
      </c>
      <c r="BS386" s="729">
        <v>0.21471763469833066</v>
      </c>
      <c r="BT386" s="17">
        <v>0</v>
      </c>
      <c r="BU386" s="17">
        <v>0</v>
      </c>
      <c r="BV386" s="17">
        <v>0</v>
      </c>
      <c r="BW386" s="17">
        <v>0</v>
      </c>
      <c r="BX386" s="17">
        <v>0</v>
      </c>
      <c r="BY386" s="17">
        <v>0</v>
      </c>
      <c r="BZ386" s="17">
        <v>0</v>
      </c>
      <c r="CA386" s="17">
        <v>0</v>
      </c>
      <c r="CB386" s="17">
        <v>0</v>
      </c>
      <c r="CC386" s="17">
        <v>0</v>
      </c>
      <c r="CD386" s="17">
        <v>0</v>
      </c>
      <c r="CE386" s="17">
        <v>0</v>
      </c>
      <c r="CF386" s="17">
        <v>0</v>
      </c>
      <c r="CG386" s="17">
        <v>0</v>
      </c>
      <c r="CH386" s="17">
        <v>0</v>
      </c>
      <c r="CI386" s="17">
        <v>0</v>
      </c>
      <c r="CJ386" s="17">
        <v>0</v>
      </c>
      <c r="CK386" s="17">
        <v>0</v>
      </c>
      <c r="CL386" s="702">
        <v>365627.68320000003</v>
      </c>
      <c r="CM386" s="702">
        <v>365627.68320000003</v>
      </c>
      <c r="CN386" s="702">
        <v>0</v>
      </c>
      <c r="CO386" s="702">
        <v>0</v>
      </c>
      <c r="CP386" s="702">
        <v>0</v>
      </c>
      <c r="CQ386" s="702">
        <v>0</v>
      </c>
      <c r="CR386" s="704">
        <v>365627.68320000003</v>
      </c>
      <c r="CS386" s="703">
        <v>365627.68320000003</v>
      </c>
      <c r="CT386" s="23" t="s">
        <v>56</v>
      </c>
      <c r="CU386" s="23" t="s">
        <v>56</v>
      </c>
      <c r="CV386" s="23" t="s">
        <v>56</v>
      </c>
      <c r="CW386" s="23" t="s">
        <v>56</v>
      </c>
      <c r="CX386" s="23" t="s">
        <v>56</v>
      </c>
      <c r="CY386" s="23" t="s">
        <v>56</v>
      </c>
      <c r="CZ386" s="23" t="s">
        <v>56</v>
      </c>
      <c r="DA386" s="23" t="s">
        <v>56</v>
      </c>
      <c r="DB386" s="728">
        <v>8167219.8109999998</v>
      </c>
      <c r="DC386" s="10"/>
      <c r="DD386" s="692">
        <v>1.4506493629999999</v>
      </c>
      <c r="DE386" s="120"/>
      <c r="DF386" s="120"/>
      <c r="DG386" s="120"/>
      <c r="DH386" s="140"/>
      <c r="DI386" s="140"/>
      <c r="DJ386" s="140"/>
      <c r="DK386" s="140"/>
      <c r="DL386" s="548" t="s">
        <v>56</v>
      </c>
      <c r="DM386" s="548" t="s">
        <v>56</v>
      </c>
      <c r="DN386" s="203" t="s">
        <v>55</v>
      </c>
      <c r="DO386" s="700" t="s">
        <v>56</v>
      </c>
      <c r="DP386" s="713" t="s">
        <v>56</v>
      </c>
      <c r="DQ386" s="548" t="s">
        <v>56</v>
      </c>
      <c r="DR386" s="673" t="s">
        <v>56</v>
      </c>
      <c r="DS386" s="203" t="s">
        <v>56</v>
      </c>
      <c r="DT386" s="1160" t="s">
        <v>56</v>
      </c>
      <c r="DU386" s="711">
        <v>2.7495633950401714</v>
      </c>
      <c r="DV386" s="711">
        <v>503.85302482181999</v>
      </c>
      <c r="DW386" s="711">
        <v>2.7100515585828502</v>
      </c>
      <c r="DX386" s="711">
        <v>89.663910337432014</v>
      </c>
      <c r="DY386" s="710">
        <v>2.0957038071952528E-2</v>
      </c>
      <c r="DZ386" s="710">
        <v>0.66595070452910909</v>
      </c>
      <c r="EA386" s="710">
        <v>2.07712501773804E-2</v>
      </c>
      <c r="EB386" s="710">
        <v>0.33184254429687998</v>
      </c>
      <c r="EC386" s="236"/>
      <c r="ED386" s="49"/>
      <c r="EE386" s="232"/>
      <c r="EF386" s="700">
        <v>0</v>
      </c>
      <c r="EG386" s="712">
        <v>0</v>
      </c>
      <c r="EH386" s="44"/>
    </row>
    <row r="387" spans="1:138" ht="41.25" customHeight="1" x14ac:dyDescent="0.25">
      <c r="A387" s="871" t="s">
        <v>49</v>
      </c>
      <c r="B387" s="656" t="s">
        <v>50</v>
      </c>
      <c r="C387" s="656" t="s">
        <v>51</v>
      </c>
      <c r="D387" s="691" t="s">
        <v>367</v>
      </c>
      <c r="E387" s="656" t="s">
        <v>367</v>
      </c>
      <c r="F387" s="656" t="s">
        <v>368</v>
      </c>
      <c r="G387" s="901" t="s">
        <v>369</v>
      </c>
      <c r="H387" s="897" t="s">
        <v>55</v>
      </c>
      <c r="I387" s="17" t="s">
        <v>866</v>
      </c>
      <c r="J387" s="64">
        <v>13.2</v>
      </c>
      <c r="K387" s="665">
        <v>12.025975167112229</v>
      </c>
      <c r="L387" s="665">
        <v>32.23106053902</v>
      </c>
      <c r="M387" s="64">
        <v>1238</v>
      </c>
      <c r="N387" s="726">
        <v>23469449.469999999</v>
      </c>
      <c r="O387" s="548" t="s">
        <v>863</v>
      </c>
      <c r="P387" s="909">
        <v>7.2857747269999997</v>
      </c>
      <c r="Q387" s="203" t="s">
        <v>57</v>
      </c>
      <c r="R387" s="205" t="s">
        <v>57</v>
      </c>
      <c r="S387" s="490">
        <v>0</v>
      </c>
      <c r="T387" s="18">
        <v>0</v>
      </c>
      <c r="U387" s="548">
        <v>0</v>
      </c>
      <c r="V387" s="18">
        <v>0</v>
      </c>
      <c r="W387" s="64">
        <v>0</v>
      </c>
      <c r="X387" s="18">
        <v>0</v>
      </c>
      <c r="Y387" s="18">
        <v>0</v>
      </c>
      <c r="Z387" s="18">
        <v>0</v>
      </c>
      <c r="AA387" s="18">
        <v>0</v>
      </c>
      <c r="AB387" s="18">
        <v>0</v>
      </c>
      <c r="AC387" s="18">
        <v>0</v>
      </c>
      <c r="AD387" s="18">
        <v>0</v>
      </c>
      <c r="AE387" s="18">
        <v>0</v>
      </c>
      <c r="AF387" s="18">
        <v>0</v>
      </c>
      <c r="AG387" s="64">
        <v>0</v>
      </c>
      <c r="AH387" s="18">
        <v>0</v>
      </c>
      <c r="AI387" s="64">
        <v>0</v>
      </c>
      <c r="AJ387" s="18">
        <v>0</v>
      </c>
      <c r="AK387" s="18">
        <v>88</v>
      </c>
      <c r="AL387" s="64">
        <v>87</v>
      </c>
      <c r="AM387" s="18">
        <v>2</v>
      </c>
      <c r="AN387" s="18">
        <v>2</v>
      </c>
      <c r="AO387" s="18">
        <v>0</v>
      </c>
      <c r="AP387" s="64">
        <v>0</v>
      </c>
      <c r="AQ387" s="64">
        <v>90</v>
      </c>
      <c r="AR387" s="11">
        <v>89</v>
      </c>
      <c r="AS387" s="17">
        <v>0</v>
      </c>
      <c r="AT387" s="490">
        <v>0</v>
      </c>
      <c r="AU387" s="64">
        <v>0</v>
      </c>
      <c r="AV387" s="18">
        <v>0</v>
      </c>
      <c r="AW387" s="64">
        <v>0</v>
      </c>
      <c r="AX387" s="18">
        <v>0</v>
      </c>
      <c r="AY387" s="17">
        <v>0</v>
      </c>
      <c r="AZ387" s="490">
        <v>0</v>
      </c>
      <c r="BA387" s="17">
        <v>0</v>
      </c>
      <c r="BB387" s="18">
        <v>0</v>
      </c>
      <c r="BC387" s="17">
        <v>0</v>
      </c>
      <c r="BD387" s="18">
        <v>0</v>
      </c>
      <c r="BE387" s="17">
        <v>0</v>
      </c>
      <c r="BF387" s="18">
        <v>0</v>
      </c>
      <c r="BG387" s="17">
        <v>0</v>
      </c>
      <c r="BH387" s="18">
        <v>0</v>
      </c>
      <c r="BI387" s="17">
        <v>0</v>
      </c>
      <c r="BJ387" s="18">
        <v>0</v>
      </c>
      <c r="BK387" s="17">
        <v>5644.68</v>
      </c>
      <c r="BL387" s="17">
        <v>5639.68</v>
      </c>
      <c r="BM387" s="17">
        <v>27.6</v>
      </c>
      <c r="BN387" s="17">
        <v>27.6</v>
      </c>
      <c r="BO387" s="18">
        <v>0</v>
      </c>
      <c r="BP387" s="18">
        <v>0</v>
      </c>
      <c r="BQ387" s="64">
        <v>5672.2800000000007</v>
      </c>
      <c r="BR387" s="18">
        <v>5667.2800000000007</v>
      </c>
      <c r="BS387" s="729">
        <v>0.77854177661839763</v>
      </c>
      <c r="BT387" s="17">
        <v>0</v>
      </c>
      <c r="BU387" s="17">
        <v>0</v>
      </c>
      <c r="BV387" s="17">
        <v>0</v>
      </c>
      <c r="BW387" s="17">
        <v>0</v>
      </c>
      <c r="BX387" s="17">
        <v>0</v>
      </c>
      <c r="BY387" s="17">
        <v>0</v>
      </c>
      <c r="BZ387" s="17">
        <v>0</v>
      </c>
      <c r="CA387" s="17">
        <v>0</v>
      </c>
      <c r="CB387" s="17">
        <v>0</v>
      </c>
      <c r="CC387" s="17">
        <v>0</v>
      </c>
      <c r="CD387" s="17">
        <v>0</v>
      </c>
      <c r="CE387" s="17">
        <v>0</v>
      </c>
      <c r="CF387" s="17">
        <v>0</v>
      </c>
      <c r="CG387" s="17">
        <v>0</v>
      </c>
      <c r="CH387" s="17">
        <v>0</v>
      </c>
      <c r="CI387" s="17">
        <v>0</v>
      </c>
      <c r="CJ387" s="17">
        <v>0</v>
      </c>
      <c r="CK387" s="17">
        <v>0</v>
      </c>
      <c r="CL387" s="702">
        <v>6625951.1712000007</v>
      </c>
      <c r="CM387" s="702">
        <v>6620081.9712000014</v>
      </c>
      <c r="CN387" s="702">
        <v>32397.984000000004</v>
      </c>
      <c r="CO387" s="702">
        <v>32397.984000000004</v>
      </c>
      <c r="CP387" s="702">
        <v>0</v>
      </c>
      <c r="CQ387" s="702">
        <v>0</v>
      </c>
      <c r="CR387" s="704">
        <v>6658349.1552000009</v>
      </c>
      <c r="CS387" s="703">
        <v>6652479.9552000016</v>
      </c>
      <c r="CT387" s="23" t="s">
        <v>56</v>
      </c>
      <c r="CU387" s="23" t="s">
        <v>56</v>
      </c>
      <c r="CV387" s="23" t="s">
        <v>56</v>
      </c>
      <c r="CW387" s="23" t="s">
        <v>56</v>
      </c>
      <c r="CX387" s="23" t="s">
        <v>56</v>
      </c>
      <c r="CY387" s="23" t="s">
        <v>56</v>
      </c>
      <c r="CZ387" s="23" t="s">
        <v>56</v>
      </c>
      <c r="DA387" s="23" t="s">
        <v>56</v>
      </c>
      <c r="DB387" s="728">
        <v>23469449.469999999</v>
      </c>
      <c r="DC387" s="10"/>
      <c r="DD387" s="692">
        <v>7.2857747269999997</v>
      </c>
      <c r="DE387" s="120"/>
      <c r="DF387" s="120"/>
      <c r="DG387" s="120"/>
      <c r="DH387" s="140"/>
      <c r="DI387" s="140"/>
      <c r="DJ387" s="140"/>
      <c r="DK387" s="140"/>
      <c r="DL387" s="548" t="s">
        <v>56</v>
      </c>
      <c r="DM387" s="548" t="s">
        <v>56</v>
      </c>
      <c r="DN387" s="203" t="s">
        <v>868</v>
      </c>
      <c r="DO387" s="700">
        <v>1234.4166666666699</v>
      </c>
      <c r="DP387" s="713" t="s">
        <v>56</v>
      </c>
      <c r="DQ387" s="548" t="s">
        <v>56</v>
      </c>
      <c r="DR387" s="673" t="s">
        <v>56</v>
      </c>
      <c r="DS387" s="203" t="s">
        <v>56</v>
      </c>
      <c r="DT387" s="1160" t="s">
        <v>56</v>
      </c>
      <c r="DU387" s="711">
        <v>98.77458988726093</v>
      </c>
      <c r="DV387" s="711">
        <v>364.78637912272666</v>
      </c>
      <c r="DW387" s="711">
        <v>37.681109950560902</v>
      </c>
      <c r="DX387" s="711">
        <v>311.1924768299981</v>
      </c>
      <c r="DY387" s="710">
        <v>0.47714845068520767</v>
      </c>
      <c r="DZ387" s="710">
        <v>1.7786908712864189</v>
      </c>
      <c r="EA387" s="710">
        <v>0.23985050461392199</v>
      </c>
      <c r="EB387" s="710">
        <v>1.9544452726386914</v>
      </c>
      <c r="EC387" s="236"/>
      <c r="ED387" s="49"/>
      <c r="EE387" s="232"/>
      <c r="EF387" s="700">
        <v>15136</v>
      </c>
      <c r="EG387" s="712">
        <v>364021.33333333331</v>
      </c>
      <c r="EH387" s="44"/>
    </row>
    <row r="388" spans="1:138" ht="41.25" customHeight="1" x14ac:dyDescent="0.25">
      <c r="A388" s="871" t="s">
        <v>49</v>
      </c>
      <c r="B388" s="656" t="s">
        <v>50</v>
      </c>
      <c r="C388" s="656" t="s">
        <v>51</v>
      </c>
      <c r="D388" s="691" t="s">
        <v>367</v>
      </c>
      <c r="E388" s="656" t="s">
        <v>367</v>
      </c>
      <c r="F388" s="656" t="s">
        <v>370</v>
      </c>
      <c r="G388" s="901" t="s">
        <v>367</v>
      </c>
      <c r="H388" s="897" t="s">
        <v>55</v>
      </c>
      <c r="I388" s="17" t="s">
        <v>866</v>
      </c>
      <c r="J388" s="64">
        <v>13.2</v>
      </c>
      <c r="K388" s="665">
        <v>11.774481389853227</v>
      </c>
      <c r="L388" s="665">
        <v>35.800757501291997</v>
      </c>
      <c r="M388" s="64">
        <v>2886</v>
      </c>
      <c r="N388" s="726">
        <v>31047809.280000001</v>
      </c>
      <c r="O388" s="548" t="s">
        <v>863</v>
      </c>
      <c r="P388" s="909">
        <v>9.5263556519999995</v>
      </c>
      <c r="Q388" s="203" t="s">
        <v>57</v>
      </c>
      <c r="R388" s="205" t="s">
        <v>57</v>
      </c>
      <c r="S388" s="490">
        <v>0</v>
      </c>
      <c r="T388" s="18">
        <v>0</v>
      </c>
      <c r="U388" s="548">
        <v>0</v>
      </c>
      <c r="V388" s="18">
        <v>0</v>
      </c>
      <c r="W388" s="64">
        <v>0</v>
      </c>
      <c r="X388" s="18">
        <v>0</v>
      </c>
      <c r="Y388" s="18">
        <v>0</v>
      </c>
      <c r="Z388" s="18">
        <v>0</v>
      </c>
      <c r="AA388" s="18">
        <v>0</v>
      </c>
      <c r="AB388" s="18">
        <v>0</v>
      </c>
      <c r="AC388" s="18">
        <v>0</v>
      </c>
      <c r="AD388" s="18">
        <v>0</v>
      </c>
      <c r="AE388" s="18">
        <v>0</v>
      </c>
      <c r="AF388" s="18">
        <v>0</v>
      </c>
      <c r="AG388" s="64">
        <v>1</v>
      </c>
      <c r="AH388" s="18">
        <v>1</v>
      </c>
      <c r="AI388" s="64">
        <v>0</v>
      </c>
      <c r="AJ388" s="18">
        <v>0</v>
      </c>
      <c r="AK388" s="18">
        <v>158</v>
      </c>
      <c r="AL388" s="64">
        <v>155</v>
      </c>
      <c r="AM388" s="18">
        <v>4</v>
      </c>
      <c r="AN388" s="18">
        <v>4</v>
      </c>
      <c r="AO388" s="18">
        <v>0</v>
      </c>
      <c r="AP388" s="64">
        <v>0</v>
      </c>
      <c r="AQ388" s="64">
        <v>163</v>
      </c>
      <c r="AR388" s="11">
        <v>160</v>
      </c>
      <c r="AS388" s="17">
        <v>0</v>
      </c>
      <c r="AT388" s="490">
        <v>0</v>
      </c>
      <c r="AU388" s="64">
        <v>0</v>
      </c>
      <c r="AV388" s="18">
        <v>0</v>
      </c>
      <c r="AW388" s="64">
        <v>0</v>
      </c>
      <c r="AX388" s="18">
        <v>0</v>
      </c>
      <c r="AY388" s="17">
        <v>0</v>
      </c>
      <c r="AZ388" s="490">
        <v>0</v>
      </c>
      <c r="BA388" s="17">
        <v>0</v>
      </c>
      <c r="BB388" s="18">
        <v>0</v>
      </c>
      <c r="BC388" s="17">
        <v>0</v>
      </c>
      <c r="BD388" s="18">
        <v>0</v>
      </c>
      <c r="BE388" s="17">
        <v>0</v>
      </c>
      <c r="BF388" s="18">
        <v>0</v>
      </c>
      <c r="BG388" s="17">
        <v>1.2</v>
      </c>
      <c r="BH388" s="18">
        <v>1.2</v>
      </c>
      <c r="BI388" s="17">
        <v>0</v>
      </c>
      <c r="BJ388" s="18">
        <v>0</v>
      </c>
      <c r="BK388" s="17">
        <v>4460.1959999999999</v>
      </c>
      <c r="BL388" s="17">
        <v>4439.3360000000002</v>
      </c>
      <c r="BM388" s="17">
        <v>51.2</v>
      </c>
      <c r="BN388" s="17">
        <v>51.2</v>
      </c>
      <c r="BO388" s="18">
        <v>0</v>
      </c>
      <c r="BP388" s="18">
        <v>0</v>
      </c>
      <c r="BQ388" s="64">
        <v>4512.5959999999995</v>
      </c>
      <c r="BR388" s="18">
        <v>4491.7359999999999</v>
      </c>
      <c r="BS388" s="729">
        <v>0.4736959404882819</v>
      </c>
      <c r="BT388" s="17">
        <v>0</v>
      </c>
      <c r="BU388" s="17">
        <v>0</v>
      </c>
      <c r="BV388" s="17">
        <v>0</v>
      </c>
      <c r="BW388" s="17">
        <v>0</v>
      </c>
      <c r="BX388" s="17">
        <v>0</v>
      </c>
      <c r="BY388" s="17">
        <v>0</v>
      </c>
      <c r="BZ388" s="17">
        <v>0</v>
      </c>
      <c r="CA388" s="17">
        <v>0</v>
      </c>
      <c r="CB388" s="17">
        <v>0</v>
      </c>
      <c r="CC388" s="17">
        <v>0</v>
      </c>
      <c r="CD388" s="17">
        <v>0</v>
      </c>
      <c r="CE388" s="17">
        <v>0</v>
      </c>
      <c r="CF388" s="17">
        <v>0</v>
      </c>
      <c r="CG388" s="17">
        <v>0</v>
      </c>
      <c r="CH388" s="17">
        <v>6054.9119999999994</v>
      </c>
      <c r="CI388" s="17">
        <v>6054.9119999999994</v>
      </c>
      <c r="CJ388" s="17">
        <v>0</v>
      </c>
      <c r="CK388" s="17">
        <v>0</v>
      </c>
      <c r="CL388" s="702">
        <v>5235556.4726400003</v>
      </c>
      <c r="CM388" s="702">
        <v>5211070.1702399999</v>
      </c>
      <c r="CN388" s="702">
        <v>60100.608000000007</v>
      </c>
      <c r="CO388" s="702">
        <v>60100.608000000007</v>
      </c>
      <c r="CP388" s="702">
        <v>0</v>
      </c>
      <c r="CQ388" s="702">
        <v>0</v>
      </c>
      <c r="CR388" s="704">
        <v>5301711.9926399998</v>
      </c>
      <c r="CS388" s="703">
        <v>5277225.6902399994</v>
      </c>
      <c r="CT388" s="23" t="s">
        <v>56</v>
      </c>
      <c r="CU388" s="23" t="s">
        <v>56</v>
      </c>
      <c r="CV388" s="23" t="s">
        <v>56</v>
      </c>
      <c r="CW388" s="23" t="s">
        <v>56</v>
      </c>
      <c r="CX388" s="23" t="s">
        <v>56</v>
      </c>
      <c r="CY388" s="23" t="s">
        <v>56</v>
      </c>
      <c r="CZ388" s="23" t="s">
        <v>56</v>
      </c>
      <c r="DA388" s="23" t="s">
        <v>56</v>
      </c>
      <c r="DB388" s="728">
        <v>31047809.280000001</v>
      </c>
      <c r="DC388" s="10"/>
      <c r="DD388" s="692">
        <v>9.5263556519999995</v>
      </c>
      <c r="DE388" s="120"/>
      <c r="DF388" s="120"/>
      <c r="DG388" s="120"/>
      <c r="DH388" s="140"/>
      <c r="DI388" s="140"/>
      <c r="DJ388" s="140"/>
      <c r="DK388" s="140"/>
      <c r="DL388" s="548" t="s">
        <v>56</v>
      </c>
      <c r="DM388" s="548" t="s">
        <v>56</v>
      </c>
      <c r="DN388" s="203" t="s">
        <v>868</v>
      </c>
      <c r="DO388" s="700">
        <v>2882.3333333333298</v>
      </c>
      <c r="DP388" s="713" t="s">
        <v>56</v>
      </c>
      <c r="DQ388" s="548" t="s">
        <v>56</v>
      </c>
      <c r="DR388" s="673" t="s">
        <v>56</v>
      </c>
      <c r="DS388" s="203" t="s">
        <v>56</v>
      </c>
      <c r="DT388" s="1160" t="s">
        <v>56</v>
      </c>
      <c r="DU388" s="711">
        <v>89.911530010408342</v>
      </c>
      <c r="DV388" s="711">
        <v>538.75948484746743</v>
      </c>
      <c r="DW388" s="711">
        <v>27.9655954883956</v>
      </c>
      <c r="DX388" s="711">
        <v>274.99453883018538</v>
      </c>
      <c r="DY388" s="710">
        <v>0.3410431363478667</v>
      </c>
      <c r="DZ388" s="710">
        <v>2.1453496805935082</v>
      </c>
      <c r="EA388" s="710">
        <v>0.23579063334102299</v>
      </c>
      <c r="EB388" s="710">
        <v>2.1722052276562804</v>
      </c>
      <c r="EC388" s="236"/>
      <c r="ED388" s="49"/>
      <c r="EE388" s="232"/>
      <c r="EF388" s="700">
        <v>50376</v>
      </c>
      <c r="EG388" s="712">
        <v>319623.66666666669</v>
      </c>
      <c r="EH388" s="44"/>
    </row>
    <row r="389" spans="1:138" ht="41.25" customHeight="1" x14ac:dyDescent="0.25">
      <c r="A389" s="871" t="s">
        <v>49</v>
      </c>
      <c r="B389" s="656" t="s">
        <v>50</v>
      </c>
      <c r="C389" s="656" t="s">
        <v>51</v>
      </c>
      <c r="D389" s="691" t="s">
        <v>1274</v>
      </c>
      <c r="E389" s="656" t="s">
        <v>71</v>
      </c>
      <c r="F389" s="656" t="s">
        <v>1275</v>
      </c>
      <c r="G389" s="901" t="s">
        <v>71</v>
      </c>
      <c r="H389" s="897" t="s">
        <v>55</v>
      </c>
      <c r="I389" s="17" t="s">
        <v>860</v>
      </c>
      <c r="J389" s="64">
        <v>4.16</v>
      </c>
      <c r="K389" s="665">
        <v>2.7740525734023138</v>
      </c>
      <c r="L389" s="665">
        <v>0.88257575574000002</v>
      </c>
      <c r="M389" s="64">
        <v>51</v>
      </c>
      <c r="N389" s="726">
        <v>3398108.9729999998</v>
      </c>
      <c r="O389" s="548" t="s">
        <v>874</v>
      </c>
      <c r="P389" s="909">
        <v>0.86463976300000001</v>
      </c>
      <c r="Q389" s="203" t="s">
        <v>57</v>
      </c>
      <c r="R389" s="205" t="s">
        <v>57</v>
      </c>
      <c r="S389" s="490">
        <v>0</v>
      </c>
      <c r="T389" s="18">
        <v>0</v>
      </c>
      <c r="U389" s="548">
        <v>0</v>
      </c>
      <c r="V389" s="18">
        <v>0</v>
      </c>
      <c r="W389" s="64">
        <v>0</v>
      </c>
      <c r="X389" s="18">
        <v>0</v>
      </c>
      <c r="Y389" s="18">
        <v>0</v>
      </c>
      <c r="Z389" s="18">
        <v>0</v>
      </c>
      <c r="AA389" s="18">
        <v>0</v>
      </c>
      <c r="AB389" s="18">
        <v>0</v>
      </c>
      <c r="AC389" s="18">
        <v>0</v>
      </c>
      <c r="AD389" s="18">
        <v>0</v>
      </c>
      <c r="AE389" s="18">
        <v>0</v>
      </c>
      <c r="AF389" s="18">
        <v>0</v>
      </c>
      <c r="AG389" s="64">
        <v>0</v>
      </c>
      <c r="AH389" s="18">
        <v>0</v>
      </c>
      <c r="AI389" s="64">
        <v>0</v>
      </c>
      <c r="AJ389" s="18">
        <v>0</v>
      </c>
      <c r="AK389" s="18">
        <v>9</v>
      </c>
      <c r="AL389" s="64">
        <v>8</v>
      </c>
      <c r="AM389" s="18">
        <v>0</v>
      </c>
      <c r="AN389" s="18" t="s">
        <v>58</v>
      </c>
      <c r="AO389" s="18">
        <v>0</v>
      </c>
      <c r="AP389" s="64">
        <v>0</v>
      </c>
      <c r="AQ389" s="64">
        <v>9</v>
      </c>
      <c r="AR389" s="11">
        <v>8</v>
      </c>
      <c r="AS389" s="17">
        <v>0</v>
      </c>
      <c r="AT389" s="490">
        <v>0</v>
      </c>
      <c r="AU389" s="64">
        <v>0</v>
      </c>
      <c r="AV389" s="18">
        <v>0</v>
      </c>
      <c r="AW389" s="64">
        <v>0</v>
      </c>
      <c r="AX389" s="18">
        <v>0</v>
      </c>
      <c r="AY389" s="17">
        <v>0</v>
      </c>
      <c r="AZ389" s="490">
        <v>0</v>
      </c>
      <c r="BA389" s="17">
        <v>0</v>
      </c>
      <c r="BB389" s="18">
        <v>0</v>
      </c>
      <c r="BC389" s="17">
        <v>0</v>
      </c>
      <c r="BD389" s="18">
        <v>0</v>
      </c>
      <c r="BE389" s="17">
        <v>0</v>
      </c>
      <c r="BF389" s="18">
        <v>0</v>
      </c>
      <c r="BG389" s="17">
        <v>0</v>
      </c>
      <c r="BH389" s="18">
        <v>0</v>
      </c>
      <c r="BI389" s="17">
        <v>0</v>
      </c>
      <c r="BJ389" s="18">
        <v>0</v>
      </c>
      <c r="BK389" s="17">
        <v>62.36</v>
      </c>
      <c r="BL389" s="17">
        <v>58.56</v>
      </c>
      <c r="BM389" s="17">
        <v>0</v>
      </c>
      <c r="BN389" s="17" t="s">
        <v>58</v>
      </c>
      <c r="BO389" s="18">
        <v>0</v>
      </c>
      <c r="BP389" s="18">
        <v>0</v>
      </c>
      <c r="BQ389" s="64">
        <v>62.36</v>
      </c>
      <c r="BR389" s="18">
        <v>58.56</v>
      </c>
      <c r="BS389" s="729">
        <v>7.2122521619445809E-2</v>
      </c>
      <c r="BT389" s="17">
        <v>0</v>
      </c>
      <c r="BU389" s="17">
        <v>0</v>
      </c>
      <c r="BV389" s="17">
        <v>0</v>
      </c>
      <c r="BW389" s="17">
        <v>0</v>
      </c>
      <c r="BX389" s="17">
        <v>0</v>
      </c>
      <c r="BY389" s="17">
        <v>0</v>
      </c>
      <c r="BZ389" s="17">
        <v>0</v>
      </c>
      <c r="CA389" s="17">
        <v>0</v>
      </c>
      <c r="CB389" s="17">
        <v>0</v>
      </c>
      <c r="CC389" s="17">
        <v>0</v>
      </c>
      <c r="CD389" s="17">
        <v>0</v>
      </c>
      <c r="CE389" s="17">
        <v>0</v>
      </c>
      <c r="CF389" s="17">
        <v>0</v>
      </c>
      <c r="CG389" s="17">
        <v>0</v>
      </c>
      <c r="CH389" s="17">
        <v>0</v>
      </c>
      <c r="CI389" s="17">
        <v>0</v>
      </c>
      <c r="CJ389" s="17">
        <v>0</v>
      </c>
      <c r="CK389" s="17">
        <v>0</v>
      </c>
      <c r="CL389" s="702">
        <v>73200.662400000001</v>
      </c>
      <c r="CM389" s="702">
        <v>68740.070400000011</v>
      </c>
      <c r="CN389" s="702">
        <v>0</v>
      </c>
      <c r="CO389" s="702">
        <v>0</v>
      </c>
      <c r="CP389" s="702">
        <v>0</v>
      </c>
      <c r="CQ389" s="702">
        <v>0</v>
      </c>
      <c r="CR389" s="704">
        <v>73200.662400000001</v>
      </c>
      <c r="CS389" s="703">
        <v>68740.070400000011</v>
      </c>
      <c r="CT389" s="23" t="s">
        <v>56</v>
      </c>
      <c r="CU389" s="23" t="s">
        <v>56</v>
      </c>
      <c r="CV389" s="23" t="s">
        <v>56</v>
      </c>
      <c r="CW389" s="23" t="s">
        <v>56</v>
      </c>
      <c r="CX389" s="23" t="s">
        <v>56</v>
      </c>
      <c r="CY389" s="23" t="s">
        <v>56</v>
      </c>
      <c r="CZ389" s="23" t="s">
        <v>56</v>
      </c>
      <c r="DA389" s="23" t="s">
        <v>56</v>
      </c>
      <c r="DB389" s="728">
        <v>3398108.9729999998</v>
      </c>
      <c r="DC389" s="10"/>
      <c r="DD389" s="692">
        <v>0.86463976300000001</v>
      </c>
      <c r="DE389" s="120"/>
      <c r="DF389" s="120"/>
      <c r="DG389" s="120"/>
      <c r="DH389" s="140"/>
      <c r="DI389" s="140"/>
      <c r="DJ389" s="140"/>
      <c r="DK389" s="140"/>
      <c r="DL389" s="548" t="s">
        <v>56</v>
      </c>
      <c r="DM389" s="548" t="s">
        <v>56</v>
      </c>
      <c r="DN389" s="203" t="s">
        <v>55</v>
      </c>
      <c r="DO389" s="700" t="s">
        <v>56</v>
      </c>
      <c r="DP389" s="713" t="s">
        <v>56</v>
      </c>
      <c r="DQ389" s="548" t="s">
        <v>56</v>
      </c>
      <c r="DR389" s="673" t="s">
        <v>56</v>
      </c>
      <c r="DS389" s="203" t="s">
        <v>56</v>
      </c>
      <c r="DT389" s="1160" t="s">
        <v>56</v>
      </c>
      <c r="DU389" s="711">
        <v>139.80769230769232</v>
      </c>
      <c r="DV389" s="711">
        <v>-102.30119880119867</v>
      </c>
      <c r="DW389" s="711">
        <v>140.65801282051299</v>
      </c>
      <c r="DX389" s="711">
        <v>-103.15151931401934</v>
      </c>
      <c r="DY389" s="710">
        <v>0.86538461538461542</v>
      </c>
      <c r="DZ389" s="710">
        <v>-0.70185647685647679</v>
      </c>
      <c r="EA389" s="710">
        <v>0.86538461538461497</v>
      </c>
      <c r="EB389" s="710">
        <v>-0.70185647685647634</v>
      </c>
      <c r="EC389" s="236"/>
      <c r="ED389" s="49"/>
      <c r="EE389" s="232"/>
      <c r="EF389" s="700">
        <v>6396</v>
      </c>
      <c r="EG389" s="712">
        <v>-6396</v>
      </c>
      <c r="EH389" s="44"/>
    </row>
    <row r="390" spans="1:138" ht="41.25" customHeight="1" x14ac:dyDescent="0.25">
      <c r="A390" s="871" t="s">
        <v>49</v>
      </c>
      <c r="B390" s="656" t="s">
        <v>50</v>
      </c>
      <c r="C390" s="656" t="s">
        <v>51</v>
      </c>
      <c r="D390" s="691" t="s">
        <v>1274</v>
      </c>
      <c r="E390" s="656" t="s">
        <v>71</v>
      </c>
      <c r="F390" s="656" t="s">
        <v>1276</v>
      </c>
      <c r="G390" s="901" t="s">
        <v>71</v>
      </c>
      <c r="H390" s="897" t="s">
        <v>55</v>
      </c>
      <c r="I390" s="17" t="s">
        <v>860</v>
      </c>
      <c r="J390" s="64">
        <v>4.16</v>
      </c>
      <c r="K390" s="665">
        <v>2.7740525734023138</v>
      </c>
      <c r="L390" s="665">
        <v>5.3810605948679999</v>
      </c>
      <c r="M390" s="64">
        <v>571</v>
      </c>
      <c r="N390" s="726">
        <v>8646205.1090000011</v>
      </c>
      <c r="O390" s="548" t="s">
        <v>874</v>
      </c>
      <c r="P390" s="909">
        <v>2.2000038239999999</v>
      </c>
      <c r="Q390" s="203" t="s">
        <v>57</v>
      </c>
      <c r="R390" s="205" t="s">
        <v>57</v>
      </c>
      <c r="S390" s="490">
        <v>0</v>
      </c>
      <c r="T390" s="18">
        <v>0</v>
      </c>
      <c r="U390" s="548">
        <v>0</v>
      </c>
      <c r="V390" s="18">
        <v>0</v>
      </c>
      <c r="W390" s="64">
        <v>0</v>
      </c>
      <c r="X390" s="18">
        <v>0</v>
      </c>
      <c r="Y390" s="18">
        <v>0</v>
      </c>
      <c r="Z390" s="18">
        <v>0</v>
      </c>
      <c r="AA390" s="18">
        <v>0</v>
      </c>
      <c r="AB390" s="18">
        <v>0</v>
      </c>
      <c r="AC390" s="18">
        <v>0</v>
      </c>
      <c r="AD390" s="18">
        <v>0</v>
      </c>
      <c r="AE390" s="18">
        <v>0</v>
      </c>
      <c r="AF390" s="18">
        <v>0</v>
      </c>
      <c r="AG390" s="64">
        <v>0</v>
      </c>
      <c r="AH390" s="18">
        <v>0</v>
      </c>
      <c r="AI390" s="64">
        <v>0</v>
      </c>
      <c r="AJ390" s="18">
        <v>0</v>
      </c>
      <c r="AK390" s="18">
        <v>42</v>
      </c>
      <c r="AL390" s="64">
        <v>41</v>
      </c>
      <c r="AM390" s="18">
        <v>1</v>
      </c>
      <c r="AN390" s="18">
        <v>1</v>
      </c>
      <c r="AO390" s="18">
        <v>0</v>
      </c>
      <c r="AP390" s="64">
        <v>0</v>
      </c>
      <c r="AQ390" s="64">
        <v>43</v>
      </c>
      <c r="AR390" s="11">
        <v>42</v>
      </c>
      <c r="AS390" s="17">
        <v>0</v>
      </c>
      <c r="AT390" s="490">
        <v>0</v>
      </c>
      <c r="AU390" s="64">
        <v>0</v>
      </c>
      <c r="AV390" s="18">
        <v>0</v>
      </c>
      <c r="AW390" s="64">
        <v>0</v>
      </c>
      <c r="AX390" s="18">
        <v>0</v>
      </c>
      <c r="AY390" s="17">
        <v>0</v>
      </c>
      <c r="AZ390" s="490">
        <v>0</v>
      </c>
      <c r="BA390" s="17">
        <v>0</v>
      </c>
      <c r="BB390" s="18">
        <v>0</v>
      </c>
      <c r="BC390" s="17">
        <v>0</v>
      </c>
      <c r="BD390" s="18">
        <v>0</v>
      </c>
      <c r="BE390" s="17">
        <v>0</v>
      </c>
      <c r="BF390" s="18">
        <v>0</v>
      </c>
      <c r="BG390" s="17">
        <v>0</v>
      </c>
      <c r="BH390" s="18">
        <v>0</v>
      </c>
      <c r="BI390" s="17">
        <v>0</v>
      </c>
      <c r="BJ390" s="18">
        <v>0</v>
      </c>
      <c r="BK390" s="17">
        <v>276.17999999999995</v>
      </c>
      <c r="BL390" s="17">
        <v>268.58</v>
      </c>
      <c r="BM390" s="17">
        <v>7.68</v>
      </c>
      <c r="BN390" s="17">
        <v>7.68</v>
      </c>
      <c r="BO390" s="18">
        <v>0</v>
      </c>
      <c r="BP390" s="18">
        <v>0</v>
      </c>
      <c r="BQ390" s="64">
        <v>283.85999999999996</v>
      </c>
      <c r="BR390" s="18">
        <v>276.26</v>
      </c>
      <c r="BS390" s="729">
        <v>0.12902704845480303</v>
      </c>
      <c r="BT390" s="17">
        <v>0</v>
      </c>
      <c r="BU390" s="17">
        <v>0</v>
      </c>
      <c r="BV390" s="17">
        <v>0</v>
      </c>
      <c r="BW390" s="17">
        <v>0</v>
      </c>
      <c r="BX390" s="17">
        <v>0</v>
      </c>
      <c r="BY390" s="17">
        <v>0</v>
      </c>
      <c r="BZ390" s="17">
        <v>0</v>
      </c>
      <c r="CA390" s="17">
        <v>0</v>
      </c>
      <c r="CB390" s="17">
        <v>0</v>
      </c>
      <c r="CC390" s="17">
        <v>0</v>
      </c>
      <c r="CD390" s="17">
        <v>0</v>
      </c>
      <c r="CE390" s="17">
        <v>0</v>
      </c>
      <c r="CF390" s="17">
        <v>0</v>
      </c>
      <c r="CG390" s="17">
        <v>0</v>
      </c>
      <c r="CH390" s="17">
        <v>0</v>
      </c>
      <c r="CI390" s="17">
        <v>0</v>
      </c>
      <c r="CJ390" s="17">
        <v>0</v>
      </c>
      <c r="CK390" s="17">
        <v>0</v>
      </c>
      <c r="CL390" s="702">
        <v>324191.1312</v>
      </c>
      <c r="CM390" s="702">
        <v>315269.9472</v>
      </c>
      <c r="CN390" s="702">
        <v>9015.0912000000008</v>
      </c>
      <c r="CO390" s="702">
        <v>9015.0912000000008</v>
      </c>
      <c r="CP390" s="702">
        <v>0</v>
      </c>
      <c r="CQ390" s="702">
        <v>0</v>
      </c>
      <c r="CR390" s="704">
        <v>333206.22240000003</v>
      </c>
      <c r="CS390" s="703">
        <v>324285.03840000002</v>
      </c>
      <c r="CT390" s="23" t="s">
        <v>56</v>
      </c>
      <c r="CU390" s="23" t="s">
        <v>56</v>
      </c>
      <c r="CV390" s="23" t="s">
        <v>56</v>
      </c>
      <c r="CW390" s="23" t="s">
        <v>56</v>
      </c>
      <c r="CX390" s="23" t="s">
        <v>56</v>
      </c>
      <c r="CY390" s="23" t="s">
        <v>56</v>
      </c>
      <c r="CZ390" s="23" t="s">
        <v>56</v>
      </c>
      <c r="DA390" s="23" t="s">
        <v>56</v>
      </c>
      <c r="DB390" s="728">
        <v>8646205.1090000011</v>
      </c>
      <c r="DC390" s="10"/>
      <c r="DD390" s="692">
        <v>2.2000038239999999</v>
      </c>
      <c r="DE390" s="120"/>
      <c r="DF390" s="120"/>
      <c r="DG390" s="120"/>
      <c r="DH390" s="140"/>
      <c r="DI390" s="140"/>
      <c r="DJ390" s="140"/>
      <c r="DK390" s="140"/>
      <c r="DL390" s="548" t="s">
        <v>56</v>
      </c>
      <c r="DM390" s="548" t="s">
        <v>56</v>
      </c>
      <c r="DN390" s="203" t="s">
        <v>55</v>
      </c>
      <c r="DO390" s="700" t="s">
        <v>56</v>
      </c>
      <c r="DP390" s="713" t="s">
        <v>56</v>
      </c>
      <c r="DQ390" s="548" t="s">
        <v>56</v>
      </c>
      <c r="DR390" s="673" t="s">
        <v>56</v>
      </c>
      <c r="DS390" s="203" t="s">
        <v>56</v>
      </c>
      <c r="DT390" s="1160" t="s">
        <v>56</v>
      </c>
      <c r="DU390" s="711">
        <v>5.9298712827341324</v>
      </c>
      <c r="DV390" s="711">
        <v>43.927816939264972</v>
      </c>
      <c r="DW390" s="711">
        <v>5.9765461958689698</v>
      </c>
      <c r="DX390" s="711">
        <v>22.497058981147422</v>
      </c>
      <c r="DY390" s="710">
        <v>4.9711495783399909E-2</v>
      </c>
      <c r="DZ390" s="710">
        <v>0.3056130970987081</v>
      </c>
      <c r="EA390" s="710">
        <v>4.97272715820768E-2</v>
      </c>
      <c r="EB390" s="710">
        <v>0.29521669846266091</v>
      </c>
      <c r="EC390" s="236"/>
      <c r="ED390" s="49"/>
      <c r="EE390" s="232"/>
      <c r="EF390" s="700">
        <v>0</v>
      </c>
      <c r="EG390" s="712">
        <v>13323.333333333334</v>
      </c>
      <c r="EH390" s="44"/>
    </row>
    <row r="391" spans="1:138" ht="41.25" customHeight="1" x14ac:dyDescent="0.25">
      <c r="A391" s="871" t="s">
        <v>49</v>
      </c>
      <c r="B391" s="656" t="s">
        <v>50</v>
      </c>
      <c r="C391" s="656" t="s">
        <v>51</v>
      </c>
      <c r="D391" s="691" t="s">
        <v>1277</v>
      </c>
      <c r="E391" s="656" t="s">
        <v>372</v>
      </c>
      <c r="F391" s="656" t="s">
        <v>1278</v>
      </c>
      <c r="G391" s="901" t="s">
        <v>1166</v>
      </c>
      <c r="H391" s="897" t="s">
        <v>55</v>
      </c>
      <c r="I391" s="17" t="s">
        <v>860</v>
      </c>
      <c r="J391" s="64">
        <v>4.16</v>
      </c>
      <c r="K391" s="665">
        <v>2.7740525734023138</v>
      </c>
      <c r="L391" s="665">
        <v>3.4469696898</v>
      </c>
      <c r="M391" s="64">
        <v>407</v>
      </c>
      <c r="N391" s="726">
        <v>4068385.9670000002</v>
      </c>
      <c r="O391" s="548" t="s">
        <v>874</v>
      </c>
      <c r="P391" s="909">
        <v>1.035189956</v>
      </c>
      <c r="Q391" s="203" t="s">
        <v>57</v>
      </c>
      <c r="R391" s="205" t="s">
        <v>57</v>
      </c>
      <c r="S391" s="490">
        <v>0</v>
      </c>
      <c r="T391" s="18">
        <v>0</v>
      </c>
      <c r="U391" s="548">
        <v>0</v>
      </c>
      <c r="V391" s="18">
        <v>0</v>
      </c>
      <c r="W391" s="64">
        <v>0</v>
      </c>
      <c r="X391" s="18">
        <v>0</v>
      </c>
      <c r="Y391" s="18">
        <v>0</v>
      </c>
      <c r="Z391" s="18">
        <v>0</v>
      </c>
      <c r="AA391" s="18">
        <v>0</v>
      </c>
      <c r="AB391" s="18">
        <v>0</v>
      </c>
      <c r="AC391" s="18">
        <v>0</v>
      </c>
      <c r="AD391" s="18">
        <v>0</v>
      </c>
      <c r="AE391" s="18">
        <v>0</v>
      </c>
      <c r="AF391" s="18">
        <v>0</v>
      </c>
      <c r="AG391" s="64">
        <v>0</v>
      </c>
      <c r="AH391" s="18">
        <v>0</v>
      </c>
      <c r="AI391" s="64">
        <v>0</v>
      </c>
      <c r="AJ391" s="18">
        <v>0</v>
      </c>
      <c r="AK391" s="18">
        <v>23</v>
      </c>
      <c r="AL391" s="64">
        <v>23</v>
      </c>
      <c r="AM391" s="18">
        <v>4</v>
      </c>
      <c r="AN391" s="18">
        <v>4</v>
      </c>
      <c r="AO391" s="18">
        <v>0</v>
      </c>
      <c r="AP391" s="64">
        <v>0</v>
      </c>
      <c r="AQ391" s="64">
        <v>27</v>
      </c>
      <c r="AR391" s="11">
        <v>27</v>
      </c>
      <c r="AS391" s="17">
        <v>0</v>
      </c>
      <c r="AT391" s="490">
        <v>0</v>
      </c>
      <c r="AU391" s="64">
        <v>0</v>
      </c>
      <c r="AV391" s="18">
        <v>0</v>
      </c>
      <c r="AW391" s="64">
        <v>0</v>
      </c>
      <c r="AX391" s="18">
        <v>0</v>
      </c>
      <c r="AY391" s="17">
        <v>0</v>
      </c>
      <c r="AZ391" s="490">
        <v>0</v>
      </c>
      <c r="BA391" s="17">
        <v>0</v>
      </c>
      <c r="BB391" s="18">
        <v>0</v>
      </c>
      <c r="BC391" s="17">
        <v>0</v>
      </c>
      <c r="BD391" s="18">
        <v>0</v>
      </c>
      <c r="BE391" s="17">
        <v>0</v>
      </c>
      <c r="BF391" s="18">
        <v>0</v>
      </c>
      <c r="BG391" s="17">
        <v>0</v>
      </c>
      <c r="BH391" s="18">
        <v>0</v>
      </c>
      <c r="BI391" s="17">
        <v>0</v>
      </c>
      <c r="BJ391" s="18">
        <v>0</v>
      </c>
      <c r="BK391" s="17">
        <v>225.28</v>
      </c>
      <c r="BL391" s="17">
        <v>225.28</v>
      </c>
      <c r="BM391" s="17">
        <v>44.040000000000006</v>
      </c>
      <c r="BN391" s="17">
        <v>44.040000000000006</v>
      </c>
      <c r="BO391" s="18">
        <v>0</v>
      </c>
      <c r="BP391" s="18">
        <v>0</v>
      </c>
      <c r="BQ391" s="64">
        <v>269.32</v>
      </c>
      <c r="BR391" s="18">
        <v>269.32</v>
      </c>
      <c r="BS391" s="729">
        <v>0.26016481172272887</v>
      </c>
      <c r="BT391" s="17">
        <v>0</v>
      </c>
      <c r="BU391" s="17">
        <v>0</v>
      </c>
      <c r="BV391" s="17">
        <v>0</v>
      </c>
      <c r="BW391" s="17">
        <v>0</v>
      </c>
      <c r="BX391" s="17">
        <v>0</v>
      </c>
      <c r="BY391" s="17">
        <v>0</v>
      </c>
      <c r="BZ391" s="17">
        <v>0</v>
      </c>
      <c r="CA391" s="17">
        <v>0</v>
      </c>
      <c r="CB391" s="17">
        <v>0</v>
      </c>
      <c r="CC391" s="17">
        <v>0</v>
      </c>
      <c r="CD391" s="17">
        <v>0</v>
      </c>
      <c r="CE391" s="17">
        <v>0</v>
      </c>
      <c r="CF391" s="17">
        <v>0</v>
      </c>
      <c r="CG391" s="17">
        <v>0</v>
      </c>
      <c r="CH391" s="17">
        <v>0</v>
      </c>
      <c r="CI391" s="17">
        <v>0</v>
      </c>
      <c r="CJ391" s="17">
        <v>0</v>
      </c>
      <c r="CK391" s="17">
        <v>0</v>
      </c>
      <c r="CL391" s="702">
        <v>264442.6752</v>
      </c>
      <c r="CM391" s="702">
        <v>264442.6752</v>
      </c>
      <c r="CN391" s="702">
        <v>51695.913600000014</v>
      </c>
      <c r="CO391" s="702">
        <v>51695.913600000014</v>
      </c>
      <c r="CP391" s="702">
        <v>0</v>
      </c>
      <c r="CQ391" s="702">
        <v>0</v>
      </c>
      <c r="CR391" s="704">
        <v>316138.58880000003</v>
      </c>
      <c r="CS391" s="703">
        <v>316138.58880000003</v>
      </c>
      <c r="CT391" s="23" t="s">
        <v>56</v>
      </c>
      <c r="CU391" s="23" t="s">
        <v>56</v>
      </c>
      <c r="CV391" s="23" t="s">
        <v>56</v>
      </c>
      <c r="CW391" s="23" t="s">
        <v>56</v>
      </c>
      <c r="CX391" s="23" t="s">
        <v>56</v>
      </c>
      <c r="CY391" s="23" t="s">
        <v>56</v>
      </c>
      <c r="CZ391" s="23" t="s">
        <v>56</v>
      </c>
      <c r="DA391" s="23" t="s">
        <v>56</v>
      </c>
      <c r="DB391" s="728">
        <v>4068385.9670000002</v>
      </c>
      <c r="DC391" s="10"/>
      <c r="DD391" s="692">
        <v>1.035189956</v>
      </c>
      <c r="DE391" s="120"/>
      <c r="DF391" s="120"/>
      <c r="DG391" s="120"/>
      <c r="DH391" s="140"/>
      <c r="DI391" s="140"/>
      <c r="DJ391" s="140"/>
      <c r="DK391" s="140"/>
      <c r="DL391" s="548" t="s">
        <v>56</v>
      </c>
      <c r="DM391" s="548" t="s">
        <v>56</v>
      </c>
      <c r="DN391" s="203" t="s">
        <v>55</v>
      </c>
      <c r="DO391" s="700" t="s">
        <v>56</v>
      </c>
      <c r="DP391" s="713" t="s">
        <v>56</v>
      </c>
      <c r="DQ391" s="548" t="s">
        <v>56</v>
      </c>
      <c r="DR391" s="673" t="s">
        <v>56</v>
      </c>
      <c r="DS391" s="203" t="s">
        <v>56</v>
      </c>
      <c r="DT391" s="1160" t="s">
        <v>56</v>
      </c>
      <c r="DU391" s="711">
        <v>36.28553996339231</v>
      </c>
      <c r="DV391" s="711">
        <v>379.34554424074611</v>
      </c>
      <c r="DW391" s="711">
        <v>36.271416335331203</v>
      </c>
      <c r="DX391" s="711">
        <v>-32.467889886968472</v>
      </c>
      <c r="DY391" s="710">
        <v>0.16595485051860892</v>
      </c>
      <c r="DZ391" s="710">
        <v>0.17997294125301161</v>
      </c>
      <c r="EA391" s="710">
        <v>0.16549166221589201</v>
      </c>
      <c r="EB391" s="710">
        <v>-0.15289720377760485</v>
      </c>
      <c r="EC391" s="236"/>
      <c r="ED391" s="49"/>
      <c r="EE391" s="232"/>
      <c r="EF391" s="700">
        <v>0</v>
      </c>
      <c r="EG391" s="712">
        <v>0</v>
      </c>
      <c r="EH391" s="44"/>
    </row>
    <row r="392" spans="1:138" ht="41.25" customHeight="1" x14ac:dyDescent="0.25">
      <c r="A392" s="871" t="s">
        <v>49</v>
      </c>
      <c r="B392" s="656" t="s">
        <v>50</v>
      </c>
      <c r="C392" s="656" t="s">
        <v>51</v>
      </c>
      <c r="D392" s="691" t="s">
        <v>1277</v>
      </c>
      <c r="E392" s="656" t="s">
        <v>372</v>
      </c>
      <c r="F392" s="656" t="s">
        <v>1279</v>
      </c>
      <c r="G392" s="901" t="s">
        <v>1166</v>
      </c>
      <c r="H392" s="897" t="s">
        <v>55</v>
      </c>
      <c r="I392" s="17" t="s">
        <v>860</v>
      </c>
      <c r="J392" s="64">
        <v>4.16</v>
      </c>
      <c r="K392" s="665">
        <v>2.9397751946705037</v>
      </c>
      <c r="L392" s="665">
        <v>6.8070075615990007</v>
      </c>
      <c r="M392" s="64">
        <v>594</v>
      </c>
      <c r="N392" s="726">
        <v>4068385.9670000002</v>
      </c>
      <c r="O392" s="548" t="s">
        <v>874</v>
      </c>
      <c r="P392" s="909">
        <v>1.035189956</v>
      </c>
      <c r="Q392" s="203" t="s">
        <v>57</v>
      </c>
      <c r="R392" s="205" t="s">
        <v>57</v>
      </c>
      <c r="S392" s="490">
        <v>0</v>
      </c>
      <c r="T392" s="18">
        <v>0</v>
      </c>
      <c r="U392" s="548">
        <v>0</v>
      </c>
      <c r="V392" s="18">
        <v>0</v>
      </c>
      <c r="W392" s="64">
        <v>0</v>
      </c>
      <c r="X392" s="18">
        <v>0</v>
      </c>
      <c r="Y392" s="18">
        <v>0</v>
      </c>
      <c r="Z392" s="18">
        <v>0</v>
      </c>
      <c r="AA392" s="18">
        <v>0</v>
      </c>
      <c r="AB392" s="18">
        <v>0</v>
      </c>
      <c r="AC392" s="18">
        <v>0</v>
      </c>
      <c r="AD392" s="18">
        <v>0</v>
      </c>
      <c r="AE392" s="18">
        <v>0</v>
      </c>
      <c r="AF392" s="18">
        <v>0</v>
      </c>
      <c r="AG392" s="64">
        <v>0</v>
      </c>
      <c r="AH392" s="18">
        <v>0</v>
      </c>
      <c r="AI392" s="64">
        <v>0</v>
      </c>
      <c r="AJ392" s="18">
        <v>0</v>
      </c>
      <c r="AK392" s="18">
        <v>55</v>
      </c>
      <c r="AL392" s="64">
        <v>55</v>
      </c>
      <c r="AM392" s="18">
        <v>2</v>
      </c>
      <c r="AN392" s="18">
        <v>2</v>
      </c>
      <c r="AO392" s="18">
        <v>0</v>
      </c>
      <c r="AP392" s="64">
        <v>0</v>
      </c>
      <c r="AQ392" s="64">
        <v>57</v>
      </c>
      <c r="AR392" s="11">
        <v>57</v>
      </c>
      <c r="AS392" s="17">
        <v>0</v>
      </c>
      <c r="AT392" s="490">
        <v>0</v>
      </c>
      <c r="AU392" s="64">
        <v>0</v>
      </c>
      <c r="AV392" s="18">
        <v>0</v>
      </c>
      <c r="AW392" s="64">
        <v>0</v>
      </c>
      <c r="AX392" s="18">
        <v>0</v>
      </c>
      <c r="AY392" s="17">
        <v>0</v>
      </c>
      <c r="AZ392" s="490">
        <v>0</v>
      </c>
      <c r="BA392" s="17">
        <v>0</v>
      </c>
      <c r="BB392" s="18">
        <v>0</v>
      </c>
      <c r="BC392" s="17">
        <v>0</v>
      </c>
      <c r="BD392" s="18">
        <v>0</v>
      </c>
      <c r="BE392" s="17">
        <v>0</v>
      </c>
      <c r="BF392" s="18">
        <v>0</v>
      </c>
      <c r="BG392" s="17">
        <v>0</v>
      </c>
      <c r="BH392" s="18">
        <v>0</v>
      </c>
      <c r="BI392" s="17">
        <v>0</v>
      </c>
      <c r="BJ392" s="18">
        <v>0</v>
      </c>
      <c r="BK392" s="17">
        <v>413.18000000000023</v>
      </c>
      <c r="BL392" s="17">
        <v>413.18</v>
      </c>
      <c r="BM392" s="17">
        <v>18.600000000000001</v>
      </c>
      <c r="BN392" s="17">
        <v>18.600000000000001</v>
      </c>
      <c r="BO392" s="18">
        <v>0</v>
      </c>
      <c r="BP392" s="18">
        <v>0</v>
      </c>
      <c r="BQ392" s="64">
        <v>431.78000000000026</v>
      </c>
      <c r="BR392" s="18">
        <v>431.78000000000003</v>
      </c>
      <c r="BS392" s="729">
        <v>0.41710219220867351</v>
      </c>
      <c r="BT392" s="17">
        <v>0</v>
      </c>
      <c r="BU392" s="17">
        <v>0</v>
      </c>
      <c r="BV392" s="17">
        <v>0</v>
      </c>
      <c r="BW392" s="17">
        <v>0</v>
      </c>
      <c r="BX392" s="17">
        <v>0</v>
      </c>
      <c r="BY392" s="17">
        <v>0</v>
      </c>
      <c r="BZ392" s="17">
        <v>0</v>
      </c>
      <c r="CA392" s="17">
        <v>0</v>
      </c>
      <c r="CB392" s="17">
        <v>0</v>
      </c>
      <c r="CC392" s="17">
        <v>0</v>
      </c>
      <c r="CD392" s="17">
        <v>0</v>
      </c>
      <c r="CE392" s="17">
        <v>0</v>
      </c>
      <c r="CF392" s="17">
        <v>0</v>
      </c>
      <c r="CG392" s="17">
        <v>0</v>
      </c>
      <c r="CH392" s="17">
        <v>0</v>
      </c>
      <c r="CI392" s="17">
        <v>0</v>
      </c>
      <c r="CJ392" s="17">
        <v>0</v>
      </c>
      <c r="CK392" s="17">
        <v>0</v>
      </c>
      <c r="CL392" s="702">
        <v>485007.21120000031</v>
      </c>
      <c r="CM392" s="702">
        <v>485007.21120000002</v>
      </c>
      <c r="CN392" s="702">
        <v>21833.424000000003</v>
      </c>
      <c r="CO392" s="702">
        <v>21833.424000000003</v>
      </c>
      <c r="CP392" s="702">
        <v>0</v>
      </c>
      <c r="CQ392" s="702">
        <v>0</v>
      </c>
      <c r="CR392" s="704">
        <v>506840.63520000031</v>
      </c>
      <c r="CS392" s="703">
        <v>506840.63520000002</v>
      </c>
      <c r="CT392" s="23" t="s">
        <v>56</v>
      </c>
      <c r="CU392" s="23" t="s">
        <v>56</v>
      </c>
      <c r="CV392" s="23" t="s">
        <v>56</v>
      </c>
      <c r="CW392" s="23" t="s">
        <v>56</v>
      </c>
      <c r="CX392" s="23" t="s">
        <v>56</v>
      </c>
      <c r="CY392" s="23" t="s">
        <v>56</v>
      </c>
      <c r="CZ392" s="23" t="s">
        <v>56</v>
      </c>
      <c r="DA392" s="23" t="s">
        <v>56</v>
      </c>
      <c r="DB392" s="728">
        <v>4068385.9670000002</v>
      </c>
      <c r="DC392" s="10"/>
      <c r="DD392" s="692">
        <v>1.035189956</v>
      </c>
      <c r="DE392" s="120"/>
      <c r="DF392" s="120"/>
      <c r="DG392" s="120"/>
      <c r="DH392" s="140"/>
      <c r="DI392" s="140"/>
      <c r="DJ392" s="140"/>
      <c r="DK392" s="140"/>
      <c r="DL392" s="548" t="s">
        <v>56</v>
      </c>
      <c r="DM392" s="548" t="s">
        <v>56</v>
      </c>
      <c r="DN392" s="203" t="s">
        <v>55</v>
      </c>
      <c r="DO392" s="700" t="s">
        <v>56</v>
      </c>
      <c r="DP392" s="713" t="s">
        <v>56</v>
      </c>
      <c r="DQ392" s="548" t="s">
        <v>56</v>
      </c>
      <c r="DR392" s="673" t="s">
        <v>56</v>
      </c>
      <c r="DS392" s="203" t="s">
        <v>56</v>
      </c>
      <c r="DT392" s="1160" t="s">
        <v>56</v>
      </c>
      <c r="DU392" s="711">
        <v>38.735940306756966</v>
      </c>
      <c r="DV392" s="711">
        <v>316.64669823556449</v>
      </c>
      <c r="DW392" s="711">
        <v>39.262380642312202</v>
      </c>
      <c r="DX392" s="711">
        <v>-22.15610322130917</v>
      </c>
      <c r="DY392" s="710">
        <v>9.6172447146607762E-2</v>
      </c>
      <c r="DZ392" s="710">
        <v>0.26888428335557207</v>
      </c>
      <c r="EA392" s="710">
        <v>9.7059145479657605E-2</v>
      </c>
      <c r="EB392" s="710">
        <v>-6.6272894490001441E-2</v>
      </c>
      <c r="EC392" s="236"/>
      <c r="ED392" s="49"/>
      <c r="EE392" s="232"/>
      <c r="EF392" s="700">
        <v>0</v>
      </c>
      <c r="EG392" s="712">
        <v>0</v>
      </c>
      <c r="EH392" s="44"/>
    </row>
    <row r="393" spans="1:138" ht="41.25" customHeight="1" x14ac:dyDescent="0.25">
      <c r="A393" s="871" t="s">
        <v>49</v>
      </c>
      <c r="B393" s="656" t="s">
        <v>50</v>
      </c>
      <c r="C393" s="656" t="s">
        <v>51</v>
      </c>
      <c r="D393" s="691" t="s">
        <v>1280</v>
      </c>
      <c r="E393" s="656" t="s">
        <v>367</v>
      </c>
      <c r="F393" s="656" t="s">
        <v>1281</v>
      </c>
      <c r="G393" s="901" t="s">
        <v>367</v>
      </c>
      <c r="H393" s="897" t="s">
        <v>55</v>
      </c>
      <c r="I393" s="17" t="s">
        <v>889</v>
      </c>
      <c r="J393" s="64">
        <v>13.2</v>
      </c>
      <c r="K393" s="665">
        <v>10.928547775436588</v>
      </c>
      <c r="L393" s="665">
        <v>0.62310605930999996</v>
      </c>
      <c r="M393" s="64">
        <v>0</v>
      </c>
      <c r="N393" s="726">
        <v>7047999.8339999998</v>
      </c>
      <c r="O393" s="548" t="s">
        <v>863</v>
      </c>
      <c r="P393" s="909">
        <v>1.9357399829999999</v>
      </c>
      <c r="Q393" s="203" t="s">
        <v>57</v>
      </c>
      <c r="R393" s="205" t="s">
        <v>57</v>
      </c>
      <c r="S393" s="490">
        <v>0</v>
      </c>
      <c r="T393" s="18">
        <v>0</v>
      </c>
      <c r="U393" s="548" t="s">
        <v>58</v>
      </c>
      <c r="V393" s="18" t="s">
        <v>58</v>
      </c>
      <c r="W393" s="64" t="s">
        <v>58</v>
      </c>
      <c r="X393" s="18" t="s">
        <v>58</v>
      </c>
      <c r="Y393" s="18" t="s">
        <v>58</v>
      </c>
      <c r="Z393" s="18" t="s">
        <v>58</v>
      </c>
      <c r="AA393" s="18" t="s">
        <v>58</v>
      </c>
      <c r="AB393" s="18" t="s">
        <v>58</v>
      </c>
      <c r="AC393" s="18" t="s">
        <v>58</v>
      </c>
      <c r="AD393" s="18" t="s">
        <v>58</v>
      </c>
      <c r="AE393" s="18" t="s">
        <v>58</v>
      </c>
      <c r="AF393" s="18" t="s">
        <v>58</v>
      </c>
      <c r="AG393" s="64" t="s">
        <v>58</v>
      </c>
      <c r="AH393" s="18" t="s">
        <v>58</v>
      </c>
      <c r="AI393" s="64" t="s">
        <v>58</v>
      </c>
      <c r="AJ393" s="18" t="s">
        <v>58</v>
      </c>
      <c r="AK393" s="18" t="s">
        <v>58</v>
      </c>
      <c r="AL393" s="64" t="s">
        <v>58</v>
      </c>
      <c r="AM393" s="18" t="s">
        <v>58</v>
      </c>
      <c r="AN393" s="18" t="s">
        <v>58</v>
      </c>
      <c r="AO393" s="18" t="s">
        <v>58</v>
      </c>
      <c r="AP393" s="64" t="s">
        <v>58</v>
      </c>
      <c r="AQ393" s="64">
        <v>0</v>
      </c>
      <c r="AR393" s="11">
        <v>0</v>
      </c>
      <c r="AS393" s="17" t="s">
        <v>58</v>
      </c>
      <c r="AT393" s="490" t="s">
        <v>58</v>
      </c>
      <c r="AU393" s="64" t="s">
        <v>58</v>
      </c>
      <c r="AV393" s="18" t="s">
        <v>58</v>
      </c>
      <c r="AW393" s="64" t="s">
        <v>58</v>
      </c>
      <c r="AX393" s="18" t="s">
        <v>58</v>
      </c>
      <c r="AY393" s="17" t="s">
        <v>58</v>
      </c>
      <c r="AZ393" s="490" t="s">
        <v>58</v>
      </c>
      <c r="BA393" s="17" t="s">
        <v>58</v>
      </c>
      <c r="BB393" s="18" t="s">
        <v>58</v>
      </c>
      <c r="BC393" s="17" t="s">
        <v>58</v>
      </c>
      <c r="BD393" s="18" t="s">
        <v>58</v>
      </c>
      <c r="BE393" s="17" t="s">
        <v>58</v>
      </c>
      <c r="BF393" s="18" t="s">
        <v>58</v>
      </c>
      <c r="BG393" s="17" t="s">
        <v>58</v>
      </c>
      <c r="BH393" s="18" t="s">
        <v>58</v>
      </c>
      <c r="BI393" s="17" t="s">
        <v>58</v>
      </c>
      <c r="BJ393" s="18" t="s">
        <v>58</v>
      </c>
      <c r="BK393" s="17" t="s">
        <v>58</v>
      </c>
      <c r="BL393" s="17" t="s">
        <v>58</v>
      </c>
      <c r="BM393" s="17" t="s">
        <v>58</v>
      </c>
      <c r="BN393" s="17" t="s">
        <v>58</v>
      </c>
      <c r="BO393" s="18" t="s">
        <v>58</v>
      </c>
      <c r="BP393" s="18" t="s">
        <v>58</v>
      </c>
      <c r="BQ393" s="64">
        <v>0</v>
      </c>
      <c r="BR393" s="18">
        <v>0</v>
      </c>
      <c r="BS393" s="729">
        <v>0</v>
      </c>
      <c r="BT393" s="17">
        <v>0</v>
      </c>
      <c r="BU393" s="17">
        <v>0</v>
      </c>
      <c r="BV393" s="17">
        <v>0</v>
      </c>
      <c r="BW393" s="17">
        <v>0</v>
      </c>
      <c r="BX393" s="17">
        <v>0</v>
      </c>
      <c r="BY393" s="17">
        <v>0</v>
      </c>
      <c r="BZ393" s="17">
        <v>0</v>
      </c>
      <c r="CA393" s="17">
        <v>0</v>
      </c>
      <c r="CB393" s="17">
        <v>0</v>
      </c>
      <c r="CC393" s="17">
        <v>0</v>
      </c>
      <c r="CD393" s="17">
        <v>0</v>
      </c>
      <c r="CE393" s="17">
        <v>0</v>
      </c>
      <c r="CF393" s="17">
        <v>0</v>
      </c>
      <c r="CG393" s="17">
        <v>0</v>
      </c>
      <c r="CH393" s="17">
        <v>0</v>
      </c>
      <c r="CI393" s="17">
        <v>0</v>
      </c>
      <c r="CJ393" s="17">
        <v>0</v>
      </c>
      <c r="CK393" s="17">
        <v>0</v>
      </c>
      <c r="CL393" s="702">
        <v>0</v>
      </c>
      <c r="CM393" s="702">
        <v>0</v>
      </c>
      <c r="CN393" s="702">
        <v>0</v>
      </c>
      <c r="CO393" s="702">
        <v>0</v>
      </c>
      <c r="CP393" s="702">
        <v>0</v>
      </c>
      <c r="CQ393" s="702">
        <v>0</v>
      </c>
      <c r="CR393" s="704">
        <v>0</v>
      </c>
      <c r="CS393" s="703">
        <v>0</v>
      </c>
      <c r="CT393" s="23" t="s">
        <v>56</v>
      </c>
      <c r="CU393" s="23" t="s">
        <v>56</v>
      </c>
      <c r="CV393" s="23" t="s">
        <v>56</v>
      </c>
      <c r="CW393" s="23" t="s">
        <v>56</v>
      </c>
      <c r="CX393" s="23" t="s">
        <v>56</v>
      </c>
      <c r="CY393" s="23" t="s">
        <v>56</v>
      </c>
      <c r="CZ393" s="23" t="s">
        <v>56</v>
      </c>
      <c r="DA393" s="23" t="s">
        <v>56</v>
      </c>
      <c r="DB393" s="728">
        <v>7047999.8339999998</v>
      </c>
      <c r="DC393" s="10"/>
      <c r="DD393" s="692">
        <v>1.9357399829999999</v>
      </c>
      <c r="DE393" s="120"/>
      <c r="DF393" s="120"/>
      <c r="DG393" s="120"/>
      <c r="DH393" s="140"/>
      <c r="DI393" s="140"/>
      <c r="DJ393" s="140"/>
      <c r="DK393" s="140"/>
      <c r="DL393" s="548" t="s">
        <v>56</v>
      </c>
      <c r="DM393" s="548" t="s">
        <v>56</v>
      </c>
      <c r="DN393" s="203" t="s">
        <v>55</v>
      </c>
      <c r="DO393" s="700" t="s">
        <v>56</v>
      </c>
      <c r="DP393" s="713" t="s">
        <v>56</v>
      </c>
      <c r="DQ393" s="548" t="s">
        <v>56</v>
      </c>
      <c r="DR393" s="673" t="s">
        <v>56</v>
      </c>
      <c r="DS393" s="203" t="s">
        <v>56</v>
      </c>
      <c r="DT393" s="1160" t="s">
        <v>56</v>
      </c>
      <c r="DU393" s="711">
        <v>0</v>
      </c>
      <c r="DV393" s="711" t="s">
        <v>56</v>
      </c>
      <c r="DW393" s="711">
        <v>0</v>
      </c>
      <c r="DX393" s="711">
        <v>0</v>
      </c>
      <c r="DY393" s="710">
        <v>0</v>
      </c>
      <c r="DZ393" s="710" t="s">
        <v>56</v>
      </c>
      <c r="EA393" s="710">
        <v>0</v>
      </c>
      <c r="EB393" s="710">
        <v>0</v>
      </c>
      <c r="EC393" s="236"/>
      <c r="ED393" s="49"/>
      <c r="EE393" s="232"/>
      <c r="EF393" s="700">
        <v>0</v>
      </c>
      <c r="EG393" s="712" t="s">
        <v>56</v>
      </c>
      <c r="EH393" s="44"/>
    </row>
    <row r="394" spans="1:138" ht="41.25" customHeight="1" x14ac:dyDescent="0.25">
      <c r="A394" s="871" t="s">
        <v>49</v>
      </c>
      <c r="B394" s="656" t="s">
        <v>50</v>
      </c>
      <c r="C394" s="656" t="s">
        <v>51</v>
      </c>
      <c r="D394" s="691" t="s">
        <v>371</v>
      </c>
      <c r="E394" s="656" t="s">
        <v>372</v>
      </c>
      <c r="F394" s="656" t="s">
        <v>1282</v>
      </c>
      <c r="G394" s="901" t="s">
        <v>372</v>
      </c>
      <c r="H394" s="897" t="s">
        <v>55</v>
      </c>
      <c r="I394" s="17" t="s">
        <v>866</v>
      </c>
      <c r="J394" s="64">
        <v>13.2</v>
      </c>
      <c r="K394" s="665">
        <v>9.7168050304614013</v>
      </c>
      <c r="L394" s="665">
        <v>43.218560516166001</v>
      </c>
      <c r="M394" s="64">
        <v>2271</v>
      </c>
      <c r="N394" s="726">
        <v>23847319.439999998</v>
      </c>
      <c r="O394" s="548" t="s">
        <v>863</v>
      </c>
      <c r="P394" s="909">
        <v>8.0706639429999996</v>
      </c>
      <c r="Q394" s="203" t="s">
        <v>57</v>
      </c>
      <c r="R394" s="205" t="s">
        <v>57</v>
      </c>
      <c r="S394" s="490">
        <v>0</v>
      </c>
      <c r="T394" s="18">
        <v>0</v>
      </c>
      <c r="U394" s="548">
        <v>0</v>
      </c>
      <c r="V394" s="18">
        <v>0</v>
      </c>
      <c r="W394" s="64">
        <v>0</v>
      </c>
      <c r="X394" s="18">
        <v>0</v>
      </c>
      <c r="Y394" s="18">
        <v>0</v>
      </c>
      <c r="Z394" s="18">
        <v>0</v>
      </c>
      <c r="AA394" s="18">
        <v>0</v>
      </c>
      <c r="AB394" s="18">
        <v>0</v>
      </c>
      <c r="AC394" s="18">
        <v>0</v>
      </c>
      <c r="AD394" s="18">
        <v>0</v>
      </c>
      <c r="AE394" s="18">
        <v>0</v>
      </c>
      <c r="AF394" s="18">
        <v>0</v>
      </c>
      <c r="AG394" s="64">
        <v>0</v>
      </c>
      <c r="AH394" s="18">
        <v>0</v>
      </c>
      <c r="AI394" s="64">
        <v>0</v>
      </c>
      <c r="AJ394" s="18">
        <v>0</v>
      </c>
      <c r="AK394" s="18">
        <v>230</v>
      </c>
      <c r="AL394" s="64">
        <v>229</v>
      </c>
      <c r="AM394" s="18">
        <v>13</v>
      </c>
      <c r="AN394" s="18">
        <v>13</v>
      </c>
      <c r="AO394" s="18">
        <v>0</v>
      </c>
      <c r="AP394" s="64">
        <v>0</v>
      </c>
      <c r="AQ394" s="64">
        <v>243</v>
      </c>
      <c r="AR394" s="11">
        <v>242</v>
      </c>
      <c r="AS394" s="17">
        <v>0</v>
      </c>
      <c r="AT394" s="490">
        <v>0</v>
      </c>
      <c r="AU394" s="64">
        <v>0</v>
      </c>
      <c r="AV394" s="18">
        <v>0</v>
      </c>
      <c r="AW394" s="64">
        <v>0</v>
      </c>
      <c r="AX394" s="18">
        <v>0</v>
      </c>
      <c r="AY394" s="17">
        <v>0</v>
      </c>
      <c r="AZ394" s="490">
        <v>0</v>
      </c>
      <c r="BA394" s="17">
        <v>0</v>
      </c>
      <c r="BB394" s="18">
        <v>0</v>
      </c>
      <c r="BC394" s="17">
        <v>0</v>
      </c>
      <c r="BD394" s="18">
        <v>0</v>
      </c>
      <c r="BE394" s="17">
        <v>0</v>
      </c>
      <c r="BF394" s="18">
        <v>0</v>
      </c>
      <c r="BG394" s="17">
        <v>0</v>
      </c>
      <c r="BH394" s="18">
        <v>0</v>
      </c>
      <c r="BI394" s="17">
        <v>0</v>
      </c>
      <c r="BJ394" s="18">
        <v>0</v>
      </c>
      <c r="BK394" s="17">
        <v>1729.4249999999979</v>
      </c>
      <c r="BL394" s="17">
        <v>1719.4249999999993</v>
      </c>
      <c r="BM394" s="17">
        <v>134.79999999999998</v>
      </c>
      <c r="BN394" s="17">
        <v>134.79999999999998</v>
      </c>
      <c r="BO394" s="18">
        <v>0</v>
      </c>
      <c r="BP394" s="18">
        <v>0</v>
      </c>
      <c r="BQ394" s="64">
        <v>1864.2249999999979</v>
      </c>
      <c r="BR394" s="18">
        <v>1854.2249999999992</v>
      </c>
      <c r="BS394" s="729">
        <v>0.23098781130849991</v>
      </c>
      <c r="BT394" s="17">
        <v>0</v>
      </c>
      <c r="BU394" s="17">
        <v>0</v>
      </c>
      <c r="BV394" s="17">
        <v>0</v>
      </c>
      <c r="BW394" s="17">
        <v>0</v>
      </c>
      <c r="BX394" s="17">
        <v>0</v>
      </c>
      <c r="BY394" s="17">
        <v>0</v>
      </c>
      <c r="BZ394" s="17">
        <v>0</v>
      </c>
      <c r="CA394" s="17">
        <v>0</v>
      </c>
      <c r="CB394" s="17">
        <v>0</v>
      </c>
      <c r="CC394" s="17">
        <v>0</v>
      </c>
      <c r="CD394" s="17">
        <v>0</v>
      </c>
      <c r="CE394" s="17">
        <v>0</v>
      </c>
      <c r="CF394" s="17">
        <v>0</v>
      </c>
      <c r="CG394" s="17">
        <v>0</v>
      </c>
      <c r="CH394" s="17">
        <v>0</v>
      </c>
      <c r="CI394" s="17">
        <v>0</v>
      </c>
      <c r="CJ394" s="17">
        <v>0</v>
      </c>
      <c r="CK394" s="17">
        <v>0</v>
      </c>
      <c r="CL394" s="702">
        <v>2030068.2419999975</v>
      </c>
      <c r="CM394" s="702">
        <v>2018329.8419999992</v>
      </c>
      <c r="CN394" s="702">
        <v>158233.63199999998</v>
      </c>
      <c r="CO394" s="702">
        <v>158233.63199999998</v>
      </c>
      <c r="CP394" s="702">
        <v>0</v>
      </c>
      <c r="CQ394" s="702">
        <v>0</v>
      </c>
      <c r="CR394" s="704">
        <v>2188301.8739999975</v>
      </c>
      <c r="CS394" s="703">
        <v>2176563.4739999995</v>
      </c>
      <c r="CT394" s="23" t="s">
        <v>56</v>
      </c>
      <c r="CU394" s="23" t="s">
        <v>56</v>
      </c>
      <c r="CV394" s="23" t="s">
        <v>56</v>
      </c>
      <c r="CW394" s="23" t="s">
        <v>56</v>
      </c>
      <c r="CX394" s="23" t="s">
        <v>56</v>
      </c>
      <c r="CY394" s="23" t="s">
        <v>56</v>
      </c>
      <c r="CZ394" s="23" t="s">
        <v>56</v>
      </c>
      <c r="DA394" s="23" t="s">
        <v>56</v>
      </c>
      <c r="DB394" s="728">
        <v>23847319.439999998</v>
      </c>
      <c r="DC394" s="10"/>
      <c r="DD394" s="692">
        <v>8.0706639429999996</v>
      </c>
      <c r="DE394" s="120"/>
      <c r="DF394" s="120"/>
      <c r="DG394" s="120"/>
      <c r="DH394" s="140"/>
      <c r="DI394" s="140"/>
      <c r="DJ394" s="140"/>
      <c r="DK394" s="140"/>
      <c r="DL394" s="548" t="s">
        <v>56</v>
      </c>
      <c r="DM394" s="548" t="s">
        <v>56</v>
      </c>
      <c r="DN394" s="203" t="s">
        <v>868</v>
      </c>
      <c r="DO394" s="700">
        <v>2290.6666666666702</v>
      </c>
      <c r="DP394" s="713" t="s">
        <v>56</v>
      </c>
      <c r="DQ394" s="548" t="s">
        <v>56</v>
      </c>
      <c r="DR394" s="673" t="s">
        <v>56</v>
      </c>
      <c r="DS394" s="203" t="s">
        <v>56</v>
      </c>
      <c r="DT394" s="1160" t="s">
        <v>56</v>
      </c>
      <c r="DU394" s="711">
        <v>32.7564027939464</v>
      </c>
      <c r="DV394" s="711">
        <v>354.30305837435708</v>
      </c>
      <c r="DW394" s="711">
        <v>18.980786731478201</v>
      </c>
      <c r="DX394" s="711">
        <v>257.64161445268246</v>
      </c>
      <c r="DY394" s="710">
        <v>0.17462165308498226</v>
      </c>
      <c r="DZ394" s="710">
        <v>1.3605570118378167</v>
      </c>
      <c r="EA394" s="710">
        <v>0.132214359217071</v>
      </c>
      <c r="EB394" s="710">
        <v>1.3148969220556856</v>
      </c>
      <c r="EC394" s="236"/>
      <c r="ED394" s="49"/>
      <c r="EE394" s="232"/>
      <c r="EF394" s="700">
        <v>0</v>
      </c>
      <c r="EG394" s="712">
        <v>447438.66666666669</v>
      </c>
      <c r="EH394" s="44"/>
    </row>
    <row r="395" spans="1:138" ht="41.25" customHeight="1" x14ac:dyDescent="0.25">
      <c r="A395" s="871" t="s">
        <v>49</v>
      </c>
      <c r="B395" s="656" t="s">
        <v>50</v>
      </c>
      <c r="C395" s="656" t="s">
        <v>51</v>
      </c>
      <c r="D395" s="691" t="s">
        <v>371</v>
      </c>
      <c r="E395" s="656" t="s">
        <v>372</v>
      </c>
      <c r="F395" s="656" t="s">
        <v>1283</v>
      </c>
      <c r="G395" s="901" t="s">
        <v>372</v>
      </c>
      <c r="H395" s="897" t="s">
        <v>55</v>
      </c>
      <c r="I395" s="17" t="s">
        <v>866</v>
      </c>
      <c r="J395" s="64">
        <v>13.2</v>
      </c>
      <c r="K395" s="665">
        <v>11.797344460513136</v>
      </c>
      <c r="L395" s="665">
        <v>5.1208333226820004</v>
      </c>
      <c r="M395" s="64">
        <v>113</v>
      </c>
      <c r="N395" s="726">
        <v>16232579.630000001</v>
      </c>
      <c r="O395" s="548" t="s">
        <v>863</v>
      </c>
      <c r="P395" s="909">
        <v>4.1992601880000002</v>
      </c>
      <c r="Q395" s="203" t="s">
        <v>57</v>
      </c>
      <c r="R395" s="205" t="s">
        <v>57</v>
      </c>
      <c r="S395" s="490">
        <v>0</v>
      </c>
      <c r="T395" s="18">
        <v>0</v>
      </c>
      <c r="U395" s="548">
        <v>0</v>
      </c>
      <c r="V395" s="18">
        <v>0</v>
      </c>
      <c r="W395" s="64">
        <v>0</v>
      </c>
      <c r="X395" s="18">
        <v>0</v>
      </c>
      <c r="Y395" s="18">
        <v>0</v>
      </c>
      <c r="Z395" s="18">
        <v>0</v>
      </c>
      <c r="AA395" s="18">
        <v>0</v>
      </c>
      <c r="AB395" s="18">
        <v>0</v>
      </c>
      <c r="AC395" s="18">
        <v>0</v>
      </c>
      <c r="AD395" s="18">
        <v>0</v>
      </c>
      <c r="AE395" s="18">
        <v>0</v>
      </c>
      <c r="AF395" s="18">
        <v>0</v>
      </c>
      <c r="AG395" s="64">
        <v>1</v>
      </c>
      <c r="AH395" s="18">
        <v>1</v>
      </c>
      <c r="AI395" s="64">
        <v>0</v>
      </c>
      <c r="AJ395" s="18">
        <v>0</v>
      </c>
      <c r="AK395" s="18">
        <v>1</v>
      </c>
      <c r="AL395" s="64">
        <v>1</v>
      </c>
      <c r="AM395" s="18">
        <v>0</v>
      </c>
      <c r="AN395" s="18" t="s">
        <v>58</v>
      </c>
      <c r="AO395" s="18">
        <v>0</v>
      </c>
      <c r="AP395" s="64">
        <v>0</v>
      </c>
      <c r="AQ395" s="64">
        <v>2</v>
      </c>
      <c r="AR395" s="11">
        <v>2</v>
      </c>
      <c r="AS395" s="17">
        <v>0</v>
      </c>
      <c r="AT395" s="490">
        <v>0</v>
      </c>
      <c r="AU395" s="64">
        <v>0</v>
      </c>
      <c r="AV395" s="18">
        <v>0</v>
      </c>
      <c r="AW395" s="64">
        <v>0</v>
      </c>
      <c r="AX395" s="18">
        <v>0</v>
      </c>
      <c r="AY395" s="17">
        <v>0</v>
      </c>
      <c r="AZ395" s="490">
        <v>0</v>
      </c>
      <c r="BA395" s="17">
        <v>0</v>
      </c>
      <c r="BB395" s="18">
        <v>0</v>
      </c>
      <c r="BC395" s="17">
        <v>0</v>
      </c>
      <c r="BD395" s="18">
        <v>0</v>
      </c>
      <c r="BE395" s="17">
        <v>0</v>
      </c>
      <c r="BF395" s="18">
        <v>0</v>
      </c>
      <c r="BG395" s="17">
        <v>300</v>
      </c>
      <c r="BH395" s="18">
        <v>300</v>
      </c>
      <c r="BI395" s="17">
        <v>0</v>
      </c>
      <c r="BJ395" s="18">
        <v>0</v>
      </c>
      <c r="BK395" s="17">
        <v>19.920000000000002</v>
      </c>
      <c r="BL395" s="17">
        <v>19.920000000000002</v>
      </c>
      <c r="BM395" s="17">
        <v>0</v>
      </c>
      <c r="BN395" s="17" t="s">
        <v>58</v>
      </c>
      <c r="BO395" s="18">
        <v>0</v>
      </c>
      <c r="BP395" s="18">
        <v>0</v>
      </c>
      <c r="BQ395" s="64">
        <v>319.92</v>
      </c>
      <c r="BR395" s="18">
        <v>319.92</v>
      </c>
      <c r="BS395" s="729">
        <v>7.6184848205933561E-2</v>
      </c>
      <c r="BT395" s="17">
        <v>0</v>
      </c>
      <c r="BU395" s="17">
        <v>0</v>
      </c>
      <c r="BV395" s="17">
        <v>0</v>
      </c>
      <c r="BW395" s="17">
        <v>0</v>
      </c>
      <c r="BX395" s="17">
        <v>0</v>
      </c>
      <c r="BY395" s="17">
        <v>0</v>
      </c>
      <c r="BZ395" s="17">
        <v>0</v>
      </c>
      <c r="CA395" s="17">
        <v>0</v>
      </c>
      <c r="CB395" s="17">
        <v>0</v>
      </c>
      <c r="CC395" s="17">
        <v>0</v>
      </c>
      <c r="CD395" s="17">
        <v>0</v>
      </c>
      <c r="CE395" s="17">
        <v>0</v>
      </c>
      <c r="CF395" s="17">
        <v>0</v>
      </c>
      <c r="CG395" s="17">
        <v>0</v>
      </c>
      <c r="CH395" s="17">
        <v>1513727.9999999998</v>
      </c>
      <c r="CI395" s="17">
        <v>1513727.9999999998</v>
      </c>
      <c r="CJ395" s="17">
        <v>0</v>
      </c>
      <c r="CK395" s="17">
        <v>0</v>
      </c>
      <c r="CL395" s="702">
        <v>23382.892800000005</v>
      </c>
      <c r="CM395" s="702">
        <v>23382.892800000005</v>
      </c>
      <c r="CN395" s="702">
        <v>0</v>
      </c>
      <c r="CO395" s="702">
        <v>0</v>
      </c>
      <c r="CP395" s="702">
        <v>0</v>
      </c>
      <c r="CQ395" s="702">
        <v>0</v>
      </c>
      <c r="CR395" s="704">
        <v>1537110.8927999998</v>
      </c>
      <c r="CS395" s="703">
        <v>1537110.8927999998</v>
      </c>
      <c r="CT395" s="23" t="s">
        <v>56</v>
      </c>
      <c r="CU395" s="23" t="s">
        <v>56</v>
      </c>
      <c r="CV395" s="23" t="s">
        <v>56</v>
      </c>
      <c r="CW395" s="23" t="s">
        <v>56</v>
      </c>
      <c r="CX395" s="23" t="s">
        <v>56</v>
      </c>
      <c r="CY395" s="23" t="s">
        <v>56</v>
      </c>
      <c r="CZ395" s="23" t="s">
        <v>56</v>
      </c>
      <c r="DA395" s="23" t="s">
        <v>56</v>
      </c>
      <c r="DB395" s="728">
        <v>16232579.630000001</v>
      </c>
      <c r="DC395" s="10"/>
      <c r="DD395" s="692">
        <v>4.1992601880000002</v>
      </c>
      <c r="DE395" s="120"/>
      <c r="DF395" s="120"/>
      <c r="DG395" s="120"/>
      <c r="DH395" s="140"/>
      <c r="DI395" s="140"/>
      <c r="DJ395" s="140"/>
      <c r="DK395" s="140"/>
      <c r="DL395" s="548" t="s">
        <v>56</v>
      </c>
      <c r="DM395" s="548" t="s">
        <v>56</v>
      </c>
      <c r="DN395" s="203" t="s">
        <v>868</v>
      </c>
      <c r="DO395" s="700">
        <v>109.333333333333</v>
      </c>
      <c r="DP395" s="713" t="s">
        <v>56</v>
      </c>
      <c r="DQ395" s="548" t="s">
        <v>56</v>
      </c>
      <c r="DR395" s="673" t="s">
        <v>56</v>
      </c>
      <c r="DS395" s="203" t="s">
        <v>56</v>
      </c>
      <c r="DT395" s="1160" t="s">
        <v>56</v>
      </c>
      <c r="DU395" s="711">
        <v>3.5579268292683035</v>
      </c>
      <c r="DV395" s="711">
        <v>-1.4731487317922047</v>
      </c>
      <c r="DW395" s="711">
        <v>3.60263478310114</v>
      </c>
      <c r="DX395" s="711">
        <v>-1.5423235828226431</v>
      </c>
      <c r="DY395" s="710">
        <v>1.8292682926829323E-2</v>
      </c>
      <c r="DZ395" s="710">
        <v>0.31824483868094217</v>
      </c>
      <c r="EA395" s="710">
        <v>1.8433571185864799E-2</v>
      </c>
      <c r="EB395" s="710">
        <v>0.31800489415794886</v>
      </c>
      <c r="EC395" s="236"/>
      <c r="ED395" s="49"/>
      <c r="EE395" s="232"/>
      <c r="EF395" s="700">
        <v>0</v>
      </c>
      <c r="EG395" s="712">
        <v>37.666666666666664</v>
      </c>
      <c r="EH395" s="44"/>
    </row>
    <row r="396" spans="1:138" ht="41.25" customHeight="1" x14ac:dyDescent="0.25">
      <c r="A396" s="871" t="s">
        <v>49</v>
      </c>
      <c r="B396" s="656" t="s">
        <v>50</v>
      </c>
      <c r="C396" s="656" t="s">
        <v>51</v>
      </c>
      <c r="D396" s="691" t="s">
        <v>371</v>
      </c>
      <c r="E396" s="656" t="s">
        <v>372</v>
      </c>
      <c r="F396" s="656" t="s">
        <v>1284</v>
      </c>
      <c r="G396" s="901" t="s">
        <v>372</v>
      </c>
      <c r="H396" s="897" t="s">
        <v>55</v>
      </c>
      <c r="I396" s="17" t="s">
        <v>866</v>
      </c>
      <c r="J396" s="64">
        <v>13.2</v>
      </c>
      <c r="K396" s="665">
        <v>9.7168050304614013</v>
      </c>
      <c r="L396" s="665">
        <v>13.507386335541002</v>
      </c>
      <c r="M396" s="64">
        <v>922</v>
      </c>
      <c r="N396" s="726">
        <v>28095769.329999998</v>
      </c>
      <c r="O396" s="548" t="s">
        <v>863</v>
      </c>
      <c r="P396" s="909">
        <v>7.0875519049999998</v>
      </c>
      <c r="Q396" s="203" t="s">
        <v>57</v>
      </c>
      <c r="R396" s="205" t="s">
        <v>57</v>
      </c>
      <c r="S396" s="490">
        <v>0</v>
      </c>
      <c r="T396" s="18">
        <v>0</v>
      </c>
      <c r="U396" s="548">
        <v>0</v>
      </c>
      <c r="V396" s="18">
        <v>0</v>
      </c>
      <c r="W396" s="64">
        <v>0</v>
      </c>
      <c r="X396" s="18">
        <v>0</v>
      </c>
      <c r="Y396" s="18">
        <v>0</v>
      </c>
      <c r="Z396" s="18">
        <v>0</v>
      </c>
      <c r="AA396" s="18">
        <v>0</v>
      </c>
      <c r="AB396" s="18">
        <v>0</v>
      </c>
      <c r="AC396" s="18">
        <v>0</v>
      </c>
      <c r="AD396" s="18">
        <v>0</v>
      </c>
      <c r="AE396" s="18">
        <v>0</v>
      </c>
      <c r="AF396" s="18">
        <v>0</v>
      </c>
      <c r="AG396" s="64">
        <v>0</v>
      </c>
      <c r="AH396" s="18">
        <v>0</v>
      </c>
      <c r="AI396" s="64">
        <v>0</v>
      </c>
      <c r="AJ396" s="18">
        <v>0</v>
      </c>
      <c r="AK396" s="18">
        <v>55</v>
      </c>
      <c r="AL396" s="64">
        <v>55</v>
      </c>
      <c r="AM396" s="18">
        <v>1</v>
      </c>
      <c r="AN396" s="18">
        <v>1</v>
      </c>
      <c r="AO396" s="18">
        <v>0</v>
      </c>
      <c r="AP396" s="64">
        <v>0</v>
      </c>
      <c r="AQ396" s="64">
        <v>56</v>
      </c>
      <c r="AR396" s="11">
        <v>56</v>
      </c>
      <c r="AS396" s="17">
        <v>0</v>
      </c>
      <c r="AT396" s="490">
        <v>0</v>
      </c>
      <c r="AU396" s="64">
        <v>0</v>
      </c>
      <c r="AV396" s="18">
        <v>0</v>
      </c>
      <c r="AW396" s="64">
        <v>0</v>
      </c>
      <c r="AX396" s="18">
        <v>0</v>
      </c>
      <c r="AY396" s="17">
        <v>0</v>
      </c>
      <c r="AZ396" s="490">
        <v>0</v>
      </c>
      <c r="BA396" s="17">
        <v>0</v>
      </c>
      <c r="BB396" s="18">
        <v>0</v>
      </c>
      <c r="BC396" s="17">
        <v>0</v>
      </c>
      <c r="BD396" s="18">
        <v>0</v>
      </c>
      <c r="BE396" s="17">
        <v>0</v>
      </c>
      <c r="BF396" s="18">
        <v>0</v>
      </c>
      <c r="BG396" s="17">
        <v>0</v>
      </c>
      <c r="BH396" s="18">
        <v>0</v>
      </c>
      <c r="BI396" s="17">
        <v>0</v>
      </c>
      <c r="BJ396" s="18">
        <v>0</v>
      </c>
      <c r="BK396" s="17">
        <v>1189.9799999999991</v>
      </c>
      <c r="BL396" s="17">
        <v>1189.98</v>
      </c>
      <c r="BM396" s="17">
        <v>19.36</v>
      </c>
      <c r="BN396" s="17">
        <v>19.36</v>
      </c>
      <c r="BO396" s="18">
        <v>0</v>
      </c>
      <c r="BP396" s="18">
        <v>0</v>
      </c>
      <c r="BQ396" s="64">
        <v>1209.339999999999</v>
      </c>
      <c r="BR396" s="18">
        <v>1209.3399999999999</v>
      </c>
      <c r="BS396" s="729">
        <v>0.17062873277116394</v>
      </c>
      <c r="BT396" s="17">
        <v>0</v>
      </c>
      <c r="BU396" s="17">
        <v>0</v>
      </c>
      <c r="BV396" s="17">
        <v>0</v>
      </c>
      <c r="BW396" s="17">
        <v>0</v>
      </c>
      <c r="BX396" s="17">
        <v>0</v>
      </c>
      <c r="BY396" s="17">
        <v>0</v>
      </c>
      <c r="BZ396" s="17">
        <v>0</v>
      </c>
      <c r="CA396" s="17">
        <v>0</v>
      </c>
      <c r="CB396" s="17">
        <v>0</v>
      </c>
      <c r="CC396" s="17">
        <v>0</v>
      </c>
      <c r="CD396" s="17">
        <v>0</v>
      </c>
      <c r="CE396" s="17">
        <v>0</v>
      </c>
      <c r="CF396" s="17">
        <v>0</v>
      </c>
      <c r="CG396" s="17">
        <v>0</v>
      </c>
      <c r="CH396" s="17">
        <v>0</v>
      </c>
      <c r="CI396" s="17">
        <v>0</v>
      </c>
      <c r="CJ396" s="17">
        <v>0</v>
      </c>
      <c r="CK396" s="17">
        <v>0</v>
      </c>
      <c r="CL396" s="702">
        <v>1396846.1231999991</v>
      </c>
      <c r="CM396" s="702">
        <v>1396846.1232</v>
      </c>
      <c r="CN396" s="702">
        <v>22725.542400000002</v>
      </c>
      <c r="CO396" s="702">
        <v>22725.542400000002</v>
      </c>
      <c r="CP396" s="702">
        <v>0</v>
      </c>
      <c r="CQ396" s="702">
        <v>0</v>
      </c>
      <c r="CR396" s="704">
        <v>1419571.665599999</v>
      </c>
      <c r="CS396" s="703">
        <v>1419571.6655999999</v>
      </c>
      <c r="CT396" s="23" t="s">
        <v>56</v>
      </c>
      <c r="CU396" s="23" t="s">
        <v>56</v>
      </c>
      <c r="CV396" s="23" t="s">
        <v>56</v>
      </c>
      <c r="CW396" s="23" t="s">
        <v>56</v>
      </c>
      <c r="CX396" s="23" t="s">
        <v>56</v>
      </c>
      <c r="CY396" s="23" t="s">
        <v>56</v>
      </c>
      <c r="CZ396" s="23" t="s">
        <v>56</v>
      </c>
      <c r="DA396" s="23" t="s">
        <v>56</v>
      </c>
      <c r="DB396" s="728">
        <v>28095769.329999998</v>
      </c>
      <c r="DC396" s="10"/>
      <c r="DD396" s="692">
        <v>7.0875519049999998</v>
      </c>
      <c r="DE396" s="120"/>
      <c r="DF396" s="120"/>
      <c r="DG396" s="120"/>
      <c r="DH396" s="140"/>
      <c r="DI396" s="140"/>
      <c r="DJ396" s="140"/>
      <c r="DK396" s="140"/>
      <c r="DL396" s="548" t="s">
        <v>56</v>
      </c>
      <c r="DM396" s="548" t="s">
        <v>56</v>
      </c>
      <c r="DN396" s="203" t="s">
        <v>868</v>
      </c>
      <c r="DO396" s="700">
        <v>925.66666666666697</v>
      </c>
      <c r="DP396" s="713" t="s">
        <v>56</v>
      </c>
      <c r="DQ396" s="548" t="s">
        <v>56</v>
      </c>
      <c r="DR396" s="673" t="s">
        <v>56</v>
      </c>
      <c r="DS396" s="203" t="s">
        <v>56</v>
      </c>
      <c r="DT396" s="1160" t="s">
        <v>56</v>
      </c>
      <c r="DU396" s="711">
        <v>12.222542311847313</v>
      </c>
      <c r="DV396" s="711">
        <v>47.218614166920418</v>
      </c>
      <c r="DW396" s="711">
        <v>12.2388335494794</v>
      </c>
      <c r="DX396" s="711">
        <v>47.199922687218361</v>
      </c>
      <c r="DY396" s="710">
        <v>0.12855599567879003</v>
      </c>
      <c r="DZ396" s="710">
        <v>0.75614722813940849</v>
      </c>
      <c r="EA396" s="710">
        <v>0.128358613971533</v>
      </c>
      <c r="EB396" s="710">
        <v>0.75632404309528711</v>
      </c>
      <c r="EC396" s="236"/>
      <c r="ED396" s="49"/>
      <c r="EE396" s="232"/>
      <c r="EF396" s="700">
        <v>4270</v>
      </c>
      <c r="EG396" s="712">
        <v>41959.666666666664</v>
      </c>
      <c r="EH396" s="44"/>
    </row>
    <row r="397" spans="1:138" ht="41.25" customHeight="1" x14ac:dyDescent="0.25">
      <c r="A397" s="871" t="s">
        <v>49</v>
      </c>
      <c r="B397" s="656" t="s">
        <v>50</v>
      </c>
      <c r="C397" s="656" t="s">
        <v>51</v>
      </c>
      <c r="D397" s="691" t="s">
        <v>371</v>
      </c>
      <c r="E397" s="656" t="s">
        <v>372</v>
      </c>
      <c r="F397" s="656" t="s">
        <v>373</v>
      </c>
      <c r="G397" s="901" t="s">
        <v>374</v>
      </c>
      <c r="H397" s="897" t="s">
        <v>55</v>
      </c>
      <c r="I397" s="17" t="s">
        <v>860</v>
      </c>
      <c r="J397" s="64">
        <v>13.2</v>
      </c>
      <c r="K397" s="665">
        <v>11.774481389853227</v>
      </c>
      <c r="L397" s="665">
        <v>72.763068030471004</v>
      </c>
      <c r="M397" s="64">
        <v>2234</v>
      </c>
      <c r="N397" s="726">
        <v>31027109.289999999</v>
      </c>
      <c r="O397" s="548" t="s">
        <v>863</v>
      </c>
      <c r="P397" s="909">
        <v>9.6406710049999997</v>
      </c>
      <c r="Q397" s="203" t="s">
        <v>902</v>
      </c>
      <c r="R397" s="205" t="s">
        <v>57</v>
      </c>
      <c r="S397" s="490">
        <v>0</v>
      </c>
      <c r="T397" s="18">
        <v>0</v>
      </c>
      <c r="U397" s="548">
        <v>0</v>
      </c>
      <c r="V397" s="18">
        <v>0</v>
      </c>
      <c r="W397" s="64">
        <v>0</v>
      </c>
      <c r="X397" s="18">
        <v>0</v>
      </c>
      <c r="Y397" s="18">
        <v>0</v>
      </c>
      <c r="Z397" s="18">
        <v>0</v>
      </c>
      <c r="AA397" s="18">
        <v>0</v>
      </c>
      <c r="AB397" s="18">
        <v>0</v>
      </c>
      <c r="AC397" s="18">
        <v>0</v>
      </c>
      <c r="AD397" s="18">
        <v>0</v>
      </c>
      <c r="AE397" s="18">
        <v>0</v>
      </c>
      <c r="AF397" s="18">
        <v>0</v>
      </c>
      <c r="AG397" s="64">
        <v>0</v>
      </c>
      <c r="AH397" s="18">
        <v>0</v>
      </c>
      <c r="AI397" s="64">
        <v>0</v>
      </c>
      <c r="AJ397" s="18">
        <v>0</v>
      </c>
      <c r="AK397" s="18">
        <v>314</v>
      </c>
      <c r="AL397" s="64">
        <v>312</v>
      </c>
      <c r="AM397" s="18">
        <v>14</v>
      </c>
      <c r="AN397" s="18">
        <v>14</v>
      </c>
      <c r="AO397" s="18">
        <v>0</v>
      </c>
      <c r="AP397" s="64">
        <v>0</v>
      </c>
      <c r="AQ397" s="64">
        <v>328</v>
      </c>
      <c r="AR397" s="11">
        <v>326</v>
      </c>
      <c r="AS397" s="17">
        <v>0</v>
      </c>
      <c r="AT397" s="490">
        <v>0</v>
      </c>
      <c r="AU397" s="64">
        <v>0</v>
      </c>
      <c r="AV397" s="18">
        <v>0</v>
      </c>
      <c r="AW397" s="64">
        <v>0</v>
      </c>
      <c r="AX397" s="18">
        <v>0</v>
      </c>
      <c r="AY397" s="17">
        <v>0</v>
      </c>
      <c r="AZ397" s="490">
        <v>0</v>
      </c>
      <c r="BA397" s="17">
        <v>0</v>
      </c>
      <c r="BB397" s="18">
        <v>0</v>
      </c>
      <c r="BC397" s="17">
        <v>0</v>
      </c>
      <c r="BD397" s="18">
        <v>0</v>
      </c>
      <c r="BE397" s="17">
        <v>0</v>
      </c>
      <c r="BF397" s="18">
        <v>0</v>
      </c>
      <c r="BG397" s="17">
        <v>0</v>
      </c>
      <c r="BH397" s="18">
        <v>0</v>
      </c>
      <c r="BI397" s="17">
        <v>0</v>
      </c>
      <c r="BJ397" s="18">
        <v>0</v>
      </c>
      <c r="BK397" s="17">
        <v>7114.2999999999984</v>
      </c>
      <c r="BL397" s="17">
        <v>7100.4999999999973</v>
      </c>
      <c r="BM397" s="17">
        <v>172.68</v>
      </c>
      <c r="BN397" s="17">
        <v>172.67999999999998</v>
      </c>
      <c r="BO397" s="18">
        <v>0</v>
      </c>
      <c r="BP397" s="18">
        <v>0</v>
      </c>
      <c r="BQ397" s="64">
        <v>7286.9799999999987</v>
      </c>
      <c r="BR397" s="18">
        <v>7273.1799999999976</v>
      </c>
      <c r="BS397" s="729">
        <v>0.7558581758697821</v>
      </c>
      <c r="BT397" s="17">
        <v>0</v>
      </c>
      <c r="BU397" s="17">
        <v>0</v>
      </c>
      <c r="BV397" s="17">
        <v>0</v>
      </c>
      <c r="BW397" s="17">
        <v>0</v>
      </c>
      <c r="BX397" s="17">
        <v>0</v>
      </c>
      <c r="BY397" s="17">
        <v>0</v>
      </c>
      <c r="BZ397" s="17">
        <v>0</v>
      </c>
      <c r="CA397" s="17">
        <v>0</v>
      </c>
      <c r="CB397" s="17">
        <v>0</v>
      </c>
      <c r="CC397" s="17">
        <v>0</v>
      </c>
      <c r="CD397" s="17">
        <v>0</v>
      </c>
      <c r="CE397" s="17">
        <v>0</v>
      </c>
      <c r="CF397" s="17">
        <v>0</v>
      </c>
      <c r="CG397" s="17">
        <v>0</v>
      </c>
      <c r="CH397" s="17">
        <v>0</v>
      </c>
      <c r="CI397" s="17">
        <v>0</v>
      </c>
      <c r="CJ397" s="17">
        <v>0</v>
      </c>
      <c r="CK397" s="17">
        <v>0</v>
      </c>
      <c r="CL397" s="702">
        <v>8351049.9119999986</v>
      </c>
      <c r="CM397" s="702">
        <v>8334850.9199999971</v>
      </c>
      <c r="CN397" s="702">
        <v>202698.69120000003</v>
      </c>
      <c r="CO397" s="702">
        <v>202698.69119999997</v>
      </c>
      <c r="CP397" s="702">
        <v>0</v>
      </c>
      <c r="CQ397" s="702">
        <v>0</v>
      </c>
      <c r="CR397" s="704">
        <v>8553748.6031999979</v>
      </c>
      <c r="CS397" s="703">
        <v>8537549.6111999974</v>
      </c>
      <c r="CT397" s="23" t="s">
        <v>56</v>
      </c>
      <c r="CU397" s="23" t="s">
        <v>56</v>
      </c>
      <c r="CV397" s="23" t="s">
        <v>56</v>
      </c>
      <c r="CW397" s="23" t="s">
        <v>56</v>
      </c>
      <c r="CX397" s="23" t="s">
        <v>56</v>
      </c>
      <c r="CY397" s="23" t="s">
        <v>56</v>
      </c>
      <c r="CZ397" s="23" t="s">
        <v>56</v>
      </c>
      <c r="DA397" s="23" t="s">
        <v>56</v>
      </c>
      <c r="DB397" s="728">
        <v>31027109.289999999</v>
      </c>
      <c r="DC397" s="10"/>
      <c r="DD397" s="692">
        <v>9.6406710049999997</v>
      </c>
      <c r="DE397" s="120"/>
      <c r="DF397" s="120"/>
      <c r="DG397" s="120"/>
      <c r="DH397" s="140"/>
      <c r="DI397" s="140"/>
      <c r="DJ397" s="140"/>
      <c r="DK397" s="140"/>
      <c r="DL397" s="548" t="s">
        <v>56</v>
      </c>
      <c r="DM397" s="548" t="s">
        <v>56</v>
      </c>
      <c r="DN397" s="203" t="s">
        <v>868</v>
      </c>
      <c r="DO397" s="700">
        <v>2660.9166666666702</v>
      </c>
      <c r="DP397" s="713" t="s">
        <v>56</v>
      </c>
      <c r="DQ397" s="548" t="s">
        <v>56</v>
      </c>
      <c r="DR397" s="673" t="s">
        <v>56</v>
      </c>
      <c r="DS397" s="700">
        <v>2660.9166666666702</v>
      </c>
      <c r="DT397" s="25" t="s">
        <v>1285</v>
      </c>
      <c r="DU397" s="711">
        <v>201.90222667627043</v>
      </c>
      <c r="DV397" s="711">
        <v>374.57449265450111</v>
      </c>
      <c r="DW397" s="711">
        <v>149.458563935451</v>
      </c>
      <c r="DX397" s="711">
        <v>211.12310433529538</v>
      </c>
      <c r="DY397" s="710">
        <v>3.1395195891140228</v>
      </c>
      <c r="DZ397" s="710">
        <v>-0.88509396808713969</v>
      </c>
      <c r="EA397" s="710">
        <v>1.9565408443094101</v>
      </c>
      <c r="EB397" s="710">
        <v>-3.8937968172936266E-3</v>
      </c>
      <c r="EC397" s="236"/>
      <c r="ED397" s="49"/>
      <c r="EE397" s="232"/>
      <c r="EF397" s="700">
        <v>252952</v>
      </c>
      <c r="EG397" s="712">
        <v>220340.33333333331</v>
      </c>
      <c r="EH397" s="44"/>
    </row>
    <row r="398" spans="1:138" ht="41.25" customHeight="1" x14ac:dyDescent="0.25">
      <c r="A398" s="871" t="s">
        <v>49</v>
      </c>
      <c r="B398" s="656" t="s">
        <v>50</v>
      </c>
      <c r="C398" s="656" t="s">
        <v>51</v>
      </c>
      <c r="D398" s="691" t="s">
        <v>371</v>
      </c>
      <c r="E398" s="656" t="s">
        <v>372</v>
      </c>
      <c r="F398" s="656" t="s">
        <v>1286</v>
      </c>
      <c r="G398" s="901" t="s">
        <v>1287</v>
      </c>
      <c r="H398" s="897" t="s">
        <v>55</v>
      </c>
      <c r="I398" s="17" t="s">
        <v>866</v>
      </c>
      <c r="J398" s="64">
        <v>13.2</v>
      </c>
      <c r="K398" s="665">
        <v>11.774481389853227</v>
      </c>
      <c r="L398" s="665">
        <v>62.344507446081003</v>
      </c>
      <c r="M398" s="64">
        <v>2045</v>
      </c>
      <c r="N398" s="726">
        <v>517079.9865</v>
      </c>
      <c r="O398" s="548" t="s">
        <v>863</v>
      </c>
      <c r="P398" s="909">
        <v>8.9927315829999994</v>
      </c>
      <c r="Q398" s="203" t="s">
        <v>57</v>
      </c>
      <c r="R398" s="205" t="s">
        <v>57</v>
      </c>
      <c r="S398" s="490">
        <v>0</v>
      </c>
      <c r="T398" s="18">
        <v>0</v>
      </c>
      <c r="U398" s="548">
        <v>0</v>
      </c>
      <c r="V398" s="18">
        <v>0</v>
      </c>
      <c r="W398" s="64">
        <v>0</v>
      </c>
      <c r="X398" s="18">
        <v>0</v>
      </c>
      <c r="Y398" s="18">
        <v>0</v>
      </c>
      <c r="Z398" s="18">
        <v>0</v>
      </c>
      <c r="AA398" s="18">
        <v>0</v>
      </c>
      <c r="AB398" s="18">
        <v>0</v>
      </c>
      <c r="AC398" s="18">
        <v>0</v>
      </c>
      <c r="AD398" s="18">
        <v>0</v>
      </c>
      <c r="AE398" s="18">
        <v>0</v>
      </c>
      <c r="AF398" s="18">
        <v>0</v>
      </c>
      <c r="AG398" s="64">
        <v>0</v>
      </c>
      <c r="AH398" s="18">
        <v>0</v>
      </c>
      <c r="AI398" s="64">
        <v>0</v>
      </c>
      <c r="AJ398" s="18">
        <v>0</v>
      </c>
      <c r="AK398" s="18">
        <v>192</v>
      </c>
      <c r="AL398" s="64">
        <v>189</v>
      </c>
      <c r="AM398" s="18">
        <v>3</v>
      </c>
      <c r="AN398" s="18">
        <v>2</v>
      </c>
      <c r="AO398" s="18">
        <v>0</v>
      </c>
      <c r="AP398" s="64">
        <v>0</v>
      </c>
      <c r="AQ398" s="64">
        <v>195</v>
      </c>
      <c r="AR398" s="11">
        <v>191</v>
      </c>
      <c r="AS398" s="17">
        <v>0</v>
      </c>
      <c r="AT398" s="490">
        <v>0</v>
      </c>
      <c r="AU398" s="64">
        <v>0</v>
      </c>
      <c r="AV398" s="18">
        <v>0</v>
      </c>
      <c r="AW398" s="64">
        <v>0</v>
      </c>
      <c r="AX398" s="18">
        <v>0</v>
      </c>
      <c r="AY398" s="17">
        <v>0</v>
      </c>
      <c r="AZ398" s="490">
        <v>0</v>
      </c>
      <c r="BA398" s="17">
        <v>0</v>
      </c>
      <c r="BB398" s="18">
        <v>0</v>
      </c>
      <c r="BC398" s="17">
        <v>0</v>
      </c>
      <c r="BD398" s="18">
        <v>0</v>
      </c>
      <c r="BE398" s="17">
        <v>0</v>
      </c>
      <c r="BF398" s="18">
        <v>0</v>
      </c>
      <c r="BG398" s="17">
        <v>0</v>
      </c>
      <c r="BH398" s="18">
        <v>0</v>
      </c>
      <c r="BI398" s="17">
        <v>0</v>
      </c>
      <c r="BJ398" s="18">
        <v>0</v>
      </c>
      <c r="BK398" s="17">
        <v>4570.7800000000016</v>
      </c>
      <c r="BL398" s="17">
        <v>4535.9799999999996</v>
      </c>
      <c r="BM398" s="17">
        <v>47.400000000000006</v>
      </c>
      <c r="BN398" s="17">
        <v>37.6</v>
      </c>
      <c r="BO398" s="18">
        <v>0</v>
      </c>
      <c r="BP398" s="18">
        <v>0</v>
      </c>
      <c r="BQ398" s="64">
        <v>4618.1800000000012</v>
      </c>
      <c r="BR398" s="18">
        <v>4573.58</v>
      </c>
      <c r="BS398" s="729">
        <v>0.5135458517109841</v>
      </c>
      <c r="BT398" s="17">
        <v>0</v>
      </c>
      <c r="BU398" s="17">
        <v>0</v>
      </c>
      <c r="BV398" s="17">
        <v>0</v>
      </c>
      <c r="BW398" s="17">
        <v>0</v>
      </c>
      <c r="BX398" s="17">
        <v>0</v>
      </c>
      <c r="BY398" s="17">
        <v>0</v>
      </c>
      <c r="BZ398" s="17">
        <v>0</v>
      </c>
      <c r="CA398" s="17">
        <v>0</v>
      </c>
      <c r="CB398" s="17">
        <v>0</v>
      </c>
      <c r="CC398" s="17">
        <v>0</v>
      </c>
      <c r="CD398" s="17">
        <v>0</v>
      </c>
      <c r="CE398" s="17">
        <v>0</v>
      </c>
      <c r="CF398" s="17">
        <v>0</v>
      </c>
      <c r="CG398" s="17">
        <v>0</v>
      </c>
      <c r="CH398" s="17">
        <v>0</v>
      </c>
      <c r="CI398" s="17">
        <v>0</v>
      </c>
      <c r="CJ398" s="17">
        <v>0</v>
      </c>
      <c r="CK398" s="17">
        <v>0</v>
      </c>
      <c r="CL398" s="702">
        <v>5365364.395200002</v>
      </c>
      <c r="CM398" s="702">
        <v>5324514.7631999999</v>
      </c>
      <c r="CN398" s="702">
        <v>55640.016000000011</v>
      </c>
      <c r="CO398" s="702">
        <v>44136.384000000005</v>
      </c>
      <c r="CP398" s="702">
        <v>0</v>
      </c>
      <c r="CQ398" s="702">
        <v>0</v>
      </c>
      <c r="CR398" s="704">
        <v>5421004.4112000018</v>
      </c>
      <c r="CS398" s="703">
        <v>5368651.1471999995</v>
      </c>
      <c r="CT398" s="23">
        <v>1</v>
      </c>
      <c r="CU398" s="23">
        <v>4</v>
      </c>
      <c r="CV398" s="23" t="s">
        <v>372</v>
      </c>
      <c r="CW398" s="23">
        <v>4</v>
      </c>
      <c r="CX398" s="23">
        <v>24</v>
      </c>
      <c r="CY398" s="23">
        <v>0</v>
      </c>
      <c r="CZ398" s="23">
        <v>0</v>
      </c>
      <c r="DA398" s="23" t="s">
        <v>905</v>
      </c>
      <c r="DB398" s="728">
        <v>517079.9865</v>
      </c>
      <c r="DC398" s="10"/>
      <c r="DD398" s="692">
        <v>8.9927315829999994</v>
      </c>
      <c r="DE398" s="120"/>
      <c r="DF398" s="120"/>
      <c r="DG398" s="120"/>
      <c r="DH398" s="140"/>
      <c r="DI398" s="140"/>
      <c r="DJ398" s="140"/>
      <c r="DK398" s="140"/>
      <c r="DL398" s="548" t="s">
        <v>56</v>
      </c>
      <c r="DM398" s="548" t="s">
        <v>56</v>
      </c>
      <c r="DN398" s="203" t="s">
        <v>868</v>
      </c>
      <c r="DO398" s="700">
        <v>2024.3333333333301</v>
      </c>
      <c r="DP398" s="713" t="s">
        <v>56</v>
      </c>
      <c r="DQ398" s="548" t="s">
        <v>56</v>
      </c>
      <c r="DR398" s="673" t="s">
        <v>56</v>
      </c>
      <c r="DS398" s="203" t="s">
        <v>56</v>
      </c>
      <c r="DT398" s="1160" t="s">
        <v>56</v>
      </c>
      <c r="DU398" s="711">
        <v>76.728470278281037</v>
      </c>
      <c r="DV398" s="711">
        <v>293.12269653492081</v>
      </c>
      <c r="DW398" s="711">
        <v>66.324041054716204</v>
      </c>
      <c r="DX398" s="711">
        <v>87.271087750033146</v>
      </c>
      <c r="DY398" s="710">
        <v>2.0703112135682562</v>
      </c>
      <c r="DZ398" s="710">
        <v>0.42033240948296013</v>
      </c>
      <c r="EA398" s="710">
        <v>2.0027312097760301</v>
      </c>
      <c r="EB398" s="710">
        <v>0.35347250826129661</v>
      </c>
      <c r="EC398" s="236"/>
      <c r="ED398" s="49"/>
      <c r="EE398" s="232"/>
      <c r="EF398" s="700">
        <v>74979</v>
      </c>
      <c r="EG398" s="712">
        <v>155970.66666666666</v>
      </c>
      <c r="EH398" s="44"/>
    </row>
    <row r="399" spans="1:138" ht="41.25" customHeight="1" x14ac:dyDescent="0.25">
      <c r="A399" s="871" t="s">
        <v>49</v>
      </c>
      <c r="B399" s="656" t="s">
        <v>50</v>
      </c>
      <c r="C399" s="656" t="s">
        <v>51</v>
      </c>
      <c r="D399" s="691" t="s">
        <v>70</v>
      </c>
      <c r="E399" s="656" t="s">
        <v>71</v>
      </c>
      <c r="F399" s="656" t="s">
        <v>1288</v>
      </c>
      <c r="G399" s="901" t="s">
        <v>71</v>
      </c>
      <c r="H399" s="897" t="s">
        <v>55</v>
      </c>
      <c r="I399" s="17" t="s">
        <v>860</v>
      </c>
      <c r="J399" s="64">
        <v>13.2</v>
      </c>
      <c r="K399" s="665">
        <v>11.774481389853227</v>
      </c>
      <c r="L399" s="665">
        <v>16.199242390548001</v>
      </c>
      <c r="M399" s="64">
        <v>1272</v>
      </c>
      <c r="N399" s="726">
        <v>41752439.039999999</v>
      </c>
      <c r="O399" s="548" t="s">
        <v>863</v>
      </c>
      <c r="P399" s="909">
        <v>10.235110840000001</v>
      </c>
      <c r="Q399" s="203" t="s">
        <v>57</v>
      </c>
      <c r="R399" s="205" t="s">
        <v>57</v>
      </c>
      <c r="S399" s="490">
        <v>0</v>
      </c>
      <c r="T399" s="18">
        <v>0</v>
      </c>
      <c r="U399" s="548">
        <v>0</v>
      </c>
      <c r="V399" s="18">
        <v>0</v>
      </c>
      <c r="W399" s="64">
        <v>0</v>
      </c>
      <c r="X399" s="18">
        <v>0</v>
      </c>
      <c r="Y399" s="18">
        <v>0</v>
      </c>
      <c r="Z399" s="18">
        <v>0</v>
      </c>
      <c r="AA399" s="18">
        <v>0</v>
      </c>
      <c r="AB399" s="18">
        <v>0</v>
      </c>
      <c r="AC399" s="18">
        <v>0</v>
      </c>
      <c r="AD399" s="18">
        <v>0</v>
      </c>
      <c r="AE399" s="18">
        <v>0</v>
      </c>
      <c r="AF399" s="18">
        <v>0</v>
      </c>
      <c r="AG399" s="64">
        <v>0</v>
      </c>
      <c r="AH399" s="18">
        <v>0</v>
      </c>
      <c r="AI399" s="64">
        <v>0</v>
      </c>
      <c r="AJ399" s="18">
        <v>0</v>
      </c>
      <c r="AK399" s="18">
        <v>86</v>
      </c>
      <c r="AL399" s="64">
        <v>86</v>
      </c>
      <c r="AM399" s="18">
        <v>4</v>
      </c>
      <c r="AN399" s="18">
        <v>4</v>
      </c>
      <c r="AO399" s="18">
        <v>0</v>
      </c>
      <c r="AP399" s="64">
        <v>0</v>
      </c>
      <c r="AQ399" s="64">
        <v>90</v>
      </c>
      <c r="AR399" s="11">
        <v>90</v>
      </c>
      <c r="AS399" s="17">
        <v>0</v>
      </c>
      <c r="AT399" s="490">
        <v>0</v>
      </c>
      <c r="AU399" s="64">
        <v>0</v>
      </c>
      <c r="AV399" s="18">
        <v>0</v>
      </c>
      <c r="AW399" s="64">
        <v>0</v>
      </c>
      <c r="AX399" s="18">
        <v>0</v>
      </c>
      <c r="AY399" s="17">
        <v>0</v>
      </c>
      <c r="AZ399" s="490">
        <v>0</v>
      </c>
      <c r="BA399" s="17">
        <v>0</v>
      </c>
      <c r="BB399" s="18">
        <v>0</v>
      </c>
      <c r="BC399" s="17">
        <v>0</v>
      </c>
      <c r="BD399" s="18">
        <v>0</v>
      </c>
      <c r="BE399" s="17">
        <v>0</v>
      </c>
      <c r="BF399" s="18">
        <v>0</v>
      </c>
      <c r="BG399" s="17">
        <v>0</v>
      </c>
      <c r="BH399" s="18">
        <v>0</v>
      </c>
      <c r="BI399" s="17">
        <v>0</v>
      </c>
      <c r="BJ399" s="18">
        <v>0</v>
      </c>
      <c r="BK399" s="17">
        <v>623.14000000000021</v>
      </c>
      <c r="BL399" s="17">
        <v>623.14000000000021</v>
      </c>
      <c r="BM399" s="17">
        <v>41</v>
      </c>
      <c r="BN399" s="17">
        <v>41</v>
      </c>
      <c r="BO399" s="18">
        <v>0</v>
      </c>
      <c r="BP399" s="18">
        <v>0</v>
      </c>
      <c r="BQ399" s="64">
        <v>664.14000000000021</v>
      </c>
      <c r="BR399" s="18">
        <v>664.14000000000021</v>
      </c>
      <c r="BS399" s="729">
        <v>6.4888403299401903E-2</v>
      </c>
      <c r="BT399" s="17">
        <v>0</v>
      </c>
      <c r="BU399" s="17">
        <v>0</v>
      </c>
      <c r="BV399" s="17">
        <v>0</v>
      </c>
      <c r="BW399" s="17">
        <v>0</v>
      </c>
      <c r="BX399" s="17">
        <v>0</v>
      </c>
      <c r="BY399" s="17">
        <v>0</v>
      </c>
      <c r="BZ399" s="17">
        <v>0</v>
      </c>
      <c r="CA399" s="17">
        <v>0</v>
      </c>
      <c r="CB399" s="17">
        <v>0</v>
      </c>
      <c r="CC399" s="17">
        <v>0</v>
      </c>
      <c r="CD399" s="17">
        <v>0</v>
      </c>
      <c r="CE399" s="17">
        <v>0</v>
      </c>
      <c r="CF399" s="17">
        <v>0</v>
      </c>
      <c r="CG399" s="17">
        <v>0</v>
      </c>
      <c r="CH399" s="17">
        <v>0</v>
      </c>
      <c r="CI399" s="17">
        <v>0</v>
      </c>
      <c r="CJ399" s="17">
        <v>0</v>
      </c>
      <c r="CK399" s="17">
        <v>0</v>
      </c>
      <c r="CL399" s="702">
        <v>731466.65760000027</v>
      </c>
      <c r="CM399" s="702">
        <v>731466.65760000027</v>
      </c>
      <c r="CN399" s="702">
        <v>48127.44</v>
      </c>
      <c r="CO399" s="702">
        <v>48127.44</v>
      </c>
      <c r="CP399" s="702">
        <v>0</v>
      </c>
      <c r="CQ399" s="702">
        <v>0</v>
      </c>
      <c r="CR399" s="704">
        <v>779594.09760000021</v>
      </c>
      <c r="CS399" s="703">
        <v>779594.09760000021</v>
      </c>
      <c r="CT399" s="23" t="s">
        <v>56</v>
      </c>
      <c r="CU399" s="23" t="s">
        <v>56</v>
      </c>
      <c r="CV399" s="23" t="s">
        <v>56</v>
      </c>
      <c r="CW399" s="23" t="s">
        <v>56</v>
      </c>
      <c r="CX399" s="23" t="s">
        <v>56</v>
      </c>
      <c r="CY399" s="23" t="s">
        <v>56</v>
      </c>
      <c r="CZ399" s="23" t="s">
        <v>56</v>
      </c>
      <c r="DA399" s="23" t="s">
        <v>56</v>
      </c>
      <c r="DB399" s="728">
        <v>41752439.039999999</v>
      </c>
      <c r="DC399" s="10"/>
      <c r="DD399" s="692">
        <v>10.235110840000001</v>
      </c>
      <c r="DE399" s="120"/>
      <c r="DF399" s="120"/>
      <c r="DG399" s="120"/>
      <c r="DH399" s="140"/>
      <c r="DI399" s="140"/>
      <c r="DJ399" s="140"/>
      <c r="DK399" s="140"/>
      <c r="DL399" s="548" t="s">
        <v>56</v>
      </c>
      <c r="DM399" s="548" t="s">
        <v>56</v>
      </c>
      <c r="DN399" s="203" t="s">
        <v>868</v>
      </c>
      <c r="DO399" s="700">
        <v>1262.9166666666699</v>
      </c>
      <c r="DP399" s="713" t="s">
        <v>56</v>
      </c>
      <c r="DQ399" s="548" t="s">
        <v>56</v>
      </c>
      <c r="DR399" s="673" t="s">
        <v>56</v>
      </c>
      <c r="DS399" s="203" t="s">
        <v>56</v>
      </c>
      <c r="DT399" s="1160" t="s">
        <v>56</v>
      </c>
      <c r="DU399" s="711">
        <v>174.80409105905596</v>
      </c>
      <c r="DV399" s="711">
        <v>55.044310393054246</v>
      </c>
      <c r="DW399" s="711">
        <v>127.455703407812</v>
      </c>
      <c r="DX399" s="711">
        <v>37.811490636503407</v>
      </c>
      <c r="DY399" s="710">
        <v>1.8306829429231231</v>
      </c>
      <c r="DZ399" s="710">
        <v>0.25600203076001637</v>
      </c>
      <c r="EA399" s="710">
        <v>1.2998990844018501</v>
      </c>
      <c r="EB399" s="710">
        <v>0.66648660971594564</v>
      </c>
      <c r="EC399" s="236"/>
      <c r="ED399" s="49"/>
      <c r="EE399" s="232"/>
      <c r="EF399" s="700">
        <v>117872</v>
      </c>
      <c r="EG399" s="712">
        <v>41816</v>
      </c>
      <c r="EH399" s="44"/>
    </row>
    <row r="400" spans="1:138" ht="41.25" customHeight="1" x14ac:dyDescent="0.25">
      <c r="A400" s="871" t="s">
        <v>49</v>
      </c>
      <c r="B400" s="656" t="s">
        <v>50</v>
      </c>
      <c r="C400" s="656" t="s">
        <v>51</v>
      </c>
      <c r="D400" s="691" t="s">
        <v>70</v>
      </c>
      <c r="E400" s="656" t="s">
        <v>71</v>
      </c>
      <c r="F400" s="656" t="s">
        <v>1289</v>
      </c>
      <c r="G400" s="901" t="s">
        <v>1290</v>
      </c>
      <c r="H400" s="897" t="s">
        <v>55</v>
      </c>
      <c r="I400" s="17" t="s">
        <v>866</v>
      </c>
      <c r="J400" s="64">
        <v>13.2</v>
      </c>
      <c r="K400" s="665">
        <v>8.0020747309682125</v>
      </c>
      <c r="L400" s="665">
        <v>35.106818108795999</v>
      </c>
      <c r="M400" s="64">
        <v>1200</v>
      </c>
      <c r="N400" s="726">
        <v>26454359.380000003</v>
      </c>
      <c r="O400" s="548" t="s">
        <v>863</v>
      </c>
      <c r="P400" s="909">
        <v>6.7370610309999996</v>
      </c>
      <c r="Q400" s="203" t="s">
        <v>57</v>
      </c>
      <c r="R400" s="205" t="s">
        <v>57</v>
      </c>
      <c r="S400" s="490">
        <v>0</v>
      </c>
      <c r="T400" s="18">
        <v>0</v>
      </c>
      <c r="U400" s="548">
        <v>0</v>
      </c>
      <c r="V400" s="18">
        <v>0</v>
      </c>
      <c r="W400" s="64">
        <v>0</v>
      </c>
      <c r="X400" s="18">
        <v>0</v>
      </c>
      <c r="Y400" s="18">
        <v>0</v>
      </c>
      <c r="Z400" s="18">
        <v>0</v>
      </c>
      <c r="AA400" s="18">
        <v>0</v>
      </c>
      <c r="AB400" s="18">
        <v>0</v>
      </c>
      <c r="AC400" s="18">
        <v>0</v>
      </c>
      <c r="AD400" s="18">
        <v>0</v>
      </c>
      <c r="AE400" s="18">
        <v>0</v>
      </c>
      <c r="AF400" s="18">
        <v>0</v>
      </c>
      <c r="AG400" s="64">
        <v>0</v>
      </c>
      <c r="AH400" s="18">
        <v>0</v>
      </c>
      <c r="AI400" s="64">
        <v>0</v>
      </c>
      <c r="AJ400" s="18">
        <v>0</v>
      </c>
      <c r="AK400" s="18">
        <v>117</v>
      </c>
      <c r="AL400" s="64">
        <v>115</v>
      </c>
      <c r="AM400" s="18">
        <v>2</v>
      </c>
      <c r="AN400" s="18">
        <v>2</v>
      </c>
      <c r="AO400" s="18">
        <v>0</v>
      </c>
      <c r="AP400" s="64">
        <v>0</v>
      </c>
      <c r="AQ400" s="64">
        <v>119</v>
      </c>
      <c r="AR400" s="11">
        <v>117</v>
      </c>
      <c r="AS400" s="17">
        <v>0</v>
      </c>
      <c r="AT400" s="490">
        <v>0</v>
      </c>
      <c r="AU400" s="64">
        <v>0</v>
      </c>
      <c r="AV400" s="18">
        <v>0</v>
      </c>
      <c r="AW400" s="64">
        <v>0</v>
      </c>
      <c r="AX400" s="18">
        <v>0</v>
      </c>
      <c r="AY400" s="17">
        <v>0</v>
      </c>
      <c r="AZ400" s="490">
        <v>0</v>
      </c>
      <c r="BA400" s="17">
        <v>0</v>
      </c>
      <c r="BB400" s="18">
        <v>0</v>
      </c>
      <c r="BC400" s="17">
        <v>0</v>
      </c>
      <c r="BD400" s="18">
        <v>0</v>
      </c>
      <c r="BE400" s="17">
        <v>0</v>
      </c>
      <c r="BF400" s="18">
        <v>0</v>
      </c>
      <c r="BG400" s="17">
        <v>0</v>
      </c>
      <c r="BH400" s="18">
        <v>0</v>
      </c>
      <c r="BI400" s="17">
        <v>0</v>
      </c>
      <c r="BJ400" s="18">
        <v>0</v>
      </c>
      <c r="BK400" s="17">
        <v>3266.0299999999984</v>
      </c>
      <c r="BL400" s="17">
        <v>3248.4300000000003</v>
      </c>
      <c r="BM400" s="17">
        <v>40.200000000000003</v>
      </c>
      <c r="BN400" s="17">
        <v>40.200000000000003</v>
      </c>
      <c r="BO400" s="18">
        <v>0</v>
      </c>
      <c r="BP400" s="18">
        <v>0</v>
      </c>
      <c r="BQ400" s="64">
        <v>3306.2299999999982</v>
      </c>
      <c r="BR400" s="18">
        <v>3288.63</v>
      </c>
      <c r="BS400" s="729">
        <v>0.49075256774232395</v>
      </c>
      <c r="BT400" s="17">
        <v>0</v>
      </c>
      <c r="BU400" s="17">
        <v>0</v>
      </c>
      <c r="BV400" s="17">
        <v>0</v>
      </c>
      <c r="BW400" s="17">
        <v>0</v>
      </c>
      <c r="BX400" s="17">
        <v>0</v>
      </c>
      <c r="BY400" s="17">
        <v>0</v>
      </c>
      <c r="BZ400" s="17">
        <v>0</v>
      </c>
      <c r="CA400" s="17">
        <v>0</v>
      </c>
      <c r="CB400" s="17">
        <v>0</v>
      </c>
      <c r="CC400" s="17">
        <v>0</v>
      </c>
      <c r="CD400" s="17">
        <v>0</v>
      </c>
      <c r="CE400" s="17">
        <v>0</v>
      </c>
      <c r="CF400" s="17">
        <v>0</v>
      </c>
      <c r="CG400" s="17">
        <v>0</v>
      </c>
      <c r="CH400" s="17">
        <v>0</v>
      </c>
      <c r="CI400" s="17">
        <v>0</v>
      </c>
      <c r="CJ400" s="17">
        <v>0</v>
      </c>
      <c r="CK400" s="17">
        <v>0</v>
      </c>
      <c r="CL400" s="702">
        <v>3833796.6551999981</v>
      </c>
      <c r="CM400" s="702">
        <v>3813137.0712000006</v>
      </c>
      <c r="CN400" s="702">
        <v>47188.368000000009</v>
      </c>
      <c r="CO400" s="702">
        <v>47188.368000000009</v>
      </c>
      <c r="CP400" s="702">
        <v>0</v>
      </c>
      <c r="CQ400" s="702">
        <v>0</v>
      </c>
      <c r="CR400" s="704">
        <v>3880985.0231999978</v>
      </c>
      <c r="CS400" s="703">
        <v>3860325.4392000004</v>
      </c>
      <c r="CT400" s="23" t="s">
        <v>56</v>
      </c>
      <c r="CU400" s="23" t="s">
        <v>56</v>
      </c>
      <c r="CV400" s="23" t="s">
        <v>56</v>
      </c>
      <c r="CW400" s="23" t="s">
        <v>56</v>
      </c>
      <c r="CX400" s="23" t="s">
        <v>56</v>
      </c>
      <c r="CY400" s="23" t="s">
        <v>56</v>
      </c>
      <c r="CZ400" s="23" t="s">
        <v>56</v>
      </c>
      <c r="DA400" s="23" t="s">
        <v>56</v>
      </c>
      <c r="DB400" s="728">
        <v>26454359.380000003</v>
      </c>
      <c r="DC400" s="10"/>
      <c r="DD400" s="692">
        <v>6.7370610309999996</v>
      </c>
      <c r="DE400" s="120"/>
      <c r="DF400" s="120"/>
      <c r="DG400" s="120"/>
      <c r="DH400" s="140"/>
      <c r="DI400" s="140"/>
      <c r="DJ400" s="140"/>
      <c r="DK400" s="140"/>
      <c r="DL400" s="548" t="s">
        <v>56</v>
      </c>
      <c r="DM400" s="548" t="s">
        <v>56</v>
      </c>
      <c r="DN400" s="203" t="s">
        <v>55</v>
      </c>
      <c r="DO400" s="700" t="s">
        <v>56</v>
      </c>
      <c r="DP400" s="713" t="s">
        <v>56</v>
      </c>
      <c r="DQ400" s="548" t="s">
        <v>56</v>
      </c>
      <c r="DR400" s="673" t="s">
        <v>56</v>
      </c>
      <c r="DS400" s="203" t="s">
        <v>56</v>
      </c>
      <c r="DT400" s="1160" t="s">
        <v>56</v>
      </c>
      <c r="DU400" s="711">
        <v>34.789005992973756</v>
      </c>
      <c r="DV400" s="711">
        <v>310.60185303549258</v>
      </c>
      <c r="DW400" s="711">
        <v>18.919886423360801</v>
      </c>
      <c r="DX400" s="711">
        <v>120.8327228626552</v>
      </c>
      <c r="DY400" s="710">
        <v>0.41578838603017154</v>
      </c>
      <c r="DZ400" s="710">
        <v>0.21482635351765589</v>
      </c>
      <c r="EA400" s="710">
        <v>0.33319665825157202</v>
      </c>
      <c r="EB400" s="710">
        <v>0.128558135485421</v>
      </c>
      <c r="EC400" s="236"/>
      <c r="ED400" s="49"/>
      <c r="EE400" s="232"/>
      <c r="EF400" s="700">
        <v>14326</v>
      </c>
      <c r="EG400" s="712">
        <v>14295.666666666668</v>
      </c>
      <c r="EH400" s="44"/>
    </row>
    <row r="401" spans="1:138" ht="41.25" customHeight="1" x14ac:dyDescent="0.25">
      <c r="A401" s="871" t="s">
        <v>49</v>
      </c>
      <c r="B401" s="656" t="s">
        <v>50</v>
      </c>
      <c r="C401" s="656" t="s">
        <v>51</v>
      </c>
      <c r="D401" s="691" t="s">
        <v>70</v>
      </c>
      <c r="E401" s="656" t="s">
        <v>71</v>
      </c>
      <c r="F401" s="656" t="s">
        <v>1291</v>
      </c>
      <c r="G401" s="901" t="s">
        <v>1292</v>
      </c>
      <c r="H401" s="897" t="s">
        <v>55</v>
      </c>
      <c r="I401" s="17" t="s">
        <v>866</v>
      </c>
      <c r="J401" s="64">
        <v>13.2</v>
      </c>
      <c r="K401" s="665">
        <v>11.774481389853227</v>
      </c>
      <c r="L401" s="665">
        <v>45.054734754771005</v>
      </c>
      <c r="M401" s="64">
        <v>2643</v>
      </c>
      <c r="N401" s="726">
        <v>37584949.149999999</v>
      </c>
      <c r="O401" s="548" t="s">
        <v>863</v>
      </c>
      <c r="P401" s="909">
        <v>10.608464789999999</v>
      </c>
      <c r="Q401" s="203" t="s">
        <v>902</v>
      </c>
      <c r="R401" s="205" t="s">
        <v>57</v>
      </c>
      <c r="S401" s="490">
        <v>0</v>
      </c>
      <c r="T401" s="18">
        <v>0</v>
      </c>
      <c r="U401" s="548">
        <v>0</v>
      </c>
      <c r="V401" s="18">
        <v>0</v>
      </c>
      <c r="W401" s="64">
        <v>0</v>
      </c>
      <c r="X401" s="18">
        <v>0</v>
      </c>
      <c r="Y401" s="18">
        <v>0</v>
      </c>
      <c r="Z401" s="18">
        <v>0</v>
      </c>
      <c r="AA401" s="18">
        <v>0</v>
      </c>
      <c r="AB401" s="18">
        <v>0</v>
      </c>
      <c r="AC401" s="18">
        <v>0</v>
      </c>
      <c r="AD401" s="18">
        <v>0</v>
      </c>
      <c r="AE401" s="18">
        <v>0</v>
      </c>
      <c r="AF401" s="18">
        <v>0</v>
      </c>
      <c r="AG401" s="64">
        <v>0</v>
      </c>
      <c r="AH401" s="18">
        <v>0</v>
      </c>
      <c r="AI401" s="64">
        <v>0</v>
      </c>
      <c r="AJ401" s="18">
        <v>0</v>
      </c>
      <c r="AK401" s="18">
        <v>155</v>
      </c>
      <c r="AL401" s="64">
        <v>154</v>
      </c>
      <c r="AM401" s="18">
        <v>7</v>
      </c>
      <c r="AN401" s="18">
        <v>7</v>
      </c>
      <c r="AO401" s="18">
        <v>0</v>
      </c>
      <c r="AP401" s="64">
        <v>0</v>
      </c>
      <c r="AQ401" s="64">
        <v>162</v>
      </c>
      <c r="AR401" s="11">
        <v>161</v>
      </c>
      <c r="AS401" s="17">
        <v>0</v>
      </c>
      <c r="AT401" s="490">
        <v>0</v>
      </c>
      <c r="AU401" s="64">
        <v>0</v>
      </c>
      <c r="AV401" s="18">
        <v>0</v>
      </c>
      <c r="AW401" s="64">
        <v>0</v>
      </c>
      <c r="AX401" s="18">
        <v>0</v>
      </c>
      <c r="AY401" s="17">
        <v>0</v>
      </c>
      <c r="AZ401" s="490">
        <v>0</v>
      </c>
      <c r="BA401" s="17">
        <v>0</v>
      </c>
      <c r="BB401" s="18">
        <v>0</v>
      </c>
      <c r="BC401" s="17">
        <v>0</v>
      </c>
      <c r="BD401" s="18">
        <v>0</v>
      </c>
      <c r="BE401" s="17">
        <v>0</v>
      </c>
      <c r="BF401" s="18">
        <v>0</v>
      </c>
      <c r="BG401" s="17">
        <v>0</v>
      </c>
      <c r="BH401" s="18">
        <v>0</v>
      </c>
      <c r="BI401" s="17">
        <v>0</v>
      </c>
      <c r="BJ401" s="18">
        <v>0</v>
      </c>
      <c r="BK401" s="17">
        <v>2187.0599999999981</v>
      </c>
      <c r="BL401" s="17">
        <v>1191.0600000000004</v>
      </c>
      <c r="BM401" s="17">
        <v>64.09</v>
      </c>
      <c r="BN401" s="17">
        <v>64.09</v>
      </c>
      <c r="BO401" s="18">
        <v>0</v>
      </c>
      <c r="BP401" s="18">
        <v>0</v>
      </c>
      <c r="BQ401" s="64">
        <v>2251.1499999999983</v>
      </c>
      <c r="BR401" s="18">
        <v>1255.1500000000003</v>
      </c>
      <c r="BS401" s="729">
        <v>0.21220318345421951</v>
      </c>
      <c r="BT401" s="17">
        <v>0</v>
      </c>
      <c r="BU401" s="17">
        <v>0</v>
      </c>
      <c r="BV401" s="17">
        <v>0</v>
      </c>
      <c r="BW401" s="17">
        <v>0</v>
      </c>
      <c r="BX401" s="17">
        <v>0</v>
      </c>
      <c r="BY401" s="17">
        <v>0</v>
      </c>
      <c r="BZ401" s="17">
        <v>0</v>
      </c>
      <c r="CA401" s="17">
        <v>0</v>
      </c>
      <c r="CB401" s="17">
        <v>0</v>
      </c>
      <c r="CC401" s="17">
        <v>0</v>
      </c>
      <c r="CD401" s="17">
        <v>0</v>
      </c>
      <c r="CE401" s="17">
        <v>0</v>
      </c>
      <c r="CF401" s="17">
        <v>0</v>
      </c>
      <c r="CG401" s="17">
        <v>0</v>
      </c>
      <c r="CH401" s="17">
        <v>0</v>
      </c>
      <c r="CI401" s="17">
        <v>0</v>
      </c>
      <c r="CJ401" s="17">
        <v>0</v>
      </c>
      <c r="CK401" s="17">
        <v>0</v>
      </c>
      <c r="CL401" s="702">
        <v>2567258.5103999977</v>
      </c>
      <c r="CM401" s="702">
        <v>1398113.8704000006</v>
      </c>
      <c r="CN401" s="702">
        <v>75231.405599999998</v>
      </c>
      <c r="CO401" s="702">
        <v>75231.405599999998</v>
      </c>
      <c r="CP401" s="702">
        <v>0</v>
      </c>
      <c r="CQ401" s="702">
        <v>0</v>
      </c>
      <c r="CR401" s="704">
        <v>2642489.9159999979</v>
      </c>
      <c r="CS401" s="703">
        <v>1473345.2760000005</v>
      </c>
      <c r="CT401" s="23" t="s">
        <v>56</v>
      </c>
      <c r="CU401" s="23" t="s">
        <v>56</v>
      </c>
      <c r="CV401" s="23" t="s">
        <v>56</v>
      </c>
      <c r="CW401" s="23" t="s">
        <v>56</v>
      </c>
      <c r="CX401" s="23" t="s">
        <v>56</v>
      </c>
      <c r="CY401" s="23" t="s">
        <v>56</v>
      </c>
      <c r="CZ401" s="23" t="s">
        <v>56</v>
      </c>
      <c r="DA401" s="23" t="s">
        <v>56</v>
      </c>
      <c r="DB401" s="728">
        <v>37584949.149999999</v>
      </c>
      <c r="DC401" s="10"/>
      <c r="DD401" s="692">
        <v>10.608464789999999</v>
      </c>
      <c r="DE401" s="120"/>
      <c r="DF401" s="120"/>
      <c r="DG401" s="120"/>
      <c r="DH401" s="140"/>
      <c r="DI401" s="140"/>
      <c r="DJ401" s="140"/>
      <c r="DK401" s="140"/>
      <c r="DL401" s="548" t="s">
        <v>56</v>
      </c>
      <c r="DM401" s="548" t="s">
        <v>56</v>
      </c>
      <c r="DN401" s="203" t="s">
        <v>868</v>
      </c>
      <c r="DO401" s="700">
        <v>2634</v>
      </c>
      <c r="DP401" s="713" t="s">
        <v>56</v>
      </c>
      <c r="DQ401" s="548" t="s">
        <v>56</v>
      </c>
      <c r="DR401" s="673" t="s">
        <v>56</v>
      </c>
      <c r="DS401" s="700">
        <v>2634</v>
      </c>
      <c r="DT401" s="25" t="s">
        <v>1285</v>
      </c>
      <c r="DU401" s="711">
        <v>80.23804100227791</v>
      </c>
      <c r="DV401" s="711">
        <v>89.894908094248891</v>
      </c>
      <c r="DW401" s="711">
        <v>80.874933274102602</v>
      </c>
      <c r="DX401" s="711">
        <v>0.88464507027529748</v>
      </c>
      <c r="DY401" s="710">
        <v>1.2053910402429764</v>
      </c>
      <c r="DZ401" s="710">
        <v>-0.46648621190149853</v>
      </c>
      <c r="EA401" s="710">
        <v>0.91831273180559803</v>
      </c>
      <c r="EB401" s="710">
        <v>-0.21878234034027999</v>
      </c>
      <c r="EC401" s="236"/>
      <c r="ED401" s="49"/>
      <c r="EE401" s="232"/>
      <c r="EF401" s="700">
        <v>0</v>
      </c>
      <c r="EG401" s="712">
        <v>62654.333333333336</v>
      </c>
      <c r="EH401" s="44"/>
    </row>
    <row r="402" spans="1:138" ht="41.25" customHeight="1" x14ac:dyDescent="0.25">
      <c r="A402" s="871" t="s">
        <v>49</v>
      </c>
      <c r="B402" s="656" t="s">
        <v>50</v>
      </c>
      <c r="C402" s="656" t="s">
        <v>51</v>
      </c>
      <c r="D402" s="691" t="s">
        <v>70</v>
      </c>
      <c r="E402" s="656" t="s">
        <v>71</v>
      </c>
      <c r="F402" s="656" t="s">
        <v>72</v>
      </c>
      <c r="G402" s="901" t="s">
        <v>73</v>
      </c>
      <c r="H402" s="897" t="s">
        <v>55</v>
      </c>
      <c r="I402" s="17" t="s">
        <v>866</v>
      </c>
      <c r="J402" s="64">
        <v>13.2</v>
      </c>
      <c r="K402" s="665">
        <v>9.7168050304614013</v>
      </c>
      <c r="L402" s="665">
        <v>78.355302867323999</v>
      </c>
      <c r="M402" s="64">
        <v>3043</v>
      </c>
      <c r="N402" s="726">
        <v>22346299.490000002</v>
      </c>
      <c r="O402" s="548" t="s">
        <v>863</v>
      </c>
      <c r="P402" s="909">
        <v>8.2839763919999996</v>
      </c>
      <c r="Q402" s="203" t="s">
        <v>902</v>
      </c>
      <c r="R402" s="205" t="s">
        <v>57</v>
      </c>
      <c r="S402" s="490">
        <v>0</v>
      </c>
      <c r="T402" s="18">
        <v>0</v>
      </c>
      <c r="U402" s="548">
        <v>0</v>
      </c>
      <c r="V402" s="18">
        <v>0</v>
      </c>
      <c r="W402" s="64">
        <v>0</v>
      </c>
      <c r="X402" s="18">
        <v>0</v>
      </c>
      <c r="Y402" s="18">
        <v>0</v>
      </c>
      <c r="Z402" s="18">
        <v>0</v>
      </c>
      <c r="AA402" s="18">
        <v>0</v>
      </c>
      <c r="AB402" s="18">
        <v>0</v>
      </c>
      <c r="AC402" s="18">
        <v>0</v>
      </c>
      <c r="AD402" s="18">
        <v>0</v>
      </c>
      <c r="AE402" s="18">
        <v>0</v>
      </c>
      <c r="AF402" s="18">
        <v>0</v>
      </c>
      <c r="AG402" s="64">
        <v>0</v>
      </c>
      <c r="AH402" s="18">
        <v>0</v>
      </c>
      <c r="AI402" s="64">
        <v>0</v>
      </c>
      <c r="AJ402" s="18">
        <v>0</v>
      </c>
      <c r="AK402" s="18">
        <v>320</v>
      </c>
      <c r="AL402" s="64">
        <v>317</v>
      </c>
      <c r="AM402" s="18">
        <v>4</v>
      </c>
      <c r="AN402" s="18">
        <v>4</v>
      </c>
      <c r="AO402" s="18">
        <v>0</v>
      </c>
      <c r="AP402" s="64">
        <v>0</v>
      </c>
      <c r="AQ402" s="64">
        <v>324</v>
      </c>
      <c r="AR402" s="11">
        <v>321</v>
      </c>
      <c r="AS402" s="17">
        <v>0</v>
      </c>
      <c r="AT402" s="490">
        <v>0</v>
      </c>
      <c r="AU402" s="64">
        <v>0</v>
      </c>
      <c r="AV402" s="18">
        <v>0</v>
      </c>
      <c r="AW402" s="64">
        <v>0</v>
      </c>
      <c r="AX402" s="18">
        <v>0</v>
      </c>
      <c r="AY402" s="17">
        <v>0</v>
      </c>
      <c r="AZ402" s="490">
        <v>0</v>
      </c>
      <c r="BA402" s="17">
        <v>0</v>
      </c>
      <c r="BB402" s="18">
        <v>0</v>
      </c>
      <c r="BC402" s="17">
        <v>0</v>
      </c>
      <c r="BD402" s="18">
        <v>0</v>
      </c>
      <c r="BE402" s="17">
        <v>0</v>
      </c>
      <c r="BF402" s="18">
        <v>0</v>
      </c>
      <c r="BG402" s="17">
        <v>0</v>
      </c>
      <c r="BH402" s="18">
        <v>0</v>
      </c>
      <c r="BI402" s="17">
        <v>0</v>
      </c>
      <c r="BJ402" s="18">
        <v>0</v>
      </c>
      <c r="BK402" s="17">
        <v>9529.880000000001</v>
      </c>
      <c r="BL402" s="17">
        <v>9501.6299999999974</v>
      </c>
      <c r="BM402" s="17">
        <v>34.799999999999997</v>
      </c>
      <c r="BN402" s="17">
        <v>34.800000000000004</v>
      </c>
      <c r="BO402" s="18">
        <v>0</v>
      </c>
      <c r="BP402" s="18">
        <v>0</v>
      </c>
      <c r="BQ402" s="64">
        <v>9564.68</v>
      </c>
      <c r="BR402" s="18">
        <v>9536.4299999999967</v>
      </c>
      <c r="BS402" s="729">
        <v>1.1546001035489191</v>
      </c>
      <c r="BT402" s="17">
        <v>0</v>
      </c>
      <c r="BU402" s="17">
        <v>0</v>
      </c>
      <c r="BV402" s="17">
        <v>0</v>
      </c>
      <c r="BW402" s="17">
        <v>0</v>
      </c>
      <c r="BX402" s="17">
        <v>0</v>
      </c>
      <c r="BY402" s="17">
        <v>0</v>
      </c>
      <c r="BZ402" s="17">
        <v>0</v>
      </c>
      <c r="CA402" s="17">
        <v>0</v>
      </c>
      <c r="CB402" s="17">
        <v>0</v>
      </c>
      <c r="CC402" s="17">
        <v>0</v>
      </c>
      <c r="CD402" s="17">
        <v>0</v>
      </c>
      <c r="CE402" s="17">
        <v>0</v>
      </c>
      <c r="CF402" s="17">
        <v>0</v>
      </c>
      <c r="CG402" s="17">
        <v>0</v>
      </c>
      <c r="CH402" s="17">
        <v>0</v>
      </c>
      <c r="CI402" s="17">
        <v>0</v>
      </c>
      <c r="CJ402" s="17">
        <v>0</v>
      </c>
      <c r="CK402" s="17">
        <v>0</v>
      </c>
      <c r="CL402" s="702">
        <v>11186554.339200001</v>
      </c>
      <c r="CM402" s="702">
        <v>11153393.359199997</v>
      </c>
      <c r="CN402" s="702">
        <v>40849.631999999998</v>
      </c>
      <c r="CO402" s="702">
        <v>40849.632000000005</v>
      </c>
      <c r="CP402" s="702">
        <v>0</v>
      </c>
      <c r="CQ402" s="702">
        <v>0</v>
      </c>
      <c r="CR402" s="704">
        <v>11227403.9712</v>
      </c>
      <c r="CS402" s="703">
        <v>11194242.991199996</v>
      </c>
      <c r="CT402" s="23" t="s">
        <v>56</v>
      </c>
      <c r="CU402" s="23" t="s">
        <v>56</v>
      </c>
      <c r="CV402" s="23" t="s">
        <v>56</v>
      </c>
      <c r="CW402" s="23" t="s">
        <v>56</v>
      </c>
      <c r="CX402" s="23" t="s">
        <v>56</v>
      </c>
      <c r="CY402" s="23" t="s">
        <v>56</v>
      </c>
      <c r="CZ402" s="23" t="s">
        <v>56</v>
      </c>
      <c r="DA402" s="23" t="s">
        <v>56</v>
      </c>
      <c r="DB402" s="728">
        <v>22346299.490000002</v>
      </c>
      <c r="DC402" s="10"/>
      <c r="DD402" s="692">
        <v>8.2839763919999996</v>
      </c>
      <c r="DE402" s="120"/>
      <c r="DF402" s="120"/>
      <c r="DG402" s="120"/>
      <c r="DH402" s="140"/>
      <c r="DI402" s="140"/>
      <c r="DJ402" s="140"/>
      <c r="DK402" s="140"/>
      <c r="DL402" s="548" t="s">
        <v>56</v>
      </c>
      <c r="DM402" s="548" t="s">
        <v>56</v>
      </c>
      <c r="DN402" s="203" t="s">
        <v>868</v>
      </c>
      <c r="DO402" s="700">
        <v>2662.6666666666702</v>
      </c>
      <c r="DP402" s="713" t="s">
        <v>56</v>
      </c>
      <c r="DQ402" s="548" t="s">
        <v>56</v>
      </c>
      <c r="DR402" s="673" t="s">
        <v>56</v>
      </c>
      <c r="DS402" s="700">
        <v>2662.6666666666702</v>
      </c>
      <c r="DT402" s="25" t="s">
        <v>1293</v>
      </c>
      <c r="DU402" s="711">
        <v>322.53492739108623</v>
      </c>
      <c r="DV402" s="711">
        <v>107.99404139444829</v>
      </c>
      <c r="DW402" s="711">
        <v>228.553656930198</v>
      </c>
      <c r="DX402" s="711">
        <v>-46.114097857486485</v>
      </c>
      <c r="DY402" s="710">
        <v>3.4792188282423591</v>
      </c>
      <c r="DZ402" s="710">
        <v>-1.899841001569756</v>
      </c>
      <c r="EA402" s="710">
        <v>2.2805033870357598</v>
      </c>
      <c r="EB402" s="710">
        <v>-1.0589881729867665</v>
      </c>
      <c r="EC402" s="236"/>
      <c r="ED402" s="49"/>
      <c r="EE402" s="232"/>
      <c r="EF402" s="700">
        <v>278516</v>
      </c>
      <c r="EG402" s="712">
        <v>-127533</v>
      </c>
      <c r="EH402" s="44"/>
    </row>
    <row r="403" spans="1:138" ht="41.25" customHeight="1" x14ac:dyDescent="0.25">
      <c r="A403" s="871" t="s">
        <v>49</v>
      </c>
      <c r="B403" s="656" t="s">
        <v>50</v>
      </c>
      <c r="C403" s="656" t="s">
        <v>51</v>
      </c>
      <c r="D403" s="691" t="s">
        <v>1232</v>
      </c>
      <c r="E403" s="656" t="s">
        <v>340</v>
      </c>
      <c r="F403" s="656" t="s">
        <v>1294</v>
      </c>
      <c r="G403" s="901" t="s">
        <v>1237</v>
      </c>
      <c r="H403" s="897" t="s">
        <v>55</v>
      </c>
      <c r="I403" s="17" t="s">
        <v>860</v>
      </c>
      <c r="J403" s="64">
        <v>13.8</v>
      </c>
      <c r="K403" s="665">
        <v>12.30968508939201</v>
      </c>
      <c r="L403" s="665">
        <v>2.760795448803</v>
      </c>
      <c r="M403" s="64">
        <v>21</v>
      </c>
      <c r="N403" s="726">
        <v>3600960.8309999998</v>
      </c>
      <c r="O403" s="548" t="s">
        <v>874</v>
      </c>
      <c r="P403" s="909">
        <v>0.91625487699999997</v>
      </c>
      <c r="Q403" s="203" t="s">
        <v>57</v>
      </c>
      <c r="R403" s="205" t="s">
        <v>57</v>
      </c>
      <c r="S403" s="490">
        <v>0</v>
      </c>
      <c r="T403" s="18">
        <v>0</v>
      </c>
      <c r="U403" s="548" t="s">
        <v>58</v>
      </c>
      <c r="V403" s="18" t="s">
        <v>58</v>
      </c>
      <c r="W403" s="64" t="s">
        <v>58</v>
      </c>
      <c r="X403" s="18" t="s">
        <v>58</v>
      </c>
      <c r="Y403" s="18" t="s">
        <v>58</v>
      </c>
      <c r="Z403" s="18" t="s">
        <v>58</v>
      </c>
      <c r="AA403" s="18" t="s">
        <v>58</v>
      </c>
      <c r="AB403" s="18" t="s">
        <v>58</v>
      </c>
      <c r="AC403" s="18" t="s">
        <v>58</v>
      </c>
      <c r="AD403" s="18" t="s">
        <v>58</v>
      </c>
      <c r="AE403" s="18" t="s">
        <v>58</v>
      </c>
      <c r="AF403" s="18" t="s">
        <v>58</v>
      </c>
      <c r="AG403" s="64" t="s">
        <v>58</v>
      </c>
      <c r="AH403" s="18" t="s">
        <v>58</v>
      </c>
      <c r="AI403" s="64" t="s">
        <v>58</v>
      </c>
      <c r="AJ403" s="18" t="s">
        <v>58</v>
      </c>
      <c r="AK403" s="18" t="s">
        <v>58</v>
      </c>
      <c r="AL403" s="64" t="s">
        <v>58</v>
      </c>
      <c r="AM403" s="18" t="s">
        <v>58</v>
      </c>
      <c r="AN403" s="18" t="s">
        <v>58</v>
      </c>
      <c r="AO403" s="18" t="s">
        <v>58</v>
      </c>
      <c r="AP403" s="64" t="s">
        <v>58</v>
      </c>
      <c r="AQ403" s="64">
        <v>0</v>
      </c>
      <c r="AR403" s="11">
        <v>0</v>
      </c>
      <c r="AS403" s="17" t="s">
        <v>58</v>
      </c>
      <c r="AT403" s="490" t="s">
        <v>58</v>
      </c>
      <c r="AU403" s="64" t="s">
        <v>58</v>
      </c>
      <c r="AV403" s="18" t="s">
        <v>58</v>
      </c>
      <c r="AW403" s="64" t="s">
        <v>58</v>
      </c>
      <c r="AX403" s="18" t="s">
        <v>58</v>
      </c>
      <c r="AY403" s="17" t="s">
        <v>58</v>
      </c>
      <c r="AZ403" s="490" t="s">
        <v>58</v>
      </c>
      <c r="BA403" s="17" t="s">
        <v>58</v>
      </c>
      <c r="BB403" s="18" t="s">
        <v>58</v>
      </c>
      <c r="BC403" s="17" t="s">
        <v>58</v>
      </c>
      <c r="BD403" s="18" t="s">
        <v>58</v>
      </c>
      <c r="BE403" s="17" t="s">
        <v>58</v>
      </c>
      <c r="BF403" s="18" t="s">
        <v>58</v>
      </c>
      <c r="BG403" s="17" t="s">
        <v>58</v>
      </c>
      <c r="BH403" s="18" t="s">
        <v>58</v>
      </c>
      <c r="BI403" s="17" t="s">
        <v>58</v>
      </c>
      <c r="BJ403" s="18" t="s">
        <v>58</v>
      </c>
      <c r="BK403" s="17" t="s">
        <v>58</v>
      </c>
      <c r="BL403" s="17" t="s">
        <v>58</v>
      </c>
      <c r="BM403" s="17" t="s">
        <v>58</v>
      </c>
      <c r="BN403" s="17" t="s">
        <v>58</v>
      </c>
      <c r="BO403" s="18" t="s">
        <v>58</v>
      </c>
      <c r="BP403" s="18" t="s">
        <v>58</v>
      </c>
      <c r="BQ403" s="64">
        <v>0</v>
      </c>
      <c r="BR403" s="18">
        <v>0</v>
      </c>
      <c r="BS403" s="729">
        <v>0</v>
      </c>
      <c r="BT403" s="17">
        <v>0</v>
      </c>
      <c r="BU403" s="17">
        <v>0</v>
      </c>
      <c r="BV403" s="17">
        <v>0</v>
      </c>
      <c r="BW403" s="17">
        <v>0</v>
      </c>
      <c r="BX403" s="17">
        <v>0</v>
      </c>
      <c r="BY403" s="17">
        <v>0</v>
      </c>
      <c r="BZ403" s="17">
        <v>0</v>
      </c>
      <c r="CA403" s="17">
        <v>0</v>
      </c>
      <c r="CB403" s="17">
        <v>0</v>
      </c>
      <c r="CC403" s="17">
        <v>0</v>
      </c>
      <c r="CD403" s="17">
        <v>0</v>
      </c>
      <c r="CE403" s="17">
        <v>0</v>
      </c>
      <c r="CF403" s="17">
        <v>0</v>
      </c>
      <c r="CG403" s="17">
        <v>0</v>
      </c>
      <c r="CH403" s="17">
        <v>0</v>
      </c>
      <c r="CI403" s="17">
        <v>0</v>
      </c>
      <c r="CJ403" s="17">
        <v>0</v>
      </c>
      <c r="CK403" s="17">
        <v>0</v>
      </c>
      <c r="CL403" s="702">
        <v>0</v>
      </c>
      <c r="CM403" s="702">
        <v>0</v>
      </c>
      <c r="CN403" s="702">
        <v>0</v>
      </c>
      <c r="CO403" s="702">
        <v>0</v>
      </c>
      <c r="CP403" s="702">
        <v>0</v>
      </c>
      <c r="CQ403" s="702">
        <v>0</v>
      </c>
      <c r="CR403" s="704">
        <v>0</v>
      </c>
      <c r="CS403" s="703">
        <v>0</v>
      </c>
      <c r="CT403" s="23" t="s">
        <v>56</v>
      </c>
      <c r="CU403" s="23" t="s">
        <v>56</v>
      </c>
      <c r="CV403" s="23" t="s">
        <v>56</v>
      </c>
      <c r="CW403" s="23" t="s">
        <v>56</v>
      </c>
      <c r="CX403" s="23" t="s">
        <v>56</v>
      </c>
      <c r="CY403" s="23" t="s">
        <v>56</v>
      </c>
      <c r="CZ403" s="23" t="s">
        <v>56</v>
      </c>
      <c r="DA403" s="23" t="s">
        <v>56</v>
      </c>
      <c r="DB403" s="728">
        <v>3600960.8309999998</v>
      </c>
      <c r="DC403" s="10"/>
      <c r="DD403" s="692">
        <v>0.91625487699999997</v>
      </c>
      <c r="DE403" s="120"/>
      <c r="DF403" s="120"/>
      <c r="DG403" s="120"/>
      <c r="DH403" s="140"/>
      <c r="DI403" s="140"/>
      <c r="DJ403" s="140"/>
      <c r="DK403" s="140"/>
      <c r="DL403" s="548" t="s">
        <v>56</v>
      </c>
      <c r="DM403" s="548" t="s">
        <v>56</v>
      </c>
      <c r="DN403" s="203" t="s">
        <v>55</v>
      </c>
      <c r="DO403" s="700" t="s">
        <v>56</v>
      </c>
      <c r="DP403" s="713" t="s">
        <v>56</v>
      </c>
      <c r="DQ403" s="548" t="s">
        <v>56</v>
      </c>
      <c r="DR403" s="673" t="s">
        <v>56</v>
      </c>
      <c r="DS403" s="203" t="s">
        <v>56</v>
      </c>
      <c r="DT403" s="1160" t="s">
        <v>56</v>
      </c>
      <c r="DU403" s="711">
        <v>0</v>
      </c>
      <c r="DV403" s="711">
        <v>21.680781758957682</v>
      </c>
      <c r="DW403" s="711">
        <v>0</v>
      </c>
      <c r="DX403" s="711">
        <v>21.333333333333332</v>
      </c>
      <c r="DY403" s="710">
        <v>0</v>
      </c>
      <c r="DZ403" s="710">
        <v>0.33876221498371378</v>
      </c>
      <c r="EA403" s="710">
        <v>0</v>
      </c>
      <c r="EB403" s="710">
        <v>0.33333333333333331</v>
      </c>
      <c r="EC403" s="236"/>
      <c r="ED403" s="49"/>
      <c r="EE403" s="232"/>
      <c r="EF403" s="700">
        <v>0</v>
      </c>
      <c r="EG403" s="712">
        <v>0</v>
      </c>
      <c r="EH403" s="44"/>
    </row>
    <row r="404" spans="1:138" ht="41.25" customHeight="1" x14ac:dyDescent="0.25">
      <c r="A404" s="871" t="s">
        <v>49</v>
      </c>
      <c r="B404" s="656" t="s">
        <v>50</v>
      </c>
      <c r="C404" s="656" t="s">
        <v>51</v>
      </c>
      <c r="D404" s="691" t="s">
        <v>375</v>
      </c>
      <c r="E404" s="656" t="s">
        <v>71</v>
      </c>
      <c r="F404" s="656" t="s">
        <v>1295</v>
      </c>
      <c r="G404" s="901" t="s">
        <v>1296</v>
      </c>
      <c r="H404" s="897" t="s">
        <v>55</v>
      </c>
      <c r="I404" s="17" t="s">
        <v>860</v>
      </c>
      <c r="J404" s="64">
        <v>13.2</v>
      </c>
      <c r="K404" s="665">
        <v>11.774481389853227</v>
      </c>
      <c r="L404" s="665">
        <v>31.214583268407001</v>
      </c>
      <c r="M404" s="64">
        <v>2211</v>
      </c>
      <c r="N404" s="726">
        <v>37151589.130000003</v>
      </c>
      <c r="O404" s="548" t="s">
        <v>863</v>
      </c>
      <c r="P404" s="909">
        <v>10.37983408</v>
      </c>
      <c r="Q404" s="203" t="s">
        <v>902</v>
      </c>
      <c r="R404" s="205" t="s">
        <v>57</v>
      </c>
      <c r="S404" s="490">
        <v>0</v>
      </c>
      <c r="T404" s="18">
        <v>0</v>
      </c>
      <c r="U404" s="548">
        <v>0</v>
      </c>
      <c r="V404" s="18">
        <v>0</v>
      </c>
      <c r="W404" s="64">
        <v>0</v>
      </c>
      <c r="X404" s="18">
        <v>0</v>
      </c>
      <c r="Y404" s="18">
        <v>0</v>
      </c>
      <c r="Z404" s="18">
        <v>0</v>
      </c>
      <c r="AA404" s="18">
        <v>0</v>
      </c>
      <c r="AB404" s="18">
        <v>0</v>
      </c>
      <c r="AC404" s="18">
        <v>0</v>
      </c>
      <c r="AD404" s="18">
        <v>0</v>
      </c>
      <c r="AE404" s="18">
        <v>0</v>
      </c>
      <c r="AF404" s="18">
        <v>0</v>
      </c>
      <c r="AG404" s="64">
        <v>0</v>
      </c>
      <c r="AH404" s="18">
        <v>0</v>
      </c>
      <c r="AI404" s="64">
        <v>0</v>
      </c>
      <c r="AJ404" s="18">
        <v>0</v>
      </c>
      <c r="AK404" s="18">
        <v>141</v>
      </c>
      <c r="AL404" s="64">
        <v>141</v>
      </c>
      <c r="AM404" s="18">
        <v>9</v>
      </c>
      <c r="AN404" s="18">
        <v>9</v>
      </c>
      <c r="AO404" s="18">
        <v>0</v>
      </c>
      <c r="AP404" s="64">
        <v>0</v>
      </c>
      <c r="AQ404" s="64">
        <v>150</v>
      </c>
      <c r="AR404" s="11">
        <v>150</v>
      </c>
      <c r="AS404" s="17">
        <v>0</v>
      </c>
      <c r="AT404" s="490">
        <v>0</v>
      </c>
      <c r="AU404" s="64">
        <v>0</v>
      </c>
      <c r="AV404" s="18">
        <v>0</v>
      </c>
      <c r="AW404" s="64">
        <v>0</v>
      </c>
      <c r="AX404" s="18">
        <v>0</v>
      </c>
      <c r="AY404" s="17">
        <v>0</v>
      </c>
      <c r="AZ404" s="490">
        <v>0</v>
      </c>
      <c r="BA404" s="17">
        <v>0</v>
      </c>
      <c r="BB404" s="18">
        <v>0</v>
      </c>
      <c r="BC404" s="17">
        <v>0</v>
      </c>
      <c r="BD404" s="18">
        <v>0</v>
      </c>
      <c r="BE404" s="17">
        <v>0</v>
      </c>
      <c r="BF404" s="18">
        <v>0</v>
      </c>
      <c r="BG404" s="17">
        <v>0</v>
      </c>
      <c r="BH404" s="18">
        <v>0</v>
      </c>
      <c r="BI404" s="17">
        <v>0</v>
      </c>
      <c r="BJ404" s="18">
        <v>0</v>
      </c>
      <c r="BK404" s="17">
        <v>1583.7399999999975</v>
      </c>
      <c r="BL404" s="17">
        <v>1583.7400000000005</v>
      </c>
      <c r="BM404" s="17">
        <v>74.11999999999999</v>
      </c>
      <c r="BN404" s="17">
        <v>74.11999999999999</v>
      </c>
      <c r="BO404" s="18">
        <v>0</v>
      </c>
      <c r="BP404" s="18">
        <v>0</v>
      </c>
      <c r="BQ404" s="64">
        <v>1657.8599999999974</v>
      </c>
      <c r="BR404" s="18">
        <v>1657.8600000000004</v>
      </c>
      <c r="BS404" s="729">
        <v>0.15971931605288217</v>
      </c>
      <c r="BT404" s="17">
        <v>0</v>
      </c>
      <c r="BU404" s="17">
        <v>0</v>
      </c>
      <c r="BV404" s="17">
        <v>0</v>
      </c>
      <c r="BW404" s="17">
        <v>0</v>
      </c>
      <c r="BX404" s="17">
        <v>0</v>
      </c>
      <c r="BY404" s="17">
        <v>0</v>
      </c>
      <c r="BZ404" s="17">
        <v>0</v>
      </c>
      <c r="CA404" s="17">
        <v>0</v>
      </c>
      <c r="CB404" s="17">
        <v>0</v>
      </c>
      <c r="CC404" s="17">
        <v>0</v>
      </c>
      <c r="CD404" s="17">
        <v>0</v>
      </c>
      <c r="CE404" s="17">
        <v>0</v>
      </c>
      <c r="CF404" s="17">
        <v>0</v>
      </c>
      <c r="CG404" s="17">
        <v>0</v>
      </c>
      <c r="CH404" s="17">
        <v>0</v>
      </c>
      <c r="CI404" s="17">
        <v>0</v>
      </c>
      <c r="CJ404" s="17">
        <v>0</v>
      </c>
      <c r="CK404" s="17">
        <v>0</v>
      </c>
      <c r="CL404" s="702">
        <v>1859057.3615999972</v>
      </c>
      <c r="CM404" s="702">
        <v>1859057.3616000006</v>
      </c>
      <c r="CN404" s="702">
        <v>87005.020799999998</v>
      </c>
      <c r="CO404" s="702">
        <v>87005.020799999998</v>
      </c>
      <c r="CP404" s="702">
        <v>0</v>
      </c>
      <c r="CQ404" s="702">
        <v>0</v>
      </c>
      <c r="CR404" s="704">
        <v>1946062.3823999972</v>
      </c>
      <c r="CS404" s="703">
        <v>1946062.3824000007</v>
      </c>
      <c r="CT404" s="23" t="s">
        <v>56</v>
      </c>
      <c r="CU404" s="23" t="s">
        <v>56</v>
      </c>
      <c r="CV404" s="23" t="s">
        <v>56</v>
      </c>
      <c r="CW404" s="23" t="s">
        <v>56</v>
      </c>
      <c r="CX404" s="23" t="s">
        <v>56</v>
      </c>
      <c r="CY404" s="23" t="s">
        <v>56</v>
      </c>
      <c r="CZ404" s="23" t="s">
        <v>56</v>
      </c>
      <c r="DA404" s="23" t="s">
        <v>56</v>
      </c>
      <c r="DB404" s="728">
        <v>37151589.130000003</v>
      </c>
      <c r="DC404" s="10"/>
      <c r="DD404" s="692">
        <v>10.37983408</v>
      </c>
      <c r="DE404" s="120"/>
      <c r="DF404" s="120"/>
      <c r="DG404" s="120"/>
      <c r="DH404" s="140"/>
      <c r="DI404" s="140"/>
      <c r="DJ404" s="140"/>
      <c r="DK404" s="140"/>
      <c r="DL404" s="548" t="s">
        <v>56</v>
      </c>
      <c r="DM404" s="548" t="s">
        <v>56</v>
      </c>
      <c r="DN404" s="203" t="s">
        <v>868</v>
      </c>
      <c r="DO404" s="700">
        <v>2203.6666666666702</v>
      </c>
      <c r="DP404" s="713" t="s">
        <v>56</v>
      </c>
      <c r="DQ404" s="548" t="s">
        <v>56</v>
      </c>
      <c r="DR404" s="673" t="s">
        <v>56</v>
      </c>
      <c r="DS404" s="700">
        <v>2203.6666666666702</v>
      </c>
      <c r="DT404" s="25" t="s">
        <v>903</v>
      </c>
      <c r="DU404" s="711">
        <v>71.928755105127706</v>
      </c>
      <c r="DV404" s="711">
        <v>94.053407057026774</v>
      </c>
      <c r="DW404" s="711">
        <v>72.559096450848003</v>
      </c>
      <c r="DX404" s="711">
        <v>5.819602545792705</v>
      </c>
      <c r="DY404" s="710">
        <v>0.39751928603842018</v>
      </c>
      <c r="DZ404" s="710">
        <v>0.58020348099285446</v>
      </c>
      <c r="EA404" s="710">
        <v>0.39685612720368602</v>
      </c>
      <c r="EB404" s="710">
        <v>0.52774708915458157</v>
      </c>
      <c r="EC404" s="236"/>
      <c r="ED404" s="49"/>
      <c r="EE404" s="232"/>
      <c r="EF404" s="700">
        <v>121809</v>
      </c>
      <c r="EG404" s="712">
        <v>36671.333333333343</v>
      </c>
      <c r="EH404" s="44"/>
    </row>
    <row r="405" spans="1:138" ht="41.25" customHeight="1" x14ac:dyDescent="0.25">
      <c r="A405" s="871" t="s">
        <v>49</v>
      </c>
      <c r="B405" s="656" t="s">
        <v>50</v>
      </c>
      <c r="C405" s="656" t="s">
        <v>51</v>
      </c>
      <c r="D405" s="691" t="s">
        <v>375</v>
      </c>
      <c r="E405" s="656" t="s">
        <v>71</v>
      </c>
      <c r="F405" s="656" t="s">
        <v>1297</v>
      </c>
      <c r="G405" s="901" t="s">
        <v>71</v>
      </c>
      <c r="H405" s="897" t="s">
        <v>55</v>
      </c>
      <c r="I405" s="17" t="s">
        <v>860</v>
      </c>
      <c r="J405" s="64">
        <v>13.2</v>
      </c>
      <c r="K405" s="665">
        <v>11.797344460513136</v>
      </c>
      <c r="L405" s="665">
        <v>21.365719652529002</v>
      </c>
      <c r="M405" s="64">
        <v>1747</v>
      </c>
      <c r="N405" s="726">
        <v>37643569.130000003</v>
      </c>
      <c r="O405" s="548" t="s">
        <v>863</v>
      </c>
      <c r="P405" s="909">
        <v>10.547420389999999</v>
      </c>
      <c r="Q405" s="203" t="s">
        <v>57</v>
      </c>
      <c r="R405" s="205" t="s">
        <v>57</v>
      </c>
      <c r="S405" s="490">
        <v>0</v>
      </c>
      <c r="T405" s="18">
        <v>0</v>
      </c>
      <c r="U405" s="548">
        <v>0</v>
      </c>
      <c r="V405" s="18">
        <v>0</v>
      </c>
      <c r="W405" s="64">
        <v>0</v>
      </c>
      <c r="X405" s="18">
        <v>0</v>
      </c>
      <c r="Y405" s="18">
        <v>0</v>
      </c>
      <c r="Z405" s="18">
        <v>0</v>
      </c>
      <c r="AA405" s="18">
        <v>0</v>
      </c>
      <c r="AB405" s="18">
        <v>0</v>
      </c>
      <c r="AC405" s="18">
        <v>0</v>
      </c>
      <c r="AD405" s="18">
        <v>0</v>
      </c>
      <c r="AE405" s="18">
        <v>0</v>
      </c>
      <c r="AF405" s="18">
        <v>0</v>
      </c>
      <c r="AG405" s="64">
        <v>0</v>
      </c>
      <c r="AH405" s="18">
        <v>0</v>
      </c>
      <c r="AI405" s="64">
        <v>0</v>
      </c>
      <c r="AJ405" s="18">
        <v>0</v>
      </c>
      <c r="AK405" s="18">
        <v>114</v>
      </c>
      <c r="AL405" s="64">
        <v>113</v>
      </c>
      <c r="AM405" s="18">
        <v>6</v>
      </c>
      <c r="AN405" s="18">
        <v>6</v>
      </c>
      <c r="AO405" s="18">
        <v>0</v>
      </c>
      <c r="AP405" s="64">
        <v>0</v>
      </c>
      <c r="AQ405" s="64">
        <v>120</v>
      </c>
      <c r="AR405" s="11">
        <v>119</v>
      </c>
      <c r="AS405" s="17">
        <v>0</v>
      </c>
      <c r="AT405" s="490">
        <v>0</v>
      </c>
      <c r="AU405" s="64">
        <v>0</v>
      </c>
      <c r="AV405" s="18">
        <v>0</v>
      </c>
      <c r="AW405" s="64">
        <v>0</v>
      </c>
      <c r="AX405" s="18">
        <v>0</v>
      </c>
      <c r="AY405" s="17">
        <v>0</v>
      </c>
      <c r="AZ405" s="490">
        <v>0</v>
      </c>
      <c r="BA405" s="17">
        <v>0</v>
      </c>
      <c r="BB405" s="18">
        <v>0</v>
      </c>
      <c r="BC405" s="17">
        <v>0</v>
      </c>
      <c r="BD405" s="18">
        <v>0</v>
      </c>
      <c r="BE405" s="17">
        <v>0</v>
      </c>
      <c r="BF405" s="18">
        <v>0</v>
      </c>
      <c r="BG405" s="17">
        <v>0</v>
      </c>
      <c r="BH405" s="18">
        <v>0</v>
      </c>
      <c r="BI405" s="17">
        <v>0</v>
      </c>
      <c r="BJ405" s="18">
        <v>0</v>
      </c>
      <c r="BK405" s="17">
        <v>1582.4599999999991</v>
      </c>
      <c r="BL405" s="17">
        <v>1102.46</v>
      </c>
      <c r="BM405" s="17">
        <v>40.33</v>
      </c>
      <c r="BN405" s="17">
        <v>40.33</v>
      </c>
      <c r="BO405" s="18">
        <v>0</v>
      </c>
      <c r="BP405" s="18">
        <v>0</v>
      </c>
      <c r="BQ405" s="64">
        <v>1622.7899999999991</v>
      </c>
      <c r="BR405" s="18">
        <v>1142.79</v>
      </c>
      <c r="BS405" s="729">
        <v>0.15385657724788945</v>
      </c>
      <c r="BT405" s="17">
        <v>0</v>
      </c>
      <c r="BU405" s="17">
        <v>0</v>
      </c>
      <c r="BV405" s="17">
        <v>0</v>
      </c>
      <c r="BW405" s="17">
        <v>0</v>
      </c>
      <c r="BX405" s="17">
        <v>0</v>
      </c>
      <c r="BY405" s="17">
        <v>0</v>
      </c>
      <c r="BZ405" s="17">
        <v>0</v>
      </c>
      <c r="CA405" s="17">
        <v>0</v>
      </c>
      <c r="CB405" s="17">
        <v>0</v>
      </c>
      <c r="CC405" s="17">
        <v>0</v>
      </c>
      <c r="CD405" s="17">
        <v>0</v>
      </c>
      <c r="CE405" s="17">
        <v>0</v>
      </c>
      <c r="CF405" s="17">
        <v>0</v>
      </c>
      <c r="CG405" s="17">
        <v>0</v>
      </c>
      <c r="CH405" s="17">
        <v>0</v>
      </c>
      <c r="CI405" s="17">
        <v>0</v>
      </c>
      <c r="CJ405" s="17">
        <v>0</v>
      </c>
      <c r="CK405" s="17">
        <v>0</v>
      </c>
      <c r="CL405" s="702">
        <v>1857554.846399999</v>
      </c>
      <c r="CM405" s="702">
        <v>1294111.6464000002</v>
      </c>
      <c r="CN405" s="702">
        <v>47340.967200000006</v>
      </c>
      <c r="CO405" s="702">
        <v>47340.967200000006</v>
      </c>
      <c r="CP405" s="702">
        <v>0</v>
      </c>
      <c r="CQ405" s="702">
        <v>0</v>
      </c>
      <c r="CR405" s="704">
        <v>1904895.8135999991</v>
      </c>
      <c r="CS405" s="703">
        <v>1341452.6136000003</v>
      </c>
      <c r="CT405" s="23" t="s">
        <v>56</v>
      </c>
      <c r="CU405" s="23" t="s">
        <v>56</v>
      </c>
      <c r="CV405" s="23" t="s">
        <v>56</v>
      </c>
      <c r="CW405" s="23" t="s">
        <v>56</v>
      </c>
      <c r="CX405" s="23" t="s">
        <v>56</v>
      </c>
      <c r="CY405" s="23" t="s">
        <v>56</v>
      </c>
      <c r="CZ405" s="23" t="s">
        <v>56</v>
      </c>
      <c r="DA405" s="23" t="s">
        <v>56</v>
      </c>
      <c r="DB405" s="728">
        <v>37643569.130000003</v>
      </c>
      <c r="DC405" s="10"/>
      <c r="DD405" s="692">
        <v>10.547420389999999</v>
      </c>
      <c r="DE405" s="120"/>
      <c r="DF405" s="120"/>
      <c r="DG405" s="120"/>
      <c r="DH405" s="140"/>
      <c r="DI405" s="140"/>
      <c r="DJ405" s="140"/>
      <c r="DK405" s="140"/>
      <c r="DL405" s="548" t="s">
        <v>56</v>
      </c>
      <c r="DM405" s="548" t="s">
        <v>56</v>
      </c>
      <c r="DN405" s="203" t="s">
        <v>868</v>
      </c>
      <c r="DO405" s="700">
        <v>1749</v>
      </c>
      <c r="DP405" s="713" t="s">
        <v>56</v>
      </c>
      <c r="DQ405" s="548" t="s">
        <v>56</v>
      </c>
      <c r="DR405" s="673" t="s">
        <v>56</v>
      </c>
      <c r="DS405" s="203" t="s">
        <v>56</v>
      </c>
      <c r="DT405" s="1160" t="s">
        <v>56</v>
      </c>
      <c r="DU405" s="711">
        <v>70.028016009148089</v>
      </c>
      <c r="DV405" s="711">
        <v>441.12377583421619</v>
      </c>
      <c r="DW405" s="711">
        <v>70.763646933757101</v>
      </c>
      <c r="DX405" s="711">
        <v>191.53093121370387</v>
      </c>
      <c r="DY405" s="710">
        <v>1.1355060034305318</v>
      </c>
      <c r="DZ405" s="710">
        <v>0.48287984193626721</v>
      </c>
      <c r="EA405" s="710">
        <v>1.1328815488461399</v>
      </c>
      <c r="EB405" s="710">
        <v>0.15097925558005509</v>
      </c>
      <c r="EC405" s="236"/>
      <c r="ED405" s="49"/>
      <c r="EE405" s="232"/>
      <c r="EF405" s="700">
        <v>61146</v>
      </c>
      <c r="EG405" s="712">
        <v>305972.33333333331</v>
      </c>
      <c r="EH405" s="44"/>
    </row>
    <row r="406" spans="1:138" ht="41.25" customHeight="1" x14ac:dyDescent="0.25">
      <c r="A406" s="871" t="s">
        <v>49</v>
      </c>
      <c r="B406" s="656" t="s">
        <v>50</v>
      </c>
      <c r="C406" s="656" t="s">
        <v>51</v>
      </c>
      <c r="D406" s="691" t="s">
        <v>375</v>
      </c>
      <c r="E406" s="656" t="s">
        <v>71</v>
      </c>
      <c r="F406" s="656" t="s">
        <v>1298</v>
      </c>
      <c r="G406" s="901" t="s">
        <v>1296</v>
      </c>
      <c r="H406" s="897" t="s">
        <v>55</v>
      </c>
      <c r="I406" s="17" t="s">
        <v>860</v>
      </c>
      <c r="J406" s="64">
        <v>13.2</v>
      </c>
      <c r="K406" s="665">
        <v>11.774481389853227</v>
      </c>
      <c r="L406" s="665">
        <v>23.925378738113999</v>
      </c>
      <c r="M406" s="64">
        <v>1374</v>
      </c>
      <c r="N406" s="726">
        <v>28647359.349999998</v>
      </c>
      <c r="O406" s="548" t="s">
        <v>863</v>
      </c>
      <c r="P406" s="909">
        <v>8.2231606240000001</v>
      </c>
      <c r="Q406" s="203" t="s">
        <v>902</v>
      </c>
      <c r="R406" s="205" t="s">
        <v>57</v>
      </c>
      <c r="S406" s="490">
        <v>0</v>
      </c>
      <c r="T406" s="18">
        <v>0</v>
      </c>
      <c r="U406" s="548">
        <v>0</v>
      </c>
      <c r="V406" s="18">
        <v>0</v>
      </c>
      <c r="W406" s="64">
        <v>0</v>
      </c>
      <c r="X406" s="18">
        <v>0</v>
      </c>
      <c r="Y406" s="18">
        <v>0</v>
      </c>
      <c r="Z406" s="18">
        <v>0</v>
      </c>
      <c r="AA406" s="18">
        <v>0</v>
      </c>
      <c r="AB406" s="18">
        <v>0</v>
      </c>
      <c r="AC406" s="18">
        <v>0</v>
      </c>
      <c r="AD406" s="18">
        <v>0</v>
      </c>
      <c r="AE406" s="18">
        <v>0</v>
      </c>
      <c r="AF406" s="18">
        <v>0</v>
      </c>
      <c r="AG406" s="64">
        <v>0</v>
      </c>
      <c r="AH406" s="18">
        <v>0</v>
      </c>
      <c r="AI406" s="64">
        <v>0</v>
      </c>
      <c r="AJ406" s="18">
        <v>0</v>
      </c>
      <c r="AK406" s="18">
        <v>130</v>
      </c>
      <c r="AL406" s="64">
        <v>128</v>
      </c>
      <c r="AM406" s="18">
        <v>7</v>
      </c>
      <c r="AN406" s="18">
        <v>7</v>
      </c>
      <c r="AO406" s="18">
        <v>0</v>
      </c>
      <c r="AP406" s="64">
        <v>0</v>
      </c>
      <c r="AQ406" s="64">
        <v>137</v>
      </c>
      <c r="AR406" s="11">
        <v>135</v>
      </c>
      <c r="AS406" s="17">
        <v>0</v>
      </c>
      <c r="AT406" s="490">
        <v>0</v>
      </c>
      <c r="AU406" s="64">
        <v>0</v>
      </c>
      <c r="AV406" s="18">
        <v>0</v>
      </c>
      <c r="AW406" s="64">
        <v>0</v>
      </c>
      <c r="AX406" s="18">
        <v>0</v>
      </c>
      <c r="AY406" s="17">
        <v>0</v>
      </c>
      <c r="AZ406" s="490">
        <v>0</v>
      </c>
      <c r="BA406" s="17">
        <v>0</v>
      </c>
      <c r="BB406" s="18">
        <v>0</v>
      </c>
      <c r="BC406" s="17">
        <v>0</v>
      </c>
      <c r="BD406" s="18">
        <v>0</v>
      </c>
      <c r="BE406" s="17">
        <v>0</v>
      </c>
      <c r="BF406" s="18">
        <v>0</v>
      </c>
      <c r="BG406" s="17">
        <v>0</v>
      </c>
      <c r="BH406" s="18">
        <v>0</v>
      </c>
      <c r="BI406" s="17">
        <v>0</v>
      </c>
      <c r="BJ406" s="18">
        <v>0</v>
      </c>
      <c r="BK406" s="17">
        <v>1207.4519999999993</v>
      </c>
      <c r="BL406" s="17">
        <v>1198.6520000000003</v>
      </c>
      <c r="BM406" s="17">
        <v>78.989999999999995</v>
      </c>
      <c r="BN406" s="17">
        <v>78.989999999999995</v>
      </c>
      <c r="BO406" s="18">
        <v>0</v>
      </c>
      <c r="BP406" s="18">
        <v>0</v>
      </c>
      <c r="BQ406" s="64">
        <v>1286.4419999999993</v>
      </c>
      <c r="BR406" s="18">
        <v>1277.6420000000003</v>
      </c>
      <c r="BS406" s="729">
        <v>0.15644130752419064</v>
      </c>
      <c r="BT406" s="17">
        <v>0</v>
      </c>
      <c r="BU406" s="17">
        <v>0</v>
      </c>
      <c r="BV406" s="17">
        <v>0</v>
      </c>
      <c r="BW406" s="17">
        <v>0</v>
      </c>
      <c r="BX406" s="17">
        <v>0</v>
      </c>
      <c r="BY406" s="17">
        <v>0</v>
      </c>
      <c r="BZ406" s="17">
        <v>0</v>
      </c>
      <c r="CA406" s="17">
        <v>0</v>
      </c>
      <c r="CB406" s="17">
        <v>0</v>
      </c>
      <c r="CC406" s="17">
        <v>0</v>
      </c>
      <c r="CD406" s="17">
        <v>0</v>
      </c>
      <c r="CE406" s="17">
        <v>0</v>
      </c>
      <c r="CF406" s="17">
        <v>0</v>
      </c>
      <c r="CG406" s="17">
        <v>0</v>
      </c>
      <c r="CH406" s="17">
        <v>0</v>
      </c>
      <c r="CI406" s="17">
        <v>0</v>
      </c>
      <c r="CJ406" s="17">
        <v>0</v>
      </c>
      <c r="CK406" s="17">
        <v>0</v>
      </c>
      <c r="CL406" s="702">
        <v>1417355.4556799994</v>
      </c>
      <c r="CM406" s="702">
        <v>1407025.6636800002</v>
      </c>
      <c r="CN406" s="702">
        <v>92721.621599999999</v>
      </c>
      <c r="CO406" s="702">
        <v>92721.621599999999</v>
      </c>
      <c r="CP406" s="702">
        <v>0</v>
      </c>
      <c r="CQ406" s="702">
        <v>0</v>
      </c>
      <c r="CR406" s="704">
        <v>1510077.0772799994</v>
      </c>
      <c r="CS406" s="703">
        <v>1499747.2852800002</v>
      </c>
      <c r="CT406" s="23" t="s">
        <v>56</v>
      </c>
      <c r="CU406" s="23" t="s">
        <v>56</v>
      </c>
      <c r="CV406" s="23" t="s">
        <v>56</v>
      </c>
      <c r="CW406" s="23" t="s">
        <v>56</v>
      </c>
      <c r="CX406" s="23" t="s">
        <v>56</v>
      </c>
      <c r="CY406" s="23" t="s">
        <v>56</v>
      </c>
      <c r="CZ406" s="23" t="s">
        <v>56</v>
      </c>
      <c r="DA406" s="23" t="s">
        <v>56</v>
      </c>
      <c r="DB406" s="728">
        <v>28647359.349999998</v>
      </c>
      <c r="DC406" s="10"/>
      <c r="DD406" s="692">
        <v>8.2231606240000001</v>
      </c>
      <c r="DE406" s="120"/>
      <c r="DF406" s="120"/>
      <c r="DG406" s="120"/>
      <c r="DH406" s="140"/>
      <c r="DI406" s="140"/>
      <c r="DJ406" s="140"/>
      <c r="DK406" s="140"/>
      <c r="DL406" s="548" t="s">
        <v>56</v>
      </c>
      <c r="DM406" s="548" t="s">
        <v>56</v>
      </c>
      <c r="DN406" s="203" t="s">
        <v>868</v>
      </c>
      <c r="DO406" s="700">
        <v>1387.1666666666699</v>
      </c>
      <c r="DP406" s="713" t="s">
        <v>56</v>
      </c>
      <c r="DQ406" s="548" t="s">
        <v>56</v>
      </c>
      <c r="DR406" s="673" t="s">
        <v>56</v>
      </c>
      <c r="DS406" s="700">
        <v>1387.1666666666699</v>
      </c>
      <c r="DT406" s="25" t="s">
        <v>903</v>
      </c>
      <c r="DU406" s="711">
        <v>20.193680163402572</v>
      </c>
      <c r="DV406" s="711">
        <v>32.740253845136223</v>
      </c>
      <c r="DW406" s="711">
        <v>20.333913143107299</v>
      </c>
      <c r="DX406" s="711">
        <v>2.5080590705904626</v>
      </c>
      <c r="DY406" s="710">
        <v>0.1874324161960827</v>
      </c>
      <c r="DZ406" s="710">
        <v>0.11366520218142728</v>
      </c>
      <c r="EA406" s="710">
        <v>0.18739492339805799</v>
      </c>
      <c r="EB406" s="710">
        <v>0.10386163353825503</v>
      </c>
      <c r="EC406" s="236"/>
      <c r="ED406" s="49"/>
      <c r="EE406" s="232"/>
      <c r="EF406" s="700">
        <v>0</v>
      </c>
      <c r="EG406" s="712">
        <v>19142.666666666668</v>
      </c>
      <c r="EH406" s="44"/>
    </row>
    <row r="407" spans="1:138" ht="41.25" customHeight="1" x14ac:dyDescent="0.25">
      <c r="A407" s="871" t="s">
        <v>49</v>
      </c>
      <c r="B407" s="656" t="s">
        <v>50</v>
      </c>
      <c r="C407" s="656" t="s">
        <v>51</v>
      </c>
      <c r="D407" s="691" t="s">
        <v>375</v>
      </c>
      <c r="E407" s="656" t="s">
        <v>71</v>
      </c>
      <c r="F407" s="656" t="s">
        <v>1299</v>
      </c>
      <c r="G407" s="901" t="s">
        <v>1166</v>
      </c>
      <c r="H407" s="897" t="s">
        <v>55</v>
      </c>
      <c r="I407" s="17" t="s">
        <v>866</v>
      </c>
      <c r="J407" s="64">
        <v>13.2</v>
      </c>
      <c r="K407" s="665">
        <v>11.08858927005595</v>
      </c>
      <c r="L407" s="665">
        <v>41.405113550241005</v>
      </c>
      <c r="M407" s="64">
        <v>3790</v>
      </c>
      <c r="N407" s="726">
        <v>34475179.199999996</v>
      </c>
      <c r="O407" s="548" t="s">
        <v>863</v>
      </c>
      <c r="P407" s="909">
        <v>9.5643083489999992</v>
      </c>
      <c r="Q407" s="203" t="s">
        <v>57</v>
      </c>
      <c r="R407" s="205" t="s">
        <v>57</v>
      </c>
      <c r="S407" s="490">
        <v>0</v>
      </c>
      <c r="T407" s="18">
        <v>0</v>
      </c>
      <c r="U407" s="548">
        <v>0</v>
      </c>
      <c r="V407" s="18">
        <v>0</v>
      </c>
      <c r="W407" s="64">
        <v>0</v>
      </c>
      <c r="X407" s="18">
        <v>0</v>
      </c>
      <c r="Y407" s="18">
        <v>0</v>
      </c>
      <c r="Z407" s="18">
        <v>0</v>
      </c>
      <c r="AA407" s="18">
        <v>0</v>
      </c>
      <c r="AB407" s="18">
        <v>0</v>
      </c>
      <c r="AC407" s="18">
        <v>0</v>
      </c>
      <c r="AD407" s="18">
        <v>0</v>
      </c>
      <c r="AE407" s="18">
        <v>0</v>
      </c>
      <c r="AF407" s="18">
        <v>0</v>
      </c>
      <c r="AG407" s="64">
        <v>1</v>
      </c>
      <c r="AH407" s="18">
        <v>1</v>
      </c>
      <c r="AI407" s="64">
        <v>0</v>
      </c>
      <c r="AJ407" s="18">
        <v>0</v>
      </c>
      <c r="AK407" s="18">
        <v>281</v>
      </c>
      <c r="AL407" s="64">
        <v>280</v>
      </c>
      <c r="AM407" s="18">
        <v>14</v>
      </c>
      <c r="AN407" s="18">
        <v>13</v>
      </c>
      <c r="AO407" s="18">
        <v>0</v>
      </c>
      <c r="AP407" s="64">
        <v>0</v>
      </c>
      <c r="AQ407" s="64">
        <v>296</v>
      </c>
      <c r="AR407" s="11">
        <v>294</v>
      </c>
      <c r="AS407" s="17">
        <v>0</v>
      </c>
      <c r="AT407" s="490">
        <v>0</v>
      </c>
      <c r="AU407" s="64">
        <v>0</v>
      </c>
      <c r="AV407" s="18">
        <v>0</v>
      </c>
      <c r="AW407" s="64">
        <v>0</v>
      </c>
      <c r="AX407" s="18">
        <v>0</v>
      </c>
      <c r="AY407" s="17">
        <v>0</v>
      </c>
      <c r="AZ407" s="490">
        <v>0</v>
      </c>
      <c r="BA407" s="17">
        <v>0</v>
      </c>
      <c r="BB407" s="18">
        <v>0</v>
      </c>
      <c r="BC407" s="17">
        <v>0</v>
      </c>
      <c r="BD407" s="18">
        <v>0</v>
      </c>
      <c r="BE407" s="17">
        <v>0</v>
      </c>
      <c r="BF407" s="18">
        <v>0</v>
      </c>
      <c r="BG407" s="17">
        <v>1.2</v>
      </c>
      <c r="BH407" s="18">
        <v>1.2</v>
      </c>
      <c r="BI407" s="17">
        <v>0</v>
      </c>
      <c r="BJ407" s="18">
        <v>0</v>
      </c>
      <c r="BK407" s="17">
        <v>2038.3769999999984</v>
      </c>
      <c r="BL407" s="17">
        <v>2028.3769999999988</v>
      </c>
      <c r="BM407" s="17">
        <v>121.99999999999997</v>
      </c>
      <c r="BN407" s="17">
        <v>102</v>
      </c>
      <c r="BO407" s="18">
        <v>0</v>
      </c>
      <c r="BP407" s="18">
        <v>0</v>
      </c>
      <c r="BQ407" s="64">
        <v>2161.5769999999984</v>
      </c>
      <c r="BR407" s="18">
        <v>2131.5769999999989</v>
      </c>
      <c r="BS407" s="729">
        <v>0.22600452862082843</v>
      </c>
      <c r="BT407" s="17">
        <v>0</v>
      </c>
      <c r="BU407" s="17">
        <v>0</v>
      </c>
      <c r="BV407" s="17">
        <v>0</v>
      </c>
      <c r="BW407" s="17">
        <v>0</v>
      </c>
      <c r="BX407" s="17">
        <v>0</v>
      </c>
      <c r="BY407" s="17">
        <v>0</v>
      </c>
      <c r="BZ407" s="17">
        <v>0</v>
      </c>
      <c r="CA407" s="17">
        <v>0</v>
      </c>
      <c r="CB407" s="17">
        <v>0</v>
      </c>
      <c r="CC407" s="17">
        <v>0</v>
      </c>
      <c r="CD407" s="17">
        <v>0</v>
      </c>
      <c r="CE407" s="17">
        <v>0</v>
      </c>
      <c r="CF407" s="17">
        <v>0</v>
      </c>
      <c r="CG407" s="17">
        <v>0</v>
      </c>
      <c r="CH407" s="17">
        <v>6054.9119999999994</v>
      </c>
      <c r="CI407" s="17">
        <v>6054.9119999999994</v>
      </c>
      <c r="CJ407" s="17">
        <v>0</v>
      </c>
      <c r="CK407" s="17">
        <v>0</v>
      </c>
      <c r="CL407" s="702">
        <v>2392728.4576799986</v>
      </c>
      <c r="CM407" s="702">
        <v>2380990.0576799987</v>
      </c>
      <c r="CN407" s="702">
        <v>143208.47999999995</v>
      </c>
      <c r="CO407" s="702">
        <v>119731.68000000001</v>
      </c>
      <c r="CP407" s="702">
        <v>0</v>
      </c>
      <c r="CQ407" s="702">
        <v>0</v>
      </c>
      <c r="CR407" s="704">
        <v>2541991.8496799986</v>
      </c>
      <c r="CS407" s="703">
        <v>2506776.6496799989</v>
      </c>
      <c r="CT407" s="23" t="s">
        <v>56</v>
      </c>
      <c r="CU407" s="23" t="s">
        <v>56</v>
      </c>
      <c r="CV407" s="23" t="s">
        <v>56</v>
      </c>
      <c r="CW407" s="23" t="s">
        <v>56</v>
      </c>
      <c r="CX407" s="23" t="s">
        <v>56</v>
      </c>
      <c r="CY407" s="23" t="s">
        <v>56</v>
      </c>
      <c r="CZ407" s="23" t="s">
        <v>56</v>
      </c>
      <c r="DA407" s="23" t="s">
        <v>56</v>
      </c>
      <c r="DB407" s="728">
        <v>34475179.199999996</v>
      </c>
      <c r="DC407" s="10"/>
      <c r="DD407" s="692">
        <v>9.5643083489999992</v>
      </c>
      <c r="DE407" s="120"/>
      <c r="DF407" s="120"/>
      <c r="DG407" s="120"/>
      <c r="DH407" s="140"/>
      <c r="DI407" s="140"/>
      <c r="DJ407" s="140"/>
      <c r="DK407" s="140"/>
      <c r="DL407" s="548" t="s">
        <v>56</v>
      </c>
      <c r="DM407" s="548" t="s">
        <v>56</v>
      </c>
      <c r="DN407" s="203" t="s">
        <v>868</v>
      </c>
      <c r="DO407" s="700">
        <v>3794.9166666666702</v>
      </c>
      <c r="DP407" s="713" t="s">
        <v>56</v>
      </c>
      <c r="DQ407" s="548" t="s">
        <v>56</v>
      </c>
      <c r="DR407" s="673" t="s">
        <v>56</v>
      </c>
      <c r="DS407" s="203" t="s">
        <v>56</v>
      </c>
      <c r="DT407" s="1160" t="s">
        <v>56</v>
      </c>
      <c r="DU407" s="711">
        <v>107.65427435824229</v>
      </c>
      <c r="DV407" s="711">
        <v>-60.379276516887913</v>
      </c>
      <c r="DW407" s="711">
        <v>108.558209901822</v>
      </c>
      <c r="DX407" s="711">
        <v>-62.60429312785233</v>
      </c>
      <c r="DY407" s="710">
        <v>2.2456356090384046</v>
      </c>
      <c r="DZ407" s="710">
        <v>-1.3860871091080842</v>
      </c>
      <c r="EA407" s="710">
        <v>1.6638263102547901</v>
      </c>
      <c r="EB407" s="710">
        <v>-0.80491461918504725</v>
      </c>
      <c r="EC407" s="236"/>
      <c r="ED407" s="49"/>
      <c r="EE407" s="232"/>
      <c r="EF407" s="700">
        <v>328611</v>
      </c>
      <c r="EG407" s="712">
        <v>-232327.66666666669</v>
      </c>
      <c r="EH407" s="44"/>
    </row>
    <row r="408" spans="1:138" ht="41.25" customHeight="1" x14ac:dyDescent="0.25">
      <c r="A408" s="871" t="s">
        <v>49</v>
      </c>
      <c r="B408" s="656" t="s">
        <v>50</v>
      </c>
      <c r="C408" s="656" t="s">
        <v>51</v>
      </c>
      <c r="D408" s="691" t="s">
        <v>375</v>
      </c>
      <c r="E408" s="656" t="s">
        <v>71</v>
      </c>
      <c r="F408" s="656" t="s">
        <v>376</v>
      </c>
      <c r="G408" s="901" t="s">
        <v>377</v>
      </c>
      <c r="H408" s="897" t="s">
        <v>55</v>
      </c>
      <c r="I408" s="17" t="s">
        <v>866</v>
      </c>
      <c r="J408" s="64">
        <v>13.2</v>
      </c>
      <c r="K408" s="665">
        <v>11.797344460513136</v>
      </c>
      <c r="L408" s="665">
        <v>40.370075673606003</v>
      </c>
      <c r="M408" s="64">
        <v>1683</v>
      </c>
      <c r="N408" s="726">
        <v>41195779.060000002</v>
      </c>
      <c r="O408" s="548" t="s">
        <v>863</v>
      </c>
      <c r="P408" s="909">
        <v>10.722780139999999</v>
      </c>
      <c r="Q408" s="203" t="s">
        <v>57</v>
      </c>
      <c r="R408" s="205" t="s">
        <v>57</v>
      </c>
      <c r="S408" s="490">
        <v>0</v>
      </c>
      <c r="T408" s="18">
        <v>0</v>
      </c>
      <c r="U408" s="548">
        <v>0</v>
      </c>
      <c r="V408" s="18">
        <v>0</v>
      </c>
      <c r="W408" s="64">
        <v>0</v>
      </c>
      <c r="X408" s="18">
        <v>0</v>
      </c>
      <c r="Y408" s="18">
        <v>0</v>
      </c>
      <c r="Z408" s="18">
        <v>0</v>
      </c>
      <c r="AA408" s="18">
        <v>0</v>
      </c>
      <c r="AB408" s="18">
        <v>0</v>
      </c>
      <c r="AC408" s="18">
        <v>0</v>
      </c>
      <c r="AD408" s="18">
        <v>0</v>
      </c>
      <c r="AE408" s="18">
        <v>0</v>
      </c>
      <c r="AF408" s="18">
        <v>0</v>
      </c>
      <c r="AG408" s="64">
        <v>1</v>
      </c>
      <c r="AH408" s="18">
        <v>1</v>
      </c>
      <c r="AI408" s="64">
        <v>0</v>
      </c>
      <c r="AJ408" s="18">
        <v>0</v>
      </c>
      <c r="AK408" s="18">
        <v>159</v>
      </c>
      <c r="AL408" s="64">
        <v>159</v>
      </c>
      <c r="AM408" s="18">
        <v>3</v>
      </c>
      <c r="AN408" s="18">
        <v>2</v>
      </c>
      <c r="AO408" s="18">
        <v>0</v>
      </c>
      <c r="AP408" s="64">
        <v>0</v>
      </c>
      <c r="AQ408" s="64">
        <v>163</v>
      </c>
      <c r="AR408" s="11">
        <v>162</v>
      </c>
      <c r="AS408" s="17">
        <v>0</v>
      </c>
      <c r="AT408" s="490">
        <v>0</v>
      </c>
      <c r="AU408" s="64">
        <v>0</v>
      </c>
      <c r="AV408" s="18">
        <v>0</v>
      </c>
      <c r="AW408" s="64">
        <v>0</v>
      </c>
      <c r="AX408" s="18">
        <v>0</v>
      </c>
      <c r="AY408" s="17">
        <v>0</v>
      </c>
      <c r="AZ408" s="490">
        <v>0</v>
      </c>
      <c r="BA408" s="17">
        <v>0</v>
      </c>
      <c r="BB408" s="18">
        <v>0</v>
      </c>
      <c r="BC408" s="17">
        <v>0</v>
      </c>
      <c r="BD408" s="18">
        <v>0</v>
      </c>
      <c r="BE408" s="17">
        <v>0</v>
      </c>
      <c r="BF408" s="18">
        <v>0</v>
      </c>
      <c r="BG408" s="17">
        <v>300</v>
      </c>
      <c r="BH408" s="18">
        <v>300</v>
      </c>
      <c r="BI408" s="17">
        <v>0</v>
      </c>
      <c r="BJ408" s="18">
        <v>0</v>
      </c>
      <c r="BK408" s="17">
        <v>2380.0299999999979</v>
      </c>
      <c r="BL408" s="17">
        <v>2380.0299999999993</v>
      </c>
      <c r="BM408" s="17">
        <v>23.979999999999997</v>
      </c>
      <c r="BN408" s="17">
        <v>14.28</v>
      </c>
      <c r="BO408" s="18">
        <v>0</v>
      </c>
      <c r="BP408" s="18">
        <v>0</v>
      </c>
      <c r="BQ408" s="64">
        <v>2704.0099999999979</v>
      </c>
      <c r="BR408" s="18">
        <v>2694.3099999999995</v>
      </c>
      <c r="BS408" s="729">
        <v>0.25217433955518909</v>
      </c>
      <c r="BT408" s="17">
        <v>0</v>
      </c>
      <c r="BU408" s="17">
        <v>0</v>
      </c>
      <c r="BV408" s="17">
        <v>0</v>
      </c>
      <c r="BW408" s="17">
        <v>0</v>
      </c>
      <c r="BX408" s="17">
        <v>0</v>
      </c>
      <c r="BY408" s="17">
        <v>0</v>
      </c>
      <c r="BZ408" s="17">
        <v>0</v>
      </c>
      <c r="CA408" s="17">
        <v>0</v>
      </c>
      <c r="CB408" s="17">
        <v>0</v>
      </c>
      <c r="CC408" s="17">
        <v>0</v>
      </c>
      <c r="CD408" s="17">
        <v>0</v>
      </c>
      <c r="CE408" s="17">
        <v>0</v>
      </c>
      <c r="CF408" s="17">
        <v>0</v>
      </c>
      <c r="CG408" s="17">
        <v>0</v>
      </c>
      <c r="CH408" s="17">
        <v>1513727.9999999998</v>
      </c>
      <c r="CI408" s="17">
        <v>1513727.9999999998</v>
      </c>
      <c r="CJ408" s="17">
        <v>0</v>
      </c>
      <c r="CK408" s="17">
        <v>0</v>
      </c>
      <c r="CL408" s="702">
        <v>2793774.4151999978</v>
      </c>
      <c r="CM408" s="702">
        <v>2793774.4151999992</v>
      </c>
      <c r="CN408" s="702">
        <v>28148.683199999999</v>
      </c>
      <c r="CO408" s="702">
        <v>16762.4352</v>
      </c>
      <c r="CP408" s="702">
        <v>0</v>
      </c>
      <c r="CQ408" s="702">
        <v>0</v>
      </c>
      <c r="CR408" s="704">
        <v>4335651.0983999977</v>
      </c>
      <c r="CS408" s="703">
        <v>4324264.8503999989</v>
      </c>
      <c r="CT408" s="23" t="s">
        <v>56</v>
      </c>
      <c r="CU408" s="23" t="s">
        <v>56</v>
      </c>
      <c r="CV408" s="23" t="s">
        <v>56</v>
      </c>
      <c r="CW408" s="23" t="s">
        <v>56</v>
      </c>
      <c r="CX408" s="23" t="s">
        <v>56</v>
      </c>
      <c r="CY408" s="23" t="s">
        <v>56</v>
      </c>
      <c r="CZ408" s="23" t="s">
        <v>56</v>
      </c>
      <c r="DA408" s="23" t="s">
        <v>56</v>
      </c>
      <c r="DB408" s="728">
        <v>41195779.060000002</v>
      </c>
      <c r="DC408" s="10"/>
      <c r="DD408" s="692">
        <v>10.722780139999999</v>
      </c>
      <c r="DE408" s="120"/>
      <c r="DF408" s="120"/>
      <c r="DG408" s="120"/>
      <c r="DH408" s="140"/>
      <c r="DI408" s="140"/>
      <c r="DJ408" s="140"/>
      <c r="DK408" s="140"/>
      <c r="DL408" s="548" t="s">
        <v>56</v>
      </c>
      <c r="DM408" s="548" t="s">
        <v>56</v>
      </c>
      <c r="DN408" s="203" t="s">
        <v>868</v>
      </c>
      <c r="DO408" s="700">
        <v>1688.75</v>
      </c>
      <c r="DP408" s="713" t="s">
        <v>56</v>
      </c>
      <c r="DQ408" s="548" t="s">
        <v>56</v>
      </c>
      <c r="DR408" s="673" t="s">
        <v>56</v>
      </c>
      <c r="DS408" s="203" t="s">
        <v>56</v>
      </c>
      <c r="DT408" s="1160" t="s">
        <v>56</v>
      </c>
      <c r="DU408" s="711">
        <v>59.005181347150256</v>
      </c>
      <c r="DV408" s="711">
        <v>421.13624503496709</v>
      </c>
      <c r="DW408" s="711">
        <v>58.311795359312697</v>
      </c>
      <c r="DX408" s="711">
        <v>244.79827957556668</v>
      </c>
      <c r="DY408" s="710">
        <v>0.54537379718726864</v>
      </c>
      <c r="DZ408" s="710">
        <v>1.4802169188410712</v>
      </c>
      <c r="EA408" s="710">
        <v>0.54400343509784299</v>
      </c>
      <c r="EB408" s="710">
        <v>1.4074783529608337</v>
      </c>
      <c r="EC408" s="236"/>
      <c r="ED408" s="49"/>
      <c r="EE408" s="232"/>
      <c r="EF408" s="700">
        <v>23040</v>
      </c>
      <c r="EG408" s="712">
        <v>198514.33333333334</v>
      </c>
      <c r="EH408" s="44"/>
    </row>
    <row r="409" spans="1:138" ht="41.25" customHeight="1" x14ac:dyDescent="0.25">
      <c r="A409" s="871" t="s">
        <v>49</v>
      </c>
      <c r="B409" s="656" t="s">
        <v>50</v>
      </c>
      <c r="C409" s="656" t="s">
        <v>51</v>
      </c>
      <c r="D409" s="691" t="s">
        <v>375</v>
      </c>
      <c r="E409" s="656" t="s">
        <v>71</v>
      </c>
      <c r="F409" s="656" t="s">
        <v>378</v>
      </c>
      <c r="G409" s="901" t="s">
        <v>71</v>
      </c>
      <c r="H409" s="897" t="s">
        <v>55</v>
      </c>
      <c r="I409" s="17" t="s">
        <v>860</v>
      </c>
      <c r="J409" s="64">
        <v>13.2</v>
      </c>
      <c r="K409" s="665">
        <v>11.797344460513136</v>
      </c>
      <c r="L409" s="665">
        <v>18.743939354952001</v>
      </c>
      <c r="M409" s="64">
        <v>1998</v>
      </c>
      <c r="N409" s="726">
        <v>19803359.550000001</v>
      </c>
      <c r="O409" s="548" t="s">
        <v>863</v>
      </c>
      <c r="P409" s="909">
        <v>5.2431879940000004</v>
      </c>
      <c r="Q409" s="203" t="s">
        <v>902</v>
      </c>
      <c r="R409" s="205" t="s">
        <v>57</v>
      </c>
      <c r="S409" s="490">
        <v>0</v>
      </c>
      <c r="T409" s="18">
        <v>0</v>
      </c>
      <c r="U409" s="548">
        <v>0</v>
      </c>
      <c r="V409" s="18">
        <v>0</v>
      </c>
      <c r="W409" s="64">
        <v>0</v>
      </c>
      <c r="X409" s="18">
        <v>0</v>
      </c>
      <c r="Y409" s="18">
        <v>0</v>
      </c>
      <c r="Z409" s="18">
        <v>0</v>
      </c>
      <c r="AA409" s="18">
        <v>0</v>
      </c>
      <c r="AB409" s="18">
        <v>0</v>
      </c>
      <c r="AC409" s="18">
        <v>0</v>
      </c>
      <c r="AD409" s="18">
        <v>0</v>
      </c>
      <c r="AE409" s="18">
        <v>0</v>
      </c>
      <c r="AF409" s="18">
        <v>0</v>
      </c>
      <c r="AG409" s="64">
        <v>0</v>
      </c>
      <c r="AH409" s="18">
        <v>0</v>
      </c>
      <c r="AI409" s="64">
        <v>0</v>
      </c>
      <c r="AJ409" s="18">
        <v>0</v>
      </c>
      <c r="AK409" s="18">
        <v>121</v>
      </c>
      <c r="AL409" s="64">
        <v>116</v>
      </c>
      <c r="AM409" s="18">
        <v>7</v>
      </c>
      <c r="AN409" s="18">
        <v>7</v>
      </c>
      <c r="AO409" s="18">
        <v>0</v>
      </c>
      <c r="AP409" s="64">
        <v>0</v>
      </c>
      <c r="AQ409" s="64">
        <v>128</v>
      </c>
      <c r="AR409" s="11">
        <v>123</v>
      </c>
      <c r="AS409" s="17">
        <v>0</v>
      </c>
      <c r="AT409" s="490">
        <v>0</v>
      </c>
      <c r="AU409" s="64">
        <v>0</v>
      </c>
      <c r="AV409" s="18">
        <v>0</v>
      </c>
      <c r="AW409" s="64">
        <v>0</v>
      </c>
      <c r="AX409" s="18">
        <v>0</v>
      </c>
      <c r="AY409" s="17">
        <v>0</v>
      </c>
      <c r="AZ409" s="490">
        <v>0</v>
      </c>
      <c r="BA409" s="17">
        <v>0</v>
      </c>
      <c r="BB409" s="18">
        <v>0</v>
      </c>
      <c r="BC409" s="17">
        <v>0</v>
      </c>
      <c r="BD409" s="18">
        <v>0</v>
      </c>
      <c r="BE409" s="17">
        <v>0</v>
      </c>
      <c r="BF409" s="18">
        <v>0</v>
      </c>
      <c r="BG409" s="17">
        <v>0</v>
      </c>
      <c r="BH409" s="18">
        <v>0</v>
      </c>
      <c r="BI409" s="17">
        <v>0</v>
      </c>
      <c r="BJ409" s="18">
        <v>0</v>
      </c>
      <c r="BK409" s="17">
        <v>832</v>
      </c>
      <c r="BL409" s="17">
        <v>796.16000000000008</v>
      </c>
      <c r="BM409" s="17">
        <v>65.400000000000006</v>
      </c>
      <c r="BN409" s="17">
        <v>65.400000000000006</v>
      </c>
      <c r="BO409" s="18">
        <v>0</v>
      </c>
      <c r="BP409" s="18">
        <v>0</v>
      </c>
      <c r="BQ409" s="64">
        <v>897.4</v>
      </c>
      <c r="BR409" s="18">
        <v>861.56000000000006</v>
      </c>
      <c r="BS409" s="729">
        <v>0.17115541175081503</v>
      </c>
      <c r="BT409" s="17">
        <v>0</v>
      </c>
      <c r="BU409" s="17">
        <v>0</v>
      </c>
      <c r="BV409" s="17">
        <v>0</v>
      </c>
      <c r="BW409" s="17">
        <v>0</v>
      </c>
      <c r="BX409" s="17">
        <v>0</v>
      </c>
      <c r="BY409" s="17">
        <v>0</v>
      </c>
      <c r="BZ409" s="17">
        <v>0</v>
      </c>
      <c r="CA409" s="17">
        <v>0</v>
      </c>
      <c r="CB409" s="17">
        <v>0</v>
      </c>
      <c r="CC409" s="17">
        <v>0</v>
      </c>
      <c r="CD409" s="17">
        <v>0</v>
      </c>
      <c r="CE409" s="17">
        <v>0</v>
      </c>
      <c r="CF409" s="17">
        <v>0</v>
      </c>
      <c r="CG409" s="17">
        <v>0</v>
      </c>
      <c r="CH409" s="17">
        <v>0</v>
      </c>
      <c r="CI409" s="17">
        <v>0</v>
      </c>
      <c r="CJ409" s="17">
        <v>0</v>
      </c>
      <c r="CK409" s="17">
        <v>0</v>
      </c>
      <c r="CL409" s="702">
        <v>976634.88</v>
      </c>
      <c r="CM409" s="702">
        <v>934564.45440000016</v>
      </c>
      <c r="CN409" s="702">
        <v>76769.136000000013</v>
      </c>
      <c r="CO409" s="702">
        <v>76769.136000000013</v>
      </c>
      <c r="CP409" s="702">
        <v>0</v>
      </c>
      <c r="CQ409" s="702">
        <v>0</v>
      </c>
      <c r="CR409" s="704">
        <v>1053404.0160000001</v>
      </c>
      <c r="CS409" s="703">
        <v>1011333.5904000002</v>
      </c>
      <c r="CT409" s="23" t="s">
        <v>56</v>
      </c>
      <c r="CU409" s="23" t="s">
        <v>56</v>
      </c>
      <c r="CV409" s="23" t="s">
        <v>56</v>
      </c>
      <c r="CW409" s="23" t="s">
        <v>56</v>
      </c>
      <c r="CX409" s="23" t="s">
        <v>56</v>
      </c>
      <c r="CY409" s="23" t="s">
        <v>56</v>
      </c>
      <c r="CZ409" s="23" t="s">
        <v>56</v>
      </c>
      <c r="DA409" s="23" t="s">
        <v>56</v>
      </c>
      <c r="DB409" s="728">
        <v>19803359.550000001</v>
      </c>
      <c r="DC409" s="10"/>
      <c r="DD409" s="692">
        <v>5.2431879940000004</v>
      </c>
      <c r="DE409" s="120"/>
      <c r="DF409" s="120"/>
      <c r="DG409" s="120"/>
      <c r="DH409" s="140"/>
      <c r="DI409" s="140"/>
      <c r="DJ409" s="140"/>
      <c r="DK409" s="140"/>
      <c r="DL409" s="548" t="s">
        <v>56</v>
      </c>
      <c r="DM409" s="548" t="s">
        <v>56</v>
      </c>
      <c r="DN409" s="203" t="s">
        <v>868</v>
      </c>
      <c r="DO409" s="700">
        <v>1991.9166666666699</v>
      </c>
      <c r="DP409" s="713" t="s">
        <v>56</v>
      </c>
      <c r="DQ409" s="548" t="s">
        <v>56</v>
      </c>
      <c r="DR409" s="673" t="s">
        <v>56</v>
      </c>
      <c r="DS409" s="700">
        <v>1991.9166666666699</v>
      </c>
      <c r="DT409" s="25" t="s">
        <v>1285</v>
      </c>
      <c r="DU409" s="711">
        <v>94.192193448520953</v>
      </c>
      <c r="DV409" s="711">
        <v>126.51666611315812</v>
      </c>
      <c r="DW409" s="711">
        <v>94.451498173748206</v>
      </c>
      <c r="DX409" s="711">
        <v>9.9841654039330336</v>
      </c>
      <c r="DY409" s="710">
        <v>0.67773919591682941</v>
      </c>
      <c r="DZ409" s="710">
        <v>0.38424044339986596</v>
      </c>
      <c r="EA409" s="710">
        <v>0.67649258780978505</v>
      </c>
      <c r="EB409" s="710">
        <v>0.32654096100619456</v>
      </c>
      <c r="EC409" s="236"/>
      <c r="ED409" s="49"/>
      <c r="EE409" s="232"/>
      <c r="EF409" s="700">
        <v>15852</v>
      </c>
      <c r="EG409" s="712">
        <v>149272</v>
      </c>
      <c r="EH409" s="44"/>
    </row>
    <row r="410" spans="1:138" ht="41.25" customHeight="1" x14ac:dyDescent="0.25">
      <c r="A410" s="871" t="s">
        <v>49</v>
      </c>
      <c r="B410" s="656" t="s">
        <v>50</v>
      </c>
      <c r="C410" s="656" t="s">
        <v>74</v>
      </c>
      <c r="D410" s="691" t="s">
        <v>386</v>
      </c>
      <c r="E410" s="656" t="s">
        <v>386</v>
      </c>
      <c r="F410" s="656" t="s">
        <v>1300</v>
      </c>
      <c r="G410" s="901" t="s">
        <v>1301</v>
      </c>
      <c r="H410" s="897" t="s">
        <v>55</v>
      </c>
      <c r="I410" s="17" t="s">
        <v>860</v>
      </c>
      <c r="J410" s="64">
        <v>13.8</v>
      </c>
      <c r="K410" s="665">
        <v>8.604828412002183</v>
      </c>
      <c r="L410" s="665">
        <v>11.743749975573001</v>
      </c>
      <c r="M410" s="64">
        <v>1258</v>
      </c>
      <c r="N410" s="726">
        <v>19830849.530000001</v>
      </c>
      <c r="O410" s="548" t="s">
        <v>863</v>
      </c>
      <c r="P410" s="909">
        <v>5.1707848070000004</v>
      </c>
      <c r="Q410" s="203" t="s">
        <v>57</v>
      </c>
      <c r="R410" s="205" t="s">
        <v>57</v>
      </c>
      <c r="S410" s="490">
        <v>0</v>
      </c>
      <c r="T410" s="18">
        <v>0</v>
      </c>
      <c r="U410" s="548">
        <v>0</v>
      </c>
      <c r="V410" s="18">
        <v>0</v>
      </c>
      <c r="W410" s="64">
        <v>0</v>
      </c>
      <c r="X410" s="18">
        <v>0</v>
      </c>
      <c r="Y410" s="18">
        <v>0</v>
      </c>
      <c r="Z410" s="18">
        <v>0</v>
      </c>
      <c r="AA410" s="18">
        <v>0</v>
      </c>
      <c r="AB410" s="18">
        <v>0</v>
      </c>
      <c r="AC410" s="18">
        <v>0</v>
      </c>
      <c r="AD410" s="18">
        <v>0</v>
      </c>
      <c r="AE410" s="18">
        <v>0</v>
      </c>
      <c r="AF410" s="18">
        <v>0</v>
      </c>
      <c r="AG410" s="64">
        <v>0</v>
      </c>
      <c r="AH410" s="18">
        <v>0</v>
      </c>
      <c r="AI410" s="64">
        <v>0</v>
      </c>
      <c r="AJ410" s="18">
        <v>0</v>
      </c>
      <c r="AK410" s="18">
        <v>55</v>
      </c>
      <c r="AL410" s="64">
        <v>55</v>
      </c>
      <c r="AM410" s="18">
        <v>1</v>
      </c>
      <c r="AN410" s="18">
        <v>1</v>
      </c>
      <c r="AO410" s="18">
        <v>0</v>
      </c>
      <c r="AP410" s="64">
        <v>0</v>
      </c>
      <c r="AQ410" s="64">
        <v>56</v>
      </c>
      <c r="AR410" s="11">
        <v>56</v>
      </c>
      <c r="AS410" s="17">
        <v>0</v>
      </c>
      <c r="AT410" s="490">
        <v>0</v>
      </c>
      <c r="AU410" s="64">
        <v>0</v>
      </c>
      <c r="AV410" s="18">
        <v>0</v>
      </c>
      <c r="AW410" s="64">
        <v>0</v>
      </c>
      <c r="AX410" s="18">
        <v>0</v>
      </c>
      <c r="AY410" s="17">
        <v>0</v>
      </c>
      <c r="AZ410" s="490">
        <v>0</v>
      </c>
      <c r="BA410" s="17">
        <v>0</v>
      </c>
      <c r="BB410" s="18">
        <v>0</v>
      </c>
      <c r="BC410" s="17">
        <v>0</v>
      </c>
      <c r="BD410" s="18">
        <v>0</v>
      </c>
      <c r="BE410" s="17">
        <v>0</v>
      </c>
      <c r="BF410" s="18">
        <v>0</v>
      </c>
      <c r="BG410" s="17">
        <v>0</v>
      </c>
      <c r="BH410" s="18">
        <v>0</v>
      </c>
      <c r="BI410" s="17">
        <v>0</v>
      </c>
      <c r="BJ410" s="18">
        <v>0</v>
      </c>
      <c r="BK410" s="17">
        <v>542.74000000000046</v>
      </c>
      <c r="BL410" s="17">
        <v>542.74000000000024</v>
      </c>
      <c r="BM410" s="17">
        <v>7.6</v>
      </c>
      <c r="BN410" s="17">
        <v>7.6</v>
      </c>
      <c r="BO410" s="18">
        <v>0</v>
      </c>
      <c r="BP410" s="18">
        <v>0</v>
      </c>
      <c r="BQ410" s="64">
        <v>550.34000000000049</v>
      </c>
      <c r="BR410" s="18">
        <v>550.34000000000026</v>
      </c>
      <c r="BS410" s="729">
        <v>0.10643258625943441</v>
      </c>
      <c r="BT410" s="17">
        <v>0</v>
      </c>
      <c r="BU410" s="17">
        <v>0</v>
      </c>
      <c r="BV410" s="17">
        <v>0</v>
      </c>
      <c r="BW410" s="17">
        <v>0</v>
      </c>
      <c r="BX410" s="17">
        <v>0</v>
      </c>
      <c r="BY410" s="17">
        <v>0</v>
      </c>
      <c r="BZ410" s="17">
        <v>0</v>
      </c>
      <c r="CA410" s="17">
        <v>0</v>
      </c>
      <c r="CB410" s="17">
        <v>0</v>
      </c>
      <c r="CC410" s="17">
        <v>0</v>
      </c>
      <c r="CD410" s="17">
        <v>0</v>
      </c>
      <c r="CE410" s="17">
        <v>0</v>
      </c>
      <c r="CF410" s="17">
        <v>0</v>
      </c>
      <c r="CG410" s="17">
        <v>0</v>
      </c>
      <c r="CH410" s="17">
        <v>0</v>
      </c>
      <c r="CI410" s="17">
        <v>0</v>
      </c>
      <c r="CJ410" s="17">
        <v>0</v>
      </c>
      <c r="CK410" s="17">
        <v>0</v>
      </c>
      <c r="CL410" s="702">
        <v>637089.92160000058</v>
      </c>
      <c r="CM410" s="702">
        <v>637089.92160000035</v>
      </c>
      <c r="CN410" s="702">
        <v>8921.1839999999993</v>
      </c>
      <c r="CO410" s="702">
        <v>8921.1839999999993</v>
      </c>
      <c r="CP410" s="702">
        <v>0</v>
      </c>
      <c r="CQ410" s="702">
        <v>0</v>
      </c>
      <c r="CR410" s="704">
        <v>646011.10560000059</v>
      </c>
      <c r="CS410" s="703">
        <v>646011.10560000036</v>
      </c>
      <c r="CT410" s="23" t="s">
        <v>56</v>
      </c>
      <c r="CU410" s="23" t="s">
        <v>56</v>
      </c>
      <c r="CV410" s="23" t="s">
        <v>56</v>
      </c>
      <c r="CW410" s="23" t="s">
        <v>56</v>
      </c>
      <c r="CX410" s="23" t="s">
        <v>56</v>
      </c>
      <c r="CY410" s="23" t="s">
        <v>56</v>
      </c>
      <c r="CZ410" s="23" t="s">
        <v>56</v>
      </c>
      <c r="DA410" s="23" t="s">
        <v>56</v>
      </c>
      <c r="DB410" s="728">
        <v>19830849.530000001</v>
      </c>
      <c r="DC410" s="10"/>
      <c r="DD410" s="692">
        <v>5.1707848070000004</v>
      </c>
      <c r="DE410" s="120"/>
      <c r="DF410" s="120"/>
      <c r="DG410" s="120"/>
      <c r="DH410" s="140"/>
      <c r="DI410" s="140"/>
      <c r="DJ410" s="140"/>
      <c r="DK410" s="140"/>
      <c r="DL410" s="548" t="s">
        <v>56</v>
      </c>
      <c r="DM410" s="548" t="s">
        <v>56</v>
      </c>
      <c r="DN410" s="203" t="s">
        <v>868</v>
      </c>
      <c r="DO410" s="700">
        <v>1232.5833333333301</v>
      </c>
      <c r="DP410" s="713" t="s">
        <v>56</v>
      </c>
      <c r="DQ410" s="548" t="s">
        <v>56</v>
      </c>
      <c r="DR410" s="673" t="s">
        <v>56</v>
      </c>
      <c r="DS410" s="203" t="s">
        <v>56</v>
      </c>
      <c r="DT410" s="1160" t="s">
        <v>56</v>
      </c>
      <c r="DU410" s="711">
        <v>84.220674734636148</v>
      </c>
      <c r="DV410" s="711">
        <v>-21.37358878665237</v>
      </c>
      <c r="DW410" s="711">
        <v>85.320910827248397</v>
      </c>
      <c r="DX410" s="711">
        <v>-23.768624499394932</v>
      </c>
      <c r="DY410" s="710">
        <v>3.2452166858224682E-3</v>
      </c>
      <c r="DZ410" s="710">
        <v>0.26929654902134009</v>
      </c>
      <c r="EA410" s="710">
        <v>3.2362459546925598E-3</v>
      </c>
      <c r="EB410" s="710">
        <v>0.26822024236110176</v>
      </c>
      <c r="EC410" s="236"/>
      <c r="ED410" s="49"/>
      <c r="EE410" s="232"/>
      <c r="EF410" s="700">
        <v>0</v>
      </c>
      <c r="EG410" s="712">
        <v>8844.3333333333339</v>
      </c>
      <c r="EH410" s="44"/>
    </row>
    <row r="411" spans="1:138" ht="41.25" customHeight="1" x14ac:dyDescent="0.25">
      <c r="A411" s="871" t="s">
        <v>49</v>
      </c>
      <c r="B411" s="656" t="s">
        <v>50</v>
      </c>
      <c r="C411" s="656" t="s">
        <v>74</v>
      </c>
      <c r="D411" s="691" t="s">
        <v>379</v>
      </c>
      <c r="E411" s="656" t="s">
        <v>380</v>
      </c>
      <c r="F411" s="656" t="s">
        <v>1302</v>
      </c>
      <c r="G411" s="901" t="s">
        <v>380</v>
      </c>
      <c r="H411" s="897" t="s">
        <v>55</v>
      </c>
      <c r="I411" s="17" t="s">
        <v>889</v>
      </c>
      <c r="J411" s="64">
        <v>13.8</v>
      </c>
      <c r="K411" s="665">
        <v>23.878398843306055</v>
      </c>
      <c r="L411" s="665">
        <v>5.6693181700260009</v>
      </c>
      <c r="M411" s="64">
        <v>135</v>
      </c>
      <c r="N411" s="726">
        <v>13395983.42</v>
      </c>
      <c r="O411" s="548" t="s">
        <v>863</v>
      </c>
      <c r="P411" s="909">
        <v>2.461937018</v>
      </c>
      <c r="Q411" s="203" t="s">
        <v>57</v>
      </c>
      <c r="R411" s="205" t="s">
        <v>57</v>
      </c>
      <c r="S411" s="490">
        <v>0</v>
      </c>
      <c r="T411" s="18">
        <v>0</v>
      </c>
      <c r="U411" s="548" t="s">
        <v>58</v>
      </c>
      <c r="V411" s="18" t="s">
        <v>58</v>
      </c>
      <c r="W411" s="64" t="s">
        <v>58</v>
      </c>
      <c r="X411" s="18" t="s">
        <v>58</v>
      </c>
      <c r="Y411" s="18" t="s">
        <v>58</v>
      </c>
      <c r="Z411" s="18" t="s">
        <v>58</v>
      </c>
      <c r="AA411" s="18" t="s">
        <v>58</v>
      </c>
      <c r="AB411" s="18" t="s">
        <v>58</v>
      </c>
      <c r="AC411" s="18" t="s">
        <v>58</v>
      </c>
      <c r="AD411" s="18" t="s">
        <v>58</v>
      </c>
      <c r="AE411" s="18" t="s">
        <v>58</v>
      </c>
      <c r="AF411" s="18" t="s">
        <v>58</v>
      </c>
      <c r="AG411" s="64" t="s">
        <v>58</v>
      </c>
      <c r="AH411" s="18" t="s">
        <v>58</v>
      </c>
      <c r="AI411" s="64" t="s">
        <v>58</v>
      </c>
      <c r="AJ411" s="18" t="s">
        <v>58</v>
      </c>
      <c r="AK411" s="18" t="s">
        <v>58</v>
      </c>
      <c r="AL411" s="64" t="s">
        <v>58</v>
      </c>
      <c r="AM411" s="18" t="s">
        <v>58</v>
      </c>
      <c r="AN411" s="18" t="s">
        <v>58</v>
      </c>
      <c r="AO411" s="18" t="s">
        <v>58</v>
      </c>
      <c r="AP411" s="64" t="s">
        <v>58</v>
      </c>
      <c r="AQ411" s="64">
        <v>0</v>
      </c>
      <c r="AR411" s="11">
        <v>0</v>
      </c>
      <c r="AS411" s="17" t="s">
        <v>58</v>
      </c>
      <c r="AT411" s="490" t="s">
        <v>58</v>
      </c>
      <c r="AU411" s="64" t="s">
        <v>58</v>
      </c>
      <c r="AV411" s="18" t="s">
        <v>58</v>
      </c>
      <c r="AW411" s="64" t="s">
        <v>58</v>
      </c>
      <c r="AX411" s="18" t="s">
        <v>58</v>
      </c>
      <c r="AY411" s="17" t="s">
        <v>58</v>
      </c>
      <c r="AZ411" s="490" t="s">
        <v>58</v>
      </c>
      <c r="BA411" s="17" t="s">
        <v>58</v>
      </c>
      <c r="BB411" s="18" t="s">
        <v>58</v>
      </c>
      <c r="BC411" s="17" t="s">
        <v>58</v>
      </c>
      <c r="BD411" s="18" t="s">
        <v>58</v>
      </c>
      <c r="BE411" s="17" t="s">
        <v>58</v>
      </c>
      <c r="BF411" s="18" t="s">
        <v>58</v>
      </c>
      <c r="BG411" s="17" t="s">
        <v>58</v>
      </c>
      <c r="BH411" s="18" t="s">
        <v>58</v>
      </c>
      <c r="BI411" s="17" t="s">
        <v>58</v>
      </c>
      <c r="BJ411" s="18" t="s">
        <v>58</v>
      </c>
      <c r="BK411" s="17" t="s">
        <v>58</v>
      </c>
      <c r="BL411" s="17" t="s">
        <v>58</v>
      </c>
      <c r="BM411" s="17" t="s">
        <v>58</v>
      </c>
      <c r="BN411" s="17" t="s">
        <v>58</v>
      </c>
      <c r="BO411" s="18" t="s">
        <v>58</v>
      </c>
      <c r="BP411" s="18" t="s">
        <v>58</v>
      </c>
      <c r="BQ411" s="64">
        <v>0</v>
      </c>
      <c r="BR411" s="18">
        <v>0</v>
      </c>
      <c r="BS411" s="729">
        <v>0</v>
      </c>
      <c r="BT411" s="17">
        <v>0</v>
      </c>
      <c r="BU411" s="17">
        <v>0</v>
      </c>
      <c r="BV411" s="17">
        <v>0</v>
      </c>
      <c r="BW411" s="17">
        <v>0</v>
      </c>
      <c r="BX411" s="17">
        <v>0</v>
      </c>
      <c r="BY411" s="17">
        <v>0</v>
      </c>
      <c r="BZ411" s="17">
        <v>0</v>
      </c>
      <c r="CA411" s="17">
        <v>0</v>
      </c>
      <c r="CB411" s="17">
        <v>0</v>
      </c>
      <c r="CC411" s="17">
        <v>0</v>
      </c>
      <c r="CD411" s="17">
        <v>0</v>
      </c>
      <c r="CE411" s="17">
        <v>0</v>
      </c>
      <c r="CF411" s="17">
        <v>0</v>
      </c>
      <c r="CG411" s="17">
        <v>0</v>
      </c>
      <c r="CH411" s="17">
        <v>0</v>
      </c>
      <c r="CI411" s="17">
        <v>0</v>
      </c>
      <c r="CJ411" s="17">
        <v>0</v>
      </c>
      <c r="CK411" s="17">
        <v>0</v>
      </c>
      <c r="CL411" s="702">
        <v>0</v>
      </c>
      <c r="CM411" s="702">
        <v>0</v>
      </c>
      <c r="CN411" s="702">
        <v>0</v>
      </c>
      <c r="CO411" s="702">
        <v>0</v>
      </c>
      <c r="CP411" s="702">
        <v>0</v>
      </c>
      <c r="CQ411" s="702">
        <v>0</v>
      </c>
      <c r="CR411" s="704">
        <v>0</v>
      </c>
      <c r="CS411" s="703">
        <v>0</v>
      </c>
      <c r="CT411" s="23" t="s">
        <v>56</v>
      </c>
      <c r="CU411" s="23" t="s">
        <v>56</v>
      </c>
      <c r="CV411" s="23" t="s">
        <v>56</v>
      </c>
      <c r="CW411" s="23" t="s">
        <v>56</v>
      </c>
      <c r="CX411" s="23" t="s">
        <v>56</v>
      </c>
      <c r="CY411" s="23" t="s">
        <v>56</v>
      </c>
      <c r="CZ411" s="23" t="s">
        <v>56</v>
      </c>
      <c r="DA411" s="23" t="s">
        <v>56</v>
      </c>
      <c r="DB411" s="728">
        <v>13395983.42</v>
      </c>
      <c r="DC411" s="10"/>
      <c r="DD411" s="692">
        <v>2.461937018</v>
      </c>
      <c r="DE411" s="120"/>
      <c r="DF411" s="120"/>
      <c r="DG411" s="120"/>
      <c r="DH411" s="140"/>
      <c r="DI411" s="140"/>
      <c r="DJ411" s="140"/>
      <c r="DK411" s="140"/>
      <c r="DL411" s="548" t="s">
        <v>56</v>
      </c>
      <c r="DM411" s="548" t="s">
        <v>56</v>
      </c>
      <c r="DN411" s="203" t="s">
        <v>55</v>
      </c>
      <c r="DO411" s="700" t="s">
        <v>56</v>
      </c>
      <c r="DP411" s="713" t="s">
        <v>56</v>
      </c>
      <c r="DQ411" s="548" t="s">
        <v>56</v>
      </c>
      <c r="DR411" s="673" t="s">
        <v>56</v>
      </c>
      <c r="DS411" s="203" t="s">
        <v>56</v>
      </c>
      <c r="DT411" s="1160" t="s">
        <v>56</v>
      </c>
      <c r="DU411" s="711">
        <v>197.84971098265896</v>
      </c>
      <c r="DV411" s="711">
        <v>-197.84971098265896</v>
      </c>
      <c r="DW411" s="711">
        <v>197.43686631434699</v>
      </c>
      <c r="DX411" s="711">
        <v>-197.43686631434699</v>
      </c>
      <c r="DY411" s="710">
        <v>1.1252408477842004</v>
      </c>
      <c r="DZ411" s="710">
        <v>-1.1252408477842004</v>
      </c>
      <c r="EA411" s="710">
        <v>1.1153846153846201</v>
      </c>
      <c r="EB411" s="710">
        <v>-1.1153846153846201</v>
      </c>
      <c r="EC411" s="236"/>
      <c r="ED411" s="49"/>
      <c r="EE411" s="232"/>
      <c r="EF411" s="700">
        <v>16281</v>
      </c>
      <c r="EG411" s="712">
        <v>-16281</v>
      </c>
      <c r="EH411" s="44"/>
    </row>
    <row r="412" spans="1:138" ht="41.25" customHeight="1" x14ac:dyDescent="0.25">
      <c r="A412" s="871" t="s">
        <v>49</v>
      </c>
      <c r="B412" s="656" t="s">
        <v>50</v>
      </c>
      <c r="C412" s="656" t="s">
        <v>74</v>
      </c>
      <c r="D412" s="691" t="s">
        <v>379</v>
      </c>
      <c r="E412" s="656" t="s">
        <v>380</v>
      </c>
      <c r="F412" s="656" t="s">
        <v>1303</v>
      </c>
      <c r="G412" s="901" t="s">
        <v>380</v>
      </c>
      <c r="H412" s="897" t="s">
        <v>55</v>
      </c>
      <c r="I412" s="17" t="s">
        <v>889</v>
      </c>
      <c r="J412" s="64">
        <v>13.8</v>
      </c>
      <c r="K412" s="665">
        <v>14.62820830040371</v>
      </c>
      <c r="L412" s="665">
        <v>0.64412878653899996</v>
      </c>
      <c r="M412" s="64">
        <v>3</v>
      </c>
      <c r="N412" s="726">
        <v>14105803.239999998</v>
      </c>
      <c r="O412" s="548" t="s">
        <v>863</v>
      </c>
      <c r="P412" s="909">
        <v>1.4659281289999999</v>
      </c>
      <c r="Q412" s="203" t="s">
        <v>57</v>
      </c>
      <c r="R412" s="205" t="s">
        <v>57</v>
      </c>
      <c r="S412" s="490">
        <v>0</v>
      </c>
      <c r="T412" s="18">
        <v>0</v>
      </c>
      <c r="U412" s="548" t="s">
        <v>58</v>
      </c>
      <c r="V412" s="18" t="s">
        <v>58</v>
      </c>
      <c r="W412" s="64" t="s">
        <v>58</v>
      </c>
      <c r="X412" s="18" t="s">
        <v>58</v>
      </c>
      <c r="Y412" s="18" t="s">
        <v>58</v>
      </c>
      <c r="Z412" s="18" t="s">
        <v>58</v>
      </c>
      <c r="AA412" s="18" t="s">
        <v>58</v>
      </c>
      <c r="AB412" s="18" t="s">
        <v>58</v>
      </c>
      <c r="AC412" s="18" t="s">
        <v>58</v>
      </c>
      <c r="AD412" s="18" t="s">
        <v>58</v>
      </c>
      <c r="AE412" s="18" t="s">
        <v>58</v>
      </c>
      <c r="AF412" s="18" t="s">
        <v>58</v>
      </c>
      <c r="AG412" s="64" t="s">
        <v>58</v>
      </c>
      <c r="AH412" s="18" t="s">
        <v>58</v>
      </c>
      <c r="AI412" s="64" t="s">
        <v>58</v>
      </c>
      <c r="AJ412" s="18" t="s">
        <v>58</v>
      </c>
      <c r="AK412" s="18" t="s">
        <v>58</v>
      </c>
      <c r="AL412" s="64" t="s">
        <v>58</v>
      </c>
      <c r="AM412" s="18" t="s">
        <v>58</v>
      </c>
      <c r="AN412" s="18" t="s">
        <v>58</v>
      </c>
      <c r="AO412" s="18" t="s">
        <v>58</v>
      </c>
      <c r="AP412" s="64" t="s">
        <v>58</v>
      </c>
      <c r="AQ412" s="64">
        <v>0</v>
      </c>
      <c r="AR412" s="11">
        <v>0</v>
      </c>
      <c r="AS412" s="17" t="s">
        <v>58</v>
      </c>
      <c r="AT412" s="490" t="s">
        <v>58</v>
      </c>
      <c r="AU412" s="64" t="s">
        <v>58</v>
      </c>
      <c r="AV412" s="18" t="s">
        <v>58</v>
      </c>
      <c r="AW412" s="64" t="s">
        <v>58</v>
      </c>
      <c r="AX412" s="18" t="s">
        <v>58</v>
      </c>
      <c r="AY412" s="17" t="s">
        <v>58</v>
      </c>
      <c r="AZ412" s="490" t="s">
        <v>58</v>
      </c>
      <c r="BA412" s="17" t="s">
        <v>58</v>
      </c>
      <c r="BB412" s="18" t="s">
        <v>58</v>
      </c>
      <c r="BC412" s="17" t="s">
        <v>58</v>
      </c>
      <c r="BD412" s="18" t="s">
        <v>58</v>
      </c>
      <c r="BE412" s="17" t="s">
        <v>58</v>
      </c>
      <c r="BF412" s="18" t="s">
        <v>58</v>
      </c>
      <c r="BG412" s="17" t="s">
        <v>58</v>
      </c>
      <c r="BH412" s="18" t="s">
        <v>58</v>
      </c>
      <c r="BI412" s="17" t="s">
        <v>58</v>
      </c>
      <c r="BJ412" s="18" t="s">
        <v>58</v>
      </c>
      <c r="BK412" s="17" t="s">
        <v>58</v>
      </c>
      <c r="BL412" s="17" t="s">
        <v>58</v>
      </c>
      <c r="BM412" s="17" t="s">
        <v>58</v>
      </c>
      <c r="BN412" s="17" t="s">
        <v>58</v>
      </c>
      <c r="BO412" s="18" t="s">
        <v>58</v>
      </c>
      <c r="BP412" s="18" t="s">
        <v>58</v>
      </c>
      <c r="BQ412" s="64">
        <v>0</v>
      </c>
      <c r="BR412" s="18">
        <v>0</v>
      </c>
      <c r="BS412" s="729">
        <v>0</v>
      </c>
      <c r="BT412" s="17">
        <v>0</v>
      </c>
      <c r="BU412" s="17">
        <v>0</v>
      </c>
      <c r="BV412" s="17">
        <v>0</v>
      </c>
      <c r="BW412" s="17">
        <v>0</v>
      </c>
      <c r="BX412" s="17">
        <v>0</v>
      </c>
      <c r="BY412" s="17">
        <v>0</v>
      </c>
      <c r="BZ412" s="17">
        <v>0</v>
      </c>
      <c r="CA412" s="17">
        <v>0</v>
      </c>
      <c r="CB412" s="17">
        <v>0</v>
      </c>
      <c r="CC412" s="17">
        <v>0</v>
      </c>
      <c r="CD412" s="17">
        <v>0</v>
      </c>
      <c r="CE412" s="17">
        <v>0</v>
      </c>
      <c r="CF412" s="17">
        <v>0</v>
      </c>
      <c r="CG412" s="17">
        <v>0</v>
      </c>
      <c r="CH412" s="17">
        <v>0</v>
      </c>
      <c r="CI412" s="17">
        <v>0</v>
      </c>
      <c r="CJ412" s="17">
        <v>0</v>
      </c>
      <c r="CK412" s="17">
        <v>0</v>
      </c>
      <c r="CL412" s="702">
        <v>0</v>
      </c>
      <c r="CM412" s="702">
        <v>0</v>
      </c>
      <c r="CN412" s="702">
        <v>0</v>
      </c>
      <c r="CO412" s="702">
        <v>0</v>
      </c>
      <c r="CP412" s="702">
        <v>0</v>
      </c>
      <c r="CQ412" s="702">
        <v>0</v>
      </c>
      <c r="CR412" s="704">
        <v>0</v>
      </c>
      <c r="CS412" s="703">
        <v>0</v>
      </c>
      <c r="CT412" s="23" t="s">
        <v>56</v>
      </c>
      <c r="CU412" s="23" t="s">
        <v>56</v>
      </c>
      <c r="CV412" s="23" t="s">
        <v>56</v>
      </c>
      <c r="CW412" s="23" t="s">
        <v>56</v>
      </c>
      <c r="CX412" s="23" t="s">
        <v>56</v>
      </c>
      <c r="CY412" s="23" t="s">
        <v>56</v>
      </c>
      <c r="CZ412" s="23" t="s">
        <v>56</v>
      </c>
      <c r="DA412" s="23" t="s">
        <v>56</v>
      </c>
      <c r="DB412" s="728">
        <v>14105803.239999998</v>
      </c>
      <c r="DC412" s="10"/>
      <c r="DD412" s="692">
        <v>1.4659281289999999</v>
      </c>
      <c r="DE412" s="120"/>
      <c r="DF412" s="120"/>
      <c r="DG412" s="120"/>
      <c r="DH412" s="140"/>
      <c r="DI412" s="140"/>
      <c r="DJ412" s="140"/>
      <c r="DK412" s="140"/>
      <c r="DL412" s="548" t="s">
        <v>56</v>
      </c>
      <c r="DM412" s="548" t="s">
        <v>56</v>
      </c>
      <c r="DN412" s="203" t="s">
        <v>55</v>
      </c>
      <c r="DO412" s="700" t="s">
        <v>56</v>
      </c>
      <c r="DP412" s="713" t="s">
        <v>56</v>
      </c>
      <c r="DQ412" s="548" t="s">
        <v>56</v>
      </c>
      <c r="DR412" s="673" t="s">
        <v>56</v>
      </c>
      <c r="DS412" s="203" t="s">
        <v>56</v>
      </c>
      <c r="DT412" s="1160" t="s">
        <v>56</v>
      </c>
      <c r="DU412" s="711">
        <v>0</v>
      </c>
      <c r="DV412" s="711">
        <v>0</v>
      </c>
      <c r="DW412" s="711">
        <v>0</v>
      </c>
      <c r="DX412" s="711">
        <v>0</v>
      </c>
      <c r="DY412" s="710">
        <v>0</v>
      </c>
      <c r="DZ412" s="710">
        <v>0</v>
      </c>
      <c r="EA412" s="710">
        <v>0</v>
      </c>
      <c r="EB412" s="710">
        <v>0</v>
      </c>
      <c r="EC412" s="236"/>
      <c r="ED412" s="49"/>
      <c r="EE412" s="232"/>
      <c r="EF412" s="700">
        <v>0</v>
      </c>
      <c r="EG412" s="712">
        <v>0</v>
      </c>
      <c r="EH412" s="44"/>
    </row>
    <row r="413" spans="1:138" ht="41.25" customHeight="1" x14ac:dyDescent="0.25">
      <c r="A413" s="871" t="s">
        <v>49</v>
      </c>
      <c r="B413" s="656" t="s">
        <v>50</v>
      </c>
      <c r="C413" s="656" t="s">
        <v>74</v>
      </c>
      <c r="D413" s="691" t="s">
        <v>379</v>
      </c>
      <c r="E413" s="656" t="s">
        <v>380</v>
      </c>
      <c r="F413" s="656" t="s">
        <v>1304</v>
      </c>
      <c r="G413" s="901" t="s">
        <v>380</v>
      </c>
      <c r="H413" s="897" t="s">
        <v>55</v>
      </c>
      <c r="I413" s="17" t="s">
        <v>889</v>
      </c>
      <c r="J413" s="64">
        <v>13.8</v>
      </c>
      <c r="K413" s="665">
        <v>14.62820830040371</v>
      </c>
      <c r="L413" s="665">
        <v>0.985795452495</v>
      </c>
      <c r="M413" s="64">
        <v>3</v>
      </c>
      <c r="N413" s="726">
        <v>9624.0234380000002</v>
      </c>
      <c r="O413" s="548" t="s">
        <v>863</v>
      </c>
      <c r="P413" s="909">
        <v>2.5176293799999998</v>
      </c>
      <c r="Q413" s="203" t="s">
        <v>57</v>
      </c>
      <c r="R413" s="205" t="s">
        <v>57</v>
      </c>
      <c r="S413" s="490">
        <v>0</v>
      </c>
      <c r="T413" s="18">
        <v>0</v>
      </c>
      <c r="U413" s="548" t="s">
        <v>58</v>
      </c>
      <c r="V413" s="18" t="s">
        <v>58</v>
      </c>
      <c r="W413" s="64" t="s">
        <v>58</v>
      </c>
      <c r="X413" s="18" t="s">
        <v>58</v>
      </c>
      <c r="Y413" s="18" t="s">
        <v>58</v>
      </c>
      <c r="Z413" s="18" t="s">
        <v>58</v>
      </c>
      <c r="AA413" s="18" t="s">
        <v>58</v>
      </c>
      <c r="AB413" s="18" t="s">
        <v>58</v>
      </c>
      <c r="AC413" s="18" t="s">
        <v>58</v>
      </c>
      <c r="AD413" s="18" t="s">
        <v>58</v>
      </c>
      <c r="AE413" s="18" t="s">
        <v>58</v>
      </c>
      <c r="AF413" s="18" t="s">
        <v>58</v>
      </c>
      <c r="AG413" s="64" t="s">
        <v>58</v>
      </c>
      <c r="AH413" s="18" t="s">
        <v>58</v>
      </c>
      <c r="AI413" s="64" t="s">
        <v>58</v>
      </c>
      <c r="AJ413" s="18" t="s">
        <v>58</v>
      </c>
      <c r="AK413" s="18" t="s">
        <v>58</v>
      </c>
      <c r="AL413" s="64" t="s">
        <v>58</v>
      </c>
      <c r="AM413" s="18" t="s">
        <v>58</v>
      </c>
      <c r="AN413" s="18" t="s">
        <v>58</v>
      </c>
      <c r="AO413" s="18" t="s">
        <v>58</v>
      </c>
      <c r="AP413" s="64" t="s">
        <v>58</v>
      </c>
      <c r="AQ413" s="64">
        <v>0</v>
      </c>
      <c r="AR413" s="11">
        <v>0</v>
      </c>
      <c r="AS413" s="17" t="s">
        <v>58</v>
      </c>
      <c r="AT413" s="490" t="s">
        <v>58</v>
      </c>
      <c r="AU413" s="64" t="s">
        <v>58</v>
      </c>
      <c r="AV413" s="18" t="s">
        <v>58</v>
      </c>
      <c r="AW413" s="64" t="s">
        <v>58</v>
      </c>
      <c r="AX413" s="18" t="s">
        <v>58</v>
      </c>
      <c r="AY413" s="17" t="s">
        <v>58</v>
      </c>
      <c r="AZ413" s="490" t="s">
        <v>58</v>
      </c>
      <c r="BA413" s="17" t="s">
        <v>58</v>
      </c>
      <c r="BB413" s="18" t="s">
        <v>58</v>
      </c>
      <c r="BC413" s="17" t="s">
        <v>58</v>
      </c>
      <c r="BD413" s="18" t="s">
        <v>58</v>
      </c>
      <c r="BE413" s="17" t="s">
        <v>58</v>
      </c>
      <c r="BF413" s="18" t="s">
        <v>58</v>
      </c>
      <c r="BG413" s="17" t="s">
        <v>58</v>
      </c>
      <c r="BH413" s="18" t="s">
        <v>58</v>
      </c>
      <c r="BI413" s="17" t="s">
        <v>58</v>
      </c>
      <c r="BJ413" s="18" t="s">
        <v>58</v>
      </c>
      <c r="BK413" s="17" t="s">
        <v>58</v>
      </c>
      <c r="BL413" s="17" t="s">
        <v>58</v>
      </c>
      <c r="BM413" s="17" t="s">
        <v>58</v>
      </c>
      <c r="BN413" s="17" t="s">
        <v>58</v>
      </c>
      <c r="BO413" s="18" t="s">
        <v>58</v>
      </c>
      <c r="BP413" s="18" t="s">
        <v>58</v>
      </c>
      <c r="BQ413" s="64">
        <v>0</v>
      </c>
      <c r="BR413" s="18">
        <v>0</v>
      </c>
      <c r="BS413" s="729">
        <v>0</v>
      </c>
      <c r="BT413" s="17">
        <v>0</v>
      </c>
      <c r="BU413" s="17">
        <v>0</v>
      </c>
      <c r="BV413" s="17">
        <v>0</v>
      </c>
      <c r="BW413" s="17">
        <v>0</v>
      </c>
      <c r="BX413" s="17">
        <v>0</v>
      </c>
      <c r="BY413" s="17">
        <v>0</v>
      </c>
      <c r="BZ413" s="17">
        <v>0</v>
      </c>
      <c r="CA413" s="17">
        <v>0</v>
      </c>
      <c r="CB413" s="17">
        <v>0</v>
      </c>
      <c r="CC413" s="17">
        <v>0</v>
      </c>
      <c r="CD413" s="17">
        <v>0</v>
      </c>
      <c r="CE413" s="17">
        <v>0</v>
      </c>
      <c r="CF413" s="17">
        <v>0</v>
      </c>
      <c r="CG413" s="17">
        <v>0</v>
      </c>
      <c r="CH413" s="17">
        <v>0</v>
      </c>
      <c r="CI413" s="17">
        <v>0</v>
      </c>
      <c r="CJ413" s="17">
        <v>0</v>
      </c>
      <c r="CK413" s="17">
        <v>0</v>
      </c>
      <c r="CL413" s="702">
        <v>0</v>
      </c>
      <c r="CM413" s="702">
        <v>0</v>
      </c>
      <c r="CN413" s="702">
        <v>0</v>
      </c>
      <c r="CO413" s="702">
        <v>0</v>
      </c>
      <c r="CP413" s="702">
        <v>0</v>
      </c>
      <c r="CQ413" s="702">
        <v>0</v>
      </c>
      <c r="CR413" s="704">
        <v>0</v>
      </c>
      <c r="CS413" s="703">
        <v>0</v>
      </c>
      <c r="CT413" s="23" t="s">
        <v>56</v>
      </c>
      <c r="CU413" s="23" t="s">
        <v>56</v>
      </c>
      <c r="CV413" s="23" t="s">
        <v>56</v>
      </c>
      <c r="CW413" s="23" t="s">
        <v>56</v>
      </c>
      <c r="CX413" s="23" t="s">
        <v>56</v>
      </c>
      <c r="CY413" s="23" t="s">
        <v>56</v>
      </c>
      <c r="CZ413" s="23" t="s">
        <v>56</v>
      </c>
      <c r="DA413" s="23" t="s">
        <v>56</v>
      </c>
      <c r="DB413" s="728">
        <v>9624.0234380000002</v>
      </c>
      <c r="DC413" s="10"/>
      <c r="DD413" s="692">
        <v>2.5176293799999998</v>
      </c>
      <c r="DE413" s="120"/>
      <c r="DF413" s="120"/>
      <c r="DG413" s="120"/>
      <c r="DH413" s="140"/>
      <c r="DI413" s="140"/>
      <c r="DJ413" s="140"/>
      <c r="DK413" s="140"/>
      <c r="DL413" s="548" t="s">
        <v>56</v>
      </c>
      <c r="DM413" s="548" t="s">
        <v>56</v>
      </c>
      <c r="DN413" s="203" t="s">
        <v>55</v>
      </c>
      <c r="DO413" s="700" t="s">
        <v>56</v>
      </c>
      <c r="DP413" s="713" t="s">
        <v>56</v>
      </c>
      <c r="DQ413" s="548" t="s">
        <v>56</v>
      </c>
      <c r="DR413" s="673" t="s">
        <v>56</v>
      </c>
      <c r="DS413" s="203" t="s">
        <v>56</v>
      </c>
      <c r="DT413" s="1160" t="s">
        <v>56</v>
      </c>
      <c r="DU413" s="711">
        <v>0</v>
      </c>
      <c r="DV413" s="711">
        <v>0</v>
      </c>
      <c r="DW413" s="711">
        <v>0</v>
      </c>
      <c r="DX413" s="711">
        <v>0</v>
      </c>
      <c r="DY413" s="710">
        <v>0</v>
      </c>
      <c r="DZ413" s="710">
        <v>0</v>
      </c>
      <c r="EA413" s="710">
        <v>0</v>
      </c>
      <c r="EB413" s="710">
        <v>0</v>
      </c>
      <c r="EC413" s="236"/>
      <c r="ED413" s="49"/>
      <c r="EE413" s="232"/>
      <c r="EF413" s="700">
        <v>0</v>
      </c>
      <c r="EG413" s="712">
        <v>0</v>
      </c>
      <c r="EH413" s="44"/>
    </row>
    <row r="414" spans="1:138" ht="41.25" customHeight="1" x14ac:dyDescent="0.25">
      <c r="A414" s="871" t="s">
        <v>49</v>
      </c>
      <c r="B414" s="656" t="s">
        <v>50</v>
      </c>
      <c r="C414" s="656" t="s">
        <v>74</v>
      </c>
      <c r="D414" s="691" t="s">
        <v>379</v>
      </c>
      <c r="E414" s="656" t="s">
        <v>380</v>
      </c>
      <c r="F414" s="656" t="s">
        <v>1305</v>
      </c>
      <c r="G414" s="901" t="s">
        <v>380</v>
      </c>
      <c r="H414" s="897" t="s">
        <v>55</v>
      </c>
      <c r="I414" s="17" t="s">
        <v>889</v>
      </c>
      <c r="J414" s="64">
        <v>13.8</v>
      </c>
      <c r="K414" s="665">
        <v>20.866708899105291</v>
      </c>
      <c r="L414" s="665">
        <v>4.6748105963370001</v>
      </c>
      <c r="M414" s="64">
        <v>649</v>
      </c>
      <c r="N414" s="726">
        <v>14225830.710000001</v>
      </c>
      <c r="O414" s="548" t="s">
        <v>863</v>
      </c>
      <c r="P414" s="909">
        <v>5.5852507080000002</v>
      </c>
      <c r="Q414" s="203" t="s">
        <v>57</v>
      </c>
      <c r="R414" s="205" t="s">
        <v>57</v>
      </c>
      <c r="S414" s="490">
        <v>0</v>
      </c>
      <c r="T414" s="18">
        <v>0</v>
      </c>
      <c r="U414" s="548" t="s">
        <v>58</v>
      </c>
      <c r="V414" s="18" t="s">
        <v>58</v>
      </c>
      <c r="W414" s="64" t="s">
        <v>58</v>
      </c>
      <c r="X414" s="18" t="s">
        <v>58</v>
      </c>
      <c r="Y414" s="18" t="s">
        <v>58</v>
      </c>
      <c r="Z414" s="18" t="s">
        <v>58</v>
      </c>
      <c r="AA414" s="18" t="s">
        <v>58</v>
      </c>
      <c r="AB414" s="18" t="s">
        <v>58</v>
      </c>
      <c r="AC414" s="18" t="s">
        <v>58</v>
      </c>
      <c r="AD414" s="18" t="s">
        <v>58</v>
      </c>
      <c r="AE414" s="18" t="s">
        <v>58</v>
      </c>
      <c r="AF414" s="18" t="s">
        <v>58</v>
      </c>
      <c r="AG414" s="64" t="s">
        <v>58</v>
      </c>
      <c r="AH414" s="18" t="s">
        <v>58</v>
      </c>
      <c r="AI414" s="64" t="s">
        <v>58</v>
      </c>
      <c r="AJ414" s="18" t="s">
        <v>58</v>
      </c>
      <c r="AK414" s="18" t="s">
        <v>58</v>
      </c>
      <c r="AL414" s="64" t="s">
        <v>58</v>
      </c>
      <c r="AM414" s="18" t="s">
        <v>58</v>
      </c>
      <c r="AN414" s="18" t="s">
        <v>58</v>
      </c>
      <c r="AO414" s="18" t="s">
        <v>58</v>
      </c>
      <c r="AP414" s="64" t="s">
        <v>58</v>
      </c>
      <c r="AQ414" s="64">
        <v>0</v>
      </c>
      <c r="AR414" s="11">
        <v>0</v>
      </c>
      <c r="AS414" s="17" t="s">
        <v>58</v>
      </c>
      <c r="AT414" s="490" t="s">
        <v>58</v>
      </c>
      <c r="AU414" s="64" t="s">
        <v>58</v>
      </c>
      <c r="AV414" s="18" t="s">
        <v>58</v>
      </c>
      <c r="AW414" s="64" t="s">
        <v>58</v>
      </c>
      <c r="AX414" s="18" t="s">
        <v>58</v>
      </c>
      <c r="AY414" s="17" t="s">
        <v>58</v>
      </c>
      <c r="AZ414" s="490" t="s">
        <v>58</v>
      </c>
      <c r="BA414" s="17" t="s">
        <v>58</v>
      </c>
      <c r="BB414" s="18" t="s">
        <v>58</v>
      </c>
      <c r="BC414" s="17" t="s">
        <v>58</v>
      </c>
      <c r="BD414" s="18" t="s">
        <v>58</v>
      </c>
      <c r="BE414" s="17" t="s">
        <v>58</v>
      </c>
      <c r="BF414" s="18" t="s">
        <v>58</v>
      </c>
      <c r="BG414" s="17" t="s">
        <v>58</v>
      </c>
      <c r="BH414" s="18" t="s">
        <v>58</v>
      </c>
      <c r="BI414" s="17" t="s">
        <v>58</v>
      </c>
      <c r="BJ414" s="18" t="s">
        <v>58</v>
      </c>
      <c r="BK414" s="17" t="s">
        <v>58</v>
      </c>
      <c r="BL414" s="17" t="s">
        <v>58</v>
      </c>
      <c r="BM414" s="17" t="s">
        <v>58</v>
      </c>
      <c r="BN414" s="17" t="s">
        <v>58</v>
      </c>
      <c r="BO414" s="18" t="s">
        <v>58</v>
      </c>
      <c r="BP414" s="18" t="s">
        <v>58</v>
      </c>
      <c r="BQ414" s="64">
        <v>0</v>
      </c>
      <c r="BR414" s="18">
        <v>0</v>
      </c>
      <c r="BS414" s="729">
        <v>0</v>
      </c>
      <c r="BT414" s="17">
        <v>0</v>
      </c>
      <c r="BU414" s="17">
        <v>0</v>
      </c>
      <c r="BV414" s="17">
        <v>0</v>
      </c>
      <c r="BW414" s="17">
        <v>0</v>
      </c>
      <c r="BX414" s="17">
        <v>0</v>
      </c>
      <c r="BY414" s="17">
        <v>0</v>
      </c>
      <c r="BZ414" s="17">
        <v>0</v>
      </c>
      <c r="CA414" s="17">
        <v>0</v>
      </c>
      <c r="CB414" s="17">
        <v>0</v>
      </c>
      <c r="CC414" s="17">
        <v>0</v>
      </c>
      <c r="CD414" s="17">
        <v>0</v>
      </c>
      <c r="CE414" s="17">
        <v>0</v>
      </c>
      <c r="CF414" s="17">
        <v>0</v>
      </c>
      <c r="CG414" s="17">
        <v>0</v>
      </c>
      <c r="CH414" s="17">
        <v>0</v>
      </c>
      <c r="CI414" s="17">
        <v>0</v>
      </c>
      <c r="CJ414" s="17">
        <v>0</v>
      </c>
      <c r="CK414" s="17">
        <v>0</v>
      </c>
      <c r="CL414" s="702">
        <v>0</v>
      </c>
      <c r="CM414" s="702">
        <v>0</v>
      </c>
      <c r="CN414" s="702">
        <v>0</v>
      </c>
      <c r="CO414" s="702">
        <v>0</v>
      </c>
      <c r="CP414" s="702">
        <v>0</v>
      </c>
      <c r="CQ414" s="702">
        <v>0</v>
      </c>
      <c r="CR414" s="704">
        <v>0</v>
      </c>
      <c r="CS414" s="703">
        <v>0</v>
      </c>
      <c r="CT414" s="23" t="s">
        <v>56</v>
      </c>
      <c r="CU414" s="23" t="s">
        <v>56</v>
      </c>
      <c r="CV414" s="23" t="s">
        <v>56</v>
      </c>
      <c r="CW414" s="23" t="s">
        <v>56</v>
      </c>
      <c r="CX414" s="23" t="s">
        <v>56</v>
      </c>
      <c r="CY414" s="23" t="s">
        <v>56</v>
      </c>
      <c r="CZ414" s="23" t="s">
        <v>56</v>
      </c>
      <c r="DA414" s="23" t="s">
        <v>56</v>
      </c>
      <c r="DB414" s="728">
        <v>14225830.710000001</v>
      </c>
      <c r="DC414" s="10"/>
      <c r="DD414" s="692">
        <v>5.5852507080000002</v>
      </c>
      <c r="DE414" s="120"/>
      <c r="DF414" s="120"/>
      <c r="DG414" s="120"/>
      <c r="DH414" s="140"/>
      <c r="DI414" s="140"/>
      <c r="DJ414" s="140"/>
      <c r="DK414" s="140"/>
      <c r="DL414" s="548" t="s">
        <v>56</v>
      </c>
      <c r="DM414" s="548" t="s">
        <v>56</v>
      </c>
      <c r="DN414" s="203" t="s">
        <v>55</v>
      </c>
      <c r="DO414" s="700" t="s">
        <v>56</v>
      </c>
      <c r="DP414" s="713" t="s">
        <v>56</v>
      </c>
      <c r="DQ414" s="548" t="s">
        <v>56</v>
      </c>
      <c r="DR414" s="673" t="s">
        <v>56</v>
      </c>
      <c r="DS414" s="203" t="s">
        <v>56</v>
      </c>
      <c r="DT414" s="1160" t="s">
        <v>56</v>
      </c>
      <c r="DU414" s="711">
        <v>167.28542094455861</v>
      </c>
      <c r="DV414" s="711">
        <v>-167.28542094455861</v>
      </c>
      <c r="DW414" s="711">
        <v>166.97801886792499</v>
      </c>
      <c r="DX414" s="711">
        <v>-166.97801886792499</v>
      </c>
      <c r="DY414" s="710">
        <v>0.9988943294898126</v>
      </c>
      <c r="DZ414" s="710">
        <v>-0.9988943294898126</v>
      </c>
      <c r="EA414" s="710">
        <v>0.99433962264150899</v>
      </c>
      <c r="EB414" s="710">
        <v>-0.99433962264150899</v>
      </c>
      <c r="EC414" s="236"/>
      <c r="ED414" s="49"/>
      <c r="EE414" s="232"/>
      <c r="EF414" s="700">
        <v>88257</v>
      </c>
      <c r="EG414" s="712">
        <v>-88257</v>
      </c>
      <c r="EH414" s="44"/>
    </row>
    <row r="415" spans="1:138" ht="41.25" customHeight="1" x14ac:dyDescent="0.25">
      <c r="A415" s="871" t="s">
        <v>49</v>
      </c>
      <c r="B415" s="656" t="s">
        <v>50</v>
      </c>
      <c r="C415" s="656" t="s">
        <v>74</v>
      </c>
      <c r="D415" s="691" t="s">
        <v>379</v>
      </c>
      <c r="E415" s="656" t="s">
        <v>380</v>
      </c>
      <c r="F415" s="656" t="s">
        <v>1306</v>
      </c>
      <c r="G415" s="901" t="s">
        <v>380</v>
      </c>
      <c r="H415" s="897" t="s">
        <v>55</v>
      </c>
      <c r="I415" s="17" t="s">
        <v>866</v>
      </c>
      <c r="J415" s="64">
        <v>13.8</v>
      </c>
      <c r="K415" s="665">
        <v>14.460892192392555</v>
      </c>
      <c r="L415" s="665">
        <v>16.914583298151001</v>
      </c>
      <c r="M415" s="64">
        <v>3043</v>
      </c>
      <c r="N415" s="726">
        <v>30322547.829999998</v>
      </c>
      <c r="O415" s="548" t="s">
        <v>863</v>
      </c>
      <c r="P415" s="909">
        <v>8.6844230749999998</v>
      </c>
      <c r="Q415" s="203" t="s">
        <v>57</v>
      </c>
      <c r="R415" s="205" t="s">
        <v>57</v>
      </c>
      <c r="S415" s="490">
        <v>0</v>
      </c>
      <c r="T415" s="18">
        <v>0</v>
      </c>
      <c r="U415" s="548">
        <v>0</v>
      </c>
      <c r="V415" s="18">
        <v>0</v>
      </c>
      <c r="W415" s="64">
        <v>0</v>
      </c>
      <c r="X415" s="18">
        <v>0</v>
      </c>
      <c r="Y415" s="18">
        <v>0</v>
      </c>
      <c r="Z415" s="18">
        <v>0</v>
      </c>
      <c r="AA415" s="18">
        <v>0</v>
      </c>
      <c r="AB415" s="18">
        <v>0</v>
      </c>
      <c r="AC415" s="18">
        <v>0</v>
      </c>
      <c r="AD415" s="18">
        <v>0</v>
      </c>
      <c r="AE415" s="18">
        <v>0</v>
      </c>
      <c r="AF415" s="18">
        <v>0</v>
      </c>
      <c r="AG415" s="64">
        <v>1</v>
      </c>
      <c r="AH415" s="18">
        <v>1</v>
      </c>
      <c r="AI415" s="64">
        <v>0</v>
      </c>
      <c r="AJ415" s="18">
        <v>0</v>
      </c>
      <c r="AK415" s="18">
        <v>60</v>
      </c>
      <c r="AL415" s="64">
        <v>59</v>
      </c>
      <c r="AM415" s="18">
        <v>2</v>
      </c>
      <c r="AN415" s="18">
        <v>2</v>
      </c>
      <c r="AO415" s="18">
        <v>0</v>
      </c>
      <c r="AP415" s="64">
        <v>0</v>
      </c>
      <c r="AQ415" s="64">
        <v>63</v>
      </c>
      <c r="AR415" s="11">
        <v>62</v>
      </c>
      <c r="AS415" s="17">
        <v>0</v>
      </c>
      <c r="AT415" s="490">
        <v>0</v>
      </c>
      <c r="AU415" s="64">
        <v>0</v>
      </c>
      <c r="AV415" s="18">
        <v>0</v>
      </c>
      <c r="AW415" s="64">
        <v>0</v>
      </c>
      <c r="AX415" s="18">
        <v>0</v>
      </c>
      <c r="AY415" s="17">
        <v>0</v>
      </c>
      <c r="AZ415" s="490">
        <v>0</v>
      </c>
      <c r="BA415" s="17">
        <v>0</v>
      </c>
      <c r="BB415" s="18">
        <v>0</v>
      </c>
      <c r="BC415" s="17">
        <v>0</v>
      </c>
      <c r="BD415" s="18">
        <v>0</v>
      </c>
      <c r="BE415" s="17">
        <v>0</v>
      </c>
      <c r="BF415" s="18">
        <v>0</v>
      </c>
      <c r="BG415" s="17">
        <v>75</v>
      </c>
      <c r="BH415" s="18">
        <v>75</v>
      </c>
      <c r="BI415" s="17">
        <v>0</v>
      </c>
      <c r="BJ415" s="18">
        <v>0</v>
      </c>
      <c r="BK415" s="17">
        <v>381.48500000000018</v>
      </c>
      <c r="BL415" s="17">
        <v>375.08500000000015</v>
      </c>
      <c r="BM415" s="17">
        <v>13.399999999999999</v>
      </c>
      <c r="BN415" s="17">
        <v>13.399999999999999</v>
      </c>
      <c r="BO415" s="18">
        <v>0</v>
      </c>
      <c r="BP415" s="18">
        <v>0</v>
      </c>
      <c r="BQ415" s="64">
        <v>469.88500000000016</v>
      </c>
      <c r="BR415" s="18">
        <v>463.48500000000013</v>
      </c>
      <c r="BS415" s="729">
        <v>5.4106645420427098E-2</v>
      </c>
      <c r="BT415" s="17">
        <v>0</v>
      </c>
      <c r="BU415" s="17">
        <v>0</v>
      </c>
      <c r="BV415" s="17">
        <v>0</v>
      </c>
      <c r="BW415" s="17">
        <v>0</v>
      </c>
      <c r="BX415" s="17">
        <v>0</v>
      </c>
      <c r="BY415" s="17">
        <v>0</v>
      </c>
      <c r="BZ415" s="17">
        <v>0</v>
      </c>
      <c r="CA415" s="17">
        <v>0</v>
      </c>
      <c r="CB415" s="17">
        <v>0</v>
      </c>
      <c r="CC415" s="17">
        <v>0</v>
      </c>
      <c r="CD415" s="17">
        <v>0</v>
      </c>
      <c r="CE415" s="17">
        <v>0</v>
      </c>
      <c r="CF415" s="17">
        <v>0</v>
      </c>
      <c r="CG415" s="17">
        <v>0</v>
      </c>
      <c r="CH415" s="17">
        <v>378431.99999999994</v>
      </c>
      <c r="CI415" s="17">
        <v>378431.99999999994</v>
      </c>
      <c r="CJ415" s="17">
        <v>0</v>
      </c>
      <c r="CK415" s="17">
        <v>0</v>
      </c>
      <c r="CL415" s="702">
        <v>447802.35240000021</v>
      </c>
      <c r="CM415" s="702">
        <v>440289.77640000015</v>
      </c>
      <c r="CN415" s="702">
        <v>15729.455999999998</v>
      </c>
      <c r="CO415" s="702">
        <v>15729.455999999998</v>
      </c>
      <c r="CP415" s="702">
        <v>0</v>
      </c>
      <c r="CQ415" s="702">
        <v>0</v>
      </c>
      <c r="CR415" s="704">
        <v>841963.80840000021</v>
      </c>
      <c r="CS415" s="703">
        <v>834451.2324000001</v>
      </c>
      <c r="CT415" s="23" t="s">
        <v>56</v>
      </c>
      <c r="CU415" s="23" t="s">
        <v>56</v>
      </c>
      <c r="CV415" s="23" t="s">
        <v>56</v>
      </c>
      <c r="CW415" s="23" t="s">
        <v>56</v>
      </c>
      <c r="CX415" s="23" t="s">
        <v>56</v>
      </c>
      <c r="CY415" s="23" t="s">
        <v>56</v>
      </c>
      <c r="CZ415" s="23" t="s">
        <v>56</v>
      </c>
      <c r="DA415" s="23" t="s">
        <v>56</v>
      </c>
      <c r="DB415" s="728">
        <v>30322547.829999998</v>
      </c>
      <c r="DC415" s="10"/>
      <c r="DD415" s="692">
        <v>8.6844230749999998</v>
      </c>
      <c r="DE415" s="120"/>
      <c r="DF415" s="120"/>
      <c r="DG415" s="120"/>
      <c r="DH415" s="140"/>
      <c r="DI415" s="140"/>
      <c r="DJ415" s="140"/>
      <c r="DK415" s="140"/>
      <c r="DL415" s="548" t="s">
        <v>56</v>
      </c>
      <c r="DM415" s="548" t="s">
        <v>56</v>
      </c>
      <c r="DN415" s="203" t="s">
        <v>868</v>
      </c>
      <c r="DO415" s="700">
        <v>2970.9166666666702</v>
      </c>
      <c r="DP415" s="713" t="s">
        <v>56</v>
      </c>
      <c r="DQ415" s="548" t="s">
        <v>56</v>
      </c>
      <c r="DR415" s="673" t="s">
        <v>56</v>
      </c>
      <c r="DS415" s="203" t="s">
        <v>56</v>
      </c>
      <c r="DT415" s="1160" t="s">
        <v>56</v>
      </c>
      <c r="DU415" s="711">
        <v>111.85369274354143</v>
      </c>
      <c r="DV415" s="711">
        <v>59.542902736507571</v>
      </c>
      <c r="DW415" s="711">
        <v>112.336377624189</v>
      </c>
      <c r="DX415" s="711">
        <v>55.199317689965739</v>
      </c>
      <c r="DY415" s="710">
        <v>0.72603854029339909</v>
      </c>
      <c r="DZ415" s="710">
        <v>0.5788556393474189</v>
      </c>
      <c r="EA415" s="710">
        <v>0.72543196487717698</v>
      </c>
      <c r="EB415" s="710">
        <v>0.52469463239808878</v>
      </c>
      <c r="EC415" s="236"/>
      <c r="ED415" s="49"/>
      <c r="EE415" s="232"/>
      <c r="EF415" s="700">
        <v>281004</v>
      </c>
      <c r="EG415" s="712">
        <v>114003</v>
      </c>
      <c r="EH415" s="44"/>
    </row>
    <row r="416" spans="1:138" ht="41.25" customHeight="1" x14ac:dyDescent="0.25">
      <c r="A416" s="871" t="s">
        <v>49</v>
      </c>
      <c r="B416" s="656" t="s">
        <v>50</v>
      </c>
      <c r="C416" s="656" t="s">
        <v>74</v>
      </c>
      <c r="D416" s="691" t="s">
        <v>379</v>
      </c>
      <c r="E416" s="656" t="s">
        <v>380</v>
      </c>
      <c r="F416" s="656" t="s">
        <v>381</v>
      </c>
      <c r="G416" s="901" t="s">
        <v>380</v>
      </c>
      <c r="H416" s="897" t="s">
        <v>55</v>
      </c>
      <c r="I416" s="17" t="s">
        <v>866</v>
      </c>
      <c r="J416" s="64">
        <v>13.8</v>
      </c>
      <c r="K416" s="665">
        <v>14.1023576752258</v>
      </c>
      <c r="L416" s="665">
        <v>6.4471590774990011</v>
      </c>
      <c r="M416" s="64">
        <v>1682</v>
      </c>
      <c r="N416" s="726">
        <v>30161890.169999998</v>
      </c>
      <c r="O416" s="548" t="s">
        <v>863</v>
      </c>
      <c r="P416" s="909">
        <v>6.931667332</v>
      </c>
      <c r="Q416" s="203" t="s">
        <v>57</v>
      </c>
      <c r="R416" s="205" t="s">
        <v>57</v>
      </c>
      <c r="S416" s="490">
        <v>0</v>
      </c>
      <c r="T416" s="18">
        <v>0</v>
      </c>
      <c r="U416" s="548">
        <v>0</v>
      </c>
      <c r="V416" s="18">
        <v>0</v>
      </c>
      <c r="W416" s="64">
        <v>0</v>
      </c>
      <c r="X416" s="18">
        <v>0</v>
      </c>
      <c r="Y416" s="18">
        <v>0</v>
      </c>
      <c r="Z416" s="18">
        <v>0</v>
      </c>
      <c r="AA416" s="18">
        <v>0</v>
      </c>
      <c r="AB416" s="18">
        <v>0</v>
      </c>
      <c r="AC416" s="18">
        <v>0</v>
      </c>
      <c r="AD416" s="18">
        <v>0</v>
      </c>
      <c r="AE416" s="18">
        <v>0</v>
      </c>
      <c r="AF416" s="18">
        <v>0</v>
      </c>
      <c r="AG416" s="64">
        <v>1</v>
      </c>
      <c r="AH416" s="18">
        <v>1</v>
      </c>
      <c r="AI416" s="64">
        <v>0</v>
      </c>
      <c r="AJ416" s="18">
        <v>0</v>
      </c>
      <c r="AK416" s="18">
        <v>39</v>
      </c>
      <c r="AL416" s="64">
        <v>39</v>
      </c>
      <c r="AM416" s="18">
        <v>0</v>
      </c>
      <c r="AN416" s="18" t="s">
        <v>58</v>
      </c>
      <c r="AO416" s="18">
        <v>0</v>
      </c>
      <c r="AP416" s="64">
        <v>0</v>
      </c>
      <c r="AQ416" s="64">
        <v>40</v>
      </c>
      <c r="AR416" s="11">
        <v>40</v>
      </c>
      <c r="AS416" s="17">
        <v>0</v>
      </c>
      <c r="AT416" s="490">
        <v>0</v>
      </c>
      <c r="AU416" s="64">
        <v>0</v>
      </c>
      <c r="AV416" s="18">
        <v>0</v>
      </c>
      <c r="AW416" s="64">
        <v>0</v>
      </c>
      <c r="AX416" s="18">
        <v>0</v>
      </c>
      <c r="AY416" s="17">
        <v>0</v>
      </c>
      <c r="AZ416" s="490">
        <v>0</v>
      </c>
      <c r="BA416" s="17">
        <v>0</v>
      </c>
      <c r="BB416" s="18">
        <v>0</v>
      </c>
      <c r="BC416" s="17">
        <v>0</v>
      </c>
      <c r="BD416" s="18">
        <v>0</v>
      </c>
      <c r="BE416" s="17">
        <v>0</v>
      </c>
      <c r="BF416" s="18">
        <v>0</v>
      </c>
      <c r="BG416" s="17">
        <v>262.5</v>
      </c>
      <c r="BH416" s="18">
        <v>262.5</v>
      </c>
      <c r="BI416" s="17">
        <v>0</v>
      </c>
      <c r="BJ416" s="18">
        <v>0</v>
      </c>
      <c r="BK416" s="17">
        <v>180.22500000000002</v>
      </c>
      <c r="BL416" s="17">
        <v>180.22500000000002</v>
      </c>
      <c r="BM416" s="17">
        <v>0</v>
      </c>
      <c r="BN416" s="17" t="s">
        <v>58</v>
      </c>
      <c r="BO416" s="18">
        <v>0</v>
      </c>
      <c r="BP416" s="18">
        <v>0</v>
      </c>
      <c r="BQ416" s="64">
        <v>442.72500000000002</v>
      </c>
      <c r="BR416" s="18">
        <v>442.72500000000002</v>
      </c>
      <c r="BS416" s="729">
        <v>6.386991452347443E-2</v>
      </c>
      <c r="BT416" s="17">
        <v>0</v>
      </c>
      <c r="BU416" s="17">
        <v>0</v>
      </c>
      <c r="BV416" s="17">
        <v>0</v>
      </c>
      <c r="BW416" s="17">
        <v>0</v>
      </c>
      <c r="BX416" s="17">
        <v>0</v>
      </c>
      <c r="BY416" s="17">
        <v>0</v>
      </c>
      <c r="BZ416" s="17">
        <v>0</v>
      </c>
      <c r="CA416" s="17">
        <v>0</v>
      </c>
      <c r="CB416" s="17">
        <v>0</v>
      </c>
      <c r="CC416" s="17">
        <v>0</v>
      </c>
      <c r="CD416" s="17">
        <v>0</v>
      </c>
      <c r="CE416" s="17">
        <v>0</v>
      </c>
      <c r="CF416" s="17">
        <v>0</v>
      </c>
      <c r="CG416" s="17">
        <v>0</v>
      </c>
      <c r="CH416" s="17">
        <v>1324512</v>
      </c>
      <c r="CI416" s="17">
        <v>1324512</v>
      </c>
      <c r="CJ416" s="17">
        <v>0</v>
      </c>
      <c r="CK416" s="17">
        <v>0</v>
      </c>
      <c r="CL416" s="702">
        <v>211555.31400000004</v>
      </c>
      <c r="CM416" s="702">
        <v>211555.31400000004</v>
      </c>
      <c r="CN416" s="702">
        <v>0</v>
      </c>
      <c r="CO416" s="702">
        <v>0</v>
      </c>
      <c r="CP416" s="702">
        <v>0</v>
      </c>
      <c r="CQ416" s="702">
        <v>0</v>
      </c>
      <c r="CR416" s="704">
        <v>1536067.314</v>
      </c>
      <c r="CS416" s="703">
        <v>1536067.314</v>
      </c>
      <c r="CT416" s="23" t="s">
        <v>56</v>
      </c>
      <c r="CU416" s="23" t="s">
        <v>56</v>
      </c>
      <c r="CV416" s="23" t="s">
        <v>56</v>
      </c>
      <c r="CW416" s="23" t="s">
        <v>56</v>
      </c>
      <c r="CX416" s="23" t="s">
        <v>56</v>
      </c>
      <c r="CY416" s="23" t="s">
        <v>56</v>
      </c>
      <c r="CZ416" s="23" t="s">
        <v>56</v>
      </c>
      <c r="DA416" s="23" t="s">
        <v>56</v>
      </c>
      <c r="DB416" s="728">
        <v>30161890.169999998</v>
      </c>
      <c r="DC416" s="10"/>
      <c r="DD416" s="692">
        <v>6.931667332</v>
      </c>
      <c r="DE416" s="120"/>
      <c r="DF416" s="120"/>
      <c r="DG416" s="120"/>
      <c r="DH416" s="140"/>
      <c r="DI416" s="140"/>
      <c r="DJ416" s="140"/>
      <c r="DK416" s="140"/>
      <c r="DL416" s="548" t="s">
        <v>56</v>
      </c>
      <c r="DM416" s="548" t="s">
        <v>56</v>
      </c>
      <c r="DN416" s="203" t="s">
        <v>868</v>
      </c>
      <c r="DO416" s="700">
        <v>1649.1666666666699</v>
      </c>
      <c r="DP416" s="713" t="s">
        <v>56</v>
      </c>
      <c r="DQ416" s="548" t="s">
        <v>56</v>
      </c>
      <c r="DR416" s="673" t="s">
        <v>56</v>
      </c>
      <c r="DS416" s="203" t="s">
        <v>56</v>
      </c>
      <c r="DT416" s="1160" t="s">
        <v>56</v>
      </c>
      <c r="DU416" s="711">
        <v>105.7831227892873</v>
      </c>
      <c r="DV416" s="711">
        <v>67.866524750311058</v>
      </c>
      <c r="DW416" s="711">
        <v>71.661637933462401</v>
      </c>
      <c r="DX416" s="711">
        <v>101.98811016825294</v>
      </c>
      <c r="DY416" s="710">
        <v>1.1029813036887295</v>
      </c>
      <c r="DZ416" s="710">
        <v>0.19885854308379458</v>
      </c>
      <c r="EA416" s="710">
        <v>1.0140115972733901</v>
      </c>
      <c r="EB416" s="710">
        <v>0.28781919960941504</v>
      </c>
      <c r="EC416" s="236"/>
      <c r="ED416" s="49"/>
      <c r="EE416" s="232"/>
      <c r="EF416" s="700">
        <v>0</v>
      </c>
      <c r="EG416" s="712">
        <v>251995</v>
      </c>
      <c r="EH416" s="44"/>
    </row>
    <row r="417" spans="1:138" ht="41.25" customHeight="1" x14ac:dyDescent="0.25">
      <c r="A417" s="871" t="s">
        <v>49</v>
      </c>
      <c r="B417" s="656" t="s">
        <v>50</v>
      </c>
      <c r="C417" s="656" t="s">
        <v>74</v>
      </c>
      <c r="D417" s="691" t="s">
        <v>379</v>
      </c>
      <c r="E417" s="656" t="s">
        <v>380</v>
      </c>
      <c r="F417" s="656" t="s">
        <v>382</v>
      </c>
      <c r="G417" s="901" t="s">
        <v>380</v>
      </c>
      <c r="H417" s="897" t="s">
        <v>55</v>
      </c>
      <c r="I417" s="17" t="s">
        <v>860</v>
      </c>
      <c r="J417" s="64">
        <v>13.8</v>
      </c>
      <c r="K417" s="665">
        <v>14.460892192392555</v>
      </c>
      <c r="L417" s="665">
        <v>4.538068172379</v>
      </c>
      <c r="M417" s="64">
        <v>759</v>
      </c>
      <c r="N417" s="726">
        <v>15718990.34</v>
      </c>
      <c r="O417" s="548" t="s">
        <v>863</v>
      </c>
      <c r="P417" s="909">
        <v>3.1151869080000001</v>
      </c>
      <c r="Q417" s="203" t="s">
        <v>57</v>
      </c>
      <c r="R417" s="205" t="s">
        <v>57</v>
      </c>
      <c r="S417" s="490">
        <v>0</v>
      </c>
      <c r="T417" s="18">
        <v>0</v>
      </c>
      <c r="U417" s="548">
        <v>0</v>
      </c>
      <c r="V417" s="18">
        <v>0</v>
      </c>
      <c r="W417" s="64">
        <v>0</v>
      </c>
      <c r="X417" s="18">
        <v>0</v>
      </c>
      <c r="Y417" s="18">
        <v>0</v>
      </c>
      <c r="Z417" s="18">
        <v>0</v>
      </c>
      <c r="AA417" s="18">
        <v>0</v>
      </c>
      <c r="AB417" s="18">
        <v>0</v>
      </c>
      <c r="AC417" s="18">
        <v>0</v>
      </c>
      <c r="AD417" s="18">
        <v>0</v>
      </c>
      <c r="AE417" s="18">
        <v>0</v>
      </c>
      <c r="AF417" s="18">
        <v>0</v>
      </c>
      <c r="AG417" s="64">
        <v>1</v>
      </c>
      <c r="AH417" s="18">
        <v>1</v>
      </c>
      <c r="AI417" s="64">
        <v>0</v>
      </c>
      <c r="AJ417" s="18">
        <v>0</v>
      </c>
      <c r="AK417" s="18">
        <v>2</v>
      </c>
      <c r="AL417" s="64">
        <v>2</v>
      </c>
      <c r="AM417" s="18">
        <v>0</v>
      </c>
      <c r="AN417" s="18" t="s">
        <v>58</v>
      </c>
      <c r="AO417" s="18">
        <v>0</v>
      </c>
      <c r="AP417" s="64">
        <v>0</v>
      </c>
      <c r="AQ417" s="64">
        <v>3</v>
      </c>
      <c r="AR417" s="11">
        <v>3</v>
      </c>
      <c r="AS417" s="17">
        <v>0</v>
      </c>
      <c r="AT417" s="490">
        <v>0</v>
      </c>
      <c r="AU417" s="64">
        <v>0</v>
      </c>
      <c r="AV417" s="18">
        <v>0</v>
      </c>
      <c r="AW417" s="64">
        <v>0</v>
      </c>
      <c r="AX417" s="18">
        <v>0</v>
      </c>
      <c r="AY417" s="17">
        <v>0</v>
      </c>
      <c r="AZ417" s="490">
        <v>0</v>
      </c>
      <c r="BA417" s="17">
        <v>0</v>
      </c>
      <c r="BB417" s="18">
        <v>0</v>
      </c>
      <c r="BC417" s="17">
        <v>0</v>
      </c>
      <c r="BD417" s="18">
        <v>0</v>
      </c>
      <c r="BE417" s="17">
        <v>0</v>
      </c>
      <c r="BF417" s="18">
        <v>0</v>
      </c>
      <c r="BG417" s="17">
        <v>75</v>
      </c>
      <c r="BH417" s="18">
        <v>75</v>
      </c>
      <c r="BI417" s="17">
        <v>0</v>
      </c>
      <c r="BJ417" s="18">
        <v>0</v>
      </c>
      <c r="BK417" s="17">
        <v>1225</v>
      </c>
      <c r="BL417" s="17">
        <v>1225</v>
      </c>
      <c r="BM417" s="17">
        <v>0</v>
      </c>
      <c r="BN417" s="17" t="s">
        <v>58</v>
      </c>
      <c r="BO417" s="18">
        <v>0</v>
      </c>
      <c r="BP417" s="18">
        <v>0</v>
      </c>
      <c r="BQ417" s="64">
        <v>1300</v>
      </c>
      <c r="BR417" s="18">
        <v>1300</v>
      </c>
      <c r="BS417" s="729">
        <v>0.41731043381747546</v>
      </c>
      <c r="BT417" s="17">
        <v>0</v>
      </c>
      <c r="BU417" s="17">
        <v>0</v>
      </c>
      <c r="BV417" s="17">
        <v>0</v>
      </c>
      <c r="BW417" s="17">
        <v>0</v>
      </c>
      <c r="BX417" s="17">
        <v>0</v>
      </c>
      <c r="BY417" s="17">
        <v>0</v>
      </c>
      <c r="BZ417" s="17">
        <v>0</v>
      </c>
      <c r="CA417" s="17">
        <v>0</v>
      </c>
      <c r="CB417" s="17">
        <v>0</v>
      </c>
      <c r="CC417" s="17">
        <v>0</v>
      </c>
      <c r="CD417" s="17">
        <v>0</v>
      </c>
      <c r="CE417" s="17">
        <v>0</v>
      </c>
      <c r="CF417" s="17">
        <v>0</v>
      </c>
      <c r="CG417" s="17">
        <v>0</v>
      </c>
      <c r="CH417" s="17">
        <v>378431.99999999994</v>
      </c>
      <c r="CI417" s="17">
        <v>378431.99999999994</v>
      </c>
      <c r="CJ417" s="17">
        <v>0</v>
      </c>
      <c r="CK417" s="17">
        <v>0</v>
      </c>
      <c r="CL417" s="702">
        <v>1437954</v>
      </c>
      <c r="CM417" s="702">
        <v>1437954</v>
      </c>
      <c r="CN417" s="702">
        <v>0</v>
      </c>
      <c r="CO417" s="702">
        <v>0</v>
      </c>
      <c r="CP417" s="702">
        <v>0</v>
      </c>
      <c r="CQ417" s="702">
        <v>0</v>
      </c>
      <c r="CR417" s="704">
        <v>1816386</v>
      </c>
      <c r="CS417" s="703">
        <v>1816386</v>
      </c>
      <c r="CT417" s="23">
        <v>1</v>
      </c>
      <c r="CU417" s="23">
        <v>4</v>
      </c>
      <c r="CV417" s="23" t="s">
        <v>380</v>
      </c>
      <c r="CW417" s="23">
        <v>4</v>
      </c>
      <c r="CX417" s="23">
        <v>24</v>
      </c>
      <c r="CY417" s="23">
        <v>0</v>
      </c>
      <c r="CZ417" s="23">
        <v>0</v>
      </c>
      <c r="DA417" s="23" t="s">
        <v>905</v>
      </c>
      <c r="DB417" s="728">
        <v>15718990.34</v>
      </c>
      <c r="DC417" s="10"/>
      <c r="DD417" s="692">
        <v>3.1151869080000001</v>
      </c>
      <c r="DE417" s="120"/>
      <c r="DF417" s="120"/>
      <c r="DG417" s="120"/>
      <c r="DH417" s="140"/>
      <c r="DI417" s="140"/>
      <c r="DJ417" s="140"/>
      <c r="DK417" s="140"/>
      <c r="DL417" s="548" t="s">
        <v>56</v>
      </c>
      <c r="DM417" s="548" t="s">
        <v>56</v>
      </c>
      <c r="DN417" s="203" t="s">
        <v>868</v>
      </c>
      <c r="DO417" s="700">
        <v>733.75</v>
      </c>
      <c r="DP417" s="713" t="s">
        <v>56</v>
      </c>
      <c r="DQ417" s="548" t="s">
        <v>56</v>
      </c>
      <c r="DR417" s="673" t="s">
        <v>56</v>
      </c>
      <c r="DS417" s="203" t="s">
        <v>56</v>
      </c>
      <c r="DT417" s="1160" t="s">
        <v>56</v>
      </c>
      <c r="DU417" s="711">
        <v>0</v>
      </c>
      <c r="DV417" s="711">
        <v>110.44150620427907</v>
      </c>
      <c r="DW417" s="711">
        <v>0</v>
      </c>
      <c r="DX417" s="711">
        <v>110.05400833447034</v>
      </c>
      <c r="DY417" s="710">
        <v>0</v>
      </c>
      <c r="DZ417" s="710">
        <v>1.0842682955899663</v>
      </c>
      <c r="EA417" s="710">
        <v>0</v>
      </c>
      <c r="EB417" s="710">
        <v>1.0811205123669227</v>
      </c>
      <c r="EC417" s="236"/>
      <c r="ED417" s="49"/>
      <c r="EE417" s="232"/>
      <c r="EF417" s="700">
        <v>0</v>
      </c>
      <c r="EG417" s="712">
        <v>81003.666666666672</v>
      </c>
      <c r="EH417" s="44"/>
    </row>
    <row r="418" spans="1:138" ht="41.25" customHeight="1" x14ac:dyDescent="0.25">
      <c r="A418" s="871" t="s">
        <v>49</v>
      </c>
      <c r="B418" s="656" t="s">
        <v>50</v>
      </c>
      <c r="C418" s="656" t="s">
        <v>74</v>
      </c>
      <c r="D418" s="691" t="s">
        <v>379</v>
      </c>
      <c r="E418" s="656" t="s">
        <v>380</v>
      </c>
      <c r="F418" s="656" t="s">
        <v>1307</v>
      </c>
      <c r="G418" s="901" t="s">
        <v>380</v>
      </c>
      <c r="H418" s="897" t="s">
        <v>55</v>
      </c>
      <c r="I418" s="17" t="s">
        <v>860</v>
      </c>
      <c r="J418" s="64">
        <v>13.8</v>
      </c>
      <c r="K418" s="665">
        <v>14.221869180948051</v>
      </c>
      <c r="L418" s="665">
        <v>16.337121178139999</v>
      </c>
      <c r="M418" s="64">
        <v>3190</v>
      </c>
      <c r="N418" s="726">
        <v>39918850.870000005</v>
      </c>
      <c r="O418" s="548" t="s">
        <v>863</v>
      </c>
      <c r="P418" s="909">
        <v>11.06676543</v>
      </c>
      <c r="Q418" s="203" t="s">
        <v>57</v>
      </c>
      <c r="R418" s="205" t="s">
        <v>57</v>
      </c>
      <c r="S418" s="490">
        <v>0</v>
      </c>
      <c r="T418" s="18">
        <v>0</v>
      </c>
      <c r="U418" s="548">
        <v>0</v>
      </c>
      <c r="V418" s="18">
        <v>0</v>
      </c>
      <c r="W418" s="64">
        <v>0</v>
      </c>
      <c r="X418" s="18">
        <v>0</v>
      </c>
      <c r="Y418" s="18">
        <v>0</v>
      </c>
      <c r="Z418" s="18">
        <v>0</v>
      </c>
      <c r="AA418" s="18">
        <v>0</v>
      </c>
      <c r="AB418" s="18">
        <v>0</v>
      </c>
      <c r="AC418" s="18">
        <v>0</v>
      </c>
      <c r="AD418" s="18">
        <v>0</v>
      </c>
      <c r="AE418" s="18">
        <v>0</v>
      </c>
      <c r="AF418" s="18">
        <v>0</v>
      </c>
      <c r="AG418" s="64">
        <v>1</v>
      </c>
      <c r="AH418" s="18">
        <v>1</v>
      </c>
      <c r="AI418" s="64">
        <v>0</v>
      </c>
      <c r="AJ418" s="18">
        <v>0</v>
      </c>
      <c r="AK418" s="18">
        <v>93</v>
      </c>
      <c r="AL418" s="64">
        <v>91</v>
      </c>
      <c r="AM418" s="18">
        <v>6</v>
      </c>
      <c r="AN418" s="18">
        <v>6</v>
      </c>
      <c r="AO418" s="18">
        <v>0</v>
      </c>
      <c r="AP418" s="64">
        <v>0</v>
      </c>
      <c r="AQ418" s="64">
        <v>100</v>
      </c>
      <c r="AR418" s="11">
        <v>98</v>
      </c>
      <c r="AS418" s="17">
        <v>0</v>
      </c>
      <c r="AT418" s="490">
        <v>0</v>
      </c>
      <c r="AU418" s="64">
        <v>0</v>
      </c>
      <c r="AV418" s="18">
        <v>0</v>
      </c>
      <c r="AW418" s="64">
        <v>0</v>
      </c>
      <c r="AX418" s="18">
        <v>0</v>
      </c>
      <c r="AY418" s="17">
        <v>0</v>
      </c>
      <c r="AZ418" s="490">
        <v>0</v>
      </c>
      <c r="BA418" s="17">
        <v>0</v>
      </c>
      <c r="BB418" s="18">
        <v>0</v>
      </c>
      <c r="BC418" s="17">
        <v>0</v>
      </c>
      <c r="BD418" s="18">
        <v>0</v>
      </c>
      <c r="BE418" s="17">
        <v>0</v>
      </c>
      <c r="BF418" s="18">
        <v>0</v>
      </c>
      <c r="BG418" s="17">
        <v>300</v>
      </c>
      <c r="BH418" s="18">
        <v>300</v>
      </c>
      <c r="BI418" s="17">
        <v>0</v>
      </c>
      <c r="BJ418" s="18">
        <v>0</v>
      </c>
      <c r="BK418" s="17">
        <v>513.3420000000001</v>
      </c>
      <c r="BL418" s="17">
        <v>501.74200000000013</v>
      </c>
      <c r="BM418" s="17">
        <v>50.589999999999996</v>
      </c>
      <c r="BN418" s="17">
        <v>50.589999999999996</v>
      </c>
      <c r="BO418" s="18">
        <v>0</v>
      </c>
      <c r="BP418" s="18">
        <v>0</v>
      </c>
      <c r="BQ418" s="64">
        <v>863.93200000000013</v>
      </c>
      <c r="BR418" s="18">
        <v>852.33200000000022</v>
      </c>
      <c r="BS418" s="729">
        <v>7.806544789121822E-2</v>
      </c>
      <c r="BT418" s="17">
        <v>0</v>
      </c>
      <c r="BU418" s="17">
        <v>0</v>
      </c>
      <c r="BV418" s="17">
        <v>0</v>
      </c>
      <c r="BW418" s="17">
        <v>0</v>
      </c>
      <c r="BX418" s="17">
        <v>0</v>
      </c>
      <c r="BY418" s="17">
        <v>0</v>
      </c>
      <c r="BZ418" s="17">
        <v>0</v>
      </c>
      <c r="CA418" s="17">
        <v>0</v>
      </c>
      <c r="CB418" s="17">
        <v>0</v>
      </c>
      <c r="CC418" s="17">
        <v>0</v>
      </c>
      <c r="CD418" s="17">
        <v>0</v>
      </c>
      <c r="CE418" s="17">
        <v>0</v>
      </c>
      <c r="CF418" s="17">
        <v>0</v>
      </c>
      <c r="CG418" s="17">
        <v>0</v>
      </c>
      <c r="CH418" s="17">
        <v>1513727.9999999998</v>
      </c>
      <c r="CI418" s="17">
        <v>1513727.9999999998</v>
      </c>
      <c r="CJ418" s="17">
        <v>0</v>
      </c>
      <c r="CK418" s="17">
        <v>0</v>
      </c>
      <c r="CL418" s="702">
        <v>602581.37328000017</v>
      </c>
      <c r="CM418" s="702">
        <v>588964.82928000018</v>
      </c>
      <c r="CN418" s="702">
        <v>59384.565600000002</v>
      </c>
      <c r="CO418" s="702">
        <v>59384.565600000002</v>
      </c>
      <c r="CP418" s="702">
        <v>0</v>
      </c>
      <c r="CQ418" s="702">
        <v>0</v>
      </c>
      <c r="CR418" s="704">
        <v>2175693.9388799998</v>
      </c>
      <c r="CS418" s="703">
        <v>2162077.39488</v>
      </c>
      <c r="CT418" s="23" t="s">
        <v>56</v>
      </c>
      <c r="CU418" s="23" t="s">
        <v>56</v>
      </c>
      <c r="CV418" s="23" t="s">
        <v>56</v>
      </c>
      <c r="CW418" s="23" t="s">
        <v>56</v>
      </c>
      <c r="CX418" s="23" t="s">
        <v>56</v>
      </c>
      <c r="CY418" s="23" t="s">
        <v>56</v>
      </c>
      <c r="CZ418" s="23" t="s">
        <v>56</v>
      </c>
      <c r="DA418" s="23" t="s">
        <v>56</v>
      </c>
      <c r="DB418" s="796">
        <v>39918850.870000005</v>
      </c>
      <c r="DC418" s="10"/>
      <c r="DD418" s="692">
        <v>11.06676543</v>
      </c>
      <c r="DE418" s="120"/>
      <c r="DF418" s="120"/>
      <c r="DG418" s="120"/>
      <c r="DH418" s="140"/>
      <c r="DI418" s="140"/>
      <c r="DJ418" s="140"/>
      <c r="DK418" s="140"/>
      <c r="DL418" s="548" t="s">
        <v>56</v>
      </c>
      <c r="DM418" s="548" t="s">
        <v>56</v>
      </c>
      <c r="DN418" s="203" t="s">
        <v>868</v>
      </c>
      <c r="DO418" s="700">
        <v>3130.5833333333298</v>
      </c>
      <c r="DP418" s="713" t="s">
        <v>56</v>
      </c>
      <c r="DQ418" s="548" t="s">
        <v>56</v>
      </c>
      <c r="DR418" s="673" t="s">
        <v>56</v>
      </c>
      <c r="DS418" s="203" t="s">
        <v>56</v>
      </c>
      <c r="DT418" s="1160" t="s">
        <v>56</v>
      </c>
      <c r="DU418" s="711">
        <v>58.820986504112717</v>
      </c>
      <c r="DV418" s="711">
        <v>50.97936761852926</v>
      </c>
      <c r="DW418" s="711">
        <v>59.383678092086697</v>
      </c>
      <c r="DX418" s="711">
        <v>49.987755569436345</v>
      </c>
      <c r="DY418" s="710">
        <v>1.0349508877472262</v>
      </c>
      <c r="DZ418" s="710">
        <v>0.18215225734875173</v>
      </c>
      <c r="EA418" s="710">
        <v>1.0342109545322999</v>
      </c>
      <c r="EB418" s="710">
        <v>0.18250884163233216</v>
      </c>
      <c r="EC418" s="236"/>
      <c r="ED418" s="49"/>
      <c r="EE418" s="232"/>
      <c r="EF418" s="700">
        <v>180948</v>
      </c>
      <c r="EG418" s="712">
        <v>137488</v>
      </c>
      <c r="EH418" s="44"/>
    </row>
    <row r="419" spans="1:138" ht="41.25" customHeight="1" x14ac:dyDescent="0.25">
      <c r="A419" s="871" t="s">
        <v>49</v>
      </c>
      <c r="B419" s="656" t="s">
        <v>50</v>
      </c>
      <c r="C419" s="656" t="s">
        <v>74</v>
      </c>
      <c r="D419" s="691" t="s">
        <v>383</v>
      </c>
      <c r="E419" s="656" t="s">
        <v>380</v>
      </c>
      <c r="F419" s="656" t="s">
        <v>1308</v>
      </c>
      <c r="G419" s="901" t="s">
        <v>380</v>
      </c>
      <c r="H419" s="897" t="s">
        <v>55</v>
      </c>
      <c r="I419" s="17" t="s">
        <v>889</v>
      </c>
      <c r="J419" s="64">
        <v>13.8</v>
      </c>
      <c r="K419" s="665">
        <v>9.2023859406134392</v>
      </c>
      <c r="L419" s="665">
        <v>1.7026515116100001</v>
      </c>
      <c r="M419" s="64">
        <v>0</v>
      </c>
      <c r="N419" s="727" t="s">
        <v>56</v>
      </c>
      <c r="O419" s="548" t="s">
        <v>56</v>
      </c>
      <c r="P419" s="909" t="s">
        <v>56</v>
      </c>
      <c r="Q419" s="203" t="s">
        <v>57</v>
      </c>
      <c r="R419" s="205" t="s">
        <v>57</v>
      </c>
      <c r="S419" s="490">
        <v>0</v>
      </c>
      <c r="T419" s="18">
        <v>0</v>
      </c>
      <c r="U419" s="548">
        <v>0</v>
      </c>
      <c r="V419" s="18">
        <v>0</v>
      </c>
      <c r="W419" s="64">
        <v>0</v>
      </c>
      <c r="X419" s="18">
        <v>0</v>
      </c>
      <c r="Y419" s="18">
        <v>0</v>
      </c>
      <c r="Z419" s="18">
        <v>0</v>
      </c>
      <c r="AA419" s="18">
        <v>0</v>
      </c>
      <c r="AB419" s="18">
        <v>0</v>
      </c>
      <c r="AC419" s="18">
        <v>0</v>
      </c>
      <c r="AD419" s="18">
        <v>0</v>
      </c>
      <c r="AE419" s="18">
        <v>0</v>
      </c>
      <c r="AF419" s="18">
        <v>0</v>
      </c>
      <c r="AG419" s="64">
        <v>1</v>
      </c>
      <c r="AH419" s="18">
        <v>1</v>
      </c>
      <c r="AI419" s="64">
        <v>0</v>
      </c>
      <c r="AJ419" s="18">
        <v>0</v>
      </c>
      <c r="AK419" s="18">
        <v>0</v>
      </c>
      <c r="AL419" s="64">
        <v>0</v>
      </c>
      <c r="AM419" s="18">
        <v>0</v>
      </c>
      <c r="AN419" s="18" t="s">
        <v>58</v>
      </c>
      <c r="AO419" s="18">
        <v>0</v>
      </c>
      <c r="AP419" s="64">
        <v>0</v>
      </c>
      <c r="AQ419" s="64">
        <v>1</v>
      </c>
      <c r="AR419" s="11">
        <v>1</v>
      </c>
      <c r="AS419" s="17">
        <v>0</v>
      </c>
      <c r="AT419" s="490">
        <v>0</v>
      </c>
      <c r="AU419" s="64">
        <v>0</v>
      </c>
      <c r="AV419" s="18">
        <v>0</v>
      </c>
      <c r="AW419" s="64">
        <v>0</v>
      </c>
      <c r="AX419" s="18">
        <v>0</v>
      </c>
      <c r="AY419" s="17">
        <v>0</v>
      </c>
      <c r="AZ419" s="490">
        <v>0</v>
      </c>
      <c r="BA419" s="17">
        <v>0</v>
      </c>
      <c r="BB419" s="18">
        <v>0</v>
      </c>
      <c r="BC419" s="17">
        <v>0</v>
      </c>
      <c r="BD419" s="18">
        <v>0</v>
      </c>
      <c r="BE419" s="17">
        <v>0</v>
      </c>
      <c r="BF419" s="18">
        <v>0</v>
      </c>
      <c r="BG419" s="17">
        <v>1850</v>
      </c>
      <c r="BH419" s="18">
        <v>1850</v>
      </c>
      <c r="BI419" s="17">
        <v>0</v>
      </c>
      <c r="BJ419" s="18">
        <v>0</v>
      </c>
      <c r="BK419" s="17">
        <v>0</v>
      </c>
      <c r="BL419" s="17" t="s">
        <v>58</v>
      </c>
      <c r="BM419" s="17">
        <v>0</v>
      </c>
      <c r="BN419" s="17" t="s">
        <v>58</v>
      </c>
      <c r="BO419" s="18">
        <v>0</v>
      </c>
      <c r="BP419" s="18">
        <v>0</v>
      </c>
      <c r="BQ419" s="64">
        <v>1850</v>
      </c>
      <c r="BR419" s="18">
        <v>1850</v>
      </c>
      <c r="BS419" s="730" t="s">
        <v>56</v>
      </c>
      <c r="BT419" s="17">
        <v>0</v>
      </c>
      <c r="BU419" s="17">
        <v>0</v>
      </c>
      <c r="BV419" s="17">
        <v>0</v>
      </c>
      <c r="BW419" s="17">
        <v>0</v>
      </c>
      <c r="BX419" s="17">
        <v>0</v>
      </c>
      <c r="BY419" s="17">
        <v>0</v>
      </c>
      <c r="BZ419" s="17">
        <v>0</v>
      </c>
      <c r="CA419" s="17">
        <v>0</v>
      </c>
      <c r="CB419" s="17">
        <v>0</v>
      </c>
      <c r="CC419" s="17">
        <v>0</v>
      </c>
      <c r="CD419" s="17">
        <v>0</v>
      </c>
      <c r="CE419" s="17">
        <v>0</v>
      </c>
      <c r="CF419" s="17">
        <v>0</v>
      </c>
      <c r="CG419" s="17">
        <v>0</v>
      </c>
      <c r="CH419" s="17">
        <v>9334656</v>
      </c>
      <c r="CI419" s="17">
        <v>9334656</v>
      </c>
      <c r="CJ419" s="17">
        <v>0</v>
      </c>
      <c r="CK419" s="17">
        <v>0</v>
      </c>
      <c r="CL419" s="702">
        <v>0</v>
      </c>
      <c r="CM419" s="702">
        <v>0</v>
      </c>
      <c r="CN419" s="702">
        <v>0</v>
      </c>
      <c r="CO419" s="702">
        <v>0</v>
      </c>
      <c r="CP419" s="702">
        <v>0</v>
      </c>
      <c r="CQ419" s="702">
        <v>0</v>
      </c>
      <c r="CR419" s="704">
        <v>9334656</v>
      </c>
      <c r="CS419" s="703">
        <v>9334656</v>
      </c>
      <c r="CT419" s="23" t="s">
        <v>56</v>
      </c>
      <c r="CU419" s="23" t="s">
        <v>56</v>
      </c>
      <c r="CV419" s="23" t="s">
        <v>56</v>
      </c>
      <c r="CW419" s="23" t="s">
        <v>56</v>
      </c>
      <c r="CX419" s="23" t="s">
        <v>56</v>
      </c>
      <c r="CY419" s="23" t="s">
        <v>56</v>
      </c>
      <c r="CZ419" s="23" t="s">
        <v>56</v>
      </c>
      <c r="DA419" s="23" t="s">
        <v>56</v>
      </c>
      <c r="DB419" s="23" t="s">
        <v>56</v>
      </c>
      <c r="DC419" s="120"/>
      <c r="DD419" s="692" t="s">
        <v>56</v>
      </c>
      <c r="DE419" s="120"/>
      <c r="DF419" s="120"/>
      <c r="DG419" s="120"/>
      <c r="DH419" s="140"/>
      <c r="DI419" s="140"/>
      <c r="DJ419" s="140"/>
      <c r="DK419" s="140"/>
      <c r="DL419" s="548" t="s">
        <v>56</v>
      </c>
      <c r="DM419" s="548" t="s">
        <v>56</v>
      </c>
      <c r="DN419" s="203" t="s">
        <v>55</v>
      </c>
      <c r="DO419" s="700" t="s">
        <v>56</v>
      </c>
      <c r="DP419" s="713" t="s">
        <v>56</v>
      </c>
      <c r="DQ419" s="548" t="s">
        <v>56</v>
      </c>
      <c r="DR419" s="673" t="s">
        <v>56</v>
      </c>
      <c r="DS419" s="203" t="s">
        <v>56</v>
      </c>
      <c r="DT419" s="1160" t="s">
        <v>56</v>
      </c>
      <c r="DU419" s="711">
        <v>0</v>
      </c>
      <c r="DV419" s="711">
        <v>59.5</v>
      </c>
      <c r="DW419" s="711">
        <v>0</v>
      </c>
      <c r="DX419" s="711">
        <v>59.5</v>
      </c>
      <c r="DY419" s="710">
        <v>0</v>
      </c>
      <c r="DZ419" s="710">
        <v>0.5</v>
      </c>
      <c r="EA419" s="710">
        <v>0</v>
      </c>
      <c r="EB419" s="710">
        <v>0.5</v>
      </c>
      <c r="EC419" s="236"/>
      <c r="ED419" s="49"/>
      <c r="EE419" s="232"/>
      <c r="EF419" s="700">
        <v>0</v>
      </c>
      <c r="EG419" s="712">
        <v>57.666666666666664</v>
      </c>
      <c r="EH419" s="44"/>
    </row>
    <row r="420" spans="1:138" ht="41.25" customHeight="1" x14ac:dyDescent="0.25">
      <c r="A420" s="871" t="s">
        <v>49</v>
      </c>
      <c r="B420" s="656" t="s">
        <v>50</v>
      </c>
      <c r="C420" s="656" t="s">
        <v>74</v>
      </c>
      <c r="D420" s="691" t="s">
        <v>383</v>
      </c>
      <c r="E420" s="656" t="s">
        <v>380</v>
      </c>
      <c r="F420" s="656" t="s">
        <v>1309</v>
      </c>
      <c r="G420" s="901" t="s">
        <v>380</v>
      </c>
      <c r="H420" s="897" t="s">
        <v>55</v>
      </c>
      <c r="I420" s="17" t="s">
        <v>889</v>
      </c>
      <c r="J420" s="64">
        <v>13.8</v>
      </c>
      <c r="K420" s="665">
        <v>8.8438514234466794</v>
      </c>
      <c r="L420" s="665">
        <v>1.69128787527</v>
      </c>
      <c r="M420" s="64">
        <v>0</v>
      </c>
      <c r="N420" s="727" t="s">
        <v>56</v>
      </c>
      <c r="O420" s="548" t="s">
        <v>56</v>
      </c>
      <c r="P420" s="909" t="s">
        <v>56</v>
      </c>
      <c r="Q420" s="203" t="s">
        <v>57</v>
      </c>
      <c r="R420" s="205" t="s">
        <v>57</v>
      </c>
      <c r="S420" s="490">
        <v>0</v>
      </c>
      <c r="T420" s="18">
        <v>0</v>
      </c>
      <c r="U420" s="548">
        <v>0</v>
      </c>
      <c r="V420" s="18">
        <v>0</v>
      </c>
      <c r="W420" s="64">
        <v>0</v>
      </c>
      <c r="X420" s="18">
        <v>0</v>
      </c>
      <c r="Y420" s="18">
        <v>0</v>
      </c>
      <c r="Z420" s="18">
        <v>0</v>
      </c>
      <c r="AA420" s="18">
        <v>0</v>
      </c>
      <c r="AB420" s="18">
        <v>0</v>
      </c>
      <c r="AC420" s="18">
        <v>0</v>
      </c>
      <c r="AD420" s="18">
        <v>0</v>
      </c>
      <c r="AE420" s="18">
        <v>0</v>
      </c>
      <c r="AF420" s="18">
        <v>0</v>
      </c>
      <c r="AG420" s="64">
        <v>0</v>
      </c>
      <c r="AH420" s="18">
        <v>0</v>
      </c>
      <c r="AI420" s="64">
        <v>0</v>
      </c>
      <c r="AJ420" s="18">
        <v>0</v>
      </c>
      <c r="AK420" s="18">
        <v>2</v>
      </c>
      <c r="AL420" s="64">
        <v>2</v>
      </c>
      <c r="AM420" s="18">
        <v>0</v>
      </c>
      <c r="AN420" s="18" t="s">
        <v>58</v>
      </c>
      <c r="AO420" s="18">
        <v>0</v>
      </c>
      <c r="AP420" s="64">
        <v>0</v>
      </c>
      <c r="AQ420" s="64">
        <v>2</v>
      </c>
      <c r="AR420" s="11">
        <v>2</v>
      </c>
      <c r="AS420" s="17">
        <v>0</v>
      </c>
      <c r="AT420" s="490">
        <v>0</v>
      </c>
      <c r="AU420" s="64">
        <v>0</v>
      </c>
      <c r="AV420" s="18">
        <v>0</v>
      </c>
      <c r="AW420" s="64">
        <v>0</v>
      </c>
      <c r="AX420" s="18">
        <v>0</v>
      </c>
      <c r="AY420" s="17">
        <v>0</v>
      </c>
      <c r="AZ420" s="490">
        <v>0</v>
      </c>
      <c r="BA420" s="17">
        <v>0</v>
      </c>
      <c r="BB420" s="18">
        <v>0</v>
      </c>
      <c r="BC420" s="17">
        <v>0</v>
      </c>
      <c r="BD420" s="18">
        <v>0</v>
      </c>
      <c r="BE420" s="17">
        <v>0</v>
      </c>
      <c r="BF420" s="18">
        <v>0</v>
      </c>
      <c r="BG420" s="17">
        <v>0</v>
      </c>
      <c r="BH420" s="18">
        <v>0</v>
      </c>
      <c r="BI420" s="17">
        <v>0</v>
      </c>
      <c r="BJ420" s="18">
        <v>0</v>
      </c>
      <c r="BK420" s="17">
        <v>181</v>
      </c>
      <c r="BL420" s="17">
        <v>181</v>
      </c>
      <c r="BM420" s="17">
        <v>0</v>
      </c>
      <c r="BN420" s="17" t="s">
        <v>58</v>
      </c>
      <c r="BO420" s="18">
        <v>0</v>
      </c>
      <c r="BP420" s="18">
        <v>0</v>
      </c>
      <c r="BQ420" s="64">
        <v>181</v>
      </c>
      <c r="BR420" s="18">
        <v>181</v>
      </c>
      <c r="BS420" s="730" t="s">
        <v>56</v>
      </c>
      <c r="BT420" s="17">
        <v>0</v>
      </c>
      <c r="BU420" s="17">
        <v>0</v>
      </c>
      <c r="BV420" s="17">
        <v>0</v>
      </c>
      <c r="BW420" s="17">
        <v>0</v>
      </c>
      <c r="BX420" s="17">
        <v>0</v>
      </c>
      <c r="BY420" s="17">
        <v>0</v>
      </c>
      <c r="BZ420" s="17">
        <v>0</v>
      </c>
      <c r="CA420" s="17">
        <v>0</v>
      </c>
      <c r="CB420" s="17">
        <v>0</v>
      </c>
      <c r="CC420" s="17">
        <v>0</v>
      </c>
      <c r="CD420" s="17">
        <v>0</v>
      </c>
      <c r="CE420" s="17">
        <v>0</v>
      </c>
      <c r="CF420" s="17">
        <v>0</v>
      </c>
      <c r="CG420" s="17">
        <v>0</v>
      </c>
      <c r="CH420" s="17">
        <v>0</v>
      </c>
      <c r="CI420" s="17">
        <v>0</v>
      </c>
      <c r="CJ420" s="17">
        <v>0</v>
      </c>
      <c r="CK420" s="17">
        <v>0</v>
      </c>
      <c r="CL420" s="702">
        <v>212465.04</v>
      </c>
      <c r="CM420" s="702">
        <v>212465.04</v>
      </c>
      <c r="CN420" s="702">
        <v>0</v>
      </c>
      <c r="CO420" s="702">
        <v>0</v>
      </c>
      <c r="CP420" s="702">
        <v>0</v>
      </c>
      <c r="CQ420" s="702">
        <v>0</v>
      </c>
      <c r="CR420" s="704">
        <v>212465.04</v>
      </c>
      <c r="CS420" s="703">
        <v>212465.04</v>
      </c>
      <c r="CT420" s="23" t="s">
        <v>56</v>
      </c>
      <c r="CU420" s="23" t="s">
        <v>56</v>
      </c>
      <c r="CV420" s="23" t="s">
        <v>56</v>
      </c>
      <c r="CW420" s="23" t="s">
        <v>56</v>
      </c>
      <c r="CX420" s="23" t="s">
        <v>56</v>
      </c>
      <c r="CY420" s="23" t="s">
        <v>56</v>
      </c>
      <c r="CZ420" s="23" t="s">
        <v>56</v>
      </c>
      <c r="DA420" s="23" t="s">
        <v>56</v>
      </c>
      <c r="DB420" s="17" t="s">
        <v>56</v>
      </c>
      <c r="DC420" s="10"/>
      <c r="DD420" s="692" t="s">
        <v>56</v>
      </c>
      <c r="DE420" s="120"/>
      <c r="DF420" s="120"/>
      <c r="DG420" s="120"/>
      <c r="DH420" s="140"/>
      <c r="DI420" s="140"/>
      <c r="DJ420" s="140"/>
      <c r="DK420" s="140"/>
      <c r="DL420" s="548" t="s">
        <v>56</v>
      </c>
      <c r="DM420" s="548" t="s">
        <v>56</v>
      </c>
      <c r="DN420" s="203" t="s">
        <v>55</v>
      </c>
      <c r="DO420" s="700" t="s">
        <v>56</v>
      </c>
      <c r="DP420" s="713" t="s">
        <v>56</v>
      </c>
      <c r="DQ420" s="548" t="s">
        <v>56</v>
      </c>
      <c r="DR420" s="673" t="s">
        <v>56</v>
      </c>
      <c r="DS420" s="203" t="s">
        <v>56</v>
      </c>
      <c r="DT420" s="1160" t="s">
        <v>56</v>
      </c>
      <c r="DU420" s="711">
        <v>0</v>
      </c>
      <c r="DV420" s="711">
        <v>201.55555555555566</v>
      </c>
      <c r="DW420" s="711">
        <v>0</v>
      </c>
      <c r="DX420" s="711">
        <v>201.55555555555566</v>
      </c>
      <c r="DY420" s="710">
        <v>0</v>
      </c>
      <c r="DZ420" s="710">
        <v>0.88888888888889006</v>
      </c>
      <c r="EA420" s="710">
        <v>0</v>
      </c>
      <c r="EB420" s="710">
        <v>0.88888888888889006</v>
      </c>
      <c r="EC420" s="236"/>
      <c r="ED420" s="49"/>
      <c r="EE420" s="232"/>
      <c r="EF420" s="700">
        <v>0</v>
      </c>
      <c r="EG420" s="712">
        <v>512.66666666666663</v>
      </c>
      <c r="EH420" s="44"/>
    </row>
    <row r="421" spans="1:138" ht="41.25" customHeight="1" x14ac:dyDescent="0.25">
      <c r="A421" s="871" t="s">
        <v>49</v>
      </c>
      <c r="B421" s="656" t="s">
        <v>50</v>
      </c>
      <c r="C421" s="656" t="s">
        <v>74</v>
      </c>
      <c r="D421" s="691" t="s">
        <v>1310</v>
      </c>
      <c r="E421" s="656" t="s">
        <v>396</v>
      </c>
      <c r="F421" s="656" t="s">
        <v>1311</v>
      </c>
      <c r="G421" s="901" t="s">
        <v>396</v>
      </c>
      <c r="H421" s="897" t="s">
        <v>55</v>
      </c>
      <c r="I421" s="17" t="s">
        <v>866</v>
      </c>
      <c r="J421" s="64">
        <v>13.8</v>
      </c>
      <c r="K421" s="665">
        <v>12.30968508939201</v>
      </c>
      <c r="L421" s="665">
        <v>7.9130681653590003</v>
      </c>
      <c r="M421" s="64">
        <v>1524</v>
      </c>
      <c r="N421" s="726">
        <v>23213809.460000001</v>
      </c>
      <c r="O421" s="548" t="s">
        <v>863</v>
      </c>
      <c r="P421" s="909">
        <v>5.4975292629999997</v>
      </c>
      <c r="Q421" s="203" t="s">
        <v>57</v>
      </c>
      <c r="R421" s="205" t="s">
        <v>57</v>
      </c>
      <c r="S421" s="490">
        <v>0</v>
      </c>
      <c r="T421" s="18">
        <v>0</v>
      </c>
      <c r="U421" s="548">
        <v>0</v>
      </c>
      <c r="V421" s="18">
        <v>0</v>
      </c>
      <c r="W421" s="64">
        <v>0</v>
      </c>
      <c r="X421" s="18">
        <v>0</v>
      </c>
      <c r="Y421" s="18">
        <v>0</v>
      </c>
      <c r="Z421" s="18">
        <v>0</v>
      </c>
      <c r="AA421" s="18">
        <v>0</v>
      </c>
      <c r="AB421" s="18">
        <v>0</v>
      </c>
      <c r="AC421" s="18">
        <v>0</v>
      </c>
      <c r="AD421" s="18">
        <v>0</v>
      </c>
      <c r="AE421" s="18">
        <v>0</v>
      </c>
      <c r="AF421" s="18">
        <v>0</v>
      </c>
      <c r="AG421" s="64">
        <v>0</v>
      </c>
      <c r="AH421" s="18">
        <v>0</v>
      </c>
      <c r="AI421" s="64">
        <v>0</v>
      </c>
      <c r="AJ421" s="18">
        <v>0</v>
      </c>
      <c r="AK421" s="18">
        <v>21</v>
      </c>
      <c r="AL421" s="64">
        <v>21</v>
      </c>
      <c r="AM421" s="18">
        <v>1</v>
      </c>
      <c r="AN421" s="18">
        <v>1</v>
      </c>
      <c r="AO421" s="18">
        <v>0</v>
      </c>
      <c r="AP421" s="64">
        <v>0</v>
      </c>
      <c r="AQ421" s="64">
        <v>22</v>
      </c>
      <c r="AR421" s="11">
        <v>22</v>
      </c>
      <c r="AS421" s="17">
        <v>0</v>
      </c>
      <c r="AT421" s="490">
        <v>0</v>
      </c>
      <c r="AU421" s="64">
        <v>0</v>
      </c>
      <c r="AV421" s="18">
        <v>0</v>
      </c>
      <c r="AW421" s="64">
        <v>0</v>
      </c>
      <c r="AX421" s="18">
        <v>0</v>
      </c>
      <c r="AY421" s="17">
        <v>0</v>
      </c>
      <c r="AZ421" s="490">
        <v>0</v>
      </c>
      <c r="BA421" s="17">
        <v>0</v>
      </c>
      <c r="BB421" s="18">
        <v>0</v>
      </c>
      <c r="BC421" s="17">
        <v>0</v>
      </c>
      <c r="BD421" s="18">
        <v>0</v>
      </c>
      <c r="BE421" s="17">
        <v>0</v>
      </c>
      <c r="BF421" s="18">
        <v>0</v>
      </c>
      <c r="BG421" s="17">
        <v>0</v>
      </c>
      <c r="BH421" s="18">
        <v>0</v>
      </c>
      <c r="BI421" s="17">
        <v>0</v>
      </c>
      <c r="BJ421" s="18">
        <v>0</v>
      </c>
      <c r="BK421" s="17">
        <v>164.17</v>
      </c>
      <c r="BL421" s="17">
        <v>164.16999999999996</v>
      </c>
      <c r="BM421" s="17">
        <v>7.6</v>
      </c>
      <c r="BN421" s="17">
        <v>7.6</v>
      </c>
      <c r="BO421" s="18">
        <v>0</v>
      </c>
      <c r="BP421" s="18">
        <v>0</v>
      </c>
      <c r="BQ421" s="64">
        <v>171.76999999999998</v>
      </c>
      <c r="BR421" s="18">
        <v>171.76999999999995</v>
      </c>
      <c r="BS421" s="729">
        <v>3.1244945098530527E-2</v>
      </c>
      <c r="BT421" s="17">
        <v>0</v>
      </c>
      <c r="BU421" s="17">
        <v>0</v>
      </c>
      <c r="BV421" s="17">
        <v>0</v>
      </c>
      <c r="BW421" s="17">
        <v>0</v>
      </c>
      <c r="BX421" s="17">
        <v>0</v>
      </c>
      <c r="BY421" s="17">
        <v>0</v>
      </c>
      <c r="BZ421" s="17">
        <v>0</v>
      </c>
      <c r="CA421" s="17">
        <v>0</v>
      </c>
      <c r="CB421" s="17">
        <v>0</v>
      </c>
      <c r="CC421" s="17">
        <v>0</v>
      </c>
      <c r="CD421" s="17">
        <v>0</v>
      </c>
      <c r="CE421" s="17">
        <v>0</v>
      </c>
      <c r="CF421" s="17">
        <v>0</v>
      </c>
      <c r="CG421" s="17">
        <v>0</v>
      </c>
      <c r="CH421" s="17">
        <v>0</v>
      </c>
      <c r="CI421" s="17">
        <v>0</v>
      </c>
      <c r="CJ421" s="17">
        <v>0</v>
      </c>
      <c r="CK421" s="17">
        <v>0</v>
      </c>
      <c r="CL421" s="702">
        <v>192709.31280000001</v>
      </c>
      <c r="CM421" s="702">
        <v>192709.31279999996</v>
      </c>
      <c r="CN421" s="702">
        <v>8921.1839999999993</v>
      </c>
      <c r="CO421" s="702">
        <v>8921.1839999999993</v>
      </c>
      <c r="CP421" s="702">
        <v>0</v>
      </c>
      <c r="CQ421" s="702">
        <v>0</v>
      </c>
      <c r="CR421" s="704">
        <v>201630.49680000002</v>
      </c>
      <c r="CS421" s="703">
        <v>201630.49679999996</v>
      </c>
      <c r="CT421" s="23" t="s">
        <v>56</v>
      </c>
      <c r="CU421" s="23" t="s">
        <v>56</v>
      </c>
      <c r="CV421" s="23" t="s">
        <v>56</v>
      </c>
      <c r="CW421" s="23" t="s">
        <v>56</v>
      </c>
      <c r="CX421" s="23" t="s">
        <v>56</v>
      </c>
      <c r="CY421" s="23" t="s">
        <v>56</v>
      </c>
      <c r="CZ421" s="23" t="s">
        <v>56</v>
      </c>
      <c r="DA421" s="23" t="s">
        <v>56</v>
      </c>
      <c r="DB421" s="728">
        <v>23213809.460000001</v>
      </c>
      <c r="DC421" s="10"/>
      <c r="DD421" s="692">
        <v>5.4975292629999997</v>
      </c>
      <c r="DE421" s="120"/>
      <c r="DF421" s="120"/>
      <c r="DG421" s="120"/>
      <c r="DH421" s="140"/>
      <c r="DI421" s="140"/>
      <c r="DJ421" s="140"/>
      <c r="DK421" s="140"/>
      <c r="DL421" s="548" t="s">
        <v>56</v>
      </c>
      <c r="DM421" s="548" t="s">
        <v>56</v>
      </c>
      <c r="DN421" s="203" t="s">
        <v>868</v>
      </c>
      <c r="DO421" s="700">
        <v>1512</v>
      </c>
      <c r="DP421" s="713" t="s">
        <v>56</v>
      </c>
      <c r="DQ421" s="548" t="s">
        <v>56</v>
      </c>
      <c r="DR421" s="673" t="s">
        <v>56</v>
      </c>
      <c r="DS421" s="203" t="s">
        <v>56</v>
      </c>
      <c r="DT421" s="1160" t="s">
        <v>56</v>
      </c>
      <c r="DU421" s="711">
        <v>4.4107142857142856</v>
      </c>
      <c r="DV421" s="711">
        <v>91.512695963543905</v>
      </c>
      <c r="DW421" s="711">
        <v>4.3870847009299396</v>
      </c>
      <c r="DX421" s="711">
        <v>87.096574801986122</v>
      </c>
      <c r="DY421" s="710">
        <v>2.8439153439153438E-2</v>
      </c>
      <c r="DZ421" s="710">
        <v>1.0010480074269024</v>
      </c>
      <c r="EA421" s="710">
        <v>2.83161455011933E-2</v>
      </c>
      <c r="EB421" s="710">
        <v>0.99307483317161371</v>
      </c>
      <c r="EC421" s="236"/>
      <c r="ED421" s="49"/>
      <c r="EE421" s="232"/>
      <c r="EF421" s="700">
        <v>0</v>
      </c>
      <c r="EG421" s="712">
        <v>198738.33333333334</v>
      </c>
      <c r="EH421" s="44"/>
    </row>
    <row r="422" spans="1:138" ht="41.25" customHeight="1" x14ac:dyDescent="0.25">
      <c r="A422" s="871" t="s">
        <v>49</v>
      </c>
      <c r="B422" s="656" t="s">
        <v>50</v>
      </c>
      <c r="C422" s="656" t="s">
        <v>74</v>
      </c>
      <c r="D422" s="691" t="s">
        <v>1310</v>
      </c>
      <c r="E422" s="656" t="s">
        <v>396</v>
      </c>
      <c r="F422" s="656" t="s">
        <v>1312</v>
      </c>
      <c r="G422" s="901" t="s">
        <v>396</v>
      </c>
      <c r="H422" s="897" t="s">
        <v>55</v>
      </c>
      <c r="I422" s="17" t="s">
        <v>866</v>
      </c>
      <c r="J422" s="64">
        <v>13.8</v>
      </c>
      <c r="K422" s="665">
        <v>11.592616055058496</v>
      </c>
      <c r="L422" s="665">
        <v>13.577840880848999</v>
      </c>
      <c r="M422" s="64">
        <v>2053</v>
      </c>
      <c r="N422" s="726">
        <v>23840469.440000001</v>
      </c>
      <c r="O422" s="548" t="s">
        <v>863</v>
      </c>
      <c r="P422" s="909">
        <v>5.7047622139999996</v>
      </c>
      <c r="Q422" s="203" t="s">
        <v>57</v>
      </c>
      <c r="R422" s="205" t="s">
        <v>57</v>
      </c>
      <c r="S422" s="490">
        <v>0</v>
      </c>
      <c r="T422" s="18">
        <v>0</v>
      </c>
      <c r="U422" s="548">
        <v>0</v>
      </c>
      <c r="V422" s="18">
        <v>0</v>
      </c>
      <c r="W422" s="64">
        <v>0</v>
      </c>
      <c r="X422" s="18">
        <v>0</v>
      </c>
      <c r="Y422" s="18">
        <v>0</v>
      </c>
      <c r="Z422" s="18">
        <v>0</v>
      </c>
      <c r="AA422" s="18">
        <v>0</v>
      </c>
      <c r="AB422" s="18">
        <v>0</v>
      </c>
      <c r="AC422" s="18">
        <v>0</v>
      </c>
      <c r="AD422" s="18">
        <v>0</v>
      </c>
      <c r="AE422" s="18">
        <v>0</v>
      </c>
      <c r="AF422" s="18">
        <v>0</v>
      </c>
      <c r="AG422" s="64">
        <v>0</v>
      </c>
      <c r="AH422" s="18">
        <v>0</v>
      </c>
      <c r="AI422" s="64">
        <v>0</v>
      </c>
      <c r="AJ422" s="18">
        <v>0</v>
      </c>
      <c r="AK422" s="18">
        <v>88</v>
      </c>
      <c r="AL422" s="64">
        <v>88</v>
      </c>
      <c r="AM422" s="18">
        <v>4</v>
      </c>
      <c r="AN422" s="18">
        <v>4</v>
      </c>
      <c r="AO422" s="18">
        <v>0</v>
      </c>
      <c r="AP422" s="64">
        <v>0</v>
      </c>
      <c r="AQ422" s="64">
        <v>92</v>
      </c>
      <c r="AR422" s="11">
        <v>92</v>
      </c>
      <c r="AS422" s="17">
        <v>0</v>
      </c>
      <c r="AT422" s="490">
        <v>0</v>
      </c>
      <c r="AU422" s="64">
        <v>0</v>
      </c>
      <c r="AV422" s="18">
        <v>0</v>
      </c>
      <c r="AW422" s="64">
        <v>0</v>
      </c>
      <c r="AX422" s="18">
        <v>0</v>
      </c>
      <c r="AY422" s="17">
        <v>0</v>
      </c>
      <c r="AZ422" s="490">
        <v>0</v>
      </c>
      <c r="BA422" s="17">
        <v>0</v>
      </c>
      <c r="BB422" s="18">
        <v>0</v>
      </c>
      <c r="BC422" s="17">
        <v>0</v>
      </c>
      <c r="BD422" s="18">
        <v>0</v>
      </c>
      <c r="BE422" s="17">
        <v>0</v>
      </c>
      <c r="BF422" s="18">
        <v>0</v>
      </c>
      <c r="BG422" s="17">
        <v>0</v>
      </c>
      <c r="BH422" s="18">
        <v>0</v>
      </c>
      <c r="BI422" s="17">
        <v>0</v>
      </c>
      <c r="BJ422" s="18">
        <v>0</v>
      </c>
      <c r="BK422" s="17">
        <v>590.21400000000028</v>
      </c>
      <c r="BL422" s="17">
        <v>590.21400000000028</v>
      </c>
      <c r="BM422" s="17">
        <v>46.25</v>
      </c>
      <c r="BN422" s="17">
        <v>46.25</v>
      </c>
      <c r="BO422" s="18">
        <v>0</v>
      </c>
      <c r="BP422" s="18">
        <v>0</v>
      </c>
      <c r="BQ422" s="64">
        <v>636.46400000000028</v>
      </c>
      <c r="BR422" s="18">
        <v>636.46400000000028</v>
      </c>
      <c r="BS422" s="729">
        <v>0.11156713919434895</v>
      </c>
      <c r="BT422" s="17">
        <v>0</v>
      </c>
      <c r="BU422" s="17">
        <v>0</v>
      </c>
      <c r="BV422" s="17">
        <v>0</v>
      </c>
      <c r="BW422" s="17">
        <v>0</v>
      </c>
      <c r="BX422" s="17">
        <v>0</v>
      </c>
      <c r="BY422" s="17">
        <v>0</v>
      </c>
      <c r="BZ422" s="17">
        <v>0</v>
      </c>
      <c r="CA422" s="17">
        <v>0</v>
      </c>
      <c r="CB422" s="17">
        <v>0</v>
      </c>
      <c r="CC422" s="17">
        <v>0</v>
      </c>
      <c r="CD422" s="17">
        <v>0</v>
      </c>
      <c r="CE422" s="17">
        <v>0</v>
      </c>
      <c r="CF422" s="17">
        <v>0</v>
      </c>
      <c r="CG422" s="17">
        <v>0</v>
      </c>
      <c r="CH422" s="17">
        <v>0</v>
      </c>
      <c r="CI422" s="17">
        <v>0</v>
      </c>
      <c r="CJ422" s="17">
        <v>0</v>
      </c>
      <c r="CK422" s="17">
        <v>0</v>
      </c>
      <c r="CL422" s="702">
        <v>692816.80176000041</v>
      </c>
      <c r="CM422" s="702">
        <v>692816.80176000041</v>
      </c>
      <c r="CN422" s="702">
        <v>54290.100000000006</v>
      </c>
      <c r="CO422" s="702">
        <v>54290.100000000006</v>
      </c>
      <c r="CP422" s="702">
        <v>0</v>
      </c>
      <c r="CQ422" s="702">
        <v>0</v>
      </c>
      <c r="CR422" s="704">
        <v>747106.90176000039</v>
      </c>
      <c r="CS422" s="703">
        <v>747106.90176000039</v>
      </c>
      <c r="CT422" s="23" t="s">
        <v>56</v>
      </c>
      <c r="CU422" s="23" t="s">
        <v>56</v>
      </c>
      <c r="CV422" s="23" t="s">
        <v>56</v>
      </c>
      <c r="CW422" s="23" t="s">
        <v>56</v>
      </c>
      <c r="CX422" s="23" t="s">
        <v>56</v>
      </c>
      <c r="CY422" s="23" t="s">
        <v>56</v>
      </c>
      <c r="CZ422" s="23" t="s">
        <v>56</v>
      </c>
      <c r="DA422" s="23" t="s">
        <v>56</v>
      </c>
      <c r="DB422" s="728">
        <v>23840469.440000001</v>
      </c>
      <c r="DC422" s="10"/>
      <c r="DD422" s="692">
        <v>5.7047622139999996</v>
      </c>
      <c r="DE422" s="120"/>
      <c r="DF422" s="120"/>
      <c r="DG422" s="120"/>
      <c r="DH422" s="140"/>
      <c r="DI422" s="140"/>
      <c r="DJ422" s="140"/>
      <c r="DK422" s="140"/>
      <c r="DL422" s="548" t="s">
        <v>56</v>
      </c>
      <c r="DM422" s="548" t="s">
        <v>56</v>
      </c>
      <c r="DN422" s="203" t="s">
        <v>868</v>
      </c>
      <c r="DO422" s="700">
        <v>2036.4166666666699</v>
      </c>
      <c r="DP422" s="713" t="s">
        <v>56</v>
      </c>
      <c r="DQ422" s="548" t="s">
        <v>56</v>
      </c>
      <c r="DR422" s="673" t="s">
        <v>56</v>
      </c>
      <c r="DS422" s="203" t="s">
        <v>56</v>
      </c>
      <c r="DT422" s="1160" t="s">
        <v>56</v>
      </c>
      <c r="DU422" s="711">
        <v>4.939067807013946</v>
      </c>
      <c r="DV422" s="711">
        <v>59.645577820957307</v>
      </c>
      <c r="DW422" s="711">
        <v>4.9658019501051101</v>
      </c>
      <c r="DX422" s="711">
        <v>47.581278512750799</v>
      </c>
      <c r="DY422" s="710">
        <v>6.1873388713835478E-2</v>
      </c>
      <c r="DZ422" s="710">
        <v>0.34595025664832563</v>
      </c>
      <c r="EA422" s="710">
        <v>6.1871101710690102E-2</v>
      </c>
      <c r="EB422" s="710">
        <v>0.30916333837103888</v>
      </c>
      <c r="EC422" s="236"/>
      <c r="ED422" s="49"/>
      <c r="EE422" s="232"/>
      <c r="EF422" s="700">
        <v>0</v>
      </c>
      <c r="EG422" s="712">
        <v>55612.333333333336</v>
      </c>
      <c r="EH422" s="44"/>
    </row>
    <row r="423" spans="1:138" ht="41.25" customHeight="1" x14ac:dyDescent="0.25">
      <c r="A423" s="871" t="s">
        <v>49</v>
      </c>
      <c r="B423" s="656" t="s">
        <v>50</v>
      </c>
      <c r="C423" s="656" t="s">
        <v>74</v>
      </c>
      <c r="D423" s="691" t="s">
        <v>1310</v>
      </c>
      <c r="E423" s="656" t="s">
        <v>396</v>
      </c>
      <c r="F423" s="656" t="s">
        <v>1313</v>
      </c>
      <c r="G423" s="901" t="s">
        <v>396</v>
      </c>
      <c r="H423" s="897" t="s">
        <v>55</v>
      </c>
      <c r="I423" s="17" t="s">
        <v>866</v>
      </c>
      <c r="J423" s="64">
        <v>13.8</v>
      </c>
      <c r="K423" s="665">
        <v>11.473104549336242</v>
      </c>
      <c r="L423" s="665">
        <v>9.9126893733210011</v>
      </c>
      <c r="M423" s="64">
        <v>771</v>
      </c>
      <c r="N423" s="726">
        <v>17632379.600000001</v>
      </c>
      <c r="O423" s="548" t="s">
        <v>863</v>
      </c>
      <c r="P423" s="909">
        <v>4.6370464220000001</v>
      </c>
      <c r="Q423" s="203" t="s">
        <v>57</v>
      </c>
      <c r="R423" s="205" t="s">
        <v>57</v>
      </c>
      <c r="S423" s="490">
        <v>0</v>
      </c>
      <c r="T423" s="18">
        <v>0</v>
      </c>
      <c r="U423" s="548">
        <v>0</v>
      </c>
      <c r="V423" s="18">
        <v>0</v>
      </c>
      <c r="W423" s="64">
        <v>0</v>
      </c>
      <c r="X423" s="18">
        <v>0</v>
      </c>
      <c r="Y423" s="18">
        <v>0</v>
      </c>
      <c r="Z423" s="18">
        <v>0</v>
      </c>
      <c r="AA423" s="18">
        <v>0</v>
      </c>
      <c r="AB423" s="18">
        <v>0</v>
      </c>
      <c r="AC423" s="18">
        <v>0</v>
      </c>
      <c r="AD423" s="18">
        <v>0</v>
      </c>
      <c r="AE423" s="18">
        <v>0</v>
      </c>
      <c r="AF423" s="18">
        <v>0</v>
      </c>
      <c r="AG423" s="64">
        <v>0</v>
      </c>
      <c r="AH423" s="18">
        <v>0</v>
      </c>
      <c r="AI423" s="64">
        <v>0</v>
      </c>
      <c r="AJ423" s="18">
        <v>0</v>
      </c>
      <c r="AK423" s="18">
        <v>32</v>
      </c>
      <c r="AL423" s="64">
        <v>31</v>
      </c>
      <c r="AM423" s="18">
        <v>0</v>
      </c>
      <c r="AN423" s="18" t="s">
        <v>58</v>
      </c>
      <c r="AO423" s="18">
        <v>0</v>
      </c>
      <c r="AP423" s="64">
        <v>0</v>
      </c>
      <c r="AQ423" s="64">
        <v>32</v>
      </c>
      <c r="AR423" s="11">
        <v>31</v>
      </c>
      <c r="AS423" s="17">
        <v>0</v>
      </c>
      <c r="AT423" s="490">
        <v>0</v>
      </c>
      <c r="AU423" s="64">
        <v>0</v>
      </c>
      <c r="AV423" s="18">
        <v>0</v>
      </c>
      <c r="AW423" s="64">
        <v>0</v>
      </c>
      <c r="AX423" s="18">
        <v>0</v>
      </c>
      <c r="AY423" s="17">
        <v>0</v>
      </c>
      <c r="AZ423" s="490">
        <v>0</v>
      </c>
      <c r="BA423" s="17">
        <v>0</v>
      </c>
      <c r="BB423" s="18">
        <v>0</v>
      </c>
      <c r="BC423" s="17">
        <v>0</v>
      </c>
      <c r="BD423" s="18">
        <v>0</v>
      </c>
      <c r="BE423" s="17">
        <v>0</v>
      </c>
      <c r="BF423" s="18">
        <v>0</v>
      </c>
      <c r="BG423" s="17">
        <v>0</v>
      </c>
      <c r="BH423" s="18">
        <v>0</v>
      </c>
      <c r="BI423" s="17">
        <v>0</v>
      </c>
      <c r="BJ423" s="18">
        <v>0</v>
      </c>
      <c r="BK423" s="17">
        <v>894.78000000000009</v>
      </c>
      <c r="BL423" s="17">
        <v>884.98</v>
      </c>
      <c r="BM423" s="17">
        <v>0</v>
      </c>
      <c r="BN423" s="17" t="s">
        <v>58</v>
      </c>
      <c r="BO423" s="18">
        <v>0</v>
      </c>
      <c r="BP423" s="18">
        <v>0</v>
      </c>
      <c r="BQ423" s="64">
        <v>894.78000000000009</v>
      </c>
      <c r="BR423" s="18">
        <v>884.98</v>
      </c>
      <c r="BS423" s="729">
        <v>0.19296334747799945</v>
      </c>
      <c r="BT423" s="17">
        <v>0</v>
      </c>
      <c r="BU423" s="17">
        <v>0</v>
      </c>
      <c r="BV423" s="17">
        <v>0</v>
      </c>
      <c r="BW423" s="17">
        <v>0</v>
      </c>
      <c r="BX423" s="17">
        <v>0</v>
      </c>
      <c r="BY423" s="17">
        <v>0</v>
      </c>
      <c r="BZ423" s="17">
        <v>0</v>
      </c>
      <c r="CA423" s="17">
        <v>0</v>
      </c>
      <c r="CB423" s="17">
        <v>0</v>
      </c>
      <c r="CC423" s="17">
        <v>0</v>
      </c>
      <c r="CD423" s="17">
        <v>0</v>
      </c>
      <c r="CE423" s="17">
        <v>0</v>
      </c>
      <c r="CF423" s="17">
        <v>0</v>
      </c>
      <c r="CG423" s="17">
        <v>0</v>
      </c>
      <c r="CH423" s="17">
        <v>0</v>
      </c>
      <c r="CI423" s="17">
        <v>0</v>
      </c>
      <c r="CJ423" s="17">
        <v>0</v>
      </c>
      <c r="CK423" s="17">
        <v>0</v>
      </c>
      <c r="CL423" s="702">
        <v>1050328.5552000001</v>
      </c>
      <c r="CM423" s="702">
        <v>1038824.9232000001</v>
      </c>
      <c r="CN423" s="702">
        <v>0</v>
      </c>
      <c r="CO423" s="702">
        <v>0</v>
      </c>
      <c r="CP423" s="702">
        <v>0</v>
      </c>
      <c r="CQ423" s="702">
        <v>0</v>
      </c>
      <c r="CR423" s="704">
        <v>1050328.5552000001</v>
      </c>
      <c r="CS423" s="703">
        <v>1038824.9232000001</v>
      </c>
      <c r="CT423" s="23" t="s">
        <v>56</v>
      </c>
      <c r="CU423" s="23" t="s">
        <v>56</v>
      </c>
      <c r="CV423" s="23" t="s">
        <v>56</v>
      </c>
      <c r="CW423" s="23" t="s">
        <v>56</v>
      </c>
      <c r="CX423" s="23" t="s">
        <v>56</v>
      </c>
      <c r="CY423" s="23" t="s">
        <v>56</v>
      </c>
      <c r="CZ423" s="23" t="s">
        <v>56</v>
      </c>
      <c r="DA423" s="23" t="s">
        <v>56</v>
      </c>
      <c r="DB423" s="728">
        <v>17632379.600000001</v>
      </c>
      <c r="DC423" s="10"/>
      <c r="DD423" s="692">
        <v>4.6370464220000001</v>
      </c>
      <c r="DE423" s="120"/>
      <c r="DF423" s="120"/>
      <c r="DG423" s="120"/>
      <c r="DH423" s="140"/>
      <c r="DI423" s="140"/>
      <c r="DJ423" s="140"/>
      <c r="DK423" s="140"/>
      <c r="DL423" s="548" t="s">
        <v>56</v>
      </c>
      <c r="DM423" s="548" t="s">
        <v>56</v>
      </c>
      <c r="DN423" s="203" t="s">
        <v>868</v>
      </c>
      <c r="DO423" s="700">
        <v>760.33333333333303</v>
      </c>
      <c r="DP423" s="713" t="s">
        <v>56</v>
      </c>
      <c r="DQ423" s="548" t="s">
        <v>56</v>
      </c>
      <c r="DR423" s="673" t="s">
        <v>56</v>
      </c>
      <c r="DS423" s="203" t="s">
        <v>56</v>
      </c>
      <c r="DT423" s="1160" t="s">
        <v>56</v>
      </c>
      <c r="DU423" s="711">
        <v>46.997807978956615</v>
      </c>
      <c r="DV423" s="711">
        <v>23.020711999879339</v>
      </c>
      <c r="DW423" s="711">
        <v>45.006495481823798</v>
      </c>
      <c r="DX423" s="711">
        <v>11.318300926751796</v>
      </c>
      <c r="DY423" s="710">
        <v>1.4756685664182383</v>
      </c>
      <c r="DZ423" s="710">
        <v>-0.54423320882897264</v>
      </c>
      <c r="EA423" s="710">
        <v>1.1415258329309499</v>
      </c>
      <c r="EB423" s="710">
        <v>-0.21832557018364962</v>
      </c>
      <c r="EC423" s="236"/>
      <c r="ED423" s="49"/>
      <c r="EE423" s="232"/>
      <c r="EF423" s="700">
        <v>23436</v>
      </c>
      <c r="EG423" s="712">
        <v>30353</v>
      </c>
      <c r="EH423" s="44"/>
    </row>
    <row r="424" spans="1:138" ht="41.25" customHeight="1" x14ac:dyDescent="0.25">
      <c r="A424" s="871" t="s">
        <v>49</v>
      </c>
      <c r="B424" s="656" t="s">
        <v>50</v>
      </c>
      <c r="C424" s="656" t="s">
        <v>74</v>
      </c>
      <c r="D424" s="691" t="s">
        <v>1310</v>
      </c>
      <c r="E424" s="656" t="s">
        <v>396</v>
      </c>
      <c r="F424" s="656" t="s">
        <v>1314</v>
      </c>
      <c r="G424" s="901" t="s">
        <v>396</v>
      </c>
      <c r="H424" s="897" t="s">
        <v>55</v>
      </c>
      <c r="I424" s="17" t="s">
        <v>866</v>
      </c>
      <c r="J424" s="64">
        <v>13.8</v>
      </c>
      <c r="K424" s="665">
        <v>11.592616055058496</v>
      </c>
      <c r="L424" s="665">
        <v>13.871969668116</v>
      </c>
      <c r="M424" s="64">
        <v>1302</v>
      </c>
      <c r="N424" s="726">
        <v>18888599.559999999</v>
      </c>
      <c r="O424" s="548" t="s">
        <v>863</v>
      </c>
      <c r="P424" s="909">
        <v>5.1628970470000004</v>
      </c>
      <c r="Q424" s="203" t="s">
        <v>57</v>
      </c>
      <c r="R424" s="205" t="s">
        <v>57</v>
      </c>
      <c r="S424" s="490">
        <v>0</v>
      </c>
      <c r="T424" s="18">
        <v>0</v>
      </c>
      <c r="U424" s="548">
        <v>0</v>
      </c>
      <c r="V424" s="18">
        <v>0</v>
      </c>
      <c r="W424" s="64">
        <v>0</v>
      </c>
      <c r="X424" s="18">
        <v>0</v>
      </c>
      <c r="Y424" s="18">
        <v>0</v>
      </c>
      <c r="Z424" s="18">
        <v>0</v>
      </c>
      <c r="AA424" s="18">
        <v>0</v>
      </c>
      <c r="AB424" s="18">
        <v>0</v>
      </c>
      <c r="AC424" s="18">
        <v>0</v>
      </c>
      <c r="AD424" s="18">
        <v>0</v>
      </c>
      <c r="AE424" s="18">
        <v>0</v>
      </c>
      <c r="AF424" s="18">
        <v>0</v>
      </c>
      <c r="AG424" s="64">
        <v>1</v>
      </c>
      <c r="AH424" s="18">
        <v>1</v>
      </c>
      <c r="AI424" s="64">
        <v>0</v>
      </c>
      <c r="AJ424" s="18">
        <v>0</v>
      </c>
      <c r="AK424" s="18">
        <v>66</v>
      </c>
      <c r="AL424" s="64">
        <v>63</v>
      </c>
      <c r="AM424" s="18">
        <v>0</v>
      </c>
      <c r="AN424" s="18" t="s">
        <v>58</v>
      </c>
      <c r="AO424" s="18">
        <v>0</v>
      </c>
      <c r="AP424" s="64">
        <v>0</v>
      </c>
      <c r="AQ424" s="64">
        <v>67</v>
      </c>
      <c r="AR424" s="11">
        <v>64</v>
      </c>
      <c r="AS424" s="17">
        <v>0</v>
      </c>
      <c r="AT424" s="490">
        <v>0</v>
      </c>
      <c r="AU424" s="64">
        <v>0</v>
      </c>
      <c r="AV424" s="18">
        <v>0</v>
      </c>
      <c r="AW424" s="64">
        <v>0</v>
      </c>
      <c r="AX424" s="18">
        <v>0</v>
      </c>
      <c r="AY424" s="17">
        <v>0</v>
      </c>
      <c r="AZ424" s="490">
        <v>0</v>
      </c>
      <c r="BA424" s="17">
        <v>0</v>
      </c>
      <c r="BB424" s="18">
        <v>0</v>
      </c>
      <c r="BC424" s="17">
        <v>0</v>
      </c>
      <c r="BD424" s="18">
        <v>0</v>
      </c>
      <c r="BE424" s="17">
        <v>0</v>
      </c>
      <c r="BF424" s="18">
        <v>0</v>
      </c>
      <c r="BG424" s="17">
        <v>1.2</v>
      </c>
      <c r="BH424" s="18">
        <v>1.2</v>
      </c>
      <c r="BI424" s="17">
        <v>0</v>
      </c>
      <c r="BJ424" s="18">
        <v>0</v>
      </c>
      <c r="BK424" s="17">
        <v>436.91000000000025</v>
      </c>
      <c r="BL424" s="17">
        <v>417.9100000000002</v>
      </c>
      <c r="BM424" s="17">
        <v>0</v>
      </c>
      <c r="BN424" s="17" t="s">
        <v>58</v>
      </c>
      <c r="BO424" s="18">
        <v>0</v>
      </c>
      <c r="BP424" s="18">
        <v>0</v>
      </c>
      <c r="BQ424" s="64">
        <v>438.11000000000024</v>
      </c>
      <c r="BR424" s="18">
        <v>419.11000000000018</v>
      </c>
      <c r="BS424" s="729">
        <v>8.4857396150204545E-2</v>
      </c>
      <c r="BT424" s="17">
        <v>0</v>
      </c>
      <c r="BU424" s="17">
        <v>0</v>
      </c>
      <c r="BV424" s="17">
        <v>0</v>
      </c>
      <c r="BW424" s="17">
        <v>0</v>
      </c>
      <c r="BX424" s="17">
        <v>0</v>
      </c>
      <c r="BY424" s="17">
        <v>0</v>
      </c>
      <c r="BZ424" s="17">
        <v>0</v>
      </c>
      <c r="CA424" s="17">
        <v>0</v>
      </c>
      <c r="CB424" s="17">
        <v>0</v>
      </c>
      <c r="CC424" s="17">
        <v>0</v>
      </c>
      <c r="CD424" s="17">
        <v>0</v>
      </c>
      <c r="CE424" s="17">
        <v>0</v>
      </c>
      <c r="CF424" s="17">
        <v>0</v>
      </c>
      <c r="CG424" s="17">
        <v>0</v>
      </c>
      <c r="CH424" s="17">
        <v>6054.9119999999994</v>
      </c>
      <c r="CI424" s="17">
        <v>6054.9119999999994</v>
      </c>
      <c r="CJ424" s="17">
        <v>0</v>
      </c>
      <c r="CK424" s="17">
        <v>0</v>
      </c>
      <c r="CL424" s="702">
        <v>512862.43440000032</v>
      </c>
      <c r="CM424" s="702">
        <v>490559.4744000003</v>
      </c>
      <c r="CN424" s="702">
        <v>0</v>
      </c>
      <c r="CO424" s="702">
        <v>0</v>
      </c>
      <c r="CP424" s="702">
        <v>0</v>
      </c>
      <c r="CQ424" s="702">
        <v>0</v>
      </c>
      <c r="CR424" s="704">
        <v>518917.34640000033</v>
      </c>
      <c r="CS424" s="703">
        <v>496614.38640000031</v>
      </c>
      <c r="CT424" s="23" t="s">
        <v>56</v>
      </c>
      <c r="CU424" s="23" t="s">
        <v>56</v>
      </c>
      <c r="CV424" s="23" t="s">
        <v>56</v>
      </c>
      <c r="CW424" s="23" t="s">
        <v>56</v>
      </c>
      <c r="CX424" s="23" t="s">
        <v>56</v>
      </c>
      <c r="CY424" s="23" t="s">
        <v>56</v>
      </c>
      <c r="CZ424" s="23" t="s">
        <v>56</v>
      </c>
      <c r="DA424" s="23" t="s">
        <v>56</v>
      </c>
      <c r="DB424" s="728">
        <v>18888599.559999999</v>
      </c>
      <c r="DC424" s="10"/>
      <c r="DD424" s="692">
        <v>5.1628970470000004</v>
      </c>
      <c r="DE424" s="120"/>
      <c r="DF424" s="120"/>
      <c r="DG424" s="120"/>
      <c r="DH424" s="140"/>
      <c r="DI424" s="140"/>
      <c r="DJ424" s="140"/>
      <c r="DK424" s="140"/>
      <c r="DL424" s="548" t="s">
        <v>56</v>
      </c>
      <c r="DM424" s="548" t="s">
        <v>56</v>
      </c>
      <c r="DN424" s="203" t="s">
        <v>868</v>
      </c>
      <c r="DO424" s="700">
        <v>1297.25</v>
      </c>
      <c r="DP424" s="713" t="s">
        <v>56</v>
      </c>
      <c r="DQ424" s="548" t="s">
        <v>56</v>
      </c>
      <c r="DR424" s="673" t="s">
        <v>56</v>
      </c>
      <c r="DS424" s="203" t="s">
        <v>56</v>
      </c>
      <c r="DT424" s="1160" t="s">
        <v>56</v>
      </c>
      <c r="DU424" s="711">
        <v>9.729813066101368</v>
      </c>
      <c r="DV424" s="711">
        <v>254.58146182235487</v>
      </c>
      <c r="DW424" s="711">
        <v>9.6655210380200192</v>
      </c>
      <c r="DX424" s="711">
        <v>107.50970603244956</v>
      </c>
      <c r="DY424" s="710">
        <v>9.4045095394102912E-2</v>
      </c>
      <c r="DZ424" s="710">
        <v>0.5589177075504056</v>
      </c>
      <c r="EA424" s="710">
        <v>9.3281353566016897E-2</v>
      </c>
      <c r="EB424" s="710">
        <v>0.45938191313312077</v>
      </c>
      <c r="EC424" s="236"/>
      <c r="ED424" s="49"/>
      <c r="EE424" s="232"/>
      <c r="EF424" s="700">
        <v>0</v>
      </c>
      <c r="EG424" s="712">
        <v>148183</v>
      </c>
      <c r="EH424" s="44"/>
    </row>
    <row r="425" spans="1:138" ht="41.25" customHeight="1" x14ac:dyDescent="0.25">
      <c r="A425" s="871" t="s">
        <v>49</v>
      </c>
      <c r="B425" s="656" t="s">
        <v>50</v>
      </c>
      <c r="C425" s="656" t="s">
        <v>74</v>
      </c>
      <c r="D425" s="691" t="s">
        <v>1310</v>
      </c>
      <c r="E425" s="656" t="s">
        <v>396</v>
      </c>
      <c r="F425" s="656" t="s">
        <v>1315</v>
      </c>
      <c r="G425" s="901" t="s">
        <v>396</v>
      </c>
      <c r="H425" s="897" t="s">
        <v>55</v>
      </c>
      <c r="I425" s="17" t="s">
        <v>860</v>
      </c>
      <c r="J425" s="64">
        <v>13.8</v>
      </c>
      <c r="K425" s="665">
        <v>12.668219606558768</v>
      </c>
      <c r="L425" s="665">
        <v>21.995075711826001</v>
      </c>
      <c r="M425" s="64">
        <v>3478</v>
      </c>
      <c r="N425" s="726">
        <v>38448479.120000005</v>
      </c>
      <c r="O425" s="548" t="s">
        <v>863</v>
      </c>
      <c r="P425" s="909">
        <v>9.3697020490000007</v>
      </c>
      <c r="Q425" s="203" t="s">
        <v>57</v>
      </c>
      <c r="R425" s="205" t="s">
        <v>57</v>
      </c>
      <c r="S425" s="490">
        <v>0</v>
      </c>
      <c r="T425" s="18">
        <v>0</v>
      </c>
      <c r="U425" s="548">
        <v>0</v>
      </c>
      <c r="V425" s="18">
        <v>0</v>
      </c>
      <c r="W425" s="64">
        <v>0</v>
      </c>
      <c r="X425" s="18">
        <v>0</v>
      </c>
      <c r="Y425" s="18">
        <v>0</v>
      </c>
      <c r="Z425" s="18">
        <v>0</v>
      </c>
      <c r="AA425" s="18">
        <v>0</v>
      </c>
      <c r="AB425" s="18">
        <v>0</v>
      </c>
      <c r="AC425" s="18">
        <v>0</v>
      </c>
      <c r="AD425" s="18">
        <v>0</v>
      </c>
      <c r="AE425" s="18">
        <v>0</v>
      </c>
      <c r="AF425" s="18">
        <v>0</v>
      </c>
      <c r="AG425" s="64">
        <v>0</v>
      </c>
      <c r="AH425" s="18">
        <v>0</v>
      </c>
      <c r="AI425" s="64">
        <v>0</v>
      </c>
      <c r="AJ425" s="18">
        <v>0</v>
      </c>
      <c r="AK425" s="18">
        <v>81</v>
      </c>
      <c r="AL425" s="64">
        <v>81</v>
      </c>
      <c r="AM425" s="18">
        <v>5</v>
      </c>
      <c r="AN425" s="18">
        <v>5</v>
      </c>
      <c r="AO425" s="18">
        <v>0</v>
      </c>
      <c r="AP425" s="64">
        <v>0</v>
      </c>
      <c r="AQ425" s="64">
        <v>86</v>
      </c>
      <c r="AR425" s="11">
        <v>86</v>
      </c>
      <c r="AS425" s="17">
        <v>0</v>
      </c>
      <c r="AT425" s="490">
        <v>0</v>
      </c>
      <c r="AU425" s="64">
        <v>0</v>
      </c>
      <c r="AV425" s="18">
        <v>0</v>
      </c>
      <c r="AW425" s="64">
        <v>0</v>
      </c>
      <c r="AX425" s="18">
        <v>0</v>
      </c>
      <c r="AY425" s="17">
        <v>0</v>
      </c>
      <c r="AZ425" s="490">
        <v>0</v>
      </c>
      <c r="BA425" s="17">
        <v>0</v>
      </c>
      <c r="BB425" s="18">
        <v>0</v>
      </c>
      <c r="BC425" s="17">
        <v>0</v>
      </c>
      <c r="BD425" s="18">
        <v>0</v>
      </c>
      <c r="BE425" s="17">
        <v>0</v>
      </c>
      <c r="BF425" s="18">
        <v>0</v>
      </c>
      <c r="BG425" s="17">
        <v>0</v>
      </c>
      <c r="BH425" s="18">
        <v>0</v>
      </c>
      <c r="BI425" s="17">
        <v>0</v>
      </c>
      <c r="BJ425" s="18">
        <v>0</v>
      </c>
      <c r="BK425" s="17">
        <v>591.29300000000035</v>
      </c>
      <c r="BL425" s="17">
        <v>591.29300000000023</v>
      </c>
      <c r="BM425" s="17">
        <v>70.400000000000006</v>
      </c>
      <c r="BN425" s="17">
        <v>70.400000000000006</v>
      </c>
      <c r="BO425" s="18">
        <v>0</v>
      </c>
      <c r="BP425" s="18">
        <v>0</v>
      </c>
      <c r="BQ425" s="64">
        <v>661.69300000000032</v>
      </c>
      <c r="BR425" s="18">
        <v>661.69300000000021</v>
      </c>
      <c r="BS425" s="729">
        <v>7.0620495351890161E-2</v>
      </c>
      <c r="BT425" s="17">
        <v>0</v>
      </c>
      <c r="BU425" s="17">
        <v>0</v>
      </c>
      <c r="BV425" s="17">
        <v>0</v>
      </c>
      <c r="BW425" s="17">
        <v>0</v>
      </c>
      <c r="BX425" s="17">
        <v>0</v>
      </c>
      <c r="BY425" s="17">
        <v>0</v>
      </c>
      <c r="BZ425" s="17">
        <v>0</v>
      </c>
      <c r="CA425" s="17">
        <v>0</v>
      </c>
      <c r="CB425" s="17">
        <v>0</v>
      </c>
      <c r="CC425" s="17">
        <v>0</v>
      </c>
      <c r="CD425" s="17">
        <v>0</v>
      </c>
      <c r="CE425" s="17">
        <v>0</v>
      </c>
      <c r="CF425" s="17">
        <v>0</v>
      </c>
      <c r="CG425" s="17">
        <v>0</v>
      </c>
      <c r="CH425" s="17">
        <v>0</v>
      </c>
      <c r="CI425" s="17">
        <v>0</v>
      </c>
      <c r="CJ425" s="17">
        <v>0</v>
      </c>
      <c r="CK425" s="17">
        <v>0</v>
      </c>
      <c r="CL425" s="702">
        <v>694083.37512000045</v>
      </c>
      <c r="CM425" s="702">
        <v>694083.37512000033</v>
      </c>
      <c r="CN425" s="702">
        <v>82638.33600000001</v>
      </c>
      <c r="CO425" s="702">
        <v>82638.33600000001</v>
      </c>
      <c r="CP425" s="702">
        <v>0</v>
      </c>
      <c r="CQ425" s="702">
        <v>0</v>
      </c>
      <c r="CR425" s="704">
        <v>776721.71112000046</v>
      </c>
      <c r="CS425" s="703">
        <v>776721.71112000034</v>
      </c>
      <c r="CT425" s="23" t="s">
        <v>56</v>
      </c>
      <c r="CU425" s="23" t="s">
        <v>56</v>
      </c>
      <c r="CV425" s="23" t="s">
        <v>56</v>
      </c>
      <c r="CW425" s="23" t="s">
        <v>56</v>
      </c>
      <c r="CX425" s="23" t="s">
        <v>56</v>
      </c>
      <c r="CY425" s="23" t="s">
        <v>56</v>
      </c>
      <c r="CZ425" s="23" t="s">
        <v>56</v>
      </c>
      <c r="DA425" s="23" t="s">
        <v>56</v>
      </c>
      <c r="DB425" s="728">
        <v>38448479.120000005</v>
      </c>
      <c r="DC425" s="10"/>
      <c r="DD425" s="692">
        <v>9.3697020490000007</v>
      </c>
      <c r="DE425" s="120"/>
      <c r="DF425" s="120"/>
      <c r="DG425" s="120"/>
      <c r="DH425" s="140"/>
      <c r="DI425" s="140"/>
      <c r="DJ425" s="140"/>
      <c r="DK425" s="140"/>
      <c r="DL425" s="548" t="s">
        <v>56</v>
      </c>
      <c r="DM425" s="548" t="s">
        <v>56</v>
      </c>
      <c r="DN425" s="203" t="s">
        <v>868</v>
      </c>
      <c r="DO425" s="700">
        <v>3393.6666666666702</v>
      </c>
      <c r="DP425" s="713" t="s">
        <v>56</v>
      </c>
      <c r="DQ425" s="548" t="s">
        <v>56</v>
      </c>
      <c r="DR425" s="673" t="s">
        <v>56</v>
      </c>
      <c r="DS425" s="203" t="s">
        <v>56</v>
      </c>
      <c r="DT425" s="1160" t="s">
        <v>56</v>
      </c>
      <c r="DU425" s="711">
        <v>41.188783027207499</v>
      </c>
      <c r="DV425" s="711" t="s">
        <v>56</v>
      </c>
      <c r="DW425" s="711">
        <v>22.961812762210801</v>
      </c>
      <c r="DX425" s="711">
        <v>-22.961812762210801</v>
      </c>
      <c r="DY425" s="710">
        <v>1.2417247814556513</v>
      </c>
      <c r="DZ425" s="710" t="s">
        <v>56</v>
      </c>
      <c r="EA425" s="710">
        <v>1.1580972411367301</v>
      </c>
      <c r="EB425" s="710">
        <v>-1.1580972411367301</v>
      </c>
      <c r="EC425" s="236"/>
      <c r="ED425" s="49"/>
      <c r="EE425" s="232"/>
      <c r="EF425" s="700">
        <v>50264</v>
      </c>
      <c r="EG425" s="712" t="s">
        <v>56</v>
      </c>
      <c r="EH425" s="44"/>
    </row>
    <row r="426" spans="1:138" ht="41.25" customHeight="1" x14ac:dyDescent="0.25">
      <c r="A426" s="871" t="s">
        <v>49</v>
      </c>
      <c r="B426" s="656" t="s">
        <v>50</v>
      </c>
      <c r="C426" s="656" t="s">
        <v>74</v>
      </c>
      <c r="D426" s="691" t="s">
        <v>1310</v>
      </c>
      <c r="E426" s="656" t="s">
        <v>396</v>
      </c>
      <c r="F426" s="656" t="s">
        <v>1316</v>
      </c>
      <c r="G426" s="901" t="s">
        <v>1317</v>
      </c>
      <c r="H426" s="897" t="s">
        <v>55</v>
      </c>
      <c r="I426" s="17" t="s">
        <v>866</v>
      </c>
      <c r="J426" s="64">
        <v>13.8</v>
      </c>
      <c r="K426" s="665">
        <v>12.668219606558768</v>
      </c>
      <c r="L426" s="665">
        <v>20.052272685564002</v>
      </c>
      <c r="M426" s="64">
        <v>3239</v>
      </c>
      <c r="N426" s="726">
        <v>35990039.169999994</v>
      </c>
      <c r="O426" s="548" t="s">
        <v>863</v>
      </c>
      <c r="P426" s="909">
        <v>8.0949923290000001</v>
      </c>
      <c r="Q426" s="203" t="s">
        <v>57</v>
      </c>
      <c r="R426" s="205" t="s">
        <v>57</v>
      </c>
      <c r="S426" s="490">
        <v>0</v>
      </c>
      <c r="T426" s="18">
        <v>0</v>
      </c>
      <c r="U426" s="548">
        <v>0</v>
      </c>
      <c r="V426" s="18">
        <v>0</v>
      </c>
      <c r="W426" s="64">
        <v>0</v>
      </c>
      <c r="X426" s="18">
        <v>0</v>
      </c>
      <c r="Y426" s="18">
        <v>0</v>
      </c>
      <c r="Z426" s="18">
        <v>0</v>
      </c>
      <c r="AA426" s="18">
        <v>0</v>
      </c>
      <c r="AB426" s="18">
        <v>0</v>
      </c>
      <c r="AC426" s="18">
        <v>0</v>
      </c>
      <c r="AD426" s="18">
        <v>0</v>
      </c>
      <c r="AE426" s="18">
        <v>0</v>
      </c>
      <c r="AF426" s="18">
        <v>0</v>
      </c>
      <c r="AG426" s="64">
        <v>1</v>
      </c>
      <c r="AH426" s="18">
        <v>1</v>
      </c>
      <c r="AI426" s="64">
        <v>0</v>
      </c>
      <c r="AJ426" s="18">
        <v>0</v>
      </c>
      <c r="AK426" s="18">
        <v>55</v>
      </c>
      <c r="AL426" s="64">
        <v>53</v>
      </c>
      <c r="AM426" s="18">
        <v>1</v>
      </c>
      <c r="AN426" s="18">
        <v>1</v>
      </c>
      <c r="AO426" s="18">
        <v>0</v>
      </c>
      <c r="AP426" s="64">
        <v>0</v>
      </c>
      <c r="AQ426" s="64">
        <v>57</v>
      </c>
      <c r="AR426" s="11">
        <v>55</v>
      </c>
      <c r="AS426" s="17">
        <v>0</v>
      </c>
      <c r="AT426" s="490">
        <v>0</v>
      </c>
      <c r="AU426" s="64">
        <v>0</v>
      </c>
      <c r="AV426" s="18">
        <v>0</v>
      </c>
      <c r="AW426" s="64">
        <v>0</v>
      </c>
      <c r="AX426" s="18">
        <v>0</v>
      </c>
      <c r="AY426" s="17">
        <v>0</v>
      </c>
      <c r="AZ426" s="490">
        <v>0</v>
      </c>
      <c r="BA426" s="17">
        <v>0</v>
      </c>
      <c r="BB426" s="18">
        <v>0</v>
      </c>
      <c r="BC426" s="17">
        <v>0</v>
      </c>
      <c r="BD426" s="18">
        <v>0</v>
      </c>
      <c r="BE426" s="17">
        <v>0</v>
      </c>
      <c r="BF426" s="18">
        <v>0</v>
      </c>
      <c r="BG426" s="17">
        <v>135</v>
      </c>
      <c r="BH426" s="18">
        <v>135</v>
      </c>
      <c r="BI426" s="17">
        <v>0</v>
      </c>
      <c r="BJ426" s="18">
        <v>0</v>
      </c>
      <c r="BK426" s="17">
        <v>1889.6099999999988</v>
      </c>
      <c r="BL426" s="17">
        <v>1872.0099999999998</v>
      </c>
      <c r="BM426" s="17">
        <v>12.6</v>
      </c>
      <c r="BN426" s="17">
        <v>12.6</v>
      </c>
      <c r="BO426" s="18">
        <v>0</v>
      </c>
      <c r="BP426" s="18">
        <v>0</v>
      </c>
      <c r="BQ426" s="64">
        <v>2037.2099999999987</v>
      </c>
      <c r="BR426" s="18">
        <v>2019.6099999999997</v>
      </c>
      <c r="BS426" s="729">
        <v>0.25166299326829156</v>
      </c>
      <c r="BT426" s="17">
        <v>0</v>
      </c>
      <c r="BU426" s="17">
        <v>0</v>
      </c>
      <c r="BV426" s="17">
        <v>0</v>
      </c>
      <c r="BW426" s="17">
        <v>0</v>
      </c>
      <c r="BX426" s="17">
        <v>0</v>
      </c>
      <c r="BY426" s="17">
        <v>0</v>
      </c>
      <c r="BZ426" s="17">
        <v>0</v>
      </c>
      <c r="CA426" s="17">
        <v>0</v>
      </c>
      <c r="CB426" s="17">
        <v>0</v>
      </c>
      <c r="CC426" s="17">
        <v>0</v>
      </c>
      <c r="CD426" s="17">
        <v>0</v>
      </c>
      <c r="CE426" s="17">
        <v>0</v>
      </c>
      <c r="CF426" s="17">
        <v>0</v>
      </c>
      <c r="CG426" s="17">
        <v>0</v>
      </c>
      <c r="CH426" s="17">
        <v>681177.59999999998</v>
      </c>
      <c r="CI426" s="17">
        <v>681177.59999999998</v>
      </c>
      <c r="CJ426" s="17">
        <v>0</v>
      </c>
      <c r="CK426" s="17">
        <v>0</v>
      </c>
      <c r="CL426" s="702">
        <v>2218099.802399999</v>
      </c>
      <c r="CM426" s="702">
        <v>2197440.2183999997</v>
      </c>
      <c r="CN426" s="702">
        <v>14790.384000000002</v>
      </c>
      <c r="CO426" s="702">
        <v>14790.384000000002</v>
      </c>
      <c r="CP426" s="702">
        <v>0</v>
      </c>
      <c r="CQ426" s="702">
        <v>0</v>
      </c>
      <c r="CR426" s="704">
        <v>2914067.7863999992</v>
      </c>
      <c r="CS426" s="703">
        <v>2893408.2023999998</v>
      </c>
      <c r="CT426" s="23" t="s">
        <v>56</v>
      </c>
      <c r="CU426" s="23" t="s">
        <v>56</v>
      </c>
      <c r="CV426" s="23" t="s">
        <v>56</v>
      </c>
      <c r="CW426" s="23" t="s">
        <v>56</v>
      </c>
      <c r="CX426" s="23" t="s">
        <v>56</v>
      </c>
      <c r="CY426" s="23" t="s">
        <v>56</v>
      </c>
      <c r="CZ426" s="23" t="s">
        <v>56</v>
      </c>
      <c r="DA426" s="23" t="s">
        <v>56</v>
      </c>
      <c r="DB426" s="728">
        <v>35990039.169999994</v>
      </c>
      <c r="DC426" s="10"/>
      <c r="DD426" s="692">
        <v>8.0949923290000001</v>
      </c>
      <c r="DE426" s="120"/>
      <c r="DF426" s="120"/>
      <c r="DG426" s="120"/>
      <c r="DH426" s="140"/>
      <c r="DI426" s="140"/>
      <c r="DJ426" s="140"/>
      <c r="DK426" s="140"/>
      <c r="DL426" s="548" t="s">
        <v>56</v>
      </c>
      <c r="DM426" s="548" t="s">
        <v>56</v>
      </c>
      <c r="DN426" s="203" t="s">
        <v>868</v>
      </c>
      <c r="DO426" s="700">
        <v>3242</v>
      </c>
      <c r="DP426" s="713" t="s">
        <v>56</v>
      </c>
      <c r="DQ426" s="548" t="s">
        <v>56</v>
      </c>
      <c r="DR426" s="673" t="s">
        <v>56</v>
      </c>
      <c r="DS426" s="203" t="s">
        <v>56</v>
      </c>
      <c r="DT426" s="1160" t="s">
        <v>56</v>
      </c>
      <c r="DU426" s="711">
        <v>126.88433066008636</v>
      </c>
      <c r="DV426" s="711" t="s">
        <v>56</v>
      </c>
      <c r="DW426" s="711">
        <v>127.733094547409</v>
      </c>
      <c r="DX426" s="711">
        <v>-127.733094547409</v>
      </c>
      <c r="DY426" s="710">
        <v>1.2193090684762493</v>
      </c>
      <c r="DZ426" s="710" t="s">
        <v>56</v>
      </c>
      <c r="EA426" s="710">
        <v>1.2185286074286199</v>
      </c>
      <c r="EB426" s="710">
        <v>-1.2185286074286199</v>
      </c>
      <c r="EC426" s="236"/>
      <c r="ED426" s="49"/>
      <c r="EE426" s="232"/>
      <c r="EF426" s="700">
        <v>159501</v>
      </c>
      <c r="EG426" s="712" t="s">
        <v>56</v>
      </c>
      <c r="EH426" s="44"/>
    </row>
    <row r="427" spans="1:138" ht="41.25" customHeight="1" x14ac:dyDescent="0.25">
      <c r="A427" s="871" t="s">
        <v>49</v>
      </c>
      <c r="B427" s="656" t="s">
        <v>50</v>
      </c>
      <c r="C427" s="656" t="s">
        <v>74</v>
      </c>
      <c r="D427" s="691" t="s">
        <v>1318</v>
      </c>
      <c r="E427" s="656" t="s">
        <v>1318</v>
      </c>
      <c r="F427" s="656" t="s">
        <v>1319</v>
      </c>
      <c r="G427" s="901" t="s">
        <v>1318</v>
      </c>
      <c r="H427" s="897" t="s">
        <v>55</v>
      </c>
      <c r="I427" s="17" t="s">
        <v>860</v>
      </c>
      <c r="J427" s="64">
        <v>4.16</v>
      </c>
      <c r="K427" s="665">
        <v>3.7107456501355629</v>
      </c>
      <c r="L427" s="665">
        <v>16.342234814493001</v>
      </c>
      <c r="M427" s="64">
        <v>968</v>
      </c>
      <c r="N427" s="726">
        <v>13460192.82</v>
      </c>
      <c r="O427" s="548" t="s">
        <v>874</v>
      </c>
      <c r="P427" s="909">
        <v>3.4249101550000001</v>
      </c>
      <c r="Q427" s="203" t="s">
        <v>57</v>
      </c>
      <c r="R427" s="205" t="s">
        <v>57</v>
      </c>
      <c r="S427" s="490">
        <v>0</v>
      </c>
      <c r="T427" s="18">
        <v>0</v>
      </c>
      <c r="U427" s="548">
        <v>0</v>
      </c>
      <c r="V427" s="18">
        <v>0</v>
      </c>
      <c r="W427" s="64">
        <v>0</v>
      </c>
      <c r="X427" s="18">
        <v>0</v>
      </c>
      <c r="Y427" s="18">
        <v>0</v>
      </c>
      <c r="Z427" s="18">
        <v>0</v>
      </c>
      <c r="AA427" s="18">
        <v>0</v>
      </c>
      <c r="AB427" s="18">
        <v>0</v>
      </c>
      <c r="AC427" s="18">
        <v>0</v>
      </c>
      <c r="AD427" s="18">
        <v>0</v>
      </c>
      <c r="AE427" s="18">
        <v>0</v>
      </c>
      <c r="AF427" s="18">
        <v>0</v>
      </c>
      <c r="AG427" s="64">
        <v>1</v>
      </c>
      <c r="AH427" s="18">
        <v>1</v>
      </c>
      <c r="AI427" s="64">
        <v>0</v>
      </c>
      <c r="AJ427" s="18">
        <v>0</v>
      </c>
      <c r="AK427" s="18">
        <v>30</v>
      </c>
      <c r="AL427" s="64">
        <v>30</v>
      </c>
      <c r="AM427" s="18">
        <v>2</v>
      </c>
      <c r="AN427" s="18">
        <v>2</v>
      </c>
      <c r="AO427" s="18">
        <v>0</v>
      </c>
      <c r="AP427" s="64">
        <v>0</v>
      </c>
      <c r="AQ427" s="64">
        <v>33</v>
      </c>
      <c r="AR427" s="11">
        <v>33</v>
      </c>
      <c r="AS427" s="17">
        <v>0</v>
      </c>
      <c r="AT427" s="490">
        <v>0</v>
      </c>
      <c r="AU427" s="64">
        <v>0</v>
      </c>
      <c r="AV427" s="18">
        <v>0</v>
      </c>
      <c r="AW427" s="64">
        <v>0</v>
      </c>
      <c r="AX427" s="18">
        <v>0</v>
      </c>
      <c r="AY427" s="17">
        <v>0</v>
      </c>
      <c r="AZ427" s="490">
        <v>0</v>
      </c>
      <c r="BA427" s="17">
        <v>0</v>
      </c>
      <c r="BB427" s="18">
        <v>0</v>
      </c>
      <c r="BC427" s="17">
        <v>0</v>
      </c>
      <c r="BD427" s="18">
        <v>0</v>
      </c>
      <c r="BE427" s="17">
        <v>0</v>
      </c>
      <c r="BF427" s="18">
        <v>0</v>
      </c>
      <c r="BG427" s="17">
        <v>1.2</v>
      </c>
      <c r="BH427" s="18">
        <v>1.2</v>
      </c>
      <c r="BI427" s="17">
        <v>0</v>
      </c>
      <c r="BJ427" s="18">
        <v>0</v>
      </c>
      <c r="BK427" s="17">
        <v>238.81499999999994</v>
      </c>
      <c r="BL427" s="17">
        <v>238.81499999999997</v>
      </c>
      <c r="BM427" s="17">
        <v>24.2</v>
      </c>
      <c r="BN427" s="17">
        <v>24.2</v>
      </c>
      <c r="BO427" s="18">
        <v>0</v>
      </c>
      <c r="BP427" s="18">
        <v>0</v>
      </c>
      <c r="BQ427" s="64">
        <v>264.21499999999992</v>
      </c>
      <c r="BR427" s="18">
        <v>264.21499999999997</v>
      </c>
      <c r="BS427" s="729">
        <v>7.7145089372424702E-2</v>
      </c>
      <c r="BT427" s="17">
        <v>0</v>
      </c>
      <c r="BU427" s="17">
        <v>0</v>
      </c>
      <c r="BV427" s="17">
        <v>0</v>
      </c>
      <c r="BW427" s="17">
        <v>0</v>
      </c>
      <c r="BX427" s="17">
        <v>0</v>
      </c>
      <c r="BY427" s="17">
        <v>0</v>
      </c>
      <c r="BZ427" s="17">
        <v>0</v>
      </c>
      <c r="CA427" s="17">
        <v>0</v>
      </c>
      <c r="CB427" s="17">
        <v>0</v>
      </c>
      <c r="CC427" s="17">
        <v>0</v>
      </c>
      <c r="CD427" s="17">
        <v>0</v>
      </c>
      <c r="CE427" s="17">
        <v>0</v>
      </c>
      <c r="CF427" s="17">
        <v>0</v>
      </c>
      <c r="CG427" s="17">
        <v>0</v>
      </c>
      <c r="CH427" s="17">
        <v>6054.9119999999994</v>
      </c>
      <c r="CI427" s="17">
        <v>6054.9119999999994</v>
      </c>
      <c r="CJ427" s="17">
        <v>0</v>
      </c>
      <c r="CK427" s="17">
        <v>0</v>
      </c>
      <c r="CL427" s="702">
        <v>280330.59959999996</v>
      </c>
      <c r="CM427" s="702">
        <v>280330.59960000002</v>
      </c>
      <c r="CN427" s="702">
        <v>28406.928</v>
      </c>
      <c r="CO427" s="702">
        <v>28406.928</v>
      </c>
      <c r="CP427" s="702">
        <v>0</v>
      </c>
      <c r="CQ427" s="702">
        <v>0</v>
      </c>
      <c r="CR427" s="704">
        <v>314792.43959999998</v>
      </c>
      <c r="CS427" s="703">
        <v>314792.43960000004</v>
      </c>
      <c r="CT427" s="23" t="s">
        <v>56</v>
      </c>
      <c r="CU427" s="23" t="s">
        <v>56</v>
      </c>
      <c r="CV427" s="23" t="s">
        <v>56</v>
      </c>
      <c r="CW427" s="23" t="s">
        <v>56</v>
      </c>
      <c r="CX427" s="23" t="s">
        <v>56</v>
      </c>
      <c r="CY427" s="23" t="s">
        <v>56</v>
      </c>
      <c r="CZ427" s="23" t="s">
        <v>56</v>
      </c>
      <c r="DA427" s="23" t="s">
        <v>56</v>
      </c>
      <c r="DB427" s="728">
        <v>13460192.82</v>
      </c>
      <c r="DC427" s="10"/>
      <c r="DD427" s="692">
        <v>3.4249101550000001</v>
      </c>
      <c r="DE427" s="120"/>
      <c r="DF427" s="120"/>
      <c r="DG427" s="120"/>
      <c r="DH427" s="140"/>
      <c r="DI427" s="140"/>
      <c r="DJ427" s="140"/>
      <c r="DK427" s="140"/>
      <c r="DL427" s="548" t="s">
        <v>56</v>
      </c>
      <c r="DM427" s="548" t="s">
        <v>56</v>
      </c>
      <c r="DN427" s="203" t="s">
        <v>55</v>
      </c>
      <c r="DO427" s="700" t="s">
        <v>56</v>
      </c>
      <c r="DP427" s="713" t="s">
        <v>56</v>
      </c>
      <c r="DQ427" s="548" t="s">
        <v>56</v>
      </c>
      <c r="DR427" s="673" t="s">
        <v>56</v>
      </c>
      <c r="DS427" s="203" t="s">
        <v>56</v>
      </c>
      <c r="DT427" s="1160" t="s">
        <v>56</v>
      </c>
      <c r="DU427" s="711">
        <v>151.52951284474605</v>
      </c>
      <c r="DV427" s="711">
        <v>-51.485903272969978</v>
      </c>
      <c r="DW427" s="711">
        <v>65.952097873240604</v>
      </c>
      <c r="DX427" s="711">
        <v>31.821916587935249</v>
      </c>
      <c r="DY427" s="710">
        <v>0.77635535698943181</v>
      </c>
      <c r="DZ427" s="710">
        <v>-0.18527627993682771</v>
      </c>
      <c r="EA427" s="710">
        <v>0.70109328992224496</v>
      </c>
      <c r="EB427" s="710">
        <v>-0.11127196729099598</v>
      </c>
      <c r="EC427" s="236"/>
      <c r="ED427" s="49"/>
      <c r="EE427" s="232"/>
      <c r="EF427" s="700">
        <v>18318</v>
      </c>
      <c r="EG427" s="712">
        <v>-14171</v>
      </c>
      <c r="EH427" s="44"/>
    </row>
    <row r="428" spans="1:138" ht="41.25" customHeight="1" x14ac:dyDescent="0.25">
      <c r="A428" s="871" t="s">
        <v>49</v>
      </c>
      <c r="B428" s="656" t="s">
        <v>50</v>
      </c>
      <c r="C428" s="656" t="s">
        <v>74</v>
      </c>
      <c r="D428" s="691" t="s">
        <v>1318</v>
      </c>
      <c r="E428" s="656" t="s">
        <v>1318</v>
      </c>
      <c r="F428" s="656" t="s">
        <v>1320</v>
      </c>
      <c r="G428" s="901" t="s">
        <v>1318</v>
      </c>
      <c r="H428" s="897" t="s">
        <v>55</v>
      </c>
      <c r="I428" s="17" t="s">
        <v>860</v>
      </c>
      <c r="J428" s="64">
        <v>4.16</v>
      </c>
      <c r="K428" s="665">
        <v>2.6299459462125832</v>
      </c>
      <c r="L428" s="665">
        <v>8.0208333166500019</v>
      </c>
      <c r="M428" s="64">
        <v>778</v>
      </c>
      <c r="N428" s="726">
        <v>5757812.4790000003</v>
      </c>
      <c r="O428" s="548" t="s">
        <v>874</v>
      </c>
      <c r="P428" s="909">
        <v>1.4650600250000001</v>
      </c>
      <c r="Q428" s="203" t="s">
        <v>57</v>
      </c>
      <c r="R428" s="205" t="s">
        <v>57</v>
      </c>
      <c r="S428" s="490">
        <v>0</v>
      </c>
      <c r="T428" s="18">
        <v>0</v>
      </c>
      <c r="U428" s="548">
        <v>0</v>
      </c>
      <c r="V428" s="18">
        <v>0</v>
      </c>
      <c r="W428" s="64">
        <v>0</v>
      </c>
      <c r="X428" s="18">
        <v>0</v>
      </c>
      <c r="Y428" s="18">
        <v>0</v>
      </c>
      <c r="Z428" s="18">
        <v>0</v>
      </c>
      <c r="AA428" s="18">
        <v>0</v>
      </c>
      <c r="AB428" s="18">
        <v>0</v>
      </c>
      <c r="AC428" s="18">
        <v>0</v>
      </c>
      <c r="AD428" s="18">
        <v>0</v>
      </c>
      <c r="AE428" s="18">
        <v>0</v>
      </c>
      <c r="AF428" s="18">
        <v>0</v>
      </c>
      <c r="AG428" s="64">
        <v>0</v>
      </c>
      <c r="AH428" s="18">
        <v>0</v>
      </c>
      <c r="AI428" s="64">
        <v>0</v>
      </c>
      <c r="AJ428" s="18">
        <v>0</v>
      </c>
      <c r="AK428" s="18">
        <v>43</v>
      </c>
      <c r="AL428" s="64">
        <v>43</v>
      </c>
      <c r="AM428" s="18">
        <v>2</v>
      </c>
      <c r="AN428" s="18">
        <v>2</v>
      </c>
      <c r="AO428" s="18">
        <v>0</v>
      </c>
      <c r="AP428" s="64">
        <v>0</v>
      </c>
      <c r="AQ428" s="64">
        <v>45</v>
      </c>
      <c r="AR428" s="11">
        <v>45</v>
      </c>
      <c r="AS428" s="17">
        <v>0</v>
      </c>
      <c r="AT428" s="490">
        <v>0</v>
      </c>
      <c r="AU428" s="64">
        <v>0</v>
      </c>
      <c r="AV428" s="18">
        <v>0</v>
      </c>
      <c r="AW428" s="64">
        <v>0</v>
      </c>
      <c r="AX428" s="18">
        <v>0</v>
      </c>
      <c r="AY428" s="17">
        <v>0</v>
      </c>
      <c r="AZ428" s="490">
        <v>0</v>
      </c>
      <c r="BA428" s="17">
        <v>0</v>
      </c>
      <c r="BB428" s="18">
        <v>0</v>
      </c>
      <c r="BC428" s="17">
        <v>0</v>
      </c>
      <c r="BD428" s="18">
        <v>0</v>
      </c>
      <c r="BE428" s="17">
        <v>0</v>
      </c>
      <c r="BF428" s="18">
        <v>0</v>
      </c>
      <c r="BG428" s="17">
        <v>0</v>
      </c>
      <c r="BH428" s="18">
        <v>0</v>
      </c>
      <c r="BI428" s="17">
        <v>0</v>
      </c>
      <c r="BJ428" s="18">
        <v>0</v>
      </c>
      <c r="BK428" s="17">
        <v>252.85700000000003</v>
      </c>
      <c r="BL428" s="17">
        <v>252.85700000000003</v>
      </c>
      <c r="BM428" s="17">
        <v>25.200000000000003</v>
      </c>
      <c r="BN428" s="17">
        <v>25.200000000000003</v>
      </c>
      <c r="BO428" s="18">
        <v>0</v>
      </c>
      <c r="BP428" s="18">
        <v>0</v>
      </c>
      <c r="BQ428" s="64">
        <v>278.05700000000002</v>
      </c>
      <c r="BR428" s="18">
        <v>278.05700000000002</v>
      </c>
      <c r="BS428" s="729">
        <v>0.18979222370086848</v>
      </c>
      <c r="BT428" s="17">
        <v>0</v>
      </c>
      <c r="BU428" s="17">
        <v>0</v>
      </c>
      <c r="BV428" s="17">
        <v>0</v>
      </c>
      <c r="BW428" s="17">
        <v>0</v>
      </c>
      <c r="BX428" s="17">
        <v>0</v>
      </c>
      <c r="BY428" s="17">
        <v>0</v>
      </c>
      <c r="BZ428" s="17">
        <v>0</v>
      </c>
      <c r="CA428" s="17">
        <v>0</v>
      </c>
      <c r="CB428" s="17">
        <v>0</v>
      </c>
      <c r="CC428" s="17">
        <v>0</v>
      </c>
      <c r="CD428" s="17">
        <v>0</v>
      </c>
      <c r="CE428" s="17">
        <v>0</v>
      </c>
      <c r="CF428" s="17">
        <v>0</v>
      </c>
      <c r="CG428" s="17">
        <v>0</v>
      </c>
      <c r="CH428" s="17">
        <v>0</v>
      </c>
      <c r="CI428" s="17">
        <v>0</v>
      </c>
      <c r="CJ428" s="17">
        <v>0</v>
      </c>
      <c r="CK428" s="17">
        <v>0</v>
      </c>
      <c r="CL428" s="702">
        <v>296813.66088000004</v>
      </c>
      <c r="CM428" s="702">
        <v>296813.66088000004</v>
      </c>
      <c r="CN428" s="702">
        <v>29580.768000000007</v>
      </c>
      <c r="CO428" s="702">
        <v>29580.768000000007</v>
      </c>
      <c r="CP428" s="702">
        <v>0</v>
      </c>
      <c r="CQ428" s="702">
        <v>0</v>
      </c>
      <c r="CR428" s="704">
        <v>326394.42888000002</v>
      </c>
      <c r="CS428" s="703">
        <v>326394.42888000002</v>
      </c>
      <c r="CT428" s="23" t="s">
        <v>56</v>
      </c>
      <c r="CU428" s="23" t="s">
        <v>56</v>
      </c>
      <c r="CV428" s="23" t="s">
        <v>56</v>
      </c>
      <c r="CW428" s="23" t="s">
        <v>56</v>
      </c>
      <c r="CX428" s="23" t="s">
        <v>56</v>
      </c>
      <c r="CY428" s="23" t="s">
        <v>56</v>
      </c>
      <c r="CZ428" s="23" t="s">
        <v>56</v>
      </c>
      <c r="DA428" s="23" t="s">
        <v>56</v>
      </c>
      <c r="DB428" s="728">
        <v>5757812.4790000003</v>
      </c>
      <c r="DC428" s="10"/>
      <c r="DD428" s="692">
        <v>1.4650600250000001</v>
      </c>
      <c r="DE428" s="120"/>
      <c r="DF428" s="120"/>
      <c r="DG428" s="120"/>
      <c r="DH428" s="140"/>
      <c r="DI428" s="140"/>
      <c r="DJ428" s="140"/>
      <c r="DK428" s="140"/>
      <c r="DL428" s="548" t="s">
        <v>56</v>
      </c>
      <c r="DM428" s="548" t="s">
        <v>56</v>
      </c>
      <c r="DN428" s="203" t="s">
        <v>55</v>
      </c>
      <c r="DO428" s="700" t="s">
        <v>56</v>
      </c>
      <c r="DP428" s="713" t="s">
        <v>56</v>
      </c>
      <c r="DQ428" s="548" t="s">
        <v>56</v>
      </c>
      <c r="DR428" s="673" t="s">
        <v>56</v>
      </c>
      <c r="DS428" s="203" t="s">
        <v>56</v>
      </c>
      <c r="DT428" s="1160" t="s">
        <v>56</v>
      </c>
      <c r="DU428" s="711">
        <v>105.34802494802491</v>
      </c>
      <c r="DV428" s="711">
        <v>520.07128203969046</v>
      </c>
      <c r="DW428" s="711">
        <v>68.608499886806001</v>
      </c>
      <c r="DX428" s="711">
        <v>-47.877565312149528</v>
      </c>
      <c r="DY428" s="710">
        <v>1.4669438669438664</v>
      </c>
      <c r="DZ428" s="710">
        <v>-0.66263089974310885</v>
      </c>
      <c r="EA428" s="710">
        <v>0.46750485319726398</v>
      </c>
      <c r="EB428" s="710">
        <v>-6.0989756331866762E-2</v>
      </c>
      <c r="EC428" s="236"/>
      <c r="ED428" s="49"/>
      <c r="EE428" s="232"/>
      <c r="EF428" s="700">
        <v>1608</v>
      </c>
      <c r="EG428" s="712">
        <v>7232</v>
      </c>
      <c r="EH428" s="44"/>
    </row>
    <row r="429" spans="1:138" ht="41.25" customHeight="1" x14ac:dyDescent="0.25">
      <c r="A429" s="871" t="s">
        <v>49</v>
      </c>
      <c r="B429" s="656" t="s">
        <v>50</v>
      </c>
      <c r="C429" s="656" t="s">
        <v>74</v>
      </c>
      <c r="D429" s="691" t="s">
        <v>1321</v>
      </c>
      <c r="E429" s="656" t="s">
        <v>1322</v>
      </c>
      <c r="F429" s="656" t="s">
        <v>1323</v>
      </c>
      <c r="G429" s="901" t="s">
        <v>1324</v>
      </c>
      <c r="H429" s="897" t="s">
        <v>55</v>
      </c>
      <c r="I429" s="17" t="s">
        <v>860</v>
      </c>
      <c r="J429" s="64">
        <v>4.16</v>
      </c>
      <c r="K429" s="665">
        <v>3.7107456501355629</v>
      </c>
      <c r="L429" s="665">
        <v>11.642803006086002</v>
      </c>
      <c r="M429" s="64">
        <v>472</v>
      </c>
      <c r="N429" s="726">
        <v>8231069.4609999992</v>
      </c>
      <c r="O429" s="548" t="s">
        <v>874</v>
      </c>
      <c r="P429" s="909">
        <v>2.0943736660000001</v>
      </c>
      <c r="Q429" s="203" t="s">
        <v>57</v>
      </c>
      <c r="R429" s="205" t="s">
        <v>57</v>
      </c>
      <c r="S429" s="490">
        <v>0</v>
      </c>
      <c r="T429" s="18">
        <v>0</v>
      </c>
      <c r="U429" s="548">
        <v>0</v>
      </c>
      <c r="V429" s="18">
        <v>0</v>
      </c>
      <c r="W429" s="64">
        <v>0</v>
      </c>
      <c r="X429" s="18">
        <v>0</v>
      </c>
      <c r="Y429" s="18">
        <v>0</v>
      </c>
      <c r="Z429" s="18">
        <v>0</v>
      </c>
      <c r="AA429" s="18">
        <v>0</v>
      </c>
      <c r="AB429" s="18">
        <v>0</v>
      </c>
      <c r="AC429" s="18">
        <v>0</v>
      </c>
      <c r="AD429" s="18">
        <v>0</v>
      </c>
      <c r="AE429" s="18">
        <v>0</v>
      </c>
      <c r="AF429" s="18">
        <v>0</v>
      </c>
      <c r="AG429" s="64">
        <v>1</v>
      </c>
      <c r="AH429" s="18">
        <v>1</v>
      </c>
      <c r="AI429" s="64">
        <v>0</v>
      </c>
      <c r="AJ429" s="18">
        <v>0</v>
      </c>
      <c r="AK429" s="18">
        <v>15</v>
      </c>
      <c r="AL429" s="64">
        <v>15</v>
      </c>
      <c r="AM429" s="18">
        <v>1</v>
      </c>
      <c r="AN429" s="18">
        <v>1</v>
      </c>
      <c r="AO429" s="18">
        <v>0</v>
      </c>
      <c r="AP429" s="64">
        <v>0</v>
      </c>
      <c r="AQ429" s="64">
        <v>17</v>
      </c>
      <c r="AR429" s="11">
        <v>17</v>
      </c>
      <c r="AS429" s="17">
        <v>0</v>
      </c>
      <c r="AT429" s="490">
        <v>0</v>
      </c>
      <c r="AU429" s="64">
        <v>0</v>
      </c>
      <c r="AV429" s="18">
        <v>0</v>
      </c>
      <c r="AW429" s="64">
        <v>0</v>
      </c>
      <c r="AX429" s="18">
        <v>0</v>
      </c>
      <c r="AY429" s="17">
        <v>0</v>
      </c>
      <c r="AZ429" s="490">
        <v>0</v>
      </c>
      <c r="BA429" s="17">
        <v>0</v>
      </c>
      <c r="BB429" s="18">
        <v>0</v>
      </c>
      <c r="BC429" s="17">
        <v>0</v>
      </c>
      <c r="BD429" s="18">
        <v>0</v>
      </c>
      <c r="BE429" s="17">
        <v>0</v>
      </c>
      <c r="BF429" s="18">
        <v>0</v>
      </c>
      <c r="BG429" s="17">
        <v>1.2</v>
      </c>
      <c r="BH429" s="18">
        <v>1.2</v>
      </c>
      <c r="BI429" s="17">
        <v>0</v>
      </c>
      <c r="BJ429" s="18">
        <v>0</v>
      </c>
      <c r="BK429" s="17">
        <v>144.34</v>
      </c>
      <c r="BL429" s="17">
        <v>144.34</v>
      </c>
      <c r="BM429" s="17">
        <v>7.6</v>
      </c>
      <c r="BN429" s="17">
        <v>7.6</v>
      </c>
      <c r="BO429" s="18">
        <v>0</v>
      </c>
      <c r="BP429" s="18">
        <v>0</v>
      </c>
      <c r="BQ429" s="64">
        <v>153.13999999999999</v>
      </c>
      <c r="BR429" s="18">
        <v>153.13999999999999</v>
      </c>
      <c r="BS429" s="729">
        <v>7.3119712344587889E-2</v>
      </c>
      <c r="BT429" s="17">
        <v>0</v>
      </c>
      <c r="BU429" s="17">
        <v>0</v>
      </c>
      <c r="BV429" s="17">
        <v>0</v>
      </c>
      <c r="BW429" s="17">
        <v>0</v>
      </c>
      <c r="BX429" s="17">
        <v>0</v>
      </c>
      <c r="BY429" s="17">
        <v>0</v>
      </c>
      <c r="BZ429" s="17">
        <v>0</v>
      </c>
      <c r="CA429" s="17">
        <v>0</v>
      </c>
      <c r="CB429" s="17">
        <v>0</v>
      </c>
      <c r="CC429" s="17">
        <v>0</v>
      </c>
      <c r="CD429" s="17">
        <v>0</v>
      </c>
      <c r="CE429" s="17">
        <v>0</v>
      </c>
      <c r="CF429" s="17">
        <v>0</v>
      </c>
      <c r="CG429" s="17">
        <v>0</v>
      </c>
      <c r="CH429" s="17">
        <v>6054.9119999999994</v>
      </c>
      <c r="CI429" s="17">
        <v>6054.9119999999994</v>
      </c>
      <c r="CJ429" s="17">
        <v>0</v>
      </c>
      <c r="CK429" s="17">
        <v>0</v>
      </c>
      <c r="CL429" s="702">
        <v>169432.0656</v>
      </c>
      <c r="CM429" s="702">
        <v>169432.0656</v>
      </c>
      <c r="CN429" s="702">
        <v>8921.1839999999993</v>
      </c>
      <c r="CO429" s="702">
        <v>8921.1839999999993</v>
      </c>
      <c r="CP429" s="702">
        <v>0</v>
      </c>
      <c r="CQ429" s="702">
        <v>0</v>
      </c>
      <c r="CR429" s="704">
        <v>184408.16160000002</v>
      </c>
      <c r="CS429" s="703">
        <v>184408.16160000002</v>
      </c>
      <c r="CT429" s="23" t="s">
        <v>56</v>
      </c>
      <c r="CU429" s="23" t="s">
        <v>56</v>
      </c>
      <c r="CV429" s="23" t="s">
        <v>56</v>
      </c>
      <c r="CW429" s="23" t="s">
        <v>56</v>
      </c>
      <c r="CX429" s="23" t="s">
        <v>56</v>
      </c>
      <c r="CY429" s="23" t="s">
        <v>56</v>
      </c>
      <c r="CZ429" s="23" t="s">
        <v>56</v>
      </c>
      <c r="DA429" s="23" t="s">
        <v>56</v>
      </c>
      <c r="DB429" s="728">
        <v>8231069.4609999992</v>
      </c>
      <c r="DC429" s="10"/>
      <c r="DD429" s="692">
        <v>2.0943736660000001</v>
      </c>
      <c r="DE429" s="120"/>
      <c r="DF429" s="120"/>
      <c r="DG429" s="120"/>
      <c r="DH429" s="140"/>
      <c r="DI429" s="140"/>
      <c r="DJ429" s="140"/>
      <c r="DK429" s="140"/>
      <c r="DL429" s="548" t="s">
        <v>56</v>
      </c>
      <c r="DM429" s="548" t="s">
        <v>56</v>
      </c>
      <c r="DN429" s="203" t="s">
        <v>55</v>
      </c>
      <c r="DO429" s="700" t="s">
        <v>56</v>
      </c>
      <c r="DP429" s="713" t="s">
        <v>56</v>
      </c>
      <c r="DQ429" s="548" t="s">
        <v>56</v>
      </c>
      <c r="DR429" s="673" t="s">
        <v>56</v>
      </c>
      <c r="DS429" s="203" t="s">
        <v>56</v>
      </c>
      <c r="DT429" s="1160" t="s">
        <v>56</v>
      </c>
      <c r="DU429" s="711">
        <v>188.36351142415407</v>
      </c>
      <c r="DV429" s="711">
        <v>-159.6161958670645</v>
      </c>
      <c r="DW429" s="711">
        <v>188.685217494813</v>
      </c>
      <c r="DX429" s="711">
        <v>-165.18295871898718</v>
      </c>
      <c r="DY429" s="710">
        <v>2.1831300463837846</v>
      </c>
      <c r="DZ429" s="710">
        <v>-1.6668401258643391</v>
      </c>
      <c r="EA429" s="710">
        <v>2.1709944563479899</v>
      </c>
      <c r="EB429" s="710">
        <v>-1.6625529722647552</v>
      </c>
      <c r="EC429" s="236"/>
      <c r="ED429" s="49"/>
      <c r="EE429" s="232"/>
      <c r="EF429" s="700">
        <v>81496</v>
      </c>
      <c r="EG429" s="712">
        <v>-73465.666666666672</v>
      </c>
      <c r="EH429" s="44"/>
    </row>
    <row r="430" spans="1:138" ht="41.25" customHeight="1" x14ac:dyDescent="0.25">
      <c r="A430" s="871" t="s">
        <v>49</v>
      </c>
      <c r="B430" s="656" t="s">
        <v>50</v>
      </c>
      <c r="C430" s="656" t="s">
        <v>74</v>
      </c>
      <c r="D430" s="691" t="s">
        <v>383</v>
      </c>
      <c r="E430" s="656" t="s">
        <v>380</v>
      </c>
      <c r="F430" s="656" t="s">
        <v>1325</v>
      </c>
      <c r="G430" s="901" t="s">
        <v>380</v>
      </c>
      <c r="H430" s="897" t="s">
        <v>55</v>
      </c>
      <c r="I430" s="17" t="s">
        <v>889</v>
      </c>
      <c r="J430" s="64">
        <v>4.16</v>
      </c>
      <c r="K430" s="665">
        <v>2.0030821179372555</v>
      </c>
      <c r="L430" s="665">
        <v>1.6979166631350002</v>
      </c>
      <c r="M430" s="64">
        <v>55</v>
      </c>
      <c r="N430" s="726">
        <v>679621.79630000005</v>
      </c>
      <c r="O430" s="548" t="s">
        <v>874</v>
      </c>
      <c r="P430" s="909">
        <v>0.172927953</v>
      </c>
      <c r="Q430" s="203" t="s">
        <v>57</v>
      </c>
      <c r="R430" s="205" t="s">
        <v>57</v>
      </c>
      <c r="S430" s="490">
        <v>0</v>
      </c>
      <c r="T430" s="18">
        <v>0</v>
      </c>
      <c r="U430" s="548" t="s">
        <v>58</v>
      </c>
      <c r="V430" s="18" t="s">
        <v>58</v>
      </c>
      <c r="W430" s="64" t="s">
        <v>58</v>
      </c>
      <c r="X430" s="18" t="s">
        <v>58</v>
      </c>
      <c r="Y430" s="18" t="s">
        <v>58</v>
      </c>
      <c r="Z430" s="18" t="s">
        <v>58</v>
      </c>
      <c r="AA430" s="18" t="s">
        <v>58</v>
      </c>
      <c r="AB430" s="18" t="s">
        <v>58</v>
      </c>
      <c r="AC430" s="18" t="s">
        <v>58</v>
      </c>
      <c r="AD430" s="18" t="s">
        <v>58</v>
      </c>
      <c r="AE430" s="18" t="s">
        <v>58</v>
      </c>
      <c r="AF430" s="18" t="s">
        <v>58</v>
      </c>
      <c r="AG430" s="64" t="s">
        <v>58</v>
      </c>
      <c r="AH430" s="18" t="s">
        <v>58</v>
      </c>
      <c r="AI430" s="64" t="s">
        <v>58</v>
      </c>
      <c r="AJ430" s="18" t="s">
        <v>58</v>
      </c>
      <c r="AK430" s="18" t="s">
        <v>58</v>
      </c>
      <c r="AL430" s="64" t="s">
        <v>58</v>
      </c>
      <c r="AM430" s="18" t="s">
        <v>58</v>
      </c>
      <c r="AN430" s="18" t="s">
        <v>58</v>
      </c>
      <c r="AO430" s="18" t="s">
        <v>58</v>
      </c>
      <c r="AP430" s="64" t="s">
        <v>58</v>
      </c>
      <c r="AQ430" s="64">
        <v>0</v>
      </c>
      <c r="AR430" s="11">
        <v>0</v>
      </c>
      <c r="AS430" s="17" t="s">
        <v>58</v>
      </c>
      <c r="AT430" s="490" t="s">
        <v>58</v>
      </c>
      <c r="AU430" s="64" t="s">
        <v>58</v>
      </c>
      <c r="AV430" s="18" t="s">
        <v>58</v>
      </c>
      <c r="AW430" s="64" t="s">
        <v>58</v>
      </c>
      <c r="AX430" s="18" t="s">
        <v>58</v>
      </c>
      <c r="AY430" s="17" t="s">
        <v>58</v>
      </c>
      <c r="AZ430" s="490" t="s">
        <v>58</v>
      </c>
      <c r="BA430" s="17" t="s">
        <v>58</v>
      </c>
      <c r="BB430" s="18" t="s">
        <v>58</v>
      </c>
      <c r="BC430" s="17" t="s">
        <v>58</v>
      </c>
      <c r="BD430" s="18" t="s">
        <v>58</v>
      </c>
      <c r="BE430" s="17" t="s">
        <v>58</v>
      </c>
      <c r="BF430" s="18" t="s">
        <v>58</v>
      </c>
      <c r="BG430" s="17" t="s">
        <v>58</v>
      </c>
      <c r="BH430" s="18" t="s">
        <v>58</v>
      </c>
      <c r="BI430" s="17" t="s">
        <v>58</v>
      </c>
      <c r="BJ430" s="18" t="s">
        <v>58</v>
      </c>
      <c r="BK430" s="17" t="s">
        <v>58</v>
      </c>
      <c r="BL430" s="17" t="s">
        <v>58</v>
      </c>
      <c r="BM430" s="17" t="s">
        <v>58</v>
      </c>
      <c r="BN430" s="17" t="s">
        <v>58</v>
      </c>
      <c r="BO430" s="18" t="s">
        <v>58</v>
      </c>
      <c r="BP430" s="18" t="s">
        <v>58</v>
      </c>
      <c r="BQ430" s="64">
        <v>0</v>
      </c>
      <c r="BR430" s="18">
        <v>0</v>
      </c>
      <c r="BS430" s="729">
        <v>0</v>
      </c>
      <c r="BT430" s="17">
        <v>0</v>
      </c>
      <c r="BU430" s="17">
        <v>0</v>
      </c>
      <c r="BV430" s="17">
        <v>0</v>
      </c>
      <c r="BW430" s="17">
        <v>0</v>
      </c>
      <c r="BX430" s="17">
        <v>0</v>
      </c>
      <c r="BY430" s="17">
        <v>0</v>
      </c>
      <c r="BZ430" s="17">
        <v>0</v>
      </c>
      <c r="CA430" s="17">
        <v>0</v>
      </c>
      <c r="CB430" s="17">
        <v>0</v>
      </c>
      <c r="CC430" s="17">
        <v>0</v>
      </c>
      <c r="CD430" s="17">
        <v>0</v>
      </c>
      <c r="CE430" s="17">
        <v>0</v>
      </c>
      <c r="CF430" s="17">
        <v>0</v>
      </c>
      <c r="CG430" s="17">
        <v>0</v>
      </c>
      <c r="CH430" s="17">
        <v>0</v>
      </c>
      <c r="CI430" s="17">
        <v>0</v>
      </c>
      <c r="CJ430" s="17">
        <v>0</v>
      </c>
      <c r="CK430" s="17">
        <v>0</v>
      </c>
      <c r="CL430" s="702">
        <v>0</v>
      </c>
      <c r="CM430" s="702">
        <v>0</v>
      </c>
      <c r="CN430" s="702">
        <v>0</v>
      </c>
      <c r="CO430" s="702">
        <v>0</v>
      </c>
      <c r="CP430" s="702">
        <v>0</v>
      </c>
      <c r="CQ430" s="702">
        <v>0</v>
      </c>
      <c r="CR430" s="704">
        <v>0</v>
      </c>
      <c r="CS430" s="703">
        <v>0</v>
      </c>
      <c r="CT430" s="23" t="s">
        <v>56</v>
      </c>
      <c r="CU430" s="23" t="s">
        <v>56</v>
      </c>
      <c r="CV430" s="23" t="s">
        <v>56</v>
      </c>
      <c r="CW430" s="23" t="s">
        <v>56</v>
      </c>
      <c r="CX430" s="23" t="s">
        <v>56</v>
      </c>
      <c r="CY430" s="23" t="s">
        <v>56</v>
      </c>
      <c r="CZ430" s="23" t="s">
        <v>56</v>
      </c>
      <c r="DA430" s="23" t="s">
        <v>56</v>
      </c>
      <c r="DB430" s="728">
        <v>679621.79630000005</v>
      </c>
      <c r="DC430" s="10"/>
      <c r="DD430" s="692">
        <v>0.172927953</v>
      </c>
      <c r="DE430" s="120"/>
      <c r="DF430" s="120"/>
      <c r="DG430" s="120"/>
      <c r="DH430" s="140"/>
      <c r="DI430" s="140"/>
      <c r="DJ430" s="140"/>
      <c r="DK430" s="140"/>
      <c r="DL430" s="548" t="s">
        <v>56</v>
      </c>
      <c r="DM430" s="548" t="s">
        <v>56</v>
      </c>
      <c r="DN430" s="203" t="s">
        <v>55</v>
      </c>
      <c r="DO430" s="700" t="s">
        <v>56</v>
      </c>
      <c r="DP430" s="713" t="s">
        <v>56</v>
      </c>
      <c r="DQ430" s="548" t="s">
        <v>56</v>
      </c>
      <c r="DR430" s="673" t="s">
        <v>56</v>
      </c>
      <c r="DS430" s="203" t="s">
        <v>56</v>
      </c>
      <c r="DT430" s="1160" t="s">
        <v>56</v>
      </c>
      <c r="DU430" s="711">
        <v>0</v>
      </c>
      <c r="DV430" s="711">
        <v>36.420757025806196</v>
      </c>
      <c r="DW430" s="711">
        <v>0</v>
      </c>
      <c r="DX430" s="711">
        <v>36.457075150735079</v>
      </c>
      <c r="DY430" s="710">
        <v>0</v>
      </c>
      <c r="DZ430" s="710">
        <v>0.96282094587737876</v>
      </c>
      <c r="EA430" s="710">
        <v>0</v>
      </c>
      <c r="EB430" s="710">
        <v>0.96303333257286916</v>
      </c>
      <c r="EC430" s="236"/>
      <c r="ED430" s="49"/>
      <c r="EE430" s="232"/>
      <c r="EF430" s="700">
        <v>0</v>
      </c>
      <c r="EG430" s="712">
        <v>5210.666666666667</v>
      </c>
      <c r="EH430" s="44"/>
    </row>
    <row r="431" spans="1:138" ht="41.25" customHeight="1" x14ac:dyDescent="0.25">
      <c r="A431" s="871" t="s">
        <v>49</v>
      </c>
      <c r="B431" s="656" t="s">
        <v>50</v>
      </c>
      <c r="C431" s="656" t="s">
        <v>74</v>
      </c>
      <c r="D431" s="691" t="s">
        <v>383</v>
      </c>
      <c r="E431" s="656" t="s">
        <v>380</v>
      </c>
      <c r="F431" s="656" t="s">
        <v>1326</v>
      </c>
      <c r="G431" s="901" t="s">
        <v>380</v>
      </c>
      <c r="H431" s="897" t="s">
        <v>55</v>
      </c>
      <c r="I431" s="17" t="s">
        <v>889</v>
      </c>
      <c r="J431" s="64">
        <v>4.16</v>
      </c>
      <c r="K431" s="665">
        <v>1.9094128102639305</v>
      </c>
      <c r="L431" s="665">
        <v>1.5022727241480001</v>
      </c>
      <c r="M431" s="64">
        <v>81</v>
      </c>
      <c r="N431" s="726">
        <v>2322041.13</v>
      </c>
      <c r="O431" s="548" t="s">
        <v>874</v>
      </c>
      <c r="P431" s="909">
        <v>0.59083717099999999</v>
      </c>
      <c r="Q431" s="203" t="s">
        <v>57</v>
      </c>
      <c r="R431" s="205" t="s">
        <v>57</v>
      </c>
      <c r="S431" s="490">
        <v>0</v>
      </c>
      <c r="T431" s="18">
        <v>0</v>
      </c>
      <c r="U431" s="548" t="s">
        <v>58</v>
      </c>
      <c r="V431" s="18" t="s">
        <v>58</v>
      </c>
      <c r="W431" s="64" t="s">
        <v>58</v>
      </c>
      <c r="X431" s="18" t="s">
        <v>58</v>
      </c>
      <c r="Y431" s="18" t="s">
        <v>58</v>
      </c>
      <c r="Z431" s="18" t="s">
        <v>58</v>
      </c>
      <c r="AA431" s="18" t="s">
        <v>58</v>
      </c>
      <c r="AB431" s="18" t="s">
        <v>58</v>
      </c>
      <c r="AC431" s="18" t="s">
        <v>58</v>
      </c>
      <c r="AD431" s="18" t="s">
        <v>58</v>
      </c>
      <c r="AE431" s="18" t="s">
        <v>58</v>
      </c>
      <c r="AF431" s="18" t="s">
        <v>58</v>
      </c>
      <c r="AG431" s="64" t="s">
        <v>58</v>
      </c>
      <c r="AH431" s="18" t="s">
        <v>58</v>
      </c>
      <c r="AI431" s="64" t="s">
        <v>58</v>
      </c>
      <c r="AJ431" s="18" t="s">
        <v>58</v>
      </c>
      <c r="AK431" s="18" t="s">
        <v>58</v>
      </c>
      <c r="AL431" s="64" t="s">
        <v>58</v>
      </c>
      <c r="AM431" s="18" t="s">
        <v>58</v>
      </c>
      <c r="AN431" s="18" t="s">
        <v>58</v>
      </c>
      <c r="AO431" s="18" t="s">
        <v>58</v>
      </c>
      <c r="AP431" s="64" t="s">
        <v>58</v>
      </c>
      <c r="AQ431" s="64">
        <v>0</v>
      </c>
      <c r="AR431" s="11">
        <v>0</v>
      </c>
      <c r="AS431" s="17" t="s">
        <v>58</v>
      </c>
      <c r="AT431" s="490" t="s">
        <v>58</v>
      </c>
      <c r="AU431" s="64" t="s">
        <v>58</v>
      </c>
      <c r="AV431" s="18" t="s">
        <v>58</v>
      </c>
      <c r="AW431" s="64" t="s">
        <v>58</v>
      </c>
      <c r="AX431" s="18" t="s">
        <v>58</v>
      </c>
      <c r="AY431" s="17" t="s">
        <v>58</v>
      </c>
      <c r="AZ431" s="490" t="s">
        <v>58</v>
      </c>
      <c r="BA431" s="17" t="s">
        <v>58</v>
      </c>
      <c r="BB431" s="18" t="s">
        <v>58</v>
      </c>
      <c r="BC431" s="17" t="s">
        <v>58</v>
      </c>
      <c r="BD431" s="18" t="s">
        <v>58</v>
      </c>
      <c r="BE431" s="17" t="s">
        <v>58</v>
      </c>
      <c r="BF431" s="18" t="s">
        <v>58</v>
      </c>
      <c r="BG431" s="17" t="s">
        <v>58</v>
      </c>
      <c r="BH431" s="18" t="s">
        <v>58</v>
      </c>
      <c r="BI431" s="17" t="s">
        <v>58</v>
      </c>
      <c r="BJ431" s="18" t="s">
        <v>58</v>
      </c>
      <c r="BK431" s="17" t="s">
        <v>58</v>
      </c>
      <c r="BL431" s="17" t="s">
        <v>58</v>
      </c>
      <c r="BM431" s="17" t="s">
        <v>58</v>
      </c>
      <c r="BN431" s="17" t="s">
        <v>58</v>
      </c>
      <c r="BO431" s="18" t="s">
        <v>58</v>
      </c>
      <c r="BP431" s="18" t="s">
        <v>58</v>
      </c>
      <c r="BQ431" s="64">
        <v>0</v>
      </c>
      <c r="BR431" s="18">
        <v>0</v>
      </c>
      <c r="BS431" s="729">
        <v>0</v>
      </c>
      <c r="BT431" s="17">
        <v>0</v>
      </c>
      <c r="BU431" s="17">
        <v>0</v>
      </c>
      <c r="BV431" s="17">
        <v>0</v>
      </c>
      <c r="BW431" s="17">
        <v>0</v>
      </c>
      <c r="BX431" s="17">
        <v>0</v>
      </c>
      <c r="BY431" s="17">
        <v>0</v>
      </c>
      <c r="BZ431" s="17">
        <v>0</v>
      </c>
      <c r="CA431" s="17">
        <v>0</v>
      </c>
      <c r="CB431" s="17">
        <v>0</v>
      </c>
      <c r="CC431" s="17">
        <v>0</v>
      </c>
      <c r="CD431" s="17">
        <v>0</v>
      </c>
      <c r="CE431" s="17">
        <v>0</v>
      </c>
      <c r="CF431" s="17">
        <v>0</v>
      </c>
      <c r="CG431" s="17">
        <v>0</v>
      </c>
      <c r="CH431" s="17">
        <v>0</v>
      </c>
      <c r="CI431" s="17">
        <v>0</v>
      </c>
      <c r="CJ431" s="17">
        <v>0</v>
      </c>
      <c r="CK431" s="17">
        <v>0</v>
      </c>
      <c r="CL431" s="702">
        <v>0</v>
      </c>
      <c r="CM431" s="702">
        <v>0</v>
      </c>
      <c r="CN431" s="702">
        <v>0</v>
      </c>
      <c r="CO431" s="702">
        <v>0</v>
      </c>
      <c r="CP431" s="702">
        <v>0</v>
      </c>
      <c r="CQ431" s="702">
        <v>0</v>
      </c>
      <c r="CR431" s="704">
        <v>0</v>
      </c>
      <c r="CS431" s="703">
        <v>0</v>
      </c>
      <c r="CT431" s="23" t="s">
        <v>56</v>
      </c>
      <c r="CU431" s="23" t="s">
        <v>56</v>
      </c>
      <c r="CV431" s="23" t="s">
        <v>56</v>
      </c>
      <c r="CW431" s="23" t="s">
        <v>56</v>
      </c>
      <c r="CX431" s="23" t="s">
        <v>56</v>
      </c>
      <c r="CY431" s="23" t="s">
        <v>56</v>
      </c>
      <c r="CZ431" s="23" t="s">
        <v>56</v>
      </c>
      <c r="DA431" s="23" t="s">
        <v>56</v>
      </c>
      <c r="DB431" s="728">
        <v>2322041.13</v>
      </c>
      <c r="DC431" s="10"/>
      <c r="DD431" s="692">
        <v>0.59083717099999999</v>
      </c>
      <c r="DE431" s="120"/>
      <c r="DF431" s="120"/>
      <c r="DG431" s="120"/>
      <c r="DH431" s="140"/>
      <c r="DI431" s="140"/>
      <c r="DJ431" s="140"/>
      <c r="DK431" s="140"/>
      <c r="DL431" s="548" t="s">
        <v>56</v>
      </c>
      <c r="DM431" s="548" t="s">
        <v>56</v>
      </c>
      <c r="DN431" s="203" t="s">
        <v>55</v>
      </c>
      <c r="DO431" s="700" t="s">
        <v>56</v>
      </c>
      <c r="DP431" s="713" t="s">
        <v>56</v>
      </c>
      <c r="DQ431" s="548" t="s">
        <v>56</v>
      </c>
      <c r="DR431" s="673" t="s">
        <v>56</v>
      </c>
      <c r="DS431" s="203" t="s">
        <v>56</v>
      </c>
      <c r="DT431" s="1160" t="s">
        <v>56</v>
      </c>
      <c r="DU431" s="711">
        <v>0</v>
      </c>
      <c r="DV431" s="711">
        <v>1.6441441441441433</v>
      </c>
      <c r="DW431" s="711">
        <v>0</v>
      </c>
      <c r="DX431" s="711">
        <v>1.6441441441441433</v>
      </c>
      <c r="DY431" s="710">
        <v>0</v>
      </c>
      <c r="DZ431" s="710">
        <v>0.32882882882882863</v>
      </c>
      <c r="EA431" s="710">
        <v>0</v>
      </c>
      <c r="EB431" s="710">
        <v>0.32882882882882863</v>
      </c>
      <c r="EC431" s="236"/>
      <c r="ED431" s="49"/>
      <c r="EE431" s="232"/>
      <c r="EF431" s="700">
        <v>0</v>
      </c>
      <c r="EG431" s="712">
        <v>0</v>
      </c>
      <c r="EH431" s="44"/>
    </row>
    <row r="432" spans="1:138" ht="41.25" customHeight="1" x14ac:dyDescent="0.25">
      <c r="A432" s="871" t="s">
        <v>49</v>
      </c>
      <c r="B432" s="656" t="s">
        <v>50</v>
      </c>
      <c r="C432" s="656" t="s">
        <v>74</v>
      </c>
      <c r="D432" s="691" t="s">
        <v>383</v>
      </c>
      <c r="E432" s="656" t="s">
        <v>380</v>
      </c>
      <c r="F432" s="656" t="s">
        <v>1327</v>
      </c>
      <c r="G432" s="901" t="s">
        <v>380</v>
      </c>
      <c r="H432" s="897" t="s">
        <v>55</v>
      </c>
      <c r="I432" s="17" t="s">
        <v>889</v>
      </c>
      <c r="J432" s="64">
        <v>4.16</v>
      </c>
      <c r="K432" s="665">
        <v>2.1615994078459591</v>
      </c>
      <c r="L432" s="665">
        <v>1.367234845641</v>
      </c>
      <c r="M432" s="64">
        <v>113</v>
      </c>
      <c r="N432" s="726">
        <v>3020635.702</v>
      </c>
      <c r="O432" s="548" t="s">
        <v>874</v>
      </c>
      <c r="P432" s="909">
        <v>0.76859269600000002</v>
      </c>
      <c r="Q432" s="203" t="s">
        <v>57</v>
      </c>
      <c r="R432" s="205" t="s">
        <v>57</v>
      </c>
      <c r="S432" s="490">
        <v>0</v>
      </c>
      <c r="T432" s="18">
        <v>0</v>
      </c>
      <c r="U432" s="548" t="s">
        <v>58</v>
      </c>
      <c r="V432" s="18" t="s">
        <v>58</v>
      </c>
      <c r="W432" s="64" t="s">
        <v>58</v>
      </c>
      <c r="X432" s="18" t="s">
        <v>58</v>
      </c>
      <c r="Y432" s="18" t="s">
        <v>58</v>
      </c>
      <c r="Z432" s="18" t="s">
        <v>58</v>
      </c>
      <c r="AA432" s="18" t="s">
        <v>58</v>
      </c>
      <c r="AB432" s="18" t="s">
        <v>58</v>
      </c>
      <c r="AC432" s="18" t="s">
        <v>58</v>
      </c>
      <c r="AD432" s="18" t="s">
        <v>58</v>
      </c>
      <c r="AE432" s="18" t="s">
        <v>58</v>
      </c>
      <c r="AF432" s="18" t="s">
        <v>58</v>
      </c>
      <c r="AG432" s="64" t="s">
        <v>58</v>
      </c>
      <c r="AH432" s="18" t="s">
        <v>58</v>
      </c>
      <c r="AI432" s="64" t="s">
        <v>58</v>
      </c>
      <c r="AJ432" s="18" t="s">
        <v>58</v>
      </c>
      <c r="AK432" s="18" t="s">
        <v>58</v>
      </c>
      <c r="AL432" s="64" t="s">
        <v>58</v>
      </c>
      <c r="AM432" s="18" t="s">
        <v>58</v>
      </c>
      <c r="AN432" s="18" t="s">
        <v>58</v>
      </c>
      <c r="AO432" s="18" t="s">
        <v>58</v>
      </c>
      <c r="AP432" s="64" t="s">
        <v>58</v>
      </c>
      <c r="AQ432" s="64">
        <v>0</v>
      </c>
      <c r="AR432" s="11">
        <v>0</v>
      </c>
      <c r="AS432" s="17" t="s">
        <v>58</v>
      </c>
      <c r="AT432" s="490" t="s">
        <v>58</v>
      </c>
      <c r="AU432" s="64" t="s">
        <v>58</v>
      </c>
      <c r="AV432" s="18" t="s">
        <v>58</v>
      </c>
      <c r="AW432" s="64" t="s">
        <v>58</v>
      </c>
      <c r="AX432" s="18" t="s">
        <v>58</v>
      </c>
      <c r="AY432" s="17" t="s">
        <v>58</v>
      </c>
      <c r="AZ432" s="490" t="s">
        <v>58</v>
      </c>
      <c r="BA432" s="17" t="s">
        <v>58</v>
      </c>
      <c r="BB432" s="18" t="s">
        <v>58</v>
      </c>
      <c r="BC432" s="17" t="s">
        <v>58</v>
      </c>
      <c r="BD432" s="18" t="s">
        <v>58</v>
      </c>
      <c r="BE432" s="17" t="s">
        <v>58</v>
      </c>
      <c r="BF432" s="18" t="s">
        <v>58</v>
      </c>
      <c r="BG432" s="17" t="s">
        <v>58</v>
      </c>
      <c r="BH432" s="18" t="s">
        <v>58</v>
      </c>
      <c r="BI432" s="17" t="s">
        <v>58</v>
      </c>
      <c r="BJ432" s="18" t="s">
        <v>58</v>
      </c>
      <c r="BK432" s="17" t="s">
        <v>58</v>
      </c>
      <c r="BL432" s="17" t="s">
        <v>58</v>
      </c>
      <c r="BM432" s="17" t="s">
        <v>58</v>
      </c>
      <c r="BN432" s="17" t="s">
        <v>58</v>
      </c>
      <c r="BO432" s="18" t="s">
        <v>58</v>
      </c>
      <c r="BP432" s="18" t="s">
        <v>58</v>
      </c>
      <c r="BQ432" s="64">
        <v>0</v>
      </c>
      <c r="BR432" s="18">
        <v>0</v>
      </c>
      <c r="BS432" s="729">
        <v>0</v>
      </c>
      <c r="BT432" s="17">
        <v>0</v>
      </c>
      <c r="BU432" s="17">
        <v>0</v>
      </c>
      <c r="BV432" s="17">
        <v>0</v>
      </c>
      <c r="BW432" s="17">
        <v>0</v>
      </c>
      <c r="BX432" s="17">
        <v>0</v>
      </c>
      <c r="BY432" s="17">
        <v>0</v>
      </c>
      <c r="BZ432" s="17">
        <v>0</v>
      </c>
      <c r="CA432" s="17">
        <v>0</v>
      </c>
      <c r="CB432" s="17">
        <v>0</v>
      </c>
      <c r="CC432" s="17">
        <v>0</v>
      </c>
      <c r="CD432" s="17">
        <v>0</v>
      </c>
      <c r="CE432" s="17">
        <v>0</v>
      </c>
      <c r="CF432" s="17">
        <v>0</v>
      </c>
      <c r="CG432" s="17">
        <v>0</v>
      </c>
      <c r="CH432" s="17">
        <v>0</v>
      </c>
      <c r="CI432" s="17">
        <v>0</v>
      </c>
      <c r="CJ432" s="17">
        <v>0</v>
      </c>
      <c r="CK432" s="17">
        <v>0</v>
      </c>
      <c r="CL432" s="702">
        <v>0</v>
      </c>
      <c r="CM432" s="702">
        <v>0</v>
      </c>
      <c r="CN432" s="702">
        <v>0</v>
      </c>
      <c r="CO432" s="702">
        <v>0</v>
      </c>
      <c r="CP432" s="702">
        <v>0</v>
      </c>
      <c r="CQ432" s="702">
        <v>0</v>
      </c>
      <c r="CR432" s="704">
        <v>0</v>
      </c>
      <c r="CS432" s="703">
        <v>0</v>
      </c>
      <c r="CT432" s="23" t="s">
        <v>56</v>
      </c>
      <c r="CU432" s="23" t="s">
        <v>56</v>
      </c>
      <c r="CV432" s="23" t="s">
        <v>56</v>
      </c>
      <c r="CW432" s="23" t="s">
        <v>56</v>
      </c>
      <c r="CX432" s="23" t="s">
        <v>56</v>
      </c>
      <c r="CY432" s="23" t="s">
        <v>56</v>
      </c>
      <c r="CZ432" s="23" t="s">
        <v>56</v>
      </c>
      <c r="DA432" s="23" t="s">
        <v>56</v>
      </c>
      <c r="DB432" s="728">
        <v>3020635.702</v>
      </c>
      <c r="DC432" s="10"/>
      <c r="DD432" s="692">
        <v>0.76859269600000002</v>
      </c>
      <c r="DE432" s="120"/>
      <c r="DF432" s="120"/>
      <c r="DG432" s="120"/>
      <c r="DH432" s="140"/>
      <c r="DI432" s="140"/>
      <c r="DJ432" s="140"/>
      <c r="DK432" s="140"/>
      <c r="DL432" s="548" t="s">
        <v>56</v>
      </c>
      <c r="DM432" s="548" t="s">
        <v>56</v>
      </c>
      <c r="DN432" s="203" t="s">
        <v>55</v>
      </c>
      <c r="DO432" s="700" t="s">
        <v>56</v>
      </c>
      <c r="DP432" s="713" t="s">
        <v>56</v>
      </c>
      <c r="DQ432" s="548" t="s">
        <v>56</v>
      </c>
      <c r="DR432" s="673" t="s">
        <v>56</v>
      </c>
      <c r="DS432" s="203" t="s">
        <v>56</v>
      </c>
      <c r="DT432" s="1160" t="s">
        <v>56</v>
      </c>
      <c r="DU432" s="711">
        <v>0</v>
      </c>
      <c r="DV432" s="711">
        <v>1.6666666666666667</v>
      </c>
      <c r="DW432" s="711">
        <v>0</v>
      </c>
      <c r="DX432" s="711">
        <v>1.6666666666666667</v>
      </c>
      <c r="DY432" s="710">
        <v>0</v>
      </c>
      <c r="DZ432" s="710">
        <v>0.33333333333333331</v>
      </c>
      <c r="EA432" s="710">
        <v>0</v>
      </c>
      <c r="EB432" s="710">
        <v>0.33333333333333331</v>
      </c>
      <c r="EC432" s="236"/>
      <c r="ED432" s="49"/>
      <c r="EE432" s="232"/>
      <c r="EF432" s="700">
        <v>0</v>
      </c>
      <c r="EG432" s="712">
        <v>0</v>
      </c>
      <c r="EH432" s="44"/>
    </row>
    <row r="433" spans="1:138" ht="41.25" customHeight="1" x14ac:dyDescent="0.25">
      <c r="A433" s="871" t="s">
        <v>49</v>
      </c>
      <c r="B433" s="656" t="s">
        <v>50</v>
      </c>
      <c r="C433" s="656" t="s">
        <v>74</v>
      </c>
      <c r="D433" s="691" t="s">
        <v>383</v>
      </c>
      <c r="E433" s="656" t="s">
        <v>380</v>
      </c>
      <c r="F433" s="656" t="s">
        <v>1328</v>
      </c>
      <c r="G433" s="901" t="s">
        <v>380</v>
      </c>
      <c r="H433" s="897" t="s">
        <v>55</v>
      </c>
      <c r="I433" s="17" t="s">
        <v>889</v>
      </c>
      <c r="J433" s="64">
        <v>4.16</v>
      </c>
      <c r="K433" s="665">
        <v>1.9454394670613628</v>
      </c>
      <c r="L433" s="665">
        <v>0.80852272559100002</v>
      </c>
      <c r="M433" s="64">
        <v>24</v>
      </c>
      <c r="N433" s="726">
        <v>1076067.8430000001</v>
      </c>
      <c r="O433" s="548" t="s">
        <v>874</v>
      </c>
      <c r="P433" s="909">
        <v>0.27380259200000001</v>
      </c>
      <c r="Q433" s="203" t="s">
        <v>57</v>
      </c>
      <c r="R433" s="205" t="s">
        <v>57</v>
      </c>
      <c r="S433" s="490">
        <v>0</v>
      </c>
      <c r="T433" s="18">
        <v>0</v>
      </c>
      <c r="U433" s="548" t="s">
        <v>58</v>
      </c>
      <c r="V433" s="18" t="s">
        <v>58</v>
      </c>
      <c r="W433" s="64" t="s">
        <v>58</v>
      </c>
      <c r="X433" s="18" t="s">
        <v>58</v>
      </c>
      <c r="Y433" s="18" t="s">
        <v>58</v>
      </c>
      <c r="Z433" s="18" t="s">
        <v>58</v>
      </c>
      <c r="AA433" s="18" t="s">
        <v>58</v>
      </c>
      <c r="AB433" s="18" t="s">
        <v>58</v>
      </c>
      <c r="AC433" s="18" t="s">
        <v>58</v>
      </c>
      <c r="AD433" s="18" t="s">
        <v>58</v>
      </c>
      <c r="AE433" s="18" t="s">
        <v>58</v>
      </c>
      <c r="AF433" s="18" t="s">
        <v>58</v>
      </c>
      <c r="AG433" s="64" t="s">
        <v>58</v>
      </c>
      <c r="AH433" s="18" t="s">
        <v>58</v>
      </c>
      <c r="AI433" s="64" t="s">
        <v>58</v>
      </c>
      <c r="AJ433" s="18" t="s">
        <v>58</v>
      </c>
      <c r="AK433" s="18" t="s">
        <v>58</v>
      </c>
      <c r="AL433" s="64" t="s">
        <v>58</v>
      </c>
      <c r="AM433" s="18" t="s">
        <v>58</v>
      </c>
      <c r="AN433" s="18" t="s">
        <v>58</v>
      </c>
      <c r="AO433" s="18" t="s">
        <v>58</v>
      </c>
      <c r="AP433" s="64" t="s">
        <v>58</v>
      </c>
      <c r="AQ433" s="64">
        <v>0</v>
      </c>
      <c r="AR433" s="11">
        <v>0</v>
      </c>
      <c r="AS433" s="17" t="s">
        <v>58</v>
      </c>
      <c r="AT433" s="490" t="s">
        <v>58</v>
      </c>
      <c r="AU433" s="64" t="s">
        <v>58</v>
      </c>
      <c r="AV433" s="18" t="s">
        <v>58</v>
      </c>
      <c r="AW433" s="64" t="s">
        <v>58</v>
      </c>
      <c r="AX433" s="18" t="s">
        <v>58</v>
      </c>
      <c r="AY433" s="17" t="s">
        <v>58</v>
      </c>
      <c r="AZ433" s="490" t="s">
        <v>58</v>
      </c>
      <c r="BA433" s="17" t="s">
        <v>58</v>
      </c>
      <c r="BB433" s="18" t="s">
        <v>58</v>
      </c>
      <c r="BC433" s="17" t="s">
        <v>58</v>
      </c>
      <c r="BD433" s="18" t="s">
        <v>58</v>
      </c>
      <c r="BE433" s="17" t="s">
        <v>58</v>
      </c>
      <c r="BF433" s="18" t="s">
        <v>58</v>
      </c>
      <c r="BG433" s="17" t="s">
        <v>58</v>
      </c>
      <c r="BH433" s="18" t="s">
        <v>58</v>
      </c>
      <c r="BI433" s="17" t="s">
        <v>58</v>
      </c>
      <c r="BJ433" s="18" t="s">
        <v>58</v>
      </c>
      <c r="BK433" s="17" t="s">
        <v>58</v>
      </c>
      <c r="BL433" s="17" t="s">
        <v>58</v>
      </c>
      <c r="BM433" s="17" t="s">
        <v>58</v>
      </c>
      <c r="BN433" s="17" t="s">
        <v>58</v>
      </c>
      <c r="BO433" s="18" t="s">
        <v>58</v>
      </c>
      <c r="BP433" s="18" t="s">
        <v>58</v>
      </c>
      <c r="BQ433" s="64">
        <v>0</v>
      </c>
      <c r="BR433" s="18">
        <v>0</v>
      </c>
      <c r="BS433" s="729">
        <v>0</v>
      </c>
      <c r="BT433" s="17">
        <v>0</v>
      </c>
      <c r="BU433" s="17">
        <v>0</v>
      </c>
      <c r="BV433" s="17">
        <v>0</v>
      </c>
      <c r="BW433" s="17">
        <v>0</v>
      </c>
      <c r="BX433" s="17">
        <v>0</v>
      </c>
      <c r="BY433" s="17">
        <v>0</v>
      </c>
      <c r="BZ433" s="17">
        <v>0</v>
      </c>
      <c r="CA433" s="17">
        <v>0</v>
      </c>
      <c r="CB433" s="17">
        <v>0</v>
      </c>
      <c r="CC433" s="17">
        <v>0</v>
      </c>
      <c r="CD433" s="17">
        <v>0</v>
      </c>
      <c r="CE433" s="17">
        <v>0</v>
      </c>
      <c r="CF433" s="17">
        <v>0</v>
      </c>
      <c r="CG433" s="17">
        <v>0</v>
      </c>
      <c r="CH433" s="17">
        <v>0</v>
      </c>
      <c r="CI433" s="17">
        <v>0</v>
      </c>
      <c r="CJ433" s="17">
        <v>0</v>
      </c>
      <c r="CK433" s="17">
        <v>0</v>
      </c>
      <c r="CL433" s="702">
        <v>0</v>
      </c>
      <c r="CM433" s="702">
        <v>0</v>
      </c>
      <c r="CN433" s="702">
        <v>0</v>
      </c>
      <c r="CO433" s="702">
        <v>0</v>
      </c>
      <c r="CP433" s="702">
        <v>0</v>
      </c>
      <c r="CQ433" s="702">
        <v>0</v>
      </c>
      <c r="CR433" s="704">
        <v>0</v>
      </c>
      <c r="CS433" s="703">
        <v>0</v>
      </c>
      <c r="CT433" s="23" t="s">
        <v>56</v>
      </c>
      <c r="CU433" s="23" t="s">
        <v>56</v>
      </c>
      <c r="CV433" s="23" t="s">
        <v>56</v>
      </c>
      <c r="CW433" s="23" t="s">
        <v>56</v>
      </c>
      <c r="CX433" s="23" t="s">
        <v>56</v>
      </c>
      <c r="CY433" s="23" t="s">
        <v>56</v>
      </c>
      <c r="CZ433" s="23" t="s">
        <v>56</v>
      </c>
      <c r="DA433" s="23" t="s">
        <v>56</v>
      </c>
      <c r="DB433" s="728">
        <v>1076067.8430000001</v>
      </c>
      <c r="DC433" s="10"/>
      <c r="DD433" s="692">
        <v>0.27380259200000001</v>
      </c>
      <c r="DE433" s="120"/>
      <c r="DF433" s="120"/>
      <c r="DG433" s="120"/>
      <c r="DH433" s="140"/>
      <c r="DI433" s="140"/>
      <c r="DJ433" s="140"/>
      <c r="DK433" s="140"/>
      <c r="DL433" s="548" t="s">
        <v>56</v>
      </c>
      <c r="DM433" s="548" t="s">
        <v>56</v>
      </c>
      <c r="DN433" s="203" t="s">
        <v>55</v>
      </c>
      <c r="DO433" s="700" t="s">
        <v>56</v>
      </c>
      <c r="DP433" s="713" t="s">
        <v>56</v>
      </c>
      <c r="DQ433" s="548" t="s">
        <v>56</v>
      </c>
      <c r="DR433" s="673" t="s">
        <v>56</v>
      </c>
      <c r="DS433" s="203" t="s">
        <v>56</v>
      </c>
      <c r="DT433" s="1160" t="s">
        <v>56</v>
      </c>
      <c r="DU433" s="711">
        <v>0</v>
      </c>
      <c r="DV433" s="711">
        <v>1.4406779661016935</v>
      </c>
      <c r="DW433" s="711">
        <v>0</v>
      </c>
      <c r="DX433" s="711">
        <v>1.4406779661016935</v>
      </c>
      <c r="DY433" s="710">
        <v>0</v>
      </c>
      <c r="DZ433" s="710">
        <v>0.28813559322033899</v>
      </c>
      <c r="EA433" s="710">
        <v>0</v>
      </c>
      <c r="EB433" s="710">
        <v>0.28813559322033899</v>
      </c>
      <c r="EC433" s="236"/>
      <c r="ED433" s="49"/>
      <c r="EE433" s="232"/>
      <c r="EF433" s="700">
        <v>0</v>
      </c>
      <c r="EG433" s="712">
        <v>0</v>
      </c>
      <c r="EH433" s="44"/>
    </row>
    <row r="434" spans="1:138" ht="41.25" customHeight="1" x14ac:dyDescent="0.25">
      <c r="A434" s="871" t="s">
        <v>49</v>
      </c>
      <c r="B434" s="656" t="s">
        <v>50</v>
      </c>
      <c r="C434" s="656" t="s">
        <v>74</v>
      </c>
      <c r="D434" s="691" t="s">
        <v>383</v>
      </c>
      <c r="E434" s="656" t="s">
        <v>380</v>
      </c>
      <c r="F434" s="656" t="s">
        <v>384</v>
      </c>
      <c r="G434" s="901" t="s">
        <v>380</v>
      </c>
      <c r="H434" s="897" t="s">
        <v>55</v>
      </c>
      <c r="I434" s="17" t="s">
        <v>866</v>
      </c>
      <c r="J434" s="64">
        <v>13.8</v>
      </c>
      <c r="K434" s="665">
        <v>11.783834464214101</v>
      </c>
      <c r="L434" s="665">
        <v>8.2806818009579999</v>
      </c>
      <c r="M434" s="64">
        <v>2133</v>
      </c>
      <c r="N434" s="726">
        <v>21292637.969999999</v>
      </c>
      <c r="O434" s="548" t="s">
        <v>874</v>
      </c>
      <c r="P434" s="909">
        <v>5.4178549269999996</v>
      </c>
      <c r="Q434" s="203" t="s">
        <v>57</v>
      </c>
      <c r="R434" s="205" t="s">
        <v>57</v>
      </c>
      <c r="S434" s="490">
        <v>0</v>
      </c>
      <c r="T434" s="18">
        <v>0</v>
      </c>
      <c r="U434" s="548">
        <v>0</v>
      </c>
      <c r="V434" s="18">
        <v>0</v>
      </c>
      <c r="W434" s="64">
        <v>0</v>
      </c>
      <c r="X434" s="18">
        <v>0</v>
      </c>
      <c r="Y434" s="18">
        <v>0</v>
      </c>
      <c r="Z434" s="18">
        <v>0</v>
      </c>
      <c r="AA434" s="18">
        <v>0</v>
      </c>
      <c r="AB434" s="18">
        <v>0</v>
      </c>
      <c r="AC434" s="18">
        <v>0</v>
      </c>
      <c r="AD434" s="18">
        <v>0</v>
      </c>
      <c r="AE434" s="18">
        <v>0</v>
      </c>
      <c r="AF434" s="18">
        <v>0</v>
      </c>
      <c r="AG434" s="64">
        <v>0</v>
      </c>
      <c r="AH434" s="18">
        <v>0</v>
      </c>
      <c r="AI434" s="64">
        <v>0</v>
      </c>
      <c r="AJ434" s="18">
        <v>0</v>
      </c>
      <c r="AK434" s="18">
        <v>25</v>
      </c>
      <c r="AL434" s="64">
        <v>25</v>
      </c>
      <c r="AM434" s="18">
        <v>0</v>
      </c>
      <c r="AN434" s="18" t="s">
        <v>58</v>
      </c>
      <c r="AO434" s="18">
        <v>0</v>
      </c>
      <c r="AP434" s="64">
        <v>0</v>
      </c>
      <c r="AQ434" s="64">
        <v>25</v>
      </c>
      <c r="AR434" s="11">
        <v>25</v>
      </c>
      <c r="AS434" s="17">
        <v>0</v>
      </c>
      <c r="AT434" s="490">
        <v>0</v>
      </c>
      <c r="AU434" s="64">
        <v>0</v>
      </c>
      <c r="AV434" s="18">
        <v>0</v>
      </c>
      <c r="AW434" s="64">
        <v>0</v>
      </c>
      <c r="AX434" s="18">
        <v>0</v>
      </c>
      <c r="AY434" s="17">
        <v>0</v>
      </c>
      <c r="AZ434" s="490">
        <v>0</v>
      </c>
      <c r="BA434" s="17">
        <v>0</v>
      </c>
      <c r="BB434" s="18">
        <v>0</v>
      </c>
      <c r="BC434" s="17">
        <v>0</v>
      </c>
      <c r="BD434" s="18">
        <v>0</v>
      </c>
      <c r="BE434" s="17">
        <v>0</v>
      </c>
      <c r="BF434" s="18">
        <v>0</v>
      </c>
      <c r="BG434" s="17">
        <v>0</v>
      </c>
      <c r="BH434" s="18">
        <v>0</v>
      </c>
      <c r="BI434" s="17">
        <v>0</v>
      </c>
      <c r="BJ434" s="18">
        <v>0</v>
      </c>
      <c r="BK434" s="17">
        <v>179</v>
      </c>
      <c r="BL434" s="17">
        <v>179</v>
      </c>
      <c r="BM434" s="17">
        <v>0</v>
      </c>
      <c r="BN434" s="17" t="s">
        <v>58</v>
      </c>
      <c r="BO434" s="18">
        <v>0</v>
      </c>
      <c r="BP434" s="18">
        <v>0</v>
      </c>
      <c r="BQ434" s="64">
        <v>179</v>
      </c>
      <c r="BR434" s="18">
        <v>179</v>
      </c>
      <c r="BS434" s="729">
        <v>3.3038906063717129E-2</v>
      </c>
      <c r="BT434" s="17">
        <v>0</v>
      </c>
      <c r="BU434" s="17">
        <v>0</v>
      </c>
      <c r="BV434" s="17">
        <v>0</v>
      </c>
      <c r="BW434" s="17">
        <v>0</v>
      </c>
      <c r="BX434" s="17">
        <v>0</v>
      </c>
      <c r="BY434" s="17">
        <v>0</v>
      </c>
      <c r="BZ434" s="17">
        <v>0</v>
      </c>
      <c r="CA434" s="17">
        <v>0</v>
      </c>
      <c r="CB434" s="17">
        <v>0</v>
      </c>
      <c r="CC434" s="17">
        <v>0</v>
      </c>
      <c r="CD434" s="17">
        <v>0</v>
      </c>
      <c r="CE434" s="17">
        <v>0</v>
      </c>
      <c r="CF434" s="17">
        <v>0</v>
      </c>
      <c r="CG434" s="17">
        <v>0</v>
      </c>
      <c r="CH434" s="17">
        <v>0</v>
      </c>
      <c r="CI434" s="17">
        <v>0</v>
      </c>
      <c r="CJ434" s="17">
        <v>0</v>
      </c>
      <c r="CK434" s="17">
        <v>0</v>
      </c>
      <c r="CL434" s="702">
        <v>210117.36000000002</v>
      </c>
      <c r="CM434" s="702">
        <v>210117.36000000002</v>
      </c>
      <c r="CN434" s="702">
        <v>0</v>
      </c>
      <c r="CO434" s="702">
        <v>0</v>
      </c>
      <c r="CP434" s="702">
        <v>0</v>
      </c>
      <c r="CQ434" s="702">
        <v>0</v>
      </c>
      <c r="CR434" s="704">
        <v>210117.36000000002</v>
      </c>
      <c r="CS434" s="703">
        <v>210117.36000000002</v>
      </c>
      <c r="CT434" s="23">
        <v>1</v>
      </c>
      <c r="CU434" s="23">
        <v>6</v>
      </c>
      <c r="CV434" s="23" t="s">
        <v>380</v>
      </c>
      <c r="CW434" s="23">
        <v>6</v>
      </c>
      <c r="CX434" s="23">
        <v>36</v>
      </c>
      <c r="CY434" s="23">
        <v>0</v>
      </c>
      <c r="CZ434" s="23">
        <v>0</v>
      </c>
      <c r="DA434" s="23" t="s">
        <v>946</v>
      </c>
      <c r="DB434" s="728">
        <v>21292637.969999999</v>
      </c>
      <c r="DC434" s="10"/>
      <c r="DD434" s="692">
        <v>5.4178549269999996</v>
      </c>
      <c r="DE434" s="120"/>
      <c r="DF434" s="120"/>
      <c r="DG434" s="120"/>
      <c r="DH434" s="140"/>
      <c r="DI434" s="140"/>
      <c r="DJ434" s="140"/>
      <c r="DK434" s="140"/>
      <c r="DL434" s="548" t="s">
        <v>56</v>
      </c>
      <c r="DM434" s="548" t="s">
        <v>56</v>
      </c>
      <c r="DN434" s="203" t="s">
        <v>868</v>
      </c>
      <c r="DO434" s="700">
        <v>2082.9166666666702</v>
      </c>
      <c r="DP434" s="713" t="s">
        <v>56</v>
      </c>
      <c r="DQ434" s="548" t="s">
        <v>56</v>
      </c>
      <c r="DR434" s="673" t="s">
        <v>56</v>
      </c>
      <c r="DS434" s="203" t="s">
        <v>56</v>
      </c>
      <c r="DT434" s="1160" t="s">
        <v>56</v>
      </c>
      <c r="DU434" s="711">
        <v>46.561632326465215</v>
      </c>
      <c r="DV434" s="711">
        <v>43.584743620484943</v>
      </c>
      <c r="DW434" s="711">
        <v>46.686556970137701</v>
      </c>
      <c r="DX434" s="711">
        <v>41.357400938378547</v>
      </c>
      <c r="DY434" s="710">
        <v>0.33798759751950336</v>
      </c>
      <c r="DZ434" s="710">
        <v>0.55255036239279254</v>
      </c>
      <c r="EA434" s="710">
        <v>0.33781731249123997</v>
      </c>
      <c r="EB434" s="710">
        <v>0.53060778253853402</v>
      </c>
      <c r="EC434" s="236"/>
      <c r="ED434" s="49"/>
      <c r="EE434" s="232"/>
      <c r="EF434" s="700">
        <v>0</v>
      </c>
      <c r="EG434" s="712">
        <v>162162.66666666666</v>
      </c>
      <c r="EH434" s="44"/>
    </row>
    <row r="435" spans="1:138" ht="41.25" customHeight="1" x14ac:dyDescent="0.25">
      <c r="A435" s="871" t="s">
        <v>49</v>
      </c>
      <c r="B435" s="656" t="s">
        <v>50</v>
      </c>
      <c r="C435" s="656" t="s">
        <v>74</v>
      </c>
      <c r="D435" s="691" t="s">
        <v>383</v>
      </c>
      <c r="E435" s="656" t="s">
        <v>380</v>
      </c>
      <c r="F435" s="656" t="s">
        <v>1329</v>
      </c>
      <c r="G435" s="901" t="s">
        <v>380</v>
      </c>
      <c r="H435" s="897" t="s">
        <v>55</v>
      </c>
      <c r="I435" s="17" t="s">
        <v>866</v>
      </c>
      <c r="J435" s="64">
        <v>13.8</v>
      </c>
      <c r="K435" s="665">
        <v>10.110673384102563</v>
      </c>
      <c r="L435" s="665">
        <v>8.3314393766099997</v>
      </c>
      <c r="M435" s="64">
        <v>2187</v>
      </c>
      <c r="N435" s="726">
        <v>26058703.199999999</v>
      </c>
      <c r="O435" s="548" t="s">
        <v>863</v>
      </c>
      <c r="P435" s="909">
        <v>5.8242737199999999</v>
      </c>
      <c r="Q435" s="203" t="s">
        <v>57</v>
      </c>
      <c r="R435" s="205" t="s">
        <v>57</v>
      </c>
      <c r="S435" s="490">
        <v>0</v>
      </c>
      <c r="T435" s="18">
        <v>0</v>
      </c>
      <c r="U435" s="548">
        <v>0</v>
      </c>
      <c r="V435" s="18">
        <v>0</v>
      </c>
      <c r="W435" s="64">
        <v>0</v>
      </c>
      <c r="X435" s="18">
        <v>0</v>
      </c>
      <c r="Y435" s="18">
        <v>0</v>
      </c>
      <c r="Z435" s="18">
        <v>0</v>
      </c>
      <c r="AA435" s="18">
        <v>0</v>
      </c>
      <c r="AB435" s="18">
        <v>0</v>
      </c>
      <c r="AC435" s="18">
        <v>0</v>
      </c>
      <c r="AD435" s="18">
        <v>0</v>
      </c>
      <c r="AE435" s="18">
        <v>0</v>
      </c>
      <c r="AF435" s="18">
        <v>0</v>
      </c>
      <c r="AG435" s="64">
        <v>0</v>
      </c>
      <c r="AH435" s="18">
        <v>0</v>
      </c>
      <c r="AI435" s="64">
        <v>0</v>
      </c>
      <c r="AJ435" s="18">
        <v>0</v>
      </c>
      <c r="AK435" s="18">
        <v>7</v>
      </c>
      <c r="AL435" s="64">
        <v>7</v>
      </c>
      <c r="AM435" s="18">
        <v>0</v>
      </c>
      <c r="AN435" s="18" t="s">
        <v>58</v>
      </c>
      <c r="AO435" s="18">
        <v>0</v>
      </c>
      <c r="AP435" s="64">
        <v>0</v>
      </c>
      <c r="AQ435" s="64">
        <v>7</v>
      </c>
      <c r="AR435" s="11">
        <v>7</v>
      </c>
      <c r="AS435" s="17">
        <v>0</v>
      </c>
      <c r="AT435" s="490">
        <v>0</v>
      </c>
      <c r="AU435" s="64">
        <v>0</v>
      </c>
      <c r="AV435" s="18">
        <v>0</v>
      </c>
      <c r="AW435" s="64">
        <v>0</v>
      </c>
      <c r="AX435" s="18">
        <v>0</v>
      </c>
      <c r="AY435" s="17">
        <v>0</v>
      </c>
      <c r="AZ435" s="490">
        <v>0</v>
      </c>
      <c r="BA435" s="17">
        <v>0</v>
      </c>
      <c r="BB435" s="18">
        <v>0</v>
      </c>
      <c r="BC435" s="17">
        <v>0</v>
      </c>
      <c r="BD435" s="18">
        <v>0</v>
      </c>
      <c r="BE435" s="17">
        <v>0</v>
      </c>
      <c r="BF435" s="18">
        <v>0</v>
      </c>
      <c r="BG435" s="17">
        <v>0</v>
      </c>
      <c r="BH435" s="18">
        <v>0</v>
      </c>
      <c r="BI435" s="17">
        <v>0</v>
      </c>
      <c r="BJ435" s="18">
        <v>0</v>
      </c>
      <c r="BK435" s="17">
        <v>39.6</v>
      </c>
      <c r="BL435" s="17">
        <v>39.6</v>
      </c>
      <c r="BM435" s="17">
        <v>0</v>
      </c>
      <c r="BN435" s="17" t="s">
        <v>58</v>
      </c>
      <c r="BO435" s="18">
        <v>0</v>
      </c>
      <c r="BP435" s="18">
        <v>0</v>
      </c>
      <c r="BQ435" s="64">
        <v>39.6</v>
      </c>
      <c r="BR435" s="18">
        <v>39.6</v>
      </c>
      <c r="BS435" s="729">
        <v>6.7991309996330331E-3</v>
      </c>
      <c r="BT435" s="17">
        <v>0</v>
      </c>
      <c r="BU435" s="17">
        <v>0</v>
      </c>
      <c r="BV435" s="17">
        <v>0</v>
      </c>
      <c r="BW435" s="17">
        <v>0</v>
      </c>
      <c r="BX435" s="17">
        <v>0</v>
      </c>
      <c r="BY435" s="17">
        <v>0</v>
      </c>
      <c r="BZ435" s="17">
        <v>0</v>
      </c>
      <c r="CA435" s="17">
        <v>0</v>
      </c>
      <c r="CB435" s="17">
        <v>0</v>
      </c>
      <c r="CC435" s="17">
        <v>0</v>
      </c>
      <c r="CD435" s="17">
        <v>0</v>
      </c>
      <c r="CE435" s="17">
        <v>0</v>
      </c>
      <c r="CF435" s="17">
        <v>0</v>
      </c>
      <c r="CG435" s="17">
        <v>0</v>
      </c>
      <c r="CH435" s="17">
        <v>0</v>
      </c>
      <c r="CI435" s="17">
        <v>0</v>
      </c>
      <c r="CJ435" s="17">
        <v>0</v>
      </c>
      <c r="CK435" s="17">
        <v>0</v>
      </c>
      <c r="CL435" s="702">
        <v>46484.064000000006</v>
      </c>
      <c r="CM435" s="702">
        <v>46484.064000000006</v>
      </c>
      <c r="CN435" s="702">
        <v>0</v>
      </c>
      <c r="CO435" s="702">
        <v>0</v>
      </c>
      <c r="CP435" s="702">
        <v>0</v>
      </c>
      <c r="CQ435" s="702">
        <v>0</v>
      </c>
      <c r="CR435" s="704">
        <v>46484.064000000006</v>
      </c>
      <c r="CS435" s="703">
        <v>46484.064000000006</v>
      </c>
      <c r="CT435" s="23" t="s">
        <v>56</v>
      </c>
      <c r="CU435" s="23" t="s">
        <v>56</v>
      </c>
      <c r="CV435" s="23" t="s">
        <v>56</v>
      </c>
      <c r="CW435" s="23" t="s">
        <v>56</v>
      </c>
      <c r="CX435" s="23" t="s">
        <v>56</v>
      </c>
      <c r="CY435" s="23" t="s">
        <v>56</v>
      </c>
      <c r="CZ435" s="23" t="s">
        <v>56</v>
      </c>
      <c r="DA435" s="23" t="s">
        <v>56</v>
      </c>
      <c r="DB435" s="728">
        <v>26058703.199999999</v>
      </c>
      <c r="DC435" s="10"/>
      <c r="DD435" s="692">
        <v>5.8242737199999999</v>
      </c>
      <c r="DE435" s="120"/>
      <c r="DF435" s="120"/>
      <c r="DG435" s="120"/>
      <c r="DH435" s="140"/>
      <c r="DI435" s="140"/>
      <c r="DJ435" s="140"/>
      <c r="DK435" s="140"/>
      <c r="DL435" s="548" t="s">
        <v>56</v>
      </c>
      <c r="DM435" s="548" t="s">
        <v>56</v>
      </c>
      <c r="DN435" s="203" t="s">
        <v>868</v>
      </c>
      <c r="DO435" s="700">
        <v>2116.3333333333298</v>
      </c>
      <c r="DP435" s="713" t="s">
        <v>56</v>
      </c>
      <c r="DQ435" s="548" t="s">
        <v>56</v>
      </c>
      <c r="DR435" s="673" t="s">
        <v>56</v>
      </c>
      <c r="DS435" s="203" t="s">
        <v>56</v>
      </c>
      <c r="DT435" s="1160" t="s">
        <v>56</v>
      </c>
      <c r="DU435" s="711">
        <v>20.182075917467351</v>
      </c>
      <c r="DV435" s="711" t="s">
        <v>56</v>
      </c>
      <c r="DW435" s="711">
        <v>20.326807802093199</v>
      </c>
      <c r="DX435" s="711">
        <v>-20.326807802093199</v>
      </c>
      <c r="DY435" s="710">
        <v>3.3548590329185751E-2</v>
      </c>
      <c r="DZ435" s="710" t="s">
        <v>56</v>
      </c>
      <c r="EA435" s="710">
        <v>3.3777354900095098E-2</v>
      </c>
      <c r="EB435" s="710">
        <v>-3.3777354900095098E-2</v>
      </c>
      <c r="EC435" s="236"/>
      <c r="ED435" s="49"/>
      <c r="EE435" s="232"/>
      <c r="EF435" s="700">
        <v>0</v>
      </c>
      <c r="EG435" s="712" t="s">
        <v>56</v>
      </c>
      <c r="EH435" s="44"/>
    </row>
    <row r="436" spans="1:138" ht="41.25" customHeight="1" x14ac:dyDescent="0.25">
      <c r="A436" s="871" t="s">
        <v>49</v>
      </c>
      <c r="B436" s="656" t="s">
        <v>50</v>
      </c>
      <c r="C436" s="656" t="s">
        <v>74</v>
      </c>
      <c r="D436" s="691" t="s">
        <v>383</v>
      </c>
      <c r="E436" s="656" t="s">
        <v>380</v>
      </c>
      <c r="F436" s="656" t="s">
        <v>1330</v>
      </c>
      <c r="G436" s="901" t="s">
        <v>380</v>
      </c>
      <c r="H436" s="897" t="s">
        <v>55</v>
      </c>
      <c r="I436" s="17" t="s">
        <v>860</v>
      </c>
      <c r="J436" s="64">
        <v>13.8</v>
      </c>
      <c r="K436" s="665">
        <v>11.783834464214101</v>
      </c>
      <c r="L436" s="665">
        <v>17.912499962742</v>
      </c>
      <c r="M436" s="64">
        <v>3670</v>
      </c>
      <c r="N436" s="726">
        <v>32782436.359999999</v>
      </c>
      <c r="O436" s="548" t="s">
        <v>863</v>
      </c>
      <c r="P436" s="909">
        <v>9.3857165899999995</v>
      </c>
      <c r="Q436" s="203" t="s">
        <v>57</v>
      </c>
      <c r="R436" s="205" t="s">
        <v>57</v>
      </c>
      <c r="S436" s="490">
        <v>0</v>
      </c>
      <c r="T436" s="18">
        <v>0</v>
      </c>
      <c r="U436" s="548">
        <v>0</v>
      </c>
      <c r="V436" s="18">
        <v>0</v>
      </c>
      <c r="W436" s="64">
        <v>0</v>
      </c>
      <c r="X436" s="18">
        <v>0</v>
      </c>
      <c r="Y436" s="18">
        <v>0</v>
      </c>
      <c r="Z436" s="18">
        <v>0</v>
      </c>
      <c r="AA436" s="18">
        <v>0</v>
      </c>
      <c r="AB436" s="18">
        <v>0</v>
      </c>
      <c r="AC436" s="18">
        <v>0</v>
      </c>
      <c r="AD436" s="18">
        <v>0</v>
      </c>
      <c r="AE436" s="18">
        <v>0</v>
      </c>
      <c r="AF436" s="18">
        <v>0</v>
      </c>
      <c r="AG436" s="64">
        <v>0</v>
      </c>
      <c r="AH436" s="18">
        <v>0</v>
      </c>
      <c r="AI436" s="64">
        <v>0</v>
      </c>
      <c r="AJ436" s="18">
        <v>0</v>
      </c>
      <c r="AK436" s="18">
        <v>270</v>
      </c>
      <c r="AL436" s="64">
        <v>270</v>
      </c>
      <c r="AM436" s="18">
        <v>8</v>
      </c>
      <c r="AN436" s="18">
        <v>8</v>
      </c>
      <c r="AO436" s="18">
        <v>0</v>
      </c>
      <c r="AP436" s="64">
        <v>0</v>
      </c>
      <c r="AQ436" s="64">
        <v>278</v>
      </c>
      <c r="AR436" s="11">
        <v>278</v>
      </c>
      <c r="AS436" s="17">
        <v>0</v>
      </c>
      <c r="AT436" s="490">
        <v>0</v>
      </c>
      <c r="AU436" s="64">
        <v>0</v>
      </c>
      <c r="AV436" s="18">
        <v>0</v>
      </c>
      <c r="AW436" s="64">
        <v>0</v>
      </c>
      <c r="AX436" s="18">
        <v>0</v>
      </c>
      <c r="AY436" s="17">
        <v>0</v>
      </c>
      <c r="AZ436" s="490">
        <v>0</v>
      </c>
      <c r="BA436" s="17">
        <v>0</v>
      </c>
      <c r="BB436" s="18">
        <v>0</v>
      </c>
      <c r="BC436" s="17">
        <v>0</v>
      </c>
      <c r="BD436" s="18">
        <v>0</v>
      </c>
      <c r="BE436" s="17">
        <v>0</v>
      </c>
      <c r="BF436" s="18">
        <v>0</v>
      </c>
      <c r="BG436" s="17">
        <v>0</v>
      </c>
      <c r="BH436" s="18">
        <v>0</v>
      </c>
      <c r="BI436" s="17">
        <v>0</v>
      </c>
      <c r="BJ436" s="18">
        <v>0</v>
      </c>
      <c r="BK436" s="17">
        <v>1513.9769999999971</v>
      </c>
      <c r="BL436" s="17">
        <v>1513.976999999999</v>
      </c>
      <c r="BM436" s="17">
        <v>79.73</v>
      </c>
      <c r="BN436" s="17">
        <v>79.72999999999999</v>
      </c>
      <c r="BO436" s="18">
        <v>0</v>
      </c>
      <c r="BP436" s="18">
        <v>0</v>
      </c>
      <c r="BQ436" s="64">
        <v>1593.7069999999972</v>
      </c>
      <c r="BR436" s="18">
        <v>1593.706999999999</v>
      </c>
      <c r="BS436" s="729">
        <v>0.169801312954411</v>
      </c>
      <c r="BT436" s="17">
        <v>0</v>
      </c>
      <c r="BU436" s="17">
        <v>0</v>
      </c>
      <c r="BV436" s="17">
        <v>0</v>
      </c>
      <c r="BW436" s="17">
        <v>0</v>
      </c>
      <c r="BX436" s="17">
        <v>0</v>
      </c>
      <c r="BY436" s="17">
        <v>0</v>
      </c>
      <c r="BZ436" s="17">
        <v>0</v>
      </c>
      <c r="CA436" s="17">
        <v>0</v>
      </c>
      <c r="CB436" s="17">
        <v>0</v>
      </c>
      <c r="CC436" s="17">
        <v>0</v>
      </c>
      <c r="CD436" s="17">
        <v>0</v>
      </c>
      <c r="CE436" s="17">
        <v>0</v>
      </c>
      <c r="CF436" s="17">
        <v>0</v>
      </c>
      <c r="CG436" s="17">
        <v>0</v>
      </c>
      <c r="CH436" s="17">
        <v>0</v>
      </c>
      <c r="CI436" s="17">
        <v>0</v>
      </c>
      <c r="CJ436" s="17">
        <v>0</v>
      </c>
      <c r="CK436" s="17">
        <v>0</v>
      </c>
      <c r="CL436" s="702">
        <v>1777166.7616799967</v>
      </c>
      <c r="CM436" s="702">
        <v>1777166.7616799991</v>
      </c>
      <c r="CN436" s="702">
        <v>93590.263200000001</v>
      </c>
      <c r="CO436" s="702">
        <v>93590.263199999987</v>
      </c>
      <c r="CP436" s="702">
        <v>0</v>
      </c>
      <c r="CQ436" s="702">
        <v>0</v>
      </c>
      <c r="CR436" s="704">
        <v>1870757.0248799967</v>
      </c>
      <c r="CS436" s="703">
        <v>1870757.024879999</v>
      </c>
      <c r="CT436" s="23" t="s">
        <v>56</v>
      </c>
      <c r="CU436" s="23" t="s">
        <v>56</v>
      </c>
      <c r="CV436" s="23" t="s">
        <v>56</v>
      </c>
      <c r="CW436" s="23" t="s">
        <v>56</v>
      </c>
      <c r="CX436" s="23" t="s">
        <v>56</v>
      </c>
      <c r="CY436" s="23" t="s">
        <v>56</v>
      </c>
      <c r="CZ436" s="23" t="s">
        <v>56</v>
      </c>
      <c r="DA436" s="23" t="s">
        <v>56</v>
      </c>
      <c r="DB436" s="728">
        <v>32782436.359999999</v>
      </c>
      <c r="DC436" s="10"/>
      <c r="DD436" s="692">
        <v>9.3857165899999995</v>
      </c>
      <c r="DE436" s="120"/>
      <c r="DF436" s="120"/>
      <c r="DG436" s="120"/>
      <c r="DH436" s="140"/>
      <c r="DI436" s="140"/>
      <c r="DJ436" s="140"/>
      <c r="DK436" s="140"/>
      <c r="DL436" s="548" t="s">
        <v>56</v>
      </c>
      <c r="DM436" s="548" t="s">
        <v>56</v>
      </c>
      <c r="DN436" s="203" t="s">
        <v>868</v>
      </c>
      <c r="DO436" s="700">
        <v>3647.5</v>
      </c>
      <c r="DP436" s="713" t="s">
        <v>56</v>
      </c>
      <c r="DQ436" s="548" t="s">
        <v>56</v>
      </c>
      <c r="DR436" s="673" t="s">
        <v>56</v>
      </c>
      <c r="DS436" s="203" t="s">
        <v>56</v>
      </c>
      <c r="DT436" s="1160" t="s">
        <v>56</v>
      </c>
      <c r="DU436" s="711">
        <v>64.564222069910898</v>
      </c>
      <c r="DV436" s="711">
        <v>22.055420807616727</v>
      </c>
      <c r="DW436" s="711">
        <v>65.196665161212493</v>
      </c>
      <c r="DX436" s="711">
        <v>14.105391339574652</v>
      </c>
      <c r="DY436" s="710">
        <v>1.045373543522961</v>
      </c>
      <c r="DZ436" s="710">
        <v>0.33740118714774581</v>
      </c>
      <c r="EA436" s="710">
        <v>1.0435731391499601</v>
      </c>
      <c r="EB436" s="710">
        <v>0.32697764196847334</v>
      </c>
      <c r="EC436" s="236"/>
      <c r="ED436" s="49"/>
      <c r="EE436" s="232"/>
      <c r="EF436" s="700">
        <v>0</v>
      </c>
      <c r="EG436" s="712">
        <v>198461</v>
      </c>
      <c r="EH436" s="44"/>
    </row>
    <row r="437" spans="1:138" ht="41.25" customHeight="1" x14ac:dyDescent="0.25">
      <c r="A437" s="871" t="s">
        <v>49</v>
      </c>
      <c r="B437" s="656" t="s">
        <v>50</v>
      </c>
      <c r="C437" s="656" t="s">
        <v>74</v>
      </c>
      <c r="D437" s="691" t="s">
        <v>383</v>
      </c>
      <c r="E437" s="656" t="s">
        <v>380</v>
      </c>
      <c r="F437" s="656" t="s">
        <v>1331</v>
      </c>
      <c r="G437" s="901" t="s">
        <v>380</v>
      </c>
      <c r="H437" s="897" t="s">
        <v>55</v>
      </c>
      <c r="I437" s="17" t="s">
        <v>866</v>
      </c>
      <c r="J437" s="64">
        <v>13.8</v>
      </c>
      <c r="K437" s="665">
        <v>11.783834464214101</v>
      </c>
      <c r="L437" s="665">
        <v>11.949431793327001</v>
      </c>
      <c r="M437" s="64">
        <v>3319</v>
      </c>
      <c r="N437" s="726">
        <v>33920290.469999999</v>
      </c>
      <c r="O437" s="548" t="s">
        <v>863</v>
      </c>
      <c r="P437" s="909">
        <v>7.3619087519999997</v>
      </c>
      <c r="Q437" s="203" t="s">
        <v>57</v>
      </c>
      <c r="R437" s="205" t="s">
        <v>57</v>
      </c>
      <c r="S437" s="490">
        <v>0</v>
      </c>
      <c r="T437" s="18">
        <v>0</v>
      </c>
      <c r="U437" s="548">
        <v>0</v>
      </c>
      <c r="V437" s="18">
        <v>0</v>
      </c>
      <c r="W437" s="64">
        <v>0</v>
      </c>
      <c r="X437" s="18">
        <v>0</v>
      </c>
      <c r="Y437" s="18">
        <v>0</v>
      </c>
      <c r="Z437" s="18">
        <v>0</v>
      </c>
      <c r="AA437" s="18">
        <v>0</v>
      </c>
      <c r="AB437" s="18">
        <v>0</v>
      </c>
      <c r="AC437" s="18">
        <v>0</v>
      </c>
      <c r="AD437" s="18">
        <v>0</v>
      </c>
      <c r="AE437" s="18">
        <v>0</v>
      </c>
      <c r="AF437" s="18">
        <v>0</v>
      </c>
      <c r="AG437" s="64">
        <v>0</v>
      </c>
      <c r="AH437" s="18">
        <v>0</v>
      </c>
      <c r="AI437" s="64">
        <v>0</v>
      </c>
      <c r="AJ437" s="18">
        <v>0</v>
      </c>
      <c r="AK437" s="18">
        <v>25</v>
      </c>
      <c r="AL437" s="64">
        <v>25</v>
      </c>
      <c r="AM437" s="18">
        <v>1</v>
      </c>
      <c r="AN437" s="18">
        <v>1</v>
      </c>
      <c r="AO437" s="18">
        <v>0</v>
      </c>
      <c r="AP437" s="64">
        <v>0</v>
      </c>
      <c r="AQ437" s="64">
        <v>26</v>
      </c>
      <c r="AR437" s="11">
        <v>26</v>
      </c>
      <c r="AS437" s="17">
        <v>0</v>
      </c>
      <c r="AT437" s="490">
        <v>0</v>
      </c>
      <c r="AU437" s="64">
        <v>0</v>
      </c>
      <c r="AV437" s="18">
        <v>0</v>
      </c>
      <c r="AW437" s="64">
        <v>0</v>
      </c>
      <c r="AX437" s="18">
        <v>0</v>
      </c>
      <c r="AY437" s="17">
        <v>0</v>
      </c>
      <c r="AZ437" s="490">
        <v>0</v>
      </c>
      <c r="BA437" s="17">
        <v>0</v>
      </c>
      <c r="BB437" s="18">
        <v>0</v>
      </c>
      <c r="BC437" s="17">
        <v>0</v>
      </c>
      <c r="BD437" s="18">
        <v>0</v>
      </c>
      <c r="BE437" s="17">
        <v>0</v>
      </c>
      <c r="BF437" s="18">
        <v>0</v>
      </c>
      <c r="BG437" s="17">
        <v>0</v>
      </c>
      <c r="BH437" s="18">
        <v>0</v>
      </c>
      <c r="BI437" s="17">
        <v>0</v>
      </c>
      <c r="BJ437" s="18">
        <v>0</v>
      </c>
      <c r="BK437" s="17">
        <v>244.61</v>
      </c>
      <c r="BL437" s="17">
        <v>244.60999999999999</v>
      </c>
      <c r="BM437" s="17">
        <v>10</v>
      </c>
      <c r="BN437" s="17">
        <v>10</v>
      </c>
      <c r="BO437" s="18">
        <v>0</v>
      </c>
      <c r="BP437" s="18">
        <v>0</v>
      </c>
      <c r="BQ437" s="64">
        <v>254.61</v>
      </c>
      <c r="BR437" s="18">
        <v>254.60999999999999</v>
      </c>
      <c r="BS437" s="729">
        <v>3.4584780737852865E-2</v>
      </c>
      <c r="BT437" s="17">
        <v>0</v>
      </c>
      <c r="BU437" s="17">
        <v>0</v>
      </c>
      <c r="BV437" s="17">
        <v>0</v>
      </c>
      <c r="BW437" s="17">
        <v>0</v>
      </c>
      <c r="BX437" s="17">
        <v>0</v>
      </c>
      <c r="BY437" s="17">
        <v>0</v>
      </c>
      <c r="BZ437" s="17">
        <v>0</v>
      </c>
      <c r="CA437" s="17">
        <v>0</v>
      </c>
      <c r="CB437" s="17">
        <v>0</v>
      </c>
      <c r="CC437" s="17">
        <v>0</v>
      </c>
      <c r="CD437" s="17">
        <v>0</v>
      </c>
      <c r="CE437" s="17">
        <v>0</v>
      </c>
      <c r="CF437" s="17">
        <v>0</v>
      </c>
      <c r="CG437" s="17">
        <v>0</v>
      </c>
      <c r="CH437" s="17">
        <v>0</v>
      </c>
      <c r="CI437" s="17">
        <v>0</v>
      </c>
      <c r="CJ437" s="17">
        <v>0</v>
      </c>
      <c r="CK437" s="17">
        <v>0</v>
      </c>
      <c r="CL437" s="702">
        <v>287133.0024</v>
      </c>
      <c r="CM437" s="702">
        <v>287133.0024</v>
      </c>
      <c r="CN437" s="702">
        <v>11738.400000000001</v>
      </c>
      <c r="CO437" s="702">
        <v>11738.400000000001</v>
      </c>
      <c r="CP437" s="702">
        <v>0</v>
      </c>
      <c r="CQ437" s="702">
        <v>0</v>
      </c>
      <c r="CR437" s="704">
        <v>298871.40240000002</v>
      </c>
      <c r="CS437" s="703">
        <v>298871.40240000002</v>
      </c>
      <c r="CT437" s="23" t="s">
        <v>56</v>
      </c>
      <c r="CU437" s="23" t="s">
        <v>56</v>
      </c>
      <c r="CV437" s="23" t="s">
        <v>56</v>
      </c>
      <c r="CW437" s="23" t="s">
        <v>56</v>
      </c>
      <c r="CX437" s="23" t="s">
        <v>56</v>
      </c>
      <c r="CY437" s="23" t="s">
        <v>56</v>
      </c>
      <c r="CZ437" s="23" t="s">
        <v>56</v>
      </c>
      <c r="DA437" s="23" t="s">
        <v>56</v>
      </c>
      <c r="DB437" s="728">
        <v>33920290.469999999</v>
      </c>
      <c r="DC437" s="10"/>
      <c r="DD437" s="692">
        <v>7.3619087519999997</v>
      </c>
      <c r="DE437" s="120"/>
      <c r="DF437" s="120"/>
      <c r="DG437" s="120"/>
      <c r="DH437" s="140"/>
      <c r="DI437" s="140"/>
      <c r="DJ437" s="140"/>
      <c r="DK437" s="140"/>
      <c r="DL437" s="548" t="s">
        <v>56</v>
      </c>
      <c r="DM437" s="548" t="s">
        <v>56</v>
      </c>
      <c r="DN437" s="203" t="s">
        <v>868</v>
      </c>
      <c r="DO437" s="700">
        <v>3270.1666666666702</v>
      </c>
      <c r="DP437" s="713" t="s">
        <v>56</v>
      </c>
      <c r="DQ437" s="548" t="s">
        <v>56</v>
      </c>
      <c r="DR437" s="673" t="s">
        <v>56</v>
      </c>
      <c r="DS437" s="203" t="s">
        <v>56</v>
      </c>
      <c r="DT437" s="1160" t="s">
        <v>56</v>
      </c>
      <c r="DU437" s="711">
        <v>113.15417155088923</v>
      </c>
      <c r="DV437" s="711">
        <v>39.825534580594933</v>
      </c>
      <c r="DW437" s="711">
        <v>108.124556003263</v>
      </c>
      <c r="DX437" s="711">
        <v>12.893192023903765</v>
      </c>
      <c r="DY437" s="710">
        <v>0.23515621018296698</v>
      </c>
      <c r="DZ437" s="710">
        <v>0.84260019592991942</v>
      </c>
      <c r="EA437" s="710">
        <v>0.19804476902009099</v>
      </c>
      <c r="EB437" s="710">
        <v>0.54473799796644995</v>
      </c>
      <c r="EC437" s="236"/>
      <c r="ED437" s="49"/>
      <c r="EE437" s="232"/>
      <c r="EF437" s="700">
        <v>0</v>
      </c>
      <c r="EG437" s="712">
        <v>338181.33333333331</v>
      </c>
      <c r="EH437" s="44"/>
    </row>
    <row r="438" spans="1:138" ht="41.25" customHeight="1" x14ac:dyDescent="0.25">
      <c r="A438" s="871" t="s">
        <v>49</v>
      </c>
      <c r="B438" s="656" t="s">
        <v>50</v>
      </c>
      <c r="C438" s="656" t="s">
        <v>74</v>
      </c>
      <c r="D438" s="691" t="s">
        <v>383</v>
      </c>
      <c r="E438" s="656" t="s">
        <v>380</v>
      </c>
      <c r="F438" s="656" t="s">
        <v>1332</v>
      </c>
      <c r="G438" s="901" t="s">
        <v>380</v>
      </c>
      <c r="H438" s="897" t="s">
        <v>55</v>
      </c>
      <c r="I438" s="17" t="s">
        <v>866</v>
      </c>
      <c r="J438" s="64">
        <v>13.8</v>
      </c>
      <c r="K438" s="665">
        <v>11.783834464214101</v>
      </c>
      <c r="L438" s="665">
        <v>10.752083310969001</v>
      </c>
      <c r="M438" s="64">
        <v>2139</v>
      </c>
      <c r="N438" s="726">
        <v>25095913.130000003</v>
      </c>
      <c r="O438" s="548" t="s">
        <v>863</v>
      </c>
      <c r="P438" s="909">
        <v>6.166793695</v>
      </c>
      <c r="Q438" s="203" t="s">
        <v>57</v>
      </c>
      <c r="R438" s="205" t="s">
        <v>57</v>
      </c>
      <c r="S438" s="490">
        <v>0</v>
      </c>
      <c r="T438" s="18">
        <v>0</v>
      </c>
      <c r="U438" s="548">
        <v>0</v>
      </c>
      <c r="V438" s="18">
        <v>0</v>
      </c>
      <c r="W438" s="64">
        <v>0</v>
      </c>
      <c r="X438" s="18">
        <v>0</v>
      </c>
      <c r="Y438" s="18">
        <v>0</v>
      </c>
      <c r="Z438" s="18">
        <v>0</v>
      </c>
      <c r="AA438" s="18">
        <v>0</v>
      </c>
      <c r="AB438" s="18">
        <v>0</v>
      </c>
      <c r="AC438" s="18">
        <v>0</v>
      </c>
      <c r="AD438" s="18">
        <v>0</v>
      </c>
      <c r="AE438" s="18">
        <v>0</v>
      </c>
      <c r="AF438" s="18">
        <v>0</v>
      </c>
      <c r="AG438" s="64">
        <v>0</v>
      </c>
      <c r="AH438" s="18">
        <v>0</v>
      </c>
      <c r="AI438" s="64">
        <v>0</v>
      </c>
      <c r="AJ438" s="18">
        <v>0</v>
      </c>
      <c r="AK438" s="18">
        <v>35</v>
      </c>
      <c r="AL438" s="64">
        <v>35</v>
      </c>
      <c r="AM438" s="18">
        <v>0</v>
      </c>
      <c r="AN438" s="18" t="s">
        <v>58</v>
      </c>
      <c r="AO438" s="18">
        <v>0</v>
      </c>
      <c r="AP438" s="64">
        <v>0</v>
      </c>
      <c r="AQ438" s="64">
        <v>35</v>
      </c>
      <c r="AR438" s="11">
        <v>35</v>
      </c>
      <c r="AS438" s="17">
        <v>0</v>
      </c>
      <c r="AT438" s="490">
        <v>0</v>
      </c>
      <c r="AU438" s="64">
        <v>0</v>
      </c>
      <c r="AV438" s="18">
        <v>0</v>
      </c>
      <c r="AW438" s="64">
        <v>0</v>
      </c>
      <c r="AX438" s="18">
        <v>0</v>
      </c>
      <c r="AY438" s="17">
        <v>0</v>
      </c>
      <c r="AZ438" s="490">
        <v>0</v>
      </c>
      <c r="BA438" s="17">
        <v>0</v>
      </c>
      <c r="BB438" s="18">
        <v>0</v>
      </c>
      <c r="BC438" s="17">
        <v>0</v>
      </c>
      <c r="BD438" s="18">
        <v>0</v>
      </c>
      <c r="BE438" s="17">
        <v>0</v>
      </c>
      <c r="BF438" s="18">
        <v>0</v>
      </c>
      <c r="BG438" s="17">
        <v>0</v>
      </c>
      <c r="BH438" s="18">
        <v>0</v>
      </c>
      <c r="BI438" s="17">
        <v>0</v>
      </c>
      <c r="BJ438" s="18">
        <v>0</v>
      </c>
      <c r="BK438" s="17">
        <v>680.89499999999998</v>
      </c>
      <c r="BL438" s="17">
        <v>680.89499999999987</v>
      </c>
      <c r="BM438" s="17">
        <v>0</v>
      </c>
      <c r="BN438" s="17" t="s">
        <v>58</v>
      </c>
      <c r="BO438" s="18">
        <v>0</v>
      </c>
      <c r="BP438" s="18">
        <v>0</v>
      </c>
      <c r="BQ438" s="64">
        <v>680.89499999999998</v>
      </c>
      <c r="BR438" s="18">
        <v>680.89499999999987</v>
      </c>
      <c r="BS438" s="729">
        <v>0.11041313098443128</v>
      </c>
      <c r="BT438" s="17">
        <v>0</v>
      </c>
      <c r="BU438" s="17">
        <v>0</v>
      </c>
      <c r="BV438" s="17">
        <v>0</v>
      </c>
      <c r="BW438" s="17">
        <v>0</v>
      </c>
      <c r="BX438" s="17">
        <v>0</v>
      </c>
      <c r="BY438" s="17">
        <v>0</v>
      </c>
      <c r="BZ438" s="17">
        <v>0</v>
      </c>
      <c r="CA438" s="17">
        <v>0</v>
      </c>
      <c r="CB438" s="17">
        <v>0</v>
      </c>
      <c r="CC438" s="17">
        <v>0</v>
      </c>
      <c r="CD438" s="17">
        <v>0</v>
      </c>
      <c r="CE438" s="17">
        <v>0</v>
      </c>
      <c r="CF438" s="17">
        <v>0</v>
      </c>
      <c r="CG438" s="17">
        <v>0</v>
      </c>
      <c r="CH438" s="17">
        <v>0</v>
      </c>
      <c r="CI438" s="17">
        <v>0</v>
      </c>
      <c r="CJ438" s="17">
        <v>0</v>
      </c>
      <c r="CK438" s="17">
        <v>0</v>
      </c>
      <c r="CL438" s="702">
        <v>799261.7868</v>
      </c>
      <c r="CM438" s="702">
        <v>799261.78679999989</v>
      </c>
      <c r="CN438" s="702">
        <v>0</v>
      </c>
      <c r="CO438" s="702">
        <v>0</v>
      </c>
      <c r="CP438" s="702">
        <v>0</v>
      </c>
      <c r="CQ438" s="702">
        <v>0</v>
      </c>
      <c r="CR438" s="704">
        <v>799261.7868</v>
      </c>
      <c r="CS438" s="703">
        <v>799261.78679999989</v>
      </c>
      <c r="CT438" s="23" t="s">
        <v>56</v>
      </c>
      <c r="CU438" s="23" t="s">
        <v>56</v>
      </c>
      <c r="CV438" s="23" t="s">
        <v>56</v>
      </c>
      <c r="CW438" s="23" t="s">
        <v>56</v>
      </c>
      <c r="CX438" s="23" t="s">
        <v>56</v>
      </c>
      <c r="CY438" s="23" t="s">
        <v>56</v>
      </c>
      <c r="CZ438" s="23" t="s">
        <v>56</v>
      </c>
      <c r="DA438" s="23" t="s">
        <v>56</v>
      </c>
      <c r="DB438" s="728">
        <v>25095913.130000003</v>
      </c>
      <c r="DC438" s="10"/>
      <c r="DD438" s="692">
        <v>6.166793695</v>
      </c>
      <c r="DE438" s="120"/>
      <c r="DF438" s="120"/>
      <c r="DG438" s="120"/>
      <c r="DH438" s="140"/>
      <c r="DI438" s="140"/>
      <c r="DJ438" s="140"/>
      <c r="DK438" s="140"/>
      <c r="DL438" s="548" t="s">
        <v>56</v>
      </c>
      <c r="DM438" s="548" t="s">
        <v>56</v>
      </c>
      <c r="DN438" s="203" t="s">
        <v>868</v>
      </c>
      <c r="DO438" s="700">
        <v>2071.6666666666702</v>
      </c>
      <c r="DP438" s="713" t="s">
        <v>56</v>
      </c>
      <c r="DQ438" s="548" t="s">
        <v>56</v>
      </c>
      <c r="DR438" s="673" t="s">
        <v>56</v>
      </c>
      <c r="DS438" s="203" t="s">
        <v>56</v>
      </c>
      <c r="DT438" s="1160" t="s">
        <v>56</v>
      </c>
      <c r="DU438" s="711">
        <v>82.859372485921014</v>
      </c>
      <c r="DV438" s="711">
        <v>-12.331077676908976</v>
      </c>
      <c r="DW438" s="711">
        <v>83.766624807620005</v>
      </c>
      <c r="DX438" s="711">
        <v>-13.490831440777839</v>
      </c>
      <c r="DY438" s="710">
        <v>1.1946902654867237</v>
      </c>
      <c r="DZ438" s="710">
        <v>-0.44565155496824482</v>
      </c>
      <c r="EA438" s="710">
        <v>1.1965934010650101</v>
      </c>
      <c r="EB438" s="710">
        <v>-0.44940015601187955</v>
      </c>
      <c r="EC438" s="236"/>
      <c r="ED438" s="49"/>
      <c r="EE438" s="232"/>
      <c r="EF438" s="700">
        <v>140897</v>
      </c>
      <c r="EG438" s="712">
        <v>-25230.666666666672</v>
      </c>
      <c r="EH438" s="44"/>
    </row>
    <row r="439" spans="1:138" ht="41.25" customHeight="1" x14ac:dyDescent="0.25">
      <c r="A439" s="871" t="s">
        <v>49</v>
      </c>
      <c r="B439" s="656" t="s">
        <v>50</v>
      </c>
      <c r="C439" s="656" t="s">
        <v>74</v>
      </c>
      <c r="D439" s="691" t="s">
        <v>383</v>
      </c>
      <c r="E439" s="656" t="s">
        <v>380</v>
      </c>
      <c r="F439" s="656" t="s">
        <v>1333</v>
      </c>
      <c r="G439" s="901" t="s">
        <v>380</v>
      </c>
      <c r="H439" s="897" t="s">
        <v>55</v>
      </c>
      <c r="I439" s="17" t="s">
        <v>866</v>
      </c>
      <c r="J439" s="64">
        <v>13.8</v>
      </c>
      <c r="K439" s="665">
        <v>11.783834464214101</v>
      </c>
      <c r="L439" s="665">
        <v>15.613257543282002</v>
      </c>
      <c r="M439" s="64">
        <v>3202</v>
      </c>
      <c r="N439" s="726">
        <v>32134364.379999999</v>
      </c>
      <c r="O439" s="548" t="s">
        <v>863</v>
      </c>
      <c r="P439" s="909">
        <v>8.1267823890000006</v>
      </c>
      <c r="Q439" s="203" t="s">
        <v>902</v>
      </c>
      <c r="R439" s="205" t="s">
        <v>57</v>
      </c>
      <c r="S439" s="490">
        <v>0</v>
      </c>
      <c r="T439" s="18">
        <v>0</v>
      </c>
      <c r="U439" s="548">
        <v>0</v>
      </c>
      <c r="V439" s="18">
        <v>0</v>
      </c>
      <c r="W439" s="64">
        <v>0</v>
      </c>
      <c r="X439" s="18">
        <v>0</v>
      </c>
      <c r="Y439" s="18">
        <v>0</v>
      </c>
      <c r="Z439" s="18">
        <v>0</v>
      </c>
      <c r="AA439" s="18">
        <v>0</v>
      </c>
      <c r="AB439" s="18">
        <v>0</v>
      </c>
      <c r="AC439" s="18">
        <v>0</v>
      </c>
      <c r="AD439" s="18">
        <v>0</v>
      </c>
      <c r="AE439" s="18">
        <v>0</v>
      </c>
      <c r="AF439" s="18">
        <v>0</v>
      </c>
      <c r="AG439" s="64">
        <v>0</v>
      </c>
      <c r="AH439" s="18">
        <v>0</v>
      </c>
      <c r="AI439" s="64">
        <v>0</v>
      </c>
      <c r="AJ439" s="18">
        <v>0</v>
      </c>
      <c r="AK439" s="18">
        <v>88</v>
      </c>
      <c r="AL439" s="64">
        <v>88</v>
      </c>
      <c r="AM439" s="18">
        <v>5</v>
      </c>
      <c r="AN439" s="18">
        <v>5</v>
      </c>
      <c r="AO439" s="18">
        <v>0</v>
      </c>
      <c r="AP439" s="64">
        <v>0</v>
      </c>
      <c r="AQ439" s="64">
        <v>93</v>
      </c>
      <c r="AR439" s="11">
        <v>93</v>
      </c>
      <c r="AS439" s="17">
        <v>0</v>
      </c>
      <c r="AT439" s="490">
        <v>0</v>
      </c>
      <c r="AU439" s="64">
        <v>0</v>
      </c>
      <c r="AV439" s="18">
        <v>0</v>
      </c>
      <c r="AW439" s="64">
        <v>0</v>
      </c>
      <c r="AX439" s="18">
        <v>0</v>
      </c>
      <c r="AY439" s="17">
        <v>0</v>
      </c>
      <c r="AZ439" s="490">
        <v>0</v>
      </c>
      <c r="BA439" s="17">
        <v>0</v>
      </c>
      <c r="BB439" s="18">
        <v>0</v>
      </c>
      <c r="BC439" s="17">
        <v>0</v>
      </c>
      <c r="BD439" s="18">
        <v>0</v>
      </c>
      <c r="BE439" s="17">
        <v>0</v>
      </c>
      <c r="BF439" s="18">
        <v>0</v>
      </c>
      <c r="BG439" s="17">
        <v>0</v>
      </c>
      <c r="BH439" s="18">
        <v>0</v>
      </c>
      <c r="BI439" s="17">
        <v>0</v>
      </c>
      <c r="BJ439" s="18">
        <v>0</v>
      </c>
      <c r="BK439" s="17">
        <v>565.43700000000024</v>
      </c>
      <c r="BL439" s="17">
        <v>565.43700000000013</v>
      </c>
      <c r="BM439" s="17">
        <v>78.06</v>
      </c>
      <c r="BN439" s="17">
        <v>78.06</v>
      </c>
      <c r="BO439" s="18">
        <v>0</v>
      </c>
      <c r="BP439" s="18">
        <v>0</v>
      </c>
      <c r="BQ439" s="64">
        <v>643.4970000000003</v>
      </c>
      <c r="BR439" s="18">
        <v>643.49700000000007</v>
      </c>
      <c r="BS439" s="729">
        <v>7.9182260481221345E-2</v>
      </c>
      <c r="BT439" s="17">
        <v>0</v>
      </c>
      <c r="BU439" s="17">
        <v>0</v>
      </c>
      <c r="BV439" s="17">
        <v>0</v>
      </c>
      <c r="BW439" s="17">
        <v>0</v>
      </c>
      <c r="BX439" s="17">
        <v>0</v>
      </c>
      <c r="BY439" s="17">
        <v>0</v>
      </c>
      <c r="BZ439" s="17">
        <v>0</v>
      </c>
      <c r="CA439" s="17">
        <v>0</v>
      </c>
      <c r="CB439" s="17">
        <v>0</v>
      </c>
      <c r="CC439" s="17">
        <v>0</v>
      </c>
      <c r="CD439" s="17">
        <v>0</v>
      </c>
      <c r="CE439" s="17">
        <v>0</v>
      </c>
      <c r="CF439" s="17">
        <v>0</v>
      </c>
      <c r="CG439" s="17">
        <v>0</v>
      </c>
      <c r="CH439" s="17">
        <v>0</v>
      </c>
      <c r="CI439" s="17">
        <v>0</v>
      </c>
      <c r="CJ439" s="17">
        <v>0</v>
      </c>
      <c r="CK439" s="17">
        <v>0</v>
      </c>
      <c r="CL439" s="702">
        <v>663732.56808000035</v>
      </c>
      <c r="CM439" s="702">
        <v>663732.56808000023</v>
      </c>
      <c r="CN439" s="702">
        <v>91629.950400000016</v>
      </c>
      <c r="CO439" s="702">
        <v>91629.950400000016</v>
      </c>
      <c r="CP439" s="702">
        <v>0</v>
      </c>
      <c r="CQ439" s="702">
        <v>0</v>
      </c>
      <c r="CR439" s="704">
        <v>755362.51848000032</v>
      </c>
      <c r="CS439" s="703">
        <v>755362.5184800002</v>
      </c>
      <c r="CT439" s="23" t="s">
        <v>56</v>
      </c>
      <c r="CU439" s="23" t="s">
        <v>56</v>
      </c>
      <c r="CV439" s="23" t="s">
        <v>56</v>
      </c>
      <c r="CW439" s="23" t="s">
        <v>56</v>
      </c>
      <c r="CX439" s="23" t="s">
        <v>56</v>
      </c>
      <c r="CY439" s="23" t="s">
        <v>56</v>
      </c>
      <c r="CZ439" s="23" t="s">
        <v>56</v>
      </c>
      <c r="DA439" s="23" t="s">
        <v>56</v>
      </c>
      <c r="DB439" s="728">
        <v>32134364.379999999</v>
      </c>
      <c r="DC439" s="10"/>
      <c r="DD439" s="692">
        <v>8.1267823890000006</v>
      </c>
      <c r="DE439" s="120"/>
      <c r="DF439" s="120"/>
      <c r="DG439" s="120"/>
      <c r="DH439" s="140"/>
      <c r="DI439" s="140"/>
      <c r="DJ439" s="140"/>
      <c r="DK439" s="140"/>
      <c r="DL439" s="548" t="s">
        <v>56</v>
      </c>
      <c r="DM439" s="548" t="s">
        <v>56</v>
      </c>
      <c r="DN439" s="203" t="s">
        <v>868</v>
      </c>
      <c r="DO439" s="700">
        <v>3144.6666666666702</v>
      </c>
      <c r="DP439" s="713" t="s">
        <v>56</v>
      </c>
      <c r="DQ439" s="548" t="s">
        <v>56</v>
      </c>
      <c r="DR439" s="673" t="s">
        <v>56</v>
      </c>
      <c r="DS439" s="700">
        <v>3144.6666666666702</v>
      </c>
      <c r="DT439" s="25" t="s">
        <v>1285</v>
      </c>
      <c r="DU439" s="711">
        <v>20.692495230019055</v>
      </c>
      <c r="DV439" s="711">
        <v>64.085565092331848</v>
      </c>
      <c r="DW439" s="711">
        <v>17.8169475845596</v>
      </c>
      <c r="DX439" s="711">
        <v>66.777821702119411</v>
      </c>
      <c r="DY439" s="710">
        <v>0.14532541869832505</v>
      </c>
      <c r="DZ439" s="710">
        <v>1.544024622645783</v>
      </c>
      <c r="EA439" s="710">
        <v>0.13744153364363501</v>
      </c>
      <c r="EB439" s="710">
        <v>1.5502662647239269</v>
      </c>
      <c r="EC439" s="236"/>
      <c r="ED439" s="49"/>
      <c r="EE439" s="232"/>
      <c r="EF439" s="700">
        <v>0</v>
      </c>
      <c r="EG439" s="712">
        <v>175761.66666666666</v>
      </c>
      <c r="EH439" s="44"/>
    </row>
    <row r="440" spans="1:138" ht="41.25" customHeight="1" x14ac:dyDescent="0.25">
      <c r="A440" s="871" t="s">
        <v>49</v>
      </c>
      <c r="B440" s="656" t="s">
        <v>50</v>
      </c>
      <c r="C440" s="656" t="s">
        <v>74</v>
      </c>
      <c r="D440" s="691" t="s">
        <v>383</v>
      </c>
      <c r="E440" s="656" t="s">
        <v>380</v>
      </c>
      <c r="F440" s="656" t="s">
        <v>1334</v>
      </c>
      <c r="G440" s="901" t="s">
        <v>380</v>
      </c>
      <c r="H440" s="897" t="s">
        <v>55</v>
      </c>
      <c r="I440" s="17" t="s">
        <v>860</v>
      </c>
      <c r="J440" s="64">
        <v>13.8</v>
      </c>
      <c r="K440" s="665">
        <v>11.783834464214101</v>
      </c>
      <c r="L440" s="665">
        <v>13.030681791077999</v>
      </c>
      <c r="M440" s="64">
        <v>3273</v>
      </c>
      <c r="N440" s="726">
        <v>35973209.57</v>
      </c>
      <c r="O440" s="548" t="s">
        <v>863</v>
      </c>
      <c r="P440" s="909">
        <v>8.2780839549999996</v>
      </c>
      <c r="Q440" s="203" t="s">
        <v>57</v>
      </c>
      <c r="R440" s="205" t="s">
        <v>57</v>
      </c>
      <c r="S440" s="490">
        <v>0</v>
      </c>
      <c r="T440" s="18">
        <v>0</v>
      </c>
      <c r="U440" s="548">
        <v>0</v>
      </c>
      <c r="V440" s="18">
        <v>0</v>
      </c>
      <c r="W440" s="64">
        <v>0</v>
      </c>
      <c r="X440" s="18">
        <v>0</v>
      </c>
      <c r="Y440" s="18">
        <v>0</v>
      </c>
      <c r="Z440" s="18">
        <v>0</v>
      </c>
      <c r="AA440" s="18">
        <v>0</v>
      </c>
      <c r="AB440" s="18">
        <v>0</v>
      </c>
      <c r="AC440" s="18">
        <v>0</v>
      </c>
      <c r="AD440" s="18">
        <v>0</v>
      </c>
      <c r="AE440" s="18">
        <v>0</v>
      </c>
      <c r="AF440" s="18">
        <v>0</v>
      </c>
      <c r="AG440" s="64">
        <v>0</v>
      </c>
      <c r="AH440" s="18">
        <v>0</v>
      </c>
      <c r="AI440" s="64">
        <v>0</v>
      </c>
      <c r="AJ440" s="18">
        <v>0</v>
      </c>
      <c r="AK440" s="18">
        <v>52</v>
      </c>
      <c r="AL440" s="64">
        <v>52</v>
      </c>
      <c r="AM440" s="18">
        <v>0</v>
      </c>
      <c r="AN440" s="18" t="s">
        <v>58</v>
      </c>
      <c r="AO440" s="18">
        <v>0</v>
      </c>
      <c r="AP440" s="64">
        <v>0</v>
      </c>
      <c r="AQ440" s="64">
        <v>52</v>
      </c>
      <c r="AR440" s="11">
        <v>52</v>
      </c>
      <c r="AS440" s="17">
        <v>0</v>
      </c>
      <c r="AT440" s="490">
        <v>0</v>
      </c>
      <c r="AU440" s="64">
        <v>0</v>
      </c>
      <c r="AV440" s="18">
        <v>0</v>
      </c>
      <c r="AW440" s="64">
        <v>0</v>
      </c>
      <c r="AX440" s="18">
        <v>0</v>
      </c>
      <c r="AY440" s="17">
        <v>0</v>
      </c>
      <c r="AZ440" s="490">
        <v>0</v>
      </c>
      <c r="BA440" s="17">
        <v>0</v>
      </c>
      <c r="BB440" s="18">
        <v>0</v>
      </c>
      <c r="BC440" s="17">
        <v>0</v>
      </c>
      <c r="BD440" s="18">
        <v>0</v>
      </c>
      <c r="BE440" s="17">
        <v>0</v>
      </c>
      <c r="BF440" s="18">
        <v>0</v>
      </c>
      <c r="BG440" s="17">
        <v>0</v>
      </c>
      <c r="BH440" s="18">
        <v>0</v>
      </c>
      <c r="BI440" s="17">
        <v>0</v>
      </c>
      <c r="BJ440" s="18">
        <v>0</v>
      </c>
      <c r="BK440" s="17">
        <v>895.68000000000006</v>
      </c>
      <c r="BL440" s="17">
        <v>895.68000000000006</v>
      </c>
      <c r="BM440" s="17">
        <v>0</v>
      </c>
      <c r="BN440" s="17" t="s">
        <v>58</v>
      </c>
      <c r="BO440" s="18">
        <v>0</v>
      </c>
      <c r="BP440" s="18">
        <v>0</v>
      </c>
      <c r="BQ440" s="64">
        <v>895.68000000000006</v>
      </c>
      <c r="BR440" s="18">
        <v>895.68000000000006</v>
      </c>
      <c r="BS440" s="729">
        <v>0.10819895097331132</v>
      </c>
      <c r="BT440" s="17">
        <v>0</v>
      </c>
      <c r="BU440" s="17">
        <v>0</v>
      </c>
      <c r="BV440" s="17">
        <v>0</v>
      </c>
      <c r="BW440" s="17">
        <v>0</v>
      </c>
      <c r="BX440" s="17">
        <v>0</v>
      </c>
      <c r="BY440" s="17">
        <v>0</v>
      </c>
      <c r="BZ440" s="17">
        <v>0</v>
      </c>
      <c r="CA440" s="17">
        <v>0</v>
      </c>
      <c r="CB440" s="17">
        <v>0</v>
      </c>
      <c r="CC440" s="17">
        <v>0</v>
      </c>
      <c r="CD440" s="17">
        <v>0</v>
      </c>
      <c r="CE440" s="17">
        <v>0</v>
      </c>
      <c r="CF440" s="17">
        <v>0</v>
      </c>
      <c r="CG440" s="17">
        <v>0</v>
      </c>
      <c r="CH440" s="17">
        <v>0</v>
      </c>
      <c r="CI440" s="17">
        <v>0</v>
      </c>
      <c r="CJ440" s="17">
        <v>0</v>
      </c>
      <c r="CK440" s="17">
        <v>0</v>
      </c>
      <c r="CL440" s="702">
        <v>1051385.0112000001</v>
      </c>
      <c r="CM440" s="702">
        <v>1051385.0112000001</v>
      </c>
      <c r="CN440" s="702">
        <v>0</v>
      </c>
      <c r="CO440" s="702">
        <v>0</v>
      </c>
      <c r="CP440" s="702">
        <v>0</v>
      </c>
      <c r="CQ440" s="702">
        <v>0</v>
      </c>
      <c r="CR440" s="704">
        <v>1051385.0112000001</v>
      </c>
      <c r="CS440" s="703">
        <v>1051385.0112000001</v>
      </c>
      <c r="CT440" s="23" t="s">
        <v>56</v>
      </c>
      <c r="CU440" s="23" t="s">
        <v>56</v>
      </c>
      <c r="CV440" s="23" t="s">
        <v>56</v>
      </c>
      <c r="CW440" s="23" t="s">
        <v>56</v>
      </c>
      <c r="CX440" s="23" t="s">
        <v>56</v>
      </c>
      <c r="CY440" s="23" t="s">
        <v>56</v>
      </c>
      <c r="CZ440" s="23" t="s">
        <v>56</v>
      </c>
      <c r="DA440" s="23" t="s">
        <v>56</v>
      </c>
      <c r="DB440" s="796">
        <v>35973209.57</v>
      </c>
      <c r="DC440" s="120"/>
      <c r="DD440" s="692">
        <v>8.2780839549999996</v>
      </c>
      <c r="DE440" s="120"/>
      <c r="DF440" s="120"/>
      <c r="DG440" s="120"/>
      <c r="DH440" s="140"/>
      <c r="DI440" s="140"/>
      <c r="DJ440" s="140"/>
      <c r="DK440" s="140"/>
      <c r="DL440" s="548" t="s">
        <v>56</v>
      </c>
      <c r="DM440" s="548" t="s">
        <v>56</v>
      </c>
      <c r="DN440" s="203" t="s">
        <v>868</v>
      </c>
      <c r="DO440" s="700">
        <v>3136.9166666666702</v>
      </c>
      <c r="DP440" s="713" t="s">
        <v>56</v>
      </c>
      <c r="DQ440" s="548" t="s">
        <v>56</v>
      </c>
      <c r="DR440" s="673" t="s">
        <v>56</v>
      </c>
      <c r="DS440" s="203" t="s">
        <v>56</v>
      </c>
      <c r="DT440" s="1160" t="s">
        <v>56</v>
      </c>
      <c r="DU440" s="711">
        <v>21.509018941104564</v>
      </c>
      <c r="DV440" s="711">
        <v>10.694573589080903</v>
      </c>
      <c r="DW440" s="711">
        <v>21.786796674351798</v>
      </c>
      <c r="DX440" s="711">
        <v>10.214284323791546</v>
      </c>
      <c r="DY440" s="710">
        <v>0.17692532476157566</v>
      </c>
      <c r="DZ440" s="710">
        <v>0.60439092215941859</v>
      </c>
      <c r="EA440" s="710">
        <v>0.17808879721027801</v>
      </c>
      <c r="EB440" s="710">
        <v>0.60271627519921334</v>
      </c>
      <c r="EC440" s="236"/>
      <c r="ED440" s="49"/>
      <c r="EE440" s="232"/>
      <c r="EF440" s="700">
        <v>0</v>
      </c>
      <c r="EG440" s="712">
        <v>49010</v>
      </c>
      <c r="EH440" s="44"/>
    </row>
    <row r="441" spans="1:138" ht="41.25" customHeight="1" x14ac:dyDescent="0.25">
      <c r="A441" s="871" t="s">
        <v>49</v>
      </c>
      <c r="B441" s="656" t="s">
        <v>50</v>
      </c>
      <c r="C441" s="656" t="s">
        <v>74</v>
      </c>
      <c r="D441" s="691" t="s">
        <v>383</v>
      </c>
      <c r="E441" s="656" t="s">
        <v>380</v>
      </c>
      <c r="F441" s="656" t="s">
        <v>1335</v>
      </c>
      <c r="G441" s="901" t="s">
        <v>380</v>
      </c>
      <c r="H441" s="897" t="s">
        <v>55</v>
      </c>
      <c r="I441" s="17" t="s">
        <v>866</v>
      </c>
      <c r="J441" s="64">
        <v>13.8</v>
      </c>
      <c r="K441" s="665">
        <v>11.783834464214101</v>
      </c>
      <c r="L441" s="665">
        <v>20.233143897308999</v>
      </c>
      <c r="M441" s="64">
        <v>4221</v>
      </c>
      <c r="N441" s="726">
        <v>35299656.210000001</v>
      </c>
      <c r="O441" s="548" t="s">
        <v>863</v>
      </c>
      <c r="P441" s="909">
        <v>9.4414089519999997</v>
      </c>
      <c r="Q441" s="203" t="s">
        <v>57</v>
      </c>
      <c r="R441" s="205" t="s">
        <v>57</v>
      </c>
      <c r="S441" s="490">
        <v>0</v>
      </c>
      <c r="T441" s="18">
        <v>0</v>
      </c>
      <c r="U441" s="548">
        <v>0</v>
      </c>
      <c r="V441" s="18">
        <v>0</v>
      </c>
      <c r="W441" s="64">
        <v>0</v>
      </c>
      <c r="X441" s="18">
        <v>0</v>
      </c>
      <c r="Y441" s="18">
        <v>0</v>
      </c>
      <c r="Z441" s="18">
        <v>0</v>
      </c>
      <c r="AA441" s="18">
        <v>0</v>
      </c>
      <c r="AB441" s="18">
        <v>0</v>
      </c>
      <c r="AC441" s="18">
        <v>0</v>
      </c>
      <c r="AD441" s="18">
        <v>0</v>
      </c>
      <c r="AE441" s="18">
        <v>0</v>
      </c>
      <c r="AF441" s="18">
        <v>0</v>
      </c>
      <c r="AG441" s="64">
        <v>1</v>
      </c>
      <c r="AH441" s="18">
        <v>1</v>
      </c>
      <c r="AI441" s="64">
        <v>0</v>
      </c>
      <c r="AJ441" s="18">
        <v>0</v>
      </c>
      <c r="AK441" s="18">
        <v>67</v>
      </c>
      <c r="AL441" s="64">
        <v>67</v>
      </c>
      <c r="AM441" s="18">
        <v>1</v>
      </c>
      <c r="AN441" s="18">
        <v>1</v>
      </c>
      <c r="AO441" s="18">
        <v>0</v>
      </c>
      <c r="AP441" s="64">
        <v>0</v>
      </c>
      <c r="AQ441" s="64">
        <v>69</v>
      </c>
      <c r="AR441" s="11">
        <v>69</v>
      </c>
      <c r="AS441" s="17">
        <v>0</v>
      </c>
      <c r="AT441" s="490">
        <v>0</v>
      </c>
      <c r="AU441" s="64">
        <v>0</v>
      </c>
      <c r="AV441" s="18">
        <v>0</v>
      </c>
      <c r="AW441" s="64">
        <v>0</v>
      </c>
      <c r="AX441" s="18">
        <v>0</v>
      </c>
      <c r="AY441" s="17">
        <v>0</v>
      </c>
      <c r="AZ441" s="490">
        <v>0</v>
      </c>
      <c r="BA441" s="17">
        <v>0</v>
      </c>
      <c r="BB441" s="18">
        <v>0</v>
      </c>
      <c r="BC441" s="17">
        <v>0</v>
      </c>
      <c r="BD441" s="18">
        <v>0</v>
      </c>
      <c r="BE441" s="17">
        <v>0</v>
      </c>
      <c r="BF441" s="18">
        <v>0</v>
      </c>
      <c r="BG441" s="17">
        <v>1.2</v>
      </c>
      <c r="BH441" s="18">
        <v>1.2</v>
      </c>
      <c r="BI441" s="17">
        <v>0</v>
      </c>
      <c r="BJ441" s="18">
        <v>0</v>
      </c>
      <c r="BK441" s="17">
        <v>530.83000000000004</v>
      </c>
      <c r="BL441" s="17">
        <v>530.83000000000004</v>
      </c>
      <c r="BM441" s="17">
        <v>10</v>
      </c>
      <c r="BN441" s="17">
        <v>10</v>
      </c>
      <c r="BO441" s="18">
        <v>0</v>
      </c>
      <c r="BP441" s="18">
        <v>0</v>
      </c>
      <c r="BQ441" s="64">
        <v>542.03000000000009</v>
      </c>
      <c r="BR441" s="18">
        <v>542.03000000000009</v>
      </c>
      <c r="BS441" s="729">
        <v>5.7409863586639832E-2</v>
      </c>
      <c r="BT441" s="17">
        <v>0</v>
      </c>
      <c r="BU441" s="17">
        <v>0</v>
      </c>
      <c r="BV441" s="17">
        <v>0</v>
      </c>
      <c r="BW441" s="17">
        <v>0</v>
      </c>
      <c r="BX441" s="17">
        <v>0</v>
      </c>
      <c r="BY441" s="17">
        <v>0</v>
      </c>
      <c r="BZ441" s="17">
        <v>0</v>
      </c>
      <c r="CA441" s="17">
        <v>0</v>
      </c>
      <c r="CB441" s="17">
        <v>0</v>
      </c>
      <c r="CC441" s="17">
        <v>0</v>
      </c>
      <c r="CD441" s="17">
        <v>0</v>
      </c>
      <c r="CE441" s="17">
        <v>0</v>
      </c>
      <c r="CF441" s="17">
        <v>0</v>
      </c>
      <c r="CG441" s="17">
        <v>0</v>
      </c>
      <c r="CH441" s="17">
        <v>6054.9119999999994</v>
      </c>
      <c r="CI441" s="17">
        <v>6054.9119999999994</v>
      </c>
      <c r="CJ441" s="17">
        <v>0</v>
      </c>
      <c r="CK441" s="17">
        <v>0</v>
      </c>
      <c r="CL441" s="702">
        <v>623109.48720000009</v>
      </c>
      <c r="CM441" s="702">
        <v>623109.48720000009</v>
      </c>
      <c r="CN441" s="702">
        <v>11738.400000000001</v>
      </c>
      <c r="CO441" s="702">
        <v>11738.400000000001</v>
      </c>
      <c r="CP441" s="702">
        <v>0</v>
      </c>
      <c r="CQ441" s="702">
        <v>0</v>
      </c>
      <c r="CR441" s="704">
        <v>640902.79920000012</v>
      </c>
      <c r="CS441" s="703">
        <v>640902.79920000012</v>
      </c>
      <c r="CT441" s="23" t="s">
        <v>56</v>
      </c>
      <c r="CU441" s="23" t="s">
        <v>56</v>
      </c>
      <c r="CV441" s="23" t="s">
        <v>56</v>
      </c>
      <c r="CW441" s="23" t="s">
        <v>56</v>
      </c>
      <c r="CX441" s="23" t="s">
        <v>56</v>
      </c>
      <c r="CY441" s="23" t="s">
        <v>56</v>
      </c>
      <c r="CZ441" s="23" t="s">
        <v>56</v>
      </c>
      <c r="DA441" s="23" t="s">
        <v>56</v>
      </c>
      <c r="DB441" s="796">
        <v>35299656.210000001</v>
      </c>
      <c r="DC441" s="120"/>
      <c r="DD441" s="692">
        <v>9.4414089519999997</v>
      </c>
      <c r="DE441" s="120"/>
      <c r="DF441" s="120"/>
      <c r="DG441" s="120"/>
      <c r="DH441" s="140"/>
      <c r="DI441" s="140"/>
      <c r="DJ441" s="140"/>
      <c r="DK441" s="140"/>
      <c r="DL441" s="548" t="s">
        <v>56</v>
      </c>
      <c r="DM441" s="548" t="s">
        <v>56</v>
      </c>
      <c r="DN441" s="203" t="s">
        <v>868</v>
      </c>
      <c r="DO441" s="700">
        <v>4086.4166666666702</v>
      </c>
      <c r="DP441" s="713" t="s">
        <v>56</v>
      </c>
      <c r="DQ441" s="548" t="s">
        <v>56</v>
      </c>
      <c r="DR441" s="673" t="s">
        <v>56</v>
      </c>
      <c r="DS441" s="203" t="s">
        <v>56</v>
      </c>
      <c r="DT441" s="1160" t="s">
        <v>56</v>
      </c>
      <c r="DU441" s="711">
        <v>12.127250851397914</v>
      </c>
      <c r="DV441" s="711">
        <v>8.6211262156807109</v>
      </c>
      <c r="DW441" s="711">
        <v>11.8984237542161</v>
      </c>
      <c r="DX441" s="711">
        <v>7.428597769355008</v>
      </c>
      <c r="DY441" s="710">
        <v>9.1278014560433884E-2</v>
      </c>
      <c r="DZ441" s="710">
        <v>0.98200104368455099</v>
      </c>
      <c r="EA441" s="710">
        <v>8.8542755723833994E-2</v>
      </c>
      <c r="EB441" s="710">
        <v>0.97903694624484594</v>
      </c>
      <c r="EC441" s="236"/>
      <c r="ED441" s="49"/>
      <c r="EE441" s="232"/>
      <c r="EF441" s="700">
        <v>0</v>
      </c>
      <c r="EG441" s="712">
        <v>37409.666666666664</v>
      </c>
      <c r="EH441" s="44"/>
    </row>
    <row r="442" spans="1:138" ht="41.25" customHeight="1" x14ac:dyDescent="0.25">
      <c r="A442" s="871" t="s">
        <v>49</v>
      </c>
      <c r="B442" s="656" t="s">
        <v>50</v>
      </c>
      <c r="C442" s="656" t="s">
        <v>74</v>
      </c>
      <c r="D442" s="691" t="s">
        <v>383</v>
      </c>
      <c r="E442" s="656" t="s">
        <v>380</v>
      </c>
      <c r="F442" s="656" t="s">
        <v>1336</v>
      </c>
      <c r="G442" s="901" t="s">
        <v>380</v>
      </c>
      <c r="H442" s="897" t="s">
        <v>55</v>
      </c>
      <c r="I442" s="17" t="s">
        <v>866</v>
      </c>
      <c r="J442" s="64">
        <v>13.8</v>
      </c>
      <c r="K442" s="665">
        <v>9.94335727609141</v>
      </c>
      <c r="L442" s="665">
        <v>6.3719696837160003</v>
      </c>
      <c r="M442" s="64">
        <v>2008</v>
      </c>
      <c r="N442" s="726">
        <v>20374096.870000001</v>
      </c>
      <c r="O442" s="548" t="s">
        <v>863</v>
      </c>
      <c r="P442" s="909">
        <v>4.8839571929999996</v>
      </c>
      <c r="Q442" s="203" t="s">
        <v>57</v>
      </c>
      <c r="R442" s="205" t="s">
        <v>57</v>
      </c>
      <c r="S442" s="490">
        <v>0</v>
      </c>
      <c r="T442" s="18">
        <v>0</v>
      </c>
      <c r="U442" s="548">
        <v>0</v>
      </c>
      <c r="V442" s="18">
        <v>0</v>
      </c>
      <c r="W442" s="64">
        <v>0</v>
      </c>
      <c r="X442" s="18">
        <v>0</v>
      </c>
      <c r="Y442" s="18">
        <v>0</v>
      </c>
      <c r="Z442" s="18">
        <v>0</v>
      </c>
      <c r="AA442" s="18">
        <v>0</v>
      </c>
      <c r="AB442" s="18">
        <v>0</v>
      </c>
      <c r="AC442" s="18">
        <v>0</v>
      </c>
      <c r="AD442" s="18">
        <v>0</v>
      </c>
      <c r="AE442" s="18">
        <v>0</v>
      </c>
      <c r="AF442" s="18">
        <v>0</v>
      </c>
      <c r="AG442" s="64">
        <v>0</v>
      </c>
      <c r="AH442" s="18">
        <v>0</v>
      </c>
      <c r="AI442" s="64">
        <v>0</v>
      </c>
      <c r="AJ442" s="18">
        <v>0</v>
      </c>
      <c r="AK442" s="18">
        <v>19</v>
      </c>
      <c r="AL442" s="64">
        <v>19</v>
      </c>
      <c r="AM442" s="18">
        <v>0</v>
      </c>
      <c r="AN442" s="18" t="s">
        <v>58</v>
      </c>
      <c r="AO442" s="18">
        <v>0</v>
      </c>
      <c r="AP442" s="64">
        <v>0</v>
      </c>
      <c r="AQ442" s="64">
        <v>19</v>
      </c>
      <c r="AR442" s="11">
        <v>19</v>
      </c>
      <c r="AS442" s="17">
        <v>0</v>
      </c>
      <c r="AT442" s="490">
        <v>0</v>
      </c>
      <c r="AU442" s="64">
        <v>0</v>
      </c>
      <c r="AV442" s="18">
        <v>0</v>
      </c>
      <c r="AW442" s="64">
        <v>0</v>
      </c>
      <c r="AX442" s="18">
        <v>0</v>
      </c>
      <c r="AY442" s="17">
        <v>0</v>
      </c>
      <c r="AZ442" s="490">
        <v>0</v>
      </c>
      <c r="BA442" s="17">
        <v>0</v>
      </c>
      <c r="BB442" s="18">
        <v>0</v>
      </c>
      <c r="BC442" s="17">
        <v>0</v>
      </c>
      <c r="BD442" s="18">
        <v>0</v>
      </c>
      <c r="BE442" s="17">
        <v>0</v>
      </c>
      <c r="BF442" s="18">
        <v>0</v>
      </c>
      <c r="BG442" s="17">
        <v>0</v>
      </c>
      <c r="BH442" s="18">
        <v>0</v>
      </c>
      <c r="BI442" s="17">
        <v>0</v>
      </c>
      <c r="BJ442" s="18">
        <v>0</v>
      </c>
      <c r="BK442" s="17">
        <v>116.41</v>
      </c>
      <c r="BL442" s="17">
        <v>116.41</v>
      </c>
      <c r="BM442" s="17">
        <v>0</v>
      </c>
      <c r="BN442" s="17" t="s">
        <v>58</v>
      </c>
      <c r="BO442" s="18">
        <v>0</v>
      </c>
      <c r="BP442" s="18">
        <v>0</v>
      </c>
      <c r="BQ442" s="64">
        <v>116.41</v>
      </c>
      <c r="BR442" s="18">
        <v>116.41</v>
      </c>
      <c r="BS442" s="729">
        <v>2.3835180244177051E-2</v>
      </c>
      <c r="BT442" s="17">
        <v>0</v>
      </c>
      <c r="BU442" s="17">
        <v>0</v>
      </c>
      <c r="BV442" s="17">
        <v>0</v>
      </c>
      <c r="BW442" s="17">
        <v>0</v>
      </c>
      <c r="BX442" s="17">
        <v>0</v>
      </c>
      <c r="BY442" s="17">
        <v>0</v>
      </c>
      <c r="BZ442" s="17">
        <v>0</v>
      </c>
      <c r="CA442" s="17">
        <v>0</v>
      </c>
      <c r="CB442" s="17">
        <v>0</v>
      </c>
      <c r="CC442" s="17">
        <v>0</v>
      </c>
      <c r="CD442" s="17">
        <v>0</v>
      </c>
      <c r="CE442" s="17">
        <v>0</v>
      </c>
      <c r="CF442" s="17">
        <v>0</v>
      </c>
      <c r="CG442" s="17">
        <v>0</v>
      </c>
      <c r="CH442" s="17">
        <v>0</v>
      </c>
      <c r="CI442" s="17">
        <v>0</v>
      </c>
      <c r="CJ442" s="17">
        <v>0</v>
      </c>
      <c r="CK442" s="17">
        <v>0</v>
      </c>
      <c r="CL442" s="702">
        <v>136646.7144</v>
      </c>
      <c r="CM442" s="702">
        <v>136646.7144</v>
      </c>
      <c r="CN442" s="702">
        <v>0</v>
      </c>
      <c r="CO442" s="702">
        <v>0</v>
      </c>
      <c r="CP442" s="702">
        <v>0</v>
      </c>
      <c r="CQ442" s="702">
        <v>0</v>
      </c>
      <c r="CR442" s="704">
        <v>136646.7144</v>
      </c>
      <c r="CS442" s="703">
        <v>136646.7144</v>
      </c>
      <c r="CT442" s="23" t="s">
        <v>56</v>
      </c>
      <c r="CU442" s="23" t="s">
        <v>56</v>
      </c>
      <c r="CV442" s="23" t="s">
        <v>56</v>
      </c>
      <c r="CW442" s="23" t="s">
        <v>56</v>
      </c>
      <c r="CX442" s="23" t="s">
        <v>56</v>
      </c>
      <c r="CY442" s="23" t="s">
        <v>56</v>
      </c>
      <c r="CZ442" s="23" t="s">
        <v>56</v>
      </c>
      <c r="DA442" s="23" t="s">
        <v>56</v>
      </c>
      <c r="DB442" s="796">
        <v>20374096.870000001</v>
      </c>
      <c r="DC442" s="120"/>
      <c r="DD442" s="692">
        <v>4.8839571929999996</v>
      </c>
      <c r="DE442" s="120"/>
      <c r="DF442" s="120"/>
      <c r="DG442" s="120"/>
      <c r="DH442" s="140"/>
      <c r="DI442" s="140"/>
      <c r="DJ442" s="140"/>
      <c r="DK442" s="140"/>
      <c r="DL442" s="548" t="s">
        <v>56</v>
      </c>
      <c r="DM442" s="548" t="s">
        <v>56</v>
      </c>
      <c r="DN442" s="203" t="s">
        <v>868</v>
      </c>
      <c r="DO442" s="700">
        <v>1922.6666666666699</v>
      </c>
      <c r="DP442" s="713" t="s">
        <v>56</v>
      </c>
      <c r="DQ442" s="548" t="s">
        <v>56</v>
      </c>
      <c r="DR442" s="673" t="s">
        <v>56</v>
      </c>
      <c r="DS442" s="203" t="s">
        <v>56</v>
      </c>
      <c r="DT442" s="1160" t="s">
        <v>56</v>
      </c>
      <c r="DU442" s="711">
        <v>4.3075589459084531</v>
      </c>
      <c r="DV442" s="711" t="s">
        <v>56</v>
      </c>
      <c r="DW442" s="711">
        <v>4.3167440849954302</v>
      </c>
      <c r="DX442" s="711">
        <v>-4.3167440849954302</v>
      </c>
      <c r="DY442" s="710">
        <v>4.3169209431345279E-2</v>
      </c>
      <c r="DZ442" s="710" t="s">
        <v>56</v>
      </c>
      <c r="EA442" s="710">
        <v>4.3149332644509902E-2</v>
      </c>
      <c r="EB442" s="710">
        <v>-4.3149332644509902E-2</v>
      </c>
      <c r="EC442" s="236"/>
      <c r="ED442" s="49"/>
      <c r="EE442" s="232"/>
      <c r="EF442" s="700">
        <v>0</v>
      </c>
      <c r="EG442" s="712" t="s">
        <v>56</v>
      </c>
      <c r="EH442" s="44"/>
    </row>
    <row r="443" spans="1:138" ht="41.25" customHeight="1" x14ac:dyDescent="0.25">
      <c r="A443" s="871" t="s">
        <v>49</v>
      </c>
      <c r="B443" s="656" t="s">
        <v>50</v>
      </c>
      <c r="C443" s="656" t="s">
        <v>74</v>
      </c>
      <c r="D443" s="691" t="s">
        <v>80</v>
      </c>
      <c r="E443" s="656" t="s">
        <v>80</v>
      </c>
      <c r="F443" s="656" t="s">
        <v>1337</v>
      </c>
      <c r="G443" s="901" t="s">
        <v>80</v>
      </c>
      <c r="H443" s="897" t="s">
        <v>55</v>
      </c>
      <c r="I443" s="17" t="s">
        <v>889</v>
      </c>
      <c r="J443" s="64">
        <v>13.8</v>
      </c>
      <c r="K443" s="665" t="s">
        <v>56</v>
      </c>
      <c r="L443" s="665">
        <v>1.1554924218389999</v>
      </c>
      <c r="M443" s="64">
        <v>40</v>
      </c>
      <c r="N443" s="727" t="s">
        <v>56</v>
      </c>
      <c r="O443" s="548" t="s">
        <v>56</v>
      </c>
      <c r="P443" s="909" t="s">
        <v>56</v>
      </c>
      <c r="Q443" s="203" t="s">
        <v>57</v>
      </c>
      <c r="R443" s="205" t="s">
        <v>57</v>
      </c>
      <c r="S443" s="490">
        <v>0</v>
      </c>
      <c r="T443" s="18">
        <v>0</v>
      </c>
      <c r="U443" s="548" t="s">
        <v>58</v>
      </c>
      <c r="V443" s="18" t="s">
        <v>58</v>
      </c>
      <c r="W443" s="64" t="s">
        <v>58</v>
      </c>
      <c r="X443" s="18" t="s">
        <v>58</v>
      </c>
      <c r="Y443" s="18" t="s">
        <v>58</v>
      </c>
      <c r="Z443" s="18" t="s">
        <v>58</v>
      </c>
      <c r="AA443" s="18" t="s">
        <v>58</v>
      </c>
      <c r="AB443" s="18" t="s">
        <v>58</v>
      </c>
      <c r="AC443" s="18" t="s">
        <v>58</v>
      </c>
      <c r="AD443" s="18" t="s">
        <v>58</v>
      </c>
      <c r="AE443" s="18" t="s">
        <v>58</v>
      </c>
      <c r="AF443" s="18" t="s">
        <v>58</v>
      </c>
      <c r="AG443" s="64" t="s">
        <v>58</v>
      </c>
      <c r="AH443" s="18" t="s">
        <v>58</v>
      </c>
      <c r="AI443" s="64" t="s">
        <v>58</v>
      </c>
      <c r="AJ443" s="18" t="s">
        <v>58</v>
      </c>
      <c r="AK443" s="18" t="s">
        <v>58</v>
      </c>
      <c r="AL443" s="64" t="s">
        <v>58</v>
      </c>
      <c r="AM443" s="18" t="s">
        <v>58</v>
      </c>
      <c r="AN443" s="18" t="s">
        <v>58</v>
      </c>
      <c r="AO443" s="18" t="s">
        <v>58</v>
      </c>
      <c r="AP443" s="64" t="s">
        <v>58</v>
      </c>
      <c r="AQ443" s="64">
        <v>0</v>
      </c>
      <c r="AR443" s="11">
        <v>0</v>
      </c>
      <c r="AS443" s="17" t="s">
        <v>58</v>
      </c>
      <c r="AT443" s="490" t="s">
        <v>58</v>
      </c>
      <c r="AU443" s="64" t="s">
        <v>58</v>
      </c>
      <c r="AV443" s="18" t="s">
        <v>58</v>
      </c>
      <c r="AW443" s="64" t="s">
        <v>58</v>
      </c>
      <c r="AX443" s="18" t="s">
        <v>58</v>
      </c>
      <c r="AY443" s="17" t="s">
        <v>58</v>
      </c>
      <c r="AZ443" s="490" t="s">
        <v>58</v>
      </c>
      <c r="BA443" s="17" t="s">
        <v>58</v>
      </c>
      <c r="BB443" s="18" t="s">
        <v>58</v>
      </c>
      <c r="BC443" s="17" t="s">
        <v>58</v>
      </c>
      <c r="BD443" s="18" t="s">
        <v>58</v>
      </c>
      <c r="BE443" s="17" t="s">
        <v>58</v>
      </c>
      <c r="BF443" s="18" t="s">
        <v>58</v>
      </c>
      <c r="BG443" s="17" t="s">
        <v>58</v>
      </c>
      <c r="BH443" s="18" t="s">
        <v>58</v>
      </c>
      <c r="BI443" s="17" t="s">
        <v>58</v>
      </c>
      <c r="BJ443" s="18" t="s">
        <v>58</v>
      </c>
      <c r="BK443" s="17" t="s">
        <v>58</v>
      </c>
      <c r="BL443" s="17" t="s">
        <v>58</v>
      </c>
      <c r="BM443" s="17" t="s">
        <v>58</v>
      </c>
      <c r="BN443" s="17" t="s">
        <v>58</v>
      </c>
      <c r="BO443" s="18" t="s">
        <v>58</v>
      </c>
      <c r="BP443" s="18" t="s">
        <v>58</v>
      </c>
      <c r="BQ443" s="64">
        <v>0</v>
      </c>
      <c r="BR443" s="18">
        <v>0</v>
      </c>
      <c r="BS443" s="730" t="s">
        <v>56</v>
      </c>
      <c r="BT443" s="17">
        <v>0</v>
      </c>
      <c r="BU443" s="17">
        <v>0</v>
      </c>
      <c r="BV443" s="17">
        <v>0</v>
      </c>
      <c r="BW443" s="17">
        <v>0</v>
      </c>
      <c r="BX443" s="17">
        <v>0</v>
      </c>
      <c r="BY443" s="17">
        <v>0</v>
      </c>
      <c r="BZ443" s="17">
        <v>0</v>
      </c>
      <c r="CA443" s="17">
        <v>0</v>
      </c>
      <c r="CB443" s="17">
        <v>0</v>
      </c>
      <c r="CC443" s="17">
        <v>0</v>
      </c>
      <c r="CD443" s="17">
        <v>0</v>
      </c>
      <c r="CE443" s="17">
        <v>0</v>
      </c>
      <c r="CF443" s="17">
        <v>0</v>
      </c>
      <c r="CG443" s="17">
        <v>0</v>
      </c>
      <c r="CH443" s="17">
        <v>0</v>
      </c>
      <c r="CI443" s="17">
        <v>0</v>
      </c>
      <c r="CJ443" s="17">
        <v>0</v>
      </c>
      <c r="CK443" s="17">
        <v>0</v>
      </c>
      <c r="CL443" s="702">
        <v>0</v>
      </c>
      <c r="CM443" s="702">
        <v>0</v>
      </c>
      <c r="CN443" s="702">
        <v>0</v>
      </c>
      <c r="CO443" s="702">
        <v>0</v>
      </c>
      <c r="CP443" s="702">
        <v>0</v>
      </c>
      <c r="CQ443" s="702">
        <v>0</v>
      </c>
      <c r="CR443" s="704">
        <v>0</v>
      </c>
      <c r="CS443" s="703">
        <v>0</v>
      </c>
      <c r="CT443" s="23" t="s">
        <v>56</v>
      </c>
      <c r="CU443" s="23" t="s">
        <v>56</v>
      </c>
      <c r="CV443" s="23" t="s">
        <v>56</v>
      </c>
      <c r="CW443" s="23" t="s">
        <v>56</v>
      </c>
      <c r="CX443" s="23" t="s">
        <v>56</v>
      </c>
      <c r="CY443" s="23" t="s">
        <v>56</v>
      </c>
      <c r="CZ443" s="23" t="s">
        <v>56</v>
      </c>
      <c r="DA443" s="23" t="s">
        <v>56</v>
      </c>
      <c r="DB443" s="23" t="s">
        <v>56</v>
      </c>
      <c r="DC443" s="120"/>
      <c r="DD443" s="692" t="s">
        <v>56</v>
      </c>
      <c r="DE443" s="120"/>
      <c r="DF443" s="120"/>
      <c r="DG443" s="120"/>
      <c r="DH443" s="140"/>
      <c r="DI443" s="140"/>
      <c r="DJ443" s="140"/>
      <c r="DK443" s="140"/>
      <c r="DL443" s="548" t="s">
        <v>56</v>
      </c>
      <c r="DM443" s="548" t="s">
        <v>56</v>
      </c>
      <c r="DN443" s="203" t="s">
        <v>55</v>
      </c>
      <c r="DO443" s="700" t="s">
        <v>56</v>
      </c>
      <c r="DP443" s="713" t="s">
        <v>56</v>
      </c>
      <c r="DQ443" s="548" t="s">
        <v>56</v>
      </c>
      <c r="DR443" s="673" t="s">
        <v>56</v>
      </c>
      <c r="DS443" s="203" t="s">
        <v>56</v>
      </c>
      <c r="DT443" s="1160" t="s">
        <v>56</v>
      </c>
      <c r="DU443" s="711">
        <v>0</v>
      </c>
      <c r="DV443" s="711">
        <v>83.45837000528077</v>
      </c>
      <c r="DW443" s="711">
        <v>0</v>
      </c>
      <c r="DX443" s="711">
        <v>80.797101449275331</v>
      </c>
      <c r="DY443" s="710">
        <v>0</v>
      </c>
      <c r="DZ443" s="710">
        <v>0.67681746171448764</v>
      </c>
      <c r="EA443" s="710">
        <v>0</v>
      </c>
      <c r="EB443" s="710">
        <v>0.63768115942029002</v>
      </c>
      <c r="EC443" s="236"/>
      <c r="ED443" s="49"/>
      <c r="EE443" s="232"/>
      <c r="EF443" s="700">
        <v>0</v>
      </c>
      <c r="EG443" s="712">
        <v>1337</v>
      </c>
      <c r="EH443" s="44"/>
    </row>
    <row r="444" spans="1:138" ht="41.25" customHeight="1" x14ac:dyDescent="0.25">
      <c r="A444" s="871" t="s">
        <v>49</v>
      </c>
      <c r="B444" s="656" t="s">
        <v>50</v>
      </c>
      <c r="C444" s="656" t="s">
        <v>74</v>
      </c>
      <c r="D444" s="691" t="s">
        <v>80</v>
      </c>
      <c r="E444" s="656" t="s">
        <v>80</v>
      </c>
      <c r="F444" s="656" t="s">
        <v>1338</v>
      </c>
      <c r="G444" s="901" t="s">
        <v>80</v>
      </c>
      <c r="H444" s="897" t="s">
        <v>55</v>
      </c>
      <c r="I444" s="17" t="s">
        <v>866</v>
      </c>
      <c r="J444" s="64">
        <v>13.8</v>
      </c>
      <c r="K444" s="665" t="s">
        <v>56</v>
      </c>
      <c r="L444" s="665">
        <v>2.6685606005100002</v>
      </c>
      <c r="M444" s="64">
        <v>1046</v>
      </c>
      <c r="N444" s="727" t="s">
        <v>56</v>
      </c>
      <c r="O444" s="548" t="s">
        <v>56</v>
      </c>
      <c r="P444" s="909" t="s">
        <v>56</v>
      </c>
      <c r="Q444" s="203" t="s">
        <v>57</v>
      </c>
      <c r="R444" s="205" t="s">
        <v>57</v>
      </c>
      <c r="S444" s="490">
        <v>0</v>
      </c>
      <c r="T444" s="18">
        <v>0</v>
      </c>
      <c r="U444" s="548">
        <v>0</v>
      </c>
      <c r="V444" s="18">
        <v>0</v>
      </c>
      <c r="W444" s="64">
        <v>0</v>
      </c>
      <c r="X444" s="18">
        <v>0</v>
      </c>
      <c r="Y444" s="18">
        <v>0</v>
      </c>
      <c r="Z444" s="18">
        <v>0</v>
      </c>
      <c r="AA444" s="18">
        <v>0</v>
      </c>
      <c r="AB444" s="18">
        <v>0</v>
      </c>
      <c r="AC444" s="18">
        <v>0</v>
      </c>
      <c r="AD444" s="18">
        <v>0</v>
      </c>
      <c r="AE444" s="18">
        <v>0</v>
      </c>
      <c r="AF444" s="18">
        <v>0</v>
      </c>
      <c r="AG444" s="64">
        <v>0</v>
      </c>
      <c r="AH444" s="18">
        <v>0</v>
      </c>
      <c r="AI444" s="64">
        <v>0</v>
      </c>
      <c r="AJ444" s="18">
        <v>0</v>
      </c>
      <c r="AK444" s="18">
        <v>6</v>
      </c>
      <c r="AL444" s="64">
        <v>6</v>
      </c>
      <c r="AM444" s="18">
        <v>0</v>
      </c>
      <c r="AN444" s="18" t="s">
        <v>58</v>
      </c>
      <c r="AO444" s="18">
        <v>0</v>
      </c>
      <c r="AP444" s="64">
        <v>0</v>
      </c>
      <c r="AQ444" s="64">
        <v>6</v>
      </c>
      <c r="AR444" s="11">
        <v>6</v>
      </c>
      <c r="AS444" s="17">
        <v>0</v>
      </c>
      <c r="AT444" s="490">
        <v>0</v>
      </c>
      <c r="AU444" s="64">
        <v>0</v>
      </c>
      <c r="AV444" s="18">
        <v>0</v>
      </c>
      <c r="AW444" s="64">
        <v>0</v>
      </c>
      <c r="AX444" s="18">
        <v>0</v>
      </c>
      <c r="AY444" s="17">
        <v>0</v>
      </c>
      <c r="AZ444" s="490">
        <v>0</v>
      </c>
      <c r="BA444" s="17">
        <v>0</v>
      </c>
      <c r="BB444" s="18">
        <v>0</v>
      </c>
      <c r="BC444" s="17">
        <v>0</v>
      </c>
      <c r="BD444" s="18">
        <v>0</v>
      </c>
      <c r="BE444" s="17">
        <v>0</v>
      </c>
      <c r="BF444" s="18">
        <v>0</v>
      </c>
      <c r="BG444" s="17">
        <v>0</v>
      </c>
      <c r="BH444" s="18">
        <v>0</v>
      </c>
      <c r="BI444" s="17">
        <v>0</v>
      </c>
      <c r="BJ444" s="18">
        <v>0</v>
      </c>
      <c r="BK444" s="17">
        <v>41.4</v>
      </c>
      <c r="BL444" s="17">
        <v>41.4</v>
      </c>
      <c r="BM444" s="17">
        <v>0</v>
      </c>
      <c r="BN444" s="17" t="s">
        <v>58</v>
      </c>
      <c r="BO444" s="18">
        <v>0</v>
      </c>
      <c r="BP444" s="18">
        <v>0</v>
      </c>
      <c r="BQ444" s="64">
        <v>41.4</v>
      </c>
      <c r="BR444" s="18">
        <v>41.4</v>
      </c>
      <c r="BS444" s="730" t="s">
        <v>56</v>
      </c>
      <c r="BT444" s="17">
        <v>0</v>
      </c>
      <c r="BU444" s="17">
        <v>0</v>
      </c>
      <c r="BV444" s="17">
        <v>0</v>
      </c>
      <c r="BW444" s="17">
        <v>0</v>
      </c>
      <c r="BX444" s="17">
        <v>0</v>
      </c>
      <c r="BY444" s="17">
        <v>0</v>
      </c>
      <c r="BZ444" s="17">
        <v>0</v>
      </c>
      <c r="CA444" s="17">
        <v>0</v>
      </c>
      <c r="CB444" s="17">
        <v>0</v>
      </c>
      <c r="CC444" s="17">
        <v>0</v>
      </c>
      <c r="CD444" s="17">
        <v>0</v>
      </c>
      <c r="CE444" s="17">
        <v>0</v>
      </c>
      <c r="CF444" s="17">
        <v>0</v>
      </c>
      <c r="CG444" s="17">
        <v>0</v>
      </c>
      <c r="CH444" s="17">
        <v>0</v>
      </c>
      <c r="CI444" s="17">
        <v>0</v>
      </c>
      <c r="CJ444" s="17">
        <v>0</v>
      </c>
      <c r="CK444" s="17">
        <v>0</v>
      </c>
      <c r="CL444" s="702">
        <v>48596.976000000002</v>
      </c>
      <c r="CM444" s="702">
        <v>48596.976000000002</v>
      </c>
      <c r="CN444" s="702">
        <v>0</v>
      </c>
      <c r="CO444" s="702">
        <v>0</v>
      </c>
      <c r="CP444" s="702">
        <v>0</v>
      </c>
      <c r="CQ444" s="702">
        <v>0</v>
      </c>
      <c r="CR444" s="704">
        <v>48596.976000000002</v>
      </c>
      <c r="CS444" s="703">
        <v>48596.976000000002</v>
      </c>
      <c r="CT444" s="23" t="s">
        <v>56</v>
      </c>
      <c r="CU444" s="23" t="s">
        <v>56</v>
      </c>
      <c r="CV444" s="23" t="s">
        <v>56</v>
      </c>
      <c r="CW444" s="23" t="s">
        <v>56</v>
      </c>
      <c r="CX444" s="23" t="s">
        <v>56</v>
      </c>
      <c r="CY444" s="23" t="s">
        <v>56</v>
      </c>
      <c r="CZ444" s="23" t="s">
        <v>56</v>
      </c>
      <c r="DA444" s="23" t="s">
        <v>56</v>
      </c>
      <c r="DB444" s="23" t="s">
        <v>56</v>
      </c>
      <c r="DC444" s="120"/>
      <c r="DD444" s="692" t="s">
        <v>56</v>
      </c>
      <c r="DE444" s="120"/>
      <c r="DF444" s="120"/>
      <c r="DG444" s="120"/>
      <c r="DH444" s="140"/>
      <c r="DI444" s="140"/>
      <c r="DJ444" s="140"/>
      <c r="DK444" s="140"/>
      <c r="DL444" s="548" t="s">
        <v>56</v>
      </c>
      <c r="DM444" s="548" t="s">
        <v>56</v>
      </c>
      <c r="DN444" s="203" t="s">
        <v>55</v>
      </c>
      <c r="DO444" s="700" t="s">
        <v>56</v>
      </c>
      <c r="DP444" s="713" t="s">
        <v>56</v>
      </c>
      <c r="DQ444" s="548" t="s">
        <v>56</v>
      </c>
      <c r="DR444" s="673" t="s">
        <v>56</v>
      </c>
      <c r="DS444" s="203" t="s">
        <v>56</v>
      </c>
      <c r="DT444" s="1160" t="s">
        <v>56</v>
      </c>
      <c r="DU444" s="711">
        <v>41.608213996217238</v>
      </c>
      <c r="DV444" s="711">
        <v>63.686592420543484</v>
      </c>
      <c r="DW444" s="711">
        <v>43.137683060867801</v>
      </c>
      <c r="DX444" s="711">
        <v>62.068452980463704</v>
      </c>
      <c r="DY444" s="710">
        <v>1.0235071602269656</v>
      </c>
      <c r="DZ444" s="710">
        <v>-0.17041765370517437</v>
      </c>
      <c r="EA444" s="710">
        <v>1.0364914164927701</v>
      </c>
      <c r="EB444" s="710">
        <v>-0.18576337950235799</v>
      </c>
      <c r="EC444" s="236"/>
      <c r="ED444" s="49"/>
      <c r="EE444" s="232"/>
      <c r="EF444" s="700">
        <v>35529</v>
      </c>
      <c r="EG444" s="712">
        <v>-27721.333333333332</v>
      </c>
      <c r="EH444" s="44"/>
    </row>
    <row r="445" spans="1:138" ht="41.25" customHeight="1" x14ac:dyDescent="0.25">
      <c r="A445" s="871" t="s">
        <v>49</v>
      </c>
      <c r="B445" s="656" t="s">
        <v>50</v>
      </c>
      <c r="C445" s="656" t="s">
        <v>74</v>
      </c>
      <c r="D445" s="691" t="s">
        <v>385</v>
      </c>
      <c r="E445" s="656" t="s">
        <v>386</v>
      </c>
      <c r="F445" s="656" t="s">
        <v>387</v>
      </c>
      <c r="G445" s="901" t="s">
        <v>386</v>
      </c>
      <c r="H445" s="897" t="s">
        <v>55</v>
      </c>
      <c r="I445" s="17" t="s">
        <v>866</v>
      </c>
      <c r="J445" s="64">
        <v>13.8</v>
      </c>
      <c r="K445" s="665">
        <v>7.2902018490574036</v>
      </c>
      <c r="L445" s="665">
        <v>22.332386317185001</v>
      </c>
      <c r="M445" s="64">
        <v>2220</v>
      </c>
      <c r="N445" s="726">
        <v>22764021.870000001</v>
      </c>
      <c r="O445" s="548" t="s">
        <v>874</v>
      </c>
      <c r="P445" s="909">
        <v>5.7922446360000004</v>
      </c>
      <c r="Q445" s="203" t="s">
        <v>57</v>
      </c>
      <c r="R445" s="205" t="s">
        <v>57</v>
      </c>
      <c r="S445" s="490">
        <v>0</v>
      </c>
      <c r="T445" s="18">
        <v>0</v>
      </c>
      <c r="U445" s="548">
        <v>0</v>
      </c>
      <c r="V445" s="18">
        <v>0</v>
      </c>
      <c r="W445" s="64">
        <v>0</v>
      </c>
      <c r="X445" s="18">
        <v>0</v>
      </c>
      <c r="Y445" s="18">
        <v>0</v>
      </c>
      <c r="Z445" s="18">
        <v>0</v>
      </c>
      <c r="AA445" s="18">
        <v>0</v>
      </c>
      <c r="AB445" s="18">
        <v>0</v>
      </c>
      <c r="AC445" s="18">
        <v>0</v>
      </c>
      <c r="AD445" s="18">
        <v>0</v>
      </c>
      <c r="AE445" s="18">
        <v>0</v>
      </c>
      <c r="AF445" s="18">
        <v>0</v>
      </c>
      <c r="AG445" s="64">
        <v>0</v>
      </c>
      <c r="AH445" s="18">
        <v>0</v>
      </c>
      <c r="AI445" s="64">
        <v>0</v>
      </c>
      <c r="AJ445" s="18">
        <v>0</v>
      </c>
      <c r="AK445" s="18">
        <v>178</v>
      </c>
      <c r="AL445" s="64">
        <v>174</v>
      </c>
      <c r="AM445" s="18">
        <v>5</v>
      </c>
      <c r="AN445" s="18">
        <v>5</v>
      </c>
      <c r="AO445" s="18">
        <v>0</v>
      </c>
      <c r="AP445" s="64">
        <v>0</v>
      </c>
      <c r="AQ445" s="64">
        <v>183</v>
      </c>
      <c r="AR445" s="11">
        <v>179</v>
      </c>
      <c r="AS445" s="17">
        <v>0</v>
      </c>
      <c r="AT445" s="490">
        <v>0</v>
      </c>
      <c r="AU445" s="64">
        <v>0</v>
      </c>
      <c r="AV445" s="18">
        <v>0</v>
      </c>
      <c r="AW445" s="64">
        <v>0</v>
      </c>
      <c r="AX445" s="18">
        <v>0</v>
      </c>
      <c r="AY445" s="17">
        <v>0</v>
      </c>
      <c r="AZ445" s="490">
        <v>0</v>
      </c>
      <c r="BA445" s="17">
        <v>0</v>
      </c>
      <c r="BB445" s="18">
        <v>0</v>
      </c>
      <c r="BC445" s="17">
        <v>0</v>
      </c>
      <c r="BD445" s="18">
        <v>0</v>
      </c>
      <c r="BE445" s="17">
        <v>0</v>
      </c>
      <c r="BF445" s="18">
        <v>0</v>
      </c>
      <c r="BG445" s="17">
        <v>0</v>
      </c>
      <c r="BH445" s="18">
        <v>0</v>
      </c>
      <c r="BI445" s="17">
        <v>0</v>
      </c>
      <c r="BJ445" s="18">
        <v>0</v>
      </c>
      <c r="BK445" s="17">
        <v>1245.6049999999998</v>
      </c>
      <c r="BL445" s="17">
        <v>1218.9550000000002</v>
      </c>
      <c r="BM445" s="17">
        <v>52.39</v>
      </c>
      <c r="BN445" s="17">
        <v>52.39</v>
      </c>
      <c r="BO445" s="18">
        <v>0</v>
      </c>
      <c r="BP445" s="18">
        <v>0</v>
      </c>
      <c r="BQ445" s="64">
        <v>1297.9949999999999</v>
      </c>
      <c r="BR445" s="18">
        <v>1271.3450000000003</v>
      </c>
      <c r="BS445" s="729">
        <v>0.2240918817435113</v>
      </c>
      <c r="BT445" s="17">
        <v>0</v>
      </c>
      <c r="BU445" s="17">
        <v>0</v>
      </c>
      <c r="BV445" s="17">
        <v>0</v>
      </c>
      <c r="BW445" s="17">
        <v>0</v>
      </c>
      <c r="BX445" s="17">
        <v>0</v>
      </c>
      <c r="BY445" s="17">
        <v>0</v>
      </c>
      <c r="BZ445" s="17">
        <v>0</v>
      </c>
      <c r="CA445" s="17">
        <v>0</v>
      </c>
      <c r="CB445" s="17">
        <v>0</v>
      </c>
      <c r="CC445" s="17">
        <v>0</v>
      </c>
      <c r="CD445" s="17">
        <v>0</v>
      </c>
      <c r="CE445" s="17">
        <v>0</v>
      </c>
      <c r="CF445" s="17">
        <v>0</v>
      </c>
      <c r="CG445" s="17">
        <v>0</v>
      </c>
      <c r="CH445" s="17">
        <v>0</v>
      </c>
      <c r="CI445" s="17">
        <v>0</v>
      </c>
      <c r="CJ445" s="17">
        <v>0</v>
      </c>
      <c r="CK445" s="17">
        <v>0</v>
      </c>
      <c r="CL445" s="702">
        <v>1462140.9731999999</v>
      </c>
      <c r="CM445" s="702">
        <v>1430858.1372000002</v>
      </c>
      <c r="CN445" s="702">
        <v>61497.477600000006</v>
      </c>
      <c r="CO445" s="702">
        <v>61497.477600000006</v>
      </c>
      <c r="CP445" s="702">
        <v>0</v>
      </c>
      <c r="CQ445" s="702">
        <v>0</v>
      </c>
      <c r="CR445" s="704">
        <v>1523638.4508</v>
      </c>
      <c r="CS445" s="703">
        <v>1492355.6148000003</v>
      </c>
      <c r="CT445" s="23" t="s">
        <v>56</v>
      </c>
      <c r="CU445" s="23" t="s">
        <v>56</v>
      </c>
      <c r="CV445" s="23" t="s">
        <v>56</v>
      </c>
      <c r="CW445" s="23" t="s">
        <v>56</v>
      </c>
      <c r="CX445" s="23" t="s">
        <v>56</v>
      </c>
      <c r="CY445" s="23" t="s">
        <v>56</v>
      </c>
      <c r="CZ445" s="23" t="s">
        <v>56</v>
      </c>
      <c r="DA445" s="23" t="s">
        <v>56</v>
      </c>
      <c r="DB445" s="796">
        <v>22764021.870000001</v>
      </c>
      <c r="DC445" s="120"/>
      <c r="DD445" s="692">
        <v>5.7922446360000004</v>
      </c>
      <c r="DE445" s="120"/>
      <c r="DF445" s="120"/>
      <c r="DG445" s="120"/>
      <c r="DH445" s="140"/>
      <c r="DI445" s="140"/>
      <c r="DJ445" s="140"/>
      <c r="DK445" s="140"/>
      <c r="DL445" s="548" t="s">
        <v>56</v>
      </c>
      <c r="DM445" s="548" t="s">
        <v>56</v>
      </c>
      <c r="DN445" s="203" t="s">
        <v>868</v>
      </c>
      <c r="DO445" s="700">
        <v>2224.75</v>
      </c>
      <c r="DP445" s="713" t="s">
        <v>56</v>
      </c>
      <c r="DQ445" s="548" t="s">
        <v>56</v>
      </c>
      <c r="DR445" s="673" t="s">
        <v>56</v>
      </c>
      <c r="DS445" s="203" t="s">
        <v>56</v>
      </c>
      <c r="DT445" s="1160" t="s">
        <v>56</v>
      </c>
      <c r="DU445" s="711">
        <v>323.16305202831779</v>
      </c>
      <c r="DV445" s="711">
        <v>-311.59864995686092</v>
      </c>
      <c r="DW445" s="711">
        <v>323.29619415496097</v>
      </c>
      <c r="DX445" s="711">
        <v>-311.75010794834577</v>
      </c>
      <c r="DY445" s="710">
        <v>1.0414653331835038</v>
      </c>
      <c r="DZ445" s="710">
        <v>-0.76098250718859362</v>
      </c>
      <c r="EA445" s="710">
        <v>1.0400285351446099</v>
      </c>
      <c r="EB445" s="710">
        <v>-0.75999834561595114</v>
      </c>
      <c r="EC445" s="236"/>
      <c r="ED445" s="49"/>
      <c r="EE445" s="232"/>
      <c r="EF445" s="700">
        <v>0</v>
      </c>
      <c r="EG445" s="712">
        <v>6872</v>
      </c>
      <c r="EH445" s="44"/>
    </row>
    <row r="446" spans="1:138" ht="41.25" customHeight="1" x14ac:dyDescent="0.25">
      <c r="A446" s="871" t="s">
        <v>49</v>
      </c>
      <c r="B446" s="656" t="s">
        <v>50</v>
      </c>
      <c r="C446" s="656" t="s">
        <v>74</v>
      </c>
      <c r="D446" s="691" t="s">
        <v>385</v>
      </c>
      <c r="E446" s="656" t="s">
        <v>386</v>
      </c>
      <c r="F446" s="656" t="s">
        <v>388</v>
      </c>
      <c r="G446" s="901" t="s">
        <v>389</v>
      </c>
      <c r="H446" s="897" t="s">
        <v>55</v>
      </c>
      <c r="I446" s="17" t="s">
        <v>860</v>
      </c>
      <c r="J446" s="64">
        <v>13.8</v>
      </c>
      <c r="K446" s="665">
        <v>7.6965409685130632</v>
      </c>
      <c r="L446" s="665">
        <v>8.4579545278620003</v>
      </c>
      <c r="M446" s="64">
        <v>875</v>
      </c>
      <c r="N446" s="726">
        <v>26051855.670000002</v>
      </c>
      <c r="O446" s="548" t="s">
        <v>874</v>
      </c>
      <c r="P446" s="909">
        <v>6.6288251760000003</v>
      </c>
      <c r="Q446" s="203" t="s">
        <v>57</v>
      </c>
      <c r="R446" s="205" t="s">
        <v>57</v>
      </c>
      <c r="S446" s="490">
        <v>0</v>
      </c>
      <c r="T446" s="18">
        <v>0</v>
      </c>
      <c r="U446" s="548">
        <v>0</v>
      </c>
      <c r="V446" s="18">
        <v>0</v>
      </c>
      <c r="W446" s="64">
        <v>0</v>
      </c>
      <c r="X446" s="18">
        <v>0</v>
      </c>
      <c r="Y446" s="18">
        <v>0</v>
      </c>
      <c r="Z446" s="18">
        <v>0</v>
      </c>
      <c r="AA446" s="18">
        <v>0</v>
      </c>
      <c r="AB446" s="18">
        <v>0</v>
      </c>
      <c r="AC446" s="18">
        <v>0</v>
      </c>
      <c r="AD446" s="18">
        <v>0</v>
      </c>
      <c r="AE446" s="18">
        <v>0</v>
      </c>
      <c r="AF446" s="18">
        <v>0</v>
      </c>
      <c r="AG446" s="64">
        <v>1</v>
      </c>
      <c r="AH446" s="18">
        <v>1</v>
      </c>
      <c r="AI446" s="64">
        <v>0</v>
      </c>
      <c r="AJ446" s="18">
        <v>0</v>
      </c>
      <c r="AK446" s="18">
        <v>46</v>
      </c>
      <c r="AL446" s="64">
        <v>46</v>
      </c>
      <c r="AM446" s="18">
        <v>0</v>
      </c>
      <c r="AN446" s="18" t="s">
        <v>58</v>
      </c>
      <c r="AO446" s="18">
        <v>0</v>
      </c>
      <c r="AP446" s="64">
        <v>0</v>
      </c>
      <c r="AQ446" s="64">
        <v>47</v>
      </c>
      <c r="AR446" s="11">
        <v>47</v>
      </c>
      <c r="AS446" s="17">
        <v>0</v>
      </c>
      <c r="AT446" s="490">
        <v>0</v>
      </c>
      <c r="AU446" s="64">
        <v>0</v>
      </c>
      <c r="AV446" s="18">
        <v>0</v>
      </c>
      <c r="AW446" s="64">
        <v>0</v>
      </c>
      <c r="AX446" s="18">
        <v>0</v>
      </c>
      <c r="AY446" s="17">
        <v>0</v>
      </c>
      <c r="AZ446" s="490">
        <v>0</v>
      </c>
      <c r="BA446" s="17">
        <v>0</v>
      </c>
      <c r="BB446" s="18">
        <v>0</v>
      </c>
      <c r="BC446" s="17">
        <v>0</v>
      </c>
      <c r="BD446" s="18">
        <v>0</v>
      </c>
      <c r="BE446" s="17">
        <v>0</v>
      </c>
      <c r="BF446" s="18">
        <v>0</v>
      </c>
      <c r="BG446" s="17">
        <v>1000</v>
      </c>
      <c r="BH446" s="18">
        <v>1000</v>
      </c>
      <c r="BI446" s="17">
        <v>0</v>
      </c>
      <c r="BJ446" s="18">
        <v>0</v>
      </c>
      <c r="BK446" s="17">
        <v>344.09000000000009</v>
      </c>
      <c r="BL446" s="17">
        <v>344.09000000000003</v>
      </c>
      <c r="BM446" s="17">
        <v>0</v>
      </c>
      <c r="BN446" s="17" t="s">
        <v>58</v>
      </c>
      <c r="BO446" s="18">
        <v>0</v>
      </c>
      <c r="BP446" s="18">
        <v>0</v>
      </c>
      <c r="BQ446" s="64">
        <v>1344.0900000000001</v>
      </c>
      <c r="BR446" s="18">
        <v>1344.0900000000001</v>
      </c>
      <c r="BS446" s="729">
        <v>0.20276443627844443</v>
      </c>
      <c r="BT446" s="17">
        <v>0</v>
      </c>
      <c r="BU446" s="17">
        <v>0</v>
      </c>
      <c r="BV446" s="17">
        <v>0</v>
      </c>
      <c r="BW446" s="17">
        <v>0</v>
      </c>
      <c r="BX446" s="17">
        <v>0</v>
      </c>
      <c r="BY446" s="17">
        <v>0</v>
      </c>
      <c r="BZ446" s="17">
        <v>0</v>
      </c>
      <c r="CA446" s="17">
        <v>0</v>
      </c>
      <c r="CB446" s="17">
        <v>0</v>
      </c>
      <c r="CC446" s="17">
        <v>0</v>
      </c>
      <c r="CD446" s="17">
        <v>0</v>
      </c>
      <c r="CE446" s="17">
        <v>0</v>
      </c>
      <c r="CF446" s="17">
        <v>0</v>
      </c>
      <c r="CG446" s="17">
        <v>0</v>
      </c>
      <c r="CH446" s="17">
        <v>5045760</v>
      </c>
      <c r="CI446" s="17">
        <v>5045760</v>
      </c>
      <c r="CJ446" s="17">
        <v>0</v>
      </c>
      <c r="CK446" s="17">
        <v>0</v>
      </c>
      <c r="CL446" s="702">
        <v>403906.60560000013</v>
      </c>
      <c r="CM446" s="702">
        <v>403906.60560000007</v>
      </c>
      <c r="CN446" s="702">
        <v>0</v>
      </c>
      <c r="CO446" s="702">
        <v>0</v>
      </c>
      <c r="CP446" s="702">
        <v>0</v>
      </c>
      <c r="CQ446" s="702">
        <v>0</v>
      </c>
      <c r="CR446" s="704">
        <v>5449666.6056000004</v>
      </c>
      <c r="CS446" s="703">
        <v>5449666.6056000004</v>
      </c>
      <c r="CT446" s="23" t="s">
        <v>56</v>
      </c>
      <c r="CU446" s="23" t="s">
        <v>56</v>
      </c>
      <c r="CV446" s="23" t="s">
        <v>56</v>
      </c>
      <c r="CW446" s="23" t="s">
        <v>56</v>
      </c>
      <c r="CX446" s="23" t="s">
        <v>56</v>
      </c>
      <c r="CY446" s="23" t="s">
        <v>56</v>
      </c>
      <c r="CZ446" s="23" t="s">
        <v>56</v>
      </c>
      <c r="DA446" s="23" t="s">
        <v>56</v>
      </c>
      <c r="DB446" s="796">
        <v>26051855.670000002</v>
      </c>
      <c r="DC446" s="120"/>
      <c r="DD446" s="692">
        <v>6.6288251760000003</v>
      </c>
      <c r="DE446" s="120"/>
      <c r="DF446" s="120"/>
      <c r="DG446" s="120"/>
      <c r="DH446" s="140"/>
      <c r="DI446" s="140"/>
      <c r="DJ446" s="140"/>
      <c r="DK446" s="140"/>
      <c r="DL446" s="548" t="s">
        <v>56</v>
      </c>
      <c r="DM446" s="548" t="s">
        <v>56</v>
      </c>
      <c r="DN446" s="203" t="s">
        <v>868</v>
      </c>
      <c r="DO446" s="700">
        <v>874.25</v>
      </c>
      <c r="DP446" s="713" t="s">
        <v>56</v>
      </c>
      <c r="DQ446" s="548" t="s">
        <v>56</v>
      </c>
      <c r="DR446" s="673" t="s">
        <v>56</v>
      </c>
      <c r="DS446" s="203" t="s">
        <v>56</v>
      </c>
      <c r="DT446" s="1160" t="s">
        <v>56</v>
      </c>
      <c r="DU446" s="711">
        <v>8.4758364312267656</v>
      </c>
      <c r="DV446" s="711">
        <v>76.470686520745275</v>
      </c>
      <c r="DW446" s="711">
        <v>8.5193017002525107</v>
      </c>
      <c r="DX446" s="711">
        <v>76.466021199181057</v>
      </c>
      <c r="DY446" s="710">
        <v>0.59593937660852159</v>
      </c>
      <c r="DZ446" s="710">
        <v>0.2580661361256037</v>
      </c>
      <c r="EA446" s="710">
        <v>0.59599494882246096</v>
      </c>
      <c r="EB446" s="710">
        <v>0.25813647552060603</v>
      </c>
      <c r="EC446" s="236"/>
      <c r="ED446" s="49"/>
      <c r="EE446" s="232"/>
      <c r="EF446" s="700">
        <v>3752</v>
      </c>
      <c r="EG446" s="712">
        <v>35621.333333333336</v>
      </c>
      <c r="EH446" s="44"/>
    </row>
    <row r="447" spans="1:138" ht="41.25" customHeight="1" x14ac:dyDescent="0.25">
      <c r="A447" s="871" t="s">
        <v>49</v>
      </c>
      <c r="B447" s="656" t="s">
        <v>50</v>
      </c>
      <c r="C447" s="656" t="s">
        <v>74</v>
      </c>
      <c r="D447" s="691" t="s">
        <v>383</v>
      </c>
      <c r="E447" s="656" t="s">
        <v>380</v>
      </c>
      <c r="F447" s="656" t="s">
        <v>1339</v>
      </c>
      <c r="G447" s="901" t="s">
        <v>380</v>
      </c>
      <c r="H447" s="897" t="s">
        <v>55</v>
      </c>
      <c r="I447" s="17" t="s">
        <v>860</v>
      </c>
      <c r="J447" s="64">
        <v>13.8</v>
      </c>
      <c r="K447" s="665">
        <v>7.4097133547796572</v>
      </c>
      <c r="L447" s="665">
        <v>2.2369318135289999</v>
      </c>
      <c r="M447" s="64">
        <v>60</v>
      </c>
      <c r="N447" s="726">
        <v>5260534.0839999998</v>
      </c>
      <c r="O447" s="548" t="s">
        <v>874</v>
      </c>
      <c r="P447" s="909">
        <v>1.3385288639999999</v>
      </c>
      <c r="Q447" s="203" t="s">
        <v>57</v>
      </c>
      <c r="R447" s="205" t="s">
        <v>57</v>
      </c>
      <c r="S447" s="490">
        <v>0</v>
      </c>
      <c r="T447" s="18">
        <v>0</v>
      </c>
      <c r="U447" s="548" t="s">
        <v>58</v>
      </c>
      <c r="V447" s="18" t="s">
        <v>58</v>
      </c>
      <c r="W447" s="64" t="s">
        <v>58</v>
      </c>
      <c r="X447" s="18" t="s">
        <v>58</v>
      </c>
      <c r="Y447" s="18" t="s">
        <v>58</v>
      </c>
      <c r="Z447" s="18" t="s">
        <v>58</v>
      </c>
      <c r="AA447" s="18" t="s">
        <v>58</v>
      </c>
      <c r="AB447" s="18" t="s">
        <v>58</v>
      </c>
      <c r="AC447" s="18" t="s">
        <v>58</v>
      </c>
      <c r="AD447" s="18" t="s">
        <v>58</v>
      </c>
      <c r="AE447" s="18" t="s">
        <v>58</v>
      </c>
      <c r="AF447" s="18" t="s">
        <v>58</v>
      </c>
      <c r="AG447" s="64" t="s">
        <v>58</v>
      </c>
      <c r="AH447" s="18" t="s">
        <v>58</v>
      </c>
      <c r="AI447" s="64" t="s">
        <v>58</v>
      </c>
      <c r="AJ447" s="18" t="s">
        <v>58</v>
      </c>
      <c r="AK447" s="18" t="s">
        <v>58</v>
      </c>
      <c r="AL447" s="64" t="s">
        <v>58</v>
      </c>
      <c r="AM447" s="18" t="s">
        <v>58</v>
      </c>
      <c r="AN447" s="18" t="s">
        <v>58</v>
      </c>
      <c r="AO447" s="18" t="s">
        <v>58</v>
      </c>
      <c r="AP447" s="64" t="s">
        <v>58</v>
      </c>
      <c r="AQ447" s="64">
        <v>0</v>
      </c>
      <c r="AR447" s="11">
        <v>0</v>
      </c>
      <c r="AS447" s="17" t="s">
        <v>58</v>
      </c>
      <c r="AT447" s="490" t="s">
        <v>58</v>
      </c>
      <c r="AU447" s="64" t="s">
        <v>58</v>
      </c>
      <c r="AV447" s="18" t="s">
        <v>58</v>
      </c>
      <c r="AW447" s="64" t="s">
        <v>58</v>
      </c>
      <c r="AX447" s="18" t="s">
        <v>58</v>
      </c>
      <c r="AY447" s="17" t="s">
        <v>58</v>
      </c>
      <c r="AZ447" s="490" t="s">
        <v>58</v>
      </c>
      <c r="BA447" s="17" t="s">
        <v>58</v>
      </c>
      <c r="BB447" s="18" t="s">
        <v>58</v>
      </c>
      <c r="BC447" s="17" t="s">
        <v>58</v>
      </c>
      <c r="BD447" s="18" t="s">
        <v>58</v>
      </c>
      <c r="BE447" s="17" t="s">
        <v>58</v>
      </c>
      <c r="BF447" s="18" t="s">
        <v>58</v>
      </c>
      <c r="BG447" s="17" t="s">
        <v>58</v>
      </c>
      <c r="BH447" s="18" t="s">
        <v>58</v>
      </c>
      <c r="BI447" s="17" t="s">
        <v>58</v>
      </c>
      <c r="BJ447" s="18" t="s">
        <v>58</v>
      </c>
      <c r="BK447" s="17" t="s">
        <v>58</v>
      </c>
      <c r="BL447" s="17" t="s">
        <v>58</v>
      </c>
      <c r="BM447" s="17" t="s">
        <v>58</v>
      </c>
      <c r="BN447" s="17" t="s">
        <v>58</v>
      </c>
      <c r="BO447" s="18" t="s">
        <v>58</v>
      </c>
      <c r="BP447" s="18" t="s">
        <v>58</v>
      </c>
      <c r="BQ447" s="64">
        <v>0</v>
      </c>
      <c r="BR447" s="18">
        <v>0</v>
      </c>
      <c r="BS447" s="729">
        <v>0</v>
      </c>
      <c r="BT447" s="17">
        <v>0</v>
      </c>
      <c r="BU447" s="17">
        <v>0</v>
      </c>
      <c r="BV447" s="17">
        <v>0</v>
      </c>
      <c r="BW447" s="17">
        <v>0</v>
      </c>
      <c r="BX447" s="17">
        <v>0</v>
      </c>
      <c r="BY447" s="17">
        <v>0</v>
      </c>
      <c r="BZ447" s="17">
        <v>0</v>
      </c>
      <c r="CA447" s="17">
        <v>0</v>
      </c>
      <c r="CB447" s="17">
        <v>0</v>
      </c>
      <c r="CC447" s="17">
        <v>0</v>
      </c>
      <c r="CD447" s="17">
        <v>0</v>
      </c>
      <c r="CE447" s="17">
        <v>0</v>
      </c>
      <c r="CF447" s="17">
        <v>0</v>
      </c>
      <c r="CG447" s="17">
        <v>0</v>
      </c>
      <c r="CH447" s="17">
        <v>0</v>
      </c>
      <c r="CI447" s="17">
        <v>0</v>
      </c>
      <c r="CJ447" s="17">
        <v>0</v>
      </c>
      <c r="CK447" s="17">
        <v>0</v>
      </c>
      <c r="CL447" s="702">
        <v>0</v>
      </c>
      <c r="CM447" s="702">
        <v>0</v>
      </c>
      <c r="CN447" s="702">
        <v>0</v>
      </c>
      <c r="CO447" s="702">
        <v>0</v>
      </c>
      <c r="CP447" s="702">
        <v>0</v>
      </c>
      <c r="CQ447" s="702">
        <v>0</v>
      </c>
      <c r="CR447" s="704">
        <v>0</v>
      </c>
      <c r="CS447" s="703">
        <v>0</v>
      </c>
      <c r="CT447" s="23" t="s">
        <v>56</v>
      </c>
      <c r="CU447" s="23" t="s">
        <v>56</v>
      </c>
      <c r="CV447" s="23" t="s">
        <v>56</v>
      </c>
      <c r="CW447" s="23" t="s">
        <v>56</v>
      </c>
      <c r="CX447" s="23" t="s">
        <v>56</v>
      </c>
      <c r="CY447" s="23" t="s">
        <v>56</v>
      </c>
      <c r="CZ447" s="23" t="s">
        <v>56</v>
      </c>
      <c r="DA447" s="23" t="s">
        <v>56</v>
      </c>
      <c r="DB447" s="796">
        <v>5260534.0839999998</v>
      </c>
      <c r="DC447" s="120"/>
      <c r="DD447" s="692">
        <v>1.3385288639999999</v>
      </c>
      <c r="DE447" s="120"/>
      <c r="DF447" s="120"/>
      <c r="DG447" s="120"/>
      <c r="DH447" s="140"/>
      <c r="DI447" s="140"/>
      <c r="DJ447" s="140"/>
      <c r="DK447" s="140"/>
      <c r="DL447" s="548" t="s">
        <v>56</v>
      </c>
      <c r="DM447" s="548" t="s">
        <v>56</v>
      </c>
      <c r="DN447" s="203" t="s">
        <v>55</v>
      </c>
      <c r="DO447" s="700" t="s">
        <v>56</v>
      </c>
      <c r="DP447" s="713" t="s">
        <v>56</v>
      </c>
      <c r="DQ447" s="548" t="s">
        <v>56</v>
      </c>
      <c r="DR447" s="673" t="s">
        <v>56</v>
      </c>
      <c r="DS447" s="203" t="s">
        <v>56</v>
      </c>
      <c r="DT447" s="1160" t="s">
        <v>56</v>
      </c>
      <c r="DU447" s="711">
        <v>0</v>
      </c>
      <c r="DV447" s="711">
        <v>30.78884462151397</v>
      </c>
      <c r="DW447" s="711">
        <v>0</v>
      </c>
      <c r="DX447" s="711">
        <v>30.666666666666668</v>
      </c>
      <c r="DY447" s="710">
        <v>0</v>
      </c>
      <c r="DZ447" s="710">
        <v>0.33466135458167362</v>
      </c>
      <c r="EA447" s="710">
        <v>0</v>
      </c>
      <c r="EB447" s="710">
        <v>0.33333333333333331</v>
      </c>
      <c r="EC447" s="236"/>
      <c r="ED447" s="49"/>
      <c r="EE447" s="232"/>
      <c r="EF447" s="700">
        <v>0</v>
      </c>
      <c r="EG447" s="712">
        <v>0</v>
      </c>
      <c r="EH447" s="44"/>
    </row>
    <row r="448" spans="1:138" ht="41.25" customHeight="1" x14ac:dyDescent="0.25">
      <c r="A448" s="871" t="s">
        <v>49</v>
      </c>
      <c r="B448" s="656" t="s">
        <v>50</v>
      </c>
      <c r="C448" s="656" t="s">
        <v>74</v>
      </c>
      <c r="D448" s="691" t="s">
        <v>383</v>
      </c>
      <c r="E448" s="656" t="s">
        <v>380</v>
      </c>
      <c r="F448" s="656" t="s">
        <v>1340</v>
      </c>
      <c r="G448" s="901" t="s">
        <v>380</v>
      </c>
      <c r="H448" s="897" t="s">
        <v>55</v>
      </c>
      <c r="I448" s="17" t="s">
        <v>889</v>
      </c>
      <c r="J448" s="64">
        <v>13.8</v>
      </c>
      <c r="K448" s="665" t="s">
        <v>56</v>
      </c>
      <c r="L448" s="665">
        <v>2.3153409042750002</v>
      </c>
      <c r="M448" s="64">
        <v>189</v>
      </c>
      <c r="N448" s="727" t="s">
        <v>56</v>
      </c>
      <c r="O448" s="548" t="s">
        <v>56</v>
      </c>
      <c r="P448" s="909" t="s">
        <v>56</v>
      </c>
      <c r="Q448" s="203" t="s">
        <v>57</v>
      </c>
      <c r="R448" s="205" t="s">
        <v>57</v>
      </c>
      <c r="S448" s="490">
        <v>0</v>
      </c>
      <c r="T448" s="18">
        <v>0</v>
      </c>
      <c r="U448" s="548" t="s">
        <v>58</v>
      </c>
      <c r="V448" s="18" t="s">
        <v>58</v>
      </c>
      <c r="W448" s="64" t="s">
        <v>58</v>
      </c>
      <c r="X448" s="18" t="s">
        <v>58</v>
      </c>
      <c r="Y448" s="18" t="s">
        <v>58</v>
      </c>
      <c r="Z448" s="18" t="s">
        <v>58</v>
      </c>
      <c r="AA448" s="18" t="s">
        <v>58</v>
      </c>
      <c r="AB448" s="18" t="s">
        <v>58</v>
      </c>
      <c r="AC448" s="18" t="s">
        <v>58</v>
      </c>
      <c r="AD448" s="18" t="s">
        <v>58</v>
      </c>
      <c r="AE448" s="18" t="s">
        <v>58</v>
      </c>
      <c r="AF448" s="18" t="s">
        <v>58</v>
      </c>
      <c r="AG448" s="64" t="s">
        <v>58</v>
      </c>
      <c r="AH448" s="18" t="s">
        <v>58</v>
      </c>
      <c r="AI448" s="64" t="s">
        <v>58</v>
      </c>
      <c r="AJ448" s="18" t="s">
        <v>58</v>
      </c>
      <c r="AK448" s="18" t="s">
        <v>58</v>
      </c>
      <c r="AL448" s="64" t="s">
        <v>58</v>
      </c>
      <c r="AM448" s="18" t="s">
        <v>58</v>
      </c>
      <c r="AN448" s="18" t="s">
        <v>58</v>
      </c>
      <c r="AO448" s="18" t="s">
        <v>58</v>
      </c>
      <c r="AP448" s="64" t="s">
        <v>58</v>
      </c>
      <c r="AQ448" s="64">
        <v>0</v>
      </c>
      <c r="AR448" s="11">
        <v>0</v>
      </c>
      <c r="AS448" s="17" t="s">
        <v>58</v>
      </c>
      <c r="AT448" s="490" t="s">
        <v>58</v>
      </c>
      <c r="AU448" s="64" t="s">
        <v>58</v>
      </c>
      <c r="AV448" s="18" t="s">
        <v>58</v>
      </c>
      <c r="AW448" s="64" t="s">
        <v>58</v>
      </c>
      <c r="AX448" s="18" t="s">
        <v>58</v>
      </c>
      <c r="AY448" s="17" t="s">
        <v>58</v>
      </c>
      <c r="AZ448" s="490" t="s">
        <v>58</v>
      </c>
      <c r="BA448" s="17" t="s">
        <v>58</v>
      </c>
      <c r="BB448" s="18" t="s">
        <v>58</v>
      </c>
      <c r="BC448" s="17" t="s">
        <v>58</v>
      </c>
      <c r="BD448" s="18" t="s">
        <v>58</v>
      </c>
      <c r="BE448" s="17" t="s">
        <v>58</v>
      </c>
      <c r="BF448" s="18" t="s">
        <v>58</v>
      </c>
      <c r="BG448" s="17" t="s">
        <v>58</v>
      </c>
      <c r="BH448" s="18" t="s">
        <v>58</v>
      </c>
      <c r="BI448" s="17" t="s">
        <v>58</v>
      </c>
      <c r="BJ448" s="18" t="s">
        <v>58</v>
      </c>
      <c r="BK448" s="17" t="s">
        <v>58</v>
      </c>
      <c r="BL448" s="17" t="s">
        <v>58</v>
      </c>
      <c r="BM448" s="17" t="s">
        <v>58</v>
      </c>
      <c r="BN448" s="17" t="s">
        <v>58</v>
      </c>
      <c r="BO448" s="18" t="s">
        <v>58</v>
      </c>
      <c r="BP448" s="18" t="s">
        <v>58</v>
      </c>
      <c r="BQ448" s="64">
        <v>0</v>
      </c>
      <c r="BR448" s="18">
        <v>0</v>
      </c>
      <c r="BS448" s="730" t="s">
        <v>56</v>
      </c>
      <c r="BT448" s="17">
        <v>0</v>
      </c>
      <c r="BU448" s="17">
        <v>0</v>
      </c>
      <c r="BV448" s="17">
        <v>0</v>
      </c>
      <c r="BW448" s="17">
        <v>0</v>
      </c>
      <c r="BX448" s="17">
        <v>0</v>
      </c>
      <c r="BY448" s="17">
        <v>0</v>
      </c>
      <c r="BZ448" s="17">
        <v>0</v>
      </c>
      <c r="CA448" s="17">
        <v>0</v>
      </c>
      <c r="CB448" s="17">
        <v>0</v>
      </c>
      <c r="CC448" s="17">
        <v>0</v>
      </c>
      <c r="CD448" s="17">
        <v>0</v>
      </c>
      <c r="CE448" s="17">
        <v>0</v>
      </c>
      <c r="CF448" s="17">
        <v>0</v>
      </c>
      <c r="CG448" s="17">
        <v>0</v>
      </c>
      <c r="CH448" s="17">
        <v>0</v>
      </c>
      <c r="CI448" s="17">
        <v>0</v>
      </c>
      <c r="CJ448" s="17">
        <v>0</v>
      </c>
      <c r="CK448" s="17">
        <v>0</v>
      </c>
      <c r="CL448" s="702">
        <v>0</v>
      </c>
      <c r="CM448" s="702">
        <v>0</v>
      </c>
      <c r="CN448" s="702">
        <v>0</v>
      </c>
      <c r="CO448" s="702">
        <v>0</v>
      </c>
      <c r="CP448" s="702">
        <v>0</v>
      </c>
      <c r="CQ448" s="702">
        <v>0</v>
      </c>
      <c r="CR448" s="704">
        <v>0</v>
      </c>
      <c r="CS448" s="703">
        <v>0</v>
      </c>
      <c r="CT448" s="23" t="s">
        <v>56</v>
      </c>
      <c r="CU448" s="23" t="s">
        <v>56</v>
      </c>
      <c r="CV448" s="23" t="s">
        <v>56</v>
      </c>
      <c r="CW448" s="23" t="s">
        <v>56</v>
      </c>
      <c r="CX448" s="23" t="s">
        <v>56</v>
      </c>
      <c r="CY448" s="23" t="s">
        <v>56</v>
      </c>
      <c r="CZ448" s="23" t="s">
        <v>56</v>
      </c>
      <c r="DA448" s="23" t="s">
        <v>56</v>
      </c>
      <c r="DB448" s="23" t="s">
        <v>56</v>
      </c>
      <c r="DC448" s="120"/>
      <c r="DD448" s="692" t="s">
        <v>56</v>
      </c>
      <c r="DE448" s="120"/>
      <c r="DF448" s="120"/>
      <c r="DG448" s="120"/>
      <c r="DH448" s="140"/>
      <c r="DI448" s="140"/>
      <c r="DJ448" s="140"/>
      <c r="DK448" s="140"/>
      <c r="DL448" s="548" t="s">
        <v>56</v>
      </c>
      <c r="DM448" s="548" t="s">
        <v>56</v>
      </c>
      <c r="DN448" s="203" t="s">
        <v>55</v>
      </c>
      <c r="DO448" s="700" t="s">
        <v>56</v>
      </c>
      <c r="DP448" s="713" t="s">
        <v>56</v>
      </c>
      <c r="DQ448" s="548" t="s">
        <v>56</v>
      </c>
      <c r="DR448" s="673" t="s">
        <v>56</v>
      </c>
      <c r="DS448" s="203" t="s">
        <v>56</v>
      </c>
      <c r="DT448" s="1160" t="s">
        <v>56</v>
      </c>
      <c r="DU448" s="711">
        <v>162.21389396709353</v>
      </c>
      <c r="DV448" s="711">
        <v>-131.50660919888162</v>
      </c>
      <c r="DW448" s="711">
        <v>159.24820788530499</v>
      </c>
      <c r="DX448" s="711">
        <v>-128.74294472741025</v>
      </c>
      <c r="DY448" s="710">
        <v>1.0146252285191975</v>
      </c>
      <c r="DZ448" s="710">
        <v>-0.68085039408211134</v>
      </c>
      <c r="EA448" s="710">
        <v>0.99462365591397806</v>
      </c>
      <c r="EB448" s="710">
        <v>-0.66304470854555708</v>
      </c>
      <c r="EC448" s="236"/>
      <c r="ED448" s="49"/>
      <c r="EE448" s="232"/>
      <c r="EF448" s="700">
        <v>29577</v>
      </c>
      <c r="EG448" s="712">
        <v>-29577</v>
      </c>
      <c r="EH448" s="44"/>
    </row>
    <row r="449" spans="1:138" ht="41.25" customHeight="1" x14ac:dyDescent="0.25">
      <c r="A449" s="871" t="s">
        <v>49</v>
      </c>
      <c r="B449" s="656" t="s">
        <v>50</v>
      </c>
      <c r="C449" s="656" t="s">
        <v>74</v>
      </c>
      <c r="D449" s="691" t="s">
        <v>1341</v>
      </c>
      <c r="E449" s="656" t="s">
        <v>380</v>
      </c>
      <c r="F449" s="656" t="s">
        <v>1342</v>
      </c>
      <c r="G449" s="901" t="s">
        <v>380</v>
      </c>
      <c r="H449" s="897" t="s">
        <v>55</v>
      </c>
      <c r="I449" s="17" t="s">
        <v>860</v>
      </c>
      <c r="J449" s="64">
        <v>4.16</v>
      </c>
      <c r="K449" s="665">
        <v>2.4137860054279874</v>
      </c>
      <c r="L449" s="665">
        <v>3.035416660353</v>
      </c>
      <c r="M449" s="64">
        <v>1007</v>
      </c>
      <c r="N449" s="726">
        <v>5569217.4309999999</v>
      </c>
      <c r="O449" s="548" t="s">
        <v>874</v>
      </c>
      <c r="P449" s="909">
        <v>1.4170725179999999</v>
      </c>
      <c r="Q449" s="203" t="s">
        <v>57</v>
      </c>
      <c r="R449" s="205" t="s">
        <v>57</v>
      </c>
      <c r="S449" s="490">
        <v>0</v>
      </c>
      <c r="T449" s="18">
        <v>0</v>
      </c>
      <c r="U449" s="548">
        <v>0</v>
      </c>
      <c r="V449" s="18">
        <v>0</v>
      </c>
      <c r="W449" s="64">
        <v>0</v>
      </c>
      <c r="X449" s="18">
        <v>0</v>
      </c>
      <c r="Y449" s="18">
        <v>0</v>
      </c>
      <c r="Z449" s="18">
        <v>0</v>
      </c>
      <c r="AA449" s="18">
        <v>0</v>
      </c>
      <c r="AB449" s="18">
        <v>0</v>
      </c>
      <c r="AC449" s="18">
        <v>0</v>
      </c>
      <c r="AD449" s="18">
        <v>0</v>
      </c>
      <c r="AE449" s="18">
        <v>0</v>
      </c>
      <c r="AF449" s="18">
        <v>0</v>
      </c>
      <c r="AG449" s="64">
        <v>0</v>
      </c>
      <c r="AH449" s="18">
        <v>0</v>
      </c>
      <c r="AI449" s="64">
        <v>0</v>
      </c>
      <c r="AJ449" s="18">
        <v>0</v>
      </c>
      <c r="AK449" s="18">
        <v>15</v>
      </c>
      <c r="AL449" s="64">
        <v>15</v>
      </c>
      <c r="AM449" s="18">
        <v>0</v>
      </c>
      <c r="AN449" s="18" t="s">
        <v>58</v>
      </c>
      <c r="AO449" s="18">
        <v>0</v>
      </c>
      <c r="AP449" s="64">
        <v>0</v>
      </c>
      <c r="AQ449" s="64">
        <v>15</v>
      </c>
      <c r="AR449" s="11">
        <v>15</v>
      </c>
      <c r="AS449" s="17">
        <v>0</v>
      </c>
      <c r="AT449" s="490">
        <v>0</v>
      </c>
      <c r="AU449" s="64">
        <v>0</v>
      </c>
      <c r="AV449" s="18">
        <v>0</v>
      </c>
      <c r="AW449" s="64">
        <v>0</v>
      </c>
      <c r="AX449" s="18">
        <v>0</v>
      </c>
      <c r="AY449" s="17">
        <v>0</v>
      </c>
      <c r="AZ449" s="490">
        <v>0</v>
      </c>
      <c r="BA449" s="17">
        <v>0</v>
      </c>
      <c r="BB449" s="18">
        <v>0</v>
      </c>
      <c r="BC449" s="17">
        <v>0</v>
      </c>
      <c r="BD449" s="18">
        <v>0</v>
      </c>
      <c r="BE449" s="17">
        <v>0</v>
      </c>
      <c r="BF449" s="18">
        <v>0</v>
      </c>
      <c r="BG449" s="17">
        <v>0</v>
      </c>
      <c r="BH449" s="18">
        <v>0</v>
      </c>
      <c r="BI449" s="17">
        <v>0</v>
      </c>
      <c r="BJ449" s="18">
        <v>0</v>
      </c>
      <c r="BK449" s="17">
        <v>82.059999999999988</v>
      </c>
      <c r="BL449" s="17">
        <v>82.059999999999988</v>
      </c>
      <c r="BM449" s="17">
        <v>0</v>
      </c>
      <c r="BN449" s="17" t="s">
        <v>58</v>
      </c>
      <c r="BO449" s="18">
        <v>0</v>
      </c>
      <c r="BP449" s="18">
        <v>0</v>
      </c>
      <c r="BQ449" s="64">
        <v>82.059999999999988</v>
      </c>
      <c r="BR449" s="18">
        <v>82.059999999999988</v>
      </c>
      <c r="BS449" s="729">
        <v>5.7908116174475131E-2</v>
      </c>
      <c r="BT449" s="17">
        <v>0</v>
      </c>
      <c r="BU449" s="17">
        <v>0</v>
      </c>
      <c r="BV449" s="17">
        <v>0</v>
      </c>
      <c r="BW449" s="17">
        <v>0</v>
      </c>
      <c r="BX449" s="17">
        <v>0</v>
      </c>
      <c r="BY449" s="17">
        <v>0</v>
      </c>
      <c r="BZ449" s="17">
        <v>0</v>
      </c>
      <c r="CA449" s="17">
        <v>0</v>
      </c>
      <c r="CB449" s="17">
        <v>0</v>
      </c>
      <c r="CC449" s="17">
        <v>0</v>
      </c>
      <c r="CD449" s="17">
        <v>0</v>
      </c>
      <c r="CE449" s="17">
        <v>0</v>
      </c>
      <c r="CF449" s="17">
        <v>0</v>
      </c>
      <c r="CG449" s="17">
        <v>0</v>
      </c>
      <c r="CH449" s="17">
        <v>0</v>
      </c>
      <c r="CI449" s="17">
        <v>0</v>
      </c>
      <c r="CJ449" s="17">
        <v>0</v>
      </c>
      <c r="CK449" s="17">
        <v>0</v>
      </c>
      <c r="CL449" s="702">
        <v>96325.310399999988</v>
      </c>
      <c r="CM449" s="702">
        <v>96325.310399999988</v>
      </c>
      <c r="CN449" s="702">
        <v>0</v>
      </c>
      <c r="CO449" s="702">
        <v>0</v>
      </c>
      <c r="CP449" s="702">
        <v>0</v>
      </c>
      <c r="CQ449" s="702">
        <v>0</v>
      </c>
      <c r="CR449" s="704">
        <v>96325.310399999988</v>
      </c>
      <c r="CS449" s="703">
        <v>96325.310399999988</v>
      </c>
      <c r="CT449" s="23" t="s">
        <v>56</v>
      </c>
      <c r="CU449" s="23" t="s">
        <v>56</v>
      </c>
      <c r="CV449" s="23" t="s">
        <v>56</v>
      </c>
      <c r="CW449" s="23" t="s">
        <v>56</v>
      </c>
      <c r="CX449" s="23" t="s">
        <v>56</v>
      </c>
      <c r="CY449" s="23" t="s">
        <v>56</v>
      </c>
      <c r="CZ449" s="23" t="s">
        <v>56</v>
      </c>
      <c r="DA449" s="23" t="s">
        <v>56</v>
      </c>
      <c r="DB449" s="796">
        <v>5569217.4309999999</v>
      </c>
      <c r="DC449" s="120"/>
      <c r="DD449" s="692">
        <v>1.4170725179999999</v>
      </c>
      <c r="DE449" s="120"/>
      <c r="DF449" s="120"/>
      <c r="DG449" s="120"/>
      <c r="DH449" s="140"/>
      <c r="DI449" s="140"/>
      <c r="DJ449" s="140"/>
      <c r="DK449" s="140"/>
      <c r="DL449" s="548" t="s">
        <v>56</v>
      </c>
      <c r="DM449" s="548" t="s">
        <v>56</v>
      </c>
      <c r="DN449" s="203" t="s">
        <v>55</v>
      </c>
      <c r="DO449" s="700" t="s">
        <v>56</v>
      </c>
      <c r="DP449" s="713" t="s">
        <v>56</v>
      </c>
      <c r="DQ449" s="548" t="s">
        <v>56</v>
      </c>
      <c r="DR449" s="673" t="s">
        <v>56</v>
      </c>
      <c r="DS449" s="203" t="s">
        <v>56</v>
      </c>
      <c r="DT449" s="1160" t="s">
        <v>56</v>
      </c>
      <c r="DU449" s="711">
        <v>70.659327427539324</v>
      </c>
      <c r="DV449" s="711">
        <v>-56.305669699763143</v>
      </c>
      <c r="DW449" s="711">
        <v>71.290710022955196</v>
      </c>
      <c r="DX449" s="711">
        <v>-56.947184007438395</v>
      </c>
      <c r="DY449" s="710">
        <v>1.0155672142427106</v>
      </c>
      <c r="DZ449" s="710">
        <v>-0.93972115361964659</v>
      </c>
      <c r="EA449" s="710">
        <v>1.01040281909783</v>
      </c>
      <c r="EB449" s="710">
        <v>-0.93465839571465081</v>
      </c>
      <c r="EC449" s="236"/>
      <c r="ED449" s="49"/>
      <c r="EE449" s="232"/>
      <c r="EF449" s="700">
        <v>0</v>
      </c>
      <c r="EG449" s="712">
        <v>0</v>
      </c>
      <c r="EH449" s="44"/>
    </row>
    <row r="450" spans="1:138" ht="41.25" customHeight="1" x14ac:dyDescent="0.25">
      <c r="A450" s="871" t="s">
        <v>49</v>
      </c>
      <c r="B450" s="656" t="s">
        <v>50</v>
      </c>
      <c r="C450" s="656" t="s">
        <v>74</v>
      </c>
      <c r="D450" s="691" t="s">
        <v>1341</v>
      </c>
      <c r="E450" s="656" t="s">
        <v>380</v>
      </c>
      <c r="F450" s="656" t="s">
        <v>1343</v>
      </c>
      <c r="G450" s="901" t="s">
        <v>380</v>
      </c>
      <c r="H450" s="897" t="s">
        <v>55</v>
      </c>
      <c r="I450" s="17" t="s">
        <v>866</v>
      </c>
      <c r="J450" s="64">
        <v>13.8</v>
      </c>
      <c r="K450" s="665">
        <v>9.6804319635024552</v>
      </c>
      <c r="L450" s="665">
        <v>7.8354166503690008</v>
      </c>
      <c r="M450" s="64">
        <v>1484</v>
      </c>
      <c r="N450" s="726">
        <v>27243679.370000001</v>
      </c>
      <c r="O450" s="548" t="s">
        <v>863</v>
      </c>
      <c r="P450" s="909">
        <v>5.465739203</v>
      </c>
      <c r="Q450" s="203" t="s">
        <v>57</v>
      </c>
      <c r="R450" s="205" t="s">
        <v>57</v>
      </c>
      <c r="S450" s="490">
        <v>0</v>
      </c>
      <c r="T450" s="18">
        <v>0</v>
      </c>
      <c r="U450" s="548">
        <v>0</v>
      </c>
      <c r="V450" s="18">
        <v>0</v>
      </c>
      <c r="W450" s="64">
        <v>0</v>
      </c>
      <c r="X450" s="18">
        <v>0</v>
      </c>
      <c r="Y450" s="18">
        <v>0</v>
      </c>
      <c r="Z450" s="18">
        <v>0</v>
      </c>
      <c r="AA450" s="18">
        <v>0</v>
      </c>
      <c r="AB450" s="18">
        <v>0</v>
      </c>
      <c r="AC450" s="18">
        <v>0</v>
      </c>
      <c r="AD450" s="18">
        <v>0</v>
      </c>
      <c r="AE450" s="18">
        <v>0</v>
      </c>
      <c r="AF450" s="18">
        <v>0</v>
      </c>
      <c r="AG450" s="64">
        <v>0</v>
      </c>
      <c r="AH450" s="18">
        <v>0</v>
      </c>
      <c r="AI450" s="64">
        <v>0</v>
      </c>
      <c r="AJ450" s="18">
        <v>0</v>
      </c>
      <c r="AK450" s="18">
        <v>19</v>
      </c>
      <c r="AL450" s="64">
        <v>19</v>
      </c>
      <c r="AM450" s="18">
        <v>0</v>
      </c>
      <c r="AN450" s="18" t="s">
        <v>58</v>
      </c>
      <c r="AO450" s="18">
        <v>0</v>
      </c>
      <c r="AP450" s="64">
        <v>0</v>
      </c>
      <c r="AQ450" s="64">
        <v>19</v>
      </c>
      <c r="AR450" s="11">
        <v>19</v>
      </c>
      <c r="AS450" s="17">
        <v>0</v>
      </c>
      <c r="AT450" s="490">
        <v>0</v>
      </c>
      <c r="AU450" s="64">
        <v>0</v>
      </c>
      <c r="AV450" s="18">
        <v>0</v>
      </c>
      <c r="AW450" s="64">
        <v>0</v>
      </c>
      <c r="AX450" s="18">
        <v>0</v>
      </c>
      <c r="AY450" s="17">
        <v>0</v>
      </c>
      <c r="AZ450" s="490">
        <v>0</v>
      </c>
      <c r="BA450" s="17">
        <v>0</v>
      </c>
      <c r="BB450" s="18">
        <v>0</v>
      </c>
      <c r="BC450" s="17">
        <v>0</v>
      </c>
      <c r="BD450" s="18">
        <v>0</v>
      </c>
      <c r="BE450" s="17">
        <v>0</v>
      </c>
      <c r="BF450" s="18">
        <v>0</v>
      </c>
      <c r="BG450" s="17">
        <v>0</v>
      </c>
      <c r="BH450" s="18">
        <v>0</v>
      </c>
      <c r="BI450" s="17">
        <v>0</v>
      </c>
      <c r="BJ450" s="18">
        <v>0</v>
      </c>
      <c r="BK450" s="17">
        <v>417.95000000000016</v>
      </c>
      <c r="BL450" s="17">
        <v>417.95000000000005</v>
      </c>
      <c r="BM450" s="17">
        <v>0</v>
      </c>
      <c r="BN450" s="17" t="s">
        <v>58</v>
      </c>
      <c r="BO450" s="18">
        <v>0</v>
      </c>
      <c r="BP450" s="18">
        <v>0</v>
      </c>
      <c r="BQ450" s="64">
        <v>417.95000000000016</v>
      </c>
      <c r="BR450" s="18">
        <v>417.95000000000005</v>
      </c>
      <c r="BS450" s="729">
        <v>7.6467241571020889E-2</v>
      </c>
      <c r="BT450" s="17">
        <v>0</v>
      </c>
      <c r="BU450" s="17">
        <v>0</v>
      </c>
      <c r="BV450" s="17">
        <v>0</v>
      </c>
      <c r="BW450" s="17">
        <v>0</v>
      </c>
      <c r="BX450" s="17">
        <v>0</v>
      </c>
      <c r="BY450" s="17">
        <v>0</v>
      </c>
      <c r="BZ450" s="17">
        <v>0</v>
      </c>
      <c r="CA450" s="17">
        <v>0</v>
      </c>
      <c r="CB450" s="17">
        <v>0</v>
      </c>
      <c r="CC450" s="17">
        <v>0</v>
      </c>
      <c r="CD450" s="17">
        <v>0</v>
      </c>
      <c r="CE450" s="17">
        <v>0</v>
      </c>
      <c r="CF450" s="17">
        <v>0</v>
      </c>
      <c r="CG450" s="17">
        <v>0</v>
      </c>
      <c r="CH450" s="17">
        <v>0</v>
      </c>
      <c r="CI450" s="17">
        <v>0</v>
      </c>
      <c r="CJ450" s="17">
        <v>0</v>
      </c>
      <c r="CK450" s="17">
        <v>0</v>
      </c>
      <c r="CL450" s="702">
        <v>490606.42800000025</v>
      </c>
      <c r="CM450" s="702">
        <v>490606.42800000013</v>
      </c>
      <c r="CN450" s="702">
        <v>0</v>
      </c>
      <c r="CO450" s="702">
        <v>0</v>
      </c>
      <c r="CP450" s="702">
        <v>0</v>
      </c>
      <c r="CQ450" s="702">
        <v>0</v>
      </c>
      <c r="CR450" s="704">
        <v>490606.42800000025</v>
      </c>
      <c r="CS450" s="703">
        <v>490606.42800000013</v>
      </c>
      <c r="CT450" s="23" t="s">
        <v>56</v>
      </c>
      <c r="CU450" s="23" t="s">
        <v>56</v>
      </c>
      <c r="CV450" s="23" t="s">
        <v>56</v>
      </c>
      <c r="CW450" s="23" t="s">
        <v>56</v>
      </c>
      <c r="CX450" s="23" t="s">
        <v>56</v>
      </c>
      <c r="CY450" s="23" t="s">
        <v>56</v>
      </c>
      <c r="CZ450" s="23" t="s">
        <v>56</v>
      </c>
      <c r="DA450" s="23" t="s">
        <v>56</v>
      </c>
      <c r="DB450" s="796">
        <v>27243679.370000001</v>
      </c>
      <c r="DC450" s="120"/>
      <c r="DD450" s="692">
        <v>5.465739203</v>
      </c>
      <c r="DE450" s="120"/>
      <c r="DF450" s="120"/>
      <c r="DG450" s="120"/>
      <c r="DH450" s="140"/>
      <c r="DI450" s="140"/>
      <c r="DJ450" s="140"/>
      <c r="DK450" s="140"/>
      <c r="DL450" s="548" t="s">
        <v>56</v>
      </c>
      <c r="DM450" s="548" t="s">
        <v>56</v>
      </c>
      <c r="DN450" s="203" t="s">
        <v>868</v>
      </c>
      <c r="DO450" s="700">
        <v>1458.75</v>
      </c>
      <c r="DP450" s="713" t="s">
        <v>56</v>
      </c>
      <c r="DQ450" s="548" t="s">
        <v>56</v>
      </c>
      <c r="DR450" s="673" t="s">
        <v>56</v>
      </c>
      <c r="DS450" s="203" t="s">
        <v>56</v>
      </c>
      <c r="DT450" s="1160" t="s">
        <v>56</v>
      </c>
      <c r="DU450" s="711">
        <v>3.63324764353042</v>
      </c>
      <c r="DV450" s="711">
        <v>3.6342478866751486</v>
      </c>
      <c r="DW450" s="711">
        <v>3.6604474531876101</v>
      </c>
      <c r="DX450" s="711">
        <v>3.6087949116681828</v>
      </c>
      <c r="DY450" s="710">
        <v>5.758354755784062E-2</v>
      </c>
      <c r="DZ450" s="710">
        <v>6.6875844935955484E-2</v>
      </c>
      <c r="EA450" s="710">
        <v>5.7621886971994399E-2</v>
      </c>
      <c r="EB450" s="710">
        <v>6.686769673748641E-2</v>
      </c>
      <c r="EC450" s="236"/>
      <c r="ED450" s="49"/>
      <c r="EE450" s="232"/>
      <c r="EF450" s="700">
        <v>0</v>
      </c>
      <c r="EG450" s="712">
        <v>513.66666666666663</v>
      </c>
      <c r="EH450" s="44"/>
    </row>
    <row r="451" spans="1:138" ht="41.25" customHeight="1" x14ac:dyDescent="0.25">
      <c r="A451" s="871" t="s">
        <v>49</v>
      </c>
      <c r="B451" s="656" t="s">
        <v>50</v>
      </c>
      <c r="C451" s="656" t="s">
        <v>74</v>
      </c>
      <c r="D451" s="691" t="s">
        <v>1341</v>
      </c>
      <c r="E451" s="656" t="s">
        <v>380</v>
      </c>
      <c r="F451" s="656" t="s">
        <v>1344</v>
      </c>
      <c r="G451" s="901" t="s">
        <v>380</v>
      </c>
      <c r="H451" s="897" t="s">
        <v>55</v>
      </c>
      <c r="I451" s="17" t="s">
        <v>866</v>
      </c>
      <c r="J451" s="64">
        <v>13.8</v>
      </c>
      <c r="K451" s="665">
        <v>10.756035515002727</v>
      </c>
      <c r="L451" s="665">
        <v>14.419696939704</v>
      </c>
      <c r="M451" s="64">
        <v>2850</v>
      </c>
      <c r="N451" s="726">
        <v>36785909.170000002</v>
      </c>
      <c r="O451" s="548" t="s">
        <v>863</v>
      </c>
      <c r="P451" s="909">
        <v>8.8916560259999997</v>
      </c>
      <c r="Q451" s="203" t="s">
        <v>57</v>
      </c>
      <c r="R451" s="205" t="s">
        <v>57</v>
      </c>
      <c r="S451" s="490">
        <v>0</v>
      </c>
      <c r="T451" s="18">
        <v>0</v>
      </c>
      <c r="U451" s="548">
        <v>0</v>
      </c>
      <c r="V451" s="18">
        <v>0</v>
      </c>
      <c r="W451" s="64">
        <v>0</v>
      </c>
      <c r="X451" s="18">
        <v>0</v>
      </c>
      <c r="Y451" s="18">
        <v>0</v>
      </c>
      <c r="Z451" s="18">
        <v>0</v>
      </c>
      <c r="AA451" s="18">
        <v>0</v>
      </c>
      <c r="AB451" s="18">
        <v>0</v>
      </c>
      <c r="AC451" s="18">
        <v>0</v>
      </c>
      <c r="AD451" s="18">
        <v>0</v>
      </c>
      <c r="AE451" s="18">
        <v>1</v>
      </c>
      <c r="AF451" s="18">
        <v>1</v>
      </c>
      <c r="AG451" s="64">
        <v>0</v>
      </c>
      <c r="AH451" s="18">
        <v>0</v>
      </c>
      <c r="AI451" s="64">
        <v>0</v>
      </c>
      <c r="AJ451" s="18">
        <v>0</v>
      </c>
      <c r="AK451" s="18">
        <v>56</v>
      </c>
      <c r="AL451" s="64">
        <v>56</v>
      </c>
      <c r="AM451" s="18">
        <v>3</v>
      </c>
      <c r="AN451" s="18">
        <v>3</v>
      </c>
      <c r="AO451" s="18">
        <v>0</v>
      </c>
      <c r="AP451" s="64">
        <v>0</v>
      </c>
      <c r="AQ451" s="64">
        <v>60</v>
      </c>
      <c r="AR451" s="11">
        <v>60</v>
      </c>
      <c r="AS451" s="17">
        <v>0</v>
      </c>
      <c r="AT451" s="490">
        <v>0</v>
      </c>
      <c r="AU451" s="64">
        <v>0</v>
      </c>
      <c r="AV451" s="18">
        <v>0</v>
      </c>
      <c r="AW451" s="64">
        <v>0</v>
      </c>
      <c r="AX451" s="18">
        <v>0</v>
      </c>
      <c r="AY451" s="17">
        <v>0</v>
      </c>
      <c r="AZ451" s="490">
        <v>0</v>
      </c>
      <c r="BA451" s="17">
        <v>0</v>
      </c>
      <c r="BB451" s="18">
        <v>0</v>
      </c>
      <c r="BC451" s="17">
        <v>0</v>
      </c>
      <c r="BD451" s="18">
        <v>0</v>
      </c>
      <c r="BE451" s="17">
        <v>600</v>
      </c>
      <c r="BF451" s="18">
        <v>600</v>
      </c>
      <c r="BG451" s="17">
        <v>0</v>
      </c>
      <c r="BH451" s="18">
        <v>0</v>
      </c>
      <c r="BI451" s="17">
        <v>0</v>
      </c>
      <c r="BJ451" s="18">
        <v>0</v>
      </c>
      <c r="BK451" s="17">
        <v>352.6400000000001</v>
      </c>
      <c r="BL451" s="17">
        <v>352.64000000000004</v>
      </c>
      <c r="BM451" s="17">
        <v>41.599999999999994</v>
      </c>
      <c r="BN451" s="17">
        <v>41.6</v>
      </c>
      <c r="BO451" s="18">
        <v>0</v>
      </c>
      <c r="BP451" s="18">
        <v>0</v>
      </c>
      <c r="BQ451" s="64">
        <v>994.24000000000012</v>
      </c>
      <c r="BR451" s="18">
        <v>994.24000000000012</v>
      </c>
      <c r="BS451" s="729">
        <v>0.11181719098138224</v>
      </c>
      <c r="BT451" s="17">
        <v>0</v>
      </c>
      <c r="BU451" s="17">
        <v>0</v>
      </c>
      <c r="BV451" s="17">
        <v>0</v>
      </c>
      <c r="BW451" s="17">
        <v>0</v>
      </c>
      <c r="BX451" s="17">
        <v>0</v>
      </c>
      <c r="BY451" s="17">
        <v>0</v>
      </c>
      <c r="BZ451" s="17">
        <v>0</v>
      </c>
      <c r="CA451" s="17">
        <v>0</v>
      </c>
      <c r="CB451" s="17">
        <v>0</v>
      </c>
      <c r="CC451" s="17">
        <v>0</v>
      </c>
      <c r="CD451" s="17">
        <v>0</v>
      </c>
      <c r="CE451" s="17">
        <v>0</v>
      </c>
      <c r="CF451" s="17">
        <v>3852648</v>
      </c>
      <c r="CG451" s="17">
        <v>3852648</v>
      </c>
      <c r="CH451" s="17">
        <v>0</v>
      </c>
      <c r="CI451" s="17">
        <v>0</v>
      </c>
      <c r="CJ451" s="17">
        <v>0</v>
      </c>
      <c r="CK451" s="17">
        <v>0</v>
      </c>
      <c r="CL451" s="702">
        <v>413942.93760000012</v>
      </c>
      <c r="CM451" s="702">
        <v>413942.93760000006</v>
      </c>
      <c r="CN451" s="702">
        <v>48831.743999999999</v>
      </c>
      <c r="CO451" s="702">
        <v>48831.744000000006</v>
      </c>
      <c r="CP451" s="702">
        <v>0</v>
      </c>
      <c r="CQ451" s="702">
        <v>0</v>
      </c>
      <c r="CR451" s="704">
        <v>4315422.6815999998</v>
      </c>
      <c r="CS451" s="703">
        <v>4315422.6815999998</v>
      </c>
      <c r="CT451" s="23">
        <v>1</v>
      </c>
      <c r="CU451" s="23">
        <v>2</v>
      </c>
      <c r="CV451" s="23" t="s">
        <v>380</v>
      </c>
      <c r="CW451" s="23">
        <v>2</v>
      </c>
      <c r="CX451" s="23">
        <v>12</v>
      </c>
      <c r="CY451" s="23">
        <v>0</v>
      </c>
      <c r="CZ451" s="23">
        <v>0</v>
      </c>
      <c r="DA451" s="23" t="s">
        <v>946</v>
      </c>
      <c r="DB451" s="796">
        <v>36785909.170000002</v>
      </c>
      <c r="DC451" s="120"/>
      <c r="DD451" s="692">
        <v>8.8916560259999997</v>
      </c>
      <c r="DE451" s="120"/>
      <c r="DF451" s="120"/>
      <c r="DG451" s="120"/>
      <c r="DH451" s="140"/>
      <c r="DI451" s="140"/>
      <c r="DJ451" s="140"/>
      <c r="DK451" s="140"/>
      <c r="DL451" s="548" t="s">
        <v>56</v>
      </c>
      <c r="DM451" s="548" t="s">
        <v>56</v>
      </c>
      <c r="DN451" s="203" t="s">
        <v>868</v>
      </c>
      <c r="DO451" s="700">
        <v>2803.1666666666702</v>
      </c>
      <c r="DP451" s="713" t="s">
        <v>56</v>
      </c>
      <c r="DQ451" s="548" t="s">
        <v>56</v>
      </c>
      <c r="DR451" s="673" t="s">
        <v>56</v>
      </c>
      <c r="DS451" s="203" t="s">
        <v>56</v>
      </c>
      <c r="DT451" s="1160" t="s">
        <v>56</v>
      </c>
      <c r="DU451" s="711">
        <v>89.704263035852193</v>
      </c>
      <c r="DV451" s="711">
        <v>-3.5780718569311603</v>
      </c>
      <c r="DW451" s="711">
        <v>90.190609786969702</v>
      </c>
      <c r="DX451" s="711">
        <v>-4.0634409600616834</v>
      </c>
      <c r="DY451" s="710">
        <v>0.26719781199833487</v>
      </c>
      <c r="DZ451" s="710">
        <v>2.6461319939303229E-2</v>
      </c>
      <c r="EA451" s="710">
        <v>0.26733470841840001</v>
      </c>
      <c r="EB451" s="710">
        <v>2.6339506245980193E-2</v>
      </c>
      <c r="EC451" s="236"/>
      <c r="ED451" s="49"/>
      <c r="EE451" s="232"/>
      <c r="EF451" s="700">
        <v>240055</v>
      </c>
      <c r="EG451" s="712">
        <v>-32127.666666666657</v>
      </c>
      <c r="EH451" s="44"/>
    </row>
    <row r="452" spans="1:138" ht="41.25" customHeight="1" x14ac:dyDescent="0.25">
      <c r="A452" s="871" t="s">
        <v>49</v>
      </c>
      <c r="B452" s="656" t="s">
        <v>50</v>
      </c>
      <c r="C452" s="656" t="s">
        <v>74</v>
      </c>
      <c r="D452" s="691" t="s">
        <v>1341</v>
      </c>
      <c r="E452" s="656" t="s">
        <v>380</v>
      </c>
      <c r="F452" s="656" t="s">
        <v>1345</v>
      </c>
      <c r="G452" s="901" t="s">
        <v>380</v>
      </c>
      <c r="H452" s="897" t="s">
        <v>55</v>
      </c>
      <c r="I452" s="17" t="s">
        <v>860</v>
      </c>
      <c r="J452" s="64">
        <v>13.8</v>
      </c>
      <c r="K452" s="665">
        <v>9.9194549749469605</v>
      </c>
      <c r="L452" s="665">
        <v>9.3174242230440019</v>
      </c>
      <c r="M452" s="64">
        <v>2178</v>
      </c>
      <c r="N452" s="726">
        <v>24234349.440000001</v>
      </c>
      <c r="O452" s="548" t="s">
        <v>863</v>
      </c>
      <c r="P452" s="909">
        <v>5.9994775870000003</v>
      </c>
      <c r="Q452" s="203" t="s">
        <v>902</v>
      </c>
      <c r="R452" s="205" t="s">
        <v>57</v>
      </c>
      <c r="S452" s="490">
        <v>0</v>
      </c>
      <c r="T452" s="18">
        <v>0</v>
      </c>
      <c r="U452" s="548">
        <v>0</v>
      </c>
      <c r="V452" s="18">
        <v>0</v>
      </c>
      <c r="W452" s="64">
        <v>0</v>
      </c>
      <c r="X452" s="18">
        <v>0</v>
      </c>
      <c r="Y452" s="18">
        <v>0</v>
      </c>
      <c r="Z452" s="18">
        <v>0</v>
      </c>
      <c r="AA452" s="18">
        <v>0</v>
      </c>
      <c r="AB452" s="18">
        <v>0</v>
      </c>
      <c r="AC452" s="18">
        <v>0</v>
      </c>
      <c r="AD452" s="18">
        <v>0</v>
      </c>
      <c r="AE452" s="18">
        <v>0</v>
      </c>
      <c r="AF452" s="18">
        <v>0</v>
      </c>
      <c r="AG452" s="64">
        <v>1</v>
      </c>
      <c r="AH452" s="18">
        <v>1</v>
      </c>
      <c r="AI452" s="64">
        <v>0</v>
      </c>
      <c r="AJ452" s="18">
        <v>0</v>
      </c>
      <c r="AK452" s="18">
        <v>49</v>
      </c>
      <c r="AL452" s="64">
        <v>49</v>
      </c>
      <c r="AM452" s="18">
        <v>0</v>
      </c>
      <c r="AN452" s="18" t="s">
        <v>58</v>
      </c>
      <c r="AO452" s="18">
        <v>0</v>
      </c>
      <c r="AP452" s="64">
        <v>0</v>
      </c>
      <c r="AQ452" s="64">
        <v>50</v>
      </c>
      <c r="AR452" s="11">
        <v>50</v>
      </c>
      <c r="AS452" s="17">
        <v>0</v>
      </c>
      <c r="AT452" s="490">
        <v>0</v>
      </c>
      <c r="AU452" s="64">
        <v>0</v>
      </c>
      <c r="AV452" s="18">
        <v>0</v>
      </c>
      <c r="AW452" s="64">
        <v>0</v>
      </c>
      <c r="AX452" s="18">
        <v>0</v>
      </c>
      <c r="AY452" s="17">
        <v>0</v>
      </c>
      <c r="AZ452" s="490">
        <v>0</v>
      </c>
      <c r="BA452" s="17">
        <v>0</v>
      </c>
      <c r="BB452" s="18">
        <v>0</v>
      </c>
      <c r="BC452" s="17">
        <v>0</v>
      </c>
      <c r="BD452" s="18">
        <v>0</v>
      </c>
      <c r="BE452" s="17">
        <v>0</v>
      </c>
      <c r="BF452" s="18">
        <v>0</v>
      </c>
      <c r="BG452" s="17">
        <v>1</v>
      </c>
      <c r="BH452" s="18">
        <v>1</v>
      </c>
      <c r="BI452" s="17">
        <v>0</v>
      </c>
      <c r="BJ452" s="18">
        <v>0</v>
      </c>
      <c r="BK452" s="17">
        <v>911.21299999999997</v>
      </c>
      <c r="BL452" s="17">
        <v>911.21299999999997</v>
      </c>
      <c r="BM452" s="17">
        <v>0</v>
      </c>
      <c r="BN452" s="17" t="s">
        <v>58</v>
      </c>
      <c r="BO452" s="18">
        <v>0</v>
      </c>
      <c r="BP452" s="18">
        <v>0</v>
      </c>
      <c r="BQ452" s="64">
        <v>912.21299999999997</v>
      </c>
      <c r="BR452" s="18">
        <v>912.21299999999997</v>
      </c>
      <c r="BS452" s="729">
        <v>0.15204873870628893</v>
      </c>
      <c r="BT452" s="17">
        <v>0</v>
      </c>
      <c r="BU452" s="17">
        <v>0</v>
      </c>
      <c r="BV452" s="17">
        <v>0</v>
      </c>
      <c r="BW452" s="17">
        <v>0</v>
      </c>
      <c r="BX452" s="17">
        <v>0</v>
      </c>
      <c r="BY452" s="17">
        <v>0</v>
      </c>
      <c r="BZ452" s="17">
        <v>0</v>
      </c>
      <c r="CA452" s="17">
        <v>0</v>
      </c>
      <c r="CB452" s="17">
        <v>0</v>
      </c>
      <c r="CC452" s="17">
        <v>0</v>
      </c>
      <c r="CD452" s="17">
        <v>0</v>
      </c>
      <c r="CE452" s="17">
        <v>0</v>
      </c>
      <c r="CF452" s="17">
        <v>0</v>
      </c>
      <c r="CG452" s="17">
        <v>0</v>
      </c>
      <c r="CH452" s="17">
        <v>5045.7599999999993</v>
      </c>
      <c r="CI452" s="17">
        <v>5045.7599999999993</v>
      </c>
      <c r="CJ452" s="17">
        <v>0</v>
      </c>
      <c r="CK452" s="17">
        <v>0</v>
      </c>
      <c r="CL452" s="702">
        <v>1069618.26792</v>
      </c>
      <c r="CM452" s="702">
        <v>1069618.26792</v>
      </c>
      <c r="CN452" s="702">
        <v>0</v>
      </c>
      <c r="CO452" s="702">
        <v>0</v>
      </c>
      <c r="CP452" s="702">
        <v>0</v>
      </c>
      <c r="CQ452" s="702">
        <v>0</v>
      </c>
      <c r="CR452" s="704">
        <v>1074664.02792</v>
      </c>
      <c r="CS452" s="703">
        <v>1074664.02792</v>
      </c>
      <c r="CT452" s="23" t="s">
        <v>56</v>
      </c>
      <c r="CU452" s="23" t="s">
        <v>56</v>
      </c>
      <c r="CV452" s="23" t="s">
        <v>56</v>
      </c>
      <c r="CW452" s="23" t="s">
        <v>56</v>
      </c>
      <c r="CX452" s="23" t="s">
        <v>56</v>
      </c>
      <c r="CY452" s="23" t="s">
        <v>56</v>
      </c>
      <c r="CZ452" s="23" t="s">
        <v>56</v>
      </c>
      <c r="DA452" s="23" t="s">
        <v>56</v>
      </c>
      <c r="DB452" s="796">
        <v>24234349.440000001</v>
      </c>
      <c r="DC452" s="120"/>
      <c r="DD452" s="692">
        <v>5.9994775870000003</v>
      </c>
      <c r="DE452" s="120"/>
      <c r="DF452" s="120"/>
      <c r="DG452" s="120"/>
      <c r="DH452" s="140"/>
      <c r="DI452" s="140"/>
      <c r="DJ452" s="140"/>
      <c r="DK452" s="140"/>
      <c r="DL452" s="548" t="s">
        <v>56</v>
      </c>
      <c r="DM452" s="548" t="s">
        <v>56</v>
      </c>
      <c r="DN452" s="203" t="s">
        <v>868</v>
      </c>
      <c r="DO452" s="700">
        <v>2104.25</v>
      </c>
      <c r="DP452" s="713" t="s">
        <v>56</v>
      </c>
      <c r="DQ452" s="548" t="s">
        <v>56</v>
      </c>
      <c r="DR452" s="673" t="s">
        <v>56</v>
      </c>
      <c r="DS452" s="700">
        <v>2104.25</v>
      </c>
      <c r="DT452" s="25" t="s">
        <v>903</v>
      </c>
      <c r="DU452" s="711">
        <v>13.112035166924082</v>
      </c>
      <c r="DV452" s="711">
        <v>27.579433230114887</v>
      </c>
      <c r="DW452" s="711">
        <v>13.875506873721999</v>
      </c>
      <c r="DX452" s="711">
        <v>24.464581786101707</v>
      </c>
      <c r="DY452" s="710">
        <v>1.0954021622906023</v>
      </c>
      <c r="DZ452" s="710">
        <v>-0.62568860882650457</v>
      </c>
      <c r="EA452" s="710">
        <v>1.0892613987014701</v>
      </c>
      <c r="EB452" s="710">
        <v>-0.64786919627395334</v>
      </c>
      <c r="EC452" s="236"/>
      <c r="ED452" s="49"/>
      <c r="EE452" s="232"/>
      <c r="EF452" s="700">
        <v>0</v>
      </c>
      <c r="EG452" s="712">
        <v>114548.33333333333</v>
      </c>
      <c r="EH452" s="44"/>
    </row>
    <row r="453" spans="1:138" ht="41.25" customHeight="1" x14ac:dyDescent="0.25">
      <c r="A453" s="871" t="s">
        <v>49</v>
      </c>
      <c r="B453" s="656" t="s">
        <v>50</v>
      </c>
      <c r="C453" s="656" t="s">
        <v>74</v>
      </c>
      <c r="D453" s="691" t="s">
        <v>1341</v>
      </c>
      <c r="E453" s="656" t="s">
        <v>380</v>
      </c>
      <c r="F453" s="656" t="s">
        <v>1346</v>
      </c>
      <c r="G453" s="901" t="s">
        <v>380</v>
      </c>
      <c r="H453" s="897" t="s">
        <v>55</v>
      </c>
      <c r="I453" s="17" t="s">
        <v>866</v>
      </c>
      <c r="J453" s="64">
        <v>13.8</v>
      </c>
      <c r="K453" s="665">
        <v>10.756035515002727</v>
      </c>
      <c r="L453" s="665">
        <v>5.7992424121799999</v>
      </c>
      <c r="M453" s="64">
        <v>702</v>
      </c>
      <c r="N453" s="726">
        <v>26460899.389999997</v>
      </c>
      <c r="O453" s="548" t="s">
        <v>863</v>
      </c>
      <c r="P453" s="909">
        <v>7.2263827049999998</v>
      </c>
      <c r="Q453" s="203" t="s">
        <v>57</v>
      </c>
      <c r="R453" s="205" t="s">
        <v>57</v>
      </c>
      <c r="S453" s="490">
        <v>0</v>
      </c>
      <c r="T453" s="18">
        <v>0</v>
      </c>
      <c r="U453" s="548">
        <v>0</v>
      </c>
      <c r="V453" s="18">
        <v>0</v>
      </c>
      <c r="W453" s="64">
        <v>0</v>
      </c>
      <c r="X453" s="18">
        <v>0</v>
      </c>
      <c r="Y453" s="18">
        <v>0</v>
      </c>
      <c r="Z453" s="18">
        <v>0</v>
      </c>
      <c r="AA453" s="18">
        <v>0</v>
      </c>
      <c r="AB453" s="18">
        <v>0</v>
      </c>
      <c r="AC453" s="18">
        <v>0</v>
      </c>
      <c r="AD453" s="18">
        <v>0</v>
      </c>
      <c r="AE453" s="18">
        <v>0</v>
      </c>
      <c r="AF453" s="18">
        <v>0</v>
      </c>
      <c r="AG453" s="64">
        <v>1</v>
      </c>
      <c r="AH453" s="18">
        <v>1</v>
      </c>
      <c r="AI453" s="64">
        <v>0</v>
      </c>
      <c r="AJ453" s="18">
        <v>0</v>
      </c>
      <c r="AK453" s="18">
        <v>0</v>
      </c>
      <c r="AL453" s="64">
        <v>0</v>
      </c>
      <c r="AM453" s="18">
        <v>0</v>
      </c>
      <c r="AN453" s="18" t="s">
        <v>58</v>
      </c>
      <c r="AO453" s="18">
        <v>0</v>
      </c>
      <c r="AP453" s="64">
        <v>0</v>
      </c>
      <c r="AQ453" s="64">
        <v>1</v>
      </c>
      <c r="AR453" s="11">
        <v>1</v>
      </c>
      <c r="AS453" s="17">
        <v>0</v>
      </c>
      <c r="AT453" s="490">
        <v>0</v>
      </c>
      <c r="AU453" s="64">
        <v>0</v>
      </c>
      <c r="AV453" s="18">
        <v>0</v>
      </c>
      <c r="AW453" s="64">
        <v>0</v>
      </c>
      <c r="AX453" s="18">
        <v>0</v>
      </c>
      <c r="AY453" s="17">
        <v>0</v>
      </c>
      <c r="AZ453" s="490">
        <v>0</v>
      </c>
      <c r="BA453" s="17">
        <v>0</v>
      </c>
      <c r="BB453" s="18">
        <v>0</v>
      </c>
      <c r="BC453" s="17">
        <v>0</v>
      </c>
      <c r="BD453" s="18">
        <v>0</v>
      </c>
      <c r="BE453" s="17">
        <v>0</v>
      </c>
      <c r="BF453" s="18">
        <v>0</v>
      </c>
      <c r="BG453" s="17">
        <v>225</v>
      </c>
      <c r="BH453" s="18">
        <v>225</v>
      </c>
      <c r="BI453" s="17">
        <v>0</v>
      </c>
      <c r="BJ453" s="18">
        <v>0</v>
      </c>
      <c r="BK453" s="17">
        <v>0</v>
      </c>
      <c r="BL453" s="17" t="s">
        <v>58</v>
      </c>
      <c r="BM453" s="17">
        <v>0</v>
      </c>
      <c r="BN453" s="17" t="s">
        <v>58</v>
      </c>
      <c r="BO453" s="18">
        <v>0</v>
      </c>
      <c r="BP453" s="18">
        <v>0</v>
      </c>
      <c r="BQ453" s="64">
        <v>225</v>
      </c>
      <c r="BR453" s="18">
        <v>225</v>
      </c>
      <c r="BS453" s="729">
        <v>3.1135909788492167E-2</v>
      </c>
      <c r="BT453" s="17">
        <v>0</v>
      </c>
      <c r="BU453" s="17">
        <v>0</v>
      </c>
      <c r="BV453" s="17">
        <v>0</v>
      </c>
      <c r="BW453" s="17">
        <v>0</v>
      </c>
      <c r="BX453" s="17">
        <v>0</v>
      </c>
      <c r="BY453" s="17">
        <v>0</v>
      </c>
      <c r="BZ453" s="17">
        <v>0</v>
      </c>
      <c r="CA453" s="17">
        <v>0</v>
      </c>
      <c r="CB453" s="17">
        <v>0</v>
      </c>
      <c r="CC453" s="17">
        <v>0</v>
      </c>
      <c r="CD453" s="17">
        <v>0</v>
      </c>
      <c r="CE453" s="17">
        <v>0</v>
      </c>
      <c r="CF453" s="17">
        <v>0</v>
      </c>
      <c r="CG453" s="17">
        <v>0</v>
      </c>
      <c r="CH453" s="17">
        <v>1135296</v>
      </c>
      <c r="CI453" s="17">
        <v>1135296</v>
      </c>
      <c r="CJ453" s="17">
        <v>0</v>
      </c>
      <c r="CK453" s="17">
        <v>0</v>
      </c>
      <c r="CL453" s="702">
        <v>0</v>
      </c>
      <c r="CM453" s="702">
        <v>0</v>
      </c>
      <c r="CN453" s="702">
        <v>0</v>
      </c>
      <c r="CO453" s="702">
        <v>0</v>
      </c>
      <c r="CP453" s="702">
        <v>0</v>
      </c>
      <c r="CQ453" s="702">
        <v>0</v>
      </c>
      <c r="CR453" s="704">
        <v>1135296</v>
      </c>
      <c r="CS453" s="703">
        <v>1135296</v>
      </c>
      <c r="CT453" s="23" t="s">
        <v>56</v>
      </c>
      <c r="CU453" s="23" t="s">
        <v>56</v>
      </c>
      <c r="CV453" s="23" t="s">
        <v>56</v>
      </c>
      <c r="CW453" s="23" t="s">
        <v>56</v>
      </c>
      <c r="CX453" s="23" t="s">
        <v>56</v>
      </c>
      <c r="CY453" s="23" t="s">
        <v>56</v>
      </c>
      <c r="CZ453" s="23" t="s">
        <v>56</v>
      </c>
      <c r="DA453" s="23" t="s">
        <v>56</v>
      </c>
      <c r="DB453" s="796">
        <v>26460899.389999997</v>
      </c>
      <c r="DC453" s="120"/>
      <c r="DD453" s="692">
        <v>7.2263827049999998</v>
      </c>
      <c r="DE453" s="120"/>
      <c r="DF453" s="120"/>
      <c r="DG453" s="120"/>
      <c r="DH453" s="140"/>
      <c r="DI453" s="140"/>
      <c r="DJ453" s="140"/>
      <c r="DK453" s="140"/>
      <c r="DL453" s="548" t="s">
        <v>56</v>
      </c>
      <c r="DM453" s="548" t="s">
        <v>56</v>
      </c>
      <c r="DN453" s="203" t="s">
        <v>868</v>
      </c>
      <c r="DO453" s="700">
        <v>696.66666666666697</v>
      </c>
      <c r="DP453" s="713" t="s">
        <v>56</v>
      </c>
      <c r="DQ453" s="548" t="s">
        <v>56</v>
      </c>
      <c r="DR453" s="673" t="s">
        <v>56</v>
      </c>
      <c r="DS453" s="203" t="s">
        <v>56</v>
      </c>
      <c r="DT453" s="1160" t="s">
        <v>56</v>
      </c>
      <c r="DU453" s="711">
        <v>2.8636363636363624</v>
      </c>
      <c r="DV453" s="711">
        <v>-2.8636363636363624</v>
      </c>
      <c r="DW453" s="711">
        <v>3.6618341991996699</v>
      </c>
      <c r="DX453" s="711">
        <v>-3.6618341991996699</v>
      </c>
      <c r="DY453" s="710">
        <v>1.0033492822966503</v>
      </c>
      <c r="DZ453" s="710">
        <v>-1.0033492822966503</v>
      </c>
      <c r="EA453" s="710">
        <v>0.99716532665165203</v>
      </c>
      <c r="EB453" s="710">
        <v>-0.99716532665165203</v>
      </c>
      <c r="EC453" s="236"/>
      <c r="ED453" s="49"/>
      <c r="EE453" s="232"/>
      <c r="EF453" s="700">
        <v>0</v>
      </c>
      <c r="EG453" s="712">
        <v>0</v>
      </c>
      <c r="EH453" s="44"/>
    </row>
    <row r="454" spans="1:138" ht="41.25" customHeight="1" x14ac:dyDescent="0.25">
      <c r="A454" s="871" t="s">
        <v>49</v>
      </c>
      <c r="B454" s="656" t="s">
        <v>50</v>
      </c>
      <c r="C454" s="656" t="s">
        <v>74</v>
      </c>
      <c r="D454" s="691" t="s">
        <v>1347</v>
      </c>
      <c r="E454" s="656" t="s">
        <v>380</v>
      </c>
      <c r="F454" s="656" t="s">
        <v>1348</v>
      </c>
      <c r="G454" s="901" t="s">
        <v>380</v>
      </c>
      <c r="H454" s="897" t="s">
        <v>55</v>
      </c>
      <c r="I454" s="17" t="s">
        <v>860</v>
      </c>
      <c r="J454" s="64">
        <v>4.16</v>
      </c>
      <c r="K454" s="665">
        <v>2.4858393190228529</v>
      </c>
      <c r="L454" s="665">
        <v>3.6397727197020004</v>
      </c>
      <c r="M454" s="64">
        <v>1297</v>
      </c>
      <c r="N454" s="726">
        <v>5710805.3059999999</v>
      </c>
      <c r="O454" s="548" t="s">
        <v>874</v>
      </c>
      <c r="P454" s="909">
        <v>1.453099175</v>
      </c>
      <c r="Q454" s="203" t="s">
        <v>57</v>
      </c>
      <c r="R454" s="205" t="s">
        <v>57</v>
      </c>
      <c r="S454" s="490">
        <v>0</v>
      </c>
      <c r="T454" s="18">
        <v>0</v>
      </c>
      <c r="U454" s="548">
        <v>0</v>
      </c>
      <c r="V454" s="18">
        <v>0</v>
      </c>
      <c r="W454" s="64">
        <v>0</v>
      </c>
      <c r="X454" s="18">
        <v>0</v>
      </c>
      <c r="Y454" s="18">
        <v>0</v>
      </c>
      <c r="Z454" s="18">
        <v>0</v>
      </c>
      <c r="AA454" s="18">
        <v>0</v>
      </c>
      <c r="AB454" s="18">
        <v>0</v>
      </c>
      <c r="AC454" s="18">
        <v>0</v>
      </c>
      <c r="AD454" s="18">
        <v>0</v>
      </c>
      <c r="AE454" s="18">
        <v>0</v>
      </c>
      <c r="AF454" s="18">
        <v>0</v>
      </c>
      <c r="AG454" s="64">
        <v>0</v>
      </c>
      <c r="AH454" s="18">
        <v>0</v>
      </c>
      <c r="AI454" s="64">
        <v>0</v>
      </c>
      <c r="AJ454" s="18">
        <v>0</v>
      </c>
      <c r="AK454" s="18">
        <v>46</v>
      </c>
      <c r="AL454" s="64">
        <v>44</v>
      </c>
      <c r="AM454" s="18">
        <v>0</v>
      </c>
      <c r="AN454" s="18" t="s">
        <v>58</v>
      </c>
      <c r="AO454" s="18">
        <v>0</v>
      </c>
      <c r="AP454" s="64">
        <v>0</v>
      </c>
      <c r="AQ454" s="64">
        <v>46</v>
      </c>
      <c r="AR454" s="11">
        <v>44</v>
      </c>
      <c r="AS454" s="17">
        <v>0</v>
      </c>
      <c r="AT454" s="490">
        <v>0</v>
      </c>
      <c r="AU454" s="64">
        <v>0</v>
      </c>
      <c r="AV454" s="18">
        <v>0</v>
      </c>
      <c r="AW454" s="64">
        <v>0</v>
      </c>
      <c r="AX454" s="18">
        <v>0</v>
      </c>
      <c r="AY454" s="17">
        <v>0</v>
      </c>
      <c r="AZ454" s="490">
        <v>0</v>
      </c>
      <c r="BA454" s="17">
        <v>0</v>
      </c>
      <c r="BB454" s="18">
        <v>0</v>
      </c>
      <c r="BC454" s="17">
        <v>0</v>
      </c>
      <c r="BD454" s="18">
        <v>0</v>
      </c>
      <c r="BE454" s="17">
        <v>0</v>
      </c>
      <c r="BF454" s="18">
        <v>0</v>
      </c>
      <c r="BG454" s="17">
        <v>0</v>
      </c>
      <c r="BH454" s="18">
        <v>0</v>
      </c>
      <c r="BI454" s="17">
        <v>0</v>
      </c>
      <c r="BJ454" s="18">
        <v>0</v>
      </c>
      <c r="BK454" s="17">
        <v>250.67100000000002</v>
      </c>
      <c r="BL454" s="17">
        <v>242.67100000000002</v>
      </c>
      <c r="BM454" s="17">
        <v>0</v>
      </c>
      <c r="BN454" s="17" t="s">
        <v>58</v>
      </c>
      <c r="BO454" s="18">
        <v>0</v>
      </c>
      <c r="BP454" s="18">
        <v>0</v>
      </c>
      <c r="BQ454" s="64">
        <v>250.67100000000002</v>
      </c>
      <c r="BR454" s="18">
        <v>242.67100000000002</v>
      </c>
      <c r="BS454" s="729">
        <v>0.17250784001030076</v>
      </c>
      <c r="BT454" s="17">
        <v>0</v>
      </c>
      <c r="BU454" s="17">
        <v>0</v>
      </c>
      <c r="BV454" s="17">
        <v>0</v>
      </c>
      <c r="BW454" s="17">
        <v>0</v>
      </c>
      <c r="BX454" s="17">
        <v>0</v>
      </c>
      <c r="BY454" s="17">
        <v>0</v>
      </c>
      <c r="BZ454" s="17">
        <v>0</v>
      </c>
      <c r="CA454" s="17">
        <v>0</v>
      </c>
      <c r="CB454" s="17">
        <v>0</v>
      </c>
      <c r="CC454" s="17">
        <v>0</v>
      </c>
      <c r="CD454" s="17">
        <v>0</v>
      </c>
      <c r="CE454" s="17">
        <v>0</v>
      </c>
      <c r="CF454" s="17">
        <v>0</v>
      </c>
      <c r="CG454" s="17">
        <v>0</v>
      </c>
      <c r="CH454" s="17">
        <v>0</v>
      </c>
      <c r="CI454" s="17">
        <v>0</v>
      </c>
      <c r="CJ454" s="17">
        <v>0</v>
      </c>
      <c r="CK454" s="17">
        <v>0</v>
      </c>
      <c r="CL454" s="702">
        <v>294247.64664000005</v>
      </c>
      <c r="CM454" s="702">
        <v>284856.92664000002</v>
      </c>
      <c r="CN454" s="702">
        <v>0</v>
      </c>
      <c r="CO454" s="702">
        <v>0</v>
      </c>
      <c r="CP454" s="702">
        <v>0</v>
      </c>
      <c r="CQ454" s="702">
        <v>0</v>
      </c>
      <c r="CR454" s="704">
        <v>294247.64664000005</v>
      </c>
      <c r="CS454" s="703">
        <v>284856.92664000002</v>
      </c>
      <c r="CT454" s="23" t="s">
        <v>56</v>
      </c>
      <c r="CU454" s="23" t="s">
        <v>56</v>
      </c>
      <c r="CV454" s="23" t="s">
        <v>56</v>
      </c>
      <c r="CW454" s="23" t="s">
        <v>56</v>
      </c>
      <c r="CX454" s="23" t="s">
        <v>56</v>
      </c>
      <c r="CY454" s="23" t="s">
        <v>56</v>
      </c>
      <c r="CZ454" s="23" t="s">
        <v>56</v>
      </c>
      <c r="DA454" s="23" t="s">
        <v>56</v>
      </c>
      <c r="DB454" s="796">
        <v>5710805.3059999999</v>
      </c>
      <c r="DC454" s="120"/>
      <c r="DD454" s="692">
        <v>1.453099175</v>
      </c>
      <c r="DE454" s="120"/>
      <c r="DF454" s="120"/>
      <c r="DG454" s="120"/>
      <c r="DH454" s="140"/>
      <c r="DI454" s="140"/>
      <c r="DJ454" s="140"/>
      <c r="DK454" s="140"/>
      <c r="DL454" s="548" t="s">
        <v>56</v>
      </c>
      <c r="DM454" s="548" t="s">
        <v>56</v>
      </c>
      <c r="DN454" s="203" t="s">
        <v>55</v>
      </c>
      <c r="DO454" s="700" t="s">
        <v>56</v>
      </c>
      <c r="DP454" s="713" t="s">
        <v>56</v>
      </c>
      <c r="DQ454" s="548" t="s">
        <v>56</v>
      </c>
      <c r="DR454" s="673" t="s">
        <v>56</v>
      </c>
      <c r="DS454" s="203" t="s">
        <v>56</v>
      </c>
      <c r="DT454" s="1160" t="s">
        <v>56</v>
      </c>
      <c r="DU454" s="711">
        <v>4.3465627682757599</v>
      </c>
      <c r="DV454" s="711">
        <v>-0.38159170667100506</v>
      </c>
      <c r="DW454" s="711">
        <v>4.3563869094748</v>
      </c>
      <c r="DX454" s="711">
        <v>-1.0313813484559602</v>
      </c>
      <c r="DY454" s="710">
        <v>2.2188469920095037E-2</v>
      </c>
      <c r="DZ454" s="710">
        <v>1.8805048669073503E-2</v>
      </c>
      <c r="EA454" s="710">
        <v>2.2169437846397501E-2</v>
      </c>
      <c r="EB454" s="710">
        <v>1.8305644014661331E-2</v>
      </c>
      <c r="EC454" s="236"/>
      <c r="ED454" s="49"/>
      <c r="EE454" s="232"/>
      <c r="EF454" s="700">
        <v>0</v>
      </c>
      <c r="EG454" s="712">
        <v>0</v>
      </c>
      <c r="EH454" s="44"/>
    </row>
    <row r="455" spans="1:138" ht="41.25" customHeight="1" x14ac:dyDescent="0.25">
      <c r="A455" s="871" t="s">
        <v>49</v>
      </c>
      <c r="B455" s="656" t="s">
        <v>50</v>
      </c>
      <c r="C455" s="656" t="s">
        <v>74</v>
      </c>
      <c r="D455" s="691" t="s">
        <v>1347</v>
      </c>
      <c r="E455" s="656" t="s">
        <v>380</v>
      </c>
      <c r="F455" s="656" t="s">
        <v>1349</v>
      </c>
      <c r="G455" s="901" t="s">
        <v>380</v>
      </c>
      <c r="H455" s="897" t="s">
        <v>55</v>
      </c>
      <c r="I455" s="17" t="s">
        <v>860</v>
      </c>
      <c r="J455" s="64">
        <v>4.16</v>
      </c>
      <c r="K455" s="665">
        <v>2.9181592005920445</v>
      </c>
      <c r="L455" s="665">
        <v>3.6227272651920002</v>
      </c>
      <c r="M455" s="64">
        <v>1166</v>
      </c>
      <c r="N455" s="726">
        <v>6852853.0979999993</v>
      </c>
      <c r="O455" s="548" t="s">
        <v>874</v>
      </c>
      <c r="P455" s="909">
        <v>1.7436901890000001</v>
      </c>
      <c r="Q455" s="203" t="s">
        <v>57</v>
      </c>
      <c r="R455" s="205" t="s">
        <v>57</v>
      </c>
      <c r="S455" s="490">
        <v>0</v>
      </c>
      <c r="T455" s="18">
        <v>0</v>
      </c>
      <c r="U455" s="548">
        <v>0</v>
      </c>
      <c r="V455" s="18">
        <v>0</v>
      </c>
      <c r="W455" s="64">
        <v>0</v>
      </c>
      <c r="X455" s="18">
        <v>0</v>
      </c>
      <c r="Y455" s="18">
        <v>0</v>
      </c>
      <c r="Z455" s="18">
        <v>0</v>
      </c>
      <c r="AA455" s="18">
        <v>0</v>
      </c>
      <c r="AB455" s="18">
        <v>0</v>
      </c>
      <c r="AC455" s="18">
        <v>0</v>
      </c>
      <c r="AD455" s="18">
        <v>0</v>
      </c>
      <c r="AE455" s="18">
        <v>0</v>
      </c>
      <c r="AF455" s="18">
        <v>0</v>
      </c>
      <c r="AG455" s="64">
        <v>0</v>
      </c>
      <c r="AH455" s="18">
        <v>0</v>
      </c>
      <c r="AI455" s="64">
        <v>0</v>
      </c>
      <c r="AJ455" s="18">
        <v>0</v>
      </c>
      <c r="AK455" s="18">
        <v>17</v>
      </c>
      <c r="AL455" s="64">
        <v>17</v>
      </c>
      <c r="AM455" s="18">
        <v>1</v>
      </c>
      <c r="AN455" s="18">
        <v>1</v>
      </c>
      <c r="AO455" s="18">
        <v>0</v>
      </c>
      <c r="AP455" s="64">
        <v>0</v>
      </c>
      <c r="AQ455" s="64">
        <v>18</v>
      </c>
      <c r="AR455" s="11">
        <v>18</v>
      </c>
      <c r="AS455" s="17">
        <v>0</v>
      </c>
      <c r="AT455" s="490">
        <v>0</v>
      </c>
      <c r="AU455" s="64">
        <v>0</v>
      </c>
      <c r="AV455" s="18">
        <v>0</v>
      </c>
      <c r="AW455" s="64">
        <v>0</v>
      </c>
      <c r="AX455" s="18">
        <v>0</v>
      </c>
      <c r="AY455" s="17">
        <v>0</v>
      </c>
      <c r="AZ455" s="490">
        <v>0</v>
      </c>
      <c r="BA455" s="17">
        <v>0</v>
      </c>
      <c r="BB455" s="18">
        <v>0</v>
      </c>
      <c r="BC455" s="17">
        <v>0</v>
      </c>
      <c r="BD455" s="18">
        <v>0</v>
      </c>
      <c r="BE455" s="17">
        <v>0</v>
      </c>
      <c r="BF455" s="18">
        <v>0</v>
      </c>
      <c r="BG455" s="17">
        <v>0</v>
      </c>
      <c r="BH455" s="18">
        <v>0</v>
      </c>
      <c r="BI455" s="17">
        <v>0</v>
      </c>
      <c r="BJ455" s="18">
        <v>0</v>
      </c>
      <c r="BK455" s="17">
        <v>209.00500000000002</v>
      </c>
      <c r="BL455" s="17">
        <v>209.005</v>
      </c>
      <c r="BM455" s="17">
        <v>12.6</v>
      </c>
      <c r="BN455" s="17">
        <v>12.6</v>
      </c>
      <c r="BO455" s="18">
        <v>0</v>
      </c>
      <c r="BP455" s="18">
        <v>0</v>
      </c>
      <c r="BQ455" s="64">
        <v>221.60500000000002</v>
      </c>
      <c r="BR455" s="18">
        <v>221.60499999999999</v>
      </c>
      <c r="BS455" s="729">
        <v>0.12708966386229981</v>
      </c>
      <c r="BT455" s="17">
        <v>0</v>
      </c>
      <c r="BU455" s="17">
        <v>0</v>
      </c>
      <c r="BV455" s="17">
        <v>0</v>
      </c>
      <c r="BW455" s="17">
        <v>0</v>
      </c>
      <c r="BX455" s="17">
        <v>0</v>
      </c>
      <c r="BY455" s="17">
        <v>0</v>
      </c>
      <c r="BZ455" s="17">
        <v>0</v>
      </c>
      <c r="CA455" s="17">
        <v>0</v>
      </c>
      <c r="CB455" s="17">
        <v>0</v>
      </c>
      <c r="CC455" s="17">
        <v>0</v>
      </c>
      <c r="CD455" s="17">
        <v>0</v>
      </c>
      <c r="CE455" s="17">
        <v>0</v>
      </c>
      <c r="CF455" s="17">
        <v>0</v>
      </c>
      <c r="CG455" s="17">
        <v>0</v>
      </c>
      <c r="CH455" s="17">
        <v>0</v>
      </c>
      <c r="CI455" s="17">
        <v>0</v>
      </c>
      <c r="CJ455" s="17">
        <v>0</v>
      </c>
      <c r="CK455" s="17">
        <v>0</v>
      </c>
      <c r="CL455" s="702">
        <v>245338.42920000004</v>
      </c>
      <c r="CM455" s="702">
        <v>245338.42919999998</v>
      </c>
      <c r="CN455" s="702">
        <v>14790.384000000002</v>
      </c>
      <c r="CO455" s="702">
        <v>14790.384000000002</v>
      </c>
      <c r="CP455" s="702">
        <v>0</v>
      </c>
      <c r="CQ455" s="702">
        <v>0</v>
      </c>
      <c r="CR455" s="704">
        <v>260128.81320000003</v>
      </c>
      <c r="CS455" s="703">
        <v>260128.81319999998</v>
      </c>
      <c r="CT455" s="23" t="s">
        <v>56</v>
      </c>
      <c r="CU455" s="23" t="s">
        <v>56</v>
      </c>
      <c r="CV455" s="23" t="s">
        <v>56</v>
      </c>
      <c r="CW455" s="23" t="s">
        <v>56</v>
      </c>
      <c r="CX455" s="23" t="s">
        <v>56</v>
      </c>
      <c r="CY455" s="23" t="s">
        <v>56</v>
      </c>
      <c r="CZ455" s="23" t="s">
        <v>56</v>
      </c>
      <c r="DA455" s="23" t="s">
        <v>56</v>
      </c>
      <c r="DB455" s="796">
        <v>6852853.0979999993</v>
      </c>
      <c r="DC455" s="120"/>
      <c r="DD455" s="692">
        <v>1.7436901890000001</v>
      </c>
      <c r="DE455" s="120"/>
      <c r="DF455" s="120"/>
      <c r="DG455" s="120"/>
      <c r="DH455" s="140"/>
      <c r="DI455" s="140"/>
      <c r="DJ455" s="140"/>
      <c r="DK455" s="140"/>
      <c r="DL455" s="548" t="s">
        <v>56</v>
      </c>
      <c r="DM455" s="548" t="s">
        <v>56</v>
      </c>
      <c r="DN455" s="203" t="s">
        <v>55</v>
      </c>
      <c r="DO455" s="700" t="s">
        <v>56</v>
      </c>
      <c r="DP455" s="713" t="s">
        <v>56</v>
      </c>
      <c r="DQ455" s="548" t="s">
        <v>56</v>
      </c>
      <c r="DR455" s="673" t="s">
        <v>56</v>
      </c>
      <c r="DS455" s="203" t="s">
        <v>56</v>
      </c>
      <c r="DT455" s="1160" t="s">
        <v>56</v>
      </c>
      <c r="DU455" s="711">
        <v>19.557996485061512</v>
      </c>
      <c r="DV455" s="711">
        <v>19.322287815980378</v>
      </c>
      <c r="DW455" s="711">
        <v>19.922096446930698</v>
      </c>
      <c r="DX455" s="711">
        <v>18.958314444706549</v>
      </c>
      <c r="DY455" s="710">
        <v>5.0966608084358524E-2</v>
      </c>
      <c r="DZ455" s="710">
        <v>0.30719518927445522</v>
      </c>
      <c r="EA455" s="710">
        <v>5.1115013223730701E-2</v>
      </c>
      <c r="EB455" s="710">
        <v>0.30704816011981512</v>
      </c>
      <c r="EC455" s="236"/>
      <c r="ED455" s="49"/>
      <c r="EE455" s="232"/>
      <c r="EF455" s="700">
        <v>19954</v>
      </c>
      <c r="EG455" s="712">
        <v>22337</v>
      </c>
      <c r="EH455" s="44"/>
    </row>
    <row r="456" spans="1:138" ht="41.25" customHeight="1" x14ac:dyDescent="0.25">
      <c r="A456" s="871" t="s">
        <v>49</v>
      </c>
      <c r="B456" s="656" t="s">
        <v>50</v>
      </c>
      <c r="C456" s="656" t="s">
        <v>74</v>
      </c>
      <c r="D456" s="691" t="s">
        <v>1347</v>
      </c>
      <c r="E456" s="656" t="s">
        <v>380</v>
      </c>
      <c r="F456" s="656" t="s">
        <v>1350</v>
      </c>
      <c r="G456" s="901" t="s">
        <v>380</v>
      </c>
      <c r="H456" s="897" t="s">
        <v>55</v>
      </c>
      <c r="I456" s="17" t="s">
        <v>866</v>
      </c>
      <c r="J456" s="64">
        <v>4.16</v>
      </c>
      <c r="K456" s="665">
        <v>2.521865975820285</v>
      </c>
      <c r="L456" s="665">
        <v>2.3634469647810001</v>
      </c>
      <c r="M456" s="64">
        <v>514</v>
      </c>
      <c r="N456" s="726">
        <v>2921839.139</v>
      </c>
      <c r="O456" s="548" t="s">
        <v>863</v>
      </c>
      <c r="P456" s="909">
        <v>0.81903001600000003</v>
      </c>
      <c r="Q456" s="203" t="s">
        <v>57</v>
      </c>
      <c r="R456" s="205" t="s">
        <v>57</v>
      </c>
      <c r="S456" s="490">
        <v>0</v>
      </c>
      <c r="T456" s="18">
        <v>0</v>
      </c>
      <c r="U456" s="548">
        <v>0</v>
      </c>
      <c r="V456" s="18">
        <v>0</v>
      </c>
      <c r="W456" s="64">
        <v>0</v>
      </c>
      <c r="X456" s="18">
        <v>0</v>
      </c>
      <c r="Y456" s="18">
        <v>0</v>
      </c>
      <c r="Z456" s="18">
        <v>0</v>
      </c>
      <c r="AA456" s="18">
        <v>0</v>
      </c>
      <c r="AB456" s="18">
        <v>0</v>
      </c>
      <c r="AC456" s="18">
        <v>0</v>
      </c>
      <c r="AD456" s="18">
        <v>0</v>
      </c>
      <c r="AE456" s="18">
        <v>0</v>
      </c>
      <c r="AF456" s="18">
        <v>0</v>
      </c>
      <c r="AG456" s="64">
        <v>0</v>
      </c>
      <c r="AH456" s="18">
        <v>0</v>
      </c>
      <c r="AI456" s="64">
        <v>0</v>
      </c>
      <c r="AJ456" s="18">
        <v>0</v>
      </c>
      <c r="AK456" s="18">
        <v>2</v>
      </c>
      <c r="AL456" s="64">
        <v>2</v>
      </c>
      <c r="AM456" s="18">
        <v>0</v>
      </c>
      <c r="AN456" s="18" t="s">
        <v>58</v>
      </c>
      <c r="AO456" s="18">
        <v>0</v>
      </c>
      <c r="AP456" s="64">
        <v>0</v>
      </c>
      <c r="AQ456" s="64">
        <v>2</v>
      </c>
      <c r="AR456" s="11">
        <v>2</v>
      </c>
      <c r="AS456" s="17">
        <v>0</v>
      </c>
      <c r="AT456" s="490">
        <v>0</v>
      </c>
      <c r="AU456" s="64">
        <v>0</v>
      </c>
      <c r="AV456" s="18">
        <v>0</v>
      </c>
      <c r="AW456" s="64">
        <v>0</v>
      </c>
      <c r="AX456" s="18">
        <v>0</v>
      </c>
      <c r="AY456" s="17">
        <v>0</v>
      </c>
      <c r="AZ456" s="490">
        <v>0</v>
      </c>
      <c r="BA456" s="17">
        <v>0</v>
      </c>
      <c r="BB456" s="18">
        <v>0</v>
      </c>
      <c r="BC456" s="17">
        <v>0</v>
      </c>
      <c r="BD456" s="18">
        <v>0</v>
      </c>
      <c r="BE456" s="17">
        <v>0</v>
      </c>
      <c r="BF456" s="18">
        <v>0</v>
      </c>
      <c r="BG456" s="17">
        <v>0</v>
      </c>
      <c r="BH456" s="18">
        <v>0</v>
      </c>
      <c r="BI456" s="17">
        <v>0</v>
      </c>
      <c r="BJ456" s="18">
        <v>0</v>
      </c>
      <c r="BK456" s="17">
        <v>15.75</v>
      </c>
      <c r="BL456" s="17">
        <v>15.75</v>
      </c>
      <c r="BM456" s="17">
        <v>0</v>
      </c>
      <c r="BN456" s="17" t="s">
        <v>58</v>
      </c>
      <c r="BO456" s="18">
        <v>0</v>
      </c>
      <c r="BP456" s="18">
        <v>0</v>
      </c>
      <c r="BQ456" s="64">
        <v>15.75</v>
      </c>
      <c r="BR456" s="18">
        <v>15.75</v>
      </c>
      <c r="BS456" s="729">
        <v>1.9230064457124853E-2</v>
      </c>
      <c r="BT456" s="17">
        <v>0</v>
      </c>
      <c r="BU456" s="17">
        <v>0</v>
      </c>
      <c r="BV456" s="17">
        <v>0</v>
      </c>
      <c r="BW456" s="17">
        <v>0</v>
      </c>
      <c r="BX456" s="17">
        <v>0</v>
      </c>
      <c r="BY456" s="17">
        <v>0</v>
      </c>
      <c r="BZ456" s="17">
        <v>0</v>
      </c>
      <c r="CA456" s="17">
        <v>0</v>
      </c>
      <c r="CB456" s="17">
        <v>0</v>
      </c>
      <c r="CC456" s="17">
        <v>0</v>
      </c>
      <c r="CD456" s="17">
        <v>0</v>
      </c>
      <c r="CE456" s="17">
        <v>0</v>
      </c>
      <c r="CF456" s="17">
        <v>0</v>
      </c>
      <c r="CG456" s="17">
        <v>0</v>
      </c>
      <c r="CH456" s="17">
        <v>0</v>
      </c>
      <c r="CI456" s="17">
        <v>0</v>
      </c>
      <c r="CJ456" s="17">
        <v>0</v>
      </c>
      <c r="CK456" s="17">
        <v>0</v>
      </c>
      <c r="CL456" s="702">
        <v>18487.98</v>
      </c>
      <c r="CM456" s="702">
        <v>18487.98</v>
      </c>
      <c r="CN456" s="702">
        <v>0</v>
      </c>
      <c r="CO456" s="702">
        <v>0</v>
      </c>
      <c r="CP456" s="702">
        <v>0</v>
      </c>
      <c r="CQ456" s="702">
        <v>0</v>
      </c>
      <c r="CR456" s="704">
        <v>18487.98</v>
      </c>
      <c r="CS456" s="703">
        <v>18487.98</v>
      </c>
      <c r="CT456" s="23" t="s">
        <v>56</v>
      </c>
      <c r="CU456" s="23" t="s">
        <v>56</v>
      </c>
      <c r="CV456" s="23" t="s">
        <v>56</v>
      </c>
      <c r="CW456" s="23" t="s">
        <v>56</v>
      </c>
      <c r="CX456" s="23" t="s">
        <v>56</v>
      </c>
      <c r="CY456" s="23" t="s">
        <v>56</v>
      </c>
      <c r="CZ456" s="23" t="s">
        <v>56</v>
      </c>
      <c r="DA456" s="23" t="s">
        <v>56</v>
      </c>
      <c r="DB456" s="796">
        <v>2921839.139</v>
      </c>
      <c r="DC456" s="120"/>
      <c r="DD456" s="692">
        <v>0.81903001600000003</v>
      </c>
      <c r="DE456" s="120"/>
      <c r="DF456" s="120"/>
      <c r="DG456" s="120"/>
      <c r="DH456" s="140"/>
      <c r="DI456" s="140"/>
      <c r="DJ456" s="140"/>
      <c r="DK456" s="140"/>
      <c r="DL456" s="548" t="s">
        <v>56</v>
      </c>
      <c r="DM456" s="548" t="s">
        <v>56</v>
      </c>
      <c r="DN456" s="203" t="s">
        <v>55</v>
      </c>
      <c r="DO456" s="700" t="s">
        <v>56</v>
      </c>
      <c r="DP456" s="713" t="s">
        <v>56</v>
      </c>
      <c r="DQ456" s="548" t="s">
        <v>56</v>
      </c>
      <c r="DR456" s="673" t="s">
        <v>56</v>
      </c>
      <c r="DS456" s="203" t="s">
        <v>56</v>
      </c>
      <c r="DT456" s="1160" t="s">
        <v>56</v>
      </c>
      <c r="DU456" s="711">
        <v>255.40331125827834</v>
      </c>
      <c r="DV456" s="711">
        <v>-208.61863770951871</v>
      </c>
      <c r="DW456" s="711">
        <v>254.42704216073801</v>
      </c>
      <c r="DX456" s="711">
        <v>-207.60418149765559</v>
      </c>
      <c r="DY456" s="710">
        <v>2.0046357615894053</v>
      </c>
      <c r="DZ456" s="710">
        <v>-1.793497228065692</v>
      </c>
      <c r="EA456" s="710">
        <v>1.99407114624506</v>
      </c>
      <c r="EB456" s="710">
        <v>-1.7827846006503281</v>
      </c>
      <c r="EC456" s="236"/>
      <c r="ED456" s="49"/>
      <c r="EE456" s="232"/>
      <c r="EF456" s="700">
        <v>128553</v>
      </c>
      <c r="EG456" s="712">
        <v>-128553</v>
      </c>
      <c r="EH456" s="44"/>
    </row>
    <row r="457" spans="1:138" ht="41.25" customHeight="1" x14ac:dyDescent="0.25">
      <c r="A457" s="871" t="s">
        <v>49</v>
      </c>
      <c r="B457" s="656" t="s">
        <v>50</v>
      </c>
      <c r="C457" s="656" t="s">
        <v>74</v>
      </c>
      <c r="D457" s="691" t="s">
        <v>1347</v>
      </c>
      <c r="E457" s="656" t="s">
        <v>380</v>
      </c>
      <c r="F457" s="656" t="s">
        <v>1351</v>
      </c>
      <c r="G457" s="901" t="s">
        <v>380</v>
      </c>
      <c r="H457" s="897" t="s">
        <v>55</v>
      </c>
      <c r="I457" s="17" t="s">
        <v>860</v>
      </c>
      <c r="J457" s="64">
        <v>4.16</v>
      </c>
      <c r="K457" s="665">
        <v>2.3777593486305548</v>
      </c>
      <c r="L457" s="665">
        <v>2.439962116137</v>
      </c>
      <c r="M457" s="64">
        <v>681</v>
      </c>
      <c r="N457" s="726">
        <v>3369791.4</v>
      </c>
      <c r="O457" s="548" t="s">
        <v>874</v>
      </c>
      <c r="P457" s="909">
        <v>0.85743443200000002</v>
      </c>
      <c r="Q457" s="203" t="s">
        <v>57</v>
      </c>
      <c r="R457" s="205" t="s">
        <v>57</v>
      </c>
      <c r="S457" s="490">
        <v>0</v>
      </c>
      <c r="T457" s="18">
        <v>0</v>
      </c>
      <c r="U457" s="548">
        <v>0</v>
      </c>
      <c r="V457" s="18">
        <v>0</v>
      </c>
      <c r="W457" s="64">
        <v>0</v>
      </c>
      <c r="X457" s="18">
        <v>0</v>
      </c>
      <c r="Y457" s="18">
        <v>0</v>
      </c>
      <c r="Z457" s="18">
        <v>0</v>
      </c>
      <c r="AA457" s="18">
        <v>0</v>
      </c>
      <c r="AB457" s="18">
        <v>0</v>
      </c>
      <c r="AC457" s="18">
        <v>0</v>
      </c>
      <c r="AD457" s="18">
        <v>0</v>
      </c>
      <c r="AE457" s="18">
        <v>0</v>
      </c>
      <c r="AF457" s="18">
        <v>0</v>
      </c>
      <c r="AG457" s="64">
        <v>0</v>
      </c>
      <c r="AH457" s="18">
        <v>0</v>
      </c>
      <c r="AI457" s="64">
        <v>0</v>
      </c>
      <c r="AJ457" s="18">
        <v>0</v>
      </c>
      <c r="AK457" s="18">
        <v>4</v>
      </c>
      <c r="AL457" s="64">
        <v>4</v>
      </c>
      <c r="AM457" s="18">
        <v>0</v>
      </c>
      <c r="AN457" s="18" t="s">
        <v>58</v>
      </c>
      <c r="AO457" s="18">
        <v>0</v>
      </c>
      <c r="AP457" s="64">
        <v>0</v>
      </c>
      <c r="AQ457" s="64">
        <v>4</v>
      </c>
      <c r="AR457" s="11">
        <v>4</v>
      </c>
      <c r="AS457" s="17">
        <v>0</v>
      </c>
      <c r="AT457" s="490">
        <v>0</v>
      </c>
      <c r="AU457" s="64">
        <v>0</v>
      </c>
      <c r="AV457" s="18">
        <v>0</v>
      </c>
      <c r="AW457" s="64">
        <v>0</v>
      </c>
      <c r="AX457" s="18">
        <v>0</v>
      </c>
      <c r="AY457" s="17">
        <v>0</v>
      </c>
      <c r="AZ457" s="490">
        <v>0</v>
      </c>
      <c r="BA457" s="17">
        <v>0</v>
      </c>
      <c r="BB457" s="18">
        <v>0</v>
      </c>
      <c r="BC457" s="17">
        <v>0</v>
      </c>
      <c r="BD457" s="18">
        <v>0</v>
      </c>
      <c r="BE457" s="17">
        <v>0</v>
      </c>
      <c r="BF457" s="18">
        <v>0</v>
      </c>
      <c r="BG457" s="17">
        <v>0</v>
      </c>
      <c r="BH457" s="18">
        <v>0</v>
      </c>
      <c r="BI457" s="17">
        <v>0</v>
      </c>
      <c r="BJ457" s="18">
        <v>0</v>
      </c>
      <c r="BK457" s="17">
        <v>31.11</v>
      </c>
      <c r="BL457" s="17">
        <v>31.11</v>
      </c>
      <c r="BM457" s="17">
        <v>0</v>
      </c>
      <c r="BN457" s="17" t="s">
        <v>58</v>
      </c>
      <c r="BO457" s="18">
        <v>0</v>
      </c>
      <c r="BP457" s="18">
        <v>0</v>
      </c>
      <c r="BQ457" s="64">
        <v>31.11</v>
      </c>
      <c r="BR457" s="18">
        <v>31.11</v>
      </c>
      <c r="BS457" s="729">
        <v>3.6282657704140339E-2</v>
      </c>
      <c r="BT457" s="17">
        <v>0</v>
      </c>
      <c r="BU457" s="17">
        <v>0</v>
      </c>
      <c r="BV457" s="17">
        <v>0</v>
      </c>
      <c r="BW457" s="17">
        <v>0</v>
      </c>
      <c r="BX457" s="17">
        <v>0</v>
      </c>
      <c r="BY457" s="17">
        <v>0</v>
      </c>
      <c r="BZ457" s="17">
        <v>0</v>
      </c>
      <c r="CA457" s="17">
        <v>0</v>
      </c>
      <c r="CB457" s="17">
        <v>0</v>
      </c>
      <c r="CC457" s="17">
        <v>0</v>
      </c>
      <c r="CD457" s="17">
        <v>0</v>
      </c>
      <c r="CE457" s="17">
        <v>0</v>
      </c>
      <c r="CF457" s="17">
        <v>0</v>
      </c>
      <c r="CG457" s="17">
        <v>0</v>
      </c>
      <c r="CH457" s="17">
        <v>0</v>
      </c>
      <c r="CI457" s="17">
        <v>0</v>
      </c>
      <c r="CJ457" s="17">
        <v>0</v>
      </c>
      <c r="CK457" s="17">
        <v>0</v>
      </c>
      <c r="CL457" s="702">
        <v>36518.162400000008</v>
      </c>
      <c r="CM457" s="702">
        <v>36518.162400000008</v>
      </c>
      <c r="CN457" s="702">
        <v>0</v>
      </c>
      <c r="CO457" s="702">
        <v>0</v>
      </c>
      <c r="CP457" s="702">
        <v>0</v>
      </c>
      <c r="CQ457" s="702">
        <v>0</v>
      </c>
      <c r="CR457" s="704">
        <v>36518.162400000008</v>
      </c>
      <c r="CS457" s="703">
        <v>36518.162400000008</v>
      </c>
      <c r="CT457" s="23" t="s">
        <v>56</v>
      </c>
      <c r="CU457" s="23" t="s">
        <v>56</v>
      </c>
      <c r="CV457" s="23" t="s">
        <v>56</v>
      </c>
      <c r="CW457" s="23" t="s">
        <v>56</v>
      </c>
      <c r="CX457" s="23" t="s">
        <v>56</v>
      </c>
      <c r="CY457" s="23" t="s">
        <v>56</v>
      </c>
      <c r="CZ457" s="23" t="s">
        <v>56</v>
      </c>
      <c r="DA457" s="23" t="s">
        <v>56</v>
      </c>
      <c r="DB457" s="796">
        <v>3369791.4</v>
      </c>
      <c r="DC457" s="120"/>
      <c r="DD457" s="692">
        <v>0.85743443200000002</v>
      </c>
      <c r="DE457" s="120"/>
      <c r="DF457" s="120"/>
      <c r="DG457" s="120"/>
      <c r="DH457" s="140"/>
      <c r="DI457" s="140"/>
      <c r="DJ457" s="140"/>
      <c r="DK457" s="140"/>
      <c r="DL457" s="548" t="s">
        <v>56</v>
      </c>
      <c r="DM457" s="548" t="s">
        <v>56</v>
      </c>
      <c r="DN457" s="203" t="s">
        <v>55</v>
      </c>
      <c r="DO457" s="700" t="s">
        <v>56</v>
      </c>
      <c r="DP457" s="713" t="s">
        <v>56</v>
      </c>
      <c r="DQ457" s="548" t="s">
        <v>56</v>
      </c>
      <c r="DR457" s="673" t="s">
        <v>56</v>
      </c>
      <c r="DS457" s="203" t="s">
        <v>56</v>
      </c>
      <c r="DT457" s="1160" t="s">
        <v>56</v>
      </c>
      <c r="DU457" s="711">
        <v>0</v>
      </c>
      <c r="DV457" s="711">
        <v>48.99483204134367</v>
      </c>
      <c r="DW457" s="711">
        <v>0</v>
      </c>
      <c r="DX457" s="711">
        <v>48.99483204134367</v>
      </c>
      <c r="DY457" s="710">
        <v>0</v>
      </c>
      <c r="DZ457" s="710">
        <v>0.330232558139535</v>
      </c>
      <c r="EA457" s="710">
        <v>0</v>
      </c>
      <c r="EB457" s="710">
        <v>0.330232558139535</v>
      </c>
      <c r="EC457" s="236"/>
      <c r="ED457" s="49"/>
      <c r="EE457" s="232"/>
      <c r="EF457" s="700">
        <v>0</v>
      </c>
      <c r="EG457" s="712">
        <v>31601.666666666668</v>
      </c>
      <c r="EH457" s="44"/>
    </row>
    <row r="458" spans="1:138" ht="41.25" customHeight="1" x14ac:dyDescent="0.25">
      <c r="A458" s="871" t="s">
        <v>49</v>
      </c>
      <c r="B458" s="656" t="s">
        <v>50</v>
      </c>
      <c r="C458" s="656" t="s">
        <v>74</v>
      </c>
      <c r="D458" s="691" t="s">
        <v>390</v>
      </c>
      <c r="E458" s="656" t="s">
        <v>390</v>
      </c>
      <c r="F458" s="656" t="s">
        <v>391</v>
      </c>
      <c r="G458" s="901" t="s">
        <v>390</v>
      </c>
      <c r="H458" s="897" t="s">
        <v>55</v>
      </c>
      <c r="I458" s="17" t="s">
        <v>860</v>
      </c>
      <c r="J458" s="64">
        <v>13.8</v>
      </c>
      <c r="K458" s="665">
        <v>11.377495344758442</v>
      </c>
      <c r="L458" s="665">
        <v>4.4884469603610002</v>
      </c>
      <c r="M458" s="64">
        <v>253</v>
      </c>
      <c r="N458" s="726">
        <v>14860579.65</v>
      </c>
      <c r="O458" s="548" t="s">
        <v>863</v>
      </c>
      <c r="P458" s="909">
        <v>3.2346984139999999</v>
      </c>
      <c r="Q458" s="203" t="s">
        <v>57</v>
      </c>
      <c r="R458" s="205" t="s">
        <v>57</v>
      </c>
      <c r="S458" s="490">
        <v>0</v>
      </c>
      <c r="T458" s="18">
        <v>0</v>
      </c>
      <c r="U458" s="548">
        <v>0</v>
      </c>
      <c r="V458" s="18">
        <v>0</v>
      </c>
      <c r="W458" s="64">
        <v>0</v>
      </c>
      <c r="X458" s="18">
        <v>0</v>
      </c>
      <c r="Y458" s="18">
        <v>0</v>
      </c>
      <c r="Z458" s="18">
        <v>0</v>
      </c>
      <c r="AA458" s="18">
        <v>0</v>
      </c>
      <c r="AB458" s="18">
        <v>0</v>
      </c>
      <c r="AC458" s="18">
        <v>0</v>
      </c>
      <c r="AD458" s="18">
        <v>0</v>
      </c>
      <c r="AE458" s="18">
        <v>0</v>
      </c>
      <c r="AF458" s="18">
        <v>0</v>
      </c>
      <c r="AG458" s="64">
        <v>0</v>
      </c>
      <c r="AH458" s="18">
        <v>0</v>
      </c>
      <c r="AI458" s="64">
        <v>0</v>
      </c>
      <c r="AJ458" s="18">
        <v>0</v>
      </c>
      <c r="AK458" s="18">
        <v>43</v>
      </c>
      <c r="AL458" s="64">
        <v>42</v>
      </c>
      <c r="AM458" s="18">
        <v>1</v>
      </c>
      <c r="AN458" s="18">
        <v>1</v>
      </c>
      <c r="AO458" s="18">
        <v>0</v>
      </c>
      <c r="AP458" s="64">
        <v>0</v>
      </c>
      <c r="AQ458" s="64">
        <v>44</v>
      </c>
      <c r="AR458" s="11">
        <v>43</v>
      </c>
      <c r="AS458" s="17">
        <v>0</v>
      </c>
      <c r="AT458" s="490">
        <v>0</v>
      </c>
      <c r="AU458" s="64">
        <v>0</v>
      </c>
      <c r="AV458" s="18">
        <v>0</v>
      </c>
      <c r="AW458" s="64">
        <v>0</v>
      </c>
      <c r="AX458" s="18">
        <v>0</v>
      </c>
      <c r="AY458" s="17">
        <v>0</v>
      </c>
      <c r="AZ458" s="490">
        <v>0</v>
      </c>
      <c r="BA458" s="17">
        <v>0</v>
      </c>
      <c r="BB458" s="18">
        <v>0</v>
      </c>
      <c r="BC458" s="17">
        <v>0</v>
      </c>
      <c r="BD458" s="18">
        <v>0</v>
      </c>
      <c r="BE458" s="17">
        <v>0</v>
      </c>
      <c r="BF458" s="18">
        <v>0</v>
      </c>
      <c r="BG458" s="17">
        <v>0</v>
      </c>
      <c r="BH458" s="18">
        <v>0</v>
      </c>
      <c r="BI458" s="17">
        <v>0</v>
      </c>
      <c r="BJ458" s="18">
        <v>0</v>
      </c>
      <c r="BK458" s="17">
        <v>302.88</v>
      </c>
      <c r="BL458" s="17">
        <v>295.27999999999997</v>
      </c>
      <c r="BM458" s="17">
        <v>7.6</v>
      </c>
      <c r="BN458" s="17">
        <v>7.6</v>
      </c>
      <c r="BO458" s="18">
        <v>0</v>
      </c>
      <c r="BP458" s="18">
        <v>0</v>
      </c>
      <c r="BQ458" s="64">
        <v>310.48</v>
      </c>
      <c r="BR458" s="18">
        <v>302.88</v>
      </c>
      <c r="BS458" s="729">
        <v>9.5984218700643303E-2</v>
      </c>
      <c r="BT458" s="17">
        <v>0</v>
      </c>
      <c r="BU458" s="17">
        <v>0</v>
      </c>
      <c r="BV458" s="17">
        <v>0</v>
      </c>
      <c r="BW458" s="17">
        <v>0</v>
      </c>
      <c r="BX458" s="17">
        <v>0</v>
      </c>
      <c r="BY458" s="17">
        <v>0</v>
      </c>
      <c r="BZ458" s="17">
        <v>0</v>
      </c>
      <c r="CA458" s="17">
        <v>0</v>
      </c>
      <c r="CB458" s="17">
        <v>0</v>
      </c>
      <c r="CC458" s="17">
        <v>0</v>
      </c>
      <c r="CD458" s="17">
        <v>0</v>
      </c>
      <c r="CE458" s="17">
        <v>0</v>
      </c>
      <c r="CF458" s="17">
        <v>0</v>
      </c>
      <c r="CG458" s="17">
        <v>0</v>
      </c>
      <c r="CH458" s="17">
        <v>0</v>
      </c>
      <c r="CI458" s="17">
        <v>0</v>
      </c>
      <c r="CJ458" s="17">
        <v>0</v>
      </c>
      <c r="CK458" s="17">
        <v>0</v>
      </c>
      <c r="CL458" s="702">
        <v>355532.65919999999</v>
      </c>
      <c r="CM458" s="702">
        <v>346611.47520000004</v>
      </c>
      <c r="CN458" s="702">
        <v>8921.1839999999993</v>
      </c>
      <c r="CO458" s="702">
        <v>8921.1839999999993</v>
      </c>
      <c r="CP458" s="702">
        <v>0</v>
      </c>
      <c r="CQ458" s="702">
        <v>0</v>
      </c>
      <c r="CR458" s="704">
        <v>364453.8432</v>
      </c>
      <c r="CS458" s="703">
        <v>355532.65920000005</v>
      </c>
      <c r="CT458" s="23" t="s">
        <v>56</v>
      </c>
      <c r="CU458" s="23" t="s">
        <v>56</v>
      </c>
      <c r="CV458" s="23" t="s">
        <v>56</v>
      </c>
      <c r="CW458" s="23" t="s">
        <v>56</v>
      </c>
      <c r="CX458" s="23" t="s">
        <v>56</v>
      </c>
      <c r="CY458" s="23" t="s">
        <v>56</v>
      </c>
      <c r="CZ458" s="23" t="s">
        <v>56</v>
      </c>
      <c r="DA458" s="23" t="s">
        <v>56</v>
      </c>
      <c r="DB458" s="796">
        <v>14860579.65</v>
      </c>
      <c r="DC458" s="120"/>
      <c r="DD458" s="692">
        <v>3.2346984139999999</v>
      </c>
      <c r="DE458" s="120"/>
      <c r="DF458" s="120"/>
      <c r="DG458" s="120"/>
      <c r="DH458" s="140"/>
      <c r="DI458" s="140"/>
      <c r="DJ458" s="140"/>
      <c r="DK458" s="140"/>
      <c r="DL458" s="548" t="s">
        <v>56</v>
      </c>
      <c r="DM458" s="548" t="s">
        <v>56</v>
      </c>
      <c r="DN458" s="203" t="s">
        <v>868</v>
      </c>
      <c r="DO458" s="700">
        <v>263.16666666666703</v>
      </c>
      <c r="DP458" s="713" t="s">
        <v>56</v>
      </c>
      <c r="DQ458" s="548" t="s">
        <v>56</v>
      </c>
      <c r="DR458" s="673" t="s">
        <v>56</v>
      </c>
      <c r="DS458" s="203" t="s">
        <v>56</v>
      </c>
      <c r="DT458" s="1160" t="s">
        <v>56</v>
      </c>
      <c r="DU458" s="711">
        <v>12.965167827739057</v>
      </c>
      <c r="DV458" s="711">
        <v>104.15933881428815</v>
      </c>
      <c r="DW458" s="711">
        <v>12.90792169102</v>
      </c>
      <c r="DX458" s="711">
        <v>104.1702319217043</v>
      </c>
      <c r="DY458" s="710">
        <v>4.9398353388220323E-2</v>
      </c>
      <c r="DZ458" s="710">
        <v>0.89036658384447498</v>
      </c>
      <c r="EA458" s="710">
        <v>4.90282309547454E-2</v>
      </c>
      <c r="EB458" s="710">
        <v>0.89013621209448734</v>
      </c>
      <c r="EC458" s="236"/>
      <c r="ED458" s="49"/>
      <c r="EE458" s="232"/>
      <c r="EF458" s="700">
        <v>0</v>
      </c>
      <c r="EG458" s="712">
        <v>8642</v>
      </c>
      <c r="EH458" s="44"/>
    </row>
    <row r="459" spans="1:138" ht="41.25" customHeight="1" x14ac:dyDescent="0.25">
      <c r="A459" s="871" t="s">
        <v>49</v>
      </c>
      <c r="B459" s="656" t="s">
        <v>50</v>
      </c>
      <c r="C459" s="656" t="s">
        <v>74</v>
      </c>
      <c r="D459" s="691" t="s">
        <v>390</v>
      </c>
      <c r="E459" s="656" t="s">
        <v>390</v>
      </c>
      <c r="F459" s="656" t="s">
        <v>392</v>
      </c>
      <c r="G459" s="901" t="s">
        <v>390</v>
      </c>
      <c r="H459" s="897" t="s">
        <v>55</v>
      </c>
      <c r="I459" s="17" t="s">
        <v>860</v>
      </c>
      <c r="J459" s="64">
        <v>13.8</v>
      </c>
      <c r="K459" s="665">
        <v>10.038966480669213</v>
      </c>
      <c r="L459" s="665">
        <v>11.858333308668</v>
      </c>
      <c r="M459" s="64">
        <v>1702</v>
      </c>
      <c r="N459" s="726">
        <v>22734899.469999999</v>
      </c>
      <c r="O459" s="548" t="s">
        <v>863</v>
      </c>
      <c r="P459" s="909">
        <v>5.3063108540000004</v>
      </c>
      <c r="Q459" s="203" t="s">
        <v>57</v>
      </c>
      <c r="R459" s="205" t="s">
        <v>57</v>
      </c>
      <c r="S459" s="490">
        <v>0</v>
      </c>
      <c r="T459" s="18">
        <v>0</v>
      </c>
      <c r="U459" s="548">
        <v>0</v>
      </c>
      <c r="V459" s="18">
        <v>0</v>
      </c>
      <c r="W459" s="64">
        <v>1</v>
      </c>
      <c r="X459" s="18">
        <v>0</v>
      </c>
      <c r="Y459" s="18">
        <v>0</v>
      </c>
      <c r="Z459" s="18">
        <v>0</v>
      </c>
      <c r="AA459" s="18">
        <v>0</v>
      </c>
      <c r="AB459" s="18">
        <v>0</v>
      </c>
      <c r="AC459" s="18">
        <v>0</v>
      </c>
      <c r="AD459" s="18">
        <v>0</v>
      </c>
      <c r="AE459" s="18">
        <v>0</v>
      </c>
      <c r="AF459" s="18">
        <v>0</v>
      </c>
      <c r="AG459" s="64">
        <v>0</v>
      </c>
      <c r="AH459" s="18">
        <v>0</v>
      </c>
      <c r="AI459" s="64">
        <v>0</v>
      </c>
      <c r="AJ459" s="18">
        <v>0</v>
      </c>
      <c r="AK459" s="18">
        <v>102</v>
      </c>
      <c r="AL459" s="64">
        <v>100</v>
      </c>
      <c r="AM459" s="18">
        <v>3</v>
      </c>
      <c r="AN459" s="18">
        <v>3</v>
      </c>
      <c r="AO459" s="18">
        <v>0</v>
      </c>
      <c r="AP459" s="64">
        <v>0</v>
      </c>
      <c r="AQ459" s="64">
        <v>106</v>
      </c>
      <c r="AR459" s="11">
        <v>103</v>
      </c>
      <c r="AS459" s="17">
        <v>0</v>
      </c>
      <c r="AT459" s="490">
        <v>0</v>
      </c>
      <c r="AU459" s="64">
        <v>0</v>
      </c>
      <c r="AV459" s="18">
        <v>0</v>
      </c>
      <c r="AW459" s="64">
        <v>18.399999999999999</v>
      </c>
      <c r="AX459" s="18">
        <v>18.399999999999999</v>
      </c>
      <c r="AY459" s="17">
        <v>0</v>
      </c>
      <c r="AZ459" s="490">
        <v>0</v>
      </c>
      <c r="BA459" s="17">
        <v>0</v>
      </c>
      <c r="BB459" s="18">
        <v>0</v>
      </c>
      <c r="BC459" s="17">
        <v>0</v>
      </c>
      <c r="BD459" s="18">
        <v>0</v>
      </c>
      <c r="BE459" s="17">
        <v>0</v>
      </c>
      <c r="BF459" s="18">
        <v>0</v>
      </c>
      <c r="BG459" s="17">
        <v>0</v>
      </c>
      <c r="BH459" s="18">
        <v>0</v>
      </c>
      <c r="BI459" s="17">
        <v>0</v>
      </c>
      <c r="BJ459" s="18">
        <v>0</v>
      </c>
      <c r="BK459" s="17">
        <v>627.84200000000033</v>
      </c>
      <c r="BL459" s="17">
        <v>615.2420000000003</v>
      </c>
      <c r="BM459" s="17">
        <v>32.590000000000003</v>
      </c>
      <c r="BN459" s="17">
        <v>32.589999999999996</v>
      </c>
      <c r="BO459" s="18">
        <v>0</v>
      </c>
      <c r="BP459" s="18">
        <v>0</v>
      </c>
      <c r="BQ459" s="64">
        <v>678.83200000000033</v>
      </c>
      <c r="BR459" s="18">
        <v>666.23200000000031</v>
      </c>
      <c r="BS459" s="729">
        <v>0.12792918068271172</v>
      </c>
      <c r="BT459" s="17">
        <v>0</v>
      </c>
      <c r="BU459" s="17">
        <v>0</v>
      </c>
      <c r="BV459" s="17">
        <v>0</v>
      </c>
      <c r="BW459" s="17">
        <v>0</v>
      </c>
      <c r="BX459" s="17">
        <v>0</v>
      </c>
      <c r="BY459" s="17">
        <v>0</v>
      </c>
      <c r="BZ459" s="17">
        <v>0</v>
      </c>
      <c r="CA459" s="17">
        <v>0</v>
      </c>
      <c r="CB459" s="17">
        <v>0</v>
      </c>
      <c r="CC459" s="17">
        <v>0</v>
      </c>
      <c r="CD459" s="17">
        <v>0</v>
      </c>
      <c r="CE459" s="17">
        <v>0</v>
      </c>
      <c r="CF459" s="17">
        <v>0</v>
      </c>
      <c r="CG459" s="17">
        <v>0</v>
      </c>
      <c r="CH459" s="17">
        <v>0</v>
      </c>
      <c r="CI459" s="17">
        <v>0</v>
      </c>
      <c r="CJ459" s="17">
        <v>0</v>
      </c>
      <c r="CK459" s="17">
        <v>0</v>
      </c>
      <c r="CL459" s="702">
        <v>736986.05328000046</v>
      </c>
      <c r="CM459" s="702">
        <v>722195.66928000038</v>
      </c>
      <c r="CN459" s="702">
        <v>38255.445600000006</v>
      </c>
      <c r="CO459" s="702">
        <v>38255.445599999999</v>
      </c>
      <c r="CP459" s="702">
        <v>0</v>
      </c>
      <c r="CQ459" s="702">
        <v>0</v>
      </c>
      <c r="CR459" s="704">
        <v>775241.49888000044</v>
      </c>
      <c r="CS459" s="703">
        <v>760451.11488000036</v>
      </c>
      <c r="CT459" s="23" t="s">
        <v>56</v>
      </c>
      <c r="CU459" s="23" t="s">
        <v>56</v>
      </c>
      <c r="CV459" s="23" t="s">
        <v>56</v>
      </c>
      <c r="CW459" s="23" t="s">
        <v>56</v>
      </c>
      <c r="CX459" s="23" t="s">
        <v>56</v>
      </c>
      <c r="CY459" s="23" t="s">
        <v>56</v>
      </c>
      <c r="CZ459" s="23" t="s">
        <v>56</v>
      </c>
      <c r="DA459" s="23" t="s">
        <v>56</v>
      </c>
      <c r="DB459" s="796">
        <v>22734899.469999999</v>
      </c>
      <c r="DC459" s="120"/>
      <c r="DD459" s="692">
        <v>5.3063108540000004</v>
      </c>
      <c r="DE459" s="120"/>
      <c r="DF459" s="120"/>
      <c r="DG459" s="120"/>
      <c r="DH459" s="140"/>
      <c r="DI459" s="140"/>
      <c r="DJ459" s="140"/>
      <c r="DK459" s="140"/>
      <c r="DL459" s="548" t="s">
        <v>56</v>
      </c>
      <c r="DM459" s="548" t="s">
        <v>56</v>
      </c>
      <c r="DN459" s="203" t="s">
        <v>868</v>
      </c>
      <c r="DO459" s="700">
        <v>1682.5</v>
      </c>
      <c r="DP459" s="713" t="s">
        <v>56</v>
      </c>
      <c r="DQ459" s="548" t="s">
        <v>56</v>
      </c>
      <c r="DR459" s="673" t="s">
        <v>56</v>
      </c>
      <c r="DS459" s="203" t="s">
        <v>56</v>
      </c>
      <c r="DT459" s="1160" t="s">
        <v>56</v>
      </c>
      <c r="DU459" s="711">
        <v>10.069539375928677</v>
      </c>
      <c r="DV459" s="711">
        <v>119.54910815736613</v>
      </c>
      <c r="DW459" s="711">
        <v>10.647433323725</v>
      </c>
      <c r="DX459" s="711">
        <v>118.81198534014878</v>
      </c>
      <c r="DY459" s="710">
        <v>1.0484398216939079</v>
      </c>
      <c r="DZ459" s="710">
        <v>7.8293099621831619E-2</v>
      </c>
      <c r="EA459" s="710">
        <v>1.0429290374576401</v>
      </c>
      <c r="EB459" s="710">
        <v>8.323568592434083E-2</v>
      </c>
      <c r="EC459" s="236"/>
      <c r="ED459" s="49"/>
      <c r="EE459" s="232"/>
      <c r="EF459" s="700">
        <v>0</v>
      </c>
      <c r="EG459" s="712">
        <v>109404</v>
      </c>
      <c r="EH459" s="44"/>
    </row>
    <row r="460" spans="1:138" ht="41.25" customHeight="1" x14ac:dyDescent="0.25">
      <c r="A460" s="871" t="s">
        <v>49</v>
      </c>
      <c r="B460" s="656" t="s">
        <v>50</v>
      </c>
      <c r="C460" s="656" t="s">
        <v>74</v>
      </c>
      <c r="D460" s="691" t="s">
        <v>390</v>
      </c>
      <c r="E460" s="656" t="s">
        <v>390</v>
      </c>
      <c r="F460" s="656" t="s">
        <v>393</v>
      </c>
      <c r="G460" s="901" t="s">
        <v>390</v>
      </c>
      <c r="H460" s="897" t="s">
        <v>55</v>
      </c>
      <c r="I460" s="17" t="s">
        <v>860</v>
      </c>
      <c r="J460" s="64">
        <v>13.8</v>
      </c>
      <c r="K460" s="665">
        <v>11.377495344758442</v>
      </c>
      <c r="L460" s="665">
        <v>17.876515114332001</v>
      </c>
      <c r="M460" s="64">
        <v>2068</v>
      </c>
      <c r="N460" s="726">
        <v>29712319.329999998</v>
      </c>
      <c r="O460" s="548" t="s">
        <v>863</v>
      </c>
      <c r="P460" s="909">
        <v>7.3141041500000004</v>
      </c>
      <c r="Q460" s="203" t="s">
        <v>57</v>
      </c>
      <c r="R460" s="205" t="s">
        <v>57</v>
      </c>
      <c r="S460" s="490">
        <v>0</v>
      </c>
      <c r="T460" s="18">
        <v>0</v>
      </c>
      <c r="U460" s="548">
        <v>0</v>
      </c>
      <c r="V460" s="18">
        <v>0</v>
      </c>
      <c r="W460" s="64">
        <v>0</v>
      </c>
      <c r="X460" s="18">
        <v>0</v>
      </c>
      <c r="Y460" s="18">
        <v>0</v>
      </c>
      <c r="Z460" s="18">
        <v>0</v>
      </c>
      <c r="AA460" s="18">
        <v>0</v>
      </c>
      <c r="AB460" s="18">
        <v>0</v>
      </c>
      <c r="AC460" s="18">
        <v>0</v>
      </c>
      <c r="AD460" s="18">
        <v>0</v>
      </c>
      <c r="AE460" s="18">
        <v>0</v>
      </c>
      <c r="AF460" s="18">
        <v>0</v>
      </c>
      <c r="AG460" s="64">
        <v>1</v>
      </c>
      <c r="AH460" s="18">
        <v>1</v>
      </c>
      <c r="AI460" s="64">
        <v>0</v>
      </c>
      <c r="AJ460" s="18">
        <v>0</v>
      </c>
      <c r="AK460" s="18">
        <v>236</v>
      </c>
      <c r="AL460" s="64">
        <v>232</v>
      </c>
      <c r="AM460" s="18">
        <v>3</v>
      </c>
      <c r="AN460" s="18">
        <v>3</v>
      </c>
      <c r="AO460" s="18">
        <v>0</v>
      </c>
      <c r="AP460" s="64">
        <v>0</v>
      </c>
      <c r="AQ460" s="64">
        <v>240</v>
      </c>
      <c r="AR460" s="11">
        <v>236</v>
      </c>
      <c r="AS460" s="17">
        <v>0</v>
      </c>
      <c r="AT460" s="490">
        <v>0</v>
      </c>
      <c r="AU460" s="64">
        <v>0</v>
      </c>
      <c r="AV460" s="18">
        <v>0</v>
      </c>
      <c r="AW460" s="64">
        <v>0</v>
      </c>
      <c r="AX460" s="18">
        <v>0</v>
      </c>
      <c r="AY460" s="17">
        <v>0</v>
      </c>
      <c r="AZ460" s="490">
        <v>0</v>
      </c>
      <c r="BA460" s="17">
        <v>0</v>
      </c>
      <c r="BB460" s="18">
        <v>0</v>
      </c>
      <c r="BC460" s="17">
        <v>0</v>
      </c>
      <c r="BD460" s="18">
        <v>0</v>
      </c>
      <c r="BE460" s="17">
        <v>0</v>
      </c>
      <c r="BF460" s="18">
        <v>0</v>
      </c>
      <c r="BG460" s="17">
        <v>1.2</v>
      </c>
      <c r="BH460" s="18">
        <v>1.2</v>
      </c>
      <c r="BI460" s="17">
        <v>0</v>
      </c>
      <c r="BJ460" s="18">
        <v>0</v>
      </c>
      <c r="BK460" s="17">
        <v>1851.8659999999973</v>
      </c>
      <c r="BL460" s="17">
        <v>1825.3909999999989</v>
      </c>
      <c r="BM460" s="17">
        <v>32.800000000000004</v>
      </c>
      <c r="BN460" s="17">
        <v>32.799999999999997</v>
      </c>
      <c r="BO460" s="18">
        <v>0</v>
      </c>
      <c r="BP460" s="18">
        <v>0</v>
      </c>
      <c r="BQ460" s="64">
        <v>1885.8659999999973</v>
      </c>
      <c r="BR460" s="18">
        <v>1859.3909999999989</v>
      </c>
      <c r="BS460" s="729">
        <v>0.25783964260339348</v>
      </c>
      <c r="BT460" s="17">
        <v>0</v>
      </c>
      <c r="BU460" s="17">
        <v>0</v>
      </c>
      <c r="BV460" s="17">
        <v>0</v>
      </c>
      <c r="BW460" s="17">
        <v>0</v>
      </c>
      <c r="BX460" s="17">
        <v>0</v>
      </c>
      <c r="BY460" s="17">
        <v>0</v>
      </c>
      <c r="BZ460" s="17">
        <v>0</v>
      </c>
      <c r="CA460" s="17">
        <v>0</v>
      </c>
      <c r="CB460" s="17">
        <v>0</v>
      </c>
      <c r="CC460" s="17">
        <v>0</v>
      </c>
      <c r="CD460" s="17">
        <v>0</v>
      </c>
      <c r="CE460" s="17">
        <v>0</v>
      </c>
      <c r="CF460" s="17">
        <v>0</v>
      </c>
      <c r="CG460" s="17">
        <v>0</v>
      </c>
      <c r="CH460" s="17">
        <v>6054.9119999999994</v>
      </c>
      <c r="CI460" s="17">
        <v>6054.9119999999994</v>
      </c>
      <c r="CJ460" s="17">
        <v>0</v>
      </c>
      <c r="CK460" s="17">
        <v>0</v>
      </c>
      <c r="CL460" s="702">
        <v>2173794.3854399966</v>
      </c>
      <c r="CM460" s="702">
        <v>2142716.9714399986</v>
      </c>
      <c r="CN460" s="702">
        <v>38501.952000000005</v>
      </c>
      <c r="CO460" s="702">
        <v>38501.951999999997</v>
      </c>
      <c r="CP460" s="702">
        <v>0</v>
      </c>
      <c r="CQ460" s="702">
        <v>0</v>
      </c>
      <c r="CR460" s="704">
        <v>2218351.2494399967</v>
      </c>
      <c r="CS460" s="703">
        <v>2187273.8354399987</v>
      </c>
      <c r="CT460" s="23" t="s">
        <v>56</v>
      </c>
      <c r="CU460" s="23" t="s">
        <v>56</v>
      </c>
      <c r="CV460" s="23" t="s">
        <v>56</v>
      </c>
      <c r="CW460" s="23" t="s">
        <v>56</v>
      </c>
      <c r="CX460" s="23" t="s">
        <v>56</v>
      </c>
      <c r="CY460" s="23" t="s">
        <v>56</v>
      </c>
      <c r="CZ460" s="23" t="s">
        <v>56</v>
      </c>
      <c r="DA460" s="23" t="s">
        <v>56</v>
      </c>
      <c r="DB460" s="796">
        <v>29712319.329999998</v>
      </c>
      <c r="DC460" s="120"/>
      <c r="DD460" s="692">
        <v>7.3141041500000004</v>
      </c>
      <c r="DE460" s="120"/>
      <c r="DF460" s="120"/>
      <c r="DG460" s="120"/>
      <c r="DH460" s="140"/>
      <c r="DI460" s="140"/>
      <c r="DJ460" s="140"/>
      <c r="DK460" s="140"/>
      <c r="DL460" s="548" t="s">
        <v>56</v>
      </c>
      <c r="DM460" s="548" t="s">
        <v>56</v>
      </c>
      <c r="DN460" s="203" t="s">
        <v>868</v>
      </c>
      <c r="DO460" s="700">
        <v>2056.3333333333298</v>
      </c>
      <c r="DP460" s="713" t="s">
        <v>56</v>
      </c>
      <c r="DQ460" s="548" t="s">
        <v>56</v>
      </c>
      <c r="DR460" s="673" t="s">
        <v>56</v>
      </c>
      <c r="DS460" s="203" t="s">
        <v>56</v>
      </c>
      <c r="DT460" s="1160" t="s">
        <v>56</v>
      </c>
      <c r="DU460" s="711">
        <v>21.053493272815729</v>
      </c>
      <c r="DV460" s="711">
        <v>69.961057236935233</v>
      </c>
      <c r="DW460" s="711">
        <v>21.645509192610898</v>
      </c>
      <c r="DX460" s="711">
        <v>68.565890582624959</v>
      </c>
      <c r="DY460" s="710">
        <v>2.033230669476418</v>
      </c>
      <c r="DZ460" s="710">
        <v>-1.1398895162874099</v>
      </c>
      <c r="EA460" s="710">
        <v>2.0316209655084601</v>
      </c>
      <c r="EB460" s="710">
        <v>-1.1344793566404872</v>
      </c>
      <c r="EC460" s="236"/>
      <c r="ED460" s="49"/>
      <c r="EE460" s="232"/>
      <c r="EF460" s="700">
        <v>18495</v>
      </c>
      <c r="EG460" s="712">
        <v>17473.333333333336</v>
      </c>
      <c r="EH460" s="44"/>
    </row>
    <row r="461" spans="1:138" ht="41.25" customHeight="1" x14ac:dyDescent="0.25">
      <c r="A461" s="871" t="s">
        <v>49</v>
      </c>
      <c r="B461" s="656" t="s">
        <v>50</v>
      </c>
      <c r="C461" s="656" t="s">
        <v>74</v>
      </c>
      <c r="D461" s="691" t="s">
        <v>390</v>
      </c>
      <c r="E461" s="656" t="s">
        <v>390</v>
      </c>
      <c r="F461" s="656" t="s">
        <v>394</v>
      </c>
      <c r="G461" s="901" t="s">
        <v>390</v>
      </c>
      <c r="H461" s="897" t="s">
        <v>55</v>
      </c>
      <c r="I461" s="17" t="s">
        <v>860</v>
      </c>
      <c r="J461" s="64">
        <v>13.8</v>
      </c>
      <c r="K461" s="665">
        <v>8.963362929168941</v>
      </c>
      <c r="L461" s="665">
        <v>6.0535984722570007</v>
      </c>
      <c r="M461" s="64">
        <v>764</v>
      </c>
      <c r="N461" s="726">
        <v>8402149.8049999997</v>
      </c>
      <c r="O461" s="548" t="s">
        <v>863</v>
      </c>
      <c r="P461" s="909">
        <v>2.1034025010000001</v>
      </c>
      <c r="Q461" s="203" t="s">
        <v>57</v>
      </c>
      <c r="R461" s="205" t="s">
        <v>57</v>
      </c>
      <c r="S461" s="490">
        <v>0</v>
      </c>
      <c r="T461" s="18">
        <v>0</v>
      </c>
      <c r="U461" s="548">
        <v>0</v>
      </c>
      <c r="V461" s="18">
        <v>0</v>
      </c>
      <c r="W461" s="64">
        <v>0</v>
      </c>
      <c r="X461" s="18">
        <v>0</v>
      </c>
      <c r="Y461" s="18">
        <v>0</v>
      </c>
      <c r="Z461" s="18">
        <v>0</v>
      </c>
      <c r="AA461" s="18">
        <v>0</v>
      </c>
      <c r="AB461" s="18">
        <v>0</v>
      </c>
      <c r="AC461" s="18">
        <v>0</v>
      </c>
      <c r="AD461" s="18">
        <v>0</v>
      </c>
      <c r="AE461" s="18">
        <v>0</v>
      </c>
      <c r="AF461" s="18">
        <v>0</v>
      </c>
      <c r="AG461" s="64">
        <v>0</v>
      </c>
      <c r="AH461" s="18">
        <v>0</v>
      </c>
      <c r="AI461" s="64">
        <v>0</v>
      </c>
      <c r="AJ461" s="18">
        <v>0</v>
      </c>
      <c r="AK461" s="18">
        <v>105</v>
      </c>
      <c r="AL461" s="64">
        <v>102</v>
      </c>
      <c r="AM461" s="18">
        <v>4</v>
      </c>
      <c r="AN461" s="18">
        <v>4</v>
      </c>
      <c r="AO461" s="18">
        <v>0</v>
      </c>
      <c r="AP461" s="64">
        <v>0</v>
      </c>
      <c r="AQ461" s="64">
        <v>109</v>
      </c>
      <c r="AR461" s="11">
        <v>106</v>
      </c>
      <c r="AS461" s="17">
        <v>0</v>
      </c>
      <c r="AT461" s="490">
        <v>0</v>
      </c>
      <c r="AU461" s="64">
        <v>0</v>
      </c>
      <c r="AV461" s="18">
        <v>0</v>
      </c>
      <c r="AW461" s="64">
        <v>0</v>
      </c>
      <c r="AX461" s="18">
        <v>0</v>
      </c>
      <c r="AY461" s="17">
        <v>0</v>
      </c>
      <c r="AZ461" s="490">
        <v>0</v>
      </c>
      <c r="BA461" s="17">
        <v>0</v>
      </c>
      <c r="BB461" s="18">
        <v>0</v>
      </c>
      <c r="BC461" s="17">
        <v>0</v>
      </c>
      <c r="BD461" s="18">
        <v>0</v>
      </c>
      <c r="BE461" s="17">
        <v>0</v>
      </c>
      <c r="BF461" s="18">
        <v>0</v>
      </c>
      <c r="BG461" s="17">
        <v>0</v>
      </c>
      <c r="BH461" s="18">
        <v>0</v>
      </c>
      <c r="BI461" s="17">
        <v>0</v>
      </c>
      <c r="BJ461" s="18">
        <v>0</v>
      </c>
      <c r="BK461" s="17">
        <v>620.55000000000041</v>
      </c>
      <c r="BL461" s="17">
        <v>601.55000000000041</v>
      </c>
      <c r="BM461" s="17">
        <v>34</v>
      </c>
      <c r="BN461" s="17">
        <v>34</v>
      </c>
      <c r="BO461" s="18">
        <v>0</v>
      </c>
      <c r="BP461" s="18">
        <v>0</v>
      </c>
      <c r="BQ461" s="64">
        <v>654.55000000000041</v>
      </c>
      <c r="BR461" s="18">
        <v>635.55000000000041</v>
      </c>
      <c r="BS461" s="729">
        <v>0.31118628017643513</v>
      </c>
      <c r="BT461" s="17">
        <v>0</v>
      </c>
      <c r="BU461" s="17">
        <v>0</v>
      </c>
      <c r="BV461" s="17">
        <v>0</v>
      </c>
      <c r="BW461" s="17">
        <v>0</v>
      </c>
      <c r="BX461" s="17">
        <v>0</v>
      </c>
      <c r="BY461" s="17">
        <v>0</v>
      </c>
      <c r="BZ461" s="17">
        <v>0</v>
      </c>
      <c r="CA461" s="17">
        <v>0</v>
      </c>
      <c r="CB461" s="17">
        <v>0</v>
      </c>
      <c r="CC461" s="17">
        <v>0</v>
      </c>
      <c r="CD461" s="17">
        <v>0</v>
      </c>
      <c r="CE461" s="17">
        <v>0</v>
      </c>
      <c r="CF461" s="17">
        <v>0</v>
      </c>
      <c r="CG461" s="17">
        <v>0</v>
      </c>
      <c r="CH461" s="17">
        <v>0</v>
      </c>
      <c r="CI461" s="17">
        <v>0</v>
      </c>
      <c r="CJ461" s="17">
        <v>0</v>
      </c>
      <c r="CK461" s="17">
        <v>0</v>
      </c>
      <c r="CL461" s="702">
        <v>728426.41200000048</v>
      </c>
      <c r="CM461" s="702">
        <v>706123.45200000051</v>
      </c>
      <c r="CN461" s="702">
        <v>39910.559999999998</v>
      </c>
      <c r="CO461" s="702">
        <v>39910.559999999998</v>
      </c>
      <c r="CP461" s="702">
        <v>0</v>
      </c>
      <c r="CQ461" s="702">
        <v>0</v>
      </c>
      <c r="CR461" s="704">
        <v>768336.97200000053</v>
      </c>
      <c r="CS461" s="703">
        <v>746034.01200000057</v>
      </c>
      <c r="CT461" s="23" t="s">
        <v>56</v>
      </c>
      <c r="CU461" s="23" t="s">
        <v>56</v>
      </c>
      <c r="CV461" s="23" t="s">
        <v>56</v>
      </c>
      <c r="CW461" s="23" t="s">
        <v>56</v>
      </c>
      <c r="CX461" s="23" t="s">
        <v>56</v>
      </c>
      <c r="CY461" s="23" t="s">
        <v>56</v>
      </c>
      <c r="CZ461" s="23" t="s">
        <v>56</v>
      </c>
      <c r="DA461" s="23" t="s">
        <v>56</v>
      </c>
      <c r="DB461" s="796">
        <v>8402149.8049999997</v>
      </c>
      <c r="DC461" s="120"/>
      <c r="DD461" s="692">
        <v>2.1034025010000001</v>
      </c>
      <c r="DE461" s="120"/>
      <c r="DF461" s="120"/>
      <c r="DG461" s="120"/>
      <c r="DH461" s="140"/>
      <c r="DI461" s="140"/>
      <c r="DJ461" s="140"/>
      <c r="DK461" s="140"/>
      <c r="DL461" s="548" t="s">
        <v>56</v>
      </c>
      <c r="DM461" s="548" t="s">
        <v>56</v>
      </c>
      <c r="DN461" s="203" t="s">
        <v>868</v>
      </c>
      <c r="DO461" s="700">
        <v>759.83333333333303</v>
      </c>
      <c r="DP461" s="713" t="s">
        <v>56</v>
      </c>
      <c r="DQ461" s="548" t="s">
        <v>56</v>
      </c>
      <c r="DR461" s="673" t="s">
        <v>56</v>
      </c>
      <c r="DS461" s="203" t="s">
        <v>56</v>
      </c>
      <c r="DT461" s="1160" t="s">
        <v>56</v>
      </c>
      <c r="DU461" s="711">
        <v>1.8425093222197857</v>
      </c>
      <c r="DV461" s="711">
        <v>168.29413169812949</v>
      </c>
      <c r="DW461" s="711">
        <v>1.8507118899886199</v>
      </c>
      <c r="DX461" s="711">
        <v>129.16821186925085</v>
      </c>
      <c r="DY461" s="710">
        <v>2.7637639833296788E-2</v>
      </c>
      <c r="DZ461" s="710">
        <v>1.7780967807981618</v>
      </c>
      <c r="EA461" s="710">
        <v>2.7635105217352698E-2</v>
      </c>
      <c r="EB461" s="710">
        <v>1.3560623752944789</v>
      </c>
      <c r="EC461" s="236"/>
      <c r="ED461" s="49"/>
      <c r="EE461" s="232"/>
      <c r="EF461" s="700">
        <v>0</v>
      </c>
      <c r="EG461" s="712">
        <v>233548.33333333334</v>
      </c>
      <c r="EH461" s="44"/>
    </row>
    <row r="462" spans="1:138" ht="41.25" customHeight="1" x14ac:dyDescent="0.25">
      <c r="A462" s="871" t="s">
        <v>49</v>
      </c>
      <c r="B462" s="656" t="s">
        <v>50</v>
      </c>
      <c r="C462" s="656" t="s">
        <v>74</v>
      </c>
      <c r="D462" s="691" t="s">
        <v>1352</v>
      </c>
      <c r="E462" s="656" t="s">
        <v>1353</v>
      </c>
      <c r="F462" s="656" t="s">
        <v>1354</v>
      </c>
      <c r="G462" s="901" t="s">
        <v>1353</v>
      </c>
      <c r="H462" s="897" t="s">
        <v>55</v>
      </c>
      <c r="I462" s="17" t="s">
        <v>866</v>
      </c>
      <c r="J462" s="64">
        <v>4.16</v>
      </c>
      <c r="K462" s="665">
        <v>4.143065531704754</v>
      </c>
      <c r="L462" s="665">
        <v>10.570833311346</v>
      </c>
      <c r="M462" s="64">
        <v>958</v>
      </c>
      <c r="N462" s="726">
        <v>6902580.3260000004</v>
      </c>
      <c r="O462" s="548" t="s">
        <v>863</v>
      </c>
      <c r="P462" s="909">
        <v>2.6347735179999998</v>
      </c>
      <c r="Q462" s="203" t="s">
        <v>57</v>
      </c>
      <c r="R462" s="205" t="s">
        <v>57</v>
      </c>
      <c r="S462" s="490">
        <v>0</v>
      </c>
      <c r="T462" s="18">
        <v>0</v>
      </c>
      <c r="U462" s="548">
        <v>0</v>
      </c>
      <c r="V462" s="18">
        <v>0</v>
      </c>
      <c r="W462" s="64">
        <v>0</v>
      </c>
      <c r="X462" s="18">
        <v>0</v>
      </c>
      <c r="Y462" s="18">
        <v>0</v>
      </c>
      <c r="Z462" s="18">
        <v>0</v>
      </c>
      <c r="AA462" s="18">
        <v>0</v>
      </c>
      <c r="AB462" s="18">
        <v>0</v>
      </c>
      <c r="AC462" s="18">
        <v>0</v>
      </c>
      <c r="AD462" s="18">
        <v>0</v>
      </c>
      <c r="AE462" s="18">
        <v>0</v>
      </c>
      <c r="AF462" s="18">
        <v>0</v>
      </c>
      <c r="AG462" s="64">
        <v>0</v>
      </c>
      <c r="AH462" s="18">
        <v>0</v>
      </c>
      <c r="AI462" s="64">
        <v>0</v>
      </c>
      <c r="AJ462" s="18">
        <v>0</v>
      </c>
      <c r="AK462" s="18">
        <v>55</v>
      </c>
      <c r="AL462" s="64">
        <v>55</v>
      </c>
      <c r="AM462" s="18">
        <v>4</v>
      </c>
      <c r="AN462" s="18">
        <v>4</v>
      </c>
      <c r="AO462" s="18">
        <v>0</v>
      </c>
      <c r="AP462" s="64">
        <v>0</v>
      </c>
      <c r="AQ462" s="64">
        <v>59</v>
      </c>
      <c r="AR462" s="11">
        <v>59</v>
      </c>
      <c r="AS462" s="17">
        <v>0</v>
      </c>
      <c r="AT462" s="490">
        <v>0</v>
      </c>
      <c r="AU462" s="64">
        <v>0</v>
      </c>
      <c r="AV462" s="18">
        <v>0</v>
      </c>
      <c r="AW462" s="64">
        <v>0</v>
      </c>
      <c r="AX462" s="18">
        <v>0</v>
      </c>
      <c r="AY462" s="17">
        <v>0</v>
      </c>
      <c r="AZ462" s="490">
        <v>0</v>
      </c>
      <c r="BA462" s="17">
        <v>0</v>
      </c>
      <c r="BB462" s="18">
        <v>0</v>
      </c>
      <c r="BC462" s="17">
        <v>0</v>
      </c>
      <c r="BD462" s="18">
        <v>0</v>
      </c>
      <c r="BE462" s="17">
        <v>0</v>
      </c>
      <c r="BF462" s="18">
        <v>0</v>
      </c>
      <c r="BG462" s="17">
        <v>0</v>
      </c>
      <c r="BH462" s="18">
        <v>0</v>
      </c>
      <c r="BI462" s="17">
        <v>0</v>
      </c>
      <c r="BJ462" s="18">
        <v>0</v>
      </c>
      <c r="BK462" s="17">
        <v>377.99000000000012</v>
      </c>
      <c r="BL462" s="17">
        <v>377.99000000000012</v>
      </c>
      <c r="BM462" s="17">
        <v>74.84</v>
      </c>
      <c r="BN462" s="17">
        <v>74.84</v>
      </c>
      <c r="BO462" s="18">
        <v>0</v>
      </c>
      <c r="BP462" s="18">
        <v>0</v>
      </c>
      <c r="BQ462" s="64">
        <v>452.83000000000015</v>
      </c>
      <c r="BR462" s="18">
        <v>452.83000000000015</v>
      </c>
      <c r="BS462" s="729">
        <v>0.17186676460287703</v>
      </c>
      <c r="BT462" s="17">
        <v>0</v>
      </c>
      <c r="BU462" s="17">
        <v>0</v>
      </c>
      <c r="BV462" s="17">
        <v>0</v>
      </c>
      <c r="BW462" s="17">
        <v>0</v>
      </c>
      <c r="BX462" s="17">
        <v>0</v>
      </c>
      <c r="BY462" s="17">
        <v>0</v>
      </c>
      <c r="BZ462" s="17">
        <v>0</v>
      </c>
      <c r="CA462" s="17">
        <v>0</v>
      </c>
      <c r="CB462" s="17">
        <v>0</v>
      </c>
      <c r="CC462" s="17">
        <v>0</v>
      </c>
      <c r="CD462" s="17">
        <v>0</v>
      </c>
      <c r="CE462" s="17">
        <v>0</v>
      </c>
      <c r="CF462" s="17">
        <v>0</v>
      </c>
      <c r="CG462" s="17">
        <v>0</v>
      </c>
      <c r="CH462" s="17">
        <v>0</v>
      </c>
      <c r="CI462" s="17">
        <v>0</v>
      </c>
      <c r="CJ462" s="17">
        <v>0</v>
      </c>
      <c r="CK462" s="17">
        <v>0</v>
      </c>
      <c r="CL462" s="702">
        <v>443699.78160000016</v>
      </c>
      <c r="CM462" s="702">
        <v>443699.78160000016</v>
      </c>
      <c r="CN462" s="702">
        <v>87850.185600000012</v>
      </c>
      <c r="CO462" s="702">
        <v>87850.185600000012</v>
      </c>
      <c r="CP462" s="702">
        <v>0</v>
      </c>
      <c r="CQ462" s="702">
        <v>0</v>
      </c>
      <c r="CR462" s="704">
        <v>531549.96720000019</v>
      </c>
      <c r="CS462" s="703">
        <v>531549.96720000019</v>
      </c>
      <c r="CT462" s="23" t="s">
        <v>56</v>
      </c>
      <c r="CU462" s="23" t="s">
        <v>56</v>
      </c>
      <c r="CV462" s="23" t="s">
        <v>56</v>
      </c>
      <c r="CW462" s="23" t="s">
        <v>56</v>
      </c>
      <c r="CX462" s="23" t="s">
        <v>56</v>
      </c>
      <c r="CY462" s="23" t="s">
        <v>56</v>
      </c>
      <c r="CZ462" s="23" t="s">
        <v>56</v>
      </c>
      <c r="DA462" s="23" t="s">
        <v>56</v>
      </c>
      <c r="DB462" s="796">
        <v>6902580.3260000004</v>
      </c>
      <c r="DC462" s="120"/>
      <c r="DD462" s="692">
        <v>2.6347735179999998</v>
      </c>
      <c r="DE462" s="120"/>
      <c r="DF462" s="120"/>
      <c r="DG462" s="120"/>
      <c r="DH462" s="140"/>
      <c r="DI462" s="140"/>
      <c r="DJ462" s="140"/>
      <c r="DK462" s="140"/>
      <c r="DL462" s="548" t="s">
        <v>56</v>
      </c>
      <c r="DM462" s="548" t="s">
        <v>56</v>
      </c>
      <c r="DN462" s="203" t="s">
        <v>55</v>
      </c>
      <c r="DO462" s="700" t="s">
        <v>56</v>
      </c>
      <c r="DP462" s="713" t="s">
        <v>56</v>
      </c>
      <c r="DQ462" s="548" t="s">
        <v>56</v>
      </c>
      <c r="DR462" s="673" t="s">
        <v>56</v>
      </c>
      <c r="DS462" s="203" t="s">
        <v>56</v>
      </c>
      <c r="DT462" s="1160" t="s">
        <v>56</v>
      </c>
      <c r="DU462" s="711">
        <v>82.416905817897202</v>
      </c>
      <c r="DV462" s="711">
        <v>-72.878399376799734</v>
      </c>
      <c r="DW462" s="711">
        <v>83.332355899759506</v>
      </c>
      <c r="DX462" s="711">
        <v>-73.793468380534492</v>
      </c>
      <c r="DY462" s="710">
        <v>2.1747978085050872</v>
      </c>
      <c r="DZ462" s="710">
        <v>-2.1265575566510959</v>
      </c>
      <c r="EA462" s="710">
        <v>2.1713278852742399</v>
      </c>
      <c r="EB462" s="710">
        <v>-2.1230854545996145</v>
      </c>
      <c r="EC462" s="236"/>
      <c r="ED462" s="49"/>
      <c r="EE462" s="232"/>
      <c r="EF462" s="700">
        <v>40278</v>
      </c>
      <c r="EG462" s="712">
        <v>-40278</v>
      </c>
      <c r="EH462" s="44"/>
    </row>
    <row r="463" spans="1:138" ht="41.25" customHeight="1" x14ac:dyDescent="0.25">
      <c r="A463" s="871" t="s">
        <v>49</v>
      </c>
      <c r="B463" s="656" t="s">
        <v>50</v>
      </c>
      <c r="C463" s="656" t="s">
        <v>74</v>
      </c>
      <c r="D463" s="691" t="s">
        <v>1355</v>
      </c>
      <c r="E463" s="656" t="s">
        <v>1356</v>
      </c>
      <c r="F463" s="656" t="s">
        <v>1357</v>
      </c>
      <c r="G463" s="901" t="s">
        <v>1358</v>
      </c>
      <c r="H463" s="897" t="s">
        <v>55</v>
      </c>
      <c r="I463" s="17" t="s">
        <v>860</v>
      </c>
      <c r="J463" s="64">
        <v>4.16</v>
      </c>
      <c r="K463" s="665">
        <v>3.4945857093509667</v>
      </c>
      <c r="L463" s="665">
        <v>10.042234827597001</v>
      </c>
      <c r="M463" s="64">
        <v>1118</v>
      </c>
      <c r="N463" s="726">
        <v>5238751.3369999994</v>
      </c>
      <c r="O463" s="548" t="s">
        <v>874</v>
      </c>
      <c r="P463" s="909">
        <v>1.3329863019999999</v>
      </c>
      <c r="Q463" s="203" t="s">
        <v>57</v>
      </c>
      <c r="R463" s="205" t="s">
        <v>57</v>
      </c>
      <c r="S463" s="490">
        <v>0</v>
      </c>
      <c r="T463" s="18">
        <v>0</v>
      </c>
      <c r="U463" s="548">
        <v>0</v>
      </c>
      <c r="V463" s="18">
        <v>0</v>
      </c>
      <c r="W463" s="64">
        <v>0</v>
      </c>
      <c r="X463" s="18">
        <v>0</v>
      </c>
      <c r="Y463" s="18">
        <v>0</v>
      </c>
      <c r="Z463" s="18">
        <v>0</v>
      </c>
      <c r="AA463" s="18">
        <v>0</v>
      </c>
      <c r="AB463" s="18">
        <v>0</v>
      </c>
      <c r="AC463" s="18">
        <v>0</v>
      </c>
      <c r="AD463" s="18">
        <v>0</v>
      </c>
      <c r="AE463" s="18">
        <v>0</v>
      </c>
      <c r="AF463" s="18">
        <v>0</v>
      </c>
      <c r="AG463" s="64">
        <v>0</v>
      </c>
      <c r="AH463" s="18">
        <v>0</v>
      </c>
      <c r="AI463" s="64">
        <v>0</v>
      </c>
      <c r="AJ463" s="18">
        <v>0</v>
      </c>
      <c r="AK463" s="18">
        <v>46</v>
      </c>
      <c r="AL463" s="64">
        <v>45</v>
      </c>
      <c r="AM463" s="18">
        <v>0</v>
      </c>
      <c r="AN463" s="18" t="s">
        <v>58</v>
      </c>
      <c r="AO463" s="18">
        <v>0</v>
      </c>
      <c r="AP463" s="64">
        <v>0</v>
      </c>
      <c r="AQ463" s="64">
        <v>46</v>
      </c>
      <c r="AR463" s="11">
        <v>45</v>
      </c>
      <c r="AS463" s="17">
        <v>0</v>
      </c>
      <c r="AT463" s="490">
        <v>0</v>
      </c>
      <c r="AU463" s="64">
        <v>0</v>
      </c>
      <c r="AV463" s="18">
        <v>0</v>
      </c>
      <c r="AW463" s="64">
        <v>0</v>
      </c>
      <c r="AX463" s="18">
        <v>0</v>
      </c>
      <c r="AY463" s="17">
        <v>0</v>
      </c>
      <c r="AZ463" s="490">
        <v>0</v>
      </c>
      <c r="BA463" s="17">
        <v>0</v>
      </c>
      <c r="BB463" s="18">
        <v>0</v>
      </c>
      <c r="BC463" s="17">
        <v>0</v>
      </c>
      <c r="BD463" s="18">
        <v>0</v>
      </c>
      <c r="BE463" s="17">
        <v>0</v>
      </c>
      <c r="BF463" s="18">
        <v>0</v>
      </c>
      <c r="BG463" s="17">
        <v>0</v>
      </c>
      <c r="BH463" s="18">
        <v>0</v>
      </c>
      <c r="BI463" s="17">
        <v>0</v>
      </c>
      <c r="BJ463" s="18">
        <v>0</v>
      </c>
      <c r="BK463" s="17">
        <v>277.15399999999994</v>
      </c>
      <c r="BL463" s="17">
        <v>269.55399999999997</v>
      </c>
      <c r="BM463" s="17">
        <v>0</v>
      </c>
      <c r="BN463" s="17" t="s">
        <v>58</v>
      </c>
      <c r="BO463" s="18">
        <v>0</v>
      </c>
      <c r="BP463" s="18">
        <v>0</v>
      </c>
      <c r="BQ463" s="64">
        <v>277.15399999999994</v>
      </c>
      <c r="BR463" s="18">
        <v>269.55399999999997</v>
      </c>
      <c r="BS463" s="729">
        <v>0.20791961596616615</v>
      </c>
      <c r="BT463" s="17">
        <v>0</v>
      </c>
      <c r="BU463" s="17">
        <v>0</v>
      </c>
      <c r="BV463" s="17">
        <v>0</v>
      </c>
      <c r="BW463" s="17">
        <v>0</v>
      </c>
      <c r="BX463" s="17">
        <v>0</v>
      </c>
      <c r="BY463" s="17">
        <v>0</v>
      </c>
      <c r="BZ463" s="17">
        <v>0</v>
      </c>
      <c r="CA463" s="17">
        <v>0</v>
      </c>
      <c r="CB463" s="17">
        <v>0</v>
      </c>
      <c r="CC463" s="17">
        <v>0</v>
      </c>
      <c r="CD463" s="17">
        <v>0</v>
      </c>
      <c r="CE463" s="17">
        <v>0</v>
      </c>
      <c r="CF463" s="17">
        <v>0</v>
      </c>
      <c r="CG463" s="17">
        <v>0</v>
      </c>
      <c r="CH463" s="17">
        <v>0</v>
      </c>
      <c r="CI463" s="17">
        <v>0</v>
      </c>
      <c r="CJ463" s="17">
        <v>0</v>
      </c>
      <c r="CK463" s="17">
        <v>0</v>
      </c>
      <c r="CL463" s="702">
        <v>325334.45135999995</v>
      </c>
      <c r="CM463" s="702">
        <v>316413.26736</v>
      </c>
      <c r="CN463" s="702">
        <v>0</v>
      </c>
      <c r="CO463" s="702">
        <v>0</v>
      </c>
      <c r="CP463" s="702">
        <v>0</v>
      </c>
      <c r="CQ463" s="702">
        <v>0</v>
      </c>
      <c r="CR463" s="704">
        <v>325334.45135999995</v>
      </c>
      <c r="CS463" s="703">
        <v>316413.26736</v>
      </c>
      <c r="CT463" s="23" t="s">
        <v>56</v>
      </c>
      <c r="CU463" s="23" t="s">
        <v>56</v>
      </c>
      <c r="CV463" s="23" t="s">
        <v>56</v>
      </c>
      <c r="CW463" s="23" t="s">
        <v>56</v>
      </c>
      <c r="CX463" s="23" t="s">
        <v>56</v>
      </c>
      <c r="CY463" s="23" t="s">
        <v>56</v>
      </c>
      <c r="CZ463" s="23" t="s">
        <v>56</v>
      </c>
      <c r="DA463" s="23" t="s">
        <v>56</v>
      </c>
      <c r="DB463" s="796">
        <v>5238751.3369999994</v>
      </c>
      <c r="DC463" s="120"/>
      <c r="DD463" s="692">
        <v>1.3329863019999999</v>
      </c>
      <c r="DE463" s="120"/>
      <c r="DF463" s="120"/>
      <c r="DG463" s="120"/>
      <c r="DH463" s="140"/>
      <c r="DI463" s="140"/>
      <c r="DJ463" s="140"/>
      <c r="DK463" s="140"/>
      <c r="DL463" s="548" t="s">
        <v>56</v>
      </c>
      <c r="DM463" s="548" t="s">
        <v>56</v>
      </c>
      <c r="DN463" s="203" t="s">
        <v>55</v>
      </c>
      <c r="DO463" s="700" t="s">
        <v>56</v>
      </c>
      <c r="DP463" s="713" t="s">
        <v>56</v>
      </c>
      <c r="DQ463" s="548" t="s">
        <v>56</v>
      </c>
      <c r="DR463" s="673" t="s">
        <v>56</v>
      </c>
      <c r="DS463" s="203" t="s">
        <v>56</v>
      </c>
      <c r="DT463" s="1160" t="s">
        <v>56</v>
      </c>
      <c r="DU463" s="711">
        <v>379.20565435476516</v>
      </c>
      <c r="DV463" s="711">
        <v>-355.32439105573496</v>
      </c>
      <c r="DW463" s="711">
        <v>379.01849198808799</v>
      </c>
      <c r="DX463" s="711">
        <v>-356.539598140002</v>
      </c>
      <c r="DY463" s="710">
        <v>3.6342909256725946</v>
      </c>
      <c r="DZ463" s="710">
        <v>-2.9347301860219943</v>
      </c>
      <c r="EA463" s="710">
        <v>3.6335706297871702</v>
      </c>
      <c r="EB463" s="710">
        <v>-2.9422453539892919</v>
      </c>
      <c r="EC463" s="236"/>
      <c r="ED463" s="49"/>
      <c r="EE463" s="232"/>
      <c r="EF463" s="700">
        <v>404329</v>
      </c>
      <c r="EG463" s="712">
        <v>-393875.66666666669</v>
      </c>
      <c r="EH463" s="44"/>
    </row>
    <row r="464" spans="1:138" ht="41.25" customHeight="1" x14ac:dyDescent="0.25">
      <c r="A464" s="871" t="s">
        <v>49</v>
      </c>
      <c r="B464" s="656" t="s">
        <v>50</v>
      </c>
      <c r="C464" s="656" t="s">
        <v>74</v>
      </c>
      <c r="D464" s="691" t="s">
        <v>1359</v>
      </c>
      <c r="E464" s="656" t="s">
        <v>1318</v>
      </c>
      <c r="F464" s="656" t="s">
        <v>1360</v>
      </c>
      <c r="G464" s="901" t="s">
        <v>1324</v>
      </c>
      <c r="H464" s="897" t="s">
        <v>55</v>
      </c>
      <c r="I464" s="17" t="s">
        <v>860</v>
      </c>
      <c r="J464" s="64">
        <v>4.16</v>
      </c>
      <c r="K464" s="665">
        <v>3.7107456501355629</v>
      </c>
      <c r="L464" s="665">
        <v>13.274053002693002</v>
      </c>
      <c r="M464" s="64">
        <v>711</v>
      </c>
      <c r="N464" s="726">
        <v>9401434.8269999996</v>
      </c>
      <c r="O464" s="548" t="s">
        <v>874</v>
      </c>
      <c r="P464" s="909">
        <v>2.3921700110000002</v>
      </c>
      <c r="Q464" s="203" t="s">
        <v>57</v>
      </c>
      <c r="R464" s="205" t="s">
        <v>57</v>
      </c>
      <c r="S464" s="490">
        <v>0</v>
      </c>
      <c r="T464" s="18">
        <v>0</v>
      </c>
      <c r="U464" s="548">
        <v>0</v>
      </c>
      <c r="V464" s="18">
        <v>0</v>
      </c>
      <c r="W464" s="64">
        <v>1</v>
      </c>
      <c r="X464" s="18">
        <v>1</v>
      </c>
      <c r="Y464" s="18">
        <v>0</v>
      </c>
      <c r="Z464" s="18">
        <v>0</v>
      </c>
      <c r="AA464" s="18">
        <v>0</v>
      </c>
      <c r="AB464" s="18">
        <v>0</v>
      </c>
      <c r="AC464" s="18">
        <v>0</v>
      </c>
      <c r="AD464" s="18">
        <v>0</v>
      </c>
      <c r="AE464" s="18">
        <v>0</v>
      </c>
      <c r="AF464" s="18">
        <v>0</v>
      </c>
      <c r="AG464" s="64">
        <v>0</v>
      </c>
      <c r="AH464" s="18">
        <v>0</v>
      </c>
      <c r="AI464" s="64">
        <v>0</v>
      </c>
      <c r="AJ464" s="18">
        <v>0</v>
      </c>
      <c r="AK464" s="18">
        <v>23</v>
      </c>
      <c r="AL464" s="64">
        <v>23</v>
      </c>
      <c r="AM464" s="18">
        <v>2</v>
      </c>
      <c r="AN464" s="18">
        <v>2</v>
      </c>
      <c r="AO464" s="18">
        <v>0</v>
      </c>
      <c r="AP464" s="64">
        <v>0</v>
      </c>
      <c r="AQ464" s="64">
        <v>26</v>
      </c>
      <c r="AR464" s="11">
        <v>26</v>
      </c>
      <c r="AS464" s="17">
        <v>0</v>
      </c>
      <c r="AT464" s="490">
        <v>0</v>
      </c>
      <c r="AU464" s="64">
        <v>0</v>
      </c>
      <c r="AV464" s="18">
        <v>0</v>
      </c>
      <c r="AW464" s="64">
        <v>8.8000000000000007</v>
      </c>
      <c r="AX464" s="18">
        <v>8.8000000000000007</v>
      </c>
      <c r="AY464" s="17">
        <v>0</v>
      </c>
      <c r="AZ464" s="490">
        <v>0</v>
      </c>
      <c r="BA464" s="17">
        <v>0</v>
      </c>
      <c r="BB464" s="18">
        <v>0</v>
      </c>
      <c r="BC464" s="17">
        <v>0</v>
      </c>
      <c r="BD464" s="18">
        <v>0</v>
      </c>
      <c r="BE464" s="17">
        <v>0</v>
      </c>
      <c r="BF464" s="18">
        <v>0</v>
      </c>
      <c r="BG464" s="17">
        <v>0</v>
      </c>
      <c r="BH464" s="18">
        <v>0</v>
      </c>
      <c r="BI464" s="17">
        <v>0</v>
      </c>
      <c r="BJ464" s="18">
        <v>0</v>
      </c>
      <c r="BK464" s="17">
        <v>168.71899999999997</v>
      </c>
      <c r="BL464" s="17">
        <v>168.71899999999997</v>
      </c>
      <c r="BM464" s="17">
        <v>32.950000000000003</v>
      </c>
      <c r="BN464" s="17">
        <v>32.950000000000003</v>
      </c>
      <c r="BO464" s="18">
        <v>0</v>
      </c>
      <c r="BP464" s="18">
        <v>0</v>
      </c>
      <c r="BQ464" s="64">
        <v>210.46899999999999</v>
      </c>
      <c r="BR464" s="18">
        <v>210.46899999999999</v>
      </c>
      <c r="BS464" s="729">
        <v>8.7982459036018729E-2</v>
      </c>
      <c r="BT464" s="17">
        <v>0</v>
      </c>
      <c r="BU464" s="17">
        <v>0</v>
      </c>
      <c r="BV464" s="17">
        <v>0</v>
      </c>
      <c r="BW464" s="17">
        <v>0</v>
      </c>
      <c r="BX464" s="17">
        <v>0</v>
      </c>
      <c r="BY464" s="17">
        <v>0</v>
      </c>
      <c r="BZ464" s="17">
        <v>0</v>
      </c>
      <c r="CA464" s="17">
        <v>0</v>
      </c>
      <c r="CB464" s="17">
        <v>0</v>
      </c>
      <c r="CC464" s="17">
        <v>0</v>
      </c>
      <c r="CD464" s="17">
        <v>0</v>
      </c>
      <c r="CE464" s="17">
        <v>0</v>
      </c>
      <c r="CF464" s="17">
        <v>0</v>
      </c>
      <c r="CG464" s="17">
        <v>0</v>
      </c>
      <c r="CH464" s="17">
        <v>0</v>
      </c>
      <c r="CI464" s="17">
        <v>0</v>
      </c>
      <c r="CJ464" s="17">
        <v>0</v>
      </c>
      <c r="CK464" s="17">
        <v>0</v>
      </c>
      <c r="CL464" s="702">
        <v>198049.11095999999</v>
      </c>
      <c r="CM464" s="702">
        <v>198049.11095999999</v>
      </c>
      <c r="CN464" s="702">
        <v>38678.027999999998</v>
      </c>
      <c r="CO464" s="702">
        <v>38678.027999999998</v>
      </c>
      <c r="CP464" s="702">
        <v>0</v>
      </c>
      <c r="CQ464" s="702">
        <v>0</v>
      </c>
      <c r="CR464" s="704">
        <v>236727.13895999998</v>
      </c>
      <c r="CS464" s="703">
        <v>236727.13895999998</v>
      </c>
      <c r="CT464" s="23">
        <v>1</v>
      </c>
      <c r="CU464" s="23">
        <v>4</v>
      </c>
      <c r="CV464" s="23" t="s">
        <v>1322</v>
      </c>
      <c r="CW464" s="23">
        <v>4</v>
      </c>
      <c r="CX464" s="23">
        <v>24</v>
      </c>
      <c r="CY464" s="23">
        <v>0</v>
      </c>
      <c r="CZ464" s="23">
        <v>0</v>
      </c>
      <c r="DA464" s="23" t="s">
        <v>905</v>
      </c>
      <c r="DB464" s="796">
        <v>9401434.8269999996</v>
      </c>
      <c r="DC464" s="120"/>
      <c r="DD464" s="692">
        <v>2.3921700110000002</v>
      </c>
      <c r="DE464" s="120"/>
      <c r="DF464" s="120"/>
      <c r="DG464" s="120"/>
      <c r="DH464" s="140"/>
      <c r="DI464" s="140"/>
      <c r="DJ464" s="140"/>
      <c r="DK464" s="140"/>
      <c r="DL464" s="548" t="s">
        <v>56</v>
      </c>
      <c r="DM464" s="548" t="s">
        <v>56</v>
      </c>
      <c r="DN464" s="203" t="s">
        <v>55</v>
      </c>
      <c r="DO464" s="700" t="s">
        <v>56</v>
      </c>
      <c r="DP464" s="713" t="s">
        <v>56</v>
      </c>
      <c r="DQ464" s="548" t="s">
        <v>56</v>
      </c>
      <c r="DR464" s="673" t="s">
        <v>56</v>
      </c>
      <c r="DS464" s="203" t="s">
        <v>56</v>
      </c>
      <c r="DT464" s="1160" t="s">
        <v>56</v>
      </c>
      <c r="DU464" s="711">
        <v>468.53371185237756</v>
      </c>
      <c r="DV464" s="711">
        <v>-182.06653340018642</v>
      </c>
      <c r="DW464" s="711">
        <v>355.69106627892597</v>
      </c>
      <c r="DX464" s="711">
        <v>-149.71258253643214</v>
      </c>
      <c r="DY464" s="710">
        <v>2.6046841731724628</v>
      </c>
      <c r="DZ464" s="710">
        <v>-0.91066322492925189</v>
      </c>
      <c r="EA464" s="710">
        <v>1.5936100941168501</v>
      </c>
      <c r="EB464" s="710">
        <v>-9.1426847557668278E-2</v>
      </c>
      <c r="EC464" s="236"/>
      <c r="ED464" s="49"/>
      <c r="EE464" s="232"/>
      <c r="EF464" s="700">
        <v>246485</v>
      </c>
      <c r="EG464" s="712">
        <v>-134849</v>
      </c>
      <c r="EH464" s="44"/>
    </row>
    <row r="465" spans="1:138" ht="41.25" customHeight="1" x14ac:dyDescent="0.25">
      <c r="A465" s="871" t="s">
        <v>49</v>
      </c>
      <c r="B465" s="656" t="s">
        <v>50</v>
      </c>
      <c r="C465" s="656" t="s">
        <v>74</v>
      </c>
      <c r="D465" s="691" t="s">
        <v>1361</v>
      </c>
      <c r="E465" s="656" t="s">
        <v>1353</v>
      </c>
      <c r="F465" s="656" t="s">
        <v>1362</v>
      </c>
      <c r="G465" s="901" t="s">
        <v>1358</v>
      </c>
      <c r="H465" s="897" t="s">
        <v>55</v>
      </c>
      <c r="I465" s="17" t="s">
        <v>860</v>
      </c>
      <c r="J465" s="64">
        <v>4.16</v>
      </c>
      <c r="K465" s="665">
        <v>3.7107456501355629</v>
      </c>
      <c r="L465" s="665">
        <v>12.63636361008</v>
      </c>
      <c r="M465" s="64">
        <v>1090</v>
      </c>
      <c r="N465" s="726">
        <v>11893381.41</v>
      </c>
      <c r="O465" s="548" t="s">
        <v>874</v>
      </c>
      <c r="P465" s="909">
        <v>3.0262391709999998</v>
      </c>
      <c r="Q465" s="203" t="s">
        <v>57</v>
      </c>
      <c r="R465" s="205" t="s">
        <v>57</v>
      </c>
      <c r="S465" s="490">
        <v>0</v>
      </c>
      <c r="T465" s="18">
        <v>0</v>
      </c>
      <c r="U465" s="548">
        <v>0</v>
      </c>
      <c r="V465" s="18">
        <v>0</v>
      </c>
      <c r="W465" s="64">
        <v>0</v>
      </c>
      <c r="X465" s="18">
        <v>0</v>
      </c>
      <c r="Y465" s="18">
        <v>0</v>
      </c>
      <c r="Z465" s="18">
        <v>0</v>
      </c>
      <c r="AA465" s="18">
        <v>0</v>
      </c>
      <c r="AB465" s="18">
        <v>0</v>
      </c>
      <c r="AC465" s="18">
        <v>0</v>
      </c>
      <c r="AD465" s="18">
        <v>0</v>
      </c>
      <c r="AE465" s="18">
        <v>0</v>
      </c>
      <c r="AF465" s="18">
        <v>0</v>
      </c>
      <c r="AG465" s="64">
        <v>0</v>
      </c>
      <c r="AH465" s="18">
        <v>0</v>
      </c>
      <c r="AI465" s="64">
        <v>0</v>
      </c>
      <c r="AJ465" s="18">
        <v>0</v>
      </c>
      <c r="AK465" s="18">
        <v>54</v>
      </c>
      <c r="AL465" s="64">
        <v>54</v>
      </c>
      <c r="AM465" s="18">
        <v>4</v>
      </c>
      <c r="AN465" s="18">
        <v>4</v>
      </c>
      <c r="AO465" s="18">
        <v>0</v>
      </c>
      <c r="AP465" s="64">
        <v>0</v>
      </c>
      <c r="AQ465" s="64">
        <v>58</v>
      </c>
      <c r="AR465" s="11">
        <v>58</v>
      </c>
      <c r="AS465" s="17">
        <v>0</v>
      </c>
      <c r="AT465" s="490">
        <v>0</v>
      </c>
      <c r="AU465" s="64">
        <v>0</v>
      </c>
      <c r="AV465" s="18">
        <v>0</v>
      </c>
      <c r="AW465" s="64">
        <v>0</v>
      </c>
      <c r="AX465" s="18">
        <v>0</v>
      </c>
      <c r="AY465" s="17">
        <v>0</v>
      </c>
      <c r="AZ465" s="490">
        <v>0</v>
      </c>
      <c r="BA465" s="17">
        <v>0</v>
      </c>
      <c r="BB465" s="18">
        <v>0</v>
      </c>
      <c r="BC465" s="17">
        <v>0</v>
      </c>
      <c r="BD465" s="18">
        <v>0</v>
      </c>
      <c r="BE465" s="17">
        <v>0</v>
      </c>
      <c r="BF465" s="18">
        <v>0</v>
      </c>
      <c r="BG465" s="17">
        <v>0</v>
      </c>
      <c r="BH465" s="18">
        <v>0</v>
      </c>
      <c r="BI465" s="17">
        <v>0</v>
      </c>
      <c r="BJ465" s="18">
        <v>0</v>
      </c>
      <c r="BK465" s="17">
        <v>355.6</v>
      </c>
      <c r="BL465" s="17">
        <v>355.6</v>
      </c>
      <c r="BM465" s="17">
        <v>43.08</v>
      </c>
      <c r="BN465" s="17">
        <v>43.08</v>
      </c>
      <c r="BO465" s="18">
        <v>0</v>
      </c>
      <c r="BP465" s="18">
        <v>0</v>
      </c>
      <c r="BQ465" s="64">
        <v>398.68</v>
      </c>
      <c r="BR465" s="18">
        <v>398.68</v>
      </c>
      <c r="BS465" s="729">
        <v>0.13174107447305924</v>
      </c>
      <c r="BT465" s="17">
        <v>0</v>
      </c>
      <c r="BU465" s="17">
        <v>0</v>
      </c>
      <c r="BV465" s="17">
        <v>0</v>
      </c>
      <c r="BW465" s="17">
        <v>0</v>
      </c>
      <c r="BX465" s="17">
        <v>0</v>
      </c>
      <c r="BY465" s="17">
        <v>0</v>
      </c>
      <c r="BZ465" s="17">
        <v>0</v>
      </c>
      <c r="CA465" s="17">
        <v>0</v>
      </c>
      <c r="CB465" s="17">
        <v>0</v>
      </c>
      <c r="CC465" s="17">
        <v>0</v>
      </c>
      <c r="CD465" s="17">
        <v>0</v>
      </c>
      <c r="CE465" s="17">
        <v>0</v>
      </c>
      <c r="CF465" s="17">
        <v>0</v>
      </c>
      <c r="CG465" s="17">
        <v>0</v>
      </c>
      <c r="CH465" s="17">
        <v>0</v>
      </c>
      <c r="CI465" s="17">
        <v>0</v>
      </c>
      <c r="CJ465" s="17">
        <v>0</v>
      </c>
      <c r="CK465" s="17">
        <v>0</v>
      </c>
      <c r="CL465" s="702">
        <v>417417.50400000002</v>
      </c>
      <c r="CM465" s="702">
        <v>417417.50400000002</v>
      </c>
      <c r="CN465" s="702">
        <v>50569.027200000004</v>
      </c>
      <c r="CO465" s="702">
        <v>50569.027200000004</v>
      </c>
      <c r="CP465" s="702">
        <v>0</v>
      </c>
      <c r="CQ465" s="702">
        <v>0</v>
      </c>
      <c r="CR465" s="704">
        <v>467986.53120000003</v>
      </c>
      <c r="CS465" s="703">
        <v>467986.53120000003</v>
      </c>
      <c r="CT465" s="23" t="s">
        <v>56</v>
      </c>
      <c r="CU465" s="23" t="s">
        <v>56</v>
      </c>
      <c r="CV465" s="23" t="s">
        <v>56</v>
      </c>
      <c r="CW465" s="23" t="s">
        <v>56</v>
      </c>
      <c r="CX465" s="23" t="s">
        <v>56</v>
      </c>
      <c r="CY465" s="23" t="s">
        <v>56</v>
      </c>
      <c r="CZ465" s="23" t="s">
        <v>56</v>
      </c>
      <c r="DA465" s="23" t="s">
        <v>56</v>
      </c>
      <c r="DB465" s="796">
        <v>11893381.41</v>
      </c>
      <c r="DC465" s="120"/>
      <c r="DD465" s="692">
        <v>3.0262391709999998</v>
      </c>
      <c r="DE465" s="120"/>
      <c r="DF465" s="120"/>
      <c r="DG465" s="120"/>
      <c r="DH465" s="140"/>
      <c r="DI465" s="140"/>
      <c r="DJ465" s="140"/>
      <c r="DK465" s="140"/>
      <c r="DL465" s="548" t="s">
        <v>56</v>
      </c>
      <c r="DM465" s="548" t="s">
        <v>56</v>
      </c>
      <c r="DN465" s="203" t="s">
        <v>55</v>
      </c>
      <c r="DO465" s="700" t="s">
        <v>56</v>
      </c>
      <c r="DP465" s="713" t="s">
        <v>56</v>
      </c>
      <c r="DQ465" s="548" t="s">
        <v>56</v>
      </c>
      <c r="DR465" s="673" t="s">
        <v>56</v>
      </c>
      <c r="DS465" s="203" t="s">
        <v>56</v>
      </c>
      <c r="DT465" s="1160" t="s">
        <v>56</v>
      </c>
      <c r="DU465" s="711">
        <v>33.529709422678728</v>
      </c>
      <c r="DV465" s="711">
        <v>27.72640256421716</v>
      </c>
      <c r="DW465" s="711">
        <v>33.812058707966301</v>
      </c>
      <c r="DX465" s="711">
        <v>25.558192211998922</v>
      </c>
      <c r="DY465" s="710">
        <v>0.25024917580311201</v>
      </c>
      <c r="DZ465" s="710">
        <v>1.1260362271096911</v>
      </c>
      <c r="EA465" s="710">
        <v>0.25032119188368002</v>
      </c>
      <c r="EB465" s="710">
        <v>0.92646788364738675</v>
      </c>
      <c r="EC465" s="236"/>
      <c r="ED465" s="49"/>
      <c r="EE465" s="232"/>
      <c r="EF465" s="700">
        <v>5830</v>
      </c>
      <c r="EG465" s="712">
        <v>45264.666666666664</v>
      </c>
      <c r="EH465" s="44"/>
    </row>
    <row r="466" spans="1:138" ht="41.25" customHeight="1" x14ac:dyDescent="0.25">
      <c r="A466" s="871" t="s">
        <v>49</v>
      </c>
      <c r="B466" s="656" t="s">
        <v>50</v>
      </c>
      <c r="C466" s="656" t="s">
        <v>74</v>
      </c>
      <c r="D466" s="691" t="s">
        <v>1363</v>
      </c>
      <c r="E466" s="656" t="s">
        <v>80</v>
      </c>
      <c r="F466" s="656" t="s">
        <v>1364</v>
      </c>
      <c r="G466" s="901" t="s">
        <v>80</v>
      </c>
      <c r="H466" s="897" t="s">
        <v>55</v>
      </c>
      <c r="I466" s="17" t="s">
        <v>860</v>
      </c>
      <c r="J466" s="64">
        <v>4.16</v>
      </c>
      <c r="K466" s="665">
        <v>3.8548522773252936</v>
      </c>
      <c r="L466" s="665">
        <v>9.7170454343340005</v>
      </c>
      <c r="M466" s="64">
        <v>1101</v>
      </c>
      <c r="N466" s="726">
        <v>10826658.369999999</v>
      </c>
      <c r="O466" s="548" t="s">
        <v>874</v>
      </c>
      <c r="P466" s="909">
        <v>2.7548143390000002</v>
      </c>
      <c r="Q466" s="203" t="s">
        <v>57</v>
      </c>
      <c r="R466" s="205" t="s">
        <v>57</v>
      </c>
      <c r="S466" s="490">
        <v>0</v>
      </c>
      <c r="T466" s="18">
        <v>0</v>
      </c>
      <c r="U466" s="548">
        <v>0</v>
      </c>
      <c r="V466" s="18">
        <v>0</v>
      </c>
      <c r="W466" s="64">
        <v>0</v>
      </c>
      <c r="X466" s="18">
        <v>0</v>
      </c>
      <c r="Y466" s="18">
        <v>0</v>
      </c>
      <c r="Z466" s="18">
        <v>0</v>
      </c>
      <c r="AA466" s="18">
        <v>0</v>
      </c>
      <c r="AB466" s="18">
        <v>0</v>
      </c>
      <c r="AC466" s="18">
        <v>0</v>
      </c>
      <c r="AD466" s="18">
        <v>0</v>
      </c>
      <c r="AE466" s="18">
        <v>0</v>
      </c>
      <c r="AF466" s="18">
        <v>0</v>
      </c>
      <c r="AG466" s="64">
        <v>0</v>
      </c>
      <c r="AH466" s="18">
        <v>0</v>
      </c>
      <c r="AI466" s="64">
        <v>0</v>
      </c>
      <c r="AJ466" s="18">
        <v>0</v>
      </c>
      <c r="AK466" s="18">
        <v>100</v>
      </c>
      <c r="AL466" s="64">
        <v>96</v>
      </c>
      <c r="AM466" s="18">
        <v>0</v>
      </c>
      <c r="AN466" s="18" t="s">
        <v>58</v>
      </c>
      <c r="AO466" s="18">
        <v>0</v>
      </c>
      <c r="AP466" s="64">
        <v>0</v>
      </c>
      <c r="AQ466" s="64">
        <v>100</v>
      </c>
      <c r="AR466" s="11">
        <v>96</v>
      </c>
      <c r="AS466" s="17">
        <v>0</v>
      </c>
      <c r="AT466" s="490">
        <v>0</v>
      </c>
      <c r="AU466" s="64">
        <v>0</v>
      </c>
      <c r="AV466" s="18">
        <v>0</v>
      </c>
      <c r="AW466" s="64">
        <v>0</v>
      </c>
      <c r="AX466" s="18">
        <v>0</v>
      </c>
      <c r="AY466" s="17">
        <v>0</v>
      </c>
      <c r="AZ466" s="490">
        <v>0</v>
      </c>
      <c r="BA466" s="17">
        <v>0</v>
      </c>
      <c r="BB466" s="18">
        <v>0</v>
      </c>
      <c r="BC466" s="17">
        <v>0</v>
      </c>
      <c r="BD466" s="18">
        <v>0</v>
      </c>
      <c r="BE466" s="17">
        <v>0</v>
      </c>
      <c r="BF466" s="18">
        <v>0</v>
      </c>
      <c r="BG466" s="17">
        <v>0</v>
      </c>
      <c r="BH466" s="18">
        <v>0</v>
      </c>
      <c r="BI466" s="17">
        <v>0</v>
      </c>
      <c r="BJ466" s="18">
        <v>0</v>
      </c>
      <c r="BK466" s="17">
        <v>620.94500000000016</v>
      </c>
      <c r="BL466" s="17">
        <v>593.74500000000023</v>
      </c>
      <c r="BM466" s="17">
        <v>0</v>
      </c>
      <c r="BN466" s="17" t="s">
        <v>58</v>
      </c>
      <c r="BO466" s="18">
        <v>0</v>
      </c>
      <c r="BP466" s="18">
        <v>0</v>
      </c>
      <c r="BQ466" s="64">
        <v>620.94500000000016</v>
      </c>
      <c r="BR466" s="18">
        <v>593.74500000000023</v>
      </c>
      <c r="BS466" s="729">
        <v>0.22540357482871376</v>
      </c>
      <c r="BT466" s="17">
        <v>0</v>
      </c>
      <c r="BU466" s="17">
        <v>0</v>
      </c>
      <c r="BV466" s="17">
        <v>0</v>
      </c>
      <c r="BW466" s="17">
        <v>0</v>
      </c>
      <c r="BX466" s="17">
        <v>0</v>
      </c>
      <c r="BY466" s="17">
        <v>0</v>
      </c>
      <c r="BZ466" s="17">
        <v>0</v>
      </c>
      <c r="CA466" s="17">
        <v>0</v>
      </c>
      <c r="CB466" s="17">
        <v>0</v>
      </c>
      <c r="CC466" s="17">
        <v>0</v>
      </c>
      <c r="CD466" s="17">
        <v>0</v>
      </c>
      <c r="CE466" s="17">
        <v>0</v>
      </c>
      <c r="CF466" s="17">
        <v>0</v>
      </c>
      <c r="CG466" s="17">
        <v>0</v>
      </c>
      <c r="CH466" s="17">
        <v>0</v>
      </c>
      <c r="CI466" s="17">
        <v>0</v>
      </c>
      <c r="CJ466" s="17">
        <v>0</v>
      </c>
      <c r="CK466" s="17">
        <v>0</v>
      </c>
      <c r="CL466" s="702">
        <v>728890.07880000025</v>
      </c>
      <c r="CM466" s="702">
        <v>696961.63080000028</v>
      </c>
      <c r="CN466" s="702">
        <v>0</v>
      </c>
      <c r="CO466" s="702">
        <v>0</v>
      </c>
      <c r="CP466" s="702">
        <v>0</v>
      </c>
      <c r="CQ466" s="702">
        <v>0</v>
      </c>
      <c r="CR466" s="704">
        <v>728890.07880000025</v>
      </c>
      <c r="CS466" s="703">
        <v>696961.63080000028</v>
      </c>
      <c r="CT466" s="23" t="s">
        <v>56</v>
      </c>
      <c r="CU466" s="23" t="s">
        <v>56</v>
      </c>
      <c r="CV466" s="23" t="s">
        <v>56</v>
      </c>
      <c r="CW466" s="23" t="s">
        <v>56</v>
      </c>
      <c r="CX466" s="23" t="s">
        <v>56</v>
      </c>
      <c r="CY466" s="23" t="s">
        <v>56</v>
      </c>
      <c r="CZ466" s="23" t="s">
        <v>56</v>
      </c>
      <c r="DA466" s="23" t="s">
        <v>56</v>
      </c>
      <c r="DB466" s="796">
        <v>10826658.369999999</v>
      </c>
      <c r="DC466" s="120"/>
      <c r="DD466" s="692">
        <v>2.7548143390000002</v>
      </c>
      <c r="DE466" s="120"/>
      <c r="DF466" s="120"/>
      <c r="DG466" s="120"/>
      <c r="DH466" s="140"/>
      <c r="DI466" s="140"/>
      <c r="DJ466" s="140"/>
      <c r="DK466" s="140"/>
      <c r="DL466" s="548" t="s">
        <v>56</v>
      </c>
      <c r="DM466" s="548" t="s">
        <v>56</v>
      </c>
      <c r="DN466" s="203" t="s">
        <v>55</v>
      </c>
      <c r="DO466" s="700" t="s">
        <v>56</v>
      </c>
      <c r="DP466" s="713" t="s">
        <v>56</v>
      </c>
      <c r="DQ466" s="548" t="s">
        <v>56</v>
      </c>
      <c r="DR466" s="673" t="s">
        <v>56</v>
      </c>
      <c r="DS466" s="203" t="s">
        <v>56</v>
      </c>
      <c r="DT466" s="1160" t="s">
        <v>56</v>
      </c>
      <c r="DU466" s="711">
        <v>6.7507407126034895</v>
      </c>
      <c r="DV466" s="711">
        <v>79.608530591511865</v>
      </c>
      <c r="DW466" s="711">
        <v>6.7830789568613801</v>
      </c>
      <c r="DX466" s="711">
        <v>79.577320010051849</v>
      </c>
      <c r="DY466" s="710">
        <v>8.387145787434451E-2</v>
      </c>
      <c r="DZ466" s="710">
        <v>0.37428348106087272</v>
      </c>
      <c r="EA466" s="710">
        <v>8.3916658454301907E-2</v>
      </c>
      <c r="EB466" s="710">
        <v>0.37432695645220804</v>
      </c>
      <c r="EC466" s="236"/>
      <c r="ED466" s="49"/>
      <c r="EE466" s="232"/>
      <c r="EF466" s="700">
        <v>0</v>
      </c>
      <c r="EG466" s="712">
        <v>86882.333333333328</v>
      </c>
      <c r="EH466" s="44"/>
    </row>
    <row r="467" spans="1:138" ht="41.25" customHeight="1" x14ac:dyDescent="0.25">
      <c r="A467" s="871" t="s">
        <v>49</v>
      </c>
      <c r="B467" s="656" t="s">
        <v>50</v>
      </c>
      <c r="C467" s="656" t="s">
        <v>74</v>
      </c>
      <c r="D467" s="691" t="s">
        <v>1365</v>
      </c>
      <c r="E467" s="656" t="s">
        <v>396</v>
      </c>
      <c r="F467" s="656" t="s">
        <v>1366</v>
      </c>
      <c r="G467" s="901" t="s">
        <v>396</v>
      </c>
      <c r="H467" s="897" t="s">
        <v>55</v>
      </c>
      <c r="I467" s="17" t="s">
        <v>860</v>
      </c>
      <c r="J467" s="64">
        <v>13.8</v>
      </c>
      <c r="K467" s="665">
        <v>10.517012503558222</v>
      </c>
      <c r="L467" s="665">
        <v>18.446401476783002</v>
      </c>
      <c r="M467" s="64">
        <v>2424</v>
      </c>
      <c r="N467" s="726">
        <v>22737633.18</v>
      </c>
      <c r="O467" s="548" t="s">
        <v>863</v>
      </c>
      <c r="P467" s="909">
        <v>6.8439458870000003</v>
      </c>
      <c r="Q467" s="203" t="s">
        <v>57</v>
      </c>
      <c r="R467" s="205" t="s">
        <v>57</v>
      </c>
      <c r="S467" s="490">
        <v>0</v>
      </c>
      <c r="T467" s="18">
        <v>0</v>
      </c>
      <c r="U467" s="548">
        <v>0</v>
      </c>
      <c r="V467" s="18">
        <v>0</v>
      </c>
      <c r="W467" s="64">
        <v>0</v>
      </c>
      <c r="X467" s="18">
        <v>0</v>
      </c>
      <c r="Y467" s="18">
        <v>0</v>
      </c>
      <c r="Z467" s="18">
        <v>0</v>
      </c>
      <c r="AA467" s="18">
        <v>0</v>
      </c>
      <c r="AB467" s="18">
        <v>0</v>
      </c>
      <c r="AC467" s="18">
        <v>0</v>
      </c>
      <c r="AD467" s="18">
        <v>0</v>
      </c>
      <c r="AE467" s="18">
        <v>0</v>
      </c>
      <c r="AF467" s="18">
        <v>0</v>
      </c>
      <c r="AG467" s="64">
        <v>0</v>
      </c>
      <c r="AH467" s="18">
        <v>0</v>
      </c>
      <c r="AI467" s="64">
        <v>0</v>
      </c>
      <c r="AJ467" s="18">
        <v>0</v>
      </c>
      <c r="AK467" s="18">
        <v>172</v>
      </c>
      <c r="AL467" s="64">
        <v>171</v>
      </c>
      <c r="AM467" s="18">
        <v>4</v>
      </c>
      <c r="AN467" s="18">
        <v>3</v>
      </c>
      <c r="AO467" s="18">
        <v>0</v>
      </c>
      <c r="AP467" s="64">
        <v>0</v>
      </c>
      <c r="AQ467" s="64">
        <v>176</v>
      </c>
      <c r="AR467" s="11">
        <v>174</v>
      </c>
      <c r="AS467" s="17">
        <v>0</v>
      </c>
      <c r="AT467" s="490">
        <v>0</v>
      </c>
      <c r="AU467" s="64">
        <v>0</v>
      </c>
      <c r="AV467" s="18">
        <v>0</v>
      </c>
      <c r="AW467" s="64">
        <v>0</v>
      </c>
      <c r="AX467" s="18">
        <v>0</v>
      </c>
      <c r="AY467" s="17">
        <v>0</v>
      </c>
      <c r="AZ467" s="490">
        <v>0</v>
      </c>
      <c r="BA467" s="17">
        <v>0</v>
      </c>
      <c r="BB467" s="18">
        <v>0</v>
      </c>
      <c r="BC467" s="17">
        <v>0</v>
      </c>
      <c r="BD467" s="18">
        <v>0</v>
      </c>
      <c r="BE467" s="17">
        <v>0</v>
      </c>
      <c r="BF467" s="18">
        <v>0</v>
      </c>
      <c r="BG467" s="17">
        <v>0</v>
      </c>
      <c r="BH467" s="18">
        <v>0</v>
      </c>
      <c r="BI467" s="17">
        <v>0</v>
      </c>
      <c r="BJ467" s="18">
        <v>0</v>
      </c>
      <c r="BK467" s="17">
        <v>945.78899999999987</v>
      </c>
      <c r="BL467" s="17">
        <v>938.18899999999985</v>
      </c>
      <c r="BM467" s="17">
        <v>35.56</v>
      </c>
      <c r="BN467" s="17">
        <v>27.88</v>
      </c>
      <c r="BO467" s="18">
        <v>0</v>
      </c>
      <c r="BP467" s="18">
        <v>0</v>
      </c>
      <c r="BQ467" s="64">
        <v>981.34899999999993</v>
      </c>
      <c r="BR467" s="18">
        <v>966.06899999999985</v>
      </c>
      <c r="BS467" s="729">
        <v>0.14338935698835106</v>
      </c>
      <c r="BT467" s="17">
        <v>0</v>
      </c>
      <c r="BU467" s="17">
        <v>0</v>
      </c>
      <c r="BV467" s="17">
        <v>0</v>
      </c>
      <c r="BW467" s="17">
        <v>0</v>
      </c>
      <c r="BX467" s="17">
        <v>0</v>
      </c>
      <c r="BY467" s="17">
        <v>0</v>
      </c>
      <c r="BZ467" s="17">
        <v>0</v>
      </c>
      <c r="CA467" s="17">
        <v>0</v>
      </c>
      <c r="CB467" s="17">
        <v>0</v>
      </c>
      <c r="CC467" s="17">
        <v>0</v>
      </c>
      <c r="CD467" s="17">
        <v>0</v>
      </c>
      <c r="CE467" s="17">
        <v>0</v>
      </c>
      <c r="CF467" s="17">
        <v>0</v>
      </c>
      <c r="CG467" s="17">
        <v>0</v>
      </c>
      <c r="CH467" s="17">
        <v>0</v>
      </c>
      <c r="CI467" s="17">
        <v>0</v>
      </c>
      <c r="CJ467" s="17">
        <v>0</v>
      </c>
      <c r="CK467" s="17">
        <v>0</v>
      </c>
      <c r="CL467" s="702">
        <v>1110204.9597599998</v>
      </c>
      <c r="CM467" s="702">
        <v>1101283.7757599999</v>
      </c>
      <c r="CN467" s="702">
        <v>41741.750400000004</v>
      </c>
      <c r="CO467" s="702">
        <v>32726.659200000002</v>
      </c>
      <c r="CP467" s="702">
        <v>0</v>
      </c>
      <c r="CQ467" s="702">
        <v>0</v>
      </c>
      <c r="CR467" s="704">
        <v>1151946.7101599998</v>
      </c>
      <c r="CS467" s="703">
        <v>1134010.43496</v>
      </c>
      <c r="CT467" s="23" t="s">
        <v>56</v>
      </c>
      <c r="CU467" s="23" t="s">
        <v>56</v>
      </c>
      <c r="CV467" s="23" t="s">
        <v>56</v>
      </c>
      <c r="CW467" s="23" t="s">
        <v>56</v>
      </c>
      <c r="CX467" s="23" t="s">
        <v>56</v>
      </c>
      <c r="CY467" s="23" t="s">
        <v>56</v>
      </c>
      <c r="CZ467" s="23" t="s">
        <v>56</v>
      </c>
      <c r="DA467" s="23" t="s">
        <v>56</v>
      </c>
      <c r="DB467" s="796">
        <v>22737633.18</v>
      </c>
      <c r="DC467" s="120"/>
      <c r="DD467" s="692">
        <v>6.8439458870000003</v>
      </c>
      <c r="DE467" s="120"/>
      <c r="DF467" s="120"/>
      <c r="DG467" s="120"/>
      <c r="DH467" s="140"/>
      <c r="DI467" s="140"/>
      <c r="DJ467" s="140"/>
      <c r="DK467" s="140"/>
      <c r="DL467" s="548" t="s">
        <v>56</v>
      </c>
      <c r="DM467" s="548" t="s">
        <v>56</v>
      </c>
      <c r="DN467" s="203" t="s">
        <v>868</v>
      </c>
      <c r="DO467" s="700">
        <v>2422</v>
      </c>
      <c r="DP467" s="713" t="s">
        <v>56</v>
      </c>
      <c r="DQ467" s="548" t="s">
        <v>56</v>
      </c>
      <c r="DR467" s="673" t="s">
        <v>56</v>
      </c>
      <c r="DS467" s="203" t="s">
        <v>56</v>
      </c>
      <c r="DT467" s="1160" t="s">
        <v>56</v>
      </c>
      <c r="DU467" s="711">
        <v>25.486787778695295</v>
      </c>
      <c r="DV467" s="711">
        <v>-4.8439794453256084</v>
      </c>
      <c r="DW467" s="711">
        <v>25.6008730104544</v>
      </c>
      <c r="DX467" s="711">
        <v>-5.5783678050699024</v>
      </c>
      <c r="DY467" s="710">
        <v>0.10528488852188274</v>
      </c>
      <c r="DZ467" s="710">
        <v>0.3374798965170378</v>
      </c>
      <c r="EA467" s="710">
        <v>0.105365974618005</v>
      </c>
      <c r="EB467" s="710">
        <v>0.3378050613605223</v>
      </c>
      <c r="EC467" s="236"/>
      <c r="ED467" s="49"/>
      <c r="EE467" s="232"/>
      <c r="EF467" s="700">
        <v>0</v>
      </c>
      <c r="EG467" s="712">
        <v>25641.333333333332</v>
      </c>
      <c r="EH467" s="44"/>
    </row>
    <row r="468" spans="1:138" ht="41.25" customHeight="1" x14ac:dyDescent="0.25">
      <c r="A468" s="871" t="s">
        <v>49</v>
      </c>
      <c r="B468" s="656" t="s">
        <v>50</v>
      </c>
      <c r="C468" s="656" t="s">
        <v>74</v>
      </c>
      <c r="D468" s="691" t="s">
        <v>1365</v>
      </c>
      <c r="E468" s="656" t="s">
        <v>396</v>
      </c>
      <c r="F468" s="656" t="s">
        <v>1367</v>
      </c>
      <c r="G468" s="901" t="s">
        <v>396</v>
      </c>
      <c r="H468" s="897" t="s">
        <v>55</v>
      </c>
      <c r="I468" s="17" t="s">
        <v>860</v>
      </c>
      <c r="J468" s="64">
        <v>13.8</v>
      </c>
      <c r="K468" s="665">
        <v>10.517012503558222</v>
      </c>
      <c r="L468" s="665">
        <v>18.906818142492</v>
      </c>
      <c r="M468" s="64">
        <v>2863</v>
      </c>
      <c r="N468" s="726">
        <v>34482042.699999996</v>
      </c>
      <c r="O468" s="548" t="s">
        <v>863</v>
      </c>
      <c r="P468" s="909">
        <v>9.2501905430000004</v>
      </c>
      <c r="Q468" s="203" t="s">
        <v>57</v>
      </c>
      <c r="R468" s="205" t="s">
        <v>57</v>
      </c>
      <c r="S468" s="490">
        <v>0</v>
      </c>
      <c r="T468" s="18">
        <v>0</v>
      </c>
      <c r="U468" s="548">
        <v>0</v>
      </c>
      <c r="V468" s="18">
        <v>0</v>
      </c>
      <c r="W468" s="64">
        <v>0</v>
      </c>
      <c r="X468" s="18">
        <v>0</v>
      </c>
      <c r="Y468" s="18">
        <v>0</v>
      </c>
      <c r="Z468" s="18">
        <v>0</v>
      </c>
      <c r="AA468" s="18">
        <v>0</v>
      </c>
      <c r="AB468" s="18">
        <v>0</v>
      </c>
      <c r="AC468" s="18">
        <v>0</v>
      </c>
      <c r="AD468" s="18">
        <v>0</v>
      </c>
      <c r="AE468" s="18">
        <v>0</v>
      </c>
      <c r="AF468" s="18">
        <v>0</v>
      </c>
      <c r="AG468" s="64">
        <v>1</v>
      </c>
      <c r="AH468" s="18">
        <v>1</v>
      </c>
      <c r="AI468" s="64">
        <v>0</v>
      </c>
      <c r="AJ468" s="18">
        <v>0</v>
      </c>
      <c r="AK468" s="18">
        <v>109</v>
      </c>
      <c r="AL468" s="64">
        <v>109</v>
      </c>
      <c r="AM468" s="18">
        <v>1</v>
      </c>
      <c r="AN468" s="18">
        <v>1</v>
      </c>
      <c r="AO468" s="18">
        <v>0</v>
      </c>
      <c r="AP468" s="64">
        <v>0</v>
      </c>
      <c r="AQ468" s="64">
        <v>111</v>
      </c>
      <c r="AR468" s="11">
        <v>111</v>
      </c>
      <c r="AS468" s="17">
        <v>0</v>
      </c>
      <c r="AT468" s="490">
        <v>0</v>
      </c>
      <c r="AU468" s="64">
        <v>0</v>
      </c>
      <c r="AV468" s="18">
        <v>0</v>
      </c>
      <c r="AW468" s="64">
        <v>0</v>
      </c>
      <c r="AX468" s="18">
        <v>0</v>
      </c>
      <c r="AY468" s="17">
        <v>0</v>
      </c>
      <c r="AZ468" s="490">
        <v>0</v>
      </c>
      <c r="BA468" s="17">
        <v>0</v>
      </c>
      <c r="BB468" s="18">
        <v>0</v>
      </c>
      <c r="BC468" s="17">
        <v>0</v>
      </c>
      <c r="BD468" s="18">
        <v>0</v>
      </c>
      <c r="BE468" s="17">
        <v>0</v>
      </c>
      <c r="BF468" s="18">
        <v>0</v>
      </c>
      <c r="BG468" s="17">
        <v>1.2</v>
      </c>
      <c r="BH468" s="18">
        <v>1.2</v>
      </c>
      <c r="BI468" s="17">
        <v>0</v>
      </c>
      <c r="BJ468" s="18">
        <v>0</v>
      </c>
      <c r="BK468" s="17">
        <v>601.1500000000002</v>
      </c>
      <c r="BL468" s="17">
        <v>601.15000000000032</v>
      </c>
      <c r="BM468" s="17">
        <v>7.6</v>
      </c>
      <c r="BN468" s="17">
        <v>7.6</v>
      </c>
      <c r="BO468" s="18">
        <v>0</v>
      </c>
      <c r="BP468" s="18">
        <v>0</v>
      </c>
      <c r="BQ468" s="64">
        <v>609.95000000000027</v>
      </c>
      <c r="BR468" s="18">
        <v>609.95000000000039</v>
      </c>
      <c r="BS468" s="729">
        <v>6.5939182243286279E-2</v>
      </c>
      <c r="BT468" s="17">
        <v>0</v>
      </c>
      <c r="BU468" s="17">
        <v>0</v>
      </c>
      <c r="BV468" s="17">
        <v>0</v>
      </c>
      <c r="BW468" s="17">
        <v>0</v>
      </c>
      <c r="BX468" s="17">
        <v>0</v>
      </c>
      <c r="BY468" s="17">
        <v>0</v>
      </c>
      <c r="BZ468" s="17">
        <v>0</v>
      </c>
      <c r="CA468" s="17">
        <v>0</v>
      </c>
      <c r="CB468" s="17">
        <v>0</v>
      </c>
      <c r="CC468" s="17">
        <v>0</v>
      </c>
      <c r="CD468" s="17">
        <v>0</v>
      </c>
      <c r="CE468" s="17">
        <v>0</v>
      </c>
      <c r="CF468" s="17">
        <v>0</v>
      </c>
      <c r="CG468" s="17">
        <v>0</v>
      </c>
      <c r="CH468" s="17">
        <v>6054.9119999999994</v>
      </c>
      <c r="CI468" s="17">
        <v>6054.9119999999994</v>
      </c>
      <c r="CJ468" s="17">
        <v>0</v>
      </c>
      <c r="CK468" s="17">
        <v>0</v>
      </c>
      <c r="CL468" s="702">
        <v>705653.91600000032</v>
      </c>
      <c r="CM468" s="702">
        <v>705653.91600000043</v>
      </c>
      <c r="CN468" s="702">
        <v>8921.1839999999993</v>
      </c>
      <c r="CO468" s="702">
        <v>8921.1839999999993</v>
      </c>
      <c r="CP468" s="702">
        <v>0</v>
      </c>
      <c r="CQ468" s="702">
        <v>0</v>
      </c>
      <c r="CR468" s="704">
        <v>720630.01200000034</v>
      </c>
      <c r="CS468" s="703">
        <v>720630.01200000045</v>
      </c>
      <c r="CT468" s="23" t="s">
        <v>56</v>
      </c>
      <c r="CU468" s="23" t="s">
        <v>56</v>
      </c>
      <c r="CV468" s="23" t="s">
        <v>56</v>
      </c>
      <c r="CW468" s="23" t="s">
        <v>56</v>
      </c>
      <c r="CX468" s="23" t="s">
        <v>56</v>
      </c>
      <c r="CY468" s="23" t="s">
        <v>56</v>
      </c>
      <c r="CZ468" s="23" t="s">
        <v>56</v>
      </c>
      <c r="DA468" s="23" t="s">
        <v>56</v>
      </c>
      <c r="DB468" s="796">
        <v>34482042.699999996</v>
      </c>
      <c r="DC468" s="120"/>
      <c r="DD468" s="692">
        <v>9.2501905430000004</v>
      </c>
      <c r="DE468" s="120"/>
      <c r="DF468" s="120"/>
      <c r="DG468" s="120"/>
      <c r="DH468" s="140"/>
      <c r="DI468" s="140"/>
      <c r="DJ468" s="140"/>
      <c r="DK468" s="140"/>
      <c r="DL468" s="548" t="s">
        <v>56</v>
      </c>
      <c r="DM468" s="548" t="s">
        <v>56</v>
      </c>
      <c r="DN468" s="203" t="s">
        <v>868</v>
      </c>
      <c r="DO468" s="700">
        <v>2846.25</v>
      </c>
      <c r="DP468" s="713" t="s">
        <v>56</v>
      </c>
      <c r="DQ468" s="548" t="s">
        <v>56</v>
      </c>
      <c r="DR468" s="673" t="s">
        <v>56</v>
      </c>
      <c r="DS468" s="203" t="s">
        <v>56</v>
      </c>
      <c r="DT468" s="1160" t="s">
        <v>56</v>
      </c>
      <c r="DU468" s="711">
        <v>18.500131752305666</v>
      </c>
      <c r="DV468" s="711">
        <v>134.18510846921046</v>
      </c>
      <c r="DW468" s="711">
        <v>13.409840114168</v>
      </c>
      <c r="DX468" s="711">
        <v>8.8874560487891774</v>
      </c>
      <c r="DY468" s="710">
        <v>0.11277997364953887</v>
      </c>
      <c r="DZ468" s="710">
        <v>0.41413314894503028</v>
      </c>
      <c r="EA468" s="710">
        <v>9.5622771313729704E-2</v>
      </c>
      <c r="EB468" s="710">
        <v>9.0919889312307794E-2</v>
      </c>
      <c r="EC468" s="236"/>
      <c r="ED468" s="49"/>
      <c r="EE468" s="232"/>
      <c r="EF468" s="700">
        <v>0</v>
      </c>
      <c r="EG468" s="712">
        <v>57996</v>
      </c>
      <c r="EH468" s="44"/>
    </row>
    <row r="469" spans="1:138" ht="41.25" customHeight="1" x14ac:dyDescent="0.25">
      <c r="A469" s="871" t="s">
        <v>49</v>
      </c>
      <c r="B469" s="656" t="s">
        <v>50</v>
      </c>
      <c r="C469" s="656" t="s">
        <v>74</v>
      </c>
      <c r="D469" s="691" t="s">
        <v>1368</v>
      </c>
      <c r="E469" s="656" t="s">
        <v>1369</v>
      </c>
      <c r="F469" s="656" t="s">
        <v>1370</v>
      </c>
      <c r="G469" s="901" t="s">
        <v>1371</v>
      </c>
      <c r="H469" s="897" t="s">
        <v>55</v>
      </c>
      <c r="I469" s="17" t="s">
        <v>889</v>
      </c>
      <c r="J469" s="64">
        <v>4.16</v>
      </c>
      <c r="K469" s="665">
        <v>3.7467723069329955</v>
      </c>
      <c r="L469" s="665">
        <v>6.363636350400001E-2</v>
      </c>
      <c r="M469" s="64">
        <v>0</v>
      </c>
      <c r="N469" s="726">
        <v>3114933.2279999997</v>
      </c>
      <c r="O469" s="548" t="s">
        <v>874</v>
      </c>
      <c r="P469" s="909">
        <v>0.79258645000000005</v>
      </c>
      <c r="Q469" s="203" t="s">
        <v>57</v>
      </c>
      <c r="R469" s="205" t="s">
        <v>57</v>
      </c>
      <c r="S469" s="490">
        <v>0</v>
      </c>
      <c r="T469" s="18">
        <v>0</v>
      </c>
      <c r="U469" s="548">
        <v>0</v>
      </c>
      <c r="V469" s="18">
        <v>0</v>
      </c>
      <c r="W469" s="64">
        <v>0</v>
      </c>
      <c r="X469" s="18">
        <v>0</v>
      </c>
      <c r="Y469" s="18">
        <v>0</v>
      </c>
      <c r="Z469" s="18">
        <v>0</v>
      </c>
      <c r="AA469" s="18">
        <v>0</v>
      </c>
      <c r="AB469" s="18">
        <v>0</v>
      </c>
      <c r="AC469" s="18">
        <v>0</v>
      </c>
      <c r="AD469" s="18">
        <v>0</v>
      </c>
      <c r="AE469" s="18">
        <v>0</v>
      </c>
      <c r="AF469" s="18">
        <v>0</v>
      </c>
      <c r="AG469" s="64">
        <v>0</v>
      </c>
      <c r="AH469" s="18">
        <v>0</v>
      </c>
      <c r="AI469" s="64">
        <v>0</v>
      </c>
      <c r="AJ469" s="18">
        <v>0</v>
      </c>
      <c r="AK469" s="18">
        <v>1</v>
      </c>
      <c r="AL469" s="64">
        <v>1</v>
      </c>
      <c r="AM469" s="18">
        <v>0</v>
      </c>
      <c r="AN469" s="18" t="s">
        <v>58</v>
      </c>
      <c r="AO469" s="18">
        <v>0</v>
      </c>
      <c r="AP469" s="64">
        <v>0</v>
      </c>
      <c r="AQ469" s="64">
        <v>1</v>
      </c>
      <c r="AR469" s="11">
        <v>1</v>
      </c>
      <c r="AS469" s="17">
        <v>0</v>
      </c>
      <c r="AT469" s="490">
        <v>0</v>
      </c>
      <c r="AU469" s="64">
        <v>0</v>
      </c>
      <c r="AV469" s="18">
        <v>0</v>
      </c>
      <c r="AW469" s="64">
        <v>0</v>
      </c>
      <c r="AX469" s="18">
        <v>0</v>
      </c>
      <c r="AY469" s="17">
        <v>0</v>
      </c>
      <c r="AZ469" s="490">
        <v>0</v>
      </c>
      <c r="BA469" s="17">
        <v>0</v>
      </c>
      <c r="BB469" s="18">
        <v>0</v>
      </c>
      <c r="BC469" s="17">
        <v>0</v>
      </c>
      <c r="BD469" s="18">
        <v>0</v>
      </c>
      <c r="BE469" s="17">
        <v>0</v>
      </c>
      <c r="BF469" s="18">
        <v>0</v>
      </c>
      <c r="BG469" s="17">
        <v>0</v>
      </c>
      <c r="BH469" s="18">
        <v>0</v>
      </c>
      <c r="BI469" s="17">
        <v>0</v>
      </c>
      <c r="BJ469" s="18">
        <v>0</v>
      </c>
      <c r="BK469" s="17">
        <v>95</v>
      </c>
      <c r="BL469" s="17">
        <v>95</v>
      </c>
      <c r="BM469" s="17">
        <v>0</v>
      </c>
      <c r="BN469" s="17" t="s">
        <v>58</v>
      </c>
      <c r="BO469" s="18">
        <v>0</v>
      </c>
      <c r="BP469" s="18">
        <v>0</v>
      </c>
      <c r="BQ469" s="64">
        <v>95</v>
      </c>
      <c r="BR469" s="18">
        <v>95</v>
      </c>
      <c r="BS469" s="729">
        <v>0.11986074200486269</v>
      </c>
      <c r="BT469" s="17">
        <v>0</v>
      </c>
      <c r="BU469" s="17">
        <v>0</v>
      </c>
      <c r="BV469" s="17">
        <v>0</v>
      </c>
      <c r="BW469" s="17">
        <v>0</v>
      </c>
      <c r="BX469" s="17">
        <v>0</v>
      </c>
      <c r="BY469" s="17">
        <v>0</v>
      </c>
      <c r="BZ469" s="17">
        <v>0</v>
      </c>
      <c r="CA469" s="17">
        <v>0</v>
      </c>
      <c r="CB469" s="17">
        <v>0</v>
      </c>
      <c r="CC469" s="17">
        <v>0</v>
      </c>
      <c r="CD469" s="17">
        <v>0</v>
      </c>
      <c r="CE469" s="17">
        <v>0</v>
      </c>
      <c r="CF469" s="17">
        <v>0</v>
      </c>
      <c r="CG469" s="17">
        <v>0</v>
      </c>
      <c r="CH469" s="17">
        <v>0</v>
      </c>
      <c r="CI469" s="17">
        <v>0</v>
      </c>
      <c r="CJ469" s="17">
        <v>0</v>
      </c>
      <c r="CK469" s="17">
        <v>0</v>
      </c>
      <c r="CL469" s="702">
        <v>111514.8</v>
      </c>
      <c r="CM469" s="702">
        <v>111514.8</v>
      </c>
      <c r="CN469" s="702">
        <v>0</v>
      </c>
      <c r="CO469" s="702">
        <v>0</v>
      </c>
      <c r="CP469" s="702">
        <v>0</v>
      </c>
      <c r="CQ469" s="702">
        <v>0</v>
      </c>
      <c r="CR469" s="704">
        <v>111514.8</v>
      </c>
      <c r="CS469" s="703">
        <v>111514.8</v>
      </c>
      <c r="CT469" s="23" t="s">
        <v>56</v>
      </c>
      <c r="CU469" s="23" t="s">
        <v>56</v>
      </c>
      <c r="CV469" s="23" t="s">
        <v>56</v>
      </c>
      <c r="CW469" s="23" t="s">
        <v>56</v>
      </c>
      <c r="CX469" s="23" t="s">
        <v>56</v>
      </c>
      <c r="CY469" s="23" t="s">
        <v>56</v>
      </c>
      <c r="CZ469" s="23" t="s">
        <v>56</v>
      </c>
      <c r="DA469" s="23" t="s">
        <v>56</v>
      </c>
      <c r="DB469" s="796">
        <v>3114933.2279999997</v>
      </c>
      <c r="DC469" s="120"/>
      <c r="DD469" s="692">
        <v>0.79258645000000005</v>
      </c>
      <c r="DE469" s="120"/>
      <c r="DF469" s="120"/>
      <c r="DG469" s="120"/>
      <c r="DH469" s="140"/>
      <c r="DI469" s="140"/>
      <c r="DJ469" s="140"/>
      <c r="DK469" s="140"/>
      <c r="DL469" s="548" t="s">
        <v>56</v>
      </c>
      <c r="DM469" s="548" t="s">
        <v>56</v>
      </c>
      <c r="DN469" s="203" t="s">
        <v>55</v>
      </c>
      <c r="DO469" s="700" t="s">
        <v>56</v>
      </c>
      <c r="DP469" s="713" t="s">
        <v>56</v>
      </c>
      <c r="DQ469" s="548" t="s">
        <v>56</v>
      </c>
      <c r="DR469" s="673" t="s">
        <v>56</v>
      </c>
      <c r="DS469" s="203" t="s">
        <v>56</v>
      </c>
      <c r="DT469" s="1160" t="s">
        <v>56</v>
      </c>
      <c r="DU469" s="711">
        <v>0</v>
      </c>
      <c r="DV469" s="711">
        <v>76.666666666666671</v>
      </c>
      <c r="DW469" s="711">
        <v>0</v>
      </c>
      <c r="DX469" s="711">
        <v>76.666666666666671</v>
      </c>
      <c r="DY469" s="710">
        <v>0</v>
      </c>
      <c r="DZ469" s="710">
        <v>1</v>
      </c>
      <c r="EA469" s="710">
        <v>0</v>
      </c>
      <c r="EB469" s="710">
        <v>1</v>
      </c>
      <c r="EC469" s="236"/>
      <c r="ED469" s="49"/>
      <c r="EE469" s="232"/>
      <c r="EF469" s="700">
        <v>0</v>
      </c>
      <c r="EG469" s="712">
        <v>76.666666666666671</v>
      </c>
      <c r="EH469" s="44"/>
    </row>
    <row r="470" spans="1:138" ht="41.25" customHeight="1" x14ac:dyDescent="0.25">
      <c r="A470" s="871" t="s">
        <v>49</v>
      </c>
      <c r="B470" s="656" t="s">
        <v>50</v>
      </c>
      <c r="C470" s="656" t="s">
        <v>74</v>
      </c>
      <c r="D470" s="691" t="s">
        <v>1372</v>
      </c>
      <c r="E470" s="656" t="s">
        <v>1373</v>
      </c>
      <c r="F470" s="656" t="s">
        <v>1374</v>
      </c>
      <c r="G470" s="901" t="s">
        <v>1375</v>
      </c>
      <c r="H470" s="897" t="s">
        <v>55</v>
      </c>
      <c r="I470" s="17" t="s">
        <v>860</v>
      </c>
      <c r="J470" s="64">
        <v>4.16</v>
      </c>
      <c r="K470" s="665">
        <v>3.4945857093509667</v>
      </c>
      <c r="L470" s="665">
        <v>12.045265126461</v>
      </c>
      <c r="M470" s="64">
        <v>1008</v>
      </c>
      <c r="N470" s="726">
        <v>11732763.549999999</v>
      </c>
      <c r="O470" s="548" t="s">
        <v>863</v>
      </c>
      <c r="P470" s="909">
        <v>3.093464913</v>
      </c>
      <c r="Q470" s="203" t="s">
        <v>57</v>
      </c>
      <c r="R470" s="205" t="s">
        <v>57</v>
      </c>
      <c r="S470" s="490">
        <v>0</v>
      </c>
      <c r="T470" s="18">
        <v>0</v>
      </c>
      <c r="U470" s="548">
        <v>0</v>
      </c>
      <c r="V470" s="18">
        <v>0</v>
      </c>
      <c r="W470" s="64">
        <v>0</v>
      </c>
      <c r="X470" s="18">
        <v>0</v>
      </c>
      <c r="Y470" s="18">
        <v>0</v>
      </c>
      <c r="Z470" s="18">
        <v>0</v>
      </c>
      <c r="AA470" s="18">
        <v>0</v>
      </c>
      <c r="AB470" s="18">
        <v>0</v>
      </c>
      <c r="AC470" s="18">
        <v>0</v>
      </c>
      <c r="AD470" s="18">
        <v>0</v>
      </c>
      <c r="AE470" s="18">
        <v>0</v>
      </c>
      <c r="AF470" s="18">
        <v>0</v>
      </c>
      <c r="AG470" s="64">
        <v>0</v>
      </c>
      <c r="AH470" s="18">
        <v>0</v>
      </c>
      <c r="AI470" s="64">
        <v>0</v>
      </c>
      <c r="AJ470" s="18">
        <v>0</v>
      </c>
      <c r="AK470" s="18">
        <v>143</v>
      </c>
      <c r="AL470" s="64">
        <v>143</v>
      </c>
      <c r="AM470" s="18">
        <v>3</v>
      </c>
      <c r="AN470" s="18">
        <v>3</v>
      </c>
      <c r="AO470" s="18">
        <v>0</v>
      </c>
      <c r="AP470" s="64">
        <v>0</v>
      </c>
      <c r="AQ470" s="64">
        <v>146</v>
      </c>
      <c r="AR470" s="11">
        <v>146</v>
      </c>
      <c r="AS470" s="17">
        <v>0</v>
      </c>
      <c r="AT470" s="490">
        <v>0</v>
      </c>
      <c r="AU470" s="64">
        <v>0</v>
      </c>
      <c r="AV470" s="18">
        <v>0</v>
      </c>
      <c r="AW470" s="64">
        <v>0</v>
      </c>
      <c r="AX470" s="18">
        <v>0</v>
      </c>
      <c r="AY470" s="17">
        <v>0</v>
      </c>
      <c r="AZ470" s="490">
        <v>0</v>
      </c>
      <c r="BA470" s="17">
        <v>0</v>
      </c>
      <c r="BB470" s="18">
        <v>0</v>
      </c>
      <c r="BC470" s="17">
        <v>0</v>
      </c>
      <c r="BD470" s="18">
        <v>0</v>
      </c>
      <c r="BE470" s="17">
        <v>0</v>
      </c>
      <c r="BF470" s="18">
        <v>0</v>
      </c>
      <c r="BG470" s="17">
        <v>0</v>
      </c>
      <c r="BH470" s="18">
        <v>0</v>
      </c>
      <c r="BI470" s="17">
        <v>0</v>
      </c>
      <c r="BJ470" s="18">
        <v>0</v>
      </c>
      <c r="BK470" s="17">
        <v>1004.9100000000001</v>
      </c>
      <c r="BL470" s="17">
        <v>1004.9100000000003</v>
      </c>
      <c r="BM470" s="17">
        <v>29.72</v>
      </c>
      <c r="BN470" s="17">
        <v>29.72</v>
      </c>
      <c r="BO470" s="18">
        <v>0</v>
      </c>
      <c r="BP470" s="18">
        <v>0</v>
      </c>
      <c r="BQ470" s="64">
        <v>1034.6300000000001</v>
      </c>
      <c r="BR470" s="18">
        <v>1034.6300000000003</v>
      </c>
      <c r="BS470" s="729">
        <v>0.33445667854581551</v>
      </c>
      <c r="BT470" s="17">
        <v>0</v>
      </c>
      <c r="BU470" s="17">
        <v>0</v>
      </c>
      <c r="BV470" s="17">
        <v>0</v>
      </c>
      <c r="BW470" s="17">
        <v>0</v>
      </c>
      <c r="BX470" s="17">
        <v>0</v>
      </c>
      <c r="BY470" s="17">
        <v>0</v>
      </c>
      <c r="BZ470" s="17">
        <v>0</v>
      </c>
      <c r="CA470" s="17">
        <v>0</v>
      </c>
      <c r="CB470" s="17">
        <v>0</v>
      </c>
      <c r="CC470" s="17">
        <v>0</v>
      </c>
      <c r="CD470" s="17">
        <v>0</v>
      </c>
      <c r="CE470" s="17">
        <v>0</v>
      </c>
      <c r="CF470" s="17">
        <v>0</v>
      </c>
      <c r="CG470" s="17">
        <v>0</v>
      </c>
      <c r="CH470" s="17">
        <v>0</v>
      </c>
      <c r="CI470" s="17">
        <v>0</v>
      </c>
      <c r="CJ470" s="17">
        <v>0</v>
      </c>
      <c r="CK470" s="17">
        <v>0</v>
      </c>
      <c r="CL470" s="702">
        <v>1179603.5544000003</v>
      </c>
      <c r="CM470" s="702">
        <v>1179603.5544000005</v>
      </c>
      <c r="CN470" s="702">
        <v>34886.524799999999</v>
      </c>
      <c r="CO470" s="702">
        <v>34886.524799999999</v>
      </c>
      <c r="CP470" s="702">
        <v>0</v>
      </c>
      <c r="CQ470" s="702">
        <v>0</v>
      </c>
      <c r="CR470" s="704">
        <v>1214490.0792000003</v>
      </c>
      <c r="CS470" s="703">
        <v>1214490.0792000005</v>
      </c>
      <c r="CT470" s="23">
        <v>1</v>
      </c>
      <c r="CU470" s="23">
        <v>16</v>
      </c>
      <c r="CV470" s="23" t="s">
        <v>80</v>
      </c>
      <c r="CW470" s="23">
        <v>16</v>
      </c>
      <c r="CX470" s="23">
        <v>96</v>
      </c>
      <c r="CY470" s="23">
        <v>0</v>
      </c>
      <c r="CZ470" s="23">
        <v>0</v>
      </c>
      <c r="DA470" s="23" t="s">
        <v>905</v>
      </c>
      <c r="DB470" s="796">
        <v>11732763.549999999</v>
      </c>
      <c r="DC470" s="120"/>
      <c r="DD470" s="692">
        <v>3.093464913</v>
      </c>
      <c r="DE470" s="120"/>
      <c r="DF470" s="120"/>
      <c r="DG470" s="120"/>
      <c r="DH470" s="140"/>
      <c r="DI470" s="140"/>
      <c r="DJ470" s="140"/>
      <c r="DK470" s="140"/>
      <c r="DL470" s="548" t="s">
        <v>56</v>
      </c>
      <c r="DM470" s="548" t="s">
        <v>56</v>
      </c>
      <c r="DN470" s="203" t="s">
        <v>55</v>
      </c>
      <c r="DO470" s="700" t="s">
        <v>56</v>
      </c>
      <c r="DP470" s="713" t="s">
        <v>56</v>
      </c>
      <c r="DQ470" s="548" t="s">
        <v>56</v>
      </c>
      <c r="DR470" s="673" t="s">
        <v>56</v>
      </c>
      <c r="DS470" s="203" t="s">
        <v>56</v>
      </c>
      <c r="DT470" s="1160" t="s">
        <v>56</v>
      </c>
      <c r="DU470" s="711">
        <v>5.2384596596922748</v>
      </c>
      <c r="DV470" s="711">
        <v>147.85356497752218</v>
      </c>
      <c r="DW470" s="711">
        <v>5.3261978290919201</v>
      </c>
      <c r="DX470" s="711">
        <v>146.31519734612081</v>
      </c>
      <c r="DY470" s="710">
        <v>7.0341121875763482E-2</v>
      </c>
      <c r="DZ470" s="710">
        <v>0.60231651863985269</v>
      </c>
      <c r="EA470" s="710">
        <v>7.0123048782523095E-2</v>
      </c>
      <c r="EB470" s="710">
        <v>0.60055815950942781</v>
      </c>
      <c r="EC470" s="236"/>
      <c r="ED470" s="49"/>
      <c r="EE470" s="232"/>
      <c r="EF470" s="700">
        <v>0</v>
      </c>
      <c r="EG470" s="712">
        <v>138416.66666666666</v>
      </c>
      <c r="EH470" s="44"/>
    </row>
    <row r="471" spans="1:138" ht="41.25" customHeight="1" x14ac:dyDescent="0.25">
      <c r="A471" s="871" t="s">
        <v>49</v>
      </c>
      <c r="B471" s="656" t="s">
        <v>50</v>
      </c>
      <c r="C471" s="656" t="s">
        <v>74</v>
      </c>
      <c r="D471" s="691" t="s">
        <v>1376</v>
      </c>
      <c r="E471" s="656" t="s">
        <v>1377</v>
      </c>
      <c r="F471" s="656" t="s">
        <v>1378</v>
      </c>
      <c r="G471" s="901" t="s">
        <v>421</v>
      </c>
      <c r="H471" s="897" t="s">
        <v>55</v>
      </c>
      <c r="I471" s="17" t="s">
        <v>866</v>
      </c>
      <c r="J471" s="64">
        <v>13.8</v>
      </c>
      <c r="K471" s="665">
        <v>11.712127560780749</v>
      </c>
      <c r="L471" s="665">
        <v>5.8964015028869996</v>
      </c>
      <c r="M471" s="64">
        <v>197</v>
      </c>
      <c r="N471" s="726">
        <v>494.11761799999999</v>
      </c>
      <c r="O471" s="548" t="s">
        <v>863</v>
      </c>
      <c r="P471" s="909">
        <v>3.9837965319999999</v>
      </c>
      <c r="Q471" s="203" t="s">
        <v>57</v>
      </c>
      <c r="R471" s="205" t="s">
        <v>57</v>
      </c>
      <c r="S471" s="490">
        <v>0</v>
      </c>
      <c r="T471" s="18">
        <v>0</v>
      </c>
      <c r="U471" s="548">
        <v>0</v>
      </c>
      <c r="V471" s="18">
        <v>0</v>
      </c>
      <c r="W471" s="64">
        <v>0</v>
      </c>
      <c r="X471" s="18">
        <v>0</v>
      </c>
      <c r="Y471" s="18">
        <v>0</v>
      </c>
      <c r="Z471" s="18">
        <v>0</v>
      </c>
      <c r="AA471" s="18">
        <v>0</v>
      </c>
      <c r="AB471" s="18">
        <v>0</v>
      </c>
      <c r="AC471" s="18">
        <v>0</v>
      </c>
      <c r="AD471" s="18">
        <v>0</v>
      </c>
      <c r="AE471" s="18">
        <v>0</v>
      </c>
      <c r="AF471" s="18">
        <v>0</v>
      </c>
      <c r="AG471" s="64">
        <v>1</v>
      </c>
      <c r="AH471" s="18">
        <v>1</v>
      </c>
      <c r="AI471" s="64">
        <v>0</v>
      </c>
      <c r="AJ471" s="18">
        <v>0</v>
      </c>
      <c r="AK471" s="18">
        <v>25</v>
      </c>
      <c r="AL471" s="64">
        <v>23</v>
      </c>
      <c r="AM471" s="18">
        <v>1</v>
      </c>
      <c r="AN471" s="18">
        <v>1</v>
      </c>
      <c r="AO471" s="18">
        <v>0</v>
      </c>
      <c r="AP471" s="64">
        <v>0</v>
      </c>
      <c r="AQ471" s="64">
        <v>27</v>
      </c>
      <c r="AR471" s="11">
        <v>25</v>
      </c>
      <c r="AS471" s="17">
        <v>0</v>
      </c>
      <c r="AT471" s="490">
        <v>0</v>
      </c>
      <c r="AU471" s="64">
        <v>0</v>
      </c>
      <c r="AV471" s="18">
        <v>0</v>
      </c>
      <c r="AW471" s="64">
        <v>0</v>
      </c>
      <c r="AX471" s="18">
        <v>0</v>
      </c>
      <c r="AY471" s="17">
        <v>0</v>
      </c>
      <c r="AZ471" s="490">
        <v>0</v>
      </c>
      <c r="BA471" s="17">
        <v>0</v>
      </c>
      <c r="BB471" s="18">
        <v>0</v>
      </c>
      <c r="BC471" s="17">
        <v>0</v>
      </c>
      <c r="BD471" s="18">
        <v>0</v>
      </c>
      <c r="BE471" s="17">
        <v>0</v>
      </c>
      <c r="BF471" s="18">
        <v>0</v>
      </c>
      <c r="BG471" s="17">
        <v>300</v>
      </c>
      <c r="BH471" s="18">
        <v>300</v>
      </c>
      <c r="BI471" s="17">
        <v>0</v>
      </c>
      <c r="BJ471" s="18">
        <v>0</v>
      </c>
      <c r="BK471" s="17">
        <v>925.31000000000006</v>
      </c>
      <c r="BL471" s="17">
        <v>911.57999999999993</v>
      </c>
      <c r="BM471" s="17">
        <v>7.6</v>
      </c>
      <c r="BN471" s="17">
        <v>7.6</v>
      </c>
      <c r="BO471" s="18">
        <v>0</v>
      </c>
      <c r="BP471" s="18">
        <v>0</v>
      </c>
      <c r="BQ471" s="64">
        <v>1232.9099999999999</v>
      </c>
      <c r="BR471" s="18">
        <v>1219.1799999999998</v>
      </c>
      <c r="BS471" s="729">
        <v>0.30948116704671103</v>
      </c>
      <c r="BT471" s="17">
        <v>0</v>
      </c>
      <c r="BU471" s="17">
        <v>0</v>
      </c>
      <c r="BV471" s="17">
        <v>0</v>
      </c>
      <c r="BW471" s="17">
        <v>0</v>
      </c>
      <c r="BX471" s="17">
        <v>0</v>
      </c>
      <c r="BY471" s="17">
        <v>0</v>
      </c>
      <c r="BZ471" s="17">
        <v>0</v>
      </c>
      <c r="CA471" s="17">
        <v>0</v>
      </c>
      <c r="CB471" s="17">
        <v>0</v>
      </c>
      <c r="CC471" s="17">
        <v>0</v>
      </c>
      <c r="CD471" s="17">
        <v>0</v>
      </c>
      <c r="CE471" s="17">
        <v>0</v>
      </c>
      <c r="CF471" s="17">
        <v>0</v>
      </c>
      <c r="CG471" s="17">
        <v>0</v>
      </c>
      <c r="CH471" s="17">
        <v>1513727.9999999998</v>
      </c>
      <c r="CI471" s="17">
        <v>1513727.9999999998</v>
      </c>
      <c r="CJ471" s="17">
        <v>0</v>
      </c>
      <c r="CK471" s="17">
        <v>0</v>
      </c>
      <c r="CL471" s="702">
        <v>1086165.8904000001</v>
      </c>
      <c r="CM471" s="702">
        <v>1070049.0671999999</v>
      </c>
      <c r="CN471" s="702">
        <v>8921.1839999999993</v>
      </c>
      <c r="CO471" s="702">
        <v>8921.1839999999993</v>
      </c>
      <c r="CP471" s="702">
        <v>0</v>
      </c>
      <c r="CQ471" s="702">
        <v>0</v>
      </c>
      <c r="CR471" s="704">
        <v>2608815.0743999998</v>
      </c>
      <c r="CS471" s="703">
        <v>2592698.2511999994</v>
      </c>
      <c r="CT471" s="23" t="s">
        <v>56</v>
      </c>
      <c r="CU471" s="23" t="s">
        <v>56</v>
      </c>
      <c r="CV471" s="23" t="s">
        <v>56</v>
      </c>
      <c r="CW471" s="23" t="s">
        <v>56</v>
      </c>
      <c r="CX471" s="23" t="s">
        <v>56</v>
      </c>
      <c r="CY471" s="23" t="s">
        <v>56</v>
      </c>
      <c r="CZ471" s="23" t="s">
        <v>56</v>
      </c>
      <c r="DA471" s="23" t="s">
        <v>56</v>
      </c>
      <c r="DB471" s="796">
        <v>494.11761799999999</v>
      </c>
      <c r="DC471" s="120"/>
      <c r="DD471" s="692">
        <v>3.9837965319999999</v>
      </c>
      <c r="DE471" s="120"/>
      <c r="DF471" s="120"/>
      <c r="DG471" s="120"/>
      <c r="DH471" s="140"/>
      <c r="DI471" s="140"/>
      <c r="DJ471" s="140"/>
      <c r="DK471" s="140"/>
      <c r="DL471" s="548" t="s">
        <v>56</v>
      </c>
      <c r="DM471" s="548" t="s">
        <v>56</v>
      </c>
      <c r="DN471" s="203" t="s">
        <v>868</v>
      </c>
      <c r="DO471" s="700">
        <v>203</v>
      </c>
      <c r="DP471" s="713" t="s">
        <v>56</v>
      </c>
      <c r="DQ471" s="548" t="s">
        <v>56</v>
      </c>
      <c r="DR471" s="673" t="s">
        <v>56</v>
      </c>
      <c r="DS471" s="203" t="s">
        <v>56</v>
      </c>
      <c r="DT471" s="1160" t="s">
        <v>56</v>
      </c>
      <c r="DU471" s="711">
        <v>2.7093596059113301</v>
      </c>
      <c r="DV471" s="711">
        <v>66.269492357834892</v>
      </c>
      <c r="DW471" s="711">
        <v>2.74295190713101</v>
      </c>
      <c r="DX471" s="711">
        <v>60.679270315091195</v>
      </c>
      <c r="DY471" s="710">
        <v>2.4630541871921183E-2</v>
      </c>
      <c r="DZ471" s="710">
        <v>0.49500692036372834</v>
      </c>
      <c r="EA471" s="710">
        <v>2.48756218905473E-2</v>
      </c>
      <c r="EB471" s="710">
        <v>0.45290215588723071</v>
      </c>
      <c r="EC471" s="236"/>
      <c r="ED471" s="49"/>
      <c r="EE471" s="232"/>
      <c r="EF471" s="700">
        <v>0</v>
      </c>
      <c r="EG471" s="712">
        <v>9260</v>
      </c>
      <c r="EH471" s="44"/>
    </row>
    <row r="472" spans="1:138" ht="41.25" customHeight="1" x14ac:dyDescent="0.25">
      <c r="A472" s="871" t="s">
        <v>49</v>
      </c>
      <c r="B472" s="656" t="s">
        <v>50</v>
      </c>
      <c r="C472" s="656" t="s">
        <v>74</v>
      </c>
      <c r="D472" s="691" t="s">
        <v>1376</v>
      </c>
      <c r="E472" s="656" t="s">
        <v>1377</v>
      </c>
      <c r="F472" s="656" t="s">
        <v>1379</v>
      </c>
      <c r="G472" s="901" t="s">
        <v>1380</v>
      </c>
      <c r="H472" s="897" t="s">
        <v>55</v>
      </c>
      <c r="I472" s="17" t="s">
        <v>860</v>
      </c>
      <c r="J472" s="64">
        <v>13.8</v>
      </c>
      <c r="K472" s="665">
        <v>11.759932163069649</v>
      </c>
      <c r="L472" s="665">
        <v>10.878598462221001</v>
      </c>
      <c r="M472" s="64">
        <v>815</v>
      </c>
      <c r="N472" s="726">
        <v>1390.066311</v>
      </c>
      <c r="O472" s="548" t="s">
        <v>863</v>
      </c>
      <c r="P472" s="909">
        <v>3.2107961129999998</v>
      </c>
      <c r="Q472" s="203" t="s">
        <v>57</v>
      </c>
      <c r="R472" s="205" t="s">
        <v>57</v>
      </c>
      <c r="S472" s="490">
        <v>0</v>
      </c>
      <c r="T472" s="18">
        <v>0</v>
      </c>
      <c r="U472" s="548">
        <v>0</v>
      </c>
      <c r="V472" s="18">
        <v>0</v>
      </c>
      <c r="W472" s="64">
        <v>0</v>
      </c>
      <c r="X472" s="18">
        <v>0</v>
      </c>
      <c r="Y472" s="18">
        <v>0</v>
      </c>
      <c r="Z472" s="18">
        <v>0</v>
      </c>
      <c r="AA472" s="18">
        <v>0</v>
      </c>
      <c r="AB472" s="18">
        <v>0</v>
      </c>
      <c r="AC472" s="18">
        <v>0</v>
      </c>
      <c r="AD472" s="18">
        <v>0</v>
      </c>
      <c r="AE472" s="18">
        <v>0</v>
      </c>
      <c r="AF472" s="18">
        <v>0</v>
      </c>
      <c r="AG472" s="64">
        <v>0</v>
      </c>
      <c r="AH472" s="18">
        <v>0</v>
      </c>
      <c r="AI472" s="64">
        <v>0</v>
      </c>
      <c r="AJ472" s="18">
        <v>0</v>
      </c>
      <c r="AK472" s="18">
        <v>51</v>
      </c>
      <c r="AL472" s="64">
        <v>50</v>
      </c>
      <c r="AM472" s="18">
        <v>0</v>
      </c>
      <c r="AN472" s="18" t="s">
        <v>58</v>
      </c>
      <c r="AO472" s="18">
        <v>0</v>
      </c>
      <c r="AP472" s="64">
        <v>0</v>
      </c>
      <c r="AQ472" s="64">
        <v>51</v>
      </c>
      <c r="AR472" s="11">
        <v>50</v>
      </c>
      <c r="AS472" s="17">
        <v>0</v>
      </c>
      <c r="AT472" s="490">
        <v>0</v>
      </c>
      <c r="AU472" s="64">
        <v>0</v>
      </c>
      <c r="AV472" s="18">
        <v>0</v>
      </c>
      <c r="AW472" s="64">
        <v>0</v>
      </c>
      <c r="AX472" s="18">
        <v>0</v>
      </c>
      <c r="AY472" s="17">
        <v>0</v>
      </c>
      <c r="AZ472" s="490">
        <v>0</v>
      </c>
      <c r="BA472" s="17">
        <v>0</v>
      </c>
      <c r="BB472" s="18">
        <v>0</v>
      </c>
      <c r="BC472" s="17">
        <v>0</v>
      </c>
      <c r="BD472" s="18">
        <v>0</v>
      </c>
      <c r="BE472" s="17">
        <v>0</v>
      </c>
      <c r="BF472" s="18">
        <v>0</v>
      </c>
      <c r="BG472" s="17">
        <v>0</v>
      </c>
      <c r="BH472" s="18">
        <v>0</v>
      </c>
      <c r="BI472" s="17">
        <v>0</v>
      </c>
      <c r="BJ472" s="18">
        <v>0</v>
      </c>
      <c r="BK472" s="17">
        <v>345.99500000000012</v>
      </c>
      <c r="BL472" s="17">
        <v>338.39500000000004</v>
      </c>
      <c r="BM472" s="17">
        <v>0</v>
      </c>
      <c r="BN472" s="17" t="s">
        <v>58</v>
      </c>
      <c r="BO472" s="18">
        <v>0</v>
      </c>
      <c r="BP472" s="18">
        <v>0</v>
      </c>
      <c r="BQ472" s="64">
        <v>345.99500000000012</v>
      </c>
      <c r="BR472" s="18">
        <v>338.39500000000004</v>
      </c>
      <c r="BS472" s="729">
        <v>0.10775987880361562</v>
      </c>
      <c r="BT472" s="17">
        <v>0</v>
      </c>
      <c r="BU472" s="17">
        <v>0</v>
      </c>
      <c r="BV472" s="17">
        <v>0</v>
      </c>
      <c r="BW472" s="17">
        <v>0</v>
      </c>
      <c r="BX472" s="17">
        <v>0</v>
      </c>
      <c r="BY472" s="17">
        <v>0</v>
      </c>
      <c r="BZ472" s="17">
        <v>0</v>
      </c>
      <c r="CA472" s="17">
        <v>0</v>
      </c>
      <c r="CB472" s="17">
        <v>0</v>
      </c>
      <c r="CC472" s="17">
        <v>0</v>
      </c>
      <c r="CD472" s="17">
        <v>0</v>
      </c>
      <c r="CE472" s="17">
        <v>0</v>
      </c>
      <c r="CF472" s="17">
        <v>0</v>
      </c>
      <c r="CG472" s="17">
        <v>0</v>
      </c>
      <c r="CH472" s="17">
        <v>0</v>
      </c>
      <c r="CI472" s="17">
        <v>0</v>
      </c>
      <c r="CJ472" s="17">
        <v>0</v>
      </c>
      <c r="CK472" s="17">
        <v>0</v>
      </c>
      <c r="CL472" s="702">
        <v>406142.77080000017</v>
      </c>
      <c r="CM472" s="702">
        <v>397221.58680000005</v>
      </c>
      <c r="CN472" s="702">
        <v>0</v>
      </c>
      <c r="CO472" s="702">
        <v>0</v>
      </c>
      <c r="CP472" s="702">
        <v>0</v>
      </c>
      <c r="CQ472" s="702">
        <v>0</v>
      </c>
      <c r="CR472" s="704">
        <v>406142.77080000017</v>
      </c>
      <c r="CS472" s="703">
        <v>397221.58680000005</v>
      </c>
      <c r="CT472" s="23" t="s">
        <v>56</v>
      </c>
      <c r="CU472" s="23" t="s">
        <v>56</v>
      </c>
      <c r="CV472" s="23" t="s">
        <v>56</v>
      </c>
      <c r="CW472" s="23" t="s">
        <v>56</v>
      </c>
      <c r="CX472" s="23" t="s">
        <v>56</v>
      </c>
      <c r="CY472" s="23" t="s">
        <v>56</v>
      </c>
      <c r="CZ472" s="23" t="s">
        <v>56</v>
      </c>
      <c r="DA472" s="23" t="s">
        <v>56</v>
      </c>
      <c r="DB472" s="796">
        <v>1390.066311</v>
      </c>
      <c r="DC472" s="120"/>
      <c r="DD472" s="692">
        <v>3.2107961129999998</v>
      </c>
      <c r="DE472" s="120"/>
      <c r="DF472" s="120"/>
      <c r="DG472" s="120"/>
      <c r="DH472" s="140"/>
      <c r="DI472" s="140"/>
      <c r="DJ472" s="140"/>
      <c r="DK472" s="140"/>
      <c r="DL472" s="548" t="s">
        <v>56</v>
      </c>
      <c r="DM472" s="548" t="s">
        <v>56</v>
      </c>
      <c r="DN472" s="203" t="s">
        <v>868</v>
      </c>
      <c r="DO472" s="700">
        <v>812</v>
      </c>
      <c r="DP472" s="713" t="s">
        <v>56</v>
      </c>
      <c r="DQ472" s="548" t="s">
        <v>56</v>
      </c>
      <c r="DR472" s="673" t="s">
        <v>56</v>
      </c>
      <c r="DS472" s="203" t="s">
        <v>56</v>
      </c>
      <c r="DT472" s="1160" t="s">
        <v>56</v>
      </c>
      <c r="DU472" s="711">
        <v>22.610837438423644</v>
      </c>
      <c r="DV472" s="711">
        <v>154.32692506634919</v>
      </c>
      <c r="DW472" s="711">
        <v>22.598278169103001</v>
      </c>
      <c r="DX472" s="711">
        <v>-18.494190183233933</v>
      </c>
      <c r="DY472" s="710">
        <v>6.8965517241379309E-2</v>
      </c>
      <c r="DZ472" s="710">
        <v>0.10972864083422207</v>
      </c>
      <c r="EA472" s="710">
        <v>6.8832841020980098E-2</v>
      </c>
      <c r="EB472" s="710">
        <v>-3.6658252090545296E-2</v>
      </c>
      <c r="EC472" s="236"/>
      <c r="ED472" s="49"/>
      <c r="EE472" s="232"/>
      <c r="EF472" s="700">
        <v>0</v>
      </c>
      <c r="EG472" s="712">
        <v>0</v>
      </c>
      <c r="EH472" s="44"/>
    </row>
    <row r="473" spans="1:138" ht="41.25" customHeight="1" x14ac:dyDescent="0.25">
      <c r="A473" s="871" t="s">
        <v>49</v>
      </c>
      <c r="B473" s="656" t="s">
        <v>50</v>
      </c>
      <c r="C473" s="656" t="s">
        <v>74</v>
      </c>
      <c r="D473" s="691" t="s">
        <v>1376</v>
      </c>
      <c r="E473" s="656" t="s">
        <v>1377</v>
      </c>
      <c r="F473" s="656" t="s">
        <v>1381</v>
      </c>
      <c r="G473" s="901" t="s">
        <v>1377</v>
      </c>
      <c r="H473" s="897" t="s">
        <v>55</v>
      </c>
      <c r="I473" s="17" t="s">
        <v>860</v>
      </c>
      <c r="J473" s="64">
        <v>13.8</v>
      </c>
      <c r="K473" s="665">
        <v>12.668219606558768</v>
      </c>
      <c r="L473" s="665">
        <v>12.640530276738001</v>
      </c>
      <c r="M473" s="64">
        <v>583</v>
      </c>
      <c r="N473" s="731">
        <v>0</v>
      </c>
      <c r="O473" s="548" t="s">
        <v>863</v>
      </c>
      <c r="P473" s="909">
        <v>8.110767847</v>
      </c>
      <c r="Q473" s="203" t="s">
        <v>57</v>
      </c>
      <c r="R473" s="205" t="s">
        <v>57</v>
      </c>
      <c r="S473" s="490">
        <v>0</v>
      </c>
      <c r="T473" s="18">
        <v>0</v>
      </c>
      <c r="U473" s="548">
        <v>0</v>
      </c>
      <c r="V473" s="18">
        <v>0</v>
      </c>
      <c r="W473" s="64">
        <v>0</v>
      </c>
      <c r="X473" s="18">
        <v>0</v>
      </c>
      <c r="Y473" s="18">
        <v>0</v>
      </c>
      <c r="Z473" s="18">
        <v>0</v>
      </c>
      <c r="AA473" s="18">
        <v>0</v>
      </c>
      <c r="AB473" s="18">
        <v>0</v>
      </c>
      <c r="AC473" s="18">
        <v>0</v>
      </c>
      <c r="AD473" s="18">
        <v>0</v>
      </c>
      <c r="AE473" s="18">
        <v>0</v>
      </c>
      <c r="AF473" s="18">
        <v>0</v>
      </c>
      <c r="AG473" s="64">
        <v>0</v>
      </c>
      <c r="AH473" s="18">
        <v>0</v>
      </c>
      <c r="AI473" s="64">
        <v>0</v>
      </c>
      <c r="AJ473" s="18">
        <v>0</v>
      </c>
      <c r="AK473" s="18">
        <v>46</v>
      </c>
      <c r="AL473" s="64">
        <v>46</v>
      </c>
      <c r="AM473" s="18">
        <v>1</v>
      </c>
      <c r="AN473" s="18">
        <v>1</v>
      </c>
      <c r="AO473" s="18">
        <v>0</v>
      </c>
      <c r="AP473" s="64">
        <v>0</v>
      </c>
      <c r="AQ473" s="64">
        <v>47</v>
      </c>
      <c r="AR473" s="11">
        <v>47</v>
      </c>
      <c r="AS473" s="17">
        <v>0</v>
      </c>
      <c r="AT473" s="490">
        <v>0</v>
      </c>
      <c r="AU473" s="64">
        <v>0</v>
      </c>
      <c r="AV473" s="18">
        <v>0</v>
      </c>
      <c r="AW473" s="64">
        <v>0</v>
      </c>
      <c r="AX473" s="18">
        <v>0</v>
      </c>
      <c r="AY473" s="17">
        <v>0</v>
      </c>
      <c r="AZ473" s="490">
        <v>0</v>
      </c>
      <c r="BA473" s="17">
        <v>0</v>
      </c>
      <c r="BB473" s="18">
        <v>0</v>
      </c>
      <c r="BC473" s="17">
        <v>0</v>
      </c>
      <c r="BD473" s="18">
        <v>0</v>
      </c>
      <c r="BE473" s="17">
        <v>0</v>
      </c>
      <c r="BF473" s="18">
        <v>0</v>
      </c>
      <c r="BG473" s="17">
        <v>0</v>
      </c>
      <c r="BH473" s="18">
        <v>0</v>
      </c>
      <c r="BI473" s="17">
        <v>0</v>
      </c>
      <c r="BJ473" s="18">
        <v>0</v>
      </c>
      <c r="BK473" s="17">
        <v>2513.3499999999995</v>
      </c>
      <c r="BL473" s="17">
        <v>2513.35</v>
      </c>
      <c r="BM473" s="17">
        <v>5</v>
      </c>
      <c r="BN473" s="17">
        <v>5</v>
      </c>
      <c r="BO473" s="18">
        <v>0</v>
      </c>
      <c r="BP473" s="18">
        <v>0</v>
      </c>
      <c r="BQ473" s="64">
        <v>2518.3499999999995</v>
      </c>
      <c r="BR473" s="18">
        <v>2518.35</v>
      </c>
      <c r="BS473" s="729">
        <v>0.31049464705508534</v>
      </c>
      <c r="BT473" s="17">
        <v>0</v>
      </c>
      <c r="BU473" s="17">
        <v>0</v>
      </c>
      <c r="BV473" s="17">
        <v>0</v>
      </c>
      <c r="BW473" s="17">
        <v>0</v>
      </c>
      <c r="BX473" s="17">
        <v>0</v>
      </c>
      <c r="BY473" s="17">
        <v>0</v>
      </c>
      <c r="BZ473" s="17">
        <v>0</v>
      </c>
      <c r="CA473" s="17">
        <v>0</v>
      </c>
      <c r="CB473" s="17">
        <v>0</v>
      </c>
      <c r="CC473" s="17">
        <v>0</v>
      </c>
      <c r="CD473" s="17">
        <v>0</v>
      </c>
      <c r="CE473" s="17">
        <v>0</v>
      </c>
      <c r="CF473" s="17">
        <v>0</v>
      </c>
      <c r="CG473" s="17">
        <v>0</v>
      </c>
      <c r="CH473" s="17">
        <v>0</v>
      </c>
      <c r="CI473" s="17">
        <v>0</v>
      </c>
      <c r="CJ473" s="17">
        <v>0</v>
      </c>
      <c r="CK473" s="17">
        <v>0</v>
      </c>
      <c r="CL473" s="702">
        <v>2950270.7639999995</v>
      </c>
      <c r="CM473" s="702">
        <v>2950270.764</v>
      </c>
      <c r="CN473" s="702">
        <v>5869.2000000000007</v>
      </c>
      <c r="CO473" s="702">
        <v>5869.2000000000007</v>
      </c>
      <c r="CP473" s="702">
        <v>0</v>
      </c>
      <c r="CQ473" s="702">
        <v>0</v>
      </c>
      <c r="CR473" s="704">
        <v>2956139.9639999997</v>
      </c>
      <c r="CS473" s="703">
        <v>2956139.9640000002</v>
      </c>
      <c r="CT473" s="23" t="s">
        <v>56</v>
      </c>
      <c r="CU473" s="23" t="s">
        <v>56</v>
      </c>
      <c r="CV473" s="23" t="s">
        <v>56</v>
      </c>
      <c r="CW473" s="23" t="s">
        <v>56</v>
      </c>
      <c r="CX473" s="23" t="s">
        <v>56</v>
      </c>
      <c r="CY473" s="23" t="s">
        <v>56</v>
      </c>
      <c r="CZ473" s="23" t="s">
        <v>56</v>
      </c>
      <c r="DA473" s="23" t="s">
        <v>56</v>
      </c>
      <c r="DB473" s="796">
        <v>0</v>
      </c>
      <c r="DC473" s="120"/>
      <c r="DD473" s="692">
        <v>8.110767847</v>
      </c>
      <c r="DE473" s="120"/>
      <c r="DF473" s="120"/>
      <c r="DG473" s="120"/>
      <c r="DH473" s="140"/>
      <c r="DI473" s="140"/>
      <c r="DJ473" s="140"/>
      <c r="DK473" s="140"/>
      <c r="DL473" s="548" t="s">
        <v>56</v>
      </c>
      <c r="DM473" s="548" t="s">
        <v>56</v>
      </c>
      <c r="DN473" s="203" t="s">
        <v>868</v>
      </c>
      <c r="DO473" s="700">
        <v>572.33333333333303</v>
      </c>
      <c r="DP473" s="713" t="s">
        <v>56</v>
      </c>
      <c r="DQ473" s="548" t="s">
        <v>56</v>
      </c>
      <c r="DR473" s="673" t="s">
        <v>56</v>
      </c>
      <c r="DS473" s="203" t="s">
        <v>56</v>
      </c>
      <c r="DT473" s="1160" t="s">
        <v>56</v>
      </c>
      <c r="DU473" s="711">
        <v>14.661036691904492</v>
      </c>
      <c r="DV473" s="711">
        <v>16.294021499680085</v>
      </c>
      <c r="DW473" s="711">
        <v>3.4679792332594399</v>
      </c>
      <c r="DX473" s="711">
        <v>22.209000724117857</v>
      </c>
      <c r="DY473" s="710">
        <v>9.6097845078625566E-2</v>
      </c>
      <c r="DZ473" s="710">
        <v>0.5033650018327438</v>
      </c>
      <c r="EA473" s="710">
        <v>6.1213305083707897E-2</v>
      </c>
      <c r="EB473" s="710">
        <v>0.43567266330807508</v>
      </c>
      <c r="EC473" s="236"/>
      <c r="ED473" s="49"/>
      <c r="EE473" s="232"/>
      <c r="EF473" s="700">
        <v>0</v>
      </c>
      <c r="EG473" s="712">
        <v>10272</v>
      </c>
      <c r="EH473" s="44"/>
    </row>
    <row r="474" spans="1:138" ht="41.25" customHeight="1" x14ac:dyDescent="0.25">
      <c r="A474" s="871" t="s">
        <v>49</v>
      </c>
      <c r="B474" s="656" t="s">
        <v>50</v>
      </c>
      <c r="C474" s="656" t="s">
        <v>74</v>
      </c>
      <c r="D474" s="691" t="s">
        <v>1376</v>
      </c>
      <c r="E474" s="656" t="s">
        <v>1377</v>
      </c>
      <c r="F474" s="656" t="s">
        <v>1382</v>
      </c>
      <c r="G474" s="901" t="s">
        <v>1383</v>
      </c>
      <c r="H474" s="897" t="s">
        <v>55</v>
      </c>
      <c r="I474" s="17" t="s">
        <v>866</v>
      </c>
      <c r="J474" s="64">
        <v>13.8</v>
      </c>
      <c r="K474" s="665">
        <v>12.668219606558768</v>
      </c>
      <c r="L474" s="665">
        <v>10.217234827233</v>
      </c>
      <c r="M474" s="64">
        <v>487</v>
      </c>
      <c r="N474" s="726">
        <v>5715.9987389999997</v>
      </c>
      <c r="O474" s="548" t="s">
        <v>863</v>
      </c>
      <c r="P474" s="909">
        <v>6.7165466220000001</v>
      </c>
      <c r="Q474" s="203" t="s">
        <v>57</v>
      </c>
      <c r="R474" s="205" t="s">
        <v>57</v>
      </c>
      <c r="S474" s="490">
        <v>0</v>
      </c>
      <c r="T474" s="18">
        <v>0</v>
      </c>
      <c r="U474" s="548">
        <v>0</v>
      </c>
      <c r="V474" s="18">
        <v>0</v>
      </c>
      <c r="W474" s="64">
        <v>0</v>
      </c>
      <c r="X474" s="18">
        <v>0</v>
      </c>
      <c r="Y474" s="18">
        <v>0</v>
      </c>
      <c r="Z474" s="18">
        <v>0</v>
      </c>
      <c r="AA474" s="18">
        <v>0</v>
      </c>
      <c r="AB474" s="18">
        <v>0</v>
      </c>
      <c r="AC474" s="18">
        <v>0</v>
      </c>
      <c r="AD474" s="18">
        <v>0</v>
      </c>
      <c r="AE474" s="18">
        <v>0</v>
      </c>
      <c r="AF474" s="18">
        <v>0</v>
      </c>
      <c r="AG474" s="64">
        <v>0</v>
      </c>
      <c r="AH474" s="18">
        <v>0</v>
      </c>
      <c r="AI474" s="64">
        <v>0</v>
      </c>
      <c r="AJ474" s="18">
        <v>0</v>
      </c>
      <c r="AK474" s="18">
        <v>10</v>
      </c>
      <c r="AL474" s="64">
        <v>10</v>
      </c>
      <c r="AM474" s="18">
        <v>1</v>
      </c>
      <c r="AN474" s="18">
        <v>1</v>
      </c>
      <c r="AO474" s="18">
        <v>0</v>
      </c>
      <c r="AP474" s="64">
        <v>0</v>
      </c>
      <c r="AQ474" s="64">
        <v>11</v>
      </c>
      <c r="AR474" s="11">
        <v>11</v>
      </c>
      <c r="AS474" s="17">
        <v>0</v>
      </c>
      <c r="AT474" s="490">
        <v>0</v>
      </c>
      <c r="AU474" s="64">
        <v>0</v>
      </c>
      <c r="AV474" s="18">
        <v>0</v>
      </c>
      <c r="AW474" s="64">
        <v>0</v>
      </c>
      <c r="AX474" s="18">
        <v>0</v>
      </c>
      <c r="AY474" s="17">
        <v>0</v>
      </c>
      <c r="AZ474" s="490">
        <v>0</v>
      </c>
      <c r="BA474" s="17">
        <v>0</v>
      </c>
      <c r="BB474" s="18">
        <v>0</v>
      </c>
      <c r="BC474" s="17">
        <v>0</v>
      </c>
      <c r="BD474" s="18">
        <v>0</v>
      </c>
      <c r="BE474" s="17">
        <v>0</v>
      </c>
      <c r="BF474" s="18">
        <v>0</v>
      </c>
      <c r="BG474" s="17">
        <v>0</v>
      </c>
      <c r="BH474" s="18">
        <v>0</v>
      </c>
      <c r="BI474" s="17">
        <v>0</v>
      </c>
      <c r="BJ474" s="18">
        <v>0</v>
      </c>
      <c r="BK474" s="17">
        <v>1252.5999999999999</v>
      </c>
      <c r="BL474" s="17">
        <v>1252.5999999999999</v>
      </c>
      <c r="BM474" s="17">
        <v>22.6</v>
      </c>
      <c r="BN474" s="17">
        <v>22.6</v>
      </c>
      <c r="BO474" s="18">
        <v>0</v>
      </c>
      <c r="BP474" s="18">
        <v>0</v>
      </c>
      <c r="BQ474" s="64">
        <v>1275.1999999999998</v>
      </c>
      <c r="BR474" s="18">
        <v>1275.1999999999998</v>
      </c>
      <c r="BS474" s="729">
        <v>0.18985947269733697</v>
      </c>
      <c r="BT474" s="17">
        <v>0</v>
      </c>
      <c r="BU474" s="17">
        <v>0</v>
      </c>
      <c r="BV474" s="17">
        <v>0</v>
      </c>
      <c r="BW474" s="17">
        <v>0</v>
      </c>
      <c r="BX474" s="17">
        <v>0</v>
      </c>
      <c r="BY474" s="17">
        <v>0</v>
      </c>
      <c r="BZ474" s="17">
        <v>0</v>
      </c>
      <c r="CA474" s="17">
        <v>0</v>
      </c>
      <c r="CB474" s="17">
        <v>0</v>
      </c>
      <c r="CC474" s="17">
        <v>0</v>
      </c>
      <c r="CD474" s="17">
        <v>0</v>
      </c>
      <c r="CE474" s="17">
        <v>0</v>
      </c>
      <c r="CF474" s="17">
        <v>0</v>
      </c>
      <c r="CG474" s="17">
        <v>0</v>
      </c>
      <c r="CH474" s="17">
        <v>0</v>
      </c>
      <c r="CI474" s="17">
        <v>0</v>
      </c>
      <c r="CJ474" s="17">
        <v>0</v>
      </c>
      <c r="CK474" s="17">
        <v>0</v>
      </c>
      <c r="CL474" s="702">
        <v>1470351.9839999999</v>
      </c>
      <c r="CM474" s="702">
        <v>1470351.9839999999</v>
      </c>
      <c r="CN474" s="702">
        <v>26528.784000000003</v>
      </c>
      <c r="CO474" s="702">
        <v>26528.784000000003</v>
      </c>
      <c r="CP474" s="702">
        <v>0</v>
      </c>
      <c r="CQ474" s="702">
        <v>0</v>
      </c>
      <c r="CR474" s="704">
        <v>1496880.7679999999</v>
      </c>
      <c r="CS474" s="703">
        <v>1496880.7679999999</v>
      </c>
      <c r="CT474" s="23" t="s">
        <v>56</v>
      </c>
      <c r="CU474" s="23" t="s">
        <v>56</v>
      </c>
      <c r="CV474" s="23" t="s">
        <v>56</v>
      </c>
      <c r="CW474" s="23" t="s">
        <v>56</v>
      </c>
      <c r="CX474" s="23" t="s">
        <v>56</v>
      </c>
      <c r="CY474" s="23" t="s">
        <v>56</v>
      </c>
      <c r="CZ474" s="23" t="s">
        <v>56</v>
      </c>
      <c r="DA474" s="23" t="s">
        <v>56</v>
      </c>
      <c r="DB474" s="796">
        <v>5715.9987389999997</v>
      </c>
      <c r="DC474" s="120"/>
      <c r="DD474" s="692">
        <v>6.7165466220000001</v>
      </c>
      <c r="DE474" s="120"/>
      <c r="DF474" s="120"/>
      <c r="DG474" s="120"/>
      <c r="DH474" s="140"/>
      <c r="DI474" s="140"/>
      <c r="DJ474" s="140"/>
      <c r="DK474" s="140"/>
      <c r="DL474" s="548" t="s">
        <v>56</v>
      </c>
      <c r="DM474" s="548" t="s">
        <v>56</v>
      </c>
      <c r="DN474" s="203" t="s">
        <v>868</v>
      </c>
      <c r="DO474" s="700">
        <v>485.58333333333297</v>
      </c>
      <c r="DP474" s="713" t="s">
        <v>56</v>
      </c>
      <c r="DQ474" s="548" t="s">
        <v>56</v>
      </c>
      <c r="DR474" s="673" t="s">
        <v>56</v>
      </c>
      <c r="DS474" s="203" t="s">
        <v>56</v>
      </c>
      <c r="DT474" s="1160" t="s">
        <v>56</v>
      </c>
      <c r="DU474" s="711">
        <v>1.7319375321777943</v>
      </c>
      <c r="DV474" s="711">
        <v>-1.4935913627412318</v>
      </c>
      <c r="DW474" s="711">
        <v>0.77270531400966203</v>
      </c>
      <c r="DX474" s="711">
        <v>-0.57432474720804305</v>
      </c>
      <c r="DY474" s="710">
        <v>1.8534408786682697E-2</v>
      </c>
      <c r="DZ474" s="710">
        <v>-1.3670201247161014E-2</v>
      </c>
      <c r="EA474" s="710">
        <v>1.4492753623188401E-2</v>
      </c>
      <c r="EB474" s="710">
        <v>-1.044417062723698E-2</v>
      </c>
      <c r="EC474" s="236"/>
      <c r="ED474" s="49"/>
      <c r="EE474" s="232"/>
      <c r="EF474" s="700">
        <v>0</v>
      </c>
      <c r="EG474" s="712">
        <v>0</v>
      </c>
      <c r="EH474" s="44"/>
    </row>
    <row r="475" spans="1:138" ht="41.25" customHeight="1" x14ac:dyDescent="0.25">
      <c r="A475" s="871" t="s">
        <v>49</v>
      </c>
      <c r="B475" s="656" t="s">
        <v>50</v>
      </c>
      <c r="C475" s="656" t="s">
        <v>74</v>
      </c>
      <c r="D475" s="691" t="s">
        <v>75</v>
      </c>
      <c r="E475" s="656" t="s">
        <v>76</v>
      </c>
      <c r="F475" s="656" t="s">
        <v>1384</v>
      </c>
      <c r="G475" s="901" t="s">
        <v>1385</v>
      </c>
      <c r="H475" s="897" t="s">
        <v>55</v>
      </c>
      <c r="I475" s="17" t="s">
        <v>860</v>
      </c>
      <c r="J475" s="64">
        <v>13.8</v>
      </c>
      <c r="K475" s="665">
        <v>14.62820830040371</v>
      </c>
      <c r="L475" s="665">
        <v>35.552083259385</v>
      </c>
      <c r="M475" s="64">
        <v>2821</v>
      </c>
      <c r="N475" s="726">
        <v>36919584.280000001</v>
      </c>
      <c r="O475" s="548" t="s">
        <v>863</v>
      </c>
      <c r="P475" s="909">
        <v>10.405388759999999</v>
      </c>
      <c r="Q475" s="203" t="s">
        <v>57</v>
      </c>
      <c r="R475" s="205" t="s">
        <v>902</v>
      </c>
      <c r="S475" s="490">
        <v>0</v>
      </c>
      <c r="T475" s="18">
        <v>0</v>
      </c>
      <c r="U475" s="548">
        <v>0</v>
      </c>
      <c r="V475" s="18">
        <v>0</v>
      </c>
      <c r="W475" s="64">
        <v>0</v>
      </c>
      <c r="X475" s="18">
        <v>0</v>
      </c>
      <c r="Y475" s="18">
        <v>0</v>
      </c>
      <c r="Z475" s="18">
        <v>0</v>
      </c>
      <c r="AA475" s="18">
        <v>0</v>
      </c>
      <c r="AB475" s="18">
        <v>0</v>
      </c>
      <c r="AC475" s="18">
        <v>0</v>
      </c>
      <c r="AD475" s="18">
        <v>0</v>
      </c>
      <c r="AE475" s="18">
        <v>0</v>
      </c>
      <c r="AF475" s="18">
        <v>0</v>
      </c>
      <c r="AG475" s="64">
        <v>0</v>
      </c>
      <c r="AH475" s="18">
        <v>0</v>
      </c>
      <c r="AI475" s="64">
        <v>0</v>
      </c>
      <c r="AJ475" s="18">
        <v>0</v>
      </c>
      <c r="AK475" s="18">
        <v>107</v>
      </c>
      <c r="AL475" s="64">
        <v>107</v>
      </c>
      <c r="AM475" s="18">
        <v>1</v>
      </c>
      <c r="AN475" s="18">
        <v>1</v>
      </c>
      <c r="AO475" s="18">
        <v>0</v>
      </c>
      <c r="AP475" s="64">
        <v>0</v>
      </c>
      <c r="AQ475" s="64">
        <v>108</v>
      </c>
      <c r="AR475" s="11">
        <v>108</v>
      </c>
      <c r="AS475" s="17">
        <v>0</v>
      </c>
      <c r="AT475" s="490">
        <v>0</v>
      </c>
      <c r="AU475" s="64">
        <v>0</v>
      </c>
      <c r="AV475" s="18">
        <v>0</v>
      </c>
      <c r="AW475" s="64">
        <v>0</v>
      </c>
      <c r="AX475" s="18">
        <v>0</v>
      </c>
      <c r="AY475" s="17">
        <v>0</v>
      </c>
      <c r="AZ475" s="490">
        <v>0</v>
      </c>
      <c r="BA475" s="17">
        <v>0</v>
      </c>
      <c r="BB475" s="18">
        <v>0</v>
      </c>
      <c r="BC475" s="17">
        <v>0</v>
      </c>
      <c r="BD475" s="18">
        <v>0</v>
      </c>
      <c r="BE475" s="17">
        <v>0</v>
      </c>
      <c r="BF475" s="18">
        <v>0</v>
      </c>
      <c r="BG475" s="17">
        <v>0</v>
      </c>
      <c r="BH475" s="18">
        <v>0</v>
      </c>
      <c r="BI475" s="17">
        <v>0</v>
      </c>
      <c r="BJ475" s="18">
        <v>0</v>
      </c>
      <c r="BK475" s="17">
        <v>1435.797</v>
      </c>
      <c r="BL475" s="17">
        <v>1435.7970000000003</v>
      </c>
      <c r="BM475" s="17">
        <v>12.6</v>
      </c>
      <c r="BN475" s="17">
        <v>12.6</v>
      </c>
      <c r="BO475" s="18">
        <v>0</v>
      </c>
      <c r="BP475" s="18">
        <v>0</v>
      </c>
      <c r="BQ475" s="64">
        <v>1448.3969999999999</v>
      </c>
      <c r="BR475" s="18">
        <v>1448.3970000000002</v>
      </c>
      <c r="BS475" s="729">
        <v>0.13919681747671675</v>
      </c>
      <c r="BT475" s="17">
        <v>0</v>
      </c>
      <c r="BU475" s="17">
        <v>0</v>
      </c>
      <c r="BV475" s="17">
        <v>0</v>
      </c>
      <c r="BW475" s="17">
        <v>0</v>
      </c>
      <c r="BX475" s="17">
        <v>0</v>
      </c>
      <c r="BY475" s="17">
        <v>0</v>
      </c>
      <c r="BZ475" s="17">
        <v>0</v>
      </c>
      <c r="CA475" s="17">
        <v>0</v>
      </c>
      <c r="CB475" s="17">
        <v>0</v>
      </c>
      <c r="CC475" s="17">
        <v>0</v>
      </c>
      <c r="CD475" s="17">
        <v>0</v>
      </c>
      <c r="CE475" s="17">
        <v>0</v>
      </c>
      <c r="CF475" s="17">
        <v>0</v>
      </c>
      <c r="CG475" s="17">
        <v>0</v>
      </c>
      <c r="CH475" s="17">
        <v>0</v>
      </c>
      <c r="CI475" s="17">
        <v>0</v>
      </c>
      <c r="CJ475" s="17">
        <v>0</v>
      </c>
      <c r="CK475" s="17">
        <v>0</v>
      </c>
      <c r="CL475" s="702">
        <v>1685395.9504800001</v>
      </c>
      <c r="CM475" s="702">
        <v>1685395.9504800003</v>
      </c>
      <c r="CN475" s="702">
        <v>14790.384000000002</v>
      </c>
      <c r="CO475" s="702">
        <v>14790.384000000002</v>
      </c>
      <c r="CP475" s="702">
        <v>0</v>
      </c>
      <c r="CQ475" s="702">
        <v>0</v>
      </c>
      <c r="CR475" s="704">
        <v>1700186.3344800002</v>
      </c>
      <c r="CS475" s="703">
        <v>1700186.3344800004</v>
      </c>
      <c r="CT475" s="23">
        <v>2</v>
      </c>
      <c r="CU475" s="23">
        <v>13</v>
      </c>
      <c r="CV475" s="23" t="s">
        <v>1386</v>
      </c>
      <c r="CW475" s="23">
        <v>13</v>
      </c>
      <c r="CX475" s="23">
        <v>78</v>
      </c>
      <c r="CY475" s="23">
        <v>0</v>
      </c>
      <c r="CZ475" s="23">
        <v>0</v>
      </c>
      <c r="DA475" s="23" t="s">
        <v>956</v>
      </c>
      <c r="DB475" s="796">
        <v>36919584.280000001</v>
      </c>
      <c r="DC475" s="120"/>
      <c r="DD475" s="692">
        <v>10.405388759999999</v>
      </c>
      <c r="DE475" s="120"/>
      <c r="DF475" s="120"/>
      <c r="DG475" s="120"/>
      <c r="DH475" s="140"/>
      <c r="DI475" s="140"/>
      <c r="DJ475" s="140"/>
      <c r="DK475" s="140"/>
      <c r="DL475" s="548">
        <v>8</v>
      </c>
      <c r="DM475" s="548">
        <v>-4</v>
      </c>
      <c r="DN475" s="203" t="s">
        <v>868</v>
      </c>
      <c r="DO475" s="700">
        <v>2719.0833333333298</v>
      </c>
      <c r="DP475" s="713" t="s">
        <v>56</v>
      </c>
      <c r="DQ475" s="548" t="s">
        <v>56</v>
      </c>
      <c r="DR475" s="673" t="s">
        <v>56</v>
      </c>
      <c r="DS475" s="203" t="s">
        <v>56</v>
      </c>
      <c r="DT475" s="1160" t="s">
        <v>56</v>
      </c>
      <c r="DU475" s="711">
        <v>160.128229489105</v>
      </c>
      <c r="DV475" s="711">
        <v>15.161387846608619</v>
      </c>
      <c r="DW475" s="711">
        <v>158.86596130944901</v>
      </c>
      <c r="DX475" s="711">
        <v>-52.341150646463788</v>
      </c>
      <c r="DY475" s="710">
        <v>1.0047503754328984</v>
      </c>
      <c r="DZ475" s="710">
        <v>0.3722453919093307</v>
      </c>
      <c r="EA475" s="710">
        <v>1.0007560101161601</v>
      </c>
      <c r="EB475" s="710">
        <v>0.34481322847977403</v>
      </c>
      <c r="EC475" s="236"/>
      <c r="ED475" s="49"/>
      <c r="EE475" s="232"/>
      <c r="EF475" s="700">
        <v>146086</v>
      </c>
      <c r="EG475" s="712">
        <v>14575.333333333343</v>
      </c>
      <c r="EH475" s="44"/>
    </row>
    <row r="476" spans="1:138" ht="41.25" customHeight="1" x14ac:dyDescent="0.25">
      <c r="A476" s="871" t="s">
        <v>49</v>
      </c>
      <c r="B476" s="656" t="s">
        <v>50</v>
      </c>
      <c r="C476" s="656" t="s">
        <v>74</v>
      </c>
      <c r="D476" s="691" t="s">
        <v>75</v>
      </c>
      <c r="E476" s="656" t="s">
        <v>76</v>
      </c>
      <c r="F476" s="656" t="s">
        <v>1387</v>
      </c>
      <c r="G476" s="901" t="s">
        <v>1388</v>
      </c>
      <c r="H476" s="897" t="s">
        <v>55</v>
      </c>
      <c r="I476" s="17" t="s">
        <v>866</v>
      </c>
      <c r="J476" s="64">
        <v>13.8</v>
      </c>
      <c r="K476" s="665">
        <v>14.508696794681459</v>
      </c>
      <c r="L476" s="665">
        <v>37.690719618572999</v>
      </c>
      <c r="M476" s="64">
        <v>2563</v>
      </c>
      <c r="N476" s="726">
        <v>29459056.830000002</v>
      </c>
      <c r="O476" s="548" t="s">
        <v>863</v>
      </c>
      <c r="P476" s="909">
        <v>8.2541816539999999</v>
      </c>
      <c r="Q476" s="203" t="s">
        <v>902</v>
      </c>
      <c r="R476" s="205" t="s">
        <v>902</v>
      </c>
      <c r="S476" s="490">
        <v>0</v>
      </c>
      <c r="T476" s="18">
        <v>0</v>
      </c>
      <c r="U476" s="548">
        <v>0</v>
      </c>
      <c r="V476" s="18">
        <v>0</v>
      </c>
      <c r="W476" s="64">
        <v>0</v>
      </c>
      <c r="X476" s="18">
        <v>0</v>
      </c>
      <c r="Y476" s="18">
        <v>0</v>
      </c>
      <c r="Z476" s="18">
        <v>0</v>
      </c>
      <c r="AA476" s="18">
        <v>0</v>
      </c>
      <c r="AB476" s="18">
        <v>0</v>
      </c>
      <c r="AC476" s="18">
        <v>0</v>
      </c>
      <c r="AD476" s="18">
        <v>0</v>
      </c>
      <c r="AE476" s="18">
        <v>0</v>
      </c>
      <c r="AF476" s="18">
        <v>0</v>
      </c>
      <c r="AG476" s="64">
        <v>0</v>
      </c>
      <c r="AH476" s="18">
        <v>0</v>
      </c>
      <c r="AI476" s="64">
        <v>0</v>
      </c>
      <c r="AJ476" s="18">
        <v>0</v>
      </c>
      <c r="AK476" s="18">
        <v>146</v>
      </c>
      <c r="AL476" s="64">
        <v>145</v>
      </c>
      <c r="AM476" s="18">
        <v>3</v>
      </c>
      <c r="AN476" s="18">
        <v>3</v>
      </c>
      <c r="AO476" s="18">
        <v>0</v>
      </c>
      <c r="AP476" s="64">
        <v>0</v>
      </c>
      <c r="AQ476" s="64">
        <v>149</v>
      </c>
      <c r="AR476" s="11">
        <v>148</v>
      </c>
      <c r="AS476" s="17">
        <v>0</v>
      </c>
      <c r="AT476" s="490">
        <v>0</v>
      </c>
      <c r="AU476" s="64">
        <v>0</v>
      </c>
      <c r="AV476" s="18">
        <v>0</v>
      </c>
      <c r="AW476" s="64">
        <v>0</v>
      </c>
      <c r="AX476" s="18">
        <v>0</v>
      </c>
      <c r="AY476" s="17">
        <v>0</v>
      </c>
      <c r="AZ476" s="490">
        <v>0</v>
      </c>
      <c r="BA476" s="17">
        <v>0</v>
      </c>
      <c r="BB476" s="18">
        <v>0</v>
      </c>
      <c r="BC476" s="17">
        <v>0</v>
      </c>
      <c r="BD476" s="18">
        <v>0</v>
      </c>
      <c r="BE476" s="17">
        <v>0</v>
      </c>
      <c r="BF476" s="18">
        <v>0</v>
      </c>
      <c r="BG476" s="17">
        <v>0</v>
      </c>
      <c r="BH476" s="18">
        <v>0</v>
      </c>
      <c r="BI476" s="17">
        <v>0</v>
      </c>
      <c r="BJ476" s="18">
        <v>0</v>
      </c>
      <c r="BK476" s="17">
        <v>2797.0099999999984</v>
      </c>
      <c r="BL476" s="17">
        <v>2785.61</v>
      </c>
      <c r="BM476" s="17">
        <v>30.759999999999998</v>
      </c>
      <c r="BN476" s="17">
        <v>30.759999999999998</v>
      </c>
      <c r="BO476" s="18">
        <v>0</v>
      </c>
      <c r="BP476" s="18">
        <v>0</v>
      </c>
      <c r="BQ476" s="64">
        <v>2827.7699999999986</v>
      </c>
      <c r="BR476" s="18">
        <v>2816.3700000000003</v>
      </c>
      <c r="BS476" s="729">
        <v>0.34258635423048311</v>
      </c>
      <c r="BT476" s="17">
        <v>0</v>
      </c>
      <c r="BU476" s="17">
        <v>0</v>
      </c>
      <c r="BV476" s="17">
        <v>0</v>
      </c>
      <c r="BW476" s="17">
        <v>0</v>
      </c>
      <c r="BX476" s="17">
        <v>0</v>
      </c>
      <c r="BY476" s="17">
        <v>0</v>
      </c>
      <c r="BZ476" s="17">
        <v>0</v>
      </c>
      <c r="CA476" s="17">
        <v>0</v>
      </c>
      <c r="CB476" s="17">
        <v>0</v>
      </c>
      <c r="CC476" s="17">
        <v>0</v>
      </c>
      <c r="CD476" s="17">
        <v>0</v>
      </c>
      <c r="CE476" s="17">
        <v>0</v>
      </c>
      <c r="CF476" s="17">
        <v>0</v>
      </c>
      <c r="CG476" s="17">
        <v>0</v>
      </c>
      <c r="CH476" s="17">
        <v>0</v>
      </c>
      <c r="CI476" s="17">
        <v>0</v>
      </c>
      <c r="CJ476" s="17">
        <v>0</v>
      </c>
      <c r="CK476" s="17">
        <v>0</v>
      </c>
      <c r="CL476" s="702">
        <v>3283242.2183999983</v>
      </c>
      <c r="CM476" s="702">
        <v>3269860.4424000001</v>
      </c>
      <c r="CN476" s="702">
        <v>36107.318399999996</v>
      </c>
      <c r="CO476" s="702">
        <v>36107.318399999996</v>
      </c>
      <c r="CP476" s="702">
        <v>0</v>
      </c>
      <c r="CQ476" s="702">
        <v>0</v>
      </c>
      <c r="CR476" s="704">
        <v>3319349.5367999985</v>
      </c>
      <c r="CS476" s="703">
        <v>3305967.7608000003</v>
      </c>
      <c r="CT476" s="23" t="s">
        <v>56</v>
      </c>
      <c r="CU476" s="23" t="s">
        <v>56</v>
      </c>
      <c r="CV476" s="23" t="s">
        <v>56</v>
      </c>
      <c r="CW476" s="23" t="s">
        <v>56</v>
      </c>
      <c r="CX476" s="23" t="s">
        <v>56</v>
      </c>
      <c r="CY476" s="23" t="s">
        <v>56</v>
      </c>
      <c r="CZ476" s="23" t="s">
        <v>56</v>
      </c>
      <c r="DA476" s="23" t="s">
        <v>56</v>
      </c>
      <c r="DB476" s="796">
        <v>29459056.830000002</v>
      </c>
      <c r="DC476" s="120"/>
      <c r="DD476" s="692">
        <v>8.2541816539999999</v>
      </c>
      <c r="DE476" s="120"/>
      <c r="DF476" s="120"/>
      <c r="DG476" s="120"/>
      <c r="DH476" s="140"/>
      <c r="DI476" s="140"/>
      <c r="DJ476" s="140"/>
      <c r="DK476" s="140"/>
      <c r="DL476" s="548">
        <v>2</v>
      </c>
      <c r="DM476" s="548">
        <v>0</v>
      </c>
      <c r="DN476" s="203" t="s">
        <v>868</v>
      </c>
      <c r="DO476" s="700">
        <v>2533.1666666666702</v>
      </c>
      <c r="DP476" s="713" t="s">
        <v>56</v>
      </c>
      <c r="DQ476" s="548" t="s">
        <v>56</v>
      </c>
      <c r="DR476" s="673" t="s">
        <v>56</v>
      </c>
      <c r="DS476" s="700">
        <v>2533.1666666666702</v>
      </c>
      <c r="DT476" s="25" t="s">
        <v>1285</v>
      </c>
      <c r="DU476" s="711">
        <v>77.870123034410057</v>
      </c>
      <c r="DV476" s="711">
        <v>27.687268341210071</v>
      </c>
      <c r="DW476" s="711">
        <v>51.425936743241103</v>
      </c>
      <c r="DX476" s="711">
        <v>51.077270090268492</v>
      </c>
      <c r="DY476" s="710">
        <v>0.42515954997039218</v>
      </c>
      <c r="DZ476" s="710">
        <v>0.47423451823542173</v>
      </c>
      <c r="EA476" s="710">
        <v>0.329015039923858</v>
      </c>
      <c r="EB476" s="710">
        <v>0.56905639722310841</v>
      </c>
      <c r="EC476" s="236"/>
      <c r="ED476" s="49"/>
      <c r="EE476" s="232"/>
      <c r="EF476" s="700">
        <v>6028</v>
      </c>
      <c r="EG476" s="712">
        <v>20658.333333333332</v>
      </c>
      <c r="EH476" s="44"/>
    </row>
    <row r="477" spans="1:138" ht="41.25" customHeight="1" x14ac:dyDescent="0.25">
      <c r="A477" s="871" t="s">
        <v>49</v>
      </c>
      <c r="B477" s="656" t="s">
        <v>50</v>
      </c>
      <c r="C477" s="656" t="s">
        <v>74</v>
      </c>
      <c r="D477" s="691" t="s">
        <v>75</v>
      </c>
      <c r="E477" s="656" t="s">
        <v>76</v>
      </c>
      <c r="F477" s="656" t="s">
        <v>1389</v>
      </c>
      <c r="G477" s="901" t="s">
        <v>1390</v>
      </c>
      <c r="H477" s="897" t="s">
        <v>55</v>
      </c>
      <c r="I477" s="17" t="s">
        <v>860</v>
      </c>
      <c r="J477" s="64">
        <v>13.8</v>
      </c>
      <c r="K477" s="665">
        <v>14.1023576752258</v>
      </c>
      <c r="L477" s="665">
        <v>31.058712056610002</v>
      </c>
      <c r="M477" s="64">
        <v>1717</v>
      </c>
      <c r="N477" s="726">
        <v>43520875.979999997</v>
      </c>
      <c r="O477" s="548" t="s">
        <v>863</v>
      </c>
      <c r="P477" s="909">
        <v>9.7442511080000003</v>
      </c>
      <c r="Q477" s="203" t="s">
        <v>57</v>
      </c>
      <c r="R477" s="205" t="s">
        <v>902</v>
      </c>
      <c r="S477" s="490">
        <v>0</v>
      </c>
      <c r="T477" s="18">
        <v>0</v>
      </c>
      <c r="U477" s="548">
        <v>0</v>
      </c>
      <c r="V477" s="18">
        <v>0</v>
      </c>
      <c r="W477" s="64">
        <v>0</v>
      </c>
      <c r="X477" s="18">
        <v>0</v>
      </c>
      <c r="Y477" s="18">
        <v>0</v>
      </c>
      <c r="Z477" s="18">
        <v>0</v>
      </c>
      <c r="AA477" s="18">
        <v>0</v>
      </c>
      <c r="AB477" s="18">
        <v>0</v>
      </c>
      <c r="AC477" s="18">
        <v>0</v>
      </c>
      <c r="AD477" s="18">
        <v>0</v>
      </c>
      <c r="AE477" s="18">
        <v>0</v>
      </c>
      <c r="AF477" s="18">
        <v>0</v>
      </c>
      <c r="AG477" s="64">
        <v>0</v>
      </c>
      <c r="AH477" s="18">
        <v>0</v>
      </c>
      <c r="AI477" s="64">
        <v>0</v>
      </c>
      <c r="AJ477" s="18">
        <v>0</v>
      </c>
      <c r="AK477" s="18">
        <v>82</v>
      </c>
      <c r="AL477" s="64">
        <v>82</v>
      </c>
      <c r="AM477" s="18">
        <v>4</v>
      </c>
      <c r="AN477" s="18">
        <v>4</v>
      </c>
      <c r="AO477" s="18">
        <v>0</v>
      </c>
      <c r="AP477" s="64">
        <v>0</v>
      </c>
      <c r="AQ477" s="64">
        <v>86</v>
      </c>
      <c r="AR477" s="11">
        <v>86</v>
      </c>
      <c r="AS477" s="17">
        <v>0</v>
      </c>
      <c r="AT477" s="490">
        <v>0</v>
      </c>
      <c r="AU477" s="64">
        <v>0</v>
      </c>
      <c r="AV477" s="18">
        <v>0</v>
      </c>
      <c r="AW477" s="64">
        <v>0</v>
      </c>
      <c r="AX477" s="18">
        <v>0</v>
      </c>
      <c r="AY477" s="17">
        <v>0</v>
      </c>
      <c r="AZ477" s="490">
        <v>0</v>
      </c>
      <c r="BA477" s="17">
        <v>0</v>
      </c>
      <c r="BB477" s="18">
        <v>0</v>
      </c>
      <c r="BC477" s="17">
        <v>0</v>
      </c>
      <c r="BD477" s="18">
        <v>0</v>
      </c>
      <c r="BE477" s="17">
        <v>0</v>
      </c>
      <c r="BF477" s="18">
        <v>0</v>
      </c>
      <c r="BG477" s="17">
        <v>0</v>
      </c>
      <c r="BH477" s="18">
        <v>0</v>
      </c>
      <c r="BI477" s="17">
        <v>0</v>
      </c>
      <c r="BJ477" s="18">
        <v>0</v>
      </c>
      <c r="BK477" s="17">
        <v>599.87300000000016</v>
      </c>
      <c r="BL477" s="17">
        <v>599.87300000000016</v>
      </c>
      <c r="BM477" s="17">
        <v>46.03</v>
      </c>
      <c r="BN477" s="17">
        <v>46.03</v>
      </c>
      <c r="BO477" s="18">
        <v>0</v>
      </c>
      <c r="BP477" s="18">
        <v>0</v>
      </c>
      <c r="BQ477" s="64">
        <v>645.90300000000013</v>
      </c>
      <c r="BR477" s="18">
        <v>645.90300000000013</v>
      </c>
      <c r="BS477" s="729">
        <v>6.6285545481244393E-2</v>
      </c>
      <c r="BT477" s="17">
        <v>0</v>
      </c>
      <c r="BU477" s="17">
        <v>0</v>
      </c>
      <c r="BV477" s="17">
        <v>0</v>
      </c>
      <c r="BW477" s="17">
        <v>0</v>
      </c>
      <c r="BX477" s="17">
        <v>0</v>
      </c>
      <c r="BY477" s="17">
        <v>0</v>
      </c>
      <c r="BZ477" s="17">
        <v>0</v>
      </c>
      <c r="CA477" s="17">
        <v>0</v>
      </c>
      <c r="CB477" s="17">
        <v>0</v>
      </c>
      <c r="CC477" s="17">
        <v>0</v>
      </c>
      <c r="CD477" s="17">
        <v>0</v>
      </c>
      <c r="CE477" s="17">
        <v>0</v>
      </c>
      <c r="CF477" s="17">
        <v>0</v>
      </c>
      <c r="CG477" s="17">
        <v>0</v>
      </c>
      <c r="CH477" s="17">
        <v>0</v>
      </c>
      <c r="CI477" s="17">
        <v>0</v>
      </c>
      <c r="CJ477" s="17">
        <v>0</v>
      </c>
      <c r="CK477" s="17">
        <v>0</v>
      </c>
      <c r="CL477" s="702">
        <v>704154.92232000025</v>
      </c>
      <c r="CM477" s="702">
        <v>704154.92232000025</v>
      </c>
      <c r="CN477" s="702">
        <v>54031.855200000005</v>
      </c>
      <c r="CO477" s="702">
        <v>54031.855200000005</v>
      </c>
      <c r="CP477" s="702">
        <v>0</v>
      </c>
      <c r="CQ477" s="702">
        <v>0</v>
      </c>
      <c r="CR477" s="704">
        <v>758186.77752000024</v>
      </c>
      <c r="CS477" s="703">
        <v>758186.77752000024</v>
      </c>
      <c r="CT477" s="23" t="s">
        <v>56</v>
      </c>
      <c r="CU477" s="23" t="s">
        <v>56</v>
      </c>
      <c r="CV477" s="23" t="s">
        <v>56</v>
      </c>
      <c r="CW477" s="23" t="s">
        <v>56</v>
      </c>
      <c r="CX477" s="23" t="s">
        <v>56</v>
      </c>
      <c r="CY477" s="23" t="s">
        <v>56</v>
      </c>
      <c r="CZ477" s="23" t="s">
        <v>56</v>
      </c>
      <c r="DA477" s="23" t="s">
        <v>56</v>
      </c>
      <c r="DB477" s="796">
        <v>43520875.979999997</v>
      </c>
      <c r="DC477" s="120"/>
      <c r="DD477" s="692">
        <v>9.7442511080000003</v>
      </c>
      <c r="DE477" s="120"/>
      <c r="DF477" s="120"/>
      <c r="DG477" s="120"/>
      <c r="DH477" s="140"/>
      <c r="DI477" s="140"/>
      <c r="DJ477" s="140"/>
      <c r="DK477" s="140"/>
      <c r="DL477" s="548">
        <v>5</v>
      </c>
      <c r="DM477" s="548">
        <v>0</v>
      </c>
      <c r="DN477" s="203" t="s">
        <v>868</v>
      </c>
      <c r="DO477" s="700">
        <v>1680.4166666666699</v>
      </c>
      <c r="DP477" s="713" t="s">
        <v>56</v>
      </c>
      <c r="DQ477" s="548" t="s">
        <v>56</v>
      </c>
      <c r="DR477" s="673" t="s">
        <v>56</v>
      </c>
      <c r="DS477" s="203" t="s">
        <v>56</v>
      </c>
      <c r="DT477" s="1160" t="s">
        <v>56</v>
      </c>
      <c r="DU477" s="711">
        <v>114.48648648648627</v>
      </c>
      <c r="DV477" s="711">
        <v>183.32995112331173</v>
      </c>
      <c r="DW477" s="711">
        <v>103.29634413314599</v>
      </c>
      <c r="DX477" s="711">
        <v>118.06207699142499</v>
      </c>
      <c r="DY477" s="710">
        <v>2.3149020580213198</v>
      </c>
      <c r="DZ477" s="710">
        <v>-1.1608090434329255</v>
      </c>
      <c r="EA477" s="710">
        <v>2.25481223031416</v>
      </c>
      <c r="EB477" s="710">
        <v>-1.1338873483749812</v>
      </c>
      <c r="EC477" s="236"/>
      <c r="ED477" s="49"/>
      <c r="EE477" s="232"/>
      <c r="EF477" s="700">
        <v>144018</v>
      </c>
      <c r="EG477" s="712">
        <v>104144.66666666666</v>
      </c>
      <c r="EH477" s="44"/>
    </row>
    <row r="478" spans="1:138" ht="41.25" customHeight="1" x14ac:dyDescent="0.25">
      <c r="A478" s="871" t="s">
        <v>49</v>
      </c>
      <c r="B478" s="656" t="s">
        <v>50</v>
      </c>
      <c r="C478" s="656" t="s">
        <v>74</v>
      </c>
      <c r="D478" s="691" t="s">
        <v>75</v>
      </c>
      <c r="E478" s="656" t="s">
        <v>76</v>
      </c>
      <c r="F478" s="656" t="s">
        <v>1391</v>
      </c>
      <c r="G478" s="901" t="s">
        <v>1392</v>
      </c>
      <c r="H478" s="897" t="s">
        <v>55</v>
      </c>
      <c r="I478" s="17" t="s">
        <v>866</v>
      </c>
      <c r="J478" s="64">
        <v>13.8</v>
      </c>
      <c r="K478" s="665">
        <v>14.508696794681459</v>
      </c>
      <c r="L478" s="665">
        <v>41.314583247399</v>
      </c>
      <c r="M478" s="64">
        <v>2650</v>
      </c>
      <c r="N478" s="726">
        <v>34233692.380000003</v>
      </c>
      <c r="O478" s="548" t="s">
        <v>863</v>
      </c>
      <c r="P478" s="909">
        <v>9.7442511080000003</v>
      </c>
      <c r="Q478" s="203" t="s">
        <v>57</v>
      </c>
      <c r="R478" s="205" t="s">
        <v>902</v>
      </c>
      <c r="S478" s="490">
        <v>0</v>
      </c>
      <c r="T478" s="18">
        <v>0</v>
      </c>
      <c r="U478" s="548">
        <v>0</v>
      </c>
      <c r="V478" s="18">
        <v>0</v>
      </c>
      <c r="W478" s="64">
        <v>0</v>
      </c>
      <c r="X478" s="18">
        <v>0</v>
      </c>
      <c r="Y478" s="18">
        <v>0</v>
      </c>
      <c r="Z478" s="18">
        <v>0</v>
      </c>
      <c r="AA478" s="18">
        <v>0</v>
      </c>
      <c r="AB478" s="18">
        <v>0</v>
      </c>
      <c r="AC478" s="18">
        <v>0</v>
      </c>
      <c r="AD478" s="18">
        <v>0</v>
      </c>
      <c r="AE478" s="18">
        <v>0</v>
      </c>
      <c r="AF478" s="18">
        <v>0</v>
      </c>
      <c r="AG478" s="64">
        <v>0</v>
      </c>
      <c r="AH478" s="18">
        <v>0</v>
      </c>
      <c r="AI478" s="64">
        <v>0</v>
      </c>
      <c r="AJ478" s="18">
        <v>0</v>
      </c>
      <c r="AK478" s="18">
        <v>209</v>
      </c>
      <c r="AL478" s="64">
        <v>209</v>
      </c>
      <c r="AM478" s="18">
        <v>3</v>
      </c>
      <c r="AN478" s="18">
        <v>3</v>
      </c>
      <c r="AO478" s="18">
        <v>1</v>
      </c>
      <c r="AP478" s="64">
        <v>1</v>
      </c>
      <c r="AQ478" s="64">
        <v>213</v>
      </c>
      <c r="AR478" s="11">
        <v>213</v>
      </c>
      <c r="AS478" s="17">
        <v>0</v>
      </c>
      <c r="AT478" s="490">
        <v>0</v>
      </c>
      <c r="AU478" s="64">
        <v>0</v>
      </c>
      <c r="AV478" s="18">
        <v>0</v>
      </c>
      <c r="AW478" s="64">
        <v>0</v>
      </c>
      <c r="AX478" s="18">
        <v>0</v>
      </c>
      <c r="AY478" s="17">
        <v>0</v>
      </c>
      <c r="AZ478" s="490">
        <v>0</v>
      </c>
      <c r="BA478" s="17">
        <v>0</v>
      </c>
      <c r="BB478" s="18">
        <v>0</v>
      </c>
      <c r="BC478" s="17">
        <v>0</v>
      </c>
      <c r="BD478" s="18">
        <v>0</v>
      </c>
      <c r="BE478" s="17">
        <v>0</v>
      </c>
      <c r="BF478" s="18">
        <v>0</v>
      </c>
      <c r="BG478" s="17">
        <v>0</v>
      </c>
      <c r="BH478" s="18">
        <v>0</v>
      </c>
      <c r="BI478" s="17">
        <v>0</v>
      </c>
      <c r="BJ478" s="18">
        <v>0</v>
      </c>
      <c r="BK478" s="17">
        <v>1678.9199999999971</v>
      </c>
      <c r="BL478" s="17">
        <v>1678.9199999999983</v>
      </c>
      <c r="BM478" s="17">
        <v>47.8</v>
      </c>
      <c r="BN478" s="17">
        <v>47.8</v>
      </c>
      <c r="BO478" s="18">
        <v>10</v>
      </c>
      <c r="BP478" s="18">
        <v>10</v>
      </c>
      <c r="BQ478" s="64">
        <v>1736.7199999999971</v>
      </c>
      <c r="BR478" s="18">
        <v>1736.7199999999982</v>
      </c>
      <c r="BS478" s="729">
        <v>0.17823021807947409</v>
      </c>
      <c r="BT478" s="17">
        <v>0</v>
      </c>
      <c r="BU478" s="17">
        <v>0</v>
      </c>
      <c r="BV478" s="17">
        <v>0</v>
      </c>
      <c r="BW478" s="17">
        <v>0</v>
      </c>
      <c r="BX478" s="17">
        <v>0</v>
      </c>
      <c r="BY478" s="17">
        <v>0</v>
      </c>
      <c r="BZ478" s="17">
        <v>0</v>
      </c>
      <c r="CA478" s="17">
        <v>0</v>
      </c>
      <c r="CB478" s="17">
        <v>0</v>
      </c>
      <c r="CC478" s="17">
        <v>0</v>
      </c>
      <c r="CD478" s="17">
        <v>0</v>
      </c>
      <c r="CE478" s="17">
        <v>0</v>
      </c>
      <c r="CF478" s="17">
        <v>0</v>
      </c>
      <c r="CG478" s="17">
        <v>0</v>
      </c>
      <c r="CH478" s="17">
        <v>0</v>
      </c>
      <c r="CI478" s="17">
        <v>0</v>
      </c>
      <c r="CJ478" s="17">
        <v>0</v>
      </c>
      <c r="CK478" s="17">
        <v>0</v>
      </c>
      <c r="CL478" s="702">
        <v>1970783.4527999968</v>
      </c>
      <c r="CM478" s="702">
        <v>1970783.452799998</v>
      </c>
      <c r="CN478" s="702">
        <v>56109.551999999996</v>
      </c>
      <c r="CO478" s="702">
        <v>56109.551999999996</v>
      </c>
      <c r="CP478" s="702">
        <v>32762.400000000001</v>
      </c>
      <c r="CQ478" s="702">
        <v>32762.400000000001</v>
      </c>
      <c r="CR478" s="704">
        <v>2059655.4047999966</v>
      </c>
      <c r="CS478" s="703">
        <v>2059655.4047999978</v>
      </c>
      <c r="CT478" s="23">
        <v>2</v>
      </c>
      <c r="CU478" s="23">
        <v>4</v>
      </c>
      <c r="CV478" s="23" t="s">
        <v>1393</v>
      </c>
      <c r="CW478" s="23">
        <v>4</v>
      </c>
      <c r="CX478" s="23">
        <v>24</v>
      </c>
      <c r="CY478" s="23">
        <v>0</v>
      </c>
      <c r="CZ478" s="23">
        <v>0</v>
      </c>
      <c r="DA478" s="23" t="s">
        <v>956</v>
      </c>
      <c r="DB478" s="796">
        <v>34233692.380000003</v>
      </c>
      <c r="DC478" s="120"/>
      <c r="DD478" s="692">
        <v>9.7442511080000003</v>
      </c>
      <c r="DE478" s="120"/>
      <c r="DF478" s="120"/>
      <c r="DG478" s="120"/>
      <c r="DH478" s="140"/>
      <c r="DI478" s="140"/>
      <c r="DJ478" s="140"/>
      <c r="DK478" s="140"/>
      <c r="DL478" s="548">
        <v>5</v>
      </c>
      <c r="DM478" s="548">
        <v>-1</v>
      </c>
      <c r="DN478" s="203" t="s">
        <v>868</v>
      </c>
      <c r="DO478" s="700">
        <v>2733.8333333333298</v>
      </c>
      <c r="DP478" s="713" t="s">
        <v>56</v>
      </c>
      <c r="DQ478" s="548" t="s">
        <v>56</v>
      </c>
      <c r="DR478" s="673" t="s">
        <v>56</v>
      </c>
      <c r="DS478" s="203" t="s">
        <v>56</v>
      </c>
      <c r="DT478" s="1160" t="s">
        <v>56</v>
      </c>
      <c r="DU478" s="711">
        <v>150.10754130342031</v>
      </c>
      <c r="DV478" s="711">
        <v>27.809055415100573</v>
      </c>
      <c r="DW478" s="711">
        <v>96.426747591769796</v>
      </c>
      <c r="DX478" s="711">
        <v>-11.271985490018309</v>
      </c>
      <c r="DY478" s="710">
        <v>2.0392611107724221</v>
      </c>
      <c r="DZ478" s="710">
        <v>-1.4687791822001111</v>
      </c>
      <c r="EA478" s="710">
        <v>1.5953899230097399</v>
      </c>
      <c r="EB478" s="710">
        <v>-1.0727066500644582</v>
      </c>
      <c r="EC478" s="236"/>
      <c r="ED478" s="49"/>
      <c r="EE478" s="232"/>
      <c r="EF478" s="700">
        <v>245102</v>
      </c>
      <c r="EG478" s="712">
        <v>-181783</v>
      </c>
      <c r="EH478" s="44"/>
    </row>
    <row r="479" spans="1:138" ht="41.25" customHeight="1" x14ac:dyDescent="0.25">
      <c r="A479" s="871" t="s">
        <v>49</v>
      </c>
      <c r="B479" s="656" t="s">
        <v>50</v>
      </c>
      <c r="C479" s="656" t="s">
        <v>74</v>
      </c>
      <c r="D479" s="691" t="s">
        <v>75</v>
      </c>
      <c r="E479" s="656" t="s">
        <v>76</v>
      </c>
      <c r="F479" s="656" t="s">
        <v>77</v>
      </c>
      <c r="G479" s="901" t="s">
        <v>78</v>
      </c>
      <c r="H479" s="897" t="s">
        <v>55</v>
      </c>
      <c r="I479" s="17" t="s">
        <v>860</v>
      </c>
      <c r="J479" s="64">
        <v>13.8</v>
      </c>
      <c r="K479" s="665">
        <v>14.508696794681459</v>
      </c>
      <c r="L479" s="665">
        <v>53.769128676039003</v>
      </c>
      <c r="M479" s="64">
        <v>2583</v>
      </c>
      <c r="N479" s="726">
        <v>39635957.300000004</v>
      </c>
      <c r="O479" s="548" t="s">
        <v>863</v>
      </c>
      <c r="P479" s="909">
        <v>9.704334265</v>
      </c>
      <c r="Q479" s="203" t="s">
        <v>1190</v>
      </c>
      <c r="R479" s="205" t="s">
        <v>902</v>
      </c>
      <c r="S479" s="490">
        <v>0</v>
      </c>
      <c r="T479" s="18">
        <v>0</v>
      </c>
      <c r="U479" s="548">
        <v>0</v>
      </c>
      <c r="V479" s="18">
        <v>0</v>
      </c>
      <c r="W479" s="64">
        <v>0</v>
      </c>
      <c r="X479" s="18">
        <v>0</v>
      </c>
      <c r="Y479" s="18">
        <v>0</v>
      </c>
      <c r="Z479" s="18">
        <v>0</v>
      </c>
      <c r="AA479" s="18">
        <v>0</v>
      </c>
      <c r="AB479" s="18">
        <v>0</v>
      </c>
      <c r="AC479" s="18">
        <v>0</v>
      </c>
      <c r="AD479" s="18">
        <v>0</v>
      </c>
      <c r="AE479" s="18">
        <v>0</v>
      </c>
      <c r="AF479" s="18">
        <v>0</v>
      </c>
      <c r="AG479" s="64">
        <v>1</v>
      </c>
      <c r="AH479" s="18">
        <v>1</v>
      </c>
      <c r="AI479" s="64">
        <v>0</v>
      </c>
      <c r="AJ479" s="18">
        <v>0</v>
      </c>
      <c r="AK479" s="18">
        <v>198</v>
      </c>
      <c r="AL479" s="64">
        <v>198</v>
      </c>
      <c r="AM479" s="18">
        <v>6</v>
      </c>
      <c r="AN479" s="18">
        <v>5</v>
      </c>
      <c r="AO479" s="18">
        <v>0</v>
      </c>
      <c r="AP479" s="64">
        <v>0</v>
      </c>
      <c r="AQ479" s="64">
        <v>205</v>
      </c>
      <c r="AR479" s="11">
        <v>204</v>
      </c>
      <c r="AS479" s="17">
        <v>0</v>
      </c>
      <c r="AT479" s="490">
        <v>0</v>
      </c>
      <c r="AU479" s="64">
        <v>0</v>
      </c>
      <c r="AV479" s="18">
        <v>0</v>
      </c>
      <c r="AW479" s="64">
        <v>0</v>
      </c>
      <c r="AX479" s="18">
        <v>0</v>
      </c>
      <c r="AY479" s="17">
        <v>0</v>
      </c>
      <c r="AZ479" s="490">
        <v>0</v>
      </c>
      <c r="BA479" s="17">
        <v>0</v>
      </c>
      <c r="BB479" s="18">
        <v>0</v>
      </c>
      <c r="BC479" s="17">
        <v>0</v>
      </c>
      <c r="BD479" s="18">
        <v>0</v>
      </c>
      <c r="BE479" s="17">
        <v>0</v>
      </c>
      <c r="BF479" s="18">
        <v>0</v>
      </c>
      <c r="BG479" s="17">
        <v>1.2</v>
      </c>
      <c r="BH479" s="18">
        <v>1.2</v>
      </c>
      <c r="BI479" s="17">
        <v>0</v>
      </c>
      <c r="BJ479" s="18">
        <v>0</v>
      </c>
      <c r="BK479" s="17">
        <v>1456.6619999999991</v>
      </c>
      <c r="BL479" s="17">
        <v>1456.6619999999991</v>
      </c>
      <c r="BM479" s="17">
        <v>79.44</v>
      </c>
      <c r="BN479" s="17">
        <v>64.44</v>
      </c>
      <c r="BO479" s="18">
        <v>0</v>
      </c>
      <c r="BP479" s="18">
        <v>0</v>
      </c>
      <c r="BQ479" s="64">
        <v>1537.3019999999992</v>
      </c>
      <c r="BR479" s="18">
        <v>1522.3019999999992</v>
      </c>
      <c r="BS479" s="729">
        <v>0.15841395793058033</v>
      </c>
      <c r="BT479" s="17">
        <v>0</v>
      </c>
      <c r="BU479" s="17">
        <v>0</v>
      </c>
      <c r="BV479" s="17">
        <v>0</v>
      </c>
      <c r="BW479" s="17">
        <v>0</v>
      </c>
      <c r="BX479" s="17">
        <v>0</v>
      </c>
      <c r="BY479" s="17">
        <v>0</v>
      </c>
      <c r="BZ479" s="17">
        <v>0</v>
      </c>
      <c r="CA479" s="17">
        <v>0</v>
      </c>
      <c r="CB479" s="17">
        <v>0</v>
      </c>
      <c r="CC479" s="17">
        <v>0</v>
      </c>
      <c r="CD479" s="17">
        <v>0</v>
      </c>
      <c r="CE479" s="17">
        <v>0</v>
      </c>
      <c r="CF479" s="17">
        <v>0</v>
      </c>
      <c r="CG479" s="17">
        <v>0</v>
      </c>
      <c r="CH479" s="17">
        <v>6054.9119999999994</v>
      </c>
      <c r="CI479" s="17">
        <v>6054.9119999999994</v>
      </c>
      <c r="CJ479" s="17">
        <v>0</v>
      </c>
      <c r="CK479" s="17">
        <v>0</v>
      </c>
      <c r="CL479" s="702">
        <v>1709888.1220799992</v>
      </c>
      <c r="CM479" s="702">
        <v>1709888.1220799992</v>
      </c>
      <c r="CN479" s="702">
        <v>93249.849600000016</v>
      </c>
      <c r="CO479" s="702">
        <v>75642.249599999996</v>
      </c>
      <c r="CP479" s="702">
        <v>0</v>
      </c>
      <c r="CQ479" s="702">
        <v>0</v>
      </c>
      <c r="CR479" s="704">
        <v>1809192.8836799993</v>
      </c>
      <c r="CS479" s="703">
        <v>1791585.2836799992</v>
      </c>
      <c r="CT479" s="23">
        <v>1</v>
      </c>
      <c r="CU479" s="23">
        <v>2</v>
      </c>
      <c r="CV479" s="23" t="s">
        <v>1394</v>
      </c>
      <c r="CW479" s="23">
        <v>2</v>
      </c>
      <c r="CX479" s="23">
        <v>12</v>
      </c>
      <c r="CY479" s="23">
        <v>0</v>
      </c>
      <c r="CZ479" s="23">
        <v>0</v>
      </c>
      <c r="DA479" s="23" t="s">
        <v>911</v>
      </c>
      <c r="DB479" s="796">
        <v>39635957.300000004</v>
      </c>
      <c r="DC479" s="120"/>
      <c r="DD479" s="692">
        <v>9.704334265</v>
      </c>
      <c r="DE479" s="120"/>
      <c r="DF479" s="120"/>
      <c r="DG479" s="120"/>
      <c r="DH479" s="140"/>
      <c r="DI479" s="140"/>
      <c r="DJ479" s="140"/>
      <c r="DK479" s="140"/>
      <c r="DL479" s="548">
        <v>14</v>
      </c>
      <c r="DM479" s="548">
        <v>-7</v>
      </c>
      <c r="DN479" s="203" t="s">
        <v>868</v>
      </c>
      <c r="DO479" s="700">
        <v>2617.75</v>
      </c>
      <c r="DP479" s="713" t="s">
        <v>56</v>
      </c>
      <c r="DQ479" s="548" t="s">
        <v>56</v>
      </c>
      <c r="DR479" s="673" t="s">
        <v>56</v>
      </c>
      <c r="DS479" s="203" t="s">
        <v>56</v>
      </c>
      <c r="DT479" s="1160" t="s">
        <v>56</v>
      </c>
      <c r="DU479" s="711">
        <v>76.81978798586573</v>
      </c>
      <c r="DV479" s="711">
        <v>351.19618742836161</v>
      </c>
      <c r="DW479" s="711">
        <v>76.212275672840605</v>
      </c>
      <c r="DX479" s="711">
        <v>89.80114528659351</v>
      </c>
      <c r="DY479" s="710">
        <v>0.57415719606532323</v>
      </c>
      <c r="DZ479" s="710">
        <v>1.0191242421904501</v>
      </c>
      <c r="EA479" s="710">
        <v>0.57271029438266297</v>
      </c>
      <c r="EB479" s="710">
        <v>0.73804227949514423</v>
      </c>
      <c r="EC479" s="236"/>
      <c r="ED479" s="49"/>
      <c r="EE479" s="232"/>
      <c r="EF479" s="700">
        <v>117330</v>
      </c>
      <c r="EG479" s="712">
        <v>35655.333333333343</v>
      </c>
      <c r="EH479" s="44"/>
    </row>
    <row r="480" spans="1:138" ht="41.25" customHeight="1" x14ac:dyDescent="0.25">
      <c r="A480" s="871" t="s">
        <v>49</v>
      </c>
      <c r="B480" s="656" t="s">
        <v>50</v>
      </c>
      <c r="C480" s="656" t="s">
        <v>74</v>
      </c>
      <c r="D480" s="691" t="s">
        <v>75</v>
      </c>
      <c r="E480" s="656" t="s">
        <v>76</v>
      </c>
      <c r="F480" s="656" t="s">
        <v>1395</v>
      </c>
      <c r="G480" s="901" t="s">
        <v>1396</v>
      </c>
      <c r="H480" s="897" t="s">
        <v>55</v>
      </c>
      <c r="I480" s="17" t="s">
        <v>866</v>
      </c>
      <c r="J480" s="64">
        <v>13.8</v>
      </c>
      <c r="K480" s="665">
        <v>14.508696794681459</v>
      </c>
      <c r="L480" s="665">
        <v>37.137121134876004</v>
      </c>
      <c r="M480" s="64">
        <v>2338</v>
      </c>
      <c r="N480" s="726">
        <v>31723902.239999998</v>
      </c>
      <c r="O480" s="548" t="s">
        <v>863</v>
      </c>
      <c r="P480" s="909">
        <v>8.3419030989999996</v>
      </c>
      <c r="Q480" s="203" t="s">
        <v>57</v>
      </c>
      <c r="R480" s="205" t="s">
        <v>902</v>
      </c>
      <c r="S480" s="490">
        <v>0</v>
      </c>
      <c r="T480" s="18">
        <v>0</v>
      </c>
      <c r="U480" s="548">
        <v>0</v>
      </c>
      <c r="V480" s="18">
        <v>0</v>
      </c>
      <c r="W480" s="64">
        <v>0</v>
      </c>
      <c r="X480" s="18">
        <v>0</v>
      </c>
      <c r="Y480" s="18">
        <v>0</v>
      </c>
      <c r="Z480" s="18">
        <v>0</v>
      </c>
      <c r="AA480" s="18">
        <v>0</v>
      </c>
      <c r="AB480" s="18">
        <v>0</v>
      </c>
      <c r="AC480" s="18">
        <v>0</v>
      </c>
      <c r="AD480" s="18">
        <v>0</v>
      </c>
      <c r="AE480" s="18">
        <v>0</v>
      </c>
      <c r="AF480" s="18">
        <v>0</v>
      </c>
      <c r="AG480" s="64">
        <v>2</v>
      </c>
      <c r="AH480" s="18">
        <v>2</v>
      </c>
      <c r="AI480" s="64">
        <v>0</v>
      </c>
      <c r="AJ480" s="18">
        <v>0</v>
      </c>
      <c r="AK480" s="18">
        <v>150</v>
      </c>
      <c r="AL480" s="64">
        <v>149</v>
      </c>
      <c r="AM480" s="18">
        <v>2</v>
      </c>
      <c r="AN480" s="18">
        <v>1</v>
      </c>
      <c r="AO480" s="18">
        <v>0</v>
      </c>
      <c r="AP480" s="64">
        <v>0</v>
      </c>
      <c r="AQ480" s="64">
        <v>154</v>
      </c>
      <c r="AR480" s="11">
        <v>152</v>
      </c>
      <c r="AS480" s="17">
        <v>0</v>
      </c>
      <c r="AT480" s="490">
        <v>0</v>
      </c>
      <c r="AU480" s="64">
        <v>0</v>
      </c>
      <c r="AV480" s="18">
        <v>0</v>
      </c>
      <c r="AW480" s="64">
        <v>0</v>
      </c>
      <c r="AX480" s="18">
        <v>0</v>
      </c>
      <c r="AY480" s="17">
        <v>0</v>
      </c>
      <c r="AZ480" s="490">
        <v>0</v>
      </c>
      <c r="BA480" s="17">
        <v>0</v>
      </c>
      <c r="BB480" s="18">
        <v>0</v>
      </c>
      <c r="BC480" s="17">
        <v>0</v>
      </c>
      <c r="BD480" s="18">
        <v>0</v>
      </c>
      <c r="BE480" s="17">
        <v>0</v>
      </c>
      <c r="BF480" s="18">
        <v>0</v>
      </c>
      <c r="BG480" s="17">
        <v>211.2</v>
      </c>
      <c r="BH480" s="18">
        <v>211.2</v>
      </c>
      <c r="BI480" s="17">
        <v>0</v>
      </c>
      <c r="BJ480" s="18">
        <v>0</v>
      </c>
      <c r="BK480" s="17">
        <v>2492.5049999999987</v>
      </c>
      <c r="BL480" s="17">
        <v>2482.9050000000002</v>
      </c>
      <c r="BM480" s="17">
        <v>17.600000000000001</v>
      </c>
      <c r="BN480" s="17">
        <v>7.6</v>
      </c>
      <c r="BO480" s="18">
        <v>0</v>
      </c>
      <c r="BP480" s="18">
        <v>0</v>
      </c>
      <c r="BQ480" s="64">
        <v>2721.3049999999985</v>
      </c>
      <c r="BR480" s="18">
        <v>2701.7049999999999</v>
      </c>
      <c r="BS480" s="729">
        <v>0.32622112337006404</v>
      </c>
      <c r="BT480" s="17">
        <v>0</v>
      </c>
      <c r="BU480" s="17">
        <v>0</v>
      </c>
      <c r="BV480" s="17">
        <v>0</v>
      </c>
      <c r="BW480" s="17">
        <v>0</v>
      </c>
      <c r="BX480" s="17">
        <v>0</v>
      </c>
      <c r="BY480" s="17">
        <v>0</v>
      </c>
      <c r="BZ480" s="17">
        <v>0</v>
      </c>
      <c r="CA480" s="17">
        <v>0</v>
      </c>
      <c r="CB480" s="17">
        <v>0</v>
      </c>
      <c r="CC480" s="17">
        <v>0</v>
      </c>
      <c r="CD480" s="17">
        <v>0</v>
      </c>
      <c r="CE480" s="17">
        <v>0</v>
      </c>
      <c r="CF480" s="17">
        <v>0</v>
      </c>
      <c r="CG480" s="17">
        <v>0</v>
      </c>
      <c r="CH480" s="17">
        <v>1065664.5119999999</v>
      </c>
      <c r="CI480" s="17">
        <v>1065664.5119999999</v>
      </c>
      <c r="CJ480" s="17">
        <v>0</v>
      </c>
      <c r="CK480" s="17">
        <v>0</v>
      </c>
      <c r="CL480" s="702">
        <v>2925802.0691999989</v>
      </c>
      <c r="CM480" s="702">
        <v>2914533.2052000007</v>
      </c>
      <c r="CN480" s="702">
        <v>20659.584000000003</v>
      </c>
      <c r="CO480" s="702">
        <v>8921.1839999999993</v>
      </c>
      <c r="CP480" s="702">
        <v>0</v>
      </c>
      <c r="CQ480" s="702">
        <v>0</v>
      </c>
      <c r="CR480" s="704">
        <v>4012126.1651999988</v>
      </c>
      <c r="CS480" s="703">
        <v>3989118.9012000007</v>
      </c>
      <c r="CT480" s="23">
        <v>1</v>
      </c>
      <c r="CU480" s="23">
        <v>4</v>
      </c>
      <c r="CV480" s="23" t="s">
        <v>1373</v>
      </c>
      <c r="CW480" s="23">
        <v>4</v>
      </c>
      <c r="CX480" s="23">
        <v>24</v>
      </c>
      <c r="CY480" s="23">
        <v>0</v>
      </c>
      <c r="CZ480" s="23">
        <v>0</v>
      </c>
      <c r="DA480" s="23" t="s">
        <v>905</v>
      </c>
      <c r="DB480" s="796">
        <v>31723902.239999998</v>
      </c>
      <c r="DC480" s="120"/>
      <c r="DD480" s="692">
        <v>8.3419030989999996</v>
      </c>
      <c r="DE480" s="120"/>
      <c r="DF480" s="120"/>
      <c r="DG480" s="120"/>
      <c r="DH480" s="140"/>
      <c r="DI480" s="140"/>
      <c r="DJ480" s="140"/>
      <c r="DK480" s="140"/>
      <c r="DL480" s="548">
        <v>3</v>
      </c>
      <c r="DM480" s="548">
        <v>1</v>
      </c>
      <c r="DN480" s="203" t="s">
        <v>868</v>
      </c>
      <c r="DO480" s="700">
        <v>2338.9166666666702</v>
      </c>
      <c r="DP480" s="713" t="s">
        <v>56</v>
      </c>
      <c r="DQ480" s="548" t="s">
        <v>56</v>
      </c>
      <c r="DR480" s="673" t="s">
        <v>56</v>
      </c>
      <c r="DS480" s="203" t="s">
        <v>56</v>
      </c>
      <c r="DT480" s="1160" t="s">
        <v>56</v>
      </c>
      <c r="DU480" s="711">
        <v>154.76310257597868</v>
      </c>
      <c r="DV480" s="711">
        <v>233.61954493790779</v>
      </c>
      <c r="DW480" s="711">
        <v>154.252242731922</v>
      </c>
      <c r="DX480" s="711">
        <v>-125.2523128361959</v>
      </c>
      <c r="DY480" s="710">
        <v>2.4011116257526597</v>
      </c>
      <c r="DZ480" s="710">
        <v>-1.7593856373036365</v>
      </c>
      <c r="EA480" s="710">
        <v>2.38567331298924</v>
      </c>
      <c r="EB480" s="710">
        <v>-2.0822091604625568</v>
      </c>
      <c r="EC480" s="236"/>
      <c r="ED480" s="49"/>
      <c r="EE480" s="232"/>
      <c r="EF480" s="700">
        <v>337652</v>
      </c>
      <c r="EG480" s="712">
        <v>-302048</v>
      </c>
      <c r="EH480" s="44"/>
    </row>
    <row r="481" spans="1:138" ht="41.25" customHeight="1" x14ac:dyDescent="0.25">
      <c r="A481" s="871" t="s">
        <v>49</v>
      </c>
      <c r="B481" s="656" t="s">
        <v>50</v>
      </c>
      <c r="C481" s="656" t="s">
        <v>74</v>
      </c>
      <c r="D481" s="691" t="s">
        <v>75</v>
      </c>
      <c r="E481" s="656" t="s">
        <v>76</v>
      </c>
      <c r="F481" s="656" t="s">
        <v>1397</v>
      </c>
      <c r="G481" s="901" t="s">
        <v>1388</v>
      </c>
      <c r="H481" s="897" t="s">
        <v>55</v>
      </c>
      <c r="I481" s="17" t="s">
        <v>860</v>
      </c>
      <c r="J481" s="64">
        <v>13.8</v>
      </c>
      <c r="K481" s="665">
        <v>14.1023576752258</v>
      </c>
      <c r="L481" s="665">
        <v>21.400946925183</v>
      </c>
      <c r="M481" s="64">
        <v>1239</v>
      </c>
      <c r="N481" s="726">
        <v>15005198.52</v>
      </c>
      <c r="O481" s="548" t="s">
        <v>863</v>
      </c>
      <c r="P481" s="909">
        <v>4.4697303140000004</v>
      </c>
      <c r="Q481" s="203" t="s">
        <v>57</v>
      </c>
      <c r="R481" s="205" t="s">
        <v>902</v>
      </c>
      <c r="S481" s="490">
        <v>0</v>
      </c>
      <c r="T481" s="18">
        <v>0</v>
      </c>
      <c r="U481" s="548">
        <v>0</v>
      </c>
      <c r="V481" s="18">
        <v>0</v>
      </c>
      <c r="W481" s="64">
        <v>0</v>
      </c>
      <c r="X481" s="18">
        <v>0</v>
      </c>
      <c r="Y481" s="18">
        <v>0</v>
      </c>
      <c r="Z481" s="18">
        <v>0</v>
      </c>
      <c r="AA481" s="18">
        <v>0</v>
      </c>
      <c r="AB481" s="18">
        <v>0</v>
      </c>
      <c r="AC481" s="18">
        <v>0</v>
      </c>
      <c r="AD481" s="18">
        <v>0</v>
      </c>
      <c r="AE481" s="18">
        <v>0</v>
      </c>
      <c r="AF481" s="18">
        <v>0</v>
      </c>
      <c r="AG481" s="64">
        <v>0</v>
      </c>
      <c r="AH481" s="18">
        <v>0</v>
      </c>
      <c r="AI481" s="64">
        <v>0</v>
      </c>
      <c r="AJ481" s="18">
        <v>0</v>
      </c>
      <c r="AK481" s="18">
        <v>112</v>
      </c>
      <c r="AL481" s="64">
        <v>111</v>
      </c>
      <c r="AM481" s="18">
        <v>2</v>
      </c>
      <c r="AN481" s="18">
        <v>2</v>
      </c>
      <c r="AO481" s="18">
        <v>0</v>
      </c>
      <c r="AP481" s="64">
        <v>0</v>
      </c>
      <c r="AQ481" s="64">
        <v>114</v>
      </c>
      <c r="AR481" s="11">
        <v>113</v>
      </c>
      <c r="AS481" s="17">
        <v>0</v>
      </c>
      <c r="AT481" s="490">
        <v>0</v>
      </c>
      <c r="AU481" s="64">
        <v>0</v>
      </c>
      <c r="AV481" s="18">
        <v>0</v>
      </c>
      <c r="AW481" s="64">
        <v>0</v>
      </c>
      <c r="AX481" s="18">
        <v>0</v>
      </c>
      <c r="AY481" s="17">
        <v>0</v>
      </c>
      <c r="AZ481" s="490">
        <v>0</v>
      </c>
      <c r="BA481" s="17">
        <v>0</v>
      </c>
      <c r="BB481" s="18">
        <v>0</v>
      </c>
      <c r="BC481" s="17">
        <v>0</v>
      </c>
      <c r="BD481" s="18">
        <v>0</v>
      </c>
      <c r="BE481" s="17">
        <v>0</v>
      </c>
      <c r="BF481" s="18">
        <v>0</v>
      </c>
      <c r="BG481" s="17">
        <v>0</v>
      </c>
      <c r="BH481" s="18">
        <v>0</v>
      </c>
      <c r="BI481" s="17">
        <v>0</v>
      </c>
      <c r="BJ481" s="18">
        <v>0</v>
      </c>
      <c r="BK481" s="17">
        <v>1915.1039999999994</v>
      </c>
      <c r="BL481" s="17">
        <v>1909.104</v>
      </c>
      <c r="BM481" s="17">
        <v>30.759999999999998</v>
      </c>
      <c r="BN481" s="17">
        <v>30.759999999999998</v>
      </c>
      <c r="BO481" s="18">
        <v>0</v>
      </c>
      <c r="BP481" s="18">
        <v>0</v>
      </c>
      <c r="BQ481" s="64">
        <v>1945.8639999999994</v>
      </c>
      <c r="BR481" s="18">
        <v>1939.864</v>
      </c>
      <c r="BS481" s="729">
        <v>0.43534259637660977</v>
      </c>
      <c r="BT481" s="17">
        <v>0</v>
      </c>
      <c r="BU481" s="17">
        <v>0</v>
      </c>
      <c r="BV481" s="17">
        <v>0</v>
      </c>
      <c r="BW481" s="17">
        <v>0</v>
      </c>
      <c r="BX481" s="17">
        <v>0</v>
      </c>
      <c r="BY481" s="17">
        <v>0</v>
      </c>
      <c r="BZ481" s="17">
        <v>0</v>
      </c>
      <c r="CA481" s="17">
        <v>0</v>
      </c>
      <c r="CB481" s="17">
        <v>0</v>
      </c>
      <c r="CC481" s="17">
        <v>0</v>
      </c>
      <c r="CD481" s="17">
        <v>0</v>
      </c>
      <c r="CE481" s="17">
        <v>0</v>
      </c>
      <c r="CF481" s="17">
        <v>0</v>
      </c>
      <c r="CG481" s="17">
        <v>0</v>
      </c>
      <c r="CH481" s="17">
        <v>0</v>
      </c>
      <c r="CI481" s="17">
        <v>0</v>
      </c>
      <c r="CJ481" s="17">
        <v>0</v>
      </c>
      <c r="CK481" s="17">
        <v>0</v>
      </c>
      <c r="CL481" s="702">
        <v>2248025.6793599995</v>
      </c>
      <c r="CM481" s="702">
        <v>2240982.6393599999</v>
      </c>
      <c r="CN481" s="702">
        <v>36107.318399999996</v>
      </c>
      <c r="CO481" s="702">
        <v>36107.318399999996</v>
      </c>
      <c r="CP481" s="702">
        <v>0</v>
      </c>
      <c r="CQ481" s="702">
        <v>0</v>
      </c>
      <c r="CR481" s="704">
        <v>2284132.9977599997</v>
      </c>
      <c r="CS481" s="703">
        <v>2277089.9577600001</v>
      </c>
      <c r="CT481" s="23" t="s">
        <v>56</v>
      </c>
      <c r="CU481" s="23" t="s">
        <v>56</v>
      </c>
      <c r="CV481" s="23" t="s">
        <v>56</v>
      </c>
      <c r="CW481" s="23" t="s">
        <v>56</v>
      </c>
      <c r="CX481" s="23" t="s">
        <v>56</v>
      </c>
      <c r="CY481" s="23" t="s">
        <v>56</v>
      </c>
      <c r="CZ481" s="23" t="s">
        <v>56</v>
      </c>
      <c r="DA481" s="23" t="s">
        <v>56</v>
      </c>
      <c r="DB481" s="796">
        <v>15005198.52</v>
      </c>
      <c r="DC481" s="120"/>
      <c r="DD481" s="692">
        <v>4.4697303140000004</v>
      </c>
      <c r="DE481" s="120"/>
      <c r="DF481" s="120"/>
      <c r="DG481" s="120"/>
      <c r="DH481" s="140"/>
      <c r="DI481" s="140"/>
      <c r="DJ481" s="140"/>
      <c r="DK481" s="140"/>
      <c r="DL481" s="548">
        <v>0</v>
      </c>
      <c r="DM481" s="548">
        <v>4</v>
      </c>
      <c r="DN481" s="203" t="s">
        <v>868</v>
      </c>
      <c r="DO481" s="700">
        <v>1258.4166666666699</v>
      </c>
      <c r="DP481" s="713" t="s">
        <v>56</v>
      </c>
      <c r="DQ481" s="548" t="s">
        <v>56</v>
      </c>
      <c r="DR481" s="673" t="s">
        <v>56</v>
      </c>
      <c r="DS481" s="203" t="s">
        <v>56</v>
      </c>
      <c r="DT481" s="1160" t="s">
        <v>56</v>
      </c>
      <c r="DU481" s="711">
        <v>147.81590623137501</v>
      </c>
      <c r="DV481" s="711">
        <v>344.61480143212759</v>
      </c>
      <c r="DW481" s="711">
        <v>147.83162523897099</v>
      </c>
      <c r="DX481" s="711">
        <v>78.374912451985722</v>
      </c>
      <c r="DY481" s="710">
        <v>2.1932322362757377</v>
      </c>
      <c r="DZ481" s="710">
        <v>-0.1703368472078175</v>
      </c>
      <c r="EA481" s="710">
        <v>2.1891274118672501</v>
      </c>
      <c r="EB481" s="710">
        <v>-0.50592443315699454</v>
      </c>
      <c r="EC481" s="236"/>
      <c r="ED481" s="49"/>
      <c r="EE481" s="232"/>
      <c r="EF481" s="700">
        <v>161521</v>
      </c>
      <c r="EG481" s="712">
        <v>-16948.333333333343</v>
      </c>
      <c r="EH481" s="44"/>
    </row>
    <row r="482" spans="1:138" ht="41.25" customHeight="1" x14ac:dyDescent="0.25">
      <c r="A482" s="871" t="s">
        <v>49</v>
      </c>
      <c r="B482" s="656" t="s">
        <v>50</v>
      </c>
      <c r="C482" s="656" t="s">
        <v>74</v>
      </c>
      <c r="D482" s="691" t="s">
        <v>395</v>
      </c>
      <c r="E482" s="656" t="s">
        <v>396</v>
      </c>
      <c r="F482" s="656" t="s">
        <v>1398</v>
      </c>
      <c r="G482" s="901" t="s">
        <v>1317</v>
      </c>
      <c r="H482" s="897" t="s">
        <v>55</v>
      </c>
      <c r="I482" s="17" t="s">
        <v>866</v>
      </c>
      <c r="J482" s="64">
        <v>13.8</v>
      </c>
      <c r="K482" s="665">
        <v>6.1667936952682307</v>
      </c>
      <c r="L482" s="665">
        <v>12.910795427691001</v>
      </c>
      <c r="M482" s="64">
        <v>1788</v>
      </c>
      <c r="N482" s="726">
        <v>17263229.599999998</v>
      </c>
      <c r="O482" s="548" t="s">
        <v>863</v>
      </c>
      <c r="P482" s="909">
        <v>4.6052563620000004</v>
      </c>
      <c r="Q482" s="203" t="s">
        <v>57</v>
      </c>
      <c r="R482" s="205" t="s">
        <v>57</v>
      </c>
      <c r="S482" s="490">
        <v>0</v>
      </c>
      <c r="T482" s="18">
        <v>0</v>
      </c>
      <c r="U482" s="548">
        <v>0</v>
      </c>
      <c r="V482" s="18">
        <v>0</v>
      </c>
      <c r="W482" s="64">
        <v>0</v>
      </c>
      <c r="X482" s="18">
        <v>0</v>
      </c>
      <c r="Y482" s="18">
        <v>0</v>
      </c>
      <c r="Z482" s="18">
        <v>0</v>
      </c>
      <c r="AA482" s="18">
        <v>0</v>
      </c>
      <c r="AB482" s="18">
        <v>0</v>
      </c>
      <c r="AC482" s="18">
        <v>0</v>
      </c>
      <c r="AD482" s="18">
        <v>0</v>
      </c>
      <c r="AE482" s="18">
        <v>0</v>
      </c>
      <c r="AF482" s="18">
        <v>0</v>
      </c>
      <c r="AG482" s="64">
        <v>0</v>
      </c>
      <c r="AH482" s="18">
        <v>0</v>
      </c>
      <c r="AI482" s="64">
        <v>0</v>
      </c>
      <c r="AJ482" s="18">
        <v>0</v>
      </c>
      <c r="AK482" s="18">
        <v>74</v>
      </c>
      <c r="AL482" s="64">
        <v>73</v>
      </c>
      <c r="AM482" s="18">
        <v>0</v>
      </c>
      <c r="AN482" s="18" t="s">
        <v>58</v>
      </c>
      <c r="AO482" s="18">
        <v>0</v>
      </c>
      <c r="AP482" s="64">
        <v>0</v>
      </c>
      <c r="AQ482" s="64">
        <v>74</v>
      </c>
      <c r="AR482" s="11">
        <v>73</v>
      </c>
      <c r="AS482" s="17">
        <v>0</v>
      </c>
      <c r="AT482" s="490">
        <v>0</v>
      </c>
      <c r="AU482" s="64">
        <v>0</v>
      </c>
      <c r="AV482" s="18">
        <v>0</v>
      </c>
      <c r="AW482" s="64">
        <v>0</v>
      </c>
      <c r="AX482" s="18">
        <v>0</v>
      </c>
      <c r="AY482" s="17">
        <v>0</v>
      </c>
      <c r="AZ482" s="490">
        <v>0</v>
      </c>
      <c r="BA482" s="17">
        <v>0</v>
      </c>
      <c r="BB482" s="18">
        <v>0</v>
      </c>
      <c r="BC482" s="17">
        <v>0</v>
      </c>
      <c r="BD482" s="18">
        <v>0</v>
      </c>
      <c r="BE482" s="17">
        <v>0</v>
      </c>
      <c r="BF482" s="18">
        <v>0</v>
      </c>
      <c r="BG482" s="17">
        <v>0</v>
      </c>
      <c r="BH482" s="18">
        <v>0</v>
      </c>
      <c r="BI482" s="17">
        <v>0</v>
      </c>
      <c r="BJ482" s="18">
        <v>0</v>
      </c>
      <c r="BK482" s="17">
        <v>461.18400000000003</v>
      </c>
      <c r="BL482" s="17">
        <v>455.87400000000002</v>
      </c>
      <c r="BM482" s="17">
        <v>0</v>
      </c>
      <c r="BN482" s="17" t="s">
        <v>58</v>
      </c>
      <c r="BO482" s="18">
        <v>0</v>
      </c>
      <c r="BP482" s="18">
        <v>0</v>
      </c>
      <c r="BQ482" s="64">
        <v>461.18400000000003</v>
      </c>
      <c r="BR482" s="18">
        <v>455.87400000000002</v>
      </c>
      <c r="BS482" s="729">
        <v>0.10014295920753347</v>
      </c>
      <c r="BT482" s="17">
        <v>0</v>
      </c>
      <c r="BU482" s="17">
        <v>0</v>
      </c>
      <c r="BV482" s="17">
        <v>0</v>
      </c>
      <c r="BW482" s="17">
        <v>0</v>
      </c>
      <c r="BX482" s="17">
        <v>0</v>
      </c>
      <c r="BY482" s="17">
        <v>0</v>
      </c>
      <c r="BZ482" s="17">
        <v>0</v>
      </c>
      <c r="CA482" s="17">
        <v>0</v>
      </c>
      <c r="CB482" s="17">
        <v>0</v>
      </c>
      <c r="CC482" s="17">
        <v>0</v>
      </c>
      <c r="CD482" s="17">
        <v>0</v>
      </c>
      <c r="CE482" s="17">
        <v>0</v>
      </c>
      <c r="CF482" s="17">
        <v>0</v>
      </c>
      <c r="CG482" s="17">
        <v>0</v>
      </c>
      <c r="CH482" s="17">
        <v>0</v>
      </c>
      <c r="CI482" s="17">
        <v>0</v>
      </c>
      <c r="CJ482" s="17">
        <v>0</v>
      </c>
      <c r="CK482" s="17">
        <v>0</v>
      </c>
      <c r="CL482" s="702">
        <v>541356.2265600001</v>
      </c>
      <c r="CM482" s="702">
        <v>535123.13616000011</v>
      </c>
      <c r="CN482" s="702">
        <v>0</v>
      </c>
      <c r="CO482" s="702">
        <v>0</v>
      </c>
      <c r="CP482" s="702">
        <v>0</v>
      </c>
      <c r="CQ482" s="702">
        <v>0</v>
      </c>
      <c r="CR482" s="704">
        <v>541356.2265600001</v>
      </c>
      <c r="CS482" s="703">
        <v>535123.13616000011</v>
      </c>
      <c r="CT482" s="23" t="s">
        <v>56</v>
      </c>
      <c r="CU482" s="23" t="s">
        <v>56</v>
      </c>
      <c r="CV482" s="23" t="s">
        <v>56</v>
      </c>
      <c r="CW482" s="23" t="s">
        <v>56</v>
      </c>
      <c r="CX482" s="23" t="s">
        <v>56</v>
      </c>
      <c r="CY482" s="23" t="s">
        <v>56</v>
      </c>
      <c r="CZ482" s="23" t="s">
        <v>56</v>
      </c>
      <c r="DA482" s="23" t="s">
        <v>56</v>
      </c>
      <c r="DB482" s="796">
        <v>17263229.599999998</v>
      </c>
      <c r="DC482" s="120"/>
      <c r="DD482" s="692">
        <v>4.6052563620000004</v>
      </c>
      <c r="DE482" s="120"/>
      <c r="DF482" s="120"/>
      <c r="DG482" s="120"/>
      <c r="DH482" s="140"/>
      <c r="DI482" s="140"/>
      <c r="DJ482" s="140"/>
      <c r="DK482" s="140"/>
      <c r="DL482" s="548" t="s">
        <v>56</v>
      </c>
      <c r="DM482" s="548" t="s">
        <v>56</v>
      </c>
      <c r="DN482" s="203" t="s">
        <v>868</v>
      </c>
      <c r="DO482" s="700">
        <v>1779</v>
      </c>
      <c r="DP482" s="713" t="s">
        <v>56</v>
      </c>
      <c r="DQ482" s="548" t="s">
        <v>56</v>
      </c>
      <c r="DR482" s="673" t="s">
        <v>56</v>
      </c>
      <c r="DS482" s="203" t="s">
        <v>56</v>
      </c>
      <c r="DT482" s="1160" t="s">
        <v>56</v>
      </c>
      <c r="DU482" s="711">
        <v>47.635750421585158</v>
      </c>
      <c r="DV482" s="711">
        <v>-37.193646648047078</v>
      </c>
      <c r="DW482" s="711">
        <v>47.652398332837599</v>
      </c>
      <c r="DX482" s="711">
        <v>-37.211108596663124</v>
      </c>
      <c r="DY482" s="710">
        <v>9.6683530073074758E-2</v>
      </c>
      <c r="DZ482" s="710">
        <v>6.8095525543808294E-2</v>
      </c>
      <c r="EA482" s="710">
        <v>9.6568761733296399E-2</v>
      </c>
      <c r="EB482" s="710">
        <v>6.8192283622226679E-2</v>
      </c>
      <c r="EC482" s="236"/>
      <c r="ED482" s="49"/>
      <c r="EE482" s="232"/>
      <c r="EF482" s="700">
        <v>0</v>
      </c>
      <c r="EG482" s="712">
        <v>8801.3333333333339</v>
      </c>
      <c r="EH482" s="44"/>
    </row>
    <row r="483" spans="1:138" ht="41.25" customHeight="1" x14ac:dyDescent="0.25">
      <c r="A483" s="871" t="s">
        <v>49</v>
      </c>
      <c r="B483" s="656" t="s">
        <v>50</v>
      </c>
      <c r="C483" s="656" t="s">
        <v>74</v>
      </c>
      <c r="D483" s="691" t="s">
        <v>395</v>
      </c>
      <c r="E483" s="656" t="s">
        <v>396</v>
      </c>
      <c r="F483" s="656" t="s">
        <v>397</v>
      </c>
      <c r="G483" s="901" t="s">
        <v>396</v>
      </c>
      <c r="H483" s="897" t="s">
        <v>55</v>
      </c>
      <c r="I483" s="17" t="s">
        <v>860</v>
      </c>
      <c r="J483" s="64">
        <v>13.8</v>
      </c>
      <c r="K483" s="665">
        <v>5.975575286112627</v>
      </c>
      <c r="L483" s="665">
        <v>4.3789772636189994</v>
      </c>
      <c r="M483" s="64">
        <v>348</v>
      </c>
      <c r="N483" s="726">
        <v>11843359.73</v>
      </c>
      <c r="O483" s="548" t="s">
        <v>863</v>
      </c>
      <c r="P483" s="909">
        <v>3.4101413040000002</v>
      </c>
      <c r="Q483" s="203" t="s">
        <v>57</v>
      </c>
      <c r="R483" s="205" t="s">
        <v>57</v>
      </c>
      <c r="S483" s="490">
        <v>0</v>
      </c>
      <c r="T483" s="18">
        <v>0</v>
      </c>
      <c r="U483" s="548">
        <v>0</v>
      </c>
      <c r="V483" s="18">
        <v>0</v>
      </c>
      <c r="W483" s="64">
        <v>0</v>
      </c>
      <c r="X483" s="18">
        <v>0</v>
      </c>
      <c r="Y483" s="18">
        <v>0</v>
      </c>
      <c r="Z483" s="18">
        <v>0</v>
      </c>
      <c r="AA483" s="18">
        <v>0</v>
      </c>
      <c r="AB483" s="18">
        <v>0</v>
      </c>
      <c r="AC483" s="18">
        <v>0</v>
      </c>
      <c r="AD483" s="18">
        <v>0</v>
      </c>
      <c r="AE483" s="18">
        <v>0</v>
      </c>
      <c r="AF483" s="18">
        <v>0</v>
      </c>
      <c r="AG483" s="64">
        <v>0</v>
      </c>
      <c r="AH483" s="18">
        <v>0</v>
      </c>
      <c r="AI483" s="64">
        <v>0</v>
      </c>
      <c r="AJ483" s="18">
        <v>0</v>
      </c>
      <c r="AK483" s="18">
        <v>8</v>
      </c>
      <c r="AL483" s="64">
        <v>8</v>
      </c>
      <c r="AM483" s="18">
        <v>0</v>
      </c>
      <c r="AN483" s="18" t="s">
        <v>58</v>
      </c>
      <c r="AO483" s="18">
        <v>0</v>
      </c>
      <c r="AP483" s="64">
        <v>0</v>
      </c>
      <c r="AQ483" s="64">
        <v>8</v>
      </c>
      <c r="AR483" s="11">
        <v>8</v>
      </c>
      <c r="AS483" s="17">
        <v>0</v>
      </c>
      <c r="AT483" s="490">
        <v>0</v>
      </c>
      <c r="AU483" s="64">
        <v>0</v>
      </c>
      <c r="AV483" s="18">
        <v>0</v>
      </c>
      <c r="AW483" s="64">
        <v>0</v>
      </c>
      <c r="AX483" s="18">
        <v>0</v>
      </c>
      <c r="AY483" s="17">
        <v>0</v>
      </c>
      <c r="AZ483" s="490">
        <v>0</v>
      </c>
      <c r="BA483" s="17">
        <v>0</v>
      </c>
      <c r="BB483" s="18">
        <v>0</v>
      </c>
      <c r="BC483" s="17">
        <v>0</v>
      </c>
      <c r="BD483" s="18">
        <v>0</v>
      </c>
      <c r="BE483" s="17">
        <v>0</v>
      </c>
      <c r="BF483" s="18">
        <v>0</v>
      </c>
      <c r="BG483" s="17">
        <v>0</v>
      </c>
      <c r="BH483" s="18">
        <v>0</v>
      </c>
      <c r="BI483" s="17">
        <v>0</v>
      </c>
      <c r="BJ483" s="18">
        <v>0</v>
      </c>
      <c r="BK483" s="17">
        <v>59.550000000000004</v>
      </c>
      <c r="BL483" s="17">
        <v>59.55</v>
      </c>
      <c r="BM483" s="17">
        <v>0</v>
      </c>
      <c r="BN483" s="17" t="s">
        <v>58</v>
      </c>
      <c r="BO483" s="18">
        <v>0</v>
      </c>
      <c r="BP483" s="18">
        <v>0</v>
      </c>
      <c r="BQ483" s="64">
        <v>59.550000000000004</v>
      </c>
      <c r="BR483" s="18">
        <v>59.55</v>
      </c>
      <c r="BS483" s="729">
        <v>1.7462619490327139E-2</v>
      </c>
      <c r="BT483" s="17">
        <v>0</v>
      </c>
      <c r="BU483" s="17">
        <v>0</v>
      </c>
      <c r="BV483" s="17">
        <v>0</v>
      </c>
      <c r="BW483" s="17">
        <v>0</v>
      </c>
      <c r="BX483" s="17">
        <v>0</v>
      </c>
      <c r="BY483" s="17">
        <v>0</v>
      </c>
      <c r="BZ483" s="17">
        <v>0</v>
      </c>
      <c r="CA483" s="17">
        <v>0</v>
      </c>
      <c r="CB483" s="17">
        <v>0</v>
      </c>
      <c r="CC483" s="17">
        <v>0</v>
      </c>
      <c r="CD483" s="17">
        <v>0</v>
      </c>
      <c r="CE483" s="17">
        <v>0</v>
      </c>
      <c r="CF483" s="17">
        <v>0</v>
      </c>
      <c r="CG483" s="17">
        <v>0</v>
      </c>
      <c r="CH483" s="17">
        <v>0</v>
      </c>
      <c r="CI483" s="17">
        <v>0</v>
      </c>
      <c r="CJ483" s="17">
        <v>0</v>
      </c>
      <c r="CK483" s="17">
        <v>0</v>
      </c>
      <c r="CL483" s="702">
        <v>69902.172000000006</v>
      </c>
      <c r="CM483" s="702">
        <v>69902.172000000006</v>
      </c>
      <c r="CN483" s="702">
        <v>0</v>
      </c>
      <c r="CO483" s="702">
        <v>0</v>
      </c>
      <c r="CP483" s="702">
        <v>0</v>
      </c>
      <c r="CQ483" s="702">
        <v>0</v>
      </c>
      <c r="CR483" s="704">
        <v>69902.172000000006</v>
      </c>
      <c r="CS483" s="703">
        <v>69902.172000000006</v>
      </c>
      <c r="CT483" s="23" t="s">
        <v>56</v>
      </c>
      <c r="CU483" s="23" t="s">
        <v>56</v>
      </c>
      <c r="CV483" s="23" t="s">
        <v>56</v>
      </c>
      <c r="CW483" s="23" t="s">
        <v>56</v>
      </c>
      <c r="CX483" s="23" t="s">
        <v>56</v>
      </c>
      <c r="CY483" s="23" t="s">
        <v>56</v>
      </c>
      <c r="CZ483" s="23" t="s">
        <v>56</v>
      </c>
      <c r="DA483" s="23" t="s">
        <v>56</v>
      </c>
      <c r="DB483" s="796">
        <v>11843359.73</v>
      </c>
      <c r="DC483" s="120"/>
      <c r="DD483" s="692">
        <v>3.4101413040000002</v>
      </c>
      <c r="DE483" s="120"/>
      <c r="DF483" s="120"/>
      <c r="DG483" s="120"/>
      <c r="DH483" s="140"/>
      <c r="DI483" s="140"/>
      <c r="DJ483" s="140"/>
      <c r="DK483" s="140"/>
      <c r="DL483" s="548" t="s">
        <v>56</v>
      </c>
      <c r="DM483" s="548" t="s">
        <v>56</v>
      </c>
      <c r="DN483" s="203" t="s">
        <v>868</v>
      </c>
      <c r="DO483" s="700">
        <v>351</v>
      </c>
      <c r="DP483" s="713" t="s">
        <v>56</v>
      </c>
      <c r="DQ483" s="548" t="s">
        <v>56</v>
      </c>
      <c r="DR483" s="673" t="s">
        <v>56</v>
      </c>
      <c r="DS483" s="203" t="s">
        <v>56</v>
      </c>
      <c r="DT483" s="1160" t="s">
        <v>56</v>
      </c>
      <c r="DU483" s="711">
        <v>0</v>
      </c>
      <c r="DV483" s="711">
        <v>5.5896898049916741</v>
      </c>
      <c r="DW483" s="711">
        <v>0</v>
      </c>
      <c r="DX483" s="711">
        <v>4.5450804569054863</v>
      </c>
      <c r="DY483" s="710">
        <v>0</v>
      </c>
      <c r="DZ483" s="710">
        <v>5.5788627351185893E-2</v>
      </c>
      <c r="EA483" s="710">
        <v>0</v>
      </c>
      <c r="EB483" s="710">
        <v>5.4870372694718922E-2</v>
      </c>
      <c r="EC483" s="236"/>
      <c r="ED483" s="49"/>
      <c r="EE483" s="232"/>
      <c r="EF483" s="700">
        <v>0</v>
      </c>
      <c r="EG483" s="712">
        <v>0</v>
      </c>
      <c r="EH483" s="44"/>
    </row>
    <row r="484" spans="1:138" ht="41.25" customHeight="1" x14ac:dyDescent="0.25">
      <c r="A484" s="871" t="s">
        <v>49</v>
      </c>
      <c r="B484" s="656" t="s">
        <v>50</v>
      </c>
      <c r="C484" s="656" t="s">
        <v>74</v>
      </c>
      <c r="D484" s="691" t="s">
        <v>398</v>
      </c>
      <c r="E484" s="656" t="s">
        <v>93</v>
      </c>
      <c r="F484" s="656" t="s">
        <v>1399</v>
      </c>
      <c r="G484" s="901" t="s">
        <v>1400</v>
      </c>
      <c r="H484" s="897" t="s">
        <v>55</v>
      </c>
      <c r="I484" s="17" t="s">
        <v>866</v>
      </c>
      <c r="J484" s="64">
        <v>13.8</v>
      </c>
      <c r="K484" s="665">
        <v>14.508696794681459</v>
      </c>
      <c r="L484" s="665">
        <v>56.141477155953005</v>
      </c>
      <c r="M484" s="64">
        <v>2749</v>
      </c>
      <c r="N484" s="726">
        <v>8164011.3990000002</v>
      </c>
      <c r="O484" s="548" t="s">
        <v>863</v>
      </c>
      <c r="P484" s="909">
        <v>11.28985357</v>
      </c>
      <c r="Q484" s="203" t="s">
        <v>902</v>
      </c>
      <c r="R484" s="205" t="s">
        <v>57</v>
      </c>
      <c r="S484" s="490">
        <v>0</v>
      </c>
      <c r="T484" s="18">
        <v>0</v>
      </c>
      <c r="U484" s="548">
        <v>0</v>
      </c>
      <c r="V484" s="18">
        <v>0</v>
      </c>
      <c r="W484" s="64">
        <v>0</v>
      </c>
      <c r="X484" s="18">
        <v>0</v>
      </c>
      <c r="Y484" s="18">
        <v>0</v>
      </c>
      <c r="Z484" s="18">
        <v>0</v>
      </c>
      <c r="AA484" s="18">
        <v>0</v>
      </c>
      <c r="AB484" s="18">
        <v>0</v>
      </c>
      <c r="AC484" s="18">
        <v>0</v>
      </c>
      <c r="AD484" s="18">
        <v>0</v>
      </c>
      <c r="AE484" s="18">
        <v>0</v>
      </c>
      <c r="AF484" s="18">
        <v>0</v>
      </c>
      <c r="AG484" s="64">
        <v>0</v>
      </c>
      <c r="AH484" s="18">
        <v>0</v>
      </c>
      <c r="AI484" s="64">
        <v>0</v>
      </c>
      <c r="AJ484" s="18">
        <v>0</v>
      </c>
      <c r="AK484" s="18">
        <v>156</v>
      </c>
      <c r="AL484" s="64">
        <v>156</v>
      </c>
      <c r="AM484" s="18">
        <v>11</v>
      </c>
      <c r="AN484" s="18">
        <v>11</v>
      </c>
      <c r="AO484" s="18">
        <v>1</v>
      </c>
      <c r="AP484" s="64">
        <v>1</v>
      </c>
      <c r="AQ484" s="64">
        <v>168</v>
      </c>
      <c r="AR484" s="11">
        <v>168</v>
      </c>
      <c r="AS484" s="17">
        <v>0</v>
      </c>
      <c r="AT484" s="490">
        <v>0</v>
      </c>
      <c r="AU484" s="64">
        <v>0</v>
      </c>
      <c r="AV484" s="18">
        <v>0</v>
      </c>
      <c r="AW484" s="64">
        <v>0</v>
      </c>
      <c r="AX484" s="18">
        <v>0</v>
      </c>
      <c r="AY484" s="17">
        <v>0</v>
      </c>
      <c r="AZ484" s="490">
        <v>0</v>
      </c>
      <c r="BA484" s="17">
        <v>0</v>
      </c>
      <c r="BB484" s="18">
        <v>0</v>
      </c>
      <c r="BC484" s="17">
        <v>0</v>
      </c>
      <c r="BD484" s="18">
        <v>0</v>
      </c>
      <c r="BE484" s="17">
        <v>0</v>
      </c>
      <c r="BF484" s="18">
        <v>0</v>
      </c>
      <c r="BG484" s="17">
        <v>0</v>
      </c>
      <c r="BH484" s="18">
        <v>0</v>
      </c>
      <c r="BI484" s="17">
        <v>0</v>
      </c>
      <c r="BJ484" s="18">
        <v>0</v>
      </c>
      <c r="BK484" s="17">
        <v>3895.329999999999</v>
      </c>
      <c r="BL484" s="17">
        <v>3895.33</v>
      </c>
      <c r="BM484" s="17">
        <v>100.51999999999998</v>
      </c>
      <c r="BN484" s="17">
        <v>100.52</v>
      </c>
      <c r="BO484" s="18">
        <v>1.8</v>
      </c>
      <c r="BP484" s="18">
        <v>1.8</v>
      </c>
      <c r="BQ484" s="64">
        <v>3997.6499999999992</v>
      </c>
      <c r="BR484" s="18">
        <v>3997.65</v>
      </c>
      <c r="BS484" s="729">
        <v>0.35409228075577237</v>
      </c>
      <c r="BT484" s="17">
        <v>0</v>
      </c>
      <c r="BU484" s="17">
        <v>0</v>
      </c>
      <c r="BV484" s="17">
        <v>0</v>
      </c>
      <c r="BW484" s="17">
        <v>0</v>
      </c>
      <c r="BX484" s="17">
        <v>0</v>
      </c>
      <c r="BY484" s="17">
        <v>0</v>
      </c>
      <c r="BZ484" s="17">
        <v>0</v>
      </c>
      <c r="CA484" s="17">
        <v>0</v>
      </c>
      <c r="CB484" s="17">
        <v>0</v>
      </c>
      <c r="CC484" s="17">
        <v>0</v>
      </c>
      <c r="CD484" s="17">
        <v>0</v>
      </c>
      <c r="CE484" s="17">
        <v>0</v>
      </c>
      <c r="CF484" s="17">
        <v>0</v>
      </c>
      <c r="CG484" s="17">
        <v>0</v>
      </c>
      <c r="CH484" s="17">
        <v>0</v>
      </c>
      <c r="CI484" s="17">
        <v>0</v>
      </c>
      <c r="CJ484" s="17">
        <v>0</v>
      </c>
      <c r="CK484" s="17">
        <v>0</v>
      </c>
      <c r="CL484" s="702">
        <v>4572494.1671999991</v>
      </c>
      <c r="CM484" s="702">
        <v>4572494.167200001</v>
      </c>
      <c r="CN484" s="702">
        <v>117994.39679999999</v>
      </c>
      <c r="CO484" s="702">
        <v>117994.3968</v>
      </c>
      <c r="CP484" s="702">
        <v>5897.232</v>
      </c>
      <c r="CQ484" s="702">
        <v>5897.232</v>
      </c>
      <c r="CR484" s="704">
        <v>4696385.7959999992</v>
      </c>
      <c r="CS484" s="703">
        <v>4696385.796000001</v>
      </c>
      <c r="CT484" s="23" t="s">
        <v>56</v>
      </c>
      <c r="CU484" s="23" t="s">
        <v>56</v>
      </c>
      <c r="CV484" s="23" t="s">
        <v>56</v>
      </c>
      <c r="CW484" s="23" t="s">
        <v>56</v>
      </c>
      <c r="CX484" s="23" t="s">
        <v>56</v>
      </c>
      <c r="CY484" s="23" t="s">
        <v>56</v>
      </c>
      <c r="CZ484" s="23" t="s">
        <v>56</v>
      </c>
      <c r="DA484" s="23" t="s">
        <v>56</v>
      </c>
      <c r="DB484" s="796">
        <v>8164011.3990000002</v>
      </c>
      <c r="DC484" s="120"/>
      <c r="DD484" s="692">
        <v>11.28985357</v>
      </c>
      <c r="DE484" s="120"/>
      <c r="DF484" s="120"/>
      <c r="DG484" s="120"/>
      <c r="DH484" s="140"/>
      <c r="DI484" s="140"/>
      <c r="DJ484" s="140"/>
      <c r="DK484" s="140"/>
      <c r="DL484" s="548" t="s">
        <v>56</v>
      </c>
      <c r="DM484" s="548" t="s">
        <v>56</v>
      </c>
      <c r="DN484" s="203" t="s">
        <v>55</v>
      </c>
      <c r="DO484" s="700" t="s">
        <v>56</v>
      </c>
      <c r="DP484" s="713" t="s">
        <v>56</v>
      </c>
      <c r="DQ484" s="548" t="s">
        <v>56</v>
      </c>
      <c r="DR484" s="673" t="s">
        <v>56</v>
      </c>
      <c r="DS484" s="700">
        <v>2753.25</v>
      </c>
      <c r="DT484" s="25" t="s">
        <v>1285</v>
      </c>
      <c r="DU484" s="711">
        <v>194.96159084718062</v>
      </c>
      <c r="DV484" s="711">
        <v>63.999810379875953</v>
      </c>
      <c r="DW484" s="711">
        <v>195.38395385809901</v>
      </c>
      <c r="DX484" s="711">
        <v>26.845501566976594</v>
      </c>
      <c r="DY484" s="710">
        <v>1.3511304821574504</v>
      </c>
      <c r="DZ484" s="710">
        <v>0.63608223686514531</v>
      </c>
      <c r="EA484" s="710">
        <v>1.3502468455996</v>
      </c>
      <c r="EB484" s="710">
        <v>0.61528442808425021</v>
      </c>
      <c r="EC484" s="236"/>
      <c r="ED484" s="49"/>
      <c r="EE484" s="232"/>
      <c r="EF484" s="700">
        <v>212303</v>
      </c>
      <c r="EG484" s="712">
        <v>32128</v>
      </c>
      <c r="EH484" s="44"/>
    </row>
    <row r="485" spans="1:138" ht="41.25" customHeight="1" x14ac:dyDescent="0.25">
      <c r="A485" s="871" t="s">
        <v>49</v>
      </c>
      <c r="B485" s="656" t="s">
        <v>50</v>
      </c>
      <c r="C485" s="656" t="s">
        <v>74</v>
      </c>
      <c r="D485" s="691" t="s">
        <v>398</v>
      </c>
      <c r="E485" s="656" t="s">
        <v>93</v>
      </c>
      <c r="F485" s="656" t="s">
        <v>1401</v>
      </c>
      <c r="G485" s="901" t="s">
        <v>1402</v>
      </c>
      <c r="H485" s="897" t="s">
        <v>55</v>
      </c>
      <c r="I485" s="17" t="s">
        <v>866</v>
      </c>
      <c r="J485" s="64">
        <v>13.8</v>
      </c>
      <c r="K485" s="665">
        <v>12.668219606558768</v>
      </c>
      <c r="L485" s="665">
        <v>30.453409027566003</v>
      </c>
      <c r="M485" s="64">
        <v>1953</v>
      </c>
      <c r="N485" s="726">
        <v>34144283.620000005</v>
      </c>
      <c r="O485" s="548" t="s">
        <v>863</v>
      </c>
      <c r="P485" s="909">
        <v>10.15847799</v>
      </c>
      <c r="Q485" s="203" t="s">
        <v>57</v>
      </c>
      <c r="R485" s="205" t="s">
        <v>57</v>
      </c>
      <c r="S485" s="490">
        <v>0</v>
      </c>
      <c r="T485" s="18">
        <v>0</v>
      </c>
      <c r="U485" s="548">
        <v>0</v>
      </c>
      <c r="V485" s="18">
        <v>0</v>
      </c>
      <c r="W485" s="64">
        <v>0</v>
      </c>
      <c r="X485" s="18">
        <v>0</v>
      </c>
      <c r="Y485" s="18">
        <v>0</v>
      </c>
      <c r="Z485" s="18">
        <v>0</v>
      </c>
      <c r="AA485" s="18">
        <v>0</v>
      </c>
      <c r="AB485" s="18">
        <v>0</v>
      </c>
      <c r="AC485" s="18">
        <v>0</v>
      </c>
      <c r="AD485" s="18">
        <v>0</v>
      </c>
      <c r="AE485" s="18">
        <v>0</v>
      </c>
      <c r="AF485" s="18">
        <v>0</v>
      </c>
      <c r="AG485" s="64">
        <v>0</v>
      </c>
      <c r="AH485" s="18">
        <v>0</v>
      </c>
      <c r="AI485" s="64">
        <v>0</v>
      </c>
      <c r="AJ485" s="18">
        <v>0</v>
      </c>
      <c r="AK485" s="18">
        <v>51</v>
      </c>
      <c r="AL485" s="64">
        <v>51</v>
      </c>
      <c r="AM485" s="18">
        <v>2</v>
      </c>
      <c r="AN485" s="18">
        <v>2</v>
      </c>
      <c r="AO485" s="18">
        <v>0</v>
      </c>
      <c r="AP485" s="64">
        <v>0</v>
      </c>
      <c r="AQ485" s="64">
        <v>53</v>
      </c>
      <c r="AR485" s="11">
        <v>53</v>
      </c>
      <c r="AS485" s="17">
        <v>0</v>
      </c>
      <c r="AT485" s="490">
        <v>0</v>
      </c>
      <c r="AU485" s="64">
        <v>0</v>
      </c>
      <c r="AV485" s="18">
        <v>0</v>
      </c>
      <c r="AW485" s="64">
        <v>0</v>
      </c>
      <c r="AX485" s="18">
        <v>0</v>
      </c>
      <c r="AY485" s="17">
        <v>0</v>
      </c>
      <c r="AZ485" s="490">
        <v>0</v>
      </c>
      <c r="BA485" s="17">
        <v>0</v>
      </c>
      <c r="BB485" s="18">
        <v>0</v>
      </c>
      <c r="BC485" s="17">
        <v>0</v>
      </c>
      <c r="BD485" s="18">
        <v>0</v>
      </c>
      <c r="BE485" s="17">
        <v>0</v>
      </c>
      <c r="BF485" s="18">
        <v>0</v>
      </c>
      <c r="BG485" s="17">
        <v>0</v>
      </c>
      <c r="BH485" s="18">
        <v>0</v>
      </c>
      <c r="BI485" s="17">
        <v>0</v>
      </c>
      <c r="BJ485" s="18">
        <v>0</v>
      </c>
      <c r="BK485" s="17">
        <v>513.21000000000015</v>
      </c>
      <c r="BL485" s="17">
        <v>513.21</v>
      </c>
      <c r="BM485" s="17">
        <v>23.57</v>
      </c>
      <c r="BN485" s="17">
        <v>23.57</v>
      </c>
      <c r="BO485" s="18">
        <v>0</v>
      </c>
      <c r="BP485" s="18">
        <v>0</v>
      </c>
      <c r="BQ485" s="64">
        <v>536.7800000000002</v>
      </c>
      <c r="BR485" s="18">
        <v>536.78000000000009</v>
      </c>
      <c r="BS485" s="729">
        <v>5.2840592904606978E-2</v>
      </c>
      <c r="BT485" s="17">
        <v>0</v>
      </c>
      <c r="BU485" s="17">
        <v>0</v>
      </c>
      <c r="BV485" s="17">
        <v>0</v>
      </c>
      <c r="BW485" s="17">
        <v>0</v>
      </c>
      <c r="BX485" s="17">
        <v>0</v>
      </c>
      <c r="BY485" s="17">
        <v>0</v>
      </c>
      <c r="BZ485" s="17">
        <v>0</v>
      </c>
      <c r="CA485" s="17">
        <v>0</v>
      </c>
      <c r="CB485" s="17">
        <v>0</v>
      </c>
      <c r="CC485" s="17">
        <v>0</v>
      </c>
      <c r="CD485" s="17">
        <v>0</v>
      </c>
      <c r="CE485" s="17">
        <v>0</v>
      </c>
      <c r="CF485" s="17">
        <v>0</v>
      </c>
      <c r="CG485" s="17">
        <v>0</v>
      </c>
      <c r="CH485" s="17">
        <v>0</v>
      </c>
      <c r="CI485" s="17">
        <v>0</v>
      </c>
      <c r="CJ485" s="17">
        <v>0</v>
      </c>
      <c r="CK485" s="17">
        <v>0</v>
      </c>
      <c r="CL485" s="702">
        <v>602426.42640000023</v>
      </c>
      <c r="CM485" s="702">
        <v>602426.42640000011</v>
      </c>
      <c r="CN485" s="702">
        <v>27667.408800000001</v>
      </c>
      <c r="CO485" s="702">
        <v>27667.408800000001</v>
      </c>
      <c r="CP485" s="702">
        <v>0</v>
      </c>
      <c r="CQ485" s="702">
        <v>0</v>
      </c>
      <c r="CR485" s="704">
        <v>630093.83520000021</v>
      </c>
      <c r="CS485" s="703">
        <v>630093.83520000009</v>
      </c>
      <c r="CT485" s="23" t="s">
        <v>56</v>
      </c>
      <c r="CU485" s="23" t="s">
        <v>56</v>
      </c>
      <c r="CV485" s="23" t="s">
        <v>56</v>
      </c>
      <c r="CW485" s="23" t="s">
        <v>56</v>
      </c>
      <c r="CX485" s="23" t="s">
        <v>56</v>
      </c>
      <c r="CY485" s="23" t="s">
        <v>56</v>
      </c>
      <c r="CZ485" s="23" t="s">
        <v>56</v>
      </c>
      <c r="DA485" s="23" t="s">
        <v>56</v>
      </c>
      <c r="DB485" s="796">
        <v>34144283.620000005</v>
      </c>
      <c r="DC485" s="120"/>
      <c r="DD485" s="692">
        <v>10.15847799</v>
      </c>
      <c r="DE485" s="120"/>
      <c r="DF485" s="120"/>
      <c r="DG485" s="120"/>
      <c r="DH485" s="140"/>
      <c r="DI485" s="140"/>
      <c r="DJ485" s="140"/>
      <c r="DK485" s="140"/>
      <c r="DL485" s="548" t="s">
        <v>56</v>
      </c>
      <c r="DM485" s="548" t="s">
        <v>56</v>
      </c>
      <c r="DN485" s="203" t="s">
        <v>55</v>
      </c>
      <c r="DO485" s="700" t="s">
        <v>56</v>
      </c>
      <c r="DP485" s="713" t="s">
        <v>56</v>
      </c>
      <c r="DQ485" s="548" t="s">
        <v>56</v>
      </c>
      <c r="DR485" s="673" t="s">
        <v>56</v>
      </c>
      <c r="DS485" s="203" t="s">
        <v>56</v>
      </c>
      <c r="DT485" s="1160" t="s">
        <v>56</v>
      </c>
      <c r="DU485" s="711">
        <v>78.217398094643258</v>
      </c>
      <c r="DV485" s="711">
        <v>143.68059354138632</v>
      </c>
      <c r="DW485" s="711">
        <v>44.305950846193703</v>
      </c>
      <c r="DX485" s="711">
        <v>70.51963733070221</v>
      </c>
      <c r="DY485" s="710">
        <v>0.21177573012650355</v>
      </c>
      <c r="DZ485" s="710">
        <v>0.55660142567611925</v>
      </c>
      <c r="EA485" s="710">
        <v>0.19662024199091899</v>
      </c>
      <c r="EB485" s="710">
        <v>0.20108945640366188</v>
      </c>
      <c r="EC485" s="236"/>
      <c r="ED485" s="49"/>
      <c r="EE485" s="232"/>
      <c r="EF485" s="700">
        <v>0</v>
      </c>
      <c r="EG485" s="712">
        <v>63880</v>
      </c>
      <c r="EH485" s="44"/>
    </row>
    <row r="486" spans="1:138" ht="41.25" customHeight="1" x14ac:dyDescent="0.25">
      <c r="A486" s="871" t="s">
        <v>49</v>
      </c>
      <c r="B486" s="656" t="s">
        <v>50</v>
      </c>
      <c r="C486" s="656" t="s">
        <v>74</v>
      </c>
      <c r="D486" s="691" t="s">
        <v>398</v>
      </c>
      <c r="E486" s="656" t="s">
        <v>93</v>
      </c>
      <c r="F486" s="656" t="s">
        <v>399</v>
      </c>
      <c r="G486" s="901" t="s">
        <v>400</v>
      </c>
      <c r="H486" s="897" t="s">
        <v>55</v>
      </c>
      <c r="I486" s="17" t="s">
        <v>866</v>
      </c>
      <c r="J486" s="64">
        <v>13.8</v>
      </c>
      <c r="K486" s="665">
        <v>12.30968508939201</v>
      </c>
      <c r="L486" s="665">
        <v>43.188446879865005</v>
      </c>
      <c r="M486" s="64">
        <v>2123</v>
      </c>
      <c r="N486" s="726">
        <v>26504560.270000003</v>
      </c>
      <c r="O486" s="548" t="s">
        <v>863</v>
      </c>
      <c r="P486" s="909">
        <v>8.4535268460000008</v>
      </c>
      <c r="Q486" s="203" t="s">
        <v>57</v>
      </c>
      <c r="R486" s="205" t="s">
        <v>57</v>
      </c>
      <c r="S486" s="490">
        <v>0</v>
      </c>
      <c r="T486" s="18">
        <v>0</v>
      </c>
      <c r="U486" s="548">
        <v>0</v>
      </c>
      <c r="V486" s="18">
        <v>0</v>
      </c>
      <c r="W486" s="64">
        <v>0</v>
      </c>
      <c r="X486" s="18">
        <v>0</v>
      </c>
      <c r="Y486" s="18">
        <v>0</v>
      </c>
      <c r="Z486" s="18">
        <v>0</v>
      </c>
      <c r="AA486" s="18">
        <v>0</v>
      </c>
      <c r="AB486" s="18">
        <v>0</v>
      </c>
      <c r="AC486" s="18">
        <v>0</v>
      </c>
      <c r="AD486" s="18">
        <v>0</v>
      </c>
      <c r="AE486" s="18">
        <v>0</v>
      </c>
      <c r="AF486" s="18">
        <v>0</v>
      </c>
      <c r="AG486" s="64">
        <v>0</v>
      </c>
      <c r="AH486" s="18">
        <v>0</v>
      </c>
      <c r="AI486" s="64">
        <v>0</v>
      </c>
      <c r="AJ486" s="18">
        <v>0</v>
      </c>
      <c r="AK486" s="18">
        <v>88</v>
      </c>
      <c r="AL486" s="64">
        <v>87</v>
      </c>
      <c r="AM486" s="18">
        <v>3</v>
      </c>
      <c r="AN486" s="18">
        <v>2</v>
      </c>
      <c r="AO486" s="18">
        <v>0</v>
      </c>
      <c r="AP486" s="64">
        <v>0</v>
      </c>
      <c r="AQ486" s="64">
        <v>91</v>
      </c>
      <c r="AR486" s="11">
        <v>89</v>
      </c>
      <c r="AS486" s="17">
        <v>0</v>
      </c>
      <c r="AT486" s="490">
        <v>0</v>
      </c>
      <c r="AU486" s="64">
        <v>0</v>
      </c>
      <c r="AV486" s="18">
        <v>0</v>
      </c>
      <c r="AW486" s="64">
        <v>0</v>
      </c>
      <c r="AX486" s="18">
        <v>0</v>
      </c>
      <c r="AY486" s="17">
        <v>0</v>
      </c>
      <c r="AZ486" s="490">
        <v>0</v>
      </c>
      <c r="BA486" s="17">
        <v>0</v>
      </c>
      <c r="BB486" s="18">
        <v>0</v>
      </c>
      <c r="BC486" s="17">
        <v>0</v>
      </c>
      <c r="BD486" s="18">
        <v>0</v>
      </c>
      <c r="BE486" s="17">
        <v>0</v>
      </c>
      <c r="BF486" s="18">
        <v>0</v>
      </c>
      <c r="BG486" s="17">
        <v>0</v>
      </c>
      <c r="BH486" s="18">
        <v>0</v>
      </c>
      <c r="BI486" s="17">
        <v>0</v>
      </c>
      <c r="BJ486" s="18">
        <v>0</v>
      </c>
      <c r="BK486" s="17">
        <v>1386.3819999999998</v>
      </c>
      <c r="BL486" s="17">
        <v>1376.3820000000001</v>
      </c>
      <c r="BM486" s="17">
        <v>37.800000000000004</v>
      </c>
      <c r="BN486" s="17">
        <v>20.2</v>
      </c>
      <c r="BO486" s="18">
        <v>0</v>
      </c>
      <c r="BP486" s="18">
        <v>0</v>
      </c>
      <c r="BQ486" s="64">
        <v>1424.1819999999998</v>
      </c>
      <c r="BR486" s="18">
        <v>1396.5820000000001</v>
      </c>
      <c r="BS486" s="729">
        <v>0.16847193200479246</v>
      </c>
      <c r="BT486" s="17">
        <v>0</v>
      </c>
      <c r="BU486" s="17">
        <v>0</v>
      </c>
      <c r="BV486" s="17">
        <v>0</v>
      </c>
      <c r="BW486" s="17">
        <v>0</v>
      </c>
      <c r="BX486" s="17">
        <v>0</v>
      </c>
      <c r="BY486" s="17">
        <v>0</v>
      </c>
      <c r="BZ486" s="17">
        <v>0</v>
      </c>
      <c r="CA486" s="17">
        <v>0</v>
      </c>
      <c r="CB486" s="17">
        <v>0</v>
      </c>
      <c r="CC486" s="17">
        <v>0</v>
      </c>
      <c r="CD486" s="17">
        <v>0</v>
      </c>
      <c r="CE486" s="17">
        <v>0</v>
      </c>
      <c r="CF486" s="17">
        <v>0</v>
      </c>
      <c r="CG486" s="17">
        <v>0</v>
      </c>
      <c r="CH486" s="17">
        <v>0</v>
      </c>
      <c r="CI486" s="17">
        <v>0</v>
      </c>
      <c r="CJ486" s="17">
        <v>0</v>
      </c>
      <c r="CK486" s="17">
        <v>0</v>
      </c>
      <c r="CL486" s="702">
        <v>1627390.6468799999</v>
      </c>
      <c r="CM486" s="702">
        <v>1615652.24688</v>
      </c>
      <c r="CN486" s="702">
        <v>44371.152000000009</v>
      </c>
      <c r="CO486" s="702">
        <v>23711.567999999999</v>
      </c>
      <c r="CP486" s="702">
        <v>0</v>
      </c>
      <c r="CQ486" s="702">
        <v>0</v>
      </c>
      <c r="CR486" s="704">
        <v>1671761.7988799999</v>
      </c>
      <c r="CS486" s="703">
        <v>1639363.81488</v>
      </c>
      <c r="CT486" s="23" t="s">
        <v>56</v>
      </c>
      <c r="CU486" s="23" t="s">
        <v>56</v>
      </c>
      <c r="CV486" s="23" t="s">
        <v>56</v>
      </c>
      <c r="CW486" s="23" t="s">
        <v>56</v>
      </c>
      <c r="CX486" s="23" t="s">
        <v>56</v>
      </c>
      <c r="CY486" s="23" t="s">
        <v>56</v>
      </c>
      <c r="CZ486" s="23" t="s">
        <v>56</v>
      </c>
      <c r="DA486" s="23" t="s">
        <v>56</v>
      </c>
      <c r="DB486" s="796">
        <v>26504560.270000003</v>
      </c>
      <c r="DC486" s="120"/>
      <c r="DD486" s="692">
        <v>8.4535268460000008</v>
      </c>
      <c r="DE486" s="120"/>
      <c r="DF486" s="120"/>
      <c r="DG486" s="120"/>
      <c r="DH486" s="140"/>
      <c r="DI486" s="140"/>
      <c r="DJ486" s="140"/>
      <c r="DK486" s="140"/>
      <c r="DL486" s="548" t="s">
        <v>56</v>
      </c>
      <c r="DM486" s="548" t="s">
        <v>56</v>
      </c>
      <c r="DN486" s="203" t="s">
        <v>868</v>
      </c>
      <c r="DO486" s="700">
        <v>2126.25</v>
      </c>
      <c r="DP486" s="713" t="s">
        <v>56</v>
      </c>
      <c r="DQ486" s="548" t="s">
        <v>56</v>
      </c>
      <c r="DR486" s="673" t="s">
        <v>56</v>
      </c>
      <c r="DS486" s="203" t="s">
        <v>56</v>
      </c>
      <c r="DT486" s="1160" t="s">
        <v>56</v>
      </c>
      <c r="DU486" s="711">
        <v>662.0199882422105</v>
      </c>
      <c r="DV486" s="711">
        <v>-437.78096745424284</v>
      </c>
      <c r="DW486" s="711">
        <v>181.10731621851599</v>
      </c>
      <c r="DX486" s="711">
        <v>-3.3825560595044522</v>
      </c>
      <c r="DY486" s="710">
        <v>1.6700764256319811</v>
      </c>
      <c r="DZ486" s="710">
        <v>-0.89069007088730068</v>
      </c>
      <c r="EA486" s="710">
        <v>1.3737609630533101</v>
      </c>
      <c r="EB486" s="710">
        <v>-0.63857486802039731</v>
      </c>
      <c r="EC486" s="236"/>
      <c r="ED486" s="49"/>
      <c r="EE486" s="232"/>
      <c r="EF486" s="700">
        <v>206610</v>
      </c>
      <c r="EG486" s="712">
        <v>-149313</v>
      </c>
      <c r="EH486" s="44"/>
    </row>
    <row r="487" spans="1:138" ht="41.25" customHeight="1" x14ac:dyDescent="0.25">
      <c r="A487" s="871" t="s">
        <v>49</v>
      </c>
      <c r="B487" s="656" t="s">
        <v>50</v>
      </c>
      <c r="C487" s="656" t="s">
        <v>74</v>
      </c>
      <c r="D487" s="691" t="s">
        <v>401</v>
      </c>
      <c r="E487" s="656" t="s">
        <v>80</v>
      </c>
      <c r="F487" s="656" t="s">
        <v>1403</v>
      </c>
      <c r="G487" s="901" t="s">
        <v>80</v>
      </c>
      <c r="H487" s="897" t="s">
        <v>55</v>
      </c>
      <c r="I487" s="17" t="s">
        <v>860</v>
      </c>
      <c r="J487" s="64">
        <v>13.8</v>
      </c>
      <c r="K487" s="665">
        <v>12.668219606558768</v>
      </c>
      <c r="L487" s="665">
        <v>23.323863587850003</v>
      </c>
      <c r="M487" s="64">
        <v>5480</v>
      </c>
      <c r="N487" s="726">
        <v>50468650.410000004</v>
      </c>
      <c r="O487" s="548" t="s">
        <v>863</v>
      </c>
      <c r="P487" s="909">
        <v>10.779937820000001</v>
      </c>
      <c r="Q487" s="203" t="s">
        <v>57</v>
      </c>
      <c r="R487" s="205" t="s">
        <v>57</v>
      </c>
      <c r="S487" s="490">
        <v>0</v>
      </c>
      <c r="T487" s="18">
        <v>0</v>
      </c>
      <c r="U487" s="548">
        <v>0</v>
      </c>
      <c r="V487" s="18">
        <v>0</v>
      </c>
      <c r="W487" s="64">
        <v>0</v>
      </c>
      <c r="X487" s="18">
        <v>0</v>
      </c>
      <c r="Y487" s="18">
        <v>0</v>
      </c>
      <c r="Z487" s="18">
        <v>0</v>
      </c>
      <c r="AA487" s="18">
        <v>0</v>
      </c>
      <c r="AB487" s="18">
        <v>0</v>
      </c>
      <c r="AC487" s="18">
        <v>0</v>
      </c>
      <c r="AD487" s="18">
        <v>0</v>
      </c>
      <c r="AE487" s="18">
        <v>0</v>
      </c>
      <c r="AF487" s="18">
        <v>0</v>
      </c>
      <c r="AG487" s="64">
        <v>0</v>
      </c>
      <c r="AH487" s="18">
        <v>0</v>
      </c>
      <c r="AI487" s="64">
        <v>0</v>
      </c>
      <c r="AJ487" s="18">
        <v>0</v>
      </c>
      <c r="AK487" s="18">
        <v>265</v>
      </c>
      <c r="AL487" s="64">
        <v>263</v>
      </c>
      <c r="AM487" s="18">
        <v>1</v>
      </c>
      <c r="AN487" s="18">
        <v>1</v>
      </c>
      <c r="AO487" s="18">
        <v>0</v>
      </c>
      <c r="AP487" s="64">
        <v>0</v>
      </c>
      <c r="AQ487" s="64">
        <v>266</v>
      </c>
      <c r="AR487" s="11">
        <v>264</v>
      </c>
      <c r="AS487" s="17">
        <v>0</v>
      </c>
      <c r="AT487" s="490">
        <v>0</v>
      </c>
      <c r="AU487" s="64">
        <v>0</v>
      </c>
      <c r="AV487" s="18">
        <v>0</v>
      </c>
      <c r="AW487" s="64">
        <v>0</v>
      </c>
      <c r="AX487" s="18">
        <v>0</v>
      </c>
      <c r="AY487" s="17">
        <v>0</v>
      </c>
      <c r="AZ487" s="490">
        <v>0</v>
      </c>
      <c r="BA487" s="17">
        <v>0</v>
      </c>
      <c r="BB487" s="18">
        <v>0</v>
      </c>
      <c r="BC487" s="17">
        <v>0</v>
      </c>
      <c r="BD487" s="18">
        <v>0</v>
      </c>
      <c r="BE487" s="17">
        <v>0</v>
      </c>
      <c r="BF487" s="18">
        <v>0</v>
      </c>
      <c r="BG487" s="17">
        <v>0</v>
      </c>
      <c r="BH487" s="18">
        <v>0</v>
      </c>
      <c r="BI487" s="17">
        <v>0</v>
      </c>
      <c r="BJ487" s="18">
        <v>0</v>
      </c>
      <c r="BK487" s="17">
        <v>1704.0189999999984</v>
      </c>
      <c r="BL487" s="17">
        <v>1688.8189999999993</v>
      </c>
      <c r="BM487" s="17">
        <v>17.600000000000001</v>
      </c>
      <c r="BN487" s="17">
        <v>17.600000000000001</v>
      </c>
      <c r="BO487" s="18">
        <v>0</v>
      </c>
      <c r="BP487" s="18">
        <v>0</v>
      </c>
      <c r="BQ487" s="64">
        <v>1721.6189999999983</v>
      </c>
      <c r="BR487" s="18">
        <v>1706.4189999999992</v>
      </c>
      <c r="BS487" s="729">
        <v>0.15970583770955352</v>
      </c>
      <c r="BT487" s="17">
        <v>0</v>
      </c>
      <c r="BU487" s="17">
        <v>0</v>
      </c>
      <c r="BV487" s="17">
        <v>0</v>
      </c>
      <c r="BW487" s="17">
        <v>0</v>
      </c>
      <c r="BX487" s="17">
        <v>0</v>
      </c>
      <c r="BY487" s="17">
        <v>0</v>
      </c>
      <c r="BZ487" s="17">
        <v>0</v>
      </c>
      <c r="CA487" s="17">
        <v>0</v>
      </c>
      <c r="CB487" s="17">
        <v>0</v>
      </c>
      <c r="CC487" s="17">
        <v>0</v>
      </c>
      <c r="CD487" s="17">
        <v>0</v>
      </c>
      <c r="CE487" s="17">
        <v>0</v>
      </c>
      <c r="CF487" s="17">
        <v>0</v>
      </c>
      <c r="CG487" s="17">
        <v>0</v>
      </c>
      <c r="CH487" s="17">
        <v>0</v>
      </c>
      <c r="CI487" s="17">
        <v>0</v>
      </c>
      <c r="CJ487" s="17">
        <v>0</v>
      </c>
      <c r="CK487" s="17">
        <v>0</v>
      </c>
      <c r="CL487" s="702">
        <v>2000245.6629599982</v>
      </c>
      <c r="CM487" s="702">
        <v>1982403.2949599994</v>
      </c>
      <c r="CN487" s="702">
        <v>20659.584000000003</v>
      </c>
      <c r="CO487" s="702">
        <v>20659.584000000003</v>
      </c>
      <c r="CP487" s="702">
        <v>0</v>
      </c>
      <c r="CQ487" s="702">
        <v>0</v>
      </c>
      <c r="CR487" s="704">
        <v>2020905.2469599983</v>
      </c>
      <c r="CS487" s="703">
        <v>2003062.8789599994</v>
      </c>
      <c r="CT487" s="23" t="s">
        <v>56</v>
      </c>
      <c r="CU487" s="23" t="s">
        <v>56</v>
      </c>
      <c r="CV487" s="23" t="s">
        <v>56</v>
      </c>
      <c r="CW487" s="23" t="s">
        <v>56</v>
      </c>
      <c r="CX487" s="23" t="s">
        <v>56</v>
      </c>
      <c r="CY487" s="23" t="s">
        <v>56</v>
      </c>
      <c r="CZ487" s="23" t="s">
        <v>56</v>
      </c>
      <c r="DA487" s="23" t="s">
        <v>56</v>
      </c>
      <c r="DB487" s="796">
        <v>50468650.410000004</v>
      </c>
      <c r="DC487" s="120"/>
      <c r="DD487" s="692">
        <v>10.779937820000001</v>
      </c>
      <c r="DE487" s="120"/>
      <c r="DF487" s="120"/>
      <c r="DG487" s="120"/>
      <c r="DH487" s="140"/>
      <c r="DI487" s="140"/>
      <c r="DJ487" s="140"/>
      <c r="DK487" s="140"/>
      <c r="DL487" s="548" t="s">
        <v>56</v>
      </c>
      <c r="DM487" s="548" t="s">
        <v>56</v>
      </c>
      <c r="DN487" s="203" t="s">
        <v>868</v>
      </c>
      <c r="DO487" s="700">
        <v>5196.0833333333303</v>
      </c>
      <c r="DP487" s="713" t="s">
        <v>56</v>
      </c>
      <c r="DQ487" s="548" t="s">
        <v>56</v>
      </c>
      <c r="DR487" s="673" t="s">
        <v>56</v>
      </c>
      <c r="DS487" s="203" t="s">
        <v>56</v>
      </c>
      <c r="DT487" s="1160" t="s">
        <v>56</v>
      </c>
      <c r="DU487" s="711">
        <v>11.68514746684202</v>
      </c>
      <c r="DV487" s="711">
        <v>59.908651211526326</v>
      </c>
      <c r="DW487" s="711">
        <v>11.767579347219099</v>
      </c>
      <c r="DX487" s="711">
        <v>32.9808024722035</v>
      </c>
      <c r="DY487" s="710">
        <v>0.19630170160216842</v>
      </c>
      <c r="DZ487" s="710">
        <v>0.27356259617790579</v>
      </c>
      <c r="EA487" s="710">
        <v>0.19614775729365999</v>
      </c>
      <c r="EB487" s="710">
        <v>0.26175914937048328</v>
      </c>
      <c r="EC487" s="236"/>
      <c r="ED487" s="49"/>
      <c r="EE487" s="232"/>
      <c r="EF487" s="700">
        <v>36995</v>
      </c>
      <c r="EG487" s="712">
        <v>131247.66666666666</v>
      </c>
      <c r="EH487" s="44"/>
    </row>
    <row r="488" spans="1:138" ht="41.25" customHeight="1" x14ac:dyDescent="0.25">
      <c r="A488" s="871" t="s">
        <v>49</v>
      </c>
      <c r="B488" s="656" t="s">
        <v>50</v>
      </c>
      <c r="C488" s="656" t="s">
        <v>74</v>
      </c>
      <c r="D488" s="691" t="s">
        <v>401</v>
      </c>
      <c r="E488" s="656" t="s">
        <v>80</v>
      </c>
      <c r="F488" s="656" t="s">
        <v>1404</v>
      </c>
      <c r="G488" s="901" t="s">
        <v>80</v>
      </c>
      <c r="H488" s="897" t="s">
        <v>55</v>
      </c>
      <c r="I488" s="17" t="s">
        <v>860</v>
      </c>
      <c r="J488" s="64">
        <v>13.8</v>
      </c>
      <c r="K488" s="665">
        <v>12.30968508939201</v>
      </c>
      <c r="L488" s="665">
        <v>13.134659063589</v>
      </c>
      <c r="M488" s="64">
        <v>2130</v>
      </c>
      <c r="N488" s="726">
        <v>35170761.68</v>
      </c>
      <c r="O488" s="548" t="s">
        <v>863</v>
      </c>
      <c r="P488" s="909">
        <v>7.0272765359999996</v>
      </c>
      <c r="Q488" s="203" t="s">
        <v>57</v>
      </c>
      <c r="R488" s="205" t="s">
        <v>57</v>
      </c>
      <c r="S488" s="490">
        <v>0</v>
      </c>
      <c r="T488" s="18">
        <v>0</v>
      </c>
      <c r="U488" s="548">
        <v>0</v>
      </c>
      <c r="V488" s="18">
        <v>0</v>
      </c>
      <c r="W488" s="64">
        <v>0</v>
      </c>
      <c r="X488" s="18">
        <v>0</v>
      </c>
      <c r="Y488" s="18">
        <v>0</v>
      </c>
      <c r="Z488" s="18">
        <v>0</v>
      </c>
      <c r="AA488" s="18">
        <v>0</v>
      </c>
      <c r="AB488" s="18">
        <v>0</v>
      </c>
      <c r="AC488" s="18">
        <v>0</v>
      </c>
      <c r="AD488" s="18">
        <v>0</v>
      </c>
      <c r="AE488" s="18">
        <v>0</v>
      </c>
      <c r="AF488" s="18">
        <v>0</v>
      </c>
      <c r="AG488" s="64">
        <v>0</v>
      </c>
      <c r="AH488" s="18">
        <v>0</v>
      </c>
      <c r="AI488" s="64">
        <v>0</v>
      </c>
      <c r="AJ488" s="18">
        <v>0</v>
      </c>
      <c r="AK488" s="18">
        <v>81</v>
      </c>
      <c r="AL488" s="64">
        <v>80</v>
      </c>
      <c r="AM488" s="18">
        <v>4</v>
      </c>
      <c r="AN488" s="18">
        <v>4</v>
      </c>
      <c r="AO488" s="18">
        <v>0</v>
      </c>
      <c r="AP488" s="64">
        <v>0</v>
      </c>
      <c r="AQ488" s="64">
        <v>85</v>
      </c>
      <c r="AR488" s="11">
        <v>84</v>
      </c>
      <c r="AS488" s="17">
        <v>0</v>
      </c>
      <c r="AT488" s="490">
        <v>0</v>
      </c>
      <c r="AU488" s="64">
        <v>0</v>
      </c>
      <c r="AV488" s="18">
        <v>0</v>
      </c>
      <c r="AW488" s="64">
        <v>0</v>
      </c>
      <c r="AX488" s="18">
        <v>0</v>
      </c>
      <c r="AY488" s="17">
        <v>0</v>
      </c>
      <c r="AZ488" s="490">
        <v>0</v>
      </c>
      <c r="BA488" s="17">
        <v>0</v>
      </c>
      <c r="BB488" s="18">
        <v>0</v>
      </c>
      <c r="BC488" s="17">
        <v>0</v>
      </c>
      <c r="BD488" s="18">
        <v>0</v>
      </c>
      <c r="BE488" s="17">
        <v>0</v>
      </c>
      <c r="BF488" s="18">
        <v>0</v>
      </c>
      <c r="BG488" s="17">
        <v>0</v>
      </c>
      <c r="BH488" s="18">
        <v>0</v>
      </c>
      <c r="BI488" s="17">
        <v>0</v>
      </c>
      <c r="BJ488" s="18">
        <v>0</v>
      </c>
      <c r="BK488" s="17">
        <v>1089.5099999999995</v>
      </c>
      <c r="BL488" s="17">
        <v>1085.9100000000003</v>
      </c>
      <c r="BM488" s="17">
        <v>33.799999999999997</v>
      </c>
      <c r="BN488" s="17">
        <v>33.799999999999997</v>
      </c>
      <c r="BO488" s="18">
        <v>0</v>
      </c>
      <c r="BP488" s="18">
        <v>0</v>
      </c>
      <c r="BQ488" s="64">
        <v>1123.3099999999995</v>
      </c>
      <c r="BR488" s="18">
        <v>1119.7100000000003</v>
      </c>
      <c r="BS488" s="729">
        <v>0.15984997804560563</v>
      </c>
      <c r="BT488" s="17">
        <v>0</v>
      </c>
      <c r="BU488" s="17">
        <v>0</v>
      </c>
      <c r="BV488" s="17">
        <v>0</v>
      </c>
      <c r="BW488" s="17">
        <v>0</v>
      </c>
      <c r="BX488" s="17">
        <v>0</v>
      </c>
      <c r="BY488" s="17">
        <v>0</v>
      </c>
      <c r="BZ488" s="17">
        <v>0</v>
      </c>
      <c r="CA488" s="17">
        <v>0</v>
      </c>
      <c r="CB488" s="17">
        <v>0</v>
      </c>
      <c r="CC488" s="17">
        <v>0</v>
      </c>
      <c r="CD488" s="17">
        <v>0</v>
      </c>
      <c r="CE488" s="17">
        <v>0</v>
      </c>
      <c r="CF488" s="17">
        <v>0</v>
      </c>
      <c r="CG488" s="17">
        <v>0</v>
      </c>
      <c r="CH488" s="17">
        <v>0</v>
      </c>
      <c r="CI488" s="17">
        <v>0</v>
      </c>
      <c r="CJ488" s="17">
        <v>0</v>
      </c>
      <c r="CK488" s="17">
        <v>0</v>
      </c>
      <c r="CL488" s="702">
        <v>1278910.4183999994</v>
      </c>
      <c r="CM488" s="702">
        <v>1274684.5944000003</v>
      </c>
      <c r="CN488" s="702">
        <v>39675.791999999994</v>
      </c>
      <c r="CO488" s="702">
        <v>39675.791999999994</v>
      </c>
      <c r="CP488" s="702">
        <v>0</v>
      </c>
      <c r="CQ488" s="702">
        <v>0</v>
      </c>
      <c r="CR488" s="704">
        <v>1318586.2103999993</v>
      </c>
      <c r="CS488" s="703">
        <v>1314360.3864000002</v>
      </c>
      <c r="CT488" s="23" t="s">
        <v>56</v>
      </c>
      <c r="CU488" s="23" t="s">
        <v>56</v>
      </c>
      <c r="CV488" s="23" t="s">
        <v>56</v>
      </c>
      <c r="CW488" s="23" t="s">
        <v>56</v>
      </c>
      <c r="CX488" s="23" t="s">
        <v>56</v>
      </c>
      <c r="CY488" s="23" t="s">
        <v>56</v>
      </c>
      <c r="CZ488" s="23" t="s">
        <v>56</v>
      </c>
      <c r="DA488" s="23" t="s">
        <v>56</v>
      </c>
      <c r="DB488" s="796">
        <v>35170761.68</v>
      </c>
      <c r="DC488" s="120"/>
      <c r="DD488" s="692">
        <v>7.0272765359999996</v>
      </c>
      <c r="DE488" s="120"/>
      <c r="DF488" s="120"/>
      <c r="DG488" s="120"/>
      <c r="DH488" s="140"/>
      <c r="DI488" s="140"/>
      <c r="DJ488" s="140"/>
      <c r="DK488" s="140"/>
      <c r="DL488" s="548" t="s">
        <v>56</v>
      </c>
      <c r="DM488" s="548" t="s">
        <v>56</v>
      </c>
      <c r="DN488" s="203" t="s">
        <v>868</v>
      </c>
      <c r="DO488" s="700">
        <v>2038.25</v>
      </c>
      <c r="DP488" s="713" t="s">
        <v>56</v>
      </c>
      <c r="DQ488" s="548" t="s">
        <v>56</v>
      </c>
      <c r="DR488" s="673" t="s">
        <v>56</v>
      </c>
      <c r="DS488" s="203" t="s">
        <v>56</v>
      </c>
      <c r="DT488" s="1160" t="s">
        <v>56</v>
      </c>
      <c r="DU488" s="711">
        <v>50.393229486078745</v>
      </c>
      <c r="DV488" s="711">
        <v>-26.091920020312532</v>
      </c>
      <c r="DW488" s="711">
        <v>50.395572339855001</v>
      </c>
      <c r="DX488" s="711">
        <v>-27.650931717051233</v>
      </c>
      <c r="DY488" s="710">
        <v>0.29240770268612781</v>
      </c>
      <c r="DZ488" s="710">
        <v>3.1298688272092312E-2</v>
      </c>
      <c r="EA488" s="710">
        <v>0.29206411630082801</v>
      </c>
      <c r="EB488" s="710">
        <v>2.3973329929217635E-2</v>
      </c>
      <c r="EC488" s="236"/>
      <c r="ED488" s="49"/>
      <c r="EE488" s="232"/>
      <c r="EF488" s="700">
        <v>80218</v>
      </c>
      <c r="EG488" s="712">
        <v>-63478.333333333328</v>
      </c>
      <c r="EH488" s="44"/>
    </row>
    <row r="489" spans="1:138" ht="41.25" customHeight="1" x14ac:dyDescent="0.25">
      <c r="A489" s="871" t="s">
        <v>49</v>
      </c>
      <c r="B489" s="656" t="s">
        <v>50</v>
      </c>
      <c r="C489" s="656" t="s">
        <v>74</v>
      </c>
      <c r="D489" s="691" t="s">
        <v>401</v>
      </c>
      <c r="E489" s="656" t="s">
        <v>80</v>
      </c>
      <c r="F489" s="656" t="s">
        <v>1405</v>
      </c>
      <c r="G489" s="901" t="s">
        <v>80</v>
      </c>
      <c r="H489" s="897" t="s">
        <v>55</v>
      </c>
      <c r="I489" s="17" t="s">
        <v>860</v>
      </c>
      <c r="J489" s="64">
        <v>13.8</v>
      </c>
      <c r="K489" s="665">
        <v>10.158477986391464</v>
      </c>
      <c r="L489" s="665">
        <v>22.280113590020999</v>
      </c>
      <c r="M489" s="64">
        <v>2811</v>
      </c>
      <c r="N489" s="726">
        <v>26526609.25</v>
      </c>
      <c r="O489" s="548" t="s">
        <v>863</v>
      </c>
      <c r="P489" s="909">
        <v>7.4575179570000003</v>
      </c>
      <c r="Q489" s="203" t="s">
        <v>57</v>
      </c>
      <c r="R489" s="205" t="s">
        <v>57</v>
      </c>
      <c r="S489" s="490">
        <v>0</v>
      </c>
      <c r="T489" s="18">
        <v>0</v>
      </c>
      <c r="U489" s="548">
        <v>0</v>
      </c>
      <c r="V489" s="18">
        <v>0</v>
      </c>
      <c r="W489" s="64">
        <v>0</v>
      </c>
      <c r="X489" s="18">
        <v>0</v>
      </c>
      <c r="Y489" s="18">
        <v>0</v>
      </c>
      <c r="Z489" s="18">
        <v>0</v>
      </c>
      <c r="AA489" s="18">
        <v>0</v>
      </c>
      <c r="AB489" s="18">
        <v>0</v>
      </c>
      <c r="AC489" s="18">
        <v>0</v>
      </c>
      <c r="AD489" s="18">
        <v>0</v>
      </c>
      <c r="AE489" s="18">
        <v>0</v>
      </c>
      <c r="AF489" s="18">
        <v>0</v>
      </c>
      <c r="AG489" s="64">
        <v>0</v>
      </c>
      <c r="AH489" s="18">
        <v>0</v>
      </c>
      <c r="AI489" s="64">
        <v>0</v>
      </c>
      <c r="AJ489" s="18">
        <v>0</v>
      </c>
      <c r="AK489" s="18">
        <v>425</v>
      </c>
      <c r="AL489" s="64">
        <v>421</v>
      </c>
      <c r="AM489" s="18">
        <v>10</v>
      </c>
      <c r="AN489" s="18">
        <v>10</v>
      </c>
      <c r="AO489" s="18">
        <v>0</v>
      </c>
      <c r="AP489" s="64">
        <v>0</v>
      </c>
      <c r="AQ489" s="64">
        <v>435</v>
      </c>
      <c r="AR489" s="11">
        <v>431</v>
      </c>
      <c r="AS489" s="17">
        <v>0</v>
      </c>
      <c r="AT489" s="490">
        <v>0</v>
      </c>
      <c r="AU489" s="64">
        <v>0</v>
      </c>
      <c r="AV489" s="18">
        <v>0</v>
      </c>
      <c r="AW489" s="64">
        <v>0</v>
      </c>
      <c r="AX489" s="18">
        <v>0</v>
      </c>
      <c r="AY489" s="17">
        <v>0</v>
      </c>
      <c r="AZ489" s="490">
        <v>0</v>
      </c>
      <c r="BA489" s="17">
        <v>0</v>
      </c>
      <c r="BB489" s="18">
        <v>0</v>
      </c>
      <c r="BC489" s="17">
        <v>0</v>
      </c>
      <c r="BD489" s="18">
        <v>0</v>
      </c>
      <c r="BE489" s="17">
        <v>0</v>
      </c>
      <c r="BF489" s="18">
        <v>0</v>
      </c>
      <c r="BG489" s="17">
        <v>0</v>
      </c>
      <c r="BH489" s="18">
        <v>0</v>
      </c>
      <c r="BI489" s="17">
        <v>0</v>
      </c>
      <c r="BJ489" s="18">
        <v>0</v>
      </c>
      <c r="BK489" s="17">
        <v>3130.7300000000005</v>
      </c>
      <c r="BL489" s="17">
        <v>3097.7299999999955</v>
      </c>
      <c r="BM489" s="17">
        <v>112.28999999999999</v>
      </c>
      <c r="BN489" s="17">
        <v>112.28999999999999</v>
      </c>
      <c r="BO489" s="18">
        <v>0</v>
      </c>
      <c r="BP489" s="18">
        <v>0</v>
      </c>
      <c r="BQ489" s="64">
        <v>3243.0200000000004</v>
      </c>
      <c r="BR489" s="18">
        <v>3210.0199999999954</v>
      </c>
      <c r="BS489" s="729">
        <v>0.4348658653856729</v>
      </c>
      <c r="BT489" s="17">
        <v>0</v>
      </c>
      <c r="BU489" s="17">
        <v>0</v>
      </c>
      <c r="BV489" s="17">
        <v>0</v>
      </c>
      <c r="BW489" s="17">
        <v>0</v>
      </c>
      <c r="BX489" s="17">
        <v>0</v>
      </c>
      <c r="BY489" s="17">
        <v>0</v>
      </c>
      <c r="BZ489" s="17">
        <v>0</v>
      </c>
      <c r="CA489" s="17">
        <v>0</v>
      </c>
      <c r="CB489" s="17">
        <v>0</v>
      </c>
      <c r="CC489" s="17">
        <v>0</v>
      </c>
      <c r="CD489" s="17">
        <v>0</v>
      </c>
      <c r="CE489" s="17">
        <v>0</v>
      </c>
      <c r="CF489" s="17">
        <v>0</v>
      </c>
      <c r="CG489" s="17">
        <v>0</v>
      </c>
      <c r="CH489" s="17">
        <v>0</v>
      </c>
      <c r="CI489" s="17">
        <v>0</v>
      </c>
      <c r="CJ489" s="17">
        <v>0</v>
      </c>
      <c r="CK489" s="17">
        <v>0</v>
      </c>
      <c r="CL489" s="702">
        <v>3674976.1032000007</v>
      </c>
      <c r="CM489" s="702">
        <v>3636239.3831999949</v>
      </c>
      <c r="CN489" s="702">
        <v>131810.49360000002</v>
      </c>
      <c r="CO489" s="702">
        <v>131810.49360000002</v>
      </c>
      <c r="CP489" s="702">
        <v>0</v>
      </c>
      <c r="CQ489" s="702">
        <v>0</v>
      </c>
      <c r="CR489" s="704">
        <v>3806786.5968000009</v>
      </c>
      <c r="CS489" s="703">
        <v>3768049.8767999951</v>
      </c>
      <c r="CT489" s="23" t="s">
        <v>56</v>
      </c>
      <c r="CU489" s="23" t="s">
        <v>56</v>
      </c>
      <c r="CV489" s="23" t="s">
        <v>56</v>
      </c>
      <c r="CW489" s="23" t="s">
        <v>56</v>
      </c>
      <c r="CX489" s="23" t="s">
        <v>56</v>
      </c>
      <c r="CY489" s="23" t="s">
        <v>56</v>
      </c>
      <c r="CZ489" s="23" t="s">
        <v>56</v>
      </c>
      <c r="DA489" s="23" t="s">
        <v>56</v>
      </c>
      <c r="DB489" s="796">
        <v>26526609.25</v>
      </c>
      <c r="DC489" s="120"/>
      <c r="DD489" s="692">
        <v>7.4575179570000003</v>
      </c>
      <c r="DE489" s="120"/>
      <c r="DF489" s="120"/>
      <c r="DG489" s="120"/>
      <c r="DH489" s="140"/>
      <c r="DI489" s="140"/>
      <c r="DJ489" s="140"/>
      <c r="DK489" s="140"/>
      <c r="DL489" s="548" t="s">
        <v>56</v>
      </c>
      <c r="DM489" s="548" t="s">
        <v>56</v>
      </c>
      <c r="DN489" s="203" t="s">
        <v>868</v>
      </c>
      <c r="DO489" s="700">
        <v>2851</v>
      </c>
      <c r="DP489" s="713" t="s">
        <v>56</v>
      </c>
      <c r="DQ489" s="548" t="s">
        <v>56</v>
      </c>
      <c r="DR489" s="673" t="s">
        <v>56</v>
      </c>
      <c r="DS489" s="203" t="s">
        <v>56</v>
      </c>
      <c r="DT489" s="1160" t="s">
        <v>56</v>
      </c>
      <c r="DU489" s="711">
        <v>93.09294984216065</v>
      </c>
      <c r="DV489" s="711">
        <v>42.459505861871449</v>
      </c>
      <c r="DW489" s="711">
        <v>91.2800781041813</v>
      </c>
      <c r="DX489" s="711">
        <v>-33.467467955836533</v>
      </c>
      <c r="DY489" s="710">
        <v>1.4303753069098561</v>
      </c>
      <c r="DZ489" s="710">
        <v>-0.91483302294743296</v>
      </c>
      <c r="EA489" s="710">
        <v>1.4032208737521501</v>
      </c>
      <c r="EB489" s="710">
        <v>-0.92248397447370234</v>
      </c>
      <c r="EC489" s="236"/>
      <c r="ED489" s="49"/>
      <c r="EE489" s="232"/>
      <c r="EF489" s="700">
        <v>146666</v>
      </c>
      <c r="EG489" s="712">
        <v>-74570</v>
      </c>
      <c r="EH489" s="44"/>
    </row>
    <row r="490" spans="1:138" ht="41.25" customHeight="1" x14ac:dyDescent="0.25">
      <c r="A490" s="871" t="s">
        <v>49</v>
      </c>
      <c r="B490" s="656" t="s">
        <v>50</v>
      </c>
      <c r="C490" s="656" t="s">
        <v>74</v>
      </c>
      <c r="D490" s="691" t="s">
        <v>401</v>
      </c>
      <c r="E490" s="656" t="s">
        <v>80</v>
      </c>
      <c r="F490" s="656" t="s">
        <v>402</v>
      </c>
      <c r="G490" s="901" t="s">
        <v>80</v>
      </c>
      <c r="H490" s="897" t="s">
        <v>55</v>
      </c>
      <c r="I490" s="17" t="s">
        <v>860</v>
      </c>
      <c r="J490" s="64">
        <v>13.8</v>
      </c>
      <c r="K490" s="665">
        <v>14.460892192392555</v>
      </c>
      <c r="L490" s="665">
        <v>3.187310599431</v>
      </c>
      <c r="M490" s="64">
        <v>204</v>
      </c>
      <c r="N490" s="726">
        <v>5448410.301</v>
      </c>
      <c r="O490" s="548" t="s">
        <v>874</v>
      </c>
      <c r="P490" s="909">
        <v>1.386333466</v>
      </c>
      <c r="Q490" s="203" t="s">
        <v>57</v>
      </c>
      <c r="R490" s="205" t="s">
        <v>57</v>
      </c>
      <c r="S490" s="490">
        <v>0</v>
      </c>
      <c r="T490" s="18">
        <v>0</v>
      </c>
      <c r="U490" s="548">
        <v>0</v>
      </c>
      <c r="V490" s="18">
        <v>0</v>
      </c>
      <c r="W490" s="64">
        <v>0</v>
      </c>
      <c r="X490" s="18">
        <v>0</v>
      </c>
      <c r="Y490" s="18">
        <v>0</v>
      </c>
      <c r="Z490" s="18">
        <v>0</v>
      </c>
      <c r="AA490" s="18">
        <v>0</v>
      </c>
      <c r="AB490" s="18">
        <v>0</v>
      </c>
      <c r="AC490" s="18">
        <v>0</v>
      </c>
      <c r="AD490" s="18">
        <v>0</v>
      </c>
      <c r="AE490" s="18">
        <v>0</v>
      </c>
      <c r="AF490" s="18">
        <v>0</v>
      </c>
      <c r="AG490" s="64">
        <v>0</v>
      </c>
      <c r="AH490" s="18">
        <v>0</v>
      </c>
      <c r="AI490" s="64">
        <v>0</v>
      </c>
      <c r="AJ490" s="18">
        <v>0</v>
      </c>
      <c r="AK490" s="18">
        <v>31</v>
      </c>
      <c r="AL490" s="64">
        <v>31</v>
      </c>
      <c r="AM490" s="18">
        <v>0</v>
      </c>
      <c r="AN490" s="18" t="s">
        <v>58</v>
      </c>
      <c r="AO490" s="18">
        <v>0</v>
      </c>
      <c r="AP490" s="64">
        <v>0</v>
      </c>
      <c r="AQ490" s="64">
        <v>31</v>
      </c>
      <c r="AR490" s="11">
        <v>31</v>
      </c>
      <c r="AS490" s="17">
        <v>0</v>
      </c>
      <c r="AT490" s="490">
        <v>0</v>
      </c>
      <c r="AU490" s="64">
        <v>0</v>
      </c>
      <c r="AV490" s="18">
        <v>0</v>
      </c>
      <c r="AW490" s="64">
        <v>0</v>
      </c>
      <c r="AX490" s="18">
        <v>0</v>
      </c>
      <c r="AY490" s="17">
        <v>0</v>
      </c>
      <c r="AZ490" s="490">
        <v>0</v>
      </c>
      <c r="BA490" s="17">
        <v>0</v>
      </c>
      <c r="BB490" s="18">
        <v>0</v>
      </c>
      <c r="BC490" s="17">
        <v>0</v>
      </c>
      <c r="BD490" s="18">
        <v>0</v>
      </c>
      <c r="BE490" s="17">
        <v>0</v>
      </c>
      <c r="BF490" s="18">
        <v>0</v>
      </c>
      <c r="BG490" s="17">
        <v>0</v>
      </c>
      <c r="BH490" s="18">
        <v>0</v>
      </c>
      <c r="BI490" s="17">
        <v>0</v>
      </c>
      <c r="BJ490" s="18">
        <v>0</v>
      </c>
      <c r="BK490" s="17">
        <v>189.78</v>
      </c>
      <c r="BL490" s="17">
        <v>189.78</v>
      </c>
      <c r="BM490" s="17">
        <v>0</v>
      </c>
      <c r="BN490" s="17" t="s">
        <v>58</v>
      </c>
      <c r="BO490" s="18">
        <v>0</v>
      </c>
      <c r="BP490" s="18">
        <v>0</v>
      </c>
      <c r="BQ490" s="64">
        <v>189.78</v>
      </c>
      <c r="BR490" s="18">
        <v>189.78</v>
      </c>
      <c r="BS490" s="729">
        <v>0.13689347091041082</v>
      </c>
      <c r="BT490" s="17">
        <v>0</v>
      </c>
      <c r="BU490" s="17">
        <v>0</v>
      </c>
      <c r="BV490" s="17">
        <v>0</v>
      </c>
      <c r="BW490" s="17">
        <v>0</v>
      </c>
      <c r="BX490" s="17">
        <v>0</v>
      </c>
      <c r="BY490" s="17">
        <v>0</v>
      </c>
      <c r="BZ490" s="17">
        <v>0</v>
      </c>
      <c r="CA490" s="17">
        <v>0</v>
      </c>
      <c r="CB490" s="17">
        <v>0</v>
      </c>
      <c r="CC490" s="17">
        <v>0</v>
      </c>
      <c r="CD490" s="17">
        <v>0</v>
      </c>
      <c r="CE490" s="17">
        <v>0</v>
      </c>
      <c r="CF490" s="17">
        <v>0</v>
      </c>
      <c r="CG490" s="17">
        <v>0</v>
      </c>
      <c r="CH490" s="17">
        <v>0</v>
      </c>
      <c r="CI490" s="17">
        <v>0</v>
      </c>
      <c r="CJ490" s="17">
        <v>0</v>
      </c>
      <c r="CK490" s="17">
        <v>0</v>
      </c>
      <c r="CL490" s="702">
        <v>222771.35520000002</v>
      </c>
      <c r="CM490" s="702">
        <v>222771.35520000002</v>
      </c>
      <c r="CN490" s="702">
        <v>0</v>
      </c>
      <c r="CO490" s="702">
        <v>0</v>
      </c>
      <c r="CP490" s="702">
        <v>0</v>
      </c>
      <c r="CQ490" s="702">
        <v>0</v>
      </c>
      <c r="CR490" s="704">
        <v>222771.35520000002</v>
      </c>
      <c r="CS490" s="703">
        <v>222771.35520000002</v>
      </c>
      <c r="CT490" s="23" t="s">
        <v>56</v>
      </c>
      <c r="CU490" s="23" t="s">
        <v>56</v>
      </c>
      <c r="CV490" s="23" t="s">
        <v>56</v>
      </c>
      <c r="CW490" s="23" t="s">
        <v>56</v>
      </c>
      <c r="CX490" s="23" t="s">
        <v>56</v>
      </c>
      <c r="CY490" s="23" t="s">
        <v>56</v>
      </c>
      <c r="CZ490" s="23" t="s">
        <v>56</v>
      </c>
      <c r="DA490" s="23" t="s">
        <v>56</v>
      </c>
      <c r="DB490" s="796">
        <v>5448410.301</v>
      </c>
      <c r="DC490" s="120"/>
      <c r="DD490" s="692">
        <v>1.386333466</v>
      </c>
      <c r="DE490" s="120"/>
      <c r="DF490" s="120"/>
      <c r="DG490" s="120"/>
      <c r="DH490" s="140"/>
      <c r="DI490" s="140"/>
      <c r="DJ490" s="140"/>
      <c r="DK490" s="140"/>
      <c r="DL490" s="548" t="s">
        <v>56</v>
      </c>
      <c r="DM490" s="548" t="s">
        <v>56</v>
      </c>
      <c r="DN490" s="203" t="s">
        <v>868</v>
      </c>
      <c r="DO490" s="700">
        <v>202.583333333333</v>
      </c>
      <c r="DP490" s="713" t="s">
        <v>56</v>
      </c>
      <c r="DQ490" s="548" t="s">
        <v>56</v>
      </c>
      <c r="DR490" s="673" t="s">
        <v>56</v>
      </c>
      <c r="DS490" s="203" t="s">
        <v>56</v>
      </c>
      <c r="DT490" s="1160" t="s">
        <v>56</v>
      </c>
      <c r="DU490" s="711">
        <v>140.38667215137826</v>
      </c>
      <c r="DV490" s="711">
        <v>-120.46198084433587</v>
      </c>
      <c r="DW490" s="711">
        <v>0</v>
      </c>
      <c r="DX490" s="711">
        <v>19.925761987963494</v>
      </c>
      <c r="DY490" s="710">
        <v>0.38996297819827297</v>
      </c>
      <c r="DZ490" s="710">
        <v>-6.200749768882613E-2</v>
      </c>
      <c r="EA490" s="710">
        <v>0</v>
      </c>
      <c r="EB490" s="710">
        <v>0.32796347066557446</v>
      </c>
      <c r="EC490" s="236"/>
      <c r="ED490" s="49"/>
      <c r="EE490" s="232"/>
      <c r="EF490" s="700">
        <v>0</v>
      </c>
      <c r="EG490" s="712">
        <v>0</v>
      </c>
      <c r="EH490" s="44"/>
    </row>
    <row r="491" spans="1:138" ht="41.25" customHeight="1" x14ac:dyDescent="0.25">
      <c r="A491" s="871" t="s">
        <v>49</v>
      </c>
      <c r="B491" s="656" t="s">
        <v>50</v>
      </c>
      <c r="C491" s="656" t="s">
        <v>74</v>
      </c>
      <c r="D491" s="691" t="s">
        <v>401</v>
      </c>
      <c r="E491" s="656" t="s">
        <v>80</v>
      </c>
      <c r="F491" s="656" t="s">
        <v>1406</v>
      </c>
      <c r="G491" s="901" t="s">
        <v>1380</v>
      </c>
      <c r="H491" s="897" t="s">
        <v>55</v>
      </c>
      <c r="I491" s="17" t="s">
        <v>866</v>
      </c>
      <c r="J491" s="64">
        <v>13.8</v>
      </c>
      <c r="K491" s="665">
        <v>12.26188048710311</v>
      </c>
      <c r="L491" s="665">
        <v>4.6751893842150007</v>
      </c>
      <c r="M491" s="64">
        <v>427</v>
      </c>
      <c r="N491" s="726">
        <v>2787564.1329999999</v>
      </c>
      <c r="O491" s="548" t="s">
        <v>863</v>
      </c>
      <c r="P491" s="909">
        <v>1.003896648</v>
      </c>
      <c r="Q491" s="203" t="s">
        <v>57</v>
      </c>
      <c r="R491" s="205" t="s">
        <v>57</v>
      </c>
      <c r="S491" s="490">
        <v>0</v>
      </c>
      <c r="T491" s="18">
        <v>0</v>
      </c>
      <c r="U491" s="548">
        <v>0</v>
      </c>
      <c r="V491" s="18">
        <v>0</v>
      </c>
      <c r="W491" s="64">
        <v>0</v>
      </c>
      <c r="X491" s="18">
        <v>0</v>
      </c>
      <c r="Y491" s="18">
        <v>0</v>
      </c>
      <c r="Z491" s="18">
        <v>0</v>
      </c>
      <c r="AA491" s="18">
        <v>0</v>
      </c>
      <c r="AB491" s="18">
        <v>0</v>
      </c>
      <c r="AC491" s="18">
        <v>0</v>
      </c>
      <c r="AD491" s="18">
        <v>0</v>
      </c>
      <c r="AE491" s="18">
        <v>0</v>
      </c>
      <c r="AF491" s="18">
        <v>0</v>
      </c>
      <c r="AG491" s="64">
        <v>0</v>
      </c>
      <c r="AH491" s="18">
        <v>0</v>
      </c>
      <c r="AI491" s="64">
        <v>0</v>
      </c>
      <c r="AJ491" s="18">
        <v>0</v>
      </c>
      <c r="AK491" s="18">
        <v>34</v>
      </c>
      <c r="AL491" s="64">
        <v>34</v>
      </c>
      <c r="AM491" s="18">
        <v>1</v>
      </c>
      <c r="AN491" s="18">
        <v>1</v>
      </c>
      <c r="AO491" s="18">
        <v>0</v>
      </c>
      <c r="AP491" s="64">
        <v>0</v>
      </c>
      <c r="AQ491" s="64">
        <v>35</v>
      </c>
      <c r="AR491" s="11">
        <v>35</v>
      </c>
      <c r="AS491" s="17">
        <v>0</v>
      </c>
      <c r="AT491" s="490">
        <v>0</v>
      </c>
      <c r="AU491" s="64">
        <v>0</v>
      </c>
      <c r="AV491" s="18">
        <v>0</v>
      </c>
      <c r="AW491" s="64">
        <v>0</v>
      </c>
      <c r="AX491" s="18">
        <v>0</v>
      </c>
      <c r="AY491" s="17">
        <v>0</v>
      </c>
      <c r="AZ491" s="490">
        <v>0</v>
      </c>
      <c r="BA491" s="17">
        <v>0</v>
      </c>
      <c r="BB491" s="18">
        <v>0</v>
      </c>
      <c r="BC491" s="17">
        <v>0</v>
      </c>
      <c r="BD491" s="18">
        <v>0</v>
      </c>
      <c r="BE491" s="17">
        <v>0</v>
      </c>
      <c r="BF491" s="18">
        <v>0</v>
      </c>
      <c r="BG491" s="17">
        <v>0</v>
      </c>
      <c r="BH491" s="18">
        <v>0</v>
      </c>
      <c r="BI491" s="17">
        <v>0</v>
      </c>
      <c r="BJ491" s="18">
        <v>0</v>
      </c>
      <c r="BK491" s="17">
        <v>210.23999999999998</v>
      </c>
      <c r="BL491" s="17">
        <v>210.24</v>
      </c>
      <c r="BM491" s="17">
        <v>15</v>
      </c>
      <c r="BN491" s="17">
        <v>15</v>
      </c>
      <c r="BO491" s="18">
        <v>0</v>
      </c>
      <c r="BP491" s="18">
        <v>0</v>
      </c>
      <c r="BQ491" s="64">
        <v>225.23999999999998</v>
      </c>
      <c r="BR491" s="18">
        <v>225.24</v>
      </c>
      <c r="BS491" s="729">
        <v>0.22436572574351296</v>
      </c>
      <c r="BT491" s="17">
        <v>0</v>
      </c>
      <c r="BU491" s="17">
        <v>0</v>
      </c>
      <c r="BV491" s="17">
        <v>0</v>
      </c>
      <c r="BW491" s="17">
        <v>0</v>
      </c>
      <c r="BX491" s="17">
        <v>0</v>
      </c>
      <c r="BY491" s="17">
        <v>0</v>
      </c>
      <c r="BZ491" s="17">
        <v>0</v>
      </c>
      <c r="CA491" s="17">
        <v>0</v>
      </c>
      <c r="CB491" s="17">
        <v>0</v>
      </c>
      <c r="CC491" s="17">
        <v>0</v>
      </c>
      <c r="CD491" s="17">
        <v>0</v>
      </c>
      <c r="CE491" s="17">
        <v>0</v>
      </c>
      <c r="CF491" s="17">
        <v>0</v>
      </c>
      <c r="CG491" s="17">
        <v>0</v>
      </c>
      <c r="CH491" s="17">
        <v>0</v>
      </c>
      <c r="CI491" s="17">
        <v>0</v>
      </c>
      <c r="CJ491" s="17">
        <v>0</v>
      </c>
      <c r="CK491" s="17">
        <v>0</v>
      </c>
      <c r="CL491" s="702">
        <v>246788.12159999998</v>
      </c>
      <c r="CM491" s="702">
        <v>246788.12160000001</v>
      </c>
      <c r="CN491" s="702">
        <v>17607.600000000002</v>
      </c>
      <c r="CO491" s="702">
        <v>17607.600000000002</v>
      </c>
      <c r="CP491" s="702">
        <v>0</v>
      </c>
      <c r="CQ491" s="702">
        <v>0</v>
      </c>
      <c r="CR491" s="704">
        <v>264395.72159999999</v>
      </c>
      <c r="CS491" s="703">
        <v>264395.72159999999</v>
      </c>
      <c r="CT491" s="23" t="s">
        <v>56</v>
      </c>
      <c r="CU491" s="23" t="s">
        <v>56</v>
      </c>
      <c r="CV491" s="23" t="s">
        <v>56</v>
      </c>
      <c r="CW491" s="23" t="s">
        <v>56</v>
      </c>
      <c r="CX491" s="23" t="s">
        <v>56</v>
      </c>
      <c r="CY491" s="23" t="s">
        <v>56</v>
      </c>
      <c r="CZ491" s="23" t="s">
        <v>56</v>
      </c>
      <c r="DA491" s="23" t="s">
        <v>56</v>
      </c>
      <c r="DB491" s="796">
        <v>2787564.1329999999</v>
      </c>
      <c r="DC491" s="120"/>
      <c r="DD491" s="692">
        <v>1.003896648</v>
      </c>
      <c r="DE491" s="120"/>
      <c r="DF491" s="120"/>
      <c r="DG491" s="120"/>
      <c r="DH491" s="140"/>
      <c r="DI491" s="140"/>
      <c r="DJ491" s="140"/>
      <c r="DK491" s="140"/>
      <c r="DL491" s="548" t="s">
        <v>56</v>
      </c>
      <c r="DM491" s="548" t="s">
        <v>56</v>
      </c>
      <c r="DN491" s="203" t="s">
        <v>868</v>
      </c>
      <c r="DO491" s="700">
        <v>431.08333333333297</v>
      </c>
      <c r="DP491" s="713" t="s">
        <v>56</v>
      </c>
      <c r="DQ491" s="548" t="s">
        <v>56</v>
      </c>
      <c r="DR491" s="673" t="s">
        <v>56</v>
      </c>
      <c r="DS491" s="203" t="s">
        <v>56</v>
      </c>
      <c r="DT491" s="1160" t="s">
        <v>56</v>
      </c>
      <c r="DU491" s="711">
        <v>5.25188478639088</v>
      </c>
      <c r="DV491" s="711">
        <v>22.160343352756051</v>
      </c>
      <c r="DW491" s="711">
        <v>5.27097570582022</v>
      </c>
      <c r="DX491" s="711">
        <v>11.955335818087146</v>
      </c>
      <c r="DY491" s="710">
        <v>7.4231587086796891E-2</v>
      </c>
      <c r="DZ491" s="710">
        <v>0.36557035423397805</v>
      </c>
      <c r="EA491" s="710">
        <v>7.4080240614426099E-2</v>
      </c>
      <c r="EB491" s="710">
        <v>0.36109391355817855</v>
      </c>
      <c r="EC491" s="236"/>
      <c r="ED491" s="49"/>
      <c r="EE491" s="232"/>
      <c r="EF491" s="700">
        <v>0</v>
      </c>
      <c r="EG491" s="712">
        <v>4573.666666666667</v>
      </c>
      <c r="EH491" s="44"/>
    </row>
    <row r="492" spans="1:138" ht="41.25" customHeight="1" x14ac:dyDescent="0.25">
      <c r="A492" s="871" t="s">
        <v>49</v>
      </c>
      <c r="B492" s="656" t="s">
        <v>50</v>
      </c>
      <c r="C492" s="656" t="s">
        <v>74</v>
      </c>
      <c r="D492" s="691" t="s">
        <v>401</v>
      </c>
      <c r="E492" s="656" t="s">
        <v>80</v>
      </c>
      <c r="F492" s="656" t="s">
        <v>1407</v>
      </c>
      <c r="G492" s="901" t="s">
        <v>1380</v>
      </c>
      <c r="H492" s="897" t="s">
        <v>55</v>
      </c>
      <c r="I492" s="17" t="s">
        <v>866</v>
      </c>
      <c r="J492" s="64">
        <v>13.8</v>
      </c>
      <c r="K492" s="665">
        <v>9.0828744348911918</v>
      </c>
      <c r="L492" s="665">
        <v>2.8509469637670004</v>
      </c>
      <c r="M492" s="64">
        <v>89</v>
      </c>
      <c r="N492" s="726">
        <v>1223079.0560000001</v>
      </c>
      <c r="O492" s="548" t="s">
        <v>863</v>
      </c>
      <c r="P492" s="909">
        <v>0.16731610799999999</v>
      </c>
      <c r="Q492" s="203" t="s">
        <v>57</v>
      </c>
      <c r="R492" s="205" t="s">
        <v>57</v>
      </c>
      <c r="S492" s="490">
        <v>0</v>
      </c>
      <c r="T492" s="18">
        <v>0</v>
      </c>
      <c r="U492" s="548">
        <v>0</v>
      </c>
      <c r="V492" s="18">
        <v>0</v>
      </c>
      <c r="W492" s="64">
        <v>0</v>
      </c>
      <c r="X492" s="18">
        <v>0</v>
      </c>
      <c r="Y492" s="18">
        <v>0</v>
      </c>
      <c r="Z492" s="18">
        <v>0</v>
      </c>
      <c r="AA492" s="18">
        <v>0</v>
      </c>
      <c r="AB492" s="18">
        <v>0</v>
      </c>
      <c r="AC492" s="18">
        <v>0</v>
      </c>
      <c r="AD492" s="18">
        <v>0</v>
      </c>
      <c r="AE492" s="18">
        <v>0</v>
      </c>
      <c r="AF492" s="18">
        <v>0</v>
      </c>
      <c r="AG492" s="64">
        <v>0</v>
      </c>
      <c r="AH492" s="18">
        <v>0</v>
      </c>
      <c r="AI492" s="64">
        <v>0</v>
      </c>
      <c r="AJ492" s="18">
        <v>0</v>
      </c>
      <c r="AK492" s="18">
        <v>4</v>
      </c>
      <c r="AL492" s="64">
        <v>4</v>
      </c>
      <c r="AM492" s="18">
        <v>0</v>
      </c>
      <c r="AN492" s="18" t="s">
        <v>58</v>
      </c>
      <c r="AO492" s="18">
        <v>0</v>
      </c>
      <c r="AP492" s="64">
        <v>0</v>
      </c>
      <c r="AQ492" s="64">
        <v>4</v>
      </c>
      <c r="AR492" s="11">
        <v>4</v>
      </c>
      <c r="AS492" s="17">
        <v>0</v>
      </c>
      <c r="AT492" s="490">
        <v>0</v>
      </c>
      <c r="AU492" s="64">
        <v>0</v>
      </c>
      <c r="AV492" s="18">
        <v>0</v>
      </c>
      <c r="AW492" s="64">
        <v>0</v>
      </c>
      <c r="AX492" s="18">
        <v>0</v>
      </c>
      <c r="AY492" s="17">
        <v>0</v>
      </c>
      <c r="AZ492" s="490">
        <v>0</v>
      </c>
      <c r="BA492" s="17">
        <v>0</v>
      </c>
      <c r="BB492" s="18">
        <v>0</v>
      </c>
      <c r="BC492" s="17">
        <v>0</v>
      </c>
      <c r="BD492" s="18">
        <v>0</v>
      </c>
      <c r="BE492" s="17">
        <v>0</v>
      </c>
      <c r="BF492" s="18">
        <v>0</v>
      </c>
      <c r="BG492" s="17">
        <v>0</v>
      </c>
      <c r="BH492" s="18">
        <v>0</v>
      </c>
      <c r="BI492" s="17">
        <v>0</v>
      </c>
      <c r="BJ492" s="18">
        <v>0</v>
      </c>
      <c r="BK492" s="17">
        <v>33.799999999999997</v>
      </c>
      <c r="BL492" s="17">
        <v>33.799999999999997</v>
      </c>
      <c r="BM492" s="17">
        <v>0</v>
      </c>
      <c r="BN492" s="17" t="s">
        <v>58</v>
      </c>
      <c r="BO492" s="18">
        <v>0</v>
      </c>
      <c r="BP492" s="18">
        <v>0</v>
      </c>
      <c r="BQ492" s="64">
        <v>33.799999999999997</v>
      </c>
      <c r="BR492" s="18">
        <v>33.799999999999997</v>
      </c>
      <c r="BS492" s="729">
        <v>0.20201282712122373</v>
      </c>
      <c r="BT492" s="17">
        <v>0</v>
      </c>
      <c r="BU492" s="17">
        <v>0</v>
      </c>
      <c r="BV492" s="17">
        <v>0</v>
      </c>
      <c r="BW492" s="17">
        <v>0</v>
      </c>
      <c r="BX492" s="17">
        <v>0</v>
      </c>
      <c r="BY492" s="17">
        <v>0</v>
      </c>
      <c r="BZ492" s="17">
        <v>0</v>
      </c>
      <c r="CA492" s="17">
        <v>0</v>
      </c>
      <c r="CB492" s="17">
        <v>0</v>
      </c>
      <c r="CC492" s="17">
        <v>0</v>
      </c>
      <c r="CD492" s="17">
        <v>0</v>
      </c>
      <c r="CE492" s="17">
        <v>0</v>
      </c>
      <c r="CF492" s="17">
        <v>0</v>
      </c>
      <c r="CG492" s="17">
        <v>0</v>
      </c>
      <c r="CH492" s="17">
        <v>0</v>
      </c>
      <c r="CI492" s="17">
        <v>0</v>
      </c>
      <c r="CJ492" s="17">
        <v>0</v>
      </c>
      <c r="CK492" s="17">
        <v>0</v>
      </c>
      <c r="CL492" s="702">
        <v>39675.791999999994</v>
      </c>
      <c r="CM492" s="702">
        <v>39675.791999999994</v>
      </c>
      <c r="CN492" s="702">
        <v>0</v>
      </c>
      <c r="CO492" s="702">
        <v>0</v>
      </c>
      <c r="CP492" s="702">
        <v>0</v>
      </c>
      <c r="CQ492" s="702">
        <v>0</v>
      </c>
      <c r="CR492" s="704">
        <v>39675.791999999994</v>
      </c>
      <c r="CS492" s="703">
        <v>39675.791999999994</v>
      </c>
      <c r="CT492" s="23" t="s">
        <v>56</v>
      </c>
      <c r="CU492" s="23" t="s">
        <v>56</v>
      </c>
      <c r="CV492" s="23" t="s">
        <v>56</v>
      </c>
      <c r="CW492" s="23" t="s">
        <v>56</v>
      </c>
      <c r="CX492" s="23" t="s">
        <v>56</v>
      </c>
      <c r="CY492" s="23" t="s">
        <v>56</v>
      </c>
      <c r="CZ492" s="23" t="s">
        <v>56</v>
      </c>
      <c r="DA492" s="23" t="s">
        <v>56</v>
      </c>
      <c r="DB492" s="796">
        <v>1223079.0560000001</v>
      </c>
      <c r="DC492" s="120"/>
      <c r="DD492" s="692">
        <v>0.16731610799999999</v>
      </c>
      <c r="DE492" s="120"/>
      <c r="DF492" s="120"/>
      <c r="DG492" s="120"/>
      <c r="DH492" s="140"/>
      <c r="DI492" s="140"/>
      <c r="DJ492" s="140"/>
      <c r="DK492" s="140"/>
      <c r="DL492" s="548" t="s">
        <v>56</v>
      </c>
      <c r="DM492" s="548" t="s">
        <v>56</v>
      </c>
      <c r="DN492" s="203" t="s">
        <v>868</v>
      </c>
      <c r="DO492" s="700">
        <v>85.5833333333333</v>
      </c>
      <c r="DP492" s="713" t="s">
        <v>56</v>
      </c>
      <c r="DQ492" s="548" t="s">
        <v>56</v>
      </c>
      <c r="DR492" s="673" t="s">
        <v>56</v>
      </c>
      <c r="DS492" s="203" t="s">
        <v>56</v>
      </c>
      <c r="DT492" s="1160" t="s">
        <v>56</v>
      </c>
      <c r="DU492" s="711">
        <v>57.604673807205472</v>
      </c>
      <c r="DV492" s="711" t="s">
        <v>56</v>
      </c>
      <c r="DW492" s="711">
        <v>57.334291187739503</v>
      </c>
      <c r="DX492" s="711">
        <v>-57.334291187739503</v>
      </c>
      <c r="DY492" s="710">
        <v>0.99318403115871512</v>
      </c>
      <c r="DZ492" s="710" t="s">
        <v>56</v>
      </c>
      <c r="EA492" s="710">
        <v>0.97701149425287404</v>
      </c>
      <c r="EB492" s="710">
        <v>-0.97701149425287404</v>
      </c>
      <c r="EC492" s="236"/>
      <c r="ED492" s="49"/>
      <c r="EE492" s="232"/>
      <c r="EF492" s="700">
        <v>4930</v>
      </c>
      <c r="EG492" s="712" t="s">
        <v>56</v>
      </c>
      <c r="EH492" s="44"/>
    </row>
    <row r="493" spans="1:138" ht="41.25" customHeight="1" x14ac:dyDescent="0.25">
      <c r="A493" s="871" t="s">
        <v>49</v>
      </c>
      <c r="B493" s="656" t="s">
        <v>50</v>
      </c>
      <c r="C493" s="656" t="s">
        <v>74</v>
      </c>
      <c r="D493" s="691" t="s">
        <v>401</v>
      </c>
      <c r="E493" s="656" t="s">
        <v>80</v>
      </c>
      <c r="F493" s="656" t="s">
        <v>1408</v>
      </c>
      <c r="G493" s="901" t="s">
        <v>1409</v>
      </c>
      <c r="H493" s="897" t="s">
        <v>55</v>
      </c>
      <c r="I493" s="17" t="s">
        <v>860</v>
      </c>
      <c r="J493" s="64">
        <v>13.8</v>
      </c>
      <c r="K493" s="665">
        <v>14.460892192392555</v>
      </c>
      <c r="L493" s="665">
        <v>27.031060549836003</v>
      </c>
      <c r="M493" s="64">
        <v>2557</v>
      </c>
      <c r="N493" s="726">
        <v>26490546.640000001</v>
      </c>
      <c r="O493" s="548" t="s">
        <v>874</v>
      </c>
      <c r="P493" s="909">
        <v>6.7404489229999998</v>
      </c>
      <c r="Q493" s="203" t="s">
        <v>57</v>
      </c>
      <c r="R493" s="205" t="s">
        <v>57</v>
      </c>
      <c r="S493" s="490">
        <v>0</v>
      </c>
      <c r="T493" s="18">
        <v>0</v>
      </c>
      <c r="U493" s="548">
        <v>0</v>
      </c>
      <c r="V493" s="18">
        <v>0</v>
      </c>
      <c r="W493" s="64">
        <v>0</v>
      </c>
      <c r="X493" s="18">
        <v>0</v>
      </c>
      <c r="Y493" s="18">
        <v>0</v>
      </c>
      <c r="Z493" s="18">
        <v>0</v>
      </c>
      <c r="AA493" s="18">
        <v>0</v>
      </c>
      <c r="AB493" s="18">
        <v>0</v>
      </c>
      <c r="AC493" s="18">
        <v>0</v>
      </c>
      <c r="AD493" s="18">
        <v>0</v>
      </c>
      <c r="AE493" s="18">
        <v>0</v>
      </c>
      <c r="AF493" s="18">
        <v>0</v>
      </c>
      <c r="AG493" s="64">
        <v>0</v>
      </c>
      <c r="AH493" s="18">
        <v>0</v>
      </c>
      <c r="AI493" s="64">
        <v>0</v>
      </c>
      <c r="AJ493" s="18">
        <v>0</v>
      </c>
      <c r="AK493" s="18">
        <v>306</v>
      </c>
      <c r="AL493" s="64">
        <v>304</v>
      </c>
      <c r="AM493" s="18">
        <v>6</v>
      </c>
      <c r="AN493" s="18">
        <v>5</v>
      </c>
      <c r="AO493" s="18">
        <v>0</v>
      </c>
      <c r="AP493" s="64">
        <v>0</v>
      </c>
      <c r="AQ493" s="64">
        <v>312</v>
      </c>
      <c r="AR493" s="11">
        <v>309</v>
      </c>
      <c r="AS493" s="17">
        <v>0</v>
      </c>
      <c r="AT493" s="490">
        <v>0</v>
      </c>
      <c r="AU493" s="64">
        <v>0</v>
      </c>
      <c r="AV493" s="18">
        <v>0</v>
      </c>
      <c r="AW493" s="64">
        <v>0</v>
      </c>
      <c r="AX493" s="18">
        <v>0</v>
      </c>
      <c r="AY493" s="17">
        <v>0</v>
      </c>
      <c r="AZ493" s="490">
        <v>0</v>
      </c>
      <c r="BA493" s="17">
        <v>0</v>
      </c>
      <c r="BB493" s="18">
        <v>0</v>
      </c>
      <c r="BC493" s="17">
        <v>0</v>
      </c>
      <c r="BD493" s="18">
        <v>0</v>
      </c>
      <c r="BE493" s="17">
        <v>0</v>
      </c>
      <c r="BF493" s="18">
        <v>0</v>
      </c>
      <c r="BG493" s="17">
        <v>0</v>
      </c>
      <c r="BH493" s="18">
        <v>0</v>
      </c>
      <c r="BI493" s="17">
        <v>0</v>
      </c>
      <c r="BJ493" s="18">
        <v>0</v>
      </c>
      <c r="BK493" s="17">
        <v>2151.2949999999964</v>
      </c>
      <c r="BL493" s="17">
        <v>2141.4949999999972</v>
      </c>
      <c r="BM493" s="17">
        <v>54.4</v>
      </c>
      <c r="BN493" s="17">
        <v>46.400000000000006</v>
      </c>
      <c r="BO493" s="18">
        <v>0</v>
      </c>
      <c r="BP493" s="18">
        <v>0</v>
      </c>
      <c r="BQ493" s="64">
        <v>2205.6949999999965</v>
      </c>
      <c r="BR493" s="18">
        <v>2187.8949999999973</v>
      </c>
      <c r="BS493" s="729">
        <v>0.32723265545023944</v>
      </c>
      <c r="BT493" s="17">
        <v>0</v>
      </c>
      <c r="BU493" s="17">
        <v>0</v>
      </c>
      <c r="BV493" s="17">
        <v>0</v>
      </c>
      <c r="BW493" s="17">
        <v>0</v>
      </c>
      <c r="BX493" s="17">
        <v>0</v>
      </c>
      <c r="BY493" s="17">
        <v>0</v>
      </c>
      <c r="BZ493" s="17">
        <v>0</v>
      </c>
      <c r="CA493" s="17">
        <v>0</v>
      </c>
      <c r="CB493" s="17">
        <v>0</v>
      </c>
      <c r="CC493" s="17">
        <v>0</v>
      </c>
      <c r="CD493" s="17">
        <v>0</v>
      </c>
      <c r="CE493" s="17">
        <v>0</v>
      </c>
      <c r="CF493" s="17">
        <v>0</v>
      </c>
      <c r="CG493" s="17">
        <v>0</v>
      </c>
      <c r="CH493" s="17">
        <v>0</v>
      </c>
      <c r="CI493" s="17">
        <v>0</v>
      </c>
      <c r="CJ493" s="17">
        <v>0</v>
      </c>
      <c r="CK493" s="17">
        <v>0</v>
      </c>
      <c r="CL493" s="702">
        <v>2525276.1227999958</v>
      </c>
      <c r="CM493" s="702">
        <v>2513772.490799997</v>
      </c>
      <c r="CN493" s="702">
        <v>63856.896000000001</v>
      </c>
      <c r="CO493" s="702">
        <v>54466.176000000007</v>
      </c>
      <c r="CP493" s="702">
        <v>0</v>
      </c>
      <c r="CQ493" s="702">
        <v>0</v>
      </c>
      <c r="CR493" s="704">
        <v>2589133.018799996</v>
      </c>
      <c r="CS493" s="703">
        <v>2568238.666799997</v>
      </c>
      <c r="CT493" s="23" t="s">
        <v>56</v>
      </c>
      <c r="CU493" s="23" t="s">
        <v>56</v>
      </c>
      <c r="CV493" s="23" t="s">
        <v>56</v>
      </c>
      <c r="CW493" s="23" t="s">
        <v>56</v>
      </c>
      <c r="CX493" s="23" t="s">
        <v>56</v>
      </c>
      <c r="CY493" s="23" t="s">
        <v>56</v>
      </c>
      <c r="CZ493" s="23" t="s">
        <v>56</v>
      </c>
      <c r="DA493" s="23" t="s">
        <v>56</v>
      </c>
      <c r="DB493" s="796">
        <v>26490546.640000001</v>
      </c>
      <c r="DC493" s="120"/>
      <c r="DD493" s="692">
        <v>6.7404489229999998</v>
      </c>
      <c r="DE493" s="120"/>
      <c r="DF493" s="120"/>
      <c r="DG493" s="120"/>
      <c r="DH493" s="140"/>
      <c r="DI493" s="140"/>
      <c r="DJ493" s="140"/>
      <c r="DK493" s="140"/>
      <c r="DL493" s="548" t="s">
        <v>56</v>
      </c>
      <c r="DM493" s="548" t="s">
        <v>56</v>
      </c>
      <c r="DN493" s="203" t="s">
        <v>55</v>
      </c>
      <c r="DO493" s="700" t="s">
        <v>56</v>
      </c>
      <c r="DP493" s="713" t="s">
        <v>56</v>
      </c>
      <c r="DQ493" s="548" t="s">
        <v>56</v>
      </c>
      <c r="DR493" s="673" t="s">
        <v>56</v>
      </c>
      <c r="DS493" s="203" t="s">
        <v>56</v>
      </c>
      <c r="DT493" s="1160" t="s">
        <v>56</v>
      </c>
      <c r="DU493" s="711">
        <v>17.479511602633742</v>
      </c>
      <c r="DV493" s="711">
        <v>126.62889596293437</v>
      </c>
      <c r="DW493" s="711">
        <v>8.53357821879532</v>
      </c>
      <c r="DX493" s="711">
        <v>27.247599556668881</v>
      </c>
      <c r="DY493" s="710">
        <v>0.47177651345649746</v>
      </c>
      <c r="DZ493" s="710">
        <v>5.2319718483582189E-3</v>
      </c>
      <c r="EA493" s="710">
        <v>0.43911430506497201</v>
      </c>
      <c r="EB493" s="710">
        <v>-2.2488189353762844E-2</v>
      </c>
      <c r="EC493" s="236"/>
      <c r="ED493" s="49"/>
      <c r="EE493" s="232"/>
      <c r="EF493" s="700">
        <v>12786</v>
      </c>
      <c r="EG493" s="712">
        <v>27961</v>
      </c>
      <c r="EH493" s="44"/>
    </row>
    <row r="494" spans="1:138" ht="41.25" customHeight="1" x14ac:dyDescent="0.25">
      <c r="A494" s="871" t="s">
        <v>49</v>
      </c>
      <c r="B494" s="656" t="s">
        <v>50</v>
      </c>
      <c r="C494" s="656" t="s">
        <v>74</v>
      </c>
      <c r="D494" s="691" t="s">
        <v>403</v>
      </c>
      <c r="E494" s="656" t="s">
        <v>404</v>
      </c>
      <c r="F494" s="656" t="s">
        <v>405</v>
      </c>
      <c r="G494" s="901" t="s">
        <v>406</v>
      </c>
      <c r="H494" s="897" t="s">
        <v>55</v>
      </c>
      <c r="I494" s="17" t="s">
        <v>866</v>
      </c>
      <c r="J494" s="64">
        <v>13.8</v>
      </c>
      <c r="K494" s="665">
        <v>15.369179635881677</v>
      </c>
      <c r="L494" s="665">
        <v>46.386742327758007</v>
      </c>
      <c r="M494" s="64">
        <v>3167</v>
      </c>
      <c r="N494" s="726">
        <v>55859990.640000001</v>
      </c>
      <c r="O494" s="548" t="s">
        <v>863</v>
      </c>
      <c r="P494" s="909">
        <v>14.33349293</v>
      </c>
      <c r="Q494" s="203" t="s">
        <v>57</v>
      </c>
      <c r="R494" s="205" t="s">
        <v>57</v>
      </c>
      <c r="S494" s="490">
        <v>0</v>
      </c>
      <c r="T494" s="18">
        <v>0</v>
      </c>
      <c r="U494" s="548">
        <v>0</v>
      </c>
      <c r="V494" s="18">
        <v>0</v>
      </c>
      <c r="W494" s="64">
        <v>0</v>
      </c>
      <c r="X494" s="18">
        <v>0</v>
      </c>
      <c r="Y494" s="18">
        <v>0</v>
      </c>
      <c r="Z494" s="18">
        <v>0</v>
      </c>
      <c r="AA494" s="18">
        <v>0</v>
      </c>
      <c r="AB494" s="18">
        <v>0</v>
      </c>
      <c r="AC494" s="18">
        <v>0</v>
      </c>
      <c r="AD494" s="18">
        <v>0</v>
      </c>
      <c r="AE494" s="18">
        <v>0</v>
      </c>
      <c r="AF494" s="18">
        <v>0</v>
      </c>
      <c r="AG494" s="64">
        <v>0</v>
      </c>
      <c r="AH494" s="18">
        <v>0</v>
      </c>
      <c r="AI494" s="64">
        <v>0</v>
      </c>
      <c r="AJ494" s="18">
        <v>0</v>
      </c>
      <c r="AK494" s="18">
        <v>182</v>
      </c>
      <c r="AL494" s="64">
        <v>178</v>
      </c>
      <c r="AM494" s="18">
        <v>1</v>
      </c>
      <c r="AN494" s="18">
        <v>1</v>
      </c>
      <c r="AO494" s="18">
        <v>0</v>
      </c>
      <c r="AP494" s="64">
        <v>0</v>
      </c>
      <c r="AQ494" s="64">
        <v>183</v>
      </c>
      <c r="AR494" s="11">
        <v>179</v>
      </c>
      <c r="AS494" s="17">
        <v>0</v>
      </c>
      <c r="AT494" s="490">
        <v>0</v>
      </c>
      <c r="AU494" s="64">
        <v>0</v>
      </c>
      <c r="AV494" s="18">
        <v>0</v>
      </c>
      <c r="AW494" s="64">
        <v>0</v>
      </c>
      <c r="AX494" s="18">
        <v>0</v>
      </c>
      <c r="AY494" s="17">
        <v>0</v>
      </c>
      <c r="AZ494" s="490">
        <v>0</v>
      </c>
      <c r="BA494" s="17">
        <v>0</v>
      </c>
      <c r="BB494" s="18">
        <v>0</v>
      </c>
      <c r="BC494" s="17">
        <v>0</v>
      </c>
      <c r="BD494" s="18">
        <v>0</v>
      </c>
      <c r="BE494" s="17">
        <v>0</v>
      </c>
      <c r="BF494" s="18">
        <v>0</v>
      </c>
      <c r="BG494" s="17">
        <v>0</v>
      </c>
      <c r="BH494" s="18">
        <v>0</v>
      </c>
      <c r="BI494" s="17">
        <v>0</v>
      </c>
      <c r="BJ494" s="18">
        <v>0</v>
      </c>
      <c r="BK494" s="17">
        <v>1704.8499999999976</v>
      </c>
      <c r="BL494" s="17">
        <v>1667.1699999999994</v>
      </c>
      <c r="BM494" s="17">
        <v>20</v>
      </c>
      <c r="BN494" s="17">
        <v>20</v>
      </c>
      <c r="BO494" s="18">
        <v>0</v>
      </c>
      <c r="BP494" s="18">
        <v>0</v>
      </c>
      <c r="BQ494" s="64">
        <v>1724.8499999999976</v>
      </c>
      <c r="BR494" s="18">
        <v>1687.1699999999994</v>
      </c>
      <c r="BS494" s="729">
        <v>0.12033703218214777</v>
      </c>
      <c r="BT494" s="17">
        <v>0</v>
      </c>
      <c r="BU494" s="17">
        <v>0</v>
      </c>
      <c r="BV494" s="17">
        <v>0</v>
      </c>
      <c r="BW494" s="17">
        <v>0</v>
      </c>
      <c r="BX494" s="17">
        <v>0</v>
      </c>
      <c r="BY494" s="17">
        <v>0</v>
      </c>
      <c r="BZ494" s="17">
        <v>0</v>
      </c>
      <c r="CA494" s="17">
        <v>0</v>
      </c>
      <c r="CB494" s="17">
        <v>0</v>
      </c>
      <c r="CC494" s="17">
        <v>0</v>
      </c>
      <c r="CD494" s="17">
        <v>0</v>
      </c>
      <c r="CE494" s="17">
        <v>0</v>
      </c>
      <c r="CF494" s="17">
        <v>0</v>
      </c>
      <c r="CG494" s="17">
        <v>0</v>
      </c>
      <c r="CH494" s="17">
        <v>0</v>
      </c>
      <c r="CI494" s="17">
        <v>0</v>
      </c>
      <c r="CJ494" s="17">
        <v>0</v>
      </c>
      <c r="CK494" s="17">
        <v>0</v>
      </c>
      <c r="CL494" s="702">
        <v>2001221.1239999973</v>
      </c>
      <c r="CM494" s="702">
        <v>1956990.8327999995</v>
      </c>
      <c r="CN494" s="702">
        <v>23476.800000000003</v>
      </c>
      <c r="CO494" s="702">
        <v>23476.800000000003</v>
      </c>
      <c r="CP494" s="702">
        <v>0</v>
      </c>
      <c r="CQ494" s="702">
        <v>0</v>
      </c>
      <c r="CR494" s="704">
        <v>2024697.9239999973</v>
      </c>
      <c r="CS494" s="703">
        <v>1980467.6327999996</v>
      </c>
      <c r="CT494" s="23" t="s">
        <v>56</v>
      </c>
      <c r="CU494" s="23" t="s">
        <v>56</v>
      </c>
      <c r="CV494" s="23" t="s">
        <v>56</v>
      </c>
      <c r="CW494" s="23" t="s">
        <v>56</v>
      </c>
      <c r="CX494" s="23" t="s">
        <v>56</v>
      </c>
      <c r="CY494" s="23" t="s">
        <v>56</v>
      </c>
      <c r="CZ494" s="23" t="s">
        <v>56</v>
      </c>
      <c r="DA494" s="23" t="s">
        <v>56</v>
      </c>
      <c r="DB494" s="796">
        <v>55859990.640000001</v>
      </c>
      <c r="DC494" s="120"/>
      <c r="DD494" s="692">
        <v>14.33349293</v>
      </c>
      <c r="DE494" s="120"/>
      <c r="DF494" s="120"/>
      <c r="DG494" s="120"/>
      <c r="DH494" s="140"/>
      <c r="DI494" s="140"/>
      <c r="DJ494" s="140"/>
      <c r="DK494" s="140"/>
      <c r="DL494" s="548" t="s">
        <v>56</v>
      </c>
      <c r="DM494" s="548" t="s">
        <v>56</v>
      </c>
      <c r="DN494" s="203" t="s">
        <v>868</v>
      </c>
      <c r="DO494" s="700">
        <v>3139.5</v>
      </c>
      <c r="DP494" s="713" t="s">
        <v>56</v>
      </c>
      <c r="DQ494" s="548" t="s">
        <v>56</v>
      </c>
      <c r="DR494" s="673" t="s">
        <v>56</v>
      </c>
      <c r="DS494" s="203" t="s">
        <v>56</v>
      </c>
      <c r="DT494" s="1160" t="s">
        <v>56</v>
      </c>
      <c r="DU494" s="711">
        <v>12.911291606943781</v>
      </c>
      <c r="DV494" s="711">
        <v>453.17325399575537</v>
      </c>
      <c r="DW494" s="711">
        <v>10.106144484153299</v>
      </c>
      <c r="DX494" s="711">
        <v>117.80452228702082</v>
      </c>
      <c r="DY494" s="710">
        <v>1.0915750915750915</v>
      </c>
      <c r="DZ494" s="710">
        <v>8.7192503394024401E-2</v>
      </c>
      <c r="EA494" s="710">
        <v>1.0761373874212501</v>
      </c>
      <c r="EB494" s="710">
        <v>-0.24690114849582645</v>
      </c>
      <c r="EC494" s="236"/>
      <c r="ED494" s="49"/>
      <c r="EE494" s="232"/>
      <c r="EF494" s="700">
        <v>0</v>
      </c>
      <c r="EG494" s="712">
        <v>294147.66666666669</v>
      </c>
      <c r="EH494" s="44"/>
    </row>
    <row r="495" spans="1:138" ht="41.25" customHeight="1" x14ac:dyDescent="0.25">
      <c r="A495" s="871" t="s">
        <v>49</v>
      </c>
      <c r="B495" s="656" t="s">
        <v>50</v>
      </c>
      <c r="C495" s="656" t="s">
        <v>74</v>
      </c>
      <c r="D495" s="691" t="s">
        <v>403</v>
      </c>
      <c r="E495" s="656" t="s">
        <v>404</v>
      </c>
      <c r="F495" s="656" t="s">
        <v>1410</v>
      </c>
      <c r="G495" s="901" t="s">
        <v>1392</v>
      </c>
      <c r="H495" s="897" t="s">
        <v>55</v>
      </c>
      <c r="I495" s="17" t="s">
        <v>860</v>
      </c>
      <c r="J495" s="64">
        <v>13.8</v>
      </c>
      <c r="K495" s="665">
        <v>14.771622107270414</v>
      </c>
      <c r="L495" s="665">
        <v>2.8831439333970001</v>
      </c>
      <c r="M495" s="64">
        <v>8</v>
      </c>
      <c r="N495" s="726">
        <v>469690.54440000001</v>
      </c>
      <c r="O495" s="548" t="s">
        <v>874</v>
      </c>
      <c r="P495" s="909">
        <v>0.119511506</v>
      </c>
      <c r="Q495" s="203" t="s">
        <v>57</v>
      </c>
      <c r="R495" s="205" t="s">
        <v>57</v>
      </c>
      <c r="S495" s="490">
        <v>0</v>
      </c>
      <c r="T495" s="18">
        <v>0</v>
      </c>
      <c r="U495" s="548" t="s">
        <v>58</v>
      </c>
      <c r="V495" s="18" t="s">
        <v>58</v>
      </c>
      <c r="W495" s="64" t="s">
        <v>58</v>
      </c>
      <c r="X495" s="18" t="s">
        <v>58</v>
      </c>
      <c r="Y495" s="18" t="s">
        <v>58</v>
      </c>
      <c r="Z495" s="18" t="s">
        <v>58</v>
      </c>
      <c r="AA495" s="18" t="s">
        <v>58</v>
      </c>
      <c r="AB495" s="18" t="s">
        <v>58</v>
      </c>
      <c r="AC495" s="18" t="s">
        <v>58</v>
      </c>
      <c r="AD495" s="18" t="s">
        <v>58</v>
      </c>
      <c r="AE495" s="18" t="s">
        <v>58</v>
      </c>
      <c r="AF495" s="18" t="s">
        <v>58</v>
      </c>
      <c r="AG495" s="64" t="s">
        <v>58</v>
      </c>
      <c r="AH495" s="18" t="s">
        <v>58</v>
      </c>
      <c r="AI495" s="64" t="s">
        <v>58</v>
      </c>
      <c r="AJ495" s="18" t="s">
        <v>58</v>
      </c>
      <c r="AK495" s="18" t="s">
        <v>58</v>
      </c>
      <c r="AL495" s="64" t="s">
        <v>58</v>
      </c>
      <c r="AM495" s="18" t="s">
        <v>58</v>
      </c>
      <c r="AN495" s="18" t="s">
        <v>58</v>
      </c>
      <c r="AO495" s="18" t="s">
        <v>58</v>
      </c>
      <c r="AP495" s="64" t="s">
        <v>58</v>
      </c>
      <c r="AQ495" s="64">
        <v>0</v>
      </c>
      <c r="AR495" s="11">
        <v>0</v>
      </c>
      <c r="AS495" s="17" t="s">
        <v>58</v>
      </c>
      <c r="AT495" s="490" t="s">
        <v>58</v>
      </c>
      <c r="AU495" s="64" t="s">
        <v>58</v>
      </c>
      <c r="AV495" s="18" t="s">
        <v>58</v>
      </c>
      <c r="AW495" s="64" t="s">
        <v>58</v>
      </c>
      <c r="AX495" s="18" t="s">
        <v>58</v>
      </c>
      <c r="AY495" s="17" t="s">
        <v>58</v>
      </c>
      <c r="AZ495" s="490" t="s">
        <v>58</v>
      </c>
      <c r="BA495" s="17" t="s">
        <v>58</v>
      </c>
      <c r="BB495" s="18" t="s">
        <v>58</v>
      </c>
      <c r="BC495" s="17" t="s">
        <v>58</v>
      </c>
      <c r="BD495" s="18" t="s">
        <v>58</v>
      </c>
      <c r="BE495" s="17" t="s">
        <v>58</v>
      </c>
      <c r="BF495" s="18" t="s">
        <v>58</v>
      </c>
      <c r="BG495" s="17" t="s">
        <v>58</v>
      </c>
      <c r="BH495" s="18" t="s">
        <v>58</v>
      </c>
      <c r="BI495" s="17" t="s">
        <v>58</v>
      </c>
      <c r="BJ495" s="18" t="s">
        <v>58</v>
      </c>
      <c r="BK495" s="17" t="s">
        <v>58</v>
      </c>
      <c r="BL495" s="17" t="s">
        <v>58</v>
      </c>
      <c r="BM495" s="17" t="s">
        <v>58</v>
      </c>
      <c r="BN495" s="17" t="s">
        <v>58</v>
      </c>
      <c r="BO495" s="18" t="s">
        <v>58</v>
      </c>
      <c r="BP495" s="18" t="s">
        <v>58</v>
      </c>
      <c r="BQ495" s="64">
        <v>0</v>
      </c>
      <c r="BR495" s="18">
        <v>0</v>
      </c>
      <c r="BS495" s="729">
        <v>0</v>
      </c>
      <c r="BT495" s="17">
        <v>0</v>
      </c>
      <c r="BU495" s="17">
        <v>0</v>
      </c>
      <c r="BV495" s="17">
        <v>0</v>
      </c>
      <c r="BW495" s="17">
        <v>0</v>
      </c>
      <c r="BX495" s="17">
        <v>0</v>
      </c>
      <c r="BY495" s="17">
        <v>0</v>
      </c>
      <c r="BZ495" s="17">
        <v>0</v>
      </c>
      <c r="CA495" s="17">
        <v>0</v>
      </c>
      <c r="CB495" s="17">
        <v>0</v>
      </c>
      <c r="CC495" s="17">
        <v>0</v>
      </c>
      <c r="CD495" s="17">
        <v>0</v>
      </c>
      <c r="CE495" s="17">
        <v>0</v>
      </c>
      <c r="CF495" s="17">
        <v>0</v>
      </c>
      <c r="CG495" s="17">
        <v>0</v>
      </c>
      <c r="CH495" s="17">
        <v>0</v>
      </c>
      <c r="CI495" s="17">
        <v>0</v>
      </c>
      <c r="CJ495" s="17">
        <v>0</v>
      </c>
      <c r="CK495" s="17">
        <v>0</v>
      </c>
      <c r="CL495" s="702">
        <v>0</v>
      </c>
      <c r="CM495" s="702">
        <v>0</v>
      </c>
      <c r="CN495" s="702">
        <v>0</v>
      </c>
      <c r="CO495" s="702">
        <v>0</v>
      </c>
      <c r="CP495" s="702">
        <v>0</v>
      </c>
      <c r="CQ495" s="702">
        <v>0</v>
      </c>
      <c r="CR495" s="704">
        <v>0</v>
      </c>
      <c r="CS495" s="703">
        <v>0</v>
      </c>
      <c r="CT495" s="23" t="s">
        <v>56</v>
      </c>
      <c r="CU495" s="23" t="s">
        <v>56</v>
      </c>
      <c r="CV495" s="23" t="s">
        <v>56</v>
      </c>
      <c r="CW495" s="23" t="s">
        <v>56</v>
      </c>
      <c r="CX495" s="23" t="s">
        <v>56</v>
      </c>
      <c r="CY495" s="23" t="s">
        <v>56</v>
      </c>
      <c r="CZ495" s="23" t="s">
        <v>56</v>
      </c>
      <c r="DA495" s="23" t="s">
        <v>56</v>
      </c>
      <c r="DB495" s="796">
        <v>469690.54440000001</v>
      </c>
      <c r="DC495" s="120"/>
      <c r="DD495" s="692">
        <v>0.119511506</v>
      </c>
      <c r="DE495" s="120"/>
      <c r="DF495" s="120"/>
      <c r="DG495" s="120"/>
      <c r="DH495" s="140"/>
      <c r="DI495" s="140"/>
      <c r="DJ495" s="140"/>
      <c r="DK495" s="140"/>
      <c r="DL495" s="548" t="s">
        <v>56</v>
      </c>
      <c r="DM495" s="548" t="s">
        <v>56</v>
      </c>
      <c r="DN495" s="203" t="s">
        <v>55</v>
      </c>
      <c r="DO495" s="700" t="s">
        <v>56</v>
      </c>
      <c r="DP495" s="713" t="s">
        <v>56</v>
      </c>
      <c r="DQ495" s="548" t="s">
        <v>56</v>
      </c>
      <c r="DR495" s="673" t="s">
        <v>56</v>
      </c>
      <c r="DS495" s="203" t="s">
        <v>56</v>
      </c>
      <c r="DT495" s="1160" t="s">
        <v>56</v>
      </c>
      <c r="DU495" s="711">
        <v>441</v>
      </c>
      <c r="DV495" s="711">
        <v>-413.64814814814815</v>
      </c>
      <c r="DW495" s="711">
        <v>1.43333333333333</v>
      </c>
      <c r="DX495" s="711">
        <v>25.918518518518535</v>
      </c>
      <c r="DY495" s="710">
        <v>1.8888888888888888</v>
      </c>
      <c r="DZ495" s="710">
        <v>-1.5518518518518518</v>
      </c>
      <c r="EA495" s="710">
        <v>1</v>
      </c>
      <c r="EB495" s="710">
        <v>-0.66296296296296298</v>
      </c>
      <c r="EC495" s="236"/>
      <c r="ED495" s="49"/>
      <c r="EE495" s="232"/>
      <c r="EF495" s="700">
        <v>0</v>
      </c>
      <c r="EG495" s="712">
        <v>0</v>
      </c>
      <c r="EH495" s="44"/>
    </row>
    <row r="496" spans="1:138" ht="41.25" customHeight="1" x14ac:dyDescent="0.25">
      <c r="A496" s="871" t="s">
        <v>49</v>
      </c>
      <c r="B496" s="656" t="s">
        <v>50</v>
      </c>
      <c r="C496" s="656" t="s">
        <v>74</v>
      </c>
      <c r="D496" s="691" t="s">
        <v>403</v>
      </c>
      <c r="E496" s="656" t="s">
        <v>404</v>
      </c>
      <c r="F496" s="656" t="s">
        <v>1411</v>
      </c>
      <c r="G496" s="901" t="s">
        <v>404</v>
      </c>
      <c r="H496" s="897" t="s">
        <v>55</v>
      </c>
      <c r="I496" s="17" t="s">
        <v>860</v>
      </c>
      <c r="J496" s="64">
        <v>13.8</v>
      </c>
      <c r="K496" s="665">
        <v>12.787731112281023</v>
      </c>
      <c r="L496" s="665">
        <v>45.435227178222</v>
      </c>
      <c r="M496" s="64">
        <v>2049</v>
      </c>
      <c r="N496" s="726">
        <v>32001895.48</v>
      </c>
      <c r="O496" s="548" t="s">
        <v>874</v>
      </c>
      <c r="P496" s="909">
        <v>8.1427969309999995</v>
      </c>
      <c r="Q496" s="203" t="s">
        <v>57</v>
      </c>
      <c r="R496" s="205" t="s">
        <v>57</v>
      </c>
      <c r="S496" s="490">
        <v>0</v>
      </c>
      <c r="T496" s="18">
        <v>0</v>
      </c>
      <c r="U496" s="548">
        <v>0</v>
      </c>
      <c r="V496" s="18">
        <v>0</v>
      </c>
      <c r="W496" s="64">
        <v>0</v>
      </c>
      <c r="X496" s="18">
        <v>0</v>
      </c>
      <c r="Y496" s="18">
        <v>0</v>
      </c>
      <c r="Z496" s="18">
        <v>0</v>
      </c>
      <c r="AA496" s="18">
        <v>0</v>
      </c>
      <c r="AB496" s="18">
        <v>0</v>
      </c>
      <c r="AC496" s="18">
        <v>0</v>
      </c>
      <c r="AD496" s="18">
        <v>0</v>
      </c>
      <c r="AE496" s="18">
        <v>0</v>
      </c>
      <c r="AF496" s="18">
        <v>0</v>
      </c>
      <c r="AG496" s="64">
        <v>1</v>
      </c>
      <c r="AH496" s="18">
        <v>1</v>
      </c>
      <c r="AI496" s="64">
        <v>0</v>
      </c>
      <c r="AJ496" s="18">
        <v>0</v>
      </c>
      <c r="AK496" s="18">
        <v>189</v>
      </c>
      <c r="AL496" s="64">
        <v>183</v>
      </c>
      <c r="AM496" s="18">
        <v>5</v>
      </c>
      <c r="AN496" s="18">
        <v>4</v>
      </c>
      <c r="AO496" s="18">
        <v>1</v>
      </c>
      <c r="AP496" s="64">
        <v>1</v>
      </c>
      <c r="AQ496" s="64">
        <v>196</v>
      </c>
      <c r="AR496" s="11">
        <v>189</v>
      </c>
      <c r="AS496" s="17">
        <v>0</v>
      </c>
      <c r="AT496" s="490">
        <v>0</v>
      </c>
      <c r="AU496" s="64">
        <v>0</v>
      </c>
      <c r="AV496" s="18">
        <v>0</v>
      </c>
      <c r="AW496" s="64">
        <v>0</v>
      </c>
      <c r="AX496" s="18">
        <v>0</v>
      </c>
      <c r="AY496" s="17">
        <v>0</v>
      </c>
      <c r="AZ496" s="490">
        <v>0</v>
      </c>
      <c r="BA496" s="17">
        <v>0</v>
      </c>
      <c r="BB496" s="18">
        <v>0</v>
      </c>
      <c r="BC496" s="17">
        <v>0</v>
      </c>
      <c r="BD496" s="18">
        <v>0</v>
      </c>
      <c r="BE496" s="17">
        <v>0</v>
      </c>
      <c r="BF496" s="18">
        <v>0</v>
      </c>
      <c r="BG496" s="17">
        <v>1690</v>
      </c>
      <c r="BH496" s="18">
        <v>1690</v>
      </c>
      <c r="BI496" s="17">
        <v>0</v>
      </c>
      <c r="BJ496" s="18">
        <v>0</v>
      </c>
      <c r="BK496" s="17">
        <v>6305.600000000004</v>
      </c>
      <c r="BL496" s="17">
        <v>6267.4739999999993</v>
      </c>
      <c r="BM496" s="17">
        <v>74.800000000000011</v>
      </c>
      <c r="BN496" s="17">
        <v>63.800000000000004</v>
      </c>
      <c r="BO496" s="18">
        <v>750</v>
      </c>
      <c r="BP496" s="18">
        <v>750</v>
      </c>
      <c r="BQ496" s="64">
        <v>8820.4000000000051</v>
      </c>
      <c r="BR496" s="18">
        <v>8771.2739999999994</v>
      </c>
      <c r="BS496" s="729">
        <v>1.0832150273108665</v>
      </c>
      <c r="BT496" s="17">
        <v>0</v>
      </c>
      <c r="BU496" s="17">
        <v>0</v>
      </c>
      <c r="BV496" s="17">
        <v>0</v>
      </c>
      <c r="BW496" s="17">
        <v>0</v>
      </c>
      <c r="BX496" s="17">
        <v>0</v>
      </c>
      <c r="BY496" s="17">
        <v>0</v>
      </c>
      <c r="BZ496" s="17">
        <v>0</v>
      </c>
      <c r="CA496" s="17">
        <v>0</v>
      </c>
      <c r="CB496" s="17">
        <v>0</v>
      </c>
      <c r="CC496" s="17">
        <v>0</v>
      </c>
      <c r="CD496" s="17">
        <v>0</v>
      </c>
      <c r="CE496" s="17">
        <v>0</v>
      </c>
      <c r="CF496" s="17">
        <v>0</v>
      </c>
      <c r="CG496" s="17">
        <v>0</v>
      </c>
      <c r="CH496" s="17">
        <v>8527334.4000000004</v>
      </c>
      <c r="CI496" s="17">
        <v>8527334.4000000004</v>
      </c>
      <c r="CJ496" s="17">
        <v>0</v>
      </c>
      <c r="CK496" s="17">
        <v>0</v>
      </c>
      <c r="CL496" s="702">
        <v>7401765.5040000053</v>
      </c>
      <c r="CM496" s="702">
        <v>7357011.68016</v>
      </c>
      <c r="CN496" s="702">
        <v>87803.232000000018</v>
      </c>
      <c r="CO496" s="702">
        <v>74890.992000000013</v>
      </c>
      <c r="CP496" s="702">
        <v>2457180</v>
      </c>
      <c r="CQ496" s="702">
        <v>2457180</v>
      </c>
      <c r="CR496" s="704">
        <v>18474083.136000007</v>
      </c>
      <c r="CS496" s="703">
        <v>18416417.072159998</v>
      </c>
      <c r="CT496" s="23" t="s">
        <v>56</v>
      </c>
      <c r="CU496" s="23" t="s">
        <v>56</v>
      </c>
      <c r="CV496" s="23" t="s">
        <v>56</v>
      </c>
      <c r="CW496" s="23" t="s">
        <v>56</v>
      </c>
      <c r="CX496" s="23" t="s">
        <v>56</v>
      </c>
      <c r="CY496" s="23" t="s">
        <v>56</v>
      </c>
      <c r="CZ496" s="23" t="s">
        <v>56</v>
      </c>
      <c r="DA496" s="23" t="s">
        <v>56</v>
      </c>
      <c r="DB496" s="796">
        <v>32001895.48</v>
      </c>
      <c r="DC496" s="120"/>
      <c r="DD496" s="692">
        <v>8.1427969309999995</v>
      </c>
      <c r="DE496" s="120"/>
      <c r="DF496" s="120"/>
      <c r="DG496" s="120"/>
      <c r="DH496" s="140"/>
      <c r="DI496" s="140"/>
      <c r="DJ496" s="140"/>
      <c r="DK496" s="140"/>
      <c r="DL496" s="548" t="s">
        <v>56</v>
      </c>
      <c r="DM496" s="548" t="s">
        <v>56</v>
      </c>
      <c r="DN496" s="203" t="s">
        <v>55</v>
      </c>
      <c r="DO496" s="700" t="s">
        <v>56</v>
      </c>
      <c r="DP496" s="713" t="s">
        <v>56</v>
      </c>
      <c r="DQ496" s="548" t="s">
        <v>56</v>
      </c>
      <c r="DR496" s="673" t="s">
        <v>56</v>
      </c>
      <c r="DS496" s="203" t="s">
        <v>56</v>
      </c>
      <c r="DT496" s="1160" t="s">
        <v>56</v>
      </c>
      <c r="DU496" s="711">
        <v>59.118970013037902</v>
      </c>
      <c r="DV496" s="711">
        <v>253.46947803870526</v>
      </c>
      <c r="DW496" s="711">
        <v>30.861120827141399</v>
      </c>
      <c r="DX496" s="711">
        <v>166.85873284677294</v>
      </c>
      <c r="DY496" s="710">
        <v>1.28878748370274</v>
      </c>
      <c r="DZ496" s="710">
        <v>-6.6316690782574961E-2</v>
      </c>
      <c r="EA496" s="710">
        <v>1.2796373634037299</v>
      </c>
      <c r="EB496" s="710">
        <v>-0.13357997833441115</v>
      </c>
      <c r="EC496" s="236"/>
      <c r="ED496" s="49"/>
      <c r="EE496" s="232"/>
      <c r="EF496" s="700">
        <v>6847</v>
      </c>
      <c r="EG496" s="712">
        <v>138694.33333333334</v>
      </c>
      <c r="EH496" s="44"/>
    </row>
    <row r="497" spans="1:138" ht="41.25" customHeight="1" x14ac:dyDescent="0.25">
      <c r="A497" s="871" t="s">
        <v>49</v>
      </c>
      <c r="B497" s="656" t="s">
        <v>50</v>
      </c>
      <c r="C497" s="656" t="s">
        <v>74</v>
      </c>
      <c r="D497" s="691" t="s">
        <v>403</v>
      </c>
      <c r="E497" s="656" t="s">
        <v>404</v>
      </c>
      <c r="F497" s="656" t="s">
        <v>1412</v>
      </c>
      <c r="G497" s="901" t="s">
        <v>404</v>
      </c>
      <c r="H497" s="897" t="s">
        <v>55</v>
      </c>
      <c r="I497" s="17" t="s">
        <v>866</v>
      </c>
      <c r="J497" s="64">
        <v>13.8</v>
      </c>
      <c r="K497" s="665">
        <v>14.771622107270414</v>
      </c>
      <c r="L497" s="665">
        <v>17.223674206599</v>
      </c>
      <c r="M497" s="64">
        <v>1441</v>
      </c>
      <c r="N497" s="726">
        <v>31991711.5</v>
      </c>
      <c r="O497" s="548" t="s">
        <v>863</v>
      </c>
      <c r="P497" s="909">
        <v>6.6049228749999997</v>
      </c>
      <c r="Q497" s="203" t="s">
        <v>57</v>
      </c>
      <c r="R497" s="205" t="s">
        <v>57</v>
      </c>
      <c r="S497" s="490">
        <v>0</v>
      </c>
      <c r="T497" s="18">
        <v>0</v>
      </c>
      <c r="U497" s="548">
        <v>0</v>
      </c>
      <c r="V497" s="18">
        <v>0</v>
      </c>
      <c r="W497" s="64">
        <v>0</v>
      </c>
      <c r="X497" s="18">
        <v>0</v>
      </c>
      <c r="Y497" s="18">
        <v>0</v>
      </c>
      <c r="Z497" s="18">
        <v>0</v>
      </c>
      <c r="AA497" s="18">
        <v>0</v>
      </c>
      <c r="AB497" s="18">
        <v>0</v>
      </c>
      <c r="AC497" s="18">
        <v>0</v>
      </c>
      <c r="AD497" s="18">
        <v>0</v>
      </c>
      <c r="AE497" s="18">
        <v>0</v>
      </c>
      <c r="AF497" s="18">
        <v>0</v>
      </c>
      <c r="AG497" s="64">
        <v>1</v>
      </c>
      <c r="AH497" s="18">
        <v>1</v>
      </c>
      <c r="AI497" s="64">
        <v>0</v>
      </c>
      <c r="AJ497" s="18">
        <v>0</v>
      </c>
      <c r="AK497" s="18">
        <v>77</v>
      </c>
      <c r="AL497" s="64">
        <v>75</v>
      </c>
      <c r="AM497" s="18">
        <v>5</v>
      </c>
      <c r="AN497" s="18">
        <v>5</v>
      </c>
      <c r="AO497" s="18">
        <v>0</v>
      </c>
      <c r="AP497" s="64">
        <v>0</v>
      </c>
      <c r="AQ497" s="64">
        <v>83</v>
      </c>
      <c r="AR497" s="11">
        <v>81</v>
      </c>
      <c r="AS497" s="17">
        <v>0</v>
      </c>
      <c r="AT497" s="490">
        <v>0</v>
      </c>
      <c r="AU497" s="64">
        <v>0</v>
      </c>
      <c r="AV497" s="18">
        <v>0</v>
      </c>
      <c r="AW497" s="64">
        <v>0</v>
      </c>
      <c r="AX497" s="18">
        <v>0</v>
      </c>
      <c r="AY497" s="17">
        <v>0</v>
      </c>
      <c r="AZ497" s="490">
        <v>0</v>
      </c>
      <c r="BA497" s="17">
        <v>0</v>
      </c>
      <c r="BB497" s="18">
        <v>0</v>
      </c>
      <c r="BC497" s="17">
        <v>0</v>
      </c>
      <c r="BD497" s="18">
        <v>0</v>
      </c>
      <c r="BE497" s="17">
        <v>0</v>
      </c>
      <c r="BF497" s="18">
        <v>0</v>
      </c>
      <c r="BG497" s="17">
        <v>75</v>
      </c>
      <c r="BH497" s="18">
        <v>75</v>
      </c>
      <c r="BI497" s="17">
        <v>0</v>
      </c>
      <c r="BJ497" s="18">
        <v>0</v>
      </c>
      <c r="BK497" s="17">
        <v>692.95000000000016</v>
      </c>
      <c r="BL497" s="17">
        <v>677.75000000000011</v>
      </c>
      <c r="BM497" s="17">
        <v>42.599999999999994</v>
      </c>
      <c r="BN497" s="17">
        <v>42.6</v>
      </c>
      <c r="BO497" s="18">
        <v>0</v>
      </c>
      <c r="BP497" s="18">
        <v>0</v>
      </c>
      <c r="BQ497" s="64">
        <v>810.55000000000018</v>
      </c>
      <c r="BR497" s="18">
        <v>795.35000000000014</v>
      </c>
      <c r="BS497" s="729">
        <v>0.12271907111405904</v>
      </c>
      <c r="BT497" s="17">
        <v>0</v>
      </c>
      <c r="BU497" s="17">
        <v>0</v>
      </c>
      <c r="BV497" s="17">
        <v>0</v>
      </c>
      <c r="BW497" s="17">
        <v>0</v>
      </c>
      <c r="BX497" s="17">
        <v>0</v>
      </c>
      <c r="BY497" s="17">
        <v>0</v>
      </c>
      <c r="BZ497" s="17">
        <v>0</v>
      </c>
      <c r="CA497" s="17">
        <v>0</v>
      </c>
      <c r="CB497" s="17">
        <v>0</v>
      </c>
      <c r="CC497" s="17">
        <v>0</v>
      </c>
      <c r="CD497" s="17">
        <v>0</v>
      </c>
      <c r="CE497" s="17">
        <v>0</v>
      </c>
      <c r="CF497" s="17">
        <v>0</v>
      </c>
      <c r="CG497" s="17">
        <v>0</v>
      </c>
      <c r="CH497" s="17">
        <v>378431.99999999994</v>
      </c>
      <c r="CI497" s="17">
        <v>378431.99999999994</v>
      </c>
      <c r="CJ497" s="17">
        <v>0</v>
      </c>
      <c r="CK497" s="17">
        <v>0</v>
      </c>
      <c r="CL497" s="702">
        <v>813412.42800000019</v>
      </c>
      <c r="CM497" s="702">
        <v>795570.06000000017</v>
      </c>
      <c r="CN497" s="702">
        <v>50005.583999999995</v>
      </c>
      <c r="CO497" s="702">
        <v>50005.584000000003</v>
      </c>
      <c r="CP497" s="702">
        <v>0</v>
      </c>
      <c r="CQ497" s="702">
        <v>0</v>
      </c>
      <c r="CR497" s="704">
        <v>1241850.0120000001</v>
      </c>
      <c r="CS497" s="703">
        <v>1224007.6440000001</v>
      </c>
      <c r="CT497" s="23" t="s">
        <v>56</v>
      </c>
      <c r="CU497" s="23" t="s">
        <v>56</v>
      </c>
      <c r="CV497" s="23" t="s">
        <v>56</v>
      </c>
      <c r="CW497" s="23" t="s">
        <v>56</v>
      </c>
      <c r="CX497" s="23" t="s">
        <v>56</v>
      </c>
      <c r="CY497" s="23" t="s">
        <v>56</v>
      </c>
      <c r="CZ497" s="23" t="s">
        <v>56</v>
      </c>
      <c r="DA497" s="23" t="s">
        <v>56</v>
      </c>
      <c r="DB497" s="796">
        <v>31991711.5</v>
      </c>
      <c r="DC497" s="120"/>
      <c r="DD497" s="692">
        <v>6.6049228749999997</v>
      </c>
      <c r="DE497" s="120"/>
      <c r="DF497" s="120"/>
      <c r="DG497" s="120"/>
      <c r="DH497" s="140"/>
      <c r="DI497" s="140"/>
      <c r="DJ497" s="140"/>
      <c r="DK497" s="140"/>
      <c r="DL497" s="548" t="s">
        <v>56</v>
      </c>
      <c r="DM497" s="548" t="s">
        <v>56</v>
      </c>
      <c r="DN497" s="203" t="s">
        <v>55</v>
      </c>
      <c r="DO497" s="700" t="s">
        <v>56</v>
      </c>
      <c r="DP497" s="713" t="s">
        <v>56</v>
      </c>
      <c r="DQ497" s="548" t="s">
        <v>56</v>
      </c>
      <c r="DR497" s="673" t="s">
        <v>56</v>
      </c>
      <c r="DS497" s="203" t="s">
        <v>56</v>
      </c>
      <c r="DT497" s="1160" t="s">
        <v>56</v>
      </c>
      <c r="DU497" s="711">
        <v>5.4056009334889268</v>
      </c>
      <c r="DV497" s="711">
        <v>144.49166643845359</v>
      </c>
      <c r="DW497" s="711">
        <v>4.0494261782741301</v>
      </c>
      <c r="DX497" s="711">
        <v>140.98580236500325</v>
      </c>
      <c r="DY497" s="710">
        <v>1.0291715285881005</v>
      </c>
      <c r="DZ497" s="710">
        <v>-0.14888276131951683</v>
      </c>
      <c r="EA497" s="710">
        <v>0.98519926636158295</v>
      </c>
      <c r="EB497" s="710">
        <v>-0.10726447159729768</v>
      </c>
      <c r="EC497" s="236"/>
      <c r="ED497" s="49"/>
      <c r="EE497" s="232"/>
      <c r="EF497" s="700">
        <v>138</v>
      </c>
      <c r="EG497" s="712">
        <v>8170.6666666666661</v>
      </c>
      <c r="EH497" s="44"/>
    </row>
    <row r="498" spans="1:138" ht="41.25" customHeight="1" x14ac:dyDescent="0.25">
      <c r="A498" s="871" t="s">
        <v>49</v>
      </c>
      <c r="B498" s="656" t="s">
        <v>50</v>
      </c>
      <c r="C498" s="656" t="s">
        <v>74</v>
      </c>
      <c r="D498" s="691" t="s">
        <v>403</v>
      </c>
      <c r="E498" s="656" t="s">
        <v>404</v>
      </c>
      <c r="F498" s="656" t="s">
        <v>1413</v>
      </c>
      <c r="G498" s="901" t="s">
        <v>1414</v>
      </c>
      <c r="H498" s="897" t="s">
        <v>55</v>
      </c>
      <c r="I498" s="17" t="s">
        <v>866</v>
      </c>
      <c r="J498" s="64">
        <v>13.8</v>
      </c>
      <c r="K498" s="665">
        <v>14.771622107270414</v>
      </c>
      <c r="L498" s="665">
        <v>28.663636304016002</v>
      </c>
      <c r="M498" s="64">
        <v>1867</v>
      </c>
      <c r="N498" s="726">
        <v>17527790.830000002</v>
      </c>
      <c r="O498" s="548" t="s">
        <v>863</v>
      </c>
      <c r="P498" s="909">
        <v>6.0632967310000003</v>
      </c>
      <c r="Q498" s="203" t="s">
        <v>1190</v>
      </c>
      <c r="R498" s="205" t="s">
        <v>57</v>
      </c>
      <c r="S498" s="490">
        <v>0</v>
      </c>
      <c r="T498" s="18">
        <v>0</v>
      </c>
      <c r="U498" s="548">
        <v>0</v>
      </c>
      <c r="V498" s="18">
        <v>0</v>
      </c>
      <c r="W498" s="64">
        <v>0</v>
      </c>
      <c r="X498" s="18">
        <v>0</v>
      </c>
      <c r="Y498" s="18">
        <v>0</v>
      </c>
      <c r="Z498" s="18">
        <v>0</v>
      </c>
      <c r="AA498" s="18">
        <v>0</v>
      </c>
      <c r="AB498" s="18">
        <v>0</v>
      </c>
      <c r="AC498" s="18">
        <v>0</v>
      </c>
      <c r="AD498" s="18">
        <v>0</v>
      </c>
      <c r="AE498" s="18">
        <v>0</v>
      </c>
      <c r="AF498" s="18">
        <v>0</v>
      </c>
      <c r="AG498" s="64">
        <v>0</v>
      </c>
      <c r="AH498" s="18">
        <v>0</v>
      </c>
      <c r="AI498" s="64">
        <v>0</v>
      </c>
      <c r="AJ498" s="18">
        <v>0</v>
      </c>
      <c r="AK498" s="18">
        <v>96</v>
      </c>
      <c r="AL498" s="64">
        <v>95</v>
      </c>
      <c r="AM498" s="18">
        <v>4</v>
      </c>
      <c r="AN498" s="18">
        <v>4</v>
      </c>
      <c r="AO498" s="18">
        <v>0</v>
      </c>
      <c r="AP498" s="64">
        <v>0</v>
      </c>
      <c r="AQ498" s="64">
        <v>100</v>
      </c>
      <c r="AR498" s="11">
        <v>99</v>
      </c>
      <c r="AS498" s="17">
        <v>0</v>
      </c>
      <c r="AT498" s="490">
        <v>0</v>
      </c>
      <c r="AU498" s="64">
        <v>0</v>
      </c>
      <c r="AV498" s="18">
        <v>0</v>
      </c>
      <c r="AW498" s="64">
        <v>0</v>
      </c>
      <c r="AX498" s="18">
        <v>0</v>
      </c>
      <c r="AY498" s="17">
        <v>0</v>
      </c>
      <c r="AZ498" s="490">
        <v>0</v>
      </c>
      <c r="BA498" s="17">
        <v>0</v>
      </c>
      <c r="BB498" s="18">
        <v>0</v>
      </c>
      <c r="BC498" s="17">
        <v>0</v>
      </c>
      <c r="BD498" s="18">
        <v>0</v>
      </c>
      <c r="BE498" s="17">
        <v>0</v>
      </c>
      <c r="BF498" s="18">
        <v>0</v>
      </c>
      <c r="BG498" s="17">
        <v>0</v>
      </c>
      <c r="BH498" s="18">
        <v>0</v>
      </c>
      <c r="BI498" s="17">
        <v>0</v>
      </c>
      <c r="BJ498" s="18">
        <v>0</v>
      </c>
      <c r="BK498" s="17">
        <v>904.14900000000023</v>
      </c>
      <c r="BL498" s="17">
        <v>894.37900000000025</v>
      </c>
      <c r="BM498" s="17">
        <v>44.830000000000005</v>
      </c>
      <c r="BN498" s="17">
        <v>44.83</v>
      </c>
      <c r="BO498" s="18">
        <v>0</v>
      </c>
      <c r="BP498" s="18">
        <v>0</v>
      </c>
      <c r="BQ498" s="64">
        <v>948.97900000000027</v>
      </c>
      <c r="BR498" s="18">
        <v>939.20900000000029</v>
      </c>
      <c r="BS498" s="729">
        <v>0.15651204981410965</v>
      </c>
      <c r="BT498" s="17">
        <v>0</v>
      </c>
      <c r="BU498" s="17">
        <v>0</v>
      </c>
      <c r="BV498" s="17">
        <v>0</v>
      </c>
      <c r="BW498" s="17">
        <v>0</v>
      </c>
      <c r="BX498" s="17">
        <v>0</v>
      </c>
      <c r="BY498" s="17">
        <v>0</v>
      </c>
      <c r="BZ498" s="17">
        <v>0</v>
      </c>
      <c r="CA498" s="17">
        <v>0</v>
      </c>
      <c r="CB498" s="17">
        <v>0</v>
      </c>
      <c r="CC498" s="17">
        <v>0</v>
      </c>
      <c r="CD498" s="17">
        <v>0</v>
      </c>
      <c r="CE498" s="17">
        <v>0</v>
      </c>
      <c r="CF498" s="17">
        <v>0</v>
      </c>
      <c r="CG498" s="17">
        <v>0</v>
      </c>
      <c r="CH498" s="17">
        <v>0</v>
      </c>
      <c r="CI498" s="17">
        <v>0</v>
      </c>
      <c r="CJ498" s="17">
        <v>0</v>
      </c>
      <c r="CK498" s="17">
        <v>0</v>
      </c>
      <c r="CL498" s="702">
        <v>1061326.2621600004</v>
      </c>
      <c r="CM498" s="702">
        <v>1049857.8453600004</v>
      </c>
      <c r="CN498" s="702">
        <v>52623.247200000013</v>
      </c>
      <c r="CO498" s="702">
        <v>52623.247200000005</v>
      </c>
      <c r="CP498" s="702">
        <v>0</v>
      </c>
      <c r="CQ498" s="702">
        <v>0</v>
      </c>
      <c r="CR498" s="704">
        <v>1113949.5093600005</v>
      </c>
      <c r="CS498" s="703">
        <v>1102481.0925600005</v>
      </c>
      <c r="CT498" s="23" t="s">
        <v>56</v>
      </c>
      <c r="CU498" s="23" t="s">
        <v>56</v>
      </c>
      <c r="CV498" s="23" t="s">
        <v>56</v>
      </c>
      <c r="CW498" s="23" t="s">
        <v>56</v>
      </c>
      <c r="CX498" s="23" t="s">
        <v>56</v>
      </c>
      <c r="CY498" s="23" t="s">
        <v>56</v>
      </c>
      <c r="CZ498" s="23" t="s">
        <v>56</v>
      </c>
      <c r="DA498" s="23" t="s">
        <v>56</v>
      </c>
      <c r="DB498" s="796">
        <v>17527790.830000002</v>
      </c>
      <c r="DC498" s="120"/>
      <c r="DD498" s="692">
        <v>6.0632967310000003</v>
      </c>
      <c r="DE498" s="120"/>
      <c r="DF498" s="120"/>
      <c r="DG498" s="120"/>
      <c r="DH498" s="140"/>
      <c r="DI498" s="140"/>
      <c r="DJ498" s="140"/>
      <c r="DK498" s="140"/>
      <c r="DL498" s="548" t="s">
        <v>56</v>
      </c>
      <c r="DM498" s="548" t="s">
        <v>56</v>
      </c>
      <c r="DN498" s="203" t="s">
        <v>55</v>
      </c>
      <c r="DO498" s="700" t="s">
        <v>56</v>
      </c>
      <c r="DP498" s="713" t="s">
        <v>56</v>
      </c>
      <c r="DQ498" s="548" t="s">
        <v>56</v>
      </c>
      <c r="DR498" s="673" t="s">
        <v>56</v>
      </c>
      <c r="DS498" s="203" t="s">
        <v>56</v>
      </c>
      <c r="DT498" s="1160" t="s">
        <v>56</v>
      </c>
      <c r="DU498" s="711">
        <v>58.77740092824002</v>
      </c>
      <c r="DV498" s="711">
        <v>155.19873971120083</v>
      </c>
      <c r="DW498" s="711">
        <v>31.4560206301819</v>
      </c>
      <c r="DX498" s="711">
        <v>101.36016820092804</v>
      </c>
      <c r="DY498" s="710">
        <v>1.5669403784362754</v>
      </c>
      <c r="DZ498" s="710">
        <v>-0.17567375955622344</v>
      </c>
      <c r="EA498" s="710">
        <v>1.45801213249106</v>
      </c>
      <c r="EB498" s="710">
        <v>-0.40287235249297315</v>
      </c>
      <c r="EC498" s="236"/>
      <c r="ED498" s="49"/>
      <c r="EE498" s="232"/>
      <c r="EF498" s="700">
        <v>20385</v>
      </c>
      <c r="EG498" s="712">
        <v>63532.333333333328</v>
      </c>
      <c r="EH498" s="44"/>
    </row>
    <row r="499" spans="1:138" ht="41.25" customHeight="1" x14ac:dyDescent="0.25">
      <c r="A499" s="871" t="s">
        <v>49</v>
      </c>
      <c r="B499" s="656" t="s">
        <v>50</v>
      </c>
      <c r="C499" s="656" t="s">
        <v>74</v>
      </c>
      <c r="D499" s="691" t="s">
        <v>403</v>
      </c>
      <c r="E499" s="656" t="s">
        <v>404</v>
      </c>
      <c r="F499" s="656" t="s">
        <v>1415</v>
      </c>
      <c r="G499" s="901" t="s">
        <v>1416</v>
      </c>
      <c r="H499" s="897" t="s">
        <v>55</v>
      </c>
      <c r="I499" s="17" t="s">
        <v>866</v>
      </c>
      <c r="J499" s="64">
        <v>13.8</v>
      </c>
      <c r="K499" s="665">
        <v>14.771622107270414</v>
      </c>
      <c r="L499" s="665">
        <v>57.212878668876002</v>
      </c>
      <c r="M499" s="64">
        <v>3045</v>
      </c>
      <c r="N499" s="726">
        <v>33514553.590000004</v>
      </c>
      <c r="O499" s="548" t="s">
        <v>863</v>
      </c>
      <c r="P499" s="909">
        <v>9.0111675309999999</v>
      </c>
      <c r="Q499" s="203" t="s">
        <v>57</v>
      </c>
      <c r="R499" s="205" t="s">
        <v>57</v>
      </c>
      <c r="S499" s="490">
        <v>0</v>
      </c>
      <c r="T499" s="18">
        <v>0</v>
      </c>
      <c r="U499" s="548">
        <v>0</v>
      </c>
      <c r="V499" s="18">
        <v>0</v>
      </c>
      <c r="W499" s="64">
        <v>0</v>
      </c>
      <c r="X499" s="18">
        <v>0</v>
      </c>
      <c r="Y499" s="18">
        <v>0</v>
      </c>
      <c r="Z499" s="18">
        <v>0</v>
      </c>
      <c r="AA499" s="18">
        <v>0</v>
      </c>
      <c r="AB499" s="18">
        <v>0</v>
      </c>
      <c r="AC499" s="18">
        <v>0</v>
      </c>
      <c r="AD499" s="18">
        <v>0</v>
      </c>
      <c r="AE499" s="18">
        <v>0</v>
      </c>
      <c r="AF499" s="18">
        <v>0</v>
      </c>
      <c r="AG499" s="64">
        <v>0</v>
      </c>
      <c r="AH499" s="18">
        <v>0</v>
      </c>
      <c r="AI499" s="64">
        <v>0</v>
      </c>
      <c r="AJ499" s="18">
        <v>0</v>
      </c>
      <c r="AK499" s="18">
        <v>174</v>
      </c>
      <c r="AL499" s="64">
        <v>174</v>
      </c>
      <c r="AM499" s="18">
        <v>8</v>
      </c>
      <c r="AN499" s="18">
        <v>7</v>
      </c>
      <c r="AO499" s="18">
        <v>0</v>
      </c>
      <c r="AP499" s="64">
        <v>0</v>
      </c>
      <c r="AQ499" s="64">
        <v>182</v>
      </c>
      <c r="AR499" s="11">
        <v>181</v>
      </c>
      <c r="AS499" s="17">
        <v>0</v>
      </c>
      <c r="AT499" s="490">
        <v>0</v>
      </c>
      <c r="AU499" s="64">
        <v>0</v>
      </c>
      <c r="AV499" s="18">
        <v>0</v>
      </c>
      <c r="AW499" s="64">
        <v>0</v>
      </c>
      <c r="AX499" s="18">
        <v>0</v>
      </c>
      <c r="AY499" s="17">
        <v>0</v>
      </c>
      <c r="AZ499" s="490">
        <v>0</v>
      </c>
      <c r="BA499" s="17">
        <v>0</v>
      </c>
      <c r="BB499" s="18">
        <v>0</v>
      </c>
      <c r="BC499" s="17">
        <v>0</v>
      </c>
      <c r="BD499" s="18">
        <v>0</v>
      </c>
      <c r="BE499" s="17">
        <v>0</v>
      </c>
      <c r="BF499" s="18">
        <v>0</v>
      </c>
      <c r="BG499" s="17">
        <v>0</v>
      </c>
      <c r="BH499" s="18">
        <v>0</v>
      </c>
      <c r="BI499" s="17">
        <v>0</v>
      </c>
      <c r="BJ499" s="18">
        <v>0</v>
      </c>
      <c r="BK499" s="17">
        <v>3902.0250000000001</v>
      </c>
      <c r="BL499" s="17">
        <v>3902.0249999999996</v>
      </c>
      <c r="BM499" s="17">
        <v>1729.7</v>
      </c>
      <c r="BN499" s="17">
        <v>61.7</v>
      </c>
      <c r="BO499" s="18">
        <v>0</v>
      </c>
      <c r="BP499" s="18">
        <v>0</v>
      </c>
      <c r="BQ499" s="64">
        <v>5631.7250000000004</v>
      </c>
      <c r="BR499" s="18">
        <v>3963.7249999999995</v>
      </c>
      <c r="BS499" s="729">
        <v>0.62497173430921982</v>
      </c>
      <c r="BT499" s="17">
        <v>0</v>
      </c>
      <c r="BU499" s="17">
        <v>0</v>
      </c>
      <c r="BV499" s="17">
        <v>0</v>
      </c>
      <c r="BW499" s="17">
        <v>0</v>
      </c>
      <c r="BX499" s="17">
        <v>0</v>
      </c>
      <c r="BY499" s="17">
        <v>0</v>
      </c>
      <c r="BZ499" s="17">
        <v>0</v>
      </c>
      <c r="CA499" s="17">
        <v>0</v>
      </c>
      <c r="CB499" s="17">
        <v>0</v>
      </c>
      <c r="CC499" s="17">
        <v>0</v>
      </c>
      <c r="CD499" s="17">
        <v>0</v>
      </c>
      <c r="CE499" s="17">
        <v>0</v>
      </c>
      <c r="CF499" s="17">
        <v>0</v>
      </c>
      <c r="CG499" s="17">
        <v>0</v>
      </c>
      <c r="CH499" s="17">
        <v>0</v>
      </c>
      <c r="CI499" s="17">
        <v>0</v>
      </c>
      <c r="CJ499" s="17">
        <v>0</v>
      </c>
      <c r="CK499" s="17">
        <v>0</v>
      </c>
      <c r="CL499" s="702">
        <v>4580353.0259999996</v>
      </c>
      <c r="CM499" s="702">
        <v>4580353.0259999996</v>
      </c>
      <c r="CN499" s="702">
        <v>2030391.0480000002</v>
      </c>
      <c r="CO499" s="702">
        <v>72425.928000000014</v>
      </c>
      <c r="CP499" s="702">
        <v>0</v>
      </c>
      <c r="CQ499" s="702">
        <v>0</v>
      </c>
      <c r="CR499" s="704">
        <v>6610744.074</v>
      </c>
      <c r="CS499" s="703">
        <v>4652778.9539999999</v>
      </c>
      <c r="CT499" s="23" t="s">
        <v>56</v>
      </c>
      <c r="CU499" s="23" t="s">
        <v>56</v>
      </c>
      <c r="CV499" s="23" t="s">
        <v>56</v>
      </c>
      <c r="CW499" s="23" t="s">
        <v>56</v>
      </c>
      <c r="CX499" s="23" t="s">
        <v>56</v>
      </c>
      <c r="CY499" s="23" t="s">
        <v>56</v>
      </c>
      <c r="CZ499" s="23" t="s">
        <v>56</v>
      </c>
      <c r="DA499" s="23" t="s">
        <v>56</v>
      </c>
      <c r="DB499" s="796">
        <v>33514553.590000004</v>
      </c>
      <c r="DC499" s="120"/>
      <c r="DD499" s="692">
        <v>9.0111675309999999</v>
      </c>
      <c r="DE499" s="120"/>
      <c r="DF499" s="120"/>
      <c r="DG499" s="120"/>
      <c r="DH499" s="140"/>
      <c r="DI499" s="140"/>
      <c r="DJ499" s="140"/>
      <c r="DK499" s="140"/>
      <c r="DL499" s="548" t="s">
        <v>56</v>
      </c>
      <c r="DM499" s="548" t="s">
        <v>56</v>
      </c>
      <c r="DN499" s="203" t="s">
        <v>55</v>
      </c>
      <c r="DO499" s="700" t="s">
        <v>56</v>
      </c>
      <c r="DP499" s="713" t="s">
        <v>56</v>
      </c>
      <c r="DQ499" s="548" t="s">
        <v>56</v>
      </c>
      <c r="DR499" s="673" t="s">
        <v>56</v>
      </c>
      <c r="DS499" s="203" t="s">
        <v>56</v>
      </c>
      <c r="DT499" s="1160" t="s">
        <v>56</v>
      </c>
      <c r="DU499" s="711">
        <v>348.87121584028802</v>
      </c>
      <c r="DV499" s="711">
        <v>-181.37856336018825</v>
      </c>
      <c r="DW499" s="711">
        <v>187.406929879134</v>
      </c>
      <c r="DX499" s="711">
        <v>-56.466453626902648</v>
      </c>
      <c r="DY499" s="710">
        <v>2.3243331696939946</v>
      </c>
      <c r="DZ499" s="710">
        <v>-1.1281349531283096</v>
      </c>
      <c r="EA499" s="710">
        <v>2.2223022534530101</v>
      </c>
      <c r="EB499" s="710">
        <v>-1.0616852534042425</v>
      </c>
      <c r="EC499" s="236"/>
      <c r="ED499" s="49"/>
      <c r="EE499" s="232"/>
      <c r="EF499" s="700">
        <v>452404</v>
      </c>
      <c r="EG499" s="712">
        <v>-347467.66666666669</v>
      </c>
      <c r="EH499" s="44"/>
    </row>
    <row r="500" spans="1:138" ht="41.25" customHeight="1" x14ac:dyDescent="0.25">
      <c r="A500" s="871" t="s">
        <v>49</v>
      </c>
      <c r="B500" s="656" t="s">
        <v>50</v>
      </c>
      <c r="C500" s="656" t="s">
        <v>74</v>
      </c>
      <c r="D500" s="691" t="s">
        <v>407</v>
      </c>
      <c r="E500" s="656" t="s">
        <v>407</v>
      </c>
      <c r="F500" s="656" t="s">
        <v>408</v>
      </c>
      <c r="G500" s="901" t="s">
        <v>407</v>
      </c>
      <c r="H500" s="897" t="s">
        <v>55</v>
      </c>
      <c r="I500" s="17" t="s">
        <v>866</v>
      </c>
      <c r="J500" s="64">
        <v>13.8</v>
      </c>
      <c r="K500" s="665">
        <v>12.668219606558768</v>
      </c>
      <c r="L500" s="665">
        <v>14.151704516019</v>
      </c>
      <c r="M500" s="64">
        <v>1350</v>
      </c>
      <c r="N500" s="726">
        <v>21337829.09</v>
      </c>
      <c r="O500" s="548" t="s">
        <v>863</v>
      </c>
      <c r="P500" s="909">
        <v>5.5293193240000003</v>
      </c>
      <c r="Q500" s="203" t="s">
        <v>57</v>
      </c>
      <c r="R500" s="205" t="s">
        <v>902</v>
      </c>
      <c r="S500" s="490">
        <v>0</v>
      </c>
      <c r="T500" s="18">
        <v>0</v>
      </c>
      <c r="U500" s="548">
        <v>0</v>
      </c>
      <c r="V500" s="18">
        <v>0</v>
      </c>
      <c r="W500" s="64">
        <v>0</v>
      </c>
      <c r="X500" s="18">
        <v>0</v>
      </c>
      <c r="Y500" s="18">
        <v>0</v>
      </c>
      <c r="Z500" s="18">
        <v>0</v>
      </c>
      <c r="AA500" s="18">
        <v>0</v>
      </c>
      <c r="AB500" s="18">
        <v>0</v>
      </c>
      <c r="AC500" s="18">
        <v>0</v>
      </c>
      <c r="AD500" s="18">
        <v>0</v>
      </c>
      <c r="AE500" s="18">
        <v>0</v>
      </c>
      <c r="AF500" s="18">
        <v>0</v>
      </c>
      <c r="AG500" s="64">
        <v>0</v>
      </c>
      <c r="AH500" s="18">
        <v>0</v>
      </c>
      <c r="AI500" s="64">
        <v>0</v>
      </c>
      <c r="AJ500" s="18">
        <v>0</v>
      </c>
      <c r="AK500" s="18">
        <v>71</v>
      </c>
      <c r="AL500" s="64">
        <v>70</v>
      </c>
      <c r="AM500" s="18">
        <v>1</v>
      </c>
      <c r="AN500" s="18">
        <v>1</v>
      </c>
      <c r="AO500" s="18">
        <v>0</v>
      </c>
      <c r="AP500" s="64">
        <v>0</v>
      </c>
      <c r="AQ500" s="64">
        <v>72</v>
      </c>
      <c r="AR500" s="11">
        <v>71</v>
      </c>
      <c r="AS500" s="17">
        <v>0</v>
      </c>
      <c r="AT500" s="490">
        <v>0</v>
      </c>
      <c r="AU500" s="64">
        <v>0</v>
      </c>
      <c r="AV500" s="18">
        <v>0</v>
      </c>
      <c r="AW500" s="64">
        <v>0</v>
      </c>
      <c r="AX500" s="18">
        <v>0</v>
      </c>
      <c r="AY500" s="17">
        <v>0</v>
      </c>
      <c r="AZ500" s="490">
        <v>0</v>
      </c>
      <c r="BA500" s="17">
        <v>0</v>
      </c>
      <c r="BB500" s="18">
        <v>0</v>
      </c>
      <c r="BC500" s="17">
        <v>0</v>
      </c>
      <c r="BD500" s="18">
        <v>0</v>
      </c>
      <c r="BE500" s="17">
        <v>0</v>
      </c>
      <c r="BF500" s="18">
        <v>0</v>
      </c>
      <c r="BG500" s="17">
        <v>0</v>
      </c>
      <c r="BH500" s="18">
        <v>0</v>
      </c>
      <c r="BI500" s="17">
        <v>0</v>
      </c>
      <c r="BJ500" s="18">
        <v>0</v>
      </c>
      <c r="BK500" s="17">
        <v>1797.9659999999999</v>
      </c>
      <c r="BL500" s="17">
        <v>1790.366</v>
      </c>
      <c r="BM500" s="17">
        <v>7.6</v>
      </c>
      <c r="BN500" s="17">
        <v>7.6</v>
      </c>
      <c r="BO500" s="18">
        <v>0</v>
      </c>
      <c r="BP500" s="18">
        <v>0</v>
      </c>
      <c r="BQ500" s="64">
        <v>1805.5659999999998</v>
      </c>
      <c r="BR500" s="18">
        <v>1797.9659999999999</v>
      </c>
      <c r="BS500" s="729">
        <v>0.32654399107733639</v>
      </c>
      <c r="BT500" s="17">
        <v>0</v>
      </c>
      <c r="BU500" s="17">
        <v>0</v>
      </c>
      <c r="BV500" s="17">
        <v>0</v>
      </c>
      <c r="BW500" s="17">
        <v>0</v>
      </c>
      <c r="BX500" s="17">
        <v>0</v>
      </c>
      <c r="BY500" s="17">
        <v>0</v>
      </c>
      <c r="BZ500" s="17">
        <v>0</v>
      </c>
      <c r="CA500" s="17">
        <v>0</v>
      </c>
      <c r="CB500" s="17">
        <v>0</v>
      </c>
      <c r="CC500" s="17">
        <v>0</v>
      </c>
      <c r="CD500" s="17">
        <v>0</v>
      </c>
      <c r="CE500" s="17">
        <v>0</v>
      </c>
      <c r="CF500" s="17">
        <v>0</v>
      </c>
      <c r="CG500" s="17">
        <v>0</v>
      </c>
      <c r="CH500" s="17">
        <v>0</v>
      </c>
      <c r="CI500" s="17">
        <v>0</v>
      </c>
      <c r="CJ500" s="17">
        <v>0</v>
      </c>
      <c r="CK500" s="17">
        <v>0</v>
      </c>
      <c r="CL500" s="702">
        <v>2110524.4094400001</v>
      </c>
      <c r="CM500" s="702">
        <v>2101603.2254400002</v>
      </c>
      <c r="CN500" s="702">
        <v>8921.1839999999993</v>
      </c>
      <c r="CO500" s="702">
        <v>8921.1839999999993</v>
      </c>
      <c r="CP500" s="702">
        <v>0</v>
      </c>
      <c r="CQ500" s="702">
        <v>0</v>
      </c>
      <c r="CR500" s="704">
        <v>2119445.59344</v>
      </c>
      <c r="CS500" s="703">
        <v>2110524.4094400001</v>
      </c>
      <c r="CT500" s="23" t="s">
        <v>56</v>
      </c>
      <c r="CU500" s="23" t="s">
        <v>56</v>
      </c>
      <c r="CV500" s="23" t="s">
        <v>56</v>
      </c>
      <c r="CW500" s="23" t="s">
        <v>56</v>
      </c>
      <c r="CX500" s="23" t="s">
        <v>56</v>
      </c>
      <c r="CY500" s="23" t="s">
        <v>56</v>
      </c>
      <c r="CZ500" s="23" t="s">
        <v>56</v>
      </c>
      <c r="DA500" s="23" t="s">
        <v>56</v>
      </c>
      <c r="DB500" s="796">
        <v>21337829.09</v>
      </c>
      <c r="DC500" s="120"/>
      <c r="DD500" s="692">
        <v>5.5293193240000003</v>
      </c>
      <c r="DE500" s="120"/>
      <c r="DF500" s="120"/>
      <c r="DG500" s="120"/>
      <c r="DH500" s="140"/>
      <c r="DI500" s="140"/>
      <c r="DJ500" s="140"/>
      <c r="DK500" s="140"/>
      <c r="DL500" s="548">
        <v>0</v>
      </c>
      <c r="DM500" s="548">
        <v>2</v>
      </c>
      <c r="DN500" s="203" t="s">
        <v>868</v>
      </c>
      <c r="DO500" s="700">
        <v>1338</v>
      </c>
      <c r="DP500" s="713" t="s">
        <v>56</v>
      </c>
      <c r="DQ500" s="548" t="s">
        <v>56</v>
      </c>
      <c r="DR500" s="673" t="s">
        <v>56</v>
      </c>
      <c r="DS500" s="203" t="s">
        <v>56</v>
      </c>
      <c r="DT500" s="1160" t="s">
        <v>56</v>
      </c>
      <c r="DU500" s="711">
        <v>67.843049327354265</v>
      </c>
      <c r="DV500" s="711">
        <v>66.327274270844072</v>
      </c>
      <c r="DW500" s="711">
        <v>69.230504372750701</v>
      </c>
      <c r="DX500" s="711">
        <v>53.962854744541929</v>
      </c>
      <c r="DY500" s="710">
        <v>2.2040358744394619</v>
      </c>
      <c r="DZ500" s="710">
        <v>-0.79637704186170089</v>
      </c>
      <c r="EA500" s="710">
        <v>2.2023199348214799</v>
      </c>
      <c r="EB500" s="710">
        <v>-0.82488643730408651</v>
      </c>
      <c r="EC500" s="236"/>
      <c r="ED500" s="49"/>
      <c r="EE500" s="232"/>
      <c r="EF500" s="700">
        <v>77385</v>
      </c>
      <c r="EG500" s="712">
        <v>27138.666666666672</v>
      </c>
      <c r="EH500" s="44"/>
    </row>
    <row r="501" spans="1:138" ht="41.25" customHeight="1" x14ac:dyDescent="0.25">
      <c r="A501" s="871" t="s">
        <v>49</v>
      </c>
      <c r="B501" s="656" t="s">
        <v>50</v>
      </c>
      <c r="C501" s="656" t="s">
        <v>74</v>
      </c>
      <c r="D501" s="691" t="s">
        <v>407</v>
      </c>
      <c r="E501" s="656" t="s">
        <v>407</v>
      </c>
      <c r="F501" s="656" t="s">
        <v>409</v>
      </c>
      <c r="G501" s="901" t="s">
        <v>407</v>
      </c>
      <c r="H501" s="897" t="s">
        <v>55</v>
      </c>
      <c r="I501" s="17" t="s">
        <v>860</v>
      </c>
      <c r="J501" s="64">
        <v>13.8</v>
      </c>
      <c r="K501" s="665">
        <v>10.158477986391464</v>
      </c>
      <c r="L501" s="665">
        <v>11.817992399661</v>
      </c>
      <c r="M501" s="64">
        <v>1504</v>
      </c>
      <c r="N501" s="726">
        <v>19843416.079999998</v>
      </c>
      <c r="O501" s="548" t="s">
        <v>863</v>
      </c>
      <c r="P501" s="909">
        <v>4.6291586630000001</v>
      </c>
      <c r="Q501" s="203" t="s">
        <v>57</v>
      </c>
      <c r="R501" s="205" t="s">
        <v>902</v>
      </c>
      <c r="S501" s="490">
        <v>0</v>
      </c>
      <c r="T501" s="18">
        <v>0</v>
      </c>
      <c r="U501" s="548">
        <v>0</v>
      </c>
      <c r="V501" s="18">
        <v>0</v>
      </c>
      <c r="W501" s="64">
        <v>0</v>
      </c>
      <c r="X501" s="18">
        <v>0</v>
      </c>
      <c r="Y501" s="18">
        <v>0</v>
      </c>
      <c r="Z501" s="18">
        <v>0</v>
      </c>
      <c r="AA501" s="18">
        <v>0</v>
      </c>
      <c r="AB501" s="18">
        <v>0</v>
      </c>
      <c r="AC501" s="18">
        <v>0</v>
      </c>
      <c r="AD501" s="18">
        <v>0</v>
      </c>
      <c r="AE501" s="18">
        <v>0</v>
      </c>
      <c r="AF501" s="18">
        <v>0</v>
      </c>
      <c r="AG501" s="64">
        <v>0</v>
      </c>
      <c r="AH501" s="18">
        <v>0</v>
      </c>
      <c r="AI501" s="64">
        <v>0</v>
      </c>
      <c r="AJ501" s="18">
        <v>0</v>
      </c>
      <c r="AK501" s="18">
        <v>99</v>
      </c>
      <c r="AL501" s="64">
        <v>99</v>
      </c>
      <c r="AM501" s="18">
        <v>1</v>
      </c>
      <c r="AN501" s="18">
        <v>1</v>
      </c>
      <c r="AO501" s="18">
        <v>0</v>
      </c>
      <c r="AP501" s="64">
        <v>0</v>
      </c>
      <c r="AQ501" s="64">
        <v>100</v>
      </c>
      <c r="AR501" s="11">
        <v>100</v>
      </c>
      <c r="AS501" s="17">
        <v>0</v>
      </c>
      <c r="AT501" s="490">
        <v>0</v>
      </c>
      <c r="AU501" s="64">
        <v>0</v>
      </c>
      <c r="AV501" s="18">
        <v>0</v>
      </c>
      <c r="AW501" s="64">
        <v>0</v>
      </c>
      <c r="AX501" s="18">
        <v>0</v>
      </c>
      <c r="AY501" s="17">
        <v>0</v>
      </c>
      <c r="AZ501" s="490">
        <v>0</v>
      </c>
      <c r="BA501" s="17">
        <v>0</v>
      </c>
      <c r="BB501" s="18">
        <v>0</v>
      </c>
      <c r="BC501" s="17">
        <v>0</v>
      </c>
      <c r="BD501" s="18">
        <v>0</v>
      </c>
      <c r="BE501" s="17">
        <v>0</v>
      </c>
      <c r="BF501" s="18">
        <v>0</v>
      </c>
      <c r="BG501" s="17">
        <v>0</v>
      </c>
      <c r="BH501" s="18">
        <v>0</v>
      </c>
      <c r="BI501" s="17">
        <v>0</v>
      </c>
      <c r="BJ501" s="18">
        <v>0</v>
      </c>
      <c r="BK501" s="17">
        <v>701.46000000000026</v>
      </c>
      <c r="BL501" s="17">
        <v>701.46000000000026</v>
      </c>
      <c r="BM501" s="17">
        <v>7.6</v>
      </c>
      <c r="BN501" s="17">
        <v>7.6</v>
      </c>
      <c r="BO501" s="18">
        <v>0</v>
      </c>
      <c r="BP501" s="18">
        <v>0</v>
      </c>
      <c r="BQ501" s="64">
        <v>709.06000000000029</v>
      </c>
      <c r="BR501" s="18">
        <v>709.06000000000029</v>
      </c>
      <c r="BS501" s="729">
        <v>0.15317254205767114</v>
      </c>
      <c r="BT501" s="17">
        <v>0</v>
      </c>
      <c r="BU501" s="17">
        <v>0</v>
      </c>
      <c r="BV501" s="17">
        <v>0</v>
      </c>
      <c r="BW501" s="17">
        <v>0</v>
      </c>
      <c r="BX501" s="17">
        <v>0</v>
      </c>
      <c r="BY501" s="17">
        <v>0</v>
      </c>
      <c r="BZ501" s="17">
        <v>0</v>
      </c>
      <c r="CA501" s="17">
        <v>0</v>
      </c>
      <c r="CB501" s="17">
        <v>0</v>
      </c>
      <c r="CC501" s="17">
        <v>0</v>
      </c>
      <c r="CD501" s="17">
        <v>0</v>
      </c>
      <c r="CE501" s="17">
        <v>0</v>
      </c>
      <c r="CF501" s="17">
        <v>0</v>
      </c>
      <c r="CG501" s="17">
        <v>0</v>
      </c>
      <c r="CH501" s="17">
        <v>0</v>
      </c>
      <c r="CI501" s="17">
        <v>0</v>
      </c>
      <c r="CJ501" s="17">
        <v>0</v>
      </c>
      <c r="CK501" s="17">
        <v>0</v>
      </c>
      <c r="CL501" s="702">
        <v>823401.80640000035</v>
      </c>
      <c r="CM501" s="702">
        <v>823401.80640000035</v>
      </c>
      <c r="CN501" s="702">
        <v>8921.1839999999993</v>
      </c>
      <c r="CO501" s="702">
        <v>8921.1839999999993</v>
      </c>
      <c r="CP501" s="702">
        <v>0</v>
      </c>
      <c r="CQ501" s="702">
        <v>0</v>
      </c>
      <c r="CR501" s="704">
        <v>832322.99040000036</v>
      </c>
      <c r="CS501" s="703">
        <v>832322.99040000036</v>
      </c>
      <c r="CT501" s="23">
        <v>2</v>
      </c>
      <c r="CU501" s="23">
        <v>3</v>
      </c>
      <c r="CV501" s="23" t="s">
        <v>1417</v>
      </c>
      <c r="CW501" s="23">
        <v>3</v>
      </c>
      <c r="CX501" s="23">
        <v>18</v>
      </c>
      <c r="CY501" s="23">
        <v>0</v>
      </c>
      <c r="CZ501" s="23">
        <v>0</v>
      </c>
      <c r="DA501" s="23" t="s">
        <v>1418</v>
      </c>
      <c r="DB501" s="796">
        <v>19843416.079999998</v>
      </c>
      <c r="DC501" s="120"/>
      <c r="DD501" s="692">
        <v>4.6291586630000001</v>
      </c>
      <c r="DE501" s="120"/>
      <c r="DF501" s="120"/>
      <c r="DG501" s="120"/>
      <c r="DH501" s="140"/>
      <c r="DI501" s="140"/>
      <c r="DJ501" s="140"/>
      <c r="DK501" s="140"/>
      <c r="DL501" s="548">
        <v>3</v>
      </c>
      <c r="DM501" s="548">
        <v>5</v>
      </c>
      <c r="DN501" s="203" t="s">
        <v>868</v>
      </c>
      <c r="DO501" s="700">
        <v>1483</v>
      </c>
      <c r="DP501" s="713" t="s">
        <v>56</v>
      </c>
      <c r="DQ501" s="548" t="s">
        <v>56</v>
      </c>
      <c r="DR501" s="673" t="s">
        <v>56</v>
      </c>
      <c r="DS501" s="203" t="s">
        <v>56</v>
      </c>
      <c r="DT501" s="1160" t="s">
        <v>56</v>
      </c>
      <c r="DU501" s="711">
        <v>17.985839514497641</v>
      </c>
      <c r="DV501" s="711">
        <v>31.121937167333009</v>
      </c>
      <c r="DW501" s="711">
        <v>18.291139948213999</v>
      </c>
      <c r="DX501" s="711">
        <v>28.430317865253738</v>
      </c>
      <c r="DY501" s="710">
        <v>0.45178691840863117</v>
      </c>
      <c r="DZ501" s="710">
        <v>0.29673870438551775</v>
      </c>
      <c r="EA501" s="710">
        <v>0.45243296540677702</v>
      </c>
      <c r="EB501" s="710">
        <v>0.2950836273374976</v>
      </c>
      <c r="EC501" s="236"/>
      <c r="ED501" s="49"/>
      <c r="EE501" s="232"/>
      <c r="EF501" s="700">
        <v>2582</v>
      </c>
      <c r="EG501" s="712">
        <v>46444</v>
      </c>
      <c r="EH501" s="44"/>
    </row>
    <row r="502" spans="1:138" ht="41.25" customHeight="1" x14ac:dyDescent="0.25">
      <c r="A502" s="871" t="s">
        <v>49</v>
      </c>
      <c r="B502" s="656" t="s">
        <v>50</v>
      </c>
      <c r="C502" s="656" t="s">
        <v>74</v>
      </c>
      <c r="D502" s="691" t="s">
        <v>407</v>
      </c>
      <c r="E502" s="656" t="s">
        <v>407</v>
      </c>
      <c r="F502" s="656" t="s">
        <v>410</v>
      </c>
      <c r="G502" s="901" t="s">
        <v>411</v>
      </c>
      <c r="H502" s="897" t="s">
        <v>55</v>
      </c>
      <c r="I502" s="17" t="s">
        <v>866</v>
      </c>
      <c r="J502" s="64">
        <v>13.8</v>
      </c>
      <c r="K502" s="665">
        <v>13.433093243181185</v>
      </c>
      <c r="L502" s="665">
        <v>31.868181751896003</v>
      </c>
      <c r="M502" s="64">
        <v>2132</v>
      </c>
      <c r="N502" s="726">
        <v>22099839.810000002</v>
      </c>
      <c r="O502" s="548" t="s">
        <v>863</v>
      </c>
      <c r="P502" s="909">
        <v>7.0910956809999997</v>
      </c>
      <c r="Q502" s="203" t="s">
        <v>902</v>
      </c>
      <c r="R502" s="205" t="s">
        <v>902</v>
      </c>
      <c r="S502" s="490">
        <v>0</v>
      </c>
      <c r="T502" s="18">
        <v>0</v>
      </c>
      <c r="U502" s="548">
        <v>0</v>
      </c>
      <c r="V502" s="18">
        <v>0</v>
      </c>
      <c r="W502" s="64">
        <v>0</v>
      </c>
      <c r="X502" s="18">
        <v>0</v>
      </c>
      <c r="Y502" s="18">
        <v>0</v>
      </c>
      <c r="Z502" s="18">
        <v>0</v>
      </c>
      <c r="AA502" s="18">
        <v>0</v>
      </c>
      <c r="AB502" s="18">
        <v>0</v>
      </c>
      <c r="AC502" s="18">
        <v>0</v>
      </c>
      <c r="AD502" s="18">
        <v>0</v>
      </c>
      <c r="AE502" s="18">
        <v>0</v>
      </c>
      <c r="AF502" s="18">
        <v>0</v>
      </c>
      <c r="AG502" s="64">
        <v>0</v>
      </c>
      <c r="AH502" s="18">
        <v>0</v>
      </c>
      <c r="AI502" s="64">
        <v>0</v>
      </c>
      <c r="AJ502" s="18">
        <v>0</v>
      </c>
      <c r="AK502" s="18">
        <v>206</v>
      </c>
      <c r="AL502" s="64">
        <v>203</v>
      </c>
      <c r="AM502" s="18">
        <v>6</v>
      </c>
      <c r="AN502" s="18">
        <v>6</v>
      </c>
      <c r="AO502" s="18">
        <v>0</v>
      </c>
      <c r="AP502" s="64">
        <v>0</v>
      </c>
      <c r="AQ502" s="64">
        <v>212</v>
      </c>
      <c r="AR502" s="11">
        <v>209</v>
      </c>
      <c r="AS502" s="17">
        <v>0</v>
      </c>
      <c r="AT502" s="490">
        <v>0</v>
      </c>
      <c r="AU502" s="64">
        <v>0</v>
      </c>
      <c r="AV502" s="18">
        <v>0</v>
      </c>
      <c r="AW502" s="64">
        <v>0</v>
      </c>
      <c r="AX502" s="18">
        <v>0</v>
      </c>
      <c r="AY502" s="17">
        <v>0</v>
      </c>
      <c r="AZ502" s="490">
        <v>0</v>
      </c>
      <c r="BA502" s="17">
        <v>0</v>
      </c>
      <c r="BB502" s="18">
        <v>0</v>
      </c>
      <c r="BC502" s="17">
        <v>0</v>
      </c>
      <c r="BD502" s="18">
        <v>0</v>
      </c>
      <c r="BE502" s="17">
        <v>0</v>
      </c>
      <c r="BF502" s="18">
        <v>0</v>
      </c>
      <c r="BG502" s="17">
        <v>0</v>
      </c>
      <c r="BH502" s="18">
        <v>0</v>
      </c>
      <c r="BI502" s="17">
        <v>0</v>
      </c>
      <c r="BJ502" s="18">
        <v>0</v>
      </c>
      <c r="BK502" s="17">
        <v>1430.4209999999991</v>
      </c>
      <c r="BL502" s="17">
        <v>1410.6209999999996</v>
      </c>
      <c r="BM502" s="17">
        <v>62.070000000000007</v>
      </c>
      <c r="BN502" s="17">
        <v>62.070000000000007</v>
      </c>
      <c r="BO502" s="18">
        <v>0</v>
      </c>
      <c r="BP502" s="18">
        <v>0</v>
      </c>
      <c r="BQ502" s="64">
        <v>1492.4909999999991</v>
      </c>
      <c r="BR502" s="18">
        <v>1472.6909999999996</v>
      </c>
      <c r="BS502" s="729">
        <v>0.21047396159087298</v>
      </c>
      <c r="BT502" s="17">
        <v>0</v>
      </c>
      <c r="BU502" s="17">
        <v>0</v>
      </c>
      <c r="BV502" s="17">
        <v>0</v>
      </c>
      <c r="BW502" s="17">
        <v>0</v>
      </c>
      <c r="BX502" s="17">
        <v>0</v>
      </c>
      <c r="BY502" s="17">
        <v>0</v>
      </c>
      <c r="BZ502" s="17">
        <v>0</v>
      </c>
      <c r="CA502" s="17">
        <v>0</v>
      </c>
      <c r="CB502" s="17">
        <v>0</v>
      </c>
      <c r="CC502" s="17">
        <v>0</v>
      </c>
      <c r="CD502" s="17">
        <v>0</v>
      </c>
      <c r="CE502" s="17">
        <v>0</v>
      </c>
      <c r="CF502" s="17">
        <v>0</v>
      </c>
      <c r="CG502" s="17">
        <v>0</v>
      </c>
      <c r="CH502" s="17">
        <v>0</v>
      </c>
      <c r="CI502" s="17">
        <v>0</v>
      </c>
      <c r="CJ502" s="17">
        <v>0</v>
      </c>
      <c r="CK502" s="17">
        <v>0</v>
      </c>
      <c r="CL502" s="702">
        <v>1679085.3866399992</v>
      </c>
      <c r="CM502" s="702">
        <v>1655843.3546399998</v>
      </c>
      <c r="CN502" s="702">
        <v>72860.248800000016</v>
      </c>
      <c r="CO502" s="702">
        <v>72860.248800000016</v>
      </c>
      <c r="CP502" s="702">
        <v>0</v>
      </c>
      <c r="CQ502" s="702">
        <v>0</v>
      </c>
      <c r="CR502" s="704">
        <v>1751945.6354399992</v>
      </c>
      <c r="CS502" s="703">
        <v>1728703.6034399997</v>
      </c>
      <c r="CT502" s="23" t="s">
        <v>56</v>
      </c>
      <c r="CU502" s="23" t="s">
        <v>56</v>
      </c>
      <c r="CV502" s="23" t="s">
        <v>56</v>
      </c>
      <c r="CW502" s="23" t="s">
        <v>56</v>
      </c>
      <c r="CX502" s="23" t="s">
        <v>56</v>
      </c>
      <c r="CY502" s="23" t="s">
        <v>56</v>
      </c>
      <c r="CZ502" s="23" t="s">
        <v>56</v>
      </c>
      <c r="DA502" s="23" t="s">
        <v>56</v>
      </c>
      <c r="DB502" s="796">
        <v>22099839.810000002</v>
      </c>
      <c r="DC502" s="120"/>
      <c r="DD502" s="692">
        <v>7.0910956809999997</v>
      </c>
      <c r="DE502" s="120"/>
      <c r="DF502" s="120"/>
      <c r="DG502" s="120"/>
      <c r="DH502" s="140"/>
      <c r="DI502" s="140"/>
      <c r="DJ502" s="140"/>
      <c r="DK502" s="140"/>
      <c r="DL502" s="548">
        <v>7</v>
      </c>
      <c r="DM502" s="548">
        <v>-2</v>
      </c>
      <c r="DN502" s="203" t="s">
        <v>868</v>
      </c>
      <c r="DO502" s="700">
        <v>2115.1666666666702</v>
      </c>
      <c r="DP502" s="713" t="s">
        <v>56</v>
      </c>
      <c r="DQ502" s="548" t="s">
        <v>56</v>
      </c>
      <c r="DR502" s="673" t="s">
        <v>56</v>
      </c>
      <c r="DS502" s="700">
        <v>2115.1666666666702</v>
      </c>
      <c r="DT502" s="25" t="s">
        <v>903</v>
      </c>
      <c r="DU502" s="711">
        <v>54.19762036088558</v>
      </c>
      <c r="DV502" s="711">
        <v>249.46193731142995</v>
      </c>
      <c r="DW502" s="711">
        <v>53.346354525015201</v>
      </c>
      <c r="DX502" s="711">
        <v>87.465684287137023</v>
      </c>
      <c r="DY502" s="710">
        <v>0.570167835473957</v>
      </c>
      <c r="DZ502" s="710">
        <v>0.43814052652841151</v>
      </c>
      <c r="EA502" s="710">
        <v>0.52886564898247101</v>
      </c>
      <c r="EB502" s="710">
        <v>0.37676266003908798</v>
      </c>
      <c r="EC502" s="236"/>
      <c r="ED502" s="49"/>
      <c r="EE502" s="232"/>
      <c r="EF502" s="700">
        <v>16520</v>
      </c>
      <c r="EG502" s="712">
        <v>21964</v>
      </c>
      <c r="EH502" s="44"/>
    </row>
    <row r="503" spans="1:138" ht="41.25" customHeight="1" x14ac:dyDescent="0.25">
      <c r="A503" s="871" t="s">
        <v>49</v>
      </c>
      <c r="B503" s="656" t="s">
        <v>50</v>
      </c>
      <c r="C503" s="656" t="s">
        <v>74</v>
      </c>
      <c r="D503" s="691" t="s">
        <v>407</v>
      </c>
      <c r="E503" s="656" t="s">
        <v>407</v>
      </c>
      <c r="F503" s="656" t="s">
        <v>412</v>
      </c>
      <c r="G503" s="901" t="s">
        <v>407</v>
      </c>
      <c r="H503" s="897" t="s">
        <v>55</v>
      </c>
      <c r="I503" s="17" t="s">
        <v>860</v>
      </c>
      <c r="J503" s="64">
        <v>13.8</v>
      </c>
      <c r="K503" s="665">
        <v>14.508696794681459</v>
      </c>
      <c r="L503" s="665">
        <v>16.043560572690001</v>
      </c>
      <c r="M503" s="64">
        <v>1796</v>
      </c>
      <c r="N503" s="726">
        <v>23826276.789999999</v>
      </c>
      <c r="O503" s="548" t="s">
        <v>863</v>
      </c>
      <c r="P503" s="909">
        <v>5.8400492389999998</v>
      </c>
      <c r="Q503" s="203" t="s">
        <v>57</v>
      </c>
      <c r="R503" s="205" t="s">
        <v>902</v>
      </c>
      <c r="S503" s="490">
        <v>0</v>
      </c>
      <c r="T503" s="18">
        <v>0</v>
      </c>
      <c r="U503" s="548">
        <v>0</v>
      </c>
      <c r="V503" s="18">
        <v>0</v>
      </c>
      <c r="W503" s="64">
        <v>0</v>
      </c>
      <c r="X503" s="18">
        <v>0</v>
      </c>
      <c r="Y503" s="18">
        <v>0</v>
      </c>
      <c r="Z503" s="18">
        <v>0</v>
      </c>
      <c r="AA503" s="18">
        <v>0</v>
      </c>
      <c r="AB503" s="18">
        <v>0</v>
      </c>
      <c r="AC503" s="18">
        <v>0</v>
      </c>
      <c r="AD503" s="18">
        <v>0</v>
      </c>
      <c r="AE503" s="18">
        <v>0</v>
      </c>
      <c r="AF503" s="18">
        <v>0</v>
      </c>
      <c r="AG503" s="64">
        <v>0</v>
      </c>
      <c r="AH503" s="18">
        <v>0</v>
      </c>
      <c r="AI503" s="64">
        <v>0</v>
      </c>
      <c r="AJ503" s="18">
        <v>0</v>
      </c>
      <c r="AK503" s="18">
        <v>91</v>
      </c>
      <c r="AL503" s="64">
        <v>90</v>
      </c>
      <c r="AM503" s="18">
        <v>1</v>
      </c>
      <c r="AN503" s="18">
        <v>1</v>
      </c>
      <c r="AO503" s="18">
        <v>0</v>
      </c>
      <c r="AP503" s="64">
        <v>0</v>
      </c>
      <c r="AQ503" s="64">
        <v>92</v>
      </c>
      <c r="AR503" s="11">
        <v>91</v>
      </c>
      <c r="AS503" s="17">
        <v>0</v>
      </c>
      <c r="AT503" s="490">
        <v>0</v>
      </c>
      <c r="AU503" s="64">
        <v>0</v>
      </c>
      <c r="AV503" s="18">
        <v>0</v>
      </c>
      <c r="AW503" s="64">
        <v>0</v>
      </c>
      <c r="AX503" s="18">
        <v>0</v>
      </c>
      <c r="AY503" s="17">
        <v>0</v>
      </c>
      <c r="AZ503" s="490">
        <v>0</v>
      </c>
      <c r="BA503" s="17">
        <v>0</v>
      </c>
      <c r="BB503" s="18">
        <v>0</v>
      </c>
      <c r="BC503" s="17">
        <v>0</v>
      </c>
      <c r="BD503" s="18">
        <v>0</v>
      </c>
      <c r="BE503" s="17">
        <v>0</v>
      </c>
      <c r="BF503" s="18">
        <v>0</v>
      </c>
      <c r="BG503" s="17">
        <v>0</v>
      </c>
      <c r="BH503" s="18">
        <v>0</v>
      </c>
      <c r="BI503" s="17">
        <v>0</v>
      </c>
      <c r="BJ503" s="18">
        <v>0</v>
      </c>
      <c r="BK503" s="17">
        <v>601.93000000000006</v>
      </c>
      <c r="BL503" s="17">
        <v>596.17000000000007</v>
      </c>
      <c r="BM503" s="17">
        <v>17.600000000000001</v>
      </c>
      <c r="BN503" s="17">
        <v>17.600000000000001</v>
      </c>
      <c r="BO503" s="18">
        <v>0</v>
      </c>
      <c r="BP503" s="18">
        <v>0</v>
      </c>
      <c r="BQ503" s="64">
        <v>619.53000000000009</v>
      </c>
      <c r="BR503" s="18">
        <v>613.7700000000001</v>
      </c>
      <c r="BS503" s="729">
        <v>0.10608300968813118</v>
      </c>
      <c r="BT503" s="17">
        <v>0</v>
      </c>
      <c r="BU503" s="17">
        <v>0</v>
      </c>
      <c r="BV503" s="17">
        <v>0</v>
      </c>
      <c r="BW503" s="17">
        <v>0</v>
      </c>
      <c r="BX503" s="17">
        <v>0</v>
      </c>
      <c r="BY503" s="17">
        <v>0</v>
      </c>
      <c r="BZ503" s="17">
        <v>0</v>
      </c>
      <c r="CA503" s="17">
        <v>0</v>
      </c>
      <c r="CB503" s="17">
        <v>0</v>
      </c>
      <c r="CC503" s="17">
        <v>0</v>
      </c>
      <c r="CD503" s="17">
        <v>0</v>
      </c>
      <c r="CE503" s="17">
        <v>0</v>
      </c>
      <c r="CF503" s="17">
        <v>0</v>
      </c>
      <c r="CG503" s="17">
        <v>0</v>
      </c>
      <c r="CH503" s="17">
        <v>0</v>
      </c>
      <c r="CI503" s="17">
        <v>0</v>
      </c>
      <c r="CJ503" s="17">
        <v>0</v>
      </c>
      <c r="CK503" s="17">
        <v>0</v>
      </c>
      <c r="CL503" s="702">
        <v>706569.51120000007</v>
      </c>
      <c r="CM503" s="702">
        <v>699808.19280000019</v>
      </c>
      <c r="CN503" s="702">
        <v>20659.584000000003</v>
      </c>
      <c r="CO503" s="702">
        <v>20659.584000000003</v>
      </c>
      <c r="CP503" s="702">
        <v>0</v>
      </c>
      <c r="CQ503" s="702">
        <v>0</v>
      </c>
      <c r="CR503" s="704">
        <v>727229.0952000001</v>
      </c>
      <c r="CS503" s="703">
        <v>720467.77680000023</v>
      </c>
      <c r="CT503" s="23" t="s">
        <v>56</v>
      </c>
      <c r="CU503" s="23" t="s">
        <v>56</v>
      </c>
      <c r="CV503" s="23" t="s">
        <v>56</v>
      </c>
      <c r="CW503" s="23" t="s">
        <v>56</v>
      </c>
      <c r="CX503" s="23" t="s">
        <v>56</v>
      </c>
      <c r="CY503" s="23" t="s">
        <v>56</v>
      </c>
      <c r="CZ503" s="23" t="s">
        <v>56</v>
      </c>
      <c r="DA503" s="23" t="s">
        <v>56</v>
      </c>
      <c r="DB503" s="796">
        <v>23826276.789999999</v>
      </c>
      <c r="DC503" s="120"/>
      <c r="DD503" s="692">
        <v>5.8400492389999998</v>
      </c>
      <c r="DE503" s="120"/>
      <c r="DF503" s="120"/>
      <c r="DG503" s="120"/>
      <c r="DH503" s="140"/>
      <c r="DI503" s="140"/>
      <c r="DJ503" s="140"/>
      <c r="DK503" s="140"/>
      <c r="DL503" s="548">
        <v>6</v>
      </c>
      <c r="DM503" s="548">
        <v>-3</v>
      </c>
      <c r="DN503" s="203" t="s">
        <v>868</v>
      </c>
      <c r="DO503" s="700">
        <v>1756.1666666666699</v>
      </c>
      <c r="DP503" s="713" t="s">
        <v>56</v>
      </c>
      <c r="DQ503" s="548" t="s">
        <v>56</v>
      </c>
      <c r="DR503" s="673" t="s">
        <v>56</v>
      </c>
      <c r="DS503" s="203" t="s">
        <v>56</v>
      </c>
      <c r="DT503" s="1160" t="s">
        <v>56</v>
      </c>
      <c r="DU503" s="711">
        <v>156.33311189142989</v>
      </c>
      <c r="DV503" s="711">
        <v>167.85490815864608</v>
      </c>
      <c r="DW503" s="711">
        <v>156.925530559083</v>
      </c>
      <c r="DX503" s="711">
        <v>132.50179647934803</v>
      </c>
      <c r="DY503" s="710">
        <v>2.102306159248359</v>
      </c>
      <c r="DZ503" s="710">
        <v>-1.1927291102733735</v>
      </c>
      <c r="EA503" s="710">
        <v>2.0985688075172599</v>
      </c>
      <c r="EB503" s="710">
        <v>-1.2036733468070659</v>
      </c>
      <c r="EC503" s="236"/>
      <c r="ED503" s="49"/>
      <c r="EE503" s="232"/>
      <c r="EF503" s="700">
        <v>260372</v>
      </c>
      <c r="EG503" s="712">
        <v>168634.66666666669</v>
      </c>
      <c r="EH503" s="44"/>
    </row>
    <row r="504" spans="1:138" ht="41.25" customHeight="1" x14ac:dyDescent="0.25">
      <c r="A504" s="871" t="s">
        <v>49</v>
      </c>
      <c r="B504" s="656" t="s">
        <v>50</v>
      </c>
      <c r="C504" s="656" t="s">
        <v>74</v>
      </c>
      <c r="D504" s="691" t="s">
        <v>407</v>
      </c>
      <c r="E504" s="656" t="s">
        <v>407</v>
      </c>
      <c r="F504" s="656" t="s">
        <v>413</v>
      </c>
      <c r="G504" s="901" t="s">
        <v>407</v>
      </c>
      <c r="H504" s="897" t="s">
        <v>55</v>
      </c>
      <c r="I504" s="17" t="s">
        <v>866</v>
      </c>
      <c r="J504" s="64">
        <v>13.8</v>
      </c>
      <c r="K504" s="665">
        <v>13.433093243181185</v>
      </c>
      <c r="L504" s="665">
        <v>12.591856034415001</v>
      </c>
      <c r="M504" s="64">
        <v>755</v>
      </c>
      <c r="N504" s="726">
        <v>9177999.0209999997</v>
      </c>
      <c r="O504" s="548" t="s">
        <v>863</v>
      </c>
      <c r="P504" s="909">
        <v>2.9559975829999998</v>
      </c>
      <c r="Q504" s="203" t="s">
        <v>57</v>
      </c>
      <c r="R504" s="205" t="s">
        <v>902</v>
      </c>
      <c r="S504" s="490">
        <v>0</v>
      </c>
      <c r="T504" s="18">
        <v>0</v>
      </c>
      <c r="U504" s="548">
        <v>0</v>
      </c>
      <c r="V504" s="18">
        <v>0</v>
      </c>
      <c r="W504" s="64">
        <v>0</v>
      </c>
      <c r="X504" s="18">
        <v>0</v>
      </c>
      <c r="Y504" s="18">
        <v>0</v>
      </c>
      <c r="Z504" s="18">
        <v>0</v>
      </c>
      <c r="AA504" s="18">
        <v>0</v>
      </c>
      <c r="AB504" s="18">
        <v>0</v>
      </c>
      <c r="AC504" s="18">
        <v>0</v>
      </c>
      <c r="AD504" s="18">
        <v>0</v>
      </c>
      <c r="AE504" s="18">
        <v>0</v>
      </c>
      <c r="AF504" s="18">
        <v>0</v>
      </c>
      <c r="AG504" s="64">
        <v>0</v>
      </c>
      <c r="AH504" s="18">
        <v>0</v>
      </c>
      <c r="AI504" s="64">
        <v>0</v>
      </c>
      <c r="AJ504" s="18">
        <v>0</v>
      </c>
      <c r="AK504" s="18">
        <v>126</v>
      </c>
      <c r="AL504" s="64">
        <v>125</v>
      </c>
      <c r="AM504" s="18">
        <v>3</v>
      </c>
      <c r="AN504" s="18">
        <v>3</v>
      </c>
      <c r="AO504" s="18">
        <v>0</v>
      </c>
      <c r="AP504" s="64">
        <v>0</v>
      </c>
      <c r="AQ504" s="64">
        <v>129</v>
      </c>
      <c r="AR504" s="11">
        <v>128</v>
      </c>
      <c r="AS504" s="17">
        <v>0</v>
      </c>
      <c r="AT504" s="490">
        <v>0</v>
      </c>
      <c r="AU504" s="64">
        <v>0</v>
      </c>
      <c r="AV504" s="18">
        <v>0</v>
      </c>
      <c r="AW504" s="64">
        <v>0</v>
      </c>
      <c r="AX504" s="18">
        <v>0</v>
      </c>
      <c r="AY504" s="17">
        <v>0</v>
      </c>
      <c r="AZ504" s="490">
        <v>0</v>
      </c>
      <c r="BA504" s="17">
        <v>0</v>
      </c>
      <c r="BB504" s="18">
        <v>0</v>
      </c>
      <c r="BC504" s="17">
        <v>0</v>
      </c>
      <c r="BD504" s="18">
        <v>0</v>
      </c>
      <c r="BE504" s="17">
        <v>0</v>
      </c>
      <c r="BF504" s="18">
        <v>0</v>
      </c>
      <c r="BG504" s="17">
        <v>0</v>
      </c>
      <c r="BH504" s="18">
        <v>0</v>
      </c>
      <c r="BI504" s="17">
        <v>0</v>
      </c>
      <c r="BJ504" s="18">
        <v>0</v>
      </c>
      <c r="BK504" s="17">
        <v>940.31500000000051</v>
      </c>
      <c r="BL504" s="17">
        <v>930.51500000000055</v>
      </c>
      <c r="BM504" s="17">
        <v>29.080000000000002</v>
      </c>
      <c r="BN504" s="17">
        <v>29.08</v>
      </c>
      <c r="BO504" s="18">
        <v>0</v>
      </c>
      <c r="BP504" s="18">
        <v>0</v>
      </c>
      <c r="BQ504" s="64">
        <v>969.39500000000055</v>
      </c>
      <c r="BR504" s="18">
        <v>959.5950000000006</v>
      </c>
      <c r="BS504" s="729">
        <v>0.32794174311068802</v>
      </c>
      <c r="BT504" s="17">
        <v>0</v>
      </c>
      <c r="BU504" s="17">
        <v>0</v>
      </c>
      <c r="BV504" s="17">
        <v>0</v>
      </c>
      <c r="BW504" s="17">
        <v>0</v>
      </c>
      <c r="BX504" s="17">
        <v>0</v>
      </c>
      <c r="BY504" s="17">
        <v>0</v>
      </c>
      <c r="BZ504" s="17">
        <v>0</v>
      </c>
      <c r="CA504" s="17">
        <v>0</v>
      </c>
      <c r="CB504" s="17">
        <v>0</v>
      </c>
      <c r="CC504" s="17">
        <v>0</v>
      </c>
      <c r="CD504" s="17">
        <v>0</v>
      </c>
      <c r="CE504" s="17">
        <v>0</v>
      </c>
      <c r="CF504" s="17">
        <v>0</v>
      </c>
      <c r="CG504" s="17">
        <v>0</v>
      </c>
      <c r="CH504" s="17">
        <v>0</v>
      </c>
      <c r="CI504" s="17">
        <v>0</v>
      </c>
      <c r="CJ504" s="17">
        <v>0</v>
      </c>
      <c r="CK504" s="17">
        <v>0</v>
      </c>
      <c r="CL504" s="702">
        <v>1103779.3596000008</v>
      </c>
      <c r="CM504" s="702">
        <v>1092275.7276000008</v>
      </c>
      <c r="CN504" s="702">
        <v>34135.267200000002</v>
      </c>
      <c r="CO504" s="702">
        <v>34135.267200000002</v>
      </c>
      <c r="CP504" s="702">
        <v>0</v>
      </c>
      <c r="CQ504" s="702">
        <v>0</v>
      </c>
      <c r="CR504" s="704">
        <v>1137914.6268000007</v>
      </c>
      <c r="CS504" s="703">
        <v>1126410.9948000009</v>
      </c>
      <c r="CT504" s="23" t="s">
        <v>56</v>
      </c>
      <c r="CU504" s="23" t="s">
        <v>56</v>
      </c>
      <c r="CV504" s="23" t="s">
        <v>56</v>
      </c>
      <c r="CW504" s="23" t="s">
        <v>56</v>
      </c>
      <c r="CX504" s="23" t="s">
        <v>56</v>
      </c>
      <c r="CY504" s="23" t="s">
        <v>56</v>
      </c>
      <c r="CZ504" s="23" t="s">
        <v>56</v>
      </c>
      <c r="DA504" s="23" t="s">
        <v>56</v>
      </c>
      <c r="DB504" s="796">
        <v>9177999.0209999997</v>
      </c>
      <c r="DC504" s="120"/>
      <c r="DD504" s="692">
        <v>2.9559975829999998</v>
      </c>
      <c r="DE504" s="120"/>
      <c r="DF504" s="120"/>
      <c r="DG504" s="120"/>
      <c r="DH504" s="140"/>
      <c r="DI504" s="140"/>
      <c r="DJ504" s="140"/>
      <c r="DK504" s="140"/>
      <c r="DL504" s="548">
        <v>1</v>
      </c>
      <c r="DM504" s="548">
        <v>1</v>
      </c>
      <c r="DN504" s="203" t="s">
        <v>868</v>
      </c>
      <c r="DO504" s="700">
        <v>745.5</v>
      </c>
      <c r="DP504" s="713" t="s">
        <v>56</v>
      </c>
      <c r="DQ504" s="548" t="s">
        <v>56</v>
      </c>
      <c r="DR504" s="673" t="s">
        <v>56</v>
      </c>
      <c r="DS504" s="203" t="s">
        <v>56</v>
      </c>
      <c r="DT504" s="1160" t="s">
        <v>56</v>
      </c>
      <c r="DU504" s="711">
        <v>270.83165660630448</v>
      </c>
      <c r="DV504" s="711">
        <v>-163.57938024826399</v>
      </c>
      <c r="DW504" s="711">
        <v>271.57200130446199</v>
      </c>
      <c r="DX504" s="711">
        <v>-171.47189642293841</v>
      </c>
      <c r="DY504" s="710">
        <v>3.1455399061032865</v>
      </c>
      <c r="DZ504" s="710">
        <v>-2.23667363455719</v>
      </c>
      <c r="EA504" s="710">
        <v>3.1403176775113701</v>
      </c>
      <c r="EB504" s="710">
        <v>-2.237635753039108</v>
      </c>
      <c r="EC504" s="236"/>
      <c r="ED504" s="49"/>
      <c r="EE504" s="232"/>
      <c r="EF504" s="700">
        <v>194123</v>
      </c>
      <c r="EG504" s="712">
        <v>-160796</v>
      </c>
      <c r="EH504" s="44"/>
    </row>
    <row r="505" spans="1:138" ht="41.25" customHeight="1" x14ac:dyDescent="0.25">
      <c r="A505" s="871" t="s">
        <v>49</v>
      </c>
      <c r="B505" s="656" t="s">
        <v>50</v>
      </c>
      <c r="C505" s="656" t="s">
        <v>74</v>
      </c>
      <c r="D505" s="691" t="s">
        <v>407</v>
      </c>
      <c r="E505" s="656" t="s">
        <v>407</v>
      </c>
      <c r="F505" s="656" t="s">
        <v>414</v>
      </c>
      <c r="G505" s="901" t="s">
        <v>407</v>
      </c>
      <c r="H505" s="897" t="s">
        <v>55</v>
      </c>
      <c r="I505" s="17" t="s">
        <v>866</v>
      </c>
      <c r="J505" s="64">
        <v>13.8</v>
      </c>
      <c r="K505" s="665">
        <v>13.433093243181185</v>
      </c>
      <c r="L505" s="665">
        <v>31.524999934428003</v>
      </c>
      <c r="M505" s="64">
        <v>3603</v>
      </c>
      <c r="N505" s="726">
        <v>36134508.269999996</v>
      </c>
      <c r="O505" s="548" t="s">
        <v>863</v>
      </c>
      <c r="P505" s="909">
        <v>9.8955526739999993</v>
      </c>
      <c r="Q505" s="203" t="s">
        <v>902</v>
      </c>
      <c r="R505" s="205" t="s">
        <v>902</v>
      </c>
      <c r="S505" s="490">
        <v>0</v>
      </c>
      <c r="T505" s="18">
        <v>0</v>
      </c>
      <c r="U505" s="548">
        <v>0</v>
      </c>
      <c r="V505" s="18">
        <v>0</v>
      </c>
      <c r="W505" s="64">
        <v>0</v>
      </c>
      <c r="X505" s="18">
        <v>0</v>
      </c>
      <c r="Y505" s="18">
        <v>0</v>
      </c>
      <c r="Z505" s="18">
        <v>0</v>
      </c>
      <c r="AA505" s="18">
        <v>0</v>
      </c>
      <c r="AB505" s="18">
        <v>0</v>
      </c>
      <c r="AC505" s="18">
        <v>0</v>
      </c>
      <c r="AD505" s="18">
        <v>0</v>
      </c>
      <c r="AE505" s="18">
        <v>0</v>
      </c>
      <c r="AF505" s="18">
        <v>0</v>
      </c>
      <c r="AG505" s="64">
        <v>1</v>
      </c>
      <c r="AH505" s="18">
        <v>1</v>
      </c>
      <c r="AI505" s="64">
        <v>0</v>
      </c>
      <c r="AJ505" s="18">
        <v>0</v>
      </c>
      <c r="AK505" s="18">
        <v>133</v>
      </c>
      <c r="AL505" s="64">
        <v>132</v>
      </c>
      <c r="AM505" s="18">
        <v>4</v>
      </c>
      <c r="AN505" s="18">
        <v>4</v>
      </c>
      <c r="AO505" s="18">
        <v>0</v>
      </c>
      <c r="AP505" s="64">
        <v>0</v>
      </c>
      <c r="AQ505" s="64">
        <v>138</v>
      </c>
      <c r="AR505" s="11">
        <v>137</v>
      </c>
      <c r="AS505" s="17">
        <v>0</v>
      </c>
      <c r="AT505" s="490">
        <v>0</v>
      </c>
      <c r="AU505" s="64">
        <v>0</v>
      </c>
      <c r="AV505" s="18">
        <v>0</v>
      </c>
      <c r="AW505" s="64">
        <v>0</v>
      </c>
      <c r="AX505" s="18">
        <v>0</v>
      </c>
      <c r="AY505" s="17">
        <v>0</v>
      </c>
      <c r="AZ505" s="490">
        <v>0</v>
      </c>
      <c r="BA505" s="17">
        <v>0</v>
      </c>
      <c r="BB505" s="18">
        <v>0</v>
      </c>
      <c r="BC505" s="17">
        <v>0</v>
      </c>
      <c r="BD505" s="18">
        <v>0</v>
      </c>
      <c r="BE505" s="17">
        <v>0</v>
      </c>
      <c r="BF505" s="18">
        <v>0</v>
      </c>
      <c r="BG505" s="17">
        <v>1.2</v>
      </c>
      <c r="BH505" s="18">
        <v>1.2</v>
      </c>
      <c r="BI505" s="17">
        <v>0</v>
      </c>
      <c r="BJ505" s="18">
        <v>0</v>
      </c>
      <c r="BK505" s="17">
        <v>1612.2439999999995</v>
      </c>
      <c r="BL505" s="17">
        <v>1604.6440000000002</v>
      </c>
      <c r="BM505" s="17">
        <v>52.2</v>
      </c>
      <c r="BN505" s="17">
        <v>52.2</v>
      </c>
      <c r="BO505" s="18">
        <v>0</v>
      </c>
      <c r="BP505" s="18">
        <v>0</v>
      </c>
      <c r="BQ505" s="64">
        <v>1665.6439999999996</v>
      </c>
      <c r="BR505" s="18">
        <v>1658.0440000000003</v>
      </c>
      <c r="BS505" s="729">
        <v>0.16832248332893868</v>
      </c>
      <c r="BT505" s="17">
        <v>0</v>
      </c>
      <c r="BU505" s="17">
        <v>0</v>
      </c>
      <c r="BV505" s="17">
        <v>0</v>
      </c>
      <c r="BW505" s="17">
        <v>0</v>
      </c>
      <c r="BX505" s="17">
        <v>0</v>
      </c>
      <c r="BY505" s="17">
        <v>0</v>
      </c>
      <c r="BZ505" s="17">
        <v>0</v>
      </c>
      <c r="CA505" s="17">
        <v>0</v>
      </c>
      <c r="CB505" s="17">
        <v>0</v>
      </c>
      <c r="CC505" s="17">
        <v>0</v>
      </c>
      <c r="CD505" s="17">
        <v>0</v>
      </c>
      <c r="CE505" s="17">
        <v>0</v>
      </c>
      <c r="CF505" s="17">
        <v>0</v>
      </c>
      <c r="CG505" s="17">
        <v>0</v>
      </c>
      <c r="CH505" s="17">
        <v>6054.9119999999994</v>
      </c>
      <c r="CI505" s="17">
        <v>6054.9119999999994</v>
      </c>
      <c r="CJ505" s="17">
        <v>0</v>
      </c>
      <c r="CK505" s="17">
        <v>0</v>
      </c>
      <c r="CL505" s="702">
        <v>1892516.4969599994</v>
      </c>
      <c r="CM505" s="702">
        <v>1883595.3129600002</v>
      </c>
      <c r="CN505" s="702">
        <v>61274.448000000004</v>
      </c>
      <c r="CO505" s="702">
        <v>61274.448000000004</v>
      </c>
      <c r="CP505" s="702">
        <v>0</v>
      </c>
      <c r="CQ505" s="702">
        <v>0</v>
      </c>
      <c r="CR505" s="704">
        <v>1959845.8569599995</v>
      </c>
      <c r="CS505" s="703">
        <v>1950924.6729600003</v>
      </c>
      <c r="CT505" s="23">
        <v>1</v>
      </c>
      <c r="CU505" s="23">
        <v>10</v>
      </c>
      <c r="CV505" s="23" t="s">
        <v>407</v>
      </c>
      <c r="CW505" s="23">
        <v>10</v>
      </c>
      <c r="CX505" s="23">
        <v>60</v>
      </c>
      <c r="CY505" s="23">
        <v>0</v>
      </c>
      <c r="CZ505" s="23">
        <v>0</v>
      </c>
      <c r="DA505" s="23" t="s">
        <v>911</v>
      </c>
      <c r="DB505" s="796">
        <v>36134508.269999996</v>
      </c>
      <c r="DC505" s="120"/>
      <c r="DD505" s="692">
        <v>9.8955526739999993</v>
      </c>
      <c r="DE505" s="120"/>
      <c r="DF505" s="120"/>
      <c r="DG505" s="120"/>
      <c r="DH505" s="140"/>
      <c r="DI505" s="140"/>
      <c r="DJ505" s="140"/>
      <c r="DK505" s="140"/>
      <c r="DL505" s="548">
        <v>4</v>
      </c>
      <c r="DM505" s="548">
        <v>4</v>
      </c>
      <c r="DN505" s="203" t="s">
        <v>868</v>
      </c>
      <c r="DO505" s="700">
        <v>3595.0833333333298</v>
      </c>
      <c r="DP505" s="713" t="s">
        <v>56</v>
      </c>
      <c r="DQ505" s="548" t="s">
        <v>56</v>
      </c>
      <c r="DR505" s="673" t="s">
        <v>56</v>
      </c>
      <c r="DS505" s="700">
        <v>3595.0833333333298</v>
      </c>
      <c r="DT505" s="25" t="s">
        <v>918</v>
      </c>
      <c r="DU505" s="711">
        <v>75.325653091027164</v>
      </c>
      <c r="DV505" s="711">
        <v>73.691333694241962</v>
      </c>
      <c r="DW505" s="711">
        <v>75.606056509616096</v>
      </c>
      <c r="DX505" s="711">
        <v>70.304420983644931</v>
      </c>
      <c r="DY505" s="710">
        <v>0.44227069377158662</v>
      </c>
      <c r="DZ505" s="710">
        <v>0.99390293412650821</v>
      </c>
      <c r="EA505" s="710">
        <v>0.44280749002672898</v>
      </c>
      <c r="EB505" s="710">
        <v>0.96515778358422977</v>
      </c>
      <c r="EC505" s="236"/>
      <c r="ED505" s="49"/>
      <c r="EE505" s="232"/>
      <c r="EF505" s="700">
        <v>0</v>
      </c>
      <c r="EG505" s="712">
        <v>182432.33333333334</v>
      </c>
      <c r="EH505" s="44"/>
    </row>
    <row r="506" spans="1:138" ht="41.25" customHeight="1" x14ac:dyDescent="0.25">
      <c r="A506" s="871" t="s">
        <v>49</v>
      </c>
      <c r="B506" s="656" t="s">
        <v>50</v>
      </c>
      <c r="C506" s="656" t="s">
        <v>74</v>
      </c>
      <c r="D506" s="691" t="s">
        <v>1318</v>
      </c>
      <c r="E506" s="656" t="s">
        <v>1318</v>
      </c>
      <c r="F506" s="656" t="s">
        <v>1419</v>
      </c>
      <c r="G506" s="901" t="s">
        <v>429</v>
      </c>
      <c r="H506" s="897" t="s">
        <v>55</v>
      </c>
      <c r="I506" s="17" t="s">
        <v>866</v>
      </c>
      <c r="J506" s="64">
        <v>13.8</v>
      </c>
      <c r="K506" s="665">
        <v>14.508696794681459</v>
      </c>
      <c r="L506" s="665">
        <v>21.821780257640999</v>
      </c>
      <c r="M506" s="64">
        <v>849</v>
      </c>
      <c r="N506" s="726">
        <v>26928924.490000002</v>
      </c>
      <c r="O506" s="548" t="s">
        <v>874</v>
      </c>
      <c r="P506" s="909">
        <v>6.8519929959999999</v>
      </c>
      <c r="Q506" s="203" t="s">
        <v>57</v>
      </c>
      <c r="R506" s="205" t="s">
        <v>57</v>
      </c>
      <c r="S506" s="490">
        <v>0</v>
      </c>
      <c r="T506" s="18">
        <v>0</v>
      </c>
      <c r="U506" s="548">
        <v>0</v>
      </c>
      <c r="V506" s="18">
        <v>0</v>
      </c>
      <c r="W506" s="64">
        <v>0</v>
      </c>
      <c r="X506" s="18">
        <v>0</v>
      </c>
      <c r="Y506" s="18">
        <v>0</v>
      </c>
      <c r="Z506" s="18">
        <v>0</v>
      </c>
      <c r="AA506" s="18">
        <v>0</v>
      </c>
      <c r="AB506" s="18">
        <v>0</v>
      </c>
      <c r="AC506" s="18">
        <v>0</v>
      </c>
      <c r="AD506" s="18">
        <v>0</v>
      </c>
      <c r="AE506" s="18">
        <v>0</v>
      </c>
      <c r="AF506" s="18">
        <v>0</v>
      </c>
      <c r="AG506" s="64">
        <v>0</v>
      </c>
      <c r="AH506" s="18">
        <v>0</v>
      </c>
      <c r="AI506" s="64">
        <v>0</v>
      </c>
      <c r="AJ506" s="18">
        <v>0</v>
      </c>
      <c r="AK506" s="18">
        <v>26</v>
      </c>
      <c r="AL506" s="64">
        <v>26</v>
      </c>
      <c r="AM506" s="18">
        <v>2</v>
      </c>
      <c r="AN506" s="18">
        <v>2</v>
      </c>
      <c r="AO506" s="18">
        <v>0</v>
      </c>
      <c r="AP506" s="64">
        <v>0</v>
      </c>
      <c r="AQ506" s="64">
        <v>28</v>
      </c>
      <c r="AR506" s="11">
        <v>28</v>
      </c>
      <c r="AS506" s="17">
        <v>0</v>
      </c>
      <c r="AT506" s="490">
        <v>0</v>
      </c>
      <c r="AU506" s="64">
        <v>0</v>
      </c>
      <c r="AV506" s="18">
        <v>0</v>
      </c>
      <c r="AW506" s="64">
        <v>0</v>
      </c>
      <c r="AX506" s="18">
        <v>0</v>
      </c>
      <c r="AY506" s="17">
        <v>0</v>
      </c>
      <c r="AZ506" s="490">
        <v>0</v>
      </c>
      <c r="BA506" s="17">
        <v>0</v>
      </c>
      <c r="BB506" s="18">
        <v>0</v>
      </c>
      <c r="BC506" s="17">
        <v>0</v>
      </c>
      <c r="BD506" s="18">
        <v>0</v>
      </c>
      <c r="BE506" s="17">
        <v>0</v>
      </c>
      <c r="BF506" s="18">
        <v>0</v>
      </c>
      <c r="BG506" s="17">
        <v>0</v>
      </c>
      <c r="BH506" s="18">
        <v>0</v>
      </c>
      <c r="BI506" s="17">
        <v>0</v>
      </c>
      <c r="BJ506" s="18">
        <v>0</v>
      </c>
      <c r="BK506" s="17">
        <v>222.09</v>
      </c>
      <c r="BL506" s="17">
        <v>222.09</v>
      </c>
      <c r="BM506" s="17">
        <v>38.76</v>
      </c>
      <c r="BN506" s="17">
        <v>38.76</v>
      </c>
      <c r="BO506" s="18">
        <v>0</v>
      </c>
      <c r="BP506" s="18">
        <v>0</v>
      </c>
      <c r="BQ506" s="64">
        <v>260.85000000000002</v>
      </c>
      <c r="BR506" s="18">
        <v>260.85000000000002</v>
      </c>
      <c r="BS506" s="729">
        <v>3.8069215796378793E-2</v>
      </c>
      <c r="BT506" s="17">
        <v>0</v>
      </c>
      <c r="BU506" s="17">
        <v>0</v>
      </c>
      <c r="BV506" s="17">
        <v>0</v>
      </c>
      <c r="BW506" s="17">
        <v>0</v>
      </c>
      <c r="BX506" s="17">
        <v>0</v>
      </c>
      <c r="BY506" s="17">
        <v>0</v>
      </c>
      <c r="BZ506" s="17">
        <v>0</v>
      </c>
      <c r="CA506" s="17">
        <v>0</v>
      </c>
      <c r="CB506" s="17">
        <v>0</v>
      </c>
      <c r="CC506" s="17">
        <v>0</v>
      </c>
      <c r="CD506" s="17">
        <v>0</v>
      </c>
      <c r="CE506" s="17">
        <v>0</v>
      </c>
      <c r="CF506" s="17">
        <v>0</v>
      </c>
      <c r="CG506" s="17">
        <v>0</v>
      </c>
      <c r="CH506" s="17">
        <v>0</v>
      </c>
      <c r="CI506" s="17">
        <v>0</v>
      </c>
      <c r="CJ506" s="17">
        <v>0</v>
      </c>
      <c r="CK506" s="17">
        <v>0</v>
      </c>
      <c r="CL506" s="702">
        <v>260698.12560000003</v>
      </c>
      <c r="CM506" s="702">
        <v>260698.12560000003</v>
      </c>
      <c r="CN506" s="702">
        <v>45498.038399999998</v>
      </c>
      <c r="CO506" s="702">
        <v>45498.038399999998</v>
      </c>
      <c r="CP506" s="702">
        <v>0</v>
      </c>
      <c r="CQ506" s="702">
        <v>0</v>
      </c>
      <c r="CR506" s="704">
        <v>306196.16400000005</v>
      </c>
      <c r="CS506" s="703">
        <v>306196.16400000005</v>
      </c>
      <c r="CT506" s="23" t="s">
        <v>56</v>
      </c>
      <c r="CU506" s="23" t="s">
        <v>56</v>
      </c>
      <c r="CV506" s="23" t="s">
        <v>56</v>
      </c>
      <c r="CW506" s="23" t="s">
        <v>56</v>
      </c>
      <c r="CX506" s="23" t="s">
        <v>56</v>
      </c>
      <c r="CY506" s="23" t="s">
        <v>56</v>
      </c>
      <c r="CZ506" s="23" t="s">
        <v>56</v>
      </c>
      <c r="DA506" s="23" t="s">
        <v>56</v>
      </c>
      <c r="DB506" s="796">
        <v>26928924.490000002</v>
      </c>
      <c r="DC506" s="120"/>
      <c r="DD506" s="692">
        <v>6.8519929959999999</v>
      </c>
      <c r="DE506" s="120"/>
      <c r="DF506" s="120"/>
      <c r="DG506" s="120"/>
      <c r="DH506" s="140"/>
      <c r="DI506" s="140"/>
      <c r="DJ506" s="140"/>
      <c r="DK506" s="140"/>
      <c r="DL506" s="548" t="s">
        <v>56</v>
      </c>
      <c r="DM506" s="548" t="s">
        <v>56</v>
      </c>
      <c r="DN506" s="203" t="s">
        <v>55</v>
      </c>
      <c r="DO506" s="700" t="s">
        <v>56</v>
      </c>
      <c r="DP506" s="713" t="s">
        <v>56</v>
      </c>
      <c r="DQ506" s="548" t="s">
        <v>56</v>
      </c>
      <c r="DR506" s="673" t="s">
        <v>56</v>
      </c>
      <c r="DS506" s="203" t="s">
        <v>56</v>
      </c>
      <c r="DT506" s="1160" t="s">
        <v>56</v>
      </c>
      <c r="DU506" s="711">
        <v>313.96294461507989</v>
      </c>
      <c r="DV506" s="711">
        <v>-112.0860645161514</v>
      </c>
      <c r="DW506" s="711">
        <v>250.13463510732399</v>
      </c>
      <c r="DX506" s="711">
        <v>-67.209154465091331</v>
      </c>
      <c r="DY506" s="710">
        <v>1.6597641930050535</v>
      </c>
      <c r="DZ506" s="710">
        <v>-0.74933675311252057</v>
      </c>
      <c r="EA506" s="710">
        <v>1.4141562470873701</v>
      </c>
      <c r="EB506" s="710">
        <v>-0.52508173801953972</v>
      </c>
      <c r="EC506" s="236"/>
      <c r="ED506" s="49"/>
      <c r="EE506" s="232"/>
      <c r="EF506" s="700">
        <v>0</v>
      </c>
      <c r="EG506" s="712">
        <v>6837.666666666667</v>
      </c>
      <c r="EH506" s="44"/>
    </row>
    <row r="507" spans="1:138" ht="41.25" customHeight="1" x14ac:dyDescent="0.25">
      <c r="A507" s="871" t="s">
        <v>49</v>
      </c>
      <c r="B507" s="656" t="s">
        <v>50</v>
      </c>
      <c r="C507" s="656" t="s">
        <v>74</v>
      </c>
      <c r="D507" s="691" t="s">
        <v>1318</v>
      </c>
      <c r="E507" s="656" t="s">
        <v>1318</v>
      </c>
      <c r="F507" s="656" t="s">
        <v>1420</v>
      </c>
      <c r="G507" s="901" t="s">
        <v>429</v>
      </c>
      <c r="H507" s="897" t="s">
        <v>55</v>
      </c>
      <c r="I507" s="17" t="s">
        <v>860</v>
      </c>
      <c r="J507" s="64">
        <v>13.8</v>
      </c>
      <c r="K507" s="665">
        <v>12.30968508939201</v>
      </c>
      <c r="L507" s="665">
        <v>37.910795375690995</v>
      </c>
      <c r="M507" s="64">
        <v>3018</v>
      </c>
      <c r="N507" s="726">
        <v>37262116.439999998</v>
      </c>
      <c r="O507" s="548" t="s">
        <v>874</v>
      </c>
      <c r="P507" s="909">
        <v>9.4812461209999999</v>
      </c>
      <c r="Q507" s="203" t="s">
        <v>57</v>
      </c>
      <c r="R507" s="205" t="s">
        <v>57</v>
      </c>
      <c r="S507" s="490">
        <v>0</v>
      </c>
      <c r="T507" s="18">
        <v>0</v>
      </c>
      <c r="U507" s="548">
        <v>0</v>
      </c>
      <c r="V507" s="18">
        <v>0</v>
      </c>
      <c r="W507" s="64">
        <v>0</v>
      </c>
      <c r="X507" s="18">
        <v>0</v>
      </c>
      <c r="Y507" s="18">
        <v>0</v>
      </c>
      <c r="Z507" s="18">
        <v>0</v>
      </c>
      <c r="AA507" s="18">
        <v>0</v>
      </c>
      <c r="AB507" s="18">
        <v>0</v>
      </c>
      <c r="AC507" s="18">
        <v>0</v>
      </c>
      <c r="AD507" s="18">
        <v>0</v>
      </c>
      <c r="AE507" s="18">
        <v>0</v>
      </c>
      <c r="AF507" s="18">
        <v>0</v>
      </c>
      <c r="AG507" s="64">
        <v>0</v>
      </c>
      <c r="AH507" s="18">
        <v>0</v>
      </c>
      <c r="AI507" s="64">
        <v>0</v>
      </c>
      <c r="AJ507" s="18">
        <v>0</v>
      </c>
      <c r="AK507" s="18">
        <v>106</v>
      </c>
      <c r="AL507" s="64">
        <v>105</v>
      </c>
      <c r="AM507" s="18">
        <v>10</v>
      </c>
      <c r="AN507" s="18">
        <v>10</v>
      </c>
      <c r="AO507" s="18">
        <v>2</v>
      </c>
      <c r="AP507" s="64">
        <v>2</v>
      </c>
      <c r="AQ507" s="64">
        <v>118</v>
      </c>
      <c r="AR507" s="11">
        <v>117</v>
      </c>
      <c r="AS507" s="17">
        <v>0</v>
      </c>
      <c r="AT507" s="490">
        <v>0</v>
      </c>
      <c r="AU507" s="64">
        <v>0</v>
      </c>
      <c r="AV507" s="18">
        <v>0</v>
      </c>
      <c r="AW507" s="64">
        <v>0</v>
      </c>
      <c r="AX507" s="18">
        <v>0</v>
      </c>
      <c r="AY507" s="17">
        <v>0</v>
      </c>
      <c r="AZ507" s="490">
        <v>0</v>
      </c>
      <c r="BA507" s="17">
        <v>0</v>
      </c>
      <c r="BB507" s="18">
        <v>0</v>
      </c>
      <c r="BC507" s="17">
        <v>0</v>
      </c>
      <c r="BD507" s="18">
        <v>0</v>
      </c>
      <c r="BE507" s="17">
        <v>0</v>
      </c>
      <c r="BF507" s="18">
        <v>0</v>
      </c>
      <c r="BG507" s="17">
        <v>0</v>
      </c>
      <c r="BH507" s="18">
        <v>0</v>
      </c>
      <c r="BI507" s="17">
        <v>0</v>
      </c>
      <c r="BJ507" s="18">
        <v>0</v>
      </c>
      <c r="BK507" s="17">
        <v>3617.7320000000009</v>
      </c>
      <c r="BL507" s="17">
        <v>3607.732</v>
      </c>
      <c r="BM507" s="17">
        <v>68.960000000000008</v>
      </c>
      <c r="BN507" s="17">
        <v>68.960000000000008</v>
      </c>
      <c r="BO507" s="18">
        <v>1503.5</v>
      </c>
      <c r="BP507" s="18">
        <v>1503.5</v>
      </c>
      <c r="BQ507" s="64">
        <v>5190.1920000000009</v>
      </c>
      <c r="BR507" s="18">
        <v>5180.192</v>
      </c>
      <c r="BS507" s="729">
        <v>0.54741665111975635</v>
      </c>
      <c r="BT507" s="17">
        <v>0</v>
      </c>
      <c r="BU507" s="17">
        <v>0</v>
      </c>
      <c r="BV507" s="17">
        <v>0</v>
      </c>
      <c r="BW507" s="17">
        <v>0</v>
      </c>
      <c r="BX507" s="17">
        <v>0</v>
      </c>
      <c r="BY507" s="17">
        <v>0</v>
      </c>
      <c r="BZ507" s="17">
        <v>0</v>
      </c>
      <c r="CA507" s="17">
        <v>0</v>
      </c>
      <c r="CB507" s="17">
        <v>0</v>
      </c>
      <c r="CC507" s="17">
        <v>0</v>
      </c>
      <c r="CD507" s="17">
        <v>0</v>
      </c>
      <c r="CE507" s="17">
        <v>0</v>
      </c>
      <c r="CF507" s="17">
        <v>0</v>
      </c>
      <c r="CG507" s="17">
        <v>0</v>
      </c>
      <c r="CH507" s="17">
        <v>0</v>
      </c>
      <c r="CI507" s="17">
        <v>0</v>
      </c>
      <c r="CJ507" s="17">
        <v>0</v>
      </c>
      <c r="CK507" s="17">
        <v>0</v>
      </c>
      <c r="CL507" s="702">
        <v>4246638.5308800014</v>
      </c>
      <c r="CM507" s="702">
        <v>4234900.1308800001</v>
      </c>
      <c r="CN507" s="702">
        <v>80948.006400000013</v>
      </c>
      <c r="CO507" s="702">
        <v>80948.006400000013</v>
      </c>
      <c r="CP507" s="702">
        <v>4925826.84</v>
      </c>
      <c r="CQ507" s="702">
        <v>4925826.84</v>
      </c>
      <c r="CR507" s="704">
        <v>9253413.3772800006</v>
      </c>
      <c r="CS507" s="703">
        <v>9241674.9772800002</v>
      </c>
      <c r="CT507" s="23" t="s">
        <v>56</v>
      </c>
      <c r="CU507" s="23" t="s">
        <v>56</v>
      </c>
      <c r="CV507" s="23" t="s">
        <v>56</v>
      </c>
      <c r="CW507" s="23" t="s">
        <v>56</v>
      </c>
      <c r="CX507" s="23" t="s">
        <v>56</v>
      </c>
      <c r="CY507" s="23" t="s">
        <v>56</v>
      </c>
      <c r="CZ507" s="23" t="s">
        <v>56</v>
      </c>
      <c r="DA507" s="23" t="s">
        <v>56</v>
      </c>
      <c r="DB507" s="796">
        <v>37262116.439999998</v>
      </c>
      <c r="DC507" s="120"/>
      <c r="DD507" s="692">
        <v>9.4812461209999999</v>
      </c>
      <c r="DE507" s="120"/>
      <c r="DF507" s="120"/>
      <c r="DG507" s="120"/>
      <c r="DH507" s="140"/>
      <c r="DI507" s="140"/>
      <c r="DJ507" s="140"/>
      <c r="DK507" s="140"/>
      <c r="DL507" s="548" t="s">
        <v>56</v>
      </c>
      <c r="DM507" s="548" t="s">
        <v>56</v>
      </c>
      <c r="DN507" s="203" t="s">
        <v>55</v>
      </c>
      <c r="DO507" s="700" t="s">
        <v>56</v>
      </c>
      <c r="DP507" s="713" t="s">
        <v>56</v>
      </c>
      <c r="DQ507" s="548" t="s">
        <v>56</v>
      </c>
      <c r="DR507" s="673" t="s">
        <v>56</v>
      </c>
      <c r="DS507" s="203" t="s">
        <v>56</v>
      </c>
      <c r="DT507" s="1160" t="s">
        <v>56</v>
      </c>
      <c r="DU507" s="711">
        <v>398.11586816173974</v>
      </c>
      <c r="DV507" s="711">
        <v>-242.81730020170423</v>
      </c>
      <c r="DW507" s="711">
        <v>401.179993010261</v>
      </c>
      <c r="DX507" s="711">
        <v>-270.60002221074831</v>
      </c>
      <c r="DY507" s="710">
        <v>1.9384981311586815</v>
      </c>
      <c r="DZ507" s="710">
        <v>-0.92337312750773926</v>
      </c>
      <c r="EA507" s="710">
        <v>1.94509977865405</v>
      </c>
      <c r="EB507" s="710">
        <v>-0.95691834805129494</v>
      </c>
      <c r="EC507" s="236"/>
      <c r="ED507" s="49"/>
      <c r="EE507" s="232"/>
      <c r="EF507" s="700">
        <v>290208</v>
      </c>
      <c r="EG507" s="712">
        <v>-43589.333333333343</v>
      </c>
      <c r="EH507" s="44"/>
    </row>
    <row r="508" spans="1:138" ht="41.25" customHeight="1" x14ac:dyDescent="0.25">
      <c r="A508" s="871" t="s">
        <v>49</v>
      </c>
      <c r="B508" s="656" t="s">
        <v>50</v>
      </c>
      <c r="C508" s="656" t="s">
        <v>74</v>
      </c>
      <c r="D508" s="691" t="s">
        <v>1318</v>
      </c>
      <c r="E508" s="656" t="s">
        <v>1318</v>
      </c>
      <c r="F508" s="656" t="s">
        <v>1421</v>
      </c>
      <c r="G508" s="901" t="s">
        <v>1324</v>
      </c>
      <c r="H508" s="897" t="s">
        <v>55</v>
      </c>
      <c r="I508" s="17" t="s">
        <v>866</v>
      </c>
      <c r="J508" s="64">
        <v>13.8</v>
      </c>
      <c r="K508" s="665">
        <v>13.433093243181185</v>
      </c>
      <c r="L508" s="665">
        <v>27.129545398116001</v>
      </c>
      <c r="M508" s="64">
        <v>1611</v>
      </c>
      <c r="N508" s="726">
        <v>41082266.170000002</v>
      </c>
      <c r="O508" s="548" t="s">
        <v>874</v>
      </c>
      <c r="P508" s="909">
        <v>10.45327303</v>
      </c>
      <c r="Q508" s="203" t="s">
        <v>57</v>
      </c>
      <c r="R508" s="205" t="s">
        <v>57</v>
      </c>
      <c r="S508" s="490">
        <v>0</v>
      </c>
      <c r="T508" s="18">
        <v>0</v>
      </c>
      <c r="U508" s="548">
        <v>0</v>
      </c>
      <c r="V508" s="18">
        <v>0</v>
      </c>
      <c r="W508" s="64">
        <v>0</v>
      </c>
      <c r="X508" s="18">
        <v>0</v>
      </c>
      <c r="Y508" s="18">
        <v>0</v>
      </c>
      <c r="Z508" s="18">
        <v>0</v>
      </c>
      <c r="AA508" s="18">
        <v>0</v>
      </c>
      <c r="AB508" s="18">
        <v>0</v>
      </c>
      <c r="AC508" s="18">
        <v>0</v>
      </c>
      <c r="AD508" s="18">
        <v>0</v>
      </c>
      <c r="AE508" s="18">
        <v>0</v>
      </c>
      <c r="AF508" s="18">
        <v>0</v>
      </c>
      <c r="AG508" s="64">
        <v>0</v>
      </c>
      <c r="AH508" s="18">
        <v>0</v>
      </c>
      <c r="AI508" s="64">
        <v>0</v>
      </c>
      <c r="AJ508" s="18">
        <v>0</v>
      </c>
      <c r="AK508" s="18">
        <v>32</v>
      </c>
      <c r="AL508" s="64">
        <v>32</v>
      </c>
      <c r="AM508" s="18">
        <v>3</v>
      </c>
      <c r="AN508" s="18">
        <v>3</v>
      </c>
      <c r="AO508" s="18">
        <v>0</v>
      </c>
      <c r="AP508" s="64">
        <v>0</v>
      </c>
      <c r="AQ508" s="64">
        <v>35</v>
      </c>
      <c r="AR508" s="11">
        <v>35</v>
      </c>
      <c r="AS508" s="17">
        <v>0</v>
      </c>
      <c r="AT508" s="490">
        <v>0</v>
      </c>
      <c r="AU508" s="64">
        <v>0</v>
      </c>
      <c r="AV508" s="18">
        <v>0</v>
      </c>
      <c r="AW508" s="64">
        <v>0</v>
      </c>
      <c r="AX508" s="18">
        <v>0</v>
      </c>
      <c r="AY508" s="17">
        <v>0</v>
      </c>
      <c r="AZ508" s="490">
        <v>0</v>
      </c>
      <c r="BA508" s="17">
        <v>0</v>
      </c>
      <c r="BB508" s="18">
        <v>0</v>
      </c>
      <c r="BC508" s="17">
        <v>0</v>
      </c>
      <c r="BD508" s="18">
        <v>0</v>
      </c>
      <c r="BE508" s="17">
        <v>0</v>
      </c>
      <c r="BF508" s="18">
        <v>0</v>
      </c>
      <c r="BG508" s="17">
        <v>0</v>
      </c>
      <c r="BH508" s="18">
        <v>0</v>
      </c>
      <c r="BI508" s="17">
        <v>0</v>
      </c>
      <c r="BJ508" s="18">
        <v>0</v>
      </c>
      <c r="BK508" s="17">
        <v>712.15000000000009</v>
      </c>
      <c r="BL508" s="17">
        <v>712.15000000000009</v>
      </c>
      <c r="BM508" s="17">
        <v>77.069999999999993</v>
      </c>
      <c r="BN508" s="17">
        <v>77.069999999999993</v>
      </c>
      <c r="BO508" s="18">
        <v>0</v>
      </c>
      <c r="BP508" s="18">
        <v>0</v>
      </c>
      <c r="BQ508" s="64">
        <v>789.22</v>
      </c>
      <c r="BR508" s="18">
        <v>789.22</v>
      </c>
      <c r="BS508" s="729">
        <v>7.5499797789171499E-2</v>
      </c>
      <c r="BT508" s="17">
        <v>0</v>
      </c>
      <c r="BU508" s="17">
        <v>0</v>
      </c>
      <c r="BV508" s="17">
        <v>0</v>
      </c>
      <c r="BW508" s="17">
        <v>0</v>
      </c>
      <c r="BX508" s="17">
        <v>0</v>
      </c>
      <c r="BY508" s="17">
        <v>0</v>
      </c>
      <c r="BZ508" s="17">
        <v>0</v>
      </c>
      <c r="CA508" s="17">
        <v>0</v>
      </c>
      <c r="CB508" s="17">
        <v>0</v>
      </c>
      <c r="CC508" s="17">
        <v>0</v>
      </c>
      <c r="CD508" s="17">
        <v>0</v>
      </c>
      <c r="CE508" s="17">
        <v>0</v>
      </c>
      <c r="CF508" s="17">
        <v>0</v>
      </c>
      <c r="CG508" s="17">
        <v>0</v>
      </c>
      <c r="CH508" s="17">
        <v>0</v>
      </c>
      <c r="CI508" s="17">
        <v>0</v>
      </c>
      <c r="CJ508" s="17">
        <v>0</v>
      </c>
      <c r="CK508" s="17">
        <v>0</v>
      </c>
      <c r="CL508" s="702">
        <v>835950.15600000008</v>
      </c>
      <c r="CM508" s="702">
        <v>835950.15600000008</v>
      </c>
      <c r="CN508" s="702">
        <v>90467.848799999992</v>
      </c>
      <c r="CO508" s="702">
        <v>90467.848799999992</v>
      </c>
      <c r="CP508" s="702">
        <v>0</v>
      </c>
      <c r="CQ508" s="702">
        <v>0</v>
      </c>
      <c r="CR508" s="704">
        <v>926418.00480000011</v>
      </c>
      <c r="CS508" s="703">
        <v>926418.00480000011</v>
      </c>
      <c r="CT508" s="23">
        <v>1</v>
      </c>
      <c r="CU508" s="23">
        <v>4</v>
      </c>
      <c r="CV508" s="23" t="s">
        <v>1322</v>
      </c>
      <c r="CW508" s="23">
        <v>4</v>
      </c>
      <c r="CX508" s="23">
        <v>24</v>
      </c>
      <c r="CY508" s="23">
        <v>0</v>
      </c>
      <c r="CZ508" s="23">
        <v>0</v>
      </c>
      <c r="DA508" s="23" t="s">
        <v>905</v>
      </c>
      <c r="DB508" s="796">
        <v>41082266.170000002</v>
      </c>
      <c r="DC508" s="120"/>
      <c r="DD508" s="692">
        <v>10.45327303</v>
      </c>
      <c r="DE508" s="120"/>
      <c r="DF508" s="120"/>
      <c r="DG508" s="120"/>
      <c r="DH508" s="140"/>
      <c r="DI508" s="140"/>
      <c r="DJ508" s="140"/>
      <c r="DK508" s="140"/>
      <c r="DL508" s="548" t="s">
        <v>56</v>
      </c>
      <c r="DM508" s="548" t="s">
        <v>56</v>
      </c>
      <c r="DN508" s="203" t="s">
        <v>55</v>
      </c>
      <c r="DO508" s="700" t="s">
        <v>56</v>
      </c>
      <c r="DP508" s="713" t="s">
        <v>56</v>
      </c>
      <c r="DQ508" s="548" t="s">
        <v>56</v>
      </c>
      <c r="DR508" s="673" t="s">
        <v>56</v>
      </c>
      <c r="DS508" s="203" t="s">
        <v>56</v>
      </c>
      <c r="DT508" s="1160" t="s">
        <v>56</v>
      </c>
      <c r="DU508" s="711">
        <v>17.165458556571068</v>
      </c>
      <c r="DV508" s="711">
        <v>188.28010093970624</v>
      </c>
      <c r="DW508" s="711">
        <v>13.471856105181701</v>
      </c>
      <c r="DX508" s="711">
        <v>186.00294588907965</v>
      </c>
      <c r="DY508" s="710">
        <v>0.11534825086668768</v>
      </c>
      <c r="DZ508" s="710">
        <v>1.6587032199424292</v>
      </c>
      <c r="EA508" s="710">
        <v>0.11225979117045699</v>
      </c>
      <c r="EB508" s="710">
        <v>1.6507882295251541</v>
      </c>
      <c r="EC508" s="236"/>
      <c r="ED508" s="49"/>
      <c r="EE508" s="232"/>
      <c r="EF508" s="700">
        <v>0</v>
      </c>
      <c r="EG508" s="712">
        <v>279028</v>
      </c>
      <c r="EH508" s="44"/>
    </row>
    <row r="509" spans="1:138" ht="41.25" customHeight="1" x14ac:dyDescent="0.25">
      <c r="A509" s="871" t="s">
        <v>49</v>
      </c>
      <c r="B509" s="656" t="s">
        <v>50</v>
      </c>
      <c r="C509" s="656" t="s">
        <v>74</v>
      </c>
      <c r="D509" s="691" t="s">
        <v>1318</v>
      </c>
      <c r="E509" s="656" t="s">
        <v>1318</v>
      </c>
      <c r="F509" s="656" t="s">
        <v>1422</v>
      </c>
      <c r="G509" s="901" t="s">
        <v>1318</v>
      </c>
      <c r="H509" s="897" t="s">
        <v>55</v>
      </c>
      <c r="I509" s="17" t="s">
        <v>860</v>
      </c>
      <c r="J509" s="64">
        <v>13.8</v>
      </c>
      <c r="K509" s="665">
        <v>12.30968508939201</v>
      </c>
      <c r="L509" s="665">
        <v>32.589962053424998</v>
      </c>
      <c r="M509" s="64">
        <v>2438</v>
      </c>
      <c r="N509" s="726">
        <v>31351133.5</v>
      </c>
      <c r="O509" s="548" t="s">
        <v>863</v>
      </c>
      <c r="P509" s="909">
        <v>10.445305599999999</v>
      </c>
      <c r="Q509" s="203" t="s">
        <v>57</v>
      </c>
      <c r="R509" s="205" t="s">
        <v>57</v>
      </c>
      <c r="S509" s="490">
        <v>0</v>
      </c>
      <c r="T509" s="18">
        <v>0</v>
      </c>
      <c r="U509" s="548">
        <v>0</v>
      </c>
      <c r="V509" s="18">
        <v>0</v>
      </c>
      <c r="W509" s="64">
        <v>1</v>
      </c>
      <c r="X509" s="18">
        <v>1</v>
      </c>
      <c r="Y509" s="18">
        <v>0</v>
      </c>
      <c r="Z509" s="18">
        <v>0</v>
      </c>
      <c r="AA509" s="18">
        <v>0</v>
      </c>
      <c r="AB509" s="18">
        <v>0</v>
      </c>
      <c r="AC509" s="18">
        <v>0</v>
      </c>
      <c r="AD509" s="18">
        <v>0</v>
      </c>
      <c r="AE509" s="18">
        <v>0</v>
      </c>
      <c r="AF509" s="18">
        <v>0</v>
      </c>
      <c r="AG509" s="64">
        <v>0</v>
      </c>
      <c r="AH509" s="18">
        <v>0</v>
      </c>
      <c r="AI509" s="64">
        <v>0</v>
      </c>
      <c r="AJ509" s="18">
        <v>0</v>
      </c>
      <c r="AK509" s="18">
        <v>90</v>
      </c>
      <c r="AL509" s="64">
        <v>89</v>
      </c>
      <c r="AM509" s="18">
        <v>7</v>
      </c>
      <c r="AN509" s="18">
        <v>6</v>
      </c>
      <c r="AO509" s="18">
        <v>0</v>
      </c>
      <c r="AP509" s="64">
        <v>0</v>
      </c>
      <c r="AQ509" s="64">
        <v>98</v>
      </c>
      <c r="AR509" s="11">
        <v>96</v>
      </c>
      <c r="AS509" s="17">
        <v>0</v>
      </c>
      <c r="AT509" s="490">
        <v>0</v>
      </c>
      <c r="AU509" s="64">
        <v>0</v>
      </c>
      <c r="AV509" s="18">
        <v>0</v>
      </c>
      <c r="AW509" s="64">
        <v>20</v>
      </c>
      <c r="AX509" s="18">
        <v>20</v>
      </c>
      <c r="AY509" s="17">
        <v>0</v>
      </c>
      <c r="AZ509" s="490">
        <v>0</v>
      </c>
      <c r="BA509" s="17">
        <v>0</v>
      </c>
      <c r="BB509" s="18">
        <v>0</v>
      </c>
      <c r="BC509" s="17">
        <v>0</v>
      </c>
      <c r="BD509" s="18">
        <v>0</v>
      </c>
      <c r="BE509" s="17">
        <v>0</v>
      </c>
      <c r="BF509" s="18">
        <v>0</v>
      </c>
      <c r="BG509" s="17">
        <v>0</v>
      </c>
      <c r="BH509" s="18">
        <v>0</v>
      </c>
      <c r="BI509" s="17">
        <v>0</v>
      </c>
      <c r="BJ509" s="18">
        <v>0</v>
      </c>
      <c r="BK509" s="17">
        <v>617.97400000000005</v>
      </c>
      <c r="BL509" s="17">
        <v>610.37400000000002</v>
      </c>
      <c r="BM509" s="17">
        <v>123.86</v>
      </c>
      <c r="BN509" s="17">
        <v>104</v>
      </c>
      <c r="BO509" s="18">
        <v>0</v>
      </c>
      <c r="BP509" s="18">
        <v>0</v>
      </c>
      <c r="BQ509" s="64">
        <v>761.83400000000006</v>
      </c>
      <c r="BR509" s="18">
        <v>734.37400000000002</v>
      </c>
      <c r="BS509" s="729">
        <v>7.2935539578660114E-2</v>
      </c>
      <c r="BT509" s="17">
        <v>0</v>
      </c>
      <c r="BU509" s="17">
        <v>0</v>
      </c>
      <c r="BV509" s="17">
        <v>0</v>
      </c>
      <c r="BW509" s="17">
        <v>0</v>
      </c>
      <c r="BX509" s="17">
        <v>0</v>
      </c>
      <c r="BY509" s="17">
        <v>0</v>
      </c>
      <c r="BZ509" s="17">
        <v>0</v>
      </c>
      <c r="CA509" s="17">
        <v>0</v>
      </c>
      <c r="CB509" s="17">
        <v>0</v>
      </c>
      <c r="CC509" s="17">
        <v>0</v>
      </c>
      <c r="CD509" s="17">
        <v>0</v>
      </c>
      <c r="CE509" s="17">
        <v>0</v>
      </c>
      <c r="CF509" s="17">
        <v>0</v>
      </c>
      <c r="CG509" s="17">
        <v>0</v>
      </c>
      <c r="CH509" s="17">
        <v>0</v>
      </c>
      <c r="CI509" s="17">
        <v>0</v>
      </c>
      <c r="CJ509" s="17">
        <v>0</v>
      </c>
      <c r="CK509" s="17">
        <v>0</v>
      </c>
      <c r="CL509" s="702">
        <v>725402.60016000015</v>
      </c>
      <c r="CM509" s="702">
        <v>716481.41616000014</v>
      </c>
      <c r="CN509" s="702">
        <v>145391.8224</v>
      </c>
      <c r="CO509" s="702">
        <v>122079.36</v>
      </c>
      <c r="CP509" s="702">
        <v>0</v>
      </c>
      <c r="CQ509" s="702">
        <v>0</v>
      </c>
      <c r="CR509" s="704">
        <v>870794.42256000009</v>
      </c>
      <c r="CS509" s="703">
        <v>838560.77616000012</v>
      </c>
      <c r="CT509" s="23" t="s">
        <v>56</v>
      </c>
      <c r="CU509" s="23" t="s">
        <v>56</v>
      </c>
      <c r="CV509" s="23" t="s">
        <v>56</v>
      </c>
      <c r="CW509" s="23" t="s">
        <v>56</v>
      </c>
      <c r="CX509" s="23" t="s">
        <v>56</v>
      </c>
      <c r="CY509" s="23" t="s">
        <v>56</v>
      </c>
      <c r="CZ509" s="23" t="s">
        <v>56</v>
      </c>
      <c r="DA509" s="23" t="s">
        <v>56</v>
      </c>
      <c r="DB509" s="796">
        <v>31351133.5</v>
      </c>
      <c r="DC509" s="120"/>
      <c r="DD509" s="692">
        <v>10.445305599999999</v>
      </c>
      <c r="DE509" s="120"/>
      <c r="DF509" s="120"/>
      <c r="DG509" s="120"/>
      <c r="DH509" s="140"/>
      <c r="DI509" s="140"/>
      <c r="DJ509" s="140"/>
      <c r="DK509" s="140"/>
      <c r="DL509" s="548" t="s">
        <v>56</v>
      </c>
      <c r="DM509" s="548" t="s">
        <v>56</v>
      </c>
      <c r="DN509" s="203" t="s">
        <v>55</v>
      </c>
      <c r="DO509" s="700" t="s">
        <v>56</v>
      </c>
      <c r="DP509" s="713" t="s">
        <v>56</v>
      </c>
      <c r="DQ509" s="548" t="s">
        <v>56</v>
      </c>
      <c r="DR509" s="673" t="s">
        <v>56</v>
      </c>
      <c r="DS509" s="203" t="s">
        <v>56</v>
      </c>
      <c r="DT509" s="1160" t="s">
        <v>56</v>
      </c>
      <c r="DU509" s="711">
        <v>178.46700227570537</v>
      </c>
      <c r="DV509" s="711">
        <v>503.93400728657934</v>
      </c>
      <c r="DW509" s="711">
        <v>135.61415921974699</v>
      </c>
      <c r="DX509" s="711">
        <v>-31.787700106305763</v>
      </c>
      <c r="DY509" s="710">
        <v>1.6691262671539917</v>
      </c>
      <c r="DZ509" s="710">
        <v>-0.1674384935792208</v>
      </c>
      <c r="EA509" s="710">
        <v>0.631951043413986</v>
      </c>
      <c r="EB509" s="710">
        <v>0.51034171886384383</v>
      </c>
      <c r="EC509" s="236"/>
      <c r="ED509" s="49"/>
      <c r="EE509" s="232"/>
      <c r="EF509" s="700">
        <v>48071</v>
      </c>
      <c r="EG509" s="712">
        <v>53115</v>
      </c>
      <c r="EH509" s="44"/>
    </row>
    <row r="510" spans="1:138" ht="41.25" customHeight="1" x14ac:dyDescent="0.25">
      <c r="A510" s="871" t="s">
        <v>49</v>
      </c>
      <c r="B510" s="656" t="s">
        <v>50</v>
      </c>
      <c r="C510" s="656" t="s">
        <v>74</v>
      </c>
      <c r="D510" s="691" t="s">
        <v>79</v>
      </c>
      <c r="E510" s="656" t="s">
        <v>80</v>
      </c>
      <c r="F510" s="656" t="s">
        <v>1423</v>
      </c>
      <c r="G510" s="901" t="s">
        <v>80</v>
      </c>
      <c r="H510" s="897" t="s">
        <v>55</v>
      </c>
      <c r="I510" s="17" t="s">
        <v>860</v>
      </c>
      <c r="J510" s="64">
        <v>13.8</v>
      </c>
      <c r="K510" s="665">
        <v>11.138472333313937</v>
      </c>
      <c r="L510" s="665">
        <v>12.068181793080001</v>
      </c>
      <c r="M510" s="64">
        <v>2084</v>
      </c>
      <c r="N510" s="726">
        <v>30623823.420000002</v>
      </c>
      <c r="O510" s="548" t="s">
        <v>874</v>
      </c>
      <c r="P510" s="909">
        <v>7.7921501729999996</v>
      </c>
      <c r="Q510" s="203" t="s">
        <v>57</v>
      </c>
      <c r="R510" s="205" t="s">
        <v>57</v>
      </c>
      <c r="S510" s="490">
        <v>0</v>
      </c>
      <c r="T510" s="18">
        <v>0</v>
      </c>
      <c r="U510" s="548">
        <v>0</v>
      </c>
      <c r="V510" s="18">
        <v>0</v>
      </c>
      <c r="W510" s="64">
        <v>0</v>
      </c>
      <c r="X510" s="18">
        <v>0</v>
      </c>
      <c r="Y510" s="18">
        <v>0</v>
      </c>
      <c r="Z510" s="18">
        <v>0</v>
      </c>
      <c r="AA510" s="18">
        <v>0</v>
      </c>
      <c r="AB510" s="18">
        <v>0</v>
      </c>
      <c r="AC510" s="18">
        <v>0</v>
      </c>
      <c r="AD510" s="18">
        <v>0</v>
      </c>
      <c r="AE510" s="18">
        <v>0</v>
      </c>
      <c r="AF510" s="18">
        <v>0</v>
      </c>
      <c r="AG510" s="64">
        <v>0</v>
      </c>
      <c r="AH510" s="18">
        <v>0</v>
      </c>
      <c r="AI510" s="64">
        <v>0</v>
      </c>
      <c r="AJ510" s="18">
        <v>0</v>
      </c>
      <c r="AK510" s="18">
        <v>113</v>
      </c>
      <c r="AL510" s="64">
        <v>112</v>
      </c>
      <c r="AM510" s="18">
        <v>2</v>
      </c>
      <c r="AN510" s="18">
        <v>2</v>
      </c>
      <c r="AO510" s="18">
        <v>0</v>
      </c>
      <c r="AP510" s="64">
        <v>0</v>
      </c>
      <c r="AQ510" s="64">
        <v>115</v>
      </c>
      <c r="AR510" s="11">
        <v>114</v>
      </c>
      <c r="AS510" s="17">
        <v>0</v>
      </c>
      <c r="AT510" s="490">
        <v>0</v>
      </c>
      <c r="AU510" s="64">
        <v>0</v>
      </c>
      <c r="AV510" s="18">
        <v>0</v>
      </c>
      <c r="AW510" s="64">
        <v>0</v>
      </c>
      <c r="AX510" s="18">
        <v>0</v>
      </c>
      <c r="AY510" s="17">
        <v>0</v>
      </c>
      <c r="AZ510" s="490">
        <v>0</v>
      </c>
      <c r="BA510" s="17">
        <v>0</v>
      </c>
      <c r="BB510" s="18">
        <v>0</v>
      </c>
      <c r="BC510" s="17">
        <v>0</v>
      </c>
      <c r="BD510" s="18">
        <v>0</v>
      </c>
      <c r="BE510" s="17">
        <v>0</v>
      </c>
      <c r="BF510" s="18">
        <v>0</v>
      </c>
      <c r="BG510" s="17">
        <v>0</v>
      </c>
      <c r="BH510" s="18">
        <v>0</v>
      </c>
      <c r="BI510" s="17">
        <v>0</v>
      </c>
      <c r="BJ510" s="18">
        <v>0</v>
      </c>
      <c r="BK510" s="17">
        <v>1223.04</v>
      </c>
      <c r="BL510" s="17">
        <v>1217.0400000000002</v>
      </c>
      <c r="BM510" s="17">
        <v>13.6</v>
      </c>
      <c r="BN510" s="17">
        <v>13.6</v>
      </c>
      <c r="BO510" s="18">
        <v>0</v>
      </c>
      <c r="BP510" s="18">
        <v>0</v>
      </c>
      <c r="BQ510" s="64">
        <v>1236.6399999999999</v>
      </c>
      <c r="BR510" s="18">
        <v>1230.6400000000001</v>
      </c>
      <c r="BS510" s="729">
        <v>0.1587033068593813</v>
      </c>
      <c r="BT510" s="17">
        <v>0</v>
      </c>
      <c r="BU510" s="17">
        <v>0</v>
      </c>
      <c r="BV510" s="17">
        <v>0</v>
      </c>
      <c r="BW510" s="17">
        <v>0</v>
      </c>
      <c r="BX510" s="17">
        <v>0</v>
      </c>
      <c r="BY510" s="17">
        <v>0</v>
      </c>
      <c r="BZ510" s="17">
        <v>0</v>
      </c>
      <c r="CA510" s="17">
        <v>0</v>
      </c>
      <c r="CB510" s="17">
        <v>0</v>
      </c>
      <c r="CC510" s="17">
        <v>0</v>
      </c>
      <c r="CD510" s="17">
        <v>0</v>
      </c>
      <c r="CE510" s="17">
        <v>0</v>
      </c>
      <c r="CF510" s="17">
        <v>0</v>
      </c>
      <c r="CG510" s="17">
        <v>0</v>
      </c>
      <c r="CH510" s="17">
        <v>0</v>
      </c>
      <c r="CI510" s="17">
        <v>0</v>
      </c>
      <c r="CJ510" s="17">
        <v>0</v>
      </c>
      <c r="CK510" s="17">
        <v>0</v>
      </c>
      <c r="CL510" s="702">
        <v>1435653.2736</v>
      </c>
      <c r="CM510" s="702">
        <v>1428610.2336000002</v>
      </c>
      <c r="CN510" s="702">
        <v>15964.224</v>
      </c>
      <c r="CO510" s="702">
        <v>15964.224</v>
      </c>
      <c r="CP510" s="702">
        <v>0</v>
      </c>
      <c r="CQ510" s="702">
        <v>0</v>
      </c>
      <c r="CR510" s="704">
        <v>1451617.4975999999</v>
      </c>
      <c r="CS510" s="703">
        <v>1444574.4576000001</v>
      </c>
      <c r="CT510" s="23" t="s">
        <v>56</v>
      </c>
      <c r="CU510" s="23" t="s">
        <v>56</v>
      </c>
      <c r="CV510" s="23" t="s">
        <v>56</v>
      </c>
      <c r="CW510" s="23" t="s">
        <v>56</v>
      </c>
      <c r="CX510" s="23" t="s">
        <v>56</v>
      </c>
      <c r="CY510" s="23" t="s">
        <v>56</v>
      </c>
      <c r="CZ510" s="23" t="s">
        <v>56</v>
      </c>
      <c r="DA510" s="23" t="s">
        <v>56</v>
      </c>
      <c r="DB510" s="796">
        <v>30623823.420000002</v>
      </c>
      <c r="DC510" s="120"/>
      <c r="DD510" s="692">
        <v>7.7921501729999996</v>
      </c>
      <c r="DE510" s="120"/>
      <c r="DF510" s="120"/>
      <c r="DG510" s="120"/>
      <c r="DH510" s="140"/>
      <c r="DI510" s="140"/>
      <c r="DJ510" s="140"/>
      <c r="DK510" s="140"/>
      <c r="DL510" s="548" t="s">
        <v>56</v>
      </c>
      <c r="DM510" s="548" t="s">
        <v>56</v>
      </c>
      <c r="DN510" s="203" t="s">
        <v>868</v>
      </c>
      <c r="DO510" s="700">
        <v>2056.6666666666702</v>
      </c>
      <c r="DP510" s="713" t="s">
        <v>56</v>
      </c>
      <c r="DQ510" s="548" t="s">
        <v>56</v>
      </c>
      <c r="DR510" s="673" t="s">
        <v>56</v>
      </c>
      <c r="DS510" s="203" t="s">
        <v>56</v>
      </c>
      <c r="DT510" s="1160" t="s">
        <v>56</v>
      </c>
      <c r="DU510" s="711">
        <v>11.275526742301439</v>
      </c>
      <c r="DV510" s="711">
        <v>35.288196224341839</v>
      </c>
      <c r="DW510" s="711">
        <v>11.352940519668801</v>
      </c>
      <c r="DX510" s="711">
        <v>21.449341421591519</v>
      </c>
      <c r="DY510" s="710">
        <v>0.10696920583468378</v>
      </c>
      <c r="DZ510" s="710">
        <v>2.1795685852682295E-2</v>
      </c>
      <c r="EA510" s="710">
        <v>0.107125676524921</v>
      </c>
      <c r="EB510" s="710">
        <v>1.6400993320929994E-2</v>
      </c>
      <c r="EC510" s="236"/>
      <c r="ED510" s="49"/>
      <c r="EE510" s="232"/>
      <c r="EF510" s="700">
        <v>0</v>
      </c>
      <c r="EG510" s="712">
        <v>5812.666666666667</v>
      </c>
      <c r="EH510" s="44"/>
    </row>
    <row r="511" spans="1:138" ht="41.25" customHeight="1" x14ac:dyDescent="0.25">
      <c r="A511" s="871" t="s">
        <v>49</v>
      </c>
      <c r="B511" s="656" t="s">
        <v>50</v>
      </c>
      <c r="C511" s="656" t="s">
        <v>74</v>
      </c>
      <c r="D511" s="691" t="s">
        <v>79</v>
      </c>
      <c r="E511" s="656" t="s">
        <v>80</v>
      </c>
      <c r="F511" s="656" t="s">
        <v>1424</v>
      </c>
      <c r="G511" s="901" t="s">
        <v>1425</v>
      </c>
      <c r="H511" s="897" t="s">
        <v>55</v>
      </c>
      <c r="I511" s="17" t="s">
        <v>866</v>
      </c>
      <c r="J511" s="64">
        <v>13.8</v>
      </c>
      <c r="K511" s="665">
        <v>11.592616055058496</v>
      </c>
      <c r="L511" s="665">
        <v>13.592424214152002</v>
      </c>
      <c r="M511" s="64">
        <v>595</v>
      </c>
      <c r="N511" s="726">
        <v>5222314.2479999997</v>
      </c>
      <c r="O511" s="548" t="s">
        <v>863</v>
      </c>
      <c r="P511" s="909">
        <v>5.6409430699999996</v>
      </c>
      <c r="Q511" s="203" t="s">
        <v>57</v>
      </c>
      <c r="R511" s="205" t="s">
        <v>57</v>
      </c>
      <c r="S511" s="490">
        <v>0</v>
      </c>
      <c r="T511" s="18">
        <v>0</v>
      </c>
      <c r="U511" s="548">
        <v>0</v>
      </c>
      <c r="V511" s="18">
        <v>0</v>
      </c>
      <c r="W511" s="64">
        <v>0</v>
      </c>
      <c r="X511" s="18">
        <v>0</v>
      </c>
      <c r="Y511" s="18">
        <v>0</v>
      </c>
      <c r="Z511" s="18">
        <v>0</v>
      </c>
      <c r="AA511" s="18">
        <v>0</v>
      </c>
      <c r="AB511" s="18">
        <v>0</v>
      </c>
      <c r="AC511" s="18">
        <v>0</v>
      </c>
      <c r="AD511" s="18">
        <v>0</v>
      </c>
      <c r="AE511" s="18">
        <v>0</v>
      </c>
      <c r="AF511" s="18">
        <v>0</v>
      </c>
      <c r="AG511" s="64">
        <v>1</v>
      </c>
      <c r="AH511" s="18">
        <v>1</v>
      </c>
      <c r="AI511" s="64">
        <v>0</v>
      </c>
      <c r="AJ511" s="18">
        <v>0</v>
      </c>
      <c r="AK511" s="18">
        <v>56</v>
      </c>
      <c r="AL511" s="64">
        <v>56</v>
      </c>
      <c r="AM511" s="18">
        <v>1</v>
      </c>
      <c r="AN511" s="18">
        <v>1</v>
      </c>
      <c r="AO511" s="18">
        <v>0</v>
      </c>
      <c r="AP511" s="64">
        <v>0</v>
      </c>
      <c r="AQ511" s="64">
        <v>58</v>
      </c>
      <c r="AR511" s="11">
        <v>58</v>
      </c>
      <c r="AS511" s="17">
        <v>0</v>
      </c>
      <c r="AT511" s="490">
        <v>0</v>
      </c>
      <c r="AU511" s="64">
        <v>0</v>
      </c>
      <c r="AV511" s="18">
        <v>0</v>
      </c>
      <c r="AW511" s="64">
        <v>0</v>
      </c>
      <c r="AX511" s="18">
        <v>0</v>
      </c>
      <c r="AY511" s="17">
        <v>0</v>
      </c>
      <c r="AZ511" s="490">
        <v>0</v>
      </c>
      <c r="BA511" s="17">
        <v>0</v>
      </c>
      <c r="BB511" s="18">
        <v>0</v>
      </c>
      <c r="BC511" s="17">
        <v>0</v>
      </c>
      <c r="BD511" s="18">
        <v>0</v>
      </c>
      <c r="BE511" s="17">
        <v>0</v>
      </c>
      <c r="BF511" s="18">
        <v>0</v>
      </c>
      <c r="BG511" s="17">
        <v>60</v>
      </c>
      <c r="BH511" s="18">
        <v>60</v>
      </c>
      <c r="BI511" s="17">
        <v>0</v>
      </c>
      <c r="BJ511" s="18">
        <v>0</v>
      </c>
      <c r="BK511" s="17">
        <v>8198.2450000000026</v>
      </c>
      <c r="BL511" s="17">
        <v>8198.2450000000008</v>
      </c>
      <c r="BM511" s="17">
        <v>17.600000000000001</v>
      </c>
      <c r="BN511" s="17">
        <v>17.600000000000001</v>
      </c>
      <c r="BO511" s="18">
        <v>0</v>
      </c>
      <c r="BP511" s="18">
        <v>0</v>
      </c>
      <c r="BQ511" s="64">
        <v>8275.845000000003</v>
      </c>
      <c r="BR511" s="18">
        <v>8275.8450000000012</v>
      </c>
      <c r="BS511" s="729">
        <v>1.4671030884911949</v>
      </c>
      <c r="BT511" s="17">
        <v>0</v>
      </c>
      <c r="BU511" s="17">
        <v>0</v>
      </c>
      <c r="BV511" s="17">
        <v>0</v>
      </c>
      <c r="BW511" s="17">
        <v>0</v>
      </c>
      <c r="BX511" s="17">
        <v>0</v>
      </c>
      <c r="BY511" s="17">
        <v>0</v>
      </c>
      <c r="BZ511" s="17">
        <v>0</v>
      </c>
      <c r="CA511" s="17">
        <v>0</v>
      </c>
      <c r="CB511" s="17">
        <v>0</v>
      </c>
      <c r="CC511" s="17">
        <v>0</v>
      </c>
      <c r="CD511" s="17">
        <v>0</v>
      </c>
      <c r="CE511" s="17">
        <v>0</v>
      </c>
      <c r="CF511" s="17">
        <v>0</v>
      </c>
      <c r="CG511" s="17">
        <v>0</v>
      </c>
      <c r="CH511" s="17">
        <v>302745.59999999998</v>
      </c>
      <c r="CI511" s="17">
        <v>302745.59999999998</v>
      </c>
      <c r="CJ511" s="17">
        <v>0</v>
      </c>
      <c r="CK511" s="17">
        <v>0</v>
      </c>
      <c r="CL511" s="702">
        <v>9623427.9108000044</v>
      </c>
      <c r="CM511" s="702">
        <v>9623427.9108000025</v>
      </c>
      <c r="CN511" s="702">
        <v>20659.584000000003</v>
      </c>
      <c r="CO511" s="702">
        <v>20659.584000000003</v>
      </c>
      <c r="CP511" s="702">
        <v>0</v>
      </c>
      <c r="CQ511" s="702">
        <v>0</v>
      </c>
      <c r="CR511" s="704">
        <v>9946833.0948000047</v>
      </c>
      <c r="CS511" s="703">
        <v>9946833.0948000029</v>
      </c>
      <c r="CT511" s="23" t="s">
        <v>56</v>
      </c>
      <c r="CU511" s="23" t="s">
        <v>56</v>
      </c>
      <c r="CV511" s="23" t="s">
        <v>56</v>
      </c>
      <c r="CW511" s="23" t="s">
        <v>56</v>
      </c>
      <c r="CX511" s="23" t="s">
        <v>56</v>
      </c>
      <c r="CY511" s="23" t="s">
        <v>56</v>
      </c>
      <c r="CZ511" s="23" t="s">
        <v>56</v>
      </c>
      <c r="DA511" s="23" t="s">
        <v>56</v>
      </c>
      <c r="DB511" s="796">
        <v>5222314.2479999997</v>
      </c>
      <c r="DC511" s="120"/>
      <c r="DD511" s="692">
        <v>5.6409430699999996</v>
      </c>
      <c r="DE511" s="120"/>
      <c r="DF511" s="120"/>
      <c r="DG511" s="120"/>
      <c r="DH511" s="140"/>
      <c r="DI511" s="140"/>
      <c r="DJ511" s="140"/>
      <c r="DK511" s="140"/>
      <c r="DL511" s="548" t="s">
        <v>56</v>
      </c>
      <c r="DM511" s="548" t="s">
        <v>56</v>
      </c>
      <c r="DN511" s="203" t="s">
        <v>55</v>
      </c>
      <c r="DO511" s="700" t="s">
        <v>56</v>
      </c>
      <c r="DP511" s="713" t="s">
        <v>56</v>
      </c>
      <c r="DQ511" s="548" t="s">
        <v>56</v>
      </c>
      <c r="DR511" s="673" t="s">
        <v>56</v>
      </c>
      <c r="DS511" s="203" t="s">
        <v>56</v>
      </c>
      <c r="DT511" s="1160" t="s">
        <v>56</v>
      </c>
      <c r="DU511" s="711">
        <v>93.774473358116481</v>
      </c>
      <c r="DV511" s="711">
        <v>55.134167872411027</v>
      </c>
      <c r="DW511" s="711">
        <v>93.975255489354495</v>
      </c>
      <c r="DX511" s="711">
        <v>14.795095814754916</v>
      </c>
      <c r="DY511" s="710">
        <v>0.48574969021065673</v>
      </c>
      <c r="DZ511" s="710">
        <v>0.36332847089547038</v>
      </c>
      <c r="EA511" s="710">
        <v>0.48489802607113103</v>
      </c>
      <c r="EB511" s="710">
        <v>0.38921693648560968</v>
      </c>
      <c r="EC511" s="236"/>
      <c r="ED511" s="49"/>
      <c r="EE511" s="232"/>
      <c r="EF511" s="700">
        <v>0</v>
      </c>
      <c r="EG511" s="712">
        <v>46641</v>
      </c>
      <c r="EH511" s="44"/>
    </row>
    <row r="512" spans="1:138" ht="41.25" customHeight="1" x14ac:dyDescent="0.25">
      <c r="A512" s="871" t="s">
        <v>49</v>
      </c>
      <c r="B512" s="656" t="s">
        <v>50</v>
      </c>
      <c r="C512" s="656" t="s">
        <v>74</v>
      </c>
      <c r="D512" s="691" t="s">
        <v>79</v>
      </c>
      <c r="E512" s="656" t="s">
        <v>80</v>
      </c>
      <c r="F512" s="656" t="s">
        <v>1426</v>
      </c>
      <c r="G512" s="901" t="s">
        <v>80</v>
      </c>
      <c r="H512" s="897" t="s">
        <v>55</v>
      </c>
      <c r="I512" s="17" t="s">
        <v>860</v>
      </c>
      <c r="J512" s="64">
        <v>13.8</v>
      </c>
      <c r="K512" s="665">
        <v>11.329690742469539</v>
      </c>
      <c r="L512" s="665">
        <v>7.1719696820519996</v>
      </c>
      <c r="M512" s="64">
        <v>405</v>
      </c>
      <c r="N512" s="726">
        <v>3099957.5869999998</v>
      </c>
      <c r="O512" s="548" t="s">
        <v>874</v>
      </c>
      <c r="P512" s="909">
        <v>0.78877593800000001</v>
      </c>
      <c r="Q512" s="203" t="s">
        <v>57</v>
      </c>
      <c r="R512" s="205" t="s">
        <v>57</v>
      </c>
      <c r="S512" s="490">
        <v>0</v>
      </c>
      <c r="T512" s="18">
        <v>0</v>
      </c>
      <c r="U512" s="548">
        <v>0</v>
      </c>
      <c r="V512" s="18">
        <v>0</v>
      </c>
      <c r="W512" s="64">
        <v>0</v>
      </c>
      <c r="X512" s="18">
        <v>0</v>
      </c>
      <c r="Y512" s="18">
        <v>0</v>
      </c>
      <c r="Z512" s="18">
        <v>0</v>
      </c>
      <c r="AA512" s="18">
        <v>0</v>
      </c>
      <c r="AB512" s="18">
        <v>0</v>
      </c>
      <c r="AC512" s="18">
        <v>0</v>
      </c>
      <c r="AD512" s="18">
        <v>0</v>
      </c>
      <c r="AE512" s="18">
        <v>0</v>
      </c>
      <c r="AF512" s="18">
        <v>0</v>
      </c>
      <c r="AG512" s="64">
        <v>0</v>
      </c>
      <c r="AH512" s="18">
        <v>0</v>
      </c>
      <c r="AI512" s="64">
        <v>0</v>
      </c>
      <c r="AJ512" s="18">
        <v>0</v>
      </c>
      <c r="AK512" s="18">
        <v>65</v>
      </c>
      <c r="AL512" s="64">
        <v>63</v>
      </c>
      <c r="AM512" s="18">
        <v>0</v>
      </c>
      <c r="AN512" s="18" t="s">
        <v>58</v>
      </c>
      <c r="AO512" s="18">
        <v>0</v>
      </c>
      <c r="AP512" s="64">
        <v>0</v>
      </c>
      <c r="AQ512" s="64">
        <v>65</v>
      </c>
      <c r="AR512" s="11">
        <v>63</v>
      </c>
      <c r="AS512" s="17">
        <v>0</v>
      </c>
      <c r="AT512" s="490">
        <v>0</v>
      </c>
      <c r="AU512" s="64">
        <v>0</v>
      </c>
      <c r="AV512" s="18">
        <v>0</v>
      </c>
      <c r="AW512" s="64">
        <v>0</v>
      </c>
      <c r="AX512" s="18">
        <v>0</v>
      </c>
      <c r="AY512" s="17">
        <v>0</v>
      </c>
      <c r="AZ512" s="490">
        <v>0</v>
      </c>
      <c r="BA512" s="17">
        <v>0</v>
      </c>
      <c r="BB512" s="18">
        <v>0</v>
      </c>
      <c r="BC512" s="17">
        <v>0</v>
      </c>
      <c r="BD512" s="18">
        <v>0</v>
      </c>
      <c r="BE512" s="17">
        <v>0</v>
      </c>
      <c r="BF512" s="18">
        <v>0</v>
      </c>
      <c r="BG512" s="17">
        <v>0</v>
      </c>
      <c r="BH512" s="18">
        <v>0</v>
      </c>
      <c r="BI512" s="17">
        <v>0</v>
      </c>
      <c r="BJ512" s="18">
        <v>0</v>
      </c>
      <c r="BK512" s="17">
        <v>411.14000000000016</v>
      </c>
      <c r="BL512" s="17">
        <v>395.34000000000015</v>
      </c>
      <c r="BM512" s="17">
        <v>0</v>
      </c>
      <c r="BN512" s="17" t="s">
        <v>58</v>
      </c>
      <c r="BO512" s="18">
        <v>0</v>
      </c>
      <c r="BP512" s="18">
        <v>0</v>
      </c>
      <c r="BQ512" s="64">
        <v>411.14000000000016</v>
      </c>
      <c r="BR512" s="18">
        <v>395.34000000000015</v>
      </c>
      <c r="BS512" s="729">
        <v>0.52123800967163902</v>
      </c>
      <c r="BT512" s="17">
        <v>0</v>
      </c>
      <c r="BU512" s="17">
        <v>0</v>
      </c>
      <c r="BV512" s="17">
        <v>0</v>
      </c>
      <c r="BW512" s="17">
        <v>0</v>
      </c>
      <c r="BX512" s="17">
        <v>0</v>
      </c>
      <c r="BY512" s="17">
        <v>0</v>
      </c>
      <c r="BZ512" s="17">
        <v>0</v>
      </c>
      <c r="CA512" s="17">
        <v>0</v>
      </c>
      <c r="CB512" s="17">
        <v>0</v>
      </c>
      <c r="CC512" s="17">
        <v>0</v>
      </c>
      <c r="CD512" s="17">
        <v>0</v>
      </c>
      <c r="CE512" s="17">
        <v>0</v>
      </c>
      <c r="CF512" s="17">
        <v>0</v>
      </c>
      <c r="CG512" s="17">
        <v>0</v>
      </c>
      <c r="CH512" s="17">
        <v>0</v>
      </c>
      <c r="CI512" s="17">
        <v>0</v>
      </c>
      <c r="CJ512" s="17">
        <v>0</v>
      </c>
      <c r="CK512" s="17">
        <v>0</v>
      </c>
      <c r="CL512" s="702">
        <v>482612.57760000025</v>
      </c>
      <c r="CM512" s="702">
        <v>464065.90560000017</v>
      </c>
      <c r="CN512" s="702">
        <v>0</v>
      </c>
      <c r="CO512" s="702">
        <v>0</v>
      </c>
      <c r="CP512" s="702">
        <v>0</v>
      </c>
      <c r="CQ512" s="702">
        <v>0</v>
      </c>
      <c r="CR512" s="704">
        <v>482612.57760000025</v>
      </c>
      <c r="CS512" s="703">
        <v>464065.90560000017</v>
      </c>
      <c r="CT512" s="23" t="s">
        <v>56</v>
      </c>
      <c r="CU512" s="23" t="s">
        <v>56</v>
      </c>
      <c r="CV512" s="23" t="s">
        <v>56</v>
      </c>
      <c r="CW512" s="23" t="s">
        <v>56</v>
      </c>
      <c r="CX512" s="23" t="s">
        <v>56</v>
      </c>
      <c r="CY512" s="23" t="s">
        <v>56</v>
      </c>
      <c r="CZ512" s="23" t="s">
        <v>56</v>
      </c>
      <c r="DA512" s="23" t="s">
        <v>56</v>
      </c>
      <c r="DB512" s="796">
        <v>3099957.5869999998</v>
      </c>
      <c r="DC512" s="120"/>
      <c r="DD512" s="692">
        <v>0.78877593800000001</v>
      </c>
      <c r="DE512" s="120"/>
      <c r="DF512" s="120"/>
      <c r="DG512" s="120"/>
      <c r="DH512" s="140"/>
      <c r="DI512" s="140"/>
      <c r="DJ512" s="140"/>
      <c r="DK512" s="140"/>
      <c r="DL512" s="548" t="s">
        <v>56</v>
      </c>
      <c r="DM512" s="548" t="s">
        <v>56</v>
      </c>
      <c r="DN512" s="203" t="s">
        <v>868</v>
      </c>
      <c r="DO512" s="700">
        <v>419.33333333333297</v>
      </c>
      <c r="DP512" s="713" t="s">
        <v>56</v>
      </c>
      <c r="DQ512" s="548" t="s">
        <v>56</v>
      </c>
      <c r="DR512" s="673" t="s">
        <v>56</v>
      </c>
      <c r="DS512" s="203" t="s">
        <v>56</v>
      </c>
      <c r="DT512" s="1160" t="s">
        <v>56</v>
      </c>
      <c r="DU512" s="711">
        <v>44.463434022257587</v>
      </c>
      <c r="DV512" s="711">
        <v>-10.647013799363798</v>
      </c>
      <c r="DW512" s="711">
        <v>45.350010725990501</v>
      </c>
      <c r="DX512" s="711">
        <v>-11.748754120347549</v>
      </c>
      <c r="DY512" s="710">
        <v>0.29809220985691598</v>
      </c>
      <c r="DZ512" s="710">
        <v>8.0818859082068595E-2</v>
      </c>
      <c r="EA512" s="710">
        <v>0.29798840777361102</v>
      </c>
      <c r="EB512" s="710">
        <v>7.5419890433428449E-2</v>
      </c>
      <c r="EC512" s="236"/>
      <c r="ED512" s="49"/>
      <c r="EE512" s="232"/>
      <c r="EF512" s="700">
        <v>2100</v>
      </c>
      <c r="EG512" s="712">
        <v>-2100</v>
      </c>
      <c r="EH512" s="44"/>
    </row>
    <row r="513" spans="1:138" ht="41.25" customHeight="1" x14ac:dyDescent="0.25">
      <c r="A513" s="871" t="s">
        <v>49</v>
      </c>
      <c r="B513" s="656" t="s">
        <v>50</v>
      </c>
      <c r="C513" s="656" t="s">
        <v>74</v>
      </c>
      <c r="D513" s="691" t="s">
        <v>79</v>
      </c>
      <c r="E513" s="656" t="s">
        <v>80</v>
      </c>
      <c r="F513" s="656" t="s">
        <v>1427</v>
      </c>
      <c r="G513" s="901" t="s">
        <v>80</v>
      </c>
      <c r="H513" s="897" t="s">
        <v>55</v>
      </c>
      <c r="I513" s="17" t="s">
        <v>860</v>
      </c>
      <c r="J513" s="64">
        <v>13.8</v>
      </c>
      <c r="K513" s="665">
        <v>12.429196595114265</v>
      </c>
      <c r="L513" s="665">
        <v>17.120833297721997</v>
      </c>
      <c r="M513" s="64">
        <v>3951</v>
      </c>
      <c r="N513" s="726">
        <v>34682095.659999996</v>
      </c>
      <c r="O513" s="548" t="s">
        <v>863</v>
      </c>
      <c r="P513" s="909">
        <v>7.0272765359999996</v>
      </c>
      <c r="Q513" s="203" t="s">
        <v>57</v>
      </c>
      <c r="R513" s="205" t="s">
        <v>57</v>
      </c>
      <c r="S513" s="490">
        <v>0</v>
      </c>
      <c r="T513" s="18">
        <v>0</v>
      </c>
      <c r="U513" s="548">
        <v>0</v>
      </c>
      <c r="V513" s="18">
        <v>0</v>
      </c>
      <c r="W513" s="64">
        <v>0</v>
      </c>
      <c r="X513" s="18">
        <v>0</v>
      </c>
      <c r="Y513" s="18">
        <v>0</v>
      </c>
      <c r="Z513" s="18">
        <v>0</v>
      </c>
      <c r="AA513" s="18">
        <v>0</v>
      </c>
      <c r="AB513" s="18">
        <v>0</v>
      </c>
      <c r="AC513" s="18">
        <v>0</v>
      </c>
      <c r="AD513" s="18">
        <v>0</v>
      </c>
      <c r="AE513" s="18">
        <v>0</v>
      </c>
      <c r="AF513" s="18">
        <v>0</v>
      </c>
      <c r="AG513" s="64">
        <v>0</v>
      </c>
      <c r="AH513" s="18">
        <v>0</v>
      </c>
      <c r="AI513" s="64">
        <v>0</v>
      </c>
      <c r="AJ513" s="18">
        <v>0</v>
      </c>
      <c r="AK513" s="18">
        <v>194</v>
      </c>
      <c r="AL513" s="64">
        <v>192</v>
      </c>
      <c r="AM513" s="18">
        <v>0</v>
      </c>
      <c r="AN513" s="18" t="s">
        <v>58</v>
      </c>
      <c r="AO513" s="18">
        <v>0</v>
      </c>
      <c r="AP513" s="64">
        <v>0</v>
      </c>
      <c r="AQ513" s="64">
        <v>194</v>
      </c>
      <c r="AR513" s="11">
        <v>192</v>
      </c>
      <c r="AS513" s="17">
        <v>0</v>
      </c>
      <c r="AT513" s="490">
        <v>0</v>
      </c>
      <c r="AU513" s="64">
        <v>0</v>
      </c>
      <c r="AV513" s="18">
        <v>0</v>
      </c>
      <c r="AW513" s="64">
        <v>0</v>
      </c>
      <c r="AX513" s="18">
        <v>0</v>
      </c>
      <c r="AY513" s="17">
        <v>0</v>
      </c>
      <c r="AZ513" s="490">
        <v>0</v>
      </c>
      <c r="BA513" s="17">
        <v>0</v>
      </c>
      <c r="BB513" s="18">
        <v>0</v>
      </c>
      <c r="BC513" s="17">
        <v>0</v>
      </c>
      <c r="BD513" s="18">
        <v>0</v>
      </c>
      <c r="BE513" s="17">
        <v>0</v>
      </c>
      <c r="BF513" s="18">
        <v>0</v>
      </c>
      <c r="BG513" s="17">
        <v>0</v>
      </c>
      <c r="BH513" s="18">
        <v>0</v>
      </c>
      <c r="BI513" s="17">
        <v>0</v>
      </c>
      <c r="BJ513" s="18">
        <v>0</v>
      </c>
      <c r="BK513" s="17">
        <v>1310.2499999999986</v>
      </c>
      <c r="BL513" s="17">
        <v>1290.3300000000002</v>
      </c>
      <c r="BM513" s="17">
        <v>0</v>
      </c>
      <c r="BN513" s="17" t="s">
        <v>58</v>
      </c>
      <c r="BO513" s="18">
        <v>0</v>
      </c>
      <c r="BP513" s="18">
        <v>0</v>
      </c>
      <c r="BQ513" s="64">
        <v>1310.2499999999986</v>
      </c>
      <c r="BR513" s="18">
        <v>1290.3300000000002</v>
      </c>
      <c r="BS513" s="729">
        <v>0.18645203348519521</v>
      </c>
      <c r="BT513" s="17">
        <v>0</v>
      </c>
      <c r="BU513" s="17">
        <v>0</v>
      </c>
      <c r="BV513" s="17">
        <v>0</v>
      </c>
      <c r="BW513" s="17">
        <v>0</v>
      </c>
      <c r="BX513" s="17">
        <v>0</v>
      </c>
      <c r="BY513" s="17">
        <v>0</v>
      </c>
      <c r="BZ513" s="17">
        <v>0</v>
      </c>
      <c r="CA513" s="17">
        <v>0</v>
      </c>
      <c r="CB513" s="17">
        <v>0</v>
      </c>
      <c r="CC513" s="17">
        <v>0</v>
      </c>
      <c r="CD513" s="17">
        <v>0</v>
      </c>
      <c r="CE513" s="17">
        <v>0</v>
      </c>
      <c r="CF513" s="17">
        <v>0</v>
      </c>
      <c r="CG513" s="17">
        <v>0</v>
      </c>
      <c r="CH513" s="17">
        <v>0</v>
      </c>
      <c r="CI513" s="17">
        <v>0</v>
      </c>
      <c r="CJ513" s="17">
        <v>0</v>
      </c>
      <c r="CK513" s="17">
        <v>0</v>
      </c>
      <c r="CL513" s="702">
        <v>1538023.8599999985</v>
      </c>
      <c r="CM513" s="702">
        <v>1514640.9672000003</v>
      </c>
      <c r="CN513" s="702">
        <v>0</v>
      </c>
      <c r="CO513" s="702">
        <v>0</v>
      </c>
      <c r="CP513" s="702">
        <v>0</v>
      </c>
      <c r="CQ513" s="702">
        <v>0</v>
      </c>
      <c r="CR513" s="704">
        <v>1538023.8599999985</v>
      </c>
      <c r="CS513" s="703">
        <v>1514640.9672000003</v>
      </c>
      <c r="CT513" s="23" t="s">
        <v>56</v>
      </c>
      <c r="CU513" s="23" t="s">
        <v>56</v>
      </c>
      <c r="CV513" s="23" t="s">
        <v>56</v>
      </c>
      <c r="CW513" s="23" t="s">
        <v>56</v>
      </c>
      <c r="CX513" s="23" t="s">
        <v>56</v>
      </c>
      <c r="CY513" s="23" t="s">
        <v>56</v>
      </c>
      <c r="CZ513" s="23" t="s">
        <v>56</v>
      </c>
      <c r="DA513" s="23" t="s">
        <v>56</v>
      </c>
      <c r="DB513" s="796">
        <v>34682095.659999996</v>
      </c>
      <c r="DC513" s="120"/>
      <c r="DD513" s="692">
        <v>7.0272765359999996</v>
      </c>
      <c r="DE513" s="120"/>
      <c r="DF513" s="120"/>
      <c r="DG513" s="120"/>
      <c r="DH513" s="140"/>
      <c r="DI513" s="140"/>
      <c r="DJ513" s="140"/>
      <c r="DK513" s="140"/>
      <c r="DL513" s="548" t="s">
        <v>56</v>
      </c>
      <c r="DM513" s="548" t="s">
        <v>56</v>
      </c>
      <c r="DN513" s="203" t="s">
        <v>868</v>
      </c>
      <c r="DO513" s="700">
        <v>3775.3333333333298</v>
      </c>
      <c r="DP513" s="713" t="s">
        <v>56</v>
      </c>
      <c r="DQ513" s="548" t="s">
        <v>56</v>
      </c>
      <c r="DR513" s="673" t="s">
        <v>56</v>
      </c>
      <c r="DS513" s="203" t="s">
        <v>56</v>
      </c>
      <c r="DT513" s="1160" t="s">
        <v>56</v>
      </c>
      <c r="DU513" s="711">
        <v>13.875331096591925</v>
      </c>
      <c r="DV513" s="711">
        <v>60.634768146103653</v>
      </c>
      <c r="DW513" s="711">
        <v>14.049903998588899</v>
      </c>
      <c r="DX513" s="711">
        <v>51.642093470768472</v>
      </c>
      <c r="DY513" s="710">
        <v>0.29295426452410411</v>
      </c>
      <c r="DZ513" s="710">
        <v>0.772252328970503</v>
      </c>
      <c r="EA513" s="710">
        <v>0.29342761578284199</v>
      </c>
      <c r="EB513" s="710">
        <v>0.76718722669526951</v>
      </c>
      <c r="EC513" s="236"/>
      <c r="ED513" s="49"/>
      <c r="EE513" s="232"/>
      <c r="EF513" s="700">
        <v>6780</v>
      </c>
      <c r="EG513" s="712">
        <v>217502.66666666666</v>
      </c>
      <c r="EH513" s="44"/>
    </row>
    <row r="514" spans="1:138" ht="41.25" customHeight="1" x14ac:dyDescent="0.25">
      <c r="A514" s="871" t="s">
        <v>49</v>
      </c>
      <c r="B514" s="656" t="s">
        <v>50</v>
      </c>
      <c r="C514" s="656" t="s">
        <v>74</v>
      </c>
      <c r="D514" s="691" t="s">
        <v>79</v>
      </c>
      <c r="E514" s="656" t="s">
        <v>80</v>
      </c>
      <c r="F514" s="656" t="s">
        <v>1428</v>
      </c>
      <c r="G514" s="901" t="s">
        <v>80</v>
      </c>
      <c r="H514" s="897" t="s">
        <v>55</v>
      </c>
      <c r="I514" s="17" t="s">
        <v>860</v>
      </c>
      <c r="J514" s="64">
        <v>13.8</v>
      </c>
      <c r="K514" s="665">
        <v>11.640420657347397</v>
      </c>
      <c r="L514" s="665">
        <v>5.578030291428</v>
      </c>
      <c r="M514" s="64">
        <v>340</v>
      </c>
      <c r="N514" s="726">
        <v>22714507.23</v>
      </c>
      <c r="O514" s="548" t="s">
        <v>863</v>
      </c>
      <c r="P514" s="909">
        <v>5.0433855410000001</v>
      </c>
      <c r="Q514" s="203" t="s">
        <v>57</v>
      </c>
      <c r="R514" s="205" t="s">
        <v>57</v>
      </c>
      <c r="S514" s="490">
        <v>0</v>
      </c>
      <c r="T514" s="18">
        <v>0</v>
      </c>
      <c r="U514" s="548">
        <v>0</v>
      </c>
      <c r="V514" s="18">
        <v>0</v>
      </c>
      <c r="W514" s="64">
        <v>0</v>
      </c>
      <c r="X514" s="18">
        <v>0</v>
      </c>
      <c r="Y514" s="18">
        <v>0</v>
      </c>
      <c r="Z514" s="18">
        <v>0</v>
      </c>
      <c r="AA514" s="18">
        <v>0</v>
      </c>
      <c r="AB514" s="18">
        <v>0</v>
      </c>
      <c r="AC514" s="18">
        <v>0</v>
      </c>
      <c r="AD514" s="18">
        <v>0</v>
      </c>
      <c r="AE514" s="18">
        <v>0</v>
      </c>
      <c r="AF514" s="18">
        <v>0</v>
      </c>
      <c r="AG514" s="64">
        <v>1</v>
      </c>
      <c r="AH514" s="18">
        <v>1</v>
      </c>
      <c r="AI514" s="64">
        <v>0</v>
      </c>
      <c r="AJ514" s="18">
        <v>0</v>
      </c>
      <c r="AK514" s="18">
        <v>31</v>
      </c>
      <c r="AL514" s="64">
        <v>31</v>
      </c>
      <c r="AM514" s="18">
        <v>0</v>
      </c>
      <c r="AN514" s="18" t="s">
        <v>58</v>
      </c>
      <c r="AO514" s="18">
        <v>0</v>
      </c>
      <c r="AP514" s="64">
        <v>0</v>
      </c>
      <c r="AQ514" s="64">
        <v>32</v>
      </c>
      <c r="AR514" s="11">
        <v>32</v>
      </c>
      <c r="AS514" s="17">
        <v>0</v>
      </c>
      <c r="AT514" s="490">
        <v>0</v>
      </c>
      <c r="AU514" s="64">
        <v>0</v>
      </c>
      <c r="AV514" s="18">
        <v>0</v>
      </c>
      <c r="AW514" s="64">
        <v>0</v>
      </c>
      <c r="AX514" s="18">
        <v>0</v>
      </c>
      <c r="AY514" s="17">
        <v>0</v>
      </c>
      <c r="AZ514" s="490">
        <v>0</v>
      </c>
      <c r="BA514" s="17">
        <v>0</v>
      </c>
      <c r="BB514" s="18">
        <v>0</v>
      </c>
      <c r="BC514" s="17">
        <v>0</v>
      </c>
      <c r="BD514" s="18">
        <v>0</v>
      </c>
      <c r="BE514" s="17">
        <v>0</v>
      </c>
      <c r="BF514" s="18">
        <v>0</v>
      </c>
      <c r="BG514" s="17">
        <v>125</v>
      </c>
      <c r="BH514" s="18">
        <v>125</v>
      </c>
      <c r="BI514" s="17">
        <v>0</v>
      </c>
      <c r="BJ514" s="18">
        <v>0</v>
      </c>
      <c r="BK514" s="17">
        <v>688.99000000000012</v>
      </c>
      <c r="BL514" s="17">
        <v>688.9899999999999</v>
      </c>
      <c r="BM514" s="17">
        <v>0</v>
      </c>
      <c r="BN514" s="17" t="s">
        <v>58</v>
      </c>
      <c r="BO514" s="18">
        <v>0</v>
      </c>
      <c r="BP514" s="18">
        <v>0</v>
      </c>
      <c r="BQ514" s="64">
        <v>813.99000000000012</v>
      </c>
      <c r="BR514" s="18">
        <v>813.9899999999999</v>
      </c>
      <c r="BS514" s="729">
        <v>0.16139753611590887</v>
      </c>
      <c r="BT514" s="17">
        <v>0</v>
      </c>
      <c r="BU514" s="17">
        <v>0</v>
      </c>
      <c r="BV514" s="17">
        <v>0</v>
      </c>
      <c r="BW514" s="17">
        <v>0</v>
      </c>
      <c r="BX514" s="17">
        <v>0</v>
      </c>
      <c r="BY514" s="17">
        <v>0</v>
      </c>
      <c r="BZ514" s="17">
        <v>0</v>
      </c>
      <c r="CA514" s="17">
        <v>0</v>
      </c>
      <c r="CB514" s="17">
        <v>0</v>
      </c>
      <c r="CC514" s="17">
        <v>0</v>
      </c>
      <c r="CD514" s="17">
        <v>0</v>
      </c>
      <c r="CE514" s="17">
        <v>0</v>
      </c>
      <c r="CF514" s="17">
        <v>0</v>
      </c>
      <c r="CG514" s="17">
        <v>0</v>
      </c>
      <c r="CH514" s="17">
        <v>630720</v>
      </c>
      <c r="CI514" s="17">
        <v>630720</v>
      </c>
      <c r="CJ514" s="17">
        <v>0</v>
      </c>
      <c r="CK514" s="17">
        <v>0</v>
      </c>
      <c r="CL514" s="702">
        <v>808764.02160000021</v>
      </c>
      <c r="CM514" s="702">
        <v>808764.02159999998</v>
      </c>
      <c r="CN514" s="702">
        <v>0</v>
      </c>
      <c r="CO514" s="702">
        <v>0</v>
      </c>
      <c r="CP514" s="702">
        <v>0</v>
      </c>
      <c r="CQ514" s="702">
        <v>0</v>
      </c>
      <c r="CR514" s="704">
        <v>1439484.0216000001</v>
      </c>
      <c r="CS514" s="703">
        <v>1439484.0216000001</v>
      </c>
      <c r="CT514" s="23" t="s">
        <v>56</v>
      </c>
      <c r="CU514" s="23" t="s">
        <v>56</v>
      </c>
      <c r="CV514" s="23" t="s">
        <v>56</v>
      </c>
      <c r="CW514" s="23" t="s">
        <v>56</v>
      </c>
      <c r="CX514" s="23" t="s">
        <v>56</v>
      </c>
      <c r="CY514" s="23" t="s">
        <v>56</v>
      </c>
      <c r="CZ514" s="23" t="s">
        <v>56</v>
      </c>
      <c r="DA514" s="23" t="s">
        <v>56</v>
      </c>
      <c r="DB514" s="796">
        <v>22714507.23</v>
      </c>
      <c r="DC514" s="120"/>
      <c r="DD514" s="692">
        <v>5.0433855410000001</v>
      </c>
      <c r="DE514" s="120"/>
      <c r="DF514" s="120"/>
      <c r="DG514" s="120"/>
      <c r="DH514" s="140"/>
      <c r="DI514" s="140"/>
      <c r="DJ514" s="140"/>
      <c r="DK514" s="140"/>
      <c r="DL514" s="548" t="s">
        <v>56</v>
      </c>
      <c r="DM514" s="548" t="s">
        <v>56</v>
      </c>
      <c r="DN514" s="203" t="s">
        <v>868</v>
      </c>
      <c r="DO514" s="700">
        <v>348.5</v>
      </c>
      <c r="DP514" s="713" t="s">
        <v>56</v>
      </c>
      <c r="DQ514" s="548" t="s">
        <v>56</v>
      </c>
      <c r="DR514" s="673" t="s">
        <v>56</v>
      </c>
      <c r="DS514" s="203" t="s">
        <v>56</v>
      </c>
      <c r="DT514" s="1160" t="s">
        <v>56</v>
      </c>
      <c r="DU514" s="711">
        <v>9.7302725968436157</v>
      </c>
      <c r="DV514" s="711">
        <v>3.840177097246654</v>
      </c>
      <c r="DW514" s="711">
        <v>9.7768993790251599</v>
      </c>
      <c r="DX514" s="711">
        <v>3.7926554078282049</v>
      </c>
      <c r="DY514" s="710">
        <v>0.11190817790530846</v>
      </c>
      <c r="DZ514" s="710">
        <v>-4.887404744121461E-2</v>
      </c>
      <c r="EA514" s="710">
        <v>0.112011614317859</v>
      </c>
      <c r="EB514" s="710">
        <v>-4.8980873653904952E-2</v>
      </c>
      <c r="EC514" s="236"/>
      <c r="ED514" s="49"/>
      <c r="EE514" s="232"/>
      <c r="EF514" s="700">
        <v>0</v>
      </c>
      <c r="EG514" s="712">
        <v>3446.3333333333335</v>
      </c>
      <c r="EH514" s="44"/>
    </row>
    <row r="515" spans="1:138" ht="41.25" customHeight="1" x14ac:dyDescent="0.25">
      <c r="A515" s="871" t="s">
        <v>49</v>
      </c>
      <c r="B515" s="656" t="s">
        <v>50</v>
      </c>
      <c r="C515" s="656" t="s">
        <v>74</v>
      </c>
      <c r="D515" s="691" t="s">
        <v>79</v>
      </c>
      <c r="E515" s="656" t="s">
        <v>80</v>
      </c>
      <c r="F515" s="656" t="s">
        <v>1429</v>
      </c>
      <c r="G515" s="901" t="s">
        <v>1430</v>
      </c>
      <c r="H515" s="897" t="s">
        <v>55</v>
      </c>
      <c r="I515" s="17" t="s">
        <v>860</v>
      </c>
      <c r="J515" s="64">
        <v>13.8</v>
      </c>
      <c r="K515" s="665">
        <v>9.6804319635024552</v>
      </c>
      <c r="L515" s="665">
        <v>16.871969661876001</v>
      </c>
      <c r="M515" s="64">
        <v>1182</v>
      </c>
      <c r="N515" s="726">
        <v>34174233.640000001</v>
      </c>
      <c r="O515" s="548" t="s">
        <v>863</v>
      </c>
      <c r="P515" s="909">
        <v>8.7243399180000001</v>
      </c>
      <c r="Q515" s="203" t="s">
        <v>57</v>
      </c>
      <c r="R515" s="205" t="s">
        <v>57</v>
      </c>
      <c r="S515" s="490">
        <v>0</v>
      </c>
      <c r="T515" s="18">
        <v>0</v>
      </c>
      <c r="U515" s="548">
        <v>0</v>
      </c>
      <c r="V515" s="18">
        <v>0</v>
      </c>
      <c r="W515" s="64">
        <v>0</v>
      </c>
      <c r="X515" s="18">
        <v>0</v>
      </c>
      <c r="Y515" s="18">
        <v>0</v>
      </c>
      <c r="Z515" s="18">
        <v>0</v>
      </c>
      <c r="AA515" s="18">
        <v>0</v>
      </c>
      <c r="AB515" s="18">
        <v>0</v>
      </c>
      <c r="AC515" s="18">
        <v>0</v>
      </c>
      <c r="AD515" s="18">
        <v>0</v>
      </c>
      <c r="AE515" s="18">
        <v>0</v>
      </c>
      <c r="AF515" s="18">
        <v>0</v>
      </c>
      <c r="AG515" s="64">
        <v>0</v>
      </c>
      <c r="AH515" s="18">
        <v>0</v>
      </c>
      <c r="AI515" s="64">
        <v>0</v>
      </c>
      <c r="AJ515" s="18">
        <v>0</v>
      </c>
      <c r="AK515" s="18">
        <v>98</v>
      </c>
      <c r="AL515" s="64">
        <v>98</v>
      </c>
      <c r="AM515" s="18">
        <v>0</v>
      </c>
      <c r="AN515" s="18" t="s">
        <v>58</v>
      </c>
      <c r="AO515" s="18">
        <v>0</v>
      </c>
      <c r="AP515" s="64">
        <v>0</v>
      </c>
      <c r="AQ515" s="64">
        <v>98</v>
      </c>
      <c r="AR515" s="11">
        <v>98</v>
      </c>
      <c r="AS515" s="17">
        <v>0</v>
      </c>
      <c r="AT515" s="490">
        <v>0</v>
      </c>
      <c r="AU515" s="64">
        <v>0</v>
      </c>
      <c r="AV515" s="18">
        <v>0</v>
      </c>
      <c r="AW515" s="64">
        <v>0</v>
      </c>
      <c r="AX515" s="18">
        <v>0</v>
      </c>
      <c r="AY515" s="17">
        <v>0</v>
      </c>
      <c r="AZ515" s="490">
        <v>0</v>
      </c>
      <c r="BA515" s="17">
        <v>0</v>
      </c>
      <c r="BB515" s="18">
        <v>0</v>
      </c>
      <c r="BC515" s="17">
        <v>0</v>
      </c>
      <c r="BD515" s="18">
        <v>0</v>
      </c>
      <c r="BE515" s="17">
        <v>0</v>
      </c>
      <c r="BF515" s="18">
        <v>0</v>
      </c>
      <c r="BG515" s="17">
        <v>0</v>
      </c>
      <c r="BH515" s="18">
        <v>0</v>
      </c>
      <c r="BI515" s="17">
        <v>0</v>
      </c>
      <c r="BJ515" s="18">
        <v>0</v>
      </c>
      <c r="BK515" s="17">
        <v>769.26500000000021</v>
      </c>
      <c r="BL515" s="17">
        <v>769.26500000000033</v>
      </c>
      <c r="BM515" s="17">
        <v>0</v>
      </c>
      <c r="BN515" s="17" t="s">
        <v>58</v>
      </c>
      <c r="BO515" s="18">
        <v>0</v>
      </c>
      <c r="BP515" s="18">
        <v>0</v>
      </c>
      <c r="BQ515" s="64">
        <v>769.26500000000021</v>
      </c>
      <c r="BR515" s="18">
        <v>769.26500000000033</v>
      </c>
      <c r="BS515" s="729">
        <v>8.8174579077651222E-2</v>
      </c>
      <c r="BT515" s="17">
        <v>0</v>
      </c>
      <c r="BU515" s="17">
        <v>0</v>
      </c>
      <c r="BV515" s="17">
        <v>0</v>
      </c>
      <c r="BW515" s="17">
        <v>0</v>
      </c>
      <c r="BX515" s="17">
        <v>0</v>
      </c>
      <c r="BY515" s="17">
        <v>0</v>
      </c>
      <c r="BZ515" s="17">
        <v>0</v>
      </c>
      <c r="CA515" s="17">
        <v>0</v>
      </c>
      <c r="CB515" s="17">
        <v>0</v>
      </c>
      <c r="CC515" s="17">
        <v>0</v>
      </c>
      <c r="CD515" s="17">
        <v>0</v>
      </c>
      <c r="CE515" s="17">
        <v>0</v>
      </c>
      <c r="CF515" s="17">
        <v>0</v>
      </c>
      <c r="CG515" s="17">
        <v>0</v>
      </c>
      <c r="CH515" s="17">
        <v>0</v>
      </c>
      <c r="CI515" s="17">
        <v>0</v>
      </c>
      <c r="CJ515" s="17">
        <v>0</v>
      </c>
      <c r="CK515" s="17">
        <v>0</v>
      </c>
      <c r="CL515" s="702">
        <v>902994.02760000038</v>
      </c>
      <c r="CM515" s="702">
        <v>902994.0276000005</v>
      </c>
      <c r="CN515" s="702">
        <v>0</v>
      </c>
      <c r="CO515" s="702">
        <v>0</v>
      </c>
      <c r="CP515" s="702">
        <v>0</v>
      </c>
      <c r="CQ515" s="702">
        <v>0</v>
      </c>
      <c r="CR515" s="704">
        <v>902994.02760000038</v>
      </c>
      <c r="CS515" s="703">
        <v>902994.0276000005</v>
      </c>
      <c r="CT515" s="23" t="s">
        <v>56</v>
      </c>
      <c r="CU515" s="23" t="s">
        <v>56</v>
      </c>
      <c r="CV515" s="23" t="s">
        <v>56</v>
      </c>
      <c r="CW515" s="23" t="s">
        <v>56</v>
      </c>
      <c r="CX515" s="23" t="s">
        <v>56</v>
      </c>
      <c r="CY515" s="23" t="s">
        <v>56</v>
      </c>
      <c r="CZ515" s="23" t="s">
        <v>56</v>
      </c>
      <c r="DA515" s="23" t="s">
        <v>56</v>
      </c>
      <c r="DB515" s="796">
        <v>34174233.640000001</v>
      </c>
      <c r="DC515" s="120"/>
      <c r="DD515" s="692">
        <v>8.7243399180000001</v>
      </c>
      <c r="DE515" s="120"/>
      <c r="DF515" s="120"/>
      <c r="DG515" s="120"/>
      <c r="DH515" s="140"/>
      <c r="DI515" s="140"/>
      <c r="DJ515" s="140"/>
      <c r="DK515" s="140"/>
      <c r="DL515" s="548" t="s">
        <v>56</v>
      </c>
      <c r="DM515" s="548" t="s">
        <v>56</v>
      </c>
      <c r="DN515" s="203" t="s">
        <v>868</v>
      </c>
      <c r="DO515" s="700">
        <v>1180.25</v>
      </c>
      <c r="DP515" s="713" t="s">
        <v>56</v>
      </c>
      <c r="DQ515" s="548" t="s">
        <v>56</v>
      </c>
      <c r="DR515" s="673" t="s">
        <v>56</v>
      </c>
      <c r="DS515" s="203" t="s">
        <v>56</v>
      </c>
      <c r="DT515" s="1160" t="s">
        <v>56</v>
      </c>
      <c r="DU515" s="711">
        <v>24.200804914213091</v>
      </c>
      <c r="DV515" s="711">
        <v>195.89354859679463</v>
      </c>
      <c r="DW515" s="711">
        <v>23.9715362413489</v>
      </c>
      <c r="DX515" s="711">
        <v>135.33255104350565</v>
      </c>
      <c r="DY515" s="710">
        <v>0.17199745816564288</v>
      </c>
      <c r="DZ515" s="710">
        <v>0.67375919764942815</v>
      </c>
      <c r="EA515" s="710">
        <v>0.17134840571438301</v>
      </c>
      <c r="EB515" s="710">
        <v>0.62291603344178992</v>
      </c>
      <c r="EC515" s="236"/>
      <c r="ED515" s="49"/>
      <c r="EE515" s="232"/>
      <c r="EF515" s="700">
        <v>0</v>
      </c>
      <c r="EG515" s="712">
        <v>97741.333333333328</v>
      </c>
      <c r="EH515" s="44"/>
    </row>
    <row r="516" spans="1:138" ht="41.25" customHeight="1" x14ac:dyDescent="0.25">
      <c r="A516" s="871" t="s">
        <v>49</v>
      </c>
      <c r="B516" s="656" t="s">
        <v>50</v>
      </c>
      <c r="C516" s="656" t="s">
        <v>74</v>
      </c>
      <c r="D516" s="691" t="s">
        <v>79</v>
      </c>
      <c r="E516" s="656" t="s">
        <v>80</v>
      </c>
      <c r="F516" s="656" t="s">
        <v>1431</v>
      </c>
      <c r="G516" s="901" t="s">
        <v>80</v>
      </c>
      <c r="H516" s="897" t="s">
        <v>55</v>
      </c>
      <c r="I516" s="17" t="s">
        <v>860</v>
      </c>
      <c r="J516" s="64">
        <v>13.8</v>
      </c>
      <c r="K516" s="665">
        <v>11.401397645902891</v>
      </c>
      <c r="L516" s="665">
        <v>17.546212084716004</v>
      </c>
      <c r="M516" s="64">
        <v>2203</v>
      </c>
      <c r="N516" s="726">
        <v>45949432.100000001</v>
      </c>
      <c r="O516" s="548" t="s">
        <v>863</v>
      </c>
      <c r="P516" s="909">
        <v>8.4693023650000008</v>
      </c>
      <c r="Q516" s="203" t="s">
        <v>57</v>
      </c>
      <c r="R516" s="205" t="s">
        <v>57</v>
      </c>
      <c r="S516" s="490">
        <v>0</v>
      </c>
      <c r="T516" s="18">
        <v>0</v>
      </c>
      <c r="U516" s="548">
        <v>0</v>
      </c>
      <c r="V516" s="18">
        <v>0</v>
      </c>
      <c r="W516" s="64">
        <v>0</v>
      </c>
      <c r="X516" s="18">
        <v>0</v>
      </c>
      <c r="Y516" s="18">
        <v>0</v>
      </c>
      <c r="Z516" s="18">
        <v>0</v>
      </c>
      <c r="AA516" s="18">
        <v>0</v>
      </c>
      <c r="AB516" s="18">
        <v>0</v>
      </c>
      <c r="AC516" s="18">
        <v>0</v>
      </c>
      <c r="AD516" s="18">
        <v>0</v>
      </c>
      <c r="AE516" s="18">
        <v>0</v>
      </c>
      <c r="AF516" s="18">
        <v>0</v>
      </c>
      <c r="AG516" s="64">
        <v>0</v>
      </c>
      <c r="AH516" s="18">
        <v>0</v>
      </c>
      <c r="AI516" s="64">
        <v>0</v>
      </c>
      <c r="AJ516" s="18">
        <v>0</v>
      </c>
      <c r="AK516" s="18">
        <v>148</v>
      </c>
      <c r="AL516" s="64">
        <v>144</v>
      </c>
      <c r="AM516" s="18">
        <v>1</v>
      </c>
      <c r="AN516" s="18">
        <v>1</v>
      </c>
      <c r="AO516" s="18">
        <v>0</v>
      </c>
      <c r="AP516" s="64">
        <v>0</v>
      </c>
      <c r="AQ516" s="64">
        <v>149</v>
      </c>
      <c r="AR516" s="11">
        <v>145</v>
      </c>
      <c r="AS516" s="17">
        <v>0</v>
      </c>
      <c r="AT516" s="490">
        <v>0</v>
      </c>
      <c r="AU516" s="64">
        <v>0</v>
      </c>
      <c r="AV516" s="18">
        <v>0</v>
      </c>
      <c r="AW516" s="64">
        <v>0</v>
      </c>
      <c r="AX516" s="18">
        <v>0</v>
      </c>
      <c r="AY516" s="17">
        <v>0</v>
      </c>
      <c r="AZ516" s="490">
        <v>0</v>
      </c>
      <c r="BA516" s="17">
        <v>0</v>
      </c>
      <c r="BB516" s="18">
        <v>0</v>
      </c>
      <c r="BC516" s="17">
        <v>0</v>
      </c>
      <c r="BD516" s="18">
        <v>0</v>
      </c>
      <c r="BE516" s="17">
        <v>0</v>
      </c>
      <c r="BF516" s="18">
        <v>0</v>
      </c>
      <c r="BG516" s="17">
        <v>0</v>
      </c>
      <c r="BH516" s="18">
        <v>0</v>
      </c>
      <c r="BI516" s="17">
        <v>0</v>
      </c>
      <c r="BJ516" s="18">
        <v>0</v>
      </c>
      <c r="BK516" s="17">
        <v>1152.5169999999996</v>
      </c>
      <c r="BL516" s="17">
        <v>1118.3970000000002</v>
      </c>
      <c r="BM516" s="17">
        <v>12.68</v>
      </c>
      <c r="BN516" s="17">
        <v>12.68</v>
      </c>
      <c r="BO516" s="18">
        <v>0</v>
      </c>
      <c r="BP516" s="18">
        <v>0</v>
      </c>
      <c r="BQ516" s="64">
        <v>1165.1969999999997</v>
      </c>
      <c r="BR516" s="18">
        <v>1131.0770000000002</v>
      </c>
      <c r="BS516" s="729">
        <v>0.13757886420672141</v>
      </c>
      <c r="BT516" s="17">
        <v>0</v>
      </c>
      <c r="BU516" s="17">
        <v>0</v>
      </c>
      <c r="BV516" s="17">
        <v>0</v>
      </c>
      <c r="BW516" s="17">
        <v>0</v>
      </c>
      <c r="BX516" s="17">
        <v>0</v>
      </c>
      <c r="BY516" s="17">
        <v>0</v>
      </c>
      <c r="BZ516" s="17">
        <v>0</v>
      </c>
      <c r="CA516" s="17">
        <v>0</v>
      </c>
      <c r="CB516" s="17">
        <v>0</v>
      </c>
      <c r="CC516" s="17">
        <v>0</v>
      </c>
      <c r="CD516" s="17">
        <v>0</v>
      </c>
      <c r="CE516" s="17">
        <v>0</v>
      </c>
      <c r="CF516" s="17">
        <v>0</v>
      </c>
      <c r="CG516" s="17">
        <v>0</v>
      </c>
      <c r="CH516" s="17">
        <v>0</v>
      </c>
      <c r="CI516" s="17">
        <v>0</v>
      </c>
      <c r="CJ516" s="17">
        <v>0</v>
      </c>
      <c r="CK516" s="17">
        <v>0</v>
      </c>
      <c r="CL516" s="702">
        <v>1352870.5552799997</v>
      </c>
      <c r="CM516" s="702">
        <v>1312819.1344800002</v>
      </c>
      <c r="CN516" s="702">
        <v>14884.2912</v>
      </c>
      <c r="CO516" s="702">
        <v>14884.2912</v>
      </c>
      <c r="CP516" s="702">
        <v>0</v>
      </c>
      <c r="CQ516" s="702">
        <v>0</v>
      </c>
      <c r="CR516" s="704">
        <v>1367754.8464799998</v>
      </c>
      <c r="CS516" s="703">
        <v>1327703.4256800003</v>
      </c>
      <c r="CT516" s="23" t="s">
        <v>56</v>
      </c>
      <c r="CU516" s="23" t="s">
        <v>56</v>
      </c>
      <c r="CV516" s="23" t="s">
        <v>56</v>
      </c>
      <c r="CW516" s="23" t="s">
        <v>56</v>
      </c>
      <c r="CX516" s="23" t="s">
        <v>56</v>
      </c>
      <c r="CY516" s="23" t="s">
        <v>56</v>
      </c>
      <c r="CZ516" s="23" t="s">
        <v>56</v>
      </c>
      <c r="DA516" s="23" t="s">
        <v>56</v>
      </c>
      <c r="DB516" s="796">
        <v>45949432.100000001</v>
      </c>
      <c r="DC516" s="120"/>
      <c r="DD516" s="692">
        <v>8.4693023650000008</v>
      </c>
      <c r="DE516" s="120"/>
      <c r="DF516" s="120"/>
      <c r="DG516" s="120"/>
      <c r="DH516" s="140"/>
      <c r="DI516" s="140"/>
      <c r="DJ516" s="140"/>
      <c r="DK516" s="140"/>
      <c r="DL516" s="548" t="s">
        <v>56</v>
      </c>
      <c r="DM516" s="548" t="s">
        <v>56</v>
      </c>
      <c r="DN516" s="203" t="s">
        <v>868</v>
      </c>
      <c r="DO516" s="700">
        <v>2126.8333333333298</v>
      </c>
      <c r="DP516" s="713" t="s">
        <v>56</v>
      </c>
      <c r="DQ516" s="548" t="s">
        <v>56</v>
      </c>
      <c r="DR516" s="673" t="s">
        <v>56</v>
      </c>
      <c r="DS516" s="203" t="s">
        <v>56</v>
      </c>
      <c r="DT516" s="1160" t="s">
        <v>56</v>
      </c>
      <c r="DU516" s="711">
        <v>154.42582869681084</v>
      </c>
      <c r="DV516" s="711">
        <v>249.4491177675711</v>
      </c>
      <c r="DW516" s="711">
        <v>154.499257173328</v>
      </c>
      <c r="DX516" s="711">
        <v>-84.997688302800341</v>
      </c>
      <c r="DY516" s="710">
        <v>1.2643209779797842</v>
      </c>
      <c r="DZ516" s="710">
        <v>-0.33484900050018351</v>
      </c>
      <c r="EA516" s="710">
        <v>1.25843158745452</v>
      </c>
      <c r="EB516" s="710">
        <v>-0.55055258094785531</v>
      </c>
      <c r="EC516" s="236"/>
      <c r="ED516" s="49"/>
      <c r="EE516" s="232"/>
      <c r="EF516" s="700">
        <v>319338</v>
      </c>
      <c r="EG516" s="712">
        <v>-274038</v>
      </c>
      <c r="EH516" s="44"/>
    </row>
    <row r="517" spans="1:138" ht="41.25" customHeight="1" x14ac:dyDescent="0.25">
      <c r="A517" s="871" t="s">
        <v>49</v>
      </c>
      <c r="B517" s="656" t="s">
        <v>50</v>
      </c>
      <c r="C517" s="656" t="s">
        <v>74</v>
      </c>
      <c r="D517" s="691" t="s">
        <v>79</v>
      </c>
      <c r="E517" s="656" t="s">
        <v>80</v>
      </c>
      <c r="F517" s="656" t="s">
        <v>81</v>
      </c>
      <c r="G517" s="901" t="s">
        <v>80</v>
      </c>
      <c r="H517" s="897" t="s">
        <v>55</v>
      </c>
      <c r="I517" s="17" t="s">
        <v>860</v>
      </c>
      <c r="J517" s="64">
        <v>13.8</v>
      </c>
      <c r="K517" s="665">
        <v>12.094564379091956</v>
      </c>
      <c r="L517" s="665">
        <v>26.194318127334</v>
      </c>
      <c r="M517" s="64">
        <v>4760</v>
      </c>
      <c r="N517" s="726">
        <v>36771019.910000004</v>
      </c>
      <c r="O517" s="548" t="s">
        <v>863</v>
      </c>
      <c r="P517" s="909">
        <v>8.8278368819999997</v>
      </c>
      <c r="Q517" s="203" t="s">
        <v>902</v>
      </c>
      <c r="R517" s="205" t="s">
        <v>57</v>
      </c>
      <c r="S517" s="490">
        <v>0</v>
      </c>
      <c r="T517" s="18">
        <v>0</v>
      </c>
      <c r="U517" s="548">
        <v>0</v>
      </c>
      <c r="V517" s="18">
        <v>0</v>
      </c>
      <c r="W517" s="64">
        <v>0</v>
      </c>
      <c r="X517" s="18">
        <v>0</v>
      </c>
      <c r="Y517" s="18">
        <v>0</v>
      </c>
      <c r="Z517" s="18">
        <v>0</v>
      </c>
      <c r="AA517" s="18">
        <v>0</v>
      </c>
      <c r="AB517" s="18">
        <v>0</v>
      </c>
      <c r="AC517" s="18">
        <v>0</v>
      </c>
      <c r="AD517" s="18">
        <v>0</v>
      </c>
      <c r="AE517" s="18">
        <v>0</v>
      </c>
      <c r="AF517" s="18">
        <v>0</v>
      </c>
      <c r="AG517" s="64">
        <v>0</v>
      </c>
      <c r="AH517" s="18">
        <v>0</v>
      </c>
      <c r="AI517" s="64">
        <v>0</v>
      </c>
      <c r="AJ517" s="18">
        <v>0</v>
      </c>
      <c r="AK517" s="18">
        <v>369</v>
      </c>
      <c r="AL517" s="64">
        <v>367</v>
      </c>
      <c r="AM517" s="18">
        <v>3</v>
      </c>
      <c r="AN517" s="18">
        <v>3</v>
      </c>
      <c r="AO517" s="18">
        <v>0</v>
      </c>
      <c r="AP517" s="64">
        <v>0</v>
      </c>
      <c r="AQ517" s="64">
        <v>372</v>
      </c>
      <c r="AR517" s="11">
        <v>370</v>
      </c>
      <c r="AS517" s="17">
        <v>0</v>
      </c>
      <c r="AT517" s="490">
        <v>0</v>
      </c>
      <c r="AU517" s="64">
        <v>0</v>
      </c>
      <c r="AV517" s="18">
        <v>0</v>
      </c>
      <c r="AW517" s="64">
        <v>0</v>
      </c>
      <c r="AX517" s="18">
        <v>0</v>
      </c>
      <c r="AY517" s="17">
        <v>0</v>
      </c>
      <c r="AZ517" s="490">
        <v>0</v>
      </c>
      <c r="BA517" s="17">
        <v>0</v>
      </c>
      <c r="BB517" s="18">
        <v>0</v>
      </c>
      <c r="BC517" s="17">
        <v>0</v>
      </c>
      <c r="BD517" s="18">
        <v>0</v>
      </c>
      <c r="BE517" s="17">
        <v>0</v>
      </c>
      <c r="BF517" s="18">
        <v>0</v>
      </c>
      <c r="BG517" s="17">
        <v>0</v>
      </c>
      <c r="BH517" s="18">
        <v>0</v>
      </c>
      <c r="BI517" s="17">
        <v>0</v>
      </c>
      <c r="BJ517" s="18">
        <v>0</v>
      </c>
      <c r="BK517" s="17">
        <v>2265.5119999999961</v>
      </c>
      <c r="BL517" s="17">
        <v>2250.3119999999958</v>
      </c>
      <c r="BM517" s="17">
        <v>26.92</v>
      </c>
      <c r="BN517" s="17">
        <v>26.92</v>
      </c>
      <c r="BO517" s="18">
        <v>0</v>
      </c>
      <c r="BP517" s="18">
        <v>0</v>
      </c>
      <c r="BQ517" s="64">
        <v>2292.4319999999962</v>
      </c>
      <c r="BR517" s="18">
        <v>2277.2319999999959</v>
      </c>
      <c r="BS517" s="729">
        <v>0.25968218835967344</v>
      </c>
      <c r="BT517" s="17">
        <v>0</v>
      </c>
      <c r="BU517" s="17">
        <v>0</v>
      </c>
      <c r="BV517" s="17">
        <v>0</v>
      </c>
      <c r="BW517" s="17">
        <v>0</v>
      </c>
      <c r="BX517" s="17">
        <v>0</v>
      </c>
      <c r="BY517" s="17">
        <v>0</v>
      </c>
      <c r="BZ517" s="17">
        <v>0</v>
      </c>
      <c r="CA517" s="17">
        <v>0</v>
      </c>
      <c r="CB517" s="17">
        <v>0</v>
      </c>
      <c r="CC517" s="17">
        <v>0</v>
      </c>
      <c r="CD517" s="17">
        <v>0</v>
      </c>
      <c r="CE517" s="17">
        <v>0</v>
      </c>
      <c r="CF517" s="17">
        <v>0</v>
      </c>
      <c r="CG517" s="17">
        <v>0</v>
      </c>
      <c r="CH517" s="17">
        <v>0</v>
      </c>
      <c r="CI517" s="17">
        <v>0</v>
      </c>
      <c r="CJ517" s="17">
        <v>0</v>
      </c>
      <c r="CK517" s="17">
        <v>0</v>
      </c>
      <c r="CL517" s="702">
        <v>2659348.6060799956</v>
      </c>
      <c r="CM517" s="702">
        <v>2641506.2380799949</v>
      </c>
      <c r="CN517" s="702">
        <v>31599.772800000002</v>
      </c>
      <c r="CO517" s="702">
        <v>31599.772800000002</v>
      </c>
      <c r="CP517" s="702">
        <v>0</v>
      </c>
      <c r="CQ517" s="702">
        <v>0</v>
      </c>
      <c r="CR517" s="704">
        <v>2690948.3788799956</v>
      </c>
      <c r="CS517" s="703">
        <v>2673106.0108799948</v>
      </c>
      <c r="CT517" s="23" t="s">
        <v>56</v>
      </c>
      <c r="CU517" s="23" t="s">
        <v>56</v>
      </c>
      <c r="CV517" s="23" t="s">
        <v>56</v>
      </c>
      <c r="CW517" s="23" t="s">
        <v>56</v>
      </c>
      <c r="CX517" s="23" t="s">
        <v>56</v>
      </c>
      <c r="CY517" s="23" t="s">
        <v>56</v>
      </c>
      <c r="CZ517" s="23" t="s">
        <v>56</v>
      </c>
      <c r="DA517" s="23" t="s">
        <v>56</v>
      </c>
      <c r="DB517" s="796">
        <v>36771019.910000004</v>
      </c>
      <c r="DC517" s="120"/>
      <c r="DD517" s="692">
        <v>8.8278368819999997</v>
      </c>
      <c r="DE517" s="120"/>
      <c r="DF517" s="120"/>
      <c r="DG517" s="120"/>
      <c r="DH517" s="140"/>
      <c r="DI517" s="140"/>
      <c r="DJ517" s="140"/>
      <c r="DK517" s="140"/>
      <c r="DL517" s="548" t="s">
        <v>56</v>
      </c>
      <c r="DM517" s="548" t="s">
        <v>56</v>
      </c>
      <c r="DN517" s="203" t="s">
        <v>868</v>
      </c>
      <c r="DO517" s="700">
        <v>4636.9166666666697</v>
      </c>
      <c r="DP517" s="713" t="s">
        <v>56</v>
      </c>
      <c r="DQ517" s="548" t="s">
        <v>56</v>
      </c>
      <c r="DR517" s="673" t="s">
        <v>56</v>
      </c>
      <c r="DS517" s="700">
        <v>4636.9166666666697</v>
      </c>
      <c r="DT517" s="25" t="s">
        <v>1293</v>
      </c>
      <c r="DU517" s="711">
        <v>63.345542116708259</v>
      </c>
      <c r="DV517" s="711">
        <v>-31.156569950832676</v>
      </c>
      <c r="DW517" s="711">
        <v>63.970691886847298</v>
      </c>
      <c r="DX517" s="711">
        <v>-50.684132363390347</v>
      </c>
      <c r="DY517" s="710">
        <v>1.4928023291339423</v>
      </c>
      <c r="DZ517" s="710">
        <v>-1.3372435362343205</v>
      </c>
      <c r="EA517" s="710">
        <v>1.48322247688718</v>
      </c>
      <c r="EB517" s="710">
        <v>-1.3348227810274449</v>
      </c>
      <c r="EC517" s="236"/>
      <c r="ED517" s="49"/>
      <c r="EE517" s="232"/>
      <c r="EF517" s="700">
        <v>257275</v>
      </c>
      <c r="EG517" s="712">
        <v>-242117</v>
      </c>
      <c r="EH517" s="44"/>
    </row>
    <row r="518" spans="1:138" ht="41.25" customHeight="1" x14ac:dyDescent="0.25">
      <c r="A518" s="871" t="s">
        <v>49</v>
      </c>
      <c r="B518" s="656" t="s">
        <v>50</v>
      </c>
      <c r="C518" s="656" t="s">
        <v>74</v>
      </c>
      <c r="D518" s="691" t="s">
        <v>82</v>
      </c>
      <c r="E518" s="656" t="s">
        <v>82</v>
      </c>
      <c r="F518" s="656" t="s">
        <v>83</v>
      </c>
      <c r="G518" s="901" t="s">
        <v>84</v>
      </c>
      <c r="H518" s="897" t="s">
        <v>55</v>
      </c>
      <c r="I518" s="17" t="s">
        <v>866</v>
      </c>
      <c r="J518" s="64">
        <v>13.8</v>
      </c>
      <c r="K518" s="665">
        <v>10.158477986391464</v>
      </c>
      <c r="L518" s="665">
        <v>27.844318123901999</v>
      </c>
      <c r="M518" s="64">
        <v>1973</v>
      </c>
      <c r="N518" s="726">
        <v>28157954.669999998</v>
      </c>
      <c r="O518" s="548" t="s">
        <v>863</v>
      </c>
      <c r="P518" s="909">
        <v>7.0829688979999998</v>
      </c>
      <c r="Q518" s="203" t="s">
        <v>57</v>
      </c>
      <c r="R518" s="205" t="s">
        <v>902</v>
      </c>
      <c r="S518" s="490">
        <v>0</v>
      </c>
      <c r="T518" s="18">
        <v>0</v>
      </c>
      <c r="U518" s="548">
        <v>0</v>
      </c>
      <c r="V518" s="18">
        <v>0</v>
      </c>
      <c r="W518" s="64">
        <v>0</v>
      </c>
      <c r="X518" s="18">
        <v>0</v>
      </c>
      <c r="Y518" s="18">
        <v>0</v>
      </c>
      <c r="Z518" s="18">
        <v>0</v>
      </c>
      <c r="AA518" s="18">
        <v>0</v>
      </c>
      <c r="AB518" s="18">
        <v>0</v>
      </c>
      <c r="AC518" s="18">
        <v>0</v>
      </c>
      <c r="AD518" s="18">
        <v>0</v>
      </c>
      <c r="AE518" s="18">
        <v>0</v>
      </c>
      <c r="AF518" s="18">
        <v>0</v>
      </c>
      <c r="AG518" s="64">
        <v>0</v>
      </c>
      <c r="AH518" s="18">
        <v>0</v>
      </c>
      <c r="AI518" s="64">
        <v>0</v>
      </c>
      <c r="AJ518" s="18">
        <v>0</v>
      </c>
      <c r="AK518" s="18">
        <v>78</v>
      </c>
      <c r="AL518" s="64">
        <v>78</v>
      </c>
      <c r="AM518" s="18">
        <v>5</v>
      </c>
      <c r="AN518" s="18">
        <v>5</v>
      </c>
      <c r="AO518" s="18">
        <v>0</v>
      </c>
      <c r="AP518" s="64">
        <v>0</v>
      </c>
      <c r="AQ518" s="64">
        <v>83</v>
      </c>
      <c r="AR518" s="11">
        <v>83</v>
      </c>
      <c r="AS518" s="17">
        <v>0</v>
      </c>
      <c r="AT518" s="490">
        <v>0</v>
      </c>
      <c r="AU518" s="64">
        <v>0</v>
      </c>
      <c r="AV518" s="18">
        <v>0</v>
      </c>
      <c r="AW518" s="64">
        <v>0</v>
      </c>
      <c r="AX518" s="18">
        <v>0</v>
      </c>
      <c r="AY518" s="17">
        <v>0</v>
      </c>
      <c r="AZ518" s="490">
        <v>0</v>
      </c>
      <c r="BA518" s="17">
        <v>0</v>
      </c>
      <c r="BB518" s="18">
        <v>0</v>
      </c>
      <c r="BC518" s="17">
        <v>0</v>
      </c>
      <c r="BD518" s="18">
        <v>0</v>
      </c>
      <c r="BE518" s="17">
        <v>0</v>
      </c>
      <c r="BF518" s="18">
        <v>0</v>
      </c>
      <c r="BG518" s="17">
        <v>0</v>
      </c>
      <c r="BH518" s="18">
        <v>0</v>
      </c>
      <c r="BI518" s="17">
        <v>0</v>
      </c>
      <c r="BJ518" s="18">
        <v>0</v>
      </c>
      <c r="BK518" s="17">
        <v>1106.2549999999999</v>
      </c>
      <c r="BL518" s="17">
        <v>1106.2550000000001</v>
      </c>
      <c r="BM518" s="17">
        <v>57.940000000000005</v>
      </c>
      <c r="BN518" s="17">
        <v>57.94</v>
      </c>
      <c r="BO518" s="18">
        <v>0</v>
      </c>
      <c r="BP518" s="18">
        <v>0</v>
      </c>
      <c r="BQ518" s="64">
        <v>1164.1949999999999</v>
      </c>
      <c r="BR518" s="18">
        <v>1164.1950000000002</v>
      </c>
      <c r="BS518" s="729">
        <v>0.16436539772590711</v>
      </c>
      <c r="BT518" s="17">
        <v>0</v>
      </c>
      <c r="BU518" s="17">
        <v>0</v>
      </c>
      <c r="BV518" s="17">
        <v>0</v>
      </c>
      <c r="BW518" s="17">
        <v>0</v>
      </c>
      <c r="BX518" s="17">
        <v>0</v>
      </c>
      <c r="BY518" s="17">
        <v>0</v>
      </c>
      <c r="BZ518" s="17">
        <v>0</v>
      </c>
      <c r="CA518" s="17">
        <v>0</v>
      </c>
      <c r="CB518" s="17">
        <v>0</v>
      </c>
      <c r="CC518" s="17">
        <v>0</v>
      </c>
      <c r="CD518" s="17">
        <v>0</v>
      </c>
      <c r="CE518" s="17">
        <v>0</v>
      </c>
      <c r="CF518" s="17">
        <v>0</v>
      </c>
      <c r="CG518" s="17">
        <v>0</v>
      </c>
      <c r="CH518" s="17">
        <v>0</v>
      </c>
      <c r="CI518" s="17">
        <v>0</v>
      </c>
      <c r="CJ518" s="17">
        <v>0</v>
      </c>
      <c r="CK518" s="17">
        <v>0</v>
      </c>
      <c r="CL518" s="702">
        <v>1298566.3692000001</v>
      </c>
      <c r="CM518" s="702">
        <v>1298566.3692000003</v>
      </c>
      <c r="CN518" s="702">
        <v>68012.289600000004</v>
      </c>
      <c r="CO518" s="702">
        <v>68012.289600000004</v>
      </c>
      <c r="CP518" s="702">
        <v>0</v>
      </c>
      <c r="CQ518" s="702">
        <v>0</v>
      </c>
      <c r="CR518" s="704">
        <v>1366578.6588000001</v>
      </c>
      <c r="CS518" s="703">
        <v>1366578.6588000003</v>
      </c>
      <c r="CT518" s="23" t="s">
        <v>56</v>
      </c>
      <c r="CU518" s="23" t="s">
        <v>56</v>
      </c>
      <c r="CV518" s="23" t="s">
        <v>56</v>
      </c>
      <c r="CW518" s="23" t="s">
        <v>56</v>
      </c>
      <c r="CX518" s="23" t="s">
        <v>56</v>
      </c>
      <c r="CY518" s="23" t="s">
        <v>56</v>
      </c>
      <c r="CZ518" s="23" t="s">
        <v>56</v>
      </c>
      <c r="DA518" s="23" t="s">
        <v>56</v>
      </c>
      <c r="DB518" s="796">
        <v>28157954.669999998</v>
      </c>
      <c r="DC518" s="120"/>
      <c r="DD518" s="692">
        <v>7.0829688979999998</v>
      </c>
      <c r="DE518" s="120"/>
      <c r="DF518" s="120"/>
      <c r="DG518" s="120"/>
      <c r="DH518" s="140"/>
      <c r="DI518" s="140"/>
      <c r="DJ518" s="140"/>
      <c r="DK518" s="140"/>
      <c r="DL518" s="548">
        <v>1</v>
      </c>
      <c r="DM518" s="548">
        <v>4</v>
      </c>
      <c r="DN518" s="203" t="s">
        <v>55</v>
      </c>
      <c r="DO518" s="700" t="s">
        <v>56</v>
      </c>
      <c r="DP518" s="713" t="s">
        <v>56</v>
      </c>
      <c r="DQ518" s="548" t="s">
        <v>56</v>
      </c>
      <c r="DR518" s="673" t="s">
        <v>56</v>
      </c>
      <c r="DS518" s="203" t="s">
        <v>56</v>
      </c>
      <c r="DT518" s="1160" t="s">
        <v>56</v>
      </c>
      <c r="DU518" s="711">
        <v>181.43605390287311</v>
      </c>
      <c r="DV518" s="711">
        <v>139.88274539660469</v>
      </c>
      <c r="DW518" s="711">
        <v>181.70005374465001</v>
      </c>
      <c r="DX518" s="711">
        <v>-0.76219830623887219</v>
      </c>
      <c r="DY518" s="710">
        <v>0.47851512840071192</v>
      </c>
      <c r="DZ518" s="710">
        <v>0.31107480571097595</v>
      </c>
      <c r="EA518" s="710">
        <v>0.47869389092200298</v>
      </c>
      <c r="EB518" s="710">
        <v>0.25589408875410435</v>
      </c>
      <c r="EC518" s="236"/>
      <c r="ED518" s="49"/>
      <c r="EE518" s="232"/>
      <c r="EF518" s="700">
        <v>0</v>
      </c>
      <c r="EG518" s="712">
        <v>53798.333333333336</v>
      </c>
      <c r="EH518" s="44"/>
    </row>
    <row r="519" spans="1:138" ht="41.25" customHeight="1" x14ac:dyDescent="0.25">
      <c r="A519" s="871" t="s">
        <v>49</v>
      </c>
      <c r="B519" s="656" t="s">
        <v>50</v>
      </c>
      <c r="C519" s="656" t="s">
        <v>74</v>
      </c>
      <c r="D519" s="691" t="s">
        <v>82</v>
      </c>
      <c r="E519" s="656" t="s">
        <v>82</v>
      </c>
      <c r="F519" s="656" t="s">
        <v>85</v>
      </c>
      <c r="G519" s="901" t="s">
        <v>86</v>
      </c>
      <c r="H519" s="897" t="s">
        <v>55</v>
      </c>
      <c r="I519" s="17" t="s">
        <v>860</v>
      </c>
      <c r="J519" s="64">
        <v>13.8</v>
      </c>
      <c r="K519" s="665">
        <v>13.433093243181185</v>
      </c>
      <c r="L519" s="665">
        <v>26.279924187762003</v>
      </c>
      <c r="M519" s="64">
        <v>1779</v>
      </c>
      <c r="N519" s="726">
        <v>37992076.800000004</v>
      </c>
      <c r="O519" s="548" t="s">
        <v>863</v>
      </c>
      <c r="P519" s="909">
        <v>9.0350698329999997</v>
      </c>
      <c r="Q519" s="203" t="s">
        <v>57</v>
      </c>
      <c r="R519" s="205" t="s">
        <v>902</v>
      </c>
      <c r="S519" s="490">
        <v>0</v>
      </c>
      <c r="T519" s="18">
        <v>0</v>
      </c>
      <c r="U519" s="548">
        <v>0</v>
      </c>
      <c r="V519" s="18">
        <v>0</v>
      </c>
      <c r="W519" s="64">
        <v>0</v>
      </c>
      <c r="X519" s="18">
        <v>0</v>
      </c>
      <c r="Y519" s="18">
        <v>0</v>
      </c>
      <c r="Z519" s="18">
        <v>0</v>
      </c>
      <c r="AA519" s="18">
        <v>0</v>
      </c>
      <c r="AB519" s="18">
        <v>0</v>
      </c>
      <c r="AC519" s="18">
        <v>0</v>
      </c>
      <c r="AD519" s="18">
        <v>0</v>
      </c>
      <c r="AE519" s="18">
        <v>0</v>
      </c>
      <c r="AF519" s="18">
        <v>0</v>
      </c>
      <c r="AG519" s="64">
        <v>0</v>
      </c>
      <c r="AH519" s="18">
        <v>0</v>
      </c>
      <c r="AI519" s="64">
        <v>0</v>
      </c>
      <c r="AJ519" s="18">
        <v>0</v>
      </c>
      <c r="AK519" s="18">
        <v>69</v>
      </c>
      <c r="AL519" s="64">
        <v>69</v>
      </c>
      <c r="AM519" s="18">
        <v>2</v>
      </c>
      <c r="AN519" s="18">
        <v>2</v>
      </c>
      <c r="AO519" s="18">
        <v>0</v>
      </c>
      <c r="AP519" s="64">
        <v>0</v>
      </c>
      <c r="AQ519" s="64">
        <v>71</v>
      </c>
      <c r="AR519" s="11">
        <v>71</v>
      </c>
      <c r="AS519" s="17">
        <v>0</v>
      </c>
      <c r="AT519" s="490">
        <v>0</v>
      </c>
      <c r="AU519" s="64">
        <v>0</v>
      </c>
      <c r="AV519" s="18">
        <v>0</v>
      </c>
      <c r="AW519" s="64">
        <v>0</v>
      </c>
      <c r="AX519" s="18">
        <v>0</v>
      </c>
      <c r="AY519" s="17">
        <v>0</v>
      </c>
      <c r="AZ519" s="490">
        <v>0</v>
      </c>
      <c r="BA519" s="17">
        <v>0</v>
      </c>
      <c r="BB519" s="18">
        <v>0</v>
      </c>
      <c r="BC519" s="17">
        <v>0</v>
      </c>
      <c r="BD519" s="18">
        <v>0</v>
      </c>
      <c r="BE519" s="17">
        <v>0</v>
      </c>
      <c r="BF519" s="18">
        <v>0</v>
      </c>
      <c r="BG519" s="17">
        <v>0</v>
      </c>
      <c r="BH519" s="18">
        <v>0</v>
      </c>
      <c r="BI519" s="17">
        <v>0</v>
      </c>
      <c r="BJ519" s="18">
        <v>0</v>
      </c>
      <c r="BK519" s="17">
        <v>1283.48</v>
      </c>
      <c r="BL519" s="17">
        <v>1283.48</v>
      </c>
      <c r="BM519" s="17">
        <v>30.240000000000002</v>
      </c>
      <c r="BN519" s="17">
        <v>30.240000000000002</v>
      </c>
      <c r="BO519" s="18">
        <v>0</v>
      </c>
      <c r="BP519" s="18">
        <v>0</v>
      </c>
      <c r="BQ519" s="64">
        <v>1313.72</v>
      </c>
      <c r="BR519" s="18">
        <v>1313.72</v>
      </c>
      <c r="BS519" s="729">
        <v>0.14540230726294157</v>
      </c>
      <c r="BT519" s="17">
        <v>0</v>
      </c>
      <c r="BU519" s="17">
        <v>0</v>
      </c>
      <c r="BV519" s="17">
        <v>0</v>
      </c>
      <c r="BW519" s="17">
        <v>0</v>
      </c>
      <c r="BX519" s="17">
        <v>0</v>
      </c>
      <c r="BY519" s="17">
        <v>0</v>
      </c>
      <c r="BZ519" s="17">
        <v>0</v>
      </c>
      <c r="CA519" s="17">
        <v>0</v>
      </c>
      <c r="CB519" s="17">
        <v>0</v>
      </c>
      <c r="CC519" s="17">
        <v>0</v>
      </c>
      <c r="CD519" s="17">
        <v>0</v>
      </c>
      <c r="CE519" s="17">
        <v>0</v>
      </c>
      <c r="CF519" s="17">
        <v>0</v>
      </c>
      <c r="CG519" s="17">
        <v>0</v>
      </c>
      <c r="CH519" s="17">
        <v>0</v>
      </c>
      <c r="CI519" s="17">
        <v>0</v>
      </c>
      <c r="CJ519" s="17">
        <v>0</v>
      </c>
      <c r="CK519" s="17">
        <v>0</v>
      </c>
      <c r="CL519" s="702">
        <v>1506600.1632000001</v>
      </c>
      <c r="CM519" s="702">
        <v>1506600.1632000001</v>
      </c>
      <c r="CN519" s="702">
        <v>35496.921600000009</v>
      </c>
      <c r="CO519" s="702">
        <v>35496.921600000009</v>
      </c>
      <c r="CP519" s="702">
        <v>0</v>
      </c>
      <c r="CQ519" s="702">
        <v>0</v>
      </c>
      <c r="CR519" s="704">
        <v>1542097.0848000001</v>
      </c>
      <c r="CS519" s="703">
        <v>1542097.0848000001</v>
      </c>
      <c r="CT519" s="23">
        <v>1</v>
      </c>
      <c r="CU519" s="23">
        <v>4</v>
      </c>
      <c r="CV519" s="23" t="s">
        <v>82</v>
      </c>
      <c r="CW519" s="23">
        <v>4</v>
      </c>
      <c r="CX519" s="23">
        <v>24</v>
      </c>
      <c r="CY519" s="23">
        <v>0</v>
      </c>
      <c r="CZ519" s="23">
        <v>0</v>
      </c>
      <c r="DA519" s="23" t="s">
        <v>946</v>
      </c>
      <c r="DB519" s="796">
        <v>37992076.800000004</v>
      </c>
      <c r="DC519" s="120"/>
      <c r="DD519" s="692">
        <v>9.0350698329999997</v>
      </c>
      <c r="DE519" s="120"/>
      <c r="DF519" s="120"/>
      <c r="DG519" s="120"/>
      <c r="DH519" s="140"/>
      <c r="DI519" s="140"/>
      <c r="DJ519" s="140"/>
      <c r="DK519" s="140"/>
      <c r="DL519" s="548">
        <v>3</v>
      </c>
      <c r="DM519" s="548">
        <v>0</v>
      </c>
      <c r="DN519" s="203" t="s">
        <v>55</v>
      </c>
      <c r="DO519" s="700" t="s">
        <v>56</v>
      </c>
      <c r="DP519" s="713" t="s">
        <v>56</v>
      </c>
      <c r="DQ519" s="548" t="s">
        <v>56</v>
      </c>
      <c r="DR519" s="673" t="s">
        <v>56</v>
      </c>
      <c r="DS519" s="203" t="s">
        <v>56</v>
      </c>
      <c r="DT519" s="1160" t="s">
        <v>56</v>
      </c>
      <c r="DU519" s="711">
        <v>26.995609687013172</v>
      </c>
      <c r="DV519" s="711">
        <v>104.31685450662241</v>
      </c>
      <c r="DW519" s="711">
        <v>24.881785936616001</v>
      </c>
      <c r="DX519" s="711">
        <v>66.969338199545973</v>
      </c>
      <c r="DY519" s="710">
        <v>0.19657272341028184</v>
      </c>
      <c r="DZ519" s="710">
        <v>0.13604566078512378</v>
      </c>
      <c r="EA519" s="710">
        <v>0.194828450170796</v>
      </c>
      <c r="EB519" s="710">
        <v>9.9824338079942981E-2</v>
      </c>
      <c r="EC519" s="236"/>
      <c r="ED519" s="49"/>
      <c r="EE519" s="232"/>
      <c r="EF519" s="700">
        <v>2028</v>
      </c>
      <c r="EG519" s="712">
        <v>-2028</v>
      </c>
      <c r="EH519" s="44"/>
    </row>
    <row r="520" spans="1:138" ht="41.25" customHeight="1" x14ac:dyDescent="0.25">
      <c r="A520" s="871" t="s">
        <v>49</v>
      </c>
      <c r="B520" s="656" t="s">
        <v>50</v>
      </c>
      <c r="C520" s="656" t="s">
        <v>74</v>
      </c>
      <c r="D520" s="691" t="s">
        <v>82</v>
      </c>
      <c r="E520" s="656" t="s">
        <v>82</v>
      </c>
      <c r="F520" s="656" t="s">
        <v>87</v>
      </c>
      <c r="G520" s="901" t="s">
        <v>88</v>
      </c>
      <c r="H520" s="897" t="s">
        <v>55</v>
      </c>
      <c r="I520" s="17" t="s">
        <v>866</v>
      </c>
      <c r="J520" s="64">
        <v>13.8</v>
      </c>
      <c r="K520" s="665">
        <v>10.158477986391464</v>
      </c>
      <c r="L520" s="665">
        <v>33.761552960079001</v>
      </c>
      <c r="M520" s="64">
        <v>2284</v>
      </c>
      <c r="N520" s="726">
        <v>26014361.23</v>
      </c>
      <c r="O520" s="548" t="s">
        <v>863</v>
      </c>
      <c r="P520" s="909">
        <v>7.2502850060000004</v>
      </c>
      <c r="Q520" s="203" t="s">
        <v>57</v>
      </c>
      <c r="R520" s="205" t="s">
        <v>902</v>
      </c>
      <c r="S520" s="490">
        <v>0</v>
      </c>
      <c r="T520" s="18">
        <v>0</v>
      </c>
      <c r="U520" s="548">
        <v>0</v>
      </c>
      <c r="V520" s="18">
        <v>0</v>
      </c>
      <c r="W520" s="64">
        <v>1</v>
      </c>
      <c r="X520" s="18">
        <v>1</v>
      </c>
      <c r="Y520" s="18">
        <v>0</v>
      </c>
      <c r="Z520" s="18">
        <v>0</v>
      </c>
      <c r="AA520" s="18">
        <v>0</v>
      </c>
      <c r="AB520" s="18">
        <v>0</v>
      </c>
      <c r="AC520" s="18">
        <v>0</v>
      </c>
      <c r="AD520" s="18">
        <v>0</v>
      </c>
      <c r="AE520" s="18">
        <v>0</v>
      </c>
      <c r="AF520" s="18">
        <v>0</v>
      </c>
      <c r="AG520" s="64">
        <v>2</v>
      </c>
      <c r="AH520" s="18">
        <v>2</v>
      </c>
      <c r="AI520" s="64">
        <v>0</v>
      </c>
      <c r="AJ520" s="18">
        <v>0</v>
      </c>
      <c r="AK520" s="18">
        <v>88</v>
      </c>
      <c r="AL520" s="64">
        <v>88</v>
      </c>
      <c r="AM520" s="18">
        <v>3</v>
      </c>
      <c r="AN520" s="18">
        <v>3</v>
      </c>
      <c r="AO520" s="18">
        <v>0</v>
      </c>
      <c r="AP520" s="64">
        <v>0</v>
      </c>
      <c r="AQ520" s="64">
        <v>94</v>
      </c>
      <c r="AR520" s="11">
        <v>94</v>
      </c>
      <c r="AS520" s="17">
        <v>0</v>
      </c>
      <c r="AT520" s="490">
        <v>0</v>
      </c>
      <c r="AU520" s="64">
        <v>0</v>
      </c>
      <c r="AV520" s="18">
        <v>0</v>
      </c>
      <c r="AW520" s="64">
        <v>5</v>
      </c>
      <c r="AX520" s="18">
        <v>5</v>
      </c>
      <c r="AY520" s="17">
        <v>0</v>
      </c>
      <c r="AZ520" s="490">
        <v>0</v>
      </c>
      <c r="BA520" s="17">
        <v>0</v>
      </c>
      <c r="BB520" s="18">
        <v>0</v>
      </c>
      <c r="BC520" s="17">
        <v>0</v>
      </c>
      <c r="BD520" s="18">
        <v>0</v>
      </c>
      <c r="BE520" s="17">
        <v>0</v>
      </c>
      <c r="BF520" s="18">
        <v>0</v>
      </c>
      <c r="BG520" s="17">
        <v>251.2</v>
      </c>
      <c r="BH520" s="18">
        <v>251.2</v>
      </c>
      <c r="BI520" s="17">
        <v>0</v>
      </c>
      <c r="BJ520" s="18">
        <v>0</v>
      </c>
      <c r="BK520" s="17">
        <v>7621.3200000000024</v>
      </c>
      <c r="BL520" s="17">
        <v>7621.32</v>
      </c>
      <c r="BM520" s="17">
        <v>35.9</v>
      </c>
      <c r="BN520" s="17">
        <v>35.9</v>
      </c>
      <c r="BO520" s="18">
        <v>0</v>
      </c>
      <c r="BP520" s="18">
        <v>0</v>
      </c>
      <c r="BQ520" s="64">
        <v>7913.4200000000019</v>
      </c>
      <c r="BR520" s="18">
        <v>7913.4199999999992</v>
      </c>
      <c r="BS520" s="729">
        <v>1.0914633001945746</v>
      </c>
      <c r="BT520" s="17">
        <v>0</v>
      </c>
      <c r="BU520" s="17">
        <v>0</v>
      </c>
      <c r="BV520" s="17">
        <v>0</v>
      </c>
      <c r="BW520" s="17">
        <v>0</v>
      </c>
      <c r="BX520" s="17">
        <v>0</v>
      </c>
      <c r="BY520" s="17">
        <v>0</v>
      </c>
      <c r="BZ520" s="17">
        <v>0</v>
      </c>
      <c r="CA520" s="17">
        <v>0</v>
      </c>
      <c r="CB520" s="17">
        <v>0</v>
      </c>
      <c r="CC520" s="17">
        <v>0</v>
      </c>
      <c r="CD520" s="17">
        <v>0</v>
      </c>
      <c r="CE520" s="17">
        <v>0</v>
      </c>
      <c r="CF520" s="17">
        <v>0</v>
      </c>
      <c r="CG520" s="17">
        <v>0</v>
      </c>
      <c r="CH520" s="17">
        <v>1267494.9119999998</v>
      </c>
      <c r="CI520" s="17">
        <v>1267494.9119999998</v>
      </c>
      <c r="CJ520" s="17">
        <v>0</v>
      </c>
      <c r="CK520" s="17">
        <v>0</v>
      </c>
      <c r="CL520" s="702">
        <v>8946210.2688000035</v>
      </c>
      <c r="CM520" s="702">
        <v>8946210.2687999997</v>
      </c>
      <c r="CN520" s="702">
        <v>42140.856</v>
      </c>
      <c r="CO520" s="702">
        <v>42140.856</v>
      </c>
      <c r="CP520" s="702">
        <v>0</v>
      </c>
      <c r="CQ520" s="702">
        <v>0</v>
      </c>
      <c r="CR520" s="704">
        <v>10255846.036800005</v>
      </c>
      <c r="CS520" s="703">
        <v>10255846.036800001</v>
      </c>
      <c r="CT520" s="23" t="s">
        <v>56</v>
      </c>
      <c r="CU520" s="23" t="s">
        <v>56</v>
      </c>
      <c r="CV520" s="23" t="s">
        <v>56</v>
      </c>
      <c r="CW520" s="23" t="s">
        <v>56</v>
      </c>
      <c r="CX520" s="23" t="s">
        <v>56</v>
      </c>
      <c r="CY520" s="23" t="s">
        <v>56</v>
      </c>
      <c r="CZ520" s="23" t="s">
        <v>56</v>
      </c>
      <c r="DA520" s="23" t="s">
        <v>56</v>
      </c>
      <c r="DB520" s="796">
        <v>26014361.23</v>
      </c>
      <c r="DC520" s="120"/>
      <c r="DD520" s="692">
        <v>7.2502850060000004</v>
      </c>
      <c r="DE520" s="120"/>
      <c r="DF520" s="120"/>
      <c r="DG520" s="120"/>
      <c r="DH520" s="140"/>
      <c r="DI520" s="140"/>
      <c r="DJ520" s="140"/>
      <c r="DK520" s="140"/>
      <c r="DL520" s="548">
        <v>5</v>
      </c>
      <c r="DM520" s="548">
        <v>1</v>
      </c>
      <c r="DN520" s="203" t="s">
        <v>55</v>
      </c>
      <c r="DO520" s="700" t="s">
        <v>56</v>
      </c>
      <c r="DP520" s="713" t="s">
        <v>56</v>
      </c>
      <c r="DQ520" s="548" t="s">
        <v>56</v>
      </c>
      <c r="DR520" s="673" t="s">
        <v>56</v>
      </c>
      <c r="DS520" s="203" t="s">
        <v>56</v>
      </c>
      <c r="DT520" s="1160" t="s">
        <v>56</v>
      </c>
      <c r="DU520" s="711">
        <v>92.729512704872946</v>
      </c>
      <c r="DV520" s="711">
        <v>58.756302969934751</v>
      </c>
      <c r="DW520" s="711">
        <v>76.518333692566401</v>
      </c>
      <c r="DX520" s="711">
        <v>34.439954078409741</v>
      </c>
      <c r="DY520" s="710">
        <v>1.2218677813221868</v>
      </c>
      <c r="DZ520" s="710">
        <v>-0.44662117391625722</v>
      </c>
      <c r="EA520" s="710">
        <v>1.1814107930442199</v>
      </c>
      <c r="EB520" s="710">
        <v>-0.42749927026681822</v>
      </c>
      <c r="EC520" s="236"/>
      <c r="ED520" s="49"/>
      <c r="EE520" s="232"/>
      <c r="EF520" s="700">
        <v>101356</v>
      </c>
      <c r="EG520" s="712">
        <v>-70296.333333333328</v>
      </c>
      <c r="EH520" s="44"/>
    </row>
    <row r="521" spans="1:138" ht="41.25" customHeight="1" x14ac:dyDescent="0.25">
      <c r="A521" s="871" t="s">
        <v>49</v>
      </c>
      <c r="B521" s="656" t="s">
        <v>50</v>
      </c>
      <c r="C521" s="656" t="s">
        <v>74</v>
      </c>
      <c r="D521" s="691" t="s">
        <v>82</v>
      </c>
      <c r="E521" s="656" t="s">
        <v>82</v>
      </c>
      <c r="F521" s="656" t="s">
        <v>89</v>
      </c>
      <c r="G521" s="901" t="s">
        <v>90</v>
      </c>
      <c r="H521" s="897" t="s">
        <v>55</v>
      </c>
      <c r="I521" s="17" t="s">
        <v>866</v>
      </c>
      <c r="J521" s="64">
        <v>13.8</v>
      </c>
      <c r="K521" s="665">
        <v>12.429196595114265</v>
      </c>
      <c r="L521" s="665">
        <v>38.184659011485003</v>
      </c>
      <c r="M521" s="64">
        <v>1993</v>
      </c>
      <c r="N521" s="726">
        <v>15576573.389999999</v>
      </c>
      <c r="O521" s="548" t="s">
        <v>863</v>
      </c>
      <c r="P521" s="909">
        <v>7.8559693169999996</v>
      </c>
      <c r="Q521" s="203" t="s">
        <v>57</v>
      </c>
      <c r="R521" s="205" t="s">
        <v>902</v>
      </c>
      <c r="S521" s="490">
        <v>0</v>
      </c>
      <c r="T521" s="18">
        <v>0</v>
      </c>
      <c r="U521" s="548">
        <v>0</v>
      </c>
      <c r="V521" s="18">
        <v>0</v>
      </c>
      <c r="W521" s="64">
        <v>1</v>
      </c>
      <c r="X521" s="18">
        <v>1</v>
      </c>
      <c r="Y521" s="18">
        <v>0</v>
      </c>
      <c r="Z521" s="18">
        <v>0</v>
      </c>
      <c r="AA521" s="18">
        <v>0</v>
      </c>
      <c r="AB521" s="18">
        <v>0</v>
      </c>
      <c r="AC521" s="18">
        <v>0</v>
      </c>
      <c r="AD521" s="18">
        <v>0</v>
      </c>
      <c r="AE521" s="18">
        <v>0</v>
      </c>
      <c r="AF521" s="18">
        <v>0</v>
      </c>
      <c r="AG521" s="64">
        <v>0</v>
      </c>
      <c r="AH521" s="18">
        <v>0</v>
      </c>
      <c r="AI521" s="64">
        <v>0</v>
      </c>
      <c r="AJ521" s="18">
        <v>0</v>
      </c>
      <c r="AK521" s="18">
        <v>100</v>
      </c>
      <c r="AL521" s="64">
        <v>100</v>
      </c>
      <c r="AM521" s="18">
        <v>5</v>
      </c>
      <c r="AN521" s="18">
        <v>5</v>
      </c>
      <c r="AO521" s="18">
        <v>0</v>
      </c>
      <c r="AP521" s="64">
        <v>0</v>
      </c>
      <c r="AQ521" s="64">
        <v>106</v>
      </c>
      <c r="AR521" s="11">
        <v>106</v>
      </c>
      <c r="AS521" s="17">
        <v>0</v>
      </c>
      <c r="AT521" s="490">
        <v>0</v>
      </c>
      <c r="AU521" s="64">
        <v>0</v>
      </c>
      <c r="AV521" s="18">
        <v>0</v>
      </c>
      <c r="AW521" s="64">
        <v>10</v>
      </c>
      <c r="AX521" s="18">
        <v>10</v>
      </c>
      <c r="AY521" s="17">
        <v>0</v>
      </c>
      <c r="AZ521" s="490">
        <v>0</v>
      </c>
      <c r="BA521" s="17">
        <v>0</v>
      </c>
      <c r="BB521" s="18">
        <v>0</v>
      </c>
      <c r="BC521" s="17">
        <v>0</v>
      </c>
      <c r="BD521" s="18">
        <v>0</v>
      </c>
      <c r="BE521" s="17">
        <v>0</v>
      </c>
      <c r="BF521" s="18">
        <v>0</v>
      </c>
      <c r="BG521" s="17">
        <v>0</v>
      </c>
      <c r="BH521" s="18">
        <v>0</v>
      </c>
      <c r="BI521" s="17">
        <v>0</v>
      </c>
      <c r="BJ521" s="18">
        <v>0</v>
      </c>
      <c r="BK521" s="17">
        <v>807.82900000000018</v>
      </c>
      <c r="BL521" s="17">
        <v>807.82900000000018</v>
      </c>
      <c r="BM521" s="17">
        <v>66</v>
      </c>
      <c r="BN521" s="17">
        <v>66</v>
      </c>
      <c r="BO521" s="18">
        <v>0</v>
      </c>
      <c r="BP521" s="18">
        <v>0</v>
      </c>
      <c r="BQ521" s="64">
        <v>883.82900000000018</v>
      </c>
      <c r="BR521" s="18">
        <v>883.82900000000018</v>
      </c>
      <c r="BS521" s="729">
        <v>0.11250413085084612</v>
      </c>
      <c r="BT521" s="17">
        <v>0</v>
      </c>
      <c r="BU521" s="17">
        <v>0</v>
      </c>
      <c r="BV521" s="17">
        <v>0</v>
      </c>
      <c r="BW521" s="17">
        <v>0</v>
      </c>
      <c r="BX521" s="17">
        <v>0</v>
      </c>
      <c r="BY521" s="17">
        <v>0</v>
      </c>
      <c r="BZ521" s="17">
        <v>0</v>
      </c>
      <c r="CA521" s="17">
        <v>0</v>
      </c>
      <c r="CB521" s="17">
        <v>0</v>
      </c>
      <c r="CC521" s="17">
        <v>0</v>
      </c>
      <c r="CD521" s="17">
        <v>0</v>
      </c>
      <c r="CE521" s="17">
        <v>0</v>
      </c>
      <c r="CF521" s="17">
        <v>0</v>
      </c>
      <c r="CG521" s="17">
        <v>0</v>
      </c>
      <c r="CH521" s="17">
        <v>0</v>
      </c>
      <c r="CI521" s="17">
        <v>0</v>
      </c>
      <c r="CJ521" s="17">
        <v>0</v>
      </c>
      <c r="CK521" s="17">
        <v>0</v>
      </c>
      <c r="CL521" s="702">
        <v>948261.99336000031</v>
      </c>
      <c r="CM521" s="702">
        <v>948261.99336000031</v>
      </c>
      <c r="CN521" s="702">
        <v>77473.440000000017</v>
      </c>
      <c r="CO521" s="702">
        <v>77473.440000000017</v>
      </c>
      <c r="CP521" s="702">
        <v>0</v>
      </c>
      <c r="CQ521" s="702">
        <v>0</v>
      </c>
      <c r="CR521" s="704">
        <v>1025735.4333600004</v>
      </c>
      <c r="CS521" s="703">
        <v>1025735.4333600004</v>
      </c>
      <c r="CT521" s="23" t="s">
        <v>56</v>
      </c>
      <c r="CU521" s="23" t="s">
        <v>56</v>
      </c>
      <c r="CV521" s="23" t="s">
        <v>56</v>
      </c>
      <c r="CW521" s="23" t="s">
        <v>56</v>
      </c>
      <c r="CX521" s="23" t="s">
        <v>56</v>
      </c>
      <c r="CY521" s="23" t="s">
        <v>56</v>
      </c>
      <c r="CZ521" s="23" t="s">
        <v>56</v>
      </c>
      <c r="DA521" s="23" t="s">
        <v>56</v>
      </c>
      <c r="DB521" s="796">
        <v>15576573.389999999</v>
      </c>
      <c r="DC521" s="120"/>
      <c r="DD521" s="692">
        <v>7.8559693169999996</v>
      </c>
      <c r="DE521" s="120"/>
      <c r="DF521" s="120"/>
      <c r="DG521" s="120"/>
      <c r="DH521" s="140"/>
      <c r="DI521" s="140"/>
      <c r="DJ521" s="140"/>
      <c r="DK521" s="140"/>
      <c r="DL521" s="548">
        <v>4</v>
      </c>
      <c r="DM521" s="548">
        <v>1</v>
      </c>
      <c r="DN521" s="203" t="s">
        <v>55</v>
      </c>
      <c r="DO521" s="700" t="s">
        <v>56</v>
      </c>
      <c r="DP521" s="713" t="s">
        <v>56</v>
      </c>
      <c r="DQ521" s="548" t="s">
        <v>56</v>
      </c>
      <c r="DR521" s="673" t="s">
        <v>56</v>
      </c>
      <c r="DS521" s="203" t="s">
        <v>56</v>
      </c>
      <c r="DT521" s="1160" t="s">
        <v>56</v>
      </c>
      <c r="DU521" s="711">
        <v>133.2669141218152</v>
      </c>
      <c r="DV521" s="711">
        <v>338.66139178164491</v>
      </c>
      <c r="DW521" s="711">
        <v>127.62999717354801</v>
      </c>
      <c r="DX521" s="711">
        <v>203.11957120598368</v>
      </c>
      <c r="DY521" s="710">
        <v>2.0985321410494313</v>
      </c>
      <c r="DZ521" s="710">
        <v>0.15454037692484368</v>
      </c>
      <c r="EA521" s="710">
        <v>2.0260652432012298</v>
      </c>
      <c r="EB521" s="710">
        <v>-0.14459267053872993</v>
      </c>
      <c r="EC521" s="236"/>
      <c r="ED521" s="49"/>
      <c r="EE521" s="232"/>
      <c r="EF521" s="700">
        <v>178270</v>
      </c>
      <c r="EG521" s="712">
        <v>46337</v>
      </c>
      <c r="EH521" s="44"/>
    </row>
    <row r="522" spans="1:138" ht="41.25" customHeight="1" x14ac:dyDescent="0.25">
      <c r="A522" s="871" t="s">
        <v>49</v>
      </c>
      <c r="B522" s="656" t="s">
        <v>50</v>
      </c>
      <c r="C522" s="656" t="s">
        <v>74</v>
      </c>
      <c r="D522" s="691" t="s">
        <v>82</v>
      </c>
      <c r="E522" s="656" t="s">
        <v>82</v>
      </c>
      <c r="F522" s="656" t="s">
        <v>91</v>
      </c>
      <c r="G522" s="901" t="s">
        <v>82</v>
      </c>
      <c r="H522" s="897" t="s">
        <v>55</v>
      </c>
      <c r="I522" s="17" t="s">
        <v>866</v>
      </c>
      <c r="J522" s="64">
        <v>13.8</v>
      </c>
      <c r="K522" s="665">
        <v>12.429196595114265</v>
      </c>
      <c r="L522" s="665">
        <v>23.906439344214</v>
      </c>
      <c r="M522" s="64">
        <v>1655</v>
      </c>
      <c r="N522" s="726">
        <v>22486963.049999997</v>
      </c>
      <c r="O522" s="548" t="s">
        <v>863</v>
      </c>
      <c r="P522" s="909">
        <v>6.4297190080000002</v>
      </c>
      <c r="Q522" s="203" t="s">
        <v>57</v>
      </c>
      <c r="R522" s="205" t="s">
        <v>902</v>
      </c>
      <c r="S522" s="490">
        <v>0</v>
      </c>
      <c r="T522" s="18">
        <v>0</v>
      </c>
      <c r="U522" s="548">
        <v>0</v>
      </c>
      <c r="V522" s="18">
        <v>0</v>
      </c>
      <c r="W522" s="64">
        <v>0</v>
      </c>
      <c r="X522" s="18">
        <v>0</v>
      </c>
      <c r="Y522" s="18">
        <v>0</v>
      </c>
      <c r="Z522" s="18">
        <v>0</v>
      </c>
      <c r="AA522" s="18">
        <v>0</v>
      </c>
      <c r="AB522" s="18">
        <v>0</v>
      </c>
      <c r="AC522" s="18">
        <v>0</v>
      </c>
      <c r="AD522" s="18">
        <v>0</v>
      </c>
      <c r="AE522" s="18">
        <v>0</v>
      </c>
      <c r="AF522" s="18">
        <v>0</v>
      </c>
      <c r="AG522" s="64">
        <v>0</v>
      </c>
      <c r="AH522" s="18">
        <v>0</v>
      </c>
      <c r="AI522" s="64">
        <v>0</v>
      </c>
      <c r="AJ522" s="18">
        <v>0</v>
      </c>
      <c r="AK522" s="18">
        <v>37</v>
      </c>
      <c r="AL522" s="64">
        <v>37</v>
      </c>
      <c r="AM522" s="18">
        <v>2</v>
      </c>
      <c r="AN522" s="18">
        <v>2</v>
      </c>
      <c r="AO522" s="18">
        <v>0</v>
      </c>
      <c r="AP522" s="64">
        <v>0</v>
      </c>
      <c r="AQ522" s="64">
        <v>39</v>
      </c>
      <c r="AR522" s="11">
        <v>39</v>
      </c>
      <c r="AS522" s="17">
        <v>0</v>
      </c>
      <c r="AT522" s="490">
        <v>0</v>
      </c>
      <c r="AU522" s="64">
        <v>0</v>
      </c>
      <c r="AV522" s="18">
        <v>0</v>
      </c>
      <c r="AW522" s="64">
        <v>0</v>
      </c>
      <c r="AX522" s="18">
        <v>0</v>
      </c>
      <c r="AY522" s="17">
        <v>0</v>
      </c>
      <c r="AZ522" s="490">
        <v>0</v>
      </c>
      <c r="BA522" s="17">
        <v>0</v>
      </c>
      <c r="BB522" s="18">
        <v>0</v>
      </c>
      <c r="BC522" s="17">
        <v>0</v>
      </c>
      <c r="BD522" s="18">
        <v>0</v>
      </c>
      <c r="BE522" s="17">
        <v>0</v>
      </c>
      <c r="BF522" s="18">
        <v>0</v>
      </c>
      <c r="BG522" s="17">
        <v>0</v>
      </c>
      <c r="BH522" s="18">
        <v>0</v>
      </c>
      <c r="BI522" s="17">
        <v>0</v>
      </c>
      <c r="BJ522" s="18">
        <v>0</v>
      </c>
      <c r="BK522" s="17">
        <v>5293.87</v>
      </c>
      <c r="BL522" s="17">
        <v>5293.87</v>
      </c>
      <c r="BM522" s="17">
        <v>24.6</v>
      </c>
      <c r="BN522" s="17">
        <v>24.6</v>
      </c>
      <c r="BO522" s="18">
        <v>0</v>
      </c>
      <c r="BP522" s="18">
        <v>0</v>
      </c>
      <c r="BQ522" s="64">
        <v>5318.47</v>
      </c>
      <c r="BR522" s="18">
        <v>5318.47</v>
      </c>
      <c r="BS522" s="729">
        <v>0.82716989550906361</v>
      </c>
      <c r="BT522" s="17">
        <v>0</v>
      </c>
      <c r="BU522" s="17">
        <v>0</v>
      </c>
      <c r="BV522" s="17">
        <v>0</v>
      </c>
      <c r="BW522" s="17">
        <v>0</v>
      </c>
      <c r="BX522" s="17">
        <v>0</v>
      </c>
      <c r="BY522" s="17">
        <v>0</v>
      </c>
      <c r="BZ522" s="17">
        <v>0</v>
      </c>
      <c r="CA522" s="17">
        <v>0</v>
      </c>
      <c r="CB522" s="17">
        <v>0</v>
      </c>
      <c r="CC522" s="17">
        <v>0</v>
      </c>
      <c r="CD522" s="17">
        <v>0</v>
      </c>
      <c r="CE522" s="17">
        <v>0</v>
      </c>
      <c r="CF522" s="17">
        <v>0</v>
      </c>
      <c r="CG522" s="17">
        <v>0</v>
      </c>
      <c r="CH522" s="17">
        <v>0</v>
      </c>
      <c r="CI522" s="17">
        <v>0</v>
      </c>
      <c r="CJ522" s="17">
        <v>0</v>
      </c>
      <c r="CK522" s="17">
        <v>0</v>
      </c>
      <c r="CL522" s="702">
        <v>6214156.3608000008</v>
      </c>
      <c r="CM522" s="702">
        <v>6214156.3608000008</v>
      </c>
      <c r="CN522" s="702">
        <v>28876.464000000004</v>
      </c>
      <c r="CO522" s="702">
        <v>28876.464000000004</v>
      </c>
      <c r="CP522" s="702">
        <v>0</v>
      </c>
      <c r="CQ522" s="702">
        <v>0</v>
      </c>
      <c r="CR522" s="704">
        <v>6243032.8248000005</v>
      </c>
      <c r="CS522" s="703">
        <v>6243032.8248000005</v>
      </c>
      <c r="CT522" s="23" t="s">
        <v>56</v>
      </c>
      <c r="CU522" s="23" t="s">
        <v>56</v>
      </c>
      <c r="CV522" s="23" t="s">
        <v>56</v>
      </c>
      <c r="CW522" s="23" t="s">
        <v>56</v>
      </c>
      <c r="CX522" s="23" t="s">
        <v>56</v>
      </c>
      <c r="CY522" s="23" t="s">
        <v>56</v>
      </c>
      <c r="CZ522" s="23" t="s">
        <v>56</v>
      </c>
      <c r="DA522" s="23" t="s">
        <v>56</v>
      </c>
      <c r="DB522" s="796">
        <v>22486963.049999997</v>
      </c>
      <c r="DC522" s="120"/>
      <c r="DD522" s="692">
        <v>6.4297190080000002</v>
      </c>
      <c r="DE522" s="120"/>
      <c r="DF522" s="120"/>
      <c r="DG522" s="120"/>
      <c r="DH522" s="140"/>
      <c r="DI522" s="140"/>
      <c r="DJ522" s="140"/>
      <c r="DK522" s="140"/>
      <c r="DL522" s="548">
        <v>4</v>
      </c>
      <c r="DM522" s="548">
        <v>-1</v>
      </c>
      <c r="DN522" s="203" t="s">
        <v>55</v>
      </c>
      <c r="DO522" s="700" t="s">
        <v>56</v>
      </c>
      <c r="DP522" s="713" t="s">
        <v>56</v>
      </c>
      <c r="DQ522" s="548" t="s">
        <v>56</v>
      </c>
      <c r="DR522" s="673" t="s">
        <v>56</v>
      </c>
      <c r="DS522" s="203" t="s">
        <v>56</v>
      </c>
      <c r="DT522" s="1160" t="s">
        <v>56</v>
      </c>
      <c r="DU522" s="711">
        <v>84.193952990363371</v>
      </c>
      <c r="DV522" s="711">
        <v>99.436827690343236</v>
      </c>
      <c r="DW522" s="711">
        <v>75.405708309671894</v>
      </c>
      <c r="DX522" s="711">
        <v>25.204690251851687</v>
      </c>
      <c r="DY522" s="710">
        <v>1.2781318513230995</v>
      </c>
      <c r="DZ522" s="710">
        <v>-0.86061164406464674</v>
      </c>
      <c r="EA522" s="710">
        <v>1.2160345910888299</v>
      </c>
      <c r="EB522" s="710">
        <v>-0.82620654913640301</v>
      </c>
      <c r="EC522" s="236"/>
      <c r="ED522" s="49"/>
      <c r="EE522" s="232"/>
      <c r="EF522" s="700">
        <v>106099</v>
      </c>
      <c r="EG522" s="712">
        <v>-57702.333333333336</v>
      </c>
      <c r="EH522" s="44"/>
    </row>
    <row r="523" spans="1:138" ht="41.25" customHeight="1" x14ac:dyDescent="0.25">
      <c r="A523" s="871" t="s">
        <v>49</v>
      </c>
      <c r="B523" s="656" t="s">
        <v>50</v>
      </c>
      <c r="C523" s="656" t="s">
        <v>74</v>
      </c>
      <c r="D523" s="691" t="s">
        <v>1432</v>
      </c>
      <c r="E523" s="656" t="s">
        <v>1353</v>
      </c>
      <c r="F523" s="656" t="s">
        <v>1433</v>
      </c>
      <c r="G523" s="901" t="s">
        <v>1434</v>
      </c>
      <c r="H523" s="897" t="s">
        <v>55</v>
      </c>
      <c r="I523" s="17" t="s">
        <v>866</v>
      </c>
      <c r="J523" s="64">
        <v>13.8</v>
      </c>
      <c r="K523" s="665">
        <v>11.831639066503</v>
      </c>
      <c r="L523" s="665">
        <v>27.079545398220002</v>
      </c>
      <c r="M523" s="64">
        <v>2057</v>
      </c>
      <c r="N523" s="726">
        <v>24611784.469999999</v>
      </c>
      <c r="O523" s="548" t="s">
        <v>874</v>
      </c>
      <c r="P523" s="909">
        <v>6.2624028999999997</v>
      </c>
      <c r="Q523" s="203" t="s">
        <v>57</v>
      </c>
      <c r="R523" s="205" t="s">
        <v>57</v>
      </c>
      <c r="S523" s="490">
        <v>0</v>
      </c>
      <c r="T523" s="18">
        <v>0</v>
      </c>
      <c r="U523" s="548">
        <v>0</v>
      </c>
      <c r="V523" s="18">
        <v>0</v>
      </c>
      <c r="W523" s="64">
        <v>0</v>
      </c>
      <c r="X523" s="18">
        <v>0</v>
      </c>
      <c r="Y523" s="18">
        <v>0</v>
      </c>
      <c r="Z523" s="18">
        <v>0</v>
      </c>
      <c r="AA523" s="18">
        <v>0</v>
      </c>
      <c r="AB523" s="18">
        <v>0</v>
      </c>
      <c r="AC523" s="18">
        <v>0</v>
      </c>
      <c r="AD523" s="18">
        <v>0</v>
      </c>
      <c r="AE523" s="18">
        <v>0</v>
      </c>
      <c r="AF523" s="18">
        <v>0</v>
      </c>
      <c r="AG523" s="64">
        <v>0</v>
      </c>
      <c r="AH523" s="18">
        <v>0</v>
      </c>
      <c r="AI523" s="64">
        <v>0</v>
      </c>
      <c r="AJ523" s="18">
        <v>0</v>
      </c>
      <c r="AK523" s="18">
        <v>128</v>
      </c>
      <c r="AL523" s="64">
        <v>128</v>
      </c>
      <c r="AM523" s="18">
        <v>3</v>
      </c>
      <c r="AN523" s="18">
        <v>3</v>
      </c>
      <c r="AO523" s="18">
        <v>0</v>
      </c>
      <c r="AP523" s="64">
        <v>0</v>
      </c>
      <c r="AQ523" s="64">
        <v>131</v>
      </c>
      <c r="AR523" s="11">
        <v>131</v>
      </c>
      <c r="AS523" s="17">
        <v>0</v>
      </c>
      <c r="AT523" s="490">
        <v>0</v>
      </c>
      <c r="AU523" s="64">
        <v>0</v>
      </c>
      <c r="AV523" s="18">
        <v>0</v>
      </c>
      <c r="AW523" s="64">
        <v>0</v>
      </c>
      <c r="AX523" s="18">
        <v>0</v>
      </c>
      <c r="AY523" s="17">
        <v>0</v>
      </c>
      <c r="AZ523" s="490">
        <v>0</v>
      </c>
      <c r="BA523" s="17">
        <v>0</v>
      </c>
      <c r="BB523" s="18">
        <v>0</v>
      </c>
      <c r="BC523" s="17">
        <v>0</v>
      </c>
      <c r="BD523" s="18">
        <v>0</v>
      </c>
      <c r="BE523" s="17">
        <v>0</v>
      </c>
      <c r="BF523" s="18">
        <v>0</v>
      </c>
      <c r="BG523" s="17">
        <v>0</v>
      </c>
      <c r="BH523" s="18">
        <v>0</v>
      </c>
      <c r="BI523" s="17">
        <v>0</v>
      </c>
      <c r="BJ523" s="18">
        <v>0</v>
      </c>
      <c r="BK523" s="17">
        <v>2847.9400000000005</v>
      </c>
      <c r="BL523" s="17">
        <v>2847.94</v>
      </c>
      <c r="BM523" s="17">
        <v>33.18</v>
      </c>
      <c r="BN523" s="17">
        <v>33.18</v>
      </c>
      <c r="BO523" s="18">
        <v>0</v>
      </c>
      <c r="BP523" s="18">
        <v>0</v>
      </c>
      <c r="BQ523" s="64">
        <v>2881.1200000000003</v>
      </c>
      <c r="BR523" s="18">
        <v>2881.12</v>
      </c>
      <c r="BS523" s="729">
        <v>0.46006621515840196</v>
      </c>
      <c r="BT523" s="17">
        <v>0</v>
      </c>
      <c r="BU523" s="17">
        <v>0</v>
      </c>
      <c r="BV523" s="17">
        <v>0</v>
      </c>
      <c r="BW523" s="17">
        <v>0</v>
      </c>
      <c r="BX523" s="17">
        <v>0</v>
      </c>
      <c r="BY523" s="17">
        <v>0</v>
      </c>
      <c r="BZ523" s="17">
        <v>0</v>
      </c>
      <c r="CA523" s="17">
        <v>0</v>
      </c>
      <c r="CB523" s="17">
        <v>0</v>
      </c>
      <c r="CC523" s="17">
        <v>0</v>
      </c>
      <c r="CD523" s="17">
        <v>0</v>
      </c>
      <c r="CE523" s="17">
        <v>0</v>
      </c>
      <c r="CF523" s="17">
        <v>0</v>
      </c>
      <c r="CG523" s="17">
        <v>0</v>
      </c>
      <c r="CH523" s="17">
        <v>0</v>
      </c>
      <c r="CI523" s="17">
        <v>0</v>
      </c>
      <c r="CJ523" s="17">
        <v>0</v>
      </c>
      <c r="CK523" s="17">
        <v>0</v>
      </c>
      <c r="CL523" s="702">
        <v>3343025.8896000008</v>
      </c>
      <c r="CM523" s="702">
        <v>3343025.8895999999</v>
      </c>
      <c r="CN523" s="702">
        <v>38948.011200000008</v>
      </c>
      <c r="CO523" s="702">
        <v>38948.011200000008</v>
      </c>
      <c r="CP523" s="702">
        <v>0</v>
      </c>
      <c r="CQ523" s="702">
        <v>0</v>
      </c>
      <c r="CR523" s="704">
        <v>3381973.9008000009</v>
      </c>
      <c r="CS523" s="703">
        <v>3381973.9007999999</v>
      </c>
      <c r="CT523" s="23" t="s">
        <v>56</v>
      </c>
      <c r="CU523" s="23" t="s">
        <v>56</v>
      </c>
      <c r="CV523" s="23" t="s">
        <v>56</v>
      </c>
      <c r="CW523" s="23" t="s">
        <v>56</v>
      </c>
      <c r="CX523" s="23" t="s">
        <v>56</v>
      </c>
      <c r="CY523" s="23" t="s">
        <v>56</v>
      </c>
      <c r="CZ523" s="23" t="s">
        <v>56</v>
      </c>
      <c r="DA523" s="23" t="s">
        <v>56</v>
      </c>
      <c r="DB523" s="796">
        <v>24611784.469999999</v>
      </c>
      <c r="DC523" s="120"/>
      <c r="DD523" s="692">
        <v>6.2624028999999997</v>
      </c>
      <c r="DE523" s="120"/>
      <c r="DF523" s="120"/>
      <c r="DG523" s="120"/>
      <c r="DH523" s="140"/>
      <c r="DI523" s="140"/>
      <c r="DJ523" s="140"/>
      <c r="DK523" s="140"/>
      <c r="DL523" s="548" t="s">
        <v>56</v>
      </c>
      <c r="DM523" s="548" t="s">
        <v>56</v>
      </c>
      <c r="DN523" s="203" t="s">
        <v>55</v>
      </c>
      <c r="DO523" s="700" t="s">
        <v>56</v>
      </c>
      <c r="DP523" s="713" t="s">
        <v>56</v>
      </c>
      <c r="DQ523" s="548" t="s">
        <v>56</v>
      </c>
      <c r="DR523" s="673" t="s">
        <v>56</v>
      </c>
      <c r="DS523" s="203" t="s">
        <v>56</v>
      </c>
      <c r="DT523" s="1160" t="s">
        <v>56</v>
      </c>
      <c r="DU523" s="711">
        <v>405.77936289211249</v>
      </c>
      <c r="DV523" s="711">
        <v>-335.40777512769961</v>
      </c>
      <c r="DW523" s="711">
        <v>334.32301598190298</v>
      </c>
      <c r="DX523" s="711">
        <v>-295.08832297019842</v>
      </c>
      <c r="DY523" s="710">
        <v>3.4384372213666148</v>
      </c>
      <c r="DZ523" s="710">
        <v>-2.8459882591847565</v>
      </c>
      <c r="EA523" s="710">
        <v>3.2062626052014598</v>
      </c>
      <c r="EB523" s="710">
        <v>-2.62735008873427</v>
      </c>
      <c r="EC523" s="236"/>
      <c r="ED523" s="49"/>
      <c r="EE523" s="232"/>
      <c r="EF523" s="700">
        <v>675115</v>
      </c>
      <c r="EG523" s="712">
        <v>-620298.66666666663</v>
      </c>
      <c r="EH523" s="44"/>
    </row>
    <row r="524" spans="1:138" ht="41.25" customHeight="1" x14ac:dyDescent="0.25">
      <c r="A524" s="871" t="s">
        <v>49</v>
      </c>
      <c r="B524" s="656" t="s">
        <v>50</v>
      </c>
      <c r="C524" s="656" t="s">
        <v>74</v>
      </c>
      <c r="D524" s="691" t="s">
        <v>1432</v>
      </c>
      <c r="E524" s="656" t="s">
        <v>1353</v>
      </c>
      <c r="F524" s="656" t="s">
        <v>1435</v>
      </c>
      <c r="G524" s="901" t="s">
        <v>1358</v>
      </c>
      <c r="H524" s="897" t="s">
        <v>55</v>
      </c>
      <c r="I524" s="17" t="s">
        <v>866</v>
      </c>
      <c r="J524" s="64">
        <v>13.8</v>
      </c>
      <c r="K524" s="665">
        <v>11.831639066503</v>
      </c>
      <c r="L524" s="665">
        <v>10.019886342795001</v>
      </c>
      <c r="M524" s="64">
        <v>851</v>
      </c>
      <c r="N524" s="726">
        <v>29214751.789999999</v>
      </c>
      <c r="O524" s="548" t="s">
        <v>874</v>
      </c>
      <c r="P524" s="909">
        <v>7.4336156559999997</v>
      </c>
      <c r="Q524" s="203" t="s">
        <v>57</v>
      </c>
      <c r="R524" s="205" t="s">
        <v>57</v>
      </c>
      <c r="S524" s="490">
        <v>0</v>
      </c>
      <c r="T524" s="18">
        <v>0</v>
      </c>
      <c r="U524" s="548">
        <v>0</v>
      </c>
      <c r="V524" s="18">
        <v>0</v>
      </c>
      <c r="W524" s="64">
        <v>0</v>
      </c>
      <c r="X524" s="18">
        <v>0</v>
      </c>
      <c r="Y524" s="18">
        <v>0</v>
      </c>
      <c r="Z524" s="18">
        <v>0</v>
      </c>
      <c r="AA524" s="18">
        <v>0</v>
      </c>
      <c r="AB524" s="18">
        <v>0</v>
      </c>
      <c r="AC524" s="18">
        <v>0</v>
      </c>
      <c r="AD524" s="18">
        <v>0</v>
      </c>
      <c r="AE524" s="18">
        <v>0</v>
      </c>
      <c r="AF524" s="18">
        <v>0</v>
      </c>
      <c r="AG524" s="64">
        <v>0</v>
      </c>
      <c r="AH524" s="18">
        <v>0</v>
      </c>
      <c r="AI524" s="64">
        <v>0</v>
      </c>
      <c r="AJ524" s="18">
        <v>0</v>
      </c>
      <c r="AK524" s="18">
        <v>41</v>
      </c>
      <c r="AL524" s="64">
        <v>40</v>
      </c>
      <c r="AM524" s="18">
        <v>0</v>
      </c>
      <c r="AN524" s="18" t="s">
        <v>58</v>
      </c>
      <c r="AO524" s="18">
        <v>0</v>
      </c>
      <c r="AP524" s="64">
        <v>0</v>
      </c>
      <c r="AQ524" s="64">
        <v>41</v>
      </c>
      <c r="AR524" s="11">
        <v>40</v>
      </c>
      <c r="AS524" s="17">
        <v>0</v>
      </c>
      <c r="AT524" s="490">
        <v>0</v>
      </c>
      <c r="AU524" s="64">
        <v>0</v>
      </c>
      <c r="AV524" s="18">
        <v>0</v>
      </c>
      <c r="AW524" s="64">
        <v>0</v>
      </c>
      <c r="AX524" s="18">
        <v>0</v>
      </c>
      <c r="AY524" s="17">
        <v>0</v>
      </c>
      <c r="AZ524" s="490">
        <v>0</v>
      </c>
      <c r="BA524" s="17">
        <v>0</v>
      </c>
      <c r="BB524" s="18">
        <v>0</v>
      </c>
      <c r="BC524" s="17">
        <v>0</v>
      </c>
      <c r="BD524" s="18">
        <v>0</v>
      </c>
      <c r="BE524" s="17">
        <v>0</v>
      </c>
      <c r="BF524" s="18">
        <v>0</v>
      </c>
      <c r="BG524" s="17">
        <v>0</v>
      </c>
      <c r="BH524" s="18">
        <v>0</v>
      </c>
      <c r="BI524" s="17">
        <v>0</v>
      </c>
      <c r="BJ524" s="18">
        <v>0</v>
      </c>
      <c r="BK524" s="17">
        <v>682.61</v>
      </c>
      <c r="BL524" s="17">
        <v>678.81000000000006</v>
      </c>
      <c r="BM524" s="17">
        <v>0</v>
      </c>
      <c r="BN524" s="17" t="s">
        <v>58</v>
      </c>
      <c r="BO524" s="18">
        <v>0</v>
      </c>
      <c r="BP524" s="18">
        <v>0</v>
      </c>
      <c r="BQ524" s="64">
        <v>682.61</v>
      </c>
      <c r="BR524" s="18">
        <v>678.81000000000006</v>
      </c>
      <c r="BS524" s="729">
        <v>9.1827454039681941E-2</v>
      </c>
      <c r="BT524" s="17">
        <v>0</v>
      </c>
      <c r="BU524" s="17">
        <v>0</v>
      </c>
      <c r="BV524" s="17">
        <v>0</v>
      </c>
      <c r="BW524" s="17">
        <v>0</v>
      </c>
      <c r="BX524" s="17">
        <v>0</v>
      </c>
      <c r="BY524" s="17">
        <v>0</v>
      </c>
      <c r="BZ524" s="17">
        <v>0</v>
      </c>
      <c r="CA524" s="17">
        <v>0</v>
      </c>
      <c r="CB524" s="17">
        <v>0</v>
      </c>
      <c r="CC524" s="17">
        <v>0</v>
      </c>
      <c r="CD524" s="17">
        <v>0</v>
      </c>
      <c r="CE524" s="17">
        <v>0</v>
      </c>
      <c r="CF524" s="17">
        <v>0</v>
      </c>
      <c r="CG524" s="17">
        <v>0</v>
      </c>
      <c r="CH524" s="17">
        <v>0</v>
      </c>
      <c r="CI524" s="17">
        <v>0</v>
      </c>
      <c r="CJ524" s="17">
        <v>0</v>
      </c>
      <c r="CK524" s="17">
        <v>0</v>
      </c>
      <c r="CL524" s="702">
        <v>801274.92240000004</v>
      </c>
      <c r="CM524" s="702">
        <v>796814.33040000009</v>
      </c>
      <c r="CN524" s="702">
        <v>0</v>
      </c>
      <c r="CO524" s="702">
        <v>0</v>
      </c>
      <c r="CP524" s="702">
        <v>0</v>
      </c>
      <c r="CQ524" s="702">
        <v>0</v>
      </c>
      <c r="CR524" s="704">
        <v>801274.92240000004</v>
      </c>
      <c r="CS524" s="703">
        <v>796814.33040000009</v>
      </c>
      <c r="CT524" s="23" t="s">
        <v>56</v>
      </c>
      <c r="CU524" s="23" t="s">
        <v>56</v>
      </c>
      <c r="CV524" s="23" t="s">
        <v>56</v>
      </c>
      <c r="CW524" s="23" t="s">
        <v>56</v>
      </c>
      <c r="CX524" s="23" t="s">
        <v>56</v>
      </c>
      <c r="CY524" s="23" t="s">
        <v>56</v>
      </c>
      <c r="CZ524" s="23" t="s">
        <v>56</v>
      </c>
      <c r="DA524" s="23" t="s">
        <v>56</v>
      </c>
      <c r="DB524" s="796">
        <v>29214751.789999999</v>
      </c>
      <c r="DC524" s="120"/>
      <c r="DD524" s="692">
        <v>7.4336156559999997</v>
      </c>
      <c r="DE524" s="120"/>
      <c r="DF524" s="120"/>
      <c r="DG524" s="120"/>
      <c r="DH524" s="140"/>
      <c r="DI524" s="140"/>
      <c r="DJ524" s="140"/>
      <c r="DK524" s="140"/>
      <c r="DL524" s="548" t="s">
        <v>56</v>
      </c>
      <c r="DM524" s="548" t="s">
        <v>56</v>
      </c>
      <c r="DN524" s="203" t="s">
        <v>55</v>
      </c>
      <c r="DO524" s="700" t="s">
        <v>56</v>
      </c>
      <c r="DP524" s="713" t="s">
        <v>56</v>
      </c>
      <c r="DQ524" s="548" t="s">
        <v>56</v>
      </c>
      <c r="DR524" s="673" t="s">
        <v>56</v>
      </c>
      <c r="DS524" s="203" t="s">
        <v>56</v>
      </c>
      <c r="DT524" s="1160" t="s">
        <v>56</v>
      </c>
      <c r="DU524" s="711">
        <v>12.646948263923232</v>
      </c>
      <c r="DV524" s="711">
        <v>-1.8550704947758483</v>
      </c>
      <c r="DW524" s="711">
        <v>12.6903964485897</v>
      </c>
      <c r="DX524" s="711">
        <v>-2.0654676644791596</v>
      </c>
      <c r="DY524" s="710">
        <v>8.0720150361064363E-2</v>
      </c>
      <c r="DZ524" s="710">
        <v>0.363441119731295</v>
      </c>
      <c r="EA524" s="710">
        <v>8.0643211729717307E-2</v>
      </c>
      <c r="EB524" s="710">
        <v>0.3579732060403652</v>
      </c>
      <c r="EC524" s="236"/>
      <c r="ED524" s="49"/>
      <c r="EE524" s="232"/>
      <c r="EF524" s="700">
        <v>8594</v>
      </c>
      <c r="EG524" s="712">
        <v>-8034.666666666667</v>
      </c>
      <c r="EH524" s="44"/>
    </row>
    <row r="525" spans="1:138" ht="41.25" customHeight="1" x14ac:dyDescent="0.25">
      <c r="A525" s="871" t="s">
        <v>49</v>
      </c>
      <c r="B525" s="656" t="s">
        <v>50</v>
      </c>
      <c r="C525" s="656" t="s">
        <v>74</v>
      </c>
      <c r="D525" s="691" t="s">
        <v>1432</v>
      </c>
      <c r="E525" s="656" t="s">
        <v>1353</v>
      </c>
      <c r="F525" s="656" t="s">
        <v>1436</v>
      </c>
      <c r="G525" s="901" t="s">
        <v>1437</v>
      </c>
      <c r="H525" s="897" t="s">
        <v>55</v>
      </c>
      <c r="I525" s="17" t="s">
        <v>860</v>
      </c>
      <c r="J525" s="64">
        <v>13.8</v>
      </c>
      <c r="K525" s="665">
        <v>11.831639066503</v>
      </c>
      <c r="L525" s="665">
        <v>38.519696889576004</v>
      </c>
      <c r="M525" s="64">
        <v>3504</v>
      </c>
      <c r="N525" s="726">
        <v>39266129.419999994</v>
      </c>
      <c r="O525" s="548" t="s">
        <v>874</v>
      </c>
      <c r="P525" s="909">
        <v>9.9911618779999998</v>
      </c>
      <c r="Q525" s="203" t="s">
        <v>57</v>
      </c>
      <c r="R525" s="205" t="s">
        <v>57</v>
      </c>
      <c r="S525" s="490">
        <v>0</v>
      </c>
      <c r="T525" s="18">
        <v>0</v>
      </c>
      <c r="U525" s="548">
        <v>0</v>
      </c>
      <c r="V525" s="18">
        <v>0</v>
      </c>
      <c r="W525" s="64">
        <v>1</v>
      </c>
      <c r="X525" s="18">
        <v>1</v>
      </c>
      <c r="Y525" s="18">
        <v>0</v>
      </c>
      <c r="Z525" s="18">
        <v>0</v>
      </c>
      <c r="AA525" s="18">
        <v>0</v>
      </c>
      <c r="AB525" s="18">
        <v>0</v>
      </c>
      <c r="AC525" s="18">
        <v>0</v>
      </c>
      <c r="AD525" s="18">
        <v>0</v>
      </c>
      <c r="AE525" s="18">
        <v>0</v>
      </c>
      <c r="AF525" s="18">
        <v>0</v>
      </c>
      <c r="AG525" s="64">
        <v>0</v>
      </c>
      <c r="AH525" s="18">
        <v>0</v>
      </c>
      <c r="AI525" s="64">
        <v>0</v>
      </c>
      <c r="AJ525" s="18">
        <v>0</v>
      </c>
      <c r="AK525" s="18">
        <v>164</v>
      </c>
      <c r="AL525" s="64">
        <v>162</v>
      </c>
      <c r="AM525" s="18">
        <v>3</v>
      </c>
      <c r="AN525" s="18">
        <v>2</v>
      </c>
      <c r="AO525" s="18">
        <v>0</v>
      </c>
      <c r="AP525" s="64">
        <v>0</v>
      </c>
      <c r="AQ525" s="64">
        <v>168</v>
      </c>
      <c r="AR525" s="11">
        <v>165</v>
      </c>
      <c r="AS525" s="17">
        <v>0</v>
      </c>
      <c r="AT525" s="490">
        <v>0</v>
      </c>
      <c r="AU525" s="64">
        <v>0</v>
      </c>
      <c r="AV525" s="18">
        <v>0</v>
      </c>
      <c r="AW525" s="64">
        <v>17.600000000000001</v>
      </c>
      <c r="AX525" s="18">
        <v>17.600000000000001</v>
      </c>
      <c r="AY525" s="17">
        <v>0</v>
      </c>
      <c r="AZ525" s="490">
        <v>0</v>
      </c>
      <c r="BA525" s="17">
        <v>0</v>
      </c>
      <c r="BB525" s="18">
        <v>0</v>
      </c>
      <c r="BC525" s="17">
        <v>0</v>
      </c>
      <c r="BD525" s="18">
        <v>0</v>
      </c>
      <c r="BE525" s="17">
        <v>0</v>
      </c>
      <c r="BF525" s="18">
        <v>0</v>
      </c>
      <c r="BG525" s="17">
        <v>0</v>
      </c>
      <c r="BH525" s="18">
        <v>0</v>
      </c>
      <c r="BI525" s="17">
        <v>0</v>
      </c>
      <c r="BJ525" s="18">
        <v>0</v>
      </c>
      <c r="BK525" s="17">
        <v>2512.8449999999989</v>
      </c>
      <c r="BL525" s="17">
        <v>1513.8450000000003</v>
      </c>
      <c r="BM525" s="17">
        <v>42.970000000000006</v>
      </c>
      <c r="BN525" s="17">
        <v>18.399999999999999</v>
      </c>
      <c r="BO525" s="18">
        <v>0</v>
      </c>
      <c r="BP525" s="18">
        <v>0</v>
      </c>
      <c r="BQ525" s="64">
        <v>2573.4149999999986</v>
      </c>
      <c r="BR525" s="18">
        <v>1549.8450000000003</v>
      </c>
      <c r="BS525" s="729">
        <v>0.25756914275070647</v>
      </c>
      <c r="BT525" s="17">
        <v>0</v>
      </c>
      <c r="BU525" s="17">
        <v>0</v>
      </c>
      <c r="BV525" s="17">
        <v>0</v>
      </c>
      <c r="BW525" s="17">
        <v>0</v>
      </c>
      <c r="BX525" s="17">
        <v>0</v>
      </c>
      <c r="BY525" s="17">
        <v>0</v>
      </c>
      <c r="BZ525" s="17">
        <v>0</v>
      </c>
      <c r="CA525" s="17">
        <v>0</v>
      </c>
      <c r="CB525" s="17">
        <v>0</v>
      </c>
      <c r="CC525" s="17">
        <v>0</v>
      </c>
      <c r="CD525" s="17">
        <v>0</v>
      </c>
      <c r="CE525" s="17">
        <v>0</v>
      </c>
      <c r="CF525" s="17">
        <v>0</v>
      </c>
      <c r="CG525" s="17">
        <v>0</v>
      </c>
      <c r="CH525" s="17">
        <v>0</v>
      </c>
      <c r="CI525" s="17">
        <v>0</v>
      </c>
      <c r="CJ525" s="17">
        <v>0</v>
      </c>
      <c r="CK525" s="17">
        <v>0</v>
      </c>
      <c r="CL525" s="702">
        <v>2949677.974799999</v>
      </c>
      <c r="CM525" s="702">
        <v>1777011.8148000003</v>
      </c>
      <c r="CN525" s="702">
        <v>50439.904800000004</v>
      </c>
      <c r="CO525" s="702">
        <v>21598.655999999999</v>
      </c>
      <c r="CP525" s="702">
        <v>0</v>
      </c>
      <c r="CQ525" s="702">
        <v>0</v>
      </c>
      <c r="CR525" s="704">
        <v>3000117.8795999992</v>
      </c>
      <c r="CS525" s="703">
        <v>1798610.4708000002</v>
      </c>
      <c r="CT525" s="23" t="s">
        <v>56</v>
      </c>
      <c r="CU525" s="23" t="s">
        <v>56</v>
      </c>
      <c r="CV525" s="23" t="s">
        <v>56</v>
      </c>
      <c r="CW525" s="23" t="s">
        <v>56</v>
      </c>
      <c r="CX525" s="23" t="s">
        <v>56</v>
      </c>
      <c r="CY525" s="23" t="s">
        <v>56</v>
      </c>
      <c r="CZ525" s="23" t="s">
        <v>56</v>
      </c>
      <c r="DA525" s="23" t="s">
        <v>56</v>
      </c>
      <c r="DB525" s="796">
        <v>39266129.419999994</v>
      </c>
      <c r="DC525" s="120"/>
      <c r="DD525" s="692">
        <v>9.9911618779999998</v>
      </c>
      <c r="DE525" s="120"/>
      <c r="DF525" s="120"/>
      <c r="DG525" s="120"/>
      <c r="DH525" s="140"/>
      <c r="DI525" s="140"/>
      <c r="DJ525" s="140"/>
      <c r="DK525" s="140"/>
      <c r="DL525" s="548" t="s">
        <v>56</v>
      </c>
      <c r="DM525" s="548" t="s">
        <v>56</v>
      </c>
      <c r="DN525" s="203" t="s">
        <v>55</v>
      </c>
      <c r="DO525" s="700" t="s">
        <v>56</v>
      </c>
      <c r="DP525" s="713" t="s">
        <v>56</v>
      </c>
      <c r="DQ525" s="548" t="s">
        <v>56</v>
      </c>
      <c r="DR525" s="673" t="s">
        <v>56</v>
      </c>
      <c r="DS525" s="203" t="s">
        <v>56</v>
      </c>
      <c r="DT525" s="1160" t="s">
        <v>56</v>
      </c>
      <c r="DU525" s="711">
        <v>49.189925184632827</v>
      </c>
      <c r="DV525" s="711">
        <v>136.240736897261</v>
      </c>
      <c r="DW525" s="711">
        <v>41.784710400643498</v>
      </c>
      <c r="DX525" s="711">
        <v>41.830354222264866</v>
      </c>
      <c r="DY525" s="710">
        <v>0.39721908152709995</v>
      </c>
      <c r="DZ525" s="710">
        <v>0.66002599607772638</v>
      </c>
      <c r="EA525" s="710">
        <v>0.253267341940829</v>
      </c>
      <c r="EB525" s="710">
        <v>0.72127117210411074</v>
      </c>
      <c r="EC525" s="236"/>
      <c r="ED525" s="49"/>
      <c r="EE525" s="232"/>
      <c r="EF525" s="700">
        <v>0</v>
      </c>
      <c r="EG525" s="712">
        <v>223708</v>
      </c>
      <c r="EH525" s="44"/>
    </row>
    <row r="526" spans="1:138" ht="41.25" customHeight="1" x14ac:dyDescent="0.25">
      <c r="A526" s="871" t="s">
        <v>49</v>
      </c>
      <c r="B526" s="656" t="s">
        <v>50</v>
      </c>
      <c r="C526" s="656" t="s">
        <v>74</v>
      </c>
      <c r="D526" s="691" t="s">
        <v>1432</v>
      </c>
      <c r="E526" s="656" t="s">
        <v>1353</v>
      </c>
      <c r="F526" s="656" t="s">
        <v>1438</v>
      </c>
      <c r="G526" s="901" t="s">
        <v>1439</v>
      </c>
      <c r="H526" s="897" t="s">
        <v>55</v>
      </c>
      <c r="I526" s="17" t="s">
        <v>860</v>
      </c>
      <c r="J526" s="64">
        <v>13.8</v>
      </c>
      <c r="K526" s="665">
        <v>11.831639066503</v>
      </c>
      <c r="L526" s="665">
        <v>41.51136355002</v>
      </c>
      <c r="M526" s="64">
        <v>4078</v>
      </c>
      <c r="N526" s="726">
        <v>42741839.440000005</v>
      </c>
      <c r="O526" s="548" t="s">
        <v>874</v>
      </c>
      <c r="P526" s="909">
        <v>10.875547020000001</v>
      </c>
      <c r="Q526" s="203" t="s">
        <v>57</v>
      </c>
      <c r="R526" s="205" t="s">
        <v>57</v>
      </c>
      <c r="S526" s="490">
        <v>0</v>
      </c>
      <c r="T526" s="18">
        <v>0</v>
      </c>
      <c r="U526" s="548">
        <v>0</v>
      </c>
      <c r="V526" s="18">
        <v>0</v>
      </c>
      <c r="W526" s="64">
        <v>2</v>
      </c>
      <c r="X526" s="18">
        <v>1</v>
      </c>
      <c r="Y526" s="18">
        <v>0</v>
      </c>
      <c r="Z526" s="18">
        <v>0</v>
      </c>
      <c r="AA526" s="18">
        <v>0</v>
      </c>
      <c r="AB526" s="18">
        <v>0</v>
      </c>
      <c r="AC526" s="18">
        <v>0</v>
      </c>
      <c r="AD526" s="18">
        <v>0</v>
      </c>
      <c r="AE526" s="18">
        <v>0</v>
      </c>
      <c r="AF526" s="18">
        <v>0</v>
      </c>
      <c r="AG526" s="64">
        <v>0</v>
      </c>
      <c r="AH526" s="18">
        <v>0</v>
      </c>
      <c r="AI526" s="64">
        <v>0</v>
      </c>
      <c r="AJ526" s="18">
        <v>0</v>
      </c>
      <c r="AK526" s="18">
        <v>179</v>
      </c>
      <c r="AL526" s="64">
        <v>179</v>
      </c>
      <c r="AM526" s="18">
        <v>5</v>
      </c>
      <c r="AN526" s="18">
        <v>5</v>
      </c>
      <c r="AO526" s="18">
        <v>0</v>
      </c>
      <c r="AP526" s="64">
        <v>0</v>
      </c>
      <c r="AQ526" s="64">
        <v>186</v>
      </c>
      <c r="AR526" s="11">
        <v>185</v>
      </c>
      <c r="AS526" s="17">
        <v>0</v>
      </c>
      <c r="AT526" s="490">
        <v>0</v>
      </c>
      <c r="AU526" s="64">
        <v>0</v>
      </c>
      <c r="AV526" s="18">
        <v>0</v>
      </c>
      <c r="AW526" s="64">
        <v>32.6</v>
      </c>
      <c r="AX526" s="18">
        <v>32.6</v>
      </c>
      <c r="AY526" s="17">
        <v>0</v>
      </c>
      <c r="AZ526" s="490">
        <v>0</v>
      </c>
      <c r="BA526" s="17">
        <v>0</v>
      </c>
      <c r="BB526" s="18">
        <v>0</v>
      </c>
      <c r="BC526" s="17">
        <v>0</v>
      </c>
      <c r="BD526" s="18">
        <v>0</v>
      </c>
      <c r="BE526" s="17">
        <v>0</v>
      </c>
      <c r="BF526" s="18">
        <v>0</v>
      </c>
      <c r="BG526" s="17">
        <v>0</v>
      </c>
      <c r="BH526" s="18">
        <v>0</v>
      </c>
      <c r="BI526" s="17">
        <v>0</v>
      </c>
      <c r="BJ526" s="18">
        <v>0</v>
      </c>
      <c r="BK526" s="17">
        <v>1264.9699999999996</v>
      </c>
      <c r="BL526" s="17">
        <v>1264.9699999999996</v>
      </c>
      <c r="BM526" s="17">
        <v>61.480000000000004</v>
      </c>
      <c r="BN526" s="17">
        <v>61.480000000000004</v>
      </c>
      <c r="BO526" s="18">
        <v>0</v>
      </c>
      <c r="BP526" s="18">
        <v>0</v>
      </c>
      <c r="BQ526" s="64">
        <v>1359.0499999999995</v>
      </c>
      <c r="BR526" s="18">
        <v>1359.0499999999995</v>
      </c>
      <c r="BS526" s="729">
        <v>0.12496382917573919</v>
      </c>
      <c r="BT526" s="17">
        <v>0</v>
      </c>
      <c r="BU526" s="17">
        <v>0</v>
      </c>
      <c r="BV526" s="17">
        <v>0</v>
      </c>
      <c r="BW526" s="17">
        <v>0</v>
      </c>
      <c r="BX526" s="17">
        <v>0</v>
      </c>
      <c r="BY526" s="17">
        <v>0</v>
      </c>
      <c r="BZ526" s="17">
        <v>0</v>
      </c>
      <c r="CA526" s="17">
        <v>0</v>
      </c>
      <c r="CB526" s="17">
        <v>0</v>
      </c>
      <c r="CC526" s="17">
        <v>0</v>
      </c>
      <c r="CD526" s="17">
        <v>0</v>
      </c>
      <c r="CE526" s="17">
        <v>0</v>
      </c>
      <c r="CF526" s="17">
        <v>0</v>
      </c>
      <c r="CG526" s="17">
        <v>0</v>
      </c>
      <c r="CH526" s="17">
        <v>0</v>
      </c>
      <c r="CI526" s="17">
        <v>0</v>
      </c>
      <c r="CJ526" s="17">
        <v>0</v>
      </c>
      <c r="CK526" s="17">
        <v>0</v>
      </c>
      <c r="CL526" s="702">
        <v>1484872.3847999997</v>
      </c>
      <c r="CM526" s="702">
        <v>1484872.3847999997</v>
      </c>
      <c r="CN526" s="702">
        <v>72167.683200000014</v>
      </c>
      <c r="CO526" s="702">
        <v>72167.683200000014</v>
      </c>
      <c r="CP526" s="702">
        <v>0</v>
      </c>
      <c r="CQ526" s="702">
        <v>0</v>
      </c>
      <c r="CR526" s="704">
        <v>1557040.0679999997</v>
      </c>
      <c r="CS526" s="703">
        <v>1557040.0679999997</v>
      </c>
      <c r="CT526" s="23" t="s">
        <v>56</v>
      </c>
      <c r="CU526" s="23" t="s">
        <v>56</v>
      </c>
      <c r="CV526" s="23" t="s">
        <v>56</v>
      </c>
      <c r="CW526" s="23" t="s">
        <v>56</v>
      </c>
      <c r="CX526" s="23" t="s">
        <v>56</v>
      </c>
      <c r="CY526" s="23" t="s">
        <v>56</v>
      </c>
      <c r="CZ526" s="23" t="s">
        <v>56</v>
      </c>
      <c r="DA526" s="23" t="s">
        <v>56</v>
      </c>
      <c r="DB526" s="796">
        <v>42741839.440000005</v>
      </c>
      <c r="DC526" s="120"/>
      <c r="DD526" s="692">
        <v>10.875547020000001</v>
      </c>
      <c r="DE526" s="120"/>
      <c r="DF526" s="120"/>
      <c r="DG526" s="120"/>
      <c r="DH526" s="140"/>
      <c r="DI526" s="140"/>
      <c r="DJ526" s="140"/>
      <c r="DK526" s="140"/>
      <c r="DL526" s="548" t="s">
        <v>56</v>
      </c>
      <c r="DM526" s="548" t="s">
        <v>56</v>
      </c>
      <c r="DN526" s="203" t="s">
        <v>55</v>
      </c>
      <c r="DO526" s="700" t="s">
        <v>56</v>
      </c>
      <c r="DP526" s="713" t="s">
        <v>56</v>
      </c>
      <c r="DQ526" s="548" t="s">
        <v>56</v>
      </c>
      <c r="DR526" s="673" t="s">
        <v>56</v>
      </c>
      <c r="DS526" s="203" t="s">
        <v>56</v>
      </c>
      <c r="DT526" s="1160" t="s">
        <v>56</v>
      </c>
      <c r="DU526" s="711">
        <v>32.845166163141997</v>
      </c>
      <c r="DV526" s="711">
        <v>76.757124387508881</v>
      </c>
      <c r="DW526" s="711">
        <v>33.049644315894398</v>
      </c>
      <c r="DX526" s="711">
        <v>73.8438011953087</v>
      </c>
      <c r="DY526" s="710">
        <v>0.20090634441087613</v>
      </c>
      <c r="DZ526" s="710">
        <v>1.1610234274892075</v>
      </c>
      <c r="EA526" s="710">
        <v>0.19960465050595699</v>
      </c>
      <c r="EB526" s="710">
        <v>1.1573030104235087</v>
      </c>
      <c r="EC526" s="236"/>
      <c r="ED526" s="49"/>
      <c r="EE526" s="232"/>
      <c r="EF526" s="700">
        <v>84751</v>
      </c>
      <c r="EG526" s="712">
        <v>278292.33333333331</v>
      </c>
      <c r="EH526" s="44"/>
    </row>
    <row r="527" spans="1:138" ht="41.25" customHeight="1" x14ac:dyDescent="0.25">
      <c r="A527" s="871" t="s">
        <v>49</v>
      </c>
      <c r="B527" s="656" t="s">
        <v>50</v>
      </c>
      <c r="C527" s="656" t="s">
        <v>74</v>
      </c>
      <c r="D527" s="691" t="s">
        <v>415</v>
      </c>
      <c r="E527" s="656" t="s">
        <v>407</v>
      </c>
      <c r="F527" s="656" t="s">
        <v>416</v>
      </c>
      <c r="G527" s="901" t="s">
        <v>417</v>
      </c>
      <c r="H527" s="897" t="s">
        <v>55</v>
      </c>
      <c r="I527" s="17" t="s">
        <v>860</v>
      </c>
      <c r="J527" s="64">
        <v>13.8</v>
      </c>
      <c r="K527" s="665">
        <v>12.23797818595866</v>
      </c>
      <c r="L527" s="665">
        <v>13.280492396619</v>
      </c>
      <c r="M527" s="64">
        <v>1506</v>
      </c>
      <c r="N527" s="726">
        <v>27830656.330000002</v>
      </c>
      <c r="O527" s="548" t="s">
        <v>863</v>
      </c>
      <c r="P527" s="909">
        <v>6.8838627299999997</v>
      </c>
      <c r="Q527" s="203" t="s">
        <v>57</v>
      </c>
      <c r="R527" s="205" t="s">
        <v>57</v>
      </c>
      <c r="S527" s="490">
        <v>0</v>
      </c>
      <c r="T527" s="18">
        <v>0</v>
      </c>
      <c r="U527" s="548">
        <v>0</v>
      </c>
      <c r="V527" s="18">
        <v>0</v>
      </c>
      <c r="W527" s="64">
        <v>0</v>
      </c>
      <c r="X527" s="18">
        <v>0</v>
      </c>
      <c r="Y527" s="18">
        <v>0</v>
      </c>
      <c r="Z527" s="18">
        <v>0</v>
      </c>
      <c r="AA527" s="18">
        <v>0</v>
      </c>
      <c r="AB527" s="18">
        <v>0</v>
      </c>
      <c r="AC527" s="18">
        <v>0</v>
      </c>
      <c r="AD527" s="18">
        <v>0</v>
      </c>
      <c r="AE527" s="18">
        <v>0</v>
      </c>
      <c r="AF527" s="18">
        <v>0</v>
      </c>
      <c r="AG527" s="64">
        <v>0</v>
      </c>
      <c r="AH527" s="18">
        <v>0</v>
      </c>
      <c r="AI527" s="64">
        <v>0</v>
      </c>
      <c r="AJ527" s="18">
        <v>0</v>
      </c>
      <c r="AK527" s="18">
        <v>100</v>
      </c>
      <c r="AL527" s="64">
        <v>98</v>
      </c>
      <c r="AM527" s="18">
        <v>0</v>
      </c>
      <c r="AN527" s="18" t="s">
        <v>58</v>
      </c>
      <c r="AO527" s="18">
        <v>0</v>
      </c>
      <c r="AP527" s="64">
        <v>0</v>
      </c>
      <c r="AQ527" s="64">
        <v>100</v>
      </c>
      <c r="AR527" s="11">
        <v>98</v>
      </c>
      <c r="AS527" s="17">
        <v>0</v>
      </c>
      <c r="AT527" s="490">
        <v>0</v>
      </c>
      <c r="AU527" s="64">
        <v>0</v>
      </c>
      <c r="AV527" s="18">
        <v>0</v>
      </c>
      <c r="AW527" s="64">
        <v>0</v>
      </c>
      <c r="AX527" s="18">
        <v>0</v>
      </c>
      <c r="AY527" s="17">
        <v>0</v>
      </c>
      <c r="AZ527" s="490">
        <v>0</v>
      </c>
      <c r="BA527" s="17">
        <v>0</v>
      </c>
      <c r="BB527" s="18">
        <v>0</v>
      </c>
      <c r="BC527" s="17">
        <v>0</v>
      </c>
      <c r="BD527" s="18">
        <v>0</v>
      </c>
      <c r="BE527" s="17">
        <v>0</v>
      </c>
      <c r="BF527" s="18">
        <v>0</v>
      </c>
      <c r="BG527" s="17">
        <v>0</v>
      </c>
      <c r="BH527" s="18">
        <v>0</v>
      </c>
      <c r="BI527" s="17">
        <v>0</v>
      </c>
      <c r="BJ527" s="18">
        <v>0</v>
      </c>
      <c r="BK527" s="17">
        <v>713.3100000000004</v>
      </c>
      <c r="BL527" s="17">
        <v>698.11000000000047</v>
      </c>
      <c r="BM527" s="17">
        <v>0</v>
      </c>
      <c r="BN527" s="17" t="s">
        <v>58</v>
      </c>
      <c r="BO527" s="18">
        <v>0</v>
      </c>
      <c r="BP527" s="18">
        <v>0</v>
      </c>
      <c r="BQ527" s="64">
        <v>713.3100000000004</v>
      </c>
      <c r="BR527" s="18">
        <v>698.11000000000047</v>
      </c>
      <c r="BS527" s="729">
        <v>0.10362060197560047</v>
      </c>
      <c r="BT527" s="17">
        <v>0</v>
      </c>
      <c r="BU527" s="17">
        <v>0</v>
      </c>
      <c r="BV527" s="17">
        <v>0</v>
      </c>
      <c r="BW527" s="17">
        <v>0</v>
      </c>
      <c r="BX527" s="17">
        <v>0</v>
      </c>
      <c r="BY527" s="17">
        <v>0</v>
      </c>
      <c r="BZ527" s="17">
        <v>0</v>
      </c>
      <c r="CA527" s="17">
        <v>0</v>
      </c>
      <c r="CB527" s="17">
        <v>0</v>
      </c>
      <c r="CC527" s="17">
        <v>0</v>
      </c>
      <c r="CD527" s="17">
        <v>0</v>
      </c>
      <c r="CE527" s="17">
        <v>0</v>
      </c>
      <c r="CF527" s="17">
        <v>0</v>
      </c>
      <c r="CG527" s="17">
        <v>0</v>
      </c>
      <c r="CH527" s="17">
        <v>0</v>
      </c>
      <c r="CI527" s="17">
        <v>0</v>
      </c>
      <c r="CJ527" s="17">
        <v>0</v>
      </c>
      <c r="CK527" s="17">
        <v>0</v>
      </c>
      <c r="CL527" s="702">
        <v>837311.81040000054</v>
      </c>
      <c r="CM527" s="702">
        <v>819469.44240000064</v>
      </c>
      <c r="CN527" s="702">
        <v>0</v>
      </c>
      <c r="CO527" s="702">
        <v>0</v>
      </c>
      <c r="CP527" s="702">
        <v>0</v>
      </c>
      <c r="CQ527" s="702">
        <v>0</v>
      </c>
      <c r="CR527" s="704">
        <v>837311.81040000054</v>
      </c>
      <c r="CS527" s="703">
        <v>819469.44240000064</v>
      </c>
      <c r="CT527" s="23" t="s">
        <v>56</v>
      </c>
      <c r="CU527" s="23" t="s">
        <v>56</v>
      </c>
      <c r="CV527" s="23" t="s">
        <v>56</v>
      </c>
      <c r="CW527" s="23" t="s">
        <v>56</v>
      </c>
      <c r="CX527" s="23" t="s">
        <v>56</v>
      </c>
      <c r="CY527" s="23" t="s">
        <v>56</v>
      </c>
      <c r="CZ527" s="23" t="s">
        <v>56</v>
      </c>
      <c r="DA527" s="23" t="s">
        <v>56</v>
      </c>
      <c r="DB527" s="796">
        <v>27830656.330000002</v>
      </c>
      <c r="DC527" s="120"/>
      <c r="DD527" s="692">
        <v>6.8838627299999997</v>
      </c>
      <c r="DE527" s="120"/>
      <c r="DF527" s="120"/>
      <c r="DG527" s="120"/>
      <c r="DH527" s="140"/>
      <c r="DI527" s="140"/>
      <c r="DJ527" s="140"/>
      <c r="DK527" s="140"/>
      <c r="DL527" s="548">
        <v>3</v>
      </c>
      <c r="DM527" s="548">
        <v>-1</v>
      </c>
      <c r="DN527" s="203" t="s">
        <v>868</v>
      </c>
      <c r="DO527" s="700">
        <v>1506</v>
      </c>
      <c r="DP527" s="713" t="s">
        <v>56</v>
      </c>
      <c r="DQ527" s="548" t="s">
        <v>56</v>
      </c>
      <c r="DR527" s="673" t="s">
        <v>56</v>
      </c>
      <c r="DS527" s="203" t="s">
        <v>56</v>
      </c>
      <c r="DT527" s="1160" t="s">
        <v>56</v>
      </c>
      <c r="DU527" s="711">
        <v>168.94223107569721</v>
      </c>
      <c r="DV527" s="711">
        <v>-153.88255094599199</v>
      </c>
      <c r="DW527" s="711">
        <v>158.936173112327</v>
      </c>
      <c r="DX527" s="711">
        <v>-142.73152850164374</v>
      </c>
      <c r="DY527" s="710">
        <v>2.1494023904382469</v>
      </c>
      <c r="DZ527" s="710">
        <v>-2.0451242568383665</v>
      </c>
      <c r="EA527" s="710">
        <v>2.0788522485158198</v>
      </c>
      <c r="EB527" s="710">
        <v>-1.9593963161893611</v>
      </c>
      <c r="EC527" s="236"/>
      <c r="ED527" s="49"/>
      <c r="EE527" s="232"/>
      <c r="EF527" s="700">
        <v>144665</v>
      </c>
      <c r="EG527" s="712">
        <v>-142395</v>
      </c>
      <c r="EH527" s="44"/>
    </row>
    <row r="528" spans="1:138" ht="41.25" customHeight="1" x14ac:dyDescent="0.25">
      <c r="A528" s="871" t="s">
        <v>49</v>
      </c>
      <c r="B528" s="656" t="s">
        <v>50</v>
      </c>
      <c r="C528" s="656" t="s">
        <v>74</v>
      </c>
      <c r="D528" s="691" t="s">
        <v>415</v>
      </c>
      <c r="E528" s="656" t="s">
        <v>407</v>
      </c>
      <c r="F528" s="656" t="s">
        <v>418</v>
      </c>
      <c r="G528" s="901" t="s">
        <v>419</v>
      </c>
      <c r="H528" s="897" t="s">
        <v>55</v>
      </c>
      <c r="I528" s="17" t="s">
        <v>866</v>
      </c>
      <c r="J528" s="64">
        <v>13.8</v>
      </c>
      <c r="K528" s="665">
        <v>12.23797818595866</v>
      </c>
      <c r="L528" s="665">
        <v>17.116287843186001</v>
      </c>
      <c r="M528" s="64">
        <v>2474</v>
      </c>
      <c r="N528" s="726">
        <v>43746827.089999996</v>
      </c>
      <c r="O528" s="548" t="s">
        <v>863</v>
      </c>
      <c r="P528" s="909">
        <v>9.3936043500000004</v>
      </c>
      <c r="Q528" s="203" t="s">
        <v>57</v>
      </c>
      <c r="R528" s="205" t="s">
        <v>57</v>
      </c>
      <c r="S528" s="490">
        <v>0</v>
      </c>
      <c r="T528" s="18">
        <v>0</v>
      </c>
      <c r="U528" s="548">
        <v>0</v>
      </c>
      <c r="V528" s="18">
        <v>0</v>
      </c>
      <c r="W528" s="64">
        <v>0</v>
      </c>
      <c r="X528" s="18">
        <v>0</v>
      </c>
      <c r="Y528" s="18">
        <v>0</v>
      </c>
      <c r="Z528" s="18">
        <v>0</v>
      </c>
      <c r="AA528" s="18">
        <v>0</v>
      </c>
      <c r="AB528" s="18">
        <v>0</v>
      </c>
      <c r="AC528" s="18">
        <v>0</v>
      </c>
      <c r="AD528" s="18">
        <v>0</v>
      </c>
      <c r="AE528" s="18">
        <v>0</v>
      </c>
      <c r="AF528" s="18">
        <v>0</v>
      </c>
      <c r="AG528" s="64">
        <v>0</v>
      </c>
      <c r="AH528" s="18">
        <v>0</v>
      </c>
      <c r="AI528" s="64">
        <v>0</v>
      </c>
      <c r="AJ528" s="18">
        <v>0</v>
      </c>
      <c r="AK528" s="18">
        <v>9</v>
      </c>
      <c r="AL528" s="64">
        <v>9</v>
      </c>
      <c r="AM528" s="18">
        <v>0</v>
      </c>
      <c r="AN528" s="18" t="s">
        <v>58</v>
      </c>
      <c r="AO528" s="18">
        <v>0</v>
      </c>
      <c r="AP528" s="64">
        <v>0</v>
      </c>
      <c r="AQ528" s="64">
        <v>9</v>
      </c>
      <c r="AR528" s="11">
        <v>9</v>
      </c>
      <c r="AS528" s="17">
        <v>0</v>
      </c>
      <c r="AT528" s="490">
        <v>0</v>
      </c>
      <c r="AU528" s="64">
        <v>0</v>
      </c>
      <c r="AV528" s="18">
        <v>0</v>
      </c>
      <c r="AW528" s="64">
        <v>0</v>
      </c>
      <c r="AX528" s="18">
        <v>0</v>
      </c>
      <c r="AY528" s="17">
        <v>0</v>
      </c>
      <c r="AZ528" s="490">
        <v>0</v>
      </c>
      <c r="BA528" s="17">
        <v>0</v>
      </c>
      <c r="BB528" s="18">
        <v>0</v>
      </c>
      <c r="BC528" s="17">
        <v>0</v>
      </c>
      <c r="BD528" s="18">
        <v>0</v>
      </c>
      <c r="BE528" s="17">
        <v>0</v>
      </c>
      <c r="BF528" s="18">
        <v>0</v>
      </c>
      <c r="BG528" s="17">
        <v>0</v>
      </c>
      <c r="BH528" s="18">
        <v>0</v>
      </c>
      <c r="BI528" s="17">
        <v>0</v>
      </c>
      <c r="BJ528" s="18">
        <v>0</v>
      </c>
      <c r="BK528" s="17">
        <v>1311.96</v>
      </c>
      <c r="BL528" s="17">
        <v>1311.96</v>
      </c>
      <c r="BM528" s="17">
        <v>0</v>
      </c>
      <c r="BN528" s="17" t="s">
        <v>58</v>
      </c>
      <c r="BO528" s="18">
        <v>0</v>
      </c>
      <c r="BP528" s="18">
        <v>0</v>
      </c>
      <c r="BQ528" s="64">
        <v>1311.96</v>
      </c>
      <c r="BR528" s="18">
        <v>1311.96</v>
      </c>
      <c r="BS528" s="729">
        <v>0.13966523936043782</v>
      </c>
      <c r="BT528" s="17">
        <v>0</v>
      </c>
      <c r="BU528" s="17">
        <v>0</v>
      </c>
      <c r="BV528" s="17">
        <v>0</v>
      </c>
      <c r="BW528" s="17">
        <v>0</v>
      </c>
      <c r="BX528" s="17">
        <v>0</v>
      </c>
      <c r="BY528" s="17">
        <v>0</v>
      </c>
      <c r="BZ528" s="17">
        <v>0</v>
      </c>
      <c r="CA528" s="17">
        <v>0</v>
      </c>
      <c r="CB528" s="17">
        <v>0</v>
      </c>
      <c r="CC528" s="17">
        <v>0</v>
      </c>
      <c r="CD528" s="17">
        <v>0</v>
      </c>
      <c r="CE528" s="17">
        <v>0</v>
      </c>
      <c r="CF528" s="17">
        <v>0</v>
      </c>
      <c r="CG528" s="17">
        <v>0</v>
      </c>
      <c r="CH528" s="17">
        <v>0</v>
      </c>
      <c r="CI528" s="17">
        <v>0</v>
      </c>
      <c r="CJ528" s="17">
        <v>0</v>
      </c>
      <c r="CK528" s="17">
        <v>0</v>
      </c>
      <c r="CL528" s="702">
        <v>1540031.1264000002</v>
      </c>
      <c r="CM528" s="702">
        <v>1540031.1264000002</v>
      </c>
      <c r="CN528" s="702">
        <v>0</v>
      </c>
      <c r="CO528" s="702">
        <v>0</v>
      </c>
      <c r="CP528" s="702">
        <v>0</v>
      </c>
      <c r="CQ528" s="702">
        <v>0</v>
      </c>
      <c r="CR528" s="704">
        <v>1540031.1264000002</v>
      </c>
      <c r="CS528" s="703">
        <v>1540031.1264000002</v>
      </c>
      <c r="CT528" s="23" t="s">
        <v>56</v>
      </c>
      <c r="CU528" s="23" t="s">
        <v>56</v>
      </c>
      <c r="CV528" s="23" t="s">
        <v>56</v>
      </c>
      <c r="CW528" s="23" t="s">
        <v>56</v>
      </c>
      <c r="CX528" s="23" t="s">
        <v>56</v>
      </c>
      <c r="CY528" s="23" t="s">
        <v>56</v>
      </c>
      <c r="CZ528" s="23" t="s">
        <v>56</v>
      </c>
      <c r="DA528" s="23" t="s">
        <v>56</v>
      </c>
      <c r="DB528" s="796">
        <v>43746827.089999996</v>
      </c>
      <c r="DC528" s="120"/>
      <c r="DD528" s="692">
        <v>9.3936043500000004</v>
      </c>
      <c r="DE528" s="120"/>
      <c r="DF528" s="120"/>
      <c r="DG528" s="120"/>
      <c r="DH528" s="140"/>
      <c r="DI528" s="140"/>
      <c r="DJ528" s="140"/>
      <c r="DK528" s="140"/>
      <c r="DL528" s="548">
        <v>5</v>
      </c>
      <c r="DM528" s="548">
        <v>-2</v>
      </c>
      <c r="DN528" s="203" t="s">
        <v>868</v>
      </c>
      <c r="DO528" s="700">
        <v>2471.6666666666702</v>
      </c>
      <c r="DP528" s="713" t="s">
        <v>56</v>
      </c>
      <c r="DQ528" s="548" t="s">
        <v>56</v>
      </c>
      <c r="DR528" s="673" t="s">
        <v>56</v>
      </c>
      <c r="DS528" s="203" t="s">
        <v>56</v>
      </c>
      <c r="DT528" s="1160" t="s">
        <v>56</v>
      </c>
      <c r="DU528" s="711">
        <v>110.98988536749816</v>
      </c>
      <c r="DV528" s="711">
        <v>451.20655716630318</v>
      </c>
      <c r="DW528" s="711">
        <v>111.882050666303</v>
      </c>
      <c r="DX528" s="711">
        <v>207.79422659958001</v>
      </c>
      <c r="DY528" s="710">
        <v>1.1312204989885351</v>
      </c>
      <c r="DZ528" s="710">
        <v>-0.27401176023964335</v>
      </c>
      <c r="EA528" s="710">
        <v>1.12794585595107</v>
      </c>
      <c r="EB528" s="710">
        <v>-0.73881069915640185</v>
      </c>
      <c r="EC528" s="236"/>
      <c r="ED528" s="49"/>
      <c r="EE528" s="232"/>
      <c r="EF528" s="700">
        <v>26625</v>
      </c>
      <c r="EG528" s="712">
        <v>502947.66666666663</v>
      </c>
      <c r="EH528" s="44"/>
    </row>
    <row r="529" spans="1:138" ht="41.25" customHeight="1" x14ac:dyDescent="0.25">
      <c r="A529" s="871" t="s">
        <v>49</v>
      </c>
      <c r="B529" s="656" t="s">
        <v>50</v>
      </c>
      <c r="C529" s="656" t="s">
        <v>74</v>
      </c>
      <c r="D529" s="691" t="s">
        <v>415</v>
      </c>
      <c r="E529" s="656" t="s">
        <v>407</v>
      </c>
      <c r="F529" s="656" t="s">
        <v>420</v>
      </c>
      <c r="G529" s="901" t="s">
        <v>421</v>
      </c>
      <c r="H529" s="897" t="s">
        <v>55</v>
      </c>
      <c r="I529" s="17" t="s">
        <v>860</v>
      </c>
      <c r="J529" s="64">
        <v>13.8</v>
      </c>
      <c r="K529" s="665">
        <v>11.592616055058496</v>
      </c>
      <c r="L529" s="665">
        <v>6.0329545329060004</v>
      </c>
      <c r="M529" s="64">
        <v>26</v>
      </c>
      <c r="N529" s="726">
        <v>9372661.4440000001</v>
      </c>
      <c r="O529" s="548" t="s">
        <v>863</v>
      </c>
      <c r="P529" s="909">
        <v>2.461937018</v>
      </c>
      <c r="Q529" s="203" t="s">
        <v>57</v>
      </c>
      <c r="R529" s="205" t="s">
        <v>57</v>
      </c>
      <c r="S529" s="490">
        <v>0</v>
      </c>
      <c r="T529" s="18">
        <v>0</v>
      </c>
      <c r="U529" s="548">
        <v>0</v>
      </c>
      <c r="V529" s="18">
        <v>0</v>
      </c>
      <c r="W529" s="64">
        <v>0</v>
      </c>
      <c r="X529" s="18">
        <v>0</v>
      </c>
      <c r="Y529" s="18">
        <v>0</v>
      </c>
      <c r="Z529" s="18">
        <v>0</v>
      </c>
      <c r="AA529" s="18">
        <v>0</v>
      </c>
      <c r="AB529" s="18">
        <v>0</v>
      </c>
      <c r="AC529" s="18">
        <v>0</v>
      </c>
      <c r="AD529" s="18">
        <v>0</v>
      </c>
      <c r="AE529" s="18">
        <v>0</v>
      </c>
      <c r="AF529" s="18">
        <v>0</v>
      </c>
      <c r="AG529" s="64">
        <v>0</v>
      </c>
      <c r="AH529" s="18">
        <v>0</v>
      </c>
      <c r="AI529" s="64">
        <v>0</v>
      </c>
      <c r="AJ529" s="18">
        <v>0</v>
      </c>
      <c r="AK529" s="18">
        <v>4</v>
      </c>
      <c r="AL529" s="64">
        <v>4</v>
      </c>
      <c r="AM529" s="18">
        <v>0</v>
      </c>
      <c r="AN529" s="18" t="s">
        <v>58</v>
      </c>
      <c r="AO529" s="18">
        <v>0</v>
      </c>
      <c r="AP529" s="64">
        <v>0</v>
      </c>
      <c r="AQ529" s="64">
        <v>4</v>
      </c>
      <c r="AR529" s="11">
        <v>4</v>
      </c>
      <c r="AS529" s="17">
        <v>0</v>
      </c>
      <c r="AT529" s="490">
        <v>0</v>
      </c>
      <c r="AU529" s="64">
        <v>0</v>
      </c>
      <c r="AV529" s="18">
        <v>0</v>
      </c>
      <c r="AW529" s="64">
        <v>0</v>
      </c>
      <c r="AX529" s="18">
        <v>0</v>
      </c>
      <c r="AY529" s="17">
        <v>0</v>
      </c>
      <c r="AZ529" s="490">
        <v>0</v>
      </c>
      <c r="BA529" s="17">
        <v>0</v>
      </c>
      <c r="BB529" s="18">
        <v>0</v>
      </c>
      <c r="BC529" s="17">
        <v>0</v>
      </c>
      <c r="BD529" s="18">
        <v>0</v>
      </c>
      <c r="BE529" s="17">
        <v>0</v>
      </c>
      <c r="BF529" s="18">
        <v>0</v>
      </c>
      <c r="BG529" s="17">
        <v>0</v>
      </c>
      <c r="BH529" s="18">
        <v>0</v>
      </c>
      <c r="BI529" s="17">
        <v>0</v>
      </c>
      <c r="BJ529" s="18">
        <v>0</v>
      </c>
      <c r="BK529" s="17">
        <v>3106.33</v>
      </c>
      <c r="BL529" s="17">
        <v>3106.33</v>
      </c>
      <c r="BM529" s="17">
        <v>0</v>
      </c>
      <c r="BN529" s="17" t="s">
        <v>58</v>
      </c>
      <c r="BO529" s="18">
        <v>0</v>
      </c>
      <c r="BP529" s="18">
        <v>0</v>
      </c>
      <c r="BQ529" s="64">
        <v>3106.33</v>
      </c>
      <c r="BR529" s="18">
        <v>3106.33</v>
      </c>
      <c r="BS529" s="729">
        <v>1.2617422693142184</v>
      </c>
      <c r="BT529" s="17">
        <v>0</v>
      </c>
      <c r="BU529" s="17">
        <v>0</v>
      </c>
      <c r="BV529" s="17">
        <v>0</v>
      </c>
      <c r="BW529" s="17">
        <v>0</v>
      </c>
      <c r="BX529" s="17">
        <v>0</v>
      </c>
      <c r="BY529" s="17">
        <v>0</v>
      </c>
      <c r="BZ529" s="17">
        <v>0</v>
      </c>
      <c r="CA529" s="17">
        <v>0</v>
      </c>
      <c r="CB529" s="17">
        <v>0</v>
      </c>
      <c r="CC529" s="17">
        <v>0</v>
      </c>
      <c r="CD529" s="17">
        <v>0</v>
      </c>
      <c r="CE529" s="17">
        <v>0</v>
      </c>
      <c r="CF529" s="17">
        <v>0</v>
      </c>
      <c r="CG529" s="17">
        <v>0</v>
      </c>
      <c r="CH529" s="17">
        <v>0</v>
      </c>
      <c r="CI529" s="17">
        <v>0</v>
      </c>
      <c r="CJ529" s="17">
        <v>0</v>
      </c>
      <c r="CK529" s="17">
        <v>0</v>
      </c>
      <c r="CL529" s="702">
        <v>3646334.4072000002</v>
      </c>
      <c r="CM529" s="702">
        <v>3646334.4072000002</v>
      </c>
      <c r="CN529" s="702">
        <v>0</v>
      </c>
      <c r="CO529" s="702">
        <v>0</v>
      </c>
      <c r="CP529" s="702">
        <v>0</v>
      </c>
      <c r="CQ529" s="702">
        <v>0</v>
      </c>
      <c r="CR529" s="704">
        <v>3646334.4072000002</v>
      </c>
      <c r="CS529" s="703">
        <v>3646334.4072000002</v>
      </c>
      <c r="CT529" s="23" t="s">
        <v>56</v>
      </c>
      <c r="CU529" s="23" t="s">
        <v>56</v>
      </c>
      <c r="CV529" s="23" t="s">
        <v>56</v>
      </c>
      <c r="CW529" s="23" t="s">
        <v>56</v>
      </c>
      <c r="CX529" s="23" t="s">
        <v>56</v>
      </c>
      <c r="CY529" s="23" t="s">
        <v>56</v>
      </c>
      <c r="CZ529" s="23" t="s">
        <v>56</v>
      </c>
      <c r="DA529" s="23" t="s">
        <v>56</v>
      </c>
      <c r="DB529" s="796">
        <v>9372661.4440000001</v>
      </c>
      <c r="DC529" s="120"/>
      <c r="DD529" s="692">
        <v>2.461937018</v>
      </c>
      <c r="DE529" s="120"/>
      <c r="DF529" s="120"/>
      <c r="DG529" s="120"/>
      <c r="DH529" s="140"/>
      <c r="DI529" s="140"/>
      <c r="DJ529" s="140"/>
      <c r="DK529" s="140"/>
      <c r="DL529" s="548">
        <v>0</v>
      </c>
      <c r="DM529" s="548">
        <v>1</v>
      </c>
      <c r="DN529" s="203" t="s">
        <v>868</v>
      </c>
      <c r="DO529" s="700">
        <v>32.5833333333333</v>
      </c>
      <c r="DP529" s="713" t="s">
        <v>56</v>
      </c>
      <c r="DQ529" s="548" t="s">
        <v>56</v>
      </c>
      <c r="DR529" s="673" t="s">
        <v>56</v>
      </c>
      <c r="DS529" s="203" t="s">
        <v>56</v>
      </c>
      <c r="DT529" s="1160" t="s">
        <v>56</v>
      </c>
      <c r="DU529" s="711">
        <v>261.48337595907952</v>
      </c>
      <c r="DV529" s="711">
        <v>-184.06168850986603</v>
      </c>
      <c r="DW529" s="711">
        <v>202.94141666666701</v>
      </c>
      <c r="DX529" s="711">
        <v>-157.92870081109402</v>
      </c>
      <c r="DY529" s="710">
        <v>3.4987212276214867</v>
      </c>
      <c r="DZ529" s="710">
        <v>-3.1998403369287498</v>
      </c>
      <c r="EA529" s="710">
        <v>3.1712500000000001</v>
      </c>
      <c r="EB529" s="710">
        <v>-2.8704389063317635</v>
      </c>
      <c r="EC529" s="236"/>
      <c r="ED529" s="49"/>
      <c r="EE529" s="232"/>
      <c r="EF529" s="700">
        <v>6573</v>
      </c>
      <c r="EG529" s="712">
        <v>402.33333333333303</v>
      </c>
      <c r="EH529" s="44"/>
    </row>
    <row r="530" spans="1:138" ht="41.25" customHeight="1" x14ac:dyDescent="0.25">
      <c r="A530" s="871" t="s">
        <v>49</v>
      </c>
      <c r="B530" s="656" t="s">
        <v>50</v>
      </c>
      <c r="C530" s="656" t="s">
        <v>74</v>
      </c>
      <c r="D530" s="691" t="s">
        <v>415</v>
      </c>
      <c r="E530" s="656" t="s">
        <v>407</v>
      </c>
      <c r="F530" s="656" t="s">
        <v>422</v>
      </c>
      <c r="G530" s="901" t="s">
        <v>423</v>
      </c>
      <c r="H530" s="897" t="s">
        <v>55</v>
      </c>
      <c r="I530" s="17" t="s">
        <v>866</v>
      </c>
      <c r="J530" s="64">
        <v>13.8</v>
      </c>
      <c r="K530" s="665">
        <v>10.971156225302781</v>
      </c>
      <c r="L530" s="665">
        <v>20.444886321110999</v>
      </c>
      <c r="M530" s="64">
        <v>1211</v>
      </c>
      <c r="N530" s="726">
        <v>21887755.050000001</v>
      </c>
      <c r="O530" s="548" t="s">
        <v>863</v>
      </c>
      <c r="P530" s="909">
        <v>7.3858110540000004</v>
      </c>
      <c r="Q530" s="203" t="s">
        <v>57</v>
      </c>
      <c r="R530" s="205" t="s">
        <v>57</v>
      </c>
      <c r="S530" s="490">
        <v>0</v>
      </c>
      <c r="T530" s="18">
        <v>0</v>
      </c>
      <c r="U530" s="548">
        <v>0</v>
      </c>
      <c r="V530" s="18">
        <v>0</v>
      </c>
      <c r="W530" s="64">
        <v>0</v>
      </c>
      <c r="X530" s="18">
        <v>0</v>
      </c>
      <c r="Y530" s="18">
        <v>0</v>
      </c>
      <c r="Z530" s="18">
        <v>0</v>
      </c>
      <c r="AA530" s="18">
        <v>0</v>
      </c>
      <c r="AB530" s="18">
        <v>0</v>
      </c>
      <c r="AC530" s="18">
        <v>0</v>
      </c>
      <c r="AD530" s="18">
        <v>0</v>
      </c>
      <c r="AE530" s="18">
        <v>0</v>
      </c>
      <c r="AF530" s="18">
        <v>0</v>
      </c>
      <c r="AG530" s="64">
        <v>0</v>
      </c>
      <c r="AH530" s="18">
        <v>0</v>
      </c>
      <c r="AI530" s="64">
        <v>0</v>
      </c>
      <c r="AJ530" s="18">
        <v>0</v>
      </c>
      <c r="AK530" s="18">
        <v>94</v>
      </c>
      <c r="AL530" s="64">
        <v>92</v>
      </c>
      <c r="AM530" s="18">
        <v>8</v>
      </c>
      <c r="AN530" s="18">
        <v>8</v>
      </c>
      <c r="AO530" s="18">
        <v>0</v>
      </c>
      <c r="AP530" s="64">
        <v>0</v>
      </c>
      <c r="AQ530" s="64">
        <v>102</v>
      </c>
      <c r="AR530" s="11">
        <v>100</v>
      </c>
      <c r="AS530" s="17">
        <v>0</v>
      </c>
      <c r="AT530" s="490">
        <v>0</v>
      </c>
      <c r="AU530" s="64">
        <v>0</v>
      </c>
      <c r="AV530" s="18">
        <v>0</v>
      </c>
      <c r="AW530" s="64">
        <v>0</v>
      </c>
      <c r="AX530" s="18">
        <v>0</v>
      </c>
      <c r="AY530" s="17">
        <v>0</v>
      </c>
      <c r="AZ530" s="490">
        <v>0</v>
      </c>
      <c r="BA530" s="17">
        <v>0</v>
      </c>
      <c r="BB530" s="18">
        <v>0</v>
      </c>
      <c r="BC530" s="17">
        <v>0</v>
      </c>
      <c r="BD530" s="18">
        <v>0</v>
      </c>
      <c r="BE530" s="17">
        <v>0</v>
      </c>
      <c r="BF530" s="18">
        <v>0</v>
      </c>
      <c r="BG530" s="17">
        <v>0</v>
      </c>
      <c r="BH530" s="18">
        <v>0</v>
      </c>
      <c r="BI530" s="17">
        <v>0</v>
      </c>
      <c r="BJ530" s="18">
        <v>0</v>
      </c>
      <c r="BK530" s="17">
        <v>694.22000000000037</v>
      </c>
      <c r="BL530" s="17">
        <v>676.82000000000039</v>
      </c>
      <c r="BM530" s="17">
        <v>84.799999999999983</v>
      </c>
      <c r="BN530" s="17">
        <v>84.799999999999983</v>
      </c>
      <c r="BO530" s="18">
        <v>0</v>
      </c>
      <c r="BP530" s="18">
        <v>0</v>
      </c>
      <c r="BQ530" s="64">
        <v>779.02000000000032</v>
      </c>
      <c r="BR530" s="18">
        <v>761.62000000000035</v>
      </c>
      <c r="BS530" s="729">
        <v>0.10547521379904505</v>
      </c>
      <c r="BT530" s="17">
        <v>0</v>
      </c>
      <c r="BU530" s="17">
        <v>0</v>
      </c>
      <c r="BV530" s="17">
        <v>0</v>
      </c>
      <c r="BW530" s="17">
        <v>0</v>
      </c>
      <c r="BX530" s="17">
        <v>0</v>
      </c>
      <c r="BY530" s="17">
        <v>0</v>
      </c>
      <c r="BZ530" s="17">
        <v>0</v>
      </c>
      <c r="CA530" s="17">
        <v>0</v>
      </c>
      <c r="CB530" s="17">
        <v>0</v>
      </c>
      <c r="CC530" s="17">
        <v>0</v>
      </c>
      <c r="CD530" s="17">
        <v>0</v>
      </c>
      <c r="CE530" s="17">
        <v>0</v>
      </c>
      <c r="CF530" s="17">
        <v>0</v>
      </c>
      <c r="CG530" s="17">
        <v>0</v>
      </c>
      <c r="CH530" s="17">
        <v>0</v>
      </c>
      <c r="CI530" s="17">
        <v>0</v>
      </c>
      <c r="CJ530" s="17">
        <v>0</v>
      </c>
      <c r="CK530" s="17">
        <v>0</v>
      </c>
      <c r="CL530" s="702">
        <v>814903.20480000053</v>
      </c>
      <c r="CM530" s="702">
        <v>794478.38880000054</v>
      </c>
      <c r="CN530" s="702">
        <v>99541.631999999998</v>
      </c>
      <c r="CO530" s="702">
        <v>99541.631999999998</v>
      </c>
      <c r="CP530" s="702">
        <v>0</v>
      </c>
      <c r="CQ530" s="702">
        <v>0</v>
      </c>
      <c r="CR530" s="704">
        <v>914444.83680000051</v>
      </c>
      <c r="CS530" s="703">
        <v>894020.02080000052</v>
      </c>
      <c r="CT530" s="23" t="s">
        <v>56</v>
      </c>
      <c r="CU530" s="23" t="s">
        <v>56</v>
      </c>
      <c r="CV530" s="23" t="s">
        <v>56</v>
      </c>
      <c r="CW530" s="23" t="s">
        <v>56</v>
      </c>
      <c r="CX530" s="23" t="s">
        <v>56</v>
      </c>
      <c r="CY530" s="23" t="s">
        <v>56</v>
      </c>
      <c r="CZ530" s="23" t="s">
        <v>56</v>
      </c>
      <c r="DA530" s="23" t="s">
        <v>56</v>
      </c>
      <c r="DB530" s="796">
        <v>21887755.050000001</v>
      </c>
      <c r="DC530" s="120"/>
      <c r="DD530" s="692">
        <v>7.3858110540000004</v>
      </c>
      <c r="DE530" s="120"/>
      <c r="DF530" s="120"/>
      <c r="DG530" s="120"/>
      <c r="DH530" s="140"/>
      <c r="DI530" s="140"/>
      <c r="DJ530" s="140"/>
      <c r="DK530" s="140"/>
      <c r="DL530" s="548">
        <v>1</v>
      </c>
      <c r="DM530" s="548">
        <v>3</v>
      </c>
      <c r="DN530" s="203" t="s">
        <v>868</v>
      </c>
      <c r="DO530" s="700">
        <v>1218.75</v>
      </c>
      <c r="DP530" s="713" t="s">
        <v>56</v>
      </c>
      <c r="DQ530" s="548" t="s">
        <v>56</v>
      </c>
      <c r="DR530" s="673" t="s">
        <v>56</v>
      </c>
      <c r="DS530" s="203" t="s">
        <v>56</v>
      </c>
      <c r="DT530" s="1160" t="s">
        <v>56</v>
      </c>
      <c r="DU530" s="711">
        <v>126.75117948717948</v>
      </c>
      <c r="DV530" s="711">
        <v>-37.693931356999286</v>
      </c>
      <c r="DW530" s="711">
        <v>127.657755575084</v>
      </c>
      <c r="DX530" s="711">
        <v>-100.4501710413426</v>
      </c>
      <c r="DY530" s="710">
        <v>2.0127179487179485</v>
      </c>
      <c r="DZ530" s="710">
        <v>-1.3933163914712137</v>
      </c>
      <c r="EA530" s="710">
        <v>2.0081880107911299</v>
      </c>
      <c r="EB530" s="710">
        <v>-1.3951352245576674</v>
      </c>
      <c r="EC530" s="236"/>
      <c r="ED530" s="49"/>
      <c r="EE530" s="232"/>
      <c r="EF530" s="700">
        <v>96143</v>
      </c>
      <c r="EG530" s="712">
        <v>-69998.333333333328</v>
      </c>
      <c r="EH530" s="44"/>
    </row>
    <row r="531" spans="1:138" ht="41.25" customHeight="1" x14ac:dyDescent="0.25">
      <c r="A531" s="871" t="s">
        <v>49</v>
      </c>
      <c r="B531" s="656" t="s">
        <v>50</v>
      </c>
      <c r="C531" s="656" t="s">
        <v>74</v>
      </c>
      <c r="D531" s="691" t="s">
        <v>415</v>
      </c>
      <c r="E531" s="656" t="s">
        <v>407</v>
      </c>
      <c r="F531" s="656" t="s">
        <v>424</v>
      </c>
      <c r="G531" s="901" t="s">
        <v>407</v>
      </c>
      <c r="H531" s="897" t="s">
        <v>55</v>
      </c>
      <c r="I531" s="17" t="s">
        <v>866</v>
      </c>
      <c r="J531" s="64">
        <v>13.8</v>
      </c>
      <c r="K531" s="665">
        <v>11.592616055058496</v>
      </c>
      <c r="L531" s="665">
        <v>13.215340881603002</v>
      </c>
      <c r="M531" s="64">
        <v>772</v>
      </c>
      <c r="N531" s="726">
        <v>14718024.689999999</v>
      </c>
      <c r="O531" s="548" t="s">
        <v>863</v>
      </c>
      <c r="P531" s="909">
        <v>4.7565579280000003</v>
      </c>
      <c r="Q531" s="203" t="s">
        <v>57</v>
      </c>
      <c r="R531" s="205" t="s">
        <v>57</v>
      </c>
      <c r="S531" s="490">
        <v>0</v>
      </c>
      <c r="T531" s="18">
        <v>0</v>
      </c>
      <c r="U531" s="548">
        <v>0</v>
      </c>
      <c r="V531" s="18">
        <v>0</v>
      </c>
      <c r="W531" s="64">
        <v>0</v>
      </c>
      <c r="X531" s="18">
        <v>0</v>
      </c>
      <c r="Y531" s="18">
        <v>0</v>
      </c>
      <c r="Z531" s="18">
        <v>0</v>
      </c>
      <c r="AA531" s="18">
        <v>0</v>
      </c>
      <c r="AB531" s="18">
        <v>0</v>
      </c>
      <c r="AC531" s="18">
        <v>0</v>
      </c>
      <c r="AD531" s="18">
        <v>0</v>
      </c>
      <c r="AE531" s="18">
        <v>0</v>
      </c>
      <c r="AF531" s="18">
        <v>0</v>
      </c>
      <c r="AG531" s="64">
        <v>0</v>
      </c>
      <c r="AH531" s="18">
        <v>0</v>
      </c>
      <c r="AI531" s="64">
        <v>0</v>
      </c>
      <c r="AJ531" s="18">
        <v>0</v>
      </c>
      <c r="AK531" s="18">
        <v>96</v>
      </c>
      <c r="AL531" s="64">
        <v>95</v>
      </c>
      <c r="AM531" s="18">
        <v>0</v>
      </c>
      <c r="AN531" s="18" t="s">
        <v>58</v>
      </c>
      <c r="AO531" s="18">
        <v>0</v>
      </c>
      <c r="AP531" s="64">
        <v>0</v>
      </c>
      <c r="AQ531" s="64">
        <v>96</v>
      </c>
      <c r="AR531" s="11">
        <v>95</v>
      </c>
      <c r="AS531" s="17">
        <v>0</v>
      </c>
      <c r="AT531" s="490">
        <v>0</v>
      </c>
      <c r="AU531" s="64">
        <v>0</v>
      </c>
      <c r="AV531" s="18">
        <v>0</v>
      </c>
      <c r="AW531" s="64">
        <v>0</v>
      </c>
      <c r="AX531" s="18">
        <v>0</v>
      </c>
      <c r="AY531" s="17">
        <v>0</v>
      </c>
      <c r="AZ531" s="490">
        <v>0</v>
      </c>
      <c r="BA531" s="17">
        <v>0</v>
      </c>
      <c r="BB531" s="18">
        <v>0</v>
      </c>
      <c r="BC531" s="17">
        <v>0</v>
      </c>
      <c r="BD531" s="18">
        <v>0</v>
      </c>
      <c r="BE531" s="17">
        <v>0</v>
      </c>
      <c r="BF531" s="18">
        <v>0</v>
      </c>
      <c r="BG531" s="17">
        <v>0</v>
      </c>
      <c r="BH531" s="18">
        <v>0</v>
      </c>
      <c r="BI531" s="17">
        <v>0</v>
      </c>
      <c r="BJ531" s="18">
        <v>0</v>
      </c>
      <c r="BK531" s="17">
        <v>725.84</v>
      </c>
      <c r="BL531" s="17">
        <v>715.84</v>
      </c>
      <c r="BM531" s="17">
        <v>0</v>
      </c>
      <c r="BN531" s="17" t="s">
        <v>58</v>
      </c>
      <c r="BO531" s="18">
        <v>0</v>
      </c>
      <c r="BP531" s="18">
        <v>0</v>
      </c>
      <c r="BQ531" s="64">
        <v>725.84</v>
      </c>
      <c r="BR531" s="18">
        <v>715.84</v>
      </c>
      <c r="BS531" s="729">
        <v>0.15259774210406715</v>
      </c>
      <c r="BT531" s="17">
        <v>0</v>
      </c>
      <c r="BU531" s="17">
        <v>0</v>
      </c>
      <c r="BV531" s="17">
        <v>0</v>
      </c>
      <c r="BW531" s="17">
        <v>0</v>
      </c>
      <c r="BX531" s="17">
        <v>0</v>
      </c>
      <c r="BY531" s="17">
        <v>0</v>
      </c>
      <c r="BZ531" s="17">
        <v>0</v>
      </c>
      <c r="CA531" s="17">
        <v>0</v>
      </c>
      <c r="CB531" s="17">
        <v>0</v>
      </c>
      <c r="CC531" s="17">
        <v>0</v>
      </c>
      <c r="CD531" s="17">
        <v>0</v>
      </c>
      <c r="CE531" s="17">
        <v>0</v>
      </c>
      <c r="CF531" s="17">
        <v>0</v>
      </c>
      <c r="CG531" s="17">
        <v>0</v>
      </c>
      <c r="CH531" s="17">
        <v>0</v>
      </c>
      <c r="CI531" s="17">
        <v>0</v>
      </c>
      <c r="CJ531" s="17">
        <v>0</v>
      </c>
      <c r="CK531" s="17">
        <v>0</v>
      </c>
      <c r="CL531" s="702">
        <v>852020.02560000005</v>
      </c>
      <c r="CM531" s="702">
        <v>840281.62560000003</v>
      </c>
      <c r="CN531" s="702">
        <v>0</v>
      </c>
      <c r="CO531" s="702">
        <v>0</v>
      </c>
      <c r="CP531" s="702">
        <v>0</v>
      </c>
      <c r="CQ531" s="702">
        <v>0</v>
      </c>
      <c r="CR531" s="704">
        <v>852020.02560000005</v>
      </c>
      <c r="CS531" s="703">
        <v>840281.62560000003</v>
      </c>
      <c r="CT531" s="23" t="s">
        <v>56</v>
      </c>
      <c r="CU531" s="23" t="s">
        <v>56</v>
      </c>
      <c r="CV531" s="23" t="s">
        <v>56</v>
      </c>
      <c r="CW531" s="23" t="s">
        <v>56</v>
      </c>
      <c r="CX531" s="23" t="s">
        <v>56</v>
      </c>
      <c r="CY531" s="23" t="s">
        <v>56</v>
      </c>
      <c r="CZ531" s="23" t="s">
        <v>56</v>
      </c>
      <c r="DA531" s="23" t="s">
        <v>56</v>
      </c>
      <c r="DB531" s="796">
        <v>14718024.689999999</v>
      </c>
      <c r="DC531" s="120"/>
      <c r="DD531" s="692">
        <v>4.7565579280000003</v>
      </c>
      <c r="DE531" s="120"/>
      <c r="DF531" s="120"/>
      <c r="DG531" s="120"/>
      <c r="DH531" s="140"/>
      <c r="DI531" s="140"/>
      <c r="DJ531" s="140"/>
      <c r="DK531" s="140"/>
      <c r="DL531" s="548">
        <v>4</v>
      </c>
      <c r="DM531" s="548">
        <v>-1</v>
      </c>
      <c r="DN531" s="203" t="s">
        <v>868</v>
      </c>
      <c r="DO531" s="700">
        <v>768.25</v>
      </c>
      <c r="DP531" s="713" t="s">
        <v>56</v>
      </c>
      <c r="DQ531" s="548" t="s">
        <v>56</v>
      </c>
      <c r="DR531" s="673" t="s">
        <v>56</v>
      </c>
      <c r="DS531" s="203" t="s">
        <v>56</v>
      </c>
      <c r="DT531" s="1160" t="s">
        <v>56</v>
      </c>
      <c r="DU531" s="711">
        <v>218.14513504718516</v>
      </c>
      <c r="DV531" s="711">
        <v>63.299913830117845</v>
      </c>
      <c r="DW531" s="711">
        <v>218.22400646762401</v>
      </c>
      <c r="DX531" s="711">
        <v>48.989396538364474</v>
      </c>
      <c r="DY531" s="710">
        <v>2.0631304913765049</v>
      </c>
      <c r="DZ531" s="710">
        <v>0.11893836723115259</v>
      </c>
      <c r="EA531" s="710">
        <v>2.0573036780063299</v>
      </c>
      <c r="EB531" s="710">
        <v>-3.2087698957808275E-2</v>
      </c>
      <c r="EC531" s="236"/>
      <c r="ED531" s="49"/>
      <c r="EE531" s="232"/>
      <c r="EF531" s="700">
        <v>36936</v>
      </c>
      <c r="EG531" s="712">
        <v>229235.33333333331</v>
      </c>
      <c r="EH531" s="44"/>
    </row>
    <row r="532" spans="1:138" ht="41.25" customHeight="1" x14ac:dyDescent="0.25">
      <c r="A532" s="871" t="s">
        <v>49</v>
      </c>
      <c r="B532" s="656" t="s">
        <v>50</v>
      </c>
      <c r="C532" s="656" t="s">
        <v>74</v>
      </c>
      <c r="D532" s="691" t="s">
        <v>92</v>
      </c>
      <c r="E532" s="656" t="s">
        <v>93</v>
      </c>
      <c r="F532" s="656" t="s">
        <v>1440</v>
      </c>
      <c r="G532" s="901" t="s">
        <v>432</v>
      </c>
      <c r="H532" s="897" t="s">
        <v>55</v>
      </c>
      <c r="I532" s="17" t="s">
        <v>866</v>
      </c>
      <c r="J532" s="64">
        <v>13.8</v>
      </c>
      <c r="K532" s="665">
        <v>13.624311652336788</v>
      </c>
      <c r="L532" s="665">
        <v>21.631439348946</v>
      </c>
      <c r="M532" s="64">
        <v>1149</v>
      </c>
      <c r="N532" s="726">
        <v>39191905.449999996</v>
      </c>
      <c r="O532" s="548" t="s">
        <v>863</v>
      </c>
      <c r="P532" s="909">
        <v>9.4813257950000001</v>
      </c>
      <c r="Q532" s="203" t="s">
        <v>57</v>
      </c>
      <c r="R532" s="205" t="s">
        <v>57</v>
      </c>
      <c r="S532" s="490">
        <v>0</v>
      </c>
      <c r="T532" s="18">
        <v>0</v>
      </c>
      <c r="U532" s="548">
        <v>0</v>
      </c>
      <c r="V532" s="18">
        <v>0</v>
      </c>
      <c r="W532" s="64">
        <v>0</v>
      </c>
      <c r="X532" s="18">
        <v>0</v>
      </c>
      <c r="Y532" s="18">
        <v>0</v>
      </c>
      <c r="Z532" s="18">
        <v>0</v>
      </c>
      <c r="AA532" s="18">
        <v>0</v>
      </c>
      <c r="AB532" s="18">
        <v>0</v>
      </c>
      <c r="AC532" s="18">
        <v>0</v>
      </c>
      <c r="AD532" s="18">
        <v>0</v>
      </c>
      <c r="AE532" s="18">
        <v>0</v>
      </c>
      <c r="AF532" s="18">
        <v>0</v>
      </c>
      <c r="AG532" s="64">
        <v>0</v>
      </c>
      <c r="AH532" s="18">
        <v>0</v>
      </c>
      <c r="AI532" s="64">
        <v>0</v>
      </c>
      <c r="AJ532" s="18">
        <v>0</v>
      </c>
      <c r="AK532" s="18">
        <v>27</v>
      </c>
      <c r="AL532" s="64">
        <v>27</v>
      </c>
      <c r="AM532" s="18">
        <v>1</v>
      </c>
      <c r="AN532" s="18">
        <v>1</v>
      </c>
      <c r="AO532" s="18">
        <v>0</v>
      </c>
      <c r="AP532" s="64">
        <v>0</v>
      </c>
      <c r="AQ532" s="64">
        <v>28</v>
      </c>
      <c r="AR532" s="11">
        <v>28</v>
      </c>
      <c r="AS532" s="17">
        <v>0</v>
      </c>
      <c r="AT532" s="490">
        <v>0</v>
      </c>
      <c r="AU532" s="64">
        <v>0</v>
      </c>
      <c r="AV532" s="18">
        <v>0</v>
      </c>
      <c r="AW532" s="64">
        <v>0</v>
      </c>
      <c r="AX532" s="18">
        <v>0</v>
      </c>
      <c r="AY532" s="17">
        <v>0</v>
      </c>
      <c r="AZ532" s="490">
        <v>0</v>
      </c>
      <c r="BA532" s="17">
        <v>0</v>
      </c>
      <c r="BB532" s="18">
        <v>0</v>
      </c>
      <c r="BC532" s="17">
        <v>0</v>
      </c>
      <c r="BD532" s="18">
        <v>0</v>
      </c>
      <c r="BE532" s="17">
        <v>0</v>
      </c>
      <c r="BF532" s="18">
        <v>0</v>
      </c>
      <c r="BG532" s="17">
        <v>0</v>
      </c>
      <c r="BH532" s="18">
        <v>0</v>
      </c>
      <c r="BI532" s="17">
        <v>0</v>
      </c>
      <c r="BJ532" s="18">
        <v>0</v>
      </c>
      <c r="BK532" s="17">
        <v>498.24</v>
      </c>
      <c r="BL532" s="17">
        <v>498.24</v>
      </c>
      <c r="BM532" s="17">
        <v>26.4</v>
      </c>
      <c r="BN532" s="17">
        <v>26.4</v>
      </c>
      <c r="BO532" s="18">
        <v>0</v>
      </c>
      <c r="BP532" s="18">
        <v>0</v>
      </c>
      <c r="BQ532" s="64">
        <v>524.64</v>
      </c>
      <c r="BR532" s="18">
        <v>524.64</v>
      </c>
      <c r="BS532" s="729">
        <v>5.5334033588073747E-2</v>
      </c>
      <c r="BT532" s="17">
        <v>0</v>
      </c>
      <c r="BU532" s="17">
        <v>0</v>
      </c>
      <c r="BV532" s="17">
        <v>0</v>
      </c>
      <c r="BW532" s="17">
        <v>0</v>
      </c>
      <c r="BX532" s="17">
        <v>0</v>
      </c>
      <c r="BY532" s="17">
        <v>0</v>
      </c>
      <c r="BZ532" s="17">
        <v>0</v>
      </c>
      <c r="CA532" s="17">
        <v>0</v>
      </c>
      <c r="CB532" s="17">
        <v>0</v>
      </c>
      <c r="CC532" s="17">
        <v>0</v>
      </c>
      <c r="CD532" s="17">
        <v>0</v>
      </c>
      <c r="CE532" s="17">
        <v>0</v>
      </c>
      <c r="CF532" s="17">
        <v>0</v>
      </c>
      <c r="CG532" s="17">
        <v>0</v>
      </c>
      <c r="CH532" s="17">
        <v>0</v>
      </c>
      <c r="CI532" s="17">
        <v>0</v>
      </c>
      <c r="CJ532" s="17">
        <v>0</v>
      </c>
      <c r="CK532" s="17">
        <v>0</v>
      </c>
      <c r="CL532" s="702">
        <v>584854.0416</v>
      </c>
      <c r="CM532" s="702">
        <v>584854.0416</v>
      </c>
      <c r="CN532" s="702">
        <v>30989.376</v>
      </c>
      <c r="CO532" s="702">
        <v>30989.376</v>
      </c>
      <c r="CP532" s="702">
        <v>0</v>
      </c>
      <c r="CQ532" s="702">
        <v>0</v>
      </c>
      <c r="CR532" s="704">
        <v>615843.41760000004</v>
      </c>
      <c r="CS532" s="703">
        <v>615843.41760000004</v>
      </c>
      <c r="CT532" s="23" t="s">
        <v>56</v>
      </c>
      <c r="CU532" s="23" t="s">
        <v>56</v>
      </c>
      <c r="CV532" s="23" t="s">
        <v>56</v>
      </c>
      <c r="CW532" s="23" t="s">
        <v>56</v>
      </c>
      <c r="CX532" s="23" t="s">
        <v>56</v>
      </c>
      <c r="CY532" s="23" t="s">
        <v>56</v>
      </c>
      <c r="CZ532" s="23" t="s">
        <v>56</v>
      </c>
      <c r="DA532" s="23" t="s">
        <v>56</v>
      </c>
      <c r="DB532" s="796">
        <v>39191905.449999996</v>
      </c>
      <c r="DC532" s="120"/>
      <c r="DD532" s="692">
        <v>9.4813257950000001</v>
      </c>
      <c r="DE532" s="120"/>
      <c r="DF532" s="120"/>
      <c r="DG532" s="120"/>
      <c r="DH532" s="140"/>
      <c r="DI532" s="140"/>
      <c r="DJ532" s="140"/>
      <c r="DK532" s="140"/>
      <c r="DL532" s="548" t="s">
        <v>56</v>
      </c>
      <c r="DM532" s="548" t="s">
        <v>56</v>
      </c>
      <c r="DN532" s="203" t="s">
        <v>868</v>
      </c>
      <c r="DO532" s="700">
        <v>1133.8333333333301</v>
      </c>
      <c r="DP532" s="713" t="s">
        <v>56</v>
      </c>
      <c r="DQ532" s="548" t="s">
        <v>56</v>
      </c>
      <c r="DR532" s="673" t="s">
        <v>56</v>
      </c>
      <c r="DS532" s="203" t="s">
        <v>56</v>
      </c>
      <c r="DT532" s="1160" t="s">
        <v>56</v>
      </c>
      <c r="DU532" s="711">
        <v>289.23298544759746</v>
      </c>
      <c r="DV532" s="711">
        <v>-162.48967654425252</v>
      </c>
      <c r="DW532" s="711">
        <v>140.20713208215</v>
      </c>
      <c r="DX532" s="711">
        <v>-92.834373922792224</v>
      </c>
      <c r="DY532" s="710">
        <v>1.6660296927826006</v>
      </c>
      <c r="DZ532" s="710">
        <v>-1.4567521882811856</v>
      </c>
      <c r="EA532" s="710">
        <v>1.5129711757442701</v>
      </c>
      <c r="EB532" s="710">
        <v>-1.3543983879266785</v>
      </c>
      <c r="EC532" s="236"/>
      <c r="ED532" s="49"/>
      <c r="EE532" s="232"/>
      <c r="EF532" s="700">
        <v>80384</v>
      </c>
      <c r="EG532" s="712">
        <v>-80384</v>
      </c>
      <c r="EH532" s="44"/>
    </row>
    <row r="533" spans="1:138" ht="41.25" customHeight="1" x14ac:dyDescent="0.25">
      <c r="A533" s="871" t="s">
        <v>49</v>
      </c>
      <c r="B533" s="656" t="s">
        <v>50</v>
      </c>
      <c r="C533" s="656" t="s">
        <v>74</v>
      </c>
      <c r="D533" s="691" t="s">
        <v>92</v>
      </c>
      <c r="E533" s="656" t="s">
        <v>93</v>
      </c>
      <c r="F533" s="656" t="s">
        <v>1441</v>
      </c>
      <c r="G533" s="901" t="s">
        <v>95</v>
      </c>
      <c r="H533" s="897" t="s">
        <v>55</v>
      </c>
      <c r="I533" s="17" t="s">
        <v>860</v>
      </c>
      <c r="J533" s="64">
        <v>13.8</v>
      </c>
      <c r="K533" s="665">
        <v>12.668219606558768</v>
      </c>
      <c r="L533" s="665">
        <v>45.635605965684</v>
      </c>
      <c r="M533" s="64">
        <v>2555</v>
      </c>
      <c r="N533" s="726">
        <v>34766249.949999996</v>
      </c>
      <c r="O533" s="548" t="s">
        <v>863</v>
      </c>
      <c r="P533" s="909">
        <v>9.7122220240000008</v>
      </c>
      <c r="Q533" s="203" t="s">
        <v>57</v>
      </c>
      <c r="R533" s="205" t="s">
        <v>57</v>
      </c>
      <c r="S533" s="490">
        <v>0</v>
      </c>
      <c r="T533" s="18">
        <v>0</v>
      </c>
      <c r="U533" s="548">
        <v>0</v>
      </c>
      <c r="V533" s="18">
        <v>0</v>
      </c>
      <c r="W533" s="64">
        <v>0</v>
      </c>
      <c r="X533" s="18">
        <v>0</v>
      </c>
      <c r="Y533" s="18">
        <v>0</v>
      </c>
      <c r="Z533" s="18">
        <v>0</v>
      </c>
      <c r="AA533" s="18">
        <v>0</v>
      </c>
      <c r="AB533" s="18">
        <v>0</v>
      </c>
      <c r="AC533" s="18">
        <v>0</v>
      </c>
      <c r="AD533" s="18">
        <v>0</v>
      </c>
      <c r="AE533" s="18">
        <v>0</v>
      </c>
      <c r="AF533" s="18">
        <v>0</v>
      </c>
      <c r="AG533" s="64">
        <v>0</v>
      </c>
      <c r="AH533" s="18">
        <v>0</v>
      </c>
      <c r="AI533" s="64">
        <v>0</v>
      </c>
      <c r="AJ533" s="18">
        <v>0</v>
      </c>
      <c r="AK533" s="18">
        <v>112</v>
      </c>
      <c r="AL533" s="64">
        <v>112</v>
      </c>
      <c r="AM533" s="18">
        <v>5</v>
      </c>
      <c r="AN533" s="18">
        <v>5</v>
      </c>
      <c r="AO533" s="18">
        <v>0</v>
      </c>
      <c r="AP533" s="64">
        <v>0</v>
      </c>
      <c r="AQ533" s="64">
        <v>117</v>
      </c>
      <c r="AR533" s="11">
        <v>117</v>
      </c>
      <c r="AS533" s="17">
        <v>0</v>
      </c>
      <c r="AT533" s="490">
        <v>0</v>
      </c>
      <c r="AU533" s="64">
        <v>0</v>
      </c>
      <c r="AV533" s="18">
        <v>0</v>
      </c>
      <c r="AW533" s="64">
        <v>0</v>
      </c>
      <c r="AX533" s="18">
        <v>0</v>
      </c>
      <c r="AY533" s="17">
        <v>0</v>
      </c>
      <c r="AZ533" s="490">
        <v>0</v>
      </c>
      <c r="BA533" s="17">
        <v>0</v>
      </c>
      <c r="BB533" s="18">
        <v>0</v>
      </c>
      <c r="BC533" s="17">
        <v>0</v>
      </c>
      <c r="BD533" s="18">
        <v>0</v>
      </c>
      <c r="BE533" s="17">
        <v>0</v>
      </c>
      <c r="BF533" s="18">
        <v>0</v>
      </c>
      <c r="BG533" s="17">
        <v>0</v>
      </c>
      <c r="BH533" s="18">
        <v>0</v>
      </c>
      <c r="BI533" s="17">
        <v>0</v>
      </c>
      <c r="BJ533" s="18">
        <v>0</v>
      </c>
      <c r="BK533" s="17">
        <v>845.55000000000007</v>
      </c>
      <c r="BL533" s="17">
        <v>845.55000000000018</v>
      </c>
      <c r="BM533" s="17">
        <v>51.28</v>
      </c>
      <c r="BN533" s="17">
        <v>51.28</v>
      </c>
      <c r="BO533" s="18">
        <v>0</v>
      </c>
      <c r="BP533" s="18">
        <v>0</v>
      </c>
      <c r="BQ533" s="64">
        <v>896.83</v>
      </c>
      <c r="BR533" s="18">
        <v>896.83000000000015</v>
      </c>
      <c r="BS533" s="729">
        <v>9.2340351958988529E-2</v>
      </c>
      <c r="BT533" s="17">
        <v>0</v>
      </c>
      <c r="BU533" s="17">
        <v>0</v>
      </c>
      <c r="BV533" s="17">
        <v>0</v>
      </c>
      <c r="BW533" s="17">
        <v>0</v>
      </c>
      <c r="BX533" s="17">
        <v>0</v>
      </c>
      <c r="BY533" s="17">
        <v>0</v>
      </c>
      <c r="BZ533" s="17">
        <v>0</v>
      </c>
      <c r="CA533" s="17">
        <v>0</v>
      </c>
      <c r="CB533" s="17">
        <v>0</v>
      </c>
      <c r="CC533" s="17">
        <v>0</v>
      </c>
      <c r="CD533" s="17">
        <v>0</v>
      </c>
      <c r="CE533" s="17">
        <v>0</v>
      </c>
      <c r="CF533" s="17">
        <v>0</v>
      </c>
      <c r="CG533" s="17">
        <v>0</v>
      </c>
      <c r="CH533" s="17">
        <v>0</v>
      </c>
      <c r="CI533" s="17">
        <v>0</v>
      </c>
      <c r="CJ533" s="17">
        <v>0</v>
      </c>
      <c r="CK533" s="17">
        <v>0</v>
      </c>
      <c r="CL533" s="702">
        <v>992540.41200000013</v>
      </c>
      <c r="CM533" s="702">
        <v>992540.41200000036</v>
      </c>
      <c r="CN533" s="702">
        <v>60194.515200000002</v>
      </c>
      <c r="CO533" s="702">
        <v>60194.515200000002</v>
      </c>
      <c r="CP533" s="702">
        <v>0</v>
      </c>
      <c r="CQ533" s="702">
        <v>0</v>
      </c>
      <c r="CR533" s="704">
        <v>1052734.9272</v>
      </c>
      <c r="CS533" s="703">
        <v>1052734.9272000003</v>
      </c>
      <c r="CT533" s="23" t="s">
        <v>56</v>
      </c>
      <c r="CU533" s="23" t="s">
        <v>56</v>
      </c>
      <c r="CV533" s="23" t="s">
        <v>56</v>
      </c>
      <c r="CW533" s="23" t="s">
        <v>56</v>
      </c>
      <c r="CX533" s="23" t="s">
        <v>56</v>
      </c>
      <c r="CY533" s="23" t="s">
        <v>56</v>
      </c>
      <c r="CZ533" s="23" t="s">
        <v>56</v>
      </c>
      <c r="DA533" s="23" t="s">
        <v>56</v>
      </c>
      <c r="DB533" s="796">
        <v>34766249.949999996</v>
      </c>
      <c r="DC533" s="120"/>
      <c r="DD533" s="692">
        <v>9.7122220240000008</v>
      </c>
      <c r="DE533" s="120"/>
      <c r="DF533" s="120"/>
      <c r="DG533" s="120"/>
      <c r="DH533" s="140"/>
      <c r="DI533" s="140"/>
      <c r="DJ533" s="140"/>
      <c r="DK533" s="140"/>
      <c r="DL533" s="548" t="s">
        <v>56</v>
      </c>
      <c r="DM533" s="548" t="s">
        <v>56</v>
      </c>
      <c r="DN533" s="203" t="s">
        <v>868</v>
      </c>
      <c r="DO533" s="700">
        <v>2539</v>
      </c>
      <c r="DP533" s="713" t="s">
        <v>56</v>
      </c>
      <c r="DQ533" s="548" t="s">
        <v>56</v>
      </c>
      <c r="DR533" s="673" t="s">
        <v>56</v>
      </c>
      <c r="DS533" s="203" t="s">
        <v>56</v>
      </c>
      <c r="DT533" s="1160" t="s">
        <v>56</v>
      </c>
      <c r="DU533" s="711">
        <v>312.92477353288695</v>
      </c>
      <c r="DV533" s="711">
        <v>-119.72493205228787</v>
      </c>
      <c r="DW533" s="711">
        <v>103.261062687519</v>
      </c>
      <c r="DX533" s="711">
        <v>24.058124533806705</v>
      </c>
      <c r="DY533" s="710">
        <v>1.8011027963765263</v>
      </c>
      <c r="DZ533" s="710">
        <v>-0.9667518690768846</v>
      </c>
      <c r="EA533" s="710">
        <v>1.3716142365561299</v>
      </c>
      <c r="EB533" s="710">
        <v>-0.58073776387074494</v>
      </c>
      <c r="EC533" s="236"/>
      <c r="ED533" s="49"/>
      <c r="EE533" s="232"/>
      <c r="EF533" s="700">
        <v>84125</v>
      </c>
      <c r="EG533" s="712">
        <v>14911</v>
      </c>
      <c r="EH533" s="44"/>
    </row>
    <row r="534" spans="1:138" ht="41.25" customHeight="1" x14ac:dyDescent="0.25">
      <c r="A534" s="871" t="s">
        <v>49</v>
      </c>
      <c r="B534" s="656" t="s">
        <v>50</v>
      </c>
      <c r="C534" s="656" t="s">
        <v>74</v>
      </c>
      <c r="D534" s="691" t="s">
        <v>92</v>
      </c>
      <c r="E534" s="656" t="s">
        <v>93</v>
      </c>
      <c r="F534" s="656" t="s">
        <v>94</v>
      </c>
      <c r="G534" s="901" t="s">
        <v>95</v>
      </c>
      <c r="H534" s="897" t="s">
        <v>55</v>
      </c>
      <c r="I534" s="17" t="s">
        <v>866</v>
      </c>
      <c r="J534" s="64">
        <v>13.8</v>
      </c>
      <c r="K534" s="665">
        <v>12.30968508939201</v>
      </c>
      <c r="L534" s="665">
        <v>43.745265060525007</v>
      </c>
      <c r="M534" s="64">
        <v>2328</v>
      </c>
      <c r="N534" s="726">
        <v>30581573.550000001</v>
      </c>
      <c r="O534" s="548" t="s">
        <v>863</v>
      </c>
      <c r="P534" s="909">
        <v>8.0151586429999995</v>
      </c>
      <c r="Q534" s="203" t="s">
        <v>902</v>
      </c>
      <c r="R534" s="205" t="s">
        <v>57</v>
      </c>
      <c r="S534" s="490">
        <v>0</v>
      </c>
      <c r="T534" s="18">
        <v>0</v>
      </c>
      <c r="U534" s="548">
        <v>0</v>
      </c>
      <c r="V534" s="18">
        <v>0</v>
      </c>
      <c r="W534" s="64">
        <v>1</v>
      </c>
      <c r="X534" s="18">
        <v>1</v>
      </c>
      <c r="Y534" s="18">
        <v>0</v>
      </c>
      <c r="Z534" s="18">
        <v>0</v>
      </c>
      <c r="AA534" s="18">
        <v>0</v>
      </c>
      <c r="AB534" s="18">
        <v>0</v>
      </c>
      <c r="AC534" s="18">
        <v>0</v>
      </c>
      <c r="AD534" s="18">
        <v>0</v>
      </c>
      <c r="AE534" s="18">
        <v>0</v>
      </c>
      <c r="AF534" s="18">
        <v>0</v>
      </c>
      <c r="AG534" s="64">
        <v>0</v>
      </c>
      <c r="AH534" s="18">
        <v>0</v>
      </c>
      <c r="AI534" s="64">
        <v>0</v>
      </c>
      <c r="AJ534" s="18">
        <v>0</v>
      </c>
      <c r="AK534" s="18">
        <v>112</v>
      </c>
      <c r="AL534" s="64">
        <v>111</v>
      </c>
      <c r="AM534" s="18">
        <v>6</v>
      </c>
      <c r="AN534" s="18">
        <v>5</v>
      </c>
      <c r="AO534" s="18">
        <v>0</v>
      </c>
      <c r="AP534" s="64">
        <v>0</v>
      </c>
      <c r="AQ534" s="64">
        <v>119</v>
      </c>
      <c r="AR534" s="11">
        <v>117</v>
      </c>
      <c r="AS534" s="17">
        <v>0</v>
      </c>
      <c r="AT534" s="490">
        <v>0</v>
      </c>
      <c r="AU534" s="64">
        <v>0</v>
      </c>
      <c r="AV534" s="18">
        <v>0</v>
      </c>
      <c r="AW534" s="64">
        <v>12.6</v>
      </c>
      <c r="AX534" s="18">
        <v>12.6</v>
      </c>
      <c r="AY534" s="17">
        <v>0</v>
      </c>
      <c r="AZ534" s="490">
        <v>0</v>
      </c>
      <c r="BA534" s="17">
        <v>0</v>
      </c>
      <c r="BB534" s="18">
        <v>0</v>
      </c>
      <c r="BC534" s="17">
        <v>0</v>
      </c>
      <c r="BD534" s="18">
        <v>0</v>
      </c>
      <c r="BE534" s="17">
        <v>0</v>
      </c>
      <c r="BF534" s="18">
        <v>0</v>
      </c>
      <c r="BG534" s="17">
        <v>0</v>
      </c>
      <c r="BH534" s="18">
        <v>0</v>
      </c>
      <c r="BI534" s="17">
        <v>0</v>
      </c>
      <c r="BJ534" s="18">
        <v>0</v>
      </c>
      <c r="BK534" s="17">
        <v>779.39</v>
      </c>
      <c r="BL534" s="17">
        <v>769.55000000000007</v>
      </c>
      <c r="BM534" s="17">
        <v>57.84</v>
      </c>
      <c r="BN534" s="17">
        <v>38</v>
      </c>
      <c r="BO534" s="18">
        <v>0</v>
      </c>
      <c r="BP534" s="18">
        <v>0</v>
      </c>
      <c r="BQ534" s="64">
        <v>849.83</v>
      </c>
      <c r="BR534" s="18">
        <v>820.15000000000009</v>
      </c>
      <c r="BS534" s="729">
        <v>0.10602784521828461</v>
      </c>
      <c r="BT534" s="17">
        <v>0</v>
      </c>
      <c r="BU534" s="17">
        <v>0</v>
      </c>
      <c r="BV534" s="17">
        <v>0</v>
      </c>
      <c r="BW534" s="17">
        <v>0</v>
      </c>
      <c r="BX534" s="17">
        <v>0</v>
      </c>
      <c r="BY534" s="17">
        <v>0</v>
      </c>
      <c r="BZ534" s="17">
        <v>0</v>
      </c>
      <c r="CA534" s="17">
        <v>0</v>
      </c>
      <c r="CB534" s="17">
        <v>0</v>
      </c>
      <c r="CC534" s="17">
        <v>0</v>
      </c>
      <c r="CD534" s="17">
        <v>0</v>
      </c>
      <c r="CE534" s="17">
        <v>0</v>
      </c>
      <c r="CF534" s="17">
        <v>0</v>
      </c>
      <c r="CG534" s="17">
        <v>0</v>
      </c>
      <c r="CH534" s="17">
        <v>0</v>
      </c>
      <c r="CI534" s="17">
        <v>0</v>
      </c>
      <c r="CJ534" s="17">
        <v>0</v>
      </c>
      <c r="CK534" s="17">
        <v>0</v>
      </c>
      <c r="CL534" s="702">
        <v>914879.15760000004</v>
      </c>
      <c r="CM534" s="702">
        <v>903328.57200000004</v>
      </c>
      <c r="CN534" s="702">
        <v>67894.905600000013</v>
      </c>
      <c r="CO534" s="702">
        <v>44605.920000000006</v>
      </c>
      <c r="CP534" s="702">
        <v>0</v>
      </c>
      <c r="CQ534" s="702">
        <v>0</v>
      </c>
      <c r="CR534" s="704">
        <v>982774.06320000009</v>
      </c>
      <c r="CS534" s="703">
        <v>947934.49200000009</v>
      </c>
      <c r="CT534" s="23">
        <v>1</v>
      </c>
      <c r="CU534" s="23">
        <v>4</v>
      </c>
      <c r="CV534" s="23" t="s">
        <v>1394</v>
      </c>
      <c r="CW534" s="23">
        <v>4</v>
      </c>
      <c r="CX534" s="23">
        <v>24</v>
      </c>
      <c r="CY534" s="23">
        <v>0</v>
      </c>
      <c r="CZ534" s="23">
        <v>0</v>
      </c>
      <c r="DA534" s="23" t="s">
        <v>905</v>
      </c>
      <c r="DB534" s="796">
        <v>30581573.550000001</v>
      </c>
      <c r="DC534" s="120"/>
      <c r="DD534" s="692">
        <v>8.0151586429999995</v>
      </c>
      <c r="DE534" s="120"/>
      <c r="DF534" s="120"/>
      <c r="DG534" s="120"/>
      <c r="DH534" s="140"/>
      <c r="DI534" s="140"/>
      <c r="DJ534" s="140"/>
      <c r="DK534" s="140"/>
      <c r="DL534" s="548" t="s">
        <v>56</v>
      </c>
      <c r="DM534" s="548" t="s">
        <v>56</v>
      </c>
      <c r="DN534" s="203" t="s">
        <v>868</v>
      </c>
      <c r="DO534" s="700">
        <v>2343.8333333333298</v>
      </c>
      <c r="DP534" s="713" t="s">
        <v>56</v>
      </c>
      <c r="DQ534" s="548" t="s">
        <v>56</v>
      </c>
      <c r="DR534" s="673" t="s">
        <v>56</v>
      </c>
      <c r="DS534" s="700">
        <v>2343.8333333333298</v>
      </c>
      <c r="DT534" s="25" t="s">
        <v>1293</v>
      </c>
      <c r="DU534" s="711">
        <v>106.2217165611891</v>
      </c>
      <c r="DV534" s="711">
        <v>435.59089660602757</v>
      </c>
      <c r="DW534" s="711">
        <v>89.169045911146796</v>
      </c>
      <c r="DX534" s="711">
        <v>97.329268507316883</v>
      </c>
      <c r="DY534" s="710">
        <v>1.6490080352698595</v>
      </c>
      <c r="DZ534" s="710">
        <v>1.135496126455694</v>
      </c>
      <c r="EA534" s="710">
        <v>1.63009030217109</v>
      </c>
      <c r="EB534" s="710">
        <v>0.90462629000152894</v>
      </c>
      <c r="EC534" s="236"/>
      <c r="ED534" s="49"/>
      <c r="EE534" s="232"/>
      <c r="EF534" s="700">
        <v>171830</v>
      </c>
      <c r="EG534" s="712">
        <v>198755.66666666669</v>
      </c>
      <c r="EH534" s="44"/>
    </row>
    <row r="535" spans="1:138" ht="41.25" customHeight="1" x14ac:dyDescent="0.25">
      <c r="A535" s="871" t="s">
        <v>49</v>
      </c>
      <c r="B535" s="656" t="s">
        <v>50</v>
      </c>
      <c r="C535" s="656" t="s">
        <v>74</v>
      </c>
      <c r="D535" s="691" t="s">
        <v>92</v>
      </c>
      <c r="E535" s="656" t="s">
        <v>93</v>
      </c>
      <c r="F535" s="656" t="s">
        <v>1442</v>
      </c>
      <c r="G535" s="901" t="s">
        <v>1443</v>
      </c>
      <c r="H535" s="897" t="s">
        <v>55</v>
      </c>
      <c r="I535" s="17" t="s">
        <v>866</v>
      </c>
      <c r="J535" s="64">
        <v>13.8</v>
      </c>
      <c r="K535" s="665">
        <v>12.668219606558768</v>
      </c>
      <c r="L535" s="665">
        <v>23.294507527305004</v>
      </c>
      <c r="M535" s="64">
        <v>1223</v>
      </c>
      <c r="N535" s="726">
        <v>33675073.579999998</v>
      </c>
      <c r="O535" s="548" t="s">
        <v>863</v>
      </c>
      <c r="P535" s="909">
        <v>8.5809261110000001</v>
      </c>
      <c r="Q535" s="203" t="s">
        <v>57</v>
      </c>
      <c r="R535" s="205" t="s">
        <v>57</v>
      </c>
      <c r="S535" s="490">
        <v>0</v>
      </c>
      <c r="T535" s="18">
        <v>0</v>
      </c>
      <c r="U535" s="548">
        <v>0</v>
      </c>
      <c r="V535" s="18">
        <v>0</v>
      </c>
      <c r="W535" s="64">
        <v>0</v>
      </c>
      <c r="X535" s="18">
        <v>0</v>
      </c>
      <c r="Y535" s="18">
        <v>0</v>
      </c>
      <c r="Z535" s="18">
        <v>0</v>
      </c>
      <c r="AA535" s="18">
        <v>0</v>
      </c>
      <c r="AB535" s="18">
        <v>0</v>
      </c>
      <c r="AC535" s="18">
        <v>0</v>
      </c>
      <c r="AD535" s="18">
        <v>0</v>
      </c>
      <c r="AE535" s="18">
        <v>0</v>
      </c>
      <c r="AF535" s="18">
        <v>0</v>
      </c>
      <c r="AG535" s="64">
        <v>0</v>
      </c>
      <c r="AH535" s="18">
        <v>0</v>
      </c>
      <c r="AI535" s="64">
        <v>0</v>
      </c>
      <c r="AJ535" s="18">
        <v>0</v>
      </c>
      <c r="AK535" s="18">
        <v>76</v>
      </c>
      <c r="AL535" s="64">
        <v>74</v>
      </c>
      <c r="AM535" s="18">
        <v>1</v>
      </c>
      <c r="AN535" s="18">
        <v>1</v>
      </c>
      <c r="AO535" s="18">
        <v>0</v>
      </c>
      <c r="AP535" s="64">
        <v>0</v>
      </c>
      <c r="AQ535" s="64">
        <v>77</v>
      </c>
      <c r="AR535" s="11">
        <v>75</v>
      </c>
      <c r="AS535" s="17">
        <v>0</v>
      </c>
      <c r="AT535" s="490">
        <v>0</v>
      </c>
      <c r="AU535" s="64">
        <v>0</v>
      </c>
      <c r="AV535" s="18">
        <v>0</v>
      </c>
      <c r="AW535" s="64">
        <v>0</v>
      </c>
      <c r="AX535" s="18">
        <v>0</v>
      </c>
      <c r="AY535" s="17">
        <v>0</v>
      </c>
      <c r="AZ535" s="490">
        <v>0</v>
      </c>
      <c r="BA535" s="17">
        <v>0</v>
      </c>
      <c r="BB535" s="18">
        <v>0</v>
      </c>
      <c r="BC535" s="17">
        <v>0</v>
      </c>
      <c r="BD535" s="18">
        <v>0</v>
      </c>
      <c r="BE535" s="17">
        <v>0</v>
      </c>
      <c r="BF535" s="18">
        <v>0</v>
      </c>
      <c r="BG535" s="17">
        <v>0</v>
      </c>
      <c r="BH535" s="18">
        <v>0</v>
      </c>
      <c r="BI535" s="17">
        <v>0</v>
      </c>
      <c r="BJ535" s="18">
        <v>0</v>
      </c>
      <c r="BK535" s="17">
        <v>835.08200000000011</v>
      </c>
      <c r="BL535" s="17">
        <v>817.48200000000008</v>
      </c>
      <c r="BM535" s="17">
        <v>12.6</v>
      </c>
      <c r="BN535" s="17">
        <v>12.6</v>
      </c>
      <c r="BO535" s="18">
        <v>0</v>
      </c>
      <c r="BP535" s="18">
        <v>0</v>
      </c>
      <c r="BQ535" s="64">
        <v>847.68200000000013</v>
      </c>
      <c r="BR535" s="18">
        <v>830.08200000000011</v>
      </c>
      <c r="BS535" s="729">
        <v>9.8786773016649759E-2</v>
      </c>
      <c r="BT535" s="17">
        <v>0</v>
      </c>
      <c r="BU535" s="17">
        <v>0</v>
      </c>
      <c r="BV535" s="17">
        <v>0</v>
      </c>
      <c r="BW535" s="17">
        <v>0</v>
      </c>
      <c r="BX535" s="17">
        <v>0</v>
      </c>
      <c r="BY535" s="17">
        <v>0</v>
      </c>
      <c r="BZ535" s="17">
        <v>0</v>
      </c>
      <c r="CA535" s="17">
        <v>0</v>
      </c>
      <c r="CB535" s="17">
        <v>0</v>
      </c>
      <c r="CC535" s="17">
        <v>0</v>
      </c>
      <c r="CD535" s="17">
        <v>0</v>
      </c>
      <c r="CE535" s="17">
        <v>0</v>
      </c>
      <c r="CF535" s="17">
        <v>0</v>
      </c>
      <c r="CG535" s="17">
        <v>0</v>
      </c>
      <c r="CH535" s="17">
        <v>0</v>
      </c>
      <c r="CI535" s="17">
        <v>0</v>
      </c>
      <c r="CJ535" s="17">
        <v>0</v>
      </c>
      <c r="CK535" s="17">
        <v>0</v>
      </c>
      <c r="CL535" s="702">
        <v>980252.65488000028</v>
      </c>
      <c r="CM535" s="702">
        <v>959593.07088000025</v>
      </c>
      <c r="CN535" s="702">
        <v>14790.384000000002</v>
      </c>
      <c r="CO535" s="702">
        <v>14790.384000000002</v>
      </c>
      <c r="CP535" s="702">
        <v>0</v>
      </c>
      <c r="CQ535" s="702">
        <v>0</v>
      </c>
      <c r="CR535" s="704">
        <v>995043.03888000024</v>
      </c>
      <c r="CS535" s="703">
        <v>974383.45488000021</v>
      </c>
      <c r="CT535" s="23" t="s">
        <v>56</v>
      </c>
      <c r="CU535" s="23" t="s">
        <v>56</v>
      </c>
      <c r="CV535" s="23" t="s">
        <v>56</v>
      </c>
      <c r="CW535" s="23" t="s">
        <v>56</v>
      </c>
      <c r="CX535" s="23" t="s">
        <v>56</v>
      </c>
      <c r="CY535" s="23" t="s">
        <v>56</v>
      </c>
      <c r="CZ535" s="23" t="s">
        <v>56</v>
      </c>
      <c r="DA535" s="23" t="s">
        <v>56</v>
      </c>
      <c r="DB535" s="796">
        <v>33675073.579999998</v>
      </c>
      <c r="DC535" s="120"/>
      <c r="DD535" s="692">
        <v>8.5809261110000001</v>
      </c>
      <c r="DE535" s="120"/>
      <c r="DF535" s="120"/>
      <c r="DG535" s="120"/>
      <c r="DH535" s="140"/>
      <c r="DI535" s="140"/>
      <c r="DJ535" s="140"/>
      <c r="DK535" s="140"/>
      <c r="DL535" s="548" t="s">
        <v>56</v>
      </c>
      <c r="DM535" s="548" t="s">
        <v>56</v>
      </c>
      <c r="DN535" s="203" t="s">
        <v>868</v>
      </c>
      <c r="DO535" s="700">
        <v>1233.3333333333301</v>
      </c>
      <c r="DP535" s="713" t="s">
        <v>56</v>
      </c>
      <c r="DQ535" s="548" t="s">
        <v>56</v>
      </c>
      <c r="DR535" s="673" t="s">
        <v>56</v>
      </c>
      <c r="DS535" s="203" t="s">
        <v>56</v>
      </c>
      <c r="DT535" s="1160" t="s">
        <v>56</v>
      </c>
      <c r="DU535" s="711">
        <v>59.161621621621777</v>
      </c>
      <c r="DV535" s="711">
        <v>44.386642078581772</v>
      </c>
      <c r="DW535" s="711">
        <v>59.257619188615202</v>
      </c>
      <c r="DX535" s="711">
        <v>41.690226924121397</v>
      </c>
      <c r="DY535" s="710">
        <v>0.19297297297297347</v>
      </c>
      <c r="DZ535" s="710">
        <v>0.44959737256947918</v>
      </c>
      <c r="EA535" s="710">
        <v>0.192987063746206</v>
      </c>
      <c r="EB535" s="710">
        <v>0.44796003241596805</v>
      </c>
      <c r="EC535" s="236"/>
      <c r="ED535" s="49"/>
      <c r="EE535" s="232"/>
      <c r="EF535" s="700">
        <v>0</v>
      </c>
      <c r="EG535" s="712">
        <v>99399.666666666672</v>
      </c>
      <c r="EH535" s="44"/>
    </row>
    <row r="536" spans="1:138" ht="41.25" customHeight="1" x14ac:dyDescent="0.25">
      <c r="A536" s="871" t="s">
        <v>49</v>
      </c>
      <c r="B536" s="656" t="s">
        <v>50</v>
      </c>
      <c r="C536" s="656" t="s">
        <v>74</v>
      </c>
      <c r="D536" s="691" t="s">
        <v>92</v>
      </c>
      <c r="E536" s="656" t="s">
        <v>93</v>
      </c>
      <c r="F536" s="656" t="s">
        <v>1444</v>
      </c>
      <c r="G536" s="901" t="s">
        <v>432</v>
      </c>
      <c r="H536" s="897" t="s">
        <v>55</v>
      </c>
      <c r="I536" s="17" t="s">
        <v>866</v>
      </c>
      <c r="J536" s="64">
        <v>13.8</v>
      </c>
      <c r="K536" s="665">
        <v>12.668219606558768</v>
      </c>
      <c r="L536" s="665">
        <v>33.074999931203998</v>
      </c>
      <c r="M536" s="64">
        <v>1803</v>
      </c>
      <c r="N536" s="726">
        <v>38066118.219999999</v>
      </c>
      <c r="O536" s="548" t="s">
        <v>863</v>
      </c>
      <c r="P536" s="909">
        <v>10.485222439999999</v>
      </c>
      <c r="Q536" s="203" t="s">
        <v>57</v>
      </c>
      <c r="R536" s="205" t="s">
        <v>57</v>
      </c>
      <c r="S536" s="490">
        <v>0</v>
      </c>
      <c r="T536" s="18">
        <v>0</v>
      </c>
      <c r="U536" s="548">
        <v>0</v>
      </c>
      <c r="V536" s="18">
        <v>0</v>
      </c>
      <c r="W536" s="64">
        <v>0</v>
      </c>
      <c r="X536" s="18">
        <v>0</v>
      </c>
      <c r="Y536" s="18">
        <v>0</v>
      </c>
      <c r="Z536" s="18">
        <v>0</v>
      </c>
      <c r="AA536" s="18">
        <v>0</v>
      </c>
      <c r="AB536" s="18">
        <v>0</v>
      </c>
      <c r="AC536" s="18">
        <v>0</v>
      </c>
      <c r="AD536" s="18">
        <v>0</v>
      </c>
      <c r="AE536" s="18">
        <v>0</v>
      </c>
      <c r="AF536" s="18">
        <v>0</v>
      </c>
      <c r="AG536" s="64">
        <v>0</v>
      </c>
      <c r="AH536" s="18">
        <v>0</v>
      </c>
      <c r="AI536" s="64">
        <v>0</v>
      </c>
      <c r="AJ536" s="18">
        <v>0</v>
      </c>
      <c r="AK536" s="18">
        <v>55</v>
      </c>
      <c r="AL536" s="64">
        <v>55</v>
      </c>
      <c r="AM536" s="18">
        <v>6</v>
      </c>
      <c r="AN536" s="18">
        <v>6</v>
      </c>
      <c r="AO536" s="18">
        <v>0</v>
      </c>
      <c r="AP536" s="64">
        <v>0</v>
      </c>
      <c r="AQ536" s="64">
        <v>61</v>
      </c>
      <c r="AR536" s="11">
        <v>61</v>
      </c>
      <c r="AS536" s="17">
        <v>0</v>
      </c>
      <c r="AT536" s="490">
        <v>0</v>
      </c>
      <c r="AU536" s="64">
        <v>0</v>
      </c>
      <c r="AV536" s="18">
        <v>0</v>
      </c>
      <c r="AW536" s="64">
        <v>0</v>
      </c>
      <c r="AX536" s="18">
        <v>0</v>
      </c>
      <c r="AY536" s="17">
        <v>0</v>
      </c>
      <c r="AZ536" s="490">
        <v>0</v>
      </c>
      <c r="BA536" s="17">
        <v>0</v>
      </c>
      <c r="BB536" s="18">
        <v>0</v>
      </c>
      <c r="BC536" s="17">
        <v>0</v>
      </c>
      <c r="BD536" s="18">
        <v>0</v>
      </c>
      <c r="BE536" s="17">
        <v>0</v>
      </c>
      <c r="BF536" s="18">
        <v>0</v>
      </c>
      <c r="BG536" s="17">
        <v>0</v>
      </c>
      <c r="BH536" s="18">
        <v>0</v>
      </c>
      <c r="BI536" s="17">
        <v>0</v>
      </c>
      <c r="BJ536" s="18">
        <v>0</v>
      </c>
      <c r="BK536" s="17">
        <v>827.22900000000027</v>
      </c>
      <c r="BL536" s="17">
        <v>827.22900000000004</v>
      </c>
      <c r="BM536" s="17">
        <v>96.8</v>
      </c>
      <c r="BN536" s="17">
        <v>96.799999999999983</v>
      </c>
      <c r="BO536" s="18">
        <v>0</v>
      </c>
      <c r="BP536" s="18">
        <v>0</v>
      </c>
      <c r="BQ536" s="64">
        <v>924.02900000000022</v>
      </c>
      <c r="BR536" s="18">
        <v>924.029</v>
      </c>
      <c r="BS536" s="729">
        <v>8.8126790374511141E-2</v>
      </c>
      <c r="BT536" s="17">
        <v>0</v>
      </c>
      <c r="BU536" s="17">
        <v>0</v>
      </c>
      <c r="BV536" s="17">
        <v>0</v>
      </c>
      <c r="BW536" s="17">
        <v>0</v>
      </c>
      <c r="BX536" s="17">
        <v>0</v>
      </c>
      <c r="BY536" s="17">
        <v>0</v>
      </c>
      <c r="BZ536" s="17">
        <v>0</v>
      </c>
      <c r="CA536" s="17">
        <v>0</v>
      </c>
      <c r="CB536" s="17">
        <v>0</v>
      </c>
      <c r="CC536" s="17">
        <v>0</v>
      </c>
      <c r="CD536" s="17">
        <v>0</v>
      </c>
      <c r="CE536" s="17">
        <v>0</v>
      </c>
      <c r="CF536" s="17">
        <v>0</v>
      </c>
      <c r="CG536" s="17">
        <v>0</v>
      </c>
      <c r="CH536" s="17">
        <v>0</v>
      </c>
      <c r="CI536" s="17">
        <v>0</v>
      </c>
      <c r="CJ536" s="17">
        <v>0</v>
      </c>
      <c r="CK536" s="17">
        <v>0</v>
      </c>
      <c r="CL536" s="702">
        <v>971034.48936000036</v>
      </c>
      <c r="CM536" s="702">
        <v>971034.48936000012</v>
      </c>
      <c r="CN536" s="702">
        <v>113627.712</v>
      </c>
      <c r="CO536" s="702">
        <v>113627.71199999998</v>
      </c>
      <c r="CP536" s="702">
        <v>0</v>
      </c>
      <c r="CQ536" s="702">
        <v>0</v>
      </c>
      <c r="CR536" s="704">
        <v>1084662.2013600003</v>
      </c>
      <c r="CS536" s="703">
        <v>1084662.2013600001</v>
      </c>
      <c r="CT536" s="23" t="s">
        <v>56</v>
      </c>
      <c r="CU536" s="23" t="s">
        <v>56</v>
      </c>
      <c r="CV536" s="23" t="s">
        <v>56</v>
      </c>
      <c r="CW536" s="23" t="s">
        <v>56</v>
      </c>
      <c r="CX536" s="23" t="s">
        <v>56</v>
      </c>
      <c r="CY536" s="23" t="s">
        <v>56</v>
      </c>
      <c r="CZ536" s="23" t="s">
        <v>56</v>
      </c>
      <c r="DA536" s="23" t="s">
        <v>56</v>
      </c>
      <c r="DB536" s="796">
        <v>38066118.219999999</v>
      </c>
      <c r="DC536" s="120"/>
      <c r="DD536" s="692">
        <v>10.485222439999999</v>
      </c>
      <c r="DE536" s="120"/>
      <c r="DF536" s="120"/>
      <c r="DG536" s="120"/>
      <c r="DH536" s="140"/>
      <c r="DI536" s="140"/>
      <c r="DJ536" s="140"/>
      <c r="DK536" s="140"/>
      <c r="DL536" s="548" t="s">
        <v>56</v>
      </c>
      <c r="DM536" s="548" t="s">
        <v>56</v>
      </c>
      <c r="DN536" s="203" t="s">
        <v>868</v>
      </c>
      <c r="DO536" s="700">
        <v>1799.25</v>
      </c>
      <c r="DP536" s="713" t="s">
        <v>56</v>
      </c>
      <c r="DQ536" s="548" t="s">
        <v>56</v>
      </c>
      <c r="DR536" s="673" t="s">
        <v>56</v>
      </c>
      <c r="DS536" s="203" t="s">
        <v>56</v>
      </c>
      <c r="DT536" s="1160" t="s">
        <v>56</v>
      </c>
      <c r="DU536" s="711">
        <v>80.206752813672367</v>
      </c>
      <c r="DV536" s="711">
        <v>101.81203056531579</v>
      </c>
      <c r="DW536" s="711">
        <v>27.047566347196199</v>
      </c>
      <c r="DX536" s="711">
        <v>146.74358734905803</v>
      </c>
      <c r="DY536" s="710">
        <v>0.42740030568292342</v>
      </c>
      <c r="DZ536" s="710">
        <v>0.49235525113981293</v>
      </c>
      <c r="EA536" s="710">
        <v>0.33724449305251297</v>
      </c>
      <c r="EB536" s="710">
        <v>0.56001759339888513</v>
      </c>
      <c r="EC536" s="236"/>
      <c r="ED536" s="49"/>
      <c r="EE536" s="232"/>
      <c r="EF536" s="700">
        <v>4848</v>
      </c>
      <c r="EG536" s="712">
        <v>20510.666666666668</v>
      </c>
      <c r="EH536" s="44"/>
    </row>
    <row r="537" spans="1:138" ht="41.25" customHeight="1" x14ac:dyDescent="0.25">
      <c r="A537" s="871" t="s">
        <v>49</v>
      </c>
      <c r="B537" s="656" t="s">
        <v>50</v>
      </c>
      <c r="C537" s="656" t="s">
        <v>74</v>
      </c>
      <c r="D537" s="691" t="s">
        <v>425</v>
      </c>
      <c r="E537" s="656" t="s">
        <v>425</v>
      </c>
      <c r="F537" s="656" t="s">
        <v>426</v>
      </c>
      <c r="G537" s="901" t="s">
        <v>427</v>
      </c>
      <c r="H537" s="897" t="s">
        <v>55</v>
      </c>
      <c r="I537" s="17" t="s">
        <v>866</v>
      </c>
      <c r="J537" s="64">
        <v>13.8</v>
      </c>
      <c r="K537" s="665">
        <v>11.831639066503</v>
      </c>
      <c r="L537" s="665">
        <v>27.819318123954002</v>
      </c>
      <c r="M537" s="64">
        <v>1131</v>
      </c>
      <c r="N537" s="726">
        <v>28869998.93</v>
      </c>
      <c r="O537" s="548" t="s">
        <v>874</v>
      </c>
      <c r="P537" s="909">
        <v>7.3458942110000001</v>
      </c>
      <c r="Q537" s="203" t="s">
        <v>57</v>
      </c>
      <c r="R537" s="205" t="s">
        <v>57</v>
      </c>
      <c r="S537" s="490">
        <v>0</v>
      </c>
      <c r="T537" s="18">
        <v>0</v>
      </c>
      <c r="U537" s="548">
        <v>0</v>
      </c>
      <c r="V537" s="18">
        <v>0</v>
      </c>
      <c r="W537" s="64">
        <v>0</v>
      </c>
      <c r="X537" s="18">
        <v>0</v>
      </c>
      <c r="Y537" s="18">
        <v>0</v>
      </c>
      <c r="Z537" s="18">
        <v>0</v>
      </c>
      <c r="AA537" s="18">
        <v>0</v>
      </c>
      <c r="AB537" s="18">
        <v>0</v>
      </c>
      <c r="AC537" s="18">
        <v>0</v>
      </c>
      <c r="AD537" s="18">
        <v>0</v>
      </c>
      <c r="AE537" s="18">
        <v>0</v>
      </c>
      <c r="AF537" s="18">
        <v>0</v>
      </c>
      <c r="AG537" s="64">
        <v>0</v>
      </c>
      <c r="AH537" s="18">
        <v>0</v>
      </c>
      <c r="AI537" s="64">
        <v>0</v>
      </c>
      <c r="AJ537" s="18">
        <v>0</v>
      </c>
      <c r="AK537" s="18">
        <v>38</v>
      </c>
      <c r="AL537" s="64">
        <v>38</v>
      </c>
      <c r="AM537" s="18">
        <v>0</v>
      </c>
      <c r="AN537" s="18" t="s">
        <v>58</v>
      </c>
      <c r="AO537" s="18">
        <v>0</v>
      </c>
      <c r="AP537" s="64">
        <v>0</v>
      </c>
      <c r="AQ537" s="64">
        <v>38</v>
      </c>
      <c r="AR537" s="11">
        <v>38</v>
      </c>
      <c r="AS537" s="17">
        <v>0</v>
      </c>
      <c r="AT537" s="490">
        <v>0</v>
      </c>
      <c r="AU537" s="64">
        <v>0</v>
      </c>
      <c r="AV537" s="18">
        <v>0</v>
      </c>
      <c r="AW537" s="64">
        <v>0</v>
      </c>
      <c r="AX537" s="18">
        <v>0</v>
      </c>
      <c r="AY537" s="17">
        <v>0</v>
      </c>
      <c r="AZ537" s="490">
        <v>0</v>
      </c>
      <c r="BA537" s="17">
        <v>0</v>
      </c>
      <c r="BB537" s="18">
        <v>0</v>
      </c>
      <c r="BC537" s="17">
        <v>0</v>
      </c>
      <c r="BD537" s="18">
        <v>0</v>
      </c>
      <c r="BE537" s="17">
        <v>0</v>
      </c>
      <c r="BF537" s="18">
        <v>0</v>
      </c>
      <c r="BG537" s="17">
        <v>0</v>
      </c>
      <c r="BH537" s="18">
        <v>0</v>
      </c>
      <c r="BI537" s="17">
        <v>0</v>
      </c>
      <c r="BJ537" s="18">
        <v>0</v>
      </c>
      <c r="BK537" s="17">
        <v>1400.8200000000002</v>
      </c>
      <c r="BL537" s="17">
        <v>1400.82</v>
      </c>
      <c r="BM537" s="17">
        <v>0</v>
      </c>
      <c r="BN537" s="17" t="s">
        <v>58</v>
      </c>
      <c r="BO537" s="18">
        <v>0</v>
      </c>
      <c r="BP537" s="18">
        <v>0</v>
      </c>
      <c r="BQ537" s="64">
        <v>1400.8200000000002</v>
      </c>
      <c r="BR537" s="18">
        <v>1400.82</v>
      </c>
      <c r="BS537" s="729">
        <v>0.19069427897591598</v>
      </c>
      <c r="BT537" s="17">
        <v>0</v>
      </c>
      <c r="BU537" s="17">
        <v>0</v>
      </c>
      <c r="BV537" s="17">
        <v>0</v>
      </c>
      <c r="BW537" s="17">
        <v>0</v>
      </c>
      <c r="BX537" s="17">
        <v>0</v>
      </c>
      <c r="BY537" s="17">
        <v>0</v>
      </c>
      <c r="BZ537" s="17">
        <v>0</v>
      </c>
      <c r="CA537" s="17">
        <v>0</v>
      </c>
      <c r="CB537" s="17">
        <v>0</v>
      </c>
      <c r="CC537" s="17">
        <v>0</v>
      </c>
      <c r="CD537" s="17">
        <v>0</v>
      </c>
      <c r="CE537" s="17">
        <v>0</v>
      </c>
      <c r="CF537" s="17">
        <v>0</v>
      </c>
      <c r="CG537" s="17">
        <v>0</v>
      </c>
      <c r="CH537" s="17">
        <v>0</v>
      </c>
      <c r="CI537" s="17">
        <v>0</v>
      </c>
      <c r="CJ537" s="17">
        <v>0</v>
      </c>
      <c r="CK537" s="17">
        <v>0</v>
      </c>
      <c r="CL537" s="702">
        <v>1644338.5488000002</v>
      </c>
      <c r="CM537" s="702">
        <v>1644338.5488</v>
      </c>
      <c r="CN537" s="702">
        <v>0</v>
      </c>
      <c r="CO537" s="702">
        <v>0</v>
      </c>
      <c r="CP537" s="702">
        <v>0</v>
      </c>
      <c r="CQ537" s="702">
        <v>0</v>
      </c>
      <c r="CR537" s="704">
        <v>1644338.5488000002</v>
      </c>
      <c r="CS537" s="703">
        <v>1644338.5488</v>
      </c>
      <c r="CT537" s="23" t="s">
        <v>56</v>
      </c>
      <c r="CU537" s="23" t="s">
        <v>56</v>
      </c>
      <c r="CV537" s="23" t="s">
        <v>56</v>
      </c>
      <c r="CW537" s="23" t="s">
        <v>56</v>
      </c>
      <c r="CX537" s="23" t="s">
        <v>56</v>
      </c>
      <c r="CY537" s="23" t="s">
        <v>56</v>
      </c>
      <c r="CZ537" s="23" t="s">
        <v>56</v>
      </c>
      <c r="DA537" s="23" t="s">
        <v>56</v>
      </c>
      <c r="DB537" s="796">
        <v>28869998.93</v>
      </c>
      <c r="DC537" s="120"/>
      <c r="DD537" s="692">
        <v>7.3458942110000001</v>
      </c>
      <c r="DE537" s="120"/>
      <c r="DF537" s="120"/>
      <c r="DG537" s="120"/>
      <c r="DH537" s="140"/>
      <c r="DI537" s="140"/>
      <c r="DJ537" s="140"/>
      <c r="DK537" s="140"/>
      <c r="DL537" s="548" t="s">
        <v>56</v>
      </c>
      <c r="DM537" s="548" t="s">
        <v>56</v>
      </c>
      <c r="DN537" s="203" t="s">
        <v>868</v>
      </c>
      <c r="DO537" s="700">
        <v>1117.75</v>
      </c>
      <c r="DP537" s="713" t="s">
        <v>56</v>
      </c>
      <c r="DQ537" s="548" t="s">
        <v>56</v>
      </c>
      <c r="DR537" s="673" t="s">
        <v>56</v>
      </c>
      <c r="DS537" s="203" t="s">
        <v>56</v>
      </c>
      <c r="DT537" s="1160" t="s">
        <v>56</v>
      </c>
      <c r="DU537" s="711">
        <v>326.20711250279578</v>
      </c>
      <c r="DV537" s="711">
        <v>-26.801145478936689</v>
      </c>
      <c r="DW537" s="711">
        <v>157.41628419909699</v>
      </c>
      <c r="DX537" s="711">
        <v>131.05815630140353</v>
      </c>
      <c r="DY537" s="710">
        <v>2.6794900469693581</v>
      </c>
      <c r="DZ537" s="710">
        <v>-1.4673984571332104</v>
      </c>
      <c r="EA537" s="710">
        <v>1.6749575295471899</v>
      </c>
      <c r="EB537" s="710">
        <v>-0.46737401562688508</v>
      </c>
      <c r="EC537" s="236"/>
      <c r="ED537" s="49"/>
      <c r="EE537" s="232"/>
      <c r="EF537" s="700">
        <v>141917</v>
      </c>
      <c r="EG537" s="712">
        <v>64981.666666666657</v>
      </c>
      <c r="EH537" s="44"/>
    </row>
    <row r="538" spans="1:138" ht="41.25" customHeight="1" x14ac:dyDescent="0.25">
      <c r="A538" s="871" t="s">
        <v>49</v>
      </c>
      <c r="B538" s="656" t="s">
        <v>50</v>
      </c>
      <c r="C538" s="656" t="s">
        <v>74</v>
      </c>
      <c r="D538" s="691" t="s">
        <v>425</v>
      </c>
      <c r="E538" s="656" t="s">
        <v>425</v>
      </c>
      <c r="F538" s="656" t="s">
        <v>1445</v>
      </c>
      <c r="G538" s="901" t="s">
        <v>1446</v>
      </c>
      <c r="H538" s="897" t="s">
        <v>55</v>
      </c>
      <c r="I538" s="17" t="s">
        <v>860</v>
      </c>
      <c r="J538" s="64">
        <v>13.8</v>
      </c>
      <c r="K538" s="665">
        <v>11.831639066503</v>
      </c>
      <c r="L538" s="665">
        <v>33.188257506726003</v>
      </c>
      <c r="M538" s="64">
        <v>1690</v>
      </c>
      <c r="N538" s="726">
        <v>39391067.110000007</v>
      </c>
      <c r="O538" s="548" t="s">
        <v>874</v>
      </c>
      <c r="P538" s="909">
        <v>10.02295194</v>
      </c>
      <c r="Q538" s="203" t="s">
        <v>57</v>
      </c>
      <c r="R538" s="205" t="s">
        <v>57</v>
      </c>
      <c r="S538" s="490">
        <v>0</v>
      </c>
      <c r="T538" s="18">
        <v>0</v>
      </c>
      <c r="U538" s="548">
        <v>0</v>
      </c>
      <c r="V538" s="18">
        <v>0</v>
      </c>
      <c r="W538" s="64">
        <v>1</v>
      </c>
      <c r="X538" s="18">
        <v>1</v>
      </c>
      <c r="Y538" s="18">
        <v>0</v>
      </c>
      <c r="Z538" s="18">
        <v>0</v>
      </c>
      <c r="AA538" s="18">
        <v>0</v>
      </c>
      <c r="AB538" s="18">
        <v>0</v>
      </c>
      <c r="AC538" s="18">
        <v>0</v>
      </c>
      <c r="AD538" s="18">
        <v>0</v>
      </c>
      <c r="AE538" s="18">
        <v>0</v>
      </c>
      <c r="AF538" s="18">
        <v>0</v>
      </c>
      <c r="AG538" s="64">
        <v>0</v>
      </c>
      <c r="AH538" s="18">
        <v>0</v>
      </c>
      <c r="AI538" s="64">
        <v>0</v>
      </c>
      <c r="AJ538" s="18">
        <v>0</v>
      </c>
      <c r="AK538" s="18">
        <v>39</v>
      </c>
      <c r="AL538" s="64">
        <v>38</v>
      </c>
      <c r="AM538" s="18">
        <v>6</v>
      </c>
      <c r="AN538" s="18">
        <v>5</v>
      </c>
      <c r="AO538" s="18">
        <v>0</v>
      </c>
      <c r="AP538" s="64">
        <v>0</v>
      </c>
      <c r="AQ538" s="64">
        <v>46</v>
      </c>
      <c r="AR538" s="11">
        <v>44</v>
      </c>
      <c r="AS538" s="17">
        <v>0</v>
      </c>
      <c r="AT538" s="490">
        <v>0</v>
      </c>
      <c r="AU538" s="64">
        <v>0</v>
      </c>
      <c r="AV538" s="18">
        <v>0</v>
      </c>
      <c r="AW538" s="64">
        <v>5</v>
      </c>
      <c r="AX538" s="18">
        <v>5</v>
      </c>
      <c r="AY538" s="17">
        <v>0</v>
      </c>
      <c r="AZ538" s="490">
        <v>0</v>
      </c>
      <c r="BA538" s="17">
        <v>0</v>
      </c>
      <c r="BB538" s="18">
        <v>0</v>
      </c>
      <c r="BC538" s="17">
        <v>0</v>
      </c>
      <c r="BD538" s="18">
        <v>0</v>
      </c>
      <c r="BE538" s="17">
        <v>0</v>
      </c>
      <c r="BF538" s="18">
        <v>0</v>
      </c>
      <c r="BG538" s="17">
        <v>0</v>
      </c>
      <c r="BH538" s="18">
        <v>0</v>
      </c>
      <c r="BI538" s="17">
        <v>0</v>
      </c>
      <c r="BJ538" s="18">
        <v>0</v>
      </c>
      <c r="BK538" s="17">
        <v>783.20199999999977</v>
      </c>
      <c r="BL538" s="17">
        <v>773.202</v>
      </c>
      <c r="BM538" s="17">
        <v>129.30000000000001</v>
      </c>
      <c r="BN538" s="17">
        <v>104.29999999999998</v>
      </c>
      <c r="BO538" s="18">
        <v>0</v>
      </c>
      <c r="BP538" s="18">
        <v>0</v>
      </c>
      <c r="BQ538" s="64">
        <v>917.50199999999973</v>
      </c>
      <c r="BR538" s="18">
        <v>882.50199999999995</v>
      </c>
      <c r="BS538" s="729">
        <v>9.1540097716960589E-2</v>
      </c>
      <c r="BT538" s="17">
        <v>0</v>
      </c>
      <c r="BU538" s="17">
        <v>0</v>
      </c>
      <c r="BV538" s="17">
        <v>0</v>
      </c>
      <c r="BW538" s="17">
        <v>0</v>
      </c>
      <c r="BX538" s="17">
        <v>0</v>
      </c>
      <c r="BY538" s="17">
        <v>0</v>
      </c>
      <c r="BZ538" s="17">
        <v>0</v>
      </c>
      <c r="CA538" s="17">
        <v>0</v>
      </c>
      <c r="CB538" s="17">
        <v>0</v>
      </c>
      <c r="CC538" s="17">
        <v>0</v>
      </c>
      <c r="CD538" s="17">
        <v>0</v>
      </c>
      <c r="CE538" s="17">
        <v>0</v>
      </c>
      <c r="CF538" s="17">
        <v>0</v>
      </c>
      <c r="CG538" s="17">
        <v>0</v>
      </c>
      <c r="CH538" s="17">
        <v>0</v>
      </c>
      <c r="CI538" s="17">
        <v>0</v>
      </c>
      <c r="CJ538" s="17">
        <v>0</v>
      </c>
      <c r="CK538" s="17">
        <v>0</v>
      </c>
      <c r="CL538" s="702">
        <v>919353.83567999967</v>
      </c>
      <c r="CM538" s="702">
        <v>907615.43568000011</v>
      </c>
      <c r="CN538" s="702">
        <v>151777.51200000002</v>
      </c>
      <c r="CO538" s="702">
        <v>122431.51199999999</v>
      </c>
      <c r="CP538" s="702">
        <v>0</v>
      </c>
      <c r="CQ538" s="702">
        <v>0</v>
      </c>
      <c r="CR538" s="704">
        <v>1071131.3476799997</v>
      </c>
      <c r="CS538" s="703">
        <v>1030046.9476800001</v>
      </c>
      <c r="CT538" s="23">
        <v>2</v>
      </c>
      <c r="CU538" s="23">
        <v>8</v>
      </c>
      <c r="CV538" s="23" t="s">
        <v>1447</v>
      </c>
      <c r="CW538" s="23">
        <v>8</v>
      </c>
      <c r="CX538" s="23">
        <v>48</v>
      </c>
      <c r="CY538" s="23">
        <v>0</v>
      </c>
      <c r="CZ538" s="23">
        <v>0</v>
      </c>
      <c r="DA538" s="23" t="s">
        <v>956</v>
      </c>
      <c r="DB538" s="796">
        <v>39391067.110000007</v>
      </c>
      <c r="DC538" s="120"/>
      <c r="DD538" s="692">
        <v>10.02295194</v>
      </c>
      <c r="DE538" s="120"/>
      <c r="DF538" s="120"/>
      <c r="DG538" s="120"/>
      <c r="DH538" s="140"/>
      <c r="DI538" s="140"/>
      <c r="DJ538" s="140"/>
      <c r="DK538" s="140"/>
      <c r="DL538" s="548" t="s">
        <v>56</v>
      </c>
      <c r="DM538" s="548" t="s">
        <v>56</v>
      </c>
      <c r="DN538" s="203" t="s">
        <v>55</v>
      </c>
      <c r="DO538" s="700" t="s">
        <v>56</v>
      </c>
      <c r="DP538" s="713" t="s">
        <v>56</v>
      </c>
      <c r="DQ538" s="548" t="s">
        <v>56</v>
      </c>
      <c r="DR538" s="673" t="s">
        <v>56</v>
      </c>
      <c r="DS538" s="203" t="s">
        <v>56</v>
      </c>
      <c r="DT538" s="1160" t="s">
        <v>56</v>
      </c>
      <c r="DU538" s="711">
        <v>207.10960676953667</v>
      </c>
      <c r="DV538" s="711">
        <v>35.908657049672968</v>
      </c>
      <c r="DW538" s="711">
        <v>206.52967600353301</v>
      </c>
      <c r="DX538" s="711">
        <v>-126.96516872673118</v>
      </c>
      <c r="DY538" s="710">
        <v>2.7858636137381727</v>
      </c>
      <c r="DZ538" s="710">
        <v>-1.8381672742417599</v>
      </c>
      <c r="EA538" s="710">
        <v>2.5102413211142101</v>
      </c>
      <c r="EB538" s="710">
        <v>-1.6850655705724877</v>
      </c>
      <c r="EC538" s="236"/>
      <c r="ED538" s="49"/>
      <c r="EE538" s="232"/>
      <c r="EF538" s="700">
        <v>258324</v>
      </c>
      <c r="EG538" s="712">
        <v>-192091</v>
      </c>
      <c r="EH538" s="44"/>
    </row>
    <row r="539" spans="1:138" ht="41.25" customHeight="1" x14ac:dyDescent="0.25">
      <c r="A539" s="871" t="s">
        <v>49</v>
      </c>
      <c r="B539" s="656" t="s">
        <v>50</v>
      </c>
      <c r="C539" s="656" t="s">
        <v>74</v>
      </c>
      <c r="D539" s="691" t="s">
        <v>425</v>
      </c>
      <c r="E539" s="656" t="s">
        <v>425</v>
      </c>
      <c r="F539" s="656" t="s">
        <v>428</v>
      </c>
      <c r="G539" s="901" t="s">
        <v>429</v>
      </c>
      <c r="H539" s="897" t="s">
        <v>55</v>
      </c>
      <c r="I539" s="17" t="s">
        <v>860</v>
      </c>
      <c r="J539" s="64">
        <v>13.8</v>
      </c>
      <c r="K539" s="665">
        <v>11.831639066503</v>
      </c>
      <c r="L539" s="665">
        <v>1.6032196936350003</v>
      </c>
      <c r="M539" s="64">
        <v>3</v>
      </c>
      <c r="N539" s="731">
        <v>0</v>
      </c>
      <c r="O539" s="548" t="s">
        <v>874</v>
      </c>
      <c r="P539" s="909">
        <v>0</v>
      </c>
      <c r="Q539" s="203" t="s">
        <v>57</v>
      </c>
      <c r="R539" s="205" t="s">
        <v>57</v>
      </c>
      <c r="S539" s="490">
        <v>0</v>
      </c>
      <c r="T539" s="18">
        <v>0</v>
      </c>
      <c r="U539" s="548" t="s">
        <v>58</v>
      </c>
      <c r="V539" s="18" t="s">
        <v>58</v>
      </c>
      <c r="W539" s="64" t="s">
        <v>58</v>
      </c>
      <c r="X539" s="18" t="s">
        <v>58</v>
      </c>
      <c r="Y539" s="18" t="s">
        <v>58</v>
      </c>
      <c r="Z539" s="18" t="s">
        <v>58</v>
      </c>
      <c r="AA539" s="18" t="s">
        <v>58</v>
      </c>
      <c r="AB539" s="18" t="s">
        <v>58</v>
      </c>
      <c r="AC539" s="18" t="s">
        <v>58</v>
      </c>
      <c r="AD539" s="18" t="s">
        <v>58</v>
      </c>
      <c r="AE539" s="18" t="s">
        <v>58</v>
      </c>
      <c r="AF539" s="18" t="s">
        <v>58</v>
      </c>
      <c r="AG539" s="64" t="s">
        <v>58</v>
      </c>
      <c r="AH539" s="18" t="s">
        <v>58</v>
      </c>
      <c r="AI539" s="64" t="s">
        <v>58</v>
      </c>
      <c r="AJ539" s="18" t="s">
        <v>58</v>
      </c>
      <c r="AK539" s="18" t="s">
        <v>58</v>
      </c>
      <c r="AL539" s="64" t="s">
        <v>58</v>
      </c>
      <c r="AM539" s="18" t="s">
        <v>58</v>
      </c>
      <c r="AN539" s="18" t="s">
        <v>58</v>
      </c>
      <c r="AO539" s="18" t="s">
        <v>58</v>
      </c>
      <c r="AP539" s="64" t="s">
        <v>58</v>
      </c>
      <c r="AQ539" s="64">
        <v>0</v>
      </c>
      <c r="AR539" s="11">
        <v>0</v>
      </c>
      <c r="AS539" s="17" t="s">
        <v>58</v>
      </c>
      <c r="AT539" s="490" t="s">
        <v>58</v>
      </c>
      <c r="AU539" s="64" t="s">
        <v>58</v>
      </c>
      <c r="AV539" s="18" t="s">
        <v>58</v>
      </c>
      <c r="AW539" s="64" t="s">
        <v>58</v>
      </c>
      <c r="AX539" s="18" t="s">
        <v>58</v>
      </c>
      <c r="AY539" s="17" t="s">
        <v>58</v>
      </c>
      <c r="AZ539" s="490" t="s">
        <v>58</v>
      </c>
      <c r="BA539" s="17" t="s">
        <v>58</v>
      </c>
      <c r="BB539" s="18" t="s">
        <v>58</v>
      </c>
      <c r="BC539" s="17" t="s">
        <v>58</v>
      </c>
      <c r="BD539" s="18" t="s">
        <v>58</v>
      </c>
      <c r="BE539" s="17" t="s">
        <v>58</v>
      </c>
      <c r="BF539" s="18" t="s">
        <v>58</v>
      </c>
      <c r="BG539" s="17" t="s">
        <v>58</v>
      </c>
      <c r="BH539" s="18" t="s">
        <v>58</v>
      </c>
      <c r="BI539" s="17" t="s">
        <v>58</v>
      </c>
      <c r="BJ539" s="18" t="s">
        <v>58</v>
      </c>
      <c r="BK539" s="17" t="s">
        <v>58</v>
      </c>
      <c r="BL539" s="17" t="s">
        <v>58</v>
      </c>
      <c r="BM539" s="17" t="s">
        <v>58</v>
      </c>
      <c r="BN539" s="17" t="s">
        <v>58</v>
      </c>
      <c r="BO539" s="18" t="s">
        <v>58</v>
      </c>
      <c r="BP539" s="18" t="s">
        <v>58</v>
      </c>
      <c r="BQ539" s="64">
        <v>0</v>
      </c>
      <c r="BR539" s="18">
        <v>0</v>
      </c>
      <c r="BS539" s="729">
        <v>0</v>
      </c>
      <c r="BT539" s="17">
        <v>0</v>
      </c>
      <c r="BU539" s="17">
        <v>0</v>
      </c>
      <c r="BV539" s="17">
        <v>0</v>
      </c>
      <c r="BW539" s="17">
        <v>0</v>
      </c>
      <c r="BX539" s="17">
        <v>0</v>
      </c>
      <c r="BY539" s="17">
        <v>0</v>
      </c>
      <c r="BZ539" s="17">
        <v>0</v>
      </c>
      <c r="CA539" s="17">
        <v>0</v>
      </c>
      <c r="CB539" s="17">
        <v>0</v>
      </c>
      <c r="CC539" s="17">
        <v>0</v>
      </c>
      <c r="CD539" s="17">
        <v>0</v>
      </c>
      <c r="CE539" s="17">
        <v>0</v>
      </c>
      <c r="CF539" s="17">
        <v>0</v>
      </c>
      <c r="CG539" s="17">
        <v>0</v>
      </c>
      <c r="CH539" s="17">
        <v>0</v>
      </c>
      <c r="CI539" s="17">
        <v>0</v>
      </c>
      <c r="CJ539" s="17">
        <v>0</v>
      </c>
      <c r="CK539" s="17">
        <v>0</v>
      </c>
      <c r="CL539" s="702">
        <v>0</v>
      </c>
      <c r="CM539" s="702">
        <v>0</v>
      </c>
      <c r="CN539" s="702">
        <v>0</v>
      </c>
      <c r="CO539" s="702">
        <v>0</v>
      </c>
      <c r="CP539" s="702">
        <v>0</v>
      </c>
      <c r="CQ539" s="702">
        <v>0</v>
      </c>
      <c r="CR539" s="704">
        <v>0</v>
      </c>
      <c r="CS539" s="703">
        <v>0</v>
      </c>
      <c r="CT539" s="23" t="s">
        <v>56</v>
      </c>
      <c r="CU539" s="23" t="s">
        <v>56</v>
      </c>
      <c r="CV539" s="23" t="s">
        <v>56</v>
      </c>
      <c r="CW539" s="23" t="s">
        <v>56</v>
      </c>
      <c r="CX539" s="23" t="s">
        <v>56</v>
      </c>
      <c r="CY539" s="23" t="s">
        <v>56</v>
      </c>
      <c r="CZ539" s="23" t="s">
        <v>56</v>
      </c>
      <c r="DA539" s="23" t="s">
        <v>56</v>
      </c>
      <c r="DB539" s="796">
        <v>0</v>
      </c>
      <c r="DC539" s="120"/>
      <c r="DD539" s="692">
        <v>0</v>
      </c>
      <c r="DE539" s="120"/>
      <c r="DF539" s="120"/>
      <c r="DG539" s="120"/>
      <c r="DH539" s="140"/>
      <c r="DI539" s="140"/>
      <c r="DJ539" s="140"/>
      <c r="DK539" s="140"/>
      <c r="DL539" s="548" t="s">
        <v>56</v>
      </c>
      <c r="DM539" s="548" t="s">
        <v>56</v>
      </c>
      <c r="DN539" s="203" t="s">
        <v>868</v>
      </c>
      <c r="DO539" s="700">
        <v>3</v>
      </c>
      <c r="DP539" s="713" t="s">
        <v>56</v>
      </c>
      <c r="DQ539" s="548" t="s">
        <v>56</v>
      </c>
      <c r="DR539" s="673" t="s">
        <v>56</v>
      </c>
      <c r="DS539" s="203" t="s">
        <v>56</v>
      </c>
      <c r="DT539" s="1160" t="s">
        <v>56</v>
      </c>
      <c r="DU539" s="711">
        <v>0</v>
      </c>
      <c r="DV539" s="711">
        <v>938</v>
      </c>
      <c r="DW539" s="711">
        <v>0</v>
      </c>
      <c r="DX539" s="711">
        <v>938</v>
      </c>
      <c r="DY539" s="710">
        <v>0</v>
      </c>
      <c r="DZ539" s="710">
        <v>0.66666666666666663</v>
      </c>
      <c r="EA539" s="710">
        <v>0</v>
      </c>
      <c r="EB539" s="710">
        <v>0.66666666666666663</v>
      </c>
      <c r="EC539" s="236"/>
      <c r="ED539" s="49"/>
      <c r="EE539" s="232"/>
      <c r="EF539" s="700">
        <v>0</v>
      </c>
      <c r="EG539" s="712">
        <v>0</v>
      </c>
      <c r="EH539" s="44"/>
    </row>
    <row r="540" spans="1:138" ht="41.25" customHeight="1" x14ac:dyDescent="0.25">
      <c r="A540" s="871" t="s">
        <v>49</v>
      </c>
      <c r="B540" s="656" t="s">
        <v>50</v>
      </c>
      <c r="C540" s="656" t="s">
        <v>74</v>
      </c>
      <c r="D540" s="691" t="s">
        <v>425</v>
      </c>
      <c r="E540" s="656" t="s">
        <v>425</v>
      </c>
      <c r="F540" s="656" t="s">
        <v>430</v>
      </c>
      <c r="G540" s="901" t="s">
        <v>429</v>
      </c>
      <c r="H540" s="897" t="s">
        <v>55</v>
      </c>
      <c r="I540" s="17" t="s">
        <v>866</v>
      </c>
      <c r="J540" s="64">
        <v>13.8</v>
      </c>
      <c r="K540" s="665">
        <v>11.831639066503</v>
      </c>
      <c r="L540" s="665">
        <v>52.796022617456998</v>
      </c>
      <c r="M540" s="64">
        <v>1948</v>
      </c>
      <c r="N540" s="726">
        <v>34412347.340000004</v>
      </c>
      <c r="O540" s="548" t="s">
        <v>874</v>
      </c>
      <c r="P540" s="909">
        <v>8.7561299780000006</v>
      </c>
      <c r="Q540" s="203" t="s">
        <v>57</v>
      </c>
      <c r="R540" s="205" t="s">
        <v>57</v>
      </c>
      <c r="S540" s="490">
        <v>0</v>
      </c>
      <c r="T540" s="18">
        <v>0</v>
      </c>
      <c r="U540" s="548">
        <v>0</v>
      </c>
      <c r="V540" s="18">
        <v>0</v>
      </c>
      <c r="W540" s="64">
        <v>0</v>
      </c>
      <c r="X540" s="18">
        <v>0</v>
      </c>
      <c r="Y540" s="18">
        <v>0</v>
      </c>
      <c r="Z540" s="18">
        <v>0</v>
      </c>
      <c r="AA540" s="18">
        <v>0</v>
      </c>
      <c r="AB540" s="18">
        <v>0</v>
      </c>
      <c r="AC540" s="18">
        <v>0</v>
      </c>
      <c r="AD540" s="18">
        <v>0</v>
      </c>
      <c r="AE540" s="18">
        <v>0</v>
      </c>
      <c r="AF540" s="18">
        <v>0</v>
      </c>
      <c r="AG540" s="64">
        <v>0</v>
      </c>
      <c r="AH540" s="18">
        <v>0</v>
      </c>
      <c r="AI540" s="64">
        <v>0</v>
      </c>
      <c r="AJ540" s="18">
        <v>0</v>
      </c>
      <c r="AK540" s="18">
        <v>75</v>
      </c>
      <c r="AL540" s="64">
        <v>75</v>
      </c>
      <c r="AM540" s="18">
        <v>3</v>
      </c>
      <c r="AN540" s="18">
        <v>3</v>
      </c>
      <c r="AO540" s="18">
        <v>0</v>
      </c>
      <c r="AP540" s="64">
        <v>0</v>
      </c>
      <c r="AQ540" s="64">
        <v>78</v>
      </c>
      <c r="AR540" s="11">
        <v>78</v>
      </c>
      <c r="AS540" s="17">
        <v>0</v>
      </c>
      <c r="AT540" s="490">
        <v>0</v>
      </c>
      <c r="AU540" s="64">
        <v>0</v>
      </c>
      <c r="AV540" s="18">
        <v>0</v>
      </c>
      <c r="AW540" s="64">
        <v>0</v>
      </c>
      <c r="AX540" s="18">
        <v>0</v>
      </c>
      <c r="AY540" s="17">
        <v>0</v>
      </c>
      <c r="AZ540" s="490">
        <v>0</v>
      </c>
      <c r="BA540" s="17">
        <v>0</v>
      </c>
      <c r="BB540" s="18">
        <v>0</v>
      </c>
      <c r="BC540" s="17">
        <v>0</v>
      </c>
      <c r="BD540" s="18">
        <v>0</v>
      </c>
      <c r="BE540" s="17">
        <v>0</v>
      </c>
      <c r="BF540" s="18">
        <v>0</v>
      </c>
      <c r="BG540" s="17">
        <v>0</v>
      </c>
      <c r="BH540" s="18">
        <v>0</v>
      </c>
      <c r="BI540" s="17">
        <v>0</v>
      </c>
      <c r="BJ540" s="18">
        <v>0</v>
      </c>
      <c r="BK540" s="17">
        <v>713.74000000000012</v>
      </c>
      <c r="BL540" s="17">
        <v>713.74</v>
      </c>
      <c r="BM540" s="17">
        <v>45.2</v>
      </c>
      <c r="BN540" s="17">
        <v>45.2</v>
      </c>
      <c r="BO540" s="18">
        <v>0</v>
      </c>
      <c r="BP540" s="18">
        <v>0</v>
      </c>
      <c r="BQ540" s="64">
        <v>758.94000000000017</v>
      </c>
      <c r="BR540" s="18">
        <v>758.94</v>
      </c>
      <c r="BS540" s="729">
        <v>8.6675277994599925E-2</v>
      </c>
      <c r="BT540" s="17">
        <v>0</v>
      </c>
      <c r="BU540" s="17">
        <v>0</v>
      </c>
      <c r="BV540" s="17">
        <v>0</v>
      </c>
      <c r="BW540" s="17">
        <v>0</v>
      </c>
      <c r="BX540" s="17">
        <v>0</v>
      </c>
      <c r="BY540" s="17">
        <v>0</v>
      </c>
      <c r="BZ540" s="17">
        <v>0</v>
      </c>
      <c r="CA540" s="17">
        <v>0</v>
      </c>
      <c r="CB540" s="17">
        <v>0</v>
      </c>
      <c r="CC540" s="17">
        <v>0</v>
      </c>
      <c r="CD540" s="17">
        <v>0</v>
      </c>
      <c r="CE540" s="17">
        <v>0</v>
      </c>
      <c r="CF540" s="17">
        <v>0</v>
      </c>
      <c r="CG540" s="17">
        <v>0</v>
      </c>
      <c r="CH540" s="17">
        <v>0</v>
      </c>
      <c r="CI540" s="17">
        <v>0</v>
      </c>
      <c r="CJ540" s="17">
        <v>0</v>
      </c>
      <c r="CK540" s="17">
        <v>0</v>
      </c>
      <c r="CL540" s="702">
        <v>837816.56160000025</v>
      </c>
      <c r="CM540" s="702">
        <v>837816.56160000013</v>
      </c>
      <c r="CN540" s="702">
        <v>53057.568000000007</v>
      </c>
      <c r="CO540" s="702">
        <v>53057.568000000007</v>
      </c>
      <c r="CP540" s="702">
        <v>0</v>
      </c>
      <c r="CQ540" s="702">
        <v>0</v>
      </c>
      <c r="CR540" s="704">
        <v>890874.12960000022</v>
      </c>
      <c r="CS540" s="703">
        <v>890874.1296000001</v>
      </c>
      <c r="CT540" s="23" t="s">
        <v>56</v>
      </c>
      <c r="CU540" s="23" t="s">
        <v>56</v>
      </c>
      <c r="CV540" s="23" t="s">
        <v>56</v>
      </c>
      <c r="CW540" s="23" t="s">
        <v>56</v>
      </c>
      <c r="CX540" s="23" t="s">
        <v>56</v>
      </c>
      <c r="CY540" s="23" t="s">
        <v>56</v>
      </c>
      <c r="CZ540" s="23" t="s">
        <v>56</v>
      </c>
      <c r="DA540" s="23" t="s">
        <v>56</v>
      </c>
      <c r="DB540" s="796">
        <v>34412347.340000004</v>
      </c>
      <c r="DC540" s="120"/>
      <c r="DD540" s="692">
        <v>8.7561299780000006</v>
      </c>
      <c r="DE540" s="120"/>
      <c r="DF540" s="120"/>
      <c r="DG540" s="120"/>
      <c r="DH540" s="140"/>
      <c r="DI540" s="140"/>
      <c r="DJ540" s="140"/>
      <c r="DK540" s="140"/>
      <c r="DL540" s="548" t="s">
        <v>56</v>
      </c>
      <c r="DM540" s="548" t="s">
        <v>56</v>
      </c>
      <c r="DN540" s="203" t="s">
        <v>868</v>
      </c>
      <c r="DO540" s="700">
        <v>1735</v>
      </c>
      <c r="DP540" s="713" t="s">
        <v>56</v>
      </c>
      <c r="DQ540" s="548" t="s">
        <v>56</v>
      </c>
      <c r="DR540" s="673" t="s">
        <v>56</v>
      </c>
      <c r="DS540" s="203" t="s">
        <v>56</v>
      </c>
      <c r="DT540" s="1160" t="s">
        <v>56</v>
      </c>
      <c r="DU540" s="711">
        <v>215.52968299711816</v>
      </c>
      <c r="DV540" s="711">
        <v>420.0559537385318</v>
      </c>
      <c r="DW540" s="711">
        <v>166.269505083833</v>
      </c>
      <c r="DX540" s="711">
        <v>-62.171327091638773</v>
      </c>
      <c r="DY540" s="710">
        <v>0.82593659942363118</v>
      </c>
      <c r="DZ540" s="710">
        <v>0.38282427169786737</v>
      </c>
      <c r="EA540" s="710">
        <v>0.76748870760479104</v>
      </c>
      <c r="EB540" s="710">
        <v>6.0971267002175811E-2</v>
      </c>
      <c r="EC540" s="236"/>
      <c r="ED540" s="49"/>
      <c r="EE540" s="232"/>
      <c r="EF540" s="700">
        <v>0</v>
      </c>
      <c r="EG540" s="712">
        <v>47270.333333333336</v>
      </c>
      <c r="EH540" s="44"/>
    </row>
    <row r="541" spans="1:138" ht="41.25" customHeight="1" x14ac:dyDescent="0.25">
      <c r="A541" s="871" t="s">
        <v>49</v>
      </c>
      <c r="B541" s="656" t="s">
        <v>50</v>
      </c>
      <c r="C541" s="656" t="s">
        <v>74</v>
      </c>
      <c r="D541" s="691" t="s">
        <v>425</v>
      </c>
      <c r="E541" s="656" t="s">
        <v>425</v>
      </c>
      <c r="F541" s="656" t="s">
        <v>431</v>
      </c>
      <c r="G541" s="901" t="s">
        <v>432</v>
      </c>
      <c r="H541" s="897" t="s">
        <v>55</v>
      </c>
      <c r="I541" s="17" t="s">
        <v>860</v>
      </c>
      <c r="J541" s="64">
        <v>13.8</v>
      </c>
      <c r="K541" s="665">
        <v>15.249668130159424</v>
      </c>
      <c r="L541" s="665">
        <v>27.115530246630001</v>
      </c>
      <c r="M541" s="64">
        <v>1406</v>
      </c>
      <c r="N541" s="726">
        <v>27242051.510000002</v>
      </c>
      <c r="O541" s="548" t="s">
        <v>874</v>
      </c>
      <c r="P541" s="909">
        <v>6.931667332</v>
      </c>
      <c r="Q541" s="203" t="s">
        <v>57</v>
      </c>
      <c r="R541" s="205" t="s">
        <v>57</v>
      </c>
      <c r="S541" s="490">
        <v>0</v>
      </c>
      <c r="T541" s="18">
        <v>0</v>
      </c>
      <c r="U541" s="548">
        <v>0</v>
      </c>
      <c r="V541" s="18">
        <v>0</v>
      </c>
      <c r="W541" s="64">
        <v>0</v>
      </c>
      <c r="X541" s="18">
        <v>0</v>
      </c>
      <c r="Y541" s="18">
        <v>0</v>
      </c>
      <c r="Z541" s="18">
        <v>0</v>
      </c>
      <c r="AA541" s="18">
        <v>0</v>
      </c>
      <c r="AB541" s="18">
        <v>0</v>
      </c>
      <c r="AC541" s="18">
        <v>0</v>
      </c>
      <c r="AD541" s="18">
        <v>0</v>
      </c>
      <c r="AE541" s="18">
        <v>0</v>
      </c>
      <c r="AF541" s="18">
        <v>0</v>
      </c>
      <c r="AG541" s="64">
        <v>1</v>
      </c>
      <c r="AH541" s="18">
        <v>1</v>
      </c>
      <c r="AI541" s="64">
        <v>0</v>
      </c>
      <c r="AJ541" s="18">
        <v>0</v>
      </c>
      <c r="AK541" s="18">
        <v>35</v>
      </c>
      <c r="AL541" s="64">
        <v>35</v>
      </c>
      <c r="AM541" s="18">
        <v>1</v>
      </c>
      <c r="AN541" s="18">
        <v>1</v>
      </c>
      <c r="AO541" s="18">
        <v>0</v>
      </c>
      <c r="AP541" s="64">
        <v>0</v>
      </c>
      <c r="AQ541" s="64">
        <v>37</v>
      </c>
      <c r="AR541" s="11">
        <v>37</v>
      </c>
      <c r="AS541" s="17">
        <v>0</v>
      </c>
      <c r="AT541" s="490">
        <v>0</v>
      </c>
      <c r="AU541" s="64">
        <v>0</v>
      </c>
      <c r="AV541" s="18">
        <v>0</v>
      </c>
      <c r="AW541" s="64">
        <v>0</v>
      </c>
      <c r="AX541" s="18">
        <v>0</v>
      </c>
      <c r="AY541" s="17">
        <v>0</v>
      </c>
      <c r="AZ541" s="490">
        <v>0</v>
      </c>
      <c r="BA541" s="17">
        <v>0</v>
      </c>
      <c r="BB541" s="18">
        <v>0</v>
      </c>
      <c r="BC541" s="17">
        <v>0</v>
      </c>
      <c r="BD541" s="18">
        <v>0</v>
      </c>
      <c r="BE541" s="17">
        <v>0</v>
      </c>
      <c r="BF541" s="18">
        <v>0</v>
      </c>
      <c r="BG541" s="17">
        <v>262.5</v>
      </c>
      <c r="BH541" s="18">
        <v>262.5</v>
      </c>
      <c r="BI541" s="17">
        <v>0</v>
      </c>
      <c r="BJ541" s="18">
        <v>0</v>
      </c>
      <c r="BK541" s="17">
        <v>1250.0499999999997</v>
      </c>
      <c r="BL541" s="17">
        <v>1250.05</v>
      </c>
      <c r="BM541" s="17">
        <v>11.4</v>
      </c>
      <c r="BN541" s="17">
        <v>11.4</v>
      </c>
      <c r="BO541" s="18">
        <v>0</v>
      </c>
      <c r="BP541" s="18">
        <v>0</v>
      </c>
      <c r="BQ541" s="64">
        <v>1523.9499999999998</v>
      </c>
      <c r="BR541" s="18">
        <v>1523.95</v>
      </c>
      <c r="BS541" s="729">
        <v>0.21985330902489997</v>
      </c>
      <c r="BT541" s="17">
        <v>0</v>
      </c>
      <c r="BU541" s="17">
        <v>0</v>
      </c>
      <c r="BV541" s="17">
        <v>0</v>
      </c>
      <c r="BW541" s="17">
        <v>0</v>
      </c>
      <c r="BX541" s="17">
        <v>0</v>
      </c>
      <c r="BY541" s="17">
        <v>0</v>
      </c>
      <c r="BZ541" s="17">
        <v>0</v>
      </c>
      <c r="CA541" s="17">
        <v>0</v>
      </c>
      <c r="CB541" s="17">
        <v>0</v>
      </c>
      <c r="CC541" s="17">
        <v>0</v>
      </c>
      <c r="CD541" s="17">
        <v>0</v>
      </c>
      <c r="CE541" s="17">
        <v>0</v>
      </c>
      <c r="CF541" s="17">
        <v>0</v>
      </c>
      <c r="CG541" s="17">
        <v>0</v>
      </c>
      <c r="CH541" s="17">
        <v>1324512</v>
      </c>
      <c r="CI541" s="17">
        <v>1324512</v>
      </c>
      <c r="CJ541" s="17">
        <v>0</v>
      </c>
      <c r="CK541" s="17">
        <v>0</v>
      </c>
      <c r="CL541" s="702">
        <v>1467358.6919999998</v>
      </c>
      <c r="CM541" s="702">
        <v>1467358.692</v>
      </c>
      <c r="CN541" s="702">
        <v>13381.776</v>
      </c>
      <c r="CO541" s="702">
        <v>13381.776</v>
      </c>
      <c r="CP541" s="702">
        <v>0</v>
      </c>
      <c r="CQ541" s="702">
        <v>0</v>
      </c>
      <c r="CR541" s="704">
        <v>2805252.4679999999</v>
      </c>
      <c r="CS541" s="703">
        <v>2805252.4679999999</v>
      </c>
      <c r="CT541" s="23">
        <v>1</v>
      </c>
      <c r="CU541" s="23">
        <v>4</v>
      </c>
      <c r="CV541" s="23" t="s">
        <v>425</v>
      </c>
      <c r="CW541" s="23">
        <v>4</v>
      </c>
      <c r="CX541" s="23">
        <v>24</v>
      </c>
      <c r="CY541" s="23">
        <v>0</v>
      </c>
      <c r="CZ541" s="23">
        <v>0</v>
      </c>
      <c r="DA541" s="23" t="s">
        <v>905</v>
      </c>
      <c r="DB541" s="796">
        <v>27242051.510000002</v>
      </c>
      <c r="DC541" s="120"/>
      <c r="DD541" s="692">
        <v>6.931667332</v>
      </c>
      <c r="DE541" s="120"/>
      <c r="DF541" s="120"/>
      <c r="DG541" s="120"/>
      <c r="DH541" s="140"/>
      <c r="DI541" s="140"/>
      <c r="DJ541" s="140"/>
      <c r="DK541" s="140"/>
      <c r="DL541" s="548" t="s">
        <v>56</v>
      </c>
      <c r="DM541" s="548" t="s">
        <v>56</v>
      </c>
      <c r="DN541" s="203" t="s">
        <v>868</v>
      </c>
      <c r="DO541" s="700">
        <v>1390.8333333333301</v>
      </c>
      <c r="DP541" s="713" t="s">
        <v>56</v>
      </c>
      <c r="DQ541" s="548" t="s">
        <v>56</v>
      </c>
      <c r="DR541" s="673" t="s">
        <v>56</v>
      </c>
      <c r="DS541" s="203" t="s">
        <v>56</v>
      </c>
      <c r="DT541" s="1160" t="s">
        <v>56</v>
      </c>
      <c r="DU541" s="711">
        <v>249.99472738166625</v>
      </c>
      <c r="DV541" s="711">
        <v>-61.938310982837777</v>
      </c>
      <c r="DW541" s="711">
        <v>191.86466529909899</v>
      </c>
      <c r="DX541" s="711">
        <v>-77.161782381770038</v>
      </c>
      <c r="DY541" s="710">
        <v>2.5905332534451828</v>
      </c>
      <c r="DZ541" s="710">
        <v>-1.5992253341703853</v>
      </c>
      <c r="EA541" s="710">
        <v>2.4707233967836499</v>
      </c>
      <c r="EB541" s="710">
        <v>-1.5226849157721061</v>
      </c>
      <c r="EC541" s="236"/>
      <c r="ED541" s="49"/>
      <c r="EE541" s="232"/>
      <c r="EF541" s="700">
        <v>226479</v>
      </c>
      <c r="EG541" s="712">
        <v>-136732.33333333331</v>
      </c>
      <c r="EH541" s="44"/>
    </row>
    <row r="542" spans="1:138" ht="41.25" customHeight="1" x14ac:dyDescent="0.25">
      <c r="A542" s="871" t="s">
        <v>49</v>
      </c>
      <c r="B542" s="656" t="s">
        <v>50</v>
      </c>
      <c r="C542" s="656" t="s">
        <v>74</v>
      </c>
      <c r="D542" s="691" t="s">
        <v>433</v>
      </c>
      <c r="E542" s="656" t="s">
        <v>390</v>
      </c>
      <c r="F542" s="656" t="s">
        <v>434</v>
      </c>
      <c r="G542" s="901" t="s">
        <v>390</v>
      </c>
      <c r="H542" s="897" t="s">
        <v>55</v>
      </c>
      <c r="I542" s="17" t="s">
        <v>866</v>
      </c>
      <c r="J542" s="64">
        <v>13.8</v>
      </c>
      <c r="K542" s="665">
        <v>12.955047220292174</v>
      </c>
      <c r="L542" s="665">
        <v>16.889204510325001</v>
      </c>
      <c r="M542" s="64">
        <v>1915</v>
      </c>
      <c r="N542" s="726">
        <v>19791700.349999998</v>
      </c>
      <c r="O542" s="548" t="s">
        <v>863</v>
      </c>
      <c r="P542" s="909">
        <v>5.2185894089999998</v>
      </c>
      <c r="Q542" s="203" t="s">
        <v>57</v>
      </c>
      <c r="R542" s="205" t="s">
        <v>57</v>
      </c>
      <c r="S542" s="490">
        <v>0</v>
      </c>
      <c r="T542" s="18">
        <v>0</v>
      </c>
      <c r="U542" s="548">
        <v>0</v>
      </c>
      <c r="V542" s="18">
        <v>0</v>
      </c>
      <c r="W542" s="64">
        <v>0</v>
      </c>
      <c r="X542" s="18">
        <v>0</v>
      </c>
      <c r="Y542" s="18">
        <v>0</v>
      </c>
      <c r="Z542" s="18">
        <v>0</v>
      </c>
      <c r="AA542" s="18">
        <v>0</v>
      </c>
      <c r="AB542" s="18">
        <v>0</v>
      </c>
      <c r="AC542" s="18">
        <v>0</v>
      </c>
      <c r="AD542" s="18">
        <v>0</v>
      </c>
      <c r="AE542" s="18">
        <v>0</v>
      </c>
      <c r="AF542" s="18">
        <v>0</v>
      </c>
      <c r="AG542" s="64">
        <v>1</v>
      </c>
      <c r="AH542" s="18">
        <v>1</v>
      </c>
      <c r="AI542" s="64">
        <v>0</v>
      </c>
      <c r="AJ542" s="18">
        <v>0</v>
      </c>
      <c r="AK542" s="18">
        <v>238</v>
      </c>
      <c r="AL542" s="64">
        <v>235</v>
      </c>
      <c r="AM542" s="18">
        <v>5</v>
      </c>
      <c r="AN542" s="18">
        <v>5</v>
      </c>
      <c r="AO542" s="18">
        <v>0</v>
      </c>
      <c r="AP542" s="64">
        <v>0</v>
      </c>
      <c r="AQ542" s="64">
        <v>244</v>
      </c>
      <c r="AR542" s="11">
        <v>241</v>
      </c>
      <c r="AS542" s="17">
        <v>0</v>
      </c>
      <c r="AT542" s="490">
        <v>0</v>
      </c>
      <c r="AU542" s="64">
        <v>0</v>
      </c>
      <c r="AV542" s="18">
        <v>0</v>
      </c>
      <c r="AW542" s="64">
        <v>0</v>
      </c>
      <c r="AX542" s="18">
        <v>0</v>
      </c>
      <c r="AY542" s="17">
        <v>0</v>
      </c>
      <c r="AZ542" s="490">
        <v>0</v>
      </c>
      <c r="BA542" s="17">
        <v>0</v>
      </c>
      <c r="BB542" s="18">
        <v>0</v>
      </c>
      <c r="BC542" s="17">
        <v>0</v>
      </c>
      <c r="BD542" s="18">
        <v>0</v>
      </c>
      <c r="BE542" s="17">
        <v>0</v>
      </c>
      <c r="BF542" s="18">
        <v>0</v>
      </c>
      <c r="BG542" s="17">
        <v>1.2</v>
      </c>
      <c r="BH542" s="18">
        <v>1.2</v>
      </c>
      <c r="BI542" s="17">
        <v>0</v>
      </c>
      <c r="BJ542" s="18">
        <v>0</v>
      </c>
      <c r="BK542" s="17">
        <v>1649.584999999998</v>
      </c>
      <c r="BL542" s="17">
        <v>1629.1049999999987</v>
      </c>
      <c r="BM542" s="17">
        <v>44.56</v>
      </c>
      <c r="BN542" s="17">
        <v>44.56</v>
      </c>
      <c r="BO542" s="18">
        <v>0</v>
      </c>
      <c r="BP542" s="18">
        <v>0</v>
      </c>
      <c r="BQ542" s="64">
        <v>1695.344999999998</v>
      </c>
      <c r="BR542" s="18">
        <v>1674.8649999999986</v>
      </c>
      <c r="BS542" s="729">
        <v>0.32486652371543145</v>
      </c>
      <c r="BT542" s="17">
        <v>0</v>
      </c>
      <c r="BU542" s="17">
        <v>0</v>
      </c>
      <c r="BV542" s="17">
        <v>0</v>
      </c>
      <c r="BW542" s="17">
        <v>0</v>
      </c>
      <c r="BX542" s="17">
        <v>0</v>
      </c>
      <c r="BY542" s="17">
        <v>0</v>
      </c>
      <c r="BZ542" s="17">
        <v>0</v>
      </c>
      <c r="CA542" s="17">
        <v>0</v>
      </c>
      <c r="CB542" s="17">
        <v>0</v>
      </c>
      <c r="CC542" s="17">
        <v>0</v>
      </c>
      <c r="CD542" s="17">
        <v>0</v>
      </c>
      <c r="CE542" s="17">
        <v>0</v>
      </c>
      <c r="CF542" s="17">
        <v>0</v>
      </c>
      <c r="CG542" s="17">
        <v>0</v>
      </c>
      <c r="CH542" s="17">
        <v>6054.9119999999994</v>
      </c>
      <c r="CI542" s="17">
        <v>6054.9119999999994</v>
      </c>
      <c r="CJ542" s="17">
        <v>0</v>
      </c>
      <c r="CK542" s="17">
        <v>0</v>
      </c>
      <c r="CL542" s="702">
        <v>1936348.8563999976</v>
      </c>
      <c r="CM542" s="702">
        <v>1912308.6131999986</v>
      </c>
      <c r="CN542" s="702">
        <v>52306.310400000002</v>
      </c>
      <c r="CO542" s="702">
        <v>52306.310400000002</v>
      </c>
      <c r="CP542" s="702">
        <v>0</v>
      </c>
      <c r="CQ542" s="702">
        <v>0</v>
      </c>
      <c r="CR542" s="704">
        <v>1994710.0787999977</v>
      </c>
      <c r="CS542" s="703">
        <v>1970669.8355999987</v>
      </c>
      <c r="CT542" s="23" t="s">
        <v>56</v>
      </c>
      <c r="CU542" s="23" t="s">
        <v>56</v>
      </c>
      <c r="CV542" s="23" t="s">
        <v>56</v>
      </c>
      <c r="CW542" s="23" t="s">
        <v>56</v>
      </c>
      <c r="CX542" s="23" t="s">
        <v>56</v>
      </c>
      <c r="CY542" s="23" t="s">
        <v>56</v>
      </c>
      <c r="CZ542" s="23" t="s">
        <v>56</v>
      </c>
      <c r="DA542" s="23" t="s">
        <v>56</v>
      </c>
      <c r="DB542" s="796">
        <v>19791700.349999998</v>
      </c>
      <c r="DC542" s="120"/>
      <c r="DD542" s="692">
        <v>5.2185894089999998</v>
      </c>
      <c r="DE542" s="120"/>
      <c r="DF542" s="120"/>
      <c r="DG542" s="120"/>
      <c r="DH542" s="140"/>
      <c r="DI542" s="140"/>
      <c r="DJ542" s="140"/>
      <c r="DK542" s="140"/>
      <c r="DL542" s="548" t="s">
        <v>56</v>
      </c>
      <c r="DM542" s="548" t="s">
        <v>56</v>
      </c>
      <c r="DN542" s="203" t="s">
        <v>868</v>
      </c>
      <c r="DO542" s="700">
        <v>1949.8333333333301</v>
      </c>
      <c r="DP542" s="713" t="s">
        <v>56</v>
      </c>
      <c r="DQ542" s="548" t="s">
        <v>56</v>
      </c>
      <c r="DR542" s="673" t="s">
        <v>56</v>
      </c>
      <c r="DS542" s="203" t="s">
        <v>56</v>
      </c>
      <c r="DT542" s="1160" t="s">
        <v>56</v>
      </c>
      <c r="DU542" s="711">
        <v>82.255235490212982</v>
      </c>
      <c r="DV542" s="711">
        <v>-24.859385162321352</v>
      </c>
      <c r="DW542" s="711">
        <v>82.637417147300098</v>
      </c>
      <c r="DX542" s="711">
        <v>-8.9497873069451543</v>
      </c>
      <c r="DY542" s="710">
        <v>1.1165056842465186</v>
      </c>
      <c r="DZ542" s="710">
        <v>-0.61481492865733645</v>
      </c>
      <c r="EA542" s="710">
        <v>1.1205988037652099</v>
      </c>
      <c r="EB542" s="710">
        <v>-0.28950435701719657</v>
      </c>
      <c r="EC542" s="236"/>
      <c r="ED542" s="49"/>
      <c r="EE542" s="232"/>
      <c r="EF542" s="700">
        <v>116220</v>
      </c>
      <c r="EG542" s="712">
        <v>-62604</v>
      </c>
      <c r="EH542" s="44"/>
    </row>
    <row r="543" spans="1:138" ht="41.25" customHeight="1" x14ac:dyDescent="0.25">
      <c r="A543" s="871" t="s">
        <v>49</v>
      </c>
      <c r="B543" s="656" t="s">
        <v>50</v>
      </c>
      <c r="C543" s="656" t="s">
        <v>74</v>
      </c>
      <c r="D543" s="691" t="s">
        <v>433</v>
      </c>
      <c r="E543" s="656" t="s">
        <v>390</v>
      </c>
      <c r="F543" s="656" t="s">
        <v>435</v>
      </c>
      <c r="G543" s="901" t="s">
        <v>436</v>
      </c>
      <c r="H543" s="897" t="s">
        <v>55</v>
      </c>
      <c r="I543" s="17" t="s">
        <v>860</v>
      </c>
      <c r="J543" s="64">
        <v>13.8</v>
      </c>
      <c r="K543" s="665">
        <v>12.30968508939201</v>
      </c>
      <c r="L543" s="665">
        <v>27.181818125280003</v>
      </c>
      <c r="M543" s="64">
        <v>3673</v>
      </c>
      <c r="N543" s="726">
        <v>31324889.280000001</v>
      </c>
      <c r="O543" s="548" t="s">
        <v>863</v>
      </c>
      <c r="P543" s="909">
        <v>9.2184004819999998</v>
      </c>
      <c r="Q543" s="203" t="s">
        <v>57</v>
      </c>
      <c r="R543" s="205" t="s">
        <v>57</v>
      </c>
      <c r="S543" s="490">
        <v>0</v>
      </c>
      <c r="T543" s="18">
        <v>0</v>
      </c>
      <c r="U543" s="548">
        <v>0</v>
      </c>
      <c r="V543" s="18">
        <v>0</v>
      </c>
      <c r="W543" s="64">
        <v>0</v>
      </c>
      <c r="X543" s="18">
        <v>0</v>
      </c>
      <c r="Y543" s="18">
        <v>0</v>
      </c>
      <c r="Z543" s="18">
        <v>0</v>
      </c>
      <c r="AA543" s="18">
        <v>0</v>
      </c>
      <c r="AB543" s="18">
        <v>0</v>
      </c>
      <c r="AC543" s="18">
        <v>0</v>
      </c>
      <c r="AD543" s="18">
        <v>0</v>
      </c>
      <c r="AE543" s="18">
        <v>0</v>
      </c>
      <c r="AF543" s="18">
        <v>0</v>
      </c>
      <c r="AG543" s="64">
        <v>0</v>
      </c>
      <c r="AH543" s="18">
        <v>0</v>
      </c>
      <c r="AI543" s="64">
        <v>0</v>
      </c>
      <c r="AJ543" s="18">
        <v>0</v>
      </c>
      <c r="AK543" s="18">
        <v>346</v>
      </c>
      <c r="AL543" s="64">
        <v>342</v>
      </c>
      <c r="AM543" s="18">
        <v>6</v>
      </c>
      <c r="AN543" s="18">
        <v>6</v>
      </c>
      <c r="AO543" s="18">
        <v>0</v>
      </c>
      <c r="AP543" s="64">
        <v>0</v>
      </c>
      <c r="AQ543" s="64">
        <v>352</v>
      </c>
      <c r="AR543" s="11">
        <v>348</v>
      </c>
      <c r="AS543" s="17">
        <v>0</v>
      </c>
      <c r="AT543" s="490">
        <v>0</v>
      </c>
      <c r="AU543" s="64">
        <v>0</v>
      </c>
      <c r="AV543" s="18">
        <v>0</v>
      </c>
      <c r="AW543" s="64">
        <v>0</v>
      </c>
      <c r="AX543" s="18">
        <v>0</v>
      </c>
      <c r="AY543" s="17">
        <v>0</v>
      </c>
      <c r="AZ543" s="490">
        <v>0</v>
      </c>
      <c r="BA543" s="17">
        <v>0</v>
      </c>
      <c r="BB543" s="18">
        <v>0</v>
      </c>
      <c r="BC543" s="17">
        <v>0</v>
      </c>
      <c r="BD543" s="18">
        <v>0</v>
      </c>
      <c r="BE543" s="17">
        <v>0</v>
      </c>
      <c r="BF543" s="18">
        <v>0</v>
      </c>
      <c r="BG543" s="17">
        <v>0</v>
      </c>
      <c r="BH543" s="18">
        <v>0</v>
      </c>
      <c r="BI543" s="17">
        <v>0</v>
      </c>
      <c r="BJ543" s="18">
        <v>0</v>
      </c>
      <c r="BK543" s="17">
        <v>6179.5700000000206</v>
      </c>
      <c r="BL543" s="17">
        <v>6152.0799999999954</v>
      </c>
      <c r="BM543" s="17">
        <v>54.279999999999994</v>
      </c>
      <c r="BN543" s="17">
        <v>54.28</v>
      </c>
      <c r="BO543" s="18">
        <v>0</v>
      </c>
      <c r="BP543" s="18">
        <v>0</v>
      </c>
      <c r="BQ543" s="64">
        <v>6233.8500000000204</v>
      </c>
      <c r="BR543" s="18">
        <v>6206.3599999999951</v>
      </c>
      <c r="BS543" s="729">
        <v>0.67623987612301495</v>
      </c>
      <c r="BT543" s="17">
        <v>0</v>
      </c>
      <c r="BU543" s="17">
        <v>0</v>
      </c>
      <c r="BV543" s="17">
        <v>0</v>
      </c>
      <c r="BW543" s="17">
        <v>0</v>
      </c>
      <c r="BX543" s="17">
        <v>0</v>
      </c>
      <c r="BY543" s="17">
        <v>0</v>
      </c>
      <c r="BZ543" s="17">
        <v>0</v>
      </c>
      <c r="CA543" s="17">
        <v>0</v>
      </c>
      <c r="CB543" s="17">
        <v>0</v>
      </c>
      <c r="CC543" s="17">
        <v>0</v>
      </c>
      <c r="CD543" s="17">
        <v>0</v>
      </c>
      <c r="CE543" s="17">
        <v>0</v>
      </c>
      <c r="CF543" s="17">
        <v>0</v>
      </c>
      <c r="CG543" s="17">
        <v>0</v>
      </c>
      <c r="CH543" s="17">
        <v>0</v>
      </c>
      <c r="CI543" s="17">
        <v>0</v>
      </c>
      <c r="CJ543" s="17">
        <v>0</v>
      </c>
      <c r="CK543" s="17">
        <v>0</v>
      </c>
      <c r="CL543" s="702">
        <v>7253826.4488000246</v>
      </c>
      <c r="CM543" s="702">
        <v>7221557.5871999953</v>
      </c>
      <c r="CN543" s="702">
        <v>63716.035199999998</v>
      </c>
      <c r="CO543" s="702">
        <v>63716.035200000006</v>
      </c>
      <c r="CP543" s="702">
        <v>0</v>
      </c>
      <c r="CQ543" s="702">
        <v>0</v>
      </c>
      <c r="CR543" s="704">
        <v>7317542.4840000244</v>
      </c>
      <c r="CS543" s="703">
        <v>7285273.6223999951</v>
      </c>
      <c r="CT543" s="23" t="s">
        <v>56</v>
      </c>
      <c r="CU543" s="23" t="s">
        <v>56</v>
      </c>
      <c r="CV543" s="23" t="s">
        <v>56</v>
      </c>
      <c r="CW543" s="23" t="s">
        <v>56</v>
      </c>
      <c r="CX543" s="23" t="s">
        <v>56</v>
      </c>
      <c r="CY543" s="23" t="s">
        <v>56</v>
      </c>
      <c r="CZ543" s="23" t="s">
        <v>56</v>
      </c>
      <c r="DA543" s="23" t="s">
        <v>56</v>
      </c>
      <c r="DB543" s="796">
        <v>31324889.280000001</v>
      </c>
      <c r="DC543" s="120"/>
      <c r="DD543" s="692">
        <v>9.2184004819999998</v>
      </c>
      <c r="DE543" s="120"/>
      <c r="DF543" s="120"/>
      <c r="DG543" s="120"/>
      <c r="DH543" s="140"/>
      <c r="DI543" s="140"/>
      <c r="DJ543" s="140"/>
      <c r="DK543" s="140"/>
      <c r="DL543" s="548" t="s">
        <v>56</v>
      </c>
      <c r="DM543" s="548" t="s">
        <v>56</v>
      </c>
      <c r="DN543" s="203" t="s">
        <v>868</v>
      </c>
      <c r="DO543" s="700">
        <v>3693.75</v>
      </c>
      <c r="DP543" s="713" t="s">
        <v>56</v>
      </c>
      <c r="DQ543" s="548" t="s">
        <v>56</v>
      </c>
      <c r="DR543" s="673" t="s">
        <v>56</v>
      </c>
      <c r="DS543" s="203" t="s">
        <v>56</v>
      </c>
      <c r="DT543" s="1160" t="s">
        <v>56</v>
      </c>
      <c r="DU543" s="711">
        <v>26.575160744500845</v>
      </c>
      <c r="DV543" s="711">
        <v>52.074132495506277</v>
      </c>
      <c r="DW543" s="711">
        <v>10.983418618048701</v>
      </c>
      <c r="DX543" s="711">
        <v>44.349510032664135</v>
      </c>
      <c r="DY543" s="710">
        <v>0.14673434856175974</v>
      </c>
      <c r="DZ543" s="710">
        <v>0.76452350039217587</v>
      </c>
      <c r="EA543" s="710">
        <v>0.120067956814946</v>
      </c>
      <c r="EB543" s="710">
        <v>0.45462055448225636</v>
      </c>
      <c r="EC543" s="236"/>
      <c r="ED543" s="49"/>
      <c r="EE543" s="232"/>
      <c r="EF543" s="700">
        <v>0</v>
      </c>
      <c r="EG543" s="712">
        <v>156535</v>
      </c>
      <c r="EH543" s="44"/>
    </row>
    <row r="544" spans="1:138" ht="41.25" customHeight="1" x14ac:dyDescent="0.25">
      <c r="A544" s="871" t="s">
        <v>49</v>
      </c>
      <c r="B544" s="656" t="s">
        <v>50</v>
      </c>
      <c r="C544" s="656" t="s">
        <v>74</v>
      </c>
      <c r="D544" s="691" t="s">
        <v>433</v>
      </c>
      <c r="E544" s="656" t="s">
        <v>390</v>
      </c>
      <c r="F544" s="656" t="s">
        <v>437</v>
      </c>
      <c r="G544" s="901" t="s">
        <v>438</v>
      </c>
      <c r="H544" s="897" t="s">
        <v>55</v>
      </c>
      <c r="I544" s="17" t="s">
        <v>860</v>
      </c>
      <c r="J544" s="64">
        <v>13.8</v>
      </c>
      <c r="K544" s="665">
        <v>12.907242618003272</v>
      </c>
      <c r="L544" s="665">
        <v>17.634848448168</v>
      </c>
      <c r="M544" s="64">
        <v>1703</v>
      </c>
      <c r="N544" s="726">
        <v>18989229.559999999</v>
      </c>
      <c r="O544" s="548" t="s">
        <v>863</v>
      </c>
      <c r="P544" s="909">
        <v>5.2346039510000004</v>
      </c>
      <c r="Q544" s="203" t="s">
        <v>57</v>
      </c>
      <c r="R544" s="205" t="s">
        <v>57</v>
      </c>
      <c r="S544" s="490">
        <v>0</v>
      </c>
      <c r="T544" s="18">
        <v>0</v>
      </c>
      <c r="U544" s="548">
        <v>0</v>
      </c>
      <c r="V544" s="18">
        <v>0</v>
      </c>
      <c r="W544" s="64">
        <v>0</v>
      </c>
      <c r="X544" s="18">
        <v>0</v>
      </c>
      <c r="Y544" s="18">
        <v>0</v>
      </c>
      <c r="Z544" s="18">
        <v>0</v>
      </c>
      <c r="AA544" s="18">
        <v>0</v>
      </c>
      <c r="AB544" s="18">
        <v>0</v>
      </c>
      <c r="AC544" s="18">
        <v>0</v>
      </c>
      <c r="AD544" s="18">
        <v>0</v>
      </c>
      <c r="AE544" s="18">
        <v>0</v>
      </c>
      <c r="AF544" s="18">
        <v>0</v>
      </c>
      <c r="AG544" s="64">
        <v>0</v>
      </c>
      <c r="AH544" s="18">
        <v>0</v>
      </c>
      <c r="AI544" s="64">
        <v>0</v>
      </c>
      <c r="AJ544" s="18">
        <v>0</v>
      </c>
      <c r="AK544" s="18">
        <v>228</v>
      </c>
      <c r="AL544" s="64">
        <v>223</v>
      </c>
      <c r="AM544" s="18">
        <v>6</v>
      </c>
      <c r="AN544" s="18">
        <v>6</v>
      </c>
      <c r="AO544" s="18">
        <v>0</v>
      </c>
      <c r="AP544" s="64">
        <v>0</v>
      </c>
      <c r="AQ544" s="64">
        <v>234</v>
      </c>
      <c r="AR544" s="11">
        <v>229</v>
      </c>
      <c r="AS544" s="17">
        <v>0</v>
      </c>
      <c r="AT544" s="490">
        <v>0</v>
      </c>
      <c r="AU544" s="64">
        <v>0</v>
      </c>
      <c r="AV544" s="18">
        <v>0</v>
      </c>
      <c r="AW544" s="64">
        <v>0</v>
      </c>
      <c r="AX544" s="18">
        <v>0</v>
      </c>
      <c r="AY544" s="17">
        <v>0</v>
      </c>
      <c r="AZ544" s="490">
        <v>0</v>
      </c>
      <c r="BA544" s="17">
        <v>0</v>
      </c>
      <c r="BB544" s="18">
        <v>0</v>
      </c>
      <c r="BC544" s="17">
        <v>0</v>
      </c>
      <c r="BD544" s="18">
        <v>0</v>
      </c>
      <c r="BE544" s="17">
        <v>0</v>
      </c>
      <c r="BF544" s="18">
        <v>0</v>
      </c>
      <c r="BG544" s="17">
        <v>0</v>
      </c>
      <c r="BH544" s="18">
        <v>0</v>
      </c>
      <c r="BI544" s="17">
        <v>0</v>
      </c>
      <c r="BJ544" s="18">
        <v>0</v>
      </c>
      <c r="BK544" s="17">
        <v>1470.329999999997</v>
      </c>
      <c r="BL544" s="17">
        <v>1432.4899999999982</v>
      </c>
      <c r="BM544" s="17">
        <v>61.33</v>
      </c>
      <c r="BN544" s="17">
        <v>61.330000000000005</v>
      </c>
      <c r="BO544" s="18">
        <v>0</v>
      </c>
      <c r="BP544" s="18">
        <v>0</v>
      </c>
      <c r="BQ544" s="64">
        <v>1531.6599999999969</v>
      </c>
      <c r="BR544" s="18">
        <v>1493.8199999999981</v>
      </c>
      <c r="BS544" s="729">
        <v>0.29260284337411885</v>
      </c>
      <c r="BT544" s="17">
        <v>0</v>
      </c>
      <c r="BU544" s="17">
        <v>0</v>
      </c>
      <c r="BV544" s="17">
        <v>0</v>
      </c>
      <c r="BW544" s="17">
        <v>0</v>
      </c>
      <c r="BX544" s="17">
        <v>0</v>
      </c>
      <c r="BY544" s="17">
        <v>0</v>
      </c>
      <c r="BZ544" s="17">
        <v>0</v>
      </c>
      <c r="CA544" s="17">
        <v>0</v>
      </c>
      <c r="CB544" s="17">
        <v>0</v>
      </c>
      <c r="CC544" s="17">
        <v>0</v>
      </c>
      <c r="CD544" s="17">
        <v>0</v>
      </c>
      <c r="CE544" s="17">
        <v>0</v>
      </c>
      <c r="CF544" s="17">
        <v>0</v>
      </c>
      <c r="CG544" s="17">
        <v>0</v>
      </c>
      <c r="CH544" s="17">
        <v>0</v>
      </c>
      <c r="CI544" s="17">
        <v>0</v>
      </c>
      <c r="CJ544" s="17">
        <v>0</v>
      </c>
      <c r="CK544" s="17">
        <v>0</v>
      </c>
      <c r="CL544" s="702">
        <v>1725932.1671999965</v>
      </c>
      <c r="CM544" s="702">
        <v>1681514.0615999978</v>
      </c>
      <c r="CN544" s="702">
        <v>71991.607199999999</v>
      </c>
      <c r="CO544" s="702">
        <v>71991.607199999999</v>
      </c>
      <c r="CP544" s="702">
        <v>0</v>
      </c>
      <c r="CQ544" s="702">
        <v>0</v>
      </c>
      <c r="CR544" s="704">
        <v>1797923.7743999965</v>
      </c>
      <c r="CS544" s="703">
        <v>1753505.6687999978</v>
      </c>
      <c r="CT544" s="23" t="s">
        <v>56</v>
      </c>
      <c r="CU544" s="23" t="s">
        <v>56</v>
      </c>
      <c r="CV544" s="23" t="s">
        <v>56</v>
      </c>
      <c r="CW544" s="23" t="s">
        <v>56</v>
      </c>
      <c r="CX544" s="23" t="s">
        <v>56</v>
      </c>
      <c r="CY544" s="23" t="s">
        <v>56</v>
      </c>
      <c r="CZ544" s="23" t="s">
        <v>56</v>
      </c>
      <c r="DA544" s="23" t="s">
        <v>56</v>
      </c>
      <c r="DB544" s="796">
        <v>18989229.559999999</v>
      </c>
      <c r="DC544" s="120"/>
      <c r="DD544" s="692">
        <v>5.2346039510000004</v>
      </c>
      <c r="DE544" s="120"/>
      <c r="DF544" s="120"/>
      <c r="DG544" s="120"/>
      <c r="DH544" s="140"/>
      <c r="DI544" s="140"/>
      <c r="DJ544" s="140"/>
      <c r="DK544" s="140"/>
      <c r="DL544" s="548" t="s">
        <v>56</v>
      </c>
      <c r="DM544" s="548" t="s">
        <v>56</v>
      </c>
      <c r="DN544" s="203" t="s">
        <v>868</v>
      </c>
      <c r="DO544" s="700">
        <v>1728.8333333333301</v>
      </c>
      <c r="DP544" s="713" t="s">
        <v>56</v>
      </c>
      <c r="DQ544" s="548" t="s">
        <v>56</v>
      </c>
      <c r="DR544" s="673" t="s">
        <v>56</v>
      </c>
      <c r="DS544" s="203" t="s">
        <v>56</v>
      </c>
      <c r="DT544" s="1160" t="s">
        <v>56</v>
      </c>
      <c r="DU544" s="711">
        <v>24.710305601079774</v>
      </c>
      <c r="DV544" s="711">
        <v>-12.982799863842176</v>
      </c>
      <c r="DW544" s="711">
        <v>24.857328464818199</v>
      </c>
      <c r="DX544" s="711">
        <v>-13.130348358482754</v>
      </c>
      <c r="DY544" s="710">
        <v>0.22385038079629851</v>
      </c>
      <c r="DZ544" s="710">
        <v>-0.10902620259006515</v>
      </c>
      <c r="EA544" s="710">
        <v>0.223890502736597</v>
      </c>
      <c r="EB544" s="710">
        <v>-0.10908178819498565</v>
      </c>
      <c r="EC544" s="236"/>
      <c r="ED544" s="49"/>
      <c r="EE544" s="232"/>
      <c r="EF544" s="700">
        <v>0</v>
      </c>
      <c r="EG544" s="712">
        <v>0</v>
      </c>
      <c r="EH544" s="44"/>
    </row>
    <row r="545" spans="1:138" ht="41.25" customHeight="1" x14ac:dyDescent="0.25">
      <c r="A545" s="871" t="s">
        <v>49</v>
      </c>
      <c r="B545" s="656" t="s">
        <v>50</v>
      </c>
      <c r="C545" s="656" t="s">
        <v>74</v>
      </c>
      <c r="D545" s="691" t="s">
        <v>433</v>
      </c>
      <c r="E545" s="656" t="s">
        <v>390</v>
      </c>
      <c r="F545" s="656" t="s">
        <v>439</v>
      </c>
      <c r="G545" s="901" t="s">
        <v>390</v>
      </c>
      <c r="H545" s="897" t="s">
        <v>55</v>
      </c>
      <c r="I545" s="17" t="s">
        <v>866</v>
      </c>
      <c r="J545" s="64">
        <v>13.8</v>
      </c>
      <c r="K545" s="665">
        <v>10.756035515002727</v>
      </c>
      <c r="L545" s="665">
        <v>10.630871190009001</v>
      </c>
      <c r="M545" s="64">
        <v>1322</v>
      </c>
      <c r="N545" s="726">
        <v>17284649.59</v>
      </c>
      <c r="O545" s="548" t="s">
        <v>863</v>
      </c>
      <c r="P545" s="909">
        <v>3.7844513399999999</v>
      </c>
      <c r="Q545" s="203" t="s">
        <v>57</v>
      </c>
      <c r="R545" s="205" t="s">
        <v>57</v>
      </c>
      <c r="S545" s="490">
        <v>0</v>
      </c>
      <c r="T545" s="18">
        <v>0</v>
      </c>
      <c r="U545" s="548">
        <v>0</v>
      </c>
      <c r="V545" s="18">
        <v>0</v>
      </c>
      <c r="W545" s="64">
        <v>0</v>
      </c>
      <c r="X545" s="18">
        <v>0</v>
      </c>
      <c r="Y545" s="18">
        <v>0</v>
      </c>
      <c r="Z545" s="18">
        <v>0</v>
      </c>
      <c r="AA545" s="18">
        <v>0</v>
      </c>
      <c r="AB545" s="18">
        <v>0</v>
      </c>
      <c r="AC545" s="18">
        <v>0</v>
      </c>
      <c r="AD545" s="18">
        <v>0</v>
      </c>
      <c r="AE545" s="18">
        <v>0</v>
      </c>
      <c r="AF545" s="18">
        <v>0</v>
      </c>
      <c r="AG545" s="64">
        <v>0</v>
      </c>
      <c r="AH545" s="18">
        <v>0</v>
      </c>
      <c r="AI545" s="64">
        <v>0</v>
      </c>
      <c r="AJ545" s="18">
        <v>0</v>
      </c>
      <c r="AK545" s="18">
        <v>72</v>
      </c>
      <c r="AL545" s="64">
        <v>69</v>
      </c>
      <c r="AM545" s="18">
        <v>0</v>
      </c>
      <c r="AN545" s="18" t="s">
        <v>58</v>
      </c>
      <c r="AO545" s="18">
        <v>0</v>
      </c>
      <c r="AP545" s="64">
        <v>0</v>
      </c>
      <c r="AQ545" s="64">
        <v>72</v>
      </c>
      <c r="AR545" s="11">
        <v>69</v>
      </c>
      <c r="AS545" s="17">
        <v>0</v>
      </c>
      <c r="AT545" s="490">
        <v>0</v>
      </c>
      <c r="AU545" s="64">
        <v>0</v>
      </c>
      <c r="AV545" s="18">
        <v>0</v>
      </c>
      <c r="AW545" s="64">
        <v>0</v>
      </c>
      <c r="AX545" s="18">
        <v>0</v>
      </c>
      <c r="AY545" s="17">
        <v>0</v>
      </c>
      <c r="AZ545" s="490">
        <v>0</v>
      </c>
      <c r="BA545" s="17">
        <v>0</v>
      </c>
      <c r="BB545" s="18">
        <v>0</v>
      </c>
      <c r="BC545" s="17">
        <v>0</v>
      </c>
      <c r="BD545" s="18">
        <v>0</v>
      </c>
      <c r="BE545" s="17">
        <v>0</v>
      </c>
      <c r="BF545" s="18">
        <v>0</v>
      </c>
      <c r="BG545" s="17">
        <v>0</v>
      </c>
      <c r="BH545" s="18">
        <v>0</v>
      </c>
      <c r="BI545" s="17">
        <v>0</v>
      </c>
      <c r="BJ545" s="18">
        <v>0</v>
      </c>
      <c r="BK545" s="17">
        <v>491.39500000000015</v>
      </c>
      <c r="BL545" s="17">
        <v>471.59500000000008</v>
      </c>
      <c r="BM545" s="17">
        <v>0</v>
      </c>
      <c r="BN545" s="17" t="s">
        <v>58</v>
      </c>
      <c r="BO545" s="18">
        <v>0</v>
      </c>
      <c r="BP545" s="18">
        <v>0</v>
      </c>
      <c r="BQ545" s="64">
        <v>491.39500000000015</v>
      </c>
      <c r="BR545" s="18">
        <v>471.59500000000008</v>
      </c>
      <c r="BS545" s="729">
        <v>0.12984577045717813</v>
      </c>
      <c r="BT545" s="17">
        <v>0</v>
      </c>
      <c r="BU545" s="17">
        <v>0</v>
      </c>
      <c r="BV545" s="17">
        <v>0</v>
      </c>
      <c r="BW545" s="17">
        <v>0</v>
      </c>
      <c r="BX545" s="17">
        <v>0</v>
      </c>
      <c r="BY545" s="17">
        <v>0</v>
      </c>
      <c r="BZ545" s="17">
        <v>0</v>
      </c>
      <c r="CA545" s="17">
        <v>0</v>
      </c>
      <c r="CB545" s="17">
        <v>0</v>
      </c>
      <c r="CC545" s="17">
        <v>0</v>
      </c>
      <c r="CD545" s="17">
        <v>0</v>
      </c>
      <c r="CE545" s="17">
        <v>0</v>
      </c>
      <c r="CF545" s="17">
        <v>0</v>
      </c>
      <c r="CG545" s="17">
        <v>0</v>
      </c>
      <c r="CH545" s="17">
        <v>0</v>
      </c>
      <c r="CI545" s="17">
        <v>0</v>
      </c>
      <c r="CJ545" s="17">
        <v>0</v>
      </c>
      <c r="CK545" s="17">
        <v>0</v>
      </c>
      <c r="CL545" s="702">
        <v>576819.1068000003</v>
      </c>
      <c r="CM545" s="702">
        <v>553577.07480000018</v>
      </c>
      <c r="CN545" s="702">
        <v>0</v>
      </c>
      <c r="CO545" s="702">
        <v>0</v>
      </c>
      <c r="CP545" s="702">
        <v>0</v>
      </c>
      <c r="CQ545" s="702">
        <v>0</v>
      </c>
      <c r="CR545" s="704">
        <v>576819.1068000003</v>
      </c>
      <c r="CS545" s="703">
        <v>553577.07480000018</v>
      </c>
      <c r="CT545" s="23" t="s">
        <v>56</v>
      </c>
      <c r="CU545" s="23" t="s">
        <v>56</v>
      </c>
      <c r="CV545" s="23" t="s">
        <v>56</v>
      </c>
      <c r="CW545" s="23" t="s">
        <v>56</v>
      </c>
      <c r="CX545" s="23" t="s">
        <v>56</v>
      </c>
      <c r="CY545" s="23" t="s">
        <v>56</v>
      </c>
      <c r="CZ545" s="23" t="s">
        <v>56</v>
      </c>
      <c r="DA545" s="23" t="s">
        <v>56</v>
      </c>
      <c r="DB545" s="796">
        <v>17284649.59</v>
      </c>
      <c r="DC545" s="120"/>
      <c r="DD545" s="692">
        <v>3.7844513399999999</v>
      </c>
      <c r="DE545" s="120"/>
      <c r="DF545" s="120"/>
      <c r="DG545" s="120"/>
      <c r="DH545" s="140"/>
      <c r="DI545" s="140"/>
      <c r="DJ545" s="140"/>
      <c r="DK545" s="140"/>
      <c r="DL545" s="548" t="s">
        <v>56</v>
      </c>
      <c r="DM545" s="548" t="s">
        <v>56</v>
      </c>
      <c r="DN545" s="203" t="s">
        <v>868</v>
      </c>
      <c r="DO545" s="700">
        <v>1278.3333333333301</v>
      </c>
      <c r="DP545" s="713" t="s">
        <v>56</v>
      </c>
      <c r="DQ545" s="548" t="s">
        <v>56</v>
      </c>
      <c r="DR545" s="673" t="s">
        <v>56</v>
      </c>
      <c r="DS545" s="203" t="s">
        <v>56</v>
      </c>
      <c r="DT545" s="1160" t="s">
        <v>56</v>
      </c>
      <c r="DU545" s="711">
        <v>37.045893089960984</v>
      </c>
      <c r="DV545" s="711">
        <v>34.330823316340897</v>
      </c>
      <c r="DW545" s="711">
        <v>37.089444483809103</v>
      </c>
      <c r="DX545" s="711">
        <v>33.84717541413076</v>
      </c>
      <c r="DY545" s="710">
        <v>0.20808344198174761</v>
      </c>
      <c r="DZ545" s="710">
        <v>0.60761030866020449</v>
      </c>
      <c r="EA545" s="710">
        <v>0.20807775145774801</v>
      </c>
      <c r="EB545" s="710">
        <v>0.6073924656612697</v>
      </c>
      <c r="EC545" s="236"/>
      <c r="ED545" s="49"/>
      <c r="EE545" s="232"/>
      <c r="EF545" s="700">
        <v>0</v>
      </c>
      <c r="EG545" s="712">
        <v>80959.666666666672</v>
      </c>
      <c r="EH545" s="44"/>
    </row>
    <row r="546" spans="1:138" ht="41.25" customHeight="1" x14ac:dyDescent="0.25">
      <c r="A546" s="871" t="s">
        <v>49</v>
      </c>
      <c r="B546" s="656" t="s">
        <v>50</v>
      </c>
      <c r="C546" s="656" t="s">
        <v>74</v>
      </c>
      <c r="D546" s="691" t="s">
        <v>433</v>
      </c>
      <c r="E546" s="656" t="s">
        <v>390</v>
      </c>
      <c r="F546" s="656" t="s">
        <v>440</v>
      </c>
      <c r="G546" s="901" t="s">
        <v>441</v>
      </c>
      <c r="H546" s="897" t="s">
        <v>55</v>
      </c>
      <c r="I546" s="17" t="s">
        <v>866</v>
      </c>
      <c r="J546" s="64">
        <v>13.8</v>
      </c>
      <c r="K546" s="665">
        <v>12.668219606558768</v>
      </c>
      <c r="L546" s="665">
        <v>9.6611742223290005</v>
      </c>
      <c r="M546" s="64">
        <v>794</v>
      </c>
      <c r="N546" s="726">
        <v>8139889.8090000004</v>
      </c>
      <c r="O546" s="548" t="s">
        <v>863</v>
      </c>
      <c r="P546" s="909">
        <v>2.151207103</v>
      </c>
      <c r="Q546" s="203" t="s">
        <v>57</v>
      </c>
      <c r="R546" s="205" t="s">
        <v>57</v>
      </c>
      <c r="S546" s="490">
        <v>0</v>
      </c>
      <c r="T546" s="18">
        <v>0</v>
      </c>
      <c r="U546" s="548">
        <v>0</v>
      </c>
      <c r="V546" s="18">
        <v>0</v>
      </c>
      <c r="W546" s="64">
        <v>0</v>
      </c>
      <c r="X546" s="18">
        <v>0</v>
      </c>
      <c r="Y546" s="18">
        <v>0</v>
      </c>
      <c r="Z546" s="18">
        <v>0</v>
      </c>
      <c r="AA546" s="18">
        <v>0</v>
      </c>
      <c r="AB546" s="18">
        <v>0</v>
      </c>
      <c r="AC546" s="18">
        <v>0</v>
      </c>
      <c r="AD546" s="18">
        <v>0</v>
      </c>
      <c r="AE546" s="18">
        <v>0</v>
      </c>
      <c r="AF546" s="18">
        <v>0</v>
      </c>
      <c r="AG546" s="64">
        <v>0</v>
      </c>
      <c r="AH546" s="18">
        <v>0</v>
      </c>
      <c r="AI546" s="64">
        <v>0</v>
      </c>
      <c r="AJ546" s="18">
        <v>0</v>
      </c>
      <c r="AK546" s="18">
        <v>94</v>
      </c>
      <c r="AL546" s="64">
        <v>93</v>
      </c>
      <c r="AM546" s="18">
        <v>0</v>
      </c>
      <c r="AN546" s="18" t="s">
        <v>58</v>
      </c>
      <c r="AO546" s="18">
        <v>0</v>
      </c>
      <c r="AP546" s="64">
        <v>0</v>
      </c>
      <c r="AQ546" s="64">
        <v>94</v>
      </c>
      <c r="AR546" s="11">
        <v>93</v>
      </c>
      <c r="AS546" s="17">
        <v>0</v>
      </c>
      <c r="AT546" s="490">
        <v>0</v>
      </c>
      <c r="AU546" s="64">
        <v>0</v>
      </c>
      <c r="AV546" s="18">
        <v>0</v>
      </c>
      <c r="AW546" s="64">
        <v>0</v>
      </c>
      <c r="AX546" s="18">
        <v>0</v>
      </c>
      <c r="AY546" s="17">
        <v>0</v>
      </c>
      <c r="AZ546" s="490">
        <v>0</v>
      </c>
      <c r="BA546" s="17">
        <v>0</v>
      </c>
      <c r="BB546" s="18">
        <v>0</v>
      </c>
      <c r="BC546" s="17">
        <v>0</v>
      </c>
      <c r="BD546" s="18">
        <v>0</v>
      </c>
      <c r="BE546" s="17">
        <v>0</v>
      </c>
      <c r="BF546" s="18">
        <v>0</v>
      </c>
      <c r="BG546" s="17">
        <v>0</v>
      </c>
      <c r="BH546" s="18">
        <v>0</v>
      </c>
      <c r="BI546" s="17">
        <v>0</v>
      </c>
      <c r="BJ546" s="18">
        <v>0</v>
      </c>
      <c r="BK546" s="17">
        <v>575.95900000000029</v>
      </c>
      <c r="BL546" s="17">
        <v>572.15900000000022</v>
      </c>
      <c r="BM546" s="17">
        <v>0</v>
      </c>
      <c r="BN546" s="17" t="s">
        <v>58</v>
      </c>
      <c r="BO546" s="18">
        <v>0</v>
      </c>
      <c r="BP546" s="18">
        <v>0</v>
      </c>
      <c r="BQ546" s="64">
        <v>575.95900000000029</v>
      </c>
      <c r="BR546" s="18">
        <v>572.15900000000022</v>
      </c>
      <c r="BS546" s="729">
        <v>0.26773758751390675</v>
      </c>
      <c r="BT546" s="17">
        <v>0</v>
      </c>
      <c r="BU546" s="17">
        <v>0</v>
      </c>
      <c r="BV546" s="17">
        <v>0</v>
      </c>
      <c r="BW546" s="17">
        <v>0</v>
      </c>
      <c r="BX546" s="17">
        <v>0</v>
      </c>
      <c r="BY546" s="17">
        <v>0</v>
      </c>
      <c r="BZ546" s="17">
        <v>0</v>
      </c>
      <c r="CA546" s="17">
        <v>0</v>
      </c>
      <c r="CB546" s="17">
        <v>0</v>
      </c>
      <c r="CC546" s="17">
        <v>0</v>
      </c>
      <c r="CD546" s="17">
        <v>0</v>
      </c>
      <c r="CE546" s="17">
        <v>0</v>
      </c>
      <c r="CF546" s="17">
        <v>0</v>
      </c>
      <c r="CG546" s="17">
        <v>0</v>
      </c>
      <c r="CH546" s="17">
        <v>0</v>
      </c>
      <c r="CI546" s="17">
        <v>0</v>
      </c>
      <c r="CJ546" s="17">
        <v>0</v>
      </c>
      <c r="CK546" s="17">
        <v>0</v>
      </c>
      <c r="CL546" s="702">
        <v>676083.71256000036</v>
      </c>
      <c r="CM546" s="702">
        <v>671623.1205600003</v>
      </c>
      <c r="CN546" s="702">
        <v>0</v>
      </c>
      <c r="CO546" s="702">
        <v>0</v>
      </c>
      <c r="CP546" s="702">
        <v>0</v>
      </c>
      <c r="CQ546" s="702">
        <v>0</v>
      </c>
      <c r="CR546" s="704">
        <v>676083.71256000036</v>
      </c>
      <c r="CS546" s="703">
        <v>671623.1205600003</v>
      </c>
      <c r="CT546" s="23" t="s">
        <v>56</v>
      </c>
      <c r="CU546" s="23" t="s">
        <v>56</v>
      </c>
      <c r="CV546" s="23" t="s">
        <v>56</v>
      </c>
      <c r="CW546" s="23" t="s">
        <v>56</v>
      </c>
      <c r="CX546" s="23" t="s">
        <v>56</v>
      </c>
      <c r="CY546" s="23" t="s">
        <v>56</v>
      </c>
      <c r="CZ546" s="23" t="s">
        <v>56</v>
      </c>
      <c r="DA546" s="23" t="s">
        <v>56</v>
      </c>
      <c r="DB546" s="796">
        <v>8139889.8090000004</v>
      </c>
      <c r="DC546" s="120"/>
      <c r="DD546" s="692">
        <v>2.151207103</v>
      </c>
      <c r="DE546" s="120"/>
      <c r="DF546" s="120"/>
      <c r="DG546" s="120"/>
      <c r="DH546" s="140"/>
      <c r="DI546" s="140"/>
      <c r="DJ546" s="140"/>
      <c r="DK546" s="140"/>
      <c r="DL546" s="548" t="s">
        <v>56</v>
      </c>
      <c r="DM546" s="548" t="s">
        <v>56</v>
      </c>
      <c r="DN546" s="203" t="s">
        <v>868</v>
      </c>
      <c r="DO546" s="700">
        <v>793.33333333333303</v>
      </c>
      <c r="DP546" s="713" t="s">
        <v>56</v>
      </c>
      <c r="DQ546" s="548" t="s">
        <v>56</v>
      </c>
      <c r="DR546" s="673" t="s">
        <v>56</v>
      </c>
      <c r="DS546" s="203" t="s">
        <v>56</v>
      </c>
      <c r="DT546" s="1160" t="s">
        <v>56</v>
      </c>
      <c r="DU546" s="711">
        <v>5.1151260504201703</v>
      </c>
      <c r="DV546" s="711">
        <v>72.574393094775658</v>
      </c>
      <c r="DW546" s="711">
        <v>5.14338874507418</v>
      </c>
      <c r="DX546" s="711">
        <v>51.756020064502621</v>
      </c>
      <c r="DY546" s="710">
        <v>6.3025210084033639E-2</v>
      </c>
      <c r="DZ546" s="710">
        <v>0.28457522661200341</v>
      </c>
      <c r="EA546" s="710">
        <v>6.2839377915376499E-2</v>
      </c>
      <c r="EB546" s="710">
        <v>0.26170424795506819</v>
      </c>
      <c r="EC546" s="236"/>
      <c r="ED546" s="49"/>
      <c r="EE546" s="232"/>
      <c r="EF546" s="700">
        <v>0</v>
      </c>
      <c r="EG546" s="712">
        <v>24476.666666666668</v>
      </c>
      <c r="EH546" s="44"/>
    </row>
    <row r="547" spans="1:138" ht="41.25" customHeight="1" x14ac:dyDescent="0.25">
      <c r="A547" s="871" t="s">
        <v>49</v>
      </c>
      <c r="B547" s="656" t="s">
        <v>50</v>
      </c>
      <c r="C547" s="656" t="s">
        <v>74</v>
      </c>
      <c r="D547" s="691" t="s">
        <v>1448</v>
      </c>
      <c r="E547" s="656" t="s">
        <v>80</v>
      </c>
      <c r="F547" s="656" t="s">
        <v>1449</v>
      </c>
      <c r="G547" s="901" t="s">
        <v>80</v>
      </c>
      <c r="H547" s="897" t="s">
        <v>55</v>
      </c>
      <c r="I547" s="17" t="s">
        <v>860</v>
      </c>
      <c r="J547" s="64">
        <v>13.8</v>
      </c>
      <c r="K547" s="665">
        <v>13.433093243181185</v>
      </c>
      <c r="L547" s="665">
        <v>10.408901493501</v>
      </c>
      <c r="M547" s="64">
        <v>1055</v>
      </c>
      <c r="N547" s="731">
        <v>0</v>
      </c>
      <c r="O547" s="548" t="s">
        <v>863</v>
      </c>
      <c r="P547" s="909">
        <v>3.776563581</v>
      </c>
      <c r="Q547" s="203" t="s">
        <v>57</v>
      </c>
      <c r="R547" s="205" t="s">
        <v>57</v>
      </c>
      <c r="S547" s="490">
        <v>0</v>
      </c>
      <c r="T547" s="18">
        <v>0</v>
      </c>
      <c r="U547" s="548">
        <v>0</v>
      </c>
      <c r="V547" s="18">
        <v>0</v>
      </c>
      <c r="W547" s="64">
        <v>0</v>
      </c>
      <c r="X547" s="18">
        <v>0</v>
      </c>
      <c r="Y547" s="18">
        <v>0</v>
      </c>
      <c r="Z547" s="18">
        <v>0</v>
      </c>
      <c r="AA547" s="18">
        <v>0</v>
      </c>
      <c r="AB547" s="18">
        <v>0</v>
      </c>
      <c r="AC547" s="18">
        <v>0</v>
      </c>
      <c r="AD547" s="18">
        <v>0</v>
      </c>
      <c r="AE547" s="18">
        <v>0</v>
      </c>
      <c r="AF547" s="18">
        <v>0</v>
      </c>
      <c r="AG547" s="64">
        <v>0</v>
      </c>
      <c r="AH547" s="18">
        <v>0</v>
      </c>
      <c r="AI547" s="64">
        <v>0</v>
      </c>
      <c r="AJ547" s="18">
        <v>0</v>
      </c>
      <c r="AK547" s="18">
        <v>91</v>
      </c>
      <c r="AL547" s="64">
        <v>91</v>
      </c>
      <c r="AM547" s="18">
        <v>1</v>
      </c>
      <c r="AN547" s="18">
        <v>1</v>
      </c>
      <c r="AO547" s="18">
        <v>0</v>
      </c>
      <c r="AP547" s="64">
        <v>0</v>
      </c>
      <c r="AQ547" s="64">
        <v>92</v>
      </c>
      <c r="AR547" s="11">
        <v>92</v>
      </c>
      <c r="AS547" s="17">
        <v>0</v>
      </c>
      <c r="AT547" s="490">
        <v>0</v>
      </c>
      <c r="AU547" s="64">
        <v>0</v>
      </c>
      <c r="AV547" s="18">
        <v>0</v>
      </c>
      <c r="AW547" s="64">
        <v>0</v>
      </c>
      <c r="AX547" s="18">
        <v>0</v>
      </c>
      <c r="AY547" s="17">
        <v>0</v>
      </c>
      <c r="AZ547" s="490">
        <v>0</v>
      </c>
      <c r="BA547" s="17">
        <v>0</v>
      </c>
      <c r="BB547" s="18">
        <v>0</v>
      </c>
      <c r="BC547" s="17">
        <v>0</v>
      </c>
      <c r="BD547" s="18">
        <v>0</v>
      </c>
      <c r="BE547" s="17">
        <v>0</v>
      </c>
      <c r="BF547" s="18">
        <v>0</v>
      </c>
      <c r="BG547" s="17">
        <v>0</v>
      </c>
      <c r="BH547" s="18">
        <v>0</v>
      </c>
      <c r="BI547" s="17">
        <v>0</v>
      </c>
      <c r="BJ547" s="18">
        <v>0</v>
      </c>
      <c r="BK547" s="17">
        <v>604.32000000000016</v>
      </c>
      <c r="BL547" s="17">
        <v>604.32000000000039</v>
      </c>
      <c r="BM547" s="17">
        <v>6</v>
      </c>
      <c r="BN547" s="17">
        <v>6</v>
      </c>
      <c r="BO547" s="18">
        <v>0</v>
      </c>
      <c r="BP547" s="18">
        <v>0</v>
      </c>
      <c r="BQ547" s="64">
        <v>610.32000000000016</v>
      </c>
      <c r="BR547" s="18">
        <v>610.32000000000039</v>
      </c>
      <c r="BS547" s="729">
        <v>0.16160723549592484</v>
      </c>
      <c r="BT547" s="17">
        <v>0</v>
      </c>
      <c r="BU547" s="17">
        <v>0</v>
      </c>
      <c r="BV547" s="17">
        <v>0</v>
      </c>
      <c r="BW547" s="17">
        <v>0</v>
      </c>
      <c r="BX547" s="17">
        <v>0</v>
      </c>
      <c r="BY547" s="17">
        <v>0</v>
      </c>
      <c r="BZ547" s="17">
        <v>0</v>
      </c>
      <c r="CA547" s="17">
        <v>0</v>
      </c>
      <c r="CB547" s="17">
        <v>0</v>
      </c>
      <c r="CC547" s="17">
        <v>0</v>
      </c>
      <c r="CD547" s="17">
        <v>0</v>
      </c>
      <c r="CE547" s="17">
        <v>0</v>
      </c>
      <c r="CF547" s="17">
        <v>0</v>
      </c>
      <c r="CG547" s="17">
        <v>0</v>
      </c>
      <c r="CH547" s="17">
        <v>0</v>
      </c>
      <c r="CI547" s="17">
        <v>0</v>
      </c>
      <c r="CJ547" s="17">
        <v>0</v>
      </c>
      <c r="CK547" s="17">
        <v>0</v>
      </c>
      <c r="CL547" s="702">
        <v>709374.98880000028</v>
      </c>
      <c r="CM547" s="702">
        <v>709374.98880000052</v>
      </c>
      <c r="CN547" s="702">
        <v>7043.0400000000009</v>
      </c>
      <c r="CO547" s="702">
        <v>7043.0400000000009</v>
      </c>
      <c r="CP547" s="702">
        <v>0</v>
      </c>
      <c r="CQ547" s="702">
        <v>0</v>
      </c>
      <c r="CR547" s="704">
        <v>716418.02880000032</v>
      </c>
      <c r="CS547" s="703">
        <v>716418.02880000055</v>
      </c>
      <c r="CT547" s="23" t="s">
        <v>56</v>
      </c>
      <c r="CU547" s="23" t="s">
        <v>56</v>
      </c>
      <c r="CV547" s="23" t="s">
        <v>56</v>
      </c>
      <c r="CW547" s="23" t="s">
        <v>56</v>
      </c>
      <c r="CX547" s="23" t="s">
        <v>56</v>
      </c>
      <c r="CY547" s="23" t="s">
        <v>56</v>
      </c>
      <c r="CZ547" s="23" t="s">
        <v>56</v>
      </c>
      <c r="DA547" s="23" t="s">
        <v>56</v>
      </c>
      <c r="DB547" s="796">
        <v>0</v>
      </c>
      <c r="DC547" s="120"/>
      <c r="DD547" s="692">
        <v>3.776563581</v>
      </c>
      <c r="DE547" s="120"/>
      <c r="DF547" s="120"/>
      <c r="DG547" s="120"/>
      <c r="DH547" s="140"/>
      <c r="DI547" s="140"/>
      <c r="DJ547" s="140"/>
      <c r="DK547" s="140"/>
      <c r="DL547" s="548" t="s">
        <v>56</v>
      </c>
      <c r="DM547" s="548" t="s">
        <v>56</v>
      </c>
      <c r="DN547" s="203" t="s">
        <v>868</v>
      </c>
      <c r="DO547" s="700">
        <v>1045.3333333333301</v>
      </c>
      <c r="DP547" s="713" t="s">
        <v>56</v>
      </c>
      <c r="DQ547" s="548" t="s">
        <v>56</v>
      </c>
      <c r="DR547" s="673" t="s">
        <v>56</v>
      </c>
      <c r="DS547" s="203" t="s">
        <v>56</v>
      </c>
      <c r="DT547" s="1160" t="s">
        <v>56</v>
      </c>
      <c r="DU547" s="711">
        <v>57.169323979592015</v>
      </c>
      <c r="DV547" s="711">
        <v>-40.405944904808543</v>
      </c>
      <c r="DW547" s="711">
        <v>57.306908327524198</v>
      </c>
      <c r="DX547" s="711">
        <v>-48.324439423796179</v>
      </c>
      <c r="DY547" s="710">
        <v>0.4773596938775525</v>
      </c>
      <c r="DZ547" s="710">
        <v>-0.4040886910906113</v>
      </c>
      <c r="EA547" s="710">
        <v>0.47717453974524798</v>
      </c>
      <c r="EB547" s="710">
        <v>-0.41020000779242183</v>
      </c>
      <c r="EC547" s="236"/>
      <c r="ED547" s="49"/>
      <c r="EE547" s="232"/>
      <c r="EF547" s="700">
        <v>43396</v>
      </c>
      <c r="EG547" s="712">
        <v>-43396</v>
      </c>
      <c r="EH547" s="44"/>
    </row>
    <row r="548" spans="1:138" ht="41.25" customHeight="1" x14ac:dyDescent="0.25">
      <c r="A548" s="871" t="s">
        <v>49</v>
      </c>
      <c r="B548" s="656" t="s">
        <v>50</v>
      </c>
      <c r="C548" s="656" t="s">
        <v>74</v>
      </c>
      <c r="D548" s="691" t="s">
        <v>1448</v>
      </c>
      <c r="E548" s="656" t="s">
        <v>80</v>
      </c>
      <c r="F548" s="656" t="s">
        <v>1450</v>
      </c>
      <c r="G548" s="901" t="s">
        <v>1451</v>
      </c>
      <c r="H548" s="897" t="s">
        <v>55</v>
      </c>
      <c r="I548" s="17" t="s">
        <v>866</v>
      </c>
      <c r="J548" s="64">
        <v>13.8</v>
      </c>
      <c r="K548" s="665">
        <v>14.460892192392555</v>
      </c>
      <c r="L548" s="665">
        <v>8.5376893761810013</v>
      </c>
      <c r="M548" s="64">
        <v>217</v>
      </c>
      <c r="N548" s="726">
        <v>30401317.459999997</v>
      </c>
      <c r="O548" s="548" t="s">
        <v>863</v>
      </c>
      <c r="P548" s="909">
        <v>6.6687420189999997</v>
      </c>
      <c r="Q548" s="203" t="s">
        <v>902</v>
      </c>
      <c r="R548" s="205" t="s">
        <v>57</v>
      </c>
      <c r="S548" s="490">
        <v>0</v>
      </c>
      <c r="T548" s="18">
        <v>0</v>
      </c>
      <c r="U548" s="548">
        <v>0</v>
      </c>
      <c r="V548" s="18">
        <v>0</v>
      </c>
      <c r="W548" s="64">
        <v>0</v>
      </c>
      <c r="X548" s="18">
        <v>0</v>
      </c>
      <c r="Y548" s="18">
        <v>0</v>
      </c>
      <c r="Z548" s="18">
        <v>0</v>
      </c>
      <c r="AA548" s="18">
        <v>0</v>
      </c>
      <c r="AB548" s="18">
        <v>0</v>
      </c>
      <c r="AC548" s="18">
        <v>0</v>
      </c>
      <c r="AD548" s="18">
        <v>0</v>
      </c>
      <c r="AE548" s="18">
        <v>0</v>
      </c>
      <c r="AF548" s="18">
        <v>0</v>
      </c>
      <c r="AG548" s="64">
        <v>0</v>
      </c>
      <c r="AH548" s="18">
        <v>0</v>
      </c>
      <c r="AI548" s="64">
        <v>0</v>
      </c>
      <c r="AJ548" s="18">
        <v>0</v>
      </c>
      <c r="AK548" s="18">
        <v>26</v>
      </c>
      <c r="AL548" s="64">
        <v>25</v>
      </c>
      <c r="AM548" s="18">
        <v>1</v>
      </c>
      <c r="AN548" s="18">
        <v>1</v>
      </c>
      <c r="AO548" s="18">
        <v>0</v>
      </c>
      <c r="AP548" s="64">
        <v>0</v>
      </c>
      <c r="AQ548" s="64">
        <v>27</v>
      </c>
      <c r="AR548" s="11">
        <v>26</v>
      </c>
      <c r="AS548" s="17">
        <v>0</v>
      </c>
      <c r="AT548" s="490">
        <v>0</v>
      </c>
      <c r="AU548" s="64">
        <v>0</v>
      </c>
      <c r="AV548" s="18">
        <v>0</v>
      </c>
      <c r="AW548" s="64">
        <v>0</v>
      </c>
      <c r="AX548" s="18">
        <v>0</v>
      </c>
      <c r="AY548" s="17">
        <v>0</v>
      </c>
      <c r="AZ548" s="490">
        <v>0</v>
      </c>
      <c r="BA548" s="17">
        <v>0</v>
      </c>
      <c r="BB548" s="18">
        <v>0</v>
      </c>
      <c r="BC548" s="17">
        <v>0</v>
      </c>
      <c r="BD548" s="18">
        <v>0</v>
      </c>
      <c r="BE548" s="17">
        <v>0</v>
      </c>
      <c r="BF548" s="18">
        <v>0</v>
      </c>
      <c r="BG548" s="17">
        <v>0</v>
      </c>
      <c r="BH548" s="18">
        <v>0</v>
      </c>
      <c r="BI548" s="17">
        <v>0</v>
      </c>
      <c r="BJ548" s="18">
        <v>0</v>
      </c>
      <c r="BK548" s="17">
        <v>274.06</v>
      </c>
      <c r="BL548" s="17">
        <v>266.45999999999998</v>
      </c>
      <c r="BM548" s="17">
        <v>7.6</v>
      </c>
      <c r="BN548" s="17">
        <v>7.6</v>
      </c>
      <c r="BO548" s="18">
        <v>0</v>
      </c>
      <c r="BP548" s="18">
        <v>0</v>
      </c>
      <c r="BQ548" s="64">
        <v>281.66000000000003</v>
      </c>
      <c r="BR548" s="18">
        <v>274.06</v>
      </c>
      <c r="BS548" s="729">
        <v>4.2235851858944136E-2</v>
      </c>
      <c r="BT548" s="17">
        <v>0</v>
      </c>
      <c r="BU548" s="17">
        <v>0</v>
      </c>
      <c r="BV548" s="17">
        <v>0</v>
      </c>
      <c r="BW548" s="17">
        <v>0</v>
      </c>
      <c r="BX548" s="17">
        <v>0</v>
      </c>
      <c r="BY548" s="17">
        <v>0</v>
      </c>
      <c r="BZ548" s="17">
        <v>0</v>
      </c>
      <c r="CA548" s="17">
        <v>0</v>
      </c>
      <c r="CB548" s="17">
        <v>0</v>
      </c>
      <c r="CC548" s="17">
        <v>0</v>
      </c>
      <c r="CD548" s="17">
        <v>0</v>
      </c>
      <c r="CE548" s="17">
        <v>0</v>
      </c>
      <c r="CF548" s="17">
        <v>0</v>
      </c>
      <c r="CG548" s="17">
        <v>0</v>
      </c>
      <c r="CH548" s="17">
        <v>0</v>
      </c>
      <c r="CI548" s="17">
        <v>0</v>
      </c>
      <c r="CJ548" s="17">
        <v>0</v>
      </c>
      <c r="CK548" s="17">
        <v>0</v>
      </c>
      <c r="CL548" s="702">
        <v>321702.59040000004</v>
      </c>
      <c r="CM548" s="702">
        <v>312781.40640000004</v>
      </c>
      <c r="CN548" s="702">
        <v>8921.1839999999993</v>
      </c>
      <c r="CO548" s="702">
        <v>8921.1839999999993</v>
      </c>
      <c r="CP548" s="702">
        <v>0</v>
      </c>
      <c r="CQ548" s="702">
        <v>0</v>
      </c>
      <c r="CR548" s="704">
        <v>330623.77440000005</v>
      </c>
      <c r="CS548" s="703">
        <v>321702.59040000004</v>
      </c>
      <c r="CT548" s="23" t="s">
        <v>56</v>
      </c>
      <c r="CU548" s="23" t="s">
        <v>56</v>
      </c>
      <c r="CV548" s="23" t="s">
        <v>56</v>
      </c>
      <c r="CW548" s="23" t="s">
        <v>56</v>
      </c>
      <c r="CX548" s="23" t="s">
        <v>56</v>
      </c>
      <c r="CY548" s="23" t="s">
        <v>56</v>
      </c>
      <c r="CZ548" s="23" t="s">
        <v>56</v>
      </c>
      <c r="DA548" s="23" t="s">
        <v>56</v>
      </c>
      <c r="DB548" s="796">
        <v>30401317.459999997</v>
      </c>
      <c r="DC548" s="120"/>
      <c r="DD548" s="692">
        <v>6.6687420189999997</v>
      </c>
      <c r="DE548" s="120"/>
      <c r="DF548" s="120"/>
      <c r="DG548" s="120"/>
      <c r="DH548" s="140"/>
      <c r="DI548" s="140"/>
      <c r="DJ548" s="140"/>
      <c r="DK548" s="140"/>
      <c r="DL548" s="548" t="s">
        <v>56</v>
      </c>
      <c r="DM548" s="548" t="s">
        <v>56</v>
      </c>
      <c r="DN548" s="203" t="s">
        <v>868</v>
      </c>
      <c r="DO548" s="700">
        <v>222.75</v>
      </c>
      <c r="DP548" s="713" t="s">
        <v>56</v>
      </c>
      <c r="DQ548" s="548" t="s">
        <v>56</v>
      </c>
      <c r="DR548" s="673" t="s">
        <v>56</v>
      </c>
      <c r="DS548" s="700">
        <v>222.75</v>
      </c>
      <c r="DT548" s="25" t="s">
        <v>1452</v>
      </c>
      <c r="DU548" s="711">
        <v>41.239057239057239</v>
      </c>
      <c r="DV548" s="711">
        <v>-21.309232677653728</v>
      </c>
      <c r="DW548" s="711">
        <v>41.406135998666798</v>
      </c>
      <c r="DX548" s="711">
        <v>-21.720601407471833</v>
      </c>
      <c r="DY548" s="710">
        <v>0.1122334455667789</v>
      </c>
      <c r="DZ548" s="710">
        <v>0.58407952938396679</v>
      </c>
      <c r="EA548" s="710">
        <v>0.11243117717333</v>
      </c>
      <c r="EB548" s="710">
        <v>0.57458325123954312</v>
      </c>
      <c r="EC548" s="236"/>
      <c r="ED548" s="49"/>
      <c r="EE548" s="232"/>
      <c r="EF548" s="700">
        <v>0</v>
      </c>
      <c r="EG548" s="712">
        <v>902</v>
      </c>
      <c r="EH548" s="44"/>
    </row>
    <row r="549" spans="1:138" ht="41.25" customHeight="1" x14ac:dyDescent="0.25">
      <c r="A549" s="871" t="s">
        <v>49</v>
      </c>
      <c r="B549" s="656" t="s">
        <v>50</v>
      </c>
      <c r="C549" s="656" t="s">
        <v>74</v>
      </c>
      <c r="D549" s="691" t="s">
        <v>1448</v>
      </c>
      <c r="E549" s="656" t="s">
        <v>80</v>
      </c>
      <c r="F549" s="656" t="s">
        <v>1453</v>
      </c>
      <c r="G549" s="901" t="s">
        <v>1451</v>
      </c>
      <c r="H549" s="897" t="s">
        <v>55</v>
      </c>
      <c r="I549" s="17" t="s">
        <v>866</v>
      </c>
      <c r="J549" s="64">
        <v>13.8</v>
      </c>
      <c r="K549" s="665">
        <v>12.30968508939201</v>
      </c>
      <c r="L549" s="665">
        <v>11.515719673017001</v>
      </c>
      <c r="M549" s="64">
        <v>417</v>
      </c>
      <c r="N549" s="726">
        <v>37252617.769999996</v>
      </c>
      <c r="O549" s="548" t="s">
        <v>863</v>
      </c>
      <c r="P549" s="909">
        <v>7.8638570769999996</v>
      </c>
      <c r="Q549" s="203" t="s">
        <v>57</v>
      </c>
      <c r="R549" s="205" t="s">
        <v>57</v>
      </c>
      <c r="S549" s="490">
        <v>0</v>
      </c>
      <c r="T549" s="18">
        <v>0</v>
      </c>
      <c r="U549" s="548">
        <v>0</v>
      </c>
      <c r="V549" s="18">
        <v>0</v>
      </c>
      <c r="W549" s="64">
        <v>0</v>
      </c>
      <c r="X549" s="18">
        <v>0</v>
      </c>
      <c r="Y549" s="18">
        <v>0</v>
      </c>
      <c r="Z549" s="18">
        <v>0</v>
      </c>
      <c r="AA549" s="18">
        <v>0</v>
      </c>
      <c r="AB549" s="18">
        <v>0</v>
      </c>
      <c r="AC549" s="18">
        <v>0</v>
      </c>
      <c r="AD549" s="18">
        <v>0</v>
      </c>
      <c r="AE549" s="18">
        <v>0</v>
      </c>
      <c r="AF549" s="18">
        <v>0</v>
      </c>
      <c r="AG549" s="64">
        <v>0</v>
      </c>
      <c r="AH549" s="18">
        <v>0</v>
      </c>
      <c r="AI549" s="64">
        <v>0</v>
      </c>
      <c r="AJ549" s="18">
        <v>0</v>
      </c>
      <c r="AK549" s="18">
        <v>28</v>
      </c>
      <c r="AL549" s="64">
        <v>28</v>
      </c>
      <c r="AM549" s="18">
        <v>1</v>
      </c>
      <c r="AN549" s="18">
        <v>1</v>
      </c>
      <c r="AO549" s="18">
        <v>0</v>
      </c>
      <c r="AP549" s="64">
        <v>0</v>
      </c>
      <c r="AQ549" s="64">
        <v>29</v>
      </c>
      <c r="AR549" s="11">
        <v>29</v>
      </c>
      <c r="AS549" s="17">
        <v>0</v>
      </c>
      <c r="AT549" s="490">
        <v>0</v>
      </c>
      <c r="AU549" s="64">
        <v>0</v>
      </c>
      <c r="AV549" s="18">
        <v>0</v>
      </c>
      <c r="AW549" s="64">
        <v>0</v>
      </c>
      <c r="AX549" s="18">
        <v>0</v>
      </c>
      <c r="AY549" s="17">
        <v>0</v>
      </c>
      <c r="AZ549" s="490">
        <v>0</v>
      </c>
      <c r="BA549" s="17">
        <v>0</v>
      </c>
      <c r="BB549" s="18">
        <v>0</v>
      </c>
      <c r="BC549" s="17">
        <v>0</v>
      </c>
      <c r="BD549" s="18">
        <v>0</v>
      </c>
      <c r="BE549" s="17">
        <v>0</v>
      </c>
      <c r="BF549" s="18">
        <v>0</v>
      </c>
      <c r="BG549" s="17">
        <v>0</v>
      </c>
      <c r="BH549" s="18">
        <v>0</v>
      </c>
      <c r="BI549" s="17">
        <v>0</v>
      </c>
      <c r="BJ549" s="18">
        <v>0</v>
      </c>
      <c r="BK549" s="17">
        <v>3757.94</v>
      </c>
      <c r="BL549" s="17">
        <v>3757.94</v>
      </c>
      <c r="BM549" s="17">
        <v>8.8000000000000007</v>
      </c>
      <c r="BN549" s="17">
        <v>8.8000000000000007</v>
      </c>
      <c r="BO549" s="18">
        <v>0</v>
      </c>
      <c r="BP549" s="18">
        <v>0</v>
      </c>
      <c r="BQ549" s="64">
        <v>3766.7400000000002</v>
      </c>
      <c r="BR549" s="18">
        <v>3766.7400000000002</v>
      </c>
      <c r="BS549" s="729">
        <v>0.4789939546354246</v>
      </c>
      <c r="BT549" s="17">
        <v>0</v>
      </c>
      <c r="BU549" s="17">
        <v>0</v>
      </c>
      <c r="BV549" s="17">
        <v>0</v>
      </c>
      <c r="BW549" s="17">
        <v>0</v>
      </c>
      <c r="BX549" s="17">
        <v>0</v>
      </c>
      <c r="BY549" s="17">
        <v>0</v>
      </c>
      <c r="BZ549" s="17">
        <v>0</v>
      </c>
      <c r="CA549" s="17">
        <v>0</v>
      </c>
      <c r="CB549" s="17">
        <v>0</v>
      </c>
      <c r="CC549" s="17">
        <v>0</v>
      </c>
      <c r="CD549" s="17">
        <v>0</v>
      </c>
      <c r="CE549" s="17">
        <v>0</v>
      </c>
      <c r="CF549" s="17">
        <v>0</v>
      </c>
      <c r="CG549" s="17">
        <v>0</v>
      </c>
      <c r="CH549" s="17">
        <v>0</v>
      </c>
      <c r="CI549" s="17">
        <v>0</v>
      </c>
      <c r="CJ549" s="17">
        <v>0</v>
      </c>
      <c r="CK549" s="17">
        <v>0</v>
      </c>
      <c r="CL549" s="702">
        <v>4411220.2896000007</v>
      </c>
      <c r="CM549" s="702">
        <v>4411220.2896000007</v>
      </c>
      <c r="CN549" s="702">
        <v>10329.792000000001</v>
      </c>
      <c r="CO549" s="702">
        <v>10329.792000000001</v>
      </c>
      <c r="CP549" s="702">
        <v>0</v>
      </c>
      <c r="CQ549" s="702">
        <v>0</v>
      </c>
      <c r="CR549" s="704">
        <v>4421550.0816000011</v>
      </c>
      <c r="CS549" s="703">
        <v>4421550.0816000011</v>
      </c>
      <c r="CT549" s="23">
        <v>1</v>
      </c>
      <c r="CU549" s="23">
        <v>8</v>
      </c>
      <c r="CV549" s="23" t="s">
        <v>80</v>
      </c>
      <c r="CW549" s="23">
        <v>8</v>
      </c>
      <c r="CX549" s="23">
        <v>48</v>
      </c>
      <c r="CY549" s="23">
        <v>0</v>
      </c>
      <c r="CZ549" s="23">
        <v>0</v>
      </c>
      <c r="DA549" s="23" t="s">
        <v>905</v>
      </c>
      <c r="DB549" s="796">
        <v>37252617.769999996</v>
      </c>
      <c r="DC549" s="120"/>
      <c r="DD549" s="692">
        <v>7.8638570769999996</v>
      </c>
      <c r="DE549" s="120"/>
      <c r="DF549" s="120"/>
      <c r="DG549" s="120"/>
      <c r="DH549" s="140"/>
      <c r="DI549" s="140"/>
      <c r="DJ549" s="140"/>
      <c r="DK549" s="140"/>
      <c r="DL549" s="548" t="s">
        <v>56</v>
      </c>
      <c r="DM549" s="548" t="s">
        <v>56</v>
      </c>
      <c r="DN549" s="203" t="s">
        <v>868</v>
      </c>
      <c r="DO549" s="700">
        <v>403.83333333333297</v>
      </c>
      <c r="DP549" s="713" t="s">
        <v>56</v>
      </c>
      <c r="DQ549" s="548" t="s">
        <v>56</v>
      </c>
      <c r="DR549" s="673" t="s">
        <v>56</v>
      </c>
      <c r="DS549" s="203" t="s">
        <v>56</v>
      </c>
      <c r="DT549" s="1160" t="s">
        <v>56</v>
      </c>
      <c r="DU549" s="711">
        <v>89.536937680561365</v>
      </c>
      <c r="DV549" s="711">
        <v>40.760789869503796</v>
      </c>
      <c r="DW549" s="711">
        <v>50.614227042040703</v>
      </c>
      <c r="DX549" s="711">
        <v>79.377517815749059</v>
      </c>
      <c r="DY549" s="710">
        <v>0.32934378869170478</v>
      </c>
      <c r="DZ549" s="710">
        <v>0.59054434490648045</v>
      </c>
      <c r="EA549" s="710">
        <v>0.25944306589467903</v>
      </c>
      <c r="EB549" s="710">
        <v>0.66004917298448063</v>
      </c>
      <c r="EC549" s="236"/>
      <c r="ED549" s="49"/>
      <c r="EE549" s="232"/>
      <c r="EF549" s="700">
        <v>0</v>
      </c>
      <c r="EG549" s="712">
        <v>29244</v>
      </c>
      <c r="EH549" s="44"/>
    </row>
    <row r="550" spans="1:138" ht="41.25" customHeight="1" x14ac:dyDescent="0.25">
      <c r="A550" s="871" t="s">
        <v>49</v>
      </c>
      <c r="B550" s="656" t="s">
        <v>50</v>
      </c>
      <c r="C550" s="656" t="s">
        <v>74</v>
      </c>
      <c r="D550" s="691" t="s">
        <v>1448</v>
      </c>
      <c r="E550" s="656" t="s">
        <v>80</v>
      </c>
      <c r="F550" s="656" t="s">
        <v>1454</v>
      </c>
      <c r="G550" s="901" t="s">
        <v>1455</v>
      </c>
      <c r="H550" s="897" t="s">
        <v>55</v>
      </c>
      <c r="I550" s="17" t="s">
        <v>860</v>
      </c>
      <c r="J550" s="64">
        <v>13.8</v>
      </c>
      <c r="K550" s="665">
        <v>14.508696794681459</v>
      </c>
      <c r="L550" s="665">
        <v>16.830302995296002</v>
      </c>
      <c r="M550" s="64">
        <v>1064</v>
      </c>
      <c r="N550" s="726">
        <v>16081170.770000001</v>
      </c>
      <c r="O550" s="548" t="s">
        <v>863</v>
      </c>
      <c r="P550" s="909">
        <v>3.4419313649999999</v>
      </c>
      <c r="Q550" s="203" t="s">
        <v>57</v>
      </c>
      <c r="R550" s="205" t="s">
        <v>57</v>
      </c>
      <c r="S550" s="490">
        <v>0</v>
      </c>
      <c r="T550" s="18">
        <v>0</v>
      </c>
      <c r="U550" s="548">
        <v>0</v>
      </c>
      <c r="V550" s="18">
        <v>0</v>
      </c>
      <c r="W550" s="64">
        <v>0</v>
      </c>
      <c r="X550" s="18">
        <v>0</v>
      </c>
      <c r="Y550" s="18">
        <v>0</v>
      </c>
      <c r="Z550" s="18">
        <v>0</v>
      </c>
      <c r="AA550" s="18">
        <v>0</v>
      </c>
      <c r="AB550" s="18">
        <v>0</v>
      </c>
      <c r="AC550" s="18">
        <v>0</v>
      </c>
      <c r="AD550" s="18">
        <v>0</v>
      </c>
      <c r="AE550" s="18">
        <v>0</v>
      </c>
      <c r="AF550" s="18">
        <v>0</v>
      </c>
      <c r="AG550" s="64">
        <v>0</v>
      </c>
      <c r="AH550" s="18">
        <v>0</v>
      </c>
      <c r="AI550" s="64">
        <v>0</v>
      </c>
      <c r="AJ550" s="18">
        <v>0</v>
      </c>
      <c r="AK550" s="18">
        <v>129</v>
      </c>
      <c r="AL550" s="64">
        <v>126</v>
      </c>
      <c r="AM550" s="18">
        <v>6</v>
      </c>
      <c r="AN550" s="18">
        <v>6</v>
      </c>
      <c r="AO550" s="18">
        <v>0</v>
      </c>
      <c r="AP550" s="64">
        <v>0</v>
      </c>
      <c r="AQ550" s="64">
        <v>135</v>
      </c>
      <c r="AR550" s="11">
        <v>132</v>
      </c>
      <c r="AS550" s="17">
        <v>0</v>
      </c>
      <c r="AT550" s="490">
        <v>0</v>
      </c>
      <c r="AU550" s="64">
        <v>0</v>
      </c>
      <c r="AV550" s="18">
        <v>0</v>
      </c>
      <c r="AW550" s="64">
        <v>0</v>
      </c>
      <c r="AX550" s="18">
        <v>0</v>
      </c>
      <c r="AY550" s="17">
        <v>0</v>
      </c>
      <c r="AZ550" s="490">
        <v>0</v>
      </c>
      <c r="BA550" s="17">
        <v>0</v>
      </c>
      <c r="BB550" s="18">
        <v>0</v>
      </c>
      <c r="BC550" s="17">
        <v>0</v>
      </c>
      <c r="BD550" s="18">
        <v>0</v>
      </c>
      <c r="BE550" s="17">
        <v>0</v>
      </c>
      <c r="BF550" s="18">
        <v>0</v>
      </c>
      <c r="BG550" s="17">
        <v>0</v>
      </c>
      <c r="BH550" s="18">
        <v>0</v>
      </c>
      <c r="BI550" s="17">
        <v>0</v>
      </c>
      <c r="BJ550" s="18">
        <v>0</v>
      </c>
      <c r="BK550" s="17">
        <v>5890.5470000000014</v>
      </c>
      <c r="BL550" s="17">
        <v>5873.0219999999999</v>
      </c>
      <c r="BM550" s="17">
        <v>67.599999999999994</v>
      </c>
      <c r="BN550" s="17">
        <v>67.599999999999994</v>
      </c>
      <c r="BO550" s="18">
        <v>0</v>
      </c>
      <c r="BP550" s="18">
        <v>0</v>
      </c>
      <c r="BQ550" s="64">
        <v>5958.1470000000018</v>
      </c>
      <c r="BR550" s="18">
        <v>5940.6220000000003</v>
      </c>
      <c r="BS550" s="729">
        <v>1.7310475916477208</v>
      </c>
      <c r="BT550" s="17">
        <v>0</v>
      </c>
      <c r="BU550" s="17">
        <v>0</v>
      </c>
      <c r="BV550" s="17">
        <v>0</v>
      </c>
      <c r="BW550" s="17">
        <v>0</v>
      </c>
      <c r="BX550" s="17">
        <v>0</v>
      </c>
      <c r="BY550" s="17">
        <v>0</v>
      </c>
      <c r="BZ550" s="17">
        <v>0</v>
      </c>
      <c r="CA550" s="17">
        <v>0</v>
      </c>
      <c r="CB550" s="17">
        <v>0</v>
      </c>
      <c r="CC550" s="17">
        <v>0</v>
      </c>
      <c r="CD550" s="17">
        <v>0</v>
      </c>
      <c r="CE550" s="17">
        <v>0</v>
      </c>
      <c r="CF550" s="17">
        <v>0</v>
      </c>
      <c r="CG550" s="17">
        <v>0</v>
      </c>
      <c r="CH550" s="17">
        <v>0</v>
      </c>
      <c r="CI550" s="17">
        <v>0</v>
      </c>
      <c r="CJ550" s="17">
        <v>0</v>
      </c>
      <c r="CK550" s="17">
        <v>0</v>
      </c>
      <c r="CL550" s="702">
        <v>6914559.6904800022</v>
      </c>
      <c r="CM550" s="702">
        <v>6893988.1444800003</v>
      </c>
      <c r="CN550" s="702">
        <v>79351.583999999988</v>
      </c>
      <c r="CO550" s="702">
        <v>79351.583999999988</v>
      </c>
      <c r="CP550" s="702">
        <v>0</v>
      </c>
      <c r="CQ550" s="702">
        <v>0</v>
      </c>
      <c r="CR550" s="704">
        <v>6993911.274480002</v>
      </c>
      <c r="CS550" s="703">
        <v>6973339.72848</v>
      </c>
      <c r="CT550" s="23" t="s">
        <v>56</v>
      </c>
      <c r="CU550" s="23" t="s">
        <v>56</v>
      </c>
      <c r="CV550" s="23" t="s">
        <v>56</v>
      </c>
      <c r="CW550" s="23" t="s">
        <v>56</v>
      </c>
      <c r="CX550" s="23" t="s">
        <v>56</v>
      </c>
      <c r="CY550" s="23" t="s">
        <v>56</v>
      </c>
      <c r="CZ550" s="23" t="s">
        <v>56</v>
      </c>
      <c r="DA550" s="23" t="s">
        <v>56</v>
      </c>
      <c r="DB550" s="796">
        <v>16081170.770000001</v>
      </c>
      <c r="DC550" s="120"/>
      <c r="DD550" s="692">
        <v>3.4419313649999999</v>
      </c>
      <c r="DE550" s="120"/>
      <c r="DF550" s="120"/>
      <c r="DG550" s="120"/>
      <c r="DH550" s="140"/>
      <c r="DI550" s="140"/>
      <c r="DJ550" s="140"/>
      <c r="DK550" s="140"/>
      <c r="DL550" s="548" t="s">
        <v>56</v>
      </c>
      <c r="DM550" s="548" t="s">
        <v>56</v>
      </c>
      <c r="DN550" s="203" t="s">
        <v>55</v>
      </c>
      <c r="DO550" s="700" t="s">
        <v>56</v>
      </c>
      <c r="DP550" s="713" t="s">
        <v>56</v>
      </c>
      <c r="DQ550" s="548" t="s">
        <v>56</v>
      </c>
      <c r="DR550" s="673" t="s">
        <v>56</v>
      </c>
      <c r="DS550" s="203" t="s">
        <v>56</v>
      </c>
      <c r="DT550" s="1160" t="s">
        <v>56</v>
      </c>
      <c r="DU550" s="711">
        <v>30.5915368792243</v>
      </c>
      <c r="DV550" s="711">
        <v>85.527086801676205</v>
      </c>
      <c r="DW550" s="711">
        <v>30.721459525843098</v>
      </c>
      <c r="DX550" s="711">
        <v>36.540285860648325</v>
      </c>
      <c r="DY550" s="710">
        <v>0.25213047311196074</v>
      </c>
      <c r="DZ550" s="710">
        <v>0.59407170613008975</v>
      </c>
      <c r="EA550" s="710">
        <v>0.25243443211234101</v>
      </c>
      <c r="EB550" s="710">
        <v>0.57312958300609473</v>
      </c>
      <c r="EC550" s="236"/>
      <c r="ED550" s="49"/>
      <c r="EE550" s="232"/>
      <c r="EF550" s="700">
        <v>0</v>
      </c>
      <c r="EG550" s="712">
        <v>67854.666666666672</v>
      </c>
      <c r="EH550" s="44"/>
    </row>
    <row r="551" spans="1:138" ht="41.25" customHeight="1" x14ac:dyDescent="0.25">
      <c r="A551" s="871" t="s">
        <v>49</v>
      </c>
      <c r="B551" s="656" t="s">
        <v>50</v>
      </c>
      <c r="C551" s="656" t="s">
        <v>74</v>
      </c>
      <c r="D551" s="691" t="s">
        <v>1448</v>
      </c>
      <c r="E551" s="656" t="s">
        <v>80</v>
      </c>
      <c r="F551" s="656" t="s">
        <v>1456</v>
      </c>
      <c r="G551" s="901" t="s">
        <v>1455</v>
      </c>
      <c r="H551" s="897" t="s">
        <v>55</v>
      </c>
      <c r="I551" s="17" t="s">
        <v>866</v>
      </c>
      <c r="J551" s="64">
        <v>13.8</v>
      </c>
      <c r="K551" s="665">
        <v>10.158477986391464</v>
      </c>
      <c r="L551" s="665">
        <v>7.9948863470070002</v>
      </c>
      <c r="M551" s="64">
        <v>445</v>
      </c>
      <c r="N551" s="726">
        <v>22263331.75</v>
      </c>
      <c r="O551" s="548" t="s">
        <v>874</v>
      </c>
      <c r="P551" s="909">
        <v>5.6648453710000002</v>
      </c>
      <c r="Q551" s="203" t="s">
        <v>57</v>
      </c>
      <c r="R551" s="205" t="s">
        <v>57</v>
      </c>
      <c r="S551" s="490">
        <v>0</v>
      </c>
      <c r="T551" s="18">
        <v>0</v>
      </c>
      <c r="U551" s="548">
        <v>0</v>
      </c>
      <c r="V551" s="18">
        <v>0</v>
      </c>
      <c r="W551" s="64">
        <v>0</v>
      </c>
      <c r="X551" s="18">
        <v>0</v>
      </c>
      <c r="Y551" s="18">
        <v>0</v>
      </c>
      <c r="Z551" s="18">
        <v>0</v>
      </c>
      <c r="AA551" s="18">
        <v>0</v>
      </c>
      <c r="AB551" s="18">
        <v>0</v>
      </c>
      <c r="AC551" s="18">
        <v>0</v>
      </c>
      <c r="AD551" s="18">
        <v>0</v>
      </c>
      <c r="AE551" s="18">
        <v>0</v>
      </c>
      <c r="AF551" s="18">
        <v>0</v>
      </c>
      <c r="AG551" s="64">
        <v>0</v>
      </c>
      <c r="AH551" s="18">
        <v>0</v>
      </c>
      <c r="AI551" s="64">
        <v>0</v>
      </c>
      <c r="AJ551" s="18">
        <v>0</v>
      </c>
      <c r="AK551" s="18">
        <v>5</v>
      </c>
      <c r="AL551" s="64">
        <v>5</v>
      </c>
      <c r="AM551" s="18">
        <v>1</v>
      </c>
      <c r="AN551" s="18">
        <v>1</v>
      </c>
      <c r="AO551" s="18">
        <v>0</v>
      </c>
      <c r="AP551" s="64">
        <v>0</v>
      </c>
      <c r="AQ551" s="64">
        <v>6</v>
      </c>
      <c r="AR551" s="11">
        <v>6</v>
      </c>
      <c r="AS551" s="17">
        <v>0</v>
      </c>
      <c r="AT551" s="490">
        <v>0</v>
      </c>
      <c r="AU551" s="64">
        <v>0</v>
      </c>
      <c r="AV551" s="18">
        <v>0</v>
      </c>
      <c r="AW551" s="64">
        <v>0</v>
      </c>
      <c r="AX551" s="18">
        <v>0</v>
      </c>
      <c r="AY551" s="17">
        <v>0</v>
      </c>
      <c r="AZ551" s="490">
        <v>0</v>
      </c>
      <c r="BA551" s="17">
        <v>0</v>
      </c>
      <c r="BB551" s="18">
        <v>0</v>
      </c>
      <c r="BC551" s="17">
        <v>0</v>
      </c>
      <c r="BD551" s="18">
        <v>0</v>
      </c>
      <c r="BE551" s="17">
        <v>0</v>
      </c>
      <c r="BF551" s="18">
        <v>0</v>
      </c>
      <c r="BG551" s="17">
        <v>0</v>
      </c>
      <c r="BH551" s="18">
        <v>0</v>
      </c>
      <c r="BI551" s="17">
        <v>0</v>
      </c>
      <c r="BJ551" s="18">
        <v>0</v>
      </c>
      <c r="BK551" s="17">
        <v>1069.5</v>
      </c>
      <c r="BL551" s="17">
        <v>1069.5</v>
      </c>
      <c r="BM551" s="17">
        <v>6</v>
      </c>
      <c r="BN551" s="17">
        <v>6</v>
      </c>
      <c r="BO551" s="18">
        <v>0</v>
      </c>
      <c r="BP551" s="18">
        <v>0</v>
      </c>
      <c r="BQ551" s="64">
        <v>1075.5</v>
      </c>
      <c r="BR551" s="18">
        <v>1075.5</v>
      </c>
      <c r="BS551" s="729">
        <v>0.18985513806004289</v>
      </c>
      <c r="BT551" s="17">
        <v>0</v>
      </c>
      <c r="BU551" s="17">
        <v>0</v>
      </c>
      <c r="BV551" s="17">
        <v>0</v>
      </c>
      <c r="BW551" s="17">
        <v>0</v>
      </c>
      <c r="BX551" s="17">
        <v>0</v>
      </c>
      <c r="BY551" s="17">
        <v>0</v>
      </c>
      <c r="BZ551" s="17">
        <v>0</v>
      </c>
      <c r="CA551" s="17">
        <v>0</v>
      </c>
      <c r="CB551" s="17">
        <v>0</v>
      </c>
      <c r="CC551" s="17">
        <v>0</v>
      </c>
      <c r="CD551" s="17">
        <v>0</v>
      </c>
      <c r="CE551" s="17">
        <v>0</v>
      </c>
      <c r="CF551" s="17">
        <v>0</v>
      </c>
      <c r="CG551" s="17">
        <v>0</v>
      </c>
      <c r="CH551" s="17">
        <v>0</v>
      </c>
      <c r="CI551" s="17">
        <v>0</v>
      </c>
      <c r="CJ551" s="17">
        <v>0</v>
      </c>
      <c r="CK551" s="17">
        <v>0</v>
      </c>
      <c r="CL551" s="702">
        <v>1255421.8800000001</v>
      </c>
      <c r="CM551" s="702">
        <v>1255421.8800000001</v>
      </c>
      <c r="CN551" s="702">
        <v>7043.0400000000009</v>
      </c>
      <c r="CO551" s="702">
        <v>7043.0400000000009</v>
      </c>
      <c r="CP551" s="702">
        <v>0</v>
      </c>
      <c r="CQ551" s="702">
        <v>0</v>
      </c>
      <c r="CR551" s="704">
        <v>1262464.9200000002</v>
      </c>
      <c r="CS551" s="703">
        <v>1262464.9200000002</v>
      </c>
      <c r="CT551" s="23" t="s">
        <v>56</v>
      </c>
      <c r="CU551" s="23" t="s">
        <v>56</v>
      </c>
      <c r="CV551" s="23" t="s">
        <v>56</v>
      </c>
      <c r="CW551" s="23" t="s">
        <v>56</v>
      </c>
      <c r="CX551" s="23" t="s">
        <v>56</v>
      </c>
      <c r="CY551" s="23" t="s">
        <v>56</v>
      </c>
      <c r="CZ551" s="23" t="s">
        <v>56</v>
      </c>
      <c r="DA551" s="23" t="s">
        <v>56</v>
      </c>
      <c r="DB551" s="796">
        <v>22263331.75</v>
      </c>
      <c r="DC551" s="120"/>
      <c r="DD551" s="692">
        <v>5.6648453710000002</v>
      </c>
      <c r="DE551" s="120"/>
      <c r="DF551" s="120"/>
      <c r="DG551" s="120"/>
      <c r="DH551" s="140"/>
      <c r="DI551" s="140"/>
      <c r="DJ551" s="140"/>
      <c r="DK551" s="140"/>
      <c r="DL551" s="548" t="s">
        <v>56</v>
      </c>
      <c r="DM551" s="548" t="s">
        <v>56</v>
      </c>
      <c r="DN551" s="203" t="s">
        <v>55</v>
      </c>
      <c r="DO551" s="700" t="s">
        <v>56</v>
      </c>
      <c r="DP551" s="713" t="s">
        <v>56</v>
      </c>
      <c r="DQ551" s="548" t="s">
        <v>56</v>
      </c>
      <c r="DR551" s="673" t="s">
        <v>56</v>
      </c>
      <c r="DS551" s="203" t="s">
        <v>56</v>
      </c>
      <c r="DT551" s="1160" t="s">
        <v>56</v>
      </c>
      <c r="DU551" s="711">
        <v>6.5978144418255775</v>
      </c>
      <c r="DV551" s="711">
        <v>8.1310993781574403</v>
      </c>
      <c r="DW551" s="711">
        <v>6.7568185231318303</v>
      </c>
      <c r="DX551" s="711">
        <v>7.9720952968511885</v>
      </c>
      <c r="DY551" s="710">
        <v>0.28283694021855554</v>
      </c>
      <c r="DZ551" s="710">
        <v>-0.26273930290168906</v>
      </c>
      <c r="EA551" s="710">
        <v>0.28298836562160401</v>
      </c>
      <c r="EB551" s="710">
        <v>-0.26289072830473753</v>
      </c>
      <c r="EC551" s="236"/>
      <c r="ED551" s="49"/>
      <c r="EE551" s="232"/>
      <c r="EF551" s="700">
        <v>1638</v>
      </c>
      <c r="EG551" s="712">
        <v>3510</v>
      </c>
      <c r="EH551" s="44"/>
    </row>
    <row r="552" spans="1:138" ht="41.25" customHeight="1" x14ac:dyDescent="0.25">
      <c r="A552" s="871" t="s">
        <v>49</v>
      </c>
      <c r="B552" s="656" t="s">
        <v>50</v>
      </c>
      <c r="C552" s="656" t="s">
        <v>74</v>
      </c>
      <c r="D552" s="691" t="s">
        <v>1448</v>
      </c>
      <c r="E552" s="656" t="s">
        <v>80</v>
      </c>
      <c r="F552" s="656" t="s">
        <v>1457</v>
      </c>
      <c r="G552" s="901" t="s">
        <v>80</v>
      </c>
      <c r="H552" s="897" t="s">
        <v>55</v>
      </c>
      <c r="I552" s="17" t="s">
        <v>860</v>
      </c>
      <c r="J552" s="64">
        <v>13.8</v>
      </c>
      <c r="K552" s="665">
        <v>10.158477986391464</v>
      </c>
      <c r="L552" s="665">
        <v>5.1753787771140001</v>
      </c>
      <c r="M552" s="64">
        <v>404</v>
      </c>
      <c r="N552" s="726">
        <v>12137117.57</v>
      </c>
      <c r="O552" s="548" t="s">
        <v>863</v>
      </c>
      <c r="P552" s="909">
        <v>2.2468163080000001</v>
      </c>
      <c r="Q552" s="203" t="s">
        <v>57</v>
      </c>
      <c r="R552" s="205" t="s">
        <v>57</v>
      </c>
      <c r="S552" s="490">
        <v>0</v>
      </c>
      <c r="T552" s="18">
        <v>0</v>
      </c>
      <c r="U552" s="548">
        <v>0</v>
      </c>
      <c r="V552" s="18">
        <v>0</v>
      </c>
      <c r="W552" s="64">
        <v>0</v>
      </c>
      <c r="X552" s="18">
        <v>0</v>
      </c>
      <c r="Y552" s="18">
        <v>0</v>
      </c>
      <c r="Z552" s="18">
        <v>0</v>
      </c>
      <c r="AA552" s="18">
        <v>0</v>
      </c>
      <c r="AB552" s="18">
        <v>0</v>
      </c>
      <c r="AC552" s="18">
        <v>0</v>
      </c>
      <c r="AD552" s="18">
        <v>0</v>
      </c>
      <c r="AE552" s="18">
        <v>0</v>
      </c>
      <c r="AF552" s="18">
        <v>0</v>
      </c>
      <c r="AG552" s="64">
        <v>0</v>
      </c>
      <c r="AH552" s="18">
        <v>0</v>
      </c>
      <c r="AI552" s="64">
        <v>0</v>
      </c>
      <c r="AJ552" s="18">
        <v>0</v>
      </c>
      <c r="AK552" s="18">
        <v>37</v>
      </c>
      <c r="AL552" s="64">
        <v>36</v>
      </c>
      <c r="AM552" s="18">
        <v>2</v>
      </c>
      <c r="AN552" s="18">
        <v>2</v>
      </c>
      <c r="AO552" s="18">
        <v>0</v>
      </c>
      <c r="AP552" s="64">
        <v>0</v>
      </c>
      <c r="AQ552" s="64">
        <v>39</v>
      </c>
      <c r="AR552" s="11">
        <v>38</v>
      </c>
      <c r="AS552" s="17">
        <v>0</v>
      </c>
      <c r="AT552" s="490">
        <v>0</v>
      </c>
      <c r="AU552" s="64">
        <v>0</v>
      </c>
      <c r="AV552" s="18">
        <v>0</v>
      </c>
      <c r="AW552" s="64">
        <v>0</v>
      </c>
      <c r="AX552" s="18">
        <v>0</v>
      </c>
      <c r="AY552" s="17">
        <v>0</v>
      </c>
      <c r="AZ552" s="490">
        <v>0</v>
      </c>
      <c r="BA552" s="17">
        <v>0</v>
      </c>
      <c r="BB552" s="18">
        <v>0</v>
      </c>
      <c r="BC552" s="17">
        <v>0</v>
      </c>
      <c r="BD552" s="18">
        <v>0</v>
      </c>
      <c r="BE552" s="17">
        <v>0</v>
      </c>
      <c r="BF552" s="18">
        <v>0</v>
      </c>
      <c r="BG552" s="17">
        <v>0</v>
      </c>
      <c r="BH552" s="18">
        <v>0</v>
      </c>
      <c r="BI552" s="17">
        <v>0</v>
      </c>
      <c r="BJ552" s="18">
        <v>0</v>
      </c>
      <c r="BK552" s="17">
        <v>253.41</v>
      </c>
      <c r="BL552" s="17">
        <v>245.81</v>
      </c>
      <c r="BM552" s="17">
        <v>11.399999999999999</v>
      </c>
      <c r="BN552" s="17">
        <v>11.399999999999999</v>
      </c>
      <c r="BO552" s="18">
        <v>0</v>
      </c>
      <c r="BP552" s="18">
        <v>0</v>
      </c>
      <c r="BQ552" s="64">
        <v>264.81</v>
      </c>
      <c r="BR552" s="18">
        <v>257.20999999999998</v>
      </c>
      <c r="BS552" s="729">
        <v>0.11786010233997286</v>
      </c>
      <c r="BT552" s="17">
        <v>0</v>
      </c>
      <c r="BU552" s="17">
        <v>0</v>
      </c>
      <c r="BV552" s="17">
        <v>0</v>
      </c>
      <c r="BW552" s="17">
        <v>0</v>
      </c>
      <c r="BX552" s="17">
        <v>0</v>
      </c>
      <c r="BY552" s="17">
        <v>0</v>
      </c>
      <c r="BZ552" s="17">
        <v>0</v>
      </c>
      <c r="CA552" s="17">
        <v>0</v>
      </c>
      <c r="CB552" s="17">
        <v>0</v>
      </c>
      <c r="CC552" s="17">
        <v>0</v>
      </c>
      <c r="CD552" s="17">
        <v>0</v>
      </c>
      <c r="CE552" s="17">
        <v>0</v>
      </c>
      <c r="CF552" s="17">
        <v>0</v>
      </c>
      <c r="CG552" s="17">
        <v>0</v>
      </c>
      <c r="CH552" s="17">
        <v>0</v>
      </c>
      <c r="CI552" s="17">
        <v>0</v>
      </c>
      <c r="CJ552" s="17">
        <v>0</v>
      </c>
      <c r="CK552" s="17">
        <v>0</v>
      </c>
      <c r="CL552" s="702">
        <v>297462.79440000001</v>
      </c>
      <c r="CM552" s="702">
        <v>288541.61040000001</v>
      </c>
      <c r="CN552" s="702">
        <v>13381.775999999998</v>
      </c>
      <c r="CO552" s="702">
        <v>13381.775999999998</v>
      </c>
      <c r="CP552" s="702">
        <v>0</v>
      </c>
      <c r="CQ552" s="702">
        <v>0</v>
      </c>
      <c r="CR552" s="704">
        <v>310844.57040000003</v>
      </c>
      <c r="CS552" s="703">
        <v>301923.38640000002</v>
      </c>
      <c r="CT552" s="23" t="s">
        <v>56</v>
      </c>
      <c r="CU552" s="23" t="s">
        <v>56</v>
      </c>
      <c r="CV552" s="23" t="s">
        <v>56</v>
      </c>
      <c r="CW552" s="23" t="s">
        <v>56</v>
      </c>
      <c r="CX552" s="23" t="s">
        <v>56</v>
      </c>
      <c r="CY552" s="23" t="s">
        <v>56</v>
      </c>
      <c r="CZ552" s="23" t="s">
        <v>56</v>
      </c>
      <c r="DA552" s="23" t="s">
        <v>56</v>
      </c>
      <c r="DB552" s="796">
        <v>12137117.57</v>
      </c>
      <c r="DC552" s="120"/>
      <c r="DD552" s="692">
        <v>2.2468163080000001</v>
      </c>
      <c r="DE552" s="120"/>
      <c r="DF552" s="120"/>
      <c r="DG552" s="120"/>
      <c r="DH552" s="140"/>
      <c r="DI552" s="140"/>
      <c r="DJ552" s="140"/>
      <c r="DK552" s="140"/>
      <c r="DL552" s="548" t="s">
        <v>56</v>
      </c>
      <c r="DM552" s="548" t="s">
        <v>56</v>
      </c>
      <c r="DN552" s="203" t="s">
        <v>868</v>
      </c>
      <c r="DO552" s="700">
        <v>397.58333333333297</v>
      </c>
      <c r="DP552" s="713" t="s">
        <v>56</v>
      </c>
      <c r="DQ552" s="548" t="s">
        <v>56</v>
      </c>
      <c r="DR552" s="673" t="s">
        <v>56</v>
      </c>
      <c r="DS552" s="203" t="s">
        <v>56</v>
      </c>
      <c r="DT552" s="1160" t="s">
        <v>56</v>
      </c>
      <c r="DU552" s="711">
        <v>37.172081324669911</v>
      </c>
      <c r="DV552" s="711">
        <v>257.13282103375184</v>
      </c>
      <c r="DW552" s="711">
        <v>37.491341580360597</v>
      </c>
      <c r="DX552" s="711">
        <v>71.854433475536652</v>
      </c>
      <c r="DY552" s="710">
        <v>0.34458184866904246</v>
      </c>
      <c r="DZ552" s="710">
        <v>0.857067339789225</v>
      </c>
      <c r="EA552" s="710">
        <v>0.34677790563866501</v>
      </c>
      <c r="EB552" s="710">
        <v>0.74923688292319435</v>
      </c>
      <c r="EC552" s="236"/>
      <c r="ED552" s="49"/>
      <c r="EE552" s="232"/>
      <c r="EF552" s="700">
        <v>0</v>
      </c>
      <c r="EG552" s="712">
        <v>8259</v>
      </c>
      <c r="EH552" s="44"/>
    </row>
    <row r="553" spans="1:138" ht="41.25" customHeight="1" x14ac:dyDescent="0.25">
      <c r="A553" s="871" t="s">
        <v>49</v>
      </c>
      <c r="B553" s="656" t="s">
        <v>50</v>
      </c>
      <c r="C553" s="656" t="s">
        <v>74</v>
      </c>
      <c r="D553" s="691" t="s">
        <v>1458</v>
      </c>
      <c r="E553" s="656" t="s">
        <v>1353</v>
      </c>
      <c r="F553" s="656" t="s">
        <v>1459</v>
      </c>
      <c r="G553" s="901" t="s">
        <v>1460</v>
      </c>
      <c r="H553" s="897" t="s">
        <v>55</v>
      </c>
      <c r="I553" s="17" t="s">
        <v>866</v>
      </c>
      <c r="J553" s="64">
        <v>13.8</v>
      </c>
      <c r="K553" s="665">
        <v>12.668219606558768</v>
      </c>
      <c r="L553" s="665">
        <v>27.493181760996002</v>
      </c>
      <c r="M553" s="64">
        <v>3413</v>
      </c>
      <c r="N553" s="726">
        <v>54622365.609999999</v>
      </c>
      <c r="O553" s="548" t="s">
        <v>863</v>
      </c>
      <c r="P553" s="909">
        <v>9.7282365659999996</v>
      </c>
      <c r="Q553" s="203" t="s">
        <v>57</v>
      </c>
      <c r="R553" s="205" t="s">
        <v>57</v>
      </c>
      <c r="S553" s="490">
        <v>0</v>
      </c>
      <c r="T553" s="18">
        <v>0</v>
      </c>
      <c r="U553" s="548">
        <v>0</v>
      </c>
      <c r="V553" s="18">
        <v>0</v>
      </c>
      <c r="W553" s="64">
        <v>0</v>
      </c>
      <c r="X553" s="18">
        <v>0</v>
      </c>
      <c r="Y553" s="18">
        <v>0</v>
      </c>
      <c r="Z553" s="18">
        <v>0</v>
      </c>
      <c r="AA553" s="18">
        <v>0</v>
      </c>
      <c r="AB553" s="18">
        <v>0</v>
      </c>
      <c r="AC553" s="18">
        <v>0</v>
      </c>
      <c r="AD553" s="18">
        <v>0</v>
      </c>
      <c r="AE553" s="18">
        <v>0</v>
      </c>
      <c r="AF553" s="18">
        <v>0</v>
      </c>
      <c r="AG553" s="64">
        <v>0</v>
      </c>
      <c r="AH553" s="18">
        <v>0</v>
      </c>
      <c r="AI553" s="64">
        <v>0</v>
      </c>
      <c r="AJ553" s="18">
        <v>0</v>
      </c>
      <c r="AK553" s="18">
        <v>114</v>
      </c>
      <c r="AL553" s="64">
        <v>111</v>
      </c>
      <c r="AM553" s="18">
        <v>9</v>
      </c>
      <c r="AN553" s="18">
        <v>9</v>
      </c>
      <c r="AO553" s="18">
        <v>0</v>
      </c>
      <c r="AP553" s="64">
        <v>0</v>
      </c>
      <c r="AQ553" s="64">
        <v>123</v>
      </c>
      <c r="AR553" s="11">
        <v>120</v>
      </c>
      <c r="AS553" s="17">
        <v>0</v>
      </c>
      <c r="AT553" s="490">
        <v>0</v>
      </c>
      <c r="AU553" s="64">
        <v>0</v>
      </c>
      <c r="AV553" s="18">
        <v>0</v>
      </c>
      <c r="AW553" s="64">
        <v>0</v>
      </c>
      <c r="AX553" s="18">
        <v>0</v>
      </c>
      <c r="AY553" s="17">
        <v>0</v>
      </c>
      <c r="AZ553" s="490">
        <v>0</v>
      </c>
      <c r="BA553" s="17">
        <v>0</v>
      </c>
      <c r="BB553" s="18">
        <v>0</v>
      </c>
      <c r="BC553" s="17">
        <v>0</v>
      </c>
      <c r="BD553" s="18">
        <v>0</v>
      </c>
      <c r="BE553" s="17">
        <v>0</v>
      </c>
      <c r="BF553" s="18">
        <v>0</v>
      </c>
      <c r="BG553" s="17">
        <v>0</v>
      </c>
      <c r="BH553" s="18">
        <v>0</v>
      </c>
      <c r="BI553" s="17">
        <v>0</v>
      </c>
      <c r="BJ553" s="18">
        <v>0</v>
      </c>
      <c r="BK553" s="17">
        <v>926.39900000000023</v>
      </c>
      <c r="BL553" s="17">
        <v>899.8090000000002</v>
      </c>
      <c r="BM553" s="17">
        <v>108.28</v>
      </c>
      <c r="BN553" s="17">
        <v>108.28</v>
      </c>
      <c r="BO553" s="18">
        <v>0</v>
      </c>
      <c r="BP553" s="18">
        <v>0</v>
      </c>
      <c r="BQ553" s="64">
        <v>1034.6790000000003</v>
      </c>
      <c r="BR553" s="18">
        <v>1008.0890000000002</v>
      </c>
      <c r="BS553" s="729">
        <v>0.10635833051348521</v>
      </c>
      <c r="BT553" s="17">
        <v>0</v>
      </c>
      <c r="BU553" s="17">
        <v>0</v>
      </c>
      <c r="BV553" s="17">
        <v>0</v>
      </c>
      <c r="BW553" s="17">
        <v>0</v>
      </c>
      <c r="BX553" s="17">
        <v>0</v>
      </c>
      <c r="BY553" s="17">
        <v>0</v>
      </c>
      <c r="BZ553" s="17">
        <v>0</v>
      </c>
      <c r="CA553" s="17">
        <v>0</v>
      </c>
      <c r="CB553" s="17">
        <v>0</v>
      </c>
      <c r="CC553" s="17">
        <v>0</v>
      </c>
      <c r="CD553" s="17">
        <v>0</v>
      </c>
      <c r="CE553" s="17">
        <v>0</v>
      </c>
      <c r="CF553" s="17">
        <v>0</v>
      </c>
      <c r="CG553" s="17">
        <v>0</v>
      </c>
      <c r="CH553" s="17">
        <v>0</v>
      </c>
      <c r="CI553" s="17">
        <v>0</v>
      </c>
      <c r="CJ553" s="17">
        <v>0</v>
      </c>
      <c r="CK553" s="17">
        <v>0</v>
      </c>
      <c r="CL553" s="702">
        <v>1087444.2021600003</v>
      </c>
      <c r="CM553" s="702">
        <v>1056231.7965600004</v>
      </c>
      <c r="CN553" s="702">
        <v>127103.3952</v>
      </c>
      <c r="CO553" s="702">
        <v>127103.3952</v>
      </c>
      <c r="CP553" s="702">
        <v>0</v>
      </c>
      <c r="CQ553" s="702">
        <v>0</v>
      </c>
      <c r="CR553" s="704">
        <v>1214547.5973600002</v>
      </c>
      <c r="CS553" s="703">
        <v>1183335.1917600003</v>
      </c>
      <c r="CT553" s="23" t="s">
        <v>56</v>
      </c>
      <c r="CU553" s="23" t="s">
        <v>56</v>
      </c>
      <c r="CV553" s="23" t="s">
        <v>56</v>
      </c>
      <c r="CW553" s="23" t="s">
        <v>56</v>
      </c>
      <c r="CX553" s="23" t="s">
        <v>56</v>
      </c>
      <c r="CY553" s="23" t="s">
        <v>56</v>
      </c>
      <c r="CZ553" s="23" t="s">
        <v>56</v>
      </c>
      <c r="DA553" s="23" t="s">
        <v>56</v>
      </c>
      <c r="DB553" s="796">
        <v>54622365.609999999</v>
      </c>
      <c r="DC553" s="120"/>
      <c r="DD553" s="692">
        <v>9.7282365659999996</v>
      </c>
      <c r="DE553" s="120"/>
      <c r="DF553" s="120"/>
      <c r="DG553" s="120"/>
      <c r="DH553" s="140"/>
      <c r="DI553" s="140"/>
      <c r="DJ553" s="140"/>
      <c r="DK553" s="140"/>
      <c r="DL553" s="548" t="s">
        <v>56</v>
      </c>
      <c r="DM553" s="548" t="s">
        <v>56</v>
      </c>
      <c r="DN553" s="203" t="s">
        <v>55</v>
      </c>
      <c r="DO553" s="700" t="s">
        <v>56</v>
      </c>
      <c r="DP553" s="713" t="s">
        <v>56</v>
      </c>
      <c r="DQ553" s="548" t="s">
        <v>56</v>
      </c>
      <c r="DR553" s="673" t="s">
        <v>56</v>
      </c>
      <c r="DS553" s="203" t="s">
        <v>56</v>
      </c>
      <c r="DT553" s="1160" t="s">
        <v>56</v>
      </c>
      <c r="DU553" s="711">
        <v>207.72098125249281</v>
      </c>
      <c r="DV553" s="711">
        <v>-53.158446882796596</v>
      </c>
      <c r="DW553" s="711">
        <v>98.680247062974999</v>
      </c>
      <c r="DX553" s="711">
        <v>54.624759241811759</v>
      </c>
      <c r="DY553" s="710">
        <v>1.5673115277223757</v>
      </c>
      <c r="DZ553" s="710">
        <v>-0.24065898617212089</v>
      </c>
      <c r="EA553" s="710">
        <v>1.3078481749997899</v>
      </c>
      <c r="EB553" s="710">
        <v>1.0059445755233876E-2</v>
      </c>
      <c r="EC553" s="236"/>
      <c r="ED553" s="49"/>
      <c r="EE553" s="232"/>
      <c r="EF553" s="700">
        <v>156767</v>
      </c>
      <c r="EG553" s="712">
        <v>34489.666666666657</v>
      </c>
      <c r="EH553" s="44"/>
    </row>
    <row r="554" spans="1:138" ht="41.25" customHeight="1" x14ac:dyDescent="0.25">
      <c r="A554" s="871" t="s">
        <v>49</v>
      </c>
      <c r="B554" s="656" t="s">
        <v>50</v>
      </c>
      <c r="C554" s="656" t="s">
        <v>74</v>
      </c>
      <c r="D554" s="691" t="s">
        <v>1458</v>
      </c>
      <c r="E554" s="656" t="s">
        <v>1353</v>
      </c>
      <c r="F554" s="656" t="s">
        <v>1461</v>
      </c>
      <c r="G554" s="901" t="s">
        <v>1434</v>
      </c>
      <c r="H554" s="897" t="s">
        <v>55</v>
      </c>
      <c r="I554" s="17" t="s">
        <v>866</v>
      </c>
      <c r="J554" s="64">
        <v>13.8</v>
      </c>
      <c r="K554" s="665">
        <v>12.429196595114265</v>
      </c>
      <c r="L554" s="665">
        <v>23.562689344928998</v>
      </c>
      <c r="M554" s="64">
        <v>2854</v>
      </c>
      <c r="N554" s="726">
        <v>39551927.869999997</v>
      </c>
      <c r="O554" s="548" t="s">
        <v>863</v>
      </c>
      <c r="P554" s="909">
        <v>10.78790525</v>
      </c>
      <c r="Q554" s="203" t="s">
        <v>57</v>
      </c>
      <c r="R554" s="205" t="s">
        <v>57</v>
      </c>
      <c r="S554" s="490">
        <v>0</v>
      </c>
      <c r="T554" s="18">
        <v>0</v>
      </c>
      <c r="U554" s="548">
        <v>0</v>
      </c>
      <c r="V554" s="18">
        <v>0</v>
      </c>
      <c r="W554" s="64">
        <v>0</v>
      </c>
      <c r="X554" s="18">
        <v>0</v>
      </c>
      <c r="Y554" s="18">
        <v>0</v>
      </c>
      <c r="Z554" s="18">
        <v>0</v>
      </c>
      <c r="AA554" s="18">
        <v>0</v>
      </c>
      <c r="AB554" s="18">
        <v>0</v>
      </c>
      <c r="AC554" s="18">
        <v>0</v>
      </c>
      <c r="AD554" s="18">
        <v>0</v>
      </c>
      <c r="AE554" s="18">
        <v>0</v>
      </c>
      <c r="AF554" s="18">
        <v>0</v>
      </c>
      <c r="AG554" s="64">
        <v>0</v>
      </c>
      <c r="AH554" s="18">
        <v>0</v>
      </c>
      <c r="AI554" s="64">
        <v>0</v>
      </c>
      <c r="AJ554" s="18">
        <v>0</v>
      </c>
      <c r="AK554" s="18">
        <v>120</v>
      </c>
      <c r="AL554" s="64">
        <v>119</v>
      </c>
      <c r="AM554" s="18">
        <v>2</v>
      </c>
      <c r="AN554" s="18">
        <v>2</v>
      </c>
      <c r="AO554" s="18">
        <v>0</v>
      </c>
      <c r="AP554" s="64">
        <v>0</v>
      </c>
      <c r="AQ554" s="64">
        <v>122</v>
      </c>
      <c r="AR554" s="11">
        <v>121</v>
      </c>
      <c r="AS554" s="17">
        <v>0</v>
      </c>
      <c r="AT554" s="490">
        <v>0</v>
      </c>
      <c r="AU554" s="64">
        <v>0</v>
      </c>
      <c r="AV554" s="18">
        <v>0</v>
      </c>
      <c r="AW554" s="64">
        <v>0</v>
      </c>
      <c r="AX554" s="18">
        <v>0</v>
      </c>
      <c r="AY554" s="17">
        <v>0</v>
      </c>
      <c r="AZ554" s="490">
        <v>0</v>
      </c>
      <c r="BA554" s="17">
        <v>0</v>
      </c>
      <c r="BB554" s="18">
        <v>0</v>
      </c>
      <c r="BC554" s="17">
        <v>0</v>
      </c>
      <c r="BD554" s="18">
        <v>0</v>
      </c>
      <c r="BE554" s="17">
        <v>0</v>
      </c>
      <c r="BF554" s="18">
        <v>0</v>
      </c>
      <c r="BG554" s="17">
        <v>0</v>
      </c>
      <c r="BH554" s="18">
        <v>0</v>
      </c>
      <c r="BI554" s="17">
        <v>0</v>
      </c>
      <c r="BJ554" s="18">
        <v>0</v>
      </c>
      <c r="BK554" s="17">
        <v>807.01700000000051</v>
      </c>
      <c r="BL554" s="17">
        <v>801.01700000000039</v>
      </c>
      <c r="BM554" s="17">
        <v>22.240000000000002</v>
      </c>
      <c r="BN554" s="17">
        <v>22.240000000000002</v>
      </c>
      <c r="BO554" s="18">
        <v>0</v>
      </c>
      <c r="BP554" s="18">
        <v>0</v>
      </c>
      <c r="BQ554" s="64">
        <v>829.25700000000052</v>
      </c>
      <c r="BR554" s="18">
        <v>823.2570000000004</v>
      </c>
      <c r="BS554" s="729">
        <v>7.6869140095571428E-2</v>
      </c>
      <c r="BT554" s="17">
        <v>0</v>
      </c>
      <c r="BU554" s="17">
        <v>0</v>
      </c>
      <c r="BV554" s="17">
        <v>0</v>
      </c>
      <c r="BW554" s="17">
        <v>0</v>
      </c>
      <c r="BX554" s="17">
        <v>0</v>
      </c>
      <c r="BY554" s="17">
        <v>0</v>
      </c>
      <c r="BZ554" s="17">
        <v>0</v>
      </c>
      <c r="CA554" s="17">
        <v>0</v>
      </c>
      <c r="CB554" s="17">
        <v>0</v>
      </c>
      <c r="CC554" s="17">
        <v>0</v>
      </c>
      <c r="CD554" s="17">
        <v>0</v>
      </c>
      <c r="CE554" s="17">
        <v>0</v>
      </c>
      <c r="CF554" s="17">
        <v>0</v>
      </c>
      <c r="CG554" s="17">
        <v>0</v>
      </c>
      <c r="CH554" s="17">
        <v>0</v>
      </c>
      <c r="CI554" s="17">
        <v>0</v>
      </c>
      <c r="CJ554" s="17">
        <v>0</v>
      </c>
      <c r="CK554" s="17">
        <v>0</v>
      </c>
      <c r="CL554" s="702">
        <v>947308.8352800007</v>
      </c>
      <c r="CM554" s="702">
        <v>940265.79528000054</v>
      </c>
      <c r="CN554" s="702">
        <v>26106.201600000004</v>
      </c>
      <c r="CO554" s="702">
        <v>26106.201600000004</v>
      </c>
      <c r="CP554" s="702">
        <v>0</v>
      </c>
      <c r="CQ554" s="702">
        <v>0</v>
      </c>
      <c r="CR554" s="704">
        <v>973415.03688000073</v>
      </c>
      <c r="CS554" s="703">
        <v>966371.99688000057</v>
      </c>
      <c r="CT554" s="23" t="s">
        <v>56</v>
      </c>
      <c r="CU554" s="23" t="s">
        <v>56</v>
      </c>
      <c r="CV554" s="23" t="s">
        <v>56</v>
      </c>
      <c r="CW554" s="23" t="s">
        <v>56</v>
      </c>
      <c r="CX554" s="23" t="s">
        <v>56</v>
      </c>
      <c r="CY554" s="23" t="s">
        <v>56</v>
      </c>
      <c r="CZ554" s="23" t="s">
        <v>56</v>
      </c>
      <c r="DA554" s="23" t="s">
        <v>56</v>
      </c>
      <c r="DB554" s="796">
        <v>39551927.869999997</v>
      </c>
      <c r="DC554" s="120"/>
      <c r="DD554" s="692">
        <v>10.78790525</v>
      </c>
      <c r="DE554" s="120"/>
      <c r="DF554" s="120"/>
      <c r="DG554" s="120"/>
      <c r="DH554" s="140"/>
      <c r="DI554" s="140"/>
      <c r="DJ554" s="140"/>
      <c r="DK554" s="140"/>
      <c r="DL554" s="548" t="s">
        <v>56</v>
      </c>
      <c r="DM554" s="548" t="s">
        <v>56</v>
      </c>
      <c r="DN554" s="203" t="s">
        <v>55</v>
      </c>
      <c r="DO554" s="700" t="s">
        <v>56</v>
      </c>
      <c r="DP554" s="713" t="s">
        <v>56</v>
      </c>
      <c r="DQ554" s="548" t="s">
        <v>56</v>
      </c>
      <c r="DR554" s="673" t="s">
        <v>56</v>
      </c>
      <c r="DS554" s="203" t="s">
        <v>56</v>
      </c>
      <c r="DT554" s="1160" t="s">
        <v>56</v>
      </c>
      <c r="DU554" s="711">
        <v>144.47508217109353</v>
      </c>
      <c r="DV554" s="711">
        <v>-72.483951737659126</v>
      </c>
      <c r="DW554" s="711">
        <v>145.67561528421899</v>
      </c>
      <c r="DX554" s="711">
        <v>-77.962967345083456</v>
      </c>
      <c r="DY554" s="710">
        <v>3.1486186372923513</v>
      </c>
      <c r="DZ554" s="710">
        <v>-2.5066461206535529</v>
      </c>
      <c r="EA554" s="710">
        <v>3.14417543212666</v>
      </c>
      <c r="EB554" s="710">
        <v>-2.5068595301644745</v>
      </c>
      <c r="EC554" s="236"/>
      <c r="ED554" s="49"/>
      <c r="EE554" s="232"/>
      <c r="EF554" s="700">
        <v>352536</v>
      </c>
      <c r="EG554" s="712">
        <v>-335271.33333333331</v>
      </c>
      <c r="EH554" s="44"/>
    </row>
    <row r="555" spans="1:138" ht="41.25" customHeight="1" x14ac:dyDescent="0.25">
      <c r="A555" s="871" t="s">
        <v>49</v>
      </c>
      <c r="B555" s="656" t="s">
        <v>50</v>
      </c>
      <c r="C555" s="656" t="s">
        <v>74</v>
      </c>
      <c r="D555" s="691" t="s">
        <v>1458</v>
      </c>
      <c r="E555" s="656" t="s">
        <v>1353</v>
      </c>
      <c r="F555" s="656" t="s">
        <v>1462</v>
      </c>
      <c r="G555" s="901" t="s">
        <v>1353</v>
      </c>
      <c r="H555" s="897" t="s">
        <v>55</v>
      </c>
      <c r="I555" s="17" t="s">
        <v>866</v>
      </c>
      <c r="J555" s="64">
        <v>13.8</v>
      </c>
      <c r="K555" s="665">
        <v>10.158477986391464</v>
      </c>
      <c r="L555" s="665">
        <v>15.317045422686</v>
      </c>
      <c r="M555" s="64">
        <v>1145</v>
      </c>
      <c r="N555" s="726">
        <v>32001582.350000001</v>
      </c>
      <c r="O555" s="548" t="s">
        <v>874</v>
      </c>
      <c r="P555" s="909">
        <v>8.1427172569999993</v>
      </c>
      <c r="Q555" s="203" t="s">
        <v>57</v>
      </c>
      <c r="R555" s="205" t="s">
        <v>57</v>
      </c>
      <c r="S555" s="490">
        <v>0</v>
      </c>
      <c r="T555" s="18">
        <v>0</v>
      </c>
      <c r="U555" s="548">
        <v>0</v>
      </c>
      <c r="V555" s="18">
        <v>0</v>
      </c>
      <c r="W555" s="64">
        <v>0</v>
      </c>
      <c r="X555" s="18">
        <v>0</v>
      </c>
      <c r="Y555" s="18">
        <v>0</v>
      </c>
      <c r="Z555" s="18">
        <v>0</v>
      </c>
      <c r="AA555" s="18">
        <v>0</v>
      </c>
      <c r="AB555" s="18">
        <v>0</v>
      </c>
      <c r="AC555" s="18">
        <v>0</v>
      </c>
      <c r="AD555" s="18">
        <v>0</v>
      </c>
      <c r="AE555" s="18">
        <v>0</v>
      </c>
      <c r="AF555" s="18">
        <v>0</v>
      </c>
      <c r="AG555" s="64">
        <v>0</v>
      </c>
      <c r="AH555" s="18">
        <v>0</v>
      </c>
      <c r="AI555" s="64">
        <v>0</v>
      </c>
      <c r="AJ555" s="18">
        <v>0</v>
      </c>
      <c r="AK555" s="18">
        <v>74</v>
      </c>
      <c r="AL555" s="64">
        <v>74</v>
      </c>
      <c r="AM555" s="18">
        <v>3</v>
      </c>
      <c r="AN555" s="18">
        <v>3</v>
      </c>
      <c r="AO555" s="18">
        <v>0</v>
      </c>
      <c r="AP555" s="64">
        <v>0</v>
      </c>
      <c r="AQ555" s="64">
        <v>77</v>
      </c>
      <c r="AR555" s="11">
        <v>77</v>
      </c>
      <c r="AS555" s="17">
        <v>0</v>
      </c>
      <c r="AT555" s="490">
        <v>0</v>
      </c>
      <c r="AU555" s="64">
        <v>0</v>
      </c>
      <c r="AV555" s="18">
        <v>0</v>
      </c>
      <c r="AW555" s="64">
        <v>0</v>
      </c>
      <c r="AX555" s="18">
        <v>0</v>
      </c>
      <c r="AY555" s="17">
        <v>0</v>
      </c>
      <c r="AZ555" s="490">
        <v>0</v>
      </c>
      <c r="BA555" s="17">
        <v>0</v>
      </c>
      <c r="BB555" s="18">
        <v>0</v>
      </c>
      <c r="BC555" s="17">
        <v>0</v>
      </c>
      <c r="BD555" s="18">
        <v>0</v>
      </c>
      <c r="BE555" s="17">
        <v>0</v>
      </c>
      <c r="BF555" s="18">
        <v>0</v>
      </c>
      <c r="BG555" s="17">
        <v>0</v>
      </c>
      <c r="BH555" s="18">
        <v>0</v>
      </c>
      <c r="BI555" s="17">
        <v>0</v>
      </c>
      <c r="BJ555" s="18">
        <v>0</v>
      </c>
      <c r="BK555" s="17">
        <v>821.29000000000019</v>
      </c>
      <c r="BL555" s="17">
        <v>821.29000000000019</v>
      </c>
      <c r="BM555" s="17">
        <v>40.200000000000003</v>
      </c>
      <c r="BN555" s="17">
        <v>40.200000000000003</v>
      </c>
      <c r="BO555" s="18">
        <v>0</v>
      </c>
      <c r="BP555" s="18">
        <v>0</v>
      </c>
      <c r="BQ555" s="64">
        <v>861.49000000000024</v>
      </c>
      <c r="BR555" s="18">
        <v>861.49000000000024</v>
      </c>
      <c r="BS555" s="729">
        <v>0.10579883505833491</v>
      </c>
      <c r="BT555" s="17">
        <v>0</v>
      </c>
      <c r="BU555" s="17">
        <v>0</v>
      </c>
      <c r="BV555" s="17">
        <v>0</v>
      </c>
      <c r="BW555" s="17">
        <v>0</v>
      </c>
      <c r="BX555" s="17">
        <v>0</v>
      </c>
      <c r="BY555" s="17">
        <v>0</v>
      </c>
      <c r="BZ555" s="17">
        <v>0</v>
      </c>
      <c r="CA555" s="17">
        <v>0</v>
      </c>
      <c r="CB555" s="17">
        <v>0</v>
      </c>
      <c r="CC555" s="17">
        <v>0</v>
      </c>
      <c r="CD555" s="17">
        <v>0</v>
      </c>
      <c r="CE555" s="17">
        <v>0</v>
      </c>
      <c r="CF555" s="17">
        <v>0</v>
      </c>
      <c r="CG555" s="17">
        <v>0</v>
      </c>
      <c r="CH555" s="17">
        <v>0</v>
      </c>
      <c r="CI555" s="17">
        <v>0</v>
      </c>
      <c r="CJ555" s="17">
        <v>0</v>
      </c>
      <c r="CK555" s="17">
        <v>0</v>
      </c>
      <c r="CL555" s="702">
        <v>964063.05360000033</v>
      </c>
      <c r="CM555" s="702">
        <v>964063.05360000033</v>
      </c>
      <c r="CN555" s="702">
        <v>47188.368000000009</v>
      </c>
      <c r="CO555" s="702">
        <v>47188.368000000009</v>
      </c>
      <c r="CP555" s="702">
        <v>0</v>
      </c>
      <c r="CQ555" s="702">
        <v>0</v>
      </c>
      <c r="CR555" s="704">
        <v>1011251.4216000004</v>
      </c>
      <c r="CS555" s="703">
        <v>1011251.4216000004</v>
      </c>
      <c r="CT555" s="23" t="s">
        <v>56</v>
      </c>
      <c r="CU555" s="23" t="s">
        <v>56</v>
      </c>
      <c r="CV555" s="23" t="s">
        <v>56</v>
      </c>
      <c r="CW555" s="23" t="s">
        <v>56</v>
      </c>
      <c r="CX555" s="23" t="s">
        <v>56</v>
      </c>
      <c r="CY555" s="23" t="s">
        <v>56</v>
      </c>
      <c r="CZ555" s="23" t="s">
        <v>56</v>
      </c>
      <c r="DA555" s="23" t="s">
        <v>56</v>
      </c>
      <c r="DB555" s="796">
        <v>32001582.350000001</v>
      </c>
      <c r="DC555" s="120"/>
      <c r="DD555" s="692">
        <v>8.1427172569999993</v>
      </c>
      <c r="DE555" s="120"/>
      <c r="DF555" s="120"/>
      <c r="DG555" s="120"/>
      <c r="DH555" s="140"/>
      <c r="DI555" s="140"/>
      <c r="DJ555" s="140"/>
      <c r="DK555" s="140"/>
      <c r="DL555" s="548" t="s">
        <v>56</v>
      </c>
      <c r="DM555" s="548" t="s">
        <v>56</v>
      </c>
      <c r="DN555" s="203" t="s">
        <v>55</v>
      </c>
      <c r="DO555" s="700" t="s">
        <v>56</v>
      </c>
      <c r="DP555" s="713" t="s">
        <v>56</v>
      </c>
      <c r="DQ555" s="548" t="s">
        <v>56</v>
      </c>
      <c r="DR555" s="673" t="s">
        <v>56</v>
      </c>
      <c r="DS555" s="203" t="s">
        <v>56</v>
      </c>
      <c r="DT555" s="1160" t="s">
        <v>56</v>
      </c>
      <c r="DU555" s="711">
        <v>149.12415584415541</v>
      </c>
      <c r="DV555" s="711">
        <v>-85.272553325424127</v>
      </c>
      <c r="DW555" s="711">
        <v>149.07695142705401</v>
      </c>
      <c r="DX555" s="711">
        <v>-85.204846617823165</v>
      </c>
      <c r="DY555" s="710">
        <v>2.5665306122448905</v>
      </c>
      <c r="DZ555" s="710">
        <v>-2.4320239851106158</v>
      </c>
      <c r="EA555" s="710">
        <v>2.5660425798848698</v>
      </c>
      <c r="EB555" s="710">
        <v>-2.4316438574834014</v>
      </c>
      <c r="EC555" s="236"/>
      <c r="ED555" s="49"/>
      <c r="EE555" s="232"/>
      <c r="EF555" s="700">
        <v>116553</v>
      </c>
      <c r="EG555" s="712">
        <v>-110929</v>
      </c>
      <c r="EH555" s="44"/>
    </row>
    <row r="556" spans="1:138" ht="41.25" customHeight="1" x14ac:dyDescent="0.25">
      <c r="A556" s="871" t="s">
        <v>49</v>
      </c>
      <c r="B556" s="656" t="s">
        <v>50</v>
      </c>
      <c r="C556" s="656" t="s">
        <v>74</v>
      </c>
      <c r="D556" s="691" t="s">
        <v>1458</v>
      </c>
      <c r="E556" s="656" t="s">
        <v>1353</v>
      </c>
      <c r="F556" s="656" t="s">
        <v>1463</v>
      </c>
      <c r="G556" s="901" t="s">
        <v>1464</v>
      </c>
      <c r="H556" s="897" t="s">
        <v>55</v>
      </c>
      <c r="I556" s="17" t="s">
        <v>866</v>
      </c>
      <c r="J556" s="64">
        <v>13.8</v>
      </c>
      <c r="K556" s="665">
        <v>14.508696794681459</v>
      </c>
      <c r="L556" s="665">
        <v>16.286931784305001</v>
      </c>
      <c r="M556" s="64">
        <v>1209</v>
      </c>
      <c r="N556" s="726">
        <v>28126423.48</v>
      </c>
      <c r="O556" s="548" t="s">
        <v>863</v>
      </c>
      <c r="P556" s="909">
        <v>8.0072708830000003</v>
      </c>
      <c r="Q556" s="203" t="s">
        <v>57</v>
      </c>
      <c r="R556" s="205" t="s">
        <v>57</v>
      </c>
      <c r="S556" s="490">
        <v>0</v>
      </c>
      <c r="T556" s="18">
        <v>0</v>
      </c>
      <c r="U556" s="548">
        <v>0</v>
      </c>
      <c r="V556" s="18">
        <v>0</v>
      </c>
      <c r="W556" s="64">
        <v>0</v>
      </c>
      <c r="X556" s="18">
        <v>0</v>
      </c>
      <c r="Y556" s="18">
        <v>0</v>
      </c>
      <c r="Z556" s="18">
        <v>0</v>
      </c>
      <c r="AA556" s="18">
        <v>0</v>
      </c>
      <c r="AB556" s="18">
        <v>0</v>
      </c>
      <c r="AC556" s="18">
        <v>0</v>
      </c>
      <c r="AD556" s="18">
        <v>0</v>
      </c>
      <c r="AE556" s="18">
        <v>0</v>
      </c>
      <c r="AF556" s="18">
        <v>0</v>
      </c>
      <c r="AG556" s="64">
        <v>0</v>
      </c>
      <c r="AH556" s="18">
        <v>0</v>
      </c>
      <c r="AI556" s="64">
        <v>0</v>
      </c>
      <c r="AJ556" s="18">
        <v>0</v>
      </c>
      <c r="AK556" s="18">
        <v>43</v>
      </c>
      <c r="AL556" s="64">
        <v>42</v>
      </c>
      <c r="AM556" s="18">
        <v>2</v>
      </c>
      <c r="AN556" s="18">
        <v>2</v>
      </c>
      <c r="AO556" s="18">
        <v>0</v>
      </c>
      <c r="AP556" s="64">
        <v>0</v>
      </c>
      <c r="AQ556" s="64">
        <v>45</v>
      </c>
      <c r="AR556" s="11">
        <v>44</v>
      </c>
      <c r="AS556" s="17">
        <v>0</v>
      </c>
      <c r="AT556" s="490">
        <v>0</v>
      </c>
      <c r="AU556" s="64">
        <v>0</v>
      </c>
      <c r="AV556" s="18">
        <v>0</v>
      </c>
      <c r="AW556" s="64">
        <v>0</v>
      </c>
      <c r="AX556" s="18">
        <v>0</v>
      </c>
      <c r="AY556" s="17">
        <v>0</v>
      </c>
      <c r="AZ556" s="490">
        <v>0</v>
      </c>
      <c r="BA556" s="17">
        <v>0</v>
      </c>
      <c r="BB556" s="18">
        <v>0</v>
      </c>
      <c r="BC556" s="17">
        <v>0</v>
      </c>
      <c r="BD556" s="18">
        <v>0</v>
      </c>
      <c r="BE556" s="17">
        <v>0</v>
      </c>
      <c r="BF556" s="18">
        <v>0</v>
      </c>
      <c r="BG556" s="17">
        <v>0</v>
      </c>
      <c r="BH556" s="18">
        <v>0</v>
      </c>
      <c r="BI556" s="17">
        <v>0</v>
      </c>
      <c r="BJ556" s="18">
        <v>0</v>
      </c>
      <c r="BK556" s="17">
        <v>412.85000000000014</v>
      </c>
      <c r="BL556" s="17">
        <v>405.25</v>
      </c>
      <c r="BM556" s="17">
        <v>15.2</v>
      </c>
      <c r="BN556" s="17">
        <v>15.2</v>
      </c>
      <c r="BO556" s="18">
        <v>0</v>
      </c>
      <c r="BP556" s="18">
        <v>0</v>
      </c>
      <c r="BQ556" s="64">
        <v>428.05000000000013</v>
      </c>
      <c r="BR556" s="18">
        <v>420.45</v>
      </c>
      <c r="BS556" s="729">
        <v>5.345766444704405E-2</v>
      </c>
      <c r="BT556" s="17">
        <v>0</v>
      </c>
      <c r="BU556" s="17">
        <v>0</v>
      </c>
      <c r="BV556" s="17">
        <v>0</v>
      </c>
      <c r="BW556" s="17">
        <v>0</v>
      </c>
      <c r="BX556" s="17">
        <v>0</v>
      </c>
      <c r="BY556" s="17">
        <v>0</v>
      </c>
      <c r="BZ556" s="17">
        <v>0</v>
      </c>
      <c r="CA556" s="17">
        <v>0</v>
      </c>
      <c r="CB556" s="17">
        <v>0</v>
      </c>
      <c r="CC556" s="17">
        <v>0</v>
      </c>
      <c r="CD556" s="17">
        <v>0</v>
      </c>
      <c r="CE556" s="17">
        <v>0</v>
      </c>
      <c r="CF556" s="17">
        <v>0</v>
      </c>
      <c r="CG556" s="17">
        <v>0</v>
      </c>
      <c r="CH556" s="17">
        <v>0</v>
      </c>
      <c r="CI556" s="17">
        <v>0</v>
      </c>
      <c r="CJ556" s="17">
        <v>0</v>
      </c>
      <c r="CK556" s="17">
        <v>0</v>
      </c>
      <c r="CL556" s="702">
        <v>484619.84400000016</v>
      </c>
      <c r="CM556" s="702">
        <v>475698.66000000003</v>
      </c>
      <c r="CN556" s="702">
        <v>17842.367999999999</v>
      </c>
      <c r="CO556" s="702">
        <v>17842.367999999999</v>
      </c>
      <c r="CP556" s="702">
        <v>0</v>
      </c>
      <c r="CQ556" s="702">
        <v>0</v>
      </c>
      <c r="CR556" s="704">
        <v>502462.21200000017</v>
      </c>
      <c r="CS556" s="703">
        <v>493541.02800000005</v>
      </c>
      <c r="CT556" s="23" t="s">
        <v>56</v>
      </c>
      <c r="CU556" s="23" t="s">
        <v>56</v>
      </c>
      <c r="CV556" s="23" t="s">
        <v>56</v>
      </c>
      <c r="CW556" s="23" t="s">
        <v>56</v>
      </c>
      <c r="CX556" s="23" t="s">
        <v>56</v>
      </c>
      <c r="CY556" s="23" t="s">
        <v>56</v>
      </c>
      <c r="CZ556" s="23" t="s">
        <v>56</v>
      </c>
      <c r="DA556" s="23" t="s">
        <v>56</v>
      </c>
      <c r="DB556" s="796">
        <v>28126423.48</v>
      </c>
      <c r="DC556" s="120"/>
      <c r="DD556" s="692">
        <v>8.0072708830000003</v>
      </c>
      <c r="DE556" s="120"/>
      <c r="DF556" s="120"/>
      <c r="DG556" s="120"/>
      <c r="DH556" s="140"/>
      <c r="DI556" s="140"/>
      <c r="DJ556" s="140"/>
      <c r="DK556" s="140"/>
      <c r="DL556" s="548" t="s">
        <v>56</v>
      </c>
      <c r="DM556" s="548" t="s">
        <v>56</v>
      </c>
      <c r="DN556" s="203" t="s">
        <v>55</v>
      </c>
      <c r="DO556" s="700" t="s">
        <v>56</v>
      </c>
      <c r="DP556" s="713" t="s">
        <v>56</v>
      </c>
      <c r="DQ556" s="548" t="s">
        <v>56</v>
      </c>
      <c r="DR556" s="673" t="s">
        <v>56</v>
      </c>
      <c r="DS556" s="203" t="s">
        <v>56</v>
      </c>
      <c r="DT556" s="1160" t="s">
        <v>56</v>
      </c>
      <c r="DU556" s="711">
        <v>207.32837584265815</v>
      </c>
      <c r="DV556" s="711">
        <v>309.53732072313562</v>
      </c>
      <c r="DW556" s="711">
        <v>207.53990931935601</v>
      </c>
      <c r="DX556" s="711">
        <v>-115.09902312570904</v>
      </c>
      <c r="DY556" s="710">
        <v>1.2409479463479081</v>
      </c>
      <c r="DZ556" s="710">
        <v>-7.9161898352026583E-2</v>
      </c>
      <c r="EA556" s="710">
        <v>1.23793411891016</v>
      </c>
      <c r="EB556" s="710">
        <v>-0.40895097098900612</v>
      </c>
      <c r="EC556" s="236"/>
      <c r="ED556" s="49"/>
      <c r="EE556" s="232"/>
      <c r="EF556" s="700">
        <v>201826</v>
      </c>
      <c r="EG556" s="712">
        <v>-159285</v>
      </c>
      <c r="EH556" s="44"/>
    </row>
    <row r="557" spans="1:138" ht="41.25" customHeight="1" x14ac:dyDescent="0.25">
      <c r="A557" s="871" t="s">
        <v>49</v>
      </c>
      <c r="B557" s="656" t="s">
        <v>50</v>
      </c>
      <c r="C557" s="656" t="s">
        <v>74</v>
      </c>
      <c r="D557" s="691" t="s">
        <v>1465</v>
      </c>
      <c r="E557" s="656" t="s">
        <v>396</v>
      </c>
      <c r="F557" s="656" t="s">
        <v>1466</v>
      </c>
      <c r="G557" s="901" t="s">
        <v>396</v>
      </c>
      <c r="H557" s="897" t="s">
        <v>55</v>
      </c>
      <c r="I557" s="17" t="s">
        <v>860</v>
      </c>
      <c r="J557" s="64">
        <v>13.8</v>
      </c>
      <c r="K557" s="665">
        <v>7.7443455708019648</v>
      </c>
      <c r="L557" s="665">
        <v>10.917613613655</v>
      </c>
      <c r="M557" s="64">
        <v>1327</v>
      </c>
      <c r="N557" s="726">
        <v>14066139.67</v>
      </c>
      <c r="O557" s="548" t="s">
        <v>863</v>
      </c>
      <c r="P557" s="909">
        <v>4.5254226759999998</v>
      </c>
      <c r="Q557" s="203" t="s">
        <v>57</v>
      </c>
      <c r="R557" s="205" t="s">
        <v>57</v>
      </c>
      <c r="S557" s="490">
        <v>0</v>
      </c>
      <c r="T557" s="18">
        <v>0</v>
      </c>
      <c r="U557" s="548">
        <v>0</v>
      </c>
      <c r="V557" s="18">
        <v>0</v>
      </c>
      <c r="W557" s="64">
        <v>0</v>
      </c>
      <c r="X557" s="18">
        <v>0</v>
      </c>
      <c r="Y557" s="18">
        <v>0</v>
      </c>
      <c r="Z557" s="18">
        <v>0</v>
      </c>
      <c r="AA557" s="18">
        <v>0</v>
      </c>
      <c r="AB557" s="18">
        <v>0</v>
      </c>
      <c r="AC557" s="18">
        <v>0</v>
      </c>
      <c r="AD557" s="18">
        <v>0</v>
      </c>
      <c r="AE557" s="18">
        <v>0</v>
      </c>
      <c r="AF557" s="18">
        <v>0</v>
      </c>
      <c r="AG557" s="64">
        <v>0</v>
      </c>
      <c r="AH557" s="18">
        <v>0</v>
      </c>
      <c r="AI557" s="64">
        <v>0</v>
      </c>
      <c r="AJ557" s="18">
        <v>0</v>
      </c>
      <c r="AK557" s="18">
        <v>68</v>
      </c>
      <c r="AL557" s="64">
        <v>67</v>
      </c>
      <c r="AM557" s="18">
        <v>0</v>
      </c>
      <c r="AN557" s="18" t="s">
        <v>58</v>
      </c>
      <c r="AO557" s="18">
        <v>0</v>
      </c>
      <c r="AP557" s="64">
        <v>0</v>
      </c>
      <c r="AQ557" s="64">
        <v>68</v>
      </c>
      <c r="AR557" s="11">
        <v>67</v>
      </c>
      <c r="AS557" s="17">
        <v>0</v>
      </c>
      <c r="AT557" s="490">
        <v>0</v>
      </c>
      <c r="AU557" s="64">
        <v>0</v>
      </c>
      <c r="AV557" s="18">
        <v>0</v>
      </c>
      <c r="AW557" s="64">
        <v>0</v>
      </c>
      <c r="AX557" s="18">
        <v>0</v>
      </c>
      <c r="AY557" s="17">
        <v>0</v>
      </c>
      <c r="AZ557" s="490">
        <v>0</v>
      </c>
      <c r="BA557" s="17">
        <v>0</v>
      </c>
      <c r="BB557" s="18">
        <v>0</v>
      </c>
      <c r="BC557" s="17">
        <v>0</v>
      </c>
      <c r="BD557" s="18">
        <v>0</v>
      </c>
      <c r="BE557" s="17">
        <v>0</v>
      </c>
      <c r="BF557" s="18">
        <v>0</v>
      </c>
      <c r="BG557" s="17">
        <v>0</v>
      </c>
      <c r="BH557" s="18">
        <v>0</v>
      </c>
      <c r="BI557" s="17">
        <v>0</v>
      </c>
      <c r="BJ557" s="18">
        <v>0</v>
      </c>
      <c r="BK557" s="17">
        <v>396.86400000000015</v>
      </c>
      <c r="BL557" s="17">
        <v>389.26400000000012</v>
      </c>
      <c r="BM557" s="17">
        <v>0</v>
      </c>
      <c r="BN557" s="17" t="s">
        <v>58</v>
      </c>
      <c r="BO557" s="18">
        <v>0</v>
      </c>
      <c r="BP557" s="18">
        <v>0</v>
      </c>
      <c r="BQ557" s="64">
        <v>396.86400000000015</v>
      </c>
      <c r="BR557" s="18">
        <v>389.26400000000012</v>
      </c>
      <c r="BS557" s="729">
        <v>8.7696559727938259E-2</v>
      </c>
      <c r="BT557" s="17">
        <v>0</v>
      </c>
      <c r="BU557" s="17">
        <v>0</v>
      </c>
      <c r="BV557" s="17">
        <v>0</v>
      </c>
      <c r="BW557" s="17">
        <v>0</v>
      </c>
      <c r="BX557" s="17">
        <v>0</v>
      </c>
      <c r="BY557" s="17">
        <v>0</v>
      </c>
      <c r="BZ557" s="17">
        <v>0</v>
      </c>
      <c r="CA557" s="17">
        <v>0</v>
      </c>
      <c r="CB557" s="17">
        <v>0</v>
      </c>
      <c r="CC557" s="17">
        <v>0</v>
      </c>
      <c r="CD557" s="17">
        <v>0</v>
      </c>
      <c r="CE557" s="17">
        <v>0</v>
      </c>
      <c r="CF557" s="17">
        <v>0</v>
      </c>
      <c r="CG557" s="17">
        <v>0</v>
      </c>
      <c r="CH557" s="17">
        <v>0</v>
      </c>
      <c r="CI557" s="17">
        <v>0</v>
      </c>
      <c r="CJ557" s="17">
        <v>0</v>
      </c>
      <c r="CK557" s="17">
        <v>0</v>
      </c>
      <c r="CL557" s="702">
        <v>465854.8377600002</v>
      </c>
      <c r="CM557" s="702">
        <v>456933.65376000013</v>
      </c>
      <c r="CN557" s="702">
        <v>0</v>
      </c>
      <c r="CO557" s="702">
        <v>0</v>
      </c>
      <c r="CP557" s="702">
        <v>0</v>
      </c>
      <c r="CQ557" s="702">
        <v>0</v>
      </c>
      <c r="CR557" s="704">
        <v>465854.8377600002</v>
      </c>
      <c r="CS557" s="703">
        <v>456933.65376000013</v>
      </c>
      <c r="CT557" s="23" t="s">
        <v>56</v>
      </c>
      <c r="CU557" s="23" t="s">
        <v>56</v>
      </c>
      <c r="CV557" s="23" t="s">
        <v>56</v>
      </c>
      <c r="CW557" s="23" t="s">
        <v>56</v>
      </c>
      <c r="CX557" s="23" t="s">
        <v>56</v>
      </c>
      <c r="CY557" s="23" t="s">
        <v>56</v>
      </c>
      <c r="CZ557" s="23" t="s">
        <v>56</v>
      </c>
      <c r="DA557" s="23" t="s">
        <v>56</v>
      </c>
      <c r="DB557" s="796">
        <v>14066139.67</v>
      </c>
      <c r="DC557" s="120"/>
      <c r="DD557" s="692">
        <v>4.5254226759999998</v>
      </c>
      <c r="DE557" s="120"/>
      <c r="DF557" s="120"/>
      <c r="DG557" s="120"/>
      <c r="DH557" s="140"/>
      <c r="DI557" s="140"/>
      <c r="DJ557" s="140"/>
      <c r="DK557" s="140"/>
      <c r="DL557" s="548" t="s">
        <v>56</v>
      </c>
      <c r="DM557" s="548" t="s">
        <v>56</v>
      </c>
      <c r="DN557" s="203" t="s">
        <v>868</v>
      </c>
      <c r="DO557" s="700">
        <v>1286.4166666666699</v>
      </c>
      <c r="DP557" s="713" t="s">
        <v>56</v>
      </c>
      <c r="DQ557" s="548" t="s">
        <v>56</v>
      </c>
      <c r="DR557" s="673" t="s">
        <v>56</v>
      </c>
      <c r="DS557" s="203" t="s">
        <v>56</v>
      </c>
      <c r="DT557" s="1160" t="s">
        <v>56</v>
      </c>
      <c r="DU557" s="711">
        <v>4.8701172507611457</v>
      </c>
      <c r="DV557" s="711">
        <v>68.220674965100002</v>
      </c>
      <c r="DW557" s="711">
        <v>4.9300796325217098</v>
      </c>
      <c r="DX557" s="711">
        <v>68.097327975092128</v>
      </c>
      <c r="DY557" s="710">
        <v>1.787912159098266E-2</v>
      </c>
      <c r="DZ557" s="710">
        <v>0.66143206261907639</v>
      </c>
      <c r="EA557" s="710">
        <v>1.8069072385838499E-2</v>
      </c>
      <c r="EB557" s="710">
        <v>0.66093549380792582</v>
      </c>
      <c r="EC557" s="236"/>
      <c r="ED557" s="49"/>
      <c r="EE557" s="232"/>
      <c r="EF557" s="700">
        <v>0</v>
      </c>
      <c r="EG557" s="712">
        <v>58216.333333333336</v>
      </c>
      <c r="EH557" s="44"/>
    </row>
    <row r="558" spans="1:138" ht="41.25" customHeight="1" x14ac:dyDescent="0.25">
      <c r="A558" s="871" t="s">
        <v>49</v>
      </c>
      <c r="B558" s="656" t="s">
        <v>50</v>
      </c>
      <c r="C558" s="656" t="s">
        <v>74</v>
      </c>
      <c r="D558" s="691" t="s">
        <v>1465</v>
      </c>
      <c r="E558" s="656" t="s">
        <v>396</v>
      </c>
      <c r="F558" s="656" t="s">
        <v>1467</v>
      </c>
      <c r="G558" s="901" t="s">
        <v>1317</v>
      </c>
      <c r="H558" s="897" t="s">
        <v>55</v>
      </c>
      <c r="I558" s="17" t="s">
        <v>860</v>
      </c>
      <c r="J558" s="64">
        <v>13.8</v>
      </c>
      <c r="K558" s="665">
        <v>7.0511788376129001</v>
      </c>
      <c r="L558" s="665">
        <v>12.991098457827002</v>
      </c>
      <c r="M558" s="64">
        <v>2065</v>
      </c>
      <c r="N558" s="726">
        <v>19252939.559999999</v>
      </c>
      <c r="O558" s="548" t="s">
        <v>863</v>
      </c>
      <c r="P558" s="909">
        <v>5.4576124200000002</v>
      </c>
      <c r="Q558" s="203" t="s">
        <v>57</v>
      </c>
      <c r="R558" s="205" t="s">
        <v>57</v>
      </c>
      <c r="S558" s="490">
        <v>0</v>
      </c>
      <c r="T558" s="18">
        <v>0</v>
      </c>
      <c r="U558" s="548">
        <v>0</v>
      </c>
      <c r="V558" s="18">
        <v>0</v>
      </c>
      <c r="W558" s="64">
        <v>0</v>
      </c>
      <c r="X558" s="18">
        <v>0</v>
      </c>
      <c r="Y558" s="18">
        <v>0</v>
      </c>
      <c r="Z558" s="18">
        <v>0</v>
      </c>
      <c r="AA558" s="18">
        <v>0</v>
      </c>
      <c r="AB558" s="18">
        <v>0</v>
      </c>
      <c r="AC558" s="18">
        <v>0</v>
      </c>
      <c r="AD558" s="18">
        <v>0</v>
      </c>
      <c r="AE558" s="18">
        <v>0</v>
      </c>
      <c r="AF558" s="18">
        <v>0</v>
      </c>
      <c r="AG558" s="64">
        <v>1</v>
      </c>
      <c r="AH558" s="18">
        <v>1</v>
      </c>
      <c r="AI558" s="64">
        <v>0</v>
      </c>
      <c r="AJ558" s="18">
        <v>0</v>
      </c>
      <c r="AK558" s="18">
        <v>74</v>
      </c>
      <c r="AL558" s="64">
        <v>74</v>
      </c>
      <c r="AM558" s="18">
        <v>0</v>
      </c>
      <c r="AN558" s="18" t="s">
        <v>58</v>
      </c>
      <c r="AO558" s="18">
        <v>0</v>
      </c>
      <c r="AP558" s="64">
        <v>0</v>
      </c>
      <c r="AQ558" s="64">
        <v>75</v>
      </c>
      <c r="AR558" s="11">
        <v>75</v>
      </c>
      <c r="AS558" s="17">
        <v>0</v>
      </c>
      <c r="AT558" s="490">
        <v>0</v>
      </c>
      <c r="AU558" s="64">
        <v>0</v>
      </c>
      <c r="AV558" s="18">
        <v>0</v>
      </c>
      <c r="AW558" s="64">
        <v>0</v>
      </c>
      <c r="AX558" s="18">
        <v>0</v>
      </c>
      <c r="AY558" s="17">
        <v>0</v>
      </c>
      <c r="AZ558" s="490">
        <v>0</v>
      </c>
      <c r="BA558" s="17">
        <v>0</v>
      </c>
      <c r="BB558" s="18">
        <v>0</v>
      </c>
      <c r="BC558" s="17">
        <v>0</v>
      </c>
      <c r="BD558" s="18">
        <v>0</v>
      </c>
      <c r="BE558" s="17">
        <v>0</v>
      </c>
      <c r="BF558" s="18">
        <v>0</v>
      </c>
      <c r="BG558" s="17">
        <v>24</v>
      </c>
      <c r="BH558" s="18">
        <v>24</v>
      </c>
      <c r="BI558" s="17">
        <v>0</v>
      </c>
      <c r="BJ558" s="18">
        <v>0</v>
      </c>
      <c r="BK558" s="17">
        <v>432.69600000000014</v>
      </c>
      <c r="BL558" s="17">
        <v>432.69600000000014</v>
      </c>
      <c r="BM558" s="17">
        <v>0</v>
      </c>
      <c r="BN558" s="17" t="s">
        <v>58</v>
      </c>
      <c r="BO558" s="18">
        <v>0</v>
      </c>
      <c r="BP558" s="18">
        <v>0</v>
      </c>
      <c r="BQ558" s="64">
        <v>456.69600000000014</v>
      </c>
      <c r="BR558" s="18">
        <v>456.69600000000014</v>
      </c>
      <c r="BS558" s="729">
        <v>8.368054835231413E-2</v>
      </c>
      <c r="BT558" s="17">
        <v>0</v>
      </c>
      <c r="BU558" s="17">
        <v>0</v>
      </c>
      <c r="BV558" s="17">
        <v>0</v>
      </c>
      <c r="BW558" s="17">
        <v>0</v>
      </c>
      <c r="BX558" s="17">
        <v>0</v>
      </c>
      <c r="BY558" s="17">
        <v>0</v>
      </c>
      <c r="BZ558" s="17">
        <v>0</v>
      </c>
      <c r="CA558" s="17">
        <v>0</v>
      </c>
      <c r="CB558" s="17">
        <v>0</v>
      </c>
      <c r="CC558" s="17">
        <v>0</v>
      </c>
      <c r="CD558" s="17">
        <v>0</v>
      </c>
      <c r="CE558" s="17">
        <v>0</v>
      </c>
      <c r="CF558" s="17">
        <v>0</v>
      </c>
      <c r="CG558" s="17">
        <v>0</v>
      </c>
      <c r="CH558" s="17">
        <v>121098.23999999998</v>
      </c>
      <c r="CI558" s="17">
        <v>121098.23999999998</v>
      </c>
      <c r="CJ558" s="17">
        <v>0</v>
      </c>
      <c r="CK558" s="17">
        <v>0</v>
      </c>
      <c r="CL558" s="702">
        <v>507915.87264000019</v>
      </c>
      <c r="CM558" s="702">
        <v>507915.87264000019</v>
      </c>
      <c r="CN558" s="702">
        <v>0</v>
      </c>
      <c r="CO558" s="702">
        <v>0</v>
      </c>
      <c r="CP558" s="702">
        <v>0</v>
      </c>
      <c r="CQ558" s="702">
        <v>0</v>
      </c>
      <c r="CR558" s="704">
        <v>629014.11264000018</v>
      </c>
      <c r="CS558" s="703">
        <v>629014.11264000018</v>
      </c>
      <c r="CT558" s="23" t="s">
        <v>56</v>
      </c>
      <c r="CU558" s="23" t="s">
        <v>56</v>
      </c>
      <c r="CV558" s="23" t="s">
        <v>56</v>
      </c>
      <c r="CW558" s="23" t="s">
        <v>56</v>
      </c>
      <c r="CX558" s="23" t="s">
        <v>56</v>
      </c>
      <c r="CY558" s="23" t="s">
        <v>56</v>
      </c>
      <c r="CZ558" s="23" t="s">
        <v>56</v>
      </c>
      <c r="DA558" s="23" t="s">
        <v>56</v>
      </c>
      <c r="DB558" s="796">
        <v>19252939.559999999</v>
      </c>
      <c r="DC558" s="120"/>
      <c r="DD558" s="692">
        <v>5.4576124200000002</v>
      </c>
      <c r="DE558" s="120"/>
      <c r="DF558" s="120"/>
      <c r="DG558" s="120"/>
      <c r="DH558" s="140"/>
      <c r="DI558" s="140"/>
      <c r="DJ558" s="140"/>
      <c r="DK558" s="140"/>
      <c r="DL558" s="548" t="s">
        <v>56</v>
      </c>
      <c r="DM558" s="548" t="s">
        <v>56</v>
      </c>
      <c r="DN558" s="203" t="s">
        <v>868</v>
      </c>
      <c r="DO558" s="700">
        <v>2037.5</v>
      </c>
      <c r="DP558" s="713" t="s">
        <v>56</v>
      </c>
      <c r="DQ558" s="548" t="s">
        <v>56</v>
      </c>
      <c r="DR558" s="673" t="s">
        <v>56</v>
      </c>
      <c r="DS558" s="203" t="s">
        <v>56</v>
      </c>
      <c r="DT558" s="1160" t="s">
        <v>56</v>
      </c>
      <c r="DU558" s="711">
        <v>9.7879754601227003</v>
      </c>
      <c r="DV558" s="711">
        <v>24.799750278692954</v>
      </c>
      <c r="DW558" s="711">
        <v>9.8076401084511797</v>
      </c>
      <c r="DX558" s="711">
        <v>24.779558828170423</v>
      </c>
      <c r="DY558" s="710">
        <v>0.11435582822085889</v>
      </c>
      <c r="DZ558" s="710">
        <v>0.40275968572477594</v>
      </c>
      <c r="EA558" s="710">
        <v>0.114325113710079</v>
      </c>
      <c r="EB558" s="710">
        <v>0.40280019905461428</v>
      </c>
      <c r="EC558" s="236"/>
      <c r="ED558" s="49"/>
      <c r="EE558" s="232"/>
      <c r="EF558" s="700">
        <v>0</v>
      </c>
      <c r="EG558" s="712">
        <v>49017</v>
      </c>
      <c r="EH558" s="44"/>
    </row>
    <row r="559" spans="1:138" ht="41.25" customHeight="1" x14ac:dyDescent="0.25">
      <c r="A559" s="871" t="s">
        <v>49</v>
      </c>
      <c r="B559" s="656" t="s">
        <v>96</v>
      </c>
      <c r="C559" s="656" t="s">
        <v>97</v>
      </c>
      <c r="D559" s="691" t="s">
        <v>481</v>
      </c>
      <c r="E559" s="656" t="s">
        <v>482</v>
      </c>
      <c r="F559" s="656" t="s">
        <v>1468</v>
      </c>
      <c r="G559" s="901" t="s">
        <v>1469</v>
      </c>
      <c r="H559" s="897" t="s">
        <v>55</v>
      </c>
      <c r="I559" s="17" t="s">
        <v>860</v>
      </c>
      <c r="J559" s="64">
        <v>23</v>
      </c>
      <c r="K559" s="665" t="s">
        <v>56</v>
      </c>
      <c r="L559" s="665">
        <v>8.7609848302620019</v>
      </c>
      <c r="M559" s="64">
        <v>11</v>
      </c>
      <c r="N559" s="727" t="s">
        <v>56</v>
      </c>
      <c r="O559" s="548" t="s">
        <v>56</v>
      </c>
      <c r="P559" s="909" t="s">
        <v>56</v>
      </c>
      <c r="Q559" s="203" t="s">
        <v>57</v>
      </c>
      <c r="R559" s="205" t="s">
        <v>57</v>
      </c>
      <c r="S559" s="490">
        <v>0</v>
      </c>
      <c r="T559" s="18">
        <v>0</v>
      </c>
      <c r="U559" s="548">
        <v>0</v>
      </c>
      <c r="V559" s="18">
        <v>0</v>
      </c>
      <c r="W559" s="64">
        <v>0</v>
      </c>
      <c r="X559" s="18">
        <v>0</v>
      </c>
      <c r="Y559" s="18">
        <v>0</v>
      </c>
      <c r="Z559" s="18">
        <v>0</v>
      </c>
      <c r="AA559" s="18">
        <v>1</v>
      </c>
      <c r="AB559" s="18">
        <v>1</v>
      </c>
      <c r="AC559" s="18">
        <v>0</v>
      </c>
      <c r="AD559" s="18">
        <v>0</v>
      </c>
      <c r="AE559" s="18">
        <v>0</v>
      </c>
      <c r="AF559" s="18">
        <v>0</v>
      </c>
      <c r="AG559" s="64">
        <v>0</v>
      </c>
      <c r="AH559" s="18">
        <v>0</v>
      </c>
      <c r="AI559" s="64">
        <v>0</v>
      </c>
      <c r="AJ559" s="18">
        <v>0</v>
      </c>
      <c r="AK559" s="18">
        <v>1</v>
      </c>
      <c r="AL559" s="64">
        <v>1</v>
      </c>
      <c r="AM559" s="18">
        <v>0</v>
      </c>
      <c r="AN559" s="18" t="s">
        <v>58</v>
      </c>
      <c r="AO559" s="18">
        <v>0</v>
      </c>
      <c r="AP559" s="64">
        <v>0</v>
      </c>
      <c r="AQ559" s="64">
        <v>2</v>
      </c>
      <c r="AR559" s="11">
        <v>2</v>
      </c>
      <c r="AS559" s="17">
        <v>0</v>
      </c>
      <c r="AT559" s="490">
        <v>0</v>
      </c>
      <c r="AU559" s="64">
        <v>0</v>
      </c>
      <c r="AV559" s="18">
        <v>0</v>
      </c>
      <c r="AW559" s="64">
        <v>0</v>
      </c>
      <c r="AX559" s="18">
        <v>0</v>
      </c>
      <c r="AY559" s="17">
        <v>0</v>
      </c>
      <c r="AZ559" s="490">
        <v>0</v>
      </c>
      <c r="BA559" s="17">
        <v>1597</v>
      </c>
      <c r="BB559" s="18">
        <v>1597</v>
      </c>
      <c r="BC559" s="17">
        <v>0</v>
      </c>
      <c r="BD559" s="18">
        <v>0</v>
      </c>
      <c r="BE559" s="17">
        <v>0</v>
      </c>
      <c r="BF559" s="18">
        <v>0</v>
      </c>
      <c r="BG559" s="17">
        <v>0</v>
      </c>
      <c r="BH559" s="18">
        <v>0</v>
      </c>
      <c r="BI559" s="17">
        <v>0</v>
      </c>
      <c r="BJ559" s="18">
        <v>0</v>
      </c>
      <c r="BK559" s="17">
        <v>833</v>
      </c>
      <c r="BL559" s="17">
        <v>833</v>
      </c>
      <c r="BM559" s="17">
        <v>0</v>
      </c>
      <c r="BN559" s="17" t="s">
        <v>58</v>
      </c>
      <c r="BO559" s="18">
        <v>0</v>
      </c>
      <c r="BP559" s="18">
        <v>0</v>
      </c>
      <c r="BQ559" s="64">
        <v>2430</v>
      </c>
      <c r="BR559" s="18">
        <v>2430</v>
      </c>
      <c r="BS559" s="730" t="s">
        <v>56</v>
      </c>
      <c r="BT559" s="17">
        <v>0</v>
      </c>
      <c r="BU559" s="17">
        <v>0</v>
      </c>
      <c r="BV559" s="17">
        <v>0</v>
      </c>
      <c r="BW559" s="17">
        <v>0</v>
      </c>
      <c r="BX559" s="17">
        <v>0</v>
      </c>
      <c r="BY559" s="17">
        <v>0</v>
      </c>
      <c r="BZ559" s="17">
        <v>0</v>
      </c>
      <c r="CA559" s="17">
        <v>0</v>
      </c>
      <c r="CB559" s="17">
        <v>5232155.28</v>
      </c>
      <c r="CC559" s="17">
        <v>5232155.28</v>
      </c>
      <c r="CD559" s="17">
        <v>0</v>
      </c>
      <c r="CE559" s="17">
        <v>0</v>
      </c>
      <c r="CF559" s="17">
        <v>0</v>
      </c>
      <c r="CG559" s="17">
        <v>0</v>
      </c>
      <c r="CH559" s="17">
        <v>0</v>
      </c>
      <c r="CI559" s="17">
        <v>0</v>
      </c>
      <c r="CJ559" s="17">
        <v>0</v>
      </c>
      <c r="CK559" s="17">
        <v>0</v>
      </c>
      <c r="CL559" s="702">
        <v>977808.72</v>
      </c>
      <c r="CM559" s="702">
        <v>977808.72</v>
      </c>
      <c r="CN559" s="702">
        <v>0</v>
      </c>
      <c r="CO559" s="702">
        <v>0</v>
      </c>
      <c r="CP559" s="702">
        <v>0</v>
      </c>
      <c r="CQ559" s="702">
        <v>0</v>
      </c>
      <c r="CR559" s="704">
        <v>6209964</v>
      </c>
      <c r="CS559" s="703">
        <v>6209964</v>
      </c>
      <c r="CT559" s="23" t="s">
        <v>56</v>
      </c>
      <c r="CU559" s="23" t="s">
        <v>56</v>
      </c>
      <c r="CV559" s="23" t="s">
        <v>56</v>
      </c>
      <c r="CW559" s="23" t="s">
        <v>56</v>
      </c>
      <c r="CX559" s="23" t="s">
        <v>56</v>
      </c>
      <c r="CY559" s="23" t="s">
        <v>56</v>
      </c>
      <c r="CZ559" s="23" t="s">
        <v>56</v>
      </c>
      <c r="DA559" s="23" t="s">
        <v>56</v>
      </c>
      <c r="DB559" s="23" t="s">
        <v>56</v>
      </c>
      <c r="DC559" s="120"/>
      <c r="DD559" s="692" t="s">
        <v>56</v>
      </c>
      <c r="DE559" s="120"/>
      <c r="DF559" s="120"/>
      <c r="DG559" s="120"/>
      <c r="DH559" s="140"/>
      <c r="DI559" s="140"/>
      <c r="DJ559" s="140"/>
      <c r="DK559" s="140"/>
      <c r="DL559" s="548" t="s">
        <v>56</v>
      </c>
      <c r="DM559" s="548" t="s">
        <v>56</v>
      </c>
      <c r="DN559" s="203" t="s">
        <v>55</v>
      </c>
      <c r="DO559" s="700" t="s">
        <v>56</v>
      </c>
      <c r="DP559" s="713" t="s">
        <v>56</v>
      </c>
      <c r="DQ559" s="548" t="s">
        <v>56</v>
      </c>
      <c r="DR559" s="673" t="s">
        <v>56</v>
      </c>
      <c r="DS559" s="203" t="s">
        <v>56</v>
      </c>
      <c r="DT559" s="1160" t="s">
        <v>56</v>
      </c>
      <c r="DU559" s="711">
        <v>61.168831168831325</v>
      </c>
      <c r="DV559" s="711">
        <v>3.9093739593739159</v>
      </c>
      <c r="DW559" s="711">
        <v>60.412820512820502</v>
      </c>
      <c r="DX559" s="711">
        <v>4.0826340326341608</v>
      </c>
      <c r="DY559" s="710">
        <v>7.7922077922078128E-2</v>
      </c>
      <c r="DZ559" s="710">
        <v>0.86609501609501693</v>
      </c>
      <c r="EA559" s="710">
        <v>7.69230769230769E-2</v>
      </c>
      <c r="EB559" s="710">
        <v>0.86196581196581212</v>
      </c>
      <c r="EC559" s="236"/>
      <c r="ED559" s="49"/>
      <c r="EE559" s="232"/>
      <c r="EF559" s="700">
        <v>0</v>
      </c>
      <c r="EG559" s="712">
        <v>147</v>
      </c>
      <c r="EH559" s="44"/>
    </row>
    <row r="560" spans="1:138" ht="41.25" customHeight="1" x14ac:dyDescent="0.25">
      <c r="A560" s="871" t="s">
        <v>49</v>
      </c>
      <c r="B560" s="656" t="s">
        <v>96</v>
      </c>
      <c r="C560" s="656" t="s">
        <v>97</v>
      </c>
      <c r="D560" s="691" t="s">
        <v>481</v>
      </c>
      <c r="E560" s="656" t="s">
        <v>482</v>
      </c>
      <c r="F560" s="656" t="s">
        <v>1470</v>
      </c>
      <c r="G560" s="901" t="s">
        <v>1469</v>
      </c>
      <c r="H560" s="897" t="s">
        <v>55</v>
      </c>
      <c r="I560" s="17" t="s">
        <v>860</v>
      </c>
      <c r="J560" s="64">
        <v>23</v>
      </c>
      <c r="K560" s="665" t="s">
        <v>56</v>
      </c>
      <c r="L560" s="665">
        <v>4.0124999916540007</v>
      </c>
      <c r="M560" s="64">
        <v>0</v>
      </c>
      <c r="N560" s="727" t="s">
        <v>56</v>
      </c>
      <c r="O560" s="548" t="s">
        <v>56</v>
      </c>
      <c r="P560" s="909" t="s">
        <v>56</v>
      </c>
      <c r="Q560" s="203" t="s">
        <v>57</v>
      </c>
      <c r="R560" s="205" t="s">
        <v>57</v>
      </c>
      <c r="S560" s="490">
        <v>0</v>
      </c>
      <c r="T560" s="18">
        <v>0</v>
      </c>
      <c r="U560" s="548" t="s">
        <v>58</v>
      </c>
      <c r="V560" s="18" t="s">
        <v>58</v>
      </c>
      <c r="W560" s="64" t="s">
        <v>58</v>
      </c>
      <c r="X560" s="18" t="s">
        <v>58</v>
      </c>
      <c r="Y560" s="18" t="s">
        <v>58</v>
      </c>
      <c r="Z560" s="18" t="s">
        <v>58</v>
      </c>
      <c r="AA560" s="18" t="s">
        <v>58</v>
      </c>
      <c r="AB560" s="18" t="s">
        <v>58</v>
      </c>
      <c r="AC560" s="18" t="s">
        <v>58</v>
      </c>
      <c r="AD560" s="18" t="s">
        <v>58</v>
      </c>
      <c r="AE560" s="18" t="s">
        <v>58</v>
      </c>
      <c r="AF560" s="18" t="s">
        <v>58</v>
      </c>
      <c r="AG560" s="64" t="s">
        <v>58</v>
      </c>
      <c r="AH560" s="18" t="s">
        <v>58</v>
      </c>
      <c r="AI560" s="64" t="s">
        <v>58</v>
      </c>
      <c r="AJ560" s="18" t="s">
        <v>58</v>
      </c>
      <c r="AK560" s="18" t="s">
        <v>58</v>
      </c>
      <c r="AL560" s="64" t="s">
        <v>58</v>
      </c>
      <c r="AM560" s="18" t="s">
        <v>58</v>
      </c>
      <c r="AN560" s="18" t="s">
        <v>58</v>
      </c>
      <c r="AO560" s="18" t="s">
        <v>58</v>
      </c>
      <c r="AP560" s="64" t="s">
        <v>58</v>
      </c>
      <c r="AQ560" s="64">
        <v>0</v>
      </c>
      <c r="AR560" s="11">
        <v>0</v>
      </c>
      <c r="AS560" s="17" t="s">
        <v>58</v>
      </c>
      <c r="AT560" s="490" t="s">
        <v>58</v>
      </c>
      <c r="AU560" s="64" t="s">
        <v>58</v>
      </c>
      <c r="AV560" s="18" t="s">
        <v>58</v>
      </c>
      <c r="AW560" s="64" t="s">
        <v>58</v>
      </c>
      <c r="AX560" s="18" t="s">
        <v>58</v>
      </c>
      <c r="AY560" s="17" t="s">
        <v>58</v>
      </c>
      <c r="AZ560" s="490" t="s">
        <v>58</v>
      </c>
      <c r="BA560" s="17" t="s">
        <v>58</v>
      </c>
      <c r="BB560" s="18" t="s">
        <v>58</v>
      </c>
      <c r="BC560" s="17" t="s">
        <v>58</v>
      </c>
      <c r="BD560" s="18" t="s">
        <v>58</v>
      </c>
      <c r="BE560" s="17" t="s">
        <v>58</v>
      </c>
      <c r="BF560" s="18" t="s">
        <v>58</v>
      </c>
      <c r="BG560" s="17" t="s">
        <v>58</v>
      </c>
      <c r="BH560" s="18" t="s">
        <v>58</v>
      </c>
      <c r="BI560" s="17" t="s">
        <v>58</v>
      </c>
      <c r="BJ560" s="18" t="s">
        <v>58</v>
      </c>
      <c r="BK560" s="17" t="s">
        <v>58</v>
      </c>
      <c r="BL560" s="17" t="s">
        <v>58</v>
      </c>
      <c r="BM560" s="17" t="s">
        <v>58</v>
      </c>
      <c r="BN560" s="17" t="s">
        <v>58</v>
      </c>
      <c r="BO560" s="18" t="s">
        <v>58</v>
      </c>
      <c r="BP560" s="18" t="s">
        <v>58</v>
      </c>
      <c r="BQ560" s="64">
        <v>0</v>
      </c>
      <c r="BR560" s="18">
        <v>0</v>
      </c>
      <c r="BS560" s="730" t="s">
        <v>56</v>
      </c>
      <c r="BT560" s="17">
        <v>0</v>
      </c>
      <c r="BU560" s="17">
        <v>0</v>
      </c>
      <c r="BV560" s="17">
        <v>0</v>
      </c>
      <c r="BW560" s="17">
        <v>0</v>
      </c>
      <c r="BX560" s="17">
        <v>0</v>
      </c>
      <c r="BY560" s="17">
        <v>0</v>
      </c>
      <c r="BZ560" s="17">
        <v>0</v>
      </c>
      <c r="CA560" s="17">
        <v>0</v>
      </c>
      <c r="CB560" s="17">
        <v>0</v>
      </c>
      <c r="CC560" s="17">
        <v>0</v>
      </c>
      <c r="CD560" s="17">
        <v>0</v>
      </c>
      <c r="CE560" s="17">
        <v>0</v>
      </c>
      <c r="CF560" s="17">
        <v>0</v>
      </c>
      <c r="CG560" s="17">
        <v>0</v>
      </c>
      <c r="CH560" s="17">
        <v>0</v>
      </c>
      <c r="CI560" s="17">
        <v>0</v>
      </c>
      <c r="CJ560" s="17">
        <v>0</v>
      </c>
      <c r="CK560" s="17">
        <v>0</v>
      </c>
      <c r="CL560" s="702">
        <v>0</v>
      </c>
      <c r="CM560" s="702">
        <v>0</v>
      </c>
      <c r="CN560" s="702">
        <v>0</v>
      </c>
      <c r="CO560" s="702">
        <v>0</v>
      </c>
      <c r="CP560" s="702">
        <v>0</v>
      </c>
      <c r="CQ560" s="702">
        <v>0</v>
      </c>
      <c r="CR560" s="704">
        <v>0</v>
      </c>
      <c r="CS560" s="703">
        <v>0</v>
      </c>
      <c r="CT560" s="23" t="s">
        <v>56</v>
      </c>
      <c r="CU560" s="23" t="s">
        <v>56</v>
      </c>
      <c r="CV560" s="23" t="s">
        <v>56</v>
      </c>
      <c r="CW560" s="23" t="s">
        <v>56</v>
      </c>
      <c r="CX560" s="23" t="s">
        <v>56</v>
      </c>
      <c r="CY560" s="23" t="s">
        <v>56</v>
      </c>
      <c r="CZ560" s="23" t="s">
        <v>56</v>
      </c>
      <c r="DA560" s="23" t="s">
        <v>56</v>
      </c>
      <c r="DB560" s="23" t="s">
        <v>56</v>
      </c>
      <c r="DC560" s="120"/>
      <c r="DD560" s="692" t="s">
        <v>56</v>
      </c>
      <c r="DE560" s="120"/>
      <c r="DF560" s="120"/>
      <c r="DG560" s="120"/>
      <c r="DH560" s="140"/>
      <c r="DI560" s="140"/>
      <c r="DJ560" s="140"/>
      <c r="DK560" s="140"/>
      <c r="DL560" s="548" t="s">
        <v>56</v>
      </c>
      <c r="DM560" s="548" t="s">
        <v>56</v>
      </c>
      <c r="DN560" s="203" t="s">
        <v>55</v>
      </c>
      <c r="DO560" s="700" t="s">
        <v>56</v>
      </c>
      <c r="DP560" s="713" t="s">
        <v>56</v>
      </c>
      <c r="DQ560" s="548" t="s">
        <v>56</v>
      </c>
      <c r="DR560" s="673" t="s">
        <v>56</v>
      </c>
      <c r="DS560" s="203" t="s">
        <v>56</v>
      </c>
      <c r="DT560" s="1160" t="s">
        <v>56</v>
      </c>
      <c r="DU560" s="711">
        <v>0</v>
      </c>
      <c r="DV560" s="711" t="s">
        <v>56</v>
      </c>
      <c r="DW560" s="711">
        <v>0</v>
      </c>
      <c r="DX560" s="711" t="s">
        <v>56</v>
      </c>
      <c r="DY560" s="710">
        <v>0</v>
      </c>
      <c r="DZ560" s="710" t="s">
        <v>56</v>
      </c>
      <c r="EA560" s="710">
        <v>0</v>
      </c>
      <c r="EB560" s="710" t="s">
        <v>56</v>
      </c>
      <c r="EC560" s="236"/>
      <c r="ED560" s="49"/>
      <c r="EE560" s="232"/>
      <c r="EF560" s="700">
        <v>0</v>
      </c>
      <c r="EG560" s="712" t="s">
        <v>56</v>
      </c>
      <c r="EH560" s="44"/>
    </row>
    <row r="561" spans="1:138" ht="41.25" customHeight="1" x14ac:dyDescent="0.25">
      <c r="A561" s="871" t="s">
        <v>49</v>
      </c>
      <c r="B561" s="656" t="s">
        <v>96</v>
      </c>
      <c r="C561" s="656" t="s">
        <v>97</v>
      </c>
      <c r="D561" s="691" t="s">
        <v>442</v>
      </c>
      <c r="E561" s="656" t="s">
        <v>443</v>
      </c>
      <c r="F561" s="656" t="s">
        <v>444</v>
      </c>
      <c r="G561" s="901" t="s">
        <v>445</v>
      </c>
      <c r="H561" s="897" t="s">
        <v>55</v>
      </c>
      <c r="I561" s="17" t="s">
        <v>860</v>
      </c>
      <c r="J561" s="64">
        <v>13.8</v>
      </c>
      <c r="K561" s="665">
        <v>11.951150572225254</v>
      </c>
      <c r="L561" s="665">
        <v>38.490151435092002</v>
      </c>
      <c r="M561" s="64">
        <v>3414</v>
      </c>
      <c r="N561" s="726">
        <v>39256089.109999999</v>
      </c>
      <c r="O561" s="548" t="s">
        <v>863</v>
      </c>
      <c r="P561" s="909">
        <v>8.4056425699999995</v>
      </c>
      <c r="Q561" s="203" t="s">
        <v>57</v>
      </c>
      <c r="R561" s="205" t="s">
        <v>57</v>
      </c>
      <c r="S561" s="490">
        <v>0</v>
      </c>
      <c r="T561" s="18">
        <v>0</v>
      </c>
      <c r="U561" s="548">
        <v>0</v>
      </c>
      <c r="V561" s="18">
        <v>0</v>
      </c>
      <c r="W561" s="64">
        <v>0</v>
      </c>
      <c r="X561" s="18">
        <v>0</v>
      </c>
      <c r="Y561" s="18">
        <v>0</v>
      </c>
      <c r="Z561" s="18">
        <v>0</v>
      </c>
      <c r="AA561" s="18">
        <v>0</v>
      </c>
      <c r="AB561" s="18">
        <v>0</v>
      </c>
      <c r="AC561" s="18">
        <v>0</v>
      </c>
      <c r="AD561" s="18">
        <v>0</v>
      </c>
      <c r="AE561" s="18">
        <v>0</v>
      </c>
      <c r="AF561" s="18">
        <v>0</v>
      </c>
      <c r="AG561" s="64">
        <v>0</v>
      </c>
      <c r="AH561" s="18">
        <v>0</v>
      </c>
      <c r="AI561" s="64">
        <v>0</v>
      </c>
      <c r="AJ561" s="18">
        <v>0</v>
      </c>
      <c r="AK561" s="18">
        <v>164</v>
      </c>
      <c r="AL561" s="64">
        <v>163</v>
      </c>
      <c r="AM561" s="18">
        <v>6</v>
      </c>
      <c r="AN561" s="18">
        <v>6</v>
      </c>
      <c r="AO561" s="18">
        <v>1</v>
      </c>
      <c r="AP561" s="64">
        <v>1</v>
      </c>
      <c r="AQ561" s="64">
        <v>171</v>
      </c>
      <c r="AR561" s="11">
        <v>170</v>
      </c>
      <c r="AS561" s="17">
        <v>0</v>
      </c>
      <c r="AT561" s="490">
        <v>0</v>
      </c>
      <c r="AU561" s="64">
        <v>0</v>
      </c>
      <c r="AV561" s="18">
        <v>0</v>
      </c>
      <c r="AW561" s="64">
        <v>0</v>
      </c>
      <c r="AX561" s="18">
        <v>0</v>
      </c>
      <c r="AY561" s="17">
        <v>0</v>
      </c>
      <c r="AZ561" s="490">
        <v>0</v>
      </c>
      <c r="BA561" s="17">
        <v>0</v>
      </c>
      <c r="BB561" s="18">
        <v>0</v>
      </c>
      <c r="BC561" s="17">
        <v>0</v>
      </c>
      <c r="BD561" s="18">
        <v>0</v>
      </c>
      <c r="BE561" s="17">
        <v>0</v>
      </c>
      <c r="BF561" s="18">
        <v>0</v>
      </c>
      <c r="BG561" s="17">
        <v>0</v>
      </c>
      <c r="BH561" s="18">
        <v>0</v>
      </c>
      <c r="BI561" s="17">
        <v>0</v>
      </c>
      <c r="BJ561" s="18">
        <v>0</v>
      </c>
      <c r="BK561" s="17">
        <v>1517.5369999999984</v>
      </c>
      <c r="BL561" s="17">
        <v>1507.5370000000005</v>
      </c>
      <c r="BM561" s="17">
        <v>82.6</v>
      </c>
      <c r="BN561" s="17">
        <v>82.6</v>
      </c>
      <c r="BO561" s="18">
        <v>6</v>
      </c>
      <c r="BP561" s="18">
        <v>6</v>
      </c>
      <c r="BQ561" s="64">
        <v>1606.1369999999984</v>
      </c>
      <c r="BR561" s="18">
        <v>1596.1370000000004</v>
      </c>
      <c r="BS561" s="729">
        <v>0.1910784317349338</v>
      </c>
      <c r="BT561" s="17">
        <v>0</v>
      </c>
      <c r="BU561" s="17">
        <v>0</v>
      </c>
      <c r="BV561" s="17">
        <v>0</v>
      </c>
      <c r="BW561" s="17">
        <v>0</v>
      </c>
      <c r="BX561" s="17">
        <v>0</v>
      </c>
      <c r="BY561" s="17">
        <v>0</v>
      </c>
      <c r="BZ561" s="17">
        <v>0</v>
      </c>
      <c r="CA561" s="17">
        <v>0</v>
      </c>
      <c r="CB561" s="17">
        <v>0</v>
      </c>
      <c r="CC561" s="17">
        <v>0</v>
      </c>
      <c r="CD561" s="17">
        <v>0</v>
      </c>
      <c r="CE561" s="17">
        <v>0</v>
      </c>
      <c r="CF561" s="17">
        <v>0</v>
      </c>
      <c r="CG561" s="17">
        <v>0</v>
      </c>
      <c r="CH561" s="17">
        <v>0</v>
      </c>
      <c r="CI561" s="17">
        <v>0</v>
      </c>
      <c r="CJ561" s="17">
        <v>0</v>
      </c>
      <c r="CK561" s="17">
        <v>0</v>
      </c>
      <c r="CL561" s="702">
        <v>1781345.6320799985</v>
      </c>
      <c r="CM561" s="702">
        <v>1769607.2320800007</v>
      </c>
      <c r="CN561" s="702">
        <v>96959.184000000008</v>
      </c>
      <c r="CO561" s="702">
        <v>96959.184000000008</v>
      </c>
      <c r="CP561" s="702">
        <v>19657.439999999999</v>
      </c>
      <c r="CQ561" s="702">
        <v>19657.439999999999</v>
      </c>
      <c r="CR561" s="704">
        <v>1897962.2560799983</v>
      </c>
      <c r="CS561" s="703">
        <v>1886223.8560800008</v>
      </c>
      <c r="CT561" s="23">
        <v>1</v>
      </c>
      <c r="CU561" s="23">
        <v>8</v>
      </c>
      <c r="CV561" s="23" t="s">
        <v>447</v>
      </c>
      <c r="CW561" s="23">
        <v>8</v>
      </c>
      <c r="CX561" s="23">
        <v>48</v>
      </c>
      <c r="CY561" s="23">
        <v>0</v>
      </c>
      <c r="CZ561" s="23">
        <v>0</v>
      </c>
      <c r="DA561" s="23" t="s">
        <v>905</v>
      </c>
      <c r="DB561" s="796">
        <v>39256089.109999999</v>
      </c>
      <c r="DC561" s="120"/>
      <c r="DD561" s="692">
        <v>8.4056425699999995</v>
      </c>
      <c r="DE561" s="120"/>
      <c r="DF561" s="120"/>
      <c r="DG561" s="120"/>
      <c r="DH561" s="140"/>
      <c r="DI561" s="140"/>
      <c r="DJ561" s="140"/>
      <c r="DK561" s="140"/>
      <c r="DL561" s="548" t="s">
        <v>56</v>
      </c>
      <c r="DM561" s="548" t="s">
        <v>56</v>
      </c>
      <c r="DN561" s="203" t="s">
        <v>868</v>
      </c>
      <c r="DO561" s="700">
        <v>3447.4166666666702</v>
      </c>
      <c r="DP561" s="713" t="s">
        <v>56</v>
      </c>
      <c r="DQ561" s="548" t="s">
        <v>56</v>
      </c>
      <c r="DR561" s="673" t="s">
        <v>56</v>
      </c>
      <c r="DS561" s="203" t="s">
        <v>56</v>
      </c>
      <c r="DT561" s="1160" t="s">
        <v>56</v>
      </c>
      <c r="DU561" s="711">
        <v>97.050351712634964</v>
      </c>
      <c r="DV561" s="711">
        <v>-33.002808299273056</v>
      </c>
      <c r="DW561" s="711">
        <v>97.606251013628594</v>
      </c>
      <c r="DX561" s="711">
        <v>-35.192169935736928</v>
      </c>
      <c r="DY561" s="710">
        <v>0.41857429476177771</v>
      </c>
      <c r="DZ561" s="710">
        <v>0.33062541764199554</v>
      </c>
      <c r="EA561" s="710">
        <v>0.41828553323297402</v>
      </c>
      <c r="EB561" s="710">
        <v>0.32564285357191347</v>
      </c>
      <c r="EC561" s="236"/>
      <c r="ED561" s="49"/>
      <c r="EE561" s="232"/>
      <c r="EF561" s="700">
        <v>298690</v>
      </c>
      <c r="EG561" s="712">
        <v>-292596</v>
      </c>
      <c r="EH561" s="44"/>
    </row>
    <row r="562" spans="1:138" ht="41.25" customHeight="1" x14ac:dyDescent="0.25">
      <c r="A562" s="871" t="s">
        <v>49</v>
      </c>
      <c r="B562" s="656" t="s">
        <v>96</v>
      </c>
      <c r="C562" s="656" t="s">
        <v>97</v>
      </c>
      <c r="D562" s="691" t="s">
        <v>456</v>
      </c>
      <c r="E562" s="656" t="s">
        <v>456</v>
      </c>
      <c r="F562" s="656" t="s">
        <v>1471</v>
      </c>
      <c r="G562" s="901" t="s">
        <v>456</v>
      </c>
      <c r="H562" s="897" t="s">
        <v>55</v>
      </c>
      <c r="I562" s="17" t="s">
        <v>860</v>
      </c>
      <c r="J562" s="64">
        <v>23</v>
      </c>
      <c r="K562" s="665">
        <v>25.6949737302842</v>
      </c>
      <c r="L562" s="665">
        <v>1.339772724486</v>
      </c>
      <c r="M562" s="64">
        <v>3</v>
      </c>
      <c r="N562" s="727" t="s">
        <v>56</v>
      </c>
      <c r="O562" s="548" t="s">
        <v>56</v>
      </c>
      <c r="P562" s="909" t="s">
        <v>56</v>
      </c>
      <c r="Q562" s="203" t="s">
        <v>57</v>
      </c>
      <c r="R562" s="205" t="s">
        <v>57</v>
      </c>
      <c r="S562" s="490">
        <v>0</v>
      </c>
      <c r="T562" s="18">
        <v>0</v>
      </c>
      <c r="U562" s="548">
        <v>0</v>
      </c>
      <c r="V562" s="18">
        <v>0</v>
      </c>
      <c r="W562" s="64">
        <v>0</v>
      </c>
      <c r="X562" s="18">
        <v>0</v>
      </c>
      <c r="Y562" s="18">
        <v>0</v>
      </c>
      <c r="Z562" s="18">
        <v>0</v>
      </c>
      <c r="AA562" s="18">
        <v>0</v>
      </c>
      <c r="AB562" s="18">
        <v>0</v>
      </c>
      <c r="AC562" s="18">
        <v>0</v>
      </c>
      <c r="AD562" s="18">
        <v>0</v>
      </c>
      <c r="AE562" s="18">
        <v>0</v>
      </c>
      <c r="AF562" s="18">
        <v>0</v>
      </c>
      <c r="AG562" s="64">
        <v>0</v>
      </c>
      <c r="AH562" s="18">
        <v>0</v>
      </c>
      <c r="AI562" s="64">
        <v>0</v>
      </c>
      <c r="AJ562" s="18">
        <v>0</v>
      </c>
      <c r="AK562" s="18">
        <v>1</v>
      </c>
      <c r="AL562" s="64">
        <v>1</v>
      </c>
      <c r="AM562" s="18">
        <v>0</v>
      </c>
      <c r="AN562" s="18" t="s">
        <v>58</v>
      </c>
      <c r="AO562" s="18">
        <v>0</v>
      </c>
      <c r="AP562" s="64">
        <v>0</v>
      </c>
      <c r="AQ562" s="64">
        <v>1</v>
      </c>
      <c r="AR562" s="11">
        <v>1</v>
      </c>
      <c r="AS562" s="17">
        <v>0</v>
      </c>
      <c r="AT562" s="490">
        <v>0</v>
      </c>
      <c r="AU562" s="64">
        <v>0</v>
      </c>
      <c r="AV562" s="18">
        <v>0</v>
      </c>
      <c r="AW562" s="64">
        <v>0</v>
      </c>
      <c r="AX562" s="18">
        <v>0</v>
      </c>
      <c r="AY562" s="17">
        <v>0</v>
      </c>
      <c r="AZ562" s="490">
        <v>0</v>
      </c>
      <c r="BA562" s="17">
        <v>0</v>
      </c>
      <c r="BB562" s="18">
        <v>0</v>
      </c>
      <c r="BC562" s="17">
        <v>0</v>
      </c>
      <c r="BD562" s="18">
        <v>0</v>
      </c>
      <c r="BE562" s="17">
        <v>0</v>
      </c>
      <c r="BF562" s="18">
        <v>0</v>
      </c>
      <c r="BG562" s="17">
        <v>0</v>
      </c>
      <c r="BH562" s="18">
        <v>0</v>
      </c>
      <c r="BI562" s="17">
        <v>0</v>
      </c>
      <c r="BJ562" s="18">
        <v>0</v>
      </c>
      <c r="BK562" s="17">
        <v>9</v>
      </c>
      <c r="BL562" s="17">
        <v>9</v>
      </c>
      <c r="BM562" s="17">
        <v>0</v>
      </c>
      <c r="BN562" s="17" t="s">
        <v>58</v>
      </c>
      <c r="BO562" s="18">
        <v>0</v>
      </c>
      <c r="BP562" s="18">
        <v>0</v>
      </c>
      <c r="BQ562" s="64">
        <v>9</v>
      </c>
      <c r="BR562" s="18">
        <v>9</v>
      </c>
      <c r="BS562" s="730" t="s">
        <v>56</v>
      </c>
      <c r="BT562" s="17">
        <v>0</v>
      </c>
      <c r="BU562" s="17">
        <v>0</v>
      </c>
      <c r="BV562" s="17">
        <v>0</v>
      </c>
      <c r="BW562" s="17">
        <v>0</v>
      </c>
      <c r="BX562" s="17">
        <v>0</v>
      </c>
      <c r="BY562" s="17">
        <v>0</v>
      </c>
      <c r="BZ562" s="17">
        <v>0</v>
      </c>
      <c r="CA562" s="17">
        <v>0</v>
      </c>
      <c r="CB562" s="17">
        <v>0</v>
      </c>
      <c r="CC562" s="17">
        <v>0</v>
      </c>
      <c r="CD562" s="17">
        <v>0</v>
      </c>
      <c r="CE562" s="17">
        <v>0</v>
      </c>
      <c r="CF562" s="17">
        <v>0</v>
      </c>
      <c r="CG562" s="17">
        <v>0</v>
      </c>
      <c r="CH562" s="17">
        <v>0</v>
      </c>
      <c r="CI562" s="17">
        <v>0</v>
      </c>
      <c r="CJ562" s="17">
        <v>0</v>
      </c>
      <c r="CK562" s="17">
        <v>0</v>
      </c>
      <c r="CL562" s="702">
        <v>10564.56</v>
      </c>
      <c r="CM562" s="702">
        <v>10564.56</v>
      </c>
      <c r="CN562" s="702">
        <v>0</v>
      </c>
      <c r="CO562" s="702">
        <v>0</v>
      </c>
      <c r="CP562" s="702">
        <v>0</v>
      </c>
      <c r="CQ562" s="702">
        <v>0</v>
      </c>
      <c r="CR562" s="704">
        <v>10564.56</v>
      </c>
      <c r="CS562" s="703">
        <v>10564.56</v>
      </c>
      <c r="CT562" s="23" t="s">
        <v>56</v>
      </c>
      <c r="CU562" s="23" t="s">
        <v>56</v>
      </c>
      <c r="CV562" s="23" t="s">
        <v>56</v>
      </c>
      <c r="CW562" s="23" t="s">
        <v>56</v>
      </c>
      <c r="CX562" s="23" t="s">
        <v>56</v>
      </c>
      <c r="CY562" s="23" t="s">
        <v>56</v>
      </c>
      <c r="CZ562" s="23" t="s">
        <v>56</v>
      </c>
      <c r="DA562" s="23" t="s">
        <v>56</v>
      </c>
      <c r="DB562" s="23" t="s">
        <v>56</v>
      </c>
      <c r="DC562" s="120"/>
      <c r="DD562" s="692" t="s">
        <v>56</v>
      </c>
      <c r="DE562" s="120"/>
      <c r="DF562" s="120"/>
      <c r="DG562" s="120"/>
      <c r="DH562" s="140"/>
      <c r="DI562" s="140"/>
      <c r="DJ562" s="140"/>
      <c r="DK562" s="140"/>
      <c r="DL562" s="548" t="s">
        <v>56</v>
      </c>
      <c r="DM562" s="548" t="s">
        <v>56</v>
      </c>
      <c r="DN562" s="203" t="s">
        <v>55</v>
      </c>
      <c r="DO562" s="700" t="s">
        <v>56</v>
      </c>
      <c r="DP562" s="713" t="s">
        <v>56</v>
      </c>
      <c r="DQ562" s="548" t="s">
        <v>56</v>
      </c>
      <c r="DR562" s="673" t="s">
        <v>56</v>
      </c>
      <c r="DS562" s="203" t="s">
        <v>56</v>
      </c>
      <c r="DT562" s="1160" t="s">
        <v>56</v>
      </c>
      <c r="DU562" s="711">
        <v>0</v>
      </c>
      <c r="DV562" s="711">
        <v>38.6</v>
      </c>
      <c r="DW562" s="711">
        <v>0</v>
      </c>
      <c r="DX562" s="711">
        <v>38.6</v>
      </c>
      <c r="DY562" s="710">
        <v>0</v>
      </c>
      <c r="DZ562" s="710">
        <v>0.33333333333333331</v>
      </c>
      <c r="EA562" s="710">
        <v>0</v>
      </c>
      <c r="EB562" s="710">
        <v>0.33333333333333331</v>
      </c>
      <c r="EC562" s="236"/>
      <c r="ED562" s="49"/>
      <c r="EE562" s="232"/>
      <c r="EF562" s="700">
        <v>0</v>
      </c>
      <c r="EG562" s="712">
        <v>0</v>
      </c>
      <c r="EH562" s="44"/>
    </row>
    <row r="563" spans="1:138" ht="41.25" customHeight="1" x14ac:dyDescent="0.25">
      <c r="A563" s="871" t="s">
        <v>49</v>
      </c>
      <c r="B563" s="656" t="s">
        <v>96</v>
      </c>
      <c r="C563" s="656" t="s">
        <v>97</v>
      </c>
      <c r="D563" s="691" t="s">
        <v>446</v>
      </c>
      <c r="E563" s="656" t="s">
        <v>447</v>
      </c>
      <c r="F563" s="656" t="s">
        <v>448</v>
      </c>
      <c r="G563" s="901" t="s">
        <v>447</v>
      </c>
      <c r="H563" s="897" t="s">
        <v>55</v>
      </c>
      <c r="I563" s="17" t="s">
        <v>860</v>
      </c>
      <c r="J563" s="64">
        <v>13.8</v>
      </c>
      <c r="K563" s="665">
        <v>8.0072708833909196</v>
      </c>
      <c r="L563" s="665">
        <v>27.082954489122002</v>
      </c>
      <c r="M563" s="64">
        <v>1536</v>
      </c>
      <c r="N563" s="726">
        <v>18161367.669999998</v>
      </c>
      <c r="O563" s="548" t="s">
        <v>874</v>
      </c>
      <c r="P563" s="909">
        <v>4.6211115539999996</v>
      </c>
      <c r="Q563" s="203" t="s">
        <v>57</v>
      </c>
      <c r="R563" s="205" t="s">
        <v>57</v>
      </c>
      <c r="S563" s="490">
        <v>0</v>
      </c>
      <c r="T563" s="18">
        <v>0</v>
      </c>
      <c r="U563" s="548">
        <v>0</v>
      </c>
      <c r="V563" s="18">
        <v>0</v>
      </c>
      <c r="W563" s="64">
        <v>0</v>
      </c>
      <c r="X563" s="18">
        <v>0</v>
      </c>
      <c r="Y563" s="18">
        <v>0</v>
      </c>
      <c r="Z563" s="18">
        <v>0</v>
      </c>
      <c r="AA563" s="18">
        <v>0</v>
      </c>
      <c r="AB563" s="18">
        <v>0</v>
      </c>
      <c r="AC563" s="18">
        <v>0</v>
      </c>
      <c r="AD563" s="18">
        <v>0</v>
      </c>
      <c r="AE563" s="18">
        <v>0</v>
      </c>
      <c r="AF563" s="18">
        <v>0</v>
      </c>
      <c r="AG563" s="64">
        <v>1</v>
      </c>
      <c r="AH563" s="18">
        <v>1</v>
      </c>
      <c r="AI563" s="64">
        <v>0</v>
      </c>
      <c r="AJ563" s="18">
        <v>0</v>
      </c>
      <c r="AK563" s="18">
        <v>138</v>
      </c>
      <c r="AL563" s="64">
        <v>134</v>
      </c>
      <c r="AM563" s="18">
        <v>11</v>
      </c>
      <c r="AN563" s="18">
        <v>11</v>
      </c>
      <c r="AO563" s="18">
        <v>0</v>
      </c>
      <c r="AP563" s="64">
        <v>0</v>
      </c>
      <c r="AQ563" s="64">
        <v>150</v>
      </c>
      <c r="AR563" s="11">
        <v>146</v>
      </c>
      <c r="AS563" s="17">
        <v>0</v>
      </c>
      <c r="AT563" s="490">
        <v>0</v>
      </c>
      <c r="AU563" s="64">
        <v>0</v>
      </c>
      <c r="AV563" s="18">
        <v>0</v>
      </c>
      <c r="AW563" s="64">
        <v>0</v>
      </c>
      <c r="AX563" s="18">
        <v>0</v>
      </c>
      <c r="AY563" s="17">
        <v>0</v>
      </c>
      <c r="AZ563" s="490">
        <v>0</v>
      </c>
      <c r="BA563" s="17">
        <v>0</v>
      </c>
      <c r="BB563" s="18">
        <v>0</v>
      </c>
      <c r="BC563" s="17">
        <v>0</v>
      </c>
      <c r="BD563" s="18">
        <v>0</v>
      </c>
      <c r="BE563" s="17">
        <v>0</v>
      </c>
      <c r="BF563" s="18">
        <v>0</v>
      </c>
      <c r="BG563" s="17">
        <v>3000</v>
      </c>
      <c r="BH563" s="18">
        <v>3000</v>
      </c>
      <c r="BI563" s="17">
        <v>0</v>
      </c>
      <c r="BJ563" s="18">
        <v>0</v>
      </c>
      <c r="BK563" s="17">
        <v>2922.7360000000003</v>
      </c>
      <c r="BL563" s="17">
        <v>2903.5360000000005</v>
      </c>
      <c r="BM563" s="17">
        <v>113.19999999999999</v>
      </c>
      <c r="BN563" s="17">
        <v>113.19999999999999</v>
      </c>
      <c r="BO563" s="18">
        <v>0</v>
      </c>
      <c r="BP563" s="18">
        <v>0</v>
      </c>
      <c r="BQ563" s="64">
        <v>6035.9360000000006</v>
      </c>
      <c r="BR563" s="18">
        <v>6016.7359999999999</v>
      </c>
      <c r="BS563" s="729">
        <v>1.306165395374483</v>
      </c>
      <c r="BT563" s="17">
        <v>0</v>
      </c>
      <c r="BU563" s="17">
        <v>0</v>
      </c>
      <c r="BV563" s="17">
        <v>0</v>
      </c>
      <c r="BW563" s="17">
        <v>0</v>
      </c>
      <c r="BX563" s="17">
        <v>0</v>
      </c>
      <c r="BY563" s="17">
        <v>0</v>
      </c>
      <c r="BZ563" s="17">
        <v>0</v>
      </c>
      <c r="CA563" s="17">
        <v>0</v>
      </c>
      <c r="CB563" s="17">
        <v>0</v>
      </c>
      <c r="CC563" s="17">
        <v>0</v>
      </c>
      <c r="CD563" s="17">
        <v>0</v>
      </c>
      <c r="CE563" s="17">
        <v>0</v>
      </c>
      <c r="CF563" s="17">
        <v>0</v>
      </c>
      <c r="CG563" s="17">
        <v>0</v>
      </c>
      <c r="CH563" s="17">
        <v>15137279.999999998</v>
      </c>
      <c r="CI563" s="17">
        <v>15137279.999999998</v>
      </c>
      <c r="CJ563" s="17">
        <v>0</v>
      </c>
      <c r="CK563" s="17">
        <v>0</v>
      </c>
      <c r="CL563" s="702">
        <v>3430824.4262400009</v>
      </c>
      <c r="CM563" s="702">
        <v>3408286.6982400012</v>
      </c>
      <c r="CN563" s="702">
        <v>132878.68799999999</v>
      </c>
      <c r="CO563" s="702">
        <v>132878.68799999999</v>
      </c>
      <c r="CP563" s="702">
        <v>0</v>
      </c>
      <c r="CQ563" s="702">
        <v>0</v>
      </c>
      <c r="CR563" s="704">
        <v>18700983.114239998</v>
      </c>
      <c r="CS563" s="703">
        <v>18678445.386240002</v>
      </c>
      <c r="CT563" s="23" t="s">
        <v>56</v>
      </c>
      <c r="CU563" s="23" t="s">
        <v>56</v>
      </c>
      <c r="CV563" s="23" t="s">
        <v>56</v>
      </c>
      <c r="CW563" s="23" t="s">
        <v>56</v>
      </c>
      <c r="CX563" s="23" t="s">
        <v>56</v>
      </c>
      <c r="CY563" s="23" t="s">
        <v>56</v>
      </c>
      <c r="CZ563" s="23" t="s">
        <v>56</v>
      </c>
      <c r="DA563" s="23" t="s">
        <v>56</v>
      </c>
      <c r="DB563" s="796">
        <v>18161367.669999998</v>
      </c>
      <c r="DC563" s="120"/>
      <c r="DD563" s="692">
        <v>4.6211115539999996</v>
      </c>
      <c r="DE563" s="120"/>
      <c r="DF563" s="120"/>
      <c r="DG563" s="120"/>
      <c r="DH563" s="140"/>
      <c r="DI563" s="140"/>
      <c r="DJ563" s="140"/>
      <c r="DK563" s="140"/>
      <c r="DL563" s="548" t="s">
        <v>56</v>
      </c>
      <c r="DM563" s="548" t="s">
        <v>56</v>
      </c>
      <c r="DN563" s="203" t="s">
        <v>868</v>
      </c>
      <c r="DO563" s="700">
        <v>1533.6666666666699</v>
      </c>
      <c r="DP563" s="713" t="s">
        <v>56</v>
      </c>
      <c r="DQ563" s="548" t="s">
        <v>56</v>
      </c>
      <c r="DR563" s="673" t="s">
        <v>56</v>
      </c>
      <c r="DS563" s="203" t="s">
        <v>56</v>
      </c>
      <c r="DT563" s="1160" t="s">
        <v>56</v>
      </c>
      <c r="DU563" s="711">
        <v>53.387089763094863</v>
      </c>
      <c r="DV563" s="711">
        <v>82.472548414927346</v>
      </c>
      <c r="DW563" s="711">
        <v>54.264561029526199</v>
      </c>
      <c r="DX563" s="711">
        <v>80.065838327971932</v>
      </c>
      <c r="DY563" s="710">
        <v>1.1025863942621146</v>
      </c>
      <c r="DZ563" s="710">
        <v>0.35801765860506451</v>
      </c>
      <c r="EA563" s="710">
        <v>1.09900691722154</v>
      </c>
      <c r="EB563" s="710">
        <v>0.35896828509648016</v>
      </c>
      <c r="EC563" s="236"/>
      <c r="ED563" s="49"/>
      <c r="EE563" s="232"/>
      <c r="EF563" s="700">
        <v>63058</v>
      </c>
      <c r="EG563" s="712">
        <v>-45104.666666666672</v>
      </c>
      <c r="EH563" s="44"/>
    </row>
    <row r="564" spans="1:138" ht="41.25" customHeight="1" x14ac:dyDescent="0.25">
      <c r="A564" s="871" t="s">
        <v>49</v>
      </c>
      <c r="B564" s="656" t="s">
        <v>96</v>
      </c>
      <c r="C564" s="656" t="s">
        <v>97</v>
      </c>
      <c r="D564" s="691" t="s">
        <v>446</v>
      </c>
      <c r="E564" s="656" t="s">
        <v>447</v>
      </c>
      <c r="F564" s="656" t="s">
        <v>449</v>
      </c>
      <c r="G564" s="901" t="s">
        <v>450</v>
      </c>
      <c r="H564" s="897" t="s">
        <v>55</v>
      </c>
      <c r="I564" s="17" t="s">
        <v>860</v>
      </c>
      <c r="J564" s="64">
        <v>13.8</v>
      </c>
      <c r="K564" s="665">
        <v>11.234081537891738</v>
      </c>
      <c r="L564" s="665">
        <v>77.907196807649996</v>
      </c>
      <c r="M564" s="64">
        <v>1589</v>
      </c>
      <c r="N564" s="726">
        <v>1528415.071</v>
      </c>
      <c r="O564" s="548" t="s">
        <v>863</v>
      </c>
      <c r="P564" s="909">
        <v>8.1108475210000002</v>
      </c>
      <c r="Q564" s="203" t="s">
        <v>57</v>
      </c>
      <c r="R564" s="205" t="s">
        <v>57</v>
      </c>
      <c r="S564" s="490">
        <v>0</v>
      </c>
      <c r="T564" s="18">
        <v>0</v>
      </c>
      <c r="U564" s="548">
        <v>0</v>
      </c>
      <c r="V564" s="18">
        <v>0</v>
      </c>
      <c r="W564" s="64">
        <v>0</v>
      </c>
      <c r="X564" s="18">
        <v>0</v>
      </c>
      <c r="Y564" s="18">
        <v>0</v>
      </c>
      <c r="Z564" s="18">
        <v>0</v>
      </c>
      <c r="AA564" s="18">
        <v>1</v>
      </c>
      <c r="AB564" s="18">
        <v>1</v>
      </c>
      <c r="AC564" s="18">
        <v>0</v>
      </c>
      <c r="AD564" s="18">
        <v>0</v>
      </c>
      <c r="AE564" s="18">
        <v>0</v>
      </c>
      <c r="AF564" s="18">
        <v>0</v>
      </c>
      <c r="AG564" s="64">
        <v>0</v>
      </c>
      <c r="AH564" s="18">
        <v>0</v>
      </c>
      <c r="AI564" s="64">
        <v>0</v>
      </c>
      <c r="AJ564" s="18">
        <v>0</v>
      </c>
      <c r="AK564" s="18">
        <v>148</v>
      </c>
      <c r="AL564" s="64">
        <v>144</v>
      </c>
      <c r="AM564" s="18">
        <v>13</v>
      </c>
      <c r="AN564" s="18">
        <v>13</v>
      </c>
      <c r="AO564" s="18">
        <v>0</v>
      </c>
      <c r="AP564" s="64">
        <v>0</v>
      </c>
      <c r="AQ564" s="64">
        <v>162</v>
      </c>
      <c r="AR564" s="11">
        <v>158</v>
      </c>
      <c r="AS564" s="17">
        <v>0</v>
      </c>
      <c r="AT564" s="490">
        <v>0</v>
      </c>
      <c r="AU564" s="64">
        <v>0</v>
      </c>
      <c r="AV564" s="18">
        <v>0</v>
      </c>
      <c r="AW564" s="64">
        <v>0</v>
      </c>
      <c r="AX564" s="18">
        <v>0</v>
      </c>
      <c r="AY564" s="17">
        <v>0</v>
      </c>
      <c r="AZ564" s="490">
        <v>0</v>
      </c>
      <c r="BA564" s="17">
        <v>7</v>
      </c>
      <c r="BB564" s="18">
        <v>7</v>
      </c>
      <c r="BC564" s="17">
        <v>0</v>
      </c>
      <c r="BD564" s="18">
        <v>0</v>
      </c>
      <c r="BE564" s="17">
        <v>0</v>
      </c>
      <c r="BF564" s="18">
        <v>0</v>
      </c>
      <c r="BG564" s="17">
        <v>0</v>
      </c>
      <c r="BH564" s="18">
        <v>0</v>
      </c>
      <c r="BI564" s="17">
        <v>0</v>
      </c>
      <c r="BJ564" s="18">
        <v>0</v>
      </c>
      <c r="BK564" s="17">
        <v>1120.4230000000005</v>
      </c>
      <c r="BL564" s="17">
        <v>1084.0830000000001</v>
      </c>
      <c r="BM564" s="17">
        <v>146.57</v>
      </c>
      <c r="BN564" s="17">
        <v>146.57000000000002</v>
      </c>
      <c r="BO564" s="18">
        <v>0</v>
      </c>
      <c r="BP564" s="18">
        <v>0</v>
      </c>
      <c r="BQ564" s="64">
        <v>1273.9930000000004</v>
      </c>
      <c r="BR564" s="18">
        <v>1237.653</v>
      </c>
      <c r="BS564" s="729">
        <v>0.15707273459419288</v>
      </c>
      <c r="BT564" s="17">
        <v>0</v>
      </c>
      <c r="BU564" s="17">
        <v>0</v>
      </c>
      <c r="BV564" s="17">
        <v>0</v>
      </c>
      <c r="BW564" s="17">
        <v>0</v>
      </c>
      <c r="BX564" s="17">
        <v>0</v>
      </c>
      <c r="BY564" s="17">
        <v>0</v>
      </c>
      <c r="BZ564" s="17">
        <v>0</v>
      </c>
      <c r="CA564" s="17">
        <v>0</v>
      </c>
      <c r="CB564" s="17">
        <v>22933.68</v>
      </c>
      <c r="CC564" s="17">
        <v>22933.68</v>
      </c>
      <c r="CD564" s="17">
        <v>0</v>
      </c>
      <c r="CE564" s="17">
        <v>0</v>
      </c>
      <c r="CF564" s="17">
        <v>0</v>
      </c>
      <c r="CG564" s="17">
        <v>0</v>
      </c>
      <c r="CH564" s="17">
        <v>0</v>
      </c>
      <c r="CI564" s="17">
        <v>0</v>
      </c>
      <c r="CJ564" s="17">
        <v>0</v>
      </c>
      <c r="CK564" s="17">
        <v>0</v>
      </c>
      <c r="CL564" s="702">
        <v>1315197.3343200006</v>
      </c>
      <c r="CM564" s="702">
        <v>1272539.9887200003</v>
      </c>
      <c r="CN564" s="702">
        <v>172049.72880000001</v>
      </c>
      <c r="CO564" s="702">
        <v>172049.72880000004</v>
      </c>
      <c r="CP564" s="702">
        <v>0</v>
      </c>
      <c r="CQ564" s="702">
        <v>0</v>
      </c>
      <c r="CR564" s="704">
        <v>1510180.7431200005</v>
      </c>
      <c r="CS564" s="703">
        <v>1467523.3975200001</v>
      </c>
      <c r="CT564" s="23">
        <v>2</v>
      </c>
      <c r="CU564" s="23">
        <v>12</v>
      </c>
      <c r="CV564" s="23" t="s">
        <v>1472</v>
      </c>
      <c r="CW564" s="23">
        <v>12</v>
      </c>
      <c r="CX564" s="23">
        <v>72</v>
      </c>
      <c r="CY564" s="23">
        <v>0</v>
      </c>
      <c r="CZ564" s="23">
        <v>0</v>
      </c>
      <c r="DA564" s="23" t="s">
        <v>956</v>
      </c>
      <c r="DB564" s="796">
        <v>1528415.071</v>
      </c>
      <c r="DC564" s="120"/>
      <c r="DD564" s="692">
        <v>8.1108475210000002</v>
      </c>
      <c r="DE564" s="120"/>
      <c r="DF564" s="120"/>
      <c r="DG564" s="120"/>
      <c r="DH564" s="140"/>
      <c r="DI564" s="140"/>
      <c r="DJ564" s="140"/>
      <c r="DK564" s="140"/>
      <c r="DL564" s="548" t="s">
        <v>56</v>
      </c>
      <c r="DM564" s="548" t="s">
        <v>56</v>
      </c>
      <c r="DN564" s="203" t="s">
        <v>868</v>
      </c>
      <c r="DO564" s="700">
        <v>1628.6666666666699</v>
      </c>
      <c r="DP564" s="713" t="s">
        <v>56</v>
      </c>
      <c r="DQ564" s="548" t="s">
        <v>56</v>
      </c>
      <c r="DR564" s="673" t="s">
        <v>56</v>
      </c>
      <c r="DS564" s="203" t="s">
        <v>56</v>
      </c>
      <c r="DT564" s="1160" t="s">
        <v>56</v>
      </c>
      <c r="DU564" s="711">
        <v>195.07306590257841</v>
      </c>
      <c r="DV564" s="711">
        <v>59.179399859358227</v>
      </c>
      <c r="DW564" s="711">
        <v>177.394488128956</v>
      </c>
      <c r="DX564" s="711">
        <v>63.215549597035363</v>
      </c>
      <c r="DY564" s="710">
        <v>0.97994269340974016</v>
      </c>
      <c r="DZ564" s="710">
        <v>0.78093051700703975</v>
      </c>
      <c r="EA564" s="710">
        <v>0.87799849734692603</v>
      </c>
      <c r="EB564" s="710">
        <v>0.67381807045324826</v>
      </c>
      <c r="EC564" s="236"/>
      <c r="ED564" s="49"/>
      <c r="EE564" s="232"/>
      <c r="EF564" s="700">
        <v>0</v>
      </c>
      <c r="EG564" s="712">
        <v>0</v>
      </c>
      <c r="EH564" s="44"/>
    </row>
    <row r="565" spans="1:138" ht="41.25" customHeight="1" x14ac:dyDescent="0.25">
      <c r="A565" s="871" t="s">
        <v>49</v>
      </c>
      <c r="B565" s="656" t="s">
        <v>96</v>
      </c>
      <c r="C565" s="656" t="s">
        <v>97</v>
      </c>
      <c r="D565" s="691" t="s">
        <v>456</v>
      </c>
      <c r="E565" s="656" t="s">
        <v>456</v>
      </c>
      <c r="F565" s="656" t="s">
        <v>1473</v>
      </c>
      <c r="G565" s="901" t="s">
        <v>1474</v>
      </c>
      <c r="H565" s="897" t="s">
        <v>55</v>
      </c>
      <c r="I565" s="17" t="s">
        <v>860</v>
      </c>
      <c r="J565" s="64">
        <v>23</v>
      </c>
      <c r="K565" s="665">
        <v>25.894159573154699</v>
      </c>
      <c r="L565" s="665">
        <v>3.9768939311220004</v>
      </c>
      <c r="M565" s="64">
        <v>1</v>
      </c>
      <c r="N565" s="727" t="s">
        <v>56</v>
      </c>
      <c r="O565" s="548" t="s">
        <v>56</v>
      </c>
      <c r="P565" s="909" t="s">
        <v>56</v>
      </c>
      <c r="Q565" s="203" t="s">
        <v>57</v>
      </c>
      <c r="R565" s="205" t="s">
        <v>57</v>
      </c>
      <c r="S565" s="490">
        <v>0</v>
      </c>
      <c r="T565" s="18">
        <v>0</v>
      </c>
      <c r="U565" s="548" t="s">
        <v>58</v>
      </c>
      <c r="V565" s="18" t="s">
        <v>58</v>
      </c>
      <c r="W565" s="64" t="s">
        <v>58</v>
      </c>
      <c r="X565" s="18" t="s">
        <v>58</v>
      </c>
      <c r="Y565" s="18" t="s">
        <v>58</v>
      </c>
      <c r="Z565" s="18" t="s">
        <v>58</v>
      </c>
      <c r="AA565" s="18" t="s">
        <v>58</v>
      </c>
      <c r="AB565" s="18" t="s">
        <v>58</v>
      </c>
      <c r="AC565" s="18" t="s">
        <v>58</v>
      </c>
      <c r="AD565" s="18" t="s">
        <v>58</v>
      </c>
      <c r="AE565" s="18" t="s">
        <v>58</v>
      </c>
      <c r="AF565" s="18" t="s">
        <v>58</v>
      </c>
      <c r="AG565" s="64" t="s">
        <v>58</v>
      </c>
      <c r="AH565" s="18" t="s">
        <v>58</v>
      </c>
      <c r="AI565" s="64" t="s">
        <v>58</v>
      </c>
      <c r="AJ565" s="18" t="s">
        <v>58</v>
      </c>
      <c r="AK565" s="18" t="s">
        <v>58</v>
      </c>
      <c r="AL565" s="64" t="s">
        <v>58</v>
      </c>
      <c r="AM565" s="18" t="s">
        <v>58</v>
      </c>
      <c r="AN565" s="18" t="s">
        <v>58</v>
      </c>
      <c r="AO565" s="18" t="s">
        <v>58</v>
      </c>
      <c r="AP565" s="64" t="s">
        <v>58</v>
      </c>
      <c r="AQ565" s="64">
        <v>0</v>
      </c>
      <c r="AR565" s="11">
        <v>0</v>
      </c>
      <c r="AS565" s="17" t="s">
        <v>58</v>
      </c>
      <c r="AT565" s="490" t="s">
        <v>58</v>
      </c>
      <c r="AU565" s="64" t="s">
        <v>58</v>
      </c>
      <c r="AV565" s="18" t="s">
        <v>58</v>
      </c>
      <c r="AW565" s="64" t="s">
        <v>58</v>
      </c>
      <c r="AX565" s="18" t="s">
        <v>58</v>
      </c>
      <c r="AY565" s="17" t="s">
        <v>58</v>
      </c>
      <c r="AZ565" s="490" t="s">
        <v>58</v>
      </c>
      <c r="BA565" s="17" t="s">
        <v>58</v>
      </c>
      <c r="BB565" s="18" t="s">
        <v>58</v>
      </c>
      <c r="BC565" s="17" t="s">
        <v>58</v>
      </c>
      <c r="BD565" s="18" t="s">
        <v>58</v>
      </c>
      <c r="BE565" s="17" t="s">
        <v>58</v>
      </c>
      <c r="BF565" s="18" t="s">
        <v>58</v>
      </c>
      <c r="BG565" s="17" t="s">
        <v>58</v>
      </c>
      <c r="BH565" s="18" t="s">
        <v>58</v>
      </c>
      <c r="BI565" s="17" t="s">
        <v>58</v>
      </c>
      <c r="BJ565" s="18" t="s">
        <v>58</v>
      </c>
      <c r="BK565" s="17" t="s">
        <v>58</v>
      </c>
      <c r="BL565" s="17" t="s">
        <v>58</v>
      </c>
      <c r="BM565" s="17" t="s">
        <v>58</v>
      </c>
      <c r="BN565" s="17" t="s">
        <v>58</v>
      </c>
      <c r="BO565" s="18" t="s">
        <v>58</v>
      </c>
      <c r="BP565" s="18" t="s">
        <v>58</v>
      </c>
      <c r="BQ565" s="64">
        <v>0</v>
      </c>
      <c r="BR565" s="18">
        <v>0</v>
      </c>
      <c r="BS565" s="730" t="s">
        <v>56</v>
      </c>
      <c r="BT565" s="17">
        <v>0</v>
      </c>
      <c r="BU565" s="17">
        <v>0</v>
      </c>
      <c r="BV565" s="17">
        <v>0</v>
      </c>
      <c r="BW565" s="17">
        <v>0</v>
      </c>
      <c r="BX565" s="17">
        <v>0</v>
      </c>
      <c r="BY565" s="17">
        <v>0</v>
      </c>
      <c r="BZ565" s="17">
        <v>0</v>
      </c>
      <c r="CA565" s="17">
        <v>0</v>
      </c>
      <c r="CB565" s="17">
        <v>0</v>
      </c>
      <c r="CC565" s="17">
        <v>0</v>
      </c>
      <c r="CD565" s="17">
        <v>0</v>
      </c>
      <c r="CE565" s="17">
        <v>0</v>
      </c>
      <c r="CF565" s="17">
        <v>0</v>
      </c>
      <c r="CG565" s="17">
        <v>0</v>
      </c>
      <c r="CH565" s="17">
        <v>0</v>
      </c>
      <c r="CI565" s="17">
        <v>0</v>
      </c>
      <c r="CJ565" s="17">
        <v>0</v>
      </c>
      <c r="CK565" s="17">
        <v>0</v>
      </c>
      <c r="CL565" s="702">
        <v>0</v>
      </c>
      <c r="CM565" s="702">
        <v>0</v>
      </c>
      <c r="CN565" s="702">
        <v>0</v>
      </c>
      <c r="CO565" s="702">
        <v>0</v>
      </c>
      <c r="CP565" s="702">
        <v>0</v>
      </c>
      <c r="CQ565" s="702">
        <v>0</v>
      </c>
      <c r="CR565" s="704">
        <v>0</v>
      </c>
      <c r="CS565" s="703">
        <v>0</v>
      </c>
      <c r="CT565" s="23" t="s">
        <v>56</v>
      </c>
      <c r="CU565" s="23" t="s">
        <v>56</v>
      </c>
      <c r="CV565" s="23" t="s">
        <v>56</v>
      </c>
      <c r="CW565" s="23" t="s">
        <v>56</v>
      </c>
      <c r="CX565" s="23" t="s">
        <v>56</v>
      </c>
      <c r="CY565" s="23" t="s">
        <v>56</v>
      </c>
      <c r="CZ565" s="23" t="s">
        <v>56</v>
      </c>
      <c r="DA565" s="23" t="s">
        <v>56</v>
      </c>
      <c r="DB565" s="23" t="s">
        <v>56</v>
      </c>
      <c r="DC565" s="120"/>
      <c r="DD565" s="692" t="s">
        <v>56</v>
      </c>
      <c r="DE565" s="120"/>
      <c r="DF565" s="120"/>
      <c r="DG565" s="120"/>
      <c r="DH565" s="140"/>
      <c r="DI565" s="140"/>
      <c r="DJ565" s="140"/>
      <c r="DK565" s="140"/>
      <c r="DL565" s="548" t="s">
        <v>56</v>
      </c>
      <c r="DM565" s="548" t="s">
        <v>56</v>
      </c>
      <c r="DN565" s="203" t="s">
        <v>55</v>
      </c>
      <c r="DO565" s="700" t="s">
        <v>56</v>
      </c>
      <c r="DP565" s="713" t="s">
        <v>56</v>
      </c>
      <c r="DQ565" s="548" t="s">
        <v>56</v>
      </c>
      <c r="DR565" s="673" t="s">
        <v>56</v>
      </c>
      <c r="DS565" s="203" t="s">
        <v>56</v>
      </c>
      <c r="DT565" s="1160" t="s">
        <v>56</v>
      </c>
      <c r="DU565" s="711">
        <v>340</v>
      </c>
      <c r="DV565" s="711">
        <v>-87.333333333333343</v>
      </c>
      <c r="DW565" s="711">
        <v>340</v>
      </c>
      <c r="DX565" s="711">
        <v>-87.333333333333343</v>
      </c>
      <c r="DY565" s="710">
        <v>1</v>
      </c>
      <c r="DZ565" s="710">
        <v>0</v>
      </c>
      <c r="EA565" s="710">
        <v>1</v>
      </c>
      <c r="EB565" s="710">
        <v>0</v>
      </c>
      <c r="EC565" s="236"/>
      <c r="ED565" s="49"/>
      <c r="EE565" s="232"/>
      <c r="EF565" s="700">
        <v>340</v>
      </c>
      <c r="EG565" s="712">
        <v>-125</v>
      </c>
      <c r="EH565" s="44"/>
    </row>
    <row r="566" spans="1:138" ht="41.25" customHeight="1" x14ac:dyDescent="0.25">
      <c r="A566" s="871" t="s">
        <v>49</v>
      </c>
      <c r="B566" s="656" t="s">
        <v>96</v>
      </c>
      <c r="C566" s="656" t="s">
        <v>97</v>
      </c>
      <c r="D566" s="691" t="s">
        <v>1475</v>
      </c>
      <c r="E566" s="656" t="s">
        <v>1476</v>
      </c>
      <c r="F566" s="656" t="s">
        <v>1477</v>
      </c>
      <c r="G566" s="901" t="s">
        <v>1478</v>
      </c>
      <c r="H566" s="897" t="s">
        <v>55</v>
      </c>
      <c r="I566" s="17" t="s">
        <v>860</v>
      </c>
      <c r="J566" s="64">
        <v>8.32</v>
      </c>
      <c r="K566" s="665">
        <v>1.9838909949893919</v>
      </c>
      <c r="L566" s="665">
        <v>23.196022679025003</v>
      </c>
      <c r="M566" s="64">
        <v>277</v>
      </c>
      <c r="N566" s="726">
        <v>2388892.1140000001</v>
      </c>
      <c r="O566" s="548" t="s">
        <v>863</v>
      </c>
      <c r="P566" s="909">
        <v>1.553649574</v>
      </c>
      <c r="Q566" s="203" t="s">
        <v>57</v>
      </c>
      <c r="R566" s="205" t="s">
        <v>57</v>
      </c>
      <c r="S566" s="490">
        <v>0</v>
      </c>
      <c r="T566" s="18">
        <v>0</v>
      </c>
      <c r="U566" s="548">
        <v>0</v>
      </c>
      <c r="V566" s="18">
        <v>0</v>
      </c>
      <c r="W566" s="64">
        <v>0</v>
      </c>
      <c r="X566" s="18">
        <v>0</v>
      </c>
      <c r="Y566" s="18">
        <v>0</v>
      </c>
      <c r="Z566" s="18">
        <v>0</v>
      </c>
      <c r="AA566" s="18">
        <v>0</v>
      </c>
      <c r="AB566" s="18">
        <v>0</v>
      </c>
      <c r="AC566" s="18">
        <v>0</v>
      </c>
      <c r="AD566" s="18">
        <v>0</v>
      </c>
      <c r="AE566" s="18">
        <v>0</v>
      </c>
      <c r="AF566" s="18">
        <v>0</v>
      </c>
      <c r="AG566" s="64">
        <v>0</v>
      </c>
      <c r="AH566" s="18">
        <v>0</v>
      </c>
      <c r="AI566" s="64">
        <v>0</v>
      </c>
      <c r="AJ566" s="18">
        <v>0</v>
      </c>
      <c r="AK566" s="18">
        <v>27</v>
      </c>
      <c r="AL566" s="64">
        <v>27</v>
      </c>
      <c r="AM566" s="18">
        <v>0</v>
      </c>
      <c r="AN566" s="18" t="s">
        <v>58</v>
      </c>
      <c r="AO566" s="18">
        <v>0</v>
      </c>
      <c r="AP566" s="64">
        <v>0</v>
      </c>
      <c r="AQ566" s="64">
        <v>27</v>
      </c>
      <c r="AR566" s="11">
        <v>27</v>
      </c>
      <c r="AS566" s="17">
        <v>0</v>
      </c>
      <c r="AT566" s="490">
        <v>0</v>
      </c>
      <c r="AU566" s="64">
        <v>0</v>
      </c>
      <c r="AV566" s="18">
        <v>0</v>
      </c>
      <c r="AW566" s="64">
        <v>0</v>
      </c>
      <c r="AX566" s="18">
        <v>0</v>
      </c>
      <c r="AY566" s="17">
        <v>0</v>
      </c>
      <c r="AZ566" s="490">
        <v>0</v>
      </c>
      <c r="BA566" s="17">
        <v>0</v>
      </c>
      <c r="BB566" s="18">
        <v>0</v>
      </c>
      <c r="BC566" s="17">
        <v>0</v>
      </c>
      <c r="BD566" s="18">
        <v>0</v>
      </c>
      <c r="BE566" s="17">
        <v>0</v>
      </c>
      <c r="BF566" s="18">
        <v>0</v>
      </c>
      <c r="BG566" s="17">
        <v>0</v>
      </c>
      <c r="BH566" s="18">
        <v>0</v>
      </c>
      <c r="BI566" s="17">
        <v>0</v>
      </c>
      <c r="BJ566" s="18">
        <v>0</v>
      </c>
      <c r="BK566" s="17">
        <v>175.55999999999997</v>
      </c>
      <c r="BL566" s="17">
        <v>175.55999999999997</v>
      </c>
      <c r="BM566" s="17">
        <v>0</v>
      </c>
      <c r="BN566" s="17" t="s">
        <v>58</v>
      </c>
      <c r="BO566" s="18">
        <v>0</v>
      </c>
      <c r="BP566" s="18">
        <v>0</v>
      </c>
      <c r="BQ566" s="64">
        <v>175.55999999999997</v>
      </c>
      <c r="BR566" s="18">
        <v>175.55999999999997</v>
      </c>
      <c r="BS566" s="729">
        <v>0.11299845405164702</v>
      </c>
      <c r="BT566" s="17">
        <v>0</v>
      </c>
      <c r="BU566" s="17">
        <v>0</v>
      </c>
      <c r="BV566" s="17">
        <v>0</v>
      </c>
      <c r="BW566" s="17">
        <v>0</v>
      </c>
      <c r="BX566" s="17">
        <v>0</v>
      </c>
      <c r="BY566" s="17">
        <v>0</v>
      </c>
      <c r="BZ566" s="17">
        <v>0</v>
      </c>
      <c r="CA566" s="17">
        <v>0</v>
      </c>
      <c r="CB566" s="17">
        <v>0</v>
      </c>
      <c r="CC566" s="17">
        <v>0</v>
      </c>
      <c r="CD566" s="17">
        <v>0</v>
      </c>
      <c r="CE566" s="17">
        <v>0</v>
      </c>
      <c r="CF566" s="17">
        <v>0</v>
      </c>
      <c r="CG566" s="17">
        <v>0</v>
      </c>
      <c r="CH566" s="17">
        <v>0</v>
      </c>
      <c r="CI566" s="17">
        <v>0</v>
      </c>
      <c r="CJ566" s="17">
        <v>0</v>
      </c>
      <c r="CK566" s="17">
        <v>0</v>
      </c>
      <c r="CL566" s="702">
        <v>206079.35039999997</v>
      </c>
      <c r="CM566" s="702">
        <v>206079.35039999997</v>
      </c>
      <c r="CN566" s="702">
        <v>0</v>
      </c>
      <c r="CO566" s="702">
        <v>0</v>
      </c>
      <c r="CP566" s="702">
        <v>0</v>
      </c>
      <c r="CQ566" s="702">
        <v>0</v>
      </c>
      <c r="CR566" s="704">
        <v>206079.35039999997</v>
      </c>
      <c r="CS566" s="703">
        <v>206079.35039999997</v>
      </c>
      <c r="CT566" s="23" t="s">
        <v>56</v>
      </c>
      <c r="CU566" s="23" t="s">
        <v>56</v>
      </c>
      <c r="CV566" s="23" t="s">
        <v>56</v>
      </c>
      <c r="CW566" s="23" t="s">
        <v>56</v>
      </c>
      <c r="CX566" s="23" t="s">
        <v>56</v>
      </c>
      <c r="CY566" s="23" t="s">
        <v>56</v>
      </c>
      <c r="CZ566" s="23" t="s">
        <v>56</v>
      </c>
      <c r="DA566" s="23" t="s">
        <v>56</v>
      </c>
      <c r="DB566" s="796">
        <v>2388892.1140000001</v>
      </c>
      <c r="DC566" s="120"/>
      <c r="DD566" s="692">
        <v>1.553649574</v>
      </c>
      <c r="DE566" s="120"/>
      <c r="DF566" s="120"/>
      <c r="DG566" s="120"/>
      <c r="DH566" s="140"/>
      <c r="DI566" s="140"/>
      <c r="DJ566" s="140"/>
      <c r="DK566" s="140"/>
      <c r="DL566" s="548" t="s">
        <v>56</v>
      </c>
      <c r="DM566" s="548" t="s">
        <v>56</v>
      </c>
      <c r="DN566" s="203" t="s">
        <v>55</v>
      </c>
      <c r="DO566" s="700" t="s">
        <v>56</v>
      </c>
      <c r="DP566" s="713" t="s">
        <v>56</v>
      </c>
      <c r="DQ566" s="548" t="s">
        <v>56</v>
      </c>
      <c r="DR566" s="673" t="s">
        <v>56</v>
      </c>
      <c r="DS566" s="203" t="s">
        <v>56</v>
      </c>
      <c r="DT566" s="1160" t="s">
        <v>56</v>
      </c>
      <c r="DU566" s="711">
        <v>328.87939110070215</v>
      </c>
      <c r="DV566" s="711">
        <v>17.140101829654441</v>
      </c>
      <c r="DW566" s="711">
        <v>332.042363235474</v>
      </c>
      <c r="DX566" s="711">
        <v>19.293425913173735</v>
      </c>
      <c r="DY566" s="710">
        <v>2.3676814988290369</v>
      </c>
      <c r="DZ566" s="710">
        <v>-0.73096077787983194</v>
      </c>
      <c r="EA566" s="710">
        <v>2.3604414023959901</v>
      </c>
      <c r="EB566" s="710">
        <v>-0.62288146174735481</v>
      </c>
      <c r="EC566" s="236"/>
      <c r="ED566" s="49"/>
      <c r="EE566" s="232"/>
      <c r="EF566" s="700">
        <v>46916</v>
      </c>
      <c r="EG566" s="712">
        <v>-8064.3333333333358</v>
      </c>
      <c r="EH566" s="44"/>
    </row>
    <row r="567" spans="1:138" ht="41.25" customHeight="1" x14ac:dyDescent="0.25">
      <c r="A567" s="871" t="s">
        <v>49</v>
      </c>
      <c r="B567" s="656" t="s">
        <v>96</v>
      </c>
      <c r="C567" s="656" t="s">
        <v>97</v>
      </c>
      <c r="D567" s="691" t="s">
        <v>451</v>
      </c>
      <c r="E567" s="656" t="s">
        <v>443</v>
      </c>
      <c r="F567" s="656" t="s">
        <v>452</v>
      </c>
      <c r="G567" s="901" t="s">
        <v>453</v>
      </c>
      <c r="H567" s="897" t="s">
        <v>55</v>
      </c>
      <c r="I567" s="17" t="s">
        <v>860</v>
      </c>
      <c r="J567" s="64">
        <v>13.8</v>
      </c>
      <c r="K567" s="665">
        <v>7.8877593776686679</v>
      </c>
      <c r="L567" s="665">
        <v>56.352083216121002</v>
      </c>
      <c r="M567" s="64">
        <v>1818</v>
      </c>
      <c r="N567" s="726">
        <v>19319937.68</v>
      </c>
      <c r="O567" s="548" t="s">
        <v>874</v>
      </c>
      <c r="P567" s="909">
        <v>4.9159066029999998</v>
      </c>
      <c r="Q567" s="203" t="s">
        <v>57</v>
      </c>
      <c r="R567" s="205" t="s">
        <v>57</v>
      </c>
      <c r="S567" s="490">
        <v>0</v>
      </c>
      <c r="T567" s="18">
        <v>0</v>
      </c>
      <c r="U567" s="548">
        <v>0</v>
      </c>
      <c r="V567" s="18">
        <v>0</v>
      </c>
      <c r="W567" s="64">
        <v>0</v>
      </c>
      <c r="X567" s="18">
        <v>0</v>
      </c>
      <c r="Y567" s="18">
        <v>0</v>
      </c>
      <c r="Z567" s="18">
        <v>0</v>
      </c>
      <c r="AA567" s="18">
        <v>0</v>
      </c>
      <c r="AB567" s="18">
        <v>0</v>
      </c>
      <c r="AC567" s="18">
        <v>0</v>
      </c>
      <c r="AD567" s="18">
        <v>0</v>
      </c>
      <c r="AE567" s="18">
        <v>0</v>
      </c>
      <c r="AF567" s="18">
        <v>0</v>
      </c>
      <c r="AG567" s="64">
        <v>2</v>
      </c>
      <c r="AH567" s="18">
        <v>2</v>
      </c>
      <c r="AI567" s="64">
        <v>0</v>
      </c>
      <c r="AJ567" s="18">
        <v>0</v>
      </c>
      <c r="AK567" s="18">
        <v>92</v>
      </c>
      <c r="AL567" s="64">
        <v>90</v>
      </c>
      <c r="AM567" s="18">
        <v>1</v>
      </c>
      <c r="AN567" s="18">
        <v>1</v>
      </c>
      <c r="AO567" s="18">
        <v>0</v>
      </c>
      <c r="AP567" s="64">
        <v>0</v>
      </c>
      <c r="AQ567" s="64">
        <v>95</v>
      </c>
      <c r="AR567" s="11">
        <v>93</v>
      </c>
      <c r="AS567" s="17">
        <v>0</v>
      </c>
      <c r="AT567" s="490">
        <v>0</v>
      </c>
      <c r="AU567" s="64">
        <v>0</v>
      </c>
      <c r="AV567" s="18">
        <v>0</v>
      </c>
      <c r="AW567" s="64">
        <v>0</v>
      </c>
      <c r="AX567" s="18">
        <v>0</v>
      </c>
      <c r="AY567" s="17">
        <v>0</v>
      </c>
      <c r="AZ567" s="490">
        <v>0</v>
      </c>
      <c r="BA567" s="17">
        <v>0</v>
      </c>
      <c r="BB567" s="18">
        <v>0</v>
      </c>
      <c r="BC567" s="17">
        <v>0</v>
      </c>
      <c r="BD567" s="18">
        <v>0</v>
      </c>
      <c r="BE567" s="17">
        <v>0</v>
      </c>
      <c r="BF567" s="18">
        <v>0</v>
      </c>
      <c r="BG567" s="17">
        <v>272</v>
      </c>
      <c r="BH567" s="18">
        <v>272</v>
      </c>
      <c r="BI567" s="17">
        <v>0</v>
      </c>
      <c r="BJ567" s="18">
        <v>0</v>
      </c>
      <c r="BK567" s="17">
        <v>4087.1900000000005</v>
      </c>
      <c r="BL567" s="17">
        <v>4078.49</v>
      </c>
      <c r="BM567" s="17">
        <v>7.16</v>
      </c>
      <c r="BN567" s="17">
        <v>7.16</v>
      </c>
      <c r="BO567" s="18">
        <v>0</v>
      </c>
      <c r="BP567" s="18">
        <v>0</v>
      </c>
      <c r="BQ567" s="64">
        <v>4366.3500000000004</v>
      </c>
      <c r="BR567" s="18">
        <v>4357.6499999999996</v>
      </c>
      <c r="BS567" s="729">
        <v>0.8882084938992485</v>
      </c>
      <c r="BT567" s="17">
        <v>0</v>
      </c>
      <c r="BU567" s="17">
        <v>0</v>
      </c>
      <c r="BV567" s="17">
        <v>0</v>
      </c>
      <c r="BW567" s="17">
        <v>0</v>
      </c>
      <c r="BX567" s="17">
        <v>0</v>
      </c>
      <c r="BY567" s="17">
        <v>0</v>
      </c>
      <c r="BZ567" s="17">
        <v>0</v>
      </c>
      <c r="CA567" s="17">
        <v>0</v>
      </c>
      <c r="CB567" s="17">
        <v>0</v>
      </c>
      <c r="CC567" s="17">
        <v>0</v>
      </c>
      <c r="CD567" s="17">
        <v>0</v>
      </c>
      <c r="CE567" s="17">
        <v>0</v>
      </c>
      <c r="CF567" s="17">
        <v>0</v>
      </c>
      <c r="CG567" s="17">
        <v>0</v>
      </c>
      <c r="CH567" s="17">
        <v>1372446.72</v>
      </c>
      <c r="CI567" s="17">
        <v>1372446.72</v>
      </c>
      <c r="CJ567" s="17">
        <v>0</v>
      </c>
      <c r="CK567" s="17">
        <v>0</v>
      </c>
      <c r="CL567" s="702">
        <v>4797707.109600001</v>
      </c>
      <c r="CM567" s="702">
        <v>4787494.7016000003</v>
      </c>
      <c r="CN567" s="702">
        <v>8404.6944000000003</v>
      </c>
      <c r="CO567" s="702">
        <v>8404.6944000000003</v>
      </c>
      <c r="CP567" s="702">
        <v>0</v>
      </c>
      <c r="CQ567" s="702">
        <v>0</v>
      </c>
      <c r="CR567" s="704">
        <v>6178558.5240000011</v>
      </c>
      <c r="CS567" s="703">
        <v>6168346.1160000004</v>
      </c>
      <c r="CT567" s="23" t="s">
        <v>56</v>
      </c>
      <c r="CU567" s="23" t="s">
        <v>56</v>
      </c>
      <c r="CV567" s="23" t="s">
        <v>56</v>
      </c>
      <c r="CW567" s="23" t="s">
        <v>56</v>
      </c>
      <c r="CX567" s="23" t="s">
        <v>56</v>
      </c>
      <c r="CY567" s="23" t="s">
        <v>56</v>
      </c>
      <c r="CZ567" s="23" t="s">
        <v>56</v>
      </c>
      <c r="DA567" s="23" t="s">
        <v>56</v>
      </c>
      <c r="DB567" s="796">
        <v>19319937.68</v>
      </c>
      <c r="DC567" s="120"/>
      <c r="DD567" s="692">
        <v>4.9159066029999998</v>
      </c>
      <c r="DE567" s="120"/>
      <c r="DF567" s="120"/>
      <c r="DG567" s="120"/>
      <c r="DH567" s="140"/>
      <c r="DI567" s="140"/>
      <c r="DJ567" s="140"/>
      <c r="DK567" s="140"/>
      <c r="DL567" s="548" t="s">
        <v>56</v>
      </c>
      <c r="DM567" s="548" t="s">
        <v>56</v>
      </c>
      <c r="DN567" s="203" t="s">
        <v>868</v>
      </c>
      <c r="DO567" s="700">
        <v>1865.4166666666699</v>
      </c>
      <c r="DP567" s="713" t="s">
        <v>56</v>
      </c>
      <c r="DQ567" s="548" t="s">
        <v>56</v>
      </c>
      <c r="DR567" s="673" t="s">
        <v>56</v>
      </c>
      <c r="DS567" s="203" t="s">
        <v>56</v>
      </c>
      <c r="DT567" s="1160" t="s">
        <v>56</v>
      </c>
      <c r="DU567" s="711">
        <v>274.65123966942099</v>
      </c>
      <c r="DV567" s="711">
        <v>-69.772021355527642</v>
      </c>
      <c r="DW567" s="711">
        <v>272.75631005102201</v>
      </c>
      <c r="DX567" s="711">
        <v>-68.59883037649891</v>
      </c>
      <c r="DY567" s="710">
        <v>1.1359392450301522</v>
      </c>
      <c r="DZ567" s="710">
        <v>0.64773819000934019</v>
      </c>
      <c r="EA567" s="710">
        <v>1.0882509418027799</v>
      </c>
      <c r="EB567" s="710">
        <v>0.68696757659988994</v>
      </c>
      <c r="EC567" s="236"/>
      <c r="ED567" s="49"/>
      <c r="EE567" s="232"/>
      <c r="EF567" s="700">
        <v>108063</v>
      </c>
      <c r="EG567" s="712">
        <v>-16433</v>
      </c>
      <c r="EH567" s="44"/>
    </row>
    <row r="568" spans="1:138" ht="41.25" customHeight="1" x14ac:dyDescent="0.25">
      <c r="A568" s="871" t="s">
        <v>49</v>
      </c>
      <c r="B568" s="656" t="s">
        <v>96</v>
      </c>
      <c r="C568" s="656" t="s">
        <v>97</v>
      </c>
      <c r="D568" s="691" t="s">
        <v>451</v>
      </c>
      <c r="E568" s="656" t="s">
        <v>443</v>
      </c>
      <c r="F568" s="656" t="s">
        <v>454</v>
      </c>
      <c r="G568" s="901" t="s">
        <v>455</v>
      </c>
      <c r="H568" s="897" t="s">
        <v>55</v>
      </c>
      <c r="I568" s="17" t="s">
        <v>860</v>
      </c>
      <c r="J568" s="64">
        <v>13.8</v>
      </c>
      <c r="K568" s="665">
        <v>11.234081537891738</v>
      </c>
      <c r="L568" s="665">
        <v>33.764393869163996</v>
      </c>
      <c r="M568" s="64">
        <v>2549</v>
      </c>
      <c r="N568" s="726">
        <v>21574452.290000003</v>
      </c>
      <c r="O568" s="548" t="s">
        <v>874</v>
      </c>
      <c r="P568" s="909">
        <v>5.4895618300000004</v>
      </c>
      <c r="Q568" s="203" t="s">
        <v>57</v>
      </c>
      <c r="R568" s="205" t="s">
        <v>57</v>
      </c>
      <c r="S568" s="490">
        <v>0</v>
      </c>
      <c r="T568" s="18">
        <v>0</v>
      </c>
      <c r="U568" s="548">
        <v>0</v>
      </c>
      <c r="V568" s="18">
        <v>0</v>
      </c>
      <c r="W568" s="64">
        <v>0</v>
      </c>
      <c r="X568" s="18">
        <v>0</v>
      </c>
      <c r="Y568" s="18">
        <v>0</v>
      </c>
      <c r="Z568" s="18">
        <v>0</v>
      </c>
      <c r="AA568" s="18">
        <v>0</v>
      </c>
      <c r="AB568" s="18">
        <v>0</v>
      </c>
      <c r="AC568" s="18">
        <v>0</v>
      </c>
      <c r="AD568" s="18">
        <v>0</v>
      </c>
      <c r="AE568" s="18">
        <v>0</v>
      </c>
      <c r="AF568" s="18">
        <v>0</v>
      </c>
      <c r="AG568" s="64">
        <v>0</v>
      </c>
      <c r="AH568" s="18">
        <v>0</v>
      </c>
      <c r="AI568" s="64">
        <v>0</v>
      </c>
      <c r="AJ568" s="18">
        <v>0</v>
      </c>
      <c r="AK568" s="18">
        <v>81</v>
      </c>
      <c r="AL568" s="64">
        <v>78</v>
      </c>
      <c r="AM568" s="18">
        <v>2</v>
      </c>
      <c r="AN568" s="18">
        <v>2</v>
      </c>
      <c r="AO568" s="18">
        <v>0</v>
      </c>
      <c r="AP568" s="64">
        <v>0</v>
      </c>
      <c r="AQ568" s="64">
        <v>83</v>
      </c>
      <c r="AR568" s="11">
        <v>80</v>
      </c>
      <c r="AS568" s="17">
        <v>0</v>
      </c>
      <c r="AT568" s="490">
        <v>0</v>
      </c>
      <c r="AU568" s="64">
        <v>0</v>
      </c>
      <c r="AV568" s="18">
        <v>0</v>
      </c>
      <c r="AW568" s="64">
        <v>0</v>
      </c>
      <c r="AX568" s="18">
        <v>0</v>
      </c>
      <c r="AY568" s="17">
        <v>0</v>
      </c>
      <c r="AZ568" s="490">
        <v>0</v>
      </c>
      <c r="BA568" s="17">
        <v>0</v>
      </c>
      <c r="BB568" s="18">
        <v>0</v>
      </c>
      <c r="BC568" s="17">
        <v>0</v>
      </c>
      <c r="BD568" s="18">
        <v>0</v>
      </c>
      <c r="BE568" s="17">
        <v>0</v>
      </c>
      <c r="BF568" s="18">
        <v>0</v>
      </c>
      <c r="BG568" s="17">
        <v>0</v>
      </c>
      <c r="BH568" s="18">
        <v>0</v>
      </c>
      <c r="BI568" s="17">
        <v>0</v>
      </c>
      <c r="BJ568" s="18">
        <v>0</v>
      </c>
      <c r="BK568" s="17">
        <v>3708.6899999999996</v>
      </c>
      <c r="BL568" s="17">
        <v>3687.29</v>
      </c>
      <c r="BM568" s="17">
        <v>17.399999999999999</v>
      </c>
      <c r="BN568" s="17">
        <v>17.399999999999999</v>
      </c>
      <c r="BO568" s="18">
        <v>0</v>
      </c>
      <c r="BP568" s="18">
        <v>0</v>
      </c>
      <c r="BQ568" s="64">
        <v>3726.0899999999997</v>
      </c>
      <c r="BR568" s="18">
        <v>3704.69</v>
      </c>
      <c r="BS568" s="729">
        <v>0.67875909141549817</v>
      </c>
      <c r="BT568" s="17">
        <v>0</v>
      </c>
      <c r="BU568" s="17">
        <v>0</v>
      </c>
      <c r="BV568" s="17">
        <v>0</v>
      </c>
      <c r="BW568" s="17">
        <v>0</v>
      </c>
      <c r="BX568" s="17">
        <v>0</v>
      </c>
      <c r="BY568" s="17">
        <v>0</v>
      </c>
      <c r="BZ568" s="17">
        <v>0</v>
      </c>
      <c r="CA568" s="17">
        <v>0</v>
      </c>
      <c r="CB568" s="17">
        <v>0</v>
      </c>
      <c r="CC568" s="17">
        <v>0</v>
      </c>
      <c r="CD568" s="17">
        <v>0</v>
      </c>
      <c r="CE568" s="17">
        <v>0</v>
      </c>
      <c r="CF568" s="17">
        <v>0</v>
      </c>
      <c r="CG568" s="17">
        <v>0</v>
      </c>
      <c r="CH568" s="17">
        <v>0</v>
      </c>
      <c r="CI568" s="17">
        <v>0</v>
      </c>
      <c r="CJ568" s="17">
        <v>0</v>
      </c>
      <c r="CK568" s="17">
        <v>0</v>
      </c>
      <c r="CL568" s="702">
        <v>4353408.6695999997</v>
      </c>
      <c r="CM568" s="702">
        <v>4328288.4936000006</v>
      </c>
      <c r="CN568" s="702">
        <v>20424.815999999999</v>
      </c>
      <c r="CO568" s="702">
        <v>20424.815999999999</v>
      </c>
      <c r="CP568" s="702">
        <v>0</v>
      </c>
      <c r="CQ568" s="702">
        <v>0</v>
      </c>
      <c r="CR568" s="704">
        <v>4373833.4855999993</v>
      </c>
      <c r="CS568" s="703">
        <v>4348713.3096000003</v>
      </c>
      <c r="CT568" s="23" t="s">
        <v>56</v>
      </c>
      <c r="CU568" s="23" t="s">
        <v>56</v>
      </c>
      <c r="CV568" s="23" t="s">
        <v>56</v>
      </c>
      <c r="CW568" s="23" t="s">
        <v>56</v>
      </c>
      <c r="CX568" s="23" t="s">
        <v>56</v>
      </c>
      <c r="CY568" s="23" t="s">
        <v>56</v>
      </c>
      <c r="CZ568" s="23" t="s">
        <v>56</v>
      </c>
      <c r="DA568" s="23" t="s">
        <v>56</v>
      </c>
      <c r="DB568" s="796">
        <v>21574452.290000003</v>
      </c>
      <c r="DC568" s="120"/>
      <c r="DD568" s="692">
        <v>5.4895618300000004</v>
      </c>
      <c r="DE568" s="120"/>
      <c r="DF568" s="120"/>
      <c r="DG568" s="120"/>
      <c r="DH568" s="140"/>
      <c r="DI568" s="140"/>
      <c r="DJ568" s="140"/>
      <c r="DK568" s="140"/>
      <c r="DL568" s="548" t="s">
        <v>56</v>
      </c>
      <c r="DM568" s="548" t="s">
        <v>56</v>
      </c>
      <c r="DN568" s="203" t="s">
        <v>868</v>
      </c>
      <c r="DO568" s="700">
        <v>2581</v>
      </c>
      <c r="DP568" s="713" t="s">
        <v>56</v>
      </c>
      <c r="DQ568" s="548" t="s">
        <v>56</v>
      </c>
      <c r="DR568" s="673" t="s">
        <v>56</v>
      </c>
      <c r="DS568" s="203" t="s">
        <v>56</v>
      </c>
      <c r="DT568" s="1160" t="s">
        <v>56</v>
      </c>
      <c r="DU568" s="711">
        <v>145.01820999612553</v>
      </c>
      <c r="DV568" s="711">
        <v>-8.7893121058961867</v>
      </c>
      <c r="DW568" s="711">
        <v>144.37188134718599</v>
      </c>
      <c r="DX568" s="711">
        <v>-9.1136042383681968</v>
      </c>
      <c r="DY568" s="710">
        <v>1.1584657109647423</v>
      </c>
      <c r="DZ568" s="710">
        <v>9.2636285113889771E-2</v>
      </c>
      <c r="EA568" s="710">
        <v>1.1494594318026701</v>
      </c>
      <c r="EB568" s="710">
        <v>9.2469945392336328E-2</v>
      </c>
      <c r="EC568" s="236"/>
      <c r="ED568" s="49"/>
      <c r="EE568" s="232"/>
      <c r="EF568" s="700">
        <v>188500</v>
      </c>
      <c r="EG568" s="712">
        <v>-179607</v>
      </c>
      <c r="EH568" s="44"/>
    </row>
    <row r="569" spans="1:138" ht="41.25" customHeight="1" x14ac:dyDescent="0.25">
      <c r="A569" s="871" t="s">
        <v>49</v>
      </c>
      <c r="B569" s="656" t="s">
        <v>96</v>
      </c>
      <c r="C569" s="656" t="s">
        <v>97</v>
      </c>
      <c r="D569" s="691" t="s">
        <v>1479</v>
      </c>
      <c r="E569" s="656" t="s">
        <v>1480</v>
      </c>
      <c r="F569" s="656" t="s">
        <v>1481</v>
      </c>
      <c r="G569" s="901" t="s">
        <v>1482</v>
      </c>
      <c r="H569" s="897" t="s">
        <v>55</v>
      </c>
      <c r="I569" s="17" t="s">
        <v>860</v>
      </c>
      <c r="J569" s="64">
        <v>13.8</v>
      </c>
      <c r="K569" s="665">
        <v>5.8799660815348247</v>
      </c>
      <c r="L569" s="665">
        <v>141.23219667593401</v>
      </c>
      <c r="M569" s="64">
        <v>1552</v>
      </c>
      <c r="N569" s="726">
        <v>9456436.2760000005</v>
      </c>
      <c r="O569" s="548" t="s">
        <v>874</v>
      </c>
      <c r="P569" s="909">
        <v>2.406164983</v>
      </c>
      <c r="Q569" s="203" t="s">
        <v>57</v>
      </c>
      <c r="R569" s="205" t="s">
        <v>57</v>
      </c>
      <c r="S569" s="490">
        <v>0</v>
      </c>
      <c r="T569" s="18">
        <v>0</v>
      </c>
      <c r="U569" s="548">
        <v>0</v>
      </c>
      <c r="V569" s="18">
        <v>0</v>
      </c>
      <c r="W569" s="64">
        <v>1</v>
      </c>
      <c r="X569" s="18">
        <v>1</v>
      </c>
      <c r="Y569" s="18">
        <v>0</v>
      </c>
      <c r="Z569" s="18">
        <v>0</v>
      </c>
      <c r="AA569" s="18">
        <v>0</v>
      </c>
      <c r="AB569" s="18">
        <v>0</v>
      </c>
      <c r="AC569" s="18">
        <v>0</v>
      </c>
      <c r="AD569" s="18">
        <v>0</v>
      </c>
      <c r="AE569" s="18">
        <v>0</v>
      </c>
      <c r="AF569" s="18">
        <v>0</v>
      </c>
      <c r="AG569" s="64">
        <v>0</v>
      </c>
      <c r="AH569" s="18">
        <v>0</v>
      </c>
      <c r="AI569" s="64">
        <v>0</v>
      </c>
      <c r="AJ569" s="18">
        <v>0</v>
      </c>
      <c r="AK569" s="18">
        <v>158</v>
      </c>
      <c r="AL569" s="64">
        <v>156</v>
      </c>
      <c r="AM569" s="18">
        <v>8</v>
      </c>
      <c r="AN569" s="18">
        <v>8</v>
      </c>
      <c r="AO569" s="18">
        <v>1</v>
      </c>
      <c r="AP569" s="64">
        <v>1</v>
      </c>
      <c r="AQ569" s="64">
        <v>168</v>
      </c>
      <c r="AR569" s="11">
        <v>166</v>
      </c>
      <c r="AS569" s="17">
        <v>0</v>
      </c>
      <c r="AT569" s="490">
        <v>0</v>
      </c>
      <c r="AU569" s="64">
        <v>0</v>
      </c>
      <c r="AV569" s="18">
        <v>0</v>
      </c>
      <c r="AW569" s="64">
        <v>5</v>
      </c>
      <c r="AX569" s="18">
        <v>5</v>
      </c>
      <c r="AY569" s="17">
        <v>0</v>
      </c>
      <c r="AZ569" s="490">
        <v>0</v>
      </c>
      <c r="BA569" s="17">
        <v>0</v>
      </c>
      <c r="BB569" s="18">
        <v>0</v>
      </c>
      <c r="BC569" s="17">
        <v>0</v>
      </c>
      <c r="BD569" s="18">
        <v>0</v>
      </c>
      <c r="BE569" s="17">
        <v>0</v>
      </c>
      <c r="BF569" s="18">
        <v>0</v>
      </c>
      <c r="BG569" s="17">
        <v>0</v>
      </c>
      <c r="BH569" s="18">
        <v>0</v>
      </c>
      <c r="BI569" s="17">
        <v>0</v>
      </c>
      <c r="BJ569" s="18">
        <v>0</v>
      </c>
      <c r="BK569" s="17">
        <v>1663.4639999999995</v>
      </c>
      <c r="BL569" s="17">
        <v>1647.644</v>
      </c>
      <c r="BM569" s="17">
        <v>2590.16</v>
      </c>
      <c r="BN569" s="17">
        <v>2590.16</v>
      </c>
      <c r="BO569" s="18">
        <v>900</v>
      </c>
      <c r="BP569" s="18">
        <v>900</v>
      </c>
      <c r="BQ569" s="64">
        <v>5158.6239999999998</v>
      </c>
      <c r="BR569" s="18">
        <v>5142.8040000000001</v>
      </c>
      <c r="BS569" s="729">
        <v>2.1439194886662514</v>
      </c>
      <c r="BT569" s="17">
        <v>0</v>
      </c>
      <c r="BU569" s="17">
        <v>0</v>
      </c>
      <c r="BV569" s="17">
        <v>0</v>
      </c>
      <c r="BW569" s="17">
        <v>0</v>
      </c>
      <c r="BX569" s="17">
        <v>0</v>
      </c>
      <c r="BY569" s="17">
        <v>0</v>
      </c>
      <c r="BZ569" s="17">
        <v>0</v>
      </c>
      <c r="CA569" s="17">
        <v>0</v>
      </c>
      <c r="CB569" s="17">
        <v>0</v>
      </c>
      <c r="CC569" s="17">
        <v>0</v>
      </c>
      <c r="CD569" s="17">
        <v>0</v>
      </c>
      <c r="CE569" s="17">
        <v>0</v>
      </c>
      <c r="CF569" s="17">
        <v>0</v>
      </c>
      <c r="CG569" s="17">
        <v>0</v>
      </c>
      <c r="CH569" s="17">
        <v>0</v>
      </c>
      <c r="CI569" s="17">
        <v>0</v>
      </c>
      <c r="CJ569" s="17">
        <v>0</v>
      </c>
      <c r="CK569" s="17">
        <v>0</v>
      </c>
      <c r="CL569" s="702">
        <v>1952640.5817599995</v>
      </c>
      <c r="CM569" s="702">
        <v>1934070.4329600001</v>
      </c>
      <c r="CN569" s="702">
        <v>3040433.4143999997</v>
      </c>
      <c r="CO569" s="702">
        <v>3040433.4143999997</v>
      </c>
      <c r="CP569" s="702">
        <v>2948616</v>
      </c>
      <c r="CQ569" s="702">
        <v>2948616</v>
      </c>
      <c r="CR569" s="704">
        <v>7941689.9961599987</v>
      </c>
      <c r="CS569" s="703">
        <v>7923119.84736</v>
      </c>
      <c r="CT569" s="23" t="s">
        <v>56</v>
      </c>
      <c r="CU569" s="23" t="s">
        <v>56</v>
      </c>
      <c r="CV569" s="23" t="s">
        <v>56</v>
      </c>
      <c r="CW569" s="23" t="s">
        <v>56</v>
      </c>
      <c r="CX569" s="23" t="s">
        <v>56</v>
      </c>
      <c r="CY569" s="23" t="s">
        <v>56</v>
      </c>
      <c r="CZ569" s="23" t="s">
        <v>56</v>
      </c>
      <c r="DA569" s="23" t="s">
        <v>56</v>
      </c>
      <c r="DB569" s="796">
        <v>9456436.2760000005</v>
      </c>
      <c r="DC569" s="120"/>
      <c r="DD569" s="692">
        <v>2.406164983</v>
      </c>
      <c r="DE569" s="120"/>
      <c r="DF569" s="120"/>
      <c r="DG569" s="120"/>
      <c r="DH569" s="140"/>
      <c r="DI569" s="140"/>
      <c r="DJ569" s="140"/>
      <c r="DK569" s="140"/>
      <c r="DL569" s="548" t="s">
        <v>56</v>
      </c>
      <c r="DM569" s="548" t="s">
        <v>56</v>
      </c>
      <c r="DN569" s="203" t="s">
        <v>55</v>
      </c>
      <c r="DO569" s="700" t="s">
        <v>56</v>
      </c>
      <c r="DP569" s="713" t="s">
        <v>56</v>
      </c>
      <c r="DQ569" s="548" t="s">
        <v>56</v>
      </c>
      <c r="DR569" s="673" t="s">
        <v>56</v>
      </c>
      <c r="DS569" s="203" t="s">
        <v>56</v>
      </c>
      <c r="DT569" s="1160" t="s">
        <v>56</v>
      </c>
      <c r="DU569" s="711">
        <v>761.56459022871957</v>
      </c>
      <c r="DV569" s="711">
        <v>-450.48686679951521</v>
      </c>
      <c r="DW569" s="711">
        <v>761.90277381491001</v>
      </c>
      <c r="DX569" s="711">
        <v>-461.24651604224135</v>
      </c>
      <c r="DY569" s="710">
        <v>2.5448797115052066</v>
      </c>
      <c r="DZ569" s="710">
        <v>-0.43340929597480171</v>
      </c>
      <c r="EA569" s="710">
        <v>2.53931804259022</v>
      </c>
      <c r="EB569" s="710">
        <v>-0.50898629471746348</v>
      </c>
      <c r="EC569" s="236"/>
      <c r="ED569" s="49"/>
      <c r="EE569" s="232"/>
      <c r="EF569" s="700">
        <v>404024</v>
      </c>
      <c r="EG569" s="712">
        <v>-43168</v>
      </c>
      <c r="EH569" s="44"/>
    </row>
    <row r="570" spans="1:138" ht="41.25" customHeight="1" x14ac:dyDescent="0.25">
      <c r="A570" s="871" t="s">
        <v>49</v>
      </c>
      <c r="B570" s="656" t="s">
        <v>96</v>
      </c>
      <c r="C570" s="656" t="s">
        <v>97</v>
      </c>
      <c r="D570" s="691" t="s">
        <v>456</v>
      </c>
      <c r="E570" s="656" t="s">
        <v>456</v>
      </c>
      <c r="F570" s="656" t="s">
        <v>457</v>
      </c>
      <c r="G570" s="901" t="s">
        <v>458</v>
      </c>
      <c r="H570" s="897" t="s">
        <v>55</v>
      </c>
      <c r="I570" s="17" t="s">
        <v>860</v>
      </c>
      <c r="J570" s="64">
        <v>13.8</v>
      </c>
      <c r="K570" s="665">
        <v>13.982846169503546</v>
      </c>
      <c r="L570" s="665">
        <v>51.659280195579008</v>
      </c>
      <c r="M570" s="64">
        <v>2729</v>
      </c>
      <c r="N570" s="726">
        <v>21133809.5</v>
      </c>
      <c r="O570" s="548" t="s">
        <v>863</v>
      </c>
      <c r="P570" s="909">
        <v>5.0911901439999996</v>
      </c>
      <c r="Q570" s="203" t="s">
        <v>57</v>
      </c>
      <c r="R570" s="205" t="s">
        <v>57</v>
      </c>
      <c r="S570" s="490">
        <v>0</v>
      </c>
      <c r="T570" s="18">
        <v>0</v>
      </c>
      <c r="U570" s="548">
        <v>0</v>
      </c>
      <c r="V570" s="18">
        <v>0</v>
      </c>
      <c r="W570" s="64">
        <v>0</v>
      </c>
      <c r="X570" s="18">
        <v>0</v>
      </c>
      <c r="Y570" s="18">
        <v>0</v>
      </c>
      <c r="Z570" s="18">
        <v>0</v>
      </c>
      <c r="AA570" s="18">
        <v>0</v>
      </c>
      <c r="AB570" s="18">
        <v>0</v>
      </c>
      <c r="AC570" s="18">
        <v>0</v>
      </c>
      <c r="AD570" s="18">
        <v>0</v>
      </c>
      <c r="AE570" s="18">
        <v>0</v>
      </c>
      <c r="AF570" s="18">
        <v>0</v>
      </c>
      <c r="AG570" s="64">
        <v>0</v>
      </c>
      <c r="AH570" s="18">
        <v>0</v>
      </c>
      <c r="AI570" s="64">
        <v>0</v>
      </c>
      <c r="AJ570" s="18">
        <v>0</v>
      </c>
      <c r="AK570" s="18">
        <v>156</v>
      </c>
      <c r="AL570" s="64">
        <v>154</v>
      </c>
      <c r="AM570" s="18">
        <v>4</v>
      </c>
      <c r="AN570" s="18">
        <v>4</v>
      </c>
      <c r="AO570" s="18">
        <v>0</v>
      </c>
      <c r="AP570" s="64">
        <v>0</v>
      </c>
      <c r="AQ570" s="64">
        <v>160</v>
      </c>
      <c r="AR570" s="11">
        <v>158</v>
      </c>
      <c r="AS570" s="17">
        <v>0</v>
      </c>
      <c r="AT570" s="490">
        <v>0</v>
      </c>
      <c r="AU570" s="64">
        <v>0</v>
      </c>
      <c r="AV570" s="18">
        <v>0</v>
      </c>
      <c r="AW570" s="64">
        <v>0</v>
      </c>
      <c r="AX570" s="18">
        <v>0</v>
      </c>
      <c r="AY570" s="17">
        <v>0</v>
      </c>
      <c r="AZ570" s="490">
        <v>0</v>
      </c>
      <c r="BA570" s="17">
        <v>0</v>
      </c>
      <c r="BB570" s="18">
        <v>0</v>
      </c>
      <c r="BC570" s="17">
        <v>0</v>
      </c>
      <c r="BD570" s="18">
        <v>0</v>
      </c>
      <c r="BE570" s="17">
        <v>0</v>
      </c>
      <c r="BF570" s="18">
        <v>0</v>
      </c>
      <c r="BG570" s="17">
        <v>0</v>
      </c>
      <c r="BH570" s="18">
        <v>0</v>
      </c>
      <c r="BI570" s="17">
        <v>0</v>
      </c>
      <c r="BJ570" s="18">
        <v>0</v>
      </c>
      <c r="BK570" s="17">
        <v>5651.3260000000064</v>
      </c>
      <c r="BL570" s="17">
        <v>5641.326</v>
      </c>
      <c r="BM570" s="17">
        <v>34.799999999999997</v>
      </c>
      <c r="BN570" s="17">
        <v>34.799999999999997</v>
      </c>
      <c r="BO570" s="18">
        <v>0</v>
      </c>
      <c r="BP570" s="18">
        <v>0</v>
      </c>
      <c r="BQ570" s="64">
        <v>5686.1260000000066</v>
      </c>
      <c r="BR570" s="18">
        <v>5676.1260000000002</v>
      </c>
      <c r="BS570" s="729">
        <v>1.116855949036031</v>
      </c>
      <c r="BT570" s="17">
        <v>0</v>
      </c>
      <c r="BU570" s="17">
        <v>0</v>
      </c>
      <c r="BV570" s="17">
        <v>0</v>
      </c>
      <c r="BW570" s="17">
        <v>0</v>
      </c>
      <c r="BX570" s="17">
        <v>0</v>
      </c>
      <c r="BY570" s="17">
        <v>0</v>
      </c>
      <c r="BZ570" s="17">
        <v>0</v>
      </c>
      <c r="CA570" s="17">
        <v>0</v>
      </c>
      <c r="CB570" s="17">
        <v>0</v>
      </c>
      <c r="CC570" s="17">
        <v>0</v>
      </c>
      <c r="CD570" s="17">
        <v>0</v>
      </c>
      <c r="CE570" s="17">
        <v>0</v>
      </c>
      <c r="CF570" s="17">
        <v>0</v>
      </c>
      <c r="CG570" s="17">
        <v>0</v>
      </c>
      <c r="CH570" s="17">
        <v>0</v>
      </c>
      <c r="CI570" s="17">
        <v>0</v>
      </c>
      <c r="CJ570" s="17">
        <v>0</v>
      </c>
      <c r="CK570" s="17">
        <v>0</v>
      </c>
      <c r="CL570" s="702">
        <v>6633752.5118400082</v>
      </c>
      <c r="CM570" s="702">
        <v>6622014.1118400013</v>
      </c>
      <c r="CN570" s="702">
        <v>40849.631999999998</v>
      </c>
      <c r="CO570" s="702">
        <v>40849.631999999998</v>
      </c>
      <c r="CP570" s="702">
        <v>0</v>
      </c>
      <c r="CQ570" s="702">
        <v>0</v>
      </c>
      <c r="CR570" s="704">
        <v>6674602.1438400084</v>
      </c>
      <c r="CS570" s="703">
        <v>6662863.7438400015</v>
      </c>
      <c r="CT570" s="23" t="s">
        <v>56</v>
      </c>
      <c r="CU570" s="23" t="s">
        <v>56</v>
      </c>
      <c r="CV570" s="23" t="s">
        <v>56</v>
      </c>
      <c r="CW570" s="23" t="s">
        <v>56</v>
      </c>
      <c r="CX570" s="23" t="s">
        <v>56</v>
      </c>
      <c r="CY570" s="23" t="s">
        <v>56</v>
      </c>
      <c r="CZ570" s="23" t="s">
        <v>56</v>
      </c>
      <c r="DA570" s="23" t="s">
        <v>56</v>
      </c>
      <c r="DB570" s="796">
        <v>21133809.5</v>
      </c>
      <c r="DC570" s="120"/>
      <c r="DD570" s="692">
        <v>5.0911901439999996</v>
      </c>
      <c r="DE570" s="120"/>
      <c r="DF570" s="120"/>
      <c r="DG570" s="120"/>
      <c r="DH570" s="140"/>
      <c r="DI570" s="140"/>
      <c r="DJ570" s="140"/>
      <c r="DK570" s="140"/>
      <c r="DL570" s="548" t="s">
        <v>56</v>
      </c>
      <c r="DM570" s="548" t="s">
        <v>56</v>
      </c>
      <c r="DN570" s="203" t="s">
        <v>868</v>
      </c>
      <c r="DO570" s="700">
        <v>2748.6666666666702</v>
      </c>
      <c r="DP570" s="713" t="s">
        <v>56</v>
      </c>
      <c r="DQ570" s="548" t="s">
        <v>56</v>
      </c>
      <c r="DR570" s="673" t="s">
        <v>56</v>
      </c>
      <c r="DS570" s="203" t="s">
        <v>56</v>
      </c>
      <c r="DT570" s="1160" t="s">
        <v>56</v>
      </c>
      <c r="DU570" s="711">
        <v>65.497210768857542</v>
      </c>
      <c r="DV570" s="711">
        <v>-1.6884428268085117</v>
      </c>
      <c r="DW570" s="711">
        <v>64.554880559196206</v>
      </c>
      <c r="DX570" s="711">
        <v>-1.6640457641240758</v>
      </c>
      <c r="DY570" s="710">
        <v>0.47004608294930816</v>
      </c>
      <c r="DZ570" s="710">
        <v>2.1728855268910496E-2</v>
      </c>
      <c r="EA570" s="710">
        <v>0.45381067918993601</v>
      </c>
      <c r="EB570" s="710">
        <v>3.6302085941359974E-2</v>
      </c>
      <c r="EC570" s="236"/>
      <c r="ED570" s="49"/>
      <c r="EE570" s="232"/>
      <c r="EF570" s="700">
        <v>73747</v>
      </c>
      <c r="EG570" s="712">
        <v>-45833</v>
      </c>
      <c r="EH570" s="44"/>
    </row>
    <row r="571" spans="1:138" ht="41.25" customHeight="1" x14ac:dyDescent="0.25">
      <c r="A571" s="871" t="s">
        <v>49</v>
      </c>
      <c r="B571" s="656" t="s">
        <v>96</v>
      </c>
      <c r="C571" s="656" t="s">
        <v>97</v>
      </c>
      <c r="D571" s="691" t="s">
        <v>456</v>
      </c>
      <c r="E571" s="656" t="s">
        <v>456</v>
      </c>
      <c r="F571" s="656" t="s">
        <v>459</v>
      </c>
      <c r="G571" s="901" t="s">
        <v>460</v>
      </c>
      <c r="H571" s="897" t="s">
        <v>55</v>
      </c>
      <c r="I571" s="17" t="s">
        <v>860</v>
      </c>
      <c r="J571" s="64">
        <v>13.8</v>
      </c>
      <c r="K571" s="665">
        <v>13.982846169503546</v>
      </c>
      <c r="L571" s="665">
        <v>72.383711970654005</v>
      </c>
      <c r="M571" s="64">
        <v>4272</v>
      </c>
      <c r="N571" s="726">
        <v>39535409.090000004</v>
      </c>
      <c r="O571" s="548" t="s">
        <v>863</v>
      </c>
      <c r="P571" s="909">
        <v>8.2542613280000001</v>
      </c>
      <c r="Q571" s="203" t="s">
        <v>57</v>
      </c>
      <c r="R571" s="205" t="s">
        <v>57</v>
      </c>
      <c r="S571" s="490">
        <v>0</v>
      </c>
      <c r="T571" s="18">
        <v>0</v>
      </c>
      <c r="U571" s="548">
        <v>0</v>
      </c>
      <c r="V571" s="18">
        <v>0</v>
      </c>
      <c r="W571" s="64">
        <v>0</v>
      </c>
      <c r="X571" s="18">
        <v>0</v>
      </c>
      <c r="Y571" s="18">
        <v>0</v>
      </c>
      <c r="Z571" s="18">
        <v>0</v>
      </c>
      <c r="AA571" s="18">
        <v>0</v>
      </c>
      <c r="AB571" s="18">
        <v>0</v>
      </c>
      <c r="AC571" s="18">
        <v>0</v>
      </c>
      <c r="AD571" s="18">
        <v>0</v>
      </c>
      <c r="AE571" s="18">
        <v>0</v>
      </c>
      <c r="AF571" s="18">
        <v>0</v>
      </c>
      <c r="AG571" s="64">
        <v>0</v>
      </c>
      <c r="AH571" s="18">
        <v>0</v>
      </c>
      <c r="AI571" s="64">
        <v>0</v>
      </c>
      <c r="AJ571" s="18">
        <v>0</v>
      </c>
      <c r="AK571" s="18">
        <v>242</v>
      </c>
      <c r="AL571" s="64">
        <v>237</v>
      </c>
      <c r="AM571" s="18">
        <v>5</v>
      </c>
      <c r="AN571" s="18">
        <v>5</v>
      </c>
      <c r="AO571" s="18">
        <v>0</v>
      </c>
      <c r="AP571" s="64">
        <v>0</v>
      </c>
      <c r="AQ571" s="64">
        <v>247</v>
      </c>
      <c r="AR571" s="11">
        <v>242</v>
      </c>
      <c r="AS571" s="17">
        <v>0</v>
      </c>
      <c r="AT571" s="490">
        <v>0</v>
      </c>
      <c r="AU571" s="64">
        <v>0</v>
      </c>
      <c r="AV571" s="18">
        <v>0</v>
      </c>
      <c r="AW571" s="64">
        <v>0</v>
      </c>
      <c r="AX571" s="18">
        <v>0</v>
      </c>
      <c r="AY571" s="17">
        <v>0</v>
      </c>
      <c r="AZ571" s="490">
        <v>0</v>
      </c>
      <c r="BA571" s="17">
        <v>0</v>
      </c>
      <c r="BB571" s="18">
        <v>0</v>
      </c>
      <c r="BC571" s="17">
        <v>0</v>
      </c>
      <c r="BD571" s="18">
        <v>0</v>
      </c>
      <c r="BE571" s="17">
        <v>0</v>
      </c>
      <c r="BF571" s="18">
        <v>0</v>
      </c>
      <c r="BG571" s="17">
        <v>0</v>
      </c>
      <c r="BH571" s="18">
        <v>0</v>
      </c>
      <c r="BI571" s="17">
        <v>0</v>
      </c>
      <c r="BJ571" s="18">
        <v>0</v>
      </c>
      <c r="BK571" s="17">
        <v>4686.0539999999983</v>
      </c>
      <c r="BL571" s="17">
        <v>4651.1339999999991</v>
      </c>
      <c r="BM571" s="17">
        <v>38.880000000000003</v>
      </c>
      <c r="BN571" s="17">
        <v>38.879999999999995</v>
      </c>
      <c r="BO571" s="18">
        <v>0</v>
      </c>
      <c r="BP571" s="18">
        <v>0</v>
      </c>
      <c r="BQ571" s="64">
        <v>4724.9339999999984</v>
      </c>
      <c r="BR571" s="18">
        <v>4690.0139999999992</v>
      </c>
      <c r="BS571" s="729">
        <v>0.57242360185182617</v>
      </c>
      <c r="BT571" s="17">
        <v>0</v>
      </c>
      <c r="BU571" s="17">
        <v>0</v>
      </c>
      <c r="BV571" s="17">
        <v>0</v>
      </c>
      <c r="BW571" s="17">
        <v>0</v>
      </c>
      <c r="BX571" s="17">
        <v>0</v>
      </c>
      <c r="BY571" s="17">
        <v>0</v>
      </c>
      <c r="BZ571" s="17">
        <v>0</v>
      </c>
      <c r="CA571" s="17">
        <v>0</v>
      </c>
      <c r="CB571" s="17">
        <v>0</v>
      </c>
      <c r="CC571" s="17">
        <v>0</v>
      </c>
      <c r="CD571" s="17">
        <v>0</v>
      </c>
      <c r="CE571" s="17">
        <v>0</v>
      </c>
      <c r="CF571" s="17">
        <v>0</v>
      </c>
      <c r="CG571" s="17">
        <v>0</v>
      </c>
      <c r="CH571" s="17">
        <v>0</v>
      </c>
      <c r="CI571" s="17">
        <v>0</v>
      </c>
      <c r="CJ571" s="17">
        <v>0</v>
      </c>
      <c r="CK571" s="17">
        <v>0</v>
      </c>
      <c r="CL571" s="702">
        <v>5500677.6273599984</v>
      </c>
      <c r="CM571" s="702">
        <v>5459687.1345599992</v>
      </c>
      <c r="CN571" s="702">
        <v>45638.8992</v>
      </c>
      <c r="CO571" s="702">
        <v>45638.899199999993</v>
      </c>
      <c r="CP571" s="702">
        <v>0</v>
      </c>
      <c r="CQ571" s="702">
        <v>0</v>
      </c>
      <c r="CR571" s="704">
        <v>5546316.5265599983</v>
      </c>
      <c r="CS571" s="703">
        <v>5505326.0337599991</v>
      </c>
      <c r="CT571" s="23" t="s">
        <v>56</v>
      </c>
      <c r="CU571" s="23" t="s">
        <v>56</v>
      </c>
      <c r="CV571" s="23" t="s">
        <v>56</v>
      </c>
      <c r="CW571" s="23" t="s">
        <v>56</v>
      </c>
      <c r="CX571" s="23" t="s">
        <v>56</v>
      </c>
      <c r="CY571" s="23" t="s">
        <v>56</v>
      </c>
      <c r="CZ571" s="23" t="s">
        <v>56</v>
      </c>
      <c r="DA571" s="23" t="s">
        <v>56</v>
      </c>
      <c r="DB571" s="796">
        <v>39535409.090000004</v>
      </c>
      <c r="DC571" s="120"/>
      <c r="DD571" s="692">
        <v>8.2542613280000001</v>
      </c>
      <c r="DE571" s="120"/>
      <c r="DF571" s="120"/>
      <c r="DG571" s="120"/>
      <c r="DH571" s="140"/>
      <c r="DI571" s="140"/>
      <c r="DJ571" s="140"/>
      <c r="DK571" s="140"/>
      <c r="DL571" s="548" t="s">
        <v>56</v>
      </c>
      <c r="DM571" s="548" t="s">
        <v>56</v>
      </c>
      <c r="DN571" s="203" t="s">
        <v>868</v>
      </c>
      <c r="DO571" s="700">
        <v>4344.8333333333303</v>
      </c>
      <c r="DP571" s="713" t="s">
        <v>56</v>
      </c>
      <c r="DQ571" s="548" t="s">
        <v>56</v>
      </c>
      <c r="DR571" s="673" t="s">
        <v>56</v>
      </c>
      <c r="DS571" s="203" t="s">
        <v>56</v>
      </c>
      <c r="DT571" s="1160" t="s">
        <v>56</v>
      </c>
      <c r="DU571" s="711">
        <v>106.36564501898815</v>
      </c>
      <c r="DV571" s="711">
        <v>-25.287507477777112</v>
      </c>
      <c r="DW571" s="711">
        <v>106.194042107657</v>
      </c>
      <c r="DX571" s="711">
        <v>-25.258683916283971</v>
      </c>
      <c r="DY571" s="710">
        <v>1.5678391959799005</v>
      </c>
      <c r="DZ571" s="710">
        <v>-0.99142198512938218</v>
      </c>
      <c r="EA571" s="710">
        <v>1.5570413310354501</v>
      </c>
      <c r="EB571" s="710">
        <v>-0.98121843001207409</v>
      </c>
      <c r="EC571" s="236"/>
      <c r="ED571" s="49"/>
      <c r="EE571" s="232"/>
      <c r="EF571" s="700">
        <v>201553</v>
      </c>
      <c r="EG571" s="712">
        <v>-96327.333333333328</v>
      </c>
      <c r="EH571" s="44"/>
    </row>
    <row r="572" spans="1:138" ht="41.25" customHeight="1" x14ac:dyDescent="0.25">
      <c r="A572" s="871" t="s">
        <v>49</v>
      </c>
      <c r="B572" s="656" t="s">
        <v>96</v>
      </c>
      <c r="C572" s="656" t="s">
        <v>97</v>
      </c>
      <c r="D572" s="691" t="s">
        <v>1483</v>
      </c>
      <c r="E572" s="656" t="s">
        <v>1484</v>
      </c>
      <c r="F572" s="656" t="s">
        <v>1485</v>
      </c>
      <c r="G572" s="901" t="s">
        <v>1486</v>
      </c>
      <c r="H572" s="897" t="s">
        <v>55</v>
      </c>
      <c r="I572" s="17" t="s">
        <v>860</v>
      </c>
      <c r="J572" s="64">
        <v>23</v>
      </c>
      <c r="K572" s="665" t="s">
        <v>56</v>
      </c>
      <c r="L572" s="665">
        <v>7.1990530153290004</v>
      </c>
      <c r="M572" s="64">
        <v>1</v>
      </c>
      <c r="N572" s="727" t="s">
        <v>56</v>
      </c>
      <c r="O572" s="548" t="s">
        <v>56</v>
      </c>
      <c r="P572" s="909" t="s">
        <v>56</v>
      </c>
      <c r="Q572" s="203" t="s">
        <v>57</v>
      </c>
      <c r="R572" s="205" t="s">
        <v>57</v>
      </c>
      <c r="S572" s="490">
        <v>0</v>
      </c>
      <c r="T572" s="18">
        <v>0</v>
      </c>
      <c r="U572" s="548" t="s">
        <v>58</v>
      </c>
      <c r="V572" s="18" t="s">
        <v>58</v>
      </c>
      <c r="W572" s="64" t="s">
        <v>58</v>
      </c>
      <c r="X572" s="18" t="s">
        <v>58</v>
      </c>
      <c r="Y572" s="18" t="s">
        <v>58</v>
      </c>
      <c r="Z572" s="18" t="s">
        <v>58</v>
      </c>
      <c r="AA572" s="18" t="s">
        <v>58</v>
      </c>
      <c r="AB572" s="18" t="s">
        <v>58</v>
      </c>
      <c r="AC572" s="18" t="s">
        <v>58</v>
      </c>
      <c r="AD572" s="18" t="s">
        <v>58</v>
      </c>
      <c r="AE572" s="18" t="s">
        <v>58</v>
      </c>
      <c r="AF572" s="18" t="s">
        <v>58</v>
      </c>
      <c r="AG572" s="64" t="s">
        <v>58</v>
      </c>
      <c r="AH572" s="18" t="s">
        <v>58</v>
      </c>
      <c r="AI572" s="64" t="s">
        <v>58</v>
      </c>
      <c r="AJ572" s="18" t="s">
        <v>58</v>
      </c>
      <c r="AK572" s="18" t="s">
        <v>58</v>
      </c>
      <c r="AL572" s="64" t="s">
        <v>58</v>
      </c>
      <c r="AM572" s="18" t="s">
        <v>58</v>
      </c>
      <c r="AN572" s="18" t="s">
        <v>58</v>
      </c>
      <c r="AO572" s="18" t="s">
        <v>58</v>
      </c>
      <c r="AP572" s="64" t="s">
        <v>58</v>
      </c>
      <c r="AQ572" s="64">
        <v>0</v>
      </c>
      <c r="AR572" s="11">
        <v>0</v>
      </c>
      <c r="AS572" s="17" t="s">
        <v>58</v>
      </c>
      <c r="AT572" s="490" t="s">
        <v>58</v>
      </c>
      <c r="AU572" s="64" t="s">
        <v>58</v>
      </c>
      <c r="AV572" s="18" t="s">
        <v>58</v>
      </c>
      <c r="AW572" s="64" t="s">
        <v>58</v>
      </c>
      <c r="AX572" s="18" t="s">
        <v>58</v>
      </c>
      <c r="AY572" s="17" t="s">
        <v>58</v>
      </c>
      <c r="AZ572" s="490" t="s">
        <v>58</v>
      </c>
      <c r="BA572" s="17" t="s">
        <v>58</v>
      </c>
      <c r="BB572" s="18" t="s">
        <v>58</v>
      </c>
      <c r="BC572" s="17" t="s">
        <v>58</v>
      </c>
      <c r="BD572" s="18" t="s">
        <v>58</v>
      </c>
      <c r="BE572" s="17" t="s">
        <v>58</v>
      </c>
      <c r="BF572" s="18" t="s">
        <v>58</v>
      </c>
      <c r="BG572" s="17" t="s">
        <v>58</v>
      </c>
      <c r="BH572" s="18" t="s">
        <v>58</v>
      </c>
      <c r="BI572" s="17" t="s">
        <v>58</v>
      </c>
      <c r="BJ572" s="18" t="s">
        <v>58</v>
      </c>
      <c r="BK572" s="17" t="s">
        <v>58</v>
      </c>
      <c r="BL572" s="17" t="s">
        <v>58</v>
      </c>
      <c r="BM572" s="17" t="s">
        <v>58</v>
      </c>
      <c r="BN572" s="17" t="s">
        <v>58</v>
      </c>
      <c r="BO572" s="18" t="s">
        <v>58</v>
      </c>
      <c r="BP572" s="18" t="s">
        <v>58</v>
      </c>
      <c r="BQ572" s="64">
        <v>0</v>
      </c>
      <c r="BR572" s="18">
        <v>0</v>
      </c>
      <c r="BS572" s="730" t="s">
        <v>56</v>
      </c>
      <c r="BT572" s="17">
        <v>0</v>
      </c>
      <c r="BU572" s="17">
        <v>0</v>
      </c>
      <c r="BV572" s="17">
        <v>0</v>
      </c>
      <c r="BW572" s="17">
        <v>0</v>
      </c>
      <c r="BX572" s="17">
        <v>0</v>
      </c>
      <c r="BY572" s="17">
        <v>0</v>
      </c>
      <c r="BZ572" s="17">
        <v>0</v>
      </c>
      <c r="CA572" s="17">
        <v>0</v>
      </c>
      <c r="CB572" s="17">
        <v>0</v>
      </c>
      <c r="CC572" s="17">
        <v>0</v>
      </c>
      <c r="CD572" s="17">
        <v>0</v>
      </c>
      <c r="CE572" s="17">
        <v>0</v>
      </c>
      <c r="CF572" s="17">
        <v>0</v>
      </c>
      <c r="CG572" s="17">
        <v>0</v>
      </c>
      <c r="CH572" s="17">
        <v>0</v>
      </c>
      <c r="CI572" s="17">
        <v>0</v>
      </c>
      <c r="CJ572" s="17">
        <v>0</v>
      </c>
      <c r="CK572" s="17">
        <v>0</v>
      </c>
      <c r="CL572" s="702">
        <v>0</v>
      </c>
      <c r="CM572" s="702">
        <v>0</v>
      </c>
      <c r="CN572" s="702">
        <v>0</v>
      </c>
      <c r="CO572" s="702">
        <v>0</v>
      </c>
      <c r="CP572" s="702">
        <v>0</v>
      </c>
      <c r="CQ572" s="702">
        <v>0</v>
      </c>
      <c r="CR572" s="704">
        <v>0</v>
      </c>
      <c r="CS572" s="703">
        <v>0</v>
      </c>
      <c r="CT572" s="23" t="s">
        <v>56</v>
      </c>
      <c r="CU572" s="23" t="s">
        <v>56</v>
      </c>
      <c r="CV572" s="23" t="s">
        <v>56</v>
      </c>
      <c r="CW572" s="23" t="s">
        <v>56</v>
      </c>
      <c r="CX572" s="23" t="s">
        <v>56</v>
      </c>
      <c r="CY572" s="23" t="s">
        <v>56</v>
      </c>
      <c r="CZ572" s="23" t="s">
        <v>56</v>
      </c>
      <c r="DA572" s="23" t="s">
        <v>56</v>
      </c>
      <c r="DB572" s="23" t="s">
        <v>56</v>
      </c>
      <c r="DC572" s="120"/>
      <c r="DD572" s="692" t="s">
        <v>56</v>
      </c>
      <c r="DE572" s="120"/>
      <c r="DF572" s="120"/>
      <c r="DG572" s="120"/>
      <c r="DH572" s="140"/>
      <c r="DI572" s="140"/>
      <c r="DJ572" s="140"/>
      <c r="DK572" s="140"/>
      <c r="DL572" s="548" t="s">
        <v>56</v>
      </c>
      <c r="DM572" s="548" t="s">
        <v>56</v>
      </c>
      <c r="DN572" s="203" t="s">
        <v>55</v>
      </c>
      <c r="DO572" s="700" t="s">
        <v>56</v>
      </c>
      <c r="DP572" s="713" t="s">
        <v>56</v>
      </c>
      <c r="DQ572" s="548" t="s">
        <v>56</v>
      </c>
      <c r="DR572" s="673" t="s">
        <v>56</v>
      </c>
      <c r="DS572" s="203" t="s">
        <v>56</v>
      </c>
      <c r="DT572" s="1160" t="s">
        <v>56</v>
      </c>
      <c r="DU572" s="711">
        <v>0</v>
      </c>
      <c r="DV572" s="711" t="s">
        <v>56</v>
      </c>
      <c r="DW572" s="711">
        <v>0</v>
      </c>
      <c r="DX572" s="711">
        <v>0</v>
      </c>
      <c r="DY572" s="710">
        <v>0</v>
      </c>
      <c r="DZ572" s="710" t="s">
        <v>56</v>
      </c>
      <c r="EA572" s="710">
        <v>0</v>
      </c>
      <c r="EB572" s="710">
        <v>0</v>
      </c>
      <c r="EC572" s="236"/>
      <c r="ED572" s="49"/>
      <c r="EE572" s="232"/>
      <c r="EF572" s="700">
        <v>0</v>
      </c>
      <c r="EG572" s="712" t="s">
        <v>56</v>
      </c>
      <c r="EH572" s="44"/>
    </row>
    <row r="573" spans="1:138" ht="41.25" customHeight="1" x14ac:dyDescent="0.25">
      <c r="A573" s="871" t="s">
        <v>49</v>
      </c>
      <c r="B573" s="656" t="s">
        <v>96</v>
      </c>
      <c r="C573" s="656" t="s">
        <v>97</v>
      </c>
      <c r="D573" s="691" t="s">
        <v>1484</v>
      </c>
      <c r="E573" s="656" t="s">
        <v>1484</v>
      </c>
      <c r="F573" s="656" t="s">
        <v>1487</v>
      </c>
      <c r="G573" s="901" t="s">
        <v>1488</v>
      </c>
      <c r="H573" s="897" t="s">
        <v>55</v>
      </c>
      <c r="I573" s="17" t="s">
        <v>866</v>
      </c>
      <c r="J573" s="64">
        <v>13.8</v>
      </c>
      <c r="K573" s="665">
        <v>5.9038683826792751</v>
      </c>
      <c r="L573" s="665">
        <v>70.146590763185998</v>
      </c>
      <c r="M573" s="64">
        <v>1749</v>
      </c>
      <c r="N573" s="726">
        <v>11470489.729999999</v>
      </c>
      <c r="O573" s="548" t="s">
        <v>863</v>
      </c>
      <c r="P573" s="909">
        <v>5.178831915</v>
      </c>
      <c r="Q573" s="203" t="s">
        <v>57</v>
      </c>
      <c r="R573" s="205" t="s">
        <v>57</v>
      </c>
      <c r="S573" s="490">
        <v>0</v>
      </c>
      <c r="T573" s="18">
        <v>0</v>
      </c>
      <c r="U573" s="548">
        <v>0</v>
      </c>
      <c r="V573" s="18">
        <v>0</v>
      </c>
      <c r="W573" s="64">
        <v>0</v>
      </c>
      <c r="X573" s="18">
        <v>0</v>
      </c>
      <c r="Y573" s="18">
        <v>0</v>
      </c>
      <c r="Z573" s="18">
        <v>0</v>
      </c>
      <c r="AA573" s="18">
        <v>0</v>
      </c>
      <c r="AB573" s="18">
        <v>0</v>
      </c>
      <c r="AC573" s="18">
        <v>0</v>
      </c>
      <c r="AD573" s="18">
        <v>0</v>
      </c>
      <c r="AE573" s="18">
        <v>0</v>
      </c>
      <c r="AF573" s="18">
        <v>0</v>
      </c>
      <c r="AG573" s="64">
        <v>0</v>
      </c>
      <c r="AH573" s="18">
        <v>0</v>
      </c>
      <c r="AI573" s="64">
        <v>0</v>
      </c>
      <c r="AJ573" s="18">
        <v>0</v>
      </c>
      <c r="AK573" s="18">
        <v>65</v>
      </c>
      <c r="AL573" s="64">
        <v>64</v>
      </c>
      <c r="AM573" s="18">
        <v>5</v>
      </c>
      <c r="AN573" s="18">
        <v>5</v>
      </c>
      <c r="AO573" s="18">
        <v>0</v>
      </c>
      <c r="AP573" s="64">
        <v>0</v>
      </c>
      <c r="AQ573" s="64">
        <v>70</v>
      </c>
      <c r="AR573" s="11">
        <v>69</v>
      </c>
      <c r="AS573" s="17">
        <v>0</v>
      </c>
      <c r="AT573" s="490">
        <v>0</v>
      </c>
      <c r="AU573" s="64">
        <v>0</v>
      </c>
      <c r="AV573" s="18">
        <v>0</v>
      </c>
      <c r="AW573" s="64">
        <v>0</v>
      </c>
      <c r="AX573" s="18">
        <v>0</v>
      </c>
      <c r="AY573" s="17">
        <v>0</v>
      </c>
      <c r="AZ573" s="490">
        <v>0</v>
      </c>
      <c r="BA573" s="17">
        <v>0</v>
      </c>
      <c r="BB573" s="18">
        <v>0</v>
      </c>
      <c r="BC573" s="17">
        <v>0</v>
      </c>
      <c r="BD573" s="18">
        <v>0</v>
      </c>
      <c r="BE573" s="17">
        <v>0</v>
      </c>
      <c r="BF573" s="18">
        <v>0</v>
      </c>
      <c r="BG573" s="17">
        <v>0</v>
      </c>
      <c r="BH573" s="18">
        <v>0</v>
      </c>
      <c r="BI573" s="17">
        <v>0</v>
      </c>
      <c r="BJ573" s="18">
        <v>0</v>
      </c>
      <c r="BK573" s="17">
        <v>1741.0240000000001</v>
      </c>
      <c r="BL573" s="17">
        <v>1733.2739999999999</v>
      </c>
      <c r="BM573" s="17">
        <v>2040.3999999999999</v>
      </c>
      <c r="BN573" s="17">
        <v>2040.4</v>
      </c>
      <c r="BO573" s="18">
        <v>0</v>
      </c>
      <c r="BP573" s="18">
        <v>0</v>
      </c>
      <c r="BQ573" s="64">
        <v>3781.424</v>
      </c>
      <c r="BR573" s="18">
        <v>3773.674</v>
      </c>
      <c r="BS573" s="729">
        <v>0.73016928567375605</v>
      </c>
      <c r="BT573" s="17">
        <v>0</v>
      </c>
      <c r="BU573" s="17">
        <v>0</v>
      </c>
      <c r="BV573" s="17">
        <v>0</v>
      </c>
      <c r="BW573" s="17">
        <v>0</v>
      </c>
      <c r="BX573" s="17">
        <v>0</v>
      </c>
      <c r="BY573" s="17">
        <v>0</v>
      </c>
      <c r="BZ573" s="17">
        <v>0</v>
      </c>
      <c r="CA573" s="17">
        <v>0</v>
      </c>
      <c r="CB573" s="17">
        <v>0</v>
      </c>
      <c r="CC573" s="17">
        <v>0</v>
      </c>
      <c r="CD573" s="17">
        <v>0</v>
      </c>
      <c r="CE573" s="17">
        <v>0</v>
      </c>
      <c r="CF573" s="17">
        <v>0</v>
      </c>
      <c r="CG573" s="17">
        <v>0</v>
      </c>
      <c r="CH573" s="17">
        <v>0</v>
      </c>
      <c r="CI573" s="17">
        <v>0</v>
      </c>
      <c r="CJ573" s="17">
        <v>0</v>
      </c>
      <c r="CK573" s="17">
        <v>0</v>
      </c>
      <c r="CL573" s="702">
        <v>2043683.6121600003</v>
      </c>
      <c r="CM573" s="702">
        <v>2034586.35216</v>
      </c>
      <c r="CN573" s="702">
        <v>2395103.1359999999</v>
      </c>
      <c r="CO573" s="702">
        <v>2395103.1360000004</v>
      </c>
      <c r="CP573" s="702">
        <v>0</v>
      </c>
      <c r="CQ573" s="702">
        <v>0</v>
      </c>
      <c r="CR573" s="704">
        <v>4438786.74816</v>
      </c>
      <c r="CS573" s="703">
        <v>4429689.4881600002</v>
      </c>
      <c r="CT573" s="23" t="s">
        <v>56</v>
      </c>
      <c r="CU573" s="23" t="s">
        <v>56</v>
      </c>
      <c r="CV573" s="23" t="s">
        <v>56</v>
      </c>
      <c r="CW573" s="23" t="s">
        <v>56</v>
      </c>
      <c r="CX573" s="23" t="s">
        <v>56</v>
      </c>
      <c r="CY573" s="23" t="s">
        <v>56</v>
      </c>
      <c r="CZ573" s="23" t="s">
        <v>56</v>
      </c>
      <c r="DA573" s="23" t="s">
        <v>56</v>
      </c>
      <c r="DB573" s="796">
        <v>11470489.729999999</v>
      </c>
      <c r="DC573" s="120"/>
      <c r="DD573" s="692">
        <v>5.178831915</v>
      </c>
      <c r="DE573" s="120"/>
      <c r="DF573" s="120"/>
      <c r="DG573" s="120"/>
      <c r="DH573" s="140"/>
      <c r="DI573" s="140"/>
      <c r="DJ573" s="140"/>
      <c r="DK573" s="140"/>
      <c r="DL573" s="548" t="s">
        <v>56</v>
      </c>
      <c r="DM573" s="548" t="s">
        <v>56</v>
      </c>
      <c r="DN573" s="203" t="s">
        <v>55</v>
      </c>
      <c r="DO573" s="700" t="s">
        <v>56</v>
      </c>
      <c r="DP573" s="713" t="s">
        <v>56</v>
      </c>
      <c r="DQ573" s="548" t="s">
        <v>56</v>
      </c>
      <c r="DR573" s="673" t="s">
        <v>56</v>
      </c>
      <c r="DS573" s="203" t="s">
        <v>56</v>
      </c>
      <c r="DT573" s="1160" t="s">
        <v>56</v>
      </c>
      <c r="DU573" s="711">
        <v>426.53136221610703</v>
      </c>
      <c r="DV573" s="711">
        <v>-271.40487365084005</v>
      </c>
      <c r="DW573" s="711">
        <v>343.74684820641198</v>
      </c>
      <c r="DX573" s="711">
        <v>-197.93355738897466</v>
      </c>
      <c r="DY573" s="710">
        <v>2.1058620528843872</v>
      </c>
      <c r="DZ573" s="710">
        <v>-0.88345766856080465</v>
      </c>
      <c r="EA573" s="710">
        <v>2.0138934330097702</v>
      </c>
      <c r="EB573" s="710">
        <v>-0.80560148031585066</v>
      </c>
      <c r="EC573" s="236"/>
      <c r="ED573" s="49"/>
      <c r="EE573" s="232"/>
      <c r="EF573" s="700">
        <v>419805</v>
      </c>
      <c r="EG573" s="712">
        <v>-277398.33333333337</v>
      </c>
      <c r="EH573" s="44"/>
    </row>
    <row r="574" spans="1:138" ht="41.25" customHeight="1" x14ac:dyDescent="0.25">
      <c r="A574" s="871" t="s">
        <v>49</v>
      </c>
      <c r="B574" s="656" t="s">
        <v>96</v>
      </c>
      <c r="C574" s="656" t="s">
        <v>97</v>
      </c>
      <c r="D574" s="691" t="s">
        <v>1489</v>
      </c>
      <c r="E574" s="656" t="s">
        <v>1490</v>
      </c>
      <c r="F574" s="656" t="s">
        <v>1491</v>
      </c>
      <c r="G574" s="901" t="s">
        <v>1492</v>
      </c>
      <c r="H574" s="897" t="s">
        <v>55</v>
      </c>
      <c r="I574" s="17" t="s">
        <v>866</v>
      </c>
      <c r="J574" s="64">
        <v>13.8</v>
      </c>
      <c r="K574" s="665">
        <v>10.158477986391464</v>
      </c>
      <c r="L574" s="665">
        <v>65.465340772923</v>
      </c>
      <c r="M574" s="64">
        <v>1982</v>
      </c>
      <c r="N574" s="726">
        <v>36604549.670000002</v>
      </c>
      <c r="O574" s="548" t="s">
        <v>874</v>
      </c>
      <c r="P574" s="909">
        <v>9.3139300130000002</v>
      </c>
      <c r="Q574" s="203" t="s">
        <v>57</v>
      </c>
      <c r="R574" s="205" t="s">
        <v>57</v>
      </c>
      <c r="S574" s="490">
        <v>0</v>
      </c>
      <c r="T574" s="18">
        <v>0</v>
      </c>
      <c r="U574" s="548">
        <v>0</v>
      </c>
      <c r="V574" s="18">
        <v>0</v>
      </c>
      <c r="W574" s="64">
        <v>0</v>
      </c>
      <c r="X574" s="18">
        <v>0</v>
      </c>
      <c r="Y574" s="18">
        <v>0</v>
      </c>
      <c r="Z574" s="18">
        <v>0</v>
      </c>
      <c r="AA574" s="18">
        <v>0</v>
      </c>
      <c r="AB574" s="18">
        <v>0</v>
      </c>
      <c r="AC574" s="18">
        <v>0</v>
      </c>
      <c r="AD574" s="18">
        <v>0</v>
      </c>
      <c r="AE574" s="18">
        <v>0</v>
      </c>
      <c r="AF574" s="18">
        <v>0</v>
      </c>
      <c r="AG574" s="64">
        <v>0</v>
      </c>
      <c r="AH574" s="18">
        <v>0</v>
      </c>
      <c r="AI574" s="64">
        <v>0</v>
      </c>
      <c r="AJ574" s="18">
        <v>0</v>
      </c>
      <c r="AK574" s="18">
        <v>125</v>
      </c>
      <c r="AL574" s="64">
        <v>122</v>
      </c>
      <c r="AM574" s="18">
        <v>6</v>
      </c>
      <c r="AN574" s="18">
        <v>6</v>
      </c>
      <c r="AO574" s="18">
        <v>0</v>
      </c>
      <c r="AP574" s="64">
        <v>0</v>
      </c>
      <c r="AQ574" s="64">
        <v>131</v>
      </c>
      <c r="AR574" s="11">
        <v>128</v>
      </c>
      <c r="AS574" s="17">
        <v>0</v>
      </c>
      <c r="AT574" s="490">
        <v>0</v>
      </c>
      <c r="AU574" s="64">
        <v>0</v>
      </c>
      <c r="AV574" s="18">
        <v>0</v>
      </c>
      <c r="AW574" s="64">
        <v>0</v>
      </c>
      <c r="AX574" s="18">
        <v>0</v>
      </c>
      <c r="AY574" s="17">
        <v>0</v>
      </c>
      <c r="AZ574" s="490">
        <v>0</v>
      </c>
      <c r="BA574" s="17">
        <v>0</v>
      </c>
      <c r="BB574" s="18">
        <v>0</v>
      </c>
      <c r="BC574" s="17">
        <v>0</v>
      </c>
      <c r="BD574" s="18">
        <v>0</v>
      </c>
      <c r="BE574" s="17">
        <v>0</v>
      </c>
      <c r="BF574" s="18">
        <v>0</v>
      </c>
      <c r="BG574" s="17">
        <v>0</v>
      </c>
      <c r="BH574" s="18">
        <v>0</v>
      </c>
      <c r="BI574" s="17">
        <v>0</v>
      </c>
      <c r="BJ574" s="18">
        <v>0</v>
      </c>
      <c r="BK574" s="17">
        <v>3035.5709999999995</v>
      </c>
      <c r="BL574" s="17">
        <v>3019.4510000000005</v>
      </c>
      <c r="BM574" s="17">
        <v>85.825000000000003</v>
      </c>
      <c r="BN574" s="17">
        <v>85.825000000000003</v>
      </c>
      <c r="BO574" s="18">
        <v>0</v>
      </c>
      <c r="BP574" s="18">
        <v>0</v>
      </c>
      <c r="BQ574" s="64">
        <v>3121.3959999999993</v>
      </c>
      <c r="BR574" s="18">
        <v>3105.2760000000003</v>
      </c>
      <c r="BS574" s="729">
        <v>0.33513200073903104</v>
      </c>
      <c r="BT574" s="17">
        <v>0</v>
      </c>
      <c r="BU574" s="17">
        <v>0</v>
      </c>
      <c r="BV574" s="17">
        <v>0</v>
      </c>
      <c r="BW574" s="17">
        <v>0</v>
      </c>
      <c r="BX574" s="17">
        <v>0</v>
      </c>
      <c r="BY574" s="17">
        <v>0</v>
      </c>
      <c r="BZ574" s="17">
        <v>0</v>
      </c>
      <c r="CA574" s="17">
        <v>0</v>
      </c>
      <c r="CB574" s="17">
        <v>0</v>
      </c>
      <c r="CC574" s="17">
        <v>0</v>
      </c>
      <c r="CD574" s="17">
        <v>0</v>
      </c>
      <c r="CE574" s="17">
        <v>0</v>
      </c>
      <c r="CF574" s="17">
        <v>0</v>
      </c>
      <c r="CG574" s="17">
        <v>0</v>
      </c>
      <c r="CH574" s="17">
        <v>0</v>
      </c>
      <c r="CI574" s="17">
        <v>0</v>
      </c>
      <c r="CJ574" s="17">
        <v>0</v>
      </c>
      <c r="CK574" s="17">
        <v>0</v>
      </c>
      <c r="CL574" s="702">
        <v>3563274.6626399998</v>
      </c>
      <c r="CM574" s="702">
        <v>3544352.3618400008</v>
      </c>
      <c r="CN574" s="702">
        <v>100744.818</v>
      </c>
      <c r="CO574" s="702">
        <v>100744.818</v>
      </c>
      <c r="CP574" s="702">
        <v>0</v>
      </c>
      <c r="CQ574" s="702">
        <v>0</v>
      </c>
      <c r="CR574" s="704">
        <v>3664019.4806399997</v>
      </c>
      <c r="CS574" s="703">
        <v>3645097.1798400008</v>
      </c>
      <c r="CT574" s="23" t="s">
        <v>56</v>
      </c>
      <c r="CU574" s="23" t="s">
        <v>56</v>
      </c>
      <c r="CV574" s="23" t="s">
        <v>56</v>
      </c>
      <c r="CW574" s="23" t="s">
        <v>56</v>
      </c>
      <c r="CX574" s="23" t="s">
        <v>56</v>
      </c>
      <c r="CY574" s="23" t="s">
        <v>56</v>
      </c>
      <c r="CZ574" s="23" t="s">
        <v>56</v>
      </c>
      <c r="DA574" s="23" t="s">
        <v>56</v>
      </c>
      <c r="DB574" s="796">
        <v>36604549.670000002</v>
      </c>
      <c r="DC574" s="120"/>
      <c r="DD574" s="692">
        <v>9.3139300130000002</v>
      </c>
      <c r="DE574" s="120"/>
      <c r="DF574" s="120"/>
      <c r="DG574" s="120"/>
      <c r="DH574" s="140"/>
      <c r="DI574" s="140"/>
      <c r="DJ574" s="140"/>
      <c r="DK574" s="140"/>
      <c r="DL574" s="548" t="s">
        <v>56</v>
      </c>
      <c r="DM574" s="548" t="s">
        <v>56</v>
      </c>
      <c r="DN574" s="203" t="s">
        <v>55</v>
      </c>
      <c r="DO574" s="700" t="s">
        <v>56</v>
      </c>
      <c r="DP574" s="713" t="s">
        <v>56</v>
      </c>
      <c r="DQ574" s="548" t="s">
        <v>56</v>
      </c>
      <c r="DR574" s="673" t="s">
        <v>56</v>
      </c>
      <c r="DS574" s="203" t="s">
        <v>56</v>
      </c>
      <c r="DT574" s="1160" t="s">
        <v>56</v>
      </c>
      <c r="DU574" s="711">
        <v>471.71810691068771</v>
      </c>
      <c r="DV574" s="711">
        <v>-308.24416647118761</v>
      </c>
      <c r="DW574" s="711">
        <v>469.04211839685001</v>
      </c>
      <c r="DX574" s="711">
        <v>-327.05176399268498</v>
      </c>
      <c r="DY574" s="710">
        <v>1.8503581632230579</v>
      </c>
      <c r="DZ574" s="710">
        <v>-4.4823423652307959E-2</v>
      </c>
      <c r="EA574" s="710">
        <v>1.84733345226724</v>
      </c>
      <c r="EB574" s="710">
        <v>-5.759273371124296E-2</v>
      </c>
      <c r="EC574" s="236"/>
      <c r="ED574" s="49"/>
      <c r="EE574" s="232"/>
      <c r="EF574" s="700">
        <v>675454</v>
      </c>
      <c r="EG574" s="712">
        <v>-649734.33333333337</v>
      </c>
      <c r="EH574" s="44"/>
    </row>
    <row r="575" spans="1:138" ht="41.25" customHeight="1" x14ac:dyDescent="0.25">
      <c r="A575" s="871" t="s">
        <v>49</v>
      </c>
      <c r="B575" s="656" t="s">
        <v>96</v>
      </c>
      <c r="C575" s="656" t="s">
        <v>97</v>
      </c>
      <c r="D575" s="691" t="s">
        <v>1489</v>
      </c>
      <c r="E575" s="656" t="s">
        <v>1490</v>
      </c>
      <c r="F575" s="656" t="s">
        <v>1493</v>
      </c>
      <c r="G575" s="901" t="s">
        <v>1490</v>
      </c>
      <c r="H575" s="897" t="s">
        <v>55</v>
      </c>
      <c r="I575" s="17" t="s">
        <v>866</v>
      </c>
      <c r="J575" s="64">
        <v>13.8</v>
      </c>
      <c r="K575" s="665">
        <v>11.377495344758442</v>
      </c>
      <c r="L575" s="665">
        <v>30.170075694822003</v>
      </c>
      <c r="M575" s="64">
        <v>1317</v>
      </c>
      <c r="N575" s="726">
        <v>20237081.960000001</v>
      </c>
      <c r="O575" s="548" t="s">
        <v>863</v>
      </c>
      <c r="P575" s="909">
        <v>4.2785119050000002</v>
      </c>
      <c r="Q575" s="203" t="s">
        <v>57</v>
      </c>
      <c r="R575" s="205" t="s">
        <v>57</v>
      </c>
      <c r="S575" s="490">
        <v>0</v>
      </c>
      <c r="T575" s="18">
        <v>0</v>
      </c>
      <c r="U575" s="548">
        <v>0</v>
      </c>
      <c r="V575" s="18">
        <v>0</v>
      </c>
      <c r="W575" s="64">
        <v>0</v>
      </c>
      <c r="X575" s="18">
        <v>0</v>
      </c>
      <c r="Y575" s="18">
        <v>0</v>
      </c>
      <c r="Z575" s="18">
        <v>0</v>
      </c>
      <c r="AA575" s="18">
        <v>0</v>
      </c>
      <c r="AB575" s="18">
        <v>0</v>
      </c>
      <c r="AC575" s="18">
        <v>0</v>
      </c>
      <c r="AD575" s="18">
        <v>0</v>
      </c>
      <c r="AE575" s="18">
        <v>0</v>
      </c>
      <c r="AF575" s="18">
        <v>0</v>
      </c>
      <c r="AG575" s="64">
        <v>0</v>
      </c>
      <c r="AH575" s="18">
        <v>0</v>
      </c>
      <c r="AI575" s="64">
        <v>0</v>
      </c>
      <c r="AJ575" s="18">
        <v>0</v>
      </c>
      <c r="AK575" s="18">
        <v>51</v>
      </c>
      <c r="AL575" s="64">
        <v>50</v>
      </c>
      <c r="AM575" s="18">
        <v>0</v>
      </c>
      <c r="AN575" s="18" t="s">
        <v>58</v>
      </c>
      <c r="AO575" s="18">
        <v>0</v>
      </c>
      <c r="AP575" s="64">
        <v>0</v>
      </c>
      <c r="AQ575" s="64">
        <v>51</v>
      </c>
      <c r="AR575" s="11">
        <v>50</v>
      </c>
      <c r="AS575" s="17">
        <v>0</v>
      </c>
      <c r="AT575" s="490">
        <v>0</v>
      </c>
      <c r="AU575" s="64">
        <v>0</v>
      </c>
      <c r="AV575" s="18">
        <v>0</v>
      </c>
      <c r="AW575" s="64">
        <v>0</v>
      </c>
      <c r="AX575" s="18">
        <v>0</v>
      </c>
      <c r="AY575" s="17">
        <v>0</v>
      </c>
      <c r="AZ575" s="490">
        <v>0</v>
      </c>
      <c r="BA575" s="17">
        <v>0</v>
      </c>
      <c r="BB575" s="18">
        <v>0</v>
      </c>
      <c r="BC575" s="17">
        <v>0</v>
      </c>
      <c r="BD575" s="18">
        <v>0</v>
      </c>
      <c r="BE575" s="17">
        <v>0</v>
      </c>
      <c r="BF575" s="18">
        <v>0</v>
      </c>
      <c r="BG575" s="17">
        <v>0</v>
      </c>
      <c r="BH575" s="18">
        <v>0</v>
      </c>
      <c r="BI575" s="17">
        <v>0</v>
      </c>
      <c r="BJ575" s="18">
        <v>0</v>
      </c>
      <c r="BK575" s="17">
        <v>1276.9399999999998</v>
      </c>
      <c r="BL575" s="17">
        <v>1269.3399999999999</v>
      </c>
      <c r="BM575" s="17">
        <v>0</v>
      </c>
      <c r="BN575" s="17" t="s">
        <v>58</v>
      </c>
      <c r="BO575" s="18">
        <v>0</v>
      </c>
      <c r="BP575" s="18">
        <v>0</v>
      </c>
      <c r="BQ575" s="64">
        <v>1276.9399999999998</v>
      </c>
      <c r="BR575" s="18">
        <v>1269.3399999999999</v>
      </c>
      <c r="BS575" s="729">
        <v>0.29845423557375839</v>
      </c>
      <c r="BT575" s="17">
        <v>0</v>
      </c>
      <c r="BU575" s="17">
        <v>0</v>
      </c>
      <c r="BV575" s="17">
        <v>0</v>
      </c>
      <c r="BW575" s="17">
        <v>0</v>
      </c>
      <c r="BX575" s="17">
        <v>0</v>
      </c>
      <c r="BY575" s="17">
        <v>0</v>
      </c>
      <c r="BZ575" s="17">
        <v>0</v>
      </c>
      <c r="CA575" s="17">
        <v>0</v>
      </c>
      <c r="CB575" s="17">
        <v>0</v>
      </c>
      <c r="CC575" s="17">
        <v>0</v>
      </c>
      <c r="CD575" s="17">
        <v>0</v>
      </c>
      <c r="CE575" s="17">
        <v>0</v>
      </c>
      <c r="CF575" s="17">
        <v>0</v>
      </c>
      <c r="CG575" s="17">
        <v>0</v>
      </c>
      <c r="CH575" s="17">
        <v>0</v>
      </c>
      <c r="CI575" s="17">
        <v>0</v>
      </c>
      <c r="CJ575" s="17">
        <v>0</v>
      </c>
      <c r="CK575" s="17">
        <v>0</v>
      </c>
      <c r="CL575" s="702">
        <v>1498923.2496</v>
      </c>
      <c r="CM575" s="702">
        <v>1490002.0655999999</v>
      </c>
      <c r="CN575" s="702">
        <v>0</v>
      </c>
      <c r="CO575" s="702">
        <v>0</v>
      </c>
      <c r="CP575" s="702">
        <v>0</v>
      </c>
      <c r="CQ575" s="702">
        <v>0</v>
      </c>
      <c r="CR575" s="704">
        <v>1498923.2496</v>
      </c>
      <c r="CS575" s="703">
        <v>1490002.0655999999</v>
      </c>
      <c r="CT575" s="23">
        <v>1</v>
      </c>
      <c r="CU575" s="23">
        <v>4</v>
      </c>
      <c r="CV575" s="23" t="s">
        <v>1490</v>
      </c>
      <c r="CW575" s="23">
        <v>4</v>
      </c>
      <c r="CX575" s="23">
        <v>24</v>
      </c>
      <c r="CY575" s="23">
        <v>0</v>
      </c>
      <c r="CZ575" s="23">
        <v>0</v>
      </c>
      <c r="DA575" s="23" t="s">
        <v>905</v>
      </c>
      <c r="DB575" s="796">
        <v>20237081.960000001</v>
      </c>
      <c r="DC575" s="120"/>
      <c r="DD575" s="692">
        <v>4.2785119050000002</v>
      </c>
      <c r="DE575" s="120"/>
      <c r="DF575" s="120"/>
      <c r="DG575" s="120"/>
      <c r="DH575" s="140"/>
      <c r="DI575" s="140"/>
      <c r="DJ575" s="140"/>
      <c r="DK575" s="140"/>
      <c r="DL575" s="548" t="s">
        <v>56</v>
      </c>
      <c r="DM575" s="548" t="s">
        <v>56</v>
      </c>
      <c r="DN575" s="203" t="s">
        <v>55</v>
      </c>
      <c r="DO575" s="700" t="s">
        <v>56</v>
      </c>
      <c r="DP575" s="713" t="s">
        <v>56</v>
      </c>
      <c r="DQ575" s="548" t="s">
        <v>56</v>
      </c>
      <c r="DR575" s="673" t="s">
        <v>56</v>
      </c>
      <c r="DS575" s="203" t="s">
        <v>56</v>
      </c>
      <c r="DT575" s="1160" t="s">
        <v>56</v>
      </c>
      <c r="DU575" s="711">
        <v>389.74503618482095</v>
      </c>
      <c r="DV575" s="711">
        <v>-216.79389244225277</v>
      </c>
      <c r="DW575" s="711">
        <v>377.46055867604298</v>
      </c>
      <c r="DX575" s="711">
        <v>-276.82383210263976</v>
      </c>
      <c r="DY575" s="710">
        <v>1.2878084987938394</v>
      </c>
      <c r="DZ575" s="710">
        <v>0.4461493450773939</v>
      </c>
      <c r="EA575" s="710">
        <v>1.2521855837386899</v>
      </c>
      <c r="EB575" s="710">
        <v>0.24506326437605352</v>
      </c>
      <c r="EC575" s="236"/>
      <c r="ED575" s="49"/>
      <c r="EE575" s="232"/>
      <c r="EF575" s="700">
        <v>430222</v>
      </c>
      <c r="EG575" s="712">
        <v>-351226.66666666669</v>
      </c>
      <c r="EH575" s="44"/>
    </row>
    <row r="576" spans="1:138" ht="41.25" customHeight="1" x14ac:dyDescent="0.25">
      <c r="A576" s="871" t="s">
        <v>49</v>
      </c>
      <c r="B576" s="656" t="s">
        <v>96</v>
      </c>
      <c r="C576" s="656" t="s">
        <v>97</v>
      </c>
      <c r="D576" s="691" t="s">
        <v>461</v>
      </c>
      <c r="E576" s="656" t="s">
        <v>461</v>
      </c>
      <c r="F576" s="656" t="s">
        <v>462</v>
      </c>
      <c r="G576" s="901" t="s">
        <v>463</v>
      </c>
      <c r="H576" s="897" t="s">
        <v>55</v>
      </c>
      <c r="I576" s="17" t="s">
        <v>860</v>
      </c>
      <c r="J576" s="64">
        <v>13.8</v>
      </c>
      <c r="K576" s="665">
        <v>8.0072708833909196</v>
      </c>
      <c r="L576" s="665">
        <v>38.791098404163002</v>
      </c>
      <c r="M576" s="64">
        <v>673</v>
      </c>
      <c r="N576" s="726">
        <v>21792509.510000002</v>
      </c>
      <c r="O576" s="548" t="s">
        <v>863</v>
      </c>
      <c r="P576" s="909">
        <v>4.0793260629999999</v>
      </c>
      <c r="Q576" s="203" t="s">
        <v>57</v>
      </c>
      <c r="R576" s="205" t="s">
        <v>57</v>
      </c>
      <c r="S576" s="490">
        <v>0</v>
      </c>
      <c r="T576" s="18">
        <v>0</v>
      </c>
      <c r="U576" s="548">
        <v>0</v>
      </c>
      <c r="V576" s="18">
        <v>0</v>
      </c>
      <c r="W576" s="64">
        <v>0</v>
      </c>
      <c r="X576" s="18">
        <v>0</v>
      </c>
      <c r="Y576" s="18">
        <v>0</v>
      </c>
      <c r="Z576" s="18">
        <v>0</v>
      </c>
      <c r="AA576" s="18">
        <v>0</v>
      </c>
      <c r="AB576" s="18">
        <v>0</v>
      </c>
      <c r="AC576" s="18">
        <v>0</v>
      </c>
      <c r="AD576" s="18">
        <v>0</v>
      </c>
      <c r="AE576" s="18">
        <v>0</v>
      </c>
      <c r="AF576" s="18">
        <v>0</v>
      </c>
      <c r="AG576" s="64">
        <v>0</v>
      </c>
      <c r="AH576" s="18">
        <v>0</v>
      </c>
      <c r="AI576" s="64">
        <v>0</v>
      </c>
      <c r="AJ576" s="18">
        <v>0</v>
      </c>
      <c r="AK576" s="18">
        <v>50</v>
      </c>
      <c r="AL576" s="64">
        <v>49</v>
      </c>
      <c r="AM576" s="18">
        <v>2</v>
      </c>
      <c r="AN576" s="18">
        <v>1</v>
      </c>
      <c r="AO576" s="18">
        <v>0</v>
      </c>
      <c r="AP576" s="64">
        <v>0</v>
      </c>
      <c r="AQ576" s="64">
        <v>52</v>
      </c>
      <c r="AR576" s="11">
        <v>50</v>
      </c>
      <c r="AS576" s="17">
        <v>0</v>
      </c>
      <c r="AT576" s="490">
        <v>0</v>
      </c>
      <c r="AU576" s="64">
        <v>0</v>
      </c>
      <c r="AV576" s="18">
        <v>0</v>
      </c>
      <c r="AW576" s="64">
        <v>0</v>
      </c>
      <c r="AX576" s="18">
        <v>0</v>
      </c>
      <c r="AY576" s="17">
        <v>0</v>
      </c>
      <c r="AZ576" s="490">
        <v>0</v>
      </c>
      <c r="BA576" s="17">
        <v>0</v>
      </c>
      <c r="BB576" s="18">
        <v>0</v>
      </c>
      <c r="BC576" s="17">
        <v>0</v>
      </c>
      <c r="BD576" s="18">
        <v>0</v>
      </c>
      <c r="BE576" s="17">
        <v>0</v>
      </c>
      <c r="BF576" s="18">
        <v>0</v>
      </c>
      <c r="BG576" s="17">
        <v>0</v>
      </c>
      <c r="BH576" s="18">
        <v>0</v>
      </c>
      <c r="BI576" s="17">
        <v>0</v>
      </c>
      <c r="BJ576" s="18">
        <v>0</v>
      </c>
      <c r="BK576" s="17">
        <v>2100.91</v>
      </c>
      <c r="BL576" s="17">
        <v>2090.9100000000003</v>
      </c>
      <c r="BM576" s="17">
        <v>16.399999999999999</v>
      </c>
      <c r="BN576" s="17">
        <v>7.6</v>
      </c>
      <c r="BO576" s="18">
        <v>0</v>
      </c>
      <c r="BP576" s="18">
        <v>0</v>
      </c>
      <c r="BQ576" s="64">
        <v>2117.31</v>
      </c>
      <c r="BR576" s="18">
        <v>2098.5100000000002</v>
      </c>
      <c r="BS576" s="729">
        <v>0.51903426382221995</v>
      </c>
      <c r="BT576" s="17">
        <v>0</v>
      </c>
      <c r="BU576" s="17">
        <v>0</v>
      </c>
      <c r="BV576" s="17">
        <v>0</v>
      </c>
      <c r="BW576" s="17">
        <v>0</v>
      </c>
      <c r="BX576" s="17">
        <v>0</v>
      </c>
      <c r="BY576" s="17">
        <v>0</v>
      </c>
      <c r="BZ576" s="17">
        <v>0</v>
      </c>
      <c r="CA576" s="17">
        <v>0</v>
      </c>
      <c r="CB576" s="17">
        <v>0</v>
      </c>
      <c r="CC576" s="17">
        <v>0</v>
      </c>
      <c r="CD576" s="17">
        <v>0</v>
      </c>
      <c r="CE576" s="17">
        <v>0</v>
      </c>
      <c r="CF576" s="17">
        <v>0</v>
      </c>
      <c r="CG576" s="17">
        <v>0</v>
      </c>
      <c r="CH576" s="17">
        <v>0</v>
      </c>
      <c r="CI576" s="17">
        <v>0</v>
      </c>
      <c r="CJ576" s="17">
        <v>0</v>
      </c>
      <c r="CK576" s="17">
        <v>0</v>
      </c>
      <c r="CL576" s="702">
        <v>2466132.1943999999</v>
      </c>
      <c r="CM576" s="702">
        <v>2454393.7944000005</v>
      </c>
      <c r="CN576" s="702">
        <v>19250.975999999999</v>
      </c>
      <c r="CO576" s="702">
        <v>8921.1839999999993</v>
      </c>
      <c r="CP576" s="702">
        <v>0</v>
      </c>
      <c r="CQ576" s="702">
        <v>0</v>
      </c>
      <c r="CR576" s="704">
        <v>2485383.1703999997</v>
      </c>
      <c r="CS576" s="703">
        <v>2463314.9784000004</v>
      </c>
      <c r="CT576" s="23" t="s">
        <v>56</v>
      </c>
      <c r="CU576" s="23" t="s">
        <v>56</v>
      </c>
      <c r="CV576" s="23" t="s">
        <v>56</v>
      </c>
      <c r="CW576" s="23" t="s">
        <v>56</v>
      </c>
      <c r="CX576" s="23" t="s">
        <v>56</v>
      </c>
      <c r="CY576" s="23" t="s">
        <v>56</v>
      </c>
      <c r="CZ576" s="23" t="s">
        <v>56</v>
      </c>
      <c r="DA576" s="23" t="s">
        <v>56</v>
      </c>
      <c r="DB576" s="796">
        <v>21792509.510000002</v>
      </c>
      <c r="DC576" s="120"/>
      <c r="DD576" s="692">
        <v>4.0793260629999999</v>
      </c>
      <c r="DE576" s="120"/>
      <c r="DF576" s="120"/>
      <c r="DG576" s="120"/>
      <c r="DH576" s="140"/>
      <c r="DI576" s="140"/>
      <c r="DJ576" s="140"/>
      <c r="DK576" s="140"/>
      <c r="DL576" s="548" t="s">
        <v>56</v>
      </c>
      <c r="DM576" s="548" t="s">
        <v>56</v>
      </c>
      <c r="DN576" s="203" t="s">
        <v>868</v>
      </c>
      <c r="DO576" s="700">
        <v>679.41666666666697</v>
      </c>
      <c r="DP576" s="713" t="s">
        <v>56</v>
      </c>
      <c r="DQ576" s="548" t="s">
        <v>56</v>
      </c>
      <c r="DR576" s="673" t="s">
        <v>56</v>
      </c>
      <c r="DS576" s="203" t="s">
        <v>56</v>
      </c>
      <c r="DT576" s="1160" t="s">
        <v>56</v>
      </c>
      <c r="DU576" s="711">
        <v>263.92493560652508</v>
      </c>
      <c r="DV576" s="711">
        <v>-57.722866427666304</v>
      </c>
      <c r="DW576" s="711">
        <v>262.06378495230803</v>
      </c>
      <c r="DX576" s="711">
        <v>-55.874171186646038</v>
      </c>
      <c r="DY576" s="710">
        <v>1.093585183368085</v>
      </c>
      <c r="DZ576" s="710">
        <v>0.48423572536849191</v>
      </c>
      <c r="EA576" s="710">
        <v>1.09106754183833</v>
      </c>
      <c r="EB576" s="710">
        <v>0.48448930881537544</v>
      </c>
      <c r="EC576" s="236"/>
      <c r="ED576" s="49"/>
      <c r="EE576" s="232"/>
      <c r="EF576" s="700">
        <v>0</v>
      </c>
      <c r="EG576" s="712">
        <v>0</v>
      </c>
      <c r="EH576" s="44"/>
    </row>
    <row r="577" spans="1:138" ht="41.25" customHeight="1" x14ac:dyDescent="0.25">
      <c r="A577" s="871" t="s">
        <v>49</v>
      </c>
      <c r="B577" s="656" t="s">
        <v>96</v>
      </c>
      <c r="C577" s="656" t="s">
        <v>97</v>
      </c>
      <c r="D577" s="691" t="s">
        <v>461</v>
      </c>
      <c r="E577" s="656" t="s">
        <v>461</v>
      </c>
      <c r="F577" s="656" t="s">
        <v>464</v>
      </c>
      <c r="G577" s="901" t="s">
        <v>465</v>
      </c>
      <c r="H577" s="897" t="s">
        <v>55</v>
      </c>
      <c r="I577" s="17" t="s">
        <v>860</v>
      </c>
      <c r="J577" s="64">
        <v>13.8</v>
      </c>
      <c r="K577" s="665">
        <v>8.0072708833909196</v>
      </c>
      <c r="L577" s="665">
        <v>51.160795348131003</v>
      </c>
      <c r="M577" s="64">
        <v>990</v>
      </c>
      <c r="N577" s="726">
        <v>22566109.48</v>
      </c>
      <c r="O577" s="548" t="s">
        <v>863</v>
      </c>
      <c r="P577" s="909">
        <v>4.7406230599999999</v>
      </c>
      <c r="Q577" s="203" t="s">
        <v>57</v>
      </c>
      <c r="R577" s="205" t="s">
        <v>57</v>
      </c>
      <c r="S577" s="490">
        <v>2</v>
      </c>
      <c r="T577" s="18">
        <v>2</v>
      </c>
      <c r="U577" s="548">
        <v>0</v>
      </c>
      <c r="V577" s="18">
        <v>0</v>
      </c>
      <c r="W577" s="64">
        <v>0</v>
      </c>
      <c r="X577" s="18">
        <v>0</v>
      </c>
      <c r="Y577" s="18">
        <v>0</v>
      </c>
      <c r="Z577" s="18">
        <v>0</v>
      </c>
      <c r="AA577" s="18">
        <v>0</v>
      </c>
      <c r="AB577" s="18">
        <v>0</v>
      </c>
      <c r="AC577" s="18">
        <v>0</v>
      </c>
      <c r="AD577" s="18">
        <v>0</v>
      </c>
      <c r="AE577" s="18">
        <v>0</v>
      </c>
      <c r="AF577" s="18">
        <v>0</v>
      </c>
      <c r="AG577" s="64">
        <v>0</v>
      </c>
      <c r="AH577" s="18">
        <v>0</v>
      </c>
      <c r="AI577" s="64">
        <v>0</v>
      </c>
      <c r="AJ577" s="18">
        <v>0</v>
      </c>
      <c r="AK577" s="18">
        <v>116</v>
      </c>
      <c r="AL577" s="64">
        <v>116</v>
      </c>
      <c r="AM577" s="18">
        <v>1</v>
      </c>
      <c r="AN577" s="18">
        <v>1</v>
      </c>
      <c r="AO577" s="18">
        <v>0</v>
      </c>
      <c r="AP577" s="64">
        <v>0</v>
      </c>
      <c r="AQ577" s="64">
        <v>119</v>
      </c>
      <c r="AR577" s="11">
        <v>119</v>
      </c>
      <c r="AS577" s="17">
        <v>560</v>
      </c>
      <c r="AT577" s="490">
        <v>560</v>
      </c>
      <c r="AU577" s="64">
        <v>0</v>
      </c>
      <c r="AV577" s="18">
        <v>0</v>
      </c>
      <c r="AW577" s="64">
        <v>0</v>
      </c>
      <c r="AX577" s="18">
        <v>0</v>
      </c>
      <c r="AY577" s="17">
        <v>0</v>
      </c>
      <c r="AZ577" s="490">
        <v>0</v>
      </c>
      <c r="BA577" s="17">
        <v>0</v>
      </c>
      <c r="BB577" s="18">
        <v>0</v>
      </c>
      <c r="BC577" s="17">
        <v>0</v>
      </c>
      <c r="BD577" s="18">
        <v>0</v>
      </c>
      <c r="BE577" s="17">
        <v>0</v>
      </c>
      <c r="BF577" s="18">
        <v>0</v>
      </c>
      <c r="BG577" s="17">
        <v>0</v>
      </c>
      <c r="BH577" s="18">
        <v>0</v>
      </c>
      <c r="BI577" s="17">
        <v>0</v>
      </c>
      <c r="BJ577" s="18">
        <v>0</v>
      </c>
      <c r="BK577" s="17">
        <v>6108.8600000000015</v>
      </c>
      <c r="BL577" s="17">
        <v>6108.86</v>
      </c>
      <c r="BM577" s="17">
        <v>7.6</v>
      </c>
      <c r="BN577" s="17">
        <v>7.6</v>
      </c>
      <c r="BO577" s="18">
        <v>0</v>
      </c>
      <c r="BP577" s="18">
        <v>0</v>
      </c>
      <c r="BQ577" s="64">
        <v>6676.4600000000019</v>
      </c>
      <c r="BR577" s="18">
        <v>6676.46</v>
      </c>
      <c r="BS577" s="729">
        <v>1.4083507411365463</v>
      </c>
      <c r="BT577" s="17">
        <v>3595804.8000000003</v>
      </c>
      <c r="BU577" s="17">
        <v>3595804.8000000003</v>
      </c>
      <c r="BV577" s="17">
        <v>0</v>
      </c>
      <c r="BW577" s="17">
        <v>0</v>
      </c>
      <c r="BX577" s="17">
        <v>0</v>
      </c>
      <c r="BY577" s="17">
        <v>0</v>
      </c>
      <c r="BZ577" s="17">
        <v>0</v>
      </c>
      <c r="CA577" s="17">
        <v>0</v>
      </c>
      <c r="CB577" s="17">
        <v>0</v>
      </c>
      <c r="CC577" s="17">
        <v>0</v>
      </c>
      <c r="CD577" s="17">
        <v>0</v>
      </c>
      <c r="CE577" s="17">
        <v>0</v>
      </c>
      <c r="CF577" s="17">
        <v>0</v>
      </c>
      <c r="CG577" s="17">
        <v>0</v>
      </c>
      <c r="CH577" s="17">
        <v>0</v>
      </c>
      <c r="CI577" s="17">
        <v>0</v>
      </c>
      <c r="CJ577" s="17">
        <v>0</v>
      </c>
      <c r="CK577" s="17">
        <v>0</v>
      </c>
      <c r="CL577" s="702">
        <v>7170824.2224000022</v>
      </c>
      <c r="CM577" s="702">
        <v>7170824.2223999994</v>
      </c>
      <c r="CN577" s="702">
        <v>8921.1839999999993</v>
      </c>
      <c r="CO577" s="702">
        <v>8921.1839999999993</v>
      </c>
      <c r="CP577" s="702">
        <v>0</v>
      </c>
      <c r="CQ577" s="702">
        <v>0</v>
      </c>
      <c r="CR577" s="704">
        <v>10775550.206400003</v>
      </c>
      <c r="CS577" s="703">
        <v>10775550.2064</v>
      </c>
      <c r="CT577" s="23" t="s">
        <v>56</v>
      </c>
      <c r="CU577" s="23" t="s">
        <v>56</v>
      </c>
      <c r="CV577" s="23" t="s">
        <v>56</v>
      </c>
      <c r="CW577" s="23" t="s">
        <v>56</v>
      </c>
      <c r="CX577" s="23" t="s">
        <v>56</v>
      </c>
      <c r="CY577" s="23" t="s">
        <v>56</v>
      </c>
      <c r="CZ577" s="23" t="s">
        <v>56</v>
      </c>
      <c r="DA577" s="23" t="s">
        <v>56</v>
      </c>
      <c r="DB577" s="796">
        <v>22566109.48</v>
      </c>
      <c r="DC577" s="120"/>
      <c r="DD577" s="692">
        <v>4.7406230599999999</v>
      </c>
      <c r="DE577" s="120"/>
      <c r="DF577" s="120"/>
      <c r="DG577" s="120"/>
      <c r="DH577" s="140"/>
      <c r="DI577" s="140"/>
      <c r="DJ577" s="140"/>
      <c r="DK577" s="140"/>
      <c r="DL577" s="548" t="s">
        <v>56</v>
      </c>
      <c r="DM577" s="548" t="s">
        <v>56</v>
      </c>
      <c r="DN577" s="203" t="s">
        <v>868</v>
      </c>
      <c r="DO577" s="700">
        <v>1106.9166666666699</v>
      </c>
      <c r="DP577" s="713" t="s">
        <v>56</v>
      </c>
      <c r="DQ577" s="548" t="s">
        <v>56</v>
      </c>
      <c r="DR577" s="673" t="s">
        <v>56</v>
      </c>
      <c r="DS577" s="203" t="s">
        <v>56</v>
      </c>
      <c r="DT577" s="1160" t="s">
        <v>56</v>
      </c>
      <c r="DU577" s="711">
        <v>593.87939471504751</v>
      </c>
      <c r="DV577" s="711">
        <v>-467.71274744867321</v>
      </c>
      <c r="DW577" s="711">
        <v>617.52124835651205</v>
      </c>
      <c r="DX577" s="711">
        <v>-521.93924939138901</v>
      </c>
      <c r="DY577" s="710">
        <v>2.770759617556267</v>
      </c>
      <c r="DZ577" s="710">
        <v>-1.4635673528579078</v>
      </c>
      <c r="EA577" s="710">
        <v>2.9424395522172802</v>
      </c>
      <c r="EB577" s="710">
        <v>-1.6726570925988486</v>
      </c>
      <c r="EC577" s="236"/>
      <c r="ED577" s="49"/>
      <c r="EE577" s="232"/>
      <c r="EF577" s="700">
        <v>263300</v>
      </c>
      <c r="EG577" s="712">
        <v>-233763.33333333334</v>
      </c>
      <c r="EH577" s="44"/>
    </row>
    <row r="578" spans="1:138" ht="41.25" customHeight="1" x14ac:dyDescent="0.25">
      <c r="A578" s="871" t="s">
        <v>49</v>
      </c>
      <c r="B578" s="656" t="s">
        <v>96</v>
      </c>
      <c r="C578" s="656" t="s">
        <v>97</v>
      </c>
      <c r="D578" s="691" t="s">
        <v>466</v>
      </c>
      <c r="E578" s="656" t="s">
        <v>467</v>
      </c>
      <c r="F578" s="656" t="s">
        <v>468</v>
      </c>
      <c r="G578" s="901" t="s">
        <v>1494</v>
      </c>
      <c r="H578" s="897" t="s">
        <v>55</v>
      </c>
      <c r="I578" s="17" t="s">
        <v>860</v>
      </c>
      <c r="J578" s="64">
        <v>13.8</v>
      </c>
      <c r="K578" s="665">
        <v>12.190173583669758</v>
      </c>
      <c r="L578" s="665">
        <v>196.61874959103301</v>
      </c>
      <c r="M578" s="64">
        <v>3080</v>
      </c>
      <c r="N578" s="726">
        <v>32058080.330000002</v>
      </c>
      <c r="O578" s="548" t="s">
        <v>863</v>
      </c>
      <c r="P578" s="909">
        <v>8.7323073509999993</v>
      </c>
      <c r="Q578" s="203" t="s">
        <v>57</v>
      </c>
      <c r="R578" s="205" t="s">
        <v>57</v>
      </c>
      <c r="S578" s="490">
        <v>0</v>
      </c>
      <c r="T578" s="18">
        <v>0</v>
      </c>
      <c r="U578" s="548">
        <v>0</v>
      </c>
      <c r="V578" s="18">
        <v>0</v>
      </c>
      <c r="W578" s="64">
        <v>1</v>
      </c>
      <c r="X578" s="18">
        <v>1</v>
      </c>
      <c r="Y578" s="18">
        <v>0</v>
      </c>
      <c r="Z578" s="18">
        <v>0</v>
      </c>
      <c r="AA578" s="18">
        <v>0</v>
      </c>
      <c r="AB578" s="18">
        <v>0</v>
      </c>
      <c r="AC578" s="18">
        <v>0</v>
      </c>
      <c r="AD578" s="18">
        <v>0</v>
      </c>
      <c r="AE578" s="18">
        <v>0</v>
      </c>
      <c r="AF578" s="18">
        <v>0</v>
      </c>
      <c r="AG578" s="64">
        <v>0</v>
      </c>
      <c r="AH578" s="18">
        <v>0</v>
      </c>
      <c r="AI578" s="64">
        <v>0</v>
      </c>
      <c r="AJ578" s="18">
        <v>0</v>
      </c>
      <c r="AK578" s="18">
        <v>284</v>
      </c>
      <c r="AL578" s="64">
        <v>281</v>
      </c>
      <c r="AM578" s="18">
        <v>24</v>
      </c>
      <c r="AN578" s="18">
        <v>23</v>
      </c>
      <c r="AO578" s="18">
        <v>0</v>
      </c>
      <c r="AP578" s="64">
        <v>0</v>
      </c>
      <c r="AQ578" s="64">
        <v>309</v>
      </c>
      <c r="AR578" s="11">
        <v>305</v>
      </c>
      <c r="AS578" s="17">
        <v>0</v>
      </c>
      <c r="AT578" s="490">
        <v>0</v>
      </c>
      <c r="AU578" s="64">
        <v>0</v>
      </c>
      <c r="AV578" s="18">
        <v>0</v>
      </c>
      <c r="AW578" s="64">
        <v>5</v>
      </c>
      <c r="AX578" s="18">
        <v>5</v>
      </c>
      <c r="AY578" s="17">
        <v>0</v>
      </c>
      <c r="AZ578" s="490">
        <v>0</v>
      </c>
      <c r="BA578" s="17">
        <v>0</v>
      </c>
      <c r="BB578" s="18">
        <v>0</v>
      </c>
      <c r="BC578" s="17">
        <v>0</v>
      </c>
      <c r="BD578" s="18">
        <v>0</v>
      </c>
      <c r="BE578" s="17">
        <v>0</v>
      </c>
      <c r="BF578" s="18">
        <v>0</v>
      </c>
      <c r="BG578" s="17">
        <v>0</v>
      </c>
      <c r="BH578" s="18">
        <v>0</v>
      </c>
      <c r="BI578" s="17">
        <v>0</v>
      </c>
      <c r="BJ578" s="18">
        <v>0</v>
      </c>
      <c r="BK578" s="17">
        <v>15893.851000000004</v>
      </c>
      <c r="BL578" s="17">
        <v>15864.270999999999</v>
      </c>
      <c r="BM578" s="17">
        <v>298.35999999999996</v>
      </c>
      <c r="BN578" s="17">
        <v>278.78999999999996</v>
      </c>
      <c r="BO578" s="18">
        <v>0</v>
      </c>
      <c r="BP578" s="18">
        <v>0</v>
      </c>
      <c r="BQ578" s="64">
        <v>16197.211000000005</v>
      </c>
      <c r="BR578" s="18">
        <v>16148.060999999998</v>
      </c>
      <c r="BS578" s="729">
        <v>1.8548603878613077</v>
      </c>
      <c r="BT578" s="17">
        <v>0</v>
      </c>
      <c r="BU578" s="17">
        <v>0</v>
      </c>
      <c r="BV578" s="17">
        <v>0</v>
      </c>
      <c r="BW578" s="17">
        <v>0</v>
      </c>
      <c r="BX578" s="17">
        <v>0</v>
      </c>
      <c r="BY578" s="17">
        <v>0</v>
      </c>
      <c r="BZ578" s="17">
        <v>0</v>
      </c>
      <c r="CA578" s="17">
        <v>0</v>
      </c>
      <c r="CB578" s="17">
        <v>0</v>
      </c>
      <c r="CC578" s="17">
        <v>0</v>
      </c>
      <c r="CD578" s="17">
        <v>0</v>
      </c>
      <c r="CE578" s="17">
        <v>0</v>
      </c>
      <c r="CF578" s="17">
        <v>0</v>
      </c>
      <c r="CG578" s="17">
        <v>0</v>
      </c>
      <c r="CH578" s="17">
        <v>0</v>
      </c>
      <c r="CI578" s="17">
        <v>0</v>
      </c>
      <c r="CJ578" s="17">
        <v>0</v>
      </c>
      <c r="CK578" s="17">
        <v>0</v>
      </c>
      <c r="CL578" s="702">
        <v>18656838.057840008</v>
      </c>
      <c r="CM578" s="702">
        <v>18622115.870639998</v>
      </c>
      <c r="CN578" s="702">
        <v>350226.90239999996</v>
      </c>
      <c r="CO578" s="702">
        <v>327254.85359999997</v>
      </c>
      <c r="CP578" s="702">
        <v>0</v>
      </c>
      <c r="CQ578" s="702">
        <v>0</v>
      </c>
      <c r="CR578" s="704">
        <v>19007064.960240006</v>
      </c>
      <c r="CS578" s="703">
        <v>18949370.724239998</v>
      </c>
      <c r="CT578" s="23" t="s">
        <v>56</v>
      </c>
      <c r="CU578" s="23" t="s">
        <v>56</v>
      </c>
      <c r="CV578" s="23" t="s">
        <v>56</v>
      </c>
      <c r="CW578" s="23" t="s">
        <v>56</v>
      </c>
      <c r="CX578" s="23" t="s">
        <v>56</v>
      </c>
      <c r="CY578" s="23" t="s">
        <v>56</v>
      </c>
      <c r="CZ578" s="23" t="s">
        <v>56</v>
      </c>
      <c r="DA578" s="23" t="s">
        <v>56</v>
      </c>
      <c r="DB578" s="796">
        <v>32058080.330000002</v>
      </c>
      <c r="DC578" s="120"/>
      <c r="DD578" s="692">
        <v>8.7323073509999993</v>
      </c>
      <c r="DE578" s="120"/>
      <c r="DF578" s="120"/>
      <c r="DG578" s="120"/>
      <c r="DH578" s="140"/>
      <c r="DI578" s="140"/>
      <c r="DJ578" s="140"/>
      <c r="DK578" s="140"/>
      <c r="DL578" s="548" t="s">
        <v>56</v>
      </c>
      <c r="DM578" s="548" t="s">
        <v>56</v>
      </c>
      <c r="DN578" s="203" t="s">
        <v>868</v>
      </c>
      <c r="DO578" s="700">
        <v>3246.1666666666702</v>
      </c>
      <c r="DP578" s="713" t="s">
        <v>56</v>
      </c>
      <c r="DQ578" s="548" t="s">
        <v>56</v>
      </c>
      <c r="DR578" s="673" t="s">
        <v>56</v>
      </c>
      <c r="DS578" s="203" t="s">
        <v>56</v>
      </c>
      <c r="DT578" s="1160" t="s">
        <v>56</v>
      </c>
      <c r="DU578" s="711">
        <v>388.23884581814406</v>
      </c>
      <c r="DV578" s="711">
        <v>-192.70436330298648</v>
      </c>
      <c r="DW578" s="711">
        <v>329.529782608885</v>
      </c>
      <c r="DX578" s="711">
        <v>-162.212801569616</v>
      </c>
      <c r="DY578" s="710">
        <v>2.5577861066899392</v>
      </c>
      <c r="DZ578" s="710">
        <v>-1.0743829758432943</v>
      </c>
      <c r="EA578" s="710">
        <v>2.49928517680081</v>
      </c>
      <c r="EB578" s="710">
        <v>-1.1163414970938499</v>
      </c>
      <c r="EC578" s="236"/>
      <c r="ED578" s="49"/>
      <c r="EE578" s="232"/>
      <c r="EF578" s="700">
        <v>415422</v>
      </c>
      <c r="EG578" s="712">
        <v>-347684.66666666669</v>
      </c>
      <c r="EH578" s="44"/>
    </row>
    <row r="579" spans="1:138" ht="41.25" customHeight="1" x14ac:dyDescent="0.25">
      <c r="A579" s="871" t="s">
        <v>49</v>
      </c>
      <c r="B579" s="656" t="s">
        <v>96</v>
      </c>
      <c r="C579" s="656" t="s">
        <v>97</v>
      </c>
      <c r="D579" s="691" t="s">
        <v>466</v>
      </c>
      <c r="E579" s="656" t="s">
        <v>467</v>
      </c>
      <c r="F579" s="656" t="s">
        <v>470</v>
      </c>
      <c r="G579" s="901" t="s">
        <v>471</v>
      </c>
      <c r="H579" s="897" t="s">
        <v>55</v>
      </c>
      <c r="I579" s="17" t="s">
        <v>860</v>
      </c>
      <c r="J579" s="64">
        <v>13.8</v>
      </c>
      <c r="K579" s="665">
        <v>9.8238457703691591</v>
      </c>
      <c r="L579" s="665">
        <v>104.828030084988</v>
      </c>
      <c r="M579" s="64">
        <v>3026</v>
      </c>
      <c r="N579" s="726">
        <v>43437717.310000002</v>
      </c>
      <c r="O579" s="548" t="s">
        <v>863</v>
      </c>
      <c r="P579" s="909">
        <v>10.038966479999999</v>
      </c>
      <c r="Q579" s="203" t="s">
        <v>57</v>
      </c>
      <c r="R579" s="205" t="s">
        <v>57</v>
      </c>
      <c r="S579" s="490">
        <v>0</v>
      </c>
      <c r="T579" s="18">
        <v>0</v>
      </c>
      <c r="U579" s="548">
        <v>0</v>
      </c>
      <c r="V579" s="18">
        <v>0</v>
      </c>
      <c r="W579" s="64">
        <v>1</v>
      </c>
      <c r="X579" s="18">
        <v>1</v>
      </c>
      <c r="Y579" s="18">
        <v>0</v>
      </c>
      <c r="Z579" s="18">
        <v>0</v>
      </c>
      <c r="AA579" s="18">
        <v>0</v>
      </c>
      <c r="AB579" s="18">
        <v>0</v>
      </c>
      <c r="AC579" s="18">
        <v>0</v>
      </c>
      <c r="AD579" s="18">
        <v>0</v>
      </c>
      <c r="AE579" s="18">
        <v>0</v>
      </c>
      <c r="AF579" s="18">
        <v>0</v>
      </c>
      <c r="AG579" s="64">
        <v>1</v>
      </c>
      <c r="AH579" s="18">
        <v>1</v>
      </c>
      <c r="AI579" s="64">
        <v>0</v>
      </c>
      <c r="AJ579" s="18">
        <v>0</v>
      </c>
      <c r="AK579" s="18">
        <v>264</v>
      </c>
      <c r="AL579" s="64">
        <v>260</v>
      </c>
      <c r="AM579" s="18">
        <v>20</v>
      </c>
      <c r="AN579" s="18">
        <v>19</v>
      </c>
      <c r="AO579" s="18">
        <v>0</v>
      </c>
      <c r="AP579" s="64">
        <v>0</v>
      </c>
      <c r="AQ579" s="64">
        <v>286</v>
      </c>
      <c r="AR579" s="11">
        <v>281</v>
      </c>
      <c r="AS579" s="17">
        <v>0</v>
      </c>
      <c r="AT579" s="490">
        <v>0</v>
      </c>
      <c r="AU579" s="64">
        <v>0</v>
      </c>
      <c r="AV579" s="18">
        <v>0</v>
      </c>
      <c r="AW579" s="64">
        <v>10</v>
      </c>
      <c r="AX579" s="18">
        <v>10</v>
      </c>
      <c r="AY579" s="17">
        <v>0</v>
      </c>
      <c r="AZ579" s="490">
        <v>0</v>
      </c>
      <c r="BA579" s="17">
        <v>0</v>
      </c>
      <c r="BB579" s="18">
        <v>0</v>
      </c>
      <c r="BC579" s="17">
        <v>0</v>
      </c>
      <c r="BD579" s="18">
        <v>0</v>
      </c>
      <c r="BE579" s="17">
        <v>0</v>
      </c>
      <c r="BF579" s="18">
        <v>0</v>
      </c>
      <c r="BG579" s="17">
        <v>75</v>
      </c>
      <c r="BH579" s="18">
        <v>75</v>
      </c>
      <c r="BI579" s="17">
        <v>0</v>
      </c>
      <c r="BJ579" s="18">
        <v>0</v>
      </c>
      <c r="BK579" s="17">
        <v>4128.6229999999996</v>
      </c>
      <c r="BL579" s="17">
        <v>4101.0729999999994</v>
      </c>
      <c r="BM579" s="17">
        <v>281.09000000000003</v>
      </c>
      <c r="BN579" s="17">
        <v>273.49</v>
      </c>
      <c r="BO579" s="18">
        <v>0</v>
      </c>
      <c r="BP579" s="18">
        <v>0</v>
      </c>
      <c r="BQ579" s="64">
        <v>4494.7129999999997</v>
      </c>
      <c r="BR579" s="18">
        <v>4459.5629999999992</v>
      </c>
      <c r="BS579" s="729">
        <v>0.44772666677934764</v>
      </c>
      <c r="BT579" s="17">
        <v>0</v>
      </c>
      <c r="BU579" s="17">
        <v>0</v>
      </c>
      <c r="BV579" s="17">
        <v>0</v>
      </c>
      <c r="BW579" s="17">
        <v>0</v>
      </c>
      <c r="BX579" s="17">
        <v>0</v>
      </c>
      <c r="BY579" s="17">
        <v>0</v>
      </c>
      <c r="BZ579" s="17">
        <v>0</v>
      </c>
      <c r="CA579" s="17">
        <v>0</v>
      </c>
      <c r="CB579" s="17">
        <v>0</v>
      </c>
      <c r="CC579" s="17">
        <v>0</v>
      </c>
      <c r="CD579" s="17">
        <v>0</v>
      </c>
      <c r="CE579" s="17">
        <v>0</v>
      </c>
      <c r="CF579" s="17">
        <v>0</v>
      </c>
      <c r="CG579" s="17">
        <v>0</v>
      </c>
      <c r="CH579" s="17">
        <v>378431.99999999994</v>
      </c>
      <c r="CI579" s="17">
        <v>378431.99999999994</v>
      </c>
      <c r="CJ579" s="17">
        <v>0</v>
      </c>
      <c r="CK579" s="17">
        <v>0</v>
      </c>
      <c r="CL579" s="702">
        <v>4846342.8223199993</v>
      </c>
      <c r="CM579" s="702">
        <v>4814003.5303199999</v>
      </c>
      <c r="CN579" s="702">
        <v>329954.68560000008</v>
      </c>
      <c r="CO579" s="702">
        <v>321033.50160000002</v>
      </c>
      <c r="CP579" s="702">
        <v>0</v>
      </c>
      <c r="CQ579" s="702">
        <v>0</v>
      </c>
      <c r="CR579" s="704">
        <v>5554729.5079199998</v>
      </c>
      <c r="CS579" s="703">
        <v>5513469.03192</v>
      </c>
      <c r="CT579" s="23">
        <v>1</v>
      </c>
      <c r="CU579" s="23">
        <v>8</v>
      </c>
      <c r="CV579" s="23" t="s">
        <v>467</v>
      </c>
      <c r="CW579" s="23">
        <v>0</v>
      </c>
      <c r="CX579" s="23">
        <v>0</v>
      </c>
      <c r="CY579" s="23">
        <v>8</v>
      </c>
      <c r="CZ579" s="23">
        <v>2000</v>
      </c>
      <c r="DA579" s="23" t="s">
        <v>905</v>
      </c>
      <c r="DB579" s="796">
        <v>43437717.310000002</v>
      </c>
      <c r="DC579" s="120"/>
      <c r="DD579" s="692">
        <v>10.038966479999999</v>
      </c>
      <c r="DE579" s="120"/>
      <c r="DF579" s="120"/>
      <c r="DG579" s="120"/>
      <c r="DH579" s="140"/>
      <c r="DI579" s="140"/>
      <c r="DJ579" s="140"/>
      <c r="DK579" s="140"/>
      <c r="DL579" s="548" t="s">
        <v>56</v>
      </c>
      <c r="DM579" s="548" t="s">
        <v>56</v>
      </c>
      <c r="DN579" s="203" t="s">
        <v>868</v>
      </c>
      <c r="DO579" s="700">
        <v>3109.9166666666702</v>
      </c>
      <c r="DP579" s="713" t="s">
        <v>56</v>
      </c>
      <c r="DQ579" s="548" t="s">
        <v>56</v>
      </c>
      <c r="DR579" s="673" t="s">
        <v>56</v>
      </c>
      <c r="DS579" s="203" t="s">
        <v>56</v>
      </c>
      <c r="DT579" s="1160" t="s">
        <v>56</v>
      </c>
      <c r="DU579" s="711">
        <v>234.21785149655645</v>
      </c>
      <c r="DV579" s="711">
        <v>-25.300269795630101</v>
      </c>
      <c r="DW579" s="711">
        <v>205.392787427597</v>
      </c>
      <c r="DX579" s="711">
        <v>-14.655480679676685</v>
      </c>
      <c r="DY579" s="710">
        <v>1.5100083067606296</v>
      </c>
      <c r="DZ579" s="710">
        <v>0.80812704718304951</v>
      </c>
      <c r="EA579" s="710">
        <v>1.35107308531773</v>
      </c>
      <c r="EB579" s="710">
        <v>0.86110789340099347</v>
      </c>
      <c r="EC579" s="236"/>
      <c r="ED579" s="49"/>
      <c r="EE579" s="232"/>
      <c r="EF579" s="700">
        <v>351416</v>
      </c>
      <c r="EG579" s="712">
        <v>-36982.666666666686</v>
      </c>
      <c r="EH579" s="44"/>
    </row>
    <row r="580" spans="1:138" ht="41.25" customHeight="1" x14ac:dyDescent="0.25">
      <c r="A580" s="871" t="s">
        <v>49</v>
      </c>
      <c r="B580" s="656" t="s">
        <v>96</v>
      </c>
      <c r="C580" s="656" t="s">
        <v>97</v>
      </c>
      <c r="D580" s="691" t="s">
        <v>466</v>
      </c>
      <c r="E580" s="656" t="s">
        <v>467</v>
      </c>
      <c r="F580" s="656" t="s">
        <v>472</v>
      </c>
      <c r="G580" s="901" t="s">
        <v>473</v>
      </c>
      <c r="H580" s="897" t="s">
        <v>55</v>
      </c>
      <c r="I580" s="17" t="s">
        <v>889</v>
      </c>
      <c r="J580" s="64">
        <v>13.8</v>
      </c>
      <c r="K580" s="665">
        <v>12.190173583669758</v>
      </c>
      <c r="L580" s="665">
        <v>147.78219666231001</v>
      </c>
      <c r="M580" s="64">
        <v>3366</v>
      </c>
      <c r="N580" s="726">
        <v>1359609.0630000001</v>
      </c>
      <c r="O580" s="548" t="s">
        <v>863</v>
      </c>
      <c r="P580" s="909">
        <v>9.0988093029999995</v>
      </c>
      <c r="Q580" s="203" t="s">
        <v>57</v>
      </c>
      <c r="R580" s="205" t="s">
        <v>57</v>
      </c>
      <c r="S580" s="490">
        <v>0</v>
      </c>
      <c r="T580" s="18">
        <v>0</v>
      </c>
      <c r="U580" s="548" t="s">
        <v>58</v>
      </c>
      <c r="V580" s="18" t="s">
        <v>58</v>
      </c>
      <c r="W580" s="64" t="s">
        <v>58</v>
      </c>
      <c r="X580" s="18" t="s">
        <v>58</v>
      </c>
      <c r="Y580" s="18" t="s">
        <v>58</v>
      </c>
      <c r="Z580" s="18" t="s">
        <v>58</v>
      </c>
      <c r="AA580" s="18" t="s">
        <v>58</v>
      </c>
      <c r="AB580" s="18" t="s">
        <v>58</v>
      </c>
      <c r="AC580" s="18" t="s">
        <v>58</v>
      </c>
      <c r="AD580" s="18" t="s">
        <v>58</v>
      </c>
      <c r="AE580" s="18" t="s">
        <v>58</v>
      </c>
      <c r="AF580" s="18" t="s">
        <v>58</v>
      </c>
      <c r="AG580" s="64" t="s">
        <v>58</v>
      </c>
      <c r="AH580" s="18" t="s">
        <v>58</v>
      </c>
      <c r="AI580" s="64" t="s">
        <v>58</v>
      </c>
      <c r="AJ580" s="18" t="s">
        <v>58</v>
      </c>
      <c r="AK580" s="18" t="s">
        <v>58</v>
      </c>
      <c r="AL580" s="64" t="s">
        <v>58</v>
      </c>
      <c r="AM580" s="18" t="s">
        <v>58</v>
      </c>
      <c r="AN580" s="18" t="s">
        <v>58</v>
      </c>
      <c r="AO580" s="18" t="s">
        <v>58</v>
      </c>
      <c r="AP580" s="64" t="s">
        <v>58</v>
      </c>
      <c r="AQ580" s="64">
        <v>0</v>
      </c>
      <c r="AR580" s="11">
        <v>0</v>
      </c>
      <c r="AS580" s="17" t="s">
        <v>58</v>
      </c>
      <c r="AT580" s="490" t="s">
        <v>58</v>
      </c>
      <c r="AU580" s="64" t="s">
        <v>58</v>
      </c>
      <c r="AV580" s="18" t="s">
        <v>58</v>
      </c>
      <c r="AW580" s="64" t="s">
        <v>58</v>
      </c>
      <c r="AX580" s="18" t="s">
        <v>58</v>
      </c>
      <c r="AY580" s="17" t="s">
        <v>58</v>
      </c>
      <c r="AZ580" s="490" t="s">
        <v>58</v>
      </c>
      <c r="BA580" s="17" t="s">
        <v>58</v>
      </c>
      <c r="BB580" s="18" t="s">
        <v>58</v>
      </c>
      <c r="BC580" s="17" t="s">
        <v>58</v>
      </c>
      <c r="BD580" s="18" t="s">
        <v>58</v>
      </c>
      <c r="BE580" s="17" t="s">
        <v>58</v>
      </c>
      <c r="BF580" s="18" t="s">
        <v>58</v>
      </c>
      <c r="BG580" s="17" t="s">
        <v>58</v>
      </c>
      <c r="BH580" s="18" t="s">
        <v>58</v>
      </c>
      <c r="BI580" s="17" t="s">
        <v>58</v>
      </c>
      <c r="BJ580" s="18" t="s">
        <v>58</v>
      </c>
      <c r="BK580" s="17" t="s">
        <v>58</v>
      </c>
      <c r="BL580" s="17" t="s">
        <v>58</v>
      </c>
      <c r="BM580" s="17" t="s">
        <v>58</v>
      </c>
      <c r="BN580" s="17" t="s">
        <v>58</v>
      </c>
      <c r="BO580" s="18" t="s">
        <v>58</v>
      </c>
      <c r="BP580" s="18" t="s">
        <v>58</v>
      </c>
      <c r="BQ580" s="64">
        <v>0</v>
      </c>
      <c r="BR580" s="18">
        <v>0</v>
      </c>
      <c r="BS580" s="729">
        <v>0</v>
      </c>
      <c r="BT580" s="17">
        <v>0</v>
      </c>
      <c r="BU580" s="17">
        <v>0</v>
      </c>
      <c r="BV580" s="17">
        <v>0</v>
      </c>
      <c r="BW580" s="17">
        <v>0</v>
      </c>
      <c r="BX580" s="17">
        <v>0</v>
      </c>
      <c r="BY580" s="17">
        <v>0</v>
      </c>
      <c r="BZ580" s="17">
        <v>0</v>
      </c>
      <c r="CA580" s="17">
        <v>0</v>
      </c>
      <c r="CB580" s="17">
        <v>0</v>
      </c>
      <c r="CC580" s="17">
        <v>0</v>
      </c>
      <c r="CD580" s="17">
        <v>0</v>
      </c>
      <c r="CE580" s="17">
        <v>0</v>
      </c>
      <c r="CF580" s="17">
        <v>0</v>
      </c>
      <c r="CG580" s="17">
        <v>0</v>
      </c>
      <c r="CH580" s="17">
        <v>0</v>
      </c>
      <c r="CI580" s="17">
        <v>0</v>
      </c>
      <c r="CJ580" s="17">
        <v>0</v>
      </c>
      <c r="CK580" s="17">
        <v>0</v>
      </c>
      <c r="CL580" s="702">
        <v>0</v>
      </c>
      <c r="CM580" s="702">
        <v>0</v>
      </c>
      <c r="CN580" s="702">
        <v>0</v>
      </c>
      <c r="CO580" s="702">
        <v>0</v>
      </c>
      <c r="CP580" s="702">
        <v>0</v>
      </c>
      <c r="CQ580" s="702">
        <v>0</v>
      </c>
      <c r="CR580" s="704">
        <v>0</v>
      </c>
      <c r="CS580" s="703">
        <v>0</v>
      </c>
      <c r="CT580" s="23" t="s">
        <v>56</v>
      </c>
      <c r="CU580" s="23" t="s">
        <v>56</v>
      </c>
      <c r="CV580" s="23" t="s">
        <v>56</v>
      </c>
      <c r="CW580" s="23" t="s">
        <v>56</v>
      </c>
      <c r="CX580" s="23" t="s">
        <v>56</v>
      </c>
      <c r="CY580" s="23" t="s">
        <v>56</v>
      </c>
      <c r="CZ580" s="23" t="s">
        <v>56</v>
      </c>
      <c r="DA580" s="23" t="s">
        <v>56</v>
      </c>
      <c r="DB580" s="796">
        <v>1359609.0630000001</v>
      </c>
      <c r="DC580" s="120"/>
      <c r="DD580" s="692">
        <v>9.0988093029999995</v>
      </c>
      <c r="DE580" s="120"/>
      <c r="DF580" s="120"/>
      <c r="DG580" s="120"/>
      <c r="DH580" s="140"/>
      <c r="DI580" s="140"/>
      <c r="DJ580" s="140"/>
      <c r="DK580" s="140"/>
      <c r="DL580" s="548" t="s">
        <v>56</v>
      </c>
      <c r="DM580" s="548" t="s">
        <v>56</v>
      </c>
      <c r="DN580" s="203" t="s">
        <v>868</v>
      </c>
      <c r="DO580" s="700">
        <v>3442.3333333333298</v>
      </c>
      <c r="DP580" s="713" t="s">
        <v>56</v>
      </c>
      <c r="DQ580" s="548" t="s">
        <v>56</v>
      </c>
      <c r="DR580" s="673" t="s">
        <v>56</v>
      </c>
      <c r="DS580" s="203" t="s">
        <v>56</v>
      </c>
      <c r="DT580" s="1160" t="s">
        <v>56</v>
      </c>
      <c r="DU580" s="711">
        <v>223.75810980923814</v>
      </c>
      <c r="DV580" s="711">
        <v>-74.897141621199779</v>
      </c>
      <c r="DW580" s="711">
        <v>223.32490662879101</v>
      </c>
      <c r="DX580" s="711">
        <v>-108.99043734701571</v>
      </c>
      <c r="DY580" s="710">
        <v>2.014331364384625</v>
      </c>
      <c r="DZ580" s="710">
        <v>-0.64628303786564145</v>
      </c>
      <c r="EA580" s="710">
        <v>2.01524822678057</v>
      </c>
      <c r="EB580" s="710">
        <v>-0.71237446465664322</v>
      </c>
      <c r="EC580" s="236"/>
      <c r="ED580" s="49"/>
      <c r="EE580" s="232"/>
      <c r="EF580" s="700">
        <v>432561</v>
      </c>
      <c r="EG580" s="712">
        <v>-229274</v>
      </c>
      <c r="EH580" s="44"/>
    </row>
    <row r="581" spans="1:138" ht="41.25" customHeight="1" x14ac:dyDescent="0.25">
      <c r="A581" s="871" t="s">
        <v>49</v>
      </c>
      <c r="B581" s="656" t="s">
        <v>96</v>
      </c>
      <c r="C581" s="656" t="s">
        <v>97</v>
      </c>
      <c r="D581" s="691" t="s">
        <v>474</v>
      </c>
      <c r="E581" s="656" t="s">
        <v>475</v>
      </c>
      <c r="F581" s="656" t="s">
        <v>476</v>
      </c>
      <c r="G581" s="901" t="s">
        <v>477</v>
      </c>
      <c r="H581" s="897" t="s">
        <v>55</v>
      </c>
      <c r="I581" s="17" t="s">
        <v>860</v>
      </c>
      <c r="J581" s="64">
        <v>13.2</v>
      </c>
      <c r="K581" s="665">
        <v>11.68302910721359</v>
      </c>
      <c r="L581" s="665">
        <v>83.145264978572996</v>
      </c>
      <c r="M581" s="64">
        <v>2411</v>
      </c>
      <c r="N581" s="726">
        <v>22964945.199999999</v>
      </c>
      <c r="O581" s="548" t="s">
        <v>863</v>
      </c>
      <c r="P581" s="909">
        <v>7.8496542590000002</v>
      </c>
      <c r="Q581" s="203" t="s">
        <v>57</v>
      </c>
      <c r="R581" s="205" t="s">
        <v>57</v>
      </c>
      <c r="S581" s="490">
        <v>0</v>
      </c>
      <c r="T581" s="18">
        <v>0</v>
      </c>
      <c r="U581" s="548">
        <v>0</v>
      </c>
      <c r="V581" s="18">
        <v>0</v>
      </c>
      <c r="W581" s="64">
        <v>0</v>
      </c>
      <c r="X581" s="18">
        <v>0</v>
      </c>
      <c r="Y581" s="18">
        <v>0</v>
      </c>
      <c r="Z581" s="18">
        <v>0</v>
      </c>
      <c r="AA581" s="18">
        <v>0</v>
      </c>
      <c r="AB581" s="18">
        <v>0</v>
      </c>
      <c r="AC581" s="18">
        <v>0</v>
      </c>
      <c r="AD581" s="18">
        <v>0</v>
      </c>
      <c r="AE581" s="18">
        <v>0</v>
      </c>
      <c r="AF581" s="18">
        <v>0</v>
      </c>
      <c r="AG581" s="64">
        <v>0</v>
      </c>
      <c r="AH581" s="18">
        <v>0</v>
      </c>
      <c r="AI581" s="64">
        <v>0</v>
      </c>
      <c r="AJ581" s="18">
        <v>0</v>
      </c>
      <c r="AK581" s="18">
        <v>218</v>
      </c>
      <c r="AL581" s="64">
        <v>216</v>
      </c>
      <c r="AM581" s="18">
        <v>11</v>
      </c>
      <c r="AN581" s="18">
        <v>11</v>
      </c>
      <c r="AO581" s="18">
        <v>0</v>
      </c>
      <c r="AP581" s="64">
        <v>0</v>
      </c>
      <c r="AQ581" s="64">
        <v>229</v>
      </c>
      <c r="AR581" s="11">
        <v>227</v>
      </c>
      <c r="AS581" s="17">
        <v>0</v>
      </c>
      <c r="AT581" s="490">
        <v>0</v>
      </c>
      <c r="AU581" s="64">
        <v>0</v>
      </c>
      <c r="AV581" s="18">
        <v>0</v>
      </c>
      <c r="AW581" s="64">
        <v>0</v>
      </c>
      <c r="AX581" s="18">
        <v>0</v>
      </c>
      <c r="AY581" s="17">
        <v>0</v>
      </c>
      <c r="AZ581" s="490">
        <v>0</v>
      </c>
      <c r="BA581" s="17">
        <v>0</v>
      </c>
      <c r="BB581" s="18">
        <v>0</v>
      </c>
      <c r="BC581" s="17">
        <v>0</v>
      </c>
      <c r="BD581" s="18">
        <v>0</v>
      </c>
      <c r="BE581" s="17">
        <v>0</v>
      </c>
      <c r="BF581" s="18">
        <v>0</v>
      </c>
      <c r="BG581" s="17">
        <v>0</v>
      </c>
      <c r="BH581" s="18">
        <v>0</v>
      </c>
      <c r="BI581" s="17">
        <v>0</v>
      </c>
      <c r="BJ581" s="18">
        <v>0</v>
      </c>
      <c r="BK581" s="17">
        <v>2926.7749999999992</v>
      </c>
      <c r="BL581" s="17">
        <v>2913.6149999999993</v>
      </c>
      <c r="BM581" s="17">
        <v>130.20499999999998</v>
      </c>
      <c r="BN581" s="17">
        <v>130.20499999999998</v>
      </c>
      <c r="BO581" s="18">
        <v>0</v>
      </c>
      <c r="BP581" s="18">
        <v>0</v>
      </c>
      <c r="BQ581" s="64">
        <v>3056.9799999999991</v>
      </c>
      <c r="BR581" s="18">
        <v>3043.8199999999993</v>
      </c>
      <c r="BS581" s="729">
        <v>0.38944135615846093</v>
      </c>
      <c r="BT581" s="17">
        <v>0</v>
      </c>
      <c r="BU581" s="17">
        <v>0</v>
      </c>
      <c r="BV581" s="17">
        <v>0</v>
      </c>
      <c r="BW581" s="17">
        <v>0</v>
      </c>
      <c r="BX581" s="17">
        <v>0</v>
      </c>
      <c r="BY581" s="17">
        <v>0</v>
      </c>
      <c r="BZ581" s="17">
        <v>0</v>
      </c>
      <c r="CA581" s="17">
        <v>0</v>
      </c>
      <c r="CB581" s="17">
        <v>0</v>
      </c>
      <c r="CC581" s="17">
        <v>0</v>
      </c>
      <c r="CD581" s="17">
        <v>0</v>
      </c>
      <c r="CE581" s="17">
        <v>0</v>
      </c>
      <c r="CF581" s="17">
        <v>0</v>
      </c>
      <c r="CG581" s="17">
        <v>0</v>
      </c>
      <c r="CH581" s="17">
        <v>0</v>
      </c>
      <c r="CI581" s="17">
        <v>0</v>
      </c>
      <c r="CJ581" s="17">
        <v>0</v>
      </c>
      <c r="CK581" s="17">
        <v>0</v>
      </c>
      <c r="CL581" s="702">
        <v>3435565.5659999992</v>
      </c>
      <c r="CM581" s="702">
        <v>3420117.8315999992</v>
      </c>
      <c r="CN581" s="702">
        <v>152839.83719999998</v>
      </c>
      <c r="CO581" s="702">
        <v>152839.83719999998</v>
      </c>
      <c r="CP581" s="702">
        <v>0</v>
      </c>
      <c r="CQ581" s="702">
        <v>0</v>
      </c>
      <c r="CR581" s="704">
        <v>3588405.4031999991</v>
      </c>
      <c r="CS581" s="703">
        <v>3572957.6687999992</v>
      </c>
      <c r="CT581" s="23" t="s">
        <v>56</v>
      </c>
      <c r="CU581" s="23" t="s">
        <v>56</v>
      </c>
      <c r="CV581" s="23" t="s">
        <v>56</v>
      </c>
      <c r="CW581" s="23" t="s">
        <v>56</v>
      </c>
      <c r="CX581" s="23" t="s">
        <v>56</v>
      </c>
      <c r="CY581" s="23" t="s">
        <v>56</v>
      </c>
      <c r="CZ581" s="23" t="s">
        <v>56</v>
      </c>
      <c r="DA581" s="23" t="s">
        <v>56</v>
      </c>
      <c r="DB581" s="796">
        <v>22964945.199999999</v>
      </c>
      <c r="DC581" s="120"/>
      <c r="DD581" s="692">
        <v>7.8496542590000002</v>
      </c>
      <c r="DE581" s="120"/>
      <c r="DF581" s="120"/>
      <c r="DG581" s="120"/>
      <c r="DH581" s="140"/>
      <c r="DI581" s="140"/>
      <c r="DJ581" s="140"/>
      <c r="DK581" s="140"/>
      <c r="DL581" s="548" t="s">
        <v>56</v>
      </c>
      <c r="DM581" s="548" t="s">
        <v>56</v>
      </c>
      <c r="DN581" s="203" t="s">
        <v>868</v>
      </c>
      <c r="DO581" s="700">
        <v>2463.6666666666702</v>
      </c>
      <c r="DP581" s="713" t="s">
        <v>56</v>
      </c>
      <c r="DQ581" s="548" t="s">
        <v>56</v>
      </c>
      <c r="DR581" s="673" t="s">
        <v>56</v>
      </c>
      <c r="DS581" s="203" t="s">
        <v>56</v>
      </c>
      <c r="DT581" s="1160" t="s">
        <v>56</v>
      </c>
      <c r="DU581" s="711">
        <v>235.58584765255006</v>
      </c>
      <c r="DV581" s="711">
        <v>291.8016753657767</v>
      </c>
      <c r="DW581" s="711">
        <v>110.527592383909</v>
      </c>
      <c r="DX581" s="711">
        <v>-3.8991240518366794</v>
      </c>
      <c r="DY581" s="710">
        <v>0.88283046948991895</v>
      </c>
      <c r="DZ581" s="710">
        <v>0.1917636723287226</v>
      </c>
      <c r="EA581" s="710">
        <v>0.62565995643765504</v>
      </c>
      <c r="EB581" s="710">
        <v>0.26896062528457465</v>
      </c>
      <c r="EC581" s="236"/>
      <c r="ED581" s="49"/>
      <c r="EE581" s="232"/>
      <c r="EF581" s="700">
        <v>0</v>
      </c>
      <c r="EG581" s="712">
        <v>79836.333333333328</v>
      </c>
      <c r="EH581" s="44"/>
    </row>
    <row r="582" spans="1:138" ht="41.25" customHeight="1" x14ac:dyDescent="0.25">
      <c r="A582" s="871" t="s">
        <v>49</v>
      </c>
      <c r="B582" s="656" t="s">
        <v>96</v>
      </c>
      <c r="C582" s="656" t="s">
        <v>97</v>
      </c>
      <c r="D582" s="691" t="s">
        <v>474</v>
      </c>
      <c r="E582" s="656" t="s">
        <v>475</v>
      </c>
      <c r="F582" s="656" t="s">
        <v>1495</v>
      </c>
      <c r="G582" s="901" t="s">
        <v>488</v>
      </c>
      <c r="H582" s="897" t="s">
        <v>55</v>
      </c>
      <c r="I582" s="17" t="s">
        <v>866</v>
      </c>
      <c r="J582" s="64">
        <v>13.2</v>
      </c>
      <c r="K582" s="665">
        <v>11.68302910721359</v>
      </c>
      <c r="L582" s="665">
        <v>17.405302994100001</v>
      </c>
      <c r="M582" s="64">
        <v>692</v>
      </c>
      <c r="N582" s="726">
        <v>5760636.1380000003</v>
      </c>
      <c r="O582" s="548" t="s">
        <v>863</v>
      </c>
      <c r="P582" s="909">
        <v>2.225338877</v>
      </c>
      <c r="Q582" s="203" t="s">
        <v>57</v>
      </c>
      <c r="R582" s="205" t="s">
        <v>57</v>
      </c>
      <c r="S582" s="490">
        <v>0</v>
      </c>
      <c r="T582" s="18">
        <v>0</v>
      </c>
      <c r="U582" s="548">
        <v>0</v>
      </c>
      <c r="V582" s="18">
        <v>0</v>
      </c>
      <c r="W582" s="64">
        <v>0</v>
      </c>
      <c r="X582" s="18">
        <v>0</v>
      </c>
      <c r="Y582" s="18">
        <v>0</v>
      </c>
      <c r="Z582" s="18">
        <v>0</v>
      </c>
      <c r="AA582" s="18">
        <v>0</v>
      </c>
      <c r="AB582" s="18">
        <v>0</v>
      </c>
      <c r="AC582" s="18">
        <v>0</v>
      </c>
      <c r="AD582" s="18">
        <v>0</v>
      </c>
      <c r="AE582" s="18">
        <v>0</v>
      </c>
      <c r="AF582" s="18">
        <v>0</v>
      </c>
      <c r="AG582" s="64">
        <v>0</v>
      </c>
      <c r="AH582" s="18">
        <v>0</v>
      </c>
      <c r="AI582" s="64">
        <v>0</v>
      </c>
      <c r="AJ582" s="18">
        <v>0</v>
      </c>
      <c r="AK582" s="18">
        <v>42</v>
      </c>
      <c r="AL582" s="64">
        <v>42</v>
      </c>
      <c r="AM582" s="18">
        <v>2</v>
      </c>
      <c r="AN582" s="18">
        <v>2</v>
      </c>
      <c r="AO582" s="18">
        <v>0</v>
      </c>
      <c r="AP582" s="64">
        <v>0</v>
      </c>
      <c r="AQ582" s="64">
        <v>44</v>
      </c>
      <c r="AR582" s="11">
        <v>44</v>
      </c>
      <c r="AS582" s="17">
        <v>0</v>
      </c>
      <c r="AT582" s="490">
        <v>0</v>
      </c>
      <c r="AU582" s="64">
        <v>0</v>
      </c>
      <c r="AV582" s="18">
        <v>0</v>
      </c>
      <c r="AW582" s="64">
        <v>0</v>
      </c>
      <c r="AX582" s="18">
        <v>0</v>
      </c>
      <c r="AY582" s="17">
        <v>0</v>
      </c>
      <c r="AZ582" s="490">
        <v>0</v>
      </c>
      <c r="BA582" s="17">
        <v>0</v>
      </c>
      <c r="BB582" s="18">
        <v>0</v>
      </c>
      <c r="BC582" s="17">
        <v>0</v>
      </c>
      <c r="BD582" s="18">
        <v>0</v>
      </c>
      <c r="BE582" s="17">
        <v>0</v>
      </c>
      <c r="BF582" s="18">
        <v>0</v>
      </c>
      <c r="BG582" s="17">
        <v>0</v>
      </c>
      <c r="BH582" s="18">
        <v>0</v>
      </c>
      <c r="BI582" s="17">
        <v>0</v>
      </c>
      <c r="BJ582" s="18">
        <v>0</v>
      </c>
      <c r="BK582" s="17">
        <v>2301.3199999999997</v>
      </c>
      <c r="BL582" s="17">
        <v>2301.3200000000002</v>
      </c>
      <c r="BM582" s="17">
        <v>17.600000000000001</v>
      </c>
      <c r="BN582" s="17">
        <v>17.600000000000001</v>
      </c>
      <c r="BO582" s="18">
        <v>0</v>
      </c>
      <c r="BP582" s="18">
        <v>0</v>
      </c>
      <c r="BQ582" s="64">
        <v>2318.9199999999996</v>
      </c>
      <c r="BR582" s="18">
        <v>2318.92</v>
      </c>
      <c r="BS582" s="729">
        <v>1.042052526905995</v>
      </c>
      <c r="BT582" s="17">
        <v>0</v>
      </c>
      <c r="BU582" s="17">
        <v>0</v>
      </c>
      <c r="BV582" s="17">
        <v>0</v>
      </c>
      <c r="BW582" s="17">
        <v>0</v>
      </c>
      <c r="BX582" s="17">
        <v>0</v>
      </c>
      <c r="BY582" s="17">
        <v>0</v>
      </c>
      <c r="BZ582" s="17">
        <v>0</v>
      </c>
      <c r="CA582" s="17">
        <v>0</v>
      </c>
      <c r="CB582" s="17">
        <v>0</v>
      </c>
      <c r="CC582" s="17">
        <v>0</v>
      </c>
      <c r="CD582" s="17">
        <v>0</v>
      </c>
      <c r="CE582" s="17">
        <v>0</v>
      </c>
      <c r="CF582" s="17">
        <v>0</v>
      </c>
      <c r="CG582" s="17">
        <v>0</v>
      </c>
      <c r="CH582" s="17">
        <v>0</v>
      </c>
      <c r="CI582" s="17">
        <v>0</v>
      </c>
      <c r="CJ582" s="17">
        <v>0</v>
      </c>
      <c r="CK582" s="17">
        <v>0</v>
      </c>
      <c r="CL582" s="702">
        <v>2701381.4687999999</v>
      </c>
      <c r="CM582" s="702">
        <v>2701381.4688000004</v>
      </c>
      <c r="CN582" s="702">
        <v>20659.584000000003</v>
      </c>
      <c r="CO582" s="702">
        <v>20659.584000000003</v>
      </c>
      <c r="CP582" s="702">
        <v>0</v>
      </c>
      <c r="CQ582" s="702">
        <v>0</v>
      </c>
      <c r="CR582" s="704">
        <v>2722041.0527999997</v>
      </c>
      <c r="CS582" s="703">
        <v>2722041.0528000002</v>
      </c>
      <c r="CT582" s="23" t="s">
        <v>56</v>
      </c>
      <c r="CU582" s="23" t="s">
        <v>56</v>
      </c>
      <c r="CV582" s="23" t="s">
        <v>56</v>
      </c>
      <c r="CW582" s="23" t="s">
        <v>56</v>
      </c>
      <c r="CX582" s="23" t="s">
        <v>56</v>
      </c>
      <c r="CY582" s="23" t="s">
        <v>56</v>
      </c>
      <c r="CZ582" s="23" t="s">
        <v>56</v>
      </c>
      <c r="DA582" s="23" t="s">
        <v>56</v>
      </c>
      <c r="DB582" s="796">
        <v>5760636.1380000003</v>
      </c>
      <c r="DC582" s="120"/>
      <c r="DD582" s="692">
        <v>2.225338877</v>
      </c>
      <c r="DE582" s="120"/>
      <c r="DF582" s="120"/>
      <c r="DG582" s="120"/>
      <c r="DH582" s="140"/>
      <c r="DI582" s="140"/>
      <c r="DJ582" s="140"/>
      <c r="DK582" s="140"/>
      <c r="DL582" s="548" t="s">
        <v>56</v>
      </c>
      <c r="DM582" s="548" t="s">
        <v>56</v>
      </c>
      <c r="DN582" s="203" t="s">
        <v>868</v>
      </c>
      <c r="DO582" s="700">
        <v>705.91666666666697</v>
      </c>
      <c r="DP582" s="713" t="s">
        <v>56</v>
      </c>
      <c r="DQ582" s="548" t="s">
        <v>56</v>
      </c>
      <c r="DR582" s="673" t="s">
        <v>56</v>
      </c>
      <c r="DS582" s="203" t="s">
        <v>56</v>
      </c>
      <c r="DT582" s="1160" t="s">
        <v>56</v>
      </c>
      <c r="DU582" s="711">
        <v>77.119584464644049</v>
      </c>
      <c r="DV582" s="711">
        <v>491.67650296479974</v>
      </c>
      <c r="DW582" s="711">
        <v>77.258262891862799</v>
      </c>
      <c r="DX582" s="711">
        <v>-48.194639677070512</v>
      </c>
      <c r="DY582" s="710">
        <v>0.20682327942391682</v>
      </c>
      <c r="DZ582" s="710">
        <v>0.23506331739204095</v>
      </c>
      <c r="EA582" s="710">
        <v>0.20666677623816701</v>
      </c>
      <c r="EB582" s="710">
        <v>-4.3119903749840316E-2</v>
      </c>
      <c r="EC582" s="236"/>
      <c r="ED582" s="49"/>
      <c r="EE582" s="232"/>
      <c r="EF582" s="700">
        <v>49474</v>
      </c>
      <c r="EG582" s="712">
        <v>-49474</v>
      </c>
      <c r="EH582" s="44"/>
    </row>
    <row r="583" spans="1:138" ht="41.25" customHeight="1" x14ac:dyDescent="0.25">
      <c r="A583" s="871" t="s">
        <v>49</v>
      </c>
      <c r="B583" s="656" t="s">
        <v>96</v>
      </c>
      <c r="C583" s="656" t="s">
        <v>97</v>
      </c>
      <c r="D583" s="691" t="s">
        <v>474</v>
      </c>
      <c r="E583" s="656" t="s">
        <v>475</v>
      </c>
      <c r="F583" s="656" t="s">
        <v>1496</v>
      </c>
      <c r="G583" s="901" t="s">
        <v>1497</v>
      </c>
      <c r="H583" s="897" t="s">
        <v>55</v>
      </c>
      <c r="I583" s="17" t="s">
        <v>866</v>
      </c>
      <c r="J583" s="64">
        <v>13.2</v>
      </c>
      <c r="K583" s="665">
        <v>11.68302910721359</v>
      </c>
      <c r="L583" s="665">
        <v>40.522159006622999</v>
      </c>
      <c r="M583" s="64">
        <v>2471</v>
      </c>
      <c r="N583" s="726">
        <v>25271620.610000003</v>
      </c>
      <c r="O583" s="548" t="s">
        <v>863</v>
      </c>
      <c r="P583" s="909">
        <v>8.3526418140000001</v>
      </c>
      <c r="Q583" s="203" t="s">
        <v>57</v>
      </c>
      <c r="R583" s="205" t="s">
        <v>57</v>
      </c>
      <c r="S583" s="490">
        <v>0</v>
      </c>
      <c r="T583" s="18">
        <v>0</v>
      </c>
      <c r="U583" s="548">
        <v>0</v>
      </c>
      <c r="V583" s="18">
        <v>0</v>
      </c>
      <c r="W583" s="64">
        <v>0</v>
      </c>
      <c r="X583" s="18">
        <v>0</v>
      </c>
      <c r="Y583" s="18">
        <v>0</v>
      </c>
      <c r="Z583" s="18">
        <v>0</v>
      </c>
      <c r="AA583" s="18">
        <v>0</v>
      </c>
      <c r="AB583" s="18">
        <v>0</v>
      </c>
      <c r="AC583" s="18">
        <v>0</v>
      </c>
      <c r="AD583" s="18">
        <v>0</v>
      </c>
      <c r="AE583" s="18">
        <v>0</v>
      </c>
      <c r="AF583" s="18">
        <v>0</v>
      </c>
      <c r="AG583" s="64">
        <v>0</v>
      </c>
      <c r="AH583" s="18">
        <v>0</v>
      </c>
      <c r="AI583" s="64">
        <v>0</v>
      </c>
      <c r="AJ583" s="18">
        <v>0</v>
      </c>
      <c r="AK583" s="18">
        <v>251</v>
      </c>
      <c r="AL583" s="64">
        <v>249</v>
      </c>
      <c r="AM583" s="18">
        <v>12</v>
      </c>
      <c r="AN583" s="18">
        <v>11</v>
      </c>
      <c r="AO583" s="18">
        <v>0</v>
      </c>
      <c r="AP583" s="64">
        <v>0</v>
      </c>
      <c r="AQ583" s="64">
        <v>263</v>
      </c>
      <c r="AR583" s="11">
        <v>260</v>
      </c>
      <c r="AS583" s="17">
        <v>0</v>
      </c>
      <c r="AT583" s="490">
        <v>0</v>
      </c>
      <c r="AU583" s="64">
        <v>0</v>
      </c>
      <c r="AV583" s="18">
        <v>0</v>
      </c>
      <c r="AW583" s="64">
        <v>0</v>
      </c>
      <c r="AX583" s="18">
        <v>0</v>
      </c>
      <c r="AY583" s="17">
        <v>0</v>
      </c>
      <c r="AZ583" s="490">
        <v>0</v>
      </c>
      <c r="BA583" s="17">
        <v>0</v>
      </c>
      <c r="BB583" s="18">
        <v>0</v>
      </c>
      <c r="BC583" s="17">
        <v>0</v>
      </c>
      <c r="BD583" s="18">
        <v>0</v>
      </c>
      <c r="BE583" s="17">
        <v>0</v>
      </c>
      <c r="BF583" s="18">
        <v>0</v>
      </c>
      <c r="BG583" s="17">
        <v>0</v>
      </c>
      <c r="BH583" s="18">
        <v>0</v>
      </c>
      <c r="BI583" s="17">
        <v>0</v>
      </c>
      <c r="BJ583" s="18">
        <v>0</v>
      </c>
      <c r="BK583" s="17">
        <v>1821.3489999999972</v>
      </c>
      <c r="BL583" s="17">
        <v>1788.7489999999977</v>
      </c>
      <c r="BM583" s="17">
        <v>124.67999999999999</v>
      </c>
      <c r="BN583" s="17">
        <v>113.28</v>
      </c>
      <c r="BO583" s="18">
        <v>0</v>
      </c>
      <c r="BP583" s="18">
        <v>0</v>
      </c>
      <c r="BQ583" s="64">
        <v>1946.0289999999973</v>
      </c>
      <c r="BR583" s="18">
        <v>1902.0289999999977</v>
      </c>
      <c r="BS583" s="729">
        <v>0.23298365275740979</v>
      </c>
      <c r="BT583" s="17">
        <v>0</v>
      </c>
      <c r="BU583" s="17">
        <v>0</v>
      </c>
      <c r="BV583" s="17">
        <v>0</v>
      </c>
      <c r="BW583" s="17">
        <v>0</v>
      </c>
      <c r="BX583" s="17">
        <v>0</v>
      </c>
      <c r="BY583" s="17">
        <v>0</v>
      </c>
      <c r="BZ583" s="17">
        <v>0</v>
      </c>
      <c r="CA583" s="17">
        <v>0</v>
      </c>
      <c r="CB583" s="17">
        <v>0</v>
      </c>
      <c r="CC583" s="17">
        <v>0</v>
      </c>
      <c r="CD583" s="17">
        <v>0</v>
      </c>
      <c r="CE583" s="17">
        <v>0</v>
      </c>
      <c r="CF583" s="17">
        <v>0</v>
      </c>
      <c r="CG583" s="17">
        <v>0</v>
      </c>
      <c r="CH583" s="17">
        <v>0</v>
      </c>
      <c r="CI583" s="17">
        <v>0</v>
      </c>
      <c r="CJ583" s="17">
        <v>0</v>
      </c>
      <c r="CK583" s="17">
        <v>0</v>
      </c>
      <c r="CL583" s="702">
        <v>2137972.3101599966</v>
      </c>
      <c r="CM583" s="702">
        <v>2099705.1261599977</v>
      </c>
      <c r="CN583" s="702">
        <v>146354.37119999999</v>
      </c>
      <c r="CO583" s="702">
        <v>132972.59520000001</v>
      </c>
      <c r="CP583" s="702">
        <v>0</v>
      </c>
      <c r="CQ583" s="702">
        <v>0</v>
      </c>
      <c r="CR583" s="704">
        <v>2284326.6813599966</v>
      </c>
      <c r="CS583" s="703">
        <v>2232677.7213599975</v>
      </c>
      <c r="CT583" s="23" t="s">
        <v>56</v>
      </c>
      <c r="CU583" s="23" t="s">
        <v>56</v>
      </c>
      <c r="CV583" s="23" t="s">
        <v>56</v>
      </c>
      <c r="CW583" s="23" t="s">
        <v>56</v>
      </c>
      <c r="CX583" s="23" t="s">
        <v>56</v>
      </c>
      <c r="CY583" s="23" t="s">
        <v>56</v>
      </c>
      <c r="CZ583" s="23" t="s">
        <v>56</v>
      </c>
      <c r="DA583" s="23" t="s">
        <v>56</v>
      </c>
      <c r="DB583" s="796">
        <v>25271620.610000003</v>
      </c>
      <c r="DC583" s="120"/>
      <c r="DD583" s="692">
        <v>8.3526418140000001</v>
      </c>
      <c r="DE583" s="120"/>
      <c r="DF583" s="120"/>
      <c r="DG583" s="120"/>
      <c r="DH583" s="140"/>
      <c r="DI583" s="140"/>
      <c r="DJ583" s="140"/>
      <c r="DK583" s="140"/>
      <c r="DL583" s="548" t="s">
        <v>56</v>
      </c>
      <c r="DM583" s="548" t="s">
        <v>56</v>
      </c>
      <c r="DN583" s="203" t="s">
        <v>868</v>
      </c>
      <c r="DO583" s="700">
        <v>2458</v>
      </c>
      <c r="DP583" s="713" t="s">
        <v>56</v>
      </c>
      <c r="DQ583" s="548" t="s">
        <v>56</v>
      </c>
      <c r="DR583" s="673" t="s">
        <v>56</v>
      </c>
      <c r="DS583" s="203" t="s">
        <v>56</v>
      </c>
      <c r="DT583" s="1160" t="s">
        <v>56</v>
      </c>
      <c r="DU583" s="711">
        <v>103.41171684296175</v>
      </c>
      <c r="DV583" s="711">
        <v>-5.5824042668949687</v>
      </c>
      <c r="DW583" s="711">
        <v>101.978303498366</v>
      </c>
      <c r="DX583" s="711">
        <v>-37.475905649083074</v>
      </c>
      <c r="DY583" s="710">
        <v>0.29495524816924329</v>
      </c>
      <c r="DZ583" s="710">
        <v>-0.1177614840489957</v>
      </c>
      <c r="EA583" s="710">
        <v>0.29321113641475799</v>
      </c>
      <c r="EB583" s="710">
        <v>-5.9521502413102639E-2</v>
      </c>
      <c r="EC583" s="236"/>
      <c r="ED583" s="49"/>
      <c r="EE583" s="232"/>
      <c r="EF583" s="700">
        <v>154743</v>
      </c>
      <c r="EG583" s="712">
        <v>-153583.66666666666</v>
      </c>
      <c r="EH583" s="44"/>
    </row>
    <row r="584" spans="1:138" ht="41.25" customHeight="1" x14ac:dyDescent="0.25">
      <c r="A584" s="871" t="s">
        <v>49</v>
      </c>
      <c r="B584" s="656" t="s">
        <v>96</v>
      </c>
      <c r="C584" s="656" t="s">
        <v>97</v>
      </c>
      <c r="D584" s="691" t="s">
        <v>478</v>
      </c>
      <c r="E584" s="656" t="s">
        <v>478</v>
      </c>
      <c r="F584" s="656" t="s">
        <v>479</v>
      </c>
      <c r="G584" s="901" t="s">
        <v>480</v>
      </c>
      <c r="H584" s="897" t="s">
        <v>55</v>
      </c>
      <c r="I584" s="17" t="s">
        <v>860</v>
      </c>
      <c r="J584" s="64">
        <v>13.2</v>
      </c>
      <c r="K584" s="665">
        <v>9.7168050304614013</v>
      </c>
      <c r="L584" s="665">
        <v>17.487121175748001</v>
      </c>
      <c r="M584" s="64">
        <v>1398</v>
      </c>
      <c r="N584" s="726">
        <v>33793012.620000005</v>
      </c>
      <c r="O584" s="548" t="s">
        <v>863</v>
      </c>
      <c r="P584" s="909">
        <v>6.653153562</v>
      </c>
      <c r="Q584" s="203" t="s">
        <v>57</v>
      </c>
      <c r="R584" s="205" t="s">
        <v>57</v>
      </c>
      <c r="S584" s="490">
        <v>0</v>
      </c>
      <c r="T584" s="18">
        <v>0</v>
      </c>
      <c r="U584" s="548">
        <v>0</v>
      </c>
      <c r="V584" s="18">
        <v>0</v>
      </c>
      <c r="W584" s="64">
        <v>0</v>
      </c>
      <c r="X584" s="18">
        <v>0</v>
      </c>
      <c r="Y584" s="18">
        <v>0</v>
      </c>
      <c r="Z584" s="18">
        <v>0</v>
      </c>
      <c r="AA584" s="18">
        <v>0</v>
      </c>
      <c r="AB584" s="18">
        <v>0</v>
      </c>
      <c r="AC584" s="18">
        <v>0</v>
      </c>
      <c r="AD584" s="18">
        <v>0</v>
      </c>
      <c r="AE584" s="18">
        <v>0</v>
      </c>
      <c r="AF584" s="18">
        <v>0</v>
      </c>
      <c r="AG584" s="64">
        <v>0</v>
      </c>
      <c r="AH584" s="18">
        <v>0</v>
      </c>
      <c r="AI584" s="64">
        <v>0</v>
      </c>
      <c r="AJ584" s="18">
        <v>0</v>
      </c>
      <c r="AK584" s="18">
        <v>38</v>
      </c>
      <c r="AL584" s="64">
        <v>38</v>
      </c>
      <c r="AM584" s="18">
        <v>4</v>
      </c>
      <c r="AN584" s="18">
        <v>4</v>
      </c>
      <c r="AO584" s="18">
        <v>0</v>
      </c>
      <c r="AP584" s="64">
        <v>0</v>
      </c>
      <c r="AQ584" s="64">
        <v>42</v>
      </c>
      <c r="AR584" s="11">
        <v>42</v>
      </c>
      <c r="AS584" s="17">
        <v>0</v>
      </c>
      <c r="AT584" s="490">
        <v>0</v>
      </c>
      <c r="AU584" s="64">
        <v>0</v>
      </c>
      <c r="AV584" s="18">
        <v>0</v>
      </c>
      <c r="AW584" s="64">
        <v>0</v>
      </c>
      <c r="AX584" s="18">
        <v>0</v>
      </c>
      <c r="AY584" s="17">
        <v>0</v>
      </c>
      <c r="AZ584" s="490">
        <v>0</v>
      </c>
      <c r="BA584" s="17">
        <v>0</v>
      </c>
      <c r="BB584" s="18">
        <v>0</v>
      </c>
      <c r="BC584" s="17">
        <v>0</v>
      </c>
      <c r="BD584" s="18">
        <v>0</v>
      </c>
      <c r="BE584" s="17">
        <v>0</v>
      </c>
      <c r="BF584" s="18">
        <v>0</v>
      </c>
      <c r="BG584" s="17">
        <v>0</v>
      </c>
      <c r="BH584" s="18">
        <v>0</v>
      </c>
      <c r="BI584" s="17">
        <v>0</v>
      </c>
      <c r="BJ584" s="18">
        <v>0</v>
      </c>
      <c r="BK584" s="17">
        <v>842.00999999999988</v>
      </c>
      <c r="BL584" s="17">
        <v>842.01</v>
      </c>
      <c r="BM584" s="17">
        <v>37.370000000000005</v>
      </c>
      <c r="BN584" s="17">
        <v>37.370000000000005</v>
      </c>
      <c r="BO584" s="18">
        <v>0</v>
      </c>
      <c r="BP584" s="18">
        <v>0</v>
      </c>
      <c r="BQ584" s="64">
        <v>879.37999999999988</v>
      </c>
      <c r="BR584" s="18">
        <v>879.38</v>
      </c>
      <c r="BS584" s="729">
        <v>0.13217491401711312</v>
      </c>
      <c r="BT584" s="17">
        <v>0</v>
      </c>
      <c r="BU584" s="17">
        <v>0</v>
      </c>
      <c r="BV584" s="17">
        <v>0</v>
      </c>
      <c r="BW584" s="17">
        <v>0</v>
      </c>
      <c r="BX584" s="17">
        <v>0</v>
      </c>
      <c r="BY584" s="17">
        <v>0</v>
      </c>
      <c r="BZ584" s="17">
        <v>0</v>
      </c>
      <c r="CA584" s="17">
        <v>0</v>
      </c>
      <c r="CB584" s="17">
        <v>0</v>
      </c>
      <c r="CC584" s="17">
        <v>0</v>
      </c>
      <c r="CD584" s="17">
        <v>0</v>
      </c>
      <c r="CE584" s="17">
        <v>0</v>
      </c>
      <c r="CF584" s="17">
        <v>0</v>
      </c>
      <c r="CG584" s="17">
        <v>0</v>
      </c>
      <c r="CH584" s="17">
        <v>0</v>
      </c>
      <c r="CI584" s="17">
        <v>0</v>
      </c>
      <c r="CJ584" s="17">
        <v>0</v>
      </c>
      <c r="CK584" s="17">
        <v>0</v>
      </c>
      <c r="CL584" s="702">
        <v>988385.01839999994</v>
      </c>
      <c r="CM584" s="702">
        <v>988385.01840000006</v>
      </c>
      <c r="CN584" s="702">
        <v>43866.40080000001</v>
      </c>
      <c r="CO584" s="702">
        <v>43866.40080000001</v>
      </c>
      <c r="CP584" s="702">
        <v>0</v>
      </c>
      <c r="CQ584" s="702">
        <v>0</v>
      </c>
      <c r="CR584" s="704">
        <v>1032251.4192</v>
      </c>
      <c r="CS584" s="703">
        <v>1032251.4192000001</v>
      </c>
      <c r="CT584" s="23" t="s">
        <v>56</v>
      </c>
      <c r="CU584" s="23" t="s">
        <v>56</v>
      </c>
      <c r="CV584" s="23" t="s">
        <v>56</v>
      </c>
      <c r="CW584" s="23" t="s">
        <v>56</v>
      </c>
      <c r="CX584" s="23" t="s">
        <v>56</v>
      </c>
      <c r="CY584" s="23" t="s">
        <v>56</v>
      </c>
      <c r="CZ584" s="23" t="s">
        <v>56</v>
      </c>
      <c r="DA584" s="23" t="s">
        <v>56</v>
      </c>
      <c r="DB584" s="796">
        <v>33793012.620000005</v>
      </c>
      <c r="DC584" s="120"/>
      <c r="DD584" s="692">
        <v>6.653153562</v>
      </c>
      <c r="DE584" s="120"/>
      <c r="DF584" s="120"/>
      <c r="DG584" s="120"/>
      <c r="DH584" s="140"/>
      <c r="DI584" s="140"/>
      <c r="DJ584" s="140"/>
      <c r="DK584" s="140"/>
      <c r="DL584" s="548" t="s">
        <v>56</v>
      </c>
      <c r="DM584" s="548" t="s">
        <v>56</v>
      </c>
      <c r="DN584" s="203" t="s">
        <v>868</v>
      </c>
      <c r="DO584" s="700">
        <v>1372.3333333333301</v>
      </c>
      <c r="DP584" s="713" t="s">
        <v>56</v>
      </c>
      <c r="DQ584" s="548" t="s">
        <v>56</v>
      </c>
      <c r="DR584" s="673" t="s">
        <v>56</v>
      </c>
      <c r="DS584" s="203" t="s">
        <v>56</v>
      </c>
      <c r="DT584" s="1160" t="s">
        <v>56</v>
      </c>
      <c r="DU584" s="711">
        <v>0.28273014330823482</v>
      </c>
      <c r="DV584" s="711">
        <v>75.609691867637096</v>
      </c>
      <c r="DW584" s="711">
        <v>0.28565523948456101</v>
      </c>
      <c r="DX584" s="711">
        <v>75.615263139166984</v>
      </c>
      <c r="DY584" s="710">
        <v>7.2868593636142998E-3</v>
      </c>
      <c r="DZ584" s="710">
        <v>0.68832213382766105</v>
      </c>
      <c r="EA584" s="710">
        <v>7.2939460247994203E-3</v>
      </c>
      <c r="EB584" s="710">
        <v>0.68843008620639157</v>
      </c>
      <c r="EC584" s="236"/>
      <c r="ED584" s="49"/>
      <c r="EE584" s="232"/>
      <c r="EF584" s="700">
        <v>0</v>
      </c>
      <c r="EG584" s="712">
        <v>0</v>
      </c>
      <c r="EH584" s="44"/>
    </row>
    <row r="585" spans="1:138" ht="41.25" customHeight="1" x14ac:dyDescent="0.25">
      <c r="A585" s="871" t="s">
        <v>49</v>
      </c>
      <c r="B585" s="656" t="s">
        <v>96</v>
      </c>
      <c r="C585" s="656" t="s">
        <v>97</v>
      </c>
      <c r="D585" s="691" t="s">
        <v>478</v>
      </c>
      <c r="E585" s="656" t="s">
        <v>478</v>
      </c>
      <c r="F585" s="656" t="s">
        <v>1498</v>
      </c>
      <c r="G585" s="901" t="s">
        <v>1499</v>
      </c>
      <c r="H585" s="897" t="s">
        <v>55</v>
      </c>
      <c r="I585" s="17" t="s">
        <v>860</v>
      </c>
      <c r="J585" s="64">
        <v>13.2</v>
      </c>
      <c r="K585" s="665">
        <v>12.071701308432045</v>
      </c>
      <c r="L585" s="665">
        <v>132.90303002659201</v>
      </c>
      <c r="M585" s="64">
        <v>4213</v>
      </c>
      <c r="N585" s="726">
        <v>35346679.210000001</v>
      </c>
      <c r="O585" s="548" t="s">
        <v>863</v>
      </c>
      <c r="P585" s="909">
        <v>9.1680913349999997</v>
      </c>
      <c r="Q585" s="203" t="s">
        <v>57</v>
      </c>
      <c r="R585" s="205" t="s">
        <v>57</v>
      </c>
      <c r="S585" s="490">
        <v>0</v>
      </c>
      <c r="T585" s="18">
        <v>0</v>
      </c>
      <c r="U585" s="548">
        <v>0</v>
      </c>
      <c r="V585" s="18">
        <v>0</v>
      </c>
      <c r="W585" s="64">
        <v>1</v>
      </c>
      <c r="X585" s="18">
        <v>1</v>
      </c>
      <c r="Y585" s="18">
        <v>0</v>
      </c>
      <c r="Z585" s="18">
        <v>0</v>
      </c>
      <c r="AA585" s="18">
        <v>0</v>
      </c>
      <c r="AB585" s="18">
        <v>0</v>
      </c>
      <c r="AC585" s="18">
        <v>0</v>
      </c>
      <c r="AD585" s="18">
        <v>0</v>
      </c>
      <c r="AE585" s="18">
        <v>0</v>
      </c>
      <c r="AF585" s="18">
        <v>0</v>
      </c>
      <c r="AG585" s="64">
        <v>0</v>
      </c>
      <c r="AH585" s="18">
        <v>0</v>
      </c>
      <c r="AI585" s="64">
        <v>0</v>
      </c>
      <c r="AJ585" s="18">
        <v>0</v>
      </c>
      <c r="AK585" s="18">
        <v>308</v>
      </c>
      <c r="AL585" s="64">
        <v>307</v>
      </c>
      <c r="AM585" s="18">
        <v>14</v>
      </c>
      <c r="AN585" s="18">
        <v>13</v>
      </c>
      <c r="AO585" s="18">
        <v>0</v>
      </c>
      <c r="AP585" s="64">
        <v>0</v>
      </c>
      <c r="AQ585" s="64">
        <v>323</v>
      </c>
      <c r="AR585" s="11">
        <v>321</v>
      </c>
      <c r="AS585" s="17">
        <v>0</v>
      </c>
      <c r="AT585" s="490">
        <v>0</v>
      </c>
      <c r="AU585" s="64">
        <v>0</v>
      </c>
      <c r="AV585" s="18">
        <v>0</v>
      </c>
      <c r="AW585" s="64">
        <v>25</v>
      </c>
      <c r="AX585" s="18">
        <v>25</v>
      </c>
      <c r="AY585" s="17">
        <v>0</v>
      </c>
      <c r="AZ585" s="490">
        <v>0</v>
      </c>
      <c r="BA585" s="17">
        <v>0</v>
      </c>
      <c r="BB585" s="18">
        <v>0</v>
      </c>
      <c r="BC585" s="17">
        <v>0</v>
      </c>
      <c r="BD585" s="18">
        <v>0</v>
      </c>
      <c r="BE585" s="17">
        <v>0</v>
      </c>
      <c r="BF585" s="18">
        <v>0</v>
      </c>
      <c r="BG585" s="17">
        <v>0</v>
      </c>
      <c r="BH585" s="18">
        <v>0</v>
      </c>
      <c r="BI585" s="17">
        <v>0</v>
      </c>
      <c r="BJ585" s="18">
        <v>0</v>
      </c>
      <c r="BK585" s="17">
        <v>8548.8180000000084</v>
      </c>
      <c r="BL585" s="17">
        <v>8545.0179999999964</v>
      </c>
      <c r="BM585" s="17">
        <v>3144.9599999999996</v>
      </c>
      <c r="BN585" s="17">
        <v>3137.36</v>
      </c>
      <c r="BO585" s="18">
        <v>0</v>
      </c>
      <c r="BP585" s="18">
        <v>0</v>
      </c>
      <c r="BQ585" s="64">
        <v>11718.778000000008</v>
      </c>
      <c r="BR585" s="18">
        <v>11707.377999999997</v>
      </c>
      <c r="BS585" s="729">
        <v>1.2782134876059246</v>
      </c>
      <c r="BT585" s="17">
        <v>0</v>
      </c>
      <c r="BU585" s="17">
        <v>0</v>
      </c>
      <c r="BV585" s="17">
        <v>0</v>
      </c>
      <c r="BW585" s="17">
        <v>0</v>
      </c>
      <c r="BX585" s="17">
        <v>0</v>
      </c>
      <c r="BY585" s="17">
        <v>0</v>
      </c>
      <c r="BZ585" s="17">
        <v>0</v>
      </c>
      <c r="CA585" s="17">
        <v>0</v>
      </c>
      <c r="CB585" s="17">
        <v>0</v>
      </c>
      <c r="CC585" s="17">
        <v>0</v>
      </c>
      <c r="CD585" s="17">
        <v>0</v>
      </c>
      <c r="CE585" s="17">
        <v>0</v>
      </c>
      <c r="CF585" s="17">
        <v>0</v>
      </c>
      <c r="CG585" s="17">
        <v>0</v>
      </c>
      <c r="CH585" s="17">
        <v>0</v>
      </c>
      <c r="CI585" s="17">
        <v>0</v>
      </c>
      <c r="CJ585" s="17">
        <v>0</v>
      </c>
      <c r="CK585" s="17">
        <v>0</v>
      </c>
      <c r="CL585" s="702">
        <v>10034944.52112001</v>
      </c>
      <c r="CM585" s="702">
        <v>10030483.929119997</v>
      </c>
      <c r="CN585" s="702">
        <v>3691679.8463999997</v>
      </c>
      <c r="CO585" s="702">
        <v>3682758.6624000003</v>
      </c>
      <c r="CP585" s="702">
        <v>0</v>
      </c>
      <c r="CQ585" s="702">
        <v>0</v>
      </c>
      <c r="CR585" s="704">
        <v>13726624.36752001</v>
      </c>
      <c r="CS585" s="703">
        <v>13713242.591519997</v>
      </c>
      <c r="CT585" s="23" t="s">
        <v>56</v>
      </c>
      <c r="CU585" s="23" t="s">
        <v>56</v>
      </c>
      <c r="CV585" s="23" t="s">
        <v>56</v>
      </c>
      <c r="CW585" s="23" t="s">
        <v>56</v>
      </c>
      <c r="CX585" s="23" t="s">
        <v>56</v>
      </c>
      <c r="CY585" s="23" t="s">
        <v>56</v>
      </c>
      <c r="CZ585" s="23" t="s">
        <v>56</v>
      </c>
      <c r="DA585" s="23" t="s">
        <v>56</v>
      </c>
      <c r="DB585" s="796">
        <v>35346679.210000001</v>
      </c>
      <c r="DC585" s="120"/>
      <c r="DD585" s="692">
        <v>9.1680913349999997</v>
      </c>
      <c r="DE585" s="120"/>
      <c r="DF585" s="120"/>
      <c r="DG585" s="120"/>
      <c r="DH585" s="140"/>
      <c r="DI585" s="140"/>
      <c r="DJ585" s="140"/>
      <c r="DK585" s="140"/>
      <c r="DL585" s="548" t="s">
        <v>56</v>
      </c>
      <c r="DM585" s="548" t="s">
        <v>56</v>
      </c>
      <c r="DN585" s="203" t="s">
        <v>868</v>
      </c>
      <c r="DO585" s="700">
        <v>4242.25</v>
      </c>
      <c r="DP585" s="713" t="s">
        <v>56</v>
      </c>
      <c r="DQ585" s="548" t="s">
        <v>56</v>
      </c>
      <c r="DR585" s="673" t="s">
        <v>56</v>
      </c>
      <c r="DS585" s="203" t="s">
        <v>56</v>
      </c>
      <c r="DT585" s="1160" t="s">
        <v>56</v>
      </c>
      <c r="DU585" s="711">
        <v>205.0555719252755</v>
      </c>
      <c r="DV585" s="711">
        <v>27.014484862977355</v>
      </c>
      <c r="DW585" s="711">
        <v>97.732672045022696</v>
      </c>
      <c r="DX585" s="711">
        <v>93.623276534499297</v>
      </c>
      <c r="DY585" s="710">
        <v>0.7752961282338382</v>
      </c>
      <c r="DZ585" s="710">
        <v>0.34423165401841826</v>
      </c>
      <c r="EA585" s="710">
        <v>0.588188050783639</v>
      </c>
      <c r="EB585" s="710">
        <v>0.48516231779150187</v>
      </c>
      <c r="EC585" s="236"/>
      <c r="ED585" s="49"/>
      <c r="EE585" s="232"/>
      <c r="EF585" s="700">
        <v>0</v>
      </c>
      <c r="EG585" s="712">
        <v>331363.66666666669</v>
      </c>
      <c r="EH585" s="44"/>
    </row>
    <row r="586" spans="1:138" ht="41.25" customHeight="1" x14ac:dyDescent="0.25">
      <c r="A586" s="871" t="s">
        <v>49</v>
      </c>
      <c r="B586" s="656" t="s">
        <v>96</v>
      </c>
      <c r="C586" s="656" t="s">
        <v>97</v>
      </c>
      <c r="D586" s="691" t="s">
        <v>478</v>
      </c>
      <c r="E586" s="656" t="s">
        <v>478</v>
      </c>
      <c r="F586" s="656" t="s">
        <v>1500</v>
      </c>
      <c r="G586" s="901" t="s">
        <v>478</v>
      </c>
      <c r="H586" s="897" t="s">
        <v>55</v>
      </c>
      <c r="I586" s="17" t="s">
        <v>860</v>
      </c>
      <c r="J586" s="64">
        <v>13.2</v>
      </c>
      <c r="K586" s="665" t="s">
        <v>56</v>
      </c>
      <c r="L586" s="665">
        <v>0.26515151460000003</v>
      </c>
      <c r="M586" s="64">
        <v>0</v>
      </c>
      <c r="N586" s="727" t="s">
        <v>56</v>
      </c>
      <c r="O586" s="548" t="s">
        <v>56</v>
      </c>
      <c r="P586" s="909" t="s">
        <v>56</v>
      </c>
      <c r="Q586" s="203" t="s">
        <v>57</v>
      </c>
      <c r="R586" s="205" t="s">
        <v>57</v>
      </c>
      <c r="S586" s="490">
        <v>0</v>
      </c>
      <c r="T586" s="18">
        <v>0</v>
      </c>
      <c r="U586" s="548">
        <v>0</v>
      </c>
      <c r="V586" s="18">
        <v>0</v>
      </c>
      <c r="W586" s="64">
        <v>0</v>
      </c>
      <c r="X586" s="18">
        <v>0</v>
      </c>
      <c r="Y586" s="18">
        <v>0</v>
      </c>
      <c r="Z586" s="18">
        <v>0</v>
      </c>
      <c r="AA586" s="18">
        <v>0</v>
      </c>
      <c r="AB586" s="18">
        <v>0</v>
      </c>
      <c r="AC586" s="18">
        <v>0</v>
      </c>
      <c r="AD586" s="18">
        <v>0</v>
      </c>
      <c r="AE586" s="18">
        <v>0</v>
      </c>
      <c r="AF586" s="18">
        <v>0</v>
      </c>
      <c r="AG586" s="64">
        <v>0</v>
      </c>
      <c r="AH586" s="18">
        <v>0</v>
      </c>
      <c r="AI586" s="64">
        <v>0</v>
      </c>
      <c r="AJ586" s="18">
        <v>0</v>
      </c>
      <c r="AK586" s="18">
        <v>2</v>
      </c>
      <c r="AL586" s="64">
        <v>2</v>
      </c>
      <c r="AM586" s="18">
        <v>0</v>
      </c>
      <c r="AN586" s="18" t="s">
        <v>58</v>
      </c>
      <c r="AO586" s="18">
        <v>0</v>
      </c>
      <c r="AP586" s="64">
        <v>0</v>
      </c>
      <c r="AQ586" s="64">
        <v>2</v>
      </c>
      <c r="AR586" s="11">
        <v>2</v>
      </c>
      <c r="AS586" s="17">
        <v>0</v>
      </c>
      <c r="AT586" s="490">
        <v>0</v>
      </c>
      <c r="AU586" s="64">
        <v>0</v>
      </c>
      <c r="AV586" s="18">
        <v>0</v>
      </c>
      <c r="AW586" s="64">
        <v>0</v>
      </c>
      <c r="AX586" s="18">
        <v>0</v>
      </c>
      <c r="AY586" s="17">
        <v>0</v>
      </c>
      <c r="AZ586" s="490">
        <v>0</v>
      </c>
      <c r="BA586" s="17">
        <v>0</v>
      </c>
      <c r="BB586" s="18">
        <v>0</v>
      </c>
      <c r="BC586" s="17">
        <v>0</v>
      </c>
      <c r="BD586" s="18">
        <v>0</v>
      </c>
      <c r="BE586" s="17">
        <v>0</v>
      </c>
      <c r="BF586" s="18">
        <v>0</v>
      </c>
      <c r="BG586" s="17">
        <v>0</v>
      </c>
      <c r="BH586" s="18">
        <v>0</v>
      </c>
      <c r="BI586" s="17">
        <v>0</v>
      </c>
      <c r="BJ586" s="18">
        <v>0</v>
      </c>
      <c r="BK586" s="17">
        <v>6016</v>
      </c>
      <c r="BL586" s="17">
        <v>6016</v>
      </c>
      <c r="BM586" s="17">
        <v>0</v>
      </c>
      <c r="BN586" s="17" t="s">
        <v>58</v>
      </c>
      <c r="BO586" s="18">
        <v>0</v>
      </c>
      <c r="BP586" s="18">
        <v>0</v>
      </c>
      <c r="BQ586" s="64">
        <v>6016</v>
      </c>
      <c r="BR586" s="18">
        <v>6016</v>
      </c>
      <c r="BS586" s="730" t="s">
        <v>56</v>
      </c>
      <c r="BT586" s="17">
        <v>0</v>
      </c>
      <c r="BU586" s="17">
        <v>0</v>
      </c>
      <c r="BV586" s="17">
        <v>0</v>
      </c>
      <c r="BW586" s="17">
        <v>0</v>
      </c>
      <c r="BX586" s="17">
        <v>0</v>
      </c>
      <c r="BY586" s="17">
        <v>0</v>
      </c>
      <c r="BZ586" s="17">
        <v>0</v>
      </c>
      <c r="CA586" s="17">
        <v>0</v>
      </c>
      <c r="CB586" s="17">
        <v>0</v>
      </c>
      <c r="CC586" s="17">
        <v>0</v>
      </c>
      <c r="CD586" s="17">
        <v>0</v>
      </c>
      <c r="CE586" s="17">
        <v>0</v>
      </c>
      <c r="CF586" s="17">
        <v>0</v>
      </c>
      <c r="CG586" s="17">
        <v>0</v>
      </c>
      <c r="CH586" s="17">
        <v>0</v>
      </c>
      <c r="CI586" s="17">
        <v>0</v>
      </c>
      <c r="CJ586" s="17">
        <v>0</v>
      </c>
      <c r="CK586" s="17">
        <v>0</v>
      </c>
      <c r="CL586" s="702">
        <v>7061821.4400000004</v>
      </c>
      <c r="CM586" s="702">
        <v>7061821.4400000004</v>
      </c>
      <c r="CN586" s="702">
        <v>0</v>
      </c>
      <c r="CO586" s="702">
        <v>0</v>
      </c>
      <c r="CP586" s="702">
        <v>0</v>
      </c>
      <c r="CQ586" s="702">
        <v>0</v>
      </c>
      <c r="CR586" s="704">
        <v>7061821.4400000004</v>
      </c>
      <c r="CS586" s="703">
        <v>7061821.4400000004</v>
      </c>
      <c r="CT586" s="23" t="s">
        <v>56</v>
      </c>
      <c r="CU586" s="23" t="s">
        <v>56</v>
      </c>
      <c r="CV586" s="23" t="s">
        <v>56</v>
      </c>
      <c r="CW586" s="23" t="s">
        <v>56</v>
      </c>
      <c r="CX586" s="23" t="s">
        <v>56</v>
      </c>
      <c r="CY586" s="23" t="s">
        <v>56</v>
      </c>
      <c r="CZ586" s="23" t="s">
        <v>56</v>
      </c>
      <c r="DA586" s="23" t="s">
        <v>56</v>
      </c>
      <c r="DB586" s="23" t="s">
        <v>56</v>
      </c>
      <c r="DC586" s="120"/>
      <c r="DD586" s="692" t="s">
        <v>56</v>
      </c>
      <c r="DE586" s="120"/>
      <c r="DF586" s="120"/>
      <c r="DG586" s="120"/>
      <c r="DH586" s="140"/>
      <c r="DI586" s="140"/>
      <c r="DJ586" s="140"/>
      <c r="DK586" s="140"/>
      <c r="DL586" s="548" t="s">
        <v>56</v>
      </c>
      <c r="DM586" s="548" t="s">
        <v>56</v>
      </c>
      <c r="DN586" s="203" t="s">
        <v>55</v>
      </c>
      <c r="DO586" s="700" t="s">
        <v>56</v>
      </c>
      <c r="DP586" s="713" t="s">
        <v>56</v>
      </c>
      <c r="DQ586" s="548" t="s">
        <v>56</v>
      </c>
      <c r="DR586" s="673" t="s">
        <v>56</v>
      </c>
      <c r="DS586" s="203" t="s">
        <v>56</v>
      </c>
      <c r="DT586" s="1160" t="s">
        <v>56</v>
      </c>
      <c r="DU586" s="711">
        <v>0</v>
      </c>
      <c r="DV586" s="711" t="s">
        <v>56</v>
      </c>
      <c r="DW586" s="711">
        <v>0</v>
      </c>
      <c r="DX586" s="711">
        <v>0</v>
      </c>
      <c r="DY586" s="710">
        <v>0</v>
      </c>
      <c r="DZ586" s="710" t="s">
        <v>56</v>
      </c>
      <c r="EA586" s="710">
        <v>0</v>
      </c>
      <c r="EB586" s="710">
        <v>0</v>
      </c>
      <c r="EC586" s="236"/>
      <c r="ED586" s="49"/>
      <c r="EE586" s="232"/>
      <c r="EF586" s="700">
        <v>0</v>
      </c>
      <c r="EG586" s="712" t="s">
        <v>56</v>
      </c>
      <c r="EH586" s="44"/>
    </row>
    <row r="587" spans="1:138" ht="41.25" customHeight="1" x14ac:dyDescent="0.25">
      <c r="A587" s="871" t="s">
        <v>49</v>
      </c>
      <c r="B587" s="656" t="s">
        <v>96</v>
      </c>
      <c r="C587" s="656" t="s">
        <v>97</v>
      </c>
      <c r="D587" s="691" t="s">
        <v>481</v>
      </c>
      <c r="E587" s="656" t="s">
        <v>482</v>
      </c>
      <c r="F587" s="656" t="s">
        <v>1501</v>
      </c>
      <c r="G587" s="901" t="s">
        <v>1469</v>
      </c>
      <c r="H587" s="897" t="s">
        <v>55</v>
      </c>
      <c r="I587" s="17" t="s">
        <v>860</v>
      </c>
      <c r="J587" s="64">
        <v>13.2</v>
      </c>
      <c r="K587" s="665">
        <v>10.082614161019947</v>
      </c>
      <c r="L587" s="665">
        <v>32.232196902654003</v>
      </c>
      <c r="M587" s="64">
        <v>2043</v>
      </c>
      <c r="N587" s="726">
        <v>26909236.27</v>
      </c>
      <c r="O587" s="548" t="s">
        <v>863</v>
      </c>
      <c r="P587" s="909">
        <v>8.7870401559999998</v>
      </c>
      <c r="Q587" s="203" t="s">
        <v>57</v>
      </c>
      <c r="R587" s="205" t="s">
        <v>57</v>
      </c>
      <c r="S587" s="490">
        <v>0</v>
      </c>
      <c r="T587" s="18">
        <v>0</v>
      </c>
      <c r="U587" s="548">
        <v>0</v>
      </c>
      <c r="V587" s="18">
        <v>0</v>
      </c>
      <c r="W587" s="64">
        <v>0</v>
      </c>
      <c r="X587" s="18">
        <v>0</v>
      </c>
      <c r="Y587" s="18">
        <v>0</v>
      </c>
      <c r="Z587" s="18">
        <v>0</v>
      </c>
      <c r="AA587" s="18">
        <v>0</v>
      </c>
      <c r="AB587" s="18">
        <v>0</v>
      </c>
      <c r="AC587" s="18">
        <v>0</v>
      </c>
      <c r="AD587" s="18">
        <v>0</v>
      </c>
      <c r="AE587" s="18">
        <v>0</v>
      </c>
      <c r="AF587" s="18">
        <v>0</v>
      </c>
      <c r="AG587" s="64">
        <v>0</v>
      </c>
      <c r="AH587" s="18">
        <v>0</v>
      </c>
      <c r="AI587" s="64">
        <v>0</v>
      </c>
      <c r="AJ587" s="18">
        <v>0</v>
      </c>
      <c r="AK587" s="18">
        <v>91</v>
      </c>
      <c r="AL587" s="64">
        <v>91</v>
      </c>
      <c r="AM587" s="18">
        <v>2</v>
      </c>
      <c r="AN587" s="18">
        <v>2</v>
      </c>
      <c r="AO587" s="18">
        <v>0</v>
      </c>
      <c r="AP587" s="64">
        <v>0</v>
      </c>
      <c r="AQ587" s="64">
        <v>93</v>
      </c>
      <c r="AR587" s="11">
        <v>93</v>
      </c>
      <c r="AS587" s="17">
        <v>0</v>
      </c>
      <c r="AT587" s="490">
        <v>0</v>
      </c>
      <c r="AU587" s="64">
        <v>0</v>
      </c>
      <c r="AV587" s="18">
        <v>0</v>
      </c>
      <c r="AW587" s="64">
        <v>0</v>
      </c>
      <c r="AX587" s="18">
        <v>0</v>
      </c>
      <c r="AY587" s="17">
        <v>0</v>
      </c>
      <c r="AZ587" s="490">
        <v>0</v>
      </c>
      <c r="BA587" s="17">
        <v>0</v>
      </c>
      <c r="BB587" s="18">
        <v>0</v>
      </c>
      <c r="BC587" s="17">
        <v>0</v>
      </c>
      <c r="BD587" s="18">
        <v>0</v>
      </c>
      <c r="BE587" s="17">
        <v>0</v>
      </c>
      <c r="BF587" s="18">
        <v>0</v>
      </c>
      <c r="BG587" s="17">
        <v>0</v>
      </c>
      <c r="BH587" s="18">
        <v>0</v>
      </c>
      <c r="BI587" s="17">
        <v>0</v>
      </c>
      <c r="BJ587" s="18">
        <v>0</v>
      </c>
      <c r="BK587" s="17">
        <v>8595.2949999999946</v>
      </c>
      <c r="BL587" s="17">
        <v>8595.2950000000019</v>
      </c>
      <c r="BM587" s="17">
        <v>4959.8</v>
      </c>
      <c r="BN587" s="17">
        <v>4959.8</v>
      </c>
      <c r="BO587" s="18">
        <v>0</v>
      </c>
      <c r="BP587" s="18">
        <v>0</v>
      </c>
      <c r="BQ587" s="64">
        <v>13555.094999999994</v>
      </c>
      <c r="BR587" s="18">
        <v>13555.095000000001</v>
      </c>
      <c r="BS587" s="729">
        <v>1.5426235409592675</v>
      </c>
      <c r="BT587" s="17">
        <v>0</v>
      </c>
      <c r="BU587" s="17">
        <v>0</v>
      </c>
      <c r="BV587" s="17">
        <v>0</v>
      </c>
      <c r="BW587" s="17">
        <v>0</v>
      </c>
      <c r="BX587" s="17">
        <v>0</v>
      </c>
      <c r="BY587" s="17">
        <v>0</v>
      </c>
      <c r="BZ587" s="17">
        <v>0</v>
      </c>
      <c r="CA587" s="17">
        <v>0</v>
      </c>
      <c r="CB587" s="17">
        <v>0</v>
      </c>
      <c r="CC587" s="17">
        <v>0</v>
      </c>
      <c r="CD587" s="17">
        <v>0</v>
      </c>
      <c r="CE587" s="17">
        <v>0</v>
      </c>
      <c r="CF587" s="17">
        <v>0</v>
      </c>
      <c r="CG587" s="17">
        <v>0</v>
      </c>
      <c r="CH587" s="17">
        <v>0</v>
      </c>
      <c r="CI587" s="17">
        <v>0</v>
      </c>
      <c r="CJ587" s="17">
        <v>0</v>
      </c>
      <c r="CK587" s="17">
        <v>0</v>
      </c>
      <c r="CL587" s="702">
        <v>10089501.082799993</v>
      </c>
      <c r="CM587" s="702">
        <v>10089501.082800003</v>
      </c>
      <c r="CN587" s="702">
        <v>5822011.6320000011</v>
      </c>
      <c r="CO587" s="702">
        <v>5822011.6320000011</v>
      </c>
      <c r="CP587" s="702">
        <v>0</v>
      </c>
      <c r="CQ587" s="702">
        <v>0</v>
      </c>
      <c r="CR587" s="704">
        <v>15911512.714799995</v>
      </c>
      <c r="CS587" s="703">
        <v>15911512.714800004</v>
      </c>
      <c r="CT587" s="23" t="s">
        <v>56</v>
      </c>
      <c r="CU587" s="23" t="s">
        <v>56</v>
      </c>
      <c r="CV587" s="23" t="s">
        <v>56</v>
      </c>
      <c r="CW587" s="23" t="s">
        <v>56</v>
      </c>
      <c r="CX587" s="23" t="s">
        <v>56</v>
      </c>
      <c r="CY587" s="23" t="s">
        <v>56</v>
      </c>
      <c r="CZ587" s="23" t="s">
        <v>56</v>
      </c>
      <c r="DA587" s="23" t="s">
        <v>56</v>
      </c>
      <c r="DB587" s="796">
        <v>26909236.27</v>
      </c>
      <c r="DC587" s="120"/>
      <c r="DD587" s="692">
        <v>8.7870401559999998</v>
      </c>
      <c r="DE587" s="120"/>
      <c r="DF587" s="120"/>
      <c r="DG587" s="120"/>
      <c r="DH587" s="140"/>
      <c r="DI587" s="140"/>
      <c r="DJ587" s="140"/>
      <c r="DK587" s="140"/>
      <c r="DL587" s="548" t="s">
        <v>56</v>
      </c>
      <c r="DM587" s="548" t="s">
        <v>56</v>
      </c>
      <c r="DN587" s="203" t="s">
        <v>868</v>
      </c>
      <c r="DO587" s="700">
        <v>2104.8333333333298</v>
      </c>
      <c r="DP587" s="713" t="s">
        <v>56</v>
      </c>
      <c r="DQ587" s="548" t="s">
        <v>56</v>
      </c>
      <c r="DR587" s="673" t="s">
        <v>56</v>
      </c>
      <c r="DS587" s="203" t="s">
        <v>56</v>
      </c>
      <c r="DT587" s="1160" t="s">
        <v>56</v>
      </c>
      <c r="DU587" s="711">
        <v>112.17040145696431</v>
      </c>
      <c r="DV587" s="711">
        <v>7.3314070762248207</v>
      </c>
      <c r="DW587" s="711">
        <v>87.079060475410998</v>
      </c>
      <c r="DX587" s="711">
        <v>30.793192128304199</v>
      </c>
      <c r="DY587" s="710">
        <v>0.84947343415947563</v>
      </c>
      <c r="DZ587" s="710">
        <v>0.64809904071366309</v>
      </c>
      <c r="EA587" s="710">
        <v>0.78047616705477896</v>
      </c>
      <c r="EB587" s="710">
        <v>0.70978387368705687</v>
      </c>
      <c r="EC587" s="236"/>
      <c r="ED587" s="49"/>
      <c r="EE587" s="232"/>
      <c r="EF587" s="700">
        <v>140292</v>
      </c>
      <c r="EG587" s="712">
        <v>-23129.666666666672</v>
      </c>
      <c r="EH587" s="44"/>
    </row>
    <row r="588" spans="1:138" ht="41.25" customHeight="1" x14ac:dyDescent="0.25">
      <c r="A588" s="871" t="s">
        <v>49</v>
      </c>
      <c r="B588" s="656" t="s">
        <v>96</v>
      </c>
      <c r="C588" s="656" t="s">
        <v>97</v>
      </c>
      <c r="D588" s="691" t="s">
        <v>481</v>
      </c>
      <c r="E588" s="656" t="s">
        <v>482</v>
      </c>
      <c r="F588" s="656" t="s">
        <v>483</v>
      </c>
      <c r="G588" s="901" t="s">
        <v>484</v>
      </c>
      <c r="H588" s="897" t="s">
        <v>55</v>
      </c>
      <c r="I588" s="17" t="s">
        <v>860</v>
      </c>
      <c r="J588" s="64">
        <v>13.2</v>
      </c>
      <c r="K588" s="665">
        <v>10.882821634116768</v>
      </c>
      <c r="L588" s="665">
        <v>76.545833174118002</v>
      </c>
      <c r="M588" s="64">
        <v>2724</v>
      </c>
      <c r="N588" s="726">
        <v>31433741.490000002</v>
      </c>
      <c r="O588" s="548" t="s">
        <v>863</v>
      </c>
      <c r="P588" s="909">
        <v>8.3983679549999994</v>
      </c>
      <c r="Q588" s="203" t="s">
        <v>57</v>
      </c>
      <c r="R588" s="205" t="s">
        <v>57</v>
      </c>
      <c r="S588" s="490">
        <v>0</v>
      </c>
      <c r="T588" s="18">
        <v>0</v>
      </c>
      <c r="U588" s="548">
        <v>0</v>
      </c>
      <c r="V588" s="18">
        <v>0</v>
      </c>
      <c r="W588" s="64">
        <v>0</v>
      </c>
      <c r="X588" s="18">
        <v>0</v>
      </c>
      <c r="Y588" s="18">
        <v>0</v>
      </c>
      <c r="Z588" s="18">
        <v>0</v>
      </c>
      <c r="AA588" s="18">
        <v>0</v>
      </c>
      <c r="AB588" s="18">
        <v>0</v>
      </c>
      <c r="AC588" s="18">
        <v>0</v>
      </c>
      <c r="AD588" s="18">
        <v>0</v>
      </c>
      <c r="AE588" s="18">
        <v>0</v>
      </c>
      <c r="AF588" s="18">
        <v>0</v>
      </c>
      <c r="AG588" s="64">
        <v>1</v>
      </c>
      <c r="AH588" s="18">
        <v>1</v>
      </c>
      <c r="AI588" s="64">
        <v>0</v>
      </c>
      <c r="AJ588" s="18">
        <v>0</v>
      </c>
      <c r="AK588" s="18">
        <v>276</v>
      </c>
      <c r="AL588" s="64">
        <v>273</v>
      </c>
      <c r="AM588" s="18">
        <v>5</v>
      </c>
      <c r="AN588" s="18">
        <v>5</v>
      </c>
      <c r="AO588" s="18">
        <v>0</v>
      </c>
      <c r="AP588" s="64">
        <v>0</v>
      </c>
      <c r="AQ588" s="64">
        <v>282</v>
      </c>
      <c r="AR588" s="11">
        <v>279</v>
      </c>
      <c r="AS588" s="17">
        <v>0</v>
      </c>
      <c r="AT588" s="490">
        <v>0</v>
      </c>
      <c r="AU588" s="64">
        <v>0</v>
      </c>
      <c r="AV588" s="18">
        <v>0</v>
      </c>
      <c r="AW588" s="64">
        <v>0</v>
      </c>
      <c r="AX588" s="18">
        <v>0</v>
      </c>
      <c r="AY588" s="17">
        <v>0</v>
      </c>
      <c r="AZ588" s="490">
        <v>0</v>
      </c>
      <c r="BA588" s="17">
        <v>0</v>
      </c>
      <c r="BB588" s="18">
        <v>0</v>
      </c>
      <c r="BC588" s="17">
        <v>0</v>
      </c>
      <c r="BD588" s="18">
        <v>0</v>
      </c>
      <c r="BE588" s="17">
        <v>0</v>
      </c>
      <c r="BF588" s="18">
        <v>0</v>
      </c>
      <c r="BG588" s="17">
        <v>1.2</v>
      </c>
      <c r="BH588" s="18">
        <v>1.2</v>
      </c>
      <c r="BI588" s="17">
        <v>0</v>
      </c>
      <c r="BJ588" s="18">
        <v>0</v>
      </c>
      <c r="BK588" s="17">
        <v>8814.1170000000093</v>
      </c>
      <c r="BL588" s="17">
        <v>8795.396999999999</v>
      </c>
      <c r="BM588" s="17">
        <v>71.649999999999991</v>
      </c>
      <c r="BN588" s="17">
        <v>71.650000000000006</v>
      </c>
      <c r="BO588" s="18">
        <v>0</v>
      </c>
      <c r="BP588" s="18">
        <v>0</v>
      </c>
      <c r="BQ588" s="64">
        <v>8886.9670000000096</v>
      </c>
      <c r="BR588" s="18">
        <v>8868.2469999999994</v>
      </c>
      <c r="BS588" s="729">
        <v>1.0581778564142479</v>
      </c>
      <c r="BT588" s="17">
        <v>0</v>
      </c>
      <c r="BU588" s="17">
        <v>0</v>
      </c>
      <c r="BV588" s="17">
        <v>0</v>
      </c>
      <c r="BW588" s="17">
        <v>0</v>
      </c>
      <c r="BX588" s="17">
        <v>0</v>
      </c>
      <c r="BY588" s="17">
        <v>0</v>
      </c>
      <c r="BZ588" s="17">
        <v>0</v>
      </c>
      <c r="CA588" s="17">
        <v>0</v>
      </c>
      <c r="CB588" s="17">
        <v>0</v>
      </c>
      <c r="CC588" s="17">
        <v>0</v>
      </c>
      <c r="CD588" s="17">
        <v>0</v>
      </c>
      <c r="CE588" s="17">
        <v>0</v>
      </c>
      <c r="CF588" s="17">
        <v>0</v>
      </c>
      <c r="CG588" s="17">
        <v>0</v>
      </c>
      <c r="CH588" s="17">
        <v>6054.9119999999994</v>
      </c>
      <c r="CI588" s="17">
        <v>6054.9119999999994</v>
      </c>
      <c r="CJ588" s="17">
        <v>0</v>
      </c>
      <c r="CK588" s="17">
        <v>0</v>
      </c>
      <c r="CL588" s="702">
        <v>10346363.099280013</v>
      </c>
      <c r="CM588" s="702">
        <v>10324388.814480001</v>
      </c>
      <c r="CN588" s="702">
        <v>84105.635999999984</v>
      </c>
      <c r="CO588" s="702">
        <v>84105.635999999999</v>
      </c>
      <c r="CP588" s="702">
        <v>0</v>
      </c>
      <c r="CQ588" s="702">
        <v>0</v>
      </c>
      <c r="CR588" s="704">
        <v>10436523.647280013</v>
      </c>
      <c r="CS588" s="703">
        <v>10414549.362480002</v>
      </c>
      <c r="CT588" s="23" t="s">
        <v>56</v>
      </c>
      <c r="CU588" s="23" t="s">
        <v>56</v>
      </c>
      <c r="CV588" s="23" t="s">
        <v>56</v>
      </c>
      <c r="CW588" s="23" t="s">
        <v>56</v>
      </c>
      <c r="CX588" s="23" t="s">
        <v>56</v>
      </c>
      <c r="CY588" s="23" t="s">
        <v>56</v>
      </c>
      <c r="CZ588" s="23" t="s">
        <v>56</v>
      </c>
      <c r="DA588" s="23" t="s">
        <v>56</v>
      </c>
      <c r="DB588" s="796">
        <v>31433741.490000002</v>
      </c>
      <c r="DC588" s="120"/>
      <c r="DD588" s="692">
        <v>8.3983679549999994</v>
      </c>
      <c r="DE588" s="120"/>
      <c r="DF588" s="120"/>
      <c r="DG588" s="120"/>
      <c r="DH588" s="140"/>
      <c r="DI588" s="140"/>
      <c r="DJ588" s="140"/>
      <c r="DK588" s="140"/>
      <c r="DL588" s="548" t="s">
        <v>56</v>
      </c>
      <c r="DM588" s="548" t="s">
        <v>56</v>
      </c>
      <c r="DN588" s="203" t="s">
        <v>868</v>
      </c>
      <c r="DO588" s="700">
        <v>2787.25</v>
      </c>
      <c r="DP588" s="713" t="s">
        <v>56</v>
      </c>
      <c r="DQ588" s="548" t="s">
        <v>56</v>
      </c>
      <c r="DR588" s="673" t="s">
        <v>56</v>
      </c>
      <c r="DS588" s="203" t="s">
        <v>56</v>
      </c>
      <c r="DT588" s="1160" t="s">
        <v>56</v>
      </c>
      <c r="DU588" s="711">
        <v>58.219033097138755</v>
      </c>
      <c r="DV588" s="711">
        <v>107.70999547187739</v>
      </c>
      <c r="DW588" s="711">
        <v>35.985485229858597</v>
      </c>
      <c r="DX588" s="711">
        <v>58.081958440390935</v>
      </c>
      <c r="DY588" s="710">
        <v>0.23571620773163512</v>
      </c>
      <c r="DZ588" s="710">
        <v>1.0433799089181413</v>
      </c>
      <c r="EA588" s="710">
        <v>0.18409805536944401</v>
      </c>
      <c r="EB588" s="710">
        <v>1.0221566372958732</v>
      </c>
      <c r="EC588" s="236"/>
      <c r="ED588" s="49"/>
      <c r="EE588" s="232"/>
      <c r="EF588" s="700">
        <v>0</v>
      </c>
      <c r="EG588" s="712">
        <v>35133.333333333336</v>
      </c>
      <c r="EH588" s="44"/>
    </row>
    <row r="589" spans="1:138" ht="41.25" customHeight="1" x14ac:dyDescent="0.25">
      <c r="A589" s="871" t="s">
        <v>49</v>
      </c>
      <c r="B589" s="656" t="s">
        <v>96</v>
      </c>
      <c r="C589" s="656" t="s">
        <v>97</v>
      </c>
      <c r="D589" s="691" t="s">
        <v>481</v>
      </c>
      <c r="E589" s="656" t="s">
        <v>482</v>
      </c>
      <c r="F589" s="656" t="s">
        <v>485</v>
      </c>
      <c r="G589" s="901" t="s">
        <v>484</v>
      </c>
      <c r="H589" s="897" t="s">
        <v>55</v>
      </c>
      <c r="I589" s="17" t="s">
        <v>860</v>
      </c>
      <c r="J589" s="64">
        <v>13.2</v>
      </c>
      <c r="K589" s="665">
        <v>10.082614161019947</v>
      </c>
      <c r="L589" s="665">
        <v>40.832007490827003</v>
      </c>
      <c r="M589" s="64">
        <v>990</v>
      </c>
      <c r="N589" s="726">
        <v>7586893.3600000003</v>
      </c>
      <c r="O589" s="548" t="s">
        <v>863</v>
      </c>
      <c r="P589" s="909">
        <v>2.9493361149999999</v>
      </c>
      <c r="Q589" s="203" t="s">
        <v>57</v>
      </c>
      <c r="R589" s="205" t="s">
        <v>57</v>
      </c>
      <c r="S589" s="490">
        <v>0</v>
      </c>
      <c r="T589" s="18">
        <v>0</v>
      </c>
      <c r="U589" s="548">
        <v>0</v>
      </c>
      <c r="V589" s="18">
        <v>0</v>
      </c>
      <c r="W589" s="64">
        <v>0</v>
      </c>
      <c r="X589" s="18">
        <v>0</v>
      </c>
      <c r="Y589" s="18">
        <v>0</v>
      </c>
      <c r="Z589" s="18">
        <v>0</v>
      </c>
      <c r="AA589" s="18">
        <v>0</v>
      </c>
      <c r="AB589" s="18">
        <v>0</v>
      </c>
      <c r="AC589" s="18">
        <v>0</v>
      </c>
      <c r="AD589" s="18">
        <v>0</v>
      </c>
      <c r="AE589" s="18">
        <v>0</v>
      </c>
      <c r="AF589" s="18">
        <v>0</v>
      </c>
      <c r="AG589" s="64">
        <v>0</v>
      </c>
      <c r="AH589" s="18">
        <v>0</v>
      </c>
      <c r="AI589" s="64">
        <v>0</v>
      </c>
      <c r="AJ589" s="18">
        <v>0</v>
      </c>
      <c r="AK589" s="18">
        <v>87</v>
      </c>
      <c r="AL589" s="64">
        <v>86</v>
      </c>
      <c r="AM589" s="18">
        <v>0</v>
      </c>
      <c r="AN589" s="18" t="s">
        <v>58</v>
      </c>
      <c r="AO589" s="18">
        <v>0</v>
      </c>
      <c r="AP589" s="64">
        <v>0</v>
      </c>
      <c r="AQ589" s="64">
        <v>87</v>
      </c>
      <c r="AR589" s="11">
        <v>86</v>
      </c>
      <c r="AS589" s="17">
        <v>0</v>
      </c>
      <c r="AT589" s="490">
        <v>0</v>
      </c>
      <c r="AU589" s="64">
        <v>0</v>
      </c>
      <c r="AV589" s="18">
        <v>0</v>
      </c>
      <c r="AW589" s="64">
        <v>0</v>
      </c>
      <c r="AX589" s="18">
        <v>0</v>
      </c>
      <c r="AY589" s="17">
        <v>0</v>
      </c>
      <c r="AZ589" s="490">
        <v>0</v>
      </c>
      <c r="BA589" s="17">
        <v>0</v>
      </c>
      <c r="BB589" s="18">
        <v>0</v>
      </c>
      <c r="BC589" s="17">
        <v>0</v>
      </c>
      <c r="BD589" s="18">
        <v>0</v>
      </c>
      <c r="BE589" s="17">
        <v>0</v>
      </c>
      <c r="BF589" s="18">
        <v>0</v>
      </c>
      <c r="BG589" s="17">
        <v>0</v>
      </c>
      <c r="BH589" s="18">
        <v>0</v>
      </c>
      <c r="BI589" s="17">
        <v>0</v>
      </c>
      <c r="BJ589" s="18">
        <v>0</v>
      </c>
      <c r="BK589" s="17">
        <v>4592.0950000000012</v>
      </c>
      <c r="BL589" s="17">
        <v>4584.4950000000008</v>
      </c>
      <c r="BM589" s="17">
        <v>0</v>
      </c>
      <c r="BN589" s="17" t="s">
        <v>58</v>
      </c>
      <c r="BO589" s="18">
        <v>0</v>
      </c>
      <c r="BP589" s="18">
        <v>0</v>
      </c>
      <c r="BQ589" s="64">
        <v>4592.0950000000012</v>
      </c>
      <c r="BR589" s="18">
        <v>4584.4950000000008</v>
      </c>
      <c r="BS589" s="729">
        <v>1.5569927675062567</v>
      </c>
      <c r="BT589" s="17">
        <v>0</v>
      </c>
      <c r="BU589" s="17">
        <v>0</v>
      </c>
      <c r="BV589" s="17">
        <v>0</v>
      </c>
      <c r="BW589" s="17">
        <v>0</v>
      </c>
      <c r="BX589" s="17">
        <v>0</v>
      </c>
      <c r="BY589" s="17">
        <v>0</v>
      </c>
      <c r="BZ589" s="17">
        <v>0</v>
      </c>
      <c r="CA589" s="17">
        <v>0</v>
      </c>
      <c r="CB589" s="17">
        <v>0</v>
      </c>
      <c r="CC589" s="17">
        <v>0</v>
      </c>
      <c r="CD589" s="17">
        <v>0</v>
      </c>
      <c r="CE589" s="17">
        <v>0</v>
      </c>
      <c r="CF589" s="17">
        <v>0</v>
      </c>
      <c r="CG589" s="17">
        <v>0</v>
      </c>
      <c r="CH589" s="17">
        <v>0</v>
      </c>
      <c r="CI589" s="17">
        <v>0</v>
      </c>
      <c r="CJ589" s="17">
        <v>0</v>
      </c>
      <c r="CK589" s="17">
        <v>0</v>
      </c>
      <c r="CL589" s="702">
        <v>5390384.7948000021</v>
      </c>
      <c r="CM589" s="702">
        <v>5381463.6108000018</v>
      </c>
      <c r="CN589" s="702">
        <v>0</v>
      </c>
      <c r="CO589" s="702">
        <v>0</v>
      </c>
      <c r="CP589" s="702">
        <v>0</v>
      </c>
      <c r="CQ589" s="702">
        <v>0</v>
      </c>
      <c r="CR589" s="704">
        <v>5390384.7948000021</v>
      </c>
      <c r="CS589" s="703">
        <v>5381463.6108000018</v>
      </c>
      <c r="CT589" s="23" t="s">
        <v>56</v>
      </c>
      <c r="CU589" s="23" t="s">
        <v>56</v>
      </c>
      <c r="CV589" s="23" t="s">
        <v>56</v>
      </c>
      <c r="CW589" s="23" t="s">
        <v>56</v>
      </c>
      <c r="CX589" s="23" t="s">
        <v>56</v>
      </c>
      <c r="CY589" s="23" t="s">
        <v>56</v>
      </c>
      <c r="CZ589" s="23" t="s">
        <v>56</v>
      </c>
      <c r="DA589" s="23" t="s">
        <v>56</v>
      </c>
      <c r="DB589" s="796">
        <v>7586893.3600000003</v>
      </c>
      <c r="DC589" s="120"/>
      <c r="DD589" s="692">
        <v>2.9493361149999999</v>
      </c>
      <c r="DE589" s="120"/>
      <c r="DF589" s="120"/>
      <c r="DG589" s="120"/>
      <c r="DH589" s="140"/>
      <c r="DI589" s="140"/>
      <c r="DJ589" s="140"/>
      <c r="DK589" s="140"/>
      <c r="DL589" s="548" t="s">
        <v>56</v>
      </c>
      <c r="DM589" s="548" t="s">
        <v>56</v>
      </c>
      <c r="DN589" s="203" t="s">
        <v>868</v>
      </c>
      <c r="DO589" s="700">
        <v>1002.41666666667</v>
      </c>
      <c r="DP589" s="713" t="s">
        <v>56</v>
      </c>
      <c r="DQ589" s="548" t="s">
        <v>56</v>
      </c>
      <c r="DR589" s="673" t="s">
        <v>56</v>
      </c>
      <c r="DS589" s="203" t="s">
        <v>56</v>
      </c>
      <c r="DT589" s="1160" t="s">
        <v>56</v>
      </c>
      <c r="DU589" s="711">
        <v>377.761077396291</v>
      </c>
      <c r="DV589" s="711">
        <v>-285.77101399661183</v>
      </c>
      <c r="DW589" s="711">
        <v>177.918304698067</v>
      </c>
      <c r="DX589" s="711">
        <v>-86.386040605484141</v>
      </c>
      <c r="DY589" s="710">
        <v>1.5512511430709068</v>
      </c>
      <c r="DZ589" s="710">
        <v>-0.35794024797252977</v>
      </c>
      <c r="EA589" s="710">
        <v>1.1357613351322799</v>
      </c>
      <c r="EB589" s="710">
        <v>5.2700739721904366E-2</v>
      </c>
      <c r="EC589" s="236"/>
      <c r="ED589" s="49"/>
      <c r="EE589" s="232"/>
      <c r="EF589" s="700">
        <v>25137</v>
      </c>
      <c r="EG589" s="712">
        <v>-11701.333333333334</v>
      </c>
      <c r="EH589" s="44"/>
    </row>
    <row r="590" spans="1:138" ht="41.25" customHeight="1" x14ac:dyDescent="0.25">
      <c r="A590" s="871" t="s">
        <v>49</v>
      </c>
      <c r="B590" s="656" t="s">
        <v>96</v>
      </c>
      <c r="C590" s="656" t="s">
        <v>97</v>
      </c>
      <c r="D590" s="691" t="s">
        <v>486</v>
      </c>
      <c r="E590" s="656" t="s">
        <v>486</v>
      </c>
      <c r="F590" s="656" t="s">
        <v>1502</v>
      </c>
      <c r="G590" s="901" t="s">
        <v>1503</v>
      </c>
      <c r="H590" s="897" t="s">
        <v>55</v>
      </c>
      <c r="I590" s="17" t="s">
        <v>866</v>
      </c>
      <c r="J590" s="64">
        <v>13.2</v>
      </c>
      <c r="K590" s="665">
        <v>11.362946117974861</v>
      </c>
      <c r="L590" s="665">
        <v>56.525946852122999</v>
      </c>
      <c r="M590" s="64">
        <v>1826</v>
      </c>
      <c r="N590" s="726">
        <v>21545476.789999999</v>
      </c>
      <c r="O590" s="548" t="s">
        <v>863</v>
      </c>
      <c r="P590" s="909">
        <v>6.5312171860000001</v>
      </c>
      <c r="Q590" s="203" t="s">
        <v>57</v>
      </c>
      <c r="R590" s="205" t="s">
        <v>57</v>
      </c>
      <c r="S590" s="490">
        <v>0</v>
      </c>
      <c r="T590" s="18">
        <v>0</v>
      </c>
      <c r="U590" s="548">
        <v>0</v>
      </c>
      <c r="V590" s="18">
        <v>0</v>
      </c>
      <c r="W590" s="64">
        <v>0</v>
      </c>
      <c r="X590" s="18">
        <v>0</v>
      </c>
      <c r="Y590" s="18">
        <v>0</v>
      </c>
      <c r="Z590" s="18">
        <v>0</v>
      </c>
      <c r="AA590" s="18">
        <v>0</v>
      </c>
      <c r="AB590" s="18">
        <v>0</v>
      </c>
      <c r="AC590" s="18">
        <v>0</v>
      </c>
      <c r="AD590" s="18">
        <v>0</v>
      </c>
      <c r="AE590" s="18">
        <v>0</v>
      </c>
      <c r="AF590" s="18">
        <v>0</v>
      </c>
      <c r="AG590" s="64">
        <v>0</v>
      </c>
      <c r="AH590" s="18">
        <v>0</v>
      </c>
      <c r="AI590" s="64">
        <v>0</v>
      </c>
      <c r="AJ590" s="18">
        <v>0</v>
      </c>
      <c r="AK590" s="18">
        <v>135</v>
      </c>
      <c r="AL590" s="64">
        <v>135</v>
      </c>
      <c r="AM590" s="18">
        <v>3</v>
      </c>
      <c r="AN590" s="18">
        <v>2</v>
      </c>
      <c r="AO590" s="18">
        <v>0</v>
      </c>
      <c r="AP590" s="64">
        <v>0</v>
      </c>
      <c r="AQ590" s="64">
        <v>138</v>
      </c>
      <c r="AR590" s="11">
        <v>137</v>
      </c>
      <c r="AS590" s="17">
        <v>0</v>
      </c>
      <c r="AT590" s="490">
        <v>0</v>
      </c>
      <c r="AU590" s="64">
        <v>0</v>
      </c>
      <c r="AV590" s="18">
        <v>0</v>
      </c>
      <c r="AW590" s="64">
        <v>0</v>
      </c>
      <c r="AX590" s="18">
        <v>0</v>
      </c>
      <c r="AY590" s="17">
        <v>0</v>
      </c>
      <c r="AZ590" s="490">
        <v>0</v>
      </c>
      <c r="BA590" s="17">
        <v>0</v>
      </c>
      <c r="BB590" s="18">
        <v>0</v>
      </c>
      <c r="BC590" s="17">
        <v>0</v>
      </c>
      <c r="BD590" s="18">
        <v>0</v>
      </c>
      <c r="BE590" s="17">
        <v>0</v>
      </c>
      <c r="BF590" s="18">
        <v>0</v>
      </c>
      <c r="BG590" s="17">
        <v>0</v>
      </c>
      <c r="BH590" s="18">
        <v>0</v>
      </c>
      <c r="BI590" s="17">
        <v>0</v>
      </c>
      <c r="BJ590" s="18">
        <v>0</v>
      </c>
      <c r="BK590" s="17">
        <v>5064.7500000000091</v>
      </c>
      <c r="BL590" s="17">
        <v>5064.75</v>
      </c>
      <c r="BM590" s="17">
        <v>25.200000000000003</v>
      </c>
      <c r="BN590" s="17">
        <v>17.600000000000001</v>
      </c>
      <c r="BO590" s="18">
        <v>0</v>
      </c>
      <c r="BP590" s="18">
        <v>0</v>
      </c>
      <c r="BQ590" s="64">
        <v>5089.9500000000089</v>
      </c>
      <c r="BR590" s="18">
        <v>5082.3500000000004</v>
      </c>
      <c r="BS590" s="729">
        <v>0.77932640349345272</v>
      </c>
      <c r="BT590" s="17">
        <v>0</v>
      </c>
      <c r="BU590" s="17">
        <v>0</v>
      </c>
      <c r="BV590" s="17">
        <v>0</v>
      </c>
      <c r="BW590" s="17">
        <v>0</v>
      </c>
      <c r="BX590" s="17">
        <v>0</v>
      </c>
      <c r="BY590" s="17">
        <v>0</v>
      </c>
      <c r="BZ590" s="17">
        <v>0</v>
      </c>
      <c r="CA590" s="17">
        <v>0</v>
      </c>
      <c r="CB590" s="17">
        <v>0</v>
      </c>
      <c r="CC590" s="17">
        <v>0</v>
      </c>
      <c r="CD590" s="17">
        <v>0</v>
      </c>
      <c r="CE590" s="17">
        <v>0</v>
      </c>
      <c r="CF590" s="17">
        <v>0</v>
      </c>
      <c r="CG590" s="17">
        <v>0</v>
      </c>
      <c r="CH590" s="17">
        <v>0</v>
      </c>
      <c r="CI590" s="17">
        <v>0</v>
      </c>
      <c r="CJ590" s="17">
        <v>0</v>
      </c>
      <c r="CK590" s="17">
        <v>0</v>
      </c>
      <c r="CL590" s="702">
        <v>5945206.1400000108</v>
      </c>
      <c r="CM590" s="702">
        <v>5945206.1400000006</v>
      </c>
      <c r="CN590" s="702">
        <v>29580.768000000007</v>
      </c>
      <c r="CO590" s="702">
        <v>20659.584000000003</v>
      </c>
      <c r="CP590" s="702">
        <v>0</v>
      </c>
      <c r="CQ590" s="702">
        <v>0</v>
      </c>
      <c r="CR590" s="704">
        <v>5974786.908000011</v>
      </c>
      <c r="CS590" s="703">
        <v>5965865.7240000004</v>
      </c>
      <c r="CT590" s="23" t="s">
        <v>56</v>
      </c>
      <c r="CU590" s="23" t="s">
        <v>56</v>
      </c>
      <c r="CV590" s="23" t="s">
        <v>56</v>
      </c>
      <c r="CW590" s="23" t="s">
        <v>56</v>
      </c>
      <c r="CX590" s="23" t="s">
        <v>56</v>
      </c>
      <c r="CY590" s="23" t="s">
        <v>56</v>
      </c>
      <c r="CZ590" s="23" t="s">
        <v>56</v>
      </c>
      <c r="DA590" s="23" t="s">
        <v>56</v>
      </c>
      <c r="DB590" s="796">
        <v>21545476.789999999</v>
      </c>
      <c r="DC590" s="120"/>
      <c r="DD590" s="692">
        <v>6.5312171860000001</v>
      </c>
      <c r="DE590" s="120"/>
      <c r="DF590" s="120"/>
      <c r="DG590" s="120"/>
      <c r="DH590" s="140"/>
      <c r="DI590" s="140"/>
      <c r="DJ590" s="140"/>
      <c r="DK590" s="140"/>
      <c r="DL590" s="548" t="s">
        <v>56</v>
      </c>
      <c r="DM590" s="548" t="s">
        <v>56</v>
      </c>
      <c r="DN590" s="203" t="s">
        <v>868</v>
      </c>
      <c r="DO590" s="700">
        <v>1794.0833333333301</v>
      </c>
      <c r="DP590" s="713" t="s">
        <v>56</v>
      </c>
      <c r="DQ590" s="548" t="s">
        <v>56</v>
      </c>
      <c r="DR590" s="673" t="s">
        <v>56</v>
      </c>
      <c r="DS590" s="203" t="s">
        <v>56</v>
      </c>
      <c r="DT590" s="1160" t="s">
        <v>56</v>
      </c>
      <c r="DU590" s="711">
        <v>311.89409633517636</v>
      </c>
      <c r="DV590" s="711">
        <v>-235.71805186439207</v>
      </c>
      <c r="DW590" s="711">
        <v>151.41182498068599</v>
      </c>
      <c r="DX590" s="711">
        <v>-75.371590343724321</v>
      </c>
      <c r="DY590" s="710">
        <v>1.686097821543038</v>
      </c>
      <c r="DZ590" s="710">
        <v>-1.0146005965220284</v>
      </c>
      <c r="EA590" s="710">
        <v>1.3291688645628299</v>
      </c>
      <c r="EB590" s="710">
        <v>-0.65809888685444529</v>
      </c>
      <c r="EC590" s="236"/>
      <c r="ED590" s="49"/>
      <c r="EE590" s="232"/>
      <c r="EF590" s="700">
        <v>146680</v>
      </c>
      <c r="EG590" s="712">
        <v>-75040.333333333328</v>
      </c>
      <c r="EH590" s="44"/>
    </row>
    <row r="591" spans="1:138" ht="41.25" customHeight="1" x14ac:dyDescent="0.25">
      <c r="A591" s="871" t="s">
        <v>49</v>
      </c>
      <c r="B591" s="656" t="s">
        <v>96</v>
      </c>
      <c r="C591" s="656" t="s">
        <v>97</v>
      </c>
      <c r="D591" s="691" t="s">
        <v>486</v>
      </c>
      <c r="E591" s="656" t="s">
        <v>486</v>
      </c>
      <c r="F591" s="656" t="s">
        <v>487</v>
      </c>
      <c r="G591" s="901" t="s">
        <v>488</v>
      </c>
      <c r="H591" s="897" t="s">
        <v>55</v>
      </c>
      <c r="I591" s="17" t="s">
        <v>866</v>
      </c>
      <c r="J591" s="64">
        <v>13.2</v>
      </c>
      <c r="K591" s="665">
        <v>11.911659813812681</v>
      </c>
      <c r="L591" s="665">
        <v>25.205681765754001</v>
      </c>
      <c r="M591" s="64">
        <v>1023</v>
      </c>
      <c r="N591" s="726">
        <v>10615352.17</v>
      </c>
      <c r="O591" s="548" t="s">
        <v>863</v>
      </c>
      <c r="P591" s="909">
        <v>3.3837344580000002</v>
      </c>
      <c r="Q591" s="203" t="s">
        <v>57</v>
      </c>
      <c r="R591" s="205" t="s">
        <v>57</v>
      </c>
      <c r="S591" s="490">
        <v>0</v>
      </c>
      <c r="T591" s="18">
        <v>0</v>
      </c>
      <c r="U591" s="548">
        <v>0</v>
      </c>
      <c r="V591" s="18">
        <v>0</v>
      </c>
      <c r="W591" s="64">
        <v>0</v>
      </c>
      <c r="X591" s="18">
        <v>0</v>
      </c>
      <c r="Y591" s="18">
        <v>0</v>
      </c>
      <c r="Z591" s="18">
        <v>0</v>
      </c>
      <c r="AA591" s="18">
        <v>0</v>
      </c>
      <c r="AB591" s="18">
        <v>0</v>
      </c>
      <c r="AC591" s="18">
        <v>0</v>
      </c>
      <c r="AD591" s="18">
        <v>0</v>
      </c>
      <c r="AE591" s="18">
        <v>0</v>
      </c>
      <c r="AF591" s="18">
        <v>0</v>
      </c>
      <c r="AG591" s="64">
        <v>0</v>
      </c>
      <c r="AH591" s="18">
        <v>0</v>
      </c>
      <c r="AI591" s="64">
        <v>0</v>
      </c>
      <c r="AJ591" s="18">
        <v>0</v>
      </c>
      <c r="AK591" s="18">
        <v>113</v>
      </c>
      <c r="AL591" s="64">
        <v>113</v>
      </c>
      <c r="AM591" s="18">
        <v>6</v>
      </c>
      <c r="AN591" s="18">
        <v>6</v>
      </c>
      <c r="AO591" s="18">
        <v>0</v>
      </c>
      <c r="AP591" s="64">
        <v>0</v>
      </c>
      <c r="AQ591" s="64">
        <v>119</v>
      </c>
      <c r="AR591" s="11">
        <v>119</v>
      </c>
      <c r="AS591" s="17">
        <v>0</v>
      </c>
      <c r="AT591" s="490">
        <v>0</v>
      </c>
      <c r="AU591" s="64">
        <v>0</v>
      </c>
      <c r="AV591" s="18">
        <v>0</v>
      </c>
      <c r="AW591" s="64">
        <v>0</v>
      </c>
      <c r="AX591" s="18">
        <v>0</v>
      </c>
      <c r="AY591" s="17">
        <v>0</v>
      </c>
      <c r="AZ591" s="490">
        <v>0</v>
      </c>
      <c r="BA591" s="17">
        <v>0</v>
      </c>
      <c r="BB591" s="18">
        <v>0</v>
      </c>
      <c r="BC591" s="17">
        <v>0</v>
      </c>
      <c r="BD591" s="18">
        <v>0</v>
      </c>
      <c r="BE591" s="17">
        <v>0</v>
      </c>
      <c r="BF591" s="18">
        <v>0</v>
      </c>
      <c r="BG591" s="17">
        <v>0</v>
      </c>
      <c r="BH591" s="18">
        <v>0</v>
      </c>
      <c r="BI591" s="17">
        <v>0</v>
      </c>
      <c r="BJ591" s="18">
        <v>0</v>
      </c>
      <c r="BK591" s="17">
        <v>1356.7850000000001</v>
      </c>
      <c r="BL591" s="17">
        <v>1356.7850000000001</v>
      </c>
      <c r="BM591" s="17">
        <v>66.84</v>
      </c>
      <c r="BN591" s="17">
        <v>66.84</v>
      </c>
      <c r="BO591" s="18">
        <v>0</v>
      </c>
      <c r="BP591" s="18">
        <v>0</v>
      </c>
      <c r="BQ591" s="64">
        <v>1423.625</v>
      </c>
      <c r="BR591" s="18">
        <v>1423.625</v>
      </c>
      <c r="BS591" s="729">
        <v>0.42072598121114141</v>
      </c>
      <c r="BT591" s="17">
        <v>0</v>
      </c>
      <c r="BU591" s="17">
        <v>0</v>
      </c>
      <c r="BV591" s="17">
        <v>0</v>
      </c>
      <c r="BW591" s="17">
        <v>0</v>
      </c>
      <c r="BX591" s="17">
        <v>0</v>
      </c>
      <c r="BY591" s="17">
        <v>0</v>
      </c>
      <c r="BZ591" s="17">
        <v>0</v>
      </c>
      <c r="CA591" s="17">
        <v>0</v>
      </c>
      <c r="CB591" s="17">
        <v>0</v>
      </c>
      <c r="CC591" s="17">
        <v>0</v>
      </c>
      <c r="CD591" s="17">
        <v>0</v>
      </c>
      <c r="CE591" s="17">
        <v>0</v>
      </c>
      <c r="CF591" s="17">
        <v>0</v>
      </c>
      <c r="CG591" s="17">
        <v>0</v>
      </c>
      <c r="CH591" s="17">
        <v>0</v>
      </c>
      <c r="CI591" s="17">
        <v>0</v>
      </c>
      <c r="CJ591" s="17">
        <v>0</v>
      </c>
      <c r="CK591" s="17">
        <v>0</v>
      </c>
      <c r="CL591" s="702">
        <v>1592648.5044000002</v>
      </c>
      <c r="CM591" s="702">
        <v>1592648.5044000002</v>
      </c>
      <c r="CN591" s="702">
        <v>78459.46560000001</v>
      </c>
      <c r="CO591" s="702">
        <v>78459.46560000001</v>
      </c>
      <c r="CP591" s="702">
        <v>0</v>
      </c>
      <c r="CQ591" s="702">
        <v>0</v>
      </c>
      <c r="CR591" s="704">
        <v>1671107.9700000002</v>
      </c>
      <c r="CS591" s="703">
        <v>1671107.9700000002</v>
      </c>
      <c r="CT591" s="23" t="s">
        <v>56</v>
      </c>
      <c r="CU591" s="23" t="s">
        <v>56</v>
      </c>
      <c r="CV591" s="23" t="s">
        <v>56</v>
      </c>
      <c r="CW591" s="23" t="s">
        <v>56</v>
      </c>
      <c r="CX591" s="23" t="s">
        <v>56</v>
      </c>
      <c r="CY591" s="23" t="s">
        <v>56</v>
      </c>
      <c r="CZ591" s="23" t="s">
        <v>56</v>
      </c>
      <c r="DA591" s="23" t="s">
        <v>56</v>
      </c>
      <c r="DB591" s="796">
        <v>10615352.17</v>
      </c>
      <c r="DC591" s="120"/>
      <c r="DD591" s="692">
        <v>3.3837344580000002</v>
      </c>
      <c r="DE591" s="120"/>
      <c r="DF591" s="120"/>
      <c r="DG591" s="120"/>
      <c r="DH591" s="140"/>
      <c r="DI591" s="140"/>
      <c r="DJ591" s="140"/>
      <c r="DK591" s="140"/>
      <c r="DL591" s="548" t="s">
        <v>56</v>
      </c>
      <c r="DM591" s="548" t="s">
        <v>56</v>
      </c>
      <c r="DN591" s="203" t="s">
        <v>868</v>
      </c>
      <c r="DO591" s="700">
        <v>1036.0833333333301</v>
      </c>
      <c r="DP591" s="713" t="s">
        <v>56</v>
      </c>
      <c r="DQ591" s="548" t="s">
        <v>56</v>
      </c>
      <c r="DR591" s="673" t="s">
        <v>56</v>
      </c>
      <c r="DS591" s="203" t="s">
        <v>56</v>
      </c>
      <c r="DT591" s="1160" t="s">
        <v>56</v>
      </c>
      <c r="DU591" s="711">
        <v>260.34199308292528</v>
      </c>
      <c r="DV591" s="711">
        <v>-177.06435200595899</v>
      </c>
      <c r="DW591" s="711">
        <v>85.054170577607906</v>
      </c>
      <c r="DX591" s="711">
        <v>-3.2790067131791147</v>
      </c>
      <c r="DY591" s="710">
        <v>1.6572026059679936</v>
      </c>
      <c r="DZ591" s="710">
        <v>-1.3079419341563323</v>
      </c>
      <c r="EA591" s="710">
        <v>0.71980441612387203</v>
      </c>
      <c r="EB591" s="710">
        <v>-0.37418010359251574</v>
      </c>
      <c r="EC591" s="236"/>
      <c r="ED591" s="49"/>
      <c r="EE591" s="232"/>
      <c r="EF591" s="700">
        <v>23003</v>
      </c>
      <c r="EG591" s="712">
        <v>-7616.3333333333339</v>
      </c>
      <c r="EH591" s="44"/>
    </row>
    <row r="592" spans="1:138" ht="41.25" customHeight="1" x14ac:dyDescent="0.25">
      <c r="A592" s="871" t="s">
        <v>49</v>
      </c>
      <c r="B592" s="656" t="s">
        <v>96</v>
      </c>
      <c r="C592" s="656" t="s">
        <v>97</v>
      </c>
      <c r="D592" s="691" t="s">
        <v>486</v>
      </c>
      <c r="E592" s="656" t="s">
        <v>486</v>
      </c>
      <c r="F592" s="656" t="s">
        <v>489</v>
      </c>
      <c r="G592" s="901" t="s">
        <v>486</v>
      </c>
      <c r="H592" s="897" t="s">
        <v>55</v>
      </c>
      <c r="I592" s="17" t="s">
        <v>866</v>
      </c>
      <c r="J592" s="64">
        <v>13.2</v>
      </c>
      <c r="K592" s="665">
        <v>11.202904623355499</v>
      </c>
      <c r="L592" s="665">
        <v>38.748105980010003</v>
      </c>
      <c r="M592" s="64">
        <v>2390</v>
      </c>
      <c r="N592" s="726">
        <v>28537035.759999998</v>
      </c>
      <c r="O592" s="548" t="s">
        <v>863</v>
      </c>
      <c r="P592" s="909">
        <v>8.3602628390000007</v>
      </c>
      <c r="Q592" s="203" t="s">
        <v>57</v>
      </c>
      <c r="R592" s="205" t="s">
        <v>57</v>
      </c>
      <c r="S592" s="490">
        <v>0</v>
      </c>
      <c r="T592" s="18">
        <v>0</v>
      </c>
      <c r="U592" s="548">
        <v>0</v>
      </c>
      <c r="V592" s="18">
        <v>0</v>
      </c>
      <c r="W592" s="64">
        <v>0</v>
      </c>
      <c r="X592" s="18">
        <v>0</v>
      </c>
      <c r="Y592" s="18">
        <v>0</v>
      </c>
      <c r="Z592" s="18">
        <v>0</v>
      </c>
      <c r="AA592" s="18">
        <v>0</v>
      </c>
      <c r="AB592" s="18">
        <v>0</v>
      </c>
      <c r="AC592" s="18">
        <v>0</v>
      </c>
      <c r="AD592" s="18">
        <v>0</v>
      </c>
      <c r="AE592" s="18">
        <v>0</v>
      </c>
      <c r="AF592" s="18">
        <v>0</v>
      </c>
      <c r="AG592" s="64">
        <v>1</v>
      </c>
      <c r="AH592" s="18">
        <v>1</v>
      </c>
      <c r="AI592" s="64">
        <v>0</v>
      </c>
      <c r="AJ592" s="18">
        <v>0</v>
      </c>
      <c r="AK592" s="18">
        <v>158</v>
      </c>
      <c r="AL592" s="64">
        <v>157</v>
      </c>
      <c r="AM592" s="18">
        <v>12</v>
      </c>
      <c r="AN592" s="18">
        <v>12</v>
      </c>
      <c r="AO592" s="18">
        <v>0</v>
      </c>
      <c r="AP592" s="64">
        <v>0</v>
      </c>
      <c r="AQ592" s="64">
        <v>171</v>
      </c>
      <c r="AR592" s="11">
        <v>170</v>
      </c>
      <c r="AS592" s="17">
        <v>0</v>
      </c>
      <c r="AT592" s="490">
        <v>0</v>
      </c>
      <c r="AU592" s="64">
        <v>0</v>
      </c>
      <c r="AV592" s="18">
        <v>0</v>
      </c>
      <c r="AW592" s="64">
        <v>0</v>
      </c>
      <c r="AX592" s="18">
        <v>0</v>
      </c>
      <c r="AY592" s="17">
        <v>0</v>
      </c>
      <c r="AZ592" s="490">
        <v>0</v>
      </c>
      <c r="BA592" s="17">
        <v>0</v>
      </c>
      <c r="BB592" s="18">
        <v>0</v>
      </c>
      <c r="BC592" s="17">
        <v>0</v>
      </c>
      <c r="BD592" s="18">
        <v>0</v>
      </c>
      <c r="BE592" s="17">
        <v>0</v>
      </c>
      <c r="BF592" s="18">
        <v>0</v>
      </c>
      <c r="BG592" s="17">
        <v>300</v>
      </c>
      <c r="BH592" s="18">
        <v>300</v>
      </c>
      <c r="BI592" s="17">
        <v>0</v>
      </c>
      <c r="BJ592" s="18">
        <v>0</v>
      </c>
      <c r="BK592" s="17">
        <v>1157.9870000000001</v>
      </c>
      <c r="BL592" s="17">
        <v>1146.5870000000004</v>
      </c>
      <c r="BM592" s="17">
        <v>132</v>
      </c>
      <c r="BN592" s="17">
        <v>131.99999999999997</v>
      </c>
      <c r="BO592" s="18">
        <v>0</v>
      </c>
      <c r="BP592" s="18">
        <v>0</v>
      </c>
      <c r="BQ592" s="64">
        <v>1589.9870000000001</v>
      </c>
      <c r="BR592" s="18">
        <v>1578.5870000000004</v>
      </c>
      <c r="BS592" s="729">
        <v>0.19018385314189282</v>
      </c>
      <c r="BT592" s="17">
        <v>0</v>
      </c>
      <c r="BU592" s="17">
        <v>0</v>
      </c>
      <c r="BV592" s="17">
        <v>0</v>
      </c>
      <c r="BW592" s="17">
        <v>0</v>
      </c>
      <c r="BX592" s="17">
        <v>0</v>
      </c>
      <c r="BY592" s="17">
        <v>0</v>
      </c>
      <c r="BZ592" s="17">
        <v>0</v>
      </c>
      <c r="CA592" s="17">
        <v>0</v>
      </c>
      <c r="CB592" s="17">
        <v>0</v>
      </c>
      <c r="CC592" s="17">
        <v>0</v>
      </c>
      <c r="CD592" s="17">
        <v>0</v>
      </c>
      <c r="CE592" s="17">
        <v>0</v>
      </c>
      <c r="CF592" s="17">
        <v>0</v>
      </c>
      <c r="CG592" s="17">
        <v>0</v>
      </c>
      <c r="CH592" s="17">
        <v>1513727.9999999998</v>
      </c>
      <c r="CI592" s="17">
        <v>1513727.9999999998</v>
      </c>
      <c r="CJ592" s="17">
        <v>0</v>
      </c>
      <c r="CK592" s="17">
        <v>0</v>
      </c>
      <c r="CL592" s="702">
        <v>1359291.4600800001</v>
      </c>
      <c r="CM592" s="702">
        <v>1345909.6840800005</v>
      </c>
      <c r="CN592" s="702">
        <v>154946.88000000003</v>
      </c>
      <c r="CO592" s="702">
        <v>154946.87999999998</v>
      </c>
      <c r="CP592" s="702">
        <v>0</v>
      </c>
      <c r="CQ592" s="702">
        <v>0</v>
      </c>
      <c r="CR592" s="704">
        <v>3027966.3400799995</v>
      </c>
      <c r="CS592" s="703">
        <v>3014584.5640799999</v>
      </c>
      <c r="CT592" s="23" t="s">
        <v>56</v>
      </c>
      <c r="CU592" s="23" t="s">
        <v>56</v>
      </c>
      <c r="CV592" s="23" t="s">
        <v>56</v>
      </c>
      <c r="CW592" s="23" t="s">
        <v>56</v>
      </c>
      <c r="CX592" s="23" t="s">
        <v>56</v>
      </c>
      <c r="CY592" s="23" t="s">
        <v>56</v>
      </c>
      <c r="CZ592" s="23" t="s">
        <v>56</v>
      </c>
      <c r="DA592" s="23" t="s">
        <v>56</v>
      </c>
      <c r="DB592" s="796">
        <v>28537035.759999998</v>
      </c>
      <c r="DC592" s="120"/>
      <c r="DD592" s="692">
        <v>8.3602628390000007</v>
      </c>
      <c r="DE592" s="120"/>
      <c r="DF592" s="120"/>
      <c r="DG592" s="120"/>
      <c r="DH592" s="140"/>
      <c r="DI592" s="140"/>
      <c r="DJ592" s="140"/>
      <c r="DK592" s="140"/>
      <c r="DL592" s="548" t="s">
        <v>56</v>
      </c>
      <c r="DM592" s="548" t="s">
        <v>56</v>
      </c>
      <c r="DN592" s="203" t="s">
        <v>868</v>
      </c>
      <c r="DO592" s="700">
        <v>2388.9166666666702</v>
      </c>
      <c r="DP592" s="713" t="s">
        <v>56</v>
      </c>
      <c r="DQ592" s="548" t="s">
        <v>56</v>
      </c>
      <c r="DR592" s="673" t="s">
        <v>56</v>
      </c>
      <c r="DS592" s="203" t="s">
        <v>56</v>
      </c>
      <c r="DT592" s="1160" t="s">
        <v>56</v>
      </c>
      <c r="DU592" s="711">
        <v>99.14242857641176</v>
      </c>
      <c r="DV592" s="711">
        <v>13.830917018069442</v>
      </c>
      <c r="DW592" s="711">
        <v>70.423477335357205</v>
      </c>
      <c r="DX592" s="711">
        <v>39.891047125385953</v>
      </c>
      <c r="DY592" s="710">
        <v>0.36418181183939669</v>
      </c>
      <c r="DZ592" s="710">
        <v>0.64131107145894761</v>
      </c>
      <c r="EA592" s="710">
        <v>0.31040805433506302</v>
      </c>
      <c r="EB592" s="710">
        <v>0.69237289029786953</v>
      </c>
      <c r="EC592" s="236"/>
      <c r="ED592" s="49"/>
      <c r="EE592" s="232"/>
      <c r="EF592" s="700">
        <v>0</v>
      </c>
      <c r="EG592" s="712">
        <v>116935.33333333333</v>
      </c>
      <c r="EH592" s="44"/>
    </row>
    <row r="593" spans="1:138" ht="41.25" customHeight="1" x14ac:dyDescent="0.25">
      <c r="A593" s="871" t="s">
        <v>49</v>
      </c>
      <c r="B593" s="656" t="s">
        <v>96</v>
      </c>
      <c r="C593" s="656" t="s">
        <v>97</v>
      </c>
      <c r="D593" s="691" t="s">
        <v>1504</v>
      </c>
      <c r="E593" s="656" t="s">
        <v>1504</v>
      </c>
      <c r="F593" s="656" t="s">
        <v>1505</v>
      </c>
      <c r="G593" s="901" t="s">
        <v>1506</v>
      </c>
      <c r="H593" s="897" t="s">
        <v>55</v>
      </c>
      <c r="I593" s="17" t="s">
        <v>860</v>
      </c>
      <c r="J593" s="64">
        <v>13.2</v>
      </c>
      <c r="K593" s="665">
        <v>11.774481389853227</v>
      </c>
      <c r="L593" s="665">
        <v>19.174621172238002</v>
      </c>
      <c r="M593" s="64">
        <v>1613</v>
      </c>
      <c r="N593" s="726">
        <v>25534079.430000003</v>
      </c>
      <c r="O593" s="548" t="s">
        <v>863</v>
      </c>
      <c r="P593" s="909">
        <v>6.6379115139999998</v>
      </c>
      <c r="Q593" s="203" t="s">
        <v>57</v>
      </c>
      <c r="R593" s="205" t="s">
        <v>57</v>
      </c>
      <c r="S593" s="490">
        <v>0</v>
      </c>
      <c r="T593" s="18">
        <v>0</v>
      </c>
      <c r="U593" s="548">
        <v>0</v>
      </c>
      <c r="V593" s="18">
        <v>0</v>
      </c>
      <c r="W593" s="64">
        <v>0</v>
      </c>
      <c r="X593" s="18">
        <v>0</v>
      </c>
      <c r="Y593" s="18">
        <v>0</v>
      </c>
      <c r="Z593" s="18">
        <v>0</v>
      </c>
      <c r="AA593" s="18">
        <v>0</v>
      </c>
      <c r="AB593" s="18">
        <v>0</v>
      </c>
      <c r="AC593" s="18">
        <v>0</v>
      </c>
      <c r="AD593" s="18">
        <v>0</v>
      </c>
      <c r="AE593" s="18">
        <v>0</v>
      </c>
      <c r="AF593" s="18">
        <v>0</v>
      </c>
      <c r="AG593" s="64">
        <v>0</v>
      </c>
      <c r="AH593" s="18">
        <v>0</v>
      </c>
      <c r="AI593" s="64">
        <v>0</v>
      </c>
      <c r="AJ593" s="18">
        <v>0</v>
      </c>
      <c r="AK593" s="18">
        <v>142</v>
      </c>
      <c r="AL593" s="64">
        <v>142</v>
      </c>
      <c r="AM593" s="18">
        <v>7</v>
      </c>
      <c r="AN593" s="18">
        <v>7</v>
      </c>
      <c r="AO593" s="18">
        <v>0</v>
      </c>
      <c r="AP593" s="64">
        <v>0</v>
      </c>
      <c r="AQ593" s="64">
        <v>149</v>
      </c>
      <c r="AR593" s="11">
        <v>149</v>
      </c>
      <c r="AS593" s="17">
        <v>0</v>
      </c>
      <c r="AT593" s="490">
        <v>0</v>
      </c>
      <c r="AU593" s="64">
        <v>0</v>
      </c>
      <c r="AV593" s="18">
        <v>0</v>
      </c>
      <c r="AW593" s="64">
        <v>0</v>
      </c>
      <c r="AX593" s="18">
        <v>0</v>
      </c>
      <c r="AY593" s="17">
        <v>0</v>
      </c>
      <c r="AZ593" s="490">
        <v>0</v>
      </c>
      <c r="BA593" s="17">
        <v>0</v>
      </c>
      <c r="BB593" s="18">
        <v>0</v>
      </c>
      <c r="BC593" s="17">
        <v>0</v>
      </c>
      <c r="BD593" s="18">
        <v>0</v>
      </c>
      <c r="BE593" s="17">
        <v>0</v>
      </c>
      <c r="BF593" s="18">
        <v>0</v>
      </c>
      <c r="BG593" s="17">
        <v>0</v>
      </c>
      <c r="BH593" s="18">
        <v>0</v>
      </c>
      <c r="BI593" s="17">
        <v>0</v>
      </c>
      <c r="BJ593" s="18">
        <v>0</v>
      </c>
      <c r="BK593" s="17">
        <v>994.86999999999978</v>
      </c>
      <c r="BL593" s="17">
        <v>994.86999999999978</v>
      </c>
      <c r="BM593" s="17">
        <v>66.2</v>
      </c>
      <c r="BN593" s="17">
        <v>66.2</v>
      </c>
      <c r="BO593" s="18">
        <v>0</v>
      </c>
      <c r="BP593" s="18">
        <v>0</v>
      </c>
      <c r="BQ593" s="64">
        <v>1061.0699999999997</v>
      </c>
      <c r="BR593" s="18">
        <v>1061.0699999999997</v>
      </c>
      <c r="BS593" s="729">
        <v>0.15984997657201366</v>
      </c>
      <c r="BT593" s="17">
        <v>0</v>
      </c>
      <c r="BU593" s="17">
        <v>0</v>
      </c>
      <c r="BV593" s="17">
        <v>0</v>
      </c>
      <c r="BW593" s="17">
        <v>0</v>
      </c>
      <c r="BX593" s="17">
        <v>0</v>
      </c>
      <c r="BY593" s="17">
        <v>0</v>
      </c>
      <c r="BZ593" s="17">
        <v>0</v>
      </c>
      <c r="CA593" s="17">
        <v>0</v>
      </c>
      <c r="CB593" s="17">
        <v>0</v>
      </c>
      <c r="CC593" s="17">
        <v>0</v>
      </c>
      <c r="CD593" s="17">
        <v>0</v>
      </c>
      <c r="CE593" s="17">
        <v>0</v>
      </c>
      <c r="CF593" s="17">
        <v>0</v>
      </c>
      <c r="CG593" s="17">
        <v>0</v>
      </c>
      <c r="CH593" s="17">
        <v>0</v>
      </c>
      <c r="CI593" s="17">
        <v>0</v>
      </c>
      <c r="CJ593" s="17">
        <v>0</v>
      </c>
      <c r="CK593" s="17">
        <v>0</v>
      </c>
      <c r="CL593" s="702">
        <v>1167818.2007999998</v>
      </c>
      <c r="CM593" s="702">
        <v>1167818.2007999998</v>
      </c>
      <c r="CN593" s="702">
        <v>77708.208000000013</v>
      </c>
      <c r="CO593" s="702">
        <v>77708.208000000013</v>
      </c>
      <c r="CP593" s="702">
        <v>0</v>
      </c>
      <c r="CQ593" s="702">
        <v>0</v>
      </c>
      <c r="CR593" s="704">
        <v>1245526.4087999999</v>
      </c>
      <c r="CS593" s="703">
        <v>1245526.4087999999</v>
      </c>
      <c r="CT593" s="23" t="s">
        <v>56</v>
      </c>
      <c r="CU593" s="23" t="s">
        <v>56</v>
      </c>
      <c r="CV593" s="23" t="s">
        <v>56</v>
      </c>
      <c r="CW593" s="23" t="s">
        <v>56</v>
      </c>
      <c r="CX593" s="23" t="s">
        <v>56</v>
      </c>
      <c r="CY593" s="23" t="s">
        <v>56</v>
      </c>
      <c r="CZ593" s="23" t="s">
        <v>56</v>
      </c>
      <c r="DA593" s="23" t="s">
        <v>56</v>
      </c>
      <c r="DB593" s="796">
        <v>25534079.430000003</v>
      </c>
      <c r="DC593" s="120"/>
      <c r="DD593" s="692">
        <v>6.6379115139999998</v>
      </c>
      <c r="DE593" s="120"/>
      <c r="DF593" s="120"/>
      <c r="DG593" s="120"/>
      <c r="DH593" s="140"/>
      <c r="DI593" s="140"/>
      <c r="DJ593" s="140"/>
      <c r="DK593" s="140"/>
      <c r="DL593" s="548" t="s">
        <v>56</v>
      </c>
      <c r="DM593" s="548" t="s">
        <v>56</v>
      </c>
      <c r="DN593" s="203" t="s">
        <v>868</v>
      </c>
      <c r="DO593" s="700">
        <v>1635.4166666666699</v>
      </c>
      <c r="DP593" s="713" t="s">
        <v>56</v>
      </c>
      <c r="DQ593" s="548" t="s">
        <v>56</v>
      </c>
      <c r="DR593" s="673" t="s">
        <v>56</v>
      </c>
      <c r="DS593" s="203" t="s">
        <v>56</v>
      </c>
      <c r="DT593" s="1160" t="s">
        <v>56</v>
      </c>
      <c r="DU593" s="711">
        <v>51.509197452229195</v>
      </c>
      <c r="DV593" s="711">
        <v>41.415655174591315</v>
      </c>
      <c r="DW593" s="711">
        <v>45.8695557553472</v>
      </c>
      <c r="DX593" s="711">
        <v>42.131716992204836</v>
      </c>
      <c r="DY593" s="710">
        <v>0.82180891719745064</v>
      </c>
      <c r="DZ593" s="710">
        <v>-0.27454758526196454</v>
      </c>
      <c r="EA593" s="710">
        <v>0.81647835150158599</v>
      </c>
      <c r="EB593" s="710">
        <v>-0.5278117873879804</v>
      </c>
      <c r="EC593" s="236"/>
      <c r="ED593" s="49"/>
      <c r="EE593" s="232"/>
      <c r="EF593" s="700">
        <v>32700</v>
      </c>
      <c r="EG593" s="712">
        <v>47381.666666666672</v>
      </c>
      <c r="EH593" s="44"/>
    </row>
    <row r="594" spans="1:138" ht="41.25" customHeight="1" x14ac:dyDescent="0.25">
      <c r="A594" s="871" t="s">
        <v>49</v>
      </c>
      <c r="B594" s="656" t="s">
        <v>96</v>
      </c>
      <c r="C594" s="656" t="s">
        <v>97</v>
      </c>
      <c r="D594" s="691" t="s">
        <v>1504</v>
      </c>
      <c r="E594" s="656" t="s">
        <v>1504</v>
      </c>
      <c r="F594" s="656" t="s">
        <v>1507</v>
      </c>
      <c r="G594" s="901" t="s">
        <v>1504</v>
      </c>
      <c r="H594" s="897" t="s">
        <v>55</v>
      </c>
      <c r="I594" s="17" t="s">
        <v>866</v>
      </c>
      <c r="J594" s="64">
        <v>13.2</v>
      </c>
      <c r="K594" s="665">
        <v>11.797344460513136</v>
      </c>
      <c r="L594" s="665">
        <v>5.7244318062750006</v>
      </c>
      <c r="M594" s="64">
        <v>303</v>
      </c>
      <c r="N594" s="726">
        <v>44230449.020000003</v>
      </c>
      <c r="O594" s="548" t="s">
        <v>863</v>
      </c>
      <c r="P594" s="909">
        <v>7.87251733</v>
      </c>
      <c r="Q594" s="203" t="s">
        <v>57</v>
      </c>
      <c r="R594" s="205" t="s">
        <v>57</v>
      </c>
      <c r="S594" s="490">
        <v>0</v>
      </c>
      <c r="T594" s="18">
        <v>0</v>
      </c>
      <c r="U594" s="548">
        <v>0</v>
      </c>
      <c r="V594" s="18">
        <v>0</v>
      </c>
      <c r="W594" s="64">
        <v>0</v>
      </c>
      <c r="X594" s="18">
        <v>0</v>
      </c>
      <c r="Y594" s="18">
        <v>0</v>
      </c>
      <c r="Z594" s="18">
        <v>0</v>
      </c>
      <c r="AA594" s="18">
        <v>0</v>
      </c>
      <c r="AB594" s="18">
        <v>0</v>
      </c>
      <c r="AC594" s="18">
        <v>0</v>
      </c>
      <c r="AD594" s="18">
        <v>0</v>
      </c>
      <c r="AE594" s="18">
        <v>0</v>
      </c>
      <c r="AF594" s="18">
        <v>0</v>
      </c>
      <c r="AG594" s="64">
        <v>0</v>
      </c>
      <c r="AH594" s="18">
        <v>0</v>
      </c>
      <c r="AI594" s="64">
        <v>0</v>
      </c>
      <c r="AJ594" s="18">
        <v>0</v>
      </c>
      <c r="AK594" s="18">
        <v>13</v>
      </c>
      <c r="AL594" s="64">
        <v>12</v>
      </c>
      <c r="AM594" s="18">
        <v>1</v>
      </c>
      <c r="AN594" s="18">
        <v>1</v>
      </c>
      <c r="AO594" s="18">
        <v>0</v>
      </c>
      <c r="AP594" s="64">
        <v>0</v>
      </c>
      <c r="AQ594" s="64">
        <v>14</v>
      </c>
      <c r="AR594" s="11">
        <v>13</v>
      </c>
      <c r="AS594" s="17">
        <v>0</v>
      </c>
      <c r="AT594" s="490">
        <v>0</v>
      </c>
      <c r="AU594" s="64">
        <v>0</v>
      </c>
      <c r="AV594" s="18">
        <v>0</v>
      </c>
      <c r="AW594" s="64">
        <v>0</v>
      </c>
      <c r="AX594" s="18">
        <v>0</v>
      </c>
      <c r="AY594" s="17">
        <v>0</v>
      </c>
      <c r="AZ594" s="490">
        <v>0</v>
      </c>
      <c r="BA594" s="17">
        <v>0</v>
      </c>
      <c r="BB594" s="18">
        <v>0</v>
      </c>
      <c r="BC594" s="17">
        <v>0</v>
      </c>
      <c r="BD594" s="18">
        <v>0</v>
      </c>
      <c r="BE594" s="17">
        <v>0</v>
      </c>
      <c r="BF594" s="18">
        <v>0</v>
      </c>
      <c r="BG594" s="17">
        <v>0</v>
      </c>
      <c r="BH594" s="18">
        <v>0</v>
      </c>
      <c r="BI594" s="17">
        <v>0</v>
      </c>
      <c r="BJ594" s="18">
        <v>0</v>
      </c>
      <c r="BK594" s="17">
        <v>2302.8700000000003</v>
      </c>
      <c r="BL594" s="17">
        <v>2299.0700000000002</v>
      </c>
      <c r="BM594" s="17">
        <v>8.48</v>
      </c>
      <c r="BN594" s="17">
        <v>8.48</v>
      </c>
      <c r="BO594" s="18">
        <v>0</v>
      </c>
      <c r="BP594" s="18">
        <v>0</v>
      </c>
      <c r="BQ594" s="64">
        <v>2311.3500000000004</v>
      </c>
      <c r="BR594" s="18">
        <v>2307.5500000000002</v>
      </c>
      <c r="BS594" s="729">
        <v>0.29359732130307048</v>
      </c>
      <c r="BT594" s="17">
        <v>0</v>
      </c>
      <c r="BU594" s="17">
        <v>0</v>
      </c>
      <c r="BV594" s="17">
        <v>0</v>
      </c>
      <c r="BW594" s="17">
        <v>0</v>
      </c>
      <c r="BX594" s="17">
        <v>0</v>
      </c>
      <c r="BY594" s="17">
        <v>0</v>
      </c>
      <c r="BZ594" s="17">
        <v>0</v>
      </c>
      <c r="CA594" s="17">
        <v>0</v>
      </c>
      <c r="CB594" s="17">
        <v>0</v>
      </c>
      <c r="CC594" s="17">
        <v>0</v>
      </c>
      <c r="CD594" s="17">
        <v>0</v>
      </c>
      <c r="CE594" s="17">
        <v>0</v>
      </c>
      <c r="CF594" s="17">
        <v>0</v>
      </c>
      <c r="CG594" s="17">
        <v>0</v>
      </c>
      <c r="CH594" s="17">
        <v>0</v>
      </c>
      <c r="CI594" s="17">
        <v>0</v>
      </c>
      <c r="CJ594" s="17">
        <v>0</v>
      </c>
      <c r="CK594" s="17">
        <v>0</v>
      </c>
      <c r="CL594" s="702">
        <v>2703200.9208000004</v>
      </c>
      <c r="CM594" s="702">
        <v>2698740.3288000003</v>
      </c>
      <c r="CN594" s="702">
        <v>9954.1632000000027</v>
      </c>
      <c r="CO594" s="702">
        <v>9954.1632000000027</v>
      </c>
      <c r="CP594" s="702">
        <v>0</v>
      </c>
      <c r="CQ594" s="702">
        <v>0</v>
      </c>
      <c r="CR594" s="704">
        <v>2713155.0840000003</v>
      </c>
      <c r="CS594" s="703">
        <v>2708694.4920000001</v>
      </c>
      <c r="CT594" s="23" t="s">
        <v>56</v>
      </c>
      <c r="CU594" s="23" t="s">
        <v>56</v>
      </c>
      <c r="CV594" s="23" t="s">
        <v>56</v>
      </c>
      <c r="CW594" s="23" t="s">
        <v>56</v>
      </c>
      <c r="CX594" s="23" t="s">
        <v>56</v>
      </c>
      <c r="CY594" s="23" t="s">
        <v>56</v>
      </c>
      <c r="CZ594" s="23" t="s">
        <v>56</v>
      </c>
      <c r="DA594" s="23" t="s">
        <v>56</v>
      </c>
      <c r="DB594" s="796">
        <v>44230449.020000003</v>
      </c>
      <c r="DC594" s="120"/>
      <c r="DD594" s="692">
        <v>7.87251733</v>
      </c>
      <c r="DE594" s="120"/>
      <c r="DF594" s="120"/>
      <c r="DG594" s="120"/>
      <c r="DH594" s="140"/>
      <c r="DI594" s="140"/>
      <c r="DJ594" s="140"/>
      <c r="DK594" s="140"/>
      <c r="DL594" s="548" t="s">
        <v>56</v>
      </c>
      <c r="DM594" s="548" t="s">
        <v>56</v>
      </c>
      <c r="DN594" s="203" t="s">
        <v>868</v>
      </c>
      <c r="DO594" s="700">
        <v>314.25</v>
      </c>
      <c r="DP594" s="713" t="s">
        <v>56</v>
      </c>
      <c r="DQ594" s="548" t="s">
        <v>56</v>
      </c>
      <c r="DR594" s="673" t="s">
        <v>56</v>
      </c>
      <c r="DS594" s="203" t="s">
        <v>56</v>
      </c>
      <c r="DT594" s="1160" t="s">
        <v>56</v>
      </c>
      <c r="DU594" s="711">
        <v>26.921241050119331</v>
      </c>
      <c r="DV594" s="711">
        <v>250.09179011135436</v>
      </c>
      <c r="DW594" s="711">
        <v>27.057507987220401</v>
      </c>
      <c r="DX594" s="711">
        <v>151.60152596128762</v>
      </c>
      <c r="DY594" s="710">
        <v>0.11455847255369929</v>
      </c>
      <c r="DZ594" s="710">
        <v>0.23218373707802953</v>
      </c>
      <c r="EA594" s="710">
        <v>0.11501597444089499</v>
      </c>
      <c r="EB594" s="710">
        <v>0.10781382733627499</v>
      </c>
      <c r="EC594" s="236"/>
      <c r="ED594" s="49"/>
      <c r="EE594" s="232"/>
      <c r="EF594" s="700">
        <v>0</v>
      </c>
      <c r="EG594" s="712">
        <v>37886</v>
      </c>
      <c r="EH594" s="44"/>
    </row>
    <row r="595" spans="1:138" ht="41.25" customHeight="1" x14ac:dyDescent="0.25">
      <c r="A595" s="871" t="s">
        <v>49</v>
      </c>
      <c r="B595" s="656" t="s">
        <v>96</v>
      </c>
      <c r="C595" s="656" t="s">
        <v>97</v>
      </c>
      <c r="D595" s="691" t="s">
        <v>1504</v>
      </c>
      <c r="E595" s="656" t="s">
        <v>1504</v>
      </c>
      <c r="F595" s="656" t="s">
        <v>1508</v>
      </c>
      <c r="G595" s="901" t="s">
        <v>1504</v>
      </c>
      <c r="H595" s="897" t="s">
        <v>55</v>
      </c>
      <c r="I595" s="17" t="s">
        <v>866</v>
      </c>
      <c r="J595" s="64">
        <v>13.2</v>
      </c>
      <c r="K595" s="665">
        <v>11.797344460513136</v>
      </c>
      <c r="L595" s="665">
        <v>23.682765102255001</v>
      </c>
      <c r="M595" s="64">
        <v>838</v>
      </c>
      <c r="N595" s="726">
        <v>27877789.349999998</v>
      </c>
      <c r="O595" s="548" t="s">
        <v>863</v>
      </c>
      <c r="P595" s="909">
        <v>7.6362655999999998</v>
      </c>
      <c r="Q595" s="203" t="s">
        <v>57</v>
      </c>
      <c r="R595" s="205" t="s">
        <v>57</v>
      </c>
      <c r="S595" s="490">
        <v>0</v>
      </c>
      <c r="T595" s="18">
        <v>0</v>
      </c>
      <c r="U595" s="548">
        <v>0</v>
      </c>
      <c r="V595" s="18">
        <v>0</v>
      </c>
      <c r="W595" s="64">
        <v>0</v>
      </c>
      <c r="X595" s="18">
        <v>0</v>
      </c>
      <c r="Y595" s="18">
        <v>0</v>
      </c>
      <c r="Z595" s="18">
        <v>0</v>
      </c>
      <c r="AA595" s="18">
        <v>0</v>
      </c>
      <c r="AB595" s="18">
        <v>0</v>
      </c>
      <c r="AC595" s="18">
        <v>0</v>
      </c>
      <c r="AD595" s="18">
        <v>0</v>
      </c>
      <c r="AE595" s="18">
        <v>0</v>
      </c>
      <c r="AF595" s="18">
        <v>0</v>
      </c>
      <c r="AG595" s="64">
        <v>0</v>
      </c>
      <c r="AH595" s="18">
        <v>0</v>
      </c>
      <c r="AI595" s="64">
        <v>0</v>
      </c>
      <c r="AJ595" s="18">
        <v>0</v>
      </c>
      <c r="AK595" s="18">
        <v>72</v>
      </c>
      <c r="AL595" s="64">
        <v>71</v>
      </c>
      <c r="AM595" s="18">
        <v>8</v>
      </c>
      <c r="AN595" s="18">
        <v>8</v>
      </c>
      <c r="AO595" s="18">
        <v>0</v>
      </c>
      <c r="AP595" s="64">
        <v>0</v>
      </c>
      <c r="AQ595" s="64">
        <v>80</v>
      </c>
      <c r="AR595" s="11">
        <v>79</v>
      </c>
      <c r="AS595" s="17">
        <v>0</v>
      </c>
      <c r="AT595" s="490">
        <v>0</v>
      </c>
      <c r="AU595" s="64">
        <v>0</v>
      </c>
      <c r="AV595" s="18">
        <v>0</v>
      </c>
      <c r="AW595" s="64">
        <v>0</v>
      </c>
      <c r="AX595" s="18">
        <v>0</v>
      </c>
      <c r="AY595" s="17">
        <v>0</v>
      </c>
      <c r="AZ595" s="490">
        <v>0</v>
      </c>
      <c r="BA595" s="17">
        <v>0</v>
      </c>
      <c r="BB595" s="18">
        <v>0</v>
      </c>
      <c r="BC595" s="17">
        <v>0</v>
      </c>
      <c r="BD595" s="18">
        <v>0</v>
      </c>
      <c r="BE595" s="17">
        <v>0</v>
      </c>
      <c r="BF595" s="18">
        <v>0</v>
      </c>
      <c r="BG595" s="17">
        <v>0</v>
      </c>
      <c r="BH595" s="18">
        <v>0</v>
      </c>
      <c r="BI595" s="17">
        <v>0</v>
      </c>
      <c r="BJ595" s="18">
        <v>0</v>
      </c>
      <c r="BK595" s="17">
        <v>1922.0179999999998</v>
      </c>
      <c r="BL595" s="17">
        <v>1908.2179999999998</v>
      </c>
      <c r="BM595" s="17">
        <v>124.12</v>
      </c>
      <c r="BN595" s="17">
        <v>124.11999999999999</v>
      </c>
      <c r="BO595" s="18">
        <v>0</v>
      </c>
      <c r="BP595" s="18">
        <v>0</v>
      </c>
      <c r="BQ595" s="64">
        <v>2046.1379999999999</v>
      </c>
      <c r="BR595" s="18">
        <v>2032.3379999999997</v>
      </c>
      <c r="BS595" s="729">
        <v>0.26795008282582522</v>
      </c>
      <c r="BT595" s="17">
        <v>0</v>
      </c>
      <c r="BU595" s="17">
        <v>0</v>
      </c>
      <c r="BV595" s="17">
        <v>0</v>
      </c>
      <c r="BW595" s="17">
        <v>0</v>
      </c>
      <c r="BX595" s="17">
        <v>0</v>
      </c>
      <c r="BY595" s="17">
        <v>0</v>
      </c>
      <c r="BZ595" s="17">
        <v>0</v>
      </c>
      <c r="CA595" s="17">
        <v>0</v>
      </c>
      <c r="CB595" s="17">
        <v>0</v>
      </c>
      <c r="CC595" s="17">
        <v>0</v>
      </c>
      <c r="CD595" s="17">
        <v>0</v>
      </c>
      <c r="CE595" s="17">
        <v>0</v>
      </c>
      <c r="CF595" s="17">
        <v>0</v>
      </c>
      <c r="CG595" s="17">
        <v>0</v>
      </c>
      <c r="CH595" s="17">
        <v>0</v>
      </c>
      <c r="CI595" s="17">
        <v>0</v>
      </c>
      <c r="CJ595" s="17">
        <v>0</v>
      </c>
      <c r="CK595" s="17">
        <v>0</v>
      </c>
      <c r="CL595" s="702">
        <v>2256141.6091200002</v>
      </c>
      <c r="CM595" s="702">
        <v>2239942.6171200001</v>
      </c>
      <c r="CN595" s="702">
        <v>145697.02080000003</v>
      </c>
      <c r="CO595" s="702">
        <v>145697.0208</v>
      </c>
      <c r="CP595" s="702">
        <v>0</v>
      </c>
      <c r="CQ595" s="702">
        <v>0</v>
      </c>
      <c r="CR595" s="704">
        <v>2401838.6299200002</v>
      </c>
      <c r="CS595" s="703">
        <v>2385639.6379200001</v>
      </c>
      <c r="CT595" s="23" t="s">
        <v>56</v>
      </c>
      <c r="CU595" s="23" t="s">
        <v>56</v>
      </c>
      <c r="CV595" s="23" t="s">
        <v>56</v>
      </c>
      <c r="CW595" s="23" t="s">
        <v>56</v>
      </c>
      <c r="CX595" s="23" t="s">
        <v>56</v>
      </c>
      <c r="CY595" s="23" t="s">
        <v>56</v>
      </c>
      <c r="CZ595" s="23" t="s">
        <v>56</v>
      </c>
      <c r="DA595" s="23" t="s">
        <v>56</v>
      </c>
      <c r="DB595" s="796">
        <v>27877789.349999998</v>
      </c>
      <c r="DC595" s="120"/>
      <c r="DD595" s="692">
        <v>7.6362655999999998</v>
      </c>
      <c r="DE595" s="120"/>
      <c r="DF595" s="120"/>
      <c r="DG595" s="120"/>
      <c r="DH595" s="140"/>
      <c r="DI595" s="140"/>
      <c r="DJ595" s="140"/>
      <c r="DK595" s="140"/>
      <c r="DL595" s="548" t="s">
        <v>56</v>
      </c>
      <c r="DM595" s="548" t="s">
        <v>56</v>
      </c>
      <c r="DN595" s="203" t="s">
        <v>868</v>
      </c>
      <c r="DO595" s="700">
        <v>848.08333333333303</v>
      </c>
      <c r="DP595" s="713" t="s">
        <v>56</v>
      </c>
      <c r="DQ595" s="548" t="s">
        <v>56</v>
      </c>
      <c r="DR595" s="673" t="s">
        <v>56</v>
      </c>
      <c r="DS595" s="203" t="s">
        <v>56</v>
      </c>
      <c r="DT595" s="1160" t="s">
        <v>56</v>
      </c>
      <c r="DU595" s="711">
        <v>15.189545052569525</v>
      </c>
      <c r="DV595" s="711">
        <v>19.018403874390675</v>
      </c>
      <c r="DW595" s="711">
        <v>11.506254715706101</v>
      </c>
      <c r="DX595" s="711">
        <v>18.903046638341671</v>
      </c>
      <c r="DY595" s="710">
        <v>4.362778814974945E-2</v>
      </c>
      <c r="DZ595" s="710">
        <v>0.22850460616937573</v>
      </c>
      <c r="EA595" s="710">
        <v>4.1208482642860297E-2</v>
      </c>
      <c r="EB595" s="710">
        <v>0.22763349180403458</v>
      </c>
      <c r="EC595" s="236"/>
      <c r="ED595" s="49"/>
      <c r="EE595" s="232"/>
      <c r="EF595" s="700">
        <v>0</v>
      </c>
      <c r="EG595" s="712">
        <v>0</v>
      </c>
      <c r="EH595" s="44"/>
    </row>
    <row r="596" spans="1:138" ht="41.25" customHeight="1" x14ac:dyDescent="0.25">
      <c r="A596" s="871" t="s">
        <v>49</v>
      </c>
      <c r="B596" s="656" t="s">
        <v>96</v>
      </c>
      <c r="C596" s="656" t="s">
        <v>97</v>
      </c>
      <c r="D596" s="691" t="s">
        <v>1504</v>
      </c>
      <c r="E596" s="656" t="s">
        <v>1504</v>
      </c>
      <c r="F596" s="656" t="s">
        <v>1509</v>
      </c>
      <c r="G596" s="901" t="s">
        <v>1504</v>
      </c>
      <c r="H596" s="897" t="s">
        <v>55</v>
      </c>
      <c r="I596" s="17" t="s">
        <v>866</v>
      </c>
      <c r="J596" s="64">
        <v>13.2</v>
      </c>
      <c r="K596" s="665">
        <v>11.774481389853227</v>
      </c>
      <c r="L596" s="665">
        <v>12.905681791337999</v>
      </c>
      <c r="M596" s="64">
        <v>912</v>
      </c>
      <c r="N596" s="726">
        <v>23187089.48</v>
      </c>
      <c r="O596" s="548" t="s">
        <v>863</v>
      </c>
      <c r="P596" s="909">
        <v>6.0053665609999998</v>
      </c>
      <c r="Q596" s="203" t="s">
        <v>57</v>
      </c>
      <c r="R596" s="205" t="s">
        <v>57</v>
      </c>
      <c r="S596" s="490">
        <v>0</v>
      </c>
      <c r="T596" s="18">
        <v>0</v>
      </c>
      <c r="U596" s="548">
        <v>0</v>
      </c>
      <c r="V596" s="18">
        <v>0</v>
      </c>
      <c r="W596" s="64">
        <v>0</v>
      </c>
      <c r="X596" s="18">
        <v>0</v>
      </c>
      <c r="Y596" s="18">
        <v>0</v>
      </c>
      <c r="Z596" s="18">
        <v>0</v>
      </c>
      <c r="AA596" s="18">
        <v>0</v>
      </c>
      <c r="AB596" s="18">
        <v>0</v>
      </c>
      <c r="AC596" s="18">
        <v>0</v>
      </c>
      <c r="AD596" s="18">
        <v>0</v>
      </c>
      <c r="AE596" s="18">
        <v>0</v>
      </c>
      <c r="AF596" s="18">
        <v>0</v>
      </c>
      <c r="AG596" s="64">
        <v>0</v>
      </c>
      <c r="AH596" s="18">
        <v>0</v>
      </c>
      <c r="AI596" s="64">
        <v>0</v>
      </c>
      <c r="AJ596" s="18">
        <v>0</v>
      </c>
      <c r="AK596" s="18">
        <v>74</v>
      </c>
      <c r="AL596" s="64">
        <v>71</v>
      </c>
      <c r="AM596" s="18">
        <v>3</v>
      </c>
      <c r="AN596" s="18">
        <v>3</v>
      </c>
      <c r="AO596" s="18">
        <v>0</v>
      </c>
      <c r="AP596" s="64">
        <v>0</v>
      </c>
      <c r="AQ596" s="64">
        <v>77</v>
      </c>
      <c r="AR596" s="11">
        <v>74</v>
      </c>
      <c r="AS596" s="17">
        <v>0</v>
      </c>
      <c r="AT596" s="490">
        <v>0</v>
      </c>
      <c r="AU596" s="64">
        <v>0</v>
      </c>
      <c r="AV596" s="18">
        <v>0</v>
      </c>
      <c r="AW596" s="64">
        <v>0</v>
      </c>
      <c r="AX596" s="18">
        <v>0</v>
      </c>
      <c r="AY596" s="17">
        <v>0</v>
      </c>
      <c r="AZ596" s="490">
        <v>0</v>
      </c>
      <c r="BA596" s="17">
        <v>0</v>
      </c>
      <c r="BB596" s="18">
        <v>0</v>
      </c>
      <c r="BC596" s="17">
        <v>0</v>
      </c>
      <c r="BD596" s="18">
        <v>0</v>
      </c>
      <c r="BE596" s="17">
        <v>0</v>
      </c>
      <c r="BF596" s="18">
        <v>0</v>
      </c>
      <c r="BG596" s="17">
        <v>0</v>
      </c>
      <c r="BH596" s="18">
        <v>0</v>
      </c>
      <c r="BI596" s="17">
        <v>0</v>
      </c>
      <c r="BJ596" s="18">
        <v>0</v>
      </c>
      <c r="BK596" s="17">
        <v>6070.2500000000027</v>
      </c>
      <c r="BL596" s="17">
        <v>6040.8499999999985</v>
      </c>
      <c r="BM596" s="17">
        <v>32.480000000000004</v>
      </c>
      <c r="BN596" s="17">
        <v>32.480000000000004</v>
      </c>
      <c r="BO596" s="18">
        <v>0</v>
      </c>
      <c r="BP596" s="18">
        <v>0</v>
      </c>
      <c r="BQ596" s="64">
        <v>6102.7300000000023</v>
      </c>
      <c r="BR596" s="18">
        <v>6073.3299999999981</v>
      </c>
      <c r="BS596" s="729">
        <v>1.0162127387247764</v>
      </c>
      <c r="BT596" s="17">
        <v>0</v>
      </c>
      <c r="BU596" s="17">
        <v>0</v>
      </c>
      <c r="BV596" s="17">
        <v>0</v>
      </c>
      <c r="BW596" s="17">
        <v>0</v>
      </c>
      <c r="BX596" s="17">
        <v>0</v>
      </c>
      <c r="BY596" s="17">
        <v>0</v>
      </c>
      <c r="BZ596" s="17">
        <v>0</v>
      </c>
      <c r="CA596" s="17">
        <v>0</v>
      </c>
      <c r="CB596" s="17">
        <v>0</v>
      </c>
      <c r="CC596" s="17">
        <v>0</v>
      </c>
      <c r="CD596" s="17">
        <v>0</v>
      </c>
      <c r="CE596" s="17">
        <v>0</v>
      </c>
      <c r="CF596" s="17">
        <v>0</v>
      </c>
      <c r="CG596" s="17">
        <v>0</v>
      </c>
      <c r="CH596" s="17">
        <v>0</v>
      </c>
      <c r="CI596" s="17">
        <v>0</v>
      </c>
      <c r="CJ596" s="17">
        <v>0</v>
      </c>
      <c r="CK596" s="17">
        <v>0</v>
      </c>
      <c r="CL596" s="702">
        <v>7125502.2600000044</v>
      </c>
      <c r="CM596" s="702">
        <v>7090991.3639999982</v>
      </c>
      <c r="CN596" s="702">
        <v>38126.323200000006</v>
      </c>
      <c r="CO596" s="702">
        <v>38126.323200000006</v>
      </c>
      <c r="CP596" s="702">
        <v>0</v>
      </c>
      <c r="CQ596" s="702">
        <v>0</v>
      </c>
      <c r="CR596" s="704">
        <v>7163628.5832000049</v>
      </c>
      <c r="CS596" s="703">
        <v>7129117.6871999986</v>
      </c>
      <c r="CT596" s="23" t="s">
        <v>56</v>
      </c>
      <c r="CU596" s="23" t="s">
        <v>56</v>
      </c>
      <c r="CV596" s="23" t="s">
        <v>56</v>
      </c>
      <c r="CW596" s="23" t="s">
        <v>56</v>
      </c>
      <c r="CX596" s="23" t="s">
        <v>56</v>
      </c>
      <c r="CY596" s="23" t="s">
        <v>56</v>
      </c>
      <c r="CZ596" s="23" t="s">
        <v>56</v>
      </c>
      <c r="DA596" s="23" t="s">
        <v>56</v>
      </c>
      <c r="DB596" s="796">
        <v>23187089.48</v>
      </c>
      <c r="DC596" s="120"/>
      <c r="DD596" s="692">
        <v>6.0053665609999998</v>
      </c>
      <c r="DE596" s="120"/>
      <c r="DF596" s="120"/>
      <c r="DG596" s="120"/>
      <c r="DH596" s="140"/>
      <c r="DI596" s="140"/>
      <c r="DJ596" s="140"/>
      <c r="DK596" s="140"/>
      <c r="DL596" s="548" t="s">
        <v>56</v>
      </c>
      <c r="DM596" s="548" t="s">
        <v>56</v>
      </c>
      <c r="DN596" s="203" t="s">
        <v>868</v>
      </c>
      <c r="DO596" s="700">
        <v>952.83333333333303</v>
      </c>
      <c r="DP596" s="713" t="s">
        <v>56</v>
      </c>
      <c r="DQ596" s="548" t="s">
        <v>56</v>
      </c>
      <c r="DR596" s="673" t="s">
        <v>56</v>
      </c>
      <c r="DS596" s="203" t="s">
        <v>56</v>
      </c>
      <c r="DT596" s="1160" t="s">
        <v>56</v>
      </c>
      <c r="DU596" s="711">
        <v>7.1303131012768954</v>
      </c>
      <c r="DV596" s="711">
        <v>60.400082443838883</v>
      </c>
      <c r="DW596" s="711">
        <v>7.5213034423618801</v>
      </c>
      <c r="DX596" s="711">
        <v>51.696675834995332</v>
      </c>
      <c r="DY596" s="710">
        <v>0.13118768584922166</v>
      </c>
      <c r="DZ596" s="710">
        <v>0.6589136387015051</v>
      </c>
      <c r="EA596" s="710">
        <v>0.137821846759689</v>
      </c>
      <c r="EB596" s="710">
        <v>0.64007930035177896</v>
      </c>
      <c r="EC596" s="236"/>
      <c r="ED596" s="49"/>
      <c r="EE596" s="232"/>
      <c r="EF596" s="700">
        <v>0</v>
      </c>
      <c r="EG596" s="712">
        <v>96627</v>
      </c>
      <c r="EH596" s="44"/>
    </row>
    <row r="597" spans="1:138" ht="41.25" customHeight="1" x14ac:dyDescent="0.25">
      <c r="A597" s="871" t="s">
        <v>49</v>
      </c>
      <c r="B597" s="656" t="s">
        <v>96</v>
      </c>
      <c r="C597" s="656" t="s">
        <v>97</v>
      </c>
      <c r="D597" s="691" t="s">
        <v>1510</v>
      </c>
      <c r="E597" s="656" t="s">
        <v>1510</v>
      </c>
      <c r="F597" s="656" t="s">
        <v>1511</v>
      </c>
      <c r="G597" s="901" t="s">
        <v>502</v>
      </c>
      <c r="H597" s="897" t="s">
        <v>55</v>
      </c>
      <c r="I597" s="17" t="s">
        <v>860</v>
      </c>
      <c r="J597" s="64">
        <v>13.2</v>
      </c>
      <c r="K597" s="665">
        <v>10.745643210157313</v>
      </c>
      <c r="L597" s="665">
        <v>51.85416655881</v>
      </c>
      <c r="M597" s="64">
        <v>2074</v>
      </c>
      <c r="N597" s="726">
        <v>22788646.140000001</v>
      </c>
      <c r="O597" s="548" t="s">
        <v>863</v>
      </c>
      <c r="P597" s="909">
        <v>6.0129875840000002</v>
      </c>
      <c r="Q597" s="203" t="s">
        <v>57</v>
      </c>
      <c r="R597" s="205" t="s">
        <v>57</v>
      </c>
      <c r="S597" s="490">
        <v>0</v>
      </c>
      <c r="T597" s="18">
        <v>0</v>
      </c>
      <c r="U597" s="548">
        <v>0</v>
      </c>
      <c r="V597" s="18">
        <v>0</v>
      </c>
      <c r="W597" s="64">
        <v>0</v>
      </c>
      <c r="X597" s="18">
        <v>0</v>
      </c>
      <c r="Y597" s="18">
        <v>0</v>
      </c>
      <c r="Z597" s="18">
        <v>0</v>
      </c>
      <c r="AA597" s="18">
        <v>0</v>
      </c>
      <c r="AB597" s="18">
        <v>0</v>
      </c>
      <c r="AC597" s="18">
        <v>0</v>
      </c>
      <c r="AD597" s="18">
        <v>0</v>
      </c>
      <c r="AE597" s="18">
        <v>0</v>
      </c>
      <c r="AF597" s="18">
        <v>0</v>
      </c>
      <c r="AG597" s="64">
        <v>0</v>
      </c>
      <c r="AH597" s="18">
        <v>0</v>
      </c>
      <c r="AI597" s="64">
        <v>0</v>
      </c>
      <c r="AJ597" s="18">
        <v>0</v>
      </c>
      <c r="AK597" s="18">
        <v>265</v>
      </c>
      <c r="AL597" s="64">
        <v>262</v>
      </c>
      <c r="AM597" s="18">
        <v>5</v>
      </c>
      <c r="AN597" s="18">
        <v>4</v>
      </c>
      <c r="AO597" s="18">
        <v>0</v>
      </c>
      <c r="AP597" s="64">
        <v>0</v>
      </c>
      <c r="AQ597" s="64">
        <v>270</v>
      </c>
      <c r="AR597" s="11">
        <v>266</v>
      </c>
      <c r="AS597" s="17">
        <v>0</v>
      </c>
      <c r="AT597" s="490">
        <v>0</v>
      </c>
      <c r="AU597" s="64">
        <v>0</v>
      </c>
      <c r="AV597" s="18">
        <v>0</v>
      </c>
      <c r="AW597" s="64">
        <v>0</v>
      </c>
      <c r="AX597" s="18">
        <v>0</v>
      </c>
      <c r="AY597" s="17">
        <v>0</v>
      </c>
      <c r="AZ597" s="490">
        <v>0</v>
      </c>
      <c r="BA597" s="17">
        <v>0</v>
      </c>
      <c r="BB597" s="18">
        <v>0</v>
      </c>
      <c r="BC597" s="17">
        <v>0</v>
      </c>
      <c r="BD597" s="18">
        <v>0</v>
      </c>
      <c r="BE597" s="17">
        <v>0</v>
      </c>
      <c r="BF597" s="18">
        <v>0</v>
      </c>
      <c r="BG597" s="17">
        <v>0</v>
      </c>
      <c r="BH597" s="18">
        <v>0</v>
      </c>
      <c r="BI597" s="17">
        <v>0</v>
      </c>
      <c r="BJ597" s="18">
        <v>0</v>
      </c>
      <c r="BK597" s="17">
        <v>3184.5499999999984</v>
      </c>
      <c r="BL597" s="17">
        <v>3165.2799999999975</v>
      </c>
      <c r="BM597" s="17">
        <v>77.599999999999994</v>
      </c>
      <c r="BN597" s="17">
        <v>52.400000000000006</v>
      </c>
      <c r="BO597" s="18">
        <v>0</v>
      </c>
      <c r="BP597" s="18">
        <v>0</v>
      </c>
      <c r="BQ597" s="64">
        <v>3262.1499999999983</v>
      </c>
      <c r="BR597" s="18">
        <v>3217.6799999999976</v>
      </c>
      <c r="BS597" s="729">
        <v>0.54251733508984379</v>
      </c>
      <c r="BT597" s="17">
        <v>0</v>
      </c>
      <c r="BU597" s="17">
        <v>0</v>
      </c>
      <c r="BV597" s="17">
        <v>0</v>
      </c>
      <c r="BW597" s="17">
        <v>0</v>
      </c>
      <c r="BX597" s="17">
        <v>0</v>
      </c>
      <c r="BY597" s="17">
        <v>0</v>
      </c>
      <c r="BZ597" s="17">
        <v>0</v>
      </c>
      <c r="CA597" s="17">
        <v>0</v>
      </c>
      <c r="CB597" s="17">
        <v>0</v>
      </c>
      <c r="CC597" s="17">
        <v>0</v>
      </c>
      <c r="CD597" s="17">
        <v>0</v>
      </c>
      <c r="CE597" s="17">
        <v>0</v>
      </c>
      <c r="CF597" s="17">
        <v>0</v>
      </c>
      <c r="CG597" s="17">
        <v>0</v>
      </c>
      <c r="CH597" s="17">
        <v>0</v>
      </c>
      <c r="CI597" s="17">
        <v>0</v>
      </c>
      <c r="CJ597" s="17">
        <v>0</v>
      </c>
      <c r="CK597" s="17">
        <v>0</v>
      </c>
      <c r="CL597" s="702">
        <v>3738152.1719999984</v>
      </c>
      <c r="CM597" s="702">
        <v>3715532.2751999972</v>
      </c>
      <c r="CN597" s="702">
        <v>91089.984000000011</v>
      </c>
      <c r="CO597" s="702">
        <v>61509.216000000008</v>
      </c>
      <c r="CP597" s="702">
        <v>0</v>
      </c>
      <c r="CQ597" s="702">
        <v>0</v>
      </c>
      <c r="CR597" s="704">
        <v>3829242.1559999986</v>
      </c>
      <c r="CS597" s="703">
        <v>3777041.4911999973</v>
      </c>
      <c r="CT597" s="23" t="s">
        <v>56</v>
      </c>
      <c r="CU597" s="23" t="s">
        <v>56</v>
      </c>
      <c r="CV597" s="23" t="s">
        <v>56</v>
      </c>
      <c r="CW597" s="23" t="s">
        <v>56</v>
      </c>
      <c r="CX597" s="23" t="s">
        <v>56</v>
      </c>
      <c r="CY597" s="23" t="s">
        <v>56</v>
      </c>
      <c r="CZ597" s="23" t="s">
        <v>56</v>
      </c>
      <c r="DA597" s="23" t="s">
        <v>56</v>
      </c>
      <c r="DB597" s="796">
        <v>22788646.140000001</v>
      </c>
      <c r="DC597" s="120"/>
      <c r="DD597" s="692">
        <v>6.0129875840000002</v>
      </c>
      <c r="DE597" s="120"/>
      <c r="DF597" s="120"/>
      <c r="DG597" s="120"/>
      <c r="DH597" s="140"/>
      <c r="DI597" s="140"/>
      <c r="DJ597" s="140"/>
      <c r="DK597" s="140"/>
      <c r="DL597" s="548" t="s">
        <v>56</v>
      </c>
      <c r="DM597" s="548" t="s">
        <v>56</v>
      </c>
      <c r="DN597" s="203" t="s">
        <v>868</v>
      </c>
      <c r="DO597" s="700">
        <v>2077.75</v>
      </c>
      <c r="DP597" s="713" t="s">
        <v>56</v>
      </c>
      <c r="DQ597" s="548" t="s">
        <v>56</v>
      </c>
      <c r="DR597" s="673" t="s">
        <v>56</v>
      </c>
      <c r="DS597" s="203" t="s">
        <v>56</v>
      </c>
      <c r="DT597" s="1160" t="s">
        <v>56</v>
      </c>
      <c r="DU597" s="711">
        <v>237.36878835278546</v>
      </c>
      <c r="DV597" s="711">
        <v>-68.283277199197016</v>
      </c>
      <c r="DW597" s="711">
        <v>238.516839664022</v>
      </c>
      <c r="DX597" s="711">
        <v>-122.46098491338833</v>
      </c>
      <c r="DY597" s="710">
        <v>2.288051979304536</v>
      </c>
      <c r="DZ597" s="710">
        <v>-1.5338347297277135</v>
      </c>
      <c r="EA597" s="710">
        <v>2.2884724480608298</v>
      </c>
      <c r="EB597" s="710">
        <v>-1.5665060935325723</v>
      </c>
      <c r="EC597" s="236"/>
      <c r="ED597" s="49"/>
      <c r="EE597" s="232"/>
      <c r="EF597" s="700">
        <v>361433</v>
      </c>
      <c r="EG597" s="712">
        <v>-194582</v>
      </c>
      <c r="EH597" s="44"/>
    </row>
    <row r="598" spans="1:138" ht="41.25" customHeight="1" x14ac:dyDescent="0.25">
      <c r="A598" s="871" t="s">
        <v>49</v>
      </c>
      <c r="B598" s="656" t="s">
        <v>96</v>
      </c>
      <c r="C598" s="656" t="s">
        <v>97</v>
      </c>
      <c r="D598" s="691" t="s">
        <v>1510</v>
      </c>
      <c r="E598" s="656" t="s">
        <v>1510</v>
      </c>
      <c r="F598" s="656" t="s">
        <v>1512</v>
      </c>
      <c r="G598" s="901" t="s">
        <v>1513</v>
      </c>
      <c r="H598" s="897" t="s">
        <v>55</v>
      </c>
      <c r="I598" s="17" t="s">
        <v>860</v>
      </c>
      <c r="J598" s="64">
        <v>13.2</v>
      </c>
      <c r="K598" s="665">
        <v>11.08858927005595</v>
      </c>
      <c r="L598" s="665">
        <v>84.975189217191001</v>
      </c>
      <c r="M598" s="64">
        <v>3430</v>
      </c>
      <c r="N598" s="726">
        <v>31966376.759999998</v>
      </c>
      <c r="O598" s="548" t="s">
        <v>863</v>
      </c>
      <c r="P598" s="909">
        <v>8.3069156720000006</v>
      </c>
      <c r="Q598" s="203" t="s">
        <v>57</v>
      </c>
      <c r="R598" s="205" t="s">
        <v>57</v>
      </c>
      <c r="S598" s="490">
        <v>0</v>
      </c>
      <c r="T598" s="18">
        <v>0</v>
      </c>
      <c r="U598" s="548">
        <v>0</v>
      </c>
      <c r="V598" s="18">
        <v>0</v>
      </c>
      <c r="W598" s="64">
        <v>1</v>
      </c>
      <c r="X598" s="18">
        <v>1</v>
      </c>
      <c r="Y598" s="18">
        <v>0</v>
      </c>
      <c r="Z598" s="18">
        <v>0</v>
      </c>
      <c r="AA598" s="18">
        <v>1</v>
      </c>
      <c r="AB598" s="18">
        <v>1</v>
      </c>
      <c r="AC598" s="18">
        <v>0</v>
      </c>
      <c r="AD598" s="18">
        <v>0</v>
      </c>
      <c r="AE598" s="18">
        <v>0</v>
      </c>
      <c r="AF598" s="18">
        <v>0</v>
      </c>
      <c r="AG598" s="64">
        <v>0</v>
      </c>
      <c r="AH598" s="18">
        <v>0</v>
      </c>
      <c r="AI598" s="64">
        <v>0</v>
      </c>
      <c r="AJ598" s="18">
        <v>0</v>
      </c>
      <c r="AK598" s="18">
        <v>412</v>
      </c>
      <c r="AL598" s="64">
        <v>406</v>
      </c>
      <c r="AM598" s="18">
        <v>17</v>
      </c>
      <c r="AN598" s="18">
        <v>16</v>
      </c>
      <c r="AO598" s="18">
        <v>0</v>
      </c>
      <c r="AP598" s="64">
        <v>0</v>
      </c>
      <c r="AQ598" s="64">
        <v>431</v>
      </c>
      <c r="AR598" s="11">
        <v>424</v>
      </c>
      <c r="AS598" s="17">
        <v>0</v>
      </c>
      <c r="AT598" s="490">
        <v>0</v>
      </c>
      <c r="AU598" s="64">
        <v>0</v>
      </c>
      <c r="AV598" s="18">
        <v>0</v>
      </c>
      <c r="AW598" s="64">
        <v>14.6</v>
      </c>
      <c r="AX598" s="18">
        <v>14.6</v>
      </c>
      <c r="AY598" s="17">
        <v>0</v>
      </c>
      <c r="AZ598" s="490">
        <v>0</v>
      </c>
      <c r="BA598" s="17">
        <v>65</v>
      </c>
      <c r="BB598" s="18">
        <v>65</v>
      </c>
      <c r="BC598" s="17">
        <v>0</v>
      </c>
      <c r="BD598" s="18">
        <v>0</v>
      </c>
      <c r="BE598" s="17">
        <v>0</v>
      </c>
      <c r="BF598" s="18">
        <v>0</v>
      </c>
      <c r="BG598" s="17">
        <v>0</v>
      </c>
      <c r="BH598" s="18">
        <v>0</v>
      </c>
      <c r="BI598" s="17">
        <v>0</v>
      </c>
      <c r="BJ598" s="18">
        <v>0</v>
      </c>
      <c r="BK598" s="17">
        <v>3886.312999999996</v>
      </c>
      <c r="BL598" s="17">
        <v>3840.5829999999969</v>
      </c>
      <c r="BM598" s="17">
        <v>202.27999999999994</v>
      </c>
      <c r="BN598" s="17">
        <v>185.27999999999997</v>
      </c>
      <c r="BO598" s="18">
        <v>0</v>
      </c>
      <c r="BP598" s="18">
        <v>0</v>
      </c>
      <c r="BQ598" s="64">
        <v>4168.1929999999957</v>
      </c>
      <c r="BR598" s="18">
        <v>4105.462999999997</v>
      </c>
      <c r="BS598" s="729">
        <v>0.50177384297395278</v>
      </c>
      <c r="BT598" s="17">
        <v>0</v>
      </c>
      <c r="BU598" s="17">
        <v>0</v>
      </c>
      <c r="BV598" s="17">
        <v>0</v>
      </c>
      <c r="BW598" s="17">
        <v>0</v>
      </c>
      <c r="BX598" s="17">
        <v>0</v>
      </c>
      <c r="BY598" s="17">
        <v>0</v>
      </c>
      <c r="BZ598" s="17">
        <v>0</v>
      </c>
      <c r="CA598" s="17">
        <v>0</v>
      </c>
      <c r="CB598" s="17">
        <v>212955.59999999998</v>
      </c>
      <c r="CC598" s="17">
        <v>212955.59999999998</v>
      </c>
      <c r="CD598" s="17">
        <v>0</v>
      </c>
      <c r="CE598" s="17">
        <v>0</v>
      </c>
      <c r="CF598" s="17">
        <v>0</v>
      </c>
      <c r="CG598" s="17">
        <v>0</v>
      </c>
      <c r="CH598" s="17">
        <v>0</v>
      </c>
      <c r="CI598" s="17">
        <v>0</v>
      </c>
      <c r="CJ598" s="17">
        <v>0</v>
      </c>
      <c r="CK598" s="17">
        <v>0</v>
      </c>
      <c r="CL598" s="702">
        <v>4561909.6519199964</v>
      </c>
      <c r="CM598" s="702">
        <v>4508229.948719997</v>
      </c>
      <c r="CN598" s="702">
        <v>237444.35519999996</v>
      </c>
      <c r="CO598" s="702">
        <v>217489.07519999996</v>
      </c>
      <c r="CP598" s="702">
        <v>0</v>
      </c>
      <c r="CQ598" s="702">
        <v>0</v>
      </c>
      <c r="CR598" s="704">
        <v>5012309.6071199961</v>
      </c>
      <c r="CS598" s="703">
        <v>4938674.6239199964</v>
      </c>
      <c r="CT598" s="23" t="s">
        <v>56</v>
      </c>
      <c r="CU598" s="23" t="s">
        <v>56</v>
      </c>
      <c r="CV598" s="23" t="s">
        <v>56</v>
      </c>
      <c r="CW598" s="23" t="s">
        <v>56</v>
      </c>
      <c r="CX598" s="23" t="s">
        <v>56</v>
      </c>
      <c r="CY598" s="23" t="s">
        <v>56</v>
      </c>
      <c r="CZ598" s="23" t="s">
        <v>56</v>
      </c>
      <c r="DA598" s="23" t="s">
        <v>56</v>
      </c>
      <c r="DB598" s="796">
        <v>31966376.759999998</v>
      </c>
      <c r="DC598" s="120"/>
      <c r="DD598" s="692">
        <v>8.3069156720000006</v>
      </c>
      <c r="DE598" s="120"/>
      <c r="DF598" s="120"/>
      <c r="DG598" s="120"/>
      <c r="DH598" s="140"/>
      <c r="DI598" s="140"/>
      <c r="DJ598" s="140"/>
      <c r="DK598" s="140"/>
      <c r="DL598" s="548" t="s">
        <v>56</v>
      </c>
      <c r="DM598" s="548" t="s">
        <v>56</v>
      </c>
      <c r="DN598" s="203" t="s">
        <v>868</v>
      </c>
      <c r="DO598" s="700">
        <v>3484.6666666666702</v>
      </c>
      <c r="DP598" s="713" t="s">
        <v>56</v>
      </c>
      <c r="DQ598" s="548" t="s">
        <v>56</v>
      </c>
      <c r="DR598" s="673" t="s">
        <v>56</v>
      </c>
      <c r="DS598" s="203" t="s">
        <v>56</v>
      </c>
      <c r="DT598" s="1160" t="s">
        <v>56</v>
      </c>
      <c r="DU598" s="711">
        <v>240.71742873541203</v>
      </c>
      <c r="DV598" s="711">
        <v>-125.42247795022099</v>
      </c>
      <c r="DW598" s="711">
        <v>214.66098716279799</v>
      </c>
      <c r="DX598" s="711">
        <v>-123.06835539194425</v>
      </c>
      <c r="DY598" s="710">
        <v>0.75043045724124657</v>
      </c>
      <c r="DZ598" s="710">
        <v>0.53841735392261869</v>
      </c>
      <c r="EA598" s="710">
        <v>0.69850519513439102</v>
      </c>
      <c r="EB598" s="710">
        <v>0.56383106555504803</v>
      </c>
      <c r="EC598" s="236"/>
      <c r="ED598" s="49"/>
      <c r="EE598" s="232"/>
      <c r="EF598" s="700">
        <v>501924</v>
      </c>
      <c r="EG598" s="712">
        <v>-404783.66666666669</v>
      </c>
      <c r="EH598" s="44"/>
    </row>
    <row r="599" spans="1:138" ht="41.25" customHeight="1" x14ac:dyDescent="0.25">
      <c r="A599" s="871" t="s">
        <v>49</v>
      </c>
      <c r="B599" s="656" t="s">
        <v>96</v>
      </c>
      <c r="C599" s="656" t="s">
        <v>97</v>
      </c>
      <c r="D599" s="691" t="s">
        <v>1514</v>
      </c>
      <c r="E599" s="656" t="s">
        <v>1515</v>
      </c>
      <c r="F599" s="656" t="s">
        <v>1516</v>
      </c>
      <c r="G599" s="901" t="s">
        <v>1469</v>
      </c>
      <c r="H599" s="897" t="s">
        <v>55</v>
      </c>
      <c r="I599" s="17" t="s">
        <v>860</v>
      </c>
      <c r="J599" s="64">
        <v>13.2</v>
      </c>
      <c r="K599" s="665">
        <v>8.0020747309682125</v>
      </c>
      <c r="L599" s="665">
        <v>26.278219642311001</v>
      </c>
      <c r="M599" s="64">
        <v>1576</v>
      </c>
      <c r="N599" s="726">
        <v>17942571.719999999</v>
      </c>
      <c r="O599" s="548" t="s">
        <v>863</v>
      </c>
      <c r="P599" s="909">
        <v>4.3287413780000001</v>
      </c>
      <c r="Q599" s="203" t="s">
        <v>57</v>
      </c>
      <c r="R599" s="205" t="s">
        <v>57</v>
      </c>
      <c r="S599" s="490">
        <v>0</v>
      </c>
      <c r="T599" s="18">
        <v>0</v>
      </c>
      <c r="U599" s="548">
        <v>0</v>
      </c>
      <c r="V599" s="18">
        <v>0</v>
      </c>
      <c r="W599" s="64">
        <v>0</v>
      </c>
      <c r="X599" s="18">
        <v>0</v>
      </c>
      <c r="Y599" s="18">
        <v>0</v>
      </c>
      <c r="Z599" s="18">
        <v>0</v>
      </c>
      <c r="AA599" s="18">
        <v>0</v>
      </c>
      <c r="AB599" s="18">
        <v>0</v>
      </c>
      <c r="AC599" s="18">
        <v>0</v>
      </c>
      <c r="AD599" s="18">
        <v>0</v>
      </c>
      <c r="AE599" s="18">
        <v>0</v>
      </c>
      <c r="AF599" s="18">
        <v>0</v>
      </c>
      <c r="AG599" s="64">
        <v>0</v>
      </c>
      <c r="AH599" s="18">
        <v>0</v>
      </c>
      <c r="AI599" s="64">
        <v>0</v>
      </c>
      <c r="AJ599" s="18">
        <v>0</v>
      </c>
      <c r="AK599" s="18">
        <v>76</v>
      </c>
      <c r="AL599" s="64">
        <v>75</v>
      </c>
      <c r="AM599" s="18">
        <v>4</v>
      </c>
      <c r="AN599" s="18">
        <v>4</v>
      </c>
      <c r="AO599" s="18">
        <v>0</v>
      </c>
      <c r="AP599" s="64">
        <v>0</v>
      </c>
      <c r="AQ599" s="64">
        <v>80</v>
      </c>
      <c r="AR599" s="11">
        <v>79</v>
      </c>
      <c r="AS599" s="17">
        <v>0</v>
      </c>
      <c r="AT599" s="490">
        <v>0</v>
      </c>
      <c r="AU599" s="64">
        <v>0</v>
      </c>
      <c r="AV599" s="18">
        <v>0</v>
      </c>
      <c r="AW599" s="64">
        <v>0</v>
      </c>
      <c r="AX599" s="18">
        <v>0</v>
      </c>
      <c r="AY599" s="17">
        <v>0</v>
      </c>
      <c r="AZ599" s="490">
        <v>0</v>
      </c>
      <c r="BA599" s="17">
        <v>0</v>
      </c>
      <c r="BB599" s="18">
        <v>0</v>
      </c>
      <c r="BC599" s="17">
        <v>0</v>
      </c>
      <c r="BD599" s="18">
        <v>0</v>
      </c>
      <c r="BE599" s="17">
        <v>0</v>
      </c>
      <c r="BF599" s="18">
        <v>0</v>
      </c>
      <c r="BG599" s="17">
        <v>0</v>
      </c>
      <c r="BH599" s="18">
        <v>0</v>
      </c>
      <c r="BI599" s="17">
        <v>0</v>
      </c>
      <c r="BJ599" s="18">
        <v>0</v>
      </c>
      <c r="BK599" s="17">
        <v>2513.0700000000011</v>
      </c>
      <c r="BL599" s="17">
        <v>2503.2700000000004</v>
      </c>
      <c r="BM599" s="17">
        <v>38</v>
      </c>
      <c r="BN599" s="17">
        <v>38</v>
      </c>
      <c r="BO599" s="18">
        <v>0</v>
      </c>
      <c r="BP599" s="18">
        <v>0</v>
      </c>
      <c r="BQ599" s="64">
        <v>2551.0700000000011</v>
      </c>
      <c r="BR599" s="18">
        <v>2541.2700000000004</v>
      </c>
      <c r="BS599" s="729">
        <v>0.5893329670756785</v>
      </c>
      <c r="BT599" s="17">
        <v>0</v>
      </c>
      <c r="BU599" s="17">
        <v>0</v>
      </c>
      <c r="BV599" s="17">
        <v>0</v>
      </c>
      <c r="BW599" s="17">
        <v>0</v>
      </c>
      <c r="BX599" s="17">
        <v>0</v>
      </c>
      <c r="BY599" s="17">
        <v>0</v>
      </c>
      <c r="BZ599" s="17">
        <v>0</v>
      </c>
      <c r="CA599" s="17">
        <v>0</v>
      </c>
      <c r="CB599" s="17">
        <v>0</v>
      </c>
      <c r="CC599" s="17">
        <v>0</v>
      </c>
      <c r="CD599" s="17">
        <v>0</v>
      </c>
      <c r="CE599" s="17">
        <v>0</v>
      </c>
      <c r="CF599" s="17">
        <v>0</v>
      </c>
      <c r="CG599" s="17">
        <v>0</v>
      </c>
      <c r="CH599" s="17">
        <v>0</v>
      </c>
      <c r="CI599" s="17">
        <v>0</v>
      </c>
      <c r="CJ599" s="17">
        <v>0</v>
      </c>
      <c r="CK599" s="17">
        <v>0</v>
      </c>
      <c r="CL599" s="702">
        <v>2949942.0888000014</v>
      </c>
      <c r="CM599" s="702">
        <v>2938438.4568000007</v>
      </c>
      <c r="CN599" s="702">
        <v>44605.920000000006</v>
      </c>
      <c r="CO599" s="702">
        <v>44605.920000000006</v>
      </c>
      <c r="CP599" s="702">
        <v>0</v>
      </c>
      <c r="CQ599" s="702">
        <v>0</v>
      </c>
      <c r="CR599" s="704">
        <v>2994548.0088000013</v>
      </c>
      <c r="CS599" s="703">
        <v>2983044.3768000007</v>
      </c>
      <c r="CT599" s="23" t="s">
        <v>56</v>
      </c>
      <c r="CU599" s="23" t="s">
        <v>56</v>
      </c>
      <c r="CV599" s="23" t="s">
        <v>56</v>
      </c>
      <c r="CW599" s="23" t="s">
        <v>56</v>
      </c>
      <c r="CX599" s="23" t="s">
        <v>56</v>
      </c>
      <c r="CY599" s="23" t="s">
        <v>56</v>
      </c>
      <c r="CZ599" s="23" t="s">
        <v>56</v>
      </c>
      <c r="DA599" s="23" t="s">
        <v>56</v>
      </c>
      <c r="DB599" s="796">
        <v>17942571.719999999</v>
      </c>
      <c r="DC599" s="120"/>
      <c r="DD599" s="692">
        <v>4.3287413780000001</v>
      </c>
      <c r="DE599" s="120"/>
      <c r="DF599" s="120"/>
      <c r="DG599" s="120"/>
      <c r="DH599" s="140"/>
      <c r="DI599" s="140"/>
      <c r="DJ599" s="140"/>
      <c r="DK599" s="140"/>
      <c r="DL599" s="548" t="s">
        <v>56</v>
      </c>
      <c r="DM599" s="548" t="s">
        <v>56</v>
      </c>
      <c r="DN599" s="203" t="s">
        <v>868</v>
      </c>
      <c r="DO599" s="700">
        <v>1499.4166666666699</v>
      </c>
      <c r="DP599" s="713" t="s">
        <v>56</v>
      </c>
      <c r="DQ599" s="548" t="s">
        <v>56</v>
      </c>
      <c r="DR599" s="673" t="s">
        <v>56</v>
      </c>
      <c r="DS599" s="203" t="s">
        <v>56</v>
      </c>
      <c r="DT599" s="1160" t="s">
        <v>56</v>
      </c>
      <c r="DU599" s="711">
        <v>65.196020674706688</v>
      </c>
      <c r="DV599" s="711">
        <v>41.717879034736413</v>
      </c>
      <c r="DW599" s="711">
        <v>50.929269893450098</v>
      </c>
      <c r="DX599" s="711">
        <v>55.330146936499958</v>
      </c>
      <c r="DY599" s="710">
        <v>0.46551436669815938</v>
      </c>
      <c r="DZ599" s="710">
        <v>1.128026605380362</v>
      </c>
      <c r="EA599" s="710">
        <v>0.40807245314656798</v>
      </c>
      <c r="EB599" s="710">
        <v>1.1857541599743422</v>
      </c>
      <c r="EC599" s="236"/>
      <c r="ED599" s="49"/>
      <c r="EE599" s="232"/>
      <c r="EF599" s="700">
        <v>0</v>
      </c>
      <c r="EG599" s="712">
        <v>92407.333333333328</v>
      </c>
      <c r="EH599" s="44"/>
    </row>
    <row r="600" spans="1:138" ht="41.25" customHeight="1" x14ac:dyDescent="0.25">
      <c r="A600" s="871" t="s">
        <v>49</v>
      </c>
      <c r="B600" s="656" t="s">
        <v>96</v>
      </c>
      <c r="C600" s="656" t="s">
        <v>97</v>
      </c>
      <c r="D600" s="691" t="s">
        <v>98</v>
      </c>
      <c r="E600" s="656" t="s">
        <v>99</v>
      </c>
      <c r="F600" s="656" t="s">
        <v>1517</v>
      </c>
      <c r="G600" s="901" t="s">
        <v>1518</v>
      </c>
      <c r="H600" s="897" t="s">
        <v>55</v>
      </c>
      <c r="I600" s="17" t="s">
        <v>860</v>
      </c>
      <c r="J600" s="64">
        <v>13.2</v>
      </c>
      <c r="K600" s="665">
        <v>12.071701308432045</v>
      </c>
      <c r="L600" s="665">
        <v>111.708901282797</v>
      </c>
      <c r="M600" s="64">
        <v>3429</v>
      </c>
      <c r="N600" s="726">
        <v>30866684.48</v>
      </c>
      <c r="O600" s="548" t="s">
        <v>863</v>
      </c>
      <c r="P600" s="909">
        <v>8.1240111069999994</v>
      </c>
      <c r="Q600" s="203" t="s">
        <v>57</v>
      </c>
      <c r="R600" s="205" t="s">
        <v>57</v>
      </c>
      <c r="S600" s="490">
        <v>0</v>
      </c>
      <c r="T600" s="18">
        <v>0</v>
      </c>
      <c r="U600" s="548">
        <v>0</v>
      </c>
      <c r="V600" s="18">
        <v>0</v>
      </c>
      <c r="W600" s="64">
        <v>0</v>
      </c>
      <c r="X600" s="18">
        <v>0</v>
      </c>
      <c r="Y600" s="18">
        <v>0</v>
      </c>
      <c r="Z600" s="18">
        <v>0</v>
      </c>
      <c r="AA600" s="18">
        <v>0</v>
      </c>
      <c r="AB600" s="18">
        <v>0</v>
      </c>
      <c r="AC600" s="18">
        <v>0</v>
      </c>
      <c r="AD600" s="18">
        <v>0</v>
      </c>
      <c r="AE600" s="18">
        <v>0</v>
      </c>
      <c r="AF600" s="18">
        <v>0</v>
      </c>
      <c r="AG600" s="64">
        <v>0</v>
      </c>
      <c r="AH600" s="18">
        <v>0</v>
      </c>
      <c r="AI600" s="64">
        <v>0</v>
      </c>
      <c r="AJ600" s="18">
        <v>0</v>
      </c>
      <c r="AK600" s="18">
        <v>149</v>
      </c>
      <c r="AL600" s="64">
        <v>147</v>
      </c>
      <c r="AM600" s="18">
        <v>7</v>
      </c>
      <c r="AN600" s="18">
        <v>7</v>
      </c>
      <c r="AO600" s="18">
        <v>1</v>
      </c>
      <c r="AP600" s="64">
        <v>1</v>
      </c>
      <c r="AQ600" s="64">
        <v>157</v>
      </c>
      <c r="AR600" s="11">
        <v>155</v>
      </c>
      <c r="AS600" s="17">
        <v>0</v>
      </c>
      <c r="AT600" s="490">
        <v>0</v>
      </c>
      <c r="AU600" s="64">
        <v>0</v>
      </c>
      <c r="AV600" s="18">
        <v>0</v>
      </c>
      <c r="AW600" s="64">
        <v>0</v>
      </c>
      <c r="AX600" s="18">
        <v>0</v>
      </c>
      <c r="AY600" s="17">
        <v>0</v>
      </c>
      <c r="AZ600" s="490">
        <v>0</v>
      </c>
      <c r="BA600" s="17">
        <v>0</v>
      </c>
      <c r="BB600" s="18">
        <v>0</v>
      </c>
      <c r="BC600" s="17">
        <v>0</v>
      </c>
      <c r="BD600" s="18">
        <v>0</v>
      </c>
      <c r="BE600" s="17">
        <v>0</v>
      </c>
      <c r="BF600" s="18">
        <v>0</v>
      </c>
      <c r="BG600" s="17">
        <v>0</v>
      </c>
      <c r="BH600" s="18">
        <v>0</v>
      </c>
      <c r="BI600" s="17">
        <v>0</v>
      </c>
      <c r="BJ600" s="18">
        <v>0</v>
      </c>
      <c r="BK600" s="17">
        <v>3283.1220000000012</v>
      </c>
      <c r="BL600" s="17">
        <v>3260.7320000000009</v>
      </c>
      <c r="BM600" s="17">
        <v>79.28</v>
      </c>
      <c r="BN600" s="17">
        <v>79.28</v>
      </c>
      <c r="BO600" s="18">
        <v>2</v>
      </c>
      <c r="BP600" s="18">
        <v>2</v>
      </c>
      <c r="BQ600" s="64">
        <v>3364.4020000000014</v>
      </c>
      <c r="BR600" s="18">
        <v>3342.0120000000011</v>
      </c>
      <c r="BS600" s="729">
        <v>0.4141306499570252</v>
      </c>
      <c r="BT600" s="17">
        <v>0</v>
      </c>
      <c r="BU600" s="17">
        <v>0</v>
      </c>
      <c r="BV600" s="17">
        <v>0</v>
      </c>
      <c r="BW600" s="17">
        <v>0</v>
      </c>
      <c r="BX600" s="17">
        <v>0</v>
      </c>
      <c r="BY600" s="17">
        <v>0</v>
      </c>
      <c r="BZ600" s="17">
        <v>0</v>
      </c>
      <c r="CA600" s="17">
        <v>0</v>
      </c>
      <c r="CB600" s="17">
        <v>0</v>
      </c>
      <c r="CC600" s="17">
        <v>0</v>
      </c>
      <c r="CD600" s="17">
        <v>0</v>
      </c>
      <c r="CE600" s="17">
        <v>0</v>
      </c>
      <c r="CF600" s="17">
        <v>0</v>
      </c>
      <c r="CG600" s="17">
        <v>0</v>
      </c>
      <c r="CH600" s="17">
        <v>0</v>
      </c>
      <c r="CI600" s="17">
        <v>0</v>
      </c>
      <c r="CJ600" s="17">
        <v>0</v>
      </c>
      <c r="CK600" s="17">
        <v>0</v>
      </c>
      <c r="CL600" s="702">
        <v>3853859.9284800016</v>
      </c>
      <c r="CM600" s="702">
        <v>3827577.6508800015</v>
      </c>
      <c r="CN600" s="702">
        <v>93062.035200000013</v>
      </c>
      <c r="CO600" s="702">
        <v>93062.035200000013</v>
      </c>
      <c r="CP600" s="702">
        <v>6552.48</v>
      </c>
      <c r="CQ600" s="702">
        <v>6552.48</v>
      </c>
      <c r="CR600" s="704">
        <v>3953474.4436800014</v>
      </c>
      <c r="CS600" s="703">
        <v>3927192.1660800013</v>
      </c>
      <c r="CT600" s="23" t="s">
        <v>56</v>
      </c>
      <c r="CU600" s="23" t="s">
        <v>56</v>
      </c>
      <c r="CV600" s="23" t="s">
        <v>56</v>
      </c>
      <c r="CW600" s="23" t="s">
        <v>56</v>
      </c>
      <c r="CX600" s="23" t="s">
        <v>56</v>
      </c>
      <c r="CY600" s="23" t="s">
        <v>56</v>
      </c>
      <c r="CZ600" s="23" t="s">
        <v>56</v>
      </c>
      <c r="DA600" s="23" t="s">
        <v>56</v>
      </c>
      <c r="DB600" s="796">
        <v>30866684.48</v>
      </c>
      <c r="DC600" s="120"/>
      <c r="DD600" s="692">
        <v>8.1240111069999994</v>
      </c>
      <c r="DE600" s="120"/>
      <c r="DF600" s="120"/>
      <c r="DG600" s="120"/>
      <c r="DH600" s="140"/>
      <c r="DI600" s="140"/>
      <c r="DJ600" s="140"/>
      <c r="DK600" s="140"/>
      <c r="DL600" s="548" t="s">
        <v>56</v>
      </c>
      <c r="DM600" s="548" t="s">
        <v>56</v>
      </c>
      <c r="DN600" s="203" t="s">
        <v>55</v>
      </c>
      <c r="DO600" s="700" t="s">
        <v>56</v>
      </c>
      <c r="DP600" s="713" t="s">
        <v>56</v>
      </c>
      <c r="DQ600" s="548" t="s">
        <v>56</v>
      </c>
      <c r="DR600" s="673" t="s">
        <v>56</v>
      </c>
      <c r="DS600" s="203" t="s">
        <v>56</v>
      </c>
      <c r="DT600" s="1160" t="s">
        <v>56</v>
      </c>
      <c r="DU600" s="711">
        <v>782.86543611323725</v>
      </c>
      <c r="DV600" s="711">
        <v>-636.10447525057396</v>
      </c>
      <c r="DW600" s="711">
        <v>326.22808815224698</v>
      </c>
      <c r="DX600" s="711">
        <v>-226.78154489051281</v>
      </c>
      <c r="DY600" s="710">
        <v>1.7593726090283108</v>
      </c>
      <c r="DZ600" s="710">
        <v>-0.73184299532528718</v>
      </c>
      <c r="EA600" s="710">
        <v>1.23635260799059</v>
      </c>
      <c r="EB600" s="710">
        <v>-0.32225744176091098</v>
      </c>
      <c r="EC600" s="236"/>
      <c r="ED600" s="49"/>
      <c r="EE600" s="232"/>
      <c r="EF600" s="700">
        <v>199690</v>
      </c>
      <c r="EG600" s="712">
        <v>-92716</v>
      </c>
      <c r="EH600" s="44"/>
    </row>
    <row r="601" spans="1:138" ht="41.25" customHeight="1" x14ac:dyDescent="0.25">
      <c r="A601" s="871" t="s">
        <v>49</v>
      </c>
      <c r="B601" s="656" t="s">
        <v>96</v>
      </c>
      <c r="C601" s="656" t="s">
        <v>97</v>
      </c>
      <c r="D601" s="691" t="s">
        <v>98</v>
      </c>
      <c r="E601" s="656" t="s">
        <v>99</v>
      </c>
      <c r="F601" s="656" t="s">
        <v>100</v>
      </c>
      <c r="G601" s="901" t="s">
        <v>99</v>
      </c>
      <c r="H601" s="897" t="s">
        <v>55</v>
      </c>
      <c r="I601" s="17" t="s">
        <v>860</v>
      </c>
      <c r="J601" s="64">
        <v>13.2</v>
      </c>
      <c r="K601" s="665">
        <v>9.4881743238623102</v>
      </c>
      <c r="L601" s="665">
        <v>22.077462075291002</v>
      </c>
      <c r="M601" s="64">
        <v>870</v>
      </c>
      <c r="N601" s="726">
        <v>9749738.4639999997</v>
      </c>
      <c r="O601" s="548" t="s">
        <v>863</v>
      </c>
      <c r="P601" s="909">
        <v>2.3167911590000001</v>
      </c>
      <c r="Q601" s="203" t="s">
        <v>902</v>
      </c>
      <c r="R601" s="205" t="s">
        <v>57</v>
      </c>
      <c r="S601" s="490">
        <v>0</v>
      </c>
      <c r="T601" s="18">
        <v>0</v>
      </c>
      <c r="U601" s="548">
        <v>0</v>
      </c>
      <c r="V601" s="18">
        <v>0</v>
      </c>
      <c r="W601" s="64">
        <v>0</v>
      </c>
      <c r="X601" s="18">
        <v>0</v>
      </c>
      <c r="Y601" s="18">
        <v>0</v>
      </c>
      <c r="Z601" s="18">
        <v>0</v>
      </c>
      <c r="AA601" s="18">
        <v>0</v>
      </c>
      <c r="AB601" s="18">
        <v>0</v>
      </c>
      <c r="AC601" s="18">
        <v>0</v>
      </c>
      <c r="AD601" s="18">
        <v>0</v>
      </c>
      <c r="AE601" s="18">
        <v>0</v>
      </c>
      <c r="AF601" s="18">
        <v>0</v>
      </c>
      <c r="AG601" s="64">
        <v>0</v>
      </c>
      <c r="AH601" s="18">
        <v>0</v>
      </c>
      <c r="AI601" s="64">
        <v>0</v>
      </c>
      <c r="AJ601" s="18">
        <v>0</v>
      </c>
      <c r="AK601" s="18">
        <v>41</v>
      </c>
      <c r="AL601" s="64">
        <v>41</v>
      </c>
      <c r="AM601" s="18">
        <v>0</v>
      </c>
      <c r="AN601" s="18" t="s">
        <v>58</v>
      </c>
      <c r="AO601" s="18">
        <v>0</v>
      </c>
      <c r="AP601" s="64">
        <v>0</v>
      </c>
      <c r="AQ601" s="64">
        <v>41</v>
      </c>
      <c r="AR601" s="11">
        <v>41</v>
      </c>
      <c r="AS601" s="17">
        <v>0</v>
      </c>
      <c r="AT601" s="490">
        <v>0</v>
      </c>
      <c r="AU601" s="64">
        <v>0</v>
      </c>
      <c r="AV601" s="18">
        <v>0</v>
      </c>
      <c r="AW601" s="64">
        <v>0</v>
      </c>
      <c r="AX601" s="18">
        <v>0</v>
      </c>
      <c r="AY601" s="17">
        <v>0</v>
      </c>
      <c r="AZ601" s="490">
        <v>0</v>
      </c>
      <c r="BA601" s="17">
        <v>0</v>
      </c>
      <c r="BB601" s="18">
        <v>0</v>
      </c>
      <c r="BC601" s="17">
        <v>0</v>
      </c>
      <c r="BD601" s="18">
        <v>0</v>
      </c>
      <c r="BE601" s="17">
        <v>0</v>
      </c>
      <c r="BF601" s="18">
        <v>0</v>
      </c>
      <c r="BG601" s="17">
        <v>0</v>
      </c>
      <c r="BH601" s="18">
        <v>0</v>
      </c>
      <c r="BI601" s="17">
        <v>0</v>
      </c>
      <c r="BJ601" s="18">
        <v>0</v>
      </c>
      <c r="BK601" s="17">
        <v>4273.4529999999995</v>
      </c>
      <c r="BL601" s="17">
        <v>4273.4529999999995</v>
      </c>
      <c r="BM601" s="17">
        <v>0</v>
      </c>
      <c r="BN601" s="17" t="s">
        <v>58</v>
      </c>
      <c r="BO601" s="18">
        <v>0</v>
      </c>
      <c r="BP601" s="18">
        <v>0</v>
      </c>
      <c r="BQ601" s="64">
        <v>4273.4529999999995</v>
      </c>
      <c r="BR601" s="18">
        <v>4273.4529999999995</v>
      </c>
      <c r="BS601" s="729">
        <v>1.8445568489844189</v>
      </c>
      <c r="BT601" s="17">
        <v>0</v>
      </c>
      <c r="BU601" s="17">
        <v>0</v>
      </c>
      <c r="BV601" s="17">
        <v>0</v>
      </c>
      <c r="BW601" s="17">
        <v>0</v>
      </c>
      <c r="BX601" s="17">
        <v>0</v>
      </c>
      <c r="BY601" s="17">
        <v>0</v>
      </c>
      <c r="BZ601" s="17">
        <v>0</v>
      </c>
      <c r="CA601" s="17">
        <v>0</v>
      </c>
      <c r="CB601" s="17">
        <v>0</v>
      </c>
      <c r="CC601" s="17">
        <v>0</v>
      </c>
      <c r="CD601" s="17">
        <v>0</v>
      </c>
      <c r="CE601" s="17">
        <v>0</v>
      </c>
      <c r="CF601" s="17">
        <v>0</v>
      </c>
      <c r="CG601" s="17">
        <v>0</v>
      </c>
      <c r="CH601" s="17">
        <v>0</v>
      </c>
      <c r="CI601" s="17">
        <v>0</v>
      </c>
      <c r="CJ601" s="17">
        <v>0</v>
      </c>
      <c r="CK601" s="17">
        <v>0</v>
      </c>
      <c r="CL601" s="702">
        <v>5016350.0695199994</v>
      </c>
      <c r="CM601" s="702">
        <v>5016350.0695199994</v>
      </c>
      <c r="CN601" s="702">
        <v>0</v>
      </c>
      <c r="CO601" s="702">
        <v>0</v>
      </c>
      <c r="CP601" s="702">
        <v>0</v>
      </c>
      <c r="CQ601" s="702">
        <v>0</v>
      </c>
      <c r="CR601" s="704">
        <v>5016350.0695199994</v>
      </c>
      <c r="CS601" s="703">
        <v>5016350.0695199994</v>
      </c>
      <c r="CT601" s="23" t="s">
        <v>56</v>
      </c>
      <c r="CU601" s="23" t="s">
        <v>56</v>
      </c>
      <c r="CV601" s="23" t="s">
        <v>56</v>
      </c>
      <c r="CW601" s="23" t="s">
        <v>56</v>
      </c>
      <c r="CX601" s="23" t="s">
        <v>56</v>
      </c>
      <c r="CY601" s="23" t="s">
        <v>56</v>
      </c>
      <c r="CZ601" s="23" t="s">
        <v>56</v>
      </c>
      <c r="DA601" s="23" t="s">
        <v>56</v>
      </c>
      <c r="DB601" s="796">
        <v>9749738.4639999997</v>
      </c>
      <c r="DC601" s="120"/>
      <c r="DD601" s="692">
        <v>2.3167911590000001</v>
      </c>
      <c r="DE601" s="120"/>
      <c r="DF601" s="120"/>
      <c r="DG601" s="120"/>
      <c r="DH601" s="140"/>
      <c r="DI601" s="140"/>
      <c r="DJ601" s="140"/>
      <c r="DK601" s="140"/>
      <c r="DL601" s="548" t="s">
        <v>56</v>
      </c>
      <c r="DM601" s="548" t="s">
        <v>56</v>
      </c>
      <c r="DN601" s="203" t="s">
        <v>868</v>
      </c>
      <c r="DO601" s="700">
        <v>866.41666666666697</v>
      </c>
      <c r="DP601" s="713" t="s">
        <v>56</v>
      </c>
      <c r="DQ601" s="548" t="s">
        <v>56</v>
      </c>
      <c r="DR601" s="673" t="s">
        <v>56</v>
      </c>
      <c r="DS601" s="700">
        <v>866.41666666666697</v>
      </c>
      <c r="DT601" s="25" t="s">
        <v>1519</v>
      </c>
      <c r="DU601" s="711">
        <v>147.28941040684808</v>
      </c>
      <c r="DV601" s="711">
        <v>-23.679347254523449</v>
      </c>
      <c r="DW601" s="711">
        <v>81.124039935012107</v>
      </c>
      <c r="DX601" s="711">
        <v>40.31135839770414</v>
      </c>
      <c r="DY601" s="710">
        <v>0.87833028758295628</v>
      </c>
      <c r="DZ601" s="710">
        <v>-0.41016165765595425</v>
      </c>
      <c r="EA601" s="710">
        <v>0.54667848088762905</v>
      </c>
      <c r="EB601" s="710">
        <v>-0.10354947912453599</v>
      </c>
      <c r="EC601" s="236"/>
      <c r="ED601" s="49"/>
      <c r="EE601" s="232"/>
      <c r="EF601" s="700">
        <v>0</v>
      </c>
      <c r="EG601" s="712">
        <v>86822</v>
      </c>
      <c r="EH601" s="44"/>
    </row>
    <row r="602" spans="1:138" ht="41.25" customHeight="1" x14ac:dyDescent="0.25">
      <c r="A602" s="871" t="s">
        <v>49</v>
      </c>
      <c r="B602" s="656" t="s">
        <v>96</v>
      </c>
      <c r="C602" s="656" t="s">
        <v>97</v>
      </c>
      <c r="D602" s="691" t="s">
        <v>98</v>
      </c>
      <c r="E602" s="656" t="s">
        <v>99</v>
      </c>
      <c r="F602" s="656" t="s">
        <v>101</v>
      </c>
      <c r="G602" s="901" t="s">
        <v>102</v>
      </c>
      <c r="H602" s="897" t="s">
        <v>55</v>
      </c>
      <c r="I602" s="17" t="s">
        <v>860</v>
      </c>
      <c r="J602" s="64">
        <v>13.2</v>
      </c>
      <c r="K602" s="665">
        <v>11.660166036553681</v>
      </c>
      <c r="L602" s="665">
        <v>45.753219601802996</v>
      </c>
      <c r="M602" s="64">
        <v>1465</v>
      </c>
      <c r="N602" s="726">
        <v>10938664.51</v>
      </c>
      <c r="O602" s="548" t="s">
        <v>863</v>
      </c>
      <c r="P602" s="909">
        <v>8.7032088989999998</v>
      </c>
      <c r="Q602" s="203" t="s">
        <v>902</v>
      </c>
      <c r="R602" s="205" t="s">
        <v>57</v>
      </c>
      <c r="S602" s="490">
        <v>0</v>
      </c>
      <c r="T602" s="18">
        <v>0</v>
      </c>
      <c r="U602" s="548">
        <v>0</v>
      </c>
      <c r="V602" s="18">
        <v>0</v>
      </c>
      <c r="W602" s="64">
        <v>0</v>
      </c>
      <c r="X602" s="18">
        <v>0</v>
      </c>
      <c r="Y602" s="18">
        <v>0</v>
      </c>
      <c r="Z602" s="18">
        <v>0</v>
      </c>
      <c r="AA602" s="18">
        <v>0</v>
      </c>
      <c r="AB602" s="18">
        <v>0</v>
      </c>
      <c r="AC602" s="18">
        <v>0</v>
      </c>
      <c r="AD602" s="18">
        <v>0</v>
      </c>
      <c r="AE602" s="18">
        <v>0</v>
      </c>
      <c r="AF602" s="18">
        <v>0</v>
      </c>
      <c r="AG602" s="64">
        <v>0</v>
      </c>
      <c r="AH602" s="18">
        <v>0</v>
      </c>
      <c r="AI602" s="64">
        <v>0</v>
      </c>
      <c r="AJ602" s="18">
        <v>0</v>
      </c>
      <c r="AK602" s="18">
        <v>103</v>
      </c>
      <c r="AL602" s="64">
        <v>101</v>
      </c>
      <c r="AM602" s="18">
        <v>1</v>
      </c>
      <c r="AN602" s="18">
        <v>1</v>
      </c>
      <c r="AO602" s="18">
        <v>0</v>
      </c>
      <c r="AP602" s="64">
        <v>0</v>
      </c>
      <c r="AQ602" s="64">
        <v>104</v>
      </c>
      <c r="AR602" s="11">
        <v>102</v>
      </c>
      <c r="AS602" s="17">
        <v>0</v>
      </c>
      <c r="AT602" s="490">
        <v>0</v>
      </c>
      <c r="AU602" s="64">
        <v>0</v>
      </c>
      <c r="AV602" s="18">
        <v>0</v>
      </c>
      <c r="AW602" s="64">
        <v>0</v>
      </c>
      <c r="AX602" s="18">
        <v>0</v>
      </c>
      <c r="AY602" s="17">
        <v>0</v>
      </c>
      <c r="AZ602" s="490">
        <v>0</v>
      </c>
      <c r="BA602" s="17">
        <v>0</v>
      </c>
      <c r="BB602" s="18">
        <v>0</v>
      </c>
      <c r="BC602" s="17">
        <v>0</v>
      </c>
      <c r="BD602" s="18">
        <v>0</v>
      </c>
      <c r="BE602" s="17">
        <v>0</v>
      </c>
      <c r="BF602" s="18">
        <v>0</v>
      </c>
      <c r="BG602" s="17">
        <v>0</v>
      </c>
      <c r="BH602" s="18">
        <v>0</v>
      </c>
      <c r="BI602" s="17">
        <v>0</v>
      </c>
      <c r="BJ602" s="18">
        <v>0</v>
      </c>
      <c r="BK602" s="17">
        <v>17781.410000000003</v>
      </c>
      <c r="BL602" s="17">
        <v>17764.79</v>
      </c>
      <c r="BM602" s="17">
        <v>7.6</v>
      </c>
      <c r="BN602" s="17">
        <v>7.6</v>
      </c>
      <c r="BO602" s="18">
        <v>0</v>
      </c>
      <c r="BP602" s="18">
        <v>0</v>
      </c>
      <c r="BQ602" s="64">
        <v>17789.010000000002</v>
      </c>
      <c r="BR602" s="18">
        <v>17772.39</v>
      </c>
      <c r="BS602" s="729">
        <v>2.043959901047987</v>
      </c>
      <c r="BT602" s="17">
        <v>0</v>
      </c>
      <c r="BU602" s="17">
        <v>0</v>
      </c>
      <c r="BV602" s="17">
        <v>0</v>
      </c>
      <c r="BW602" s="17">
        <v>0</v>
      </c>
      <c r="BX602" s="17">
        <v>0</v>
      </c>
      <c r="BY602" s="17">
        <v>0</v>
      </c>
      <c r="BZ602" s="17">
        <v>0</v>
      </c>
      <c r="CA602" s="17">
        <v>0</v>
      </c>
      <c r="CB602" s="17">
        <v>0</v>
      </c>
      <c r="CC602" s="17">
        <v>0</v>
      </c>
      <c r="CD602" s="17">
        <v>0</v>
      </c>
      <c r="CE602" s="17">
        <v>0</v>
      </c>
      <c r="CF602" s="17">
        <v>0</v>
      </c>
      <c r="CG602" s="17">
        <v>0</v>
      </c>
      <c r="CH602" s="17">
        <v>0</v>
      </c>
      <c r="CI602" s="17">
        <v>0</v>
      </c>
      <c r="CJ602" s="17">
        <v>0</v>
      </c>
      <c r="CK602" s="17">
        <v>0</v>
      </c>
      <c r="CL602" s="702">
        <v>20872530.314400002</v>
      </c>
      <c r="CM602" s="702">
        <v>20853021.093600001</v>
      </c>
      <c r="CN602" s="702">
        <v>8921.1839999999993</v>
      </c>
      <c r="CO602" s="702">
        <v>8921.1839999999993</v>
      </c>
      <c r="CP602" s="702">
        <v>0</v>
      </c>
      <c r="CQ602" s="702">
        <v>0</v>
      </c>
      <c r="CR602" s="704">
        <v>20881451.498400003</v>
      </c>
      <c r="CS602" s="703">
        <v>20861942.277600002</v>
      </c>
      <c r="CT602" s="23" t="s">
        <v>56</v>
      </c>
      <c r="CU602" s="23" t="s">
        <v>56</v>
      </c>
      <c r="CV602" s="23" t="s">
        <v>56</v>
      </c>
      <c r="CW602" s="23" t="s">
        <v>56</v>
      </c>
      <c r="CX602" s="23" t="s">
        <v>56</v>
      </c>
      <c r="CY602" s="23" t="s">
        <v>56</v>
      </c>
      <c r="CZ602" s="23" t="s">
        <v>56</v>
      </c>
      <c r="DA602" s="23" t="s">
        <v>56</v>
      </c>
      <c r="DB602" s="796">
        <v>10938664.51</v>
      </c>
      <c r="DC602" s="120"/>
      <c r="DD602" s="692">
        <v>8.7032088989999998</v>
      </c>
      <c r="DE602" s="120"/>
      <c r="DF602" s="120"/>
      <c r="DG602" s="120"/>
      <c r="DH602" s="140"/>
      <c r="DI602" s="140"/>
      <c r="DJ602" s="140"/>
      <c r="DK602" s="140"/>
      <c r="DL602" s="548" t="s">
        <v>56</v>
      </c>
      <c r="DM602" s="548" t="s">
        <v>56</v>
      </c>
      <c r="DN602" s="203" t="s">
        <v>868</v>
      </c>
      <c r="DO602" s="700">
        <v>1485.25</v>
      </c>
      <c r="DP602" s="713" t="s">
        <v>56</v>
      </c>
      <c r="DQ602" s="548" t="s">
        <v>56</v>
      </c>
      <c r="DR602" s="673" t="s">
        <v>56</v>
      </c>
      <c r="DS602" s="700">
        <v>1485.25</v>
      </c>
      <c r="DT602" s="25" t="s">
        <v>1520</v>
      </c>
      <c r="DU602" s="711">
        <v>51.871402120855073</v>
      </c>
      <c r="DV602" s="711">
        <v>-5.6106939890778307</v>
      </c>
      <c r="DW602" s="711">
        <v>32.292062087993003</v>
      </c>
      <c r="DX602" s="711">
        <v>-5.9310736045702335</v>
      </c>
      <c r="DY602" s="710">
        <v>0.27402794142400272</v>
      </c>
      <c r="DZ602" s="710">
        <v>-7.8263326873839384E-2</v>
      </c>
      <c r="EA602" s="710">
        <v>0.239739517915001</v>
      </c>
      <c r="EB602" s="710">
        <v>-5.6926887938266696E-2</v>
      </c>
      <c r="EC602" s="236"/>
      <c r="ED602" s="49"/>
      <c r="EE602" s="232"/>
      <c r="EF602" s="700">
        <v>0</v>
      </c>
      <c r="EG602" s="712">
        <v>588</v>
      </c>
      <c r="EH602" s="44"/>
    </row>
    <row r="603" spans="1:138" ht="41.25" customHeight="1" x14ac:dyDescent="0.25">
      <c r="A603" s="874" t="s">
        <v>49</v>
      </c>
      <c r="B603" s="794" t="s">
        <v>50</v>
      </c>
      <c r="C603" s="794" t="s">
        <v>97</v>
      </c>
      <c r="D603" s="691" t="s">
        <v>98</v>
      </c>
      <c r="E603" s="794" t="s">
        <v>99</v>
      </c>
      <c r="F603" s="794" t="s">
        <v>1521</v>
      </c>
      <c r="G603" s="904" t="s">
        <v>99</v>
      </c>
      <c r="H603" s="898" t="s">
        <v>55</v>
      </c>
      <c r="I603" s="203" t="s">
        <v>866</v>
      </c>
      <c r="J603" s="548">
        <v>13.2</v>
      </c>
      <c r="K603" s="548" t="s">
        <v>56</v>
      </c>
      <c r="L603" s="548">
        <v>0.79</v>
      </c>
      <c r="M603" s="548">
        <v>0</v>
      </c>
      <c r="N603" s="548" t="s">
        <v>56</v>
      </c>
      <c r="O603" s="120"/>
      <c r="P603" s="140"/>
      <c r="Q603" s="203" t="s">
        <v>57</v>
      </c>
      <c r="R603" s="205" t="s">
        <v>57</v>
      </c>
      <c r="S603" s="490">
        <v>0</v>
      </c>
      <c r="T603" s="18">
        <v>0</v>
      </c>
      <c r="U603" s="64">
        <v>0</v>
      </c>
      <c r="V603" s="18">
        <v>0</v>
      </c>
      <c r="W603" s="64">
        <v>0</v>
      </c>
      <c r="X603" s="18">
        <v>0</v>
      </c>
      <c r="Y603" s="18">
        <v>0</v>
      </c>
      <c r="Z603" s="18">
        <v>0</v>
      </c>
      <c r="AA603" s="18">
        <v>0</v>
      </c>
      <c r="AB603" s="18">
        <v>0</v>
      </c>
      <c r="AC603" s="18">
        <v>0</v>
      </c>
      <c r="AD603" s="18">
        <v>0</v>
      </c>
      <c r="AE603" s="18">
        <v>0</v>
      </c>
      <c r="AF603" s="18">
        <v>0</v>
      </c>
      <c r="AG603" s="64">
        <v>0</v>
      </c>
      <c r="AH603" s="18">
        <v>0</v>
      </c>
      <c r="AI603" s="64">
        <v>0</v>
      </c>
      <c r="AJ603" s="18">
        <v>0</v>
      </c>
      <c r="AK603" s="18">
        <v>0</v>
      </c>
      <c r="AL603" s="64">
        <v>0</v>
      </c>
      <c r="AM603" s="18">
        <v>0</v>
      </c>
      <c r="AN603" s="18">
        <v>0</v>
      </c>
      <c r="AO603" s="18">
        <v>0</v>
      </c>
      <c r="AP603" s="64">
        <v>0</v>
      </c>
      <c r="AQ603" s="64">
        <v>0</v>
      </c>
      <c r="AR603" s="11">
        <v>0</v>
      </c>
      <c r="AS603" s="17">
        <v>0</v>
      </c>
      <c r="AT603" s="490">
        <v>0</v>
      </c>
      <c r="AU603" s="64">
        <v>0</v>
      </c>
      <c r="AV603" s="18">
        <v>0</v>
      </c>
      <c r="AW603" s="64">
        <v>0</v>
      </c>
      <c r="AX603" s="18">
        <v>0</v>
      </c>
      <c r="AY603" s="17">
        <v>0</v>
      </c>
      <c r="AZ603" s="490">
        <v>0</v>
      </c>
      <c r="BA603" s="17">
        <v>0</v>
      </c>
      <c r="BB603" s="18">
        <v>0</v>
      </c>
      <c r="BC603" s="17">
        <v>0</v>
      </c>
      <c r="BD603" s="18">
        <v>0</v>
      </c>
      <c r="BE603" s="17">
        <v>0</v>
      </c>
      <c r="BF603" s="18">
        <v>0</v>
      </c>
      <c r="BG603" s="17">
        <v>0</v>
      </c>
      <c r="BH603" s="18">
        <v>0</v>
      </c>
      <c r="BI603" s="17">
        <v>0</v>
      </c>
      <c r="BJ603" s="18">
        <v>0</v>
      </c>
      <c r="BK603" s="17">
        <v>0</v>
      </c>
      <c r="BL603" s="17">
        <v>0</v>
      </c>
      <c r="BM603" s="17">
        <v>0</v>
      </c>
      <c r="BN603" s="17">
        <v>0</v>
      </c>
      <c r="BO603" s="18">
        <v>0</v>
      </c>
      <c r="BP603" s="18">
        <v>0</v>
      </c>
      <c r="BQ603" s="64">
        <v>0</v>
      </c>
      <c r="BR603" s="18">
        <v>0</v>
      </c>
      <c r="BS603" s="64">
        <v>0</v>
      </c>
      <c r="BT603" s="17">
        <v>0</v>
      </c>
      <c r="BU603" s="17">
        <v>0</v>
      </c>
      <c r="BV603" s="17">
        <v>0</v>
      </c>
      <c r="BW603" s="17">
        <v>0</v>
      </c>
      <c r="BX603" s="17">
        <v>0</v>
      </c>
      <c r="BY603" s="17">
        <v>0</v>
      </c>
      <c r="BZ603" s="17">
        <v>0</v>
      </c>
      <c r="CA603" s="17">
        <v>0</v>
      </c>
      <c r="CB603" s="17">
        <v>0</v>
      </c>
      <c r="CC603" s="17">
        <v>0</v>
      </c>
      <c r="CD603" s="17">
        <v>0</v>
      </c>
      <c r="CE603" s="17">
        <v>0</v>
      </c>
      <c r="CF603" s="17">
        <v>0</v>
      </c>
      <c r="CG603" s="17">
        <v>0</v>
      </c>
      <c r="CH603" s="17">
        <v>0</v>
      </c>
      <c r="CI603" s="17">
        <v>0</v>
      </c>
      <c r="CJ603" s="17">
        <v>0</v>
      </c>
      <c r="CK603" s="17">
        <v>0</v>
      </c>
      <c r="CL603" s="17">
        <v>0</v>
      </c>
      <c r="CM603" s="17">
        <v>0</v>
      </c>
      <c r="CN603" s="17">
        <v>0</v>
      </c>
      <c r="CO603" s="17">
        <v>0</v>
      </c>
      <c r="CP603" s="17">
        <v>0</v>
      </c>
      <c r="CQ603" s="17">
        <v>0</v>
      </c>
      <c r="CR603" s="64">
        <v>0</v>
      </c>
      <c r="CS603" s="11">
        <v>0</v>
      </c>
      <c r="CT603" s="23" t="s">
        <v>56</v>
      </c>
      <c r="CU603" s="23" t="s">
        <v>56</v>
      </c>
      <c r="CV603" s="23" t="s">
        <v>56</v>
      </c>
      <c r="CW603" s="23" t="s">
        <v>56</v>
      </c>
      <c r="CX603" s="23" t="s">
        <v>56</v>
      </c>
      <c r="CY603" s="23" t="s">
        <v>56</v>
      </c>
      <c r="CZ603" s="23" t="s">
        <v>56</v>
      </c>
      <c r="DA603" s="23" t="s">
        <v>56</v>
      </c>
      <c r="DB603" s="23" t="s">
        <v>56</v>
      </c>
      <c r="DC603" s="64" t="s">
        <v>56</v>
      </c>
      <c r="DD603" s="14" t="s">
        <v>56</v>
      </c>
      <c r="DE603" s="120"/>
      <c r="DF603" s="120"/>
      <c r="DG603" s="120"/>
      <c r="DH603" s="140"/>
      <c r="DI603" s="140"/>
      <c r="DJ603" s="140"/>
      <c r="DK603" s="140"/>
      <c r="DL603" s="548" t="s">
        <v>56</v>
      </c>
      <c r="DM603" s="548" t="s">
        <v>56</v>
      </c>
      <c r="DN603" s="16" t="s">
        <v>868</v>
      </c>
      <c r="DO603" s="16">
        <v>0</v>
      </c>
      <c r="DP603" s="713" t="s">
        <v>56</v>
      </c>
      <c r="DQ603" s="548" t="s">
        <v>56</v>
      </c>
      <c r="DR603" s="673" t="s">
        <v>56</v>
      </c>
      <c r="DS603" s="203" t="s">
        <v>56</v>
      </c>
      <c r="DT603" s="1160" t="s">
        <v>56</v>
      </c>
      <c r="DU603" s="797" t="s">
        <v>56</v>
      </c>
      <c r="DV603" s="797" t="s">
        <v>56</v>
      </c>
      <c r="DW603" s="797" t="s">
        <v>56</v>
      </c>
      <c r="DX603" s="797" t="s">
        <v>56</v>
      </c>
      <c r="DY603" s="797" t="s">
        <v>56</v>
      </c>
      <c r="DZ603" s="797" t="s">
        <v>56</v>
      </c>
      <c r="EA603" s="797" t="s">
        <v>56</v>
      </c>
      <c r="EB603" s="797" t="s">
        <v>56</v>
      </c>
      <c r="EC603" s="800" t="s">
        <v>56</v>
      </c>
      <c r="ED603" s="797" t="s">
        <v>56</v>
      </c>
      <c r="EE603" s="801" t="s">
        <v>56</v>
      </c>
      <c r="EF603" s="797" t="s">
        <v>56</v>
      </c>
      <c r="EG603" s="797" t="s">
        <v>56</v>
      </c>
      <c r="EH603" s="44"/>
    </row>
    <row r="604" spans="1:138" ht="41.25" customHeight="1" x14ac:dyDescent="0.25">
      <c r="A604" s="871" t="s">
        <v>49</v>
      </c>
      <c r="B604" s="656" t="s">
        <v>96</v>
      </c>
      <c r="C604" s="656" t="s">
        <v>97</v>
      </c>
      <c r="D604" s="691" t="s">
        <v>1522</v>
      </c>
      <c r="E604" s="656" t="s">
        <v>1504</v>
      </c>
      <c r="F604" s="656" t="s">
        <v>1523</v>
      </c>
      <c r="G604" s="901" t="s">
        <v>1504</v>
      </c>
      <c r="H604" s="897" t="s">
        <v>55</v>
      </c>
      <c r="I604" s="17" t="s">
        <v>866</v>
      </c>
      <c r="J604" s="64">
        <v>13.2</v>
      </c>
      <c r="K604" s="665">
        <v>11.660166036553681</v>
      </c>
      <c r="L604" s="665">
        <v>0.82670454373500002</v>
      </c>
      <c r="M604" s="64">
        <v>5</v>
      </c>
      <c r="N604" s="726">
        <v>49805928.920000002</v>
      </c>
      <c r="O604" s="548" t="s">
        <v>863</v>
      </c>
      <c r="P604" s="909">
        <v>8.6803458280000001</v>
      </c>
      <c r="Q604" s="203" t="s">
        <v>57</v>
      </c>
      <c r="R604" s="205" t="s">
        <v>57</v>
      </c>
      <c r="S604" s="490">
        <v>0</v>
      </c>
      <c r="T604" s="18">
        <v>0</v>
      </c>
      <c r="U604" s="548">
        <v>0</v>
      </c>
      <c r="V604" s="18">
        <v>0</v>
      </c>
      <c r="W604" s="64">
        <v>0</v>
      </c>
      <c r="X604" s="18">
        <v>0</v>
      </c>
      <c r="Y604" s="18">
        <v>0</v>
      </c>
      <c r="Z604" s="18">
        <v>0</v>
      </c>
      <c r="AA604" s="18">
        <v>0</v>
      </c>
      <c r="AB604" s="18">
        <v>0</v>
      </c>
      <c r="AC604" s="18">
        <v>0</v>
      </c>
      <c r="AD604" s="18">
        <v>0</v>
      </c>
      <c r="AE604" s="18">
        <v>0</v>
      </c>
      <c r="AF604" s="18">
        <v>0</v>
      </c>
      <c r="AG604" s="64">
        <v>0</v>
      </c>
      <c r="AH604" s="18">
        <v>0</v>
      </c>
      <c r="AI604" s="64">
        <v>0</v>
      </c>
      <c r="AJ604" s="18">
        <v>0</v>
      </c>
      <c r="AK604" s="18">
        <v>1</v>
      </c>
      <c r="AL604" s="64">
        <v>1</v>
      </c>
      <c r="AM604" s="18">
        <v>0</v>
      </c>
      <c r="AN604" s="18" t="s">
        <v>58</v>
      </c>
      <c r="AO604" s="18">
        <v>0</v>
      </c>
      <c r="AP604" s="64">
        <v>0</v>
      </c>
      <c r="AQ604" s="64">
        <v>1</v>
      </c>
      <c r="AR604" s="11">
        <v>1</v>
      </c>
      <c r="AS604" s="17">
        <v>0</v>
      </c>
      <c r="AT604" s="490">
        <v>0</v>
      </c>
      <c r="AU604" s="64">
        <v>0</v>
      </c>
      <c r="AV604" s="18">
        <v>0</v>
      </c>
      <c r="AW604" s="64">
        <v>0</v>
      </c>
      <c r="AX604" s="18">
        <v>0</v>
      </c>
      <c r="AY604" s="17">
        <v>0</v>
      </c>
      <c r="AZ604" s="490">
        <v>0</v>
      </c>
      <c r="BA604" s="17">
        <v>0</v>
      </c>
      <c r="BB604" s="18">
        <v>0</v>
      </c>
      <c r="BC604" s="17">
        <v>0</v>
      </c>
      <c r="BD604" s="18">
        <v>0</v>
      </c>
      <c r="BE604" s="17">
        <v>0</v>
      </c>
      <c r="BF604" s="18">
        <v>0</v>
      </c>
      <c r="BG604" s="17">
        <v>0</v>
      </c>
      <c r="BH604" s="18">
        <v>0</v>
      </c>
      <c r="BI604" s="17">
        <v>0</v>
      </c>
      <c r="BJ604" s="18">
        <v>0</v>
      </c>
      <c r="BK604" s="17">
        <v>468</v>
      </c>
      <c r="BL604" s="17">
        <v>468</v>
      </c>
      <c r="BM604" s="17">
        <v>0</v>
      </c>
      <c r="BN604" s="17" t="s">
        <v>58</v>
      </c>
      <c r="BO604" s="18">
        <v>0</v>
      </c>
      <c r="BP604" s="18">
        <v>0</v>
      </c>
      <c r="BQ604" s="64">
        <v>468</v>
      </c>
      <c r="BR604" s="18">
        <v>468</v>
      </c>
      <c r="BS604" s="729">
        <v>5.391490261717255E-2</v>
      </c>
      <c r="BT604" s="17">
        <v>0</v>
      </c>
      <c r="BU604" s="17">
        <v>0</v>
      </c>
      <c r="BV604" s="17">
        <v>0</v>
      </c>
      <c r="BW604" s="17">
        <v>0</v>
      </c>
      <c r="BX604" s="17">
        <v>0</v>
      </c>
      <c r="BY604" s="17">
        <v>0</v>
      </c>
      <c r="BZ604" s="17">
        <v>0</v>
      </c>
      <c r="CA604" s="17">
        <v>0</v>
      </c>
      <c r="CB604" s="17">
        <v>0</v>
      </c>
      <c r="CC604" s="17">
        <v>0</v>
      </c>
      <c r="CD604" s="17">
        <v>0</v>
      </c>
      <c r="CE604" s="17">
        <v>0</v>
      </c>
      <c r="CF604" s="17">
        <v>0</v>
      </c>
      <c r="CG604" s="17">
        <v>0</v>
      </c>
      <c r="CH604" s="17">
        <v>0</v>
      </c>
      <c r="CI604" s="17">
        <v>0</v>
      </c>
      <c r="CJ604" s="17">
        <v>0</v>
      </c>
      <c r="CK604" s="17">
        <v>0</v>
      </c>
      <c r="CL604" s="702">
        <v>549357.12</v>
      </c>
      <c r="CM604" s="702">
        <v>549357.12</v>
      </c>
      <c r="CN604" s="702">
        <v>0</v>
      </c>
      <c r="CO604" s="702">
        <v>0</v>
      </c>
      <c r="CP604" s="702">
        <v>0</v>
      </c>
      <c r="CQ604" s="702">
        <v>0</v>
      </c>
      <c r="CR604" s="704">
        <v>549357.12</v>
      </c>
      <c r="CS604" s="703">
        <v>549357.12</v>
      </c>
      <c r="CT604" s="23" t="s">
        <v>56</v>
      </c>
      <c r="CU604" s="23" t="s">
        <v>56</v>
      </c>
      <c r="CV604" s="23" t="s">
        <v>56</v>
      </c>
      <c r="CW604" s="23" t="s">
        <v>56</v>
      </c>
      <c r="CX604" s="23" t="s">
        <v>56</v>
      </c>
      <c r="CY604" s="23" t="s">
        <v>56</v>
      </c>
      <c r="CZ604" s="23" t="s">
        <v>56</v>
      </c>
      <c r="DA604" s="23" t="s">
        <v>56</v>
      </c>
      <c r="DB604" s="796">
        <v>49805928.920000002</v>
      </c>
      <c r="DC604" s="120"/>
      <c r="DD604" s="692">
        <v>8.6803458280000001</v>
      </c>
      <c r="DE604" s="120"/>
      <c r="DF604" s="120"/>
      <c r="DG604" s="120"/>
      <c r="DH604" s="140"/>
      <c r="DI604" s="140"/>
      <c r="DJ604" s="140"/>
      <c r="DK604" s="140"/>
      <c r="DL604" s="548" t="s">
        <v>56</v>
      </c>
      <c r="DM604" s="548" t="s">
        <v>56</v>
      </c>
      <c r="DN604" s="203" t="s">
        <v>868</v>
      </c>
      <c r="DO604" s="700">
        <v>7</v>
      </c>
      <c r="DP604" s="713" t="s">
        <v>56</v>
      </c>
      <c r="DQ604" s="548" t="s">
        <v>56</v>
      </c>
      <c r="DR604" s="673" t="s">
        <v>56</v>
      </c>
      <c r="DS604" s="203" t="s">
        <v>56</v>
      </c>
      <c r="DT604" s="1160" t="s">
        <v>56</v>
      </c>
      <c r="DU604" s="711">
        <v>22.285714285714285</v>
      </c>
      <c r="DV604" s="711">
        <v>-3.2284100080843814E-3</v>
      </c>
      <c r="DW604" s="711">
        <v>22.3357142857143</v>
      </c>
      <c r="DX604" s="711">
        <v>-5.3228410008099303E-2</v>
      </c>
      <c r="DY604" s="710">
        <v>0.14285714285714285</v>
      </c>
      <c r="DZ604" s="710">
        <v>0.18482647296206617</v>
      </c>
      <c r="EA604" s="710">
        <v>0.14285714285714299</v>
      </c>
      <c r="EB604" s="710">
        <v>0.18482647296206603</v>
      </c>
      <c r="EC604" s="236"/>
      <c r="ED604" s="49"/>
      <c r="EE604" s="232"/>
      <c r="EF604" s="700">
        <v>156</v>
      </c>
      <c r="EG604" s="712">
        <v>1158.6666666666667</v>
      </c>
      <c r="EH604" s="44"/>
    </row>
    <row r="605" spans="1:138" ht="41.25" customHeight="1" x14ac:dyDescent="0.25">
      <c r="A605" s="871" t="s">
        <v>49</v>
      </c>
      <c r="B605" s="656" t="s">
        <v>96</v>
      </c>
      <c r="C605" s="656" t="s">
        <v>97</v>
      </c>
      <c r="D605" s="691" t="s">
        <v>1522</v>
      </c>
      <c r="E605" s="656" t="s">
        <v>1504</v>
      </c>
      <c r="F605" s="656" t="s">
        <v>1524</v>
      </c>
      <c r="G605" s="901" t="s">
        <v>1504</v>
      </c>
      <c r="H605" s="897" t="s">
        <v>55</v>
      </c>
      <c r="I605" s="17" t="s">
        <v>866</v>
      </c>
      <c r="J605" s="64">
        <v>13.2</v>
      </c>
      <c r="K605" s="665">
        <v>11.660166036553681</v>
      </c>
      <c r="L605" s="665">
        <v>6.6166666529039997</v>
      </c>
      <c r="M605" s="64">
        <v>221</v>
      </c>
      <c r="N605" s="726">
        <v>5033763.852</v>
      </c>
      <c r="O605" s="548" t="s">
        <v>863</v>
      </c>
      <c r="P605" s="909">
        <v>1.5318257340000001</v>
      </c>
      <c r="Q605" s="203" t="s">
        <v>57</v>
      </c>
      <c r="R605" s="205" t="s">
        <v>57</v>
      </c>
      <c r="S605" s="490">
        <v>0</v>
      </c>
      <c r="T605" s="18">
        <v>0</v>
      </c>
      <c r="U605" s="548">
        <v>0</v>
      </c>
      <c r="V605" s="18">
        <v>0</v>
      </c>
      <c r="W605" s="64">
        <v>0</v>
      </c>
      <c r="X605" s="18">
        <v>0</v>
      </c>
      <c r="Y605" s="18">
        <v>0</v>
      </c>
      <c r="Z605" s="18">
        <v>0</v>
      </c>
      <c r="AA605" s="18">
        <v>0</v>
      </c>
      <c r="AB605" s="18">
        <v>0</v>
      </c>
      <c r="AC605" s="18">
        <v>0</v>
      </c>
      <c r="AD605" s="18">
        <v>0</v>
      </c>
      <c r="AE605" s="18">
        <v>0</v>
      </c>
      <c r="AF605" s="18">
        <v>0</v>
      </c>
      <c r="AG605" s="64">
        <v>0</v>
      </c>
      <c r="AH605" s="18">
        <v>0</v>
      </c>
      <c r="AI605" s="64">
        <v>0</v>
      </c>
      <c r="AJ605" s="18">
        <v>0</v>
      </c>
      <c r="AK605" s="18">
        <v>20</v>
      </c>
      <c r="AL605" s="64">
        <v>20</v>
      </c>
      <c r="AM605" s="18">
        <v>0</v>
      </c>
      <c r="AN605" s="18" t="s">
        <v>58</v>
      </c>
      <c r="AO605" s="18">
        <v>0</v>
      </c>
      <c r="AP605" s="64">
        <v>0</v>
      </c>
      <c r="AQ605" s="64">
        <v>20</v>
      </c>
      <c r="AR605" s="11">
        <v>20</v>
      </c>
      <c r="AS605" s="17">
        <v>0</v>
      </c>
      <c r="AT605" s="490">
        <v>0</v>
      </c>
      <c r="AU605" s="64">
        <v>0</v>
      </c>
      <c r="AV605" s="18">
        <v>0</v>
      </c>
      <c r="AW605" s="64">
        <v>0</v>
      </c>
      <c r="AX605" s="18">
        <v>0</v>
      </c>
      <c r="AY605" s="17">
        <v>0</v>
      </c>
      <c r="AZ605" s="490">
        <v>0</v>
      </c>
      <c r="BA605" s="17">
        <v>0</v>
      </c>
      <c r="BB605" s="18">
        <v>0</v>
      </c>
      <c r="BC605" s="17">
        <v>0</v>
      </c>
      <c r="BD605" s="18">
        <v>0</v>
      </c>
      <c r="BE605" s="17">
        <v>0</v>
      </c>
      <c r="BF605" s="18">
        <v>0</v>
      </c>
      <c r="BG605" s="17">
        <v>0</v>
      </c>
      <c r="BH605" s="18">
        <v>0</v>
      </c>
      <c r="BI605" s="17">
        <v>0</v>
      </c>
      <c r="BJ605" s="18">
        <v>0</v>
      </c>
      <c r="BK605" s="17">
        <v>182.52</v>
      </c>
      <c r="BL605" s="17">
        <v>182.52</v>
      </c>
      <c r="BM605" s="17">
        <v>0</v>
      </c>
      <c r="BN605" s="17" t="s">
        <v>58</v>
      </c>
      <c r="BO605" s="18">
        <v>0</v>
      </c>
      <c r="BP605" s="18">
        <v>0</v>
      </c>
      <c r="BQ605" s="64">
        <v>182.52</v>
      </c>
      <c r="BR605" s="18">
        <v>182.52</v>
      </c>
      <c r="BS605" s="729">
        <v>0.1191519348114046</v>
      </c>
      <c r="BT605" s="17">
        <v>0</v>
      </c>
      <c r="BU605" s="17">
        <v>0</v>
      </c>
      <c r="BV605" s="17">
        <v>0</v>
      </c>
      <c r="BW605" s="17">
        <v>0</v>
      </c>
      <c r="BX605" s="17">
        <v>0</v>
      </c>
      <c r="BY605" s="17">
        <v>0</v>
      </c>
      <c r="BZ605" s="17">
        <v>0</v>
      </c>
      <c r="CA605" s="17">
        <v>0</v>
      </c>
      <c r="CB605" s="17">
        <v>0</v>
      </c>
      <c r="CC605" s="17">
        <v>0</v>
      </c>
      <c r="CD605" s="17">
        <v>0</v>
      </c>
      <c r="CE605" s="17">
        <v>0</v>
      </c>
      <c r="CF605" s="17">
        <v>0</v>
      </c>
      <c r="CG605" s="17">
        <v>0</v>
      </c>
      <c r="CH605" s="17">
        <v>0</v>
      </c>
      <c r="CI605" s="17">
        <v>0</v>
      </c>
      <c r="CJ605" s="17">
        <v>0</v>
      </c>
      <c r="CK605" s="17">
        <v>0</v>
      </c>
      <c r="CL605" s="702">
        <v>214249.27680000002</v>
      </c>
      <c r="CM605" s="702">
        <v>214249.27680000002</v>
      </c>
      <c r="CN605" s="702">
        <v>0</v>
      </c>
      <c r="CO605" s="702">
        <v>0</v>
      </c>
      <c r="CP605" s="702">
        <v>0</v>
      </c>
      <c r="CQ605" s="702">
        <v>0</v>
      </c>
      <c r="CR605" s="704">
        <v>214249.27680000002</v>
      </c>
      <c r="CS605" s="703">
        <v>214249.27680000002</v>
      </c>
      <c r="CT605" s="23" t="s">
        <v>56</v>
      </c>
      <c r="CU605" s="23" t="s">
        <v>56</v>
      </c>
      <c r="CV605" s="23" t="s">
        <v>56</v>
      </c>
      <c r="CW605" s="23" t="s">
        <v>56</v>
      </c>
      <c r="CX605" s="23" t="s">
        <v>56</v>
      </c>
      <c r="CY605" s="23" t="s">
        <v>56</v>
      </c>
      <c r="CZ605" s="23" t="s">
        <v>56</v>
      </c>
      <c r="DA605" s="23" t="s">
        <v>56</v>
      </c>
      <c r="DB605" s="796">
        <v>5033763.852</v>
      </c>
      <c r="DC605" s="120"/>
      <c r="DD605" s="692">
        <v>1.5318257340000001</v>
      </c>
      <c r="DE605" s="120"/>
      <c r="DF605" s="120"/>
      <c r="DG605" s="120"/>
      <c r="DH605" s="140"/>
      <c r="DI605" s="140"/>
      <c r="DJ605" s="140"/>
      <c r="DK605" s="140"/>
      <c r="DL605" s="548" t="s">
        <v>56</v>
      </c>
      <c r="DM605" s="548" t="s">
        <v>56</v>
      </c>
      <c r="DN605" s="203" t="s">
        <v>868</v>
      </c>
      <c r="DO605" s="700">
        <v>222.75</v>
      </c>
      <c r="DP605" s="713" t="s">
        <v>56</v>
      </c>
      <c r="DQ605" s="548" t="s">
        <v>56</v>
      </c>
      <c r="DR605" s="673" t="s">
        <v>56</v>
      </c>
      <c r="DS605" s="203" t="s">
        <v>56</v>
      </c>
      <c r="DT605" s="1160" t="s">
        <v>56</v>
      </c>
      <c r="DU605" s="711">
        <v>1.4186307519640853</v>
      </c>
      <c r="DV605" s="711">
        <v>6.2966491554456026</v>
      </c>
      <c r="DW605" s="711">
        <v>1.4176382660687601</v>
      </c>
      <c r="DX605" s="711">
        <v>7.0140038956479565</v>
      </c>
      <c r="DY605" s="710">
        <v>4.4893378226711564E-3</v>
      </c>
      <c r="DZ605" s="710">
        <v>0.189797024076621</v>
      </c>
      <c r="EA605" s="710">
        <v>4.4843049327354303E-3</v>
      </c>
      <c r="EB605" s="710">
        <v>0.21754885844132602</v>
      </c>
      <c r="EC605" s="236"/>
      <c r="ED605" s="49"/>
      <c r="EE605" s="232"/>
      <c r="EF605" s="700">
        <v>0</v>
      </c>
      <c r="EG605" s="712">
        <v>396</v>
      </c>
      <c r="EH605" s="44"/>
    </row>
    <row r="606" spans="1:138" ht="41.25" customHeight="1" x14ac:dyDescent="0.25">
      <c r="A606" s="871" t="s">
        <v>49</v>
      </c>
      <c r="B606" s="656" t="s">
        <v>96</v>
      </c>
      <c r="C606" s="656" t="s">
        <v>97</v>
      </c>
      <c r="D606" s="691" t="s">
        <v>490</v>
      </c>
      <c r="E606" s="656" t="s">
        <v>482</v>
      </c>
      <c r="F606" s="656" t="s">
        <v>491</v>
      </c>
      <c r="G606" s="901" t="s">
        <v>492</v>
      </c>
      <c r="H606" s="897" t="s">
        <v>55</v>
      </c>
      <c r="I606" s="17" t="s">
        <v>860</v>
      </c>
      <c r="J606" s="64">
        <v>13.2</v>
      </c>
      <c r="K606" s="665">
        <v>11.774481389853227</v>
      </c>
      <c r="L606" s="665">
        <v>47.804355961173002</v>
      </c>
      <c r="M606" s="64">
        <v>2228</v>
      </c>
      <c r="N606" s="726">
        <v>27431291.870000001</v>
      </c>
      <c r="O606" s="548" t="s">
        <v>863</v>
      </c>
      <c r="P606" s="909">
        <v>7.1790041870000003</v>
      </c>
      <c r="Q606" s="203" t="s">
        <v>57</v>
      </c>
      <c r="R606" s="205" t="s">
        <v>57</v>
      </c>
      <c r="S606" s="490">
        <v>0</v>
      </c>
      <c r="T606" s="18">
        <v>0</v>
      </c>
      <c r="U606" s="548">
        <v>0</v>
      </c>
      <c r="V606" s="18">
        <v>0</v>
      </c>
      <c r="W606" s="64">
        <v>0</v>
      </c>
      <c r="X606" s="18">
        <v>0</v>
      </c>
      <c r="Y606" s="18">
        <v>0</v>
      </c>
      <c r="Z606" s="18">
        <v>0</v>
      </c>
      <c r="AA606" s="18">
        <v>0</v>
      </c>
      <c r="AB606" s="18">
        <v>0</v>
      </c>
      <c r="AC606" s="18">
        <v>0</v>
      </c>
      <c r="AD606" s="18">
        <v>0</v>
      </c>
      <c r="AE606" s="18">
        <v>0</v>
      </c>
      <c r="AF606" s="18">
        <v>0</v>
      </c>
      <c r="AG606" s="64">
        <v>0</v>
      </c>
      <c r="AH606" s="18">
        <v>0</v>
      </c>
      <c r="AI606" s="64">
        <v>0</v>
      </c>
      <c r="AJ606" s="18">
        <v>0</v>
      </c>
      <c r="AK606" s="18">
        <v>137</v>
      </c>
      <c r="AL606" s="64">
        <v>134</v>
      </c>
      <c r="AM606" s="18">
        <v>4</v>
      </c>
      <c r="AN606" s="18">
        <v>4</v>
      </c>
      <c r="AO606" s="18">
        <v>0</v>
      </c>
      <c r="AP606" s="64">
        <v>0</v>
      </c>
      <c r="AQ606" s="64">
        <v>141</v>
      </c>
      <c r="AR606" s="11">
        <v>138</v>
      </c>
      <c r="AS606" s="17">
        <v>0</v>
      </c>
      <c r="AT606" s="490">
        <v>0</v>
      </c>
      <c r="AU606" s="64">
        <v>0</v>
      </c>
      <c r="AV606" s="18">
        <v>0</v>
      </c>
      <c r="AW606" s="64">
        <v>0</v>
      </c>
      <c r="AX606" s="18">
        <v>0</v>
      </c>
      <c r="AY606" s="17">
        <v>0</v>
      </c>
      <c r="AZ606" s="490">
        <v>0</v>
      </c>
      <c r="BA606" s="17">
        <v>0</v>
      </c>
      <c r="BB606" s="18">
        <v>0</v>
      </c>
      <c r="BC606" s="17">
        <v>0</v>
      </c>
      <c r="BD606" s="18">
        <v>0</v>
      </c>
      <c r="BE606" s="17">
        <v>0</v>
      </c>
      <c r="BF606" s="18">
        <v>0</v>
      </c>
      <c r="BG606" s="17">
        <v>0</v>
      </c>
      <c r="BH606" s="18">
        <v>0</v>
      </c>
      <c r="BI606" s="17">
        <v>0</v>
      </c>
      <c r="BJ606" s="18">
        <v>0</v>
      </c>
      <c r="BK606" s="17">
        <v>2282.8819999999987</v>
      </c>
      <c r="BL606" s="17">
        <v>2259.2819999999997</v>
      </c>
      <c r="BM606" s="17">
        <v>42.28</v>
      </c>
      <c r="BN606" s="17">
        <v>42.28</v>
      </c>
      <c r="BO606" s="18">
        <v>0</v>
      </c>
      <c r="BP606" s="18">
        <v>0</v>
      </c>
      <c r="BQ606" s="64">
        <v>2325.1619999999989</v>
      </c>
      <c r="BR606" s="18">
        <v>2301.5619999999999</v>
      </c>
      <c r="BS606" s="729">
        <v>0.32388363893288796</v>
      </c>
      <c r="BT606" s="17">
        <v>0</v>
      </c>
      <c r="BU606" s="17">
        <v>0</v>
      </c>
      <c r="BV606" s="17">
        <v>0</v>
      </c>
      <c r="BW606" s="17">
        <v>0</v>
      </c>
      <c r="BX606" s="17">
        <v>0</v>
      </c>
      <c r="BY606" s="17">
        <v>0</v>
      </c>
      <c r="BZ606" s="17">
        <v>0</v>
      </c>
      <c r="CA606" s="17">
        <v>0</v>
      </c>
      <c r="CB606" s="17">
        <v>0</v>
      </c>
      <c r="CC606" s="17">
        <v>0</v>
      </c>
      <c r="CD606" s="17">
        <v>0</v>
      </c>
      <c r="CE606" s="17">
        <v>0</v>
      </c>
      <c r="CF606" s="17">
        <v>0</v>
      </c>
      <c r="CG606" s="17">
        <v>0</v>
      </c>
      <c r="CH606" s="17">
        <v>0</v>
      </c>
      <c r="CI606" s="17">
        <v>0</v>
      </c>
      <c r="CJ606" s="17">
        <v>0</v>
      </c>
      <c r="CK606" s="17">
        <v>0</v>
      </c>
      <c r="CL606" s="702">
        <v>2679738.2068799986</v>
      </c>
      <c r="CM606" s="702">
        <v>2652035.5828800001</v>
      </c>
      <c r="CN606" s="702">
        <v>49629.955200000004</v>
      </c>
      <c r="CO606" s="702">
        <v>49629.955200000004</v>
      </c>
      <c r="CP606" s="702">
        <v>0</v>
      </c>
      <c r="CQ606" s="702">
        <v>0</v>
      </c>
      <c r="CR606" s="704">
        <v>2729368.1620799988</v>
      </c>
      <c r="CS606" s="703">
        <v>2701665.5380800003</v>
      </c>
      <c r="CT606" s="23" t="s">
        <v>56</v>
      </c>
      <c r="CU606" s="23" t="s">
        <v>56</v>
      </c>
      <c r="CV606" s="23" t="s">
        <v>56</v>
      </c>
      <c r="CW606" s="23" t="s">
        <v>56</v>
      </c>
      <c r="CX606" s="23" t="s">
        <v>56</v>
      </c>
      <c r="CY606" s="23" t="s">
        <v>56</v>
      </c>
      <c r="CZ606" s="23" t="s">
        <v>56</v>
      </c>
      <c r="DA606" s="23" t="s">
        <v>56</v>
      </c>
      <c r="DB606" s="796">
        <v>27431291.870000001</v>
      </c>
      <c r="DC606" s="120"/>
      <c r="DD606" s="692">
        <v>7.1790041870000003</v>
      </c>
      <c r="DE606" s="120"/>
      <c r="DF606" s="120"/>
      <c r="DG606" s="120"/>
      <c r="DH606" s="140"/>
      <c r="DI606" s="140"/>
      <c r="DJ606" s="140"/>
      <c r="DK606" s="140"/>
      <c r="DL606" s="548" t="s">
        <v>56</v>
      </c>
      <c r="DM606" s="548" t="s">
        <v>56</v>
      </c>
      <c r="DN606" s="203" t="s">
        <v>868</v>
      </c>
      <c r="DO606" s="700">
        <v>2237.5833333333298</v>
      </c>
      <c r="DP606" s="713" t="s">
        <v>56</v>
      </c>
      <c r="DQ606" s="548" t="s">
        <v>56</v>
      </c>
      <c r="DR606" s="673" t="s">
        <v>56</v>
      </c>
      <c r="DS606" s="203" t="s">
        <v>56</v>
      </c>
      <c r="DT606" s="1160" t="s">
        <v>56</v>
      </c>
      <c r="DU606" s="711">
        <v>98.705150646158586</v>
      </c>
      <c r="DV606" s="711">
        <v>-46.150381225754323</v>
      </c>
      <c r="DW606" s="711">
        <v>43.382563273278002</v>
      </c>
      <c r="DX606" s="711">
        <v>-6.5404204850337067</v>
      </c>
      <c r="DY606" s="710">
        <v>0.48445123086663516</v>
      </c>
      <c r="DZ606" s="710">
        <v>-0.23789584953352155</v>
      </c>
      <c r="EA606" s="710">
        <v>0.38679815322626598</v>
      </c>
      <c r="EB606" s="710">
        <v>-0.1610036669430944</v>
      </c>
      <c r="EC606" s="236"/>
      <c r="ED606" s="49"/>
      <c r="EE606" s="232"/>
      <c r="EF606" s="700">
        <v>41614</v>
      </c>
      <c r="EG606" s="712">
        <v>1750</v>
      </c>
      <c r="EH606" s="44"/>
    </row>
    <row r="607" spans="1:138" ht="41.25" customHeight="1" x14ac:dyDescent="0.25">
      <c r="A607" s="871" t="s">
        <v>49</v>
      </c>
      <c r="B607" s="656" t="s">
        <v>96</v>
      </c>
      <c r="C607" s="656" t="s">
        <v>97</v>
      </c>
      <c r="D607" s="691" t="s">
        <v>490</v>
      </c>
      <c r="E607" s="656" t="s">
        <v>482</v>
      </c>
      <c r="F607" s="656" t="s">
        <v>493</v>
      </c>
      <c r="G607" s="901" t="s">
        <v>494</v>
      </c>
      <c r="H607" s="897" t="s">
        <v>55</v>
      </c>
      <c r="I607" s="17" t="s">
        <v>860</v>
      </c>
      <c r="J607" s="64">
        <v>13.2</v>
      </c>
      <c r="K607" s="665">
        <v>10.974273916756404</v>
      </c>
      <c r="L607" s="665">
        <v>46.202651419050007</v>
      </c>
      <c r="M607" s="64">
        <v>1661</v>
      </c>
      <c r="N607" s="726">
        <v>20164408.59</v>
      </c>
      <c r="O607" s="548" t="s">
        <v>863</v>
      </c>
      <c r="P607" s="909">
        <v>5.8529460889999996</v>
      </c>
      <c r="Q607" s="203" t="s">
        <v>57</v>
      </c>
      <c r="R607" s="205" t="s">
        <v>57</v>
      </c>
      <c r="S607" s="490">
        <v>0</v>
      </c>
      <c r="T607" s="18">
        <v>0</v>
      </c>
      <c r="U607" s="548">
        <v>0</v>
      </c>
      <c r="V607" s="18">
        <v>0</v>
      </c>
      <c r="W607" s="64">
        <v>0</v>
      </c>
      <c r="X607" s="18">
        <v>0</v>
      </c>
      <c r="Y607" s="18">
        <v>0</v>
      </c>
      <c r="Z607" s="18">
        <v>0</v>
      </c>
      <c r="AA607" s="18">
        <v>0</v>
      </c>
      <c r="AB607" s="18">
        <v>0</v>
      </c>
      <c r="AC607" s="18">
        <v>0</v>
      </c>
      <c r="AD607" s="18">
        <v>0</v>
      </c>
      <c r="AE607" s="18">
        <v>0</v>
      </c>
      <c r="AF607" s="18">
        <v>0</v>
      </c>
      <c r="AG607" s="64">
        <v>0</v>
      </c>
      <c r="AH607" s="18">
        <v>0</v>
      </c>
      <c r="AI607" s="64">
        <v>0</v>
      </c>
      <c r="AJ607" s="18">
        <v>0</v>
      </c>
      <c r="AK607" s="18">
        <v>217</v>
      </c>
      <c r="AL607" s="64">
        <v>215</v>
      </c>
      <c r="AM607" s="18">
        <v>7</v>
      </c>
      <c r="AN607" s="18">
        <v>7</v>
      </c>
      <c r="AO607" s="18">
        <v>0</v>
      </c>
      <c r="AP607" s="64">
        <v>0</v>
      </c>
      <c r="AQ607" s="64">
        <v>224</v>
      </c>
      <c r="AR607" s="11">
        <v>222</v>
      </c>
      <c r="AS607" s="17">
        <v>0</v>
      </c>
      <c r="AT607" s="490">
        <v>0</v>
      </c>
      <c r="AU607" s="64">
        <v>0</v>
      </c>
      <c r="AV607" s="18">
        <v>0</v>
      </c>
      <c r="AW607" s="64">
        <v>0</v>
      </c>
      <c r="AX607" s="18">
        <v>0</v>
      </c>
      <c r="AY607" s="17">
        <v>0</v>
      </c>
      <c r="AZ607" s="490">
        <v>0</v>
      </c>
      <c r="BA607" s="17">
        <v>0</v>
      </c>
      <c r="BB607" s="18">
        <v>0</v>
      </c>
      <c r="BC607" s="17">
        <v>0</v>
      </c>
      <c r="BD607" s="18">
        <v>0</v>
      </c>
      <c r="BE607" s="17">
        <v>0</v>
      </c>
      <c r="BF607" s="18">
        <v>0</v>
      </c>
      <c r="BG607" s="17">
        <v>0</v>
      </c>
      <c r="BH607" s="18">
        <v>0</v>
      </c>
      <c r="BI607" s="17">
        <v>0</v>
      </c>
      <c r="BJ607" s="18">
        <v>0</v>
      </c>
      <c r="BK607" s="17">
        <v>8993.0110000000059</v>
      </c>
      <c r="BL607" s="17">
        <v>8973.610999999999</v>
      </c>
      <c r="BM607" s="17">
        <v>86.759999999999991</v>
      </c>
      <c r="BN607" s="17">
        <v>86.759999999999991</v>
      </c>
      <c r="BO607" s="18">
        <v>0</v>
      </c>
      <c r="BP607" s="18">
        <v>0</v>
      </c>
      <c r="BQ607" s="64">
        <v>9079.7710000000061</v>
      </c>
      <c r="BR607" s="18">
        <v>9060.3709999999992</v>
      </c>
      <c r="BS607" s="729">
        <v>1.5513163562303243</v>
      </c>
      <c r="BT607" s="17">
        <v>0</v>
      </c>
      <c r="BU607" s="17">
        <v>0</v>
      </c>
      <c r="BV607" s="17">
        <v>0</v>
      </c>
      <c r="BW607" s="17">
        <v>0</v>
      </c>
      <c r="BX607" s="17">
        <v>0</v>
      </c>
      <c r="BY607" s="17">
        <v>0</v>
      </c>
      <c r="BZ607" s="17">
        <v>0</v>
      </c>
      <c r="CA607" s="17">
        <v>0</v>
      </c>
      <c r="CB607" s="17">
        <v>0</v>
      </c>
      <c r="CC607" s="17">
        <v>0</v>
      </c>
      <c r="CD607" s="17">
        <v>0</v>
      </c>
      <c r="CE607" s="17">
        <v>0</v>
      </c>
      <c r="CF607" s="17">
        <v>0</v>
      </c>
      <c r="CG607" s="17">
        <v>0</v>
      </c>
      <c r="CH607" s="17">
        <v>0</v>
      </c>
      <c r="CI607" s="17">
        <v>0</v>
      </c>
      <c r="CJ607" s="17">
        <v>0</v>
      </c>
      <c r="CK607" s="17">
        <v>0</v>
      </c>
      <c r="CL607" s="702">
        <v>10556356.032240009</v>
      </c>
      <c r="CM607" s="702">
        <v>10533583.53624</v>
      </c>
      <c r="CN607" s="702">
        <v>101842.3584</v>
      </c>
      <c r="CO607" s="702">
        <v>101842.3584</v>
      </c>
      <c r="CP607" s="702">
        <v>0</v>
      </c>
      <c r="CQ607" s="702">
        <v>0</v>
      </c>
      <c r="CR607" s="704">
        <v>10658198.390640009</v>
      </c>
      <c r="CS607" s="703">
        <v>10635425.894640001</v>
      </c>
      <c r="CT607" s="23" t="s">
        <v>56</v>
      </c>
      <c r="CU607" s="23" t="s">
        <v>56</v>
      </c>
      <c r="CV607" s="23" t="s">
        <v>56</v>
      </c>
      <c r="CW607" s="23" t="s">
        <v>56</v>
      </c>
      <c r="CX607" s="23" t="s">
        <v>56</v>
      </c>
      <c r="CY607" s="23" t="s">
        <v>56</v>
      </c>
      <c r="CZ607" s="23" t="s">
        <v>56</v>
      </c>
      <c r="DA607" s="23" t="s">
        <v>56</v>
      </c>
      <c r="DB607" s="796">
        <v>20164408.59</v>
      </c>
      <c r="DC607" s="120"/>
      <c r="DD607" s="692">
        <v>5.8529460889999996</v>
      </c>
      <c r="DE607" s="120"/>
      <c r="DF607" s="120"/>
      <c r="DG607" s="120"/>
      <c r="DH607" s="140"/>
      <c r="DI607" s="140"/>
      <c r="DJ607" s="140"/>
      <c r="DK607" s="140"/>
      <c r="DL607" s="548" t="s">
        <v>56</v>
      </c>
      <c r="DM607" s="548" t="s">
        <v>56</v>
      </c>
      <c r="DN607" s="203" t="s">
        <v>868</v>
      </c>
      <c r="DO607" s="700">
        <v>1713.4166666666699</v>
      </c>
      <c r="DP607" s="713" t="s">
        <v>56</v>
      </c>
      <c r="DQ607" s="548" t="s">
        <v>56</v>
      </c>
      <c r="DR607" s="673" t="s">
        <v>56</v>
      </c>
      <c r="DS607" s="203" t="s">
        <v>56</v>
      </c>
      <c r="DT607" s="1160" t="s">
        <v>56</v>
      </c>
      <c r="DU607" s="711">
        <v>132.77972861242131</v>
      </c>
      <c r="DV607" s="711">
        <v>25.322936950391295</v>
      </c>
      <c r="DW607" s="711">
        <v>120.353962305133</v>
      </c>
      <c r="DX607" s="711">
        <v>10.106675604693663</v>
      </c>
      <c r="DY607" s="710">
        <v>1.7117844462817924</v>
      </c>
      <c r="DZ607" s="710">
        <v>0.34645261159433649</v>
      </c>
      <c r="EA607" s="710">
        <v>1.5999981987143299</v>
      </c>
      <c r="EB607" s="710">
        <v>0.40460312047155989</v>
      </c>
      <c r="EC607" s="236"/>
      <c r="ED607" s="49"/>
      <c r="EE607" s="232"/>
      <c r="EF607" s="700">
        <v>112810</v>
      </c>
      <c r="EG607" s="712">
        <v>-51973.333333333336</v>
      </c>
      <c r="EH607" s="44"/>
    </row>
    <row r="608" spans="1:138" ht="41.25" customHeight="1" x14ac:dyDescent="0.25">
      <c r="A608" s="871" t="s">
        <v>49</v>
      </c>
      <c r="B608" s="656" t="s">
        <v>96</v>
      </c>
      <c r="C608" s="656" t="s">
        <v>97</v>
      </c>
      <c r="D608" s="691" t="s">
        <v>490</v>
      </c>
      <c r="E608" s="656" t="s">
        <v>482</v>
      </c>
      <c r="F608" s="656" t="s">
        <v>495</v>
      </c>
      <c r="G608" s="901" t="s">
        <v>496</v>
      </c>
      <c r="H608" s="897" t="s">
        <v>55</v>
      </c>
      <c r="I608" s="17" t="s">
        <v>860</v>
      </c>
      <c r="J608" s="64">
        <v>13.2</v>
      </c>
      <c r="K608" s="665">
        <v>12.117427449751863</v>
      </c>
      <c r="L608" s="665">
        <v>44.586742331502002</v>
      </c>
      <c r="M608" s="64">
        <v>1481</v>
      </c>
      <c r="N608" s="726">
        <v>15676465.52</v>
      </c>
      <c r="O608" s="548" t="s">
        <v>863</v>
      </c>
      <c r="P608" s="909">
        <v>10.227413609999999</v>
      </c>
      <c r="Q608" s="203" t="s">
        <v>57</v>
      </c>
      <c r="R608" s="205" t="s">
        <v>57</v>
      </c>
      <c r="S608" s="490">
        <v>0</v>
      </c>
      <c r="T608" s="18">
        <v>0</v>
      </c>
      <c r="U608" s="548">
        <v>0</v>
      </c>
      <c r="V608" s="18">
        <v>0</v>
      </c>
      <c r="W608" s="64">
        <v>0</v>
      </c>
      <c r="X608" s="18">
        <v>0</v>
      </c>
      <c r="Y608" s="18">
        <v>0</v>
      </c>
      <c r="Z608" s="18">
        <v>0</v>
      </c>
      <c r="AA608" s="18">
        <v>0</v>
      </c>
      <c r="AB608" s="18">
        <v>0</v>
      </c>
      <c r="AC608" s="18">
        <v>0</v>
      </c>
      <c r="AD608" s="18">
        <v>0</v>
      </c>
      <c r="AE608" s="18">
        <v>0</v>
      </c>
      <c r="AF608" s="18">
        <v>0</v>
      </c>
      <c r="AG608" s="64">
        <v>0</v>
      </c>
      <c r="AH608" s="18">
        <v>0</v>
      </c>
      <c r="AI608" s="64">
        <v>0</v>
      </c>
      <c r="AJ608" s="18">
        <v>0</v>
      </c>
      <c r="AK608" s="18">
        <v>149</v>
      </c>
      <c r="AL608" s="64">
        <v>148</v>
      </c>
      <c r="AM608" s="18">
        <v>3</v>
      </c>
      <c r="AN608" s="18">
        <v>3</v>
      </c>
      <c r="AO608" s="18">
        <v>0</v>
      </c>
      <c r="AP608" s="64">
        <v>0</v>
      </c>
      <c r="AQ608" s="64">
        <v>152</v>
      </c>
      <c r="AR608" s="11">
        <v>151</v>
      </c>
      <c r="AS608" s="17">
        <v>0</v>
      </c>
      <c r="AT608" s="490">
        <v>0</v>
      </c>
      <c r="AU608" s="64">
        <v>0</v>
      </c>
      <c r="AV608" s="18">
        <v>0</v>
      </c>
      <c r="AW608" s="64">
        <v>0</v>
      </c>
      <c r="AX608" s="18">
        <v>0</v>
      </c>
      <c r="AY608" s="17">
        <v>0</v>
      </c>
      <c r="AZ608" s="490">
        <v>0</v>
      </c>
      <c r="BA608" s="17">
        <v>0</v>
      </c>
      <c r="BB608" s="18">
        <v>0</v>
      </c>
      <c r="BC608" s="17">
        <v>0</v>
      </c>
      <c r="BD608" s="18">
        <v>0</v>
      </c>
      <c r="BE608" s="17">
        <v>0</v>
      </c>
      <c r="BF608" s="18">
        <v>0</v>
      </c>
      <c r="BG608" s="17">
        <v>0</v>
      </c>
      <c r="BH608" s="18">
        <v>0</v>
      </c>
      <c r="BI608" s="17">
        <v>0</v>
      </c>
      <c r="BJ608" s="18">
        <v>0</v>
      </c>
      <c r="BK608" s="17">
        <v>10686.790000000014</v>
      </c>
      <c r="BL608" s="17">
        <v>10683.67</v>
      </c>
      <c r="BM608" s="17">
        <v>29.520000000000003</v>
      </c>
      <c r="BN608" s="17">
        <v>29.52</v>
      </c>
      <c r="BO608" s="18">
        <v>0</v>
      </c>
      <c r="BP608" s="18">
        <v>0</v>
      </c>
      <c r="BQ608" s="64">
        <v>10716.310000000014</v>
      </c>
      <c r="BR608" s="18">
        <v>10713.19</v>
      </c>
      <c r="BS608" s="729">
        <v>1.047802544088174</v>
      </c>
      <c r="BT608" s="17">
        <v>0</v>
      </c>
      <c r="BU608" s="17">
        <v>0</v>
      </c>
      <c r="BV608" s="17">
        <v>0</v>
      </c>
      <c r="BW608" s="17">
        <v>0</v>
      </c>
      <c r="BX608" s="17">
        <v>0</v>
      </c>
      <c r="BY608" s="17">
        <v>0</v>
      </c>
      <c r="BZ608" s="17">
        <v>0</v>
      </c>
      <c r="CA608" s="17">
        <v>0</v>
      </c>
      <c r="CB608" s="17">
        <v>0</v>
      </c>
      <c r="CC608" s="17">
        <v>0</v>
      </c>
      <c r="CD608" s="17">
        <v>0</v>
      </c>
      <c r="CE608" s="17">
        <v>0</v>
      </c>
      <c r="CF608" s="17">
        <v>0</v>
      </c>
      <c r="CG608" s="17">
        <v>0</v>
      </c>
      <c r="CH608" s="17">
        <v>0</v>
      </c>
      <c r="CI608" s="17">
        <v>0</v>
      </c>
      <c r="CJ608" s="17">
        <v>0</v>
      </c>
      <c r="CK608" s="17">
        <v>0</v>
      </c>
      <c r="CL608" s="702">
        <v>12544581.573600017</v>
      </c>
      <c r="CM608" s="702">
        <v>12540919.192800002</v>
      </c>
      <c r="CN608" s="702">
        <v>34651.756800000003</v>
      </c>
      <c r="CO608" s="702">
        <v>34651.756800000003</v>
      </c>
      <c r="CP608" s="702">
        <v>0</v>
      </c>
      <c r="CQ608" s="702">
        <v>0</v>
      </c>
      <c r="CR608" s="704">
        <v>12579233.330400016</v>
      </c>
      <c r="CS608" s="703">
        <v>12575570.949600002</v>
      </c>
      <c r="CT608" s="23" t="s">
        <v>56</v>
      </c>
      <c r="CU608" s="23" t="s">
        <v>56</v>
      </c>
      <c r="CV608" s="23" t="s">
        <v>56</v>
      </c>
      <c r="CW608" s="23" t="s">
        <v>56</v>
      </c>
      <c r="CX608" s="23" t="s">
        <v>56</v>
      </c>
      <c r="CY608" s="23" t="s">
        <v>56</v>
      </c>
      <c r="CZ608" s="23" t="s">
        <v>56</v>
      </c>
      <c r="DA608" s="23" t="s">
        <v>56</v>
      </c>
      <c r="DB608" s="796">
        <v>15676465.52</v>
      </c>
      <c r="DC608" s="120"/>
      <c r="DD608" s="692">
        <v>10.227413609999999</v>
      </c>
      <c r="DE608" s="120"/>
      <c r="DF608" s="120"/>
      <c r="DG608" s="120"/>
      <c r="DH608" s="140"/>
      <c r="DI608" s="140"/>
      <c r="DJ608" s="140"/>
      <c r="DK608" s="140"/>
      <c r="DL608" s="548" t="s">
        <v>56</v>
      </c>
      <c r="DM608" s="548" t="s">
        <v>56</v>
      </c>
      <c r="DN608" s="203" t="s">
        <v>868</v>
      </c>
      <c r="DO608" s="700">
        <v>1503.5</v>
      </c>
      <c r="DP608" s="713" t="s">
        <v>56</v>
      </c>
      <c r="DQ608" s="548" t="s">
        <v>56</v>
      </c>
      <c r="DR608" s="673" t="s">
        <v>56</v>
      </c>
      <c r="DS608" s="203" t="s">
        <v>56</v>
      </c>
      <c r="DT608" s="1160" t="s">
        <v>56</v>
      </c>
      <c r="DU608" s="711">
        <v>103.46125706684403</v>
      </c>
      <c r="DV608" s="711">
        <v>32.215527811338617</v>
      </c>
      <c r="DW608" s="711">
        <v>73.825622429567105</v>
      </c>
      <c r="DX608" s="711">
        <v>61.920438842613564</v>
      </c>
      <c r="DY608" s="710">
        <v>0.78550049883604922</v>
      </c>
      <c r="DZ608" s="710">
        <v>0.74766530522442087</v>
      </c>
      <c r="EA608" s="710">
        <v>0.71556425215466501</v>
      </c>
      <c r="EB608" s="710">
        <v>0.81812934457377473</v>
      </c>
      <c r="EC608" s="236"/>
      <c r="ED608" s="49"/>
      <c r="EE608" s="232"/>
      <c r="EF608" s="700">
        <v>16539</v>
      </c>
      <c r="EG608" s="712">
        <v>46711.333333333336</v>
      </c>
      <c r="EH608" s="44"/>
    </row>
    <row r="609" spans="1:138" ht="41.25" customHeight="1" x14ac:dyDescent="0.25">
      <c r="A609" s="871" t="s">
        <v>49</v>
      </c>
      <c r="B609" s="656" t="s">
        <v>96</v>
      </c>
      <c r="C609" s="656" t="s">
        <v>97</v>
      </c>
      <c r="D609" s="691" t="s">
        <v>497</v>
      </c>
      <c r="E609" s="656" t="s">
        <v>498</v>
      </c>
      <c r="F609" s="656" t="s">
        <v>499</v>
      </c>
      <c r="G609" s="901" t="s">
        <v>500</v>
      </c>
      <c r="H609" s="897" t="s">
        <v>55</v>
      </c>
      <c r="I609" s="17" t="s">
        <v>860</v>
      </c>
      <c r="J609" s="64">
        <v>13.2</v>
      </c>
      <c r="K609" s="665">
        <v>10.882821634116768</v>
      </c>
      <c r="L609" s="665">
        <v>59.460227149049999</v>
      </c>
      <c r="M609" s="64">
        <v>1968</v>
      </c>
      <c r="N609" s="726">
        <v>15321124.700000001</v>
      </c>
      <c r="O609" s="548" t="s">
        <v>863</v>
      </c>
      <c r="P609" s="909">
        <v>5.9901245129999996</v>
      </c>
      <c r="Q609" s="203" t="s">
        <v>57</v>
      </c>
      <c r="R609" s="205" t="s">
        <v>57</v>
      </c>
      <c r="S609" s="490">
        <v>0</v>
      </c>
      <c r="T609" s="18">
        <v>0</v>
      </c>
      <c r="U609" s="548">
        <v>0</v>
      </c>
      <c r="V609" s="18">
        <v>0</v>
      </c>
      <c r="W609" s="64">
        <v>0</v>
      </c>
      <c r="X609" s="18">
        <v>0</v>
      </c>
      <c r="Y609" s="18">
        <v>0</v>
      </c>
      <c r="Z609" s="18">
        <v>0</v>
      </c>
      <c r="AA609" s="18">
        <v>0</v>
      </c>
      <c r="AB609" s="18">
        <v>0</v>
      </c>
      <c r="AC609" s="18">
        <v>0</v>
      </c>
      <c r="AD609" s="18">
        <v>0</v>
      </c>
      <c r="AE609" s="18">
        <v>2</v>
      </c>
      <c r="AF609" s="18">
        <v>2</v>
      </c>
      <c r="AG609" s="64">
        <v>0</v>
      </c>
      <c r="AH609" s="18">
        <v>0</v>
      </c>
      <c r="AI609" s="64">
        <v>0</v>
      </c>
      <c r="AJ609" s="18">
        <v>0</v>
      </c>
      <c r="AK609" s="18">
        <v>322</v>
      </c>
      <c r="AL609" s="64">
        <v>319</v>
      </c>
      <c r="AM609" s="18">
        <v>8</v>
      </c>
      <c r="AN609" s="18">
        <v>7</v>
      </c>
      <c r="AO609" s="18">
        <v>0</v>
      </c>
      <c r="AP609" s="64">
        <v>0</v>
      </c>
      <c r="AQ609" s="64">
        <v>332</v>
      </c>
      <c r="AR609" s="11">
        <v>328</v>
      </c>
      <c r="AS609" s="17">
        <v>0</v>
      </c>
      <c r="AT609" s="490">
        <v>0</v>
      </c>
      <c r="AU609" s="64">
        <v>0</v>
      </c>
      <c r="AV609" s="18">
        <v>0</v>
      </c>
      <c r="AW609" s="64">
        <v>0</v>
      </c>
      <c r="AX609" s="18">
        <v>0</v>
      </c>
      <c r="AY609" s="17">
        <v>0</v>
      </c>
      <c r="AZ609" s="490">
        <v>0</v>
      </c>
      <c r="BA609" s="17">
        <v>0</v>
      </c>
      <c r="BB609" s="18">
        <v>0</v>
      </c>
      <c r="BC609" s="17">
        <v>0</v>
      </c>
      <c r="BD609" s="18">
        <v>0</v>
      </c>
      <c r="BE609" s="17">
        <v>7350</v>
      </c>
      <c r="BF609" s="18">
        <v>7350</v>
      </c>
      <c r="BG609" s="17">
        <v>0</v>
      </c>
      <c r="BH609" s="18">
        <v>0</v>
      </c>
      <c r="BI609" s="17">
        <v>0</v>
      </c>
      <c r="BJ609" s="18">
        <v>0</v>
      </c>
      <c r="BK609" s="17">
        <v>4868.0190000000093</v>
      </c>
      <c r="BL609" s="17">
        <v>4848.4589999999971</v>
      </c>
      <c r="BM609" s="17">
        <v>3119.9199999999996</v>
      </c>
      <c r="BN609" s="17">
        <v>3085.92</v>
      </c>
      <c r="BO609" s="18">
        <v>0</v>
      </c>
      <c r="BP609" s="18">
        <v>0</v>
      </c>
      <c r="BQ609" s="64">
        <v>15337.939000000009</v>
      </c>
      <c r="BR609" s="18">
        <v>15284.378999999997</v>
      </c>
      <c r="BS609" s="729">
        <v>2.5605375926181537</v>
      </c>
      <c r="BT609" s="17">
        <v>0</v>
      </c>
      <c r="BU609" s="17">
        <v>0</v>
      </c>
      <c r="BV609" s="17">
        <v>0</v>
      </c>
      <c r="BW609" s="17">
        <v>0</v>
      </c>
      <c r="BX609" s="17">
        <v>0</v>
      </c>
      <c r="BY609" s="17">
        <v>0</v>
      </c>
      <c r="BZ609" s="17">
        <v>0</v>
      </c>
      <c r="CA609" s="17">
        <v>0</v>
      </c>
      <c r="CB609" s="17">
        <v>0</v>
      </c>
      <c r="CC609" s="17">
        <v>0</v>
      </c>
      <c r="CD609" s="17">
        <v>0</v>
      </c>
      <c r="CE609" s="17">
        <v>0</v>
      </c>
      <c r="CF609" s="17">
        <v>47194938</v>
      </c>
      <c r="CG609" s="17">
        <v>47194938</v>
      </c>
      <c r="CH609" s="17">
        <v>0</v>
      </c>
      <c r="CI609" s="17">
        <v>0</v>
      </c>
      <c r="CJ609" s="17">
        <v>0</v>
      </c>
      <c r="CK609" s="17">
        <v>0</v>
      </c>
      <c r="CL609" s="702">
        <v>5714275.4229600113</v>
      </c>
      <c r="CM609" s="702">
        <v>5691315.1125599965</v>
      </c>
      <c r="CN609" s="702">
        <v>3662286.8928</v>
      </c>
      <c r="CO609" s="702">
        <v>3622376.3328</v>
      </c>
      <c r="CP609" s="702">
        <v>0</v>
      </c>
      <c r="CQ609" s="702">
        <v>0</v>
      </c>
      <c r="CR609" s="704">
        <v>56571500.315760016</v>
      </c>
      <c r="CS609" s="703">
        <v>56508629.445359997</v>
      </c>
      <c r="CT609" s="23" t="s">
        <v>56</v>
      </c>
      <c r="CU609" s="23" t="s">
        <v>56</v>
      </c>
      <c r="CV609" s="23" t="s">
        <v>56</v>
      </c>
      <c r="CW609" s="23" t="s">
        <v>56</v>
      </c>
      <c r="CX609" s="23" t="s">
        <v>56</v>
      </c>
      <c r="CY609" s="23" t="s">
        <v>56</v>
      </c>
      <c r="CZ609" s="23" t="s">
        <v>56</v>
      </c>
      <c r="DA609" s="23" t="s">
        <v>56</v>
      </c>
      <c r="DB609" s="796">
        <v>15321124.700000001</v>
      </c>
      <c r="DC609" s="120"/>
      <c r="DD609" s="692">
        <v>5.9901245129999996</v>
      </c>
      <c r="DE609" s="120"/>
      <c r="DF609" s="120"/>
      <c r="DG609" s="120"/>
      <c r="DH609" s="140"/>
      <c r="DI609" s="140"/>
      <c r="DJ609" s="140"/>
      <c r="DK609" s="140"/>
      <c r="DL609" s="548" t="s">
        <v>56</v>
      </c>
      <c r="DM609" s="548" t="s">
        <v>56</v>
      </c>
      <c r="DN609" s="203" t="s">
        <v>868</v>
      </c>
      <c r="DO609" s="700">
        <v>2018.9166666666699</v>
      </c>
      <c r="DP609" s="713" t="s">
        <v>56</v>
      </c>
      <c r="DQ609" s="548" t="s">
        <v>56</v>
      </c>
      <c r="DR609" s="673" t="s">
        <v>56</v>
      </c>
      <c r="DS609" s="203" t="s">
        <v>56</v>
      </c>
      <c r="DT609" s="1160" t="s">
        <v>56</v>
      </c>
      <c r="DU609" s="711">
        <v>315.15862467494895</v>
      </c>
      <c r="DV609" s="711">
        <v>-239.66867233807704</v>
      </c>
      <c r="DW609" s="711">
        <v>237.22168406450999</v>
      </c>
      <c r="DX609" s="711">
        <v>-179.50934500231224</v>
      </c>
      <c r="DY609" s="710">
        <v>2.4186238494241921</v>
      </c>
      <c r="DZ609" s="710">
        <v>-1.6918484369518767</v>
      </c>
      <c r="EA609" s="710">
        <v>1.4222605072097101</v>
      </c>
      <c r="EB609" s="710">
        <v>-0.73960184720103705</v>
      </c>
      <c r="EC609" s="236"/>
      <c r="ED609" s="49"/>
      <c r="EE609" s="232"/>
      <c r="EF609" s="700">
        <v>434832</v>
      </c>
      <c r="EG609" s="712">
        <v>-329153.33333333331</v>
      </c>
      <c r="EH609" s="44"/>
    </row>
    <row r="610" spans="1:138" ht="41.25" customHeight="1" x14ac:dyDescent="0.25">
      <c r="A610" s="871" t="s">
        <v>49</v>
      </c>
      <c r="B610" s="656" t="s">
        <v>96</v>
      </c>
      <c r="C610" s="656" t="s">
        <v>97</v>
      </c>
      <c r="D610" s="691" t="s">
        <v>497</v>
      </c>
      <c r="E610" s="656" t="s">
        <v>498</v>
      </c>
      <c r="F610" s="656" t="s">
        <v>501</v>
      </c>
      <c r="G610" s="901" t="s">
        <v>502</v>
      </c>
      <c r="H610" s="897" t="s">
        <v>55</v>
      </c>
      <c r="I610" s="17" t="s">
        <v>860</v>
      </c>
      <c r="J610" s="64">
        <v>13.2</v>
      </c>
      <c r="K610" s="665">
        <v>11.43153532995459</v>
      </c>
      <c r="L610" s="665">
        <v>29.962499937678004</v>
      </c>
      <c r="M610" s="64">
        <v>1070</v>
      </c>
      <c r="N610" s="726">
        <v>10822158.550000001</v>
      </c>
      <c r="O610" s="548" t="s">
        <v>863</v>
      </c>
      <c r="P610" s="909">
        <v>2.7435684789999999</v>
      </c>
      <c r="Q610" s="203" t="s">
        <v>57</v>
      </c>
      <c r="R610" s="205" t="s">
        <v>57</v>
      </c>
      <c r="S610" s="490">
        <v>0</v>
      </c>
      <c r="T610" s="18">
        <v>0</v>
      </c>
      <c r="U610" s="548">
        <v>0</v>
      </c>
      <c r="V610" s="18">
        <v>0</v>
      </c>
      <c r="W610" s="64">
        <v>0</v>
      </c>
      <c r="X610" s="18">
        <v>0</v>
      </c>
      <c r="Y610" s="18">
        <v>0</v>
      </c>
      <c r="Z610" s="18">
        <v>0</v>
      </c>
      <c r="AA610" s="18">
        <v>0</v>
      </c>
      <c r="AB610" s="18">
        <v>0</v>
      </c>
      <c r="AC610" s="18">
        <v>0</v>
      </c>
      <c r="AD610" s="18">
        <v>0</v>
      </c>
      <c r="AE610" s="18">
        <v>0</v>
      </c>
      <c r="AF610" s="18">
        <v>0</v>
      </c>
      <c r="AG610" s="64">
        <v>0</v>
      </c>
      <c r="AH610" s="18">
        <v>0</v>
      </c>
      <c r="AI610" s="64">
        <v>0</v>
      </c>
      <c r="AJ610" s="18">
        <v>0</v>
      </c>
      <c r="AK610" s="18">
        <v>158</v>
      </c>
      <c r="AL610" s="64">
        <v>157</v>
      </c>
      <c r="AM610" s="18">
        <v>3</v>
      </c>
      <c r="AN610" s="18">
        <v>3</v>
      </c>
      <c r="AO610" s="18">
        <v>0</v>
      </c>
      <c r="AP610" s="64">
        <v>0</v>
      </c>
      <c r="AQ610" s="64">
        <v>161</v>
      </c>
      <c r="AR610" s="11">
        <v>160</v>
      </c>
      <c r="AS610" s="17">
        <v>0</v>
      </c>
      <c r="AT610" s="490">
        <v>0</v>
      </c>
      <c r="AU610" s="64">
        <v>0</v>
      </c>
      <c r="AV610" s="18">
        <v>0</v>
      </c>
      <c r="AW610" s="64">
        <v>0</v>
      </c>
      <c r="AX610" s="18">
        <v>0</v>
      </c>
      <c r="AY610" s="17">
        <v>0</v>
      </c>
      <c r="AZ610" s="490">
        <v>0</v>
      </c>
      <c r="BA610" s="17">
        <v>0</v>
      </c>
      <c r="BB610" s="18">
        <v>0</v>
      </c>
      <c r="BC610" s="17">
        <v>0</v>
      </c>
      <c r="BD610" s="18">
        <v>0</v>
      </c>
      <c r="BE610" s="17">
        <v>0</v>
      </c>
      <c r="BF610" s="18">
        <v>0</v>
      </c>
      <c r="BG610" s="17">
        <v>0</v>
      </c>
      <c r="BH610" s="18">
        <v>0</v>
      </c>
      <c r="BI610" s="17">
        <v>0</v>
      </c>
      <c r="BJ610" s="18">
        <v>0</v>
      </c>
      <c r="BK610" s="17">
        <v>1089.3440000000003</v>
      </c>
      <c r="BL610" s="17">
        <v>1084.184</v>
      </c>
      <c r="BM610" s="17">
        <v>25.28</v>
      </c>
      <c r="BN610" s="17">
        <v>25.28</v>
      </c>
      <c r="BO610" s="18">
        <v>0</v>
      </c>
      <c r="BP610" s="18">
        <v>0</v>
      </c>
      <c r="BQ610" s="64">
        <v>1114.6240000000003</v>
      </c>
      <c r="BR610" s="18">
        <v>1109.4639999999999</v>
      </c>
      <c r="BS610" s="729">
        <v>0.40626797126866987</v>
      </c>
      <c r="BT610" s="17">
        <v>0</v>
      </c>
      <c r="BU610" s="17">
        <v>0</v>
      </c>
      <c r="BV610" s="17">
        <v>0</v>
      </c>
      <c r="BW610" s="17">
        <v>0</v>
      </c>
      <c r="BX610" s="17">
        <v>0</v>
      </c>
      <c r="BY610" s="17">
        <v>0</v>
      </c>
      <c r="BZ610" s="17">
        <v>0</v>
      </c>
      <c r="CA610" s="17">
        <v>0</v>
      </c>
      <c r="CB610" s="17">
        <v>0</v>
      </c>
      <c r="CC610" s="17">
        <v>0</v>
      </c>
      <c r="CD610" s="17">
        <v>0</v>
      </c>
      <c r="CE610" s="17">
        <v>0</v>
      </c>
      <c r="CF610" s="17">
        <v>0</v>
      </c>
      <c r="CG610" s="17">
        <v>0</v>
      </c>
      <c r="CH610" s="17">
        <v>0</v>
      </c>
      <c r="CI610" s="17">
        <v>0</v>
      </c>
      <c r="CJ610" s="17">
        <v>0</v>
      </c>
      <c r="CK610" s="17">
        <v>0</v>
      </c>
      <c r="CL610" s="702">
        <v>1278715.5609600004</v>
      </c>
      <c r="CM610" s="702">
        <v>1272658.5465599999</v>
      </c>
      <c r="CN610" s="702">
        <v>29674.675200000001</v>
      </c>
      <c r="CO610" s="702">
        <v>29674.675200000001</v>
      </c>
      <c r="CP610" s="702">
        <v>0</v>
      </c>
      <c r="CQ610" s="702">
        <v>0</v>
      </c>
      <c r="CR610" s="704">
        <v>1308390.2361600003</v>
      </c>
      <c r="CS610" s="703">
        <v>1302333.2217599999</v>
      </c>
      <c r="CT610" s="23" t="s">
        <v>56</v>
      </c>
      <c r="CU610" s="23" t="s">
        <v>56</v>
      </c>
      <c r="CV610" s="23" t="s">
        <v>56</v>
      </c>
      <c r="CW610" s="23" t="s">
        <v>56</v>
      </c>
      <c r="CX610" s="23" t="s">
        <v>56</v>
      </c>
      <c r="CY610" s="23" t="s">
        <v>56</v>
      </c>
      <c r="CZ610" s="23" t="s">
        <v>56</v>
      </c>
      <c r="DA610" s="23" t="s">
        <v>56</v>
      </c>
      <c r="DB610" s="796">
        <v>10822158.550000001</v>
      </c>
      <c r="DC610" s="120"/>
      <c r="DD610" s="692">
        <v>2.7435684789999999</v>
      </c>
      <c r="DE610" s="120"/>
      <c r="DF610" s="120"/>
      <c r="DG610" s="120"/>
      <c r="DH610" s="140"/>
      <c r="DI610" s="140"/>
      <c r="DJ610" s="140"/>
      <c r="DK610" s="140"/>
      <c r="DL610" s="548" t="s">
        <v>56</v>
      </c>
      <c r="DM610" s="548" t="s">
        <v>56</v>
      </c>
      <c r="DN610" s="203" t="s">
        <v>868</v>
      </c>
      <c r="DO610" s="700">
        <v>1088.3333333333301</v>
      </c>
      <c r="DP610" s="713" t="s">
        <v>56</v>
      </c>
      <c r="DQ610" s="548" t="s">
        <v>56</v>
      </c>
      <c r="DR610" s="673" t="s">
        <v>56</v>
      </c>
      <c r="DS610" s="203" t="s">
        <v>56</v>
      </c>
      <c r="DT610" s="1160" t="s">
        <v>56</v>
      </c>
      <c r="DU610" s="711">
        <v>88.941500765697057</v>
      </c>
      <c r="DV610" s="711">
        <v>-57.196675519684149</v>
      </c>
      <c r="DW610" s="711">
        <v>51.511449133716802</v>
      </c>
      <c r="DX610" s="711">
        <v>4716.1472137548426</v>
      </c>
      <c r="DY610" s="710">
        <v>0.55038284839203844</v>
      </c>
      <c r="DZ610" s="710">
        <v>0.44113394835041186</v>
      </c>
      <c r="EA610" s="710">
        <v>0.45364321692864501</v>
      </c>
      <c r="EB610" s="710">
        <v>4.8432312342098216</v>
      </c>
      <c r="EC610" s="236"/>
      <c r="ED610" s="49"/>
      <c r="EE610" s="232"/>
      <c r="EF610" s="700">
        <v>3933</v>
      </c>
      <c r="EG610" s="712">
        <v>8843</v>
      </c>
      <c r="EH610" s="44"/>
    </row>
    <row r="611" spans="1:138" ht="41.25" customHeight="1" x14ac:dyDescent="0.25">
      <c r="A611" s="871" t="s">
        <v>49</v>
      </c>
      <c r="B611" s="656" t="s">
        <v>96</v>
      </c>
      <c r="C611" s="656" t="s">
        <v>97</v>
      </c>
      <c r="D611" s="691" t="s">
        <v>103</v>
      </c>
      <c r="E611" s="656" t="s">
        <v>103</v>
      </c>
      <c r="F611" s="656" t="s">
        <v>1525</v>
      </c>
      <c r="G611" s="901" t="s">
        <v>1526</v>
      </c>
      <c r="H611" s="897" t="s">
        <v>55</v>
      </c>
      <c r="I611" s="17" t="s">
        <v>860</v>
      </c>
      <c r="J611" s="64">
        <v>13.8</v>
      </c>
      <c r="K611" s="665">
        <v>5.617040768945869</v>
      </c>
      <c r="L611" s="665">
        <v>72.505681667369998</v>
      </c>
      <c r="M611" s="64">
        <v>760</v>
      </c>
      <c r="N611" s="726">
        <v>3031133.31</v>
      </c>
      <c r="O611" s="548" t="s">
        <v>863</v>
      </c>
      <c r="P611" s="909">
        <v>3.027624812</v>
      </c>
      <c r="Q611" s="203" t="s">
        <v>1190</v>
      </c>
      <c r="R611" s="205" t="s">
        <v>57</v>
      </c>
      <c r="S611" s="490">
        <v>0</v>
      </c>
      <c r="T611" s="18">
        <v>0</v>
      </c>
      <c r="U611" s="548">
        <v>0</v>
      </c>
      <c r="V611" s="18">
        <v>0</v>
      </c>
      <c r="W611" s="64">
        <v>0</v>
      </c>
      <c r="X611" s="18">
        <v>0</v>
      </c>
      <c r="Y611" s="18">
        <v>0</v>
      </c>
      <c r="Z611" s="18">
        <v>0</v>
      </c>
      <c r="AA611" s="18">
        <v>0</v>
      </c>
      <c r="AB611" s="18">
        <v>0</v>
      </c>
      <c r="AC611" s="18">
        <v>0</v>
      </c>
      <c r="AD611" s="18">
        <v>0</v>
      </c>
      <c r="AE611" s="18">
        <v>0</v>
      </c>
      <c r="AF611" s="18">
        <v>0</v>
      </c>
      <c r="AG611" s="64">
        <v>0</v>
      </c>
      <c r="AH611" s="18">
        <v>0</v>
      </c>
      <c r="AI611" s="64">
        <v>0</v>
      </c>
      <c r="AJ611" s="18">
        <v>0</v>
      </c>
      <c r="AK611" s="18">
        <v>106</v>
      </c>
      <c r="AL611" s="64">
        <v>104</v>
      </c>
      <c r="AM611" s="18">
        <v>4</v>
      </c>
      <c r="AN611" s="18">
        <v>4</v>
      </c>
      <c r="AO611" s="18">
        <v>0</v>
      </c>
      <c r="AP611" s="64">
        <v>0</v>
      </c>
      <c r="AQ611" s="64">
        <v>110</v>
      </c>
      <c r="AR611" s="11">
        <v>108</v>
      </c>
      <c r="AS611" s="17">
        <v>0</v>
      </c>
      <c r="AT611" s="490">
        <v>0</v>
      </c>
      <c r="AU611" s="64">
        <v>0</v>
      </c>
      <c r="AV611" s="18">
        <v>0</v>
      </c>
      <c r="AW611" s="64">
        <v>0</v>
      </c>
      <c r="AX611" s="18">
        <v>0</v>
      </c>
      <c r="AY611" s="17">
        <v>0</v>
      </c>
      <c r="AZ611" s="490">
        <v>0</v>
      </c>
      <c r="BA611" s="17">
        <v>0</v>
      </c>
      <c r="BB611" s="18">
        <v>0</v>
      </c>
      <c r="BC611" s="17">
        <v>0</v>
      </c>
      <c r="BD611" s="18">
        <v>0</v>
      </c>
      <c r="BE611" s="17">
        <v>0</v>
      </c>
      <c r="BF611" s="18">
        <v>0</v>
      </c>
      <c r="BG611" s="17">
        <v>0</v>
      </c>
      <c r="BH611" s="18">
        <v>0</v>
      </c>
      <c r="BI611" s="17">
        <v>0</v>
      </c>
      <c r="BJ611" s="18">
        <v>0</v>
      </c>
      <c r="BK611" s="17">
        <v>4731.3999999999987</v>
      </c>
      <c r="BL611" s="17">
        <v>4713.8</v>
      </c>
      <c r="BM611" s="17">
        <v>43.879999999999995</v>
      </c>
      <c r="BN611" s="17">
        <v>43.88</v>
      </c>
      <c r="BO611" s="18">
        <v>0</v>
      </c>
      <c r="BP611" s="18">
        <v>0</v>
      </c>
      <c r="BQ611" s="64">
        <v>4775.2799999999988</v>
      </c>
      <c r="BR611" s="18">
        <v>4757.68</v>
      </c>
      <c r="BS611" s="729">
        <v>1.5772363805030141</v>
      </c>
      <c r="BT611" s="17">
        <v>0</v>
      </c>
      <c r="BU611" s="17">
        <v>0</v>
      </c>
      <c r="BV611" s="17">
        <v>0</v>
      </c>
      <c r="BW611" s="17">
        <v>0</v>
      </c>
      <c r="BX611" s="17">
        <v>0</v>
      </c>
      <c r="BY611" s="17">
        <v>0</v>
      </c>
      <c r="BZ611" s="17">
        <v>0</v>
      </c>
      <c r="CA611" s="17">
        <v>0</v>
      </c>
      <c r="CB611" s="17">
        <v>0</v>
      </c>
      <c r="CC611" s="17">
        <v>0</v>
      </c>
      <c r="CD611" s="17">
        <v>0</v>
      </c>
      <c r="CE611" s="17">
        <v>0</v>
      </c>
      <c r="CF611" s="17">
        <v>0</v>
      </c>
      <c r="CG611" s="17">
        <v>0</v>
      </c>
      <c r="CH611" s="17">
        <v>0</v>
      </c>
      <c r="CI611" s="17">
        <v>0</v>
      </c>
      <c r="CJ611" s="17">
        <v>0</v>
      </c>
      <c r="CK611" s="17">
        <v>0</v>
      </c>
      <c r="CL611" s="702">
        <v>5553906.5759999994</v>
      </c>
      <c r="CM611" s="702">
        <v>5533246.9920000006</v>
      </c>
      <c r="CN611" s="702">
        <v>51508.099199999997</v>
      </c>
      <c r="CO611" s="702">
        <v>51508.099200000004</v>
      </c>
      <c r="CP611" s="702">
        <v>0</v>
      </c>
      <c r="CQ611" s="702">
        <v>0</v>
      </c>
      <c r="CR611" s="704">
        <v>5605414.6751999995</v>
      </c>
      <c r="CS611" s="703">
        <v>5584755.0912000006</v>
      </c>
      <c r="CT611" s="23" t="s">
        <v>56</v>
      </c>
      <c r="CU611" s="23" t="s">
        <v>56</v>
      </c>
      <c r="CV611" s="23" t="s">
        <v>56</v>
      </c>
      <c r="CW611" s="23" t="s">
        <v>56</v>
      </c>
      <c r="CX611" s="23" t="s">
        <v>56</v>
      </c>
      <c r="CY611" s="23" t="s">
        <v>56</v>
      </c>
      <c r="CZ611" s="23" t="s">
        <v>56</v>
      </c>
      <c r="DA611" s="23" t="s">
        <v>56</v>
      </c>
      <c r="DB611" s="796">
        <v>3031133.31</v>
      </c>
      <c r="DC611" s="120"/>
      <c r="DD611" s="692">
        <v>3.027624812</v>
      </c>
      <c r="DE611" s="120"/>
      <c r="DF611" s="120"/>
      <c r="DG611" s="120"/>
      <c r="DH611" s="140"/>
      <c r="DI611" s="140"/>
      <c r="DJ611" s="140"/>
      <c r="DK611" s="140"/>
      <c r="DL611" s="548" t="s">
        <v>56</v>
      </c>
      <c r="DM611" s="548" t="s">
        <v>56</v>
      </c>
      <c r="DN611" s="203" t="s">
        <v>55</v>
      </c>
      <c r="DO611" s="700" t="s">
        <v>56</v>
      </c>
      <c r="DP611" s="713" t="s">
        <v>56</v>
      </c>
      <c r="DQ611" s="548" t="s">
        <v>56</v>
      </c>
      <c r="DR611" s="673" t="s">
        <v>56</v>
      </c>
      <c r="DS611" s="203" t="s">
        <v>56</v>
      </c>
      <c r="DT611" s="1160" t="s">
        <v>56</v>
      </c>
      <c r="DU611" s="711">
        <v>240.01518666947891</v>
      </c>
      <c r="DV611" s="711">
        <v>20.209934804613283</v>
      </c>
      <c r="DW611" s="711">
        <v>225.45429111746</v>
      </c>
      <c r="DX611" s="711">
        <v>-92.058884946332086</v>
      </c>
      <c r="DY611" s="710">
        <v>3.2005905927019604</v>
      </c>
      <c r="DZ611" s="710">
        <v>-2.2665221903506283</v>
      </c>
      <c r="EA611" s="710">
        <v>1.9013903940258501</v>
      </c>
      <c r="EB611" s="710">
        <v>-1.0370758368090598</v>
      </c>
      <c r="EC611" s="236"/>
      <c r="ED611" s="49"/>
      <c r="EE611" s="232"/>
      <c r="EF611" s="700">
        <v>103577</v>
      </c>
      <c r="EG611" s="712">
        <v>-66237.666666666657</v>
      </c>
      <c r="EH611" s="44"/>
    </row>
    <row r="612" spans="1:138" ht="41.25" customHeight="1" x14ac:dyDescent="0.25">
      <c r="A612" s="871" t="s">
        <v>49</v>
      </c>
      <c r="B612" s="656" t="s">
        <v>96</v>
      </c>
      <c r="C612" s="656" t="s">
        <v>97</v>
      </c>
      <c r="D612" s="691" t="s">
        <v>103</v>
      </c>
      <c r="E612" s="656" t="s">
        <v>103</v>
      </c>
      <c r="F612" s="656" t="s">
        <v>1527</v>
      </c>
      <c r="G612" s="901" t="s">
        <v>103</v>
      </c>
      <c r="H612" s="897" t="s">
        <v>55</v>
      </c>
      <c r="I612" s="17" t="s">
        <v>860</v>
      </c>
      <c r="J612" s="64">
        <v>13.8</v>
      </c>
      <c r="K612" s="665">
        <v>8.819949122302237</v>
      </c>
      <c r="L612" s="665">
        <v>63.305871080445002</v>
      </c>
      <c r="M612" s="64">
        <v>1304</v>
      </c>
      <c r="N612" s="726">
        <v>11066716.780000001</v>
      </c>
      <c r="O612" s="548" t="s">
        <v>863</v>
      </c>
      <c r="P612" s="909">
        <v>3.3702244609999998</v>
      </c>
      <c r="Q612" s="203" t="s">
        <v>57</v>
      </c>
      <c r="R612" s="205" t="s">
        <v>57</v>
      </c>
      <c r="S612" s="490">
        <v>0</v>
      </c>
      <c r="T612" s="18">
        <v>0</v>
      </c>
      <c r="U612" s="548">
        <v>0</v>
      </c>
      <c r="V612" s="18">
        <v>0</v>
      </c>
      <c r="W612" s="64">
        <v>0</v>
      </c>
      <c r="X612" s="18">
        <v>0</v>
      </c>
      <c r="Y612" s="18">
        <v>0</v>
      </c>
      <c r="Z612" s="18">
        <v>0</v>
      </c>
      <c r="AA612" s="18">
        <v>0</v>
      </c>
      <c r="AB612" s="18">
        <v>0</v>
      </c>
      <c r="AC612" s="18">
        <v>0</v>
      </c>
      <c r="AD612" s="18">
        <v>0</v>
      </c>
      <c r="AE612" s="18">
        <v>0</v>
      </c>
      <c r="AF612" s="18">
        <v>0</v>
      </c>
      <c r="AG612" s="64">
        <v>0</v>
      </c>
      <c r="AH612" s="18">
        <v>0</v>
      </c>
      <c r="AI612" s="64">
        <v>0</v>
      </c>
      <c r="AJ612" s="18">
        <v>0</v>
      </c>
      <c r="AK612" s="18">
        <v>112</v>
      </c>
      <c r="AL612" s="64">
        <v>109</v>
      </c>
      <c r="AM612" s="18">
        <v>1</v>
      </c>
      <c r="AN612" s="18">
        <v>1</v>
      </c>
      <c r="AO612" s="18">
        <v>1</v>
      </c>
      <c r="AP612" s="64">
        <v>1</v>
      </c>
      <c r="AQ612" s="64">
        <v>114</v>
      </c>
      <c r="AR612" s="11">
        <v>111</v>
      </c>
      <c r="AS612" s="17">
        <v>0</v>
      </c>
      <c r="AT612" s="490">
        <v>0</v>
      </c>
      <c r="AU612" s="64">
        <v>0</v>
      </c>
      <c r="AV612" s="18">
        <v>0</v>
      </c>
      <c r="AW612" s="64">
        <v>0</v>
      </c>
      <c r="AX612" s="18">
        <v>0</v>
      </c>
      <c r="AY612" s="17">
        <v>0</v>
      </c>
      <c r="AZ612" s="490">
        <v>0</v>
      </c>
      <c r="BA612" s="17">
        <v>0</v>
      </c>
      <c r="BB612" s="18">
        <v>0</v>
      </c>
      <c r="BC612" s="17">
        <v>0</v>
      </c>
      <c r="BD612" s="18">
        <v>0</v>
      </c>
      <c r="BE612" s="17">
        <v>0</v>
      </c>
      <c r="BF612" s="18">
        <v>0</v>
      </c>
      <c r="BG612" s="17">
        <v>0</v>
      </c>
      <c r="BH612" s="18">
        <v>0</v>
      </c>
      <c r="BI612" s="17">
        <v>0</v>
      </c>
      <c r="BJ612" s="18">
        <v>0</v>
      </c>
      <c r="BK612" s="17">
        <v>4833.8299999999981</v>
      </c>
      <c r="BL612" s="17">
        <v>4815.6499999999996</v>
      </c>
      <c r="BM612" s="17">
        <v>16</v>
      </c>
      <c r="BN612" s="17">
        <v>16</v>
      </c>
      <c r="BO612" s="18">
        <v>6</v>
      </c>
      <c r="BP612" s="18">
        <v>6</v>
      </c>
      <c r="BQ612" s="64">
        <v>4855.8299999999981</v>
      </c>
      <c r="BR612" s="18">
        <v>4837.6499999999996</v>
      </c>
      <c r="BS612" s="729">
        <v>1.4408031441796596</v>
      </c>
      <c r="BT612" s="17">
        <v>0</v>
      </c>
      <c r="BU612" s="17">
        <v>0</v>
      </c>
      <c r="BV612" s="17">
        <v>0</v>
      </c>
      <c r="BW612" s="17">
        <v>0</v>
      </c>
      <c r="BX612" s="17">
        <v>0</v>
      </c>
      <c r="BY612" s="17">
        <v>0</v>
      </c>
      <c r="BZ612" s="17">
        <v>0</v>
      </c>
      <c r="CA612" s="17">
        <v>0</v>
      </c>
      <c r="CB612" s="17">
        <v>0</v>
      </c>
      <c r="CC612" s="17">
        <v>0</v>
      </c>
      <c r="CD612" s="17">
        <v>0</v>
      </c>
      <c r="CE612" s="17">
        <v>0</v>
      </c>
      <c r="CF612" s="17">
        <v>0</v>
      </c>
      <c r="CG612" s="17">
        <v>0</v>
      </c>
      <c r="CH612" s="17">
        <v>0</v>
      </c>
      <c r="CI612" s="17">
        <v>0</v>
      </c>
      <c r="CJ612" s="17">
        <v>0</v>
      </c>
      <c r="CK612" s="17">
        <v>0</v>
      </c>
      <c r="CL612" s="702">
        <v>5674143.007199998</v>
      </c>
      <c r="CM612" s="702">
        <v>5652802.5959999999</v>
      </c>
      <c r="CN612" s="702">
        <v>18781.440000000002</v>
      </c>
      <c r="CO612" s="702">
        <v>18781.440000000002</v>
      </c>
      <c r="CP612" s="702">
        <v>19657.439999999999</v>
      </c>
      <c r="CQ612" s="702">
        <v>19657.439999999999</v>
      </c>
      <c r="CR612" s="704">
        <v>5712581.8871999988</v>
      </c>
      <c r="CS612" s="703">
        <v>5691241.4760000007</v>
      </c>
      <c r="CT612" s="23" t="s">
        <v>56</v>
      </c>
      <c r="CU612" s="23" t="s">
        <v>56</v>
      </c>
      <c r="CV612" s="23" t="s">
        <v>56</v>
      </c>
      <c r="CW612" s="23" t="s">
        <v>56</v>
      </c>
      <c r="CX612" s="23" t="s">
        <v>56</v>
      </c>
      <c r="CY612" s="23" t="s">
        <v>56</v>
      </c>
      <c r="CZ612" s="23" t="s">
        <v>56</v>
      </c>
      <c r="DA612" s="23" t="s">
        <v>56</v>
      </c>
      <c r="DB612" s="796">
        <v>11066716.780000001</v>
      </c>
      <c r="DC612" s="120"/>
      <c r="DD612" s="692">
        <v>3.3702244609999998</v>
      </c>
      <c r="DE612" s="120"/>
      <c r="DF612" s="120"/>
      <c r="DG612" s="120"/>
      <c r="DH612" s="140"/>
      <c r="DI612" s="140"/>
      <c r="DJ612" s="140"/>
      <c r="DK612" s="140"/>
      <c r="DL612" s="548" t="s">
        <v>56</v>
      </c>
      <c r="DM612" s="548" t="s">
        <v>56</v>
      </c>
      <c r="DN612" s="203" t="s">
        <v>55</v>
      </c>
      <c r="DO612" s="700" t="s">
        <v>56</v>
      </c>
      <c r="DP612" s="713" t="s">
        <v>56</v>
      </c>
      <c r="DQ612" s="548" t="s">
        <v>56</v>
      </c>
      <c r="DR612" s="673" t="s">
        <v>56</v>
      </c>
      <c r="DS612" s="203" t="s">
        <v>56</v>
      </c>
      <c r="DT612" s="1160" t="s">
        <v>56</v>
      </c>
      <c r="DU612" s="711">
        <v>205.11388974437892</v>
      </c>
      <c r="DV612" s="711">
        <v>764.91318693968719</v>
      </c>
      <c r="DW612" s="711">
        <v>169.57469600065801</v>
      </c>
      <c r="DX612" s="711">
        <v>302.9687741246363</v>
      </c>
      <c r="DY612" s="710">
        <v>1.1685863874345521</v>
      </c>
      <c r="DZ612" s="710">
        <v>1.4040257346604126</v>
      </c>
      <c r="EA612" s="710">
        <v>1.13815827570381</v>
      </c>
      <c r="EB612" s="710">
        <v>1.1615405656877498</v>
      </c>
      <c r="EC612" s="236"/>
      <c r="ED612" s="49"/>
      <c r="EE612" s="232"/>
      <c r="EF612" s="700">
        <v>151038</v>
      </c>
      <c r="EG612" s="712">
        <v>368746</v>
      </c>
      <c r="EH612" s="44"/>
    </row>
    <row r="613" spans="1:138" ht="41.25" customHeight="1" x14ac:dyDescent="0.25">
      <c r="A613" s="871" t="s">
        <v>49</v>
      </c>
      <c r="B613" s="656" t="s">
        <v>96</v>
      </c>
      <c r="C613" s="656" t="s">
        <v>97</v>
      </c>
      <c r="D613" s="691" t="s">
        <v>103</v>
      </c>
      <c r="E613" s="656" t="s">
        <v>103</v>
      </c>
      <c r="F613" s="656" t="s">
        <v>1528</v>
      </c>
      <c r="G613" s="901" t="s">
        <v>103</v>
      </c>
      <c r="H613" s="897" t="s">
        <v>55</v>
      </c>
      <c r="I613" s="17" t="s">
        <v>860</v>
      </c>
      <c r="J613" s="64">
        <v>13.8</v>
      </c>
      <c r="K613" s="665">
        <v>5.9038683826792751</v>
      </c>
      <c r="L613" s="665">
        <v>63.728219564414999</v>
      </c>
      <c r="M613" s="64">
        <v>1213</v>
      </c>
      <c r="N613" s="726">
        <v>11992765.209999999</v>
      </c>
      <c r="O613" s="548" t="s">
        <v>874</v>
      </c>
      <c r="P613" s="909">
        <v>3.0515271140000002</v>
      </c>
      <c r="Q613" s="203" t="s">
        <v>57</v>
      </c>
      <c r="R613" s="205" t="s">
        <v>57</v>
      </c>
      <c r="S613" s="490">
        <v>0</v>
      </c>
      <c r="T613" s="18">
        <v>0</v>
      </c>
      <c r="U613" s="548">
        <v>0</v>
      </c>
      <c r="V613" s="18">
        <v>0</v>
      </c>
      <c r="W613" s="64">
        <v>0</v>
      </c>
      <c r="X613" s="18">
        <v>0</v>
      </c>
      <c r="Y613" s="18">
        <v>0</v>
      </c>
      <c r="Z613" s="18">
        <v>0</v>
      </c>
      <c r="AA613" s="18">
        <v>0</v>
      </c>
      <c r="AB613" s="18">
        <v>0</v>
      </c>
      <c r="AC613" s="18">
        <v>0</v>
      </c>
      <c r="AD613" s="18">
        <v>0</v>
      </c>
      <c r="AE613" s="18">
        <v>0</v>
      </c>
      <c r="AF613" s="18">
        <v>0</v>
      </c>
      <c r="AG613" s="64">
        <v>0</v>
      </c>
      <c r="AH613" s="18">
        <v>0</v>
      </c>
      <c r="AI613" s="64">
        <v>0</v>
      </c>
      <c r="AJ613" s="18">
        <v>0</v>
      </c>
      <c r="AK613" s="18">
        <v>120</v>
      </c>
      <c r="AL613" s="64">
        <v>119</v>
      </c>
      <c r="AM613" s="18">
        <v>3</v>
      </c>
      <c r="AN613" s="18">
        <v>3</v>
      </c>
      <c r="AO613" s="18">
        <v>1</v>
      </c>
      <c r="AP613" s="64">
        <v>1</v>
      </c>
      <c r="AQ613" s="64">
        <v>124</v>
      </c>
      <c r="AR613" s="11">
        <v>123</v>
      </c>
      <c r="AS613" s="17">
        <v>0</v>
      </c>
      <c r="AT613" s="490">
        <v>0</v>
      </c>
      <c r="AU613" s="64">
        <v>0</v>
      </c>
      <c r="AV613" s="18">
        <v>0</v>
      </c>
      <c r="AW613" s="64">
        <v>0</v>
      </c>
      <c r="AX613" s="18">
        <v>0</v>
      </c>
      <c r="AY613" s="17">
        <v>0</v>
      </c>
      <c r="AZ613" s="490">
        <v>0</v>
      </c>
      <c r="BA613" s="17">
        <v>0</v>
      </c>
      <c r="BB613" s="18">
        <v>0</v>
      </c>
      <c r="BC613" s="17">
        <v>0</v>
      </c>
      <c r="BD613" s="18">
        <v>0</v>
      </c>
      <c r="BE613" s="17">
        <v>0</v>
      </c>
      <c r="BF613" s="18">
        <v>0</v>
      </c>
      <c r="BG613" s="17">
        <v>0</v>
      </c>
      <c r="BH613" s="18">
        <v>0</v>
      </c>
      <c r="BI613" s="17">
        <v>0</v>
      </c>
      <c r="BJ613" s="18">
        <v>0</v>
      </c>
      <c r="BK613" s="17">
        <v>5467.1600000000026</v>
      </c>
      <c r="BL613" s="17">
        <v>5463.3600000000006</v>
      </c>
      <c r="BM613" s="17">
        <v>29.2</v>
      </c>
      <c r="BN613" s="17">
        <v>29.200000000000003</v>
      </c>
      <c r="BO613" s="18">
        <v>10</v>
      </c>
      <c r="BP613" s="18">
        <v>10</v>
      </c>
      <c r="BQ613" s="64">
        <v>5506.3600000000024</v>
      </c>
      <c r="BR613" s="18">
        <v>5502.56</v>
      </c>
      <c r="BS613" s="729">
        <v>1.804460453501316</v>
      </c>
      <c r="BT613" s="17">
        <v>0</v>
      </c>
      <c r="BU613" s="17">
        <v>0</v>
      </c>
      <c r="BV613" s="17">
        <v>0</v>
      </c>
      <c r="BW613" s="17">
        <v>0</v>
      </c>
      <c r="BX613" s="17">
        <v>0</v>
      </c>
      <c r="BY613" s="17">
        <v>0</v>
      </c>
      <c r="BZ613" s="17">
        <v>0</v>
      </c>
      <c r="CA613" s="17">
        <v>0</v>
      </c>
      <c r="CB613" s="17">
        <v>0</v>
      </c>
      <c r="CC613" s="17">
        <v>0</v>
      </c>
      <c r="CD613" s="17">
        <v>0</v>
      </c>
      <c r="CE613" s="17">
        <v>0</v>
      </c>
      <c r="CF613" s="17">
        <v>0</v>
      </c>
      <c r="CG613" s="17">
        <v>0</v>
      </c>
      <c r="CH613" s="17">
        <v>0</v>
      </c>
      <c r="CI613" s="17">
        <v>0</v>
      </c>
      <c r="CJ613" s="17">
        <v>0</v>
      </c>
      <c r="CK613" s="17">
        <v>0</v>
      </c>
      <c r="CL613" s="702">
        <v>6417571.0944000036</v>
      </c>
      <c r="CM613" s="702">
        <v>6413110.5024000006</v>
      </c>
      <c r="CN613" s="702">
        <v>34276.128000000004</v>
      </c>
      <c r="CO613" s="702">
        <v>34276.128000000004</v>
      </c>
      <c r="CP613" s="702">
        <v>32762.400000000001</v>
      </c>
      <c r="CQ613" s="702">
        <v>32762.400000000001</v>
      </c>
      <c r="CR613" s="704">
        <v>6484609.6224000035</v>
      </c>
      <c r="CS613" s="703">
        <v>6480149.0304000005</v>
      </c>
      <c r="CT613" s="23" t="s">
        <v>56</v>
      </c>
      <c r="CU613" s="23" t="s">
        <v>56</v>
      </c>
      <c r="CV613" s="23" t="s">
        <v>56</v>
      </c>
      <c r="CW613" s="23" t="s">
        <v>56</v>
      </c>
      <c r="CX613" s="23" t="s">
        <v>56</v>
      </c>
      <c r="CY613" s="23" t="s">
        <v>56</v>
      </c>
      <c r="CZ613" s="23" t="s">
        <v>56</v>
      </c>
      <c r="DA613" s="23" t="s">
        <v>56</v>
      </c>
      <c r="DB613" s="796">
        <v>11992765.209999999</v>
      </c>
      <c r="DC613" s="120"/>
      <c r="DD613" s="692">
        <v>3.0515271140000002</v>
      </c>
      <c r="DE613" s="120"/>
      <c r="DF613" s="120"/>
      <c r="DG613" s="120"/>
      <c r="DH613" s="140"/>
      <c r="DI613" s="140"/>
      <c r="DJ613" s="140"/>
      <c r="DK613" s="140"/>
      <c r="DL613" s="548" t="s">
        <v>56</v>
      </c>
      <c r="DM613" s="548" t="s">
        <v>56</v>
      </c>
      <c r="DN613" s="203" t="s">
        <v>55</v>
      </c>
      <c r="DO613" s="700" t="s">
        <v>56</v>
      </c>
      <c r="DP613" s="713" t="s">
        <v>56</v>
      </c>
      <c r="DQ613" s="548" t="s">
        <v>56</v>
      </c>
      <c r="DR613" s="673" t="s">
        <v>56</v>
      </c>
      <c r="DS613" s="203" t="s">
        <v>56</v>
      </c>
      <c r="DT613" s="1160" t="s">
        <v>56</v>
      </c>
      <c r="DU613" s="711">
        <v>182.52416555407257</v>
      </c>
      <c r="DV613" s="711">
        <v>-4.3125136404203488</v>
      </c>
      <c r="DW613" s="711">
        <v>53.007386992851302</v>
      </c>
      <c r="DX613" s="711">
        <v>34.055132348095704</v>
      </c>
      <c r="DY613" s="710">
        <v>0.5647530040053419</v>
      </c>
      <c r="DZ613" s="710">
        <v>0.25769623644739548</v>
      </c>
      <c r="EA613" s="710">
        <v>0.49475221571523498</v>
      </c>
      <c r="EB613" s="710">
        <v>0.25064385201772899</v>
      </c>
      <c r="EC613" s="236"/>
      <c r="ED613" s="49"/>
      <c r="EE613" s="232"/>
      <c r="EF613" s="700">
        <v>22149</v>
      </c>
      <c r="EG613" s="712">
        <v>27998.666666666664</v>
      </c>
      <c r="EH613" s="44"/>
    </row>
    <row r="614" spans="1:138" ht="41.25" customHeight="1" x14ac:dyDescent="0.25">
      <c r="A614" s="871" t="s">
        <v>49</v>
      </c>
      <c r="B614" s="656" t="s">
        <v>96</v>
      </c>
      <c r="C614" s="656" t="s">
        <v>97</v>
      </c>
      <c r="D614" s="691" t="s">
        <v>103</v>
      </c>
      <c r="E614" s="656" t="s">
        <v>103</v>
      </c>
      <c r="F614" s="656" t="s">
        <v>104</v>
      </c>
      <c r="G614" s="901" t="s">
        <v>105</v>
      </c>
      <c r="H614" s="897" t="s">
        <v>55</v>
      </c>
      <c r="I614" s="17" t="s">
        <v>860</v>
      </c>
      <c r="J614" s="64">
        <v>13.8</v>
      </c>
      <c r="K614" s="665">
        <v>10.134575685247015</v>
      </c>
      <c r="L614" s="665">
        <v>66.953030163768005</v>
      </c>
      <c r="M614" s="64">
        <v>1512</v>
      </c>
      <c r="N614" s="726">
        <v>21793641.210000001</v>
      </c>
      <c r="O614" s="548" t="s">
        <v>874</v>
      </c>
      <c r="P614" s="909">
        <v>5.545333866</v>
      </c>
      <c r="Q614" s="203" t="s">
        <v>1190</v>
      </c>
      <c r="R614" s="205" t="s">
        <v>57</v>
      </c>
      <c r="S614" s="490">
        <v>0</v>
      </c>
      <c r="T614" s="18">
        <v>0</v>
      </c>
      <c r="U614" s="548">
        <v>0</v>
      </c>
      <c r="V614" s="18">
        <v>0</v>
      </c>
      <c r="W614" s="64">
        <v>0</v>
      </c>
      <c r="X614" s="18">
        <v>0</v>
      </c>
      <c r="Y614" s="18">
        <v>0</v>
      </c>
      <c r="Z614" s="18">
        <v>0</v>
      </c>
      <c r="AA614" s="18">
        <v>0</v>
      </c>
      <c r="AB614" s="18">
        <v>0</v>
      </c>
      <c r="AC614" s="18">
        <v>0</v>
      </c>
      <c r="AD614" s="18">
        <v>0</v>
      </c>
      <c r="AE614" s="18">
        <v>0</v>
      </c>
      <c r="AF614" s="18">
        <v>0</v>
      </c>
      <c r="AG614" s="64">
        <v>0</v>
      </c>
      <c r="AH614" s="18">
        <v>0</v>
      </c>
      <c r="AI614" s="64">
        <v>0</v>
      </c>
      <c r="AJ614" s="18">
        <v>0</v>
      </c>
      <c r="AK614" s="18">
        <v>123</v>
      </c>
      <c r="AL614" s="64">
        <v>121</v>
      </c>
      <c r="AM614" s="18">
        <v>7</v>
      </c>
      <c r="AN614" s="18">
        <v>7</v>
      </c>
      <c r="AO614" s="18">
        <v>1</v>
      </c>
      <c r="AP614" s="64">
        <v>1</v>
      </c>
      <c r="AQ614" s="64">
        <v>131</v>
      </c>
      <c r="AR614" s="11">
        <v>129</v>
      </c>
      <c r="AS614" s="17">
        <v>0</v>
      </c>
      <c r="AT614" s="490">
        <v>0</v>
      </c>
      <c r="AU614" s="64">
        <v>0</v>
      </c>
      <c r="AV614" s="18">
        <v>0</v>
      </c>
      <c r="AW614" s="64">
        <v>0</v>
      </c>
      <c r="AX614" s="18">
        <v>0</v>
      </c>
      <c r="AY614" s="17">
        <v>0</v>
      </c>
      <c r="AZ614" s="490">
        <v>0</v>
      </c>
      <c r="BA614" s="17">
        <v>0</v>
      </c>
      <c r="BB614" s="18">
        <v>0</v>
      </c>
      <c r="BC614" s="17">
        <v>0</v>
      </c>
      <c r="BD614" s="18">
        <v>0</v>
      </c>
      <c r="BE614" s="17">
        <v>0</v>
      </c>
      <c r="BF614" s="18">
        <v>0</v>
      </c>
      <c r="BG614" s="17">
        <v>0</v>
      </c>
      <c r="BH614" s="18">
        <v>0</v>
      </c>
      <c r="BI614" s="17">
        <v>0</v>
      </c>
      <c r="BJ614" s="18">
        <v>0</v>
      </c>
      <c r="BK614" s="17">
        <v>2736.5200000000009</v>
      </c>
      <c r="BL614" s="17">
        <v>2721.32</v>
      </c>
      <c r="BM614" s="17">
        <v>5029</v>
      </c>
      <c r="BN614" s="17">
        <v>5029</v>
      </c>
      <c r="BO614" s="18">
        <v>15</v>
      </c>
      <c r="BP614" s="18">
        <v>15</v>
      </c>
      <c r="BQ614" s="64">
        <v>7780.52</v>
      </c>
      <c r="BR614" s="18">
        <v>7765.32</v>
      </c>
      <c r="BS614" s="729">
        <v>1.4030751237007666</v>
      </c>
      <c r="BT614" s="17">
        <v>0</v>
      </c>
      <c r="BU614" s="17">
        <v>0</v>
      </c>
      <c r="BV614" s="17">
        <v>0</v>
      </c>
      <c r="BW614" s="17">
        <v>0</v>
      </c>
      <c r="BX614" s="17">
        <v>0</v>
      </c>
      <c r="BY614" s="17">
        <v>0</v>
      </c>
      <c r="BZ614" s="17">
        <v>0</v>
      </c>
      <c r="CA614" s="17">
        <v>0</v>
      </c>
      <c r="CB614" s="17">
        <v>0</v>
      </c>
      <c r="CC614" s="17">
        <v>0</v>
      </c>
      <c r="CD614" s="17">
        <v>0</v>
      </c>
      <c r="CE614" s="17">
        <v>0</v>
      </c>
      <c r="CF614" s="17">
        <v>0</v>
      </c>
      <c r="CG614" s="17">
        <v>0</v>
      </c>
      <c r="CH614" s="17">
        <v>0</v>
      </c>
      <c r="CI614" s="17">
        <v>0</v>
      </c>
      <c r="CJ614" s="17">
        <v>0</v>
      </c>
      <c r="CK614" s="17">
        <v>0</v>
      </c>
      <c r="CL614" s="702">
        <v>3212236.6368000014</v>
      </c>
      <c r="CM614" s="702">
        <v>3194394.2688000007</v>
      </c>
      <c r="CN614" s="702">
        <v>5903241.3600000003</v>
      </c>
      <c r="CO614" s="702">
        <v>5903241.3600000003</v>
      </c>
      <c r="CP614" s="702">
        <v>49143.600000000006</v>
      </c>
      <c r="CQ614" s="702">
        <v>49143.600000000006</v>
      </c>
      <c r="CR614" s="704">
        <v>9164621.5968000013</v>
      </c>
      <c r="CS614" s="703">
        <v>9146779.2288000006</v>
      </c>
      <c r="CT614" s="23">
        <v>1</v>
      </c>
      <c r="CU614" s="23">
        <v>2</v>
      </c>
      <c r="CV614" s="23" t="s">
        <v>103</v>
      </c>
      <c r="CW614" s="23">
        <v>2</v>
      </c>
      <c r="CX614" s="23">
        <v>12</v>
      </c>
      <c r="CY614" s="23">
        <v>0</v>
      </c>
      <c r="CZ614" s="23">
        <v>0</v>
      </c>
      <c r="DA614" s="23" t="s">
        <v>905</v>
      </c>
      <c r="DB614" s="796">
        <v>21793641.210000001</v>
      </c>
      <c r="DC614" s="120"/>
      <c r="DD614" s="692">
        <v>5.545333866</v>
      </c>
      <c r="DE614" s="120"/>
      <c r="DF614" s="120"/>
      <c r="DG614" s="120"/>
      <c r="DH614" s="140"/>
      <c r="DI614" s="140"/>
      <c r="DJ614" s="140"/>
      <c r="DK614" s="140"/>
      <c r="DL614" s="548" t="s">
        <v>56</v>
      </c>
      <c r="DM614" s="548" t="s">
        <v>56</v>
      </c>
      <c r="DN614" s="203" t="s">
        <v>55</v>
      </c>
      <c r="DO614" s="700" t="s">
        <v>56</v>
      </c>
      <c r="DP614" s="713" t="s">
        <v>56</v>
      </c>
      <c r="DQ614" s="548" t="s">
        <v>56</v>
      </c>
      <c r="DR614" s="673" t="s">
        <v>56</v>
      </c>
      <c r="DS614" s="203" t="s">
        <v>56</v>
      </c>
      <c r="DT614" s="1160" t="s">
        <v>56</v>
      </c>
      <c r="DU614" s="711">
        <v>278.7230494341876</v>
      </c>
      <c r="DV614" s="711">
        <v>-166.5485217158016</v>
      </c>
      <c r="DW614" s="711">
        <v>224.13816137079101</v>
      </c>
      <c r="DX614" s="711">
        <v>-112.74242424301714</v>
      </c>
      <c r="DY614" s="710">
        <v>2.5866045806486602</v>
      </c>
      <c r="DZ614" s="710">
        <v>-1.5513832364144526</v>
      </c>
      <c r="EA614" s="710">
        <v>1.62840269067945</v>
      </c>
      <c r="EB614" s="710">
        <v>-0.59342798375931505</v>
      </c>
      <c r="EC614" s="236"/>
      <c r="ED614" s="49"/>
      <c r="EE614" s="232"/>
      <c r="EF614" s="700">
        <v>283370</v>
      </c>
      <c r="EG614" s="712">
        <v>-140428.66666666666</v>
      </c>
      <c r="EH614" s="44"/>
    </row>
    <row r="615" spans="1:138" ht="41.25" customHeight="1" x14ac:dyDescent="0.25">
      <c r="A615" s="871" t="s">
        <v>49</v>
      </c>
      <c r="B615" s="656" t="s">
        <v>96</v>
      </c>
      <c r="C615" s="656" t="s">
        <v>97</v>
      </c>
      <c r="D615" s="691" t="s">
        <v>1529</v>
      </c>
      <c r="E615" s="656" t="s">
        <v>1529</v>
      </c>
      <c r="F615" s="656" t="s">
        <v>1530</v>
      </c>
      <c r="G615" s="901" t="s">
        <v>1531</v>
      </c>
      <c r="H615" s="897" t="s">
        <v>55</v>
      </c>
      <c r="I615" s="17" t="s">
        <v>860</v>
      </c>
      <c r="J615" s="64">
        <v>4.16</v>
      </c>
      <c r="K615" s="665">
        <v>1.0087463903281142</v>
      </c>
      <c r="L615" s="665">
        <v>46.040530207266002</v>
      </c>
      <c r="M615" s="64">
        <v>473</v>
      </c>
      <c r="N615" s="726">
        <v>4151013.1970000002</v>
      </c>
      <c r="O615" s="548" t="s">
        <v>863</v>
      </c>
      <c r="P615" s="909">
        <v>0.90546997399999996</v>
      </c>
      <c r="Q615" s="203" t="s">
        <v>57</v>
      </c>
      <c r="R615" s="205" t="s">
        <v>57</v>
      </c>
      <c r="S615" s="490">
        <v>0</v>
      </c>
      <c r="T615" s="18">
        <v>0</v>
      </c>
      <c r="U615" s="548">
        <v>0</v>
      </c>
      <c r="V615" s="18">
        <v>0</v>
      </c>
      <c r="W615" s="64">
        <v>0</v>
      </c>
      <c r="X615" s="18">
        <v>0</v>
      </c>
      <c r="Y615" s="18">
        <v>0</v>
      </c>
      <c r="Z615" s="18">
        <v>0</v>
      </c>
      <c r="AA615" s="18">
        <v>0</v>
      </c>
      <c r="AB615" s="18">
        <v>0</v>
      </c>
      <c r="AC615" s="18">
        <v>0</v>
      </c>
      <c r="AD615" s="18">
        <v>0</v>
      </c>
      <c r="AE615" s="18">
        <v>0</v>
      </c>
      <c r="AF615" s="18">
        <v>0</v>
      </c>
      <c r="AG615" s="64">
        <v>0</v>
      </c>
      <c r="AH615" s="18">
        <v>0</v>
      </c>
      <c r="AI615" s="64">
        <v>0</v>
      </c>
      <c r="AJ615" s="18">
        <v>0</v>
      </c>
      <c r="AK615" s="18">
        <v>56</v>
      </c>
      <c r="AL615" s="64">
        <v>55</v>
      </c>
      <c r="AM615" s="18">
        <v>2</v>
      </c>
      <c r="AN615" s="18">
        <v>2</v>
      </c>
      <c r="AO615" s="18">
        <v>0</v>
      </c>
      <c r="AP615" s="64">
        <v>0</v>
      </c>
      <c r="AQ615" s="64">
        <v>58</v>
      </c>
      <c r="AR615" s="11">
        <v>57</v>
      </c>
      <c r="AS615" s="17">
        <v>0</v>
      </c>
      <c r="AT615" s="490">
        <v>0</v>
      </c>
      <c r="AU615" s="64">
        <v>0</v>
      </c>
      <c r="AV615" s="18">
        <v>0</v>
      </c>
      <c r="AW615" s="64">
        <v>0</v>
      </c>
      <c r="AX615" s="18">
        <v>0</v>
      </c>
      <c r="AY615" s="17">
        <v>0</v>
      </c>
      <c r="AZ615" s="490">
        <v>0</v>
      </c>
      <c r="BA615" s="17">
        <v>0</v>
      </c>
      <c r="BB615" s="18">
        <v>0</v>
      </c>
      <c r="BC615" s="17">
        <v>0</v>
      </c>
      <c r="BD615" s="18">
        <v>0</v>
      </c>
      <c r="BE615" s="17">
        <v>0</v>
      </c>
      <c r="BF615" s="18">
        <v>0</v>
      </c>
      <c r="BG615" s="17">
        <v>0</v>
      </c>
      <c r="BH615" s="18">
        <v>0</v>
      </c>
      <c r="BI615" s="17">
        <v>0</v>
      </c>
      <c r="BJ615" s="18">
        <v>0</v>
      </c>
      <c r="BK615" s="17">
        <v>396.32000000000005</v>
      </c>
      <c r="BL615" s="17">
        <v>386.82</v>
      </c>
      <c r="BM615" s="17">
        <v>27.6</v>
      </c>
      <c r="BN615" s="17">
        <v>27.6</v>
      </c>
      <c r="BO615" s="18">
        <v>0</v>
      </c>
      <c r="BP615" s="18">
        <v>0</v>
      </c>
      <c r="BQ615" s="64">
        <v>423.92000000000007</v>
      </c>
      <c r="BR615" s="18">
        <v>414.42</v>
      </c>
      <c r="BS615" s="729">
        <v>0.46817676143063369</v>
      </c>
      <c r="BT615" s="17">
        <v>0</v>
      </c>
      <c r="BU615" s="17">
        <v>0</v>
      </c>
      <c r="BV615" s="17">
        <v>0</v>
      </c>
      <c r="BW615" s="17">
        <v>0</v>
      </c>
      <c r="BX615" s="17">
        <v>0</v>
      </c>
      <c r="BY615" s="17">
        <v>0</v>
      </c>
      <c r="BZ615" s="17">
        <v>0</v>
      </c>
      <c r="CA615" s="17">
        <v>0</v>
      </c>
      <c r="CB615" s="17">
        <v>0</v>
      </c>
      <c r="CC615" s="17">
        <v>0</v>
      </c>
      <c r="CD615" s="17">
        <v>0</v>
      </c>
      <c r="CE615" s="17">
        <v>0</v>
      </c>
      <c r="CF615" s="17">
        <v>0</v>
      </c>
      <c r="CG615" s="17">
        <v>0</v>
      </c>
      <c r="CH615" s="17">
        <v>0</v>
      </c>
      <c r="CI615" s="17">
        <v>0</v>
      </c>
      <c r="CJ615" s="17">
        <v>0</v>
      </c>
      <c r="CK615" s="17">
        <v>0</v>
      </c>
      <c r="CL615" s="702">
        <v>465216.26880000008</v>
      </c>
      <c r="CM615" s="702">
        <v>454064.78879999998</v>
      </c>
      <c r="CN615" s="702">
        <v>32397.984000000004</v>
      </c>
      <c r="CO615" s="702">
        <v>32397.984000000004</v>
      </c>
      <c r="CP615" s="702">
        <v>0</v>
      </c>
      <c r="CQ615" s="702">
        <v>0</v>
      </c>
      <c r="CR615" s="704">
        <v>497614.25280000007</v>
      </c>
      <c r="CS615" s="703">
        <v>486462.77279999998</v>
      </c>
      <c r="CT615" s="23" t="s">
        <v>56</v>
      </c>
      <c r="CU615" s="23" t="s">
        <v>56</v>
      </c>
      <c r="CV615" s="23" t="s">
        <v>56</v>
      </c>
      <c r="CW615" s="23" t="s">
        <v>56</v>
      </c>
      <c r="CX615" s="23" t="s">
        <v>56</v>
      </c>
      <c r="CY615" s="23" t="s">
        <v>56</v>
      </c>
      <c r="CZ615" s="23" t="s">
        <v>56</v>
      </c>
      <c r="DA615" s="23" t="s">
        <v>56</v>
      </c>
      <c r="DB615" s="796">
        <v>4151013.1970000002</v>
      </c>
      <c r="DC615" s="120"/>
      <c r="DD615" s="692">
        <v>0.90546997399999996</v>
      </c>
      <c r="DE615" s="120"/>
      <c r="DF615" s="120"/>
      <c r="DG615" s="120"/>
      <c r="DH615" s="140"/>
      <c r="DI615" s="140"/>
      <c r="DJ615" s="140"/>
      <c r="DK615" s="140"/>
      <c r="DL615" s="548" t="s">
        <v>56</v>
      </c>
      <c r="DM615" s="548" t="s">
        <v>56</v>
      </c>
      <c r="DN615" s="203" t="s">
        <v>55</v>
      </c>
      <c r="DO615" s="700" t="s">
        <v>56</v>
      </c>
      <c r="DP615" s="713" t="s">
        <v>56</v>
      </c>
      <c r="DQ615" s="548" t="s">
        <v>56</v>
      </c>
      <c r="DR615" s="673" t="s">
        <v>56</v>
      </c>
      <c r="DS615" s="203" t="s">
        <v>56</v>
      </c>
      <c r="DT615" s="1160" t="s">
        <v>56</v>
      </c>
      <c r="DU615" s="711">
        <v>263.76289561112105</v>
      </c>
      <c r="DV615" s="711">
        <v>-90.208014410754117</v>
      </c>
      <c r="DW615" s="711">
        <v>254.432168244537</v>
      </c>
      <c r="DX615" s="711">
        <v>-159.88010449708605</v>
      </c>
      <c r="DY615" s="710">
        <v>1.21279944046162</v>
      </c>
      <c r="DZ615" s="710">
        <v>-0.54474823284408869</v>
      </c>
      <c r="EA615" s="710">
        <v>1.18642346411532</v>
      </c>
      <c r="EB615" s="710">
        <v>-0.58510807457089797</v>
      </c>
      <c r="EC615" s="236"/>
      <c r="ED615" s="49"/>
      <c r="EE615" s="232"/>
      <c r="EF615" s="700">
        <v>15326</v>
      </c>
      <c r="EG615" s="712">
        <v>-15326</v>
      </c>
      <c r="EH615" s="44"/>
    </row>
    <row r="616" spans="1:138" ht="41.25" customHeight="1" x14ac:dyDescent="0.25">
      <c r="A616" s="871" t="s">
        <v>49</v>
      </c>
      <c r="B616" s="656" t="s">
        <v>96</v>
      </c>
      <c r="C616" s="656" t="s">
        <v>97</v>
      </c>
      <c r="D616" s="691" t="s">
        <v>106</v>
      </c>
      <c r="E616" s="656" t="s">
        <v>107</v>
      </c>
      <c r="F616" s="656" t="s">
        <v>1532</v>
      </c>
      <c r="G616" s="901" t="s">
        <v>1533</v>
      </c>
      <c r="H616" s="897" t="s">
        <v>55</v>
      </c>
      <c r="I616" s="17" t="s">
        <v>860</v>
      </c>
      <c r="J616" s="64">
        <v>13.8</v>
      </c>
      <c r="K616" s="665">
        <v>10.80384011729163</v>
      </c>
      <c r="L616" s="665">
        <v>87.668371029770995</v>
      </c>
      <c r="M616" s="64">
        <v>2885</v>
      </c>
      <c r="N616" s="726">
        <v>27993556.380000003</v>
      </c>
      <c r="O616" s="548" t="s">
        <v>874</v>
      </c>
      <c r="P616" s="909">
        <v>7.1228857410000002</v>
      </c>
      <c r="Q616" s="203" t="s">
        <v>57</v>
      </c>
      <c r="R616" s="205" t="s">
        <v>57</v>
      </c>
      <c r="S616" s="490">
        <v>0</v>
      </c>
      <c r="T616" s="18">
        <v>0</v>
      </c>
      <c r="U616" s="548">
        <v>0</v>
      </c>
      <c r="V616" s="18">
        <v>0</v>
      </c>
      <c r="W616" s="64">
        <v>0</v>
      </c>
      <c r="X616" s="18">
        <v>0</v>
      </c>
      <c r="Y616" s="18">
        <v>0</v>
      </c>
      <c r="Z616" s="18">
        <v>0</v>
      </c>
      <c r="AA616" s="18">
        <v>0</v>
      </c>
      <c r="AB616" s="18">
        <v>0</v>
      </c>
      <c r="AC616" s="18">
        <v>0</v>
      </c>
      <c r="AD616" s="18">
        <v>0</v>
      </c>
      <c r="AE616" s="18">
        <v>0</v>
      </c>
      <c r="AF616" s="18">
        <v>0</v>
      </c>
      <c r="AG616" s="64">
        <v>0</v>
      </c>
      <c r="AH616" s="18">
        <v>0</v>
      </c>
      <c r="AI616" s="64">
        <v>0</v>
      </c>
      <c r="AJ616" s="18">
        <v>0</v>
      </c>
      <c r="AK616" s="18">
        <v>264</v>
      </c>
      <c r="AL616" s="64">
        <v>263</v>
      </c>
      <c r="AM616" s="18">
        <v>8</v>
      </c>
      <c r="AN616" s="18">
        <v>7</v>
      </c>
      <c r="AO616" s="18">
        <v>1</v>
      </c>
      <c r="AP616" s="64">
        <v>1</v>
      </c>
      <c r="AQ616" s="64">
        <v>273</v>
      </c>
      <c r="AR616" s="11">
        <v>271</v>
      </c>
      <c r="AS616" s="17">
        <v>0</v>
      </c>
      <c r="AT616" s="490">
        <v>0</v>
      </c>
      <c r="AU616" s="64">
        <v>0</v>
      </c>
      <c r="AV616" s="18">
        <v>0</v>
      </c>
      <c r="AW616" s="64">
        <v>0</v>
      </c>
      <c r="AX616" s="18">
        <v>0</v>
      </c>
      <c r="AY616" s="17">
        <v>0</v>
      </c>
      <c r="AZ616" s="490">
        <v>0</v>
      </c>
      <c r="BA616" s="17">
        <v>0</v>
      </c>
      <c r="BB616" s="18">
        <v>0</v>
      </c>
      <c r="BC616" s="17">
        <v>0</v>
      </c>
      <c r="BD616" s="18">
        <v>0</v>
      </c>
      <c r="BE616" s="17">
        <v>0</v>
      </c>
      <c r="BF616" s="18">
        <v>0</v>
      </c>
      <c r="BG616" s="17">
        <v>0</v>
      </c>
      <c r="BH616" s="18">
        <v>0</v>
      </c>
      <c r="BI616" s="17">
        <v>0</v>
      </c>
      <c r="BJ616" s="18">
        <v>0</v>
      </c>
      <c r="BK616" s="17">
        <v>7176.2700000000059</v>
      </c>
      <c r="BL616" s="17">
        <v>7169.5299999999988</v>
      </c>
      <c r="BM616" s="17">
        <v>90.039999999999992</v>
      </c>
      <c r="BN616" s="17">
        <v>78.799999999999983</v>
      </c>
      <c r="BO616" s="18">
        <v>15</v>
      </c>
      <c r="BP616" s="18">
        <v>15</v>
      </c>
      <c r="BQ616" s="64">
        <v>7281.3100000000059</v>
      </c>
      <c r="BR616" s="18">
        <v>7263.329999999999</v>
      </c>
      <c r="BS616" s="729">
        <v>1.0222415836446879</v>
      </c>
      <c r="BT616" s="17">
        <v>0</v>
      </c>
      <c r="BU616" s="17">
        <v>0</v>
      </c>
      <c r="BV616" s="17">
        <v>0</v>
      </c>
      <c r="BW616" s="17">
        <v>0</v>
      </c>
      <c r="BX616" s="17">
        <v>0</v>
      </c>
      <c r="BY616" s="17">
        <v>0</v>
      </c>
      <c r="BZ616" s="17">
        <v>0</v>
      </c>
      <c r="CA616" s="17">
        <v>0</v>
      </c>
      <c r="CB616" s="17">
        <v>0</v>
      </c>
      <c r="CC616" s="17">
        <v>0</v>
      </c>
      <c r="CD616" s="17">
        <v>0</v>
      </c>
      <c r="CE616" s="17">
        <v>0</v>
      </c>
      <c r="CF616" s="17">
        <v>0</v>
      </c>
      <c r="CG616" s="17">
        <v>0</v>
      </c>
      <c r="CH616" s="17">
        <v>0</v>
      </c>
      <c r="CI616" s="17">
        <v>0</v>
      </c>
      <c r="CJ616" s="17">
        <v>0</v>
      </c>
      <c r="CK616" s="17">
        <v>0</v>
      </c>
      <c r="CL616" s="702">
        <v>8423792.7768000066</v>
      </c>
      <c r="CM616" s="702">
        <v>8415881.0952000003</v>
      </c>
      <c r="CN616" s="702">
        <v>105692.5536</v>
      </c>
      <c r="CO616" s="702">
        <v>92498.59199999999</v>
      </c>
      <c r="CP616" s="702">
        <v>49143.600000000006</v>
      </c>
      <c r="CQ616" s="702">
        <v>49143.600000000006</v>
      </c>
      <c r="CR616" s="704">
        <v>8578628.9304000065</v>
      </c>
      <c r="CS616" s="703">
        <v>8557523.2872000001</v>
      </c>
      <c r="CT616" s="23" t="s">
        <v>56</v>
      </c>
      <c r="CU616" s="23" t="s">
        <v>56</v>
      </c>
      <c r="CV616" s="23" t="s">
        <v>56</v>
      </c>
      <c r="CW616" s="23" t="s">
        <v>56</v>
      </c>
      <c r="CX616" s="23" t="s">
        <v>56</v>
      </c>
      <c r="CY616" s="23" t="s">
        <v>56</v>
      </c>
      <c r="CZ616" s="23" t="s">
        <v>56</v>
      </c>
      <c r="DA616" s="23" t="s">
        <v>56</v>
      </c>
      <c r="DB616" s="796">
        <v>27993556.380000003</v>
      </c>
      <c r="DC616" s="120"/>
      <c r="DD616" s="692">
        <v>7.1228857410000002</v>
      </c>
      <c r="DE616" s="120"/>
      <c r="DF616" s="120"/>
      <c r="DG616" s="120"/>
      <c r="DH616" s="140"/>
      <c r="DI616" s="140"/>
      <c r="DJ616" s="140"/>
      <c r="DK616" s="140"/>
      <c r="DL616" s="548" t="s">
        <v>56</v>
      </c>
      <c r="DM616" s="548" t="s">
        <v>56</v>
      </c>
      <c r="DN616" s="203" t="s">
        <v>55</v>
      </c>
      <c r="DO616" s="700" t="s">
        <v>56</v>
      </c>
      <c r="DP616" s="713" t="s">
        <v>56</v>
      </c>
      <c r="DQ616" s="548" t="s">
        <v>56</v>
      </c>
      <c r="DR616" s="673" t="s">
        <v>56</v>
      </c>
      <c r="DS616" s="203" t="s">
        <v>56</v>
      </c>
      <c r="DT616" s="1160" t="s">
        <v>56</v>
      </c>
      <c r="DU616" s="711">
        <v>87.094629156010228</v>
      </c>
      <c r="DV616" s="711">
        <v>15.564930914017552</v>
      </c>
      <c r="DW616" s="711">
        <v>78.996391604766501</v>
      </c>
      <c r="DX616" s="711">
        <v>8.4906159441787707</v>
      </c>
      <c r="DY616" s="710">
        <v>0.87672634271099747</v>
      </c>
      <c r="DZ616" s="710">
        <v>0.19779150099082599</v>
      </c>
      <c r="EA616" s="710">
        <v>0.67446718105208303</v>
      </c>
      <c r="EB616" s="710">
        <v>0.3517633900301298</v>
      </c>
      <c r="EC616" s="236"/>
      <c r="ED616" s="49"/>
      <c r="EE616" s="232"/>
      <c r="EF616" s="700">
        <v>91116</v>
      </c>
      <c r="EG616" s="712">
        <v>-72367</v>
      </c>
      <c r="EH616" s="44"/>
    </row>
    <row r="617" spans="1:138" ht="41.25" customHeight="1" x14ac:dyDescent="0.25">
      <c r="A617" s="871" t="s">
        <v>49</v>
      </c>
      <c r="B617" s="656" t="s">
        <v>96</v>
      </c>
      <c r="C617" s="656" t="s">
        <v>97</v>
      </c>
      <c r="D617" s="691" t="s">
        <v>106</v>
      </c>
      <c r="E617" s="656" t="s">
        <v>107</v>
      </c>
      <c r="F617" s="656" t="s">
        <v>108</v>
      </c>
      <c r="G617" s="901" t="s">
        <v>109</v>
      </c>
      <c r="H617" s="897" t="s">
        <v>55</v>
      </c>
      <c r="I617" s="17" t="s">
        <v>860</v>
      </c>
      <c r="J617" s="64">
        <v>13.8</v>
      </c>
      <c r="K617" s="665">
        <v>10.80384011729163</v>
      </c>
      <c r="L617" s="665">
        <v>70.223484702419995</v>
      </c>
      <c r="M617" s="64">
        <v>2917</v>
      </c>
      <c r="N617" s="726">
        <v>30843012.34</v>
      </c>
      <c r="O617" s="548" t="s">
        <v>874</v>
      </c>
      <c r="P617" s="909">
        <v>7.847922208</v>
      </c>
      <c r="Q617" s="203" t="s">
        <v>57</v>
      </c>
      <c r="R617" s="205" t="s">
        <v>57</v>
      </c>
      <c r="S617" s="490">
        <v>0</v>
      </c>
      <c r="T617" s="18">
        <v>0</v>
      </c>
      <c r="U617" s="548">
        <v>0</v>
      </c>
      <c r="V617" s="18">
        <v>0</v>
      </c>
      <c r="W617" s="64">
        <v>1</v>
      </c>
      <c r="X617" s="18">
        <v>1</v>
      </c>
      <c r="Y617" s="18">
        <v>0</v>
      </c>
      <c r="Z617" s="18">
        <v>0</v>
      </c>
      <c r="AA617" s="18">
        <v>0</v>
      </c>
      <c r="AB617" s="18">
        <v>0</v>
      </c>
      <c r="AC617" s="18">
        <v>0</v>
      </c>
      <c r="AD617" s="18">
        <v>0</v>
      </c>
      <c r="AE617" s="18">
        <v>0</v>
      </c>
      <c r="AF617" s="18">
        <v>0</v>
      </c>
      <c r="AG617" s="64">
        <v>0</v>
      </c>
      <c r="AH617" s="18">
        <v>0</v>
      </c>
      <c r="AI617" s="64">
        <v>0</v>
      </c>
      <c r="AJ617" s="18">
        <v>0</v>
      </c>
      <c r="AK617" s="18">
        <v>217</v>
      </c>
      <c r="AL617" s="64">
        <v>216</v>
      </c>
      <c r="AM617" s="18">
        <v>11</v>
      </c>
      <c r="AN617" s="18">
        <v>10</v>
      </c>
      <c r="AO617" s="18">
        <v>1</v>
      </c>
      <c r="AP617" s="64">
        <v>1</v>
      </c>
      <c r="AQ617" s="64">
        <v>230</v>
      </c>
      <c r="AR617" s="11">
        <v>228</v>
      </c>
      <c r="AS617" s="17">
        <v>0</v>
      </c>
      <c r="AT617" s="490">
        <v>0</v>
      </c>
      <c r="AU617" s="64">
        <v>0</v>
      </c>
      <c r="AV617" s="18">
        <v>0</v>
      </c>
      <c r="AW617" s="64">
        <v>12.584</v>
      </c>
      <c r="AX617" s="18">
        <v>12.584</v>
      </c>
      <c r="AY617" s="17">
        <v>0</v>
      </c>
      <c r="AZ617" s="490">
        <v>0</v>
      </c>
      <c r="BA617" s="17">
        <v>0</v>
      </c>
      <c r="BB617" s="18">
        <v>0</v>
      </c>
      <c r="BC617" s="17">
        <v>0</v>
      </c>
      <c r="BD617" s="18">
        <v>0</v>
      </c>
      <c r="BE617" s="17">
        <v>0</v>
      </c>
      <c r="BF617" s="18">
        <v>0</v>
      </c>
      <c r="BG617" s="17">
        <v>0</v>
      </c>
      <c r="BH617" s="18">
        <v>0</v>
      </c>
      <c r="BI617" s="17">
        <v>0</v>
      </c>
      <c r="BJ617" s="18">
        <v>0</v>
      </c>
      <c r="BK617" s="17">
        <v>4205.1440000000002</v>
      </c>
      <c r="BL617" s="17">
        <v>4199.3839999999991</v>
      </c>
      <c r="BM617" s="17">
        <v>113.97999999999999</v>
      </c>
      <c r="BN617" s="17">
        <v>110.14</v>
      </c>
      <c r="BO617" s="18">
        <v>2.1</v>
      </c>
      <c r="BP617" s="18">
        <v>2.1</v>
      </c>
      <c r="BQ617" s="64">
        <v>4333.808</v>
      </c>
      <c r="BR617" s="18">
        <v>4324.2079999999996</v>
      </c>
      <c r="BS617" s="729">
        <v>0.5522236185753997</v>
      </c>
      <c r="BT617" s="17">
        <v>0</v>
      </c>
      <c r="BU617" s="17">
        <v>0</v>
      </c>
      <c r="BV617" s="17">
        <v>0</v>
      </c>
      <c r="BW617" s="17">
        <v>0</v>
      </c>
      <c r="BX617" s="17">
        <v>0</v>
      </c>
      <c r="BY617" s="17">
        <v>0</v>
      </c>
      <c r="BZ617" s="17">
        <v>0</v>
      </c>
      <c r="CA617" s="17">
        <v>0</v>
      </c>
      <c r="CB617" s="17">
        <v>0</v>
      </c>
      <c r="CC617" s="17">
        <v>0</v>
      </c>
      <c r="CD617" s="17">
        <v>0</v>
      </c>
      <c r="CE617" s="17">
        <v>0</v>
      </c>
      <c r="CF617" s="17">
        <v>0</v>
      </c>
      <c r="CG617" s="17">
        <v>0</v>
      </c>
      <c r="CH617" s="17">
        <v>0</v>
      </c>
      <c r="CI617" s="17">
        <v>0</v>
      </c>
      <c r="CJ617" s="17">
        <v>0</v>
      </c>
      <c r="CK617" s="17">
        <v>0</v>
      </c>
      <c r="CL617" s="702">
        <v>4936166.2329600006</v>
      </c>
      <c r="CM617" s="702">
        <v>4929404.9145599995</v>
      </c>
      <c r="CN617" s="702">
        <v>133794.28320000001</v>
      </c>
      <c r="CO617" s="702">
        <v>129286.73760000001</v>
      </c>
      <c r="CP617" s="702">
        <v>6880.1040000000003</v>
      </c>
      <c r="CQ617" s="702">
        <v>6880.1040000000003</v>
      </c>
      <c r="CR617" s="704">
        <v>5076840.6201600013</v>
      </c>
      <c r="CS617" s="703">
        <v>5065571.7561599994</v>
      </c>
      <c r="CT617" s="23">
        <v>1</v>
      </c>
      <c r="CU617" s="23">
        <v>4</v>
      </c>
      <c r="CV617" s="23" t="s">
        <v>107</v>
      </c>
      <c r="CW617" s="23">
        <v>4</v>
      </c>
      <c r="CX617" s="23">
        <v>24</v>
      </c>
      <c r="CY617" s="23">
        <v>0</v>
      </c>
      <c r="CZ617" s="23">
        <v>0</v>
      </c>
      <c r="DA617" s="23" t="s">
        <v>905</v>
      </c>
      <c r="DB617" s="796">
        <v>30843012.34</v>
      </c>
      <c r="DC617" s="120"/>
      <c r="DD617" s="692">
        <v>7.847922208</v>
      </c>
      <c r="DE617" s="120"/>
      <c r="DF617" s="120"/>
      <c r="DG617" s="120"/>
      <c r="DH617" s="140"/>
      <c r="DI617" s="140"/>
      <c r="DJ617" s="140"/>
      <c r="DK617" s="140"/>
      <c r="DL617" s="548" t="s">
        <v>56</v>
      </c>
      <c r="DM617" s="548" t="s">
        <v>56</v>
      </c>
      <c r="DN617" s="203" t="s">
        <v>55</v>
      </c>
      <c r="DO617" s="700" t="s">
        <v>56</v>
      </c>
      <c r="DP617" s="713" t="s">
        <v>56</v>
      </c>
      <c r="DQ617" s="548" t="s">
        <v>56</v>
      </c>
      <c r="DR617" s="673" t="s">
        <v>56</v>
      </c>
      <c r="DS617" s="203" t="s">
        <v>56</v>
      </c>
      <c r="DT617" s="1160" t="s">
        <v>56</v>
      </c>
      <c r="DU617" s="711">
        <v>192.99263824687554</v>
      </c>
      <c r="DV617" s="711">
        <v>-55.10683717262188</v>
      </c>
      <c r="DW617" s="711">
        <v>157.70916720208399</v>
      </c>
      <c r="DX617" s="711">
        <v>-39.358758369679933</v>
      </c>
      <c r="DY617" s="710">
        <v>2.0756719739770588</v>
      </c>
      <c r="DZ617" s="710">
        <v>-1.201115719270033</v>
      </c>
      <c r="EA617" s="710">
        <v>1.8873528587059201</v>
      </c>
      <c r="EB617" s="710">
        <v>-1.0441335688230375</v>
      </c>
      <c r="EC617" s="236"/>
      <c r="ED617" s="49"/>
      <c r="EE617" s="232"/>
      <c r="EF617" s="700">
        <v>12400</v>
      </c>
      <c r="EG617" s="712">
        <v>139193</v>
      </c>
      <c r="EH617" s="44"/>
    </row>
    <row r="618" spans="1:138" ht="41.25" customHeight="1" x14ac:dyDescent="0.25">
      <c r="A618" s="871" t="s">
        <v>49</v>
      </c>
      <c r="B618" s="656" t="s">
        <v>96</v>
      </c>
      <c r="C618" s="656" t="s">
        <v>97</v>
      </c>
      <c r="D618" s="691" t="s">
        <v>106</v>
      </c>
      <c r="E618" s="656" t="s">
        <v>107</v>
      </c>
      <c r="F618" s="656" t="s">
        <v>1534</v>
      </c>
      <c r="G618" s="901" t="s">
        <v>1535</v>
      </c>
      <c r="H618" s="897" t="s">
        <v>55</v>
      </c>
      <c r="I618" s="17" t="s">
        <v>860</v>
      </c>
      <c r="J618" s="64">
        <v>13.8</v>
      </c>
      <c r="K618" s="665">
        <v>10.158477986391464</v>
      </c>
      <c r="L618" s="665">
        <v>51.662121104664003</v>
      </c>
      <c r="M618" s="64">
        <v>1784</v>
      </c>
      <c r="N618" s="726">
        <v>30561198.010000002</v>
      </c>
      <c r="O618" s="548" t="s">
        <v>874</v>
      </c>
      <c r="P618" s="909">
        <v>7.776215305</v>
      </c>
      <c r="Q618" s="203" t="s">
        <v>57</v>
      </c>
      <c r="R618" s="205" t="s">
        <v>57</v>
      </c>
      <c r="S618" s="490">
        <v>0</v>
      </c>
      <c r="T618" s="18">
        <v>0</v>
      </c>
      <c r="U618" s="548">
        <v>0</v>
      </c>
      <c r="V618" s="18">
        <v>0</v>
      </c>
      <c r="W618" s="64">
        <v>0</v>
      </c>
      <c r="X618" s="18">
        <v>0</v>
      </c>
      <c r="Y618" s="18">
        <v>0</v>
      </c>
      <c r="Z618" s="18">
        <v>0</v>
      </c>
      <c r="AA618" s="18">
        <v>1</v>
      </c>
      <c r="AB618" s="18">
        <v>1</v>
      </c>
      <c r="AC618" s="18">
        <v>0</v>
      </c>
      <c r="AD618" s="18">
        <v>0</v>
      </c>
      <c r="AE618" s="18">
        <v>0</v>
      </c>
      <c r="AF618" s="18">
        <v>0</v>
      </c>
      <c r="AG618" s="64">
        <v>0</v>
      </c>
      <c r="AH618" s="18">
        <v>0</v>
      </c>
      <c r="AI618" s="64">
        <v>0</v>
      </c>
      <c r="AJ618" s="18">
        <v>0</v>
      </c>
      <c r="AK618" s="18">
        <v>117</v>
      </c>
      <c r="AL618" s="64">
        <v>116</v>
      </c>
      <c r="AM618" s="18">
        <v>4</v>
      </c>
      <c r="AN618" s="18">
        <v>4</v>
      </c>
      <c r="AO618" s="18">
        <v>0</v>
      </c>
      <c r="AP618" s="64">
        <v>0</v>
      </c>
      <c r="AQ618" s="64">
        <v>122</v>
      </c>
      <c r="AR618" s="11">
        <v>121</v>
      </c>
      <c r="AS618" s="17">
        <v>0</v>
      </c>
      <c r="AT618" s="490">
        <v>0</v>
      </c>
      <c r="AU618" s="64">
        <v>0</v>
      </c>
      <c r="AV618" s="18">
        <v>0</v>
      </c>
      <c r="AW618" s="64">
        <v>0</v>
      </c>
      <c r="AX618" s="18">
        <v>0</v>
      </c>
      <c r="AY618" s="17">
        <v>0</v>
      </c>
      <c r="AZ618" s="490">
        <v>0</v>
      </c>
      <c r="BA618" s="17">
        <v>230</v>
      </c>
      <c r="BB618" s="18">
        <v>230</v>
      </c>
      <c r="BC618" s="17">
        <v>0</v>
      </c>
      <c r="BD618" s="18">
        <v>0</v>
      </c>
      <c r="BE618" s="17">
        <v>0</v>
      </c>
      <c r="BF618" s="18">
        <v>0</v>
      </c>
      <c r="BG618" s="17">
        <v>0</v>
      </c>
      <c r="BH618" s="18">
        <v>0</v>
      </c>
      <c r="BI618" s="17">
        <v>0</v>
      </c>
      <c r="BJ618" s="18">
        <v>0</v>
      </c>
      <c r="BK618" s="17">
        <v>5440.1100000000015</v>
      </c>
      <c r="BL618" s="17">
        <v>5430.51</v>
      </c>
      <c r="BM618" s="17">
        <v>3312.36</v>
      </c>
      <c r="BN618" s="17">
        <v>3312.36</v>
      </c>
      <c r="BO618" s="18">
        <v>0</v>
      </c>
      <c r="BP618" s="18">
        <v>0</v>
      </c>
      <c r="BQ618" s="64">
        <v>8982.4700000000012</v>
      </c>
      <c r="BR618" s="18">
        <v>8972.8700000000008</v>
      </c>
      <c r="BS618" s="729">
        <v>1.1551210515254633</v>
      </c>
      <c r="BT618" s="17">
        <v>0</v>
      </c>
      <c r="BU618" s="17">
        <v>0</v>
      </c>
      <c r="BV618" s="17">
        <v>0</v>
      </c>
      <c r="BW618" s="17">
        <v>0</v>
      </c>
      <c r="BX618" s="17">
        <v>0</v>
      </c>
      <c r="BY618" s="17">
        <v>0</v>
      </c>
      <c r="BZ618" s="17">
        <v>0</v>
      </c>
      <c r="CA618" s="17">
        <v>0</v>
      </c>
      <c r="CB618" s="17">
        <v>753535.2</v>
      </c>
      <c r="CC618" s="17">
        <v>753535.2</v>
      </c>
      <c r="CD618" s="17">
        <v>0</v>
      </c>
      <c r="CE618" s="17">
        <v>0</v>
      </c>
      <c r="CF618" s="17">
        <v>0</v>
      </c>
      <c r="CG618" s="17">
        <v>0</v>
      </c>
      <c r="CH618" s="17">
        <v>0</v>
      </c>
      <c r="CI618" s="17">
        <v>0</v>
      </c>
      <c r="CJ618" s="17">
        <v>0</v>
      </c>
      <c r="CK618" s="17">
        <v>0</v>
      </c>
      <c r="CL618" s="702">
        <v>6385818.7224000022</v>
      </c>
      <c r="CM618" s="702">
        <v>6374549.8584000003</v>
      </c>
      <c r="CN618" s="702">
        <v>3888180.6624000007</v>
      </c>
      <c r="CO618" s="702">
        <v>3888180.6624000007</v>
      </c>
      <c r="CP618" s="702">
        <v>0</v>
      </c>
      <c r="CQ618" s="702">
        <v>0</v>
      </c>
      <c r="CR618" s="704">
        <v>11027534.584800003</v>
      </c>
      <c r="CS618" s="703">
        <v>11016265.720800001</v>
      </c>
      <c r="CT618" s="23" t="s">
        <v>56</v>
      </c>
      <c r="CU618" s="23" t="s">
        <v>56</v>
      </c>
      <c r="CV618" s="23" t="s">
        <v>56</v>
      </c>
      <c r="CW618" s="23" t="s">
        <v>56</v>
      </c>
      <c r="CX618" s="23" t="s">
        <v>56</v>
      </c>
      <c r="CY618" s="23" t="s">
        <v>56</v>
      </c>
      <c r="CZ618" s="23" t="s">
        <v>56</v>
      </c>
      <c r="DA618" s="23" t="s">
        <v>56</v>
      </c>
      <c r="DB618" s="796">
        <v>30561198.010000002</v>
      </c>
      <c r="DC618" s="120"/>
      <c r="DD618" s="692">
        <v>7.776215305</v>
      </c>
      <c r="DE618" s="120"/>
      <c r="DF618" s="120"/>
      <c r="DG618" s="120"/>
      <c r="DH618" s="140"/>
      <c r="DI618" s="140"/>
      <c r="DJ618" s="140"/>
      <c r="DK618" s="140"/>
      <c r="DL618" s="548" t="s">
        <v>56</v>
      </c>
      <c r="DM618" s="548" t="s">
        <v>56</v>
      </c>
      <c r="DN618" s="203" t="s">
        <v>55</v>
      </c>
      <c r="DO618" s="700" t="s">
        <v>56</v>
      </c>
      <c r="DP618" s="713" t="s">
        <v>56</v>
      </c>
      <c r="DQ618" s="548" t="s">
        <v>56</v>
      </c>
      <c r="DR618" s="673" t="s">
        <v>56</v>
      </c>
      <c r="DS618" s="203" t="s">
        <v>56</v>
      </c>
      <c r="DT618" s="1160" t="s">
        <v>56</v>
      </c>
      <c r="DU618" s="711">
        <v>142.8282451642971</v>
      </c>
      <c r="DV618" s="711">
        <v>53.120518313805121</v>
      </c>
      <c r="DW618" s="711">
        <v>138.83610023238401</v>
      </c>
      <c r="DX618" s="711">
        <v>38.965813083758974</v>
      </c>
      <c r="DY618" s="710">
        <v>1.5375436961081306</v>
      </c>
      <c r="DZ618" s="710">
        <v>-0.34593404560352359</v>
      </c>
      <c r="EA618" s="710">
        <v>1.51463723932678</v>
      </c>
      <c r="EB618" s="710">
        <v>-0.33832756434389455</v>
      </c>
      <c r="EC618" s="236"/>
      <c r="ED618" s="49"/>
      <c r="EE618" s="232"/>
      <c r="EF618" s="700">
        <v>152522</v>
      </c>
      <c r="EG618" s="712">
        <v>-152522</v>
      </c>
      <c r="EH618" s="44"/>
    </row>
    <row r="619" spans="1:138" ht="41.25" customHeight="1" x14ac:dyDescent="0.25">
      <c r="A619" s="871" t="s">
        <v>49</v>
      </c>
      <c r="B619" s="656" t="s">
        <v>96</v>
      </c>
      <c r="C619" s="656" t="s">
        <v>97</v>
      </c>
      <c r="D619" s="691" t="s">
        <v>1536</v>
      </c>
      <c r="E619" s="656" t="s">
        <v>1536</v>
      </c>
      <c r="F619" s="656" t="s">
        <v>1537</v>
      </c>
      <c r="G619" s="901" t="s">
        <v>1538</v>
      </c>
      <c r="H619" s="897" t="s">
        <v>55</v>
      </c>
      <c r="I619" s="17" t="s">
        <v>860</v>
      </c>
      <c r="J619" s="64">
        <v>13.8</v>
      </c>
      <c r="K619" s="665">
        <v>5.8321614792459231</v>
      </c>
      <c r="L619" s="665">
        <v>32.204734781498999</v>
      </c>
      <c r="M619" s="64">
        <v>602</v>
      </c>
      <c r="N619" s="726">
        <v>11542040.549999999</v>
      </c>
      <c r="O619" s="548" t="s">
        <v>863</v>
      </c>
      <c r="P619" s="909">
        <v>4.3581862410000003</v>
      </c>
      <c r="Q619" s="203" t="s">
        <v>57</v>
      </c>
      <c r="R619" s="205" t="s">
        <v>57</v>
      </c>
      <c r="S619" s="490">
        <v>0</v>
      </c>
      <c r="T619" s="18">
        <v>0</v>
      </c>
      <c r="U619" s="548">
        <v>0</v>
      </c>
      <c r="V619" s="18">
        <v>0</v>
      </c>
      <c r="W619" s="64">
        <v>0</v>
      </c>
      <c r="X619" s="18">
        <v>0</v>
      </c>
      <c r="Y619" s="18">
        <v>0</v>
      </c>
      <c r="Z619" s="18">
        <v>0</v>
      </c>
      <c r="AA619" s="18">
        <v>0</v>
      </c>
      <c r="AB619" s="18">
        <v>0</v>
      </c>
      <c r="AC619" s="18">
        <v>0</v>
      </c>
      <c r="AD619" s="18">
        <v>0</v>
      </c>
      <c r="AE619" s="18">
        <v>0</v>
      </c>
      <c r="AF619" s="18">
        <v>0</v>
      </c>
      <c r="AG619" s="64">
        <v>0</v>
      </c>
      <c r="AH619" s="18">
        <v>0</v>
      </c>
      <c r="AI619" s="64">
        <v>0</v>
      </c>
      <c r="AJ619" s="18">
        <v>0</v>
      </c>
      <c r="AK619" s="18">
        <v>107</v>
      </c>
      <c r="AL619" s="64">
        <v>107</v>
      </c>
      <c r="AM619" s="18">
        <v>10</v>
      </c>
      <c r="AN619" s="18">
        <v>9</v>
      </c>
      <c r="AO619" s="18">
        <v>1</v>
      </c>
      <c r="AP619" s="64">
        <v>1</v>
      </c>
      <c r="AQ619" s="64">
        <v>118</v>
      </c>
      <c r="AR619" s="11">
        <v>117</v>
      </c>
      <c r="AS619" s="17">
        <v>0</v>
      </c>
      <c r="AT619" s="490">
        <v>0</v>
      </c>
      <c r="AU619" s="64">
        <v>0</v>
      </c>
      <c r="AV619" s="18">
        <v>0</v>
      </c>
      <c r="AW619" s="64">
        <v>0</v>
      </c>
      <c r="AX619" s="18">
        <v>0</v>
      </c>
      <c r="AY619" s="17">
        <v>0</v>
      </c>
      <c r="AZ619" s="490">
        <v>0</v>
      </c>
      <c r="BA619" s="17">
        <v>0</v>
      </c>
      <c r="BB619" s="18">
        <v>0</v>
      </c>
      <c r="BC619" s="17">
        <v>0</v>
      </c>
      <c r="BD619" s="18">
        <v>0</v>
      </c>
      <c r="BE619" s="17">
        <v>0</v>
      </c>
      <c r="BF619" s="18">
        <v>0</v>
      </c>
      <c r="BG619" s="17">
        <v>0</v>
      </c>
      <c r="BH619" s="18">
        <v>0</v>
      </c>
      <c r="BI619" s="17">
        <v>0</v>
      </c>
      <c r="BJ619" s="18">
        <v>0</v>
      </c>
      <c r="BK619" s="17">
        <v>676.74000000000024</v>
      </c>
      <c r="BL619" s="17">
        <v>676.74000000000024</v>
      </c>
      <c r="BM619" s="17">
        <v>4592.63</v>
      </c>
      <c r="BN619" s="17">
        <v>4585.03</v>
      </c>
      <c r="BO619" s="18">
        <v>3</v>
      </c>
      <c r="BP619" s="18">
        <v>3</v>
      </c>
      <c r="BQ619" s="64">
        <v>5272.3700000000008</v>
      </c>
      <c r="BR619" s="18">
        <v>5264.77</v>
      </c>
      <c r="BS619" s="729">
        <v>1.2097624352075045</v>
      </c>
      <c r="BT619" s="17">
        <v>0</v>
      </c>
      <c r="BU619" s="17">
        <v>0</v>
      </c>
      <c r="BV619" s="17">
        <v>0</v>
      </c>
      <c r="BW619" s="17">
        <v>0</v>
      </c>
      <c r="BX619" s="17">
        <v>0</v>
      </c>
      <c r="BY619" s="17">
        <v>0</v>
      </c>
      <c r="BZ619" s="17">
        <v>0</v>
      </c>
      <c r="CA619" s="17">
        <v>0</v>
      </c>
      <c r="CB619" s="17">
        <v>0</v>
      </c>
      <c r="CC619" s="17">
        <v>0</v>
      </c>
      <c r="CD619" s="17">
        <v>0</v>
      </c>
      <c r="CE619" s="17">
        <v>0</v>
      </c>
      <c r="CF619" s="17">
        <v>0</v>
      </c>
      <c r="CG619" s="17">
        <v>0</v>
      </c>
      <c r="CH619" s="17">
        <v>0</v>
      </c>
      <c r="CI619" s="17">
        <v>0</v>
      </c>
      <c r="CJ619" s="17">
        <v>0</v>
      </c>
      <c r="CK619" s="17">
        <v>0</v>
      </c>
      <c r="CL619" s="702">
        <v>794384.48160000041</v>
      </c>
      <c r="CM619" s="702">
        <v>794384.48160000041</v>
      </c>
      <c r="CN619" s="702">
        <v>5391012.7992000002</v>
      </c>
      <c r="CO619" s="702">
        <v>5382091.6151999999</v>
      </c>
      <c r="CP619" s="702">
        <v>9828.7199999999993</v>
      </c>
      <c r="CQ619" s="702">
        <v>9828.7199999999993</v>
      </c>
      <c r="CR619" s="704">
        <v>6195226.0008000005</v>
      </c>
      <c r="CS619" s="703">
        <v>6186304.8168000001</v>
      </c>
      <c r="CT619" s="23" t="s">
        <v>56</v>
      </c>
      <c r="CU619" s="23" t="s">
        <v>56</v>
      </c>
      <c r="CV619" s="23" t="s">
        <v>56</v>
      </c>
      <c r="CW619" s="23" t="s">
        <v>56</v>
      </c>
      <c r="CX619" s="23" t="s">
        <v>56</v>
      </c>
      <c r="CY619" s="23" t="s">
        <v>56</v>
      </c>
      <c r="CZ619" s="23" t="s">
        <v>56</v>
      </c>
      <c r="DA619" s="23" t="s">
        <v>56</v>
      </c>
      <c r="DB619" s="796">
        <v>11542040.549999999</v>
      </c>
      <c r="DC619" s="120"/>
      <c r="DD619" s="692">
        <v>4.3581862410000003</v>
      </c>
      <c r="DE619" s="120"/>
      <c r="DF619" s="120"/>
      <c r="DG619" s="120"/>
      <c r="DH619" s="140"/>
      <c r="DI619" s="140"/>
      <c r="DJ619" s="140"/>
      <c r="DK619" s="140"/>
      <c r="DL619" s="548" t="s">
        <v>56</v>
      </c>
      <c r="DM619" s="548" t="s">
        <v>56</v>
      </c>
      <c r="DN619" s="203" t="s">
        <v>55</v>
      </c>
      <c r="DO619" s="700" t="s">
        <v>56</v>
      </c>
      <c r="DP619" s="713" t="s">
        <v>56</v>
      </c>
      <c r="DQ619" s="548" t="s">
        <v>56</v>
      </c>
      <c r="DR619" s="673" t="s">
        <v>56</v>
      </c>
      <c r="DS619" s="203" t="s">
        <v>56</v>
      </c>
      <c r="DT619" s="1160" t="s">
        <v>56</v>
      </c>
      <c r="DU619" s="711">
        <v>68.920772566022862</v>
      </c>
      <c r="DV619" s="711">
        <v>221.60358043768215</v>
      </c>
      <c r="DW619" s="711">
        <v>14.231584508003699</v>
      </c>
      <c r="DX619" s="711">
        <v>275.25862302185823</v>
      </c>
      <c r="DY619" s="710">
        <v>0.32006306661411116</v>
      </c>
      <c r="DZ619" s="710">
        <v>1.2072556422145275</v>
      </c>
      <c r="EA619" s="710">
        <v>5.3615591363427501E-2</v>
      </c>
      <c r="EB619" s="710">
        <v>1.4741161699636116</v>
      </c>
      <c r="EC619" s="236"/>
      <c r="ED619" s="49"/>
      <c r="EE619" s="232"/>
      <c r="EF619" s="700">
        <v>0</v>
      </c>
      <c r="EG619" s="712">
        <v>138395.66666666666</v>
      </c>
      <c r="EH619" s="44"/>
    </row>
    <row r="620" spans="1:138" ht="41.25" customHeight="1" x14ac:dyDescent="0.25">
      <c r="A620" s="871" t="s">
        <v>49</v>
      </c>
      <c r="B620" s="656" t="s">
        <v>96</v>
      </c>
      <c r="C620" s="656" t="s">
        <v>97</v>
      </c>
      <c r="D620" s="691" t="s">
        <v>110</v>
      </c>
      <c r="E620" s="656" t="s">
        <v>111</v>
      </c>
      <c r="F620" s="656" t="s">
        <v>112</v>
      </c>
      <c r="G620" s="901" t="s">
        <v>113</v>
      </c>
      <c r="H620" s="897" t="s">
        <v>55</v>
      </c>
      <c r="I620" s="17" t="s">
        <v>860</v>
      </c>
      <c r="J620" s="64">
        <v>13.8</v>
      </c>
      <c r="K620" s="665">
        <v>12.620415004269868</v>
      </c>
      <c r="L620" s="665">
        <v>37.444696891812001</v>
      </c>
      <c r="M620" s="64">
        <v>619</v>
      </c>
      <c r="N620" s="726">
        <v>25676416.359999999</v>
      </c>
      <c r="O620" s="548" t="s">
        <v>874</v>
      </c>
      <c r="P620" s="909">
        <v>6.5332956449999999</v>
      </c>
      <c r="Q620" s="203" t="s">
        <v>57</v>
      </c>
      <c r="R620" s="205" t="s">
        <v>57</v>
      </c>
      <c r="S620" s="490">
        <v>0</v>
      </c>
      <c r="T620" s="18">
        <v>0</v>
      </c>
      <c r="U620" s="548">
        <v>0</v>
      </c>
      <c r="V620" s="18">
        <v>0</v>
      </c>
      <c r="W620" s="64">
        <v>0</v>
      </c>
      <c r="X620" s="18">
        <v>0</v>
      </c>
      <c r="Y620" s="18">
        <v>0</v>
      </c>
      <c r="Z620" s="18">
        <v>0</v>
      </c>
      <c r="AA620" s="18">
        <v>0</v>
      </c>
      <c r="AB620" s="18">
        <v>0</v>
      </c>
      <c r="AC620" s="18">
        <v>0</v>
      </c>
      <c r="AD620" s="18">
        <v>0</v>
      </c>
      <c r="AE620" s="18">
        <v>0</v>
      </c>
      <c r="AF620" s="18">
        <v>0</v>
      </c>
      <c r="AG620" s="64">
        <v>2</v>
      </c>
      <c r="AH620" s="18">
        <v>2</v>
      </c>
      <c r="AI620" s="64">
        <v>0</v>
      </c>
      <c r="AJ620" s="18">
        <v>0</v>
      </c>
      <c r="AK620" s="18">
        <v>82</v>
      </c>
      <c r="AL620" s="64">
        <v>81</v>
      </c>
      <c r="AM620" s="18">
        <v>3</v>
      </c>
      <c r="AN620" s="18">
        <v>3</v>
      </c>
      <c r="AO620" s="18">
        <v>0</v>
      </c>
      <c r="AP620" s="64">
        <v>0</v>
      </c>
      <c r="AQ620" s="64">
        <v>87</v>
      </c>
      <c r="AR620" s="11">
        <v>86</v>
      </c>
      <c r="AS620" s="17">
        <v>0</v>
      </c>
      <c r="AT620" s="490">
        <v>0</v>
      </c>
      <c r="AU620" s="64">
        <v>0</v>
      </c>
      <c r="AV620" s="18">
        <v>0</v>
      </c>
      <c r="AW620" s="64">
        <v>0</v>
      </c>
      <c r="AX620" s="18">
        <v>0</v>
      </c>
      <c r="AY620" s="17">
        <v>0</v>
      </c>
      <c r="AZ620" s="490">
        <v>0</v>
      </c>
      <c r="BA620" s="17">
        <v>0</v>
      </c>
      <c r="BB620" s="18">
        <v>0</v>
      </c>
      <c r="BC620" s="17">
        <v>0</v>
      </c>
      <c r="BD620" s="18">
        <v>0</v>
      </c>
      <c r="BE620" s="17">
        <v>0</v>
      </c>
      <c r="BF620" s="18">
        <v>0</v>
      </c>
      <c r="BG620" s="17">
        <v>6250</v>
      </c>
      <c r="BH620" s="18">
        <v>6250</v>
      </c>
      <c r="BI620" s="17">
        <v>0</v>
      </c>
      <c r="BJ620" s="18">
        <v>0</v>
      </c>
      <c r="BK620" s="17">
        <v>1471.9380000000001</v>
      </c>
      <c r="BL620" s="17">
        <v>1466.9379999999999</v>
      </c>
      <c r="BM620" s="17">
        <v>27.1</v>
      </c>
      <c r="BN620" s="17">
        <v>27.1</v>
      </c>
      <c r="BO620" s="18">
        <v>0</v>
      </c>
      <c r="BP620" s="18">
        <v>0</v>
      </c>
      <c r="BQ620" s="64">
        <v>7749.0380000000005</v>
      </c>
      <c r="BR620" s="18">
        <v>7744.0380000000005</v>
      </c>
      <c r="BS620" s="729">
        <v>1.1860840869692497</v>
      </c>
      <c r="BT620" s="17">
        <v>0</v>
      </c>
      <c r="BU620" s="17">
        <v>0</v>
      </c>
      <c r="BV620" s="17">
        <v>0</v>
      </c>
      <c r="BW620" s="17">
        <v>0</v>
      </c>
      <c r="BX620" s="17">
        <v>0</v>
      </c>
      <c r="BY620" s="17">
        <v>0</v>
      </c>
      <c r="BZ620" s="17">
        <v>0</v>
      </c>
      <c r="CA620" s="17">
        <v>0</v>
      </c>
      <c r="CB620" s="17">
        <v>0</v>
      </c>
      <c r="CC620" s="17">
        <v>0</v>
      </c>
      <c r="CD620" s="17">
        <v>0</v>
      </c>
      <c r="CE620" s="17">
        <v>0</v>
      </c>
      <c r="CF620" s="17">
        <v>0</v>
      </c>
      <c r="CG620" s="17">
        <v>0</v>
      </c>
      <c r="CH620" s="17">
        <v>31535999.999999996</v>
      </c>
      <c r="CI620" s="17">
        <v>31535999.999999996</v>
      </c>
      <c r="CJ620" s="17">
        <v>0</v>
      </c>
      <c r="CK620" s="17">
        <v>0</v>
      </c>
      <c r="CL620" s="702">
        <v>1727819.7019200001</v>
      </c>
      <c r="CM620" s="702">
        <v>1721950.50192</v>
      </c>
      <c r="CN620" s="702">
        <v>31811.064000000006</v>
      </c>
      <c r="CO620" s="702">
        <v>31811.064000000006</v>
      </c>
      <c r="CP620" s="702">
        <v>0</v>
      </c>
      <c r="CQ620" s="702">
        <v>0</v>
      </c>
      <c r="CR620" s="704">
        <v>33295630.765919995</v>
      </c>
      <c r="CS620" s="703">
        <v>33289761.565919995</v>
      </c>
      <c r="CT620" s="23" t="s">
        <v>56</v>
      </c>
      <c r="CU620" s="23" t="s">
        <v>56</v>
      </c>
      <c r="CV620" s="23" t="s">
        <v>56</v>
      </c>
      <c r="CW620" s="23" t="s">
        <v>56</v>
      </c>
      <c r="CX620" s="23" t="s">
        <v>56</v>
      </c>
      <c r="CY620" s="23" t="s">
        <v>56</v>
      </c>
      <c r="CZ620" s="23" t="s">
        <v>56</v>
      </c>
      <c r="DA620" s="23" t="s">
        <v>56</v>
      </c>
      <c r="DB620" s="796">
        <v>25676416.359999999</v>
      </c>
      <c r="DC620" s="120"/>
      <c r="DD620" s="692">
        <v>6.5332956449999999</v>
      </c>
      <c r="DE620" s="120"/>
      <c r="DF620" s="120"/>
      <c r="DG620" s="120"/>
      <c r="DH620" s="140"/>
      <c r="DI620" s="140"/>
      <c r="DJ620" s="140"/>
      <c r="DK620" s="140"/>
      <c r="DL620" s="548" t="s">
        <v>56</v>
      </c>
      <c r="DM620" s="548" t="s">
        <v>56</v>
      </c>
      <c r="DN620" s="203" t="s">
        <v>55</v>
      </c>
      <c r="DO620" s="700" t="s">
        <v>56</v>
      </c>
      <c r="DP620" s="713" t="s">
        <v>56</v>
      </c>
      <c r="DQ620" s="548" t="s">
        <v>56</v>
      </c>
      <c r="DR620" s="673" t="s">
        <v>56</v>
      </c>
      <c r="DS620" s="203" t="s">
        <v>56</v>
      </c>
      <c r="DT620" s="1160" t="s">
        <v>56</v>
      </c>
      <c r="DU620" s="711">
        <v>959.94377928162464</v>
      </c>
      <c r="DV620" s="711">
        <v>-748.27753861644783</v>
      </c>
      <c r="DW620" s="711">
        <v>962.00907164223497</v>
      </c>
      <c r="DX620" s="711">
        <v>-752.79321923544308</v>
      </c>
      <c r="DY620" s="710">
        <v>3.5965642894325889</v>
      </c>
      <c r="DZ620" s="710">
        <v>-1.7455295633150396</v>
      </c>
      <c r="EA620" s="710">
        <v>3.6013946282935101</v>
      </c>
      <c r="EB620" s="710">
        <v>-1.7529005694878868</v>
      </c>
      <c r="EC620" s="236"/>
      <c r="ED620" s="49"/>
      <c r="EE620" s="232"/>
      <c r="EF620" s="700">
        <v>0</v>
      </c>
      <c r="EG620" s="712">
        <v>49262.666666666664</v>
      </c>
      <c r="EH620" s="44"/>
    </row>
    <row r="621" spans="1:138" ht="41.25" customHeight="1" x14ac:dyDescent="0.25">
      <c r="A621" s="871" t="s">
        <v>49</v>
      </c>
      <c r="B621" s="656" t="s">
        <v>96</v>
      </c>
      <c r="C621" s="656" t="s">
        <v>97</v>
      </c>
      <c r="D621" s="691" t="s">
        <v>110</v>
      </c>
      <c r="E621" s="656" t="s">
        <v>111</v>
      </c>
      <c r="F621" s="656" t="s">
        <v>503</v>
      </c>
      <c r="G621" s="901" t="s">
        <v>504</v>
      </c>
      <c r="H621" s="897" t="s">
        <v>55</v>
      </c>
      <c r="I621" s="17" t="s">
        <v>860</v>
      </c>
      <c r="J621" s="64">
        <v>13.8</v>
      </c>
      <c r="K621" s="665">
        <v>12.190173583669758</v>
      </c>
      <c r="L621" s="665">
        <v>64.253030169384004</v>
      </c>
      <c r="M621" s="64">
        <v>2305</v>
      </c>
      <c r="N621" s="726">
        <v>14466468.73</v>
      </c>
      <c r="O621" s="548" t="s">
        <v>874</v>
      </c>
      <c r="P621" s="909">
        <v>3.6809543759999999</v>
      </c>
      <c r="Q621" s="203" t="s">
        <v>57</v>
      </c>
      <c r="R621" s="205" t="s">
        <v>57</v>
      </c>
      <c r="S621" s="490">
        <v>0</v>
      </c>
      <c r="T621" s="18">
        <v>0</v>
      </c>
      <c r="U621" s="548">
        <v>0</v>
      </c>
      <c r="V621" s="18">
        <v>0</v>
      </c>
      <c r="W621" s="64">
        <v>0</v>
      </c>
      <c r="X621" s="18">
        <v>0</v>
      </c>
      <c r="Y621" s="18">
        <v>0</v>
      </c>
      <c r="Z621" s="18">
        <v>0</v>
      </c>
      <c r="AA621" s="18">
        <v>0</v>
      </c>
      <c r="AB621" s="18">
        <v>0</v>
      </c>
      <c r="AC621" s="18">
        <v>0</v>
      </c>
      <c r="AD621" s="18">
        <v>0</v>
      </c>
      <c r="AE621" s="18">
        <v>0</v>
      </c>
      <c r="AF621" s="18">
        <v>0</v>
      </c>
      <c r="AG621" s="64">
        <v>0</v>
      </c>
      <c r="AH621" s="18">
        <v>0</v>
      </c>
      <c r="AI621" s="64">
        <v>0</v>
      </c>
      <c r="AJ621" s="18">
        <v>0</v>
      </c>
      <c r="AK621" s="18">
        <v>184</v>
      </c>
      <c r="AL621" s="64">
        <v>182</v>
      </c>
      <c r="AM621" s="18">
        <v>6</v>
      </c>
      <c r="AN621" s="18">
        <v>6</v>
      </c>
      <c r="AO621" s="18">
        <v>0</v>
      </c>
      <c r="AP621" s="64">
        <v>0</v>
      </c>
      <c r="AQ621" s="64">
        <v>190</v>
      </c>
      <c r="AR621" s="11">
        <v>188</v>
      </c>
      <c r="AS621" s="17">
        <v>0</v>
      </c>
      <c r="AT621" s="490">
        <v>0</v>
      </c>
      <c r="AU621" s="64">
        <v>0</v>
      </c>
      <c r="AV621" s="18">
        <v>0</v>
      </c>
      <c r="AW621" s="64">
        <v>0</v>
      </c>
      <c r="AX621" s="18">
        <v>0</v>
      </c>
      <c r="AY621" s="17">
        <v>0</v>
      </c>
      <c r="AZ621" s="490">
        <v>0</v>
      </c>
      <c r="BA621" s="17">
        <v>0</v>
      </c>
      <c r="BB621" s="18">
        <v>0</v>
      </c>
      <c r="BC621" s="17">
        <v>0</v>
      </c>
      <c r="BD621" s="18">
        <v>0</v>
      </c>
      <c r="BE621" s="17">
        <v>0</v>
      </c>
      <c r="BF621" s="18">
        <v>0</v>
      </c>
      <c r="BG621" s="17">
        <v>0</v>
      </c>
      <c r="BH621" s="18">
        <v>0</v>
      </c>
      <c r="BI621" s="17">
        <v>0</v>
      </c>
      <c r="BJ621" s="18">
        <v>0</v>
      </c>
      <c r="BK621" s="17">
        <v>11114.394999999997</v>
      </c>
      <c r="BL621" s="17">
        <v>11099.395</v>
      </c>
      <c r="BM621" s="17">
        <v>54.2</v>
      </c>
      <c r="BN621" s="17">
        <v>54.2</v>
      </c>
      <c r="BO621" s="18">
        <v>0</v>
      </c>
      <c r="BP621" s="18">
        <v>0</v>
      </c>
      <c r="BQ621" s="64">
        <v>11168.594999999998</v>
      </c>
      <c r="BR621" s="18">
        <v>11153.595000000001</v>
      </c>
      <c r="BS621" s="729">
        <v>3.0341574111376595</v>
      </c>
      <c r="BT621" s="17">
        <v>0</v>
      </c>
      <c r="BU621" s="17">
        <v>0</v>
      </c>
      <c r="BV621" s="17">
        <v>0</v>
      </c>
      <c r="BW621" s="17">
        <v>0</v>
      </c>
      <c r="BX621" s="17">
        <v>0</v>
      </c>
      <c r="BY621" s="17">
        <v>0</v>
      </c>
      <c r="BZ621" s="17">
        <v>0</v>
      </c>
      <c r="CA621" s="17">
        <v>0</v>
      </c>
      <c r="CB621" s="17">
        <v>0</v>
      </c>
      <c r="CC621" s="17">
        <v>0</v>
      </c>
      <c r="CD621" s="17">
        <v>0</v>
      </c>
      <c r="CE621" s="17">
        <v>0</v>
      </c>
      <c r="CF621" s="17">
        <v>0</v>
      </c>
      <c r="CG621" s="17">
        <v>0</v>
      </c>
      <c r="CH621" s="17">
        <v>0</v>
      </c>
      <c r="CI621" s="17">
        <v>0</v>
      </c>
      <c r="CJ621" s="17">
        <v>0</v>
      </c>
      <c r="CK621" s="17">
        <v>0</v>
      </c>
      <c r="CL621" s="702">
        <v>13046521.426799998</v>
      </c>
      <c r="CM621" s="702">
        <v>13028913.826800002</v>
      </c>
      <c r="CN621" s="702">
        <v>63622.128000000012</v>
      </c>
      <c r="CO621" s="702">
        <v>63622.128000000012</v>
      </c>
      <c r="CP621" s="702">
        <v>0</v>
      </c>
      <c r="CQ621" s="702">
        <v>0</v>
      </c>
      <c r="CR621" s="704">
        <v>13110143.554799998</v>
      </c>
      <c r="CS621" s="703">
        <v>13092535.954800002</v>
      </c>
      <c r="CT621" s="23" t="s">
        <v>56</v>
      </c>
      <c r="CU621" s="23" t="s">
        <v>56</v>
      </c>
      <c r="CV621" s="23" t="s">
        <v>56</v>
      </c>
      <c r="CW621" s="23" t="s">
        <v>56</v>
      </c>
      <c r="CX621" s="23" t="s">
        <v>56</v>
      </c>
      <c r="CY621" s="23" t="s">
        <v>56</v>
      </c>
      <c r="CZ621" s="23" t="s">
        <v>56</v>
      </c>
      <c r="DA621" s="23" t="s">
        <v>56</v>
      </c>
      <c r="DB621" s="796">
        <v>14466468.73</v>
      </c>
      <c r="DC621" s="120"/>
      <c r="DD621" s="692">
        <v>3.6809543759999999</v>
      </c>
      <c r="DE621" s="120"/>
      <c r="DF621" s="120"/>
      <c r="DG621" s="120"/>
      <c r="DH621" s="140"/>
      <c r="DI621" s="140"/>
      <c r="DJ621" s="140"/>
      <c r="DK621" s="140"/>
      <c r="DL621" s="548" t="s">
        <v>56</v>
      </c>
      <c r="DM621" s="548" t="s">
        <v>56</v>
      </c>
      <c r="DN621" s="203" t="s">
        <v>868</v>
      </c>
      <c r="DO621" s="700">
        <v>2366.25</v>
      </c>
      <c r="DP621" s="713" t="s">
        <v>56</v>
      </c>
      <c r="DQ621" s="548" t="s">
        <v>56</v>
      </c>
      <c r="DR621" s="673" t="s">
        <v>56</v>
      </c>
      <c r="DS621" s="203" t="s">
        <v>56</v>
      </c>
      <c r="DT621" s="1160" t="s">
        <v>56</v>
      </c>
      <c r="DU621" s="711">
        <v>410.62609614368728</v>
      </c>
      <c r="DV621" s="711">
        <v>-232.6641965349643</v>
      </c>
      <c r="DW621" s="711">
        <v>409.55184416295202</v>
      </c>
      <c r="DX621" s="711">
        <v>-234.49557580006018</v>
      </c>
      <c r="DY621" s="710">
        <v>3.3483359746434229</v>
      </c>
      <c r="DZ621" s="710">
        <v>-1.853052789392162</v>
      </c>
      <c r="EA621" s="710">
        <v>3.3475263730487002</v>
      </c>
      <c r="EB621" s="710">
        <v>-1.8552630502622711</v>
      </c>
      <c r="EC621" s="236"/>
      <c r="ED621" s="49"/>
      <c r="EE621" s="232"/>
      <c r="EF621" s="700">
        <v>315453</v>
      </c>
      <c r="EG621" s="712">
        <v>-232040.66666666669</v>
      </c>
      <c r="EH621" s="44"/>
    </row>
    <row r="622" spans="1:138" ht="41.25" customHeight="1" x14ac:dyDescent="0.25">
      <c r="A622" s="871" t="s">
        <v>49</v>
      </c>
      <c r="B622" s="656" t="s">
        <v>96</v>
      </c>
      <c r="C622" s="656" t="s">
        <v>97</v>
      </c>
      <c r="D622" s="691" t="s">
        <v>110</v>
      </c>
      <c r="E622" s="656" t="s">
        <v>111</v>
      </c>
      <c r="F622" s="656" t="s">
        <v>505</v>
      </c>
      <c r="G622" s="901" t="s">
        <v>506</v>
      </c>
      <c r="H622" s="897" t="s">
        <v>55</v>
      </c>
      <c r="I622" s="17" t="s">
        <v>860</v>
      </c>
      <c r="J622" s="64">
        <v>13.8</v>
      </c>
      <c r="K622" s="665">
        <v>12.620415004269868</v>
      </c>
      <c r="L622" s="665">
        <v>98.621590703958006</v>
      </c>
      <c r="M622" s="64">
        <v>2347</v>
      </c>
      <c r="N622" s="726">
        <v>34832572.659999996</v>
      </c>
      <c r="O622" s="548" t="s">
        <v>863</v>
      </c>
      <c r="P622" s="909">
        <v>8.6207632800000003</v>
      </c>
      <c r="Q622" s="203" t="s">
        <v>57</v>
      </c>
      <c r="R622" s="205" t="s">
        <v>57</v>
      </c>
      <c r="S622" s="490">
        <v>0</v>
      </c>
      <c r="T622" s="18">
        <v>0</v>
      </c>
      <c r="U622" s="548">
        <v>0</v>
      </c>
      <c r="V622" s="18">
        <v>0</v>
      </c>
      <c r="W622" s="64">
        <v>0</v>
      </c>
      <c r="X622" s="18">
        <v>0</v>
      </c>
      <c r="Y622" s="18">
        <v>0</v>
      </c>
      <c r="Z622" s="18">
        <v>0</v>
      </c>
      <c r="AA622" s="18">
        <v>0</v>
      </c>
      <c r="AB622" s="18">
        <v>0</v>
      </c>
      <c r="AC622" s="18">
        <v>0</v>
      </c>
      <c r="AD622" s="18">
        <v>0</v>
      </c>
      <c r="AE622" s="18">
        <v>0</v>
      </c>
      <c r="AF622" s="18">
        <v>0</v>
      </c>
      <c r="AG622" s="64">
        <v>0</v>
      </c>
      <c r="AH622" s="18">
        <v>0</v>
      </c>
      <c r="AI622" s="64">
        <v>0</v>
      </c>
      <c r="AJ622" s="18">
        <v>0</v>
      </c>
      <c r="AK622" s="18">
        <v>170</v>
      </c>
      <c r="AL622" s="64">
        <v>167</v>
      </c>
      <c r="AM622" s="18">
        <v>6</v>
      </c>
      <c r="AN622" s="18">
        <v>6</v>
      </c>
      <c r="AO622" s="18">
        <v>1</v>
      </c>
      <c r="AP622" s="64">
        <v>1</v>
      </c>
      <c r="AQ622" s="64">
        <v>177</v>
      </c>
      <c r="AR622" s="11">
        <v>174</v>
      </c>
      <c r="AS622" s="17">
        <v>0</v>
      </c>
      <c r="AT622" s="490">
        <v>0</v>
      </c>
      <c r="AU622" s="64">
        <v>0</v>
      </c>
      <c r="AV622" s="18">
        <v>0</v>
      </c>
      <c r="AW622" s="64">
        <v>0</v>
      </c>
      <c r="AX622" s="18">
        <v>0</v>
      </c>
      <c r="AY622" s="17">
        <v>0</v>
      </c>
      <c r="AZ622" s="490">
        <v>0</v>
      </c>
      <c r="BA622" s="17">
        <v>0</v>
      </c>
      <c r="BB622" s="18">
        <v>0</v>
      </c>
      <c r="BC622" s="17">
        <v>0</v>
      </c>
      <c r="BD622" s="18">
        <v>0</v>
      </c>
      <c r="BE622" s="17">
        <v>0</v>
      </c>
      <c r="BF622" s="18">
        <v>0</v>
      </c>
      <c r="BG622" s="17">
        <v>0</v>
      </c>
      <c r="BH622" s="18">
        <v>0</v>
      </c>
      <c r="BI622" s="17">
        <v>0</v>
      </c>
      <c r="BJ622" s="18">
        <v>0</v>
      </c>
      <c r="BK622" s="17">
        <v>12593.130000000012</v>
      </c>
      <c r="BL622" s="17">
        <v>12575.530000000002</v>
      </c>
      <c r="BM622" s="17">
        <v>54.800000000000004</v>
      </c>
      <c r="BN622" s="17">
        <v>54.800000000000004</v>
      </c>
      <c r="BO622" s="18">
        <v>6</v>
      </c>
      <c r="BP622" s="18">
        <v>6</v>
      </c>
      <c r="BQ622" s="64">
        <v>12653.930000000011</v>
      </c>
      <c r="BR622" s="18">
        <v>12636.330000000002</v>
      </c>
      <c r="BS622" s="729">
        <v>1.4678433439132794</v>
      </c>
      <c r="BT622" s="17">
        <v>0</v>
      </c>
      <c r="BU622" s="17">
        <v>0</v>
      </c>
      <c r="BV622" s="17">
        <v>0</v>
      </c>
      <c r="BW622" s="17">
        <v>0</v>
      </c>
      <c r="BX622" s="17">
        <v>0</v>
      </c>
      <c r="BY622" s="17">
        <v>0</v>
      </c>
      <c r="BZ622" s="17">
        <v>0</v>
      </c>
      <c r="CA622" s="17">
        <v>0</v>
      </c>
      <c r="CB622" s="17">
        <v>0</v>
      </c>
      <c r="CC622" s="17">
        <v>0</v>
      </c>
      <c r="CD622" s="17">
        <v>0</v>
      </c>
      <c r="CE622" s="17">
        <v>0</v>
      </c>
      <c r="CF622" s="17">
        <v>0</v>
      </c>
      <c r="CG622" s="17">
        <v>0</v>
      </c>
      <c r="CH622" s="17">
        <v>0</v>
      </c>
      <c r="CI622" s="17">
        <v>0</v>
      </c>
      <c r="CJ622" s="17">
        <v>0</v>
      </c>
      <c r="CK622" s="17">
        <v>0</v>
      </c>
      <c r="CL622" s="702">
        <v>14782319.719200015</v>
      </c>
      <c r="CM622" s="702">
        <v>14761660.135200005</v>
      </c>
      <c r="CN622" s="702">
        <v>64326.432000000008</v>
      </c>
      <c r="CO622" s="702">
        <v>64326.432000000008</v>
      </c>
      <c r="CP622" s="702">
        <v>19657.439999999999</v>
      </c>
      <c r="CQ622" s="702">
        <v>19657.439999999999</v>
      </c>
      <c r="CR622" s="704">
        <v>14866303.591200015</v>
      </c>
      <c r="CS622" s="703">
        <v>14845644.007200005</v>
      </c>
      <c r="CT622" s="23">
        <v>1</v>
      </c>
      <c r="CU622" s="23">
        <v>4</v>
      </c>
      <c r="CV622" s="23" t="s">
        <v>1539</v>
      </c>
      <c r="CW622" s="23">
        <v>4</v>
      </c>
      <c r="CX622" s="23">
        <v>24</v>
      </c>
      <c r="CY622" s="23">
        <v>0</v>
      </c>
      <c r="CZ622" s="23">
        <v>0</v>
      </c>
      <c r="DA622" s="23" t="s">
        <v>905</v>
      </c>
      <c r="DB622" s="796">
        <v>34832572.659999996</v>
      </c>
      <c r="DC622" s="120"/>
      <c r="DD622" s="692">
        <v>8.6207632800000003</v>
      </c>
      <c r="DE622" s="120"/>
      <c r="DF622" s="120"/>
      <c r="DG622" s="120"/>
      <c r="DH622" s="140"/>
      <c r="DI622" s="140"/>
      <c r="DJ622" s="140"/>
      <c r="DK622" s="140"/>
      <c r="DL622" s="548" t="s">
        <v>56</v>
      </c>
      <c r="DM622" s="548" t="s">
        <v>56</v>
      </c>
      <c r="DN622" s="203" t="s">
        <v>868</v>
      </c>
      <c r="DO622" s="700">
        <v>2374.9166666666702</v>
      </c>
      <c r="DP622" s="713" t="s">
        <v>56</v>
      </c>
      <c r="DQ622" s="548" t="s">
        <v>56</v>
      </c>
      <c r="DR622" s="673" t="s">
        <v>56</v>
      </c>
      <c r="DS622" s="203" t="s">
        <v>56</v>
      </c>
      <c r="DT622" s="1160" t="s">
        <v>56</v>
      </c>
      <c r="DU622" s="711">
        <v>701.84820520018138</v>
      </c>
      <c r="DV622" s="711">
        <v>-466.41516388263824</v>
      </c>
      <c r="DW622" s="711">
        <v>701.90123948548705</v>
      </c>
      <c r="DX622" s="711">
        <v>-495.03199876840517</v>
      </c>
      <c r="DY622" s="710">
        <v>3.0295799852626364</v>
      </c>
      <c r="DZ622" s="710">
        <v>-1.1560356397152642</v>
      </c>
      <c r="EA622" s="710">
        <v>3.01886903078096</v>
      </c>
      <c r="EB622" s="710">
        <v>-1.1928430810665112</v>
      </c>
      <c r="EC622" s="236"/>
      <c r="ED622" s="49"/>
      <c r="EE622" s="232"/>
      <c r="EF622" s="700">
        <v>474382</v>
      </c>
      <c r="EG622" s="712">
        <v>-321419.33333333337</v>
      </c>
      <c r="EH622" s="44"/>
    </row>
    <row r="623" spans="1:138" ht="41.25" customHeight="1" x14ac:dyDescent="0.25">
      <c r="A623" s="871" t="s">
        <v>49</v>
      </c>
      <c r="B623" s="656" t="s">
        <v>96</v>
      </c>
      <c r="C623" s="656" t="s">
        <v>97</v>
      </c>
      <c r="D623" s="691" t="s">
        <v>1540</v>
      </c>
      <c r="E623" s="656" t="s">
        <v>508</v>
      </c>
      <c r="F623" s="656" t="s">
        <v>1541</v>
      </c>
      <c r="G623" s="901" t="s">
        <v>508</v>
      </c>
      <c r="H623" s="897" t="s">
        <v>55</v>
      </c>
      <c r="I623" s="17" t="s">
        <v>860</v>
      </c>
      <c r="J623" s="64">
        <v>13.8</v>
      </c>
      <c r="K623" s="665">
        <v>8.819949122302237</v>
      </c>
      <c r="L623" s="665">
        <v>18.195265113668999</v>
      </c>
      <c r="M623" s="64">
        <v>2878</v>
      </c>
      <c r="N623" s="726">
        <v>27649116.640000001</v>
      </c>
      <c r="O623" s="548" t="s">
        <v>874</v>
      </c>
      <c r="P623" s="909">
        <v>7.0352439689999997</v>
      </c>
      <c r="Q623" s="203" t="s">
        <v>57</v>
      </c>
      <c r="R623" s="205" t="s">
        <v>57</v>
      </c>
      <c r="S623" s="490">
        <v>0</v>
      </c>
      <c r="T623" s="18">
        <v>0</v>
      </c>
      <c r="U623" s="548">
        <v>0</v>
      </c>
      <c r="V623" s="18">
        <v>0</v>
      </c>
      <c r="W623" s="64">
        <v>0</v>
      </c>
      <c r="X623" s="18">
        <v>0</v>
      </c>
      <c r="Y623" s="18">
        <v>0</v>
      </c>
      <c r="Z623" s="18">
        <v>0</v>
      </c>
      <c r="AA623" s="18">
        <v>0</v>
      </c>
      <c r="AB623" s="18">
        <v>0</v>
      </c>
      <c r="AC623" s="18">
        <v>0</v>
      </c>
      <c r="AD623" s="18">
        <v>0</v>
      </c>
      <c r="AE623" s="18">
        <v>0</v>
      </c>
      <c r="AF623" s="18">
        <v>0</v>
      </c>
      <c r="AG623" s="64">
        <v>0</v>
      </c>
      <c r="AH623" s="18">
        <v>0</v>
      </c>
      <c r="AI623" s="64">
        <v>0</v>
      </c>
      <c r="AJ623" s="18">
        <v>0</v>
      </c>
      <c r="AK623" s="18">
        <v>143</v>
      </c>
      <c r="AL623" s="64">
        <v>137</v>
      </c>
      <c r="AM623" s="18">
        <v>7</v>
      </c>
      <c r="AN623" s="18">
        <v>7</v>
      </c>
      <c r="AO623" s="18">
        <v>0</v>
      </c>
      <c r="AP623" s="64">
        <v>0</v>
      </c>
      <c r="AQ623" s="64">
        <v>150</v>
      </c>
      <c r="AR623" s="11">
        <v>144</v>
      </c>
      <c r="AS623" s="17">
        <v>0</v>
      </c>
      <c r="AT623" s="490">
        <v>0</v>
      </c>
      <c r="AU623" s="64">
        <v>0</v>
      </c>
      <c r="AV623" s="18">
        <v>0</v>
      </c>
      <c r="AW623" s="64">
        <v>0</v>
      </c>
      <c r="AX623" s="18">
        <v>0</v>
      </c>
      <c r="AY623" s="17">
        <v>0</v>
      </c>
      <c r="AZ623" s="490">
        <v>0</v>
      </c>
      <c r="BA623" s="17">
        <v>0</v>
      </c>
      <c r="BB623" s="18">
        <v>0</v>
      </c>
      <c r="BC623" s="17">
        <v>0</v>
      </c>
      <c r="BD623" s="18">
        <v>0</v>
      </c>
      <c r="BE623" s="17">
        <v>0</v>
      </c>
      <c r="BF623" s="18">
        <v>0</v>
      </c>
      <c r="BG623" s="17">
        <v>0</v>
      </c>
      <c r="BH623" s="18">
        <v>0</v>
      </c>
      <c r="BI623" s="17">
        <v>0</v>
      </c>
      <c r="BJ623" s="18">
        <v>0</v>
      </c>
      <c r="BK623" s="17">
        <v>1509.3019999999997</v>
      </c>
      <c r="BL623" s="17">
        <v>1419.7819999999999</v>
      </c>
      <c r="BM623" s="17">
        <v>63.300000000000004</v>
      </c>
      <c r="BN623" s="17">
        <v>63.300000000000004</v>
      </c>
      <c r="BO623" s="18">
        <v>0</v>
      </c>
      <c r="BP623" s="18">
        <v>0</v>
      </c>
      <c r="BQ623" s="64">
        <v>1572.6019999999996</v>
      </c>
      <c r="BR623" s="18">
        <v>1483.0819999999999</v>
      </c>
      <c r="BS623" s="729">
        <v>0.22353197798533939</v>
      </c>
      <c r="BT623" s="17">
        <v>0</v>
      </c>
      <c r="BU623" s="17">
        <v>0</v>
      </c>
      <c r="BV623" s="17">
        <v>0</v>
      </c>
      <c r="BW623" s="17">
        <v>0</v>
      </c>
      <c r="BX623" s="17">
        <v>0</v>
      </c>
      <c r="BY623" s="17">
        <v>0</v>
      </c>
      <c r="BZ623" s="17">
        <v>0</v>
      </c>
      <c r="CA623" s="17">
        <v>0</v>
      </c>
      <c r="CB623" s="17">
        <v>0</v>
      </c>
      <c r="CC623" s="17">
        <v>0</v>
      </c>
      <c r="CD623" s="17">
        <v>0</v>
      </c>
      <c r="CE623" s="17">
        <v>0</v>
      </c>
      <c r="CF623" s="17">
        <v>0</v>
      </c>
      <c r="CG623" s="17">
        <v>0</v>
      </c>
      <c r="CH623" s="17">
        <v>0</v>
      </c>
      <c r="CI623" s="17">
        <v>0</v>
      </c>
      <c r="CJ623" s="17">
        <v>0</v>
      </c>
      <c r="CK623" s="17">
        <v>0</v>
      </c>
      <c r="CL623" s="702">
        <v>1771679.0596799997</v>
      </c>
      <c r="CM623" s="702">
        <v>1666596.90288</v>
      </c>
      <c r="CN623" s="702">
        <v>74304.072</v>
      </c>
      <c r="CO623" s="702">
        <v>74304.072</v>
      </c>
      <c r="CP623" s="702">
        <v>0</v>
      </c>
      <c r="CQ623" s="702">
        <v>0</v>
      </c>
      <c r="CR623" s="704">
        <v>1845983.1316799996</v>
      </c>
      <c r="CS623" s="703">
        <v>1740900.9748799999</v>
      </c>
      <c r="CT623" s="23">
        <v>1</v>
      </c>
      <c r="CU623" s="23">
        <v>8</v>
      </c>
      <c r="CV623" s="23" t="s">
        <v>508</v>
      </c>
      <c r="CW623" s="23">
        <v>8</v>
      </c>
      <c r="CX623" s="23">
        <v>48</v>
      </c>
      <c r="CY623" s="23">
        <v>0</v>
      </c>
      <c r="CZ623" s="23">
        <v>0</v>
      </c>
      <c r="DA623" s="23" t="s">
        <v>905</v>
      </c>
      <c r="DB623" s="796">
        <v>27649116.640000001</v>
      </c>
      <c r="DC623" s="120"/>
      <c r="DD623" s="692">
        <v>7.0352439689999997</v>
      </c>
      <c r="DE623" s="120"/>
      <c r="DF623" s="120"/>
      <c r="DG623" s="120"/>
      <c r="DH623" s="140"/>
      <c r="DI623" s="140"/>
      <c r="DJ623" s="140"/>
      <c r="DK623" s="140"/>
      <c r="DL623" s="548" t="s">
        <v>56</v>
      </c>
      <c r="DM623" s="548" t="s">
        <v>56</v>
      </c>
      <c r="DN623" s="203" t="s">
        <v>868</v>
      </c>
      <c r="DO623" s="700">
        <v>2845.8333333333298</v>
      </c>
      <c r="DP623" s="713" t="s">
        <v>56</v>
      </c>
      <c r="DQ623" s="548" t="s">
        <v>56</v>
      </c>
      <c r="DR623" s="673" t="s">
        <v>56</v>
      </c>
      <c r="DS623" s="203" t="s">
        <v>56</v>
      </c>
      <c r="DT623" s="1160" t="s">
        <v>56</v>
      </c>
      <c r="DU623" s="711">
        <v>57.831918008784847</v>
      </c>
      <c r="DV623" s="711">
        <v>31.158912235096558</v>
      </c>
      <c r="DW623" s="711">
        <v>56.669993239217099</v>
      </c>
      <c r="DX623" s="711">
        <v>31.647558897293145</v>
      </c>
      <c r="DY623" s="710">
        <v>0.17499267935578353</v>
      </c>
      <c r="DZ623" s="710">
        <v>0.92120909642131854</v>
      </c>
      <c r="EA623" s="710">
        <v>0.15645331697286699</v>
      </c>
      <c r="EB623" s="710">
        <v>0.9381264041506725</v>
      </c>
      <c r="EC623" s="236"/>
      <c r="ED623" s="49"/>
      <c r="EE623" s="232"/>
      <c r="EF623" s="700">
        <v>144327</v>
      </c>
      <c r="EG623" s="712">
        <v>-144205.66666666666</v>
      </c>
      <c r="EH623" s="44"/>
    </row>
    <row r="624" spans="1:138" ht="41.25" customHeight="1" x14ac:dyDescent="0.25">
      <c r="A624" s="871" t="s">
        <v>49</v>
      </c>
      <c r="B624" s="656" t="s">
        <v>96</v>
      </c>
      <c r="C624" s="656" t="s">
        <v>97</v>
      </c>
      <c r="D624" s="691" t="s">
        <v>1540</v>
      </c>
      <c r="E624" s="656" t="s">
        <v>508</v>
      </c>
      <c r="F624" s="656" t="s">
        <v>1542</v>
      </c>
      <c r="G624" s="901" t="s">
        <v>508</v>
      </c>
      <c r="H624" s="897" t="s">
        <v>55</v>
      </c>
      <c r="I624" s="17" t="s">
        <v>866</v>
      </c>
      <c r="J624" s="64">
        <v>13.8</v>
      </c>
      <c r="K624" s="665">
        <v>8.819949122302237</v>
      </c>
      <c r="L624" s="665">
        <v>4.9986742320270006</v>
      </c>
      <c r="M624" s="64">
        <v>1156</v>
      </c>
      <c r="N624" s="726">
        <v>18023004.91</v>
      </c>
      <c r="O624" s="548" t="s">
        <v>863</v>
      </c>
      <c r="P624" s="909">
        <v>4.5016000480000002</v>
      </c>
      <c r="Q624" s="203" t="s">
        <v>57</v>
      </c>
      <c r="R624" s="205" t="s">
        <v>57</v>
      </c>
      <c r="S624" s="490">
        <v>0</v>
      </c>
      <c r="T624" s="18">
        <v>0</v>
      </c>
      <c r="U624" s="548">
        <v>0</v>
      </c>
      <c r="V624" s="18">
        <v>0</v>
      </c>
      <c r="W624" s="64">
        <v>0</v>
      </c>
      <c r="X624" s="18">
        <v>0</v>
      </c>
      <c r="Y624" s="18">
        <v>0</v>
      </c>
      <c r="Z624" s="18">
        <v>0</v>
      </c>
      <c r="AA624" s="18">
        <v>0</v>
      </c>
      <c r="AB624" s="18">
        <v>0</v>
      </c>
      <c r="AC624" s="18">
        <v>0</v>
      </c>
      <c r="AD624" s="18">
        <v>0</v>
      </c>
      <c r="AE624" s="18">
        <v>0</v>
      </c>
      <c r="AF624" s="18">
        <v>0</v>
      </c>
      <c r="AG624" s="64">
        <v>0</v>
      </c>
      <c r="AH624" s="18">
        <v>0</v>
      </c>
      <c r="AI624" s="64">
        <v>0</v>
      </c>
      <c r="AJ624" s="18">
        <v>0</v>
      </c>
      <c r="AK624" s="18">
        <v>32</v>
      </c>
      <c r="AL624" s="64">
        <v>32</v>
      </c>
      <c r="AM624" s="18">
        <v>1</v>
      </c>
      <c r="AN624" s="18">
        <v>1</v>
      </c>
      <c r="AO624" s="18">
        <v>0</v>
      </c>
      <c r="AP624" s="64">
        <v>0</v>
      </c>
      <c r="AQ624" s="64">
        <v>33</v>
      </c>
      <c r="AR624" s="11">
        <v>33</v>
      </c>
      <c r="AS624" s="17">
        <v>0</v>
      </c>
      <c r="AT624" s="490">
        <v>0</v>
      </c>
      <c r="AU624" s="64">
        <v>0</v>
      </c>
      <c r="AV624" s="18">
        <v>0</v>
      </c>
      <c r="AW624" s="64">
        <v>0</v>
      </c>
      <c r="AX624" s="18">
        <v>0</v>
      </c>
      <c r="AY624" s="17">
        <v>0</v>
      </c>
      <c r="AZ624" s="490">
        <v>0</v>
      </c>
      <c r="BA624" s="17">
        <v>0</v>
      </c>
      <c r="BB624" s="18">
        <v>0</v>
      </c>
      <c r="BC624" s="17">
        <v>0</v>
      </c>
      <c r="BD624" s="18">
        <v>0</v>
      </c>
      <c r="BE624" s="17">
        <v>0</v>
      </c>
      <c r="BF624" s="18">
        <v>0</v>
      </c>
      <c r="BG624" s="17">
        <v>0</v>
      </c>
      <c r="BH624" s="18">
        <v>0</v>
      </c>
      <c r="BI624" s="17">
        <v>0</v>
      </c>
      <c r="BJ624" s="18">
        <v>0</v>
      </c>
      <c r="BK624" s="17">
        <v>572.98500000000001</v>
      </c>
      <c r="BL624" s="17">
        <v>572.98500000000001</v>
      </c>
      <c r="BM624" s="17">
        <v>20</v>
      </c>
      <c r="BN624" s="17">
        <v>20</v>
      </c>
      <c r="BO624" s="18">
        <v>0</v>
      </c>
      <c r="BP624" s="18">
        <v>0</v>
      </c>
      <c r="BQ624" s="64">
        <v>592.98500000000001</v>
      </c>
      <c r="BR624" s="18">
        <v>592.98500000000001</v>
      </c>
      <c r="BS624" s="729">
        <v>0.13172760655701857</v>
      </c>
      <c r="BT624" s="17">
        <v>0</v>
      </c>
      <c r="BU624" s="17">
        <v>0</v>
      </c>
      <c r="BV624" s="17">
        <v>0</v>
      </c>
      <c r="BW624" s="17">
        <v>0</v>
      </c>
      <c r="BX624" s="17">
        <v>0</v>
      </c>
      <c r="BY624" s="17">
        <v>0</v>
      </c>
      <c r="BZ624" s="17">
        <v>0</v>
      </c>
      <c r="CA624" s="17">
        <v>0</v>
      </c>
      <c r="CB624" s="17">
        <v>0</v>
      </c>
      <c r="CC624" s="17">
        <v>0</v>
      </c>
      <c r="CD624" s="17">
        <v>0</v>
      </c>
      <c r="CE624" s="17">
        <v>0</v>
      </c>
      <c r="CF624" s="17">
        <v>0</v>
      </c>
      <c r="CG624" s="17">
        <v>0</v>
      </c>
      <c r="CH624" s="17">
        <v>0</v>
      </c>
      <c r="CI624" s="17">
        <v>0</v>
      </c>
      <c r="CJ624" s="17">
        <v>0</v>
      </c>
      <c r="CK624" s="17">
        <v>0</v>
      </c>
      <c r="CL624" s="702">
        <v>672592.71240000008</v>
      </c>
      <c r="CM624" s="702">
        <v>672592.71240000008</v>
      </c>
      <c r="CN624" s="702">
        <v>23476.800000000003</v>
      </c>
      <c r="CO624" s="702">
        <v>23476.800000000003</v>
      </c>
      <c r="CP624" s="702">
        <v>0</v>
      </c>
      <c r="CQ624" s="702">
        <v>0</v>
      </c>
      <c r="CR624" s="704">
        <v>696069.51240000012</v>
      </c>
      <c r="CS624" s="703">
        <v>696069.51240000012</v>
      </c>
      <c r="CT624" s="23">
        <v>2</v>
      </c>
      <c r="CU624" s="23">
        <v>4</v>
      </c>
      <c r="CV624" s="23" t="s">
        <v>1543</v>
      </c>
      <c r="CW624" s="23">
        <v>4</v>
      </c>
      <c r="CX624" s="23">
        <v>24</v>
      </c>
      <c r="CY624" s="23">
        <v>0</v>
      </c>
      <c r="CZ624" s="23">
        <v>0</v>
      </c>
      <c r="DA624" s="23" t="s">
        <v>956</v>
      </c>
      <c r="DB624" s="796">
        <v>18023004.91</v>
      </c>
      <c r="DC624" s="120"/>
      <c r="DD624" s="692">
        <v>4.5016000480000002</v>
      </c>
      <c r="DE624" s="120"/>
      <c r="DF624" s="120"/>
      <c r="DG624" s="120"/>
      <c r="DH624" s="140"/>
      <c r="DI624" s="140"/>
      <c r="DJ624" s="140"/>
      <c r="DK624" s="140"/>
      <c r="DL624" s="548" t="s">
        <v>56</v>
      </c>
      <c r="DM624" s="548" t="s">
        <v>56</v>
      </c>
      <c r="DN624" s="203" t="s">
        <v>868</v>
      </c>
      <c r="DO624" s="700">
        <v>1146.4166666666699</v>
      </c>
      <c r="DP624" s="713" t="s">
        <v>56</v>
      </c>
      <c r="DQ624" s="548" t="s">
        <v>56</v>
      </c>
      <c r="DR624" s="673" t="s">
        <v>56</v>
      </c>
      <c r="DS624" s="203" t="s">
        <v>56</v>
      </c>
      <c r="DT624" s="1160" t="s">
        <v>56</v>
      </c>
      <c r="DU624" s="711">
        <v>11.016064548956864</v>
      </c>
      <c r="DV624" s="711">
        <v>53.053058178868966</v>
      </c>
      <c r="DW624" s="711">
        <v>11.010255905670601</v>
      </c>
      <c r="DX624" s="711">
        <v>53.030388740862122</v>
      </c>
      <c r="DY624" s="710">
        <v>8.7228320127934619E-2</v>
      </c>
      <c r="DZ624" s="710">
        <v>0.96455542870668409</v>
      </c>
      <c r="EA624" s="710">
        <v>8.7011703567541898E-2</v>
      </c>
      <c r="EB624" s="710">
        <v>0.9644690869554482</v>
      </c>
      <c r="EC624" s="236"/>
      <c r="ED624" s="49"/>
      <c r="EE624" s="232"/>
      <c r="EF624" s="700">
        <v>0</v>
      </c>
      <c r="EG624" s="712">
        <v>0</v>
      </c>
      <c r="EH624" s="44"/>
    </row>
    <row r="625" spans="1:138" ht="41.25" customHeight="1" x14ac:dyDescent="0.25">
      <c r="A625" s="871" t="s">
        <v>49</v>
      </c>
      <c r="B625" s="656" t="s">
        <v>96</v>
      </c>
      <c r="C625" s="656" t="s">
        <v>97</v>
      </c>
      <c r="D625" s="691" t="s">
        <v>1540</v>
      </c>
      <c r="E625" s="656" t="s">
        <v>508</v>
      </c>
      <c r="F625" s="656" t="s">
        <v>1544</v>
      </c>
      <c r="G625" s="901" t="s">
        <v>1545</v>
      </c>
      <c r="H625" s="897" t="s">
        <v>55</v>
      </c>
      <c r="I625" s="17" t="s">
        <v>866</v>
      </c>
      <c r="J625" s="64">
        <v>13.8</v>
      </c>
      <c r="K625" s="665">
        <v>9.2023859406134445</v>
      </c>
      <c r="L625" s="665">
        <v>24.442613585523002</v>
      </c>
      <c r="M625" s="64">
        <v>1379</v>
      </c>
      <c r="N625" s="726">
        <v>17154053.919999998</v>
      </c>
      <c r="O625" s="548" t="s">
        <v>863</v>
      </c>
      <c r="P625" s="909">
        <v>3.3861593299999999</v>
      </c>
      <c r="Q625" s="203" t="s">
        <v>57</v>
      </c>
      <c r="R625" s="205" t="s">
        <v>57</v>
      </c>
      <c r="S625" s="490">
        <v>0</v>
      </c>
      <c r="T625" s="18">
        <v>0</v>
      </c>
      <c r="U625" s="548">
        <v>0</v>
      </c>
      <c r="V625" s="18">
        <v>0</v>
      </c>
      <c r="W625" s="64">
        <v>0</v>
      </c>
      <c r="X625" s="18">
        <v>0</v>
      </c>
      <c r="Y625" s="18">
        <v>0</v>
      </c>
      <c r="Z625" s="18">
        <v>0</v>
      </c>
      <c r="AA625" s="18">
        <v>0</v>
      </c>
      <c r="AB625" s="18">
        <v>0</v>
      </c>
      <c r="AC625" s="18">
        <v>0</v>
      </c>
      <c r="AD625" s="18">
        <v>0</v>
      </c>
      <c r="AE625" s="18">
        <v>0</v>
      </c>
      <c r="AF625" s="18">
        <v>0</v>
      </c>
      <c r="AG625" s="64">
        <v>0</v>
      </c>
      <c r="AH625" s="18">
        <v>0</v>
      </c>
      <c r="AI625" s="64">
        <v>0</v>
      </c>
      <c r="AJ625" s="18">
        <v>0</v>
      </c>
      <c r="AK625" s="18">
        <v>256</v>
      </c>
      <c r="AL625" s="64">
        <v>254</v>
      </c>
      <c r="AM625" s="18">
        <v>25</v>
      </c>
      <c r="AN625" s="18">
        <v>24</v>
      </c>
      <c r="AO625" s="18">
        <v>0</v>
      </c>
      <c r="AP625" s="64">
        <v>0</v>
      </c>
      <c r="AQ625" s="64">
        <v>281</v>
      </c>
      <c r="AR625" s="11">
        <v>278</v>
      </c>
      <c r="AS625" s="17">
        <v>0</v>
      </c>
      <c r="AT625" s="490">
        <v>0</v>
      </c>
      <c r="AU625" s="64">
        <v>0</v>
      </c>
      <c r="AV625" s="18">
        <v>0</v>
      </c>
      <c r="AW625" s="64">
        <v>0</v>
      </c>
      <c r="AX625" s="18">
        <v>0</v>
      </c>
      <c r="AY625" s="17">
        <v>0</v>
      </c>
      <c r="AZ625" s="490">
        <v>0</v>
      </c>
      <c r="BA625" s="17">
        <v>0</v>
      </c>
      <c r="BB625" s="18">
        <v>0</v>
      </c>
      <c r="BC625" s="17">
        <v>0</v>
      </c>
      <c r="BD625" s="18">
        <v>0</v>
      </c>
      <c r="BE625" s="17">
        <v>0</v>
      </c>
      <c r="BF625" s="18">
        <v>0</v>
      </c>
      <c r="BG625" s="17">
        <v>0</v>
      </c>
      <c r="BH625" s="18">
        <v>0</v>
      </c>
      <c r="BI625" s="17">
        <v>0</v>
      </c>
      <c r="BJ625" s="18">
        <v>0</v>
      </c>
      <c r="BK625" s="17">
        <v>1996.5029999999972</v>
      </c>
      <c r="BL625" s="17">
        <v>1991.612999999998</v>
      </c>
      <c r="BM625" s="17">
        <v>265.63999999999993</v>
      </c>
      <c r="BN625" s="17">
        <v>250.51999999999995</v>
      </c>
      <c r="BO625" s="18">
        <v>0</v>
      </c>
      <c r="BP625" s="18">
        <v>0</v>
      </c>
      <c r="BQ625" s="64">
        <v>2262.1429999999973</v>
      </c>
      <c r="BR625" s="18">
        <v>2242.132999999998</v>
      </c>
      <c r="BS625" s="729">
        <v>0.66805568773989066</v>
      </c>
      <c r="BT625" s="17">
        <v>0</v>
      </c>
      <c r="BU625" s="17">
        <v>0</v>
      </c>
      <c r="BV625" s="17">
        <v>0</v>
      </c>
      <c r="BW625" s="17">
        <v>0</v>
      </c>
      <c r="BX625" s="17">
        <v>0</v>
      </c>
      <c r="BY625" s="17">
        <v>0</v>
      </c>
      <c r="BZ625" s="17">
        <v>0</v>
      </c>
      <c r="CA625" s="17">
        <v>0</v>
      </c>
      <c r="CB625" s="17">
        <v>0</v>
      </c>
      <c r="CC625" s="17">
        <v>0</v>
      </c>
      <c r="CD625" s="17">
        <v>0</v>
      </c>
      <c r="CE625" s="17">
        <v>0</v>
      </c>
      <c r="CF625" s="17">
        <v>0</v>
      </c>
      <c r="CG625" s="17">
        <v>0</v>
      </c>
      <c r="CH625" s="17">
        <v>0</v>
      </c>
      <c r="CI625" s="17">
        <v>0</v>
      </c>
      <c r="CJ625" s="17">
        <v>0</v>
      </c>
      <c r="CK625" s="17">
        <v>0</v>
      </c>
      <c r="CL625" s="702">
        <v>2343575.0815199967</v>
      </c>
      <c r="CM625" s="702">
        <v>2337835.0039199977</v>
      </c>
      <c r="CN625" s="702">
        <v>311818.85759999993</v>
      </c>
      <c r="CO625" s="702">
        <v>294070.39679999999</v>
      </c>
      <c r="CP625" s="702">
        <v>0</v>
      </c>
      <c r="CQ625" s="702">
        <v>0</v>
      </c>
      <c r="CR625" s="704">
        <v>2655393.9391199965</v>
      </c>
      <c r="CS625" s="703">
        <v>2631905.4007199975</v>
      </c>
      <c r="CT625" s="23">
        <v>1</v>
      </c>
      <c r="CU625" s="23">
        <v>2</v>
      </c>
      <c r="CV625" s="23" t="s">
        <v>508</v>
      </c>
      <c r="CW625" s="23">
        <v>2</v>
      </c>
      <c r="CX625" s="23">
        <v>12</v>
      </c>
      <c r="CY625" s="23">
        <v>0</v>
      </c>
      <c r="CZ625" s="23">
        <v>0</v>
      </c>
      <c r="DA625" s="23" t="s">
        <v>905</v>
      </c>
      <c r="DB625" s="796">
        <v>17154053.919999998</v>
      </c>
      <c r="DC625" s="120"/>
      <c r="DD625" s="692">
        <v>3.3861593299999999</v>
      </c>
      <c r="DE625" s="120"/>
      <c r="DF625" s="120"/>
      <c r="DG625" s="120"/>
      <c r="DH625" s="140"/>
      <c r="DI625" s="140"/>
      <c r="DJ625" s="140"/>
      <c r="DK625" s="140"/>
      <c r="DL625" s="548" t="s">
        <v>56</v>
      </c>
      <c r="DM625" s="548" t="s">
        <v>56</v>
      </c>
      <c r="DN625" s="203" t="s">
        <v>868</v>
      </c>
      <c r="DO625" s="700">
        <v>1432.3333333333301</v>
      </c>
      <c r="DP625" s="713" t="s">
        <v>56</v>
      </c>
      <c r="DQ625" s="548" t="s">
        <v>56</v>
      </c>
      <c r="DR625" s="673" t="s">
        <v>56</v>
      </c>
      <c r="DS625" s="203" t="s">
        <v>56</v>
      </c>
      <c r="DT625" s="1160" t="s">
        <v>56</v>
      </c>
      <c r="DU625" s="711">
        <v>52.645566674424138</v>
      </c>
      <c r="DV625" s="711">
        <v>6.6688266222860548</v>
      </c>
      <c r="DW625" s="711">
        <v>52.368207656211403</v>
      </c>
      <c r="DX625" s="711">
        <v>6.3521081605396574</v>
      </c>
      <c r="DY625" s="710">
        <v>0.19618338375610936</v>
      </c>
      <c r="DZ625" s="710">
        <v>1.0654416770562896</v>
      </c>
      <c r="EA625" s="710">
        <v>0.195436135052624</v>
      </c>
      <c r="EB625" s="710">
        <v>1.0613786179174003</v>
      </c>
      <c r="EC625" s="236"/>
      <c r="ED625" s="49"/>
      <c r="EE625" s="232"/>
      <c r="EF625" s="700">
        <v>0</v>
      </c>
      <c r="EG625" s="712">
        <v>3952.6666666666665</v>
      </c>
      <c r="EH625" s="44"/>
    </row>
    <row r="626" spans="1:138" ht="41.25" customHeight="1" x14ac:dyDescent="0.25">
      <c r="A626" s="871" t="s">
        <v>49</v>
      </c>
      <c r="B626" s="656" t="s">
        <v>96</v>
      </c>
      <c r="C626" s="656" t="s">
        <v>97</v>
      </c>
      <c r="D626" s="691" t="s">
        <v>1546</v>
      </c>
      <c r="E626" s="656" t="s">
        <v>508</v>
      </c>
      <c r="F626" s="656" t="s">
        <v>1547</v>
      </c>
      <c r="G626" s="901" t="s">
        <v>508</v>
      </c>
      <c r="H626" s="897" t="s">
        <v>55</v>
      </c>
      <c r="I626" s="17" t="s">
        <v>866</v>
      </c>
      <c r="J626" s="64">
        <v>13.8</v>
      </c>
      <c r="K626" s="665">
        <v>11.377495344758442</v>
      </c>
      <c r="L626" s="665">
        <v>15.717234815793001</v>
      </c>
      <c r="M626" s="64">
        <v>1441</v>
      </c>
      <c r="N626" s="731">
        <v>0</v>
      </c>
      <c r="O626" s="548" t="s">
        <v>863</v>
      </c>
      <c r="P626" s="909">
        <v>10.301891790000001</v>
      </c>
      <c r="Q626" s="203" t="s">
        <v>57</v>
      </c>
      <c r="R626" s="205" t="s">
        <v>57</v>
      </c>
      <c r="S626" s="490">
        <v>0</v>
      </c>
      <c r="T626" s="18">
        <v>0</v>
      </c>
      <c r="U626" s="548">
        <v>0</v>
      </c>
      <c r="V626" s="18">
        <v>0</v>
      </c>
      <c r="W626" s="64">
        <v>0</v>
      </c>
      <c r="X626" s="18">
        <v>0</v>
      </c>
      <c r="Y626" s="18">
        <v>0</v>
      </c>
      <c r="Z626" s="18">
        <v>0</v>
      </c>
      <c r="AA626" s="18">
        <v>0</v>
      </c>
      <c r="AB626" s="18">
        <v>0</v>
      </c>
      <c r="AC626" s="18">
        <v>0</v>
      </c>
      <c r="AD626" s="18">
        <v>0</v>
      </c>
      <c r="AE626" s="18">
        <v>0</v>
      </c>
      <c r="AF626" s="18">
        <v>0</v>
      </c>
      <c r="AG626" s="64">
        <v>1</v>
      </c>
      <c r="AH626" s="18">
        <v>1</v>
      </c>
      <c r="AI626" s="64">
        <v>0</v>
      </c>
      <c r="AJ626" s="18">
        <v>0</v>
      </c>
      <c r="AK626" s="18">
        <v>86</v>
      </c>
      <c r="AL626" s="64">
        <v>86</v>
      </c>
      <c r="AM626" s="18">
        <v>5</v>
      </c>
      <c r="AN626" s="18">
        <v>5</v>
      </c>
      <c r="AO626" s="18">
        <v>0</v>
      </c>
      <c r="AP626" s="64">
        <v>0</v>
      </c>
      <c r="AQ626" s="64">
        <v>92</v>
      </c>
      <c r="AR626" s="11">
        <v>92</v>
      </c>
      <c r="AS626" s="17">
        <v>0</v>
      </c>
      <c r="AT626" s="490">
        <v>0</v>
      </c>
      <c r="AU626" s="64">
        <v>0</v>
      </c>
      <c r="AV626" s="18">
        <v>0</v>
      </c>
      <c r="AW626" s="64">
        <v>0</v>
      </c>
      <c r="AX626" s="18">
        <v>0</v>
      </c>
      <c r="AY626" s="17">
        <v>0</v>
      </c>
      <c r="AZ626" s="490">
        <v>0</v>
      </c>
      <c r="BA626" s="17">
        <v>0</v>
      </c>
      <c r="BB626" s="18">
        <v>0</v>
      </c>
      <c r="BC626" s="17">
        <v>0</v>
      </c>
      <c r="BD626" s="18">
        <v>0</v>
      </c>
      <c r="BE626" s="17">
        <v>0</v>
      </c>
      <c r="BF626" s="18">
        <v>0</v>
      </c>
      <c r="BG626" s="17">
        <v>3500</v>
      </c>
      <c r="BH626" s="18">
        <v>3500</v>
      </c>
      <c r="BI626" s="17">
        <v>0</v>
      </c>
      <c r="BJ626" s="18">
        <v>0</v>
      </c>
      <c r="BK626" s="17">
        <v>602.41499999999996</v>
      </c>
      <c r="BL626" s="17">
        <v>602.41500000000008</v>
      </c>
      <c r="BM626" s="17">
        <v>74.819999999999993</v>
      </c>
      <c r="BN626" s="17">
        <v>74.819999999999993</v>
      </c>
      <c r="BO626" s="18">
        <v>0</v>
      </c>
      <c r="BP626" s="18">
        <v>0</v>
      </c>
      <c r="BQ626" s="64">
        <v>4177.2349999999997</v>
      </c>
      <c r="BR626" s="18">
        <v>4177.2349999999997</v>
      </c>
      <c r="BS626" s="729">
        <v>0.40548232161153375</v>
      </c>
      <c r="BT626" s="17">
        <v>0</v>
      </c>
      <c r="BU626" s="17">
        <v>0</v>
      </c>
      <c r="BV626" s="17">
        <v>0</v>
      </c>
      <c r="BW626" s="17">
        <v>0</v>
      </c>
      <c r="BX626" s="17">
        <v>0</v>
      </c>
      <c r="BY626" s="17">
        <v>0</v>
      </c>
      <c r="BZ626" s="17">
        <v>0</v>
      </c>
      <c r="CA626" s="17">
        <v>0</v>
      </c>
      <c r="CB626" s="17">
        <v>0</v>
      </c>
      <c r="CC626" s="17">
        <v>0</v>
      </c>
      <c r="CD626" s="17">
        <v>0</v>
      </c>
      <c r="CE626" s="17">
        <v>0</v>
      </c>
      <c r="CF626" s="17">
        <v>0</v>
      </c>
      <c r="CG626" s="17">
        <v>0</v>
      </c>
      <c r="CH626" s="17">
        <v>17660159.999999996</v>
      </c>
      <c r="CI626" s="17">
        <v>17660159.999999996</v>
      </c>
      <c r="CJ626" s="17">
        <v>0</v>
      </c>
      <c r="CK626" s="17">
        <v>0</v>
      </c>
      <c r="CL626" s="702">
        <v>707138.82359999989</v>
      </c>
      <c r="CM626" s="702">
        <v>707138.82360000024</v>
      </c>
      <c r="CN626" s="702">
        <v>87826.708799999993</v>
      </c>
      <c r="CO626" s="702">
        <v>87826.708799999993</v>
      </c>
      <c r="CP626" s="702">
        <v>0</v>
      </c>
      <c r="CQ626" s="702">
        <v>0</v>
      </c>
      <c r="CR626" s="704">
        <v>18455125.532399997</v>
      </c>
      <c r="CS626" s="703">
        <v>18455125.532399997</v>
      </c>
      <c r="CT626" s="23">
        <v>1</v>
      </c>
      <c r="CU626" s="23">
        <v>3</v>
      </c>
      <c r="CV626" s="23" t="s">
        <v>508</v>
      </c>
      <c r="CW626" s="23">
        <v>3</v>
      </c>
      <c r="CX626" s="23">
        <v>18</v>
      </c>
      <c r="CY626" s="23">
        <v>0</v>
      </c>
      <c r="CZ626" s="23">
        <v>0</v>
      </c>
      <c r="DA626" s="23" t="s">
        <v>905</v>
      </c>
      <c r="DB626" s="796">
        <v>0</v>
      </c>
      <c r="DC626" s="120"/>
      <c r="DD626" s="692">
        <v>10.301891790000001</v>
      </c>
      <c r="DE626" s="120"/>
      <c r="DF626" s="120"/>
      <c r="DG626" s="120"/>
      <c r="DH626" s="140"/>
      <c r="DI626" s="140"/>
      <c r="DJ626" s="140"/>
      <c r="DK626" s="140"/>
      <c r="DL626" s="548" t="s">
        <v>56</v>
      </c>
      <c r="DM626" s="548" t="s">
        <v>56</v>
      </c>
      <c r="DN626" s="203" t="s">
        <v>868</v>
      </c>
      <c r="DO626" s="700">
        <v>1451.25</v>
      </c>
      <c r="DP626" s="713" t="s">
        <v>56</v>
      </c>
      <c r="DQ626" s="548" t="s">
        <v>56</v>
      </c>
      <c r="DR626" s="673" t="s">
        <v>56</v>
      </c>
      <c r="DS626" s="203" t="s">
        <v>56</v>
      </c>
      <c r="DT626" s="1160" t="s">
        <v>56</v>
      </c>
      <c r="DU626" s="711">
        <v>10.238070628768304</v>
      </c>
      <c r="DV626" s="711">
        <v>127.0986367919227</v>
      </c>
      <c r="DW626" s="711">
        <v>10.2633980315351</v>
      </c>
      <c r="DX626" s="711">
        <v>127.06802068006263</v>
      </c>
      <c r="DY626" s="710">
        <v>7.097329888027562E-2</v>
      </c>
      <c r="DZ626" s="710">
        <v>1.4362814411478861</v>
      </c>
      <c r="EA626" s="710">
        <v>7.0992308915471994E-2</v>
      </c>
      <c r="EB626" s="710">
        <v>1.4352727306222113</v>
      </c>
      <c r="EC626" s="236"/>
      <c r="ED626" s="49"/>
      <c r="EE626" s="232"/>
      <c r="EF626" s="700">
        <v>0</v>
      </c>
      <c r="EG626" s="712">
        <v>71744</v>
      </c>
      <c r="EH626" s="44"/>
    </row>
    <row r="627" spans="1:138" ht="41.25" customHeight="1" x14ac:dyDescent="0.25">
      <c r="A627" s="871" t="s">
        <v>49</v>
      </c>
      <c r="B627" s="656" t="s">
        <v>96</v>
      </c>
      <c r="C627" s="656" t="s">
        <v>97</v>
      </c>
      <c r="D627" s="691" t="s">
        <v>507</v>
      </c>
      <c r="E627" s="656" t="s">
        <v>508</v>
      </c>
      <c r="F627" s="656" t="s">
        <v>1548</v>
      </c>
      <c r="G627" s="901" t="s">
        <v>508</v>
      </c>
      <c r="H627" s="897" t="s">
        <v>55</v>
      </c>
      <c r="I627" s="17" t="s">
        <v>866</v>
      </c>
      <c r="J627" s="64">
        <v>13.8</v>
      </c>
      <c r="K627" s="665">
        <v>12.30968508939201</v>
      </c>
      <c r="L627" s="665">
        <v>21.038446925936999</v>
      </c>
      <c r="M627" s="64">
        <v>1855</v>
      </c>
      <c r="N627" s="726">
        <v>33575830.170000002</v>
      </c>
      <c r="O627" s="548" t="s">
        <v>863</v>
      </c>
      <c r="P627" s="909">
        <v>7.0432114050000001</v>
      </c>
      <c r="Q627" s="203" t="s">
        <v>57</v>
      </c>
      <c r="R627" s="205" t="s">
        <v>57</v>
      </c>
      <c r="S627" s="490">
        <v>0</v>
      </c>
      <c r="T627" s="18">
        <v>0</v>
      </c>
      <c r="U627" s="548">
        <v>0</v>
      </c>
      <c r="V627" s="18">
        <v>0</v>
      </c>
      <c r="W627" s="64">
        <v>0</v>
      </c>
      <c r="X627" s="18">
        <v>0</v>
      </c>
      <c r="Y627" s="18">
        <v>0</v>
      </c>
      <c r="Z627" s="18">
        <v>0</v>
      </c>
      <c r="AA627" s="18">
        <v>0</v>
      </c>
      <c r="AB627" s="18">
        <v>0</v>
      </c>
      <c r="AC627" s="18">
        <v>0</v>
      </c>
      <c r="AD627" s="18">
        <v>0</v>
      </c>
      <c r="AE627" s="18">
        <v>0</v>
      </c>
      <c r="AF627" s="18">
        <v>0</v>
      </c>
      <c r="AG627" s="64">
        <v>1</v>
      </c>
      <c r="AH627" s="18">
        <v>1</v>
      </c>
      <c r="AI627" s="64">
        <v>0</v>
      </c>
      <c r="AJ627" s="18">
        <v>0</v>
      </c>
      <c r="AK627" s="18">
        <v>128</v>
      </c>
      <c r="AL627" s="64">
        <v>127</v>
      </c>
      <c r="AM627" s="18">
        <v>9</v>
      </c>
      <c r="AN627" s="18">
        <v>9</v>
      </c>
      <c r="AO627" s="18">
        <v>0</v>
      </c>
      <c r="AP627" s="64">
        <v>0</v>
      </c>
      <c r="AQ627" s="64">
        <v>138</v>
      </c>
      <c r="AR627" s="11">
        <v>137</v>
      </c>
      <c r="AS627" s="17">
        <v>0</v>
      </c>
      <c r="AT627" s="490">
        <v>0</v>
      </c>
      <c r="AU627" s="64">
        <v>0</v>
      </c>
      <c r="AV627" s="18">
        <v>0</v>
      </c>
      <c r="AW627" s="64">
        <v>0</v>
      </c>
      <c r="AX627" s="18">
        <v>0</v>
      </c>
      <c r="AY627" s="17">
        <v>0</v>
      </c>
      <c r="AZ627" s="490">
        <v>0</v>
      </c>
      <c r="BA627" s="17">
        <v>0</v>
      </c>
      <c r="BB627" s="18">
        <v>0</v>
      </c>
      <c r="BC627" s="17">
        <v>0</v>
      </c>
      <c r="BD627" s="18">
        <v>0</v>
      </c>
      <c r="BE627" s="17">
        <v>0</v>
      </c>
      <c r="BF627" s="18">
        <v>0</v>
      </c>
      <c r="BG627" s="17">
        <v>425</v>
      </c>
      <c r="BH627" s="18">
        <v>425</v>
      </c>
      <c r="BI627" s="17">
        <v>0</v>
      </c>
      <c r="BJ627" s="18">
        <v>0</v>
      </c>
      <c r="BK627" s="17">
        <v>1273.9529999999993</v>
      </c>
      <c r="BL627" s="17">
        <v>1270.1530000000002</v>
      </c>
      <c r="BM627" s="17">
        <v>125.39999999999998</v>
      </c>
      <c r="BN627" s="17">
        <v>125.39999999999999</v>
      </c>
      <c r="BO627" s="18">
        <v>0</v>
      </c>
      <c r="BP627" s="18">
        <v>0</v>
      </c>
      <c r="BQ627" s="64">
        <v>1824.3529999999992</v>
      </c>
      <c r="BR627" s="18">
        <v>1820.5530000000003</v>
      </c>
      <c r="BS627" s="729">
        <v>0.25902289383290195</v>
      </c>
      <c r="BT627" s="17">
        <v>0</v>
      </c>
      <c r="BU627" s="17">
        <v>0</v>
      </c>
      <c r="BV627" s="17">
        <v>0</v>
      </c>
      <c r="BW627" s="17">
        <v>0</v>
      </c>
      <c r="BX627" s="17">
        <v>0</v>
      </c>
      <c r="BY627" s="17">
        <v>0</v>
      </c>
      <c r="BZ627" s="17">
        <v>0</v>
      </c>
      <c r="CA627" s="17">
        <v>0</v>
      </c>
      <c r="CB627" s="17">
        <v>0</v>
      </c>
      <c r="CC627" s="17">
        <v>0</v>
      </c>
      <c r="CD627" s="17">
        <v>0</v>
      </c>
      <c r="CE627" s="17">
        <v>0</v>
      </c>
      <c r="CF627" s="17">
        <v>0</v>
      </c>
      <c r="CG627" s="17">
        <v>0</v>
      </c>
      <c r="CH627" s="17">
        <v>2144448</v>
      </c>
      <c r="CI627" s="17">
        <v>2144448</v>
      </c>
      <c r="CJ627" s="17">
        <v>0</v>
      </c>
      <c r="CK627" s="17">
        <v>0</v>
      </c>
      <c r="CL627" s="702">
        <v>1495416.9895199991</v>
      </c>
      <c r="CM627" s="702">
        <v>1490956.3975200006</v>
      </c>
      <c r="CN627" s="702">
        <v>147199.53599999999</v>
      </c>
      <c r="CO627" s="702">
        <v>147199.53599999999</v>
      </c>
      <c r="CP627" s="702">
        <v>0</v>
      </c>
      <c r="CQ627" s="702">
        <v>0</v>
      </c>
      <c r="CR627" s="704">
        <v>3787064.5255199992</v>
      </c>
      <c r="CS627" s="703">
        <v>3782603.9335200004</v>
      </c>
      <c r="CT627" s="23" t="s">
        <v>56</v>
      </c>
      <c r="CU627" s="23" t="s">
        <v>56</v>
      </c>
      <c r="CV627" s="23" t="s">
        <v>56</v>
      </c>
      <c r="CW627" s="23" t="s">
        <v>56</v>
      </c>
      <c r="CX627" s="23" t="s">
        <v>56</v>
      </c>
      <c r="CY627" s="23" t="s">
        <v>56</v>
      </c>
      <c r="CZ627" s="23" t="s">
        <v>56</v>
      </c>
      <c r="DA627" s="23" t="s">
        <v>56</v>
      </c>
      <c r="DB627" s="796">
        <v>33575830.170000002</v>
      </c>
      <c r="DC627" s="120"/>
      <c r="DD627" s="692">
        <v>7.0432114050000001</v>
      </c>
      <c r="DE627" s="120"/>
      <c r="DF627" s="120"/>
      <c r="DG627" s="120"/>
      <c r="DH627" s="140"/>
      <c r="DI627" s="140"/>
      <c r="DJ627" s="140"/>
      <c r="DK627" s="140"/>
      <c r="DL627" s="548" t="s">
        <v>56</v>
      </c>
      <c r="DM627" s="548" t="s">
        <v>56</v>
      </c>
      <c r="DN627" s="203" t="s">
        <v>868</v>
      </c>
      <c r="DO627" s="700">
        <v>1858</v>
      </c>
      <c r="DP627" s="713" t="s">
        <v>56</v>
      </c>
      <c r="DQ627" s="548" t="s">
        <v>56</v>
      </c>
      <c r="DR627" s="673" t="s">
        <v>56</v>
      </c>
      <c r="DS627" s="203" t="s">
        <v>56</v>
      </c>
      <c r="DT627" s="1160" t="s">
        <v>56</v>
      </c>
      <c r="DU627" s="711">
        <v>68.497308934337994</v>
      </c>
      <c r="DV627" s="711">
        <v>-24.591195948331588</v>
      </c>
      <c r="DW627" s="711">
        <v>13.6109389211018</v>
      </c>
      <c r="DX627" s="711">
        <v>30.293219966127879</v>
      </c>
      <c r="DY627" s="710">
        <v>0.46501614639397199</v>
      </c>
      <c r="DZ627" s="710">
        <v>-0.23720101703107424</v>
      </c>
      <c r="EA627" s="710">
        <v>8.7127789553939003E-2</v>
      </c>
      <c r="EB627" s="710">
        <v>0.140666233377233</v>
      </c>
      <c r="EC627" s="236"/>
      <c r="ED627" s="49"/>
      <c r="EE627" s="232"/>
      <c r="EF627" s="700">
        <v>0</v>
      </c>
      <c r="EG627" s="712">
        <v>41216.333333333336</v>
      </c>
      <c r="EH627" s="44"/>
    </row>
    <row r="628" spans="1:138" ht="41.25" customHeight="1" x14ac:dyDescent="0.25">
      <c r="A628" s="871" t="s">
        <v>49</v>
      </c>
      <c r="B628" s="656" t="s">
        <v>96</v>
      </c>
      <c r="C628" s="656" t="s">
        <v>97</v>
      </c>
      <c r="D628" s="691" t="s">
        <v>507</v>
      </c>
      <c r="E628" s="656" t="s">
        <v>508</v>
      </c>
      <c r="F628" s="656" t="s">
        <v>1549</v>
      </c>
      <c r="G628" s="901" t="s">
        <v>508</v>
      </c>
      <c r="H628" s="897" t="s">
        <v>55</v>
      </c>
      <c r="I628" s="17" t="s">
        <v>860</v>
      </c>
      <c r="J628" s="64">
        <v>13.8</v>
      </c>
      <c r="K628" s="665">
        <v>13.982846169503546</v>
      </c>
      <c r="L628" s="665">
        <v>15.889204512405001</v>
      </c>
      <c r="M628" s="64">
        <v>2401</v>
      </c>
      <c r="N628" s="726">
        <v>23689014.790000003</v>
      </c>
      <c r="O628" s="548" t="s">
        <v>863</v>
      </c>
      <c r="P628" s="909">
        <v>6.3102075019999999</v>
      </c>
      <c r="Q628" s="203" t="s">
        <v>57</v>
      </c>
      <c r="R628" s="205" t="s">
        <v>57</v>
      </c>
      <c r="S628" s="490">
        <v>0</v>
      </c>
      <c r="T628" s="18">
        <v>0</v>
      </c>
      <c r="U628" s="548">
        <v>0</v>
      </c>
      <c r="V628" s="18">
        <v>0</v>
      </c>
      <c r="W628" s="64">
        <v>2</v>
      </c>
      <c r="X628" s="18">
        <v>2</v>
      </c>
      <c r="Y628" s="18">
        <v>0</v>
      </c>
      <c r="Z628" s="18">
        <v>0</v>
      </c>
      <c r="AA628" s="18">
        <v>0</v>
      </c>
      <c r="AB628" s="18">
        <v>0</v>
      </c>
      <c r="AC628" s="18">
        <v>0</v>
      </c>
      <c r="AD628" s="18">
        <v>0</v>
      </c>
      <c r="AE628" s="18">
        <v>0</v>
      </c>
      <c r="AF628" s="18">
        <v>0</v>
      </c>
      <c r="AG628" s="64">
        <v>0</v>
      </c>
      <c r="AH628" s="18">
        <v>0</v>
      </c>
      <c r="AI628" s="64">
        <v>0</v>
      </c>
      <c r="AJ628" s="18">
        <v>0</v>
      </c>
      <c r="AK628" s="18">
        <v>172</v>
      </c>
      <c r="AL628" s="64">
        <v>167</v>
      </c>
      <c r="AM628" s="18">
        <v>16</v>
      </c>
      <c r="AN628" s="18">
        <v>15</v>
      </c>
      <c r="AO628" s="18">
        <v>0</v>
      </c>
      <c r="AP628" s="64">
        <v>0</v>
      </c>
      <c r="AQ628" s="64">
        <v>190</v>
      </c>
      <c r="AR628" s="11">
        <v>184</v>
      </c>
      <c r="AS628" s="17">
        <v>0</v>
      </c>
      <c r="AT628" s="490">
        <v>0</v>
      </c>
      <c r="AU628" s="64">
        <v>0</v>
      </c>
      <c r="AV628" s="18">
        <v>0</v>
      </c>
      <c r="AW628" s="64">
        <v>26.25</v>
      </c>
      <c r="AX628" s="18">
        <v>26.25</v>
      </c>
      <c r="AY628" s="17">
        <v>0</v>
      </c>
      <c r="AZ628" s="490">
        <v>0</v>
      </c>
      <c r="BA628" s="17">
        <v>0</v>
      </c>
      <c r="BB628" s="18">
        <v>0</v>
      </c>
      <c r="BC628" s="17">
        <v>0</v>
      </c>
      <c r="BD628" s="18">
        <v>0</v>
      </c>
      <c r="BE628" s="17">
        <v>0</v>
      </c>
      <c r="BF628" s="18">
        <v>0</v>
      </c>
      <c r="BG628" s="17">
        <v>0</v>
      </c>
      <c r="BH628" s="18">
        <v>0</v>
      </c>
      <c r="BI628" s="17">
        <v>0</v>
      </c>
      <c r="BJ628" s="18">
        <v>0</v>
      </c>
      <c r="BK628" s="17">
        <v>1179.0249999999994</v>
      </c>
      <c r="BL628" s="17">
        <v>1155.5049999999999</v>
      </c>
      <c r="BM628" s="17">
        <v>136.41</v>
      </c>
      <c r="BN628" s="17">
        <v>126.40999999999998</v>
      </c>
      <c r="BO628" s="18">
        <v>0</v>
      </c>
      <c r="BP628" s="18">
        <v>0</v>
      </c>
      <c r="BQ628" s="64">
        <v>1341.6849999999995</v>
      </c>
      <c r="BR628" s="18">
        <v>1308.165</v>
      </c>
      <c r="BS628" s="729">
        <v>0.21262137569561015</v>
      </c>
      <c r="BT628" s="17">
        <v>0</v>
      </c>
      <c r="BU628" s="17">
        <v>0</v>
      </c>
      <c r="BV628" s="17">
        <v>0</v>
      </c>
      <c r="BW628" s="17">
        <v>0</v>
      </c>
      <c r="BX628" s="17">
        <v>0</v>
      </c>
      <c r="BY628" s="17">
        <v>0</v>
      </c>
      <c r="BZ628" s="17">
        <v>0</v>
      </c>
      <c r="CA628" s="17">
        <v>0</v>
      </c>
      <c r="CB628" s="17">
        <v>0</v>
      </c>
      <c r="CC628" s="17">
        <v>0</v>
      </c>
      <c r="CD628" s="17">
        <v>0</v>
      </c>
      <c r="CE628" s="17">
        <v>0</v>
      </c>
      <c r="CF628" s="17">
        <v>0</v>
      </c>
      <c r="CG628" s="17">
        <v>0</v>
      </c>
      <c r="CH628" s="17">
        <v>0</v>
      </c>
      <c r="CI628" s="17">
        <v>0</v>
      </c>
      <c r="CJ628" s="17">
        <v>0</v>
      </c>
      <c r="CK628" s="17">
        <v>0</v>
      </c>
      <c r="CL628" s="702">
        <v>1383986.7059999993</v>
      </c>
      <c r="CM628" s="702">
        <v>1356377.9892</v>
      </c>
      <c r="CN628" s="702">
        <v>160123.51440000001</v>
      </c>
      <c r="CO628" s="702">
        <v>148385.11439999999</v>
      </c>
      <c r="CP628" s="702">
        <v>0</v>
      </c>
      <c r="CQ628" s="702">
        <v>0</v>
      </c>
      <c r="CR628" s="704">
        <v>1544110.2203999993</v>
      </c>
      <c r="CS628" s="703">
        <v>1504763.1036</v>
      </c>
      <c r="CT628" s="23">
        <v>1</v>
      </c>
      <c r="CU628" s="23">
        <v>2</v>
      </c>
      <c r="CV628" s="23" t="s">
        <v>508</v>
      </c>
      <c r="CW628" s="23">
        <v>2</v>
      </c>
      <c r="CX628" s="23">
        <v>12</v>
      </c>
      <c r="CY628" s="23">
        <v>0</v>
      </c>
      <c r="CZ628" s="23">
        <v>0</v>
      </c>
      <c r="DA628" s="23" t="s">
        <v>905</v>
      </c>
      <c r="DB628" s="796">
        <v>23689014.790000003</v>
      </c>
      <c r="DC628" s="120"/>
      <c r="DD628" s="692">
        <v>6.3102075019999999</v>
      </c>
      <c r="DE628" s="120"/>
      <c r="DF628" s="120"/>
      <c r="DG628" s="120"/>
      <c r="DH628" s="140"/>
      <c r="DI628" s="140"/>
      <c r="DJ628" s="140"/>
      <c r="DK628" s="140"/>
      <c r="DL628" s="548" t="s">
        <v>56</v>
      </c>
      <c r="DM628" s="548" t="s">
        <v>56</v>
      </c>
      <c r="DN628" s="203" t="s">
        <v>868</v>
      </c>
      <c r="DO628" s="700">
        <v>2413</v>
      </c>
      <c r="DP628" s="713" t="s">
        <v>56</v>
      </c>
      <c r="DQ628" s="548" t="s">
        <v>56</v>
      </c>
      <c r="DR628" s="673" t="s">
        <v>56</v>
      </c>
      <c r="DS628" s="203" t="s">
        <v>56</v>
      </c>
      <c r="DT628" s="1160" t="s">
        <v>56</v>
      </c>
      <c r="DU628" s="711">
        <v>136.40074595938665</v>
      </c>
      <c r="DV628" s="711">
        <v>-125.86249377200227</v>
      </c>
      <c r="DW628" s="711">
        <v>137.011904359645</v>
      </c>
      <c r="DX628" s="711">
        <v>-126.4741790441071</v>
      </c>
      <c r="DY628" s="710">
        <v>1.8752590136759222</v>
      </c>
      <c r="DZ628" s="710">
        <v>-1.7227734327245277</v>
      </c>
      <c r="EA628" s="710">
        <v>1.87271986523741</v>
      </c>
      <c r="EB628" s="710">
        <v>-1.7202479844002092</v>
      </c>
      <c r="EC628" s="236"/>
      <c r="ED628" s="49"/>
      <c r="EE628" s="232"/>
      <c r="EF628" s="700">
        <v>253792</v>
      </c>
      <c r="EG628" s="712">
        <v>-251845</v>
      </c>
      <c r="EH628" s="44"/>
    </row>
    <row r="629" spans="1:138" ht="41.25" customHeight="1" x14ac:dyDescent="0.25">
      <c r="A629" s="871" t="s">
        <v>49</v>
      </c>
      <c r="B629" s="656" t="s">
        <v>96</v>
      </c>
      <c r="C629" s="656" t="s">
        <v>97</v>
      </c>
      <c r="D629" s="691" t="s">
        <v>507</v>
      </c>
      <c r="E629" s="656" t="s">
        <v>508</v>
      </c>
      <c r="F629" s="656" t="s">
        <v>509</v>
      </c>
      <c r="G629" s="901" t="s">
        <v>510</v>
      </c>
      <c r="H629" s="897" t="s">
        <v>55</v>
      </c>
      <c r="I629" s="17" t="s">
        <v>860</v>
      </c>
      <c r="J629" s="64">
        <v>13.8</v>
      </c>
      <c r="K629" s="665">
        <v>12.668219606558768</v>
      </c>
      <c r="L629" s="665">
        <v>106.96439371690801</v>
      </c>
      <c r="M629" s="64">
        <v>2945</v>
      </c>
      <c r="N629" s="726">
        <v>24212893.719999999</v>
      </c>
      <c r="O629" s="548" t="s">
        <v>863</v>
      </c>
      <c r="P629" s="909">
        <v>9.784008601</v>
      </c>
      <c r="Q629" s="203" t="s">
        <v>57</v>
      </c>
      <c r="R629" s="205" t="s">
        <v>57</v>
      </c>
      <c r="S629" s="490">
        <v>0</v>
      </c>
      <c r="T629" s="18">
        <v>0</v>
      </c>
      <c r="U629" s="548">
        <v>0</v>
      </c>
      <c r="V629" s="18">
        <v>0</v>
      </c>
      <c r="W629" s="64">
        <v>0</v>
      </c>
      <c r="X629" s="18">
        <v>0</v>
      </c>
      <c r="Y629" s="18">
        <v>0</v>
      </c>
      <c r="Z629" s="18">
        <v>0</v>
      </c>
      <c r="AA629" s="18">
        <v>0</v>
      </c>
      <c r="AB629" s="18">
        <v>0</v>
      </c>
      <c r="AC629" s="18">
        <v>0</v>
      </c>
      <c r="AD629" s="18">
        <v>0</v>
      </c>
      <c r="AE629" s="18">
        <v>0</v>
      </c>
      <c r="AF629" s="18">
        <v>0</v>
      </c>
      <c r="AG629" s="64">
        <v>0</v>
      </c>
      <c r="AH629" s="18">
        <v>0</v>
      </c>
      <c r="AI629" s="64">
        <v>0</v>
      </c>
      <c r="AJ629" s="18">
        <v>0</v>
      </c>
      <c r="AK629" s="18">
        <v>370</v>
      </c>
      <c r="AL629" s="64">
        <v>366</v>
      </c>
      <c r="AM629" s="18">
        <v>16</v>
      </c>
      <c r="AN629" s="18">
        <v>16</v>
      </c>
      <c r="AO629" s="18">
        <v>0</v>
      </c>
      <c r="AP629" s="64">
        <v>0</v>
      </c>
      <c r="AQ629" s="64">
        <v>386</v>
      </c>
      <c r="AR629" s="11">
        <v>382</v>
      </c>
      <c r="AS629" s="17">
        <v>0</v>
      </c>
      <c r="AT629" s="490">
        <v>0</v>
      </c>
      <c r="AU629" s="64">
        <v>0</v>
      </c>
      <c r="AV629" s="18">
        <v>0</v>
      </c>
      <c r="AW629" s="64">
        <v>0</v>
      </c>
      <c r="AX629" s="18">
        <v>0</v>
      </c>
      <c r="AY629" s="17">
        <v>0</v>
      </c>
      <c r="AZ629" s="490">
        <v>0</v>
      </c>
      <c r="BA629" s="17">
        <v>0</v>
      </c>
      <c r="BB629" s="18">
        <v>0</v>
      </c>
      <c r="BC629" s="17">
        <v>0</v>
      </c>
      <c r="BD629" s="18">
        <v>0</v>
      </c>
      <c r="BE629" s="17">
        <v>0</v>
      </c>
      <c r="BF629" s="18">
        <v>0</v>
      </c>
      <c r="BG629" s="17">
        <v>0</v>
      </c>
      <c r="BH629" s="18">
        <v>0</v>
      </c>
      <c r="BI629" s="17">
        <v>0</v>
      </c>
      <c r="BJ629" s="18">
        <v>0</v>
      </c>
      <c r="BK629" s="17">
        <v>11791.490000000003</v>
      </c>
      <c r="BL629" s="17">
        <v>11741.789999999997</v>
      </c>
      <c r="BM629" s="17">
        <v>5081.3200000000024</v>
      </c>
      <c r="BN629" s="17">
        <v>5081.3200000000006</v>
      </c>
      <c r="BO629" s="18">
        <v>0</v>
      </c>
      <c r="BP629" s="18">
        <v>0</v>
      </c>
      <c r="BQ629" s="64">
        <v>16872.810000000005</v>
      </c>
      <c r="BR629" s="18">
        <v>16823.109999999997</v>
      </c>
      <c r="BS629" s="729">
        <v>1.7245293507075898</v>
      </c>
      <c r="BT629" s="17">
        <v>0</v>
      </c>
      <c r="BU629" s="17">
        <v>0</v>
      </c>
      <c r="BV629" s="17">
        <v>0</v>
      </c>
      <c r="BW629" s="17">
        <v>0</v>
      </c>
      <c r="BX629" s="17">
        <v>0</v>
      </c>
      <c r="BY629" s="17">
        <v>0</v>
      </c>
      <c r="BZ629" s="17">
        <v>0</v>
      </c>
      <c r="CA629" s="17">
        <v>0</v>
      </c>
      <c r="CB629" s="17">
        <v>0</v>
      </c>
      <c r="CC629" s="17">
        <v>0</v>
      </c>
      <c r="CD629" s="17">
        <v>0</v>
      </c>
      <c r="CE629" s="17">
        <v>0</v>
      </c>
      <c r="CF629" s="17">
        <v>0</v>
      </c>
      <c r="CG629" s="17">
        <v>0</v>
      </c>
      <c r="CH629" s="17">
        <v>0</v>
      </c>
      <c r="CI629" s="17">
        <v>0</v>
      </c>
      <c r="CJ629" s="17">
        <v>0</v>
      </c>
      <c r="CK629" s="17">
        <v>0</v>
      </c>
      <c r="CL629" s="702">
        <v>13841322.621600006</v>
      </c>
      <c r="CM629" s="702">
        <v>13782982.773599997</v>
      </c>
      <c r="CN629" s="702">
        <v>5964656.6688000029</v>
      </c>
      <c r="CO629" s="702">
        <v>5964656.668800001</v>
      </c>
      <c r="CP629" s="702">
        <v>0</v>
      </c>
      <c r="CQ629" s="702">
        <v>0</v>
      </c>
      <c r="CR629" s="704">
        <v>19805979.29040001</v>
      </c>
      <c r="CS629" s="703">
        <v>19747639.442399997</v>
      </c>
      <c r="CT629" s="23" t="s">
        <v>56</v>
      </c>
      <c r="CU629" s="23" t="s">
        <v>56</v>
      </c>
      <c r="CV629" s="23" t="s">
        <v>56</v>
      </c>
      <c r="CW629" s="23" t="s">
        <v>56</v>
      </c>
      <c r="CX629" s="23" t="s">
        <v>56</v>
      </c>
      <c r="CY629" s="23" t="s">
        <v>56</v>
      </c>
      <c r="CZ629" s="23" t="s">
        <v>56</v>
      </c>
      <c r="DA629" s="23" t="s">
        <v>56</v>
      </c>
      <c r="DB629" s="796">
        <v>24212893.719999999</v>
      </c>
      <c r="DC629" s="120"/>
      <c r="DD629" s="692">
        <v>9.784008601</v>
      </c>
      <c r="DE629" s="120"/>
      <c r="DF629" s="120"/>
      <c r="DG629" s="120"/>
      <c r="DH629" s="140"/>
      <c r="DI629" s="140"/>
      <c r="DJ629" s="140"/>
      <c r="DK629" s="140"/>
      <c r="DL629" s="548" t="s">
        <v>56</v>
      </c>
      <c r="DM629" s="548" t="s">
        <v>56</v>
      </c>
      <c r="DN629" s="203" t="s">
        <v>868</v>
      </c>
      <c r="DO629" s="700">
        <v>3062.0833333333298</v>
      </c>
      <c r="DP629" s="713" t="s">
        <v>56</v>
      </c>
      <c r="DQ629" s="548" t="s">
        <v>56</v>
      </c>
      <c r="DR629" s="673" t="s">
        <v>56</v>
      </c>
      <c r="DS629" s="203" t="s">
        <v>56</v>
      </c>
      <c r="DT629" s="1160" t="s">
        <v>56</v>
      </c>
      <c r="DU629" s="711">
        <v>156.56660770172832</v>
      </c>
      <c r="DV629" s="711">
        <v>-2.2249027467877056</v>
      </c>
      <c r="DW629" s="711">
        <v>153.359495168417</v>
      </c>
      <c r="DX629" s="711">
        <v>-7.1660141518322291</v>
      </c>
      <c r="DY629" s="710">
        <v>1.3258946795482394</v>
      </c>
      <c r="DZ629" s="710">
        <v>-0.41017648586488697</v>
      </c>
      <c r="EA629" s="710">
        <v>1.3019345971014999</v>
      </c>
      <c r="EB629" s="710">
        <v>-0.42260105096737632</v>
      </c>
      <c r="EC629" s="236"/>
      <c r="ED629" s="49"/>
      <c r="EE629" s="232"/>
      <c r="EF629" s="700">
        <v>87787</v>
      </c>
      <c r="EG629" s="712">
        <v>76410.666666666657</v>
      </c>
      <c r="EH629" s="44"/>
    </row>
    <row r="630" spans="1:138" ht="41.25" customHeight="1" x14ac:dyDescent="0.25">
      <c r="A630" s="871" t="s">
        <v>49</v>
      </c>
      <c r="B630" s="656" t="s">
        <v>96</v>
      </c>
      <c r="C630" s="656" t="s">
        <v>97</v>
      </c>
      <c r="D630" s="691" t="s">
        <v>507</v>
      </c>
      <c r="E630" s="656" t="s">
        <v>508</v>
      </c>
      <c r="F630" s="656" t="s">
        <v>511</v>
      </c>
      <c r="G630" s="901" t="s">
        <v>512</v>
      </c>
      <c r="H630" s="897" t="s">
        <v>55</v>
      </c>
      <c r="I630" s="17" t="s">
        <v>866</v>
      </c>
      <c r="J630" s="64">
        <v>13.8</v>
      </c>
      <c r="K630" s="665">
        <v>12.30968508939201</v>
      </c>
      <c r="L630" s="665">
        <v>50.492613531339003</v>
      </c>
      <c r="M630" s="64">
        <v>2847</v>
      </c>
      <c r="N630" s="726">
        <v>29870353.559999999</v>
      </c>
      <c r="O630" s="548" t="s">
        <v>863</v>
      </c>
      <c r="P630" s="909">
        <v>7.7124758370000004</v>
      </c>
      <c r="Q630" s="203" t="s">
        <v>57</v>
      </c>
      <c r="R630" s="205" t="s">
        <v>57</v>
      </c>
      <c r="S630" s="490">
        <v>0</v>
      </c>
      <c r="T630" s="18">
        <v>0</v>
      </c>
      <c r="U630" s="548">
        <v>0</v>
      </c>
      <c r="V630" s="18">
        <v>0</v>
      </c>
      <c r="W630" s="64">
        <v>1</v>
      </c>
      <c r="X630" s="18">
        <v>1</v>
      </c>
      <c r="Y630" s="18">
        <v>0</v>
      </c>
      <c r="Z630" s="18">
        <v>0</v>
      </c>
      <c r="AA630" s="18">
        <v>0</v>
      </c>
      <c r="AB630" s="18">
        <v>0</v>
      </c>
      <c r="AC630" s="18">
        <v>0</v>
      </c>
      <c r="AD630" s="18">
        <v>0</v>
      </c>
      <c r="AE630" s="18">
        <v>1</v>
      </c>
      <c r="AF630" s="18">
        <v>1</v>
      </c>
      <c r="AG630" s="64">
        <v>1</v>
      </c>
      <c r="AH630" s="18">
        <v>1</v>
      </c>
      <c r="AI630" s="64">
        <v>0</v>
      </c>
      <c r="AJ630" s="18">
        <v>0</v>
      </c>
      <c r="AK630" s="18">
        <v>369</v>
      </c>
      <c r="AL630" s="64">
        <v>358</v>
      </c>
      <c r="AM630" s="18">
        <v>22</v>
      </c>
      <c r="AN630" s="18">
        <v>18</v>
      </c>
      <c r="AO630" s="18">
        <v>0</v>
      </c>
      <c r="AP630" s="64">
        <v>0</v>
      </c>
      <c r="AQ630" s="64">
        <v>394</v>
      </c>
      <c r="AR630" s="11">
        <v>379</v>
      </c>
      <c r="AS630" s="17">
        <v>0</v>
      </c>
      <c r="AT630" s="490">
        <v>0</v>
      </c>
      <c r="AU630" s="64">
        <v>0</v>
      </c>
      <c r="AV630" s="18">
        <v>0</v>
      </c>
      <c r="AW630" s="64">
        <v>0</v>
      </c>
      <c r="AX630" s="18">
        <v>0</v>
      </c>
      <c r="AY630" s="17">
        <v>0</v>
      </c>
      <c r="AZ630" s="490">
        <v>0</v>
      </c>
      <c r="BA630" s="17">
        <v>0</v>
      </c>
      <c r="BB630" s="18">
        <v>0</v>
      </c>
      <c r="BC630" s="17">
        <v>0</v>
      </c>
      <c r="BD630" s="18">
        <v>0</v>
      </c>
      <c r="BE630" s="17">
        <v>815</v>
      </c>
      <c r="BF630" s="18">
        <v>815</v>
      </c>
      <c r="BG630" s="17">
        <v>200</v>
      </c>
      <c r="BH630" s="18">
        <v>200</v>
      </c>
      <c r="BI630" s="17">
        <v>0</v>
      </c>
      <c r="BJ630" s="18">
        <v>0</v>
      </c>
      <c r="BK630" s="17">
        <v>9159.9399999999951</v>
      </c>
      <c r="BL630" s="17">
        <v>9079.3199999999979</v>
      </c>
      <c r="BM630" s="17">
        <v>3896.29</v>
      </c>
      <c r="BN630" s="17">
        <v>3840.29</v>
      </c>
      <c r="BO630" s="18">
        <v>0</v>
      </c>
      <c r="BP630" s="18">
        <v>0</v>
      </c>
      <c r="BQ630" s="64">
        <v>14071.229999999996</v>
      </c>
      <c r="BR630" s="18">
        <v>13934.609999999997</v>
      </c>
      <c r="BS630" s="729">
        <v>1.824476380528075</v>
      </c>
      <c r="BT630" s="17">
        <v>0</v>
      </c>
      <c r="BU630" s="17">
        <v>0</v>
      </c>
      <c r="BV630" s="17">
        <v>0</v>
      </c>
      <c r="BW630" s="17">
        <v>0</v>
      </c>
      <c r="BX630" s="17">
        <v>0</v>
      </c>
      <c r="BY630" s="17">
        <v>0</v>
      </c>
      <c r="BZ630" s="17">
        <v>0</v>
      </c>
      <c r="CA630" s="17">
        <v>0</v>
      </c>
      <c r="CB630" s="17">
        <v>0</v>
      </c>
      <c r="CC630" s="17">
        <v>0</v>
      </c>
      <c r="CD630" s="17">
        <v>0</v>
      </c>
      <c r="CE630" s="17">
        <v>0</v>
      </c>
      <c r="CF630" s="17">
        <v>5233180.2</v>
      </c>
      <c r="CG630" s="17">
        <v>5233180.2</v>
      </c>
      <c r="CH630" s="17">
        <v>1009151.9999999999</v>
      </c>
      <c r="CI630" s="17">
        <v>1009151.9999999999</v>
      </c>
      <c r="CJ630" s="17">
        <v>0</v>
      </c>
      <c r="CK630" s="17">
        <v>0</v>
      </c>
      <c r="CL630" s="702">
        <v>10752303.969599996</v>
      </c>
      <c r="CM630" s="702">
        <v>10657668.988799999</v>
      </c>
      <c r="CN630" s="702">
        <v>4573621.0536000002</v>
      </c>
      <c r="CO630" s="702">
        <v>4507886.0136000002</v>
      </c>
      <c r="CP630" s="702">
        <v>0</v>
      </c>
      <c r="CQ630" s="702">
        <v>0</v>
      </c>
      <c r="CR630" s="704">
        <v>21568257.223199993</v>
      </c>
      <c r="CS630" s="703">
        <v>21407887.202399999</v>
      </c>
      <c r="CT630" s="23" t="s">
        <v>56</v>
      </c>
      <c r="CU630" s="23" t="s">
        <v>56</v>
      </c>
      <c r="CV630" s="23" t="s">
        <v>56</v>
      </c>
      <c r="CW630" s="23" t="s">
        <v>56</v>
      </c>
      <c r="CX630" s="23" t="s">
        <v>56</v>
      </c>
      <c r="CY630" s="23" t="s">
        <v>56</v>
      </c>
      <c r="CZ630" s="23" t="s">
        <v>56</v>
      </c>
      <c r="DA630" s="23" t="s">
        <v>56</v>
      </c>
      <c r="DB630" s="796">
        <v>29870353.559999999</v>
      </c>
      <c r="DC630" s="120"/>
      <c r="DD630" s="692">
        <v>7.7124758370000004</v>
      </c>
      <c r="DE630" s="120"/>
      <c r="DF630" s="120"/>
      <c r="DG630" s="120"/>
      <c r="DH630" s="140"/>
      <c r="DI630" s="140"/>
      <c r="DJ630" s="140"/>
      <c r="DK630" s="140"/>
      <c r="DL630" s="548" t="s">
        <v>56</v>
      </c>
      <c r="DM630" s="548" t="s">
        <v>56</v>
      </c>
      <c r="DN630" s="203" t="s">
        <v>868</v>
      </c>
      <c r="DO630" s="700">
        <v>2957.1666666666702</v>
      </c>
      <c r="DP630" s="713" t="s">
        <v>56</v>
      </c>
      <c r="DQ630" s="548" t="s">
        <v>56</v>
      </c>
      <c r="DR630" s="673" t="s">
        <v>56</v>
      </c>
      <c r="DS630" s="203" t="s">
        <v>56</v>
      </c>
      <c r="DT630" s="1160" t="s">
        <v>56</v>
      </c>
      <c r="DU630" s="711">
        <v>9.9027222003043338</v>
      </c>
      <c r="DV630" s="711">
        <v>48.956262968362367</v>
      </c>
      <c r="DW630" s="711">
        <v>9.8867652423194095</v>
      </c>
      <c r="DX630" s="711">
        <v>44.326302203518225</v>
      </c>
      <c r="DY630" s="710">
        <v>0.24956320802569998</v>
      </c>
      <c r="DZ630" s="710">
        <v>0.24084514340632679</v>
      </c>
      <c r="EA630" s="710">
        <v>0.249364265241869</v>
      </c>
      <c r="EB630" s="710">
        <v>0.23746368744614205</v>
      </c>
      <c r="EC630" s="236"/>
      <c r="ED630" s="49"/>
      <c r="EE630" s="232"/>
      <c r="EF630" s="700">
        <v>11420</v>
      </c>
      <c r="EG630" s="712">
        <v>53917.333333333336</v>
      </c>
      <c r="EH630" s="44"/>
    </row>
    <row r="631" spans="1:138" ht="41.25" customHeight="1" x14ac:dyDescent="0.25">
      <c r="A631" s="871" t="s">
        <v>49</v>
      </c>
      <c r="B631" s="656" t="s">
        <v>96</v>
      </c>
      <c r="C631" s="656" t="s">
        <v>97</v>
      </c>
      <c r="D631" s="691" t="s">
        <v>1540</v>
      </c>
      <c r="E631" s="656" t="s">
        <v>508</v>
      </c>
      <c r="F631" s="656" t="s">
        <v>1550</v>
      </c>
      <c r="G631" s="901" t="s">
        <v>508</v>
      </c>
      <c r="H631" s="897" t="s">
        <v>55</v>
      </c>
      <c r="I631" s="17" t="s">
        <v>889</v>
      </c>
      <c r="J631" s="64">
        <v>13.8</v>
      </c>
      <c r="K631" s="665">
        <v>7.3141041502018549</v>
      </c>
      <c r="L631" s="665">
        <v>2.0643939351E-2</v>
      </c>
      <c r="M631" s="64">
        <v>0</v>
      </c>
      <c r="N631" s="726">
        <v>10914602.440000001</v>
      </c>
      <c r="O631" s="548" t="s">
        <v>863</v>
      </c>
      <c r="P631" s="909">
        <v>5.0274506729999997</v>
      </c>
      <c r="Q631" s="203" t="s">
        <v>57</v>
      </c>
      <c r="R631" s="205" t="s">
        <v>57</v>
      </c>
      <c r="S631" s="490">
        <v>0</v>
      </c>
      <c r="T631" s="18">
        <v>0</v>
      </c>
      <c r="U631" s="548">
        <v>0</v>
      </c>
      <c r="V631" s="18">
        <v>0</v>
      </c>
      <c r="W631" s="64">
        <v>0</v>
      </c>
      <c r="X631" s="18">
        <v>0</v>
      </c>
      <c r="Y631" s="18">
        <v>0</v>
      </c>
      <c r="Z631" s="18">
        <v>0</v>
      </c>
      <c r="AA631" s="18">
        <v>0</v>
      </c>
      <c r="AB631" s="18">
        <v>0</v>
      </c>
      <c r="AC631" s="18">
        <v>0</v>
      </c>
      <c r="AD631" s="18">
        <v>0</v>
      </c>
      <c r="AE631" s="18">
        <v>0</v>
      </c>
      <c r="AF631" s="18">
        <v>0</v>
      </c>
      <c r="AG631" s="64">
        <v>2</v>
      </c>
      <c r="AH631" s="18">
        <v>2</v>
      </c>
      <c r="AI631" s="64">
        <v>0</v>
      </c>
      <c r="AJ631" s="18">
        <v>0</v>
      </c>
      <c r="AK631" s="18">
        <v>2</v>
      </c>
      <c r="AL631" s="64">
        <v>2</v>
      </c>
      <c r="AM631" s="18">
        <v>0</v>
      </c>
      <c r="AN631" s="18" t="s">
        <v>58</v>
      </c>
      <c r="AO631" s="18">
        <v>0</v>
      </c>
      <c r="AP631" s="64">
        <v>0</v>
      </c>
      <c r="AQ631" s="64">
        <v>4</v>
      </c>
      <c r="AR631" s="11">
        <v>4</v>
      </c>
      <c r="AS631" s="17">
        <v>0</v>
      </c>
      <c r="AT631" s="490">
        <v>0</v>
      </c>
      <c r="AU631" s="64">
        <v>0</v>
      </c>
      <c r="AV631" s="18">
        <v>0</v>
      </c>
      <c r="AW631" s="64">
        <v>0</v>
      </c>
      <c r="AX631" s="18">
        <v>0</v>
      </c>
      <c r="AY631" s="17">
        <v>0</v>
      </c>
      <c r="AZ631" s="490">
        <v>0</v>
      </c>
      <c r="BA631" s="17">
        <v>0</v>
      </c>
      <c r="BB631" s="18">
        <v>0</v>
      </c>
      <c r="BC631" s="17">
        <v>0</v>
      </c>
      <c r="BD631" s="18">
        <v>0</v>
      </c>
      <c r="BE631" s="17">
        <v>0</v>
      </c>
      <c r="BF631" s="18">
        <v>0</v>
      </c>
      <c r="BG631" s="17">
        <v>7000</v>
      </c>
      <c r="BH631" s="18">
        <v>7000</v>
      </c>
      <c r="BI631" s="17">
        <v>0</v>
      </c>
      <c r="BJ631" s="18">
        <v>0</v>
      </c>
      <c r="BK631" s="17">
        <v>578</v>
      </c>
      <c r="BL631" s="17">
        <v>578</v>
      </c>
      <c r="BM631" s="17">
        <v>0</v>
      </c>
      <c r="BN631" s="17" t="s">
        <v>58</v>
      </c>
      <c r="BO631" s="18">
        <v>0</v>
      </c>
      <c r="BP631" s="18">
        <v>0</v>
      </c>
      <c r="BQ631" s="64">
        <v>7578</v>
      </c>
      <c r="BR631" s="18">
        <v>7578</v>
      </c>
      <c r="BS631" s="729">
        <v>1.5073245851416832</v>
      </c>
      <c r="BT631" s="17">
        <v>0</v>
      </c>
      <c r="BU631" s="17">
        <v>0</v>
      </c>
      <c r="BV631" s="17">
        <v>0</v>
      </c>
      <c r="BW631" s="17">
        <v>0</v>
      </c>
      <c r="BX631" s="17">
        <v>0</v>
      </c>
      <c r="BY631" s="17">
        <v>0</v>
      </c>
      <c r="BZ631" s="17">
        <v>0</v>
      </c>
      <c r="CA631" s="17">
        <v>0</v>
      </c>
      <c r="CB631" s="17">
        <v>0</v>
      </c>
      <c r="CC631" s="17">
        <v>0</v>
      </c>
      <c r="CD631" s="17">
        <v>0</v>
      </c>
      <c r="CE631" s="17">
        <v>0</v>
      </c>
      <c r="CF631" s="17">
        <v>0</v>
      </c>
      <c r="CG631" s="17">
        <v>0</v>
      </c>
      <c r="CH631" s="17">
        <v>35320319.999999993</v>
      </c>
      <c r="CI631" s="17">
        <v>35320319.999999993</v>
      </c>
      <c r="CJ631" s="17">
        <v>0</v>
      </c>
      <c r="CK631" s="17">
        <v>0</v>
      </c>
      <c r="CL631" s="702">
        <v>678479.52</v>
      </c>
      <c r="CM631" s="702">
        <v>678479.52</v>
      </c>
      <c r="CN631" s="702">
        <v>0</v>
      </c>
      <c r="CO631" s="702">
        <v>0</v>
      </c>
      <c r="CP631" s="702">
        <v>0</v>
      </c>
      <c r="CQ631" s="702">
        <v>0</v>
      </c>
      <c r="CR631" s="704">
        <v>35998799.519999996</v>
      </c>
      <c r="CS631" s="703">
        <v>35998799.519999996</v>
      </c>
      <c r="CT631" s="23">
        <v>1</v>
      </c>
      <c r="CU631" s="23">
        <v>4</v>
      </c>
      <c r="CV631" s="23" t="s">
        <v>508</v>
      </c>
      <c r="CW631" s="23">
        <v>4</v>
      </c>
      <c r="CX631" s="23">
        <v>24</v>
      </c>
      <c r="CY631" s="23">
        <v>0</v>
      </c>
      <c r="CZ631" s="23">
        <v>0</v>
      </c>
      <c r="DA631" s="23" t="s">
        <v>905</v>
      </c>
      <c r="DB631" s="796">
        <v>10914602.440000001</v>
      </c>
      <c r="DC631" s="120"/>
      <c r="DD631" s="692">
        <v>5.0274506729999997</v>
      </c>
      <c r="DE631" s="120"/>
      <c r="DF631" s="120"/>
      <c r="DG631" s="120"/>
      <c r="DH631" s="140"/>
      <c r="DI631" s="140"/>
      <c r="DJ631" s="140"/>
      <c r="DK631" s="140"/>
      <c r="DL631" s="548" t="s">
        <v>56</v>
      </c>
      <c r="DM631" s="548" t="s">
        <v>56</v>
      </c>
      <c r="DN631" s="203" t="s">
        <v>55</v>
      </c>
      <c r="DO631" s="700" t="s">
        <v>56</v>
      </c>
      <c r="DP631" s="713" t="s">
        <v>56</v>
      </c>
      <c r="DQ631" s="548" t="s">
        <v>56</v>
      </c>
      <c r="DR631" s="673" t="s">
        <v>56</v>
      </c>
      <c r="DS631" s="203" t="s">
        <v>56</v>
      </c>
      <c r="DT631" s="1160" t="s">
        <v>56</v>
      </c>
      <c r="DU631" s="711">
        <v>0</v>
      </c>
      <c r="DV631" s="711">
        <v>93.666666666666671</v>
      </c>
      <c r="DW631" s="711">
        <v>0</v>
      </c>
      <c r="DX631" s="711">
        <v>93.666666666666671</v>
      </c>
      <c r="DY631" s="710">
        <v>0</v>
      </c>
      <c r="DZ631" s="710">
        <v>1</v>
      </c>
      <c r="EA631" s="710">
        <v>0</v>
      </c>
      <c r="EB631" s="710">
        <v>1</v>
      </c>
      <c r="EC631" s="236"/>
      <c r="ED631" s="49"/>
      <c r="EE631" s="232"/>
      <c r="EF631" s="700">
        <v>0</v>
      </c>
      <c r="EG631" s="712">
        <v>0</v>
      </c>
      <c r="EH631" s="44"/>
    </row>
    <row r="632" spans="1:138" ht="41.25" customHeight="1" x14ac:dyDescent="0.25">
      <c r="A632" s="871" t="s">
        <v>49</v>
      </c>
      <c r="B632" s="656" t="s">
        <v>96</v>
      </c>
      <c r="C632" s="656" t="s">
        <v>114</v>
      </c>
      <c r="D632" s="691" t="s">
        <v>1551</v>
      </c>
      <c r="E632" s="656" t="s">
        <v>1552</v>
      </c>
      <c r="F632" s="656" t="s">
        <v>1553</v>
      </c>
      <c r="G632" s="901" t="s">
        <v>1552</v>
      </c>
      <c r="H632" s="897" t="s">
        <v>55</v>
      </c>
      <c r="I632" s="17" t="s">
        <v>866</v>
      </c>
      <c r="J632" s="64">
        <v>4.16</v>
      </c>
      <c r="K632" s="665">
        <v>3.0622658277817751</v>
      </c>
      <c r="L632" s="665">
        <v>2.4066287828730002</v>
      </c>
      <c r="M632" s="64">
        <v>229</v>
      </c>
      <c r="N632" s="726">
        <v>6025518.2860000003</v>
      </c>
      <c r="O632" s="548" t="s">
        <v>863</v>
      </c>
      <c r="P632" s="909">
        <v>1.3473969640000001</v>
      </c>
      <c r="Q632" s="203" t="s">
        <v>57</v>
      </c>
      <c r="R632" s="205" t="s">
        <v>57</v>
      </c>
      <c r="S632" s="490">
        <v>0</v>
      </c>
      <c r="T632" s="18">
        <v>0</v>
      </c>
      <c r="U632" s="548">
        <v>0</v>
      </c>
      <c r="V632" s="18">
        <v>0</v>
      </c>
      <c r="W632" s="64">
        <v>0</v>
      </c>
      <c r="X632" s="18">
        <v>0</v>
      </c>
      <c r="Y632" s="18">
        <v>0</v>
      </c>
      <c r="Z632" s="18">
        <v>0</v>
      </c>
      <c r="AA632" s="18">
        <v>0</v>
      </c>
      <c r="AB632" s="18">
        <v>0</v>
      </c>
      <c r="AC632" s="18">
        <v>0</v>
      </c>
      <c r="AD632" s="18">
        <v>0</v>
      </c>
      <c r="AE632" s="18">
        <v>0</v>
      </c>
      <c r="AF632" s="18">
        <v>0</v>
      </c>
      <c r="AG632" s="64">
        <v>0</v>
      </c>
      <c r="AH632" s="18">
        <v>0</v>
      </c>
      <c r="AI632" s="64">
        <v>0</v>
      </c>
      <c r="AJ632" s="18">
        <v>0</v>
      </c>
      <c r="AK632" s="18">
        <v>7</v>
      </c>
      <c r="AL632" s="64">
        <v>7</v>
      </c>
      <c r="AM632" s="18">
        <v>0</v>
      </c>
      <c r="AN632" s="18" t="s">
        <v>58</v>
      </c>
      <c r="AO632" s="18">
        <v>0</v>
      </c>
      <c r="AP632" s="64">
        <v>0</v>
      </c>
      <c r="AQ632" s="64">
        <v>7</v>
      </c>
      <c r="AR632" s="11">
        <v>7</v>
      </c>
      <c r="AS632" s="17">
        <v>0</v>
      </c>
      <c r="AT632" s="490">
        <v>0</v>
      </c>
      <c r="AU632" s="64">
        <v>0</v>
      </c>
      <c r="AV632" s="18">
        <v>0</v>
      </c>
      <c r="AW632" s="64">
        <v>0</v>
      </c>
      <c r="AX632" s="18">
        <v>0</v>
      </c>
      <c r="AY632" s="17">
        <v>0</v>
      </c>
      <c r="AZ632" s="490">
        <v>0</v>
      </c>
      <c r="BA632" s="17">
        <v>0</v>
      </c>
      <c r="BB632" s="18">
        <v>0</v>
      </c>
      <c r="BC632" s="17">
        <v>0</v>
      </c>
      <c r="BD632" s="18">
        <v>0</v>
      </c>
      <c r="BE632" s="17">
        <v>0</v>
      </c>
      <c r="BF632" s="18">
        <v>0</v>
      </c>
      <c r="BG632" s="17">
        <v>0</v>
      </c>
      <c r="BH632" s="18">
        <v>0</v>
      </c>
      <c r="BI632" s="17">
        <v>0</v>
      </c>
      <c r="BJ632" s="18">
        <v>0</v>
      </c>
      <c r="BK632" s="17">
        <v>38.53</v>
      </c>
      <c r="BL632" s="17">
        <v>38.53</v>
      </c>
      <c r="BM632" s="17">
        <v>0</v>
      </c>
      <c r="BN632" s="17" t="s">
        <v>58</v>
      </c>
      <c r="BO632" s="18">
        <v>0</v>
      </c>
      <c r="BP632" s="18">
        <v>0</v>
      </c>
      <c r="BQ632" s="64">
        <v>38.53</v>
      </c>
      <c r="BR632" s="18">
        <v>38.53</v>
      </c>
      <c r="BS632" s="729">
        <v>2.8595878593652525E-2</v>
      </c>
      <c r="BT632" s="17">
        <v>0</v>
      </c>
      <c r="BU632" s="17">
        <v>0</v>
      </c>
      <c r="BV632" s="17">
        <v>0</v>
      </c>
      <c r="BW632" s="17">
        <v>0</v>
      </c>
      <c r="BX632" s="17">
        <v>0</v>
      </c>
      <c r="BY632" s="17">
        <v>0</v>
      </c>
      <c r="BZ632" s="17">
        <v>0</v>
      </c>
      <c r="CA632" s="17">
        <v>0</v>
      </c>
      <c r="CB632" s="17">
        <v>0</v>
      </c>
      <c r="CC632" s="17">
        <v>0</v>
      </c>
      <c r="CD632" s="17">
        <v>0</v>
      </c>
      <c r="CE632" s="17">
        <v>0</v>
      </c>
      <c r="CF632" s="17">
        <v>0</v>
      </c>
      <c r="CG632" s="17">
        <v>0</v>
      </c>
      <c r="CH632" s="17">
        <v>0</v>
      </c>
      <c r="CI632" s="17">
        <v>0</v>
      </c>
      <c r="CJ632" s="17">
        <v>0</v>
      </c>
      <c r="CK632" s="17">
        <v>0</v>
      </c>
      <c r="CL632" s="702">
        <v>45228.055200000003</v>
      </c>
      <c r="CM632" s="702">
        <v>45228.055200000003</v>
      </c>
      <c r="CN632" s="702">
        <v>0</v>
      </c>
      <c r="CO632" s="702">
        <v>0</v>
      </c>
      <c r="CP632" s="702">
        <v>0</v>
      </c>
      <c r="CQ632" s="702">
        <v>0</v>
      </c>
      <c r="CR632" s="704">
        <v>45228.055200000003</v>
      </c>
      <c r="CS632" s="703">
        <v>45228.055200000003</v>
      </c>
      <c r="CT632" s="23" t="s">
        <v>56</v>
      </c>
      <c r="CU632" s="23" t="s">
        <v>56</v>
      </c>
      <c r="CV632" s="23" t="s">
        <v>56</v>
      </c>
      <c r="CW632" s="23" t="s">
        <v>56</v>
      </c>
      <c r="CX632" s="23" t="s">
        <v>56</v>
      </c>
      <c r="CY632" s="23" t="s">
        <v>56</v>
      </c>
      <c r="CZ632" s="23" t="s">
        <v>56</v>
      </c>
      <c r="DA632" s="23" t="s">
        <v>56</v>
      </c>
      <c r="DB632" s="796">
        <v>6025518.2860000003</v>
      </c>
      <c r="DC632" s="120"/>
      <c r="DD632" s="692">
        <v>1.3473969640000001</v>
      </c>
      <c r="DE632" s="120"/>
      <c r="DF632" s="120"/>
      <c r="DG632" s="120"/>
      <c r="DH632" s="140"/>
      <c r="DI632" s="140"/>
      <c r="DJ632" s="140"/>
      <c r="DK632" s="140"/>
      <c r="DL632" s="548" t="s">
        <v>56</v>
      </c>
      <c r="DM632" s="548" t="s">
        <v>56</v>
      </c>
      <c r="DN632" s="203" t="s">
        <v>55</v>
      </c>
      <c r="DO632" s="700" t="s">
        <v>56</v>
      </c>
      <c r="DP632" s="713" t="s">
        <v>56</v>
      </c>
      <c r="DQ632" s="548" t="s">
        <v>56</v>
      </c>
      <c r="DR632" s="673" t="s">
        <v>56</v>
      </c>
      <c r="DS632" s="203" t="s">
        <v>56</v>
      </c>
      <c r="DT632" s="1160" t="s">
        <v>56</v>
      </c>
      <c r="DU632" s="711">
        <v>0</v>
      </c>
      <c r="DV632" s="711">
        <v>30.172729498479441</v>
      </c>
      <c r="DW632" s="711">
        <v>0</v>
      </c>
      <c r="DX632" s="711">
        <v>29.992468667356533</v>
      </c>
      <c r="DY632" s="710">
        <v>0</v>
      </c>
      <c r="DZ632" s="710">
        <v>0.65913483841039111</v>
      </c>
      <c r="EA632" s="710">
        <v>0</v>
      </c>
      <c r="EB632" s="710">
        <v>0.65627355537669441</v>
      </c>
      <c r="EC632" s="236"/>
      <c r="ED632" s="49"/>
      <c r="EE632" s="232"/>
      <c r="EF632" s="700">
        <v>0</v>
      </c>
      <c r="EG632" s="712">
        <v>0</v>
      </c>
      <c r="EH632" s="44"/>
    </row>
    <row r="633" spans="1:138" ht="41.25" customHeight="1" x14ac:dyDescent="0.25">
      <c r="A633" s="871" t="s">
        <v>49</v>
      </c>
      <c r="B633" s="656" t="s">
        <v>96</v>
      </c>
      <c r="C633" s="656" t="s">
        <v>114</v>
      </c>
      <c r="D633" s="691" t="s">
        <v>1551</v>
      </c>
      <c r="E633" s="656" t="s">
        <v>1552</v>
      </c>
      <c r="F633" s="656" t="s">
        <v>1554</v>
      </c>
      <c r="G633" s="901" t="s">
        <v>1552</v>
      </c>
      <c r="H633" s="897" t="s">
        <v>55</v>
      </c>
      <c r="I633" s="17" t="s">
        <v>860</v>
      </c>
      <c r="J633" s="64">
        <v>4.16</v>
      </c>
      <c r="K633" s="665">
        <v>3.2568097744879116</v>
      </c>
      <c r="L633" s="665">
        <v>1.566666663408</v>
      </c>
      <c r="M633" s="64">
        <v>230</v>
      </c>
      <c r="N633" s="726">
        <v>5663514.9570000004</v>
      </c>
      <c r="O633" s="548" t="s">
        <v>874</v>
      </c>
      <c r="P633" s="909">
        <v>1.441066272</v>
      </c>
      <c r="Q633" s="203" t="s">
        <v>57</v>
      </c>
      <c r="R633" s="205" t="s">
        <v>57</v>
      </c>
      <c r="S633" s="490">
        <v>0</v>
      </c>
      <c r="T633" s="18">
        <v>0</v>
      </c>
      <c r="U633" s="548">
        <v>0</v>
      </c>
      <c r="V633" s="18">
        <v>0</v>
      </c>
      <c r="W633" s="64">
        <v>0</v>
      </c>
      <c r="X633" s="18">
        <v>0</v>
      </c>
      <c r="Y633" s="18">
        <v>0</v>
      </c>
      <c r="Z633" s="18">
        <v>0</v>
      </c>
      <c r="AA633" s="18">
        <v>0</v>
      </c>
      <c r="AB633" s="18">
        <v>0</v>
      </c>
      <c r="AC633" s="18">
        <v>0</v>
      </c>
      <c r="AD633" s="18">
        <v>0</v>
      </c>
      <c r="AE633" s="18">
        <v>0</v>
      </c>
      <c r="AF633" s="18">
        <v>0</v>
      </c>
      <c r="AG633" s="64">
        <v>0</v>
      </c>
      <c r="AH633" s="18">
        <v>0</v>
      </c>
      <c r="AI633" s="64">
        <v>0</v>
      </c>
      <c r="AJ633" s="18">
        <v>0</v>
      </c>
      <c r="AK633" s="18">
        <v>21</v>
      </c>
      <c r="AL633" s="64">
        <v>21</v>
      </c>
      <c r="AM633" s="18">
        <v>2</v>
      </c>
      <c r="AN633" s="18">
        <v>2</v>
      </c>
      <c r="AO633" s="18">
        <v>0</v>
      </c>
      <c r="AP633" s="64">
        <v>0</v>
      </c>
      <c r="AQ633" s="64">
        <v>23</v>
      </c>
      <c r="AR633" s="11">
        <v>23</v>
      </c>
      <c r="AS633" s="17">
        <v>0</v>
      </c>
      <c r="AT633" s="490">
        <v>0</v>
      </c>
      <c r="AU633" s="64">
        <v>0</v>
      </c>
      <c r="AV633" s="18">
        <v>0</v>
      </c>
      <c r="AW633" s="64">
        <v>0</v>
      </c>
      <c r="AX633" s="18">
        <v>0</v>
      </c>
      <c r="AY633" s="17">
        <v>0</v>
      </c>
      <c r="AZ633" s="490">
        <v>0</v>
      </c>
      <c r="BA633" s="17">
        <v>0</v>
      </c>
      <c r="BB633" s="18">
        <v>0</v>
      </c>
      <c r="BC633" s="17">
        <v>0</v>
      </c>
      <c r="BD633" s="18">
        <v>0</v>
      </c>
      <c r="BE633" s="17">
        <v>0</v>
      </c>
      <c r="BF633" s="18">
        <v>0</v>
      </c>
      <c r="BG633" s="17">
        <v>0</v>
      </c>
      <c r="BH633" s="18">
        <v>0</v>
      </c>
      <c r="BI633" s="17">
        <v>0</v>
      </c>
      <c r="BJ633" s="18">
        <v>0</v>
      </c>
      <c r="BK633" s="17">
        <v>132.47999999999996</v>
      </c>
      <c r="BL633" s="17">
        <v>132.47999999999996</v>
      </c>
      <c r="BM633" s="17">
        <v>30.6</v>
      </c>
      <c r="BN633" s="17">
        <v>30.6</v>
      </c>
      <c r="BO633" s="18">
        <v>0</v>
      </c>
      <c r="BP633" s="18">
        <v>0</v>
      </c>
      <c r="BQ633" s="64">
        <v>163.07999999999996</v>
      </c>
      <c r="BR633" s="18">
        <v>163.07999999999996</v>
      </c>
      <c r="BS633" s="729">
        <v>0.11316620419799815</v>
      </c>
      <c r="BT633" s="17">
        <v>0</v>
      </c>
      <c r="BU633" s="17">
        <v>0</v>
      </c>
      <c r="BV633" s="17">
        <v>0</v>
      </c>
      <c r="BW633" s="17">
        <v>0</v>
      </c>
      <c r="BX633" s="17">
        <v>0</v>
      </c>
      <c r="BY633" s="17">
        <v>0</v>
      </c>
      <c r="BZ633" s="17">
        <v>0</v>
      </c>
      <c r="CA633" s="17">
        <v>0</v>
      </c>
      <c r="CB633" s="17">
        <v>0</v>
      </c>
      <c r="CC633" s="17">
        <v>0</v>
      </c>
      <c r="CD633" s="17">
        <v>0</v>
      </c>
      <c r="CE633" s="17">
        <v>0</v>
      </c>
      <c r="CF633" s="17">
        <v>0</v>
      </c>
      <c r="CG633" s="17">
        <v>0</v>
      </c>
      <c r="CH633" s="17">
        <v>0</v>
      </c>
      <c r="CI633" s="17">
        <v>0</v>
      </c>
      <c r="CJ633" s="17">
        <v>0</v>
      </c>
      <c r="CK633" s="17">
        <v>0</v>
      </c>
      <c r="CL633" s="702">
        <v>155510.32319999998</v>
      </c>
      <c r="CM633" s="702">
        <v>155510.32319999998</v>
      </c>
      <c r="CN633" s="702">
        <v>35919.504000000001</v>
      </c>
      <c r="CO633" s="702">
        <v>35919.504000000001</v>
      </c>
      <c r="CP633" s="702">
        <v>0</v>
      </c>
      <c r="CQ633" s="702">
        <v>0</v>
      </c>
      <c r="CR633" s="704">
        <v>191429.8272</v>
      </c>
      <c r="CS633" s="703">
        <v>191429.8272</v>
      </c>
      <c r="CT633" s="23" t="s">
        <v>56</v>
      </c>
      <c r="CU633" s="23" t="s">
        <v>56</v>
      </c>
      <c r="CV633" s="23" t="s">
        <v>56</v>
      </c>
      <c r="CW633" s="23" t="s">
        <v>56</v>
      </c>
      <c r="CX633" s="23" t="s">
        <v>56</v>
      </c>
      <c r="CY633" s="23" t="s">
        <v>56</v>
      </c>
      <c r="CZ633" s="23" t="s">
        <v>56</v>
      </c>
      <c r="DA633" s="23" t="s">
        <v>56</v>
      </c>
      <c r="DB633" s="796">
        <v>5663514.9570000004</v>
      </c>
      <c r="DC633" s="120"/>
      <c r="DD633" s="692">
        <v>1.441066272</v>
      </c>
      <c r="DE633" s="120"/>
      <c r="DF633" s="120"/>
      <c r="DG633" s="120"/>
      <c r="DH633" s="140"/>
      <c r="DI633" s="140"/>
      <c r="DJ633" s="140"/>
      <c r="DK633" s="140"/>
      <c r="DL633" s="548" t="s">
        <v>56</v>
      </c>
      <c r="DM633" s="548" t="s">
        <v>56</v>
      </c>
      <c r="DN633" s="203" t="s">
        <v>55</v>
      </c>
      <c r="DO633" s="700" t="s">
        <v>56</v>
      </c>
      <c r="DP633" s="713" t="s">
        <v>56</v>
      </c>
      <c r="DQ633" s="548" t="s">
        <v>56</v>
      </c>
      <c r="DR633" s="673" t="s">
        <v>56</v>
      </c>
      <c r="DS633" s="203" t="s">
        <v>56</v>
      </c>
      <c r="DT633" s="1160" t="s">
        <v>56</v>
      </c>
      <c r="DU633" s="711">
        <v>0</v>
      </c>
      <c r="DV633" s="711">
        <v>231.12841704509711</v>
      </c>
      <c r="DW633" s="711">
        <v>0</v>
      </c>
      <c r="DX633" s="711">
        <v>230.66811770466077</v>
      </c>
      <c r="DY633" s="710">
        <v>0</v>
      </c>
      <c r="DZ633" s="710">
        <v>1.0425417943145587</v>
      </c>
      <c r="EA633" s="710">
        <v>0</v>
      </c>
      <c r="EB633" s="710">
        <v>1.0394976542841172</v>
      </c>
      <c r="EC633" s="236"/>
      <c r="ED633" s="49"/>
      <c r="EE633" s="232"/>
      <c r="EF633" s="700">
        <v>0</v>
      </c>
      <c r="EG633" s="712">
        <v>42680</v>
      </c>
      <c r="EH633" s="44"/>
    </row>
    <row r="634" spans="1:138" ht="41.25" customHeight="1" x14ac:dyDescent="0.25">
      <c r="A634" s="871" t="s">
        <v>49</v>
      </c>
      <c r="B634" s="656" t="s">
        <v>96</v>
      </c>
      <c r="C634" s="656" t="s">
        <v>114</v>
      </c>
      <c r="D634" s="691" t="s">
        <v>1551</v>
      </c>
      <c r="E634" s="656" t="s">
        <v>1552</v>
      </c>
      <c r="F634" s="656" t="s">
        <v>1555</v>
      </c>
      <c r="G634" s="901" t="s">
        <v>1556</v>
      </c>
      <c r="H634" s="897" t="s">
        <v>55</v>
      </c>
      <c r="I634" s="17" t="s">
        <v>860</v>
      </c>
      <c r="J634" s="64">
        <v>4.16</v>
      </c>
      <c r="K634" s="665">
        <v>2.6299459462125832</v>
      </c>
      <c r="L634" s="665">
        <v>3.3854166596250002</v>
      </c>
      <c r="M634" s="64">
        <v>1182</v>
      </c>
      <c r="N634" s="726">
        <v>1132702.99</v>
      </c>
      <c r="O634" s="548" t="s">
        <v>874</v>
      </c>
      <c r="P634" s="909">
        <v>0.28821325399999997</v>
      </c>
      <c r="Q634" s="203" t="s">
        <v>57</v>
      </c>
      <c r="R634" s="205" t="s">
        <v>57</v>
      </c>
      <c r="S634" s="490">
        <v>0</v>
      </c>
      <c r="T634" s="18">
        <v>0</v>
      </c>
      <c r="U634" s="548">
        <v>0</v>
      </c>
      <c r="V634" s="18">
        <v>0</v>
      </c>
      <c r="W634" s="64">
        <v>0</v>
      </c>
      <c r="X634" s="18">
        <v>0</v>
      </c>
      <c r="Y634" s="18">
        <v>0</v>
      </c>
      <c r="Z634" s="18">
        <v>0</v>
      </c>
      <c r="AA634" s="18">
        <v>0</v>
      </c>
      <c r="AB634" s="18">
        <v>0</v>
      </c>
      <c r="AC634" s="18">
        <v>0</v>
      </c>
      <c r="AD634" s="18">
        <v>0</v>
      </c>
      <c r="AE634" s="18">
        <v>0</v>
      </c>
      <c r="AF634" s="18">
        <v>0</v>
      </c>
      <c r="AG634" s="64">
        <v>0</v>
      </c>
      <c r="AH634" s="18">
        <v>0</v>
      </c>
      <c r="AI634" s="64">
        <v>0</v>
      </c>
      <c r="AJ634" s="18">
        <v>0</v>
      </c>
      <c r="AK634" s="18">
        <v>42</v>
      </c>
      <c r="AL634" s="64">
        <v>41</v>
      </c>
      <c r="AM634" s="18">
        <v>0</v>
      </c>
      <c r="AN634" s="18" t="s">
        <v>58</v>
      </c>
      <c r="AO634" s="18">
        <v>0</v>
      </c>
      <c r="AP634" s="64">
        <v>0</v>
      </c>
      <c r="AQ634" s="64">
        <v>42</v>
      </c>
      <c r="AR634" s="11">
        <v>41</v>
      </c>
      <c r="AS634" s="17">
        <v>0</v>
      </c>
      <c r="AT634" s="490">
        <v>0</v>
      </c>
      <c r="AU634" s="64">
        <v>0</v>
      </c>
      <c r="AV634" s="18">
        <v>0</v>
      </c>
      <c r="AW634" s="64">
        <v>0</v>
      </c>
      <c r="AX634" s="18">
        <v>0</v>
      </c>
      <c r="AY634" s="17">
        <v>0</v>
      </c>
      <c r="AZ634" s="490">
        <v>0</v>
      </c>
      <c r="BA634" s="17">
        <v>0</v>
      </c>
      <c r="BB634" s="18">
        <v>0</v>
      </c>
      <c r="BC634" s="17">
        <v>0</v>
      </c>
      <c r="BD634" s="18">
        <v>0</v>
      </c>
      <c r="BE634" s="17">
        <v>0</v>
      </c>
      <c r="BF634" s="18">
        <v>0</v>
      </c>
      <c r="BG634" s="17">
        <v>0</v>
      </c>
      <c r="BH634" s="18">
        <v>0</v>
      </c>
      <c r="BI634" s="17">
        <v>0</v>
      </c>
      <c r="BJ634" s="18">
        <v>0</v>
      </c>
      <c r="BK634" s="17">
        <v>242.67</v>
      </c>
      <c r="BL634" s="17">
        <v>235.07000000000002</v>
      </c>
      <c r="BM634" s="17">
        <v>0</v>
      </c>
      <c r="BN634" s="17" t="s">
        <v>58</v>
      </c>
      <c r="BO634" s="18">
        <v>0</v>
      </c>
      <c r="BP634" s="18">
        <v>0</v>
      </c>
      <c r="BQ634" s="64">
        <v>242.67</v>
      </c>
      <c r="BR634" s="18">
        <v>235.07000000000002</v>
      </c>
      <c r="BS634" s="729">
        <v>0.84198070918695511</v>
      </c>
      <c r="BT634" s="17">
        <v>0</v>
      </c>
      <c r="BU634" s="17">
        <v>0</v>
      </c>
      <c r="BV634" s="17">
        <v>0</v>
      </c>
      <c r="BW634" s="17">
        <v>0</v>
      </c>
      <c r="BX634" s="17">
        <v>0</v>
      </c>
      <c r="BY634" s="17">
        <v>0</v>
      </c>
      <c r="BZ634" s="17">
        <v>0</v>
      </c>
      <c r="CA634" s="17">
        <v>0</v>
      </c>
      <c r="CB634" s="17">
        <v>0</v>
      </c>
      <c r="CC634" s="17">
        <v>0</v>
      </c>
      <c r="CD634" s="17">
        <v>0</v>
      </c>
      <c r="CE634" s="17">
        <v>0</v>
      </c>
      <c r="CF634" s="17">
        <v>0</v>
      </c>
      <c r="CG634" s="17">
        <v>0</v>
      </c>
      <c r="CH634" s="17">
        <v>0</v>
      </c>
      <c r="CI634" s="17">
        <v>0</v>
      </c>
      <c r="CJ634" s="17">
        <v>0</v>
      </c>
      <c r="CK634" s="17">
        <v>0</v>
      </c>
      <c r="CL634" s="702">
        <v>284855.75280000002</v>
      </c>
      <c r="CM634" s="702">
        <v>275934.56880000007</v>
      </c>
      <c r="CN634" s="702">
        <v>0</v>
      </c>
      <c r="CO634" s="702">
        <v>0</v>
      </c>
      <c r="CP634" s="702">
        <v>0</v>
      </c>
      <c r="CQ634" s="702">
        <v>0</v>
      </c>
      <c r="CR634" s="704">
        <v>284855.75280000002</v>
      </c>
      <c r="CS634" s="703">
        <v>275934.56880000007</v>
      </c>
      <c r="CT634" s="23" t="s">
        <v>56</v>
      </c>
      <c r="CU634" s="23" t="s">
        <v>56</v>
      </c>
      <c r="CV634" s="23" t="s">
        <v>56</v>
      </c>
      <c r="CW634" s="23" t="s">
        <v>56</v>
      </c>
      <c r="CX634" s="23" t="s">
        <v>56</v>
      </c>
      <c r="CY634" s="23" t="s">
        <v>56</v>
      </c>
      <c r="CZ634" s="23" t="s">
        <v>56</v>
      </c>
      <c r="DA634" s="23" t="s">
        <v>56</v>
      </c>
      <c r="DB634" s="796">
        <v>1132702.99</v>
      </c>
      <c r="DC634" s="120"/>
      <c r="DD634" s="692">
        <v>0.28821325399999997</v>
      </c>
      <c r="DE634" s="120"/>
      <c r="DF634" s="120"/>
      <c r="DG634" s="120"/>
      <c r="DH634" s="140"/>
      <c r="DI634" s="140"/>
      <c r="DJ634" s="140"/>
      <c r="DK634" s="140"/>
      <c r="DL634" s="548" t="s">
        <v>56</v>
      </c>
      <c r="DM634" s="548" t="s">
        <v>56</v>
      </c>
      <c r="DN634" s="203" t="s">
        <v>55</v>
      </c>
      <c r="DO634" s="700" t="s">
        <v>56</v>
      </c>
      <c r="DP634" s="713" t="s">
        <v>56</v>
      </c>
      <c r="DQ634" s="548" t="s">
        <v>56</v>
      </c>
      <c r="DR634" s="673" t="s">
        <v>56</v>
      </c>
      <c r="DS634" s="203" t="s">
        <v>56</v>
      </c>
      <c r="DT634" s="1160" t="s">
        <v>56</v>
      </c>
      <c r="DU634" s="711">
        <v>6.4112417550903533</v>
      </c>
      <c r="DV634" s="711">
        <v>26.79222612091089</v>
      </c>
      <c r="DW634" s="711">
        <v>6.4195352839931203</v>
      </c>
      <c r="DX634" s="711">
        <v>26.810931201514109</v>
      </c>
      <c r="DY634" s="710">
        <v>1.5486091195870419E-2</v>
      </c>
      <c r="DZ634" s="710">
        <v>0.66254438504246149</v>
      </c>
      <c r="EA634" s="710">
        <v>1.5490533562822701E-2</v>
      </c>
      <c r="EB634" s="710">
        <v>0.66300673858934034</v>
      </c>
      <c r="EC634" s="236"/>
      <c r="ED634" s="49"/>
      <c r="EE634" s="232"/>
      <c r="EF634" s="700">
        <v>0</v>
      </c>
      <c r="EG634" s="712">
        <v>0</v>
      </c>
      <c r="EH634" s="44"/>
    </row>
    <row r="635" spans="1:138" ht="41.25" customHeight="1" x14ac:dyDescent="0.25">
      <c r="A635" s="871" t="s">
        <v>49</v>
      </c>
      <c r="B635" s="656" t="s">
        <v>96</v>
      </c>
      <c r="C635" s="656" t="s">
        <v>114</v>
      </c>
      <c r="D635" s="691" t="s">
        <v>1551</v>
      </c>
      <c r="E635" s="656" t="s">
        <v>1552</v>
      </c>
      <c r="F635" s="656" t="s">
        <v>1557</v>
      </c>
      <c r="G635" s="901" t="s">
        <v>1552</v>
      </c>
      <c r="H635" s="897" t="s">
        <v>55</v>
      </c>
      <c r="I635" s="17" t="s">
        <v>860</v>
      </c>
      <c r="J635" s="64">
        <v>4.16</v>
      </c>
      <c r="K635" s="665">
        <v>3.2568097744879116</v>
      </c>
      <c r="L635" s="665">
        <v>2.9929924180170002</v>
      </c>
      <c r="M635" s="64">
        <v>681</v>
      </c>
      <c r="N635" s="726">
        <v>7560792.4670000002</v>
      </c>
      <c r="O635" s="548" t="s">
        <v>874</v>
      </c>
      <c r="P635" s="909">
        <v>1.9238234729999999</v>
      </c>
      <c r="Q635" s="203" t="s">
        <v>57</v>
      </c>
      <c r="R635" s="205" t="s">
        <v>57</v>
      </c>
      <c r="S635" s="490">
        <v>0</v>
      </c>
      <c r="T635" s="18">
        <v>0</v>
      </c>
      <c r="U635" s="548">
        <v>0</v>
      </c>
      <c r="V635" s="18">
        <v>0</v>
      </c>
      <c r="W635" s="64">
        <v>0</v>
      </c>
      <c r="X635" s="18">
        <v>0</v>
      </c>
      <c r="Y635" s="18">
        <v>0</v>
      </c>
      <c r="Z635" s="18">
        <v>0</v>
      </c>
      <c r="AA635" s="18">
        <v>0</v>
      </c>
      <c r="AB635" s="18">
        <v>0</v>
      </c>
      <c r="AC635" s="18">
        <v>0</v>
      </c>
      <c r="AD635" s="18">
        <v>0</v>
      </c>
      <c r="AE635" s="18">
        <v>0</v>
      </c>
      <c r="AF635" s="18">
        <v>0</v>
      </c>
      <c r="AG635" s="64">
        <v>0</v>
      </c>
      <c r="AH635" s="18">
        <v>0</v>
      </c>
      <c r="AI635" s="64">
        <v>0</v>
      </c>
      <c r="AJ635" s="18">
        <v>0</v>
      </c>
      <c r="AK635" s="18">
        <v>16</v>
      </c>
      <c r="AL635" s="64">
        <v>16</v>
      </c>
      <c r="AM635" s="18">
        <v>2</v>
      </c>
      <c r="AN635" s="18">
        <v>2</v>
      </c>
      <c r="AO635" s="18">
        <v>0</v>
      </c>
      <c r="AP635" s="64">
        <v>0</v>
      </c>
      <c r="AQ635" s="64">
        <v>18</v>
      </c>
      <c r="AR635" s="11">
        <v>18</v>
      </c>
      <c r="AS635" s="17">
        <v>0</v>
      </c>
      <c r="AT635" s="490">
        <v>0</v>
      </c>
      <c r="AU635" s="64">
        <v>0</v>
      </c>
      <c r="AV635" s="18">
        <v>0</v>
      </c>
      <c r="AW635" s="64">
        <v>0</v>
      </c>
      <c r="AX635" s="18">
        <v>0</v>
      </c>
      <c r="AY635" s="17">
        <v>0</v>
      </c>
      <c r="AZ635" s="490">
        <v>0</v>
      </c>
      <c r="BA635" s="17">
        <v>0</v>
      </c>
      <c r="BB635" s="18">
        <v>0</v>
      </c>
      <c r="BC635" s="17">
        <v>0</v>
      </c>
      <c r="BD635" s="18">
        <v>0</v>
      </c>
      <c r="BE635" s="17">
        <v>0</v>
      </c>
      <c r="BF635" s="18">
        <v>0</v>
      </c>
      <c r="BG635" s="17">
        <v>0</v>
      </c>
      <c r="BH635" s="18">
        <v>0</v>
      </c>
      <c r="BI635" s="17">
        <v>0</v>
      </c>
      <c r="BJ635" s="18">
        <v>0</v>
      </c>
      <c r="BK635" s="17">
        <v>283.76000000000005</v>
      </c>
      <c r="BL635" s="17">
        <v>283.76</v>
      </c>
      <c r="BM635" s="17">
        <v>27.799999999999997</v>
      </c>
      <c r="BN635" s="17">
        <v>27.799999999999997</v>
      </c>
      <c r="BO635" s="18">
        <v>0</v>
      </c>
      <c r="BP635" s="18">
        <v>0</v>
      </c>
      <c r="BQ635" s="64">
        <v>311.56000000000006</v>
      </c>
      <c r="BR635" s="18">
        <v>311.56</v>
      </c>
      <c r="BS635" s="729">
        <v>0.16194833069281303</v>
      </c>
      <c r="BT635" s="17">
        <v>0</v>
      </c>
      <c r="BU635" s="17">
        <v>0</v>
      </c>
      <c r="BV635" s="17">
        <v>0</v>
      </c>
      <c r="BW635" s="17">
        <v>0</v>
      </c>
      <c r="BX635" s="17">
        <v>0</v>
      </c>
      <c r="BY635" s="17">
        <v>0</v>
      </c>
      <c r="BZ635" s="17">
        <v>0</v>
      </c>
      <c r="CA635" s="17">
        <v>0</v>
      </c>
      <c r="CB635" s="17">
        <v>0</v>
      </c>
      <c r="CC635" s="17">
        <v>0</v>
      </c>
      <c r="CD635" s="17">
        <v>0</v>
      </c>
      <c r="CE635" s="17">
        <v>0</v>
      </c>
      <c r="CF635" s="17">
        <v>0</v>
      </c>
      <c r="CG635" s="17">
        <v>0</v>
      </c>
      <c r="CH635" s="17">
        <v>0</v>
      </c>
      <c r="CI635" s="17">
        <v>0</v>
      </c>
      <c r="CJ635" s="17">
        <v>0</v>
      </c>
      <c r="CK635" s="17">
        <v>0</v>
      </c>
      <c r="CL635" s="702">
        <v>333088.83840000007</v>
      </c>
      <c r="CM635" s="702">
        <v>333088.83840000001</v>
      </c>
      <c r="CN635" s="702">
        <v>32632.751999999997</v>
      </c>
      <c r="CO635" s="702">
        <v>32632.751999999997</v>
      </c>
      <c r="CP635" s="702">
        <v>0</v>
      </c>
      <c r="CQ635" s="702">
        <v>0</v>
      </c>
      <c r="CR635" s="704">
        <v>365721.59040000004</v>
      </c>
      <c r="CS635" s="703">
        <v>365721.59039999999</v>
      </c>
      <c r="CT635" s="23" t="s">
        <v>56</v>
      </c>
      <c r="CU635" s="23" t="s">
        <v>56</v>
      </c>
      <c r="CV635" s="23" t="s">
        <v>56</v>
      </c>
      <c r="CW635" s="23" t="s">
        <v>56</v>
      </c>
      <c r="CX635" s="23" t="s">
        <v>56</v>
      </c>
      <c r="CY635" s="23" t="s">
        <v>56</v>
      </c>
      <c r="CZ635" s="23" t="s">
        <v>56</v>
      </c>
      <c r="DA635" s="23" t="s">
        <v>56</v>
      </c>
      <c r="DB635" s="796">
        <v>7560792.4670000002</v>
      </c>
      <c r="DC635" s="120"/>
      <c r="DD635" s="692">
        <v>1.9238234729999999</v>
      </c>
      <c r="DE635" s="120"/>
      <c r="DF635" s="120"/>
      <c r="DG635" s="120"/>
      <c r="DH635" s="140"/>
      <c r="DI635" s="140"/>
      <c r="DJ635" s="140"/>
      <c r="DK635" s="140"/>
      <c r="DL635" s="548" t="s">
        <v>56</v>
      </c>
      <c r="DM635" s="548" t="s">
        <v>56</v>
      </c>
      <c r="DN635" s="203" t="s">
        <v>55</v>
      </c>
      <c r="DO635" s="700" t="s">
        <v>56</v>
      </c>
      <c r="DP635" s="713" t="s">
        <v>56</v>
      </c>
      <c r="DQ635" s="548" t="s">
        <v>56</v>
      </c>
      <c r="DR635" s="673" t="s">
        <v>56</v>
      </c>
      <c r="DS635" s="203" t="s">
        <v>56</v>
      </c>
      <c r="DT635" s="1160" t="s">
        <v>56</v>
      </c>
      <c r="DU635" s="711">
        <v>0</v>
      </c>
      <c r="DV635" s="711">
        <v>63.131508202891553</v>
      </c>
      <c r="DW635" s="711">
        <v>0</v>
      </c>
      <c r="DX635" s="711">
        <v>62.835719042946373</v>
      </c>
      <c r="DY635" s="710">
        <v>0</v>
      </c>
      <c r="DZ635" s="710">
        <v>1.0250890345741377</v>
      </c>
      <c r="EA635" s="710">
        <v>0</v>
      </c>
      <c r="EB635" s="710">
        <v>1.0212386010275376</v>
      </c>
      <c r="EC635" s="236"/>
      <c r="ED635" s="49"/>
      <c r="EE635" s="232"/>
      <c r="EF635" s="700">
        <v>0</v>
      </c>
      <c r="EG635" s="712">
        <v>18778.333333333332</v>
      </c>
      <c r="EH635" s="44"/>
    </row>
    <row r="636" spans="1:138" ht="41.25" customHeight="1" x14ac:dyDescent="0.25">
      <c r="A636" s="871" t="s">
        <v>49</v>
      </c>
      <c r="B636" s="656" t="s">
        <v>96</v>
      </c>
      <c r="C636" s="656" t="s">
        <v>114</v>
      </c>
      <c r="D636" s="691" t="s">
        <v>1551</v>
      </c>
      <c r="E636" s="656" t="s">
        <v>1552</v>
      </c>
      <c r="F636" s="656" t="s">
        <v>1558</v>
      </c>
      <c r="G636" s="901" t="s">
        <v>1556</v>
      </c>
      <c r="H636" s="897" t="s">
        <v>55</v>
      </c>
      <c r="I636" s="17" t="s">
        <v>860</v>
      </c>
      <c r="J636" s="64">
        <v>4.16</v>
      </c>
      <c r="K636" s="665">
        <v>2.6875885970884754</v>
      </c>
      <c r="L636" s="665">
        <v>1.41856060311</v>
      </c>
      <c r="M636" s="64">
        <v>487</v>
      </c>
      <c r="N636" s="726">
        <v>4615764.6910000006</v>
      </c>
      <c r="O636" s="548" t="s">
        <v>874</v>
      </c>
      <c r="P636" s="909">
        <v>1.1744690120000001</v>
      </c>
      <c r="Q636" s="203" t="s">
        <v>57</v>
      </c>
      <c r="R636" s="205" t="s">
        <v>57</v>
      </c>
      <c r="S636" s="490">
        <v>0</v>
      </c>
      <c r="T636" s="18">
        <v>0</v>
      </c>
      <c r="U636" s="548">
        <v>0</v>
      </c>
      <c r="V636" s="18">
        <v>0</v>
      </c>
      <c r="W636" s="64">
        <v>0</v>
      </c>
      <c r="X636" s="18">
        <v>0</v>
      </c>
      <c r="Y636" s="18">
        <v>0</v>
      </c>
      <c r="Z636" s="18">
        <v>0</v>
      </c>
      <c r="AA636" s="18">
        <v>0</v>
      </c>
      <c r="AB636" s="18">
        <v>0</v>
      </c>
      <c r="AC636" s="18">
        <v>0</v>
      </c>
      <c r="AD636" s="18">
        <v>0</v>
      </c>
      <c r="AE636" s="18">
        <v>0</v>
      </c>
      <c r="AF636" s="18">
        <v>0</v>
      </c>
      <c r="AG636" s="64">
        <v>0</v>
      </c>
      <c r="AH636" s="18">
        <v>0</v>
      </c>
      <c r="AI636" s="64">
        <v>0</v>
      </c>
      <c r="AJ636" s="18">
        <v>0</v>
      </c>
      <c r="AK636" s="18">
        <v>9</v>
      </c>
      <c r="AL636" s="64">
        <v>8</v>
      </c>
      <c r="AM636" s="18">
        <v>0</v>
      </c>
      <c r="AN636" s="18" t="s">
        <v>58</v>
      </c>
      <c r="AO636" s="18">
        <v>0</v>
      </c>
      <c r="AP636" s="64">
        <v>0</v>
      </c>
      <c r="AQ636" s="64">
        <v>9</v>
      </c>
      <c r="AR636" s="11">
        <v>8</v>
      </c>
      <c r="AS636" s="17">
        <v>0</v>
      </c>
      <c r="AT636" s="490">
        <v>0</v>
      </c>
      <c r="AU636" s="64">
        <v>0</v>
      </c>
      <c r="AV636" s="18">
        <v>0</v>
      </c>
      <c r="AW636" s="64">
        <v>0</v>
      </c>
      <c r="AX636" s="18">
        <v>0</v>
      </c>
      <c r="AY636" s="17">
        <v>0</v>
      </c>
      <c r="AZ636" s="490">
        <v>0</v>
      </c>
      <c r="BA636" s="17">
        <v>0</v>
      </c>
      <c r="BB636" s="18">
        <v>0</v>
      </c>
      <c r="BC636" s="17">
        <v>0</v>
      </c>
      <c r="BD636" s="18">
        <v>0</v>
      </c>
      <c r="BE636" s="17">
        <v>0</v>
      </c>
      <c r="BF636" s="18">
        <v>0</v>
      </c>
      <c r="BG636" s="17">
        <v>0</v>
      </c>
      <c r="BH636" s="18">
        <v>0</v>
      </c>
      <c r="BI636" s="17">
        <v>0</v>
      </c>
      <c r="BJ636" s="18">
        <v>0</v>
      </c>
      <c r="BK636" s="17">
        <v>110.13</v>
      </c>
      <c r="BL636" s="17">
        <v>102.53000000000002</v>
      </c>
      <c r="BM636" s="17">
        <v>0</v>
      </c>
      <c r="BN636" s="17" t="s">
        <v>58</v>
      </c>
      <c r="BO636" s="18">
        <v>0</v>
      </c>
      <c r="BP636" s="18">
        <v>0</v>
      </c>
      <c r="BQ636" s="64">
        <v>110.13</v>
      </c>
      <c r="BR636" s="18">
        <v>102.53000000000002</v>
      </c>
      <c r="BS636" s="729">
        <v>9.3770034692068988E-2</v>
      </c>
      <c r="BT636" s="17">
        <v>0</v>
      </c>
      <c r="BU636" s="17">
        <v>0</v>
      </c>
      <c r="BV636" s="17">
        <v>0</v>
      </c>
      <c r="BW636" s="17">
        <v>0</v>
      </c>
      <c r="BX636" s="17">
        <v>0</v>
      </c>
      <c r="BY636" s="17">
        <v>0</v>
      </c>
      <c r="BZ636" s="17">
        <v>0</v>
      </c>
      <c r="CA636" s="17">
        <v>0</v>
      </c>
      <c r="CB636" s="17">
        <v>0</v>
      </c>
      <c r="CC636" s="17">
        <v>0</v>
      </c>
      <c r="CD636" s="17">
        <v>0</v>
      </c>
      <c r="CE636" s="17">
        <v>0</v>
      </c>
      <c r="CF636" s="17">
        <v>0</v>
      </c>
      <c r="CG636" s="17">
        <v>0</v>
      </c>
      <c r="CH636" s="17">
        <v>0</v>
      </c>
      <c r="CI636" s="17">
        <v>0</v>
      </c>
      <c r="CJ636" s="17">
        <v>0</v>
      </c>
      <c r="CK636" s="17">
        <v>0</v>
      </c>
      <c r="CL636" s="702">
        <v>129274.99919999999</v>
      </c>
      <c r="CM636" s="702">
        <v>120353.81520000003</v>
      </c>
      <c r="CN636" s="702">
        <v>0</v>
      </c>
      <c r="CO636" s="702">
        <v>0</v>
      </c>
      <c r="CP636" s="702">
        <v>0</v>
      </c>
      <c r="CQ636" s="702">
        <v>0</v>
      </c>
      <c r="CR636" s="704">
        <v>129274.99919999999</v>
      </c>
      <c r="CS636" s="703">
        <v>120353.81520000003</v>
      </c>
      <c r="CT636" s="23">
        <v>1</v>
      </c>
      <c r="CU636" s="23">
        <v>4</v>
      </c>
      <c r="CV636" s="23" t="s">
        <v>1552</v>
      </c>
      <c r="CW636" s="23">
        <v>4</v>
      </c>
      <c r="CX636" s="23">
        <v>24</v>
      </c>
      <c r="CY636" s="23">
        <v>0</v>
      </c>
      <c r="CZ636" s="23">
        <v>0</v>
      </c>
      <c r="DA636" s="23" t="s">
        <v>905</v>
      </c>
      <c r="DB636" s="796">
        <v>4615764.6910000006</v>
      </c>
      <c r="DC636" s="120"/>
      <c r="DD636" s="692">
        <v>1.1744690120000001</v>
      </c>
      <c r="DE636" s="120"/>
      <c r="DF636" s="120"/>
      <c r="DG636" s="120"/>
      <c r="DH636" s="140"/>
      <c r="DI636" s="140"/>
      <c r="DJ636" s="140"/>
      <c r="DK636" s="140"/>
      <c r="DL636" s="548" t="s">
        <v>56</v>
      </c>
      <c r="DM636" s="548" t="s">
        <v>56</v>
      </c>
      <c r="DN636" s="203" t="s">
        <v>55</v>
      </c>
      <c r="DO636" s="700" t="s">
        <v>56</v>
      </c>
      <c r="DP636" s="713" t="s">
        <v>56</v>
      </c>
      <c r="DQ636" s="548" t="s">
        <v>56</v>
      </c>
      <c r="DR636" s="673" t="s">
        <v>56</v>
      </c>
      <c r="DS636" s="203" t="s">
        <v>56</v>
      </c>
      <c r="DT636" s="1160" t="s">
        <v>56</v>
      </c>
      <c r="DU636" s="711">
        <v>152.78534031413614</v>
      </c>
      <c r="DV636" s="711">
        <v>-122.34356267875961</v>
      </c>
      <c r="DW636" s="711">
        <v>153.130018873772</v>
      </c>
      <c r="DX636" s="711">
        <v>-122.81608955984269</v>
      </c>
      <c r="DY636" s="710">
        <v>1.0031413612565445</v>
      </c>
      <c r="DZ636" s="710">
        <v>-0.33513835684720827</v>
      </c>
      <c r="EA636" s="710">
        <v>1.0020964360586999</v>
      </c>
      <c r="EB636" s="710">
        <v>-0.33612277008503388</v>
      </c>
      <c r="EC636" s="236"/>
      <c r="ED636" s="49"/>
      <c r="EE636" s="232"/>
      <c r="EF636" s="700">
        <v>72027</v>
      </c>
      <c r="EG636" s="712">
        <v>-72027</v>
      </c>
      <c r="EH636" s="44"/>
    </row>
    <row r="637" spans="1:138" ht="41.25" customHeight="1" x14ac:dyDescent="0.25">
      <c r="A637" s="871" t="s">
        <v>49</v>
      </c>
      <c r="B637" s="656" t="s">
        <v>96</v>
      </c>
      <c r="C637" s="656" t="s">
        <v>114</v>
      </c>
      <c r="D637" s="691" t="s">
        <v>569</v>
      </c>
      <c r="E637" s="656" t="s">
        <v>569</v>
      </c>
      <c r="F637" s="656" t="s">
        <v>1559</v>
      </c>
      <c r="G637" s="901" t="s">
        <v>569</v>
      </c>
      <c r="H637" s="897" t="s">
        <v>55</v>
      </c>
      <c r="I637" s="17" t="s">
        <v>866</v>
      </c>
      <c r="J637" s="64">
        <v>4.16</v>
      </c>
      <c r="K637" s="665">
        <v>2.9902125141869096</v>
      </c>
      <c r="L637" s="665">
        <v>2.032007571531</v>
      </c>
      <c r="M637" s="64">
        <v>754</v>
      </c>
      <c r="N637" s="726">
        <v>5506775.7479999997</v>
      </c>
      <c r="O637" s="548" t="s">
        <v>863</v>
      </c>
      <c r="P637" s="909">
        <v>1.289754313</v>
      </c>
      <c r="Q637" s="203" t="s">
        <v>57</v>
      </c>
      <c r="R637" s="205" t="s">
        <v>57</v>
      </c>
      <c r="S637" s="490">
        <v>0</v>
      </c>
      <c r="T637" s="18">
        <v>0</v>
      </c>
      <c r="U637" s="548">
        <v>0</v>
      </c>
      <c r="V637" s="18">
        <v>0</v>
      </c>
      <c r="W637" s="64">
        <v>0</v>
      </c>
      <c r="X637" s="18">
        <v>0</v>
      </c>
      <c r="Y637" s="18">
        <v>0</v>
      </c>
      <c r="Z637" s="18">
        <v>0</v>
      </c>
      <c r="AA637" s="18">
        <v>0</v>
      </c>
      <c r="AB637" s="18">
        <v>0</v>
      </c>
      <c r="AC637" s="18">
        <v>0</v>
      </c>
      <c r="AD637" s="18">
        <v>0</v>
      </c>
      <c r="AE637" s="18">
        <v>0</v>
      </c>
      <c r="AF637" s="18">
        <v>0</v>
      </c>
      <c r="AG637" s="64">
        <v>0</v>
      </c>
      <c r="AH637" s="18">
        <v>0</v>
      </c>
      <c r="AI637" s="64">
        <v>0</v>
      </c>
      <c r="AJ637" s="18">
        <v>0</v>
      </c>
      <c r="AK637" s="18">
        <v>6</v>
      </c>
      <c r="AL637" s="64">
        <v>6</v>
      </c>
      <c r="AM637" s="18">
        <v>0</v>
      </c>
      <c r="AN637" s="18" t="s">
        <v>58</v>
      </c>
      <c r="AO637" s="18">
        <v>0</v>
      </c>
      <c r="AP637" s="64">
        <v>0</v>
      </c>
      <c r="AQ637" s="64">
        <v>6</v>
      </c>
      <c r="AR637" s="11">
        <v>6</v>
      </c>
      <c r="AS637" s="17">
        <v>0</v>
      </c>
      <c r="AT637" s="490">
        <v>0</v>
      </c>
      <c r="AU637" s="64">
        <v>0</v>
      </c>
      <c r="AV637" s="18">
        <v>0</v>
      </c>
      <c r="AW637" s="64">
        <v>0</v>
      </c>
      <c r="AX637" s="18">
        <v>0</v>
      </c>
      <c r="AY637" s="17">
        <v>0</v>
      </c>
      <c r="AZ637" s="490">
        <v>0</v>
      </c>
      <c r="BA637" s="17">
        <v>0</v>
      </c>
      <c r="BB637" s="18">
        <v>0</v>
      </c>
      <c r="BC637" s="17">
        <v>0</v>
      </c>
      <c r="BD637" s="18">
        <v>0</v>
      </c>
      <c r="BE637" s="17">
        <v>0</v>
      </c>
      <c r="BF637" s="18">
        <v>0</v>
      </c>
      <c r="BG637" s="17">
        <v>0</v>
      </c>
      <c r="BH637" s="18">
        <v>0</v>
      </c>
      <c r="BI637" s="17">
        <v>0</v>
      </c>
      <c r="BJ637" s="18">
        <v>0</v>
      </c>
      <c r="BK637" s="17">
        <v>46.5</v>
      </c>
      <c r="BL637" s="17">
        <v>46.5</v>
      </c>
      <c r="BM637" s="17">
        <v>0</v>
      </c>
      <c r="BN637" s="17" t="s">
        <v>58</v>
      </c>
      <c r="BO637" s="18">
        <v>0</v>
      </c>
      <c r="BP637" s="18">
        <v>0</v>
      </c>
      <c r="BQ637" s="64">
        <v>46.5</v>
      </c>
      <c r="BR637" s="18">
        <v>46.5</v>
      </c>
      <c r="BS637" s="729">
        <v>3.6053378175444802E-2</v>
      </c>
      <c r="BT637" s="17">
        <v>0</v>
      </c>
      <c r="BU637" s="17">
        <v>0</v>
      </c>
      <c r="BV637" s="17">
        <v>0</v>
      </c>
      <c r="BW637" s="17">
        <v>0</v>
      </c>
      <c r="BX637" s="17">
        <v>0</v>
      </c>
      <c r="BY637" s="17">
        <v>0</v>
      </c>
      <c r="BZ637" s="17">
        <v>0</v>
      </c>
      <c r="CA637" s="17">
        <v>0</v>
      </c>
      <c r="CB637" s="17">
        <v>0</v>
      </c>
      <c r="CC637" s="17">
        <v>0</v>
      </c>
      <c r="CD637" s="17">
        <v>0</v>
      </c>
      <c r="CE637" s="17">
        <v>0</v>
      </c>
      <c r="CF637" s="17">
        <v>0</v>
      </c>
      <c r="CG637" s="17">
        <v>0</v>
      </c>
      <c r="CH637" s="17">
        <v>0</v>
      </c>
      <c r="CI637" s="17">
        <v>0</v>
      </c>
      <c r="CJ637" s="17">
        <v>0</v>
      </c>
      <c r="CK637" s="17">
        <v>0</v>
      </c>
      <c r="CL637" s="702">
        <v>54583.560000000005</v>
      </c>
      <c r="CM637" s="702">
        <v>54583.560000000005</v>
      </c>
      <c r="CN637" s="702">
        <v>0</v>
      </c>
      <c r="CO637" s="702">
        <v>0</v>
      </c>
      <c r="CP637" s="702">
        <v>0</v>
      </c>
      <c r="CQ637" s="702">
        <v>0</v>
      </c>
      <c r="CR637" s="704">
        <v>54583.560000000005</v>
      </c>
      <c r="CS637" s="703">
        <v>54583.560000000005</v>
      </c>
      <c r="CT637" s="23">
        <v>1</v>
      </c>
      <c r="CU637" s="23">
        <v>2</v>
      </c>
      <c r="CV637" s="23" t="s">
        <v>569</v>
      </c>
      <c r="CW637" s="23">
        <v>2</v>
      </c>
      <c r="CX637" s="23">
        <v>12</v>
      </c>
      <c r="CY637" s="23">
        <v>0</v>
      </c>
      <c r="CZ637" s="23">
        <v>0</v>
      </c>
      <c r="DA637" s="23" t="s">
        <v>905</v>
      </c>
      <c r="DB637" s="796">
        <v>5506775.7479999997</v>
      </c>
      <c r="DC637" s="120"/>
      <c r="DD637" s="692">
        <v>1.289754313</v>
      </c>
      <c r="DE637" s="120"/>
      <c r="DF637" s="120"/>
      <c r="DG637" s="120"/>
      <c r="DH637" s="140"/>
      <c r="DI637" s="140"/>
      <c r="DJ637" s="140"/>
      <c r="DK637" s="140"/>
      <c r="DL637" s="548" t="s">
        <v>56</v>
      </c>
      <c r="DM637" s="548" t="s">
        <v>56</v>
      </c>
      <c r="DN637" s="203" t="s">
        <v>55</v>
      </c>
      <c r="DO637" s="700" t="s">
        <v>56</v>
      </c>
      <c r="DP637" s="713" t="s">
        <v>56</v>
      </c>
      <c r="DQ637" s="548" t="s">
        <v>56</v>
      </c>
      <c r="DR637" s="673" t="s">
        <v>56</v>
      </c>
      <c r="DS637" s="203" t="s">
        <v>56</v>
      </c>
      <c r="DT637" s="1160" t="s">
        <v>56</v>
      </c>
      <c r="DU637" s="711">
        <v>306.88891446989743</v>
      </c>
      <c r="DV637" s="711">
        <v>-255.10654146390104</v>
      </c>
      <c r="DW637" s="711">
        <v>305.590728539439</v>
      </c>
      <c r="DX637" s="711">
        <v>-253.94873860489577</v>
      </c>
      <c r="DY637" s="710">
        <v>3.0956601818809704</v>
      </c>
      <c r="DZ637" s="710">
        <v>-2.6946243839944071</v>
      </c>
      <c r="EA637" s="710">
        <v>3.0706005514632002</v>
      </c>
      <c r="EB637" s="710">
        <v>-2.670023521784</v>
      </c>
      <c r="EC637" s="236"/>
      <c r="ED637" s="49"/>
      <c r="EE637" s="232"/>
      <c r="EF637" s="700">
        <v>140568</v>
      </c>
      <c r="EG637" s="712">
        <v>-121681</v>
      </c>
      <c r="EH637" s="44"/>
    </row>
    <row r="638" spans="1:138" ht="41.25" customHeight="1" x14ac:dyDescent="0.25">
      <c r="A638" s="871" t="s">
        <v>49</v>
      </c>
      <c r="B638" s="656" t="s">
        <v>96</v>
      </c>
      <c r="C638" s="656" t="s">
        <v>114</v>
      </c>
      <c r="D638" s="691" t="s">
        <v>569</v>
      </c>
      <c r="E638" s="656" t="s">
        <v>569</v>
      </c>
      <c r="F638" s="656" t="s">
        <v>1560</v>
      </c>
      <c r="G638" s="901" t="s">
        <v>569</v>
      </c>
      <c r="H638" s="897" t="s">
        <v>55</v>
      </c>
      <c r="I638" s="17" t="s">
        <v>860</v>
      </c>
      <c r="J638" s="64">
        <v>4.16</v>
      </c>
      <c r="K638" s="665">
        <v>2.6947939284479623</v>
      </c>
      <c r="L638" s="665">
        <v>3.4070075686710002</v>
      </c>
      <c r="M638" s="64">
        <v>935</v>
      </c>
      <c r="N638" s="726">
        <v>7250819.1529999999</v>
      </c>
      <c r="O638" s="548" t="s">
        <v>863</v>
      </c>
      <c r="P638" s="909">
        <v>1.714868864</v>
      </c>
      <c r="Q638" s="203" t="s">
        <v>57</v>
      </c>
      <c r="R638" s="205" t="s">
        <v>57</v>
      </c>
      <c r="S638" s="490">
        <v>0</v>
      </c>
      <c r="T638" s="18">
        <v>0</v>
      </c>
      <c r="U638" s="548">
        <v>0</v>
      </c>
      <c r="V638" s="18">
        <v>0</v>
      </c>
      <c r="W638" s="64">
        <v>0</v>
      </c>
      <c r="X638" s="18">
        <v>0</v>
      </c>
      <c r="Y638" s="18">
        <v>0</v>
      </c>
      <c r="Z638" s="18">
        <v>0</v>
      </c>
      <c r="AA638" s="18">
        <v>0</v>
      </c>
      <c r="AB638" s="18">
        <v>0</v>
      </c>
      <c r="AC638" s="18">
        <v>0</v>
      </c>
      <c r="AD638" s="18">
        <v>0</v>
      </c>
      <c r="AE638" s="18">
        <v>0</v>
      </c>
      <c r="AF638" s="18">
        <v>0</v>
      </c>
      <c r="AG638" s="64">
        <v>0</v>
      </c>
      <c r="AH638" s="18">
        <v>0</v>
      </c>
      <c r="AI638" s="64">
        <v>0</v>
      </c>
      <c r="AJ638" s="18">
        <v>0</v>
      </c>
      <c r="AK638" s="18">
        <v>2</v>
      </c>
      <c r="AL638" s="64">
        <v>2</v>
      </c>
      <c r="AM638" s="18">
        <v>0</v>
      </c>
      <c r="AN638" s="18" t="s">
        <v>58</v>
      </c>
      <c r="AO638" s="18">
        <v>0</v>
      </c>
      <c r="AP638" s="64">
        <v>0</v>
      </c>
      <c r="AQ638" s="64">
        <v>2</v>
      </c>
      <c r="AR638" s="11">
        <v>2</v>
      </c>
      <c r="AS638" s="17">
        <v>0</v>
      </c>
      <c r="AT638" s="490">
        <v>0</v>
      </c>
      <c r="AU638" s="64">
        <v>0</v>
      </c>
      <c r="AV638" s="18">
        <v>0</v>
      </c>
      <c r="AW638" s="64">
        <v>0</v>
      </c>
      <c r="AX638" s="18">
        <v>0</v>
      </c>
      <c r="AY638" s="17">
        <v>0</v>
      </c>
      <c r="AZ638" s="490">
        <v>0</v>
      </c>
      <c r="BA638" s="17">
        <v>0</v>
      </c>
      <c r="BB638" s="18">
        <v>0</v>
      </c>
      <c r="BC638" s="17">
        <v>0</v>
      </c>
      <c r="BD638" s="18">
        <v>0</v>
      </c>
      <c r="BE638" s="17">
        <v>0</v>
      </c>
      <c r="BF638" s="18">
        <v>0</v>
      </c>
      <c r="BG638" s="17">
        <v>0</v>
      </c>
      <c r="BH638" s="18">
        <v>0</v>
      </c>
      <c r="BI638" s="17">
        <v>0</v>
      </c>
      <c r="BJ638" s="18">
        <v>0</v>
      </c>
      <c r="BK638" s="17">
        <v>26</v>
      </c>
      <c r="BL638" s="17">
        <v>26</v>
      </c>
      <c r="BM638" s="17">
        <v>0</v>
      </c>
      <c r="BN638" s="17" t="s">
        <v>58</v>
      </c>
      <c r="BO638" s="18">
        <v>0</v>
      </c>
      <c r="BP638" s="18">
        <v>0</v>
      </c>
      <c r="BQ638" s="64">
        <v>26</v>
      </c>
      <c r="BR638" s="18">
        <v>26</v>
      </c>
      <c r="BS638" s="729">
        <v>1.5161509165985999E-2</v>
      </c>
      <c r="BT638" s="17">
        <v>0</v>
      </c>
      <c r="BU638" s="17">
        <v>0</v>
      </c>
      <c r="BV638" s="17">
        <v>0</v>
      </c>
      <c r="BW638" s="17">
        <v>0</v>
      </c>
      <c r="BX638" s="17">
        <v>0</v>
      </c>
      <c r="BY638" s="17">
        <v>0</v>
      </c>
      <c r="BZ638" s="17">
        <v>0</v>
      </c>
      <c r="CA638" s="17">
        <v>0</v>
      </c>
      <c r="CB638" s="17">
        <v>0</v>
      </c>
      <c r="CC638" s="17">
        <v>0</v>
      </c>
      <c r="CD638" s="17">
        <v>0</v>
      </c>
      <c r="CE638" s="17">
        <v>0</v>
      </c>
      <c r="CF638" s="17">
        <v>0</v>
      </c>
      <c r="CG638" s="17">
        <v>0</v>
      </c>
      <c r="CH638" s="17">
        <v>0</v>
      </c>
      <c r="CI638" s="17">
        <v>0</v>
      </c>
      <c r="CJ638" s="17">
        <v>0</v>
      </c>
      <c r="CK638" s="17">
        <v>0</v>
      </c>
      <c r="CL638" s="702">
        <v>30519.84</v>
      </c>
      <c r="CM638" s="702">
        <v>30519.84</v>
      </c>
      <c r="CN638" s="702">
        <v>0</v>
      </c>
      <c r="CO638" s="702">
        <v>0</v>
      </c>
      <c r="CP638" s="702">
        <v>0</v>
      </c>
      <c r="CQ638" s="702">
        <v>0</v>
      </c>
      <c r="CR638" s="704">
        <v>30519.84</v>
      </c>
      <c r="CS638" s="703">
        <v>30519.84</v>
      </c>
      <c r="CT638" s="23" t="s">
        <v>56</v>
      </c>
      <c r="CU638" s="23" t="s">
        <v>56</v>
      </c>
      <c r="CV638" s="23" t="s">
        <v>56</v>
      </c>
      <c r="CW638" s="23" t="s">
        <v>56</v>
      </c>
      <c r="CX638" s="23" t="s">
        <v>56</v>
      </c>
      <c r="CY638" s="23" t="s">
        <v>56</v>
      </c>
      <c r="CZ638" s="23" t="s">
        <v>56</v>
      </c>
      <c r="DA638" s="23" t="s">
        <v>56</v>
      </c>
      <c r="DB638" s="796">
        <v>7250819.1529999999</v>
      </c>
      <c r="DC638" s="120"/>
      <c r="DD638" s="692">
        <v>1.714868864</v>
      </c>
      <c r="DE638" s="120"/>
      <c r="DF638" s="120"/>
      <c r="DG638" s="120"/>
      <c r="DH638" s="140"/>
      <c r="DI638" s="140"/>
      <c r="DJ638" s="140"/>
      <c r="DK638" s="140"/>
      <c r="DL638" s="548" t="s">
        <v>56</v>
      </c>
      <c r="DM638" s="548" t="s">
        <v>56</v>
      </c>
      <c r="DN638" s="203" t="s">
        <v>55</v>
      </c>
      <c r="DO638" s="700" t="s">
        <v>56</v>
      </c>
      <c r="DP638" s="713" t="s">
        <v>56</v>
      </c>
      <c r="DQ638" s="548" t="s">
        <v>56</v>
      </c>
      <c r="DR638" s="673" t="s">
        <v>56</v>
      </c>
      <c r="DS638" s="203" t="s">
        <v>56</v>
      </c>
      <c r="DT638" s="1160" t="s">
        <v>56</v>
      </c>
      <c r="DU638" s="711">
        <v>421.98137678749555</v>
      </c>
      <c r="DV638" s="711">
        <v>-188.85514201643664</v>
      </c>
      <c r="DW638" s="711">
        <v>414.02503279908302</v>
      </c>
      <c r="DX638" s="711">
        <v>-180.91526348944168</v>
      </c>
      <c r="DY638" s="710">
        <v>4.0984369803791125</v>
      </c>
      <c r="DZ638" s="710">
        <v>-2.0724956907990042</v>
      </c>
      <c r="EA638" s="710">
        <v>3.9901265751397599</v>
      </c>
      <c r="EB638" s="710">
        <v>-1.9636117302192528</v>
      </c>
      <c r="EC638" s="236"/>
      <c r="ED638" s="49"/>
      <c r="EE638" s="232"/>
      <c r="EF638" s="700">
        <v>158257</v>
      </c>
      <c r="EG638" s="712">
        <v>-75654.333333333328</v>
      </c>
      <c r="EH638" s="44"/>
    </row>
    <row r="639" spans="1:138" ht="41.25" customHeight="1" x14ac:dyDescent="0.25">
      <c r="A639" s="871" t="s">
        <v>49</v>
      </c>
      <c r="B639" s="656" t="s">
        <v>96</v>
      </c>
      <c r="C639" s="656" t="s">
        <v>114</v>
      </c>
      <c r="D639" s="691" t="s">
        <v>569</v>
      </c>
      <c r="E639" s="656" t="s">
        <v>569</v>
      </c>
      <c r="F639" s="656" t="s">
        <v>1561</v>
      </c>
      <c r="G639" s="901" t="s">
        <v>569</v>
      </c>
      <c r="H639" s="897" t="s">
        <v>55</v>
      </c>
      <c r="I639" s="17" t="s">
        <v>860</v>
      </c>
      <c r="J639" s="64">
        <v>4.16</v>
      </c>
      <c r="K639" s="665">
        <v>2.3057060350356893</v>
      </c>
      <c r="L639" s="665">
        <v>3.6261363560940003</v>
      </c>
      <c r="M639" s="64">
        <v>1043</v>
      </c>
      <c r="N639" s="726">
        <v>6196574.96</v>
      </c>
      <c r="O639" s="548" t="s">
        <v>863</v>
      </c>
      <c r="P639" s="909">
        <v>1.563556905</v>
      </c>
      <c r="Q639" s="203" t="s">
        <v>57</v>
      </c>
      <c r="R639" s="205" t="s">
        <v>57</v>
      </c>
      <c r="S639" s="490">
        <v>0</v>
      </c>
      <c r="T639" s="18">
        <v>0</v>
      </c>
      <c r="U639" s="548">
        <v>0</v>
      </c>
      <c r="V639" s="18">
        <v>0</v>
      </c>
      <c r="W639" s="64">
        <v>0</v>
      </c>
      <c r="X639" s="18">
        <v>0</v>
      </c>
      <c r="Y639" s="18">
        <v>0</v>
      </c>
      <c r="Z639" s="18">
        <v>0</v>
      </c>
      <c r="AA639" s="18">
        <v>0</v>
      </c>
      <c r="AB639" s="18">
        <v>0</v>
      </c>
      <c r="AC639" s="18">
        <v>0</v>
      </c>
      <c r="AD639" s="18">
        <v>0</v>
      </c>
      <c r="AE639" s="18">
        <v>0</v>
      </c>
      <c r="AF639" s="18">
        <v>0</v>
      </c>
      <c r="AG639" s="64">
        <v>0</v>
      </c>
      <c r="AH639" s="18">
        <v>0</v>
      </c>
      <c r="AI639" s="64">
        <v>0</v>
      </c>
      <c r="AJ639" s="18">
        <v>0</v>
      </c>
      <c r="AK639" s="18">
        <v>12</v>
      </c>
      <c r="AL639" s="64">
        <v>12</v>
      </c>
      <c r="AM639" s="18">
        <v>0</v>
      </c>
      <c r="AN639" s="18" t="s">
        <v>58</v>
      </c>
      <c r="AO639" s="18">
        <v>0</v>
      </c>
      <c r="AP639" s="64">
        <v>0</v>
      </c>
      <c r="AQ639" s="64">
        <v>12</v>
      </c>
      <c r="AR639" s="11">
        <v>12</v>
      </c>
      <c r="AS639" s="17">
        <v>0</v>
      </c>
      <c r="AT639" s="490">
        <v>0</v>
      </c>
      <c r="AU639" s="64">
        <v>0</v>
      </c>
      <c r="AV639" s="18">
        <v>0</v>
      </c>
      <c r="AW639" s="64">
        <v>0</v>
      </c>
      <c r="AX639" s="18">
        <v>0</v>
      </c>
      <c r="AY639" s="17">
        <v>0</v>
      </c>
      <c r="AZ639" s="490">
        <v>0</v>
      </c>
      <c r="BA639" s="17">
        <v>0</v>
      </c>
      <c r="BB639" s="18">
        <v>0</v>
      </c>
      <c r="BC639" s="17">
        <v>0</v>
      </c>
      <c r="BD639" s="18">
        <v>0</v>
      </c>
      <c r="BE639" s="17">
        <v>0</v>
      </c>
      <c r="BF639" s="18">
        <v>0</v>
      </c>
      <c r="BG639" s="17">
        <v>0</v>
      </c>
      <c r="BH639" s="18">
        <v>0</v>
      </c>
      <c r="BI639" s="17">
        <v>0</v>
      </c>
      <c r="BJ639" s="18">
        <v>0</v>
      </c>
      <c r="BK639" s="17">
        <v>72.109999999999985</v>
      </c>
      <c r="BL639" s="17">
        <v>72.109999999999985</v>
      </c>
      <c r="BM639" s="17">
        <v>0</v>
      </c>
      <c r="BN639" s="17" t="s">
        <v>58</v>
      </c>
      <c r="BO639" s="18">
        <v>0</v>
      </c>
      <c r="BP639" s="18">
        <v>0</v>
      </c>
      <c r="BQ639" s="64">
        <v>72.109999999999985</v>
      </c>
      <c r="BR639" s="18">
        <v>72.109999999999985</v>
      </c>
      <c r="BS639" s="729">
        <v>4.6119204084868262E-2</v>
      </c>
      <c r="BT639" s="17">
        <v>0</v>
      </c>
      <c r="BU639" s="17">
        <v>0</v>
      </c>
      <c r="BV639" s="17">
        <v>0</v>
      </c>
      <c r="BW639" s="17">
        <v>0</v>
      </c>
      <c r="BX639" s="17">
        <v>0</v>
      </c>
      <c r="BY639" s="17">
        <v>0</v>
      </c>
      <c r="BZ639" s="17">
        <v>0</v>
      </c>
      <c r="CA639" s="17">
        <v>0</v>
      </c>
      <c r="CB639" s="17">
        <v>0</v>
      </c>
      <c r="CC639" s="17">
        <v>0</v>
      </c>
      <c r="CD639" s="17">
        <v>0</v>
      </c>
      <c r="CE639" s="17">
        <v>0</v>
      </c>
      <c r="CF639" s="17">
        <v>0</v>
      </c>
      <c r="CG639" s="17">
        <v>0</v>
      </c>
      <c r="CH639" s="17">
        <v>0</v>
      </c>
      <c r="CI639" s="17">
        <v>0</v>
      </c>
      <c r="CJ639" s="17">
        <v>0</v>
      </c>
      <c r="CK639" s="17">
        <v>0</v>
      </c>
      <c r="CL639" s="702">
        <v>84645.602399999989</v>
      </c>
      <c r="CM639" s="702">
        <v>84645.602399999989</v>
      </c>
      <c r="CN639" s="702">
        <v>0</v>
      </c>
      <c r="CO639" s="702">
        <v>0</v>
      </c>
      <c r="CP639" s="702">
        <v>0</v>
      </c>
      <c r="CQ639" s="702">
        <v>0</v>
      </c>
      <c r="CR639" s="704">
        <v>84645.602399999989</v>
      </c>
      <c r="CS639" s="703">
        <v>84645.602399999989</v>
      </c>
      <c r="CT639" s="23" t="s">
        <v>56</v>
      </c>
      <c r="CU639" s="23" t="s">
        <v>56</v>
      </c>
      <c r="CV639" s="23" t="s">
        <v>56</v>
      </c>
      <c r="CW639" s="23" t="s">
        <v>56</v>
      </c>
      <c r="CX639" s="23" t="s">
        <v>56</v>
      </c>
      <c r="CY639" s="23" t="s">
        <v>56</v>
      </c>
      <c r="CZ639" s="23" t="s">
        <v>56</v>
      </c>
      <c r="DA639" s="23" t="s">
        <v>56</v>
      </c>
      <c r="DB639" s="796">
        <v>6196574.96</v>
      </c>
      <c r="DC639" s="120"/>
      <c r="DD639" s="692">
        <v>1.563556905</v>
      </c>
      <c r="DE639" s="120"/>
      <c r="DF639" s="120"/>
      <c r="DG639" s="120"/>
      <c r="DH639" s="140"/>
      <c r="DI639" s="140"/>
      <c r="DJ639" s="140"/>
      <c r="DK639" s="140"/>
      <c r="DL639" s="548" t="s">
        <v>56</v>
      </c>
      <c r="DM639" s="548" t="s">
        <v>56</v>
      </c>
      <c r="DN639" s="203" t="s">
        <v>55</v>
      </c>
      <c r="DO639" s="700" t="s">
        <v>56</v>
      </c>
      <c r="DP639" s="713" t="s">
        <v>56</v>
      </c>
      <c r="DQ639" s="548" t="s">
        <v>56</v>
      </c>
      <c r="DR639" s="673" t="s">
        <v>56</v>
      </c>
      <c r="DS639" s="203" t="s">
        <v>56</v>
      </c>
      <c r="DT639" s="1160" t="s">
        <v>56</v>
      </c>
      <c r="DU639" s="711">
        <v>388.99067733685467</v>
      </c>
      <c r="DV639" s="711">
        <v>-367.42243452160369</v>
      </c>
      <c r="DW639" s="711">
        <v>389.45243103695702</v>
      </c>
      <c r="DX639" s="711">
        <v>-367.75984958627703</v>
      </c>
      <c r="DY639" s="710">
        <v>4.04224073921295</v>
      </c>
      <c r="DZ639" s="710">
        <v>-3.6345281349025562</v>
      </c>
      <c r="EA639" s="710">
        <v>4.0276777099427701</v>
      </c>
      <c r="EB639" s="710">
        <v>-3.6195038978733343</v>
      </c>
      <c r="EC639" s="236"/>
      <c r="ED639" s="49"/>
      <c r="EE639" s="232"/>
      <c r="EF639" s="700">
        <v>285229</v>
      </c>
      <c r="EG639" s="712">
        <v>-285229</v>
      </c>
      <c r="EH639" s="44"/>
    </row>
    <row r="640" spans="1:138" ht="41.25" customHeight="1" x14ac:dyDescent="0.25">
      <c r="A640" s="871" t="s">
        <v>49</v>
      </c>
      <c r="B640" s="656" t="s">
        <v>96</v>
      </c>
      <c r="C640" s="656" t="s">
        <v>114</v>
      </c>
      <c r="D640" s="691" t="s">
        <v>569</v>
      </c>
      <c r="E640" s="656" t="s">
        <v>569</v>
      </c>
      <c r="F640" s="656" t="s">
        <v>1562</v>
      </c>
      <c r="G640" s="901" t="s">
        <v>569</v>
      </c>
      <c r="H640" s="897" t="s">
        <v>55</v>
      </c>
      <c r="I640" s="17" t="s">
        <v>866</v>
      </c>
      <c r="J640" s="64">
        <v>4.16</v>
      </c>
      <c r="K640" s="665">
        <v>3.1559351354550995</v>
      </c>
      <c r="L640" s="665">
        <v>3.2615530235190002</v>
      </c>
      <c r="M640" s="64">
        <v>904</v>
      </c>
      <c r="N640" s="726">
        <v>7461084.2300000004</v>
      </c>
      <c r="O640" s="548" t="s">
        <v>863</v>
      </c>
      <c r="P640" s="909">
        <v>1.549146242</v>
      </c>
      <c r="Q640" s="203" t="s">
        <v>57</v>
      </c>
      <c r="R640" s="205" t="s">
        <v>57</v>
      </c>
      <c r="S640" s="490">
        <v>0</v>
      </c>
      <c r="T640" s="18">
        <v>0</v>
      </c>
      <c r="U640" s="548">
        <v>0</v>
      </c>
      <c r="V640" s="18">
        <v>0</v>
      </c>
      <c r="W640" s="64">
        <v>0</v>
      </c>
      <c r="X640" s="18">
        <v>0</v>
      </c>
      <c r="Y640" s="18">
        <v>0</v>
      </c>
      <c r="Z640" s="18">
        <v>0</v>
      </c>
      <c r="AA640" s="18">
        <v>0</v>
      </c>
      <c r="AB640" s="18">
        <v>0</v>
      </c>
      <c r="AC640" s="18">
        <v>0</v>
      </c>
      <c r="AD640" s="18">
        <v>0</v>
      </c>
      <c r="AE640" s="18">
        <v>0</v>
      </c>
      <c r="AF640" s="18">
        <v>0</v>
      </c>
      <c r="AG640" s="64">
        <v>0</v>
      </c>
      <c r="AH640" s="18">
        <v>0</v>
      </c>
      <c r="AI640" s="64">
        <v>0</v>
      </c>
      <c r="AJ640" s="18">
        <v>0</v>
      </c>
      <c r="AK640" s="18">
        <v>17</v>
      </c>
      <c r="AL640" s="64">
        <v>17</v>
      </c>
      <c r="AM640" s="18">
        <v>1</v>
      </c>
      <c r="AN640" s="18">
        <v>1</v>
      </c>
      <c r="AO640" s="18">
        <v>0</v>
      </c>
      <c r="AP640" s="64">
        <v>0</v>
      </c>
      <c r="AQ640" s="64">
        <v>18</v>
      </c>
      <c r="AR640" s="11">
        <v>18</v>
      </c>
      <c r="AS640" s="17">
        <v>0</v>
      </c>
      <c r="AT640" s="490">
        <v>0</v>
      </c>
      <c r="AU640" s="64">
        <v>0</v>
      </c>
      <c r="AV640" s="18">
        <v>0</v>
      </c>
      <c r="AW640" s="64">
        <v>0</v>
      </c>
      <c r="AX640" s="18">
        <v>0</v>
      </c>
      <c r="AY640" s="17">
        <v>0</v>
      </c>
      <c r="AZ640" s="490">
        <v>0</v>
      </c>
      <c r="BA640" s="17">
        <v>0</v>
      </c>
      <c r="BB640" s="18">
        <v>0</v>
      </c>
      <c r="BC640" s="17">
        <v>0</v>
      </c>
      <c r="BD640" s="18">
        <v>0</v>
      </c>
      <c r="BE640" s="17">
        <v>0</v>
      </c>
      <c r="BF640" s="18">
        <v>0</v>
      </c>
      <c r="BG640" s="17">
        <v>0</v>
      </c>
      <c r="BH640" s="18">
        <v>0</v>
      </c>
      <c r="BI640" s="17">
        <v>0</v>
      </c>
      <c r="BJ640" s="18">
        <v>0</v>
      </c>
      <c r="BK640" s="17">
        <v>109.80000000000001</v>
      </c>
      <c r="BL640" s="17">
        <v>109.8</v>
      </c>
      <c r="BM640" s="17">
        <v>10</v>
      </c>
      <c r="BN640" s="17">
        <v>10</v>
      </c>
      <c r="BO640" s="18">
        <v>0</v>
      </c>
      <c r="BP640" s="18">
        <v>0</v>
      </c>
      <c r="BQ640" s="64">
        <v>119.80000000000001</v>
      </c>
      <c r="BR640" s="18">
        <v>119.8</v>
      </c>
      <c r="BS640" s="729">
        <v>7.7332918450187235E-2</v>
      </c>
      <c r="BT640" s="17">
        <v>0</v>
      </c>
      <c r="BU640" s="17">
        <v>0</v>
      </c>
      <c r="BV640" s="17">
        <v>0</v>
      </c>
      <c r="BW640" s="17">
        <v>0</v>
      </c>
      <c r="BX640" s="17">
        <v>0</v>
      </c>
      <c r="BY640" s="17">
        <v>0</v>
      </c>
      <c r="BZ640" s="17">
        <v>0</v>
      </c>
      <c r="CA640" s="17">
        <v>0</v>
      </c>
      <c r="CB640" s="17">
        <v>0</v>
      </c>
      <c r="CC640" s="17">
        <v>0</v>
      </c>
      <c r="CD640" s="17">
        <v>0</v>
      </c>
      <c r="CE640" s="17">
        <v>0</v>
      </c>
      <c r="CF640" s="17">
        <v>0</v>
      </c>
      <c r="CG640" s="17">
        <v>0</v>
      </c>
      <c r="CH640" s="17">
        <v>0</v>
      </c>
      <c r="CI640" s="17">
        <v>0</v>
      </c>
      <c r="CJ640" s="17">
        <v>0</v>
      </c>
      <c r="CK640" s="17">
        <v>0</v>
      </c>
      <c r="CL640" s="702">
        <v>128887.63200000003</v>
      </c>
      <c r="CM640" s="702">
        <v>128887.632</v>
      </c>
      <c r="CN640" s="702">
        <v>11738.400000000001</v>
      </c>
      <c r="CO640" s="702">
        <v>11738.400000000001</v>
      </c>
      <c r="CP640" s="702">
        <v>0</v>
      </c>
      <c r="CQ640" s="702">
        <v>0</v>
      </c>
      <c r="CR640" s="704">
        <v>140626.03200000004</v>
      </c>
      <c r="CS640" s="703">
        <v>140626.03200000001</v>
      </c>
      <c r="CT640" s="23" t="s">
        <v>56</v>
      </c>
      <c r="CU640" s="23" t="s">
        <v>56</v>
      </c>
      <c r="CV640" s="23" t="s">
        <v>56</v>
      </c>
      <c r="CW640" s="23" t="s">
        <v>56</v>
      </c>
      <c r="CX640" s="23" t="s">
        <v>56</v>
      </c>
      <c r="CY640" s="23" t="s">
        <v>56</v>
      </c>
      <c r="CZ640" s="23" t="s">
        <v>56</v>
      </c>
      <c r="DA640" s="23" t="s">
        <v>56</v>
      </c>
      <c r="DB640" s="796">
        <v>7461084.2300000004</v>
      </c>
      <c r="DC640" s="120"/>
      <c r="DD640" s="692">
        <v>1.549146242</v>
      </c>
      <c r="DE640" s="120"/>
      <c r="DF640" s="120"/>
      <c r="DG640" s="120"/>
      <c r="DH640" s="140"/>
      <c r="DI640" s="140"/>
      <c r="DJ640" s="140"/>
      <c r="DK640" s="140"/>
      <c r="DL640" s="548" t="s">
        <v>56</v>
      </c>
      <c r="DM640" s="548" t="s">
        <v>56</v>
      </c>
      <c r="DN640" s="203" t="s">
        <v>55</v>
      </c>
      <c r="DO640" s="700" t="s">
        <v>56</v>
      </c>
      <c r="DP640" s="713" t="s">
        <v>56</v>
      </c>
      <c r="DQ640" s="548" t="s">
        <v>56</v>
      </c>
      <c r="DR640" s="673" t="s">
        <v>56</v>
      </c>
      <c r="DS640" s="203" t="s">
        <v>56</v>
      </c>
      <c r="DT640" s="1160" t="s">
        <v>56</v>
      </c>
      <c r="DU640" s="711">
        <v>195.27743387732133</v>
      </c>
      <c r="DV640" s="711">
        <v>-156.62791583515639</v>
      </c>
      <c r="DW640" s="711">
        <v>195.57008049451201</v>
      </c>
      <c r="DX640" s="711">
        <v>-156.91546586512385</v>
      </c>
      <c r="DY640" s="710">
        <v>1.2459200900393923</v>
      </c>
      <c r="DZ640" s="710">
        <v>-0.82675645076539994</v>
      </c>
      <c r="EA640" s="710">
        <v>1.2421156506361699</v>
      </c>
      <c r="EB640" s="710">
        <v>-0.82293757343803242</v>
      </c>
      <c r="EC640" s="236"/>
      <c r="ED640" s="49"/>
      <c r="EE640" s="232"/>
      <c r="EF640" s="700">
        <v>82724</v>
      </c>
      <c r="EG640" s="712">
        <v>-70555.666666666672</v>
      </c>
      <c r="EH640" s="44"/>
    </row>
    <row r="641" spans="1:138" ht="41.25" customHeight="1" x14ac:dyDescent="0.25">
      <c r="A641" s="871" t="s">
        <v>49</v>
      </c>
      <c r="B641" s="656" t="s">
        <v>96</v>
      </c>
      <c r="C641" s="656" t="s">
        <v>114</v>
      </c>
      <c r="D641" s="691" t="s">
        <v>569</v>
      </c>
      <c r="E641" s="656" t="s">
        <v>569</v>
      </c>
      <c r="F641" s="656" t="s">
        <v>1563</v>
      </c>
      <c r="G641" s="901" t="s">
        <v>569</v>
      </c>
      <c r="H641" s="897" t="s">
        <v>55</v>
      </c>
      <c r="I641" s="17" t="s">
        <v>860</v>
      </c>
      <c r="J641" s="64">
        <v>4.16</v>
      </c>
      <c r="K641" s="665">
        <v>2.557892632617718</v>
      </c>
      <c r="L641" s="665">
        <v>3.3962121141480002</v>
      </c>
      <c r="M641" s="64">
        <v>470</v>
      </c>
      <c r="N641" s="726">
        <v>5955728.1469999999</v>
      </c>
      <c r="O641" s="548" t="s">
        <v>863</v>
      </c>
      <c r="P641" s="909">
        <v>1.887796816</v>
      </c>
      <c r="Q641" s="203" t="s">
        <v>57</v>
      </c>
      <c r="R641" s="205" t="s">
        <v>57</v>
      </c>
      <c r="S641" s="490">
        <v>0</v>
      </c>
      <c r="T641" s="18">
        <v>0</v>
      </c>
      <c r="U641" s="548">
        <v>0</v>
      </c>
      <c r="V641" s="18">
        <v>0</v>
      </c>
      <c r="W641" s="64">
        <v>0</v>
      </c>
      <c r="X641" s="18">
        <v>0</v>
      </c>
      <c r="Y641" s="18">
        <v>0</v>
      </c>
      <c r="Z641" s="18">
        <v>0</v>
      </c>
      <c r="AA641" s="18">
        <v>0</v>
      </c>
      <c r="AB641" s="18">
        <v>0</v>
      </c>
      <c r="AC641" s="18">
        <v>0</v>
      </c>
      <c r="AD641" s="18">
        <v>0</v>
      </c>
      <c r="AE641" s="18">
        <v>0</v>
      </c>
      <c r="AF641" s="18">
        <v>0</v>
      </c>
      <c r="AG641" s="64">
        <v>0</v>
      </c>
      <c r="AH641" s="18">
        <v>0</v>
      </c>
      <c r="AI641" s="64">
        <v>0</v>
      </c>
      <c r="AJ641" s="18">
        <v>0</v>
      </c>
      <c r="AK641" s="18">
        <v>4</v>
      </c>
      <c r="AL641" s="64">
        <v>4</v>
      </c>
      <c r="AM641" s="18">
        <v>0</v>
      </c>
      <c r="AN641" s="18" t="s">
        <v>58</v>
      </c>
      <c r="AO641" s="18">
        <v>0</v>
      </c>
      <c r="AP641" s="64">
        <v>0</v>
      </c>
      <c r="AQ641" s="64">
        <v>4</v>
      </c>
      <c r="AR641" s="11">
        <v>4</v>
      </c>
      <c r="AS641" s="17">
        <v>0</v>
      </c>
      <c r="AT641" s="490">
        <v>0</v>
      </c>
      <c r="AU641" s="64">
        <v>0</v>
      </c>
      <c r="AV641" s="18">
        <v>0</v>
      </c>
      <c r="AW641" s="64">
        <v>0</v>
      </c>
      <c r="AX641" s="18">
        <v>0</v>
      </c>
      <c r="AY641" s="17">
        <v>0</v>
      </c>
      <c r="AZ641" s="490">
        <v>0</v>
      </c>
      <c r="BA641" s="17">
        <v>0</v>
      </c>
      <c r="BB641" s="18">
        <v>0</v>
      </c>
      <c r="BC641" s="17">
        <v>0</v>
      </c>
      <c r="BD641" s="18">
        <v>0</v>
      </c>
      <c r="BE641" s="17">
        <v>0</v>
      </c>
      <c r="BF641" s="18">
        <v>0</v>
      </c>
      <c r="BG641" s="17">
        <v>0</v>
      </c>
      <c r="BH641" s="18">
        <v>0</v>
      </c>
      <c r="BI641" s="17">
        <v>0</v>
      </c>
      <c r="BJ641" s="18">
        <v>0</v>
      </c>
      <c r="BK641" s="17">
        <v>53.76</v>
      </c>
      <c r="BL641" s="17">
        <v>53.76</v>
      </c>
      <c r="BM641" s="17">
        <v>0</v>
      </c>
      <c r="BN641" s="17" t="s">
        <v>58</v>
      </c>
      <c r="BO641" s="18">
        <v>0</v>
      </c>
      <c r="BP641" s="18">
        <v>0</v>
      </c>
      <c r="BQ641" s="64">
        <v>53.76</v>
      </c>
      <c r="BR641" s="18">
        <v>53.76</v>
      </c>
      <c r="BS641" s="729">
        <v>2.8477640996296707E-2</v>
      </c>
      <c r="BT641" s="17">
        <v>0</v>
      </c>
      <c r="BU641" s="17">
        <v>0</v>
      </c>
      <c r="BV641" s="17">
        <v>0</v>
      </c>
      <c r="BW641" s="17">
        <v>0</v>
      </c>
      <c r="BX641" s="17">
        <v>0</v>
      </c>
      <c r="BY641" s="17">
        <v>0</v>
      </c>
      <c r="BZ641" s="17">
        <v>0</v>
      </c>
      <c r="CA641" s="17">
        <v>0</v>
      </c>
      <c r="CB641" s="17">
        <v>0</v>
      </c>
      <c r="CC641" s="17">
        <v>0</v>
      </c>
      <c r="CD641" s="17">
        <v>0</v>
      </c>
      <c r="CE641" s="17">
        <v>0</v>
      </c>
      <c r="CF641" s="17">
        <v>0</v>
      </c>
      <c r="CG641" s="17">
        <v>0</v>
      </c>
      <c r="CH641" s="17">
        <v>0</v>
      </c>
      <c r="CI641" s="17">
        <v>0</v>
      </c>
      <c r="CJ641" s="17">
        <v>0</v>
      </c>
      <c r="CK641" s="17">
        <v>0</v>
      </c>
      <c r="CL641" s="702">
        <v>63105.638400000003</v>
      </c>
      <c r="CM641" s="702">
        <v>63105.638400000003</v>
      </c>
      <c r="CN641" s="702">
        <v>0</v>
      </c>
      <c r="CO641" s="702">
        <v>0</v>
      </c>
      <c r="CP641" s="702">
        <v>0</v>
      </c>
      <c r="CQ641" s="702">
        <v>0</v>
      </c>
      <c r="CR641" s="704">
        <v>63105.638400000003</v>
      </c>
      <c r="CS641" s="703">
        <v>63105.638400000003</v>
      </c>
      <c r="CT641" s="23" t="s">
        <v>56</v>
      </c>
      <c r="CU641" s="23" t="s">
        <v>56</v>
      </c>
      <c r="CV641" s="23" t="s">
        <v>56</v>
      </c>
      <c r="CW641" s="23" t="s">
        <v>56</v>
      </c>
      <c r="CX641" s="23" t="s">
        <v>56</v>
      </c>
      <c r="CY641" s="23" t="s">
        <v>56</v>
      </c>
      <c r="CZ641" s="23" t="s">
        <v>56</v>
      </c>
      <c r="DA641" s="23" t="s">
        <v>56</v>
      </c>
      <c r="DB641" s="796">
        <v>5955728.1469999999</v>
      </c>
      <c r="DC641" s="120"/>
      <c r="DD641" s="692">
        <v>1.887796816</v>
      </c>
      <c r="DE641" s="120"/>
      <c r="DF641" s="120"/>
      <c r="DG641" s="120"/>
      <c r="DH641" s="140"/>
      <c r="DI641" s="140"/>
      <c r="DJ641" s="140"/>
      <c r="DK641" s="140"/>
      <c r="DL641" s="548" t="s">
        <v>56</v>
      </c>
      <c r="DM641" s="548" t="s">
        <v>56</v>
      </c>
      <c r="DN641" s="203" t="s">
        <v>55</v>
      </c>
      <c r="DO641" s="700" t="s">
        <v>56</v>
      </c>
      <c r="DP641" s="713" t="s">
        <v>56</v>
      </c>
      <c r="DQ641" s="548" t="s">
        <v>56</v>
      </c>
      <c r="DR641" s="673" t="s">
        <v>56</v>
      </c>
      <c r="DS641" s="203" t="s">
        <v>56</v>
      </c>
      <c r="DT641" s="1160" t="s">
        <v>56</v>
      </c>
      <c r="DU641" s="711">
        <v>102.68827385287683</v>
      </c>
      <c r="DV641" s="711">
        <v>-55.842879338642852</v>
      </c>
      <c r="DW641" s="711">
        <v>103.481216781778</v>
      </c>
      <c r="DX641" s="711">
        <v>-62.402659110054209</v>
      </c>
      <c r="DY641" s="710">
        <v>1.1077931536780763</v>
      </c>
      <c r="DZ641" s="710">
        <v>-0.42817943337390585</v>
      </c>
      <c r="EA641" s="710">
        <v>1.11227304013481</v>
      </c>
      <c r="EB641" s="710">
        <v>-0.45503086182016961</v>
      </c>
      <c r="EC641" s="236"/>
      <c r="ED641" s="49"/>
      <c r="EE641" s="232"/>
      <c r="EF641" s="700">
        <v>0</v>
      </c>
      <c r="EG641" s="712">
        <v>10699</v>
      </c>
      <c r="EH641" s="44"/>
    </row>
    <row r="642" spans="1:138" ht="41.25" customHeight="1" x14ac:dyDescent="0.25">
      <c r="A642" s="871" t="s">
        <v>49</v>
      </c>
      <c r="B642" s="656" t="s">
        <v>96</v>
      </c>
      <c r="C642" s="656" t="s">
        <v>114</v>
      </c>
      <c r="D642" s="691" t="s">
        <v>569</v>
      </c>
      <c r="E642" s="656" t="s">
        <v>569</v>
      </c>
      <c r="F642" s="656" t="s">
        <v>1564</v>
      </c>
      <c r="G642" s="901" t="s">
        <v>569</v>
      </c>
      <c r="H642" s="897" t="s">
        <v>55</v>
      </c>
      <c r="I642" s="17" t="s">
        <v>860</v>
      </c>
      <c r="J642" s="64">
        <v>4.16</v>
      </c>
      <c r="K642" s="665">
        <v>2.0174927806562284</v>
      </c>
      <c r="L642" s="665">
        <v>3.933522719091</v>
      </c>
      <c r="M642" s="64">
        <v>6</v>
      </c>
      <c r="N642" s="726">
        <v>4675862.432</v>
      </c>
      <c r="O642" s="548" t="s">
        <v>863</v>
      </c>
      <c r="P642" s="909">
        <v>1.138442355</v>
      </c>
      <c r="Q642" s="203" t="s">
        <v>57</v>
      </c>
      <c r="R642" s="205" t="s">
        <v>57</v>
      </c>
      <c r="S642" s="490">
        <v>0</v>
      </c>
      <c r="T642" s="18">
        <v>0</v>
      </c>
      <c r="U642" s="548">
        <v>1</v>
      </c>
      <c r="V642" s="18">
        <v>1</v>
      </c>
      <c r="W642" s="64">
        <v>0</v>
      </c>
      <c r="X642" s="18">
        <v>0</v>
      </c>
      <c r="Y642" s="18">
        <v>0</v>
      </c>
      <c r="Z642" s="18">
        <v>0</v>
      </c>
      <c r="AA642" s="18">
        <v>0</v>
      </c>
      <c r="AB642" s="18">
        <v>0</v>
      </c>
      <c r="AC642" s="18">
        <v>0</v>
      </c>
      <c r="AD642" s="18">
        <v>0</v>
      </c>
      <c r="AE642" s="18">
        <v>0</v>
      </c>
      <c r="AF642" s="18">
        <v>0</v>
      </c>
      <c r="AG642" s="64">
        <v>0</v>
      </c>
      <c r="AH642" s="18">
        <v>0</v>
      </c>
      <c r="AI642" s="64">
        <v>0</v>
      </c>
      <c r="AJ642" s="18">
        <v>0</v>
      </c>
      <c r="AK642" s="18">
        <v>4</v>
      </c>
      <c r="AL642" s="64">
        <v>4</v>
      </c>
      <c r="AM642" s="18">
        <v>0</v>
      </c>
      <c r="AN642" s="18" t="s">
        <v>58</v>
      </c>
      <c r="AO642" s="18">
        <v>0</v>
      </c>
      <c r="AP642" s="64">
        <v>0</v>
      </c>
      <c r="AQ642" s="64">
        <v>5</v>
      </c>
      <c r="AR642" s="11">
        <v>5</v>
      </c>
      <c r="AS642" s="17">
        <v>0</v>
      </c>
      <c r="AT642" s="490">
        <v>0</v>
      </c>
      <c r="AU642" s="64">
        <v>75</v>
      </c>
      <c r="AV642" s="18">
        <v>75</v>
      </c>
      <c r="AW642" s="64">
        <v>0</v>
      </c>
      <c r="AX642" s="18">
        <v>0</v>
      </c>
      <c r="AY642" s="17">
        <v>0</v>
      </c>
      <c r="AZ642" s="490">
        <v>0</v>
      </c>
      <c r="BA642" s="17">
        <v>0</v>
      </c>
      <c r="BB642" s="18">
        <v>0</v>
      </c>
      <c r="BC642" s="17">
        <v>0</v>
      </c>
      <c r="BD642" s="18">
        <v>0</v>
      </c>
      <c r="BE642" s="17">
        <v>0</v>
      </c>
      <c r="BF642" s="18">
        <v>0</v>
      </c>
      <c r="BG642" s="17">
        <v>0</v>
      </c>
      <c r="BH642" s="18">
        <v>0</v>
      </c>
      <c r="BI642" s="17">
        <v>0</v>
      </c>
      <c r="BJ642" s="18">
        <v>0</v>
      </c>
      <c r="BK642" s="17">
        <v>19.21</v>
      </c>
      <c r="BL642" s="17">
        <v>19.21</v>
      </c>
      <c r="BM642" s="17">
        <v>0</v>
      </c>
      <c r="BN642" s="17" t="s">
        <v>58</v>
      </c>
      <c r="BO642" s="18">
        <v>0</v>
      </c>
      <c r="BP642" s="18">
        <v>0</v>
      </c>
      <c r="BQ642" s="64">
        <v>94.210000000000008</v>
      </c>
      <c r="BR642" s="18">
        <v>94.210000000000008</v>
      </c>
      <c r="BS642" s="729">
        <v>8.27534214501357E-2</v>
      </c>
      <c r="BT642" s="17">
        <v>0</v>
      </c>
      <c r="BU642" s="17">
        <v>0</v>
      </c>
      <c r="BV642" s="17">
        <v>262800</v>
      </c>
      <c r="BW642" s="17">
        <v>262800</v>
      </c>
      <c r="BX642" s="17">
        <v>0</v>
      </c>
      <c r="BY642" s="17">
        <v>0</v>
      </c>
      <c r="BZ642" s="17">
        <v>0</v>
      </c>
      <c r="CA642" s="17">
        <v>0</v>
      </c>
      <c r="CB642" s="17">
        <v>0</v>
      </c>
      <c r="CC642" s="17">
        <v>0</v>
      </c>
      <c r="CD642" s="17">
        <v>0</v>
      </c>
      <c r="CE642" s="17">
        <v>0</v>
      </c>
      <c r="CF642" s="17">
        <v>0</v>
      </c>
      <c r="CG642" s="17">
        <v>0</v>
      </c>
      <c r="CH642" s="17">
        <v>0</v>
      </c>
      <c r="CI642" s="17">
        <v>0</v>
      </c>
      <c r="CJ642" s="17">
        <v>0</v>
      </c>
      <c r="CK642" s="17">
        <v>0</v>
      </c>
      <c r="CL642" s="702">
        <v>22549.466400000001</v>
      </c>
      <c r="CM642" s="702">
        <v>22549.466400000001</v>
      </c>
      <c r="CN642" s="702">
        <v>0</v>
      </c>
      <c r="CO642" s="702">
        <v>0</v>
      </c>
      <c r="CP642" s="702">
        <v>0</v>
      </c>
      <c r="CQ642" s="702">
        <v>0</v>
      </c>
      <c r="CR642" s="704">
        <v>285349.46639999998</v>
      </c>
      <c r="CS642" s="703">
        <v>285349.46639999998</v>
      </c>
      <c r="CT642" s="23">
        <v>2</v>
      </c>
      <c r="CU642" s="23">
        <v>4</v>
      </c>
      <c r="CV642" s="23" t="s">
        <v>1565</v>
      </c>
      <c r="CW642" s="23">
        <v>4</v>
      </c>
      <c r="CX642" s="23">
        <v>24</v>
      </c>
      <c r="CY642" s="23">
        <v>0</v>
      </c>
      <c r="CZ642" s="23">
        <v>0</v>
      </c>
      <c r="DA642" s="23" t="s">
        <v>956</v>
      </c>
      <c r="DB642" s="796">
        <v>4675862.432</v>
      </c>
      <c r="DC642" s="120"/>
      <c r="DD642" s="692">
        <v>1.138442355</v>
      </c>
      <c r="DE642" s="120"/>
      <c r="DF642" s="120"/>
      <c r="DG642" s="120"/>
      <c r="DH642" s="140"/>
      <c r="DI642" s="140"/>
      <c r="DJ642" s="140"/>
      <c r="DK642" s="140"/>
      <c r="DL642" s="548" t="s">
        <v>56</v>
      </c>
      <c r="DM642" s="548" t="s">
        <v>56</v>
      </c>
      <c r="DN642" s="203" t="s">
        <v>55</v>
      </c>
      <c r="DO642" s="700" t="s">
        <v>56</v>
      </c>
      <c r="DP642" s="713" t="s">
        <v>56</v>
      </c>
      <c r="DQ642" s="548" t="s">
        <v>56</v>
      </c>
      <c r="DR642" s="673" t="s">
        <v>56</v>
      </c>
      <c r="DS642" s="203" t="s">
        <v>56</v>
      </c>
      <c r="DT642" s="1160" t="s">
        <v>56</v>
      </c>
      <c r="DU642" s="711">
        <v>489.47394609536946</v>
      </c>
      <c r="DV642" s="711">
        <v>-61.863654569863741</v>
      </c>
      <c r="DW642" s="711">
        <v>493.10961170916602</v>
      </c>
      <c r="DX642" s="711">
        <v>-67.602507260833477</v>
      </c>
      <c r="DY642" s="710">
        <v>2.1147201105735993</v>
      </c>
      <c r="DZ642" s="710">
        <v>-0.57614065601921793</v>
      </c>
      <c r="EA642" s="710">
        <v>2.0829594878623299</v>
      </c>
      <c r="EB642" s="710">
        <v>-0.54747725978726058</v>
      </c>
      <c r="EC642" s="236"/>
      <c r="ED642" s="49"/>
      <c r="EE642" s="232"/>
      <c r="EF642" s="700">
        <v>37345</v>
      </c>
      <c r="EG642" s="712">
        <v>135002</v>
      </c>
      <c r="EH642" s="44"/>
    </row>
    <row r="643" spans="1:138" ht="41.25" customHeight="1" x14ac:dyDescent="0.25">
      <c r="A643" s="871" t="s">
        <v>49</v>
      </c>
      <c r="B643" s="656" t="s">
        <v>96</v>
      </c>
      <c r="C643" s="656" t="s">
        <v>114</v>
      </c>
      <c r="D643" s="691" t="s">
        <v>1566</v>
      </c>
      <c r="E643" s="656" t="s">
        <v>514</v>
      </c>
      <c r="F643" s="656" t="s">
        <v>1567</v>
      </c>
      <c r="G643" s="901" t="s">
        <v>514</v>
      </c>
      <c r="H643" s="897" t="s">
        <v>55</v>
      </c>
      <c r="I643" s="17" t="s">
        <v>866</v>
      </c>
      <c r="J643" s="64">
        <v>4.16</v>
      </c>
      <c r="K643" s="665">
        <v>1.1528530175178446</v>
      </c>
      <c r="L643" s="665">
        <v>1.0734848462520001</v>
      </c>
      <c r="M643" s="64">
        <v>604</v>
      </c>
      <c r="N643" s="726">
        <v>3596331.9989999998</v>
      </c>
      <c r="O643" s="548" t="s">
        <v>874</v>
      </c>
      <c r="P643" s="909">
        <v>0.91507708300000001</v>
      </c>
      <c r="Q643" s="203" t="s">
        <v>57</v>
      </c>
      <c r="R643" s="205" t="s">
        <v>57</v>
      </c>
      <c r="S643" s="490">
        <v>0</v>
      </c>
      <c r="T643" s="18">
        <v>0</v>
      </c>
      <c r="U643" s="548">
        <v>0</v>
      </c>
      <c r="V643" s="18">
        <v>0</v>
      </c>
      <c r="W643" s="64">
        <v>0</v>
      </c>
      <c r="X643" s="18">
        <v>0</v>
      </c>
      <c r="Y643" s="18">
        <v>0</v>
      </c>
      <c r="Z643" s="18">
        <v>0</v>
      </c>
      <c r="AA643" s="18">
        <v>0</v>
      </c>
      <c r="AB643" s="18">
        <v>0</v>
      </c>
      <c r="AC643" s="18">
        <v>0</v>
      </c>
      <c r="AD643" s="18">
        <v>0</v>
      </c>
      <c r="AE643" s="18">
        <v>0</v>
      </c>
      <c r="AF643" s="18">
        <v>0</v>
      </c>
      <c r="AG643" s="64">
        <v>0</v>
      </c>
      <c r="AH643" s="18">
        <v>0</v>
      </c>
      <c r="AI643" s="64">
        <v>0</v>
      </c>
      <c r="AJ643" s="18">
        <v>0</v>
      </c>
      <c r="AK643" s="18">
        <v>16</v>
      </c>
      <c r="AL643" s="64">
        <v>16</v>
      </c>
      <c r="AM643" s="18">
        <v>0</v>
      </c>
      <c r="AN643" s="18" t="s">
        <v>58</v>
      </c>
      <c r="AO643" s="18">
        <v>0</v>
      </c>
      <c r="AP643" s="64">
        <v>0</v>
      </c>
      <c r="AQ643" s="64">
        <v>16</v>
      </c>
      <c r="AR643" s="11">
        <v>16</v>
      </c>
      <c r="AS643" s="17">
        <v>0</v>
      </c>
      <c r="AT643" s="490">
        <v>0</v>
      </c>
      <c r="AU643" s="64">
        <v>0</v>
      </c>
      <c r="AV643" s="18">
        <v>0</v>
      </c>
      <c r="AW643" s="64">
        <v>0</v>
      </c>
      <c r="AX643" s="18">
        <v>0</v>
      </c>
      <c r="AY643" s="17">
        <v>0</v>
      </c>
      <c r="AZ643" s="490">
        <v>0</v>
      </c>
      <c r="BA643" s="17">
        <v>0</v>
      </c>
      <c r="BB643" s="18">
        <v>0</v>
      </c>
      <c r="BC643" s="17">
        <v>0</v>
      </c>
      <c r="BD643" s="18">
        <v>0</v>
      </c>
      <c r="BE643" s="17">
        <v>0</v>
      </c>
      <c r="BF643" s="18">
        <v>0</v>
      </c>
      <c r="BG643" s="17">
        <v>0</v>
      </c>
      <c r="BH643" s="18">
        <v>0</v>
      </c>
      <c r="BI643" s="17">
        <v>0</v>
      </c>
      <c r="BJ643" s="18">
        <v>0</v>
      </c>
      <c r="BK643" s="17">
        <v>100.43999999999998</v>
      </c>
      <c r="BL643" s="17">
        <v>100.44</v>
      </c>
      <c r="BM643" s="17">
        <v>0</v>
      </c>
      <c r="BN643" s="17" t="s">
        <v>58</v>
      </c>
      <c r="BO643" s="18">
        <v>0</v>
      </c>
      <c r="BP643" s="18">
        <v>0</v>
      </c>
      <c r="BQ643" s="64">
        <v>100.43999999999998</v>
      </c>
      <c r="BR643" s="18">
        <v>100.44</v>
      </c>
      <c r="BS643" s="729">
        <v>0.10976124510813477</v>
      </c>
      <c r="BT643" s="17">
        <v>0</v>
      </c>
      <c r="BU643" s="17">
        <v>0</v>
      </c>
      <c r="BV643" s="17">
        <v>0</v>
      </c>
      <c r="BW643" s="17">
        <v>0</v>
      </c>
      <c r="BX643" s="17">
        <v>0</v>
      </c>
      <c r="BY643" s="17">
        <v>0</v>
      </c>
      <c r="BZ643" s="17">
        <v>0</v>
      </c>
      <c r="CA643" s="17">
        <v>0</v>
      </c>
      <c r="CB643" s="17">
        <v>0</v>
      </c>
      <c r="CC643" s="17">
        <v>0</v>
      </c>
      <c r="CD643" s="17">
        <v>0</v>
      </c>
      <c r="CE643" s="17">
        <v>0</v>
      </c>
      <c r="CF643" s="17">
        <v>0</v>
      </c>
      <c r="CG643" s="17">
        <v>0</v>
      </c>
      <c r="CH643" s="17">
        <v>0</v>
      </c>
      <c r="CI643" s="17">
        <v>0</v>
      </c>
      <c r="CJ643" s="17">
        <v>0</v>
      </c>
      <c r="CK643" s="17">
        <v>0</v>
      </c>
      <c r="CL643" s="702">
        <v>117900.4896</v>
      </c>
      <c r="CM643" s="702">
        <v>117900.48960000002</v>
      </c>
      <c r="CN643" s="702">
        <v>0</v>
      </c>
      <c r="CO643" s="702">
        <v>0</v>
      </c>
      <c r="CP643" s="702">
        <v>0</v>
      </c>
      <c r="CQ643" s="702">
        <v>0</v>
      </c>
      <c r="CR643" s="704">
        <v>117900.4896</v>
      </c>
      <c r="CS643" s="703">
        <v>117900.48960000002</v>
      </c>
      <c r="CT643" s="23" t="s">
        <v>56</v>
      </c>
      <c r="CU643" s="23" t="s">
        <v>56</v>
      </c>
      <c r="CV643" s="23" t="s">
        <v>56</v>
      </c>
      <c r="CW643" s="23" t="s">
        <v>56</v>
      </c>
      <c r="CX643" s="23" t="s">
        <v>56</v>
      </c>
      <c r="CY643" s="23" t="s">
        <v>56</v>
      </c>
      <c r="CZ643" s="23" t="s">
        <v>56</v>
      </c>
      <c r="DA643" s="23" t="s">
        <v>56</v>
      </c>
      <c r="DB643" s="796">
        <v>3596331.9989999998</v>
      </c>
      <c r="DC643" s="120"/>
      <c r="DD643" s="692">
        <v>0.91507708300000001</v>
      </c>
      <c r="DE643" s="120"/>
      <c r="DF643" s="120"/>
      <c r="DG643" s="120"/>
      <c r="DH643" s="140"/>
      <c r="DI643" s="140"/>
      <c r="DJ643" s="140"/>
      <c r="DK643" s="140"/>
      <c r="DL643" s="548" t="s">
        <v>56</v>
      </c>
      <c r="DM643" s="548" t="s">
        <v>56</v>
      </c>
      <c r="DN643" s="203" t="s">
        <v>55</v>
      </c>
      <c r="DO643" s="700" t="s">
        <v>56</v>
      </c>
      <c r="DP643" s="713" t="s">
        <v>56</v>
      </c>
      <c r="DQ643" s="548" t="s">
        <v>56</v>
      </c>
      <c r="DR643" s="673" t="s">
        <v>56</v>
      </c>
      <c r="DS643" s="203" t="s">
        <v>56</v>
      </c>
      <c r="DT643" s="1160" t="s">
        <v>56</v>
      </c>
      <c r="DU643" s="711">
        <v>276.71376759030886</v>
      </c>
      <c r="DV643" s="711">
        <v>-211.91809362571155</v>
      </c>
      <c r="DW643" s="711">
        <v>277.13428151840202</v>
      </c>
      <c r="DX643" s="711">
        <v>-215.85800415776944</v>
      </c>
      <c r="DY643" s="710">
        <v>2.2579428405628885</v>
      </c>
      <c r="DZ643" s="710">
        <v>-1.7297950453119246</v>
      </c>
      <c r="EA643" s="710">
        <v>2.2494082590456701</v>
      </c>
      <c r="EB643" s="710">
        <v>-1.8246462320212282</v>
      </c>
      <c r="EC643" s="236"/>
      <c r="ED643" s="49"/>
      <c r="EE643" s="232"/>
      <c r="EF643" s="700">
        <v>134890</v>
      </c>
      <c r="EG643" s="712">
        <v>-116356.66666666667</v>
      </c>
      <c r="EH643" s="44"/>
    </row>
    <row r="644" spans="1:138" ht="41.25" customHeight="1" x14ac:dyDescent="0.25">
      <c r="A644" s="871" t="s">
        <v>49</v>
      </c>
      <c r="B644" s="656" t="s">
        <v>96</v>
      </c>
      <c r="C644" s="656" t="s">
        <v>114</v>
      </c>
      <c r="D644" s="691" t="s">
        <v>1566</v>
      </c>
      <c r="E644" s="656" t="s">
        <v>514</v>
      </c>
      <c r="F644" s="656" t="s">
        <v>1568</v>
      </c>
      <c r="G644" s="901" t="s">
        <v>514</v>
      </c>
      <c r="H644" s="897" t="s">
        <v>55</v>
      </c>
      <c r="I644" s="17" t="s">
        <v>860</v>
      </c>
      <c r="J644" s="64">
        <v>4.16</v>
      </c>
      <c r="K644" s="665">
        <v>2.1615994078459591</v>
      </c>
      <c r="L644" s="665">
        <v>2.1770833288050002</v>
      </c>
      <c r="M644" s="64">
        <v>1277</v>
      </c>
      <c r="N644" s="726">
        <v>7872285.79</v>
      </c>
      <c r="O644" s="548" t="s">
        <v>874</v>
      </c>
      <c r="P644" s="909">
        <v>2.003082118</v>
      </c>
      <c r="Q644" s="203" t="s">
        <v>57</v>
      </c>
      <c r="R644" s="205" t="s">
        <v>57</v>
      </c>
      <c r="S644" s="490">
        <v>0</v>
      </c>
      <c r="T644" s="18">
        <v>0</v>
      </c>
      <c r="U644" s="548">
        <v>0</v>
      </c>
      <c r="V644" s="18">
        <v>0</v>
      </c>
      <c r="W644" s="64">
        <v>0</v>
      </c>
      <c r="X644" s="18">
        <v>0</v>
      </c>
      <c r="Y644" s="18">
        <v>0</v>
      </c>
      <c r="Z644" s="18">
        <v>0</v>
      </c>
      <c r="AA644" s="18">
        <v>0</v>
      </c>
      <c r="AB644" s="18">
        <v>0</v>
      </c>
      <c r="AC644" s="18">
        <v>0</v>
      </c>
      <c r="AD644" s="18">
        <v>0</v>
      </c>
      <c r="AE644" s="18">
        <v>0</v>
      </c>
      <c r="AF644" s="18">
        <v>0</v>
      </c>
      <c r="AG644" s="64">
        <v>0</v>
      </c>
      <c r="AH644" s="18">
        <v>0</v>
      </c>
      <c r="AI644" s="64">
        <v>0</v>
      </c>
      <c r="AJ644" s="18">
        <v>0</v>
      </c>
      <c r="AK644" s="18">
        <v>29</v>
      </c>
      <c r="AL644" s="64">
        <v>29</v>
      </c>
      <c r="AM644" s="18">
        <v>0</v>
      </c>
      <c r="AN644" s="18" t="s">
        <v>58</v>
      </c>
      <c r="AO644" s="18">
        <v>0</v>
      </c>
      <c r="AP644" s="64">
        <v>0</v>
      </c>
      <c r="AQ644" s="64">
        <v>29</v>
      </c>
      <c r="AR644" s="11">
        <v>29</v>
      </c>
      <c r="AS644" s="17">
        <v>0</v>
      </c>
      <c r="AT644" s="490">
        <v>0</v>
      </c>
      <c r="AU644" s="64">
        <v>0</v>
      </c>
      <c r="AV644" s="18">
        <v>0</v>
      </c>
      <c r="AW644" s="64">
        <v>0</v>
      </c>
      <c r="AX644" s="18">
        <v>0</v>
      </c>
      <c r="AY644" s="17">
        <v>0</v>
      </c>
      <c r="AZ644" s="490">
        <v>0</v>
      </c>
      <c r="BA644" s="17">
        <v>0</v>
      </c>
      <c r="BB644" s="18">
        <v>0</v>
      </c>
      <c r="BC644" s="17">
        <v>0</v>
      </c>
      <c r="BD644" s="18">
        <v>0</v>
      </c>
      <c r="BE644" s="17">
        <v>0</v>
      </c>
      <c r="BF644" s="18">
        <v>0</v>
      </c>
      <c r="BG644" s="17">
        <v>0</v>
      </c>
      <c r="BH644" s="18">
        <v>0</v>
      </c>
      <c r="BI644" s="17">
        <v>0</v>
      </c>
      <c r="BJ644" s="18">
        <v>0</v>
      </c>
      <c r="BK644" s="17">
        <v>173.61</v>
      </c>
      <c r="BL644" s="17">
        <v>173.60999999999999</v>
      </c>
      <c r="BM644" s="17">
        <v>0</v>
      </c>
      <c r="BN644" s="17" t="s">
        <v>58</v>
      </c>
      <c r="BO644" s="18">
        <v>0</v>
      </c>
      <c r="BP644" s="18">
        <v>0</v>
      </c>
      <c r="BQ644" s="64">
        <v>173.61</v>
      </c>
      <c r="BR644" s="18">
        <v>173.60999999999999</v>
      </c>
      <c r="BS644" s="729">
        <v>8.6671434206273518E-2</v>
      </c>
      <c r="BT644" s="17">
        <v>0</v>
      </c>
      <c r="BU644" s="17">
        <v>0</v>
      </c>
      <c r="BV644" s="17">
        <v>0</v>
      </c>
      <c r="BW644" s="17">
        <v>0</v>
      </c>
      <c r="BX644" s="17">
        <v>0</v>
      </c>
      <c r="BY644" s="17">
        <v>0</v>
      </c>
      <c r="BZ644" s="17">
        <v>0</v>
      </c>
      <c r="CA644" s="17">
        <v>0</v>
      </c>
      <c r="CB644" s="17">
        <v>0</v>
      </c>
      <c r="CC644" s="17">
        <v>0</v>
      </c>
      <c r="CD644" s="17">
        <v>0</v>
      </c>
      <c r="CE644" s="17">
        <v>0</v>
      </c>
      <c r="CF644" s="17">
        <v>0</v>
      </c>
      <c r="CG644" s="17">
        <v>0</v>
      </c>
      <c r="CH644" s="17">
        <v>0</v>
      </c>
      <c r="CI644" s="17">
        <v>0</v>
      </c>
      <c r="CJ644" s="17">
        <v>0</v>
      </c>
      <c r="CK644" s="17">
        <v>0</v>
      </c>
      <c r="CL644" s="702">
        <v>203790.36240000001</v>
      </c>
      <c r="CM644" s="702">
        <v>203790.36239999998</v>
      </c>
      <c r="CN644" s="702">
        <v>0</v>
      </c>
      <c r="CO644" s="702">
        <v>0</v>
      </c>
      <c r="CP644" s="702">
        <v>0</v>
      </c>
      <c r="CQ644" s="702">
        <v>0</v>
      </c>
      <c r="CR644" s="704">
        <v>203790.36240000001</v>
      </c>
      <c r="CS644" s="703">
        <v>203790.36239999998</v>
      </c>
      <c r="CT644" s="23" t="s">
        <v>56</v>
      </c>
      <c r="CU644" s="23" t="s">
        <v>56</v>
      </c>
      <c r="CV644" s="23" t="s">
        <v>56</v>
      </c>
      <c r="CW644" s="23" t="s">
        <v>56</v>
      </c>
      <c r="CX644" s="23" t="s">
        <v>56</v>
      </c>
      <c r="CY644" s="23" t="s">
        <v>56</v>
      </c>
      <c r="CZ644" s="23" t="s">
        <v>56</v>
      </c>
      <c r="DA644" s="23" t="s">
        <v>56</v>
      </c>
      <c r="DB644" s="796">
        <v>7872285.79</v>
      </c>
      <c r="DC644" s="120"/>
      <c r="DD644" s="692">
        <v>2.003082118</v>
      </c>
      <c r="DE644" s="120"/>
      <c r="DF644" s="120"/>
      <c r="DG644" s="120"/>
      <c r="DH644" s="140"/>
      <c r="DI644" s="140"/>
      <c r="DJ644" s="140"/>
      <c r="DK644" s="140"/>
      <c r="DL644" s="548" t="s">
        <v>56</v>
      </c>
      <c r="DM644" s="548" t="s">
        <v>56</v>
      </c>
      <c r="DN644" s="203" t="s">
        <v>55</v>
      </c>
      <c r="DO644" s="700" t="s">
        <v>56</v>
      </c>
      <c r="DP644" s="713" t="s">
        <v>56</v>
      </c>
      <c r="DQ644" s="548" t="s">
        <v>56</v>
      </c>
      <c r="DR644" s="673" t="s">
        <v>56</v>
      </c>
      <c r="DS644" s="203" t="s">
        <v>56</v>
      </c>
      <c r="DT644" s="1160" t="s">
        <v>56</v>
      </c>
      <c r="DU644" s="711">
        <v>6.2878966738421118</v>
      </c>
      <c r="DV644" s="711">
        <v>19.649876674372603</v>
      </c>
      <c r="DW644" s="711">
        <v>6.3283180936547501</v>
      </c>
      <c r="DX644" s="711">
        <v>15.944300580657249</v>
      </c>
      <c r="DY644" s="710">
        <v>8.1660995764183258E-2</v>
      </c>
      <c r="DZ644" s="710">
        <v>7.2562870539325725E-2</v>
      </c>
      <c r="EA644" s="710">
        <v>8.1463009143807094E-2</v>
      </c>
      <c r="EB644" s="710">
        <v>6.1787350475320232E-2</v>
      </c>
      <c r="EC644" s="236"/>
      <c r="ED644" s="49"/>
      <c r="EE644" s="232"/>
      <c r="EF644" s="700">
        <v>0</v>
      </c>
      <c r="EG644" s="712">
        <v>19975</v>
      </c>
      <c r="EH644" s="44"/>
    </row>
    <row r="645" spans="1:138" ht="41.25" customHeight="1" x14ac:dyDescent="0.25">
      <c r="A645" s="871" t="s">
        <v>49</v>
      </c>
      <c r="B645" s="656" t="s">
        <v>96</v>
      </c>
      <c r="C645" s="656" t="s">
        <v>114</v>
      </c>
      <c r="D645" s="691" t="s">
        <v>1566</v>
      </c>
      <c r="E645" s="656" t="s">
        <v>514</v>
      </c>
      <c r="F645" s="656" t="s">
        <v>1569</v>
      </c>
      <c r="G645" s="901" t="s">
        <v>514</v>
      </c>
      <c r="H645" s="897" t="s">
        <v>55</v>
      </c>
      <c r="I645" s="17" t="s">
        <v>860</v>
      </c>
      <c r="J645" s="64">
        <v>4.16</v>
      </c>
      <c r="K645" s="665">
        <v>2.1615994078459591</v>
      </c>
      <c r="L645" s="665">
        <v>1.5357954513510002</v>
      </c>
      <c r="M645" s="64">
        <v>763</v>
      </c>
      <c r="N645" s="726">
        <v>4672399.8380000005</v>
      </c>
      <c r="O645" s="548" t="s">
        <v>874</v>
      </c>
      <c r="P645" s="909">
        <v>1.1888796740000001</v>
      </c>
      <c r="Q645" s="203" t="s">
        <v>57</v>
      </c>
      <c r="R645" s="205" t="s">
        <v>57</v>
      </c>
      <c r="S645" s="490">
        <v>0</v>
      </c>
      <c r="T645" s="18">
        <v>0</v>
      </c>
      <c r="U645" s="548">
        <v>0</v>
      </c>
      <c r="V645" s="18">
        <v>0</v>
      </c>
      <c r="W645" s="64">
        <v>0</v>
      </c>
      <c r="X645" s="18">
        <v>0</v>
      </c>
      <c r="Y645" s="18">
        <v>0</v>
      </c>
      <c r="Z645" s="18">
        <v>0</v>
      </c>
      <c r="AA645" s="18">
        <v>0</v>
      </c>
      <c r="AB645" s="18">
        <v>0</v>
      </c>
      <c r="AC645" s="18">
        <v>0</v>
      </c>
      <c r="AD645" s="18">
        <v>0</v>
      </c>
      <c r="AE645" s="18">
        <v>0</v>
      </c>
      <c r="AF645" s="18">
        <v>0</v>
      </c>
      <c r="AG645" s="64">
        <v>0</v>
      </c>
      <c r="AH645" s="18">
        <v>0</v>
      </c>
      <c r="AI645" s="64">
        <v>0</v>
      </c>
      <c r="AJ645" s="18">
        <v>0</v>
      </c>
      <c r="AK645" s="18">
        <v>21</v>
      </c>
      <c r="AL645" s="64">
        <v>21</v>
      </c>
      <c r="AM645" s="18">
        <v>0</v>
      </c>
      <c r="AN645" s="18" t="s">
        <v>58</v>
      </c>
      <c r="AO645" s="18">
        <v>0</v>
      </c>
      <c r="AP645" s="64">
        <v>0</v>
      </c>
      <c r="AQ645" s="64">
        <v>21</v>
      </c>
      <c r="AR645" s="11">
        <v>21</v>
      </c>
      <c r="AS645" s="17">
        <v>0</v>
      </c>
      <c r="AT645" s="490">
        <v>0</v>
      </c>
      <c r="AU645" s="64">
        <v>0</v>
      </c>
      <c r="AV645" s="18">
        <v>0</v>
      </c>
      <c r="AW645" s="64">
        <v>0</v>
      </c>
      <c r="AX645" s="18">
        <v>0</v>
      </c>
      <c r="AY645" s="17">
        <v>0</v>
      </c>
      <c r="AZ645" s="490">
        <v>0</v>
      </c>
      <c r="BA645" s="17">
        <v>0</v>
      </c>
      <c r="BB645" s="18">
        <v>0</v>
      </c>
      <c r="BC645" s="17">
        <v>0</v>
      </c>
      <c r="BD645" s="18">
        <v>0</v>
      </c>
      <c r="BE645" s="17">
        <v>0</v>
      </c>
      <c r="BF645" s="18">
        <v>0</v>
      </c>
      <c r="BG645" s="17">
        <v>0</v>
      </c>
      <c r="BH645" s="18">
        <v>0</v>
      </c>
      <c r="BI645" s="17">
        <v>0</v>
      </c>
      <c r="BJ645" s="18">
        <v>0</v>
      </c>
      <c r="BK645" s="17">
        <v>132.68999999999997</v>
      </c>
      <c r="BL645" s="17">
        <v>132.68999999999997</v>
      </c>
      <c r="BM645" s="17">
        <v>0</v>
      </c>
      <c r="BN645" s="17" t="s">
        <v>58</v>
      </c>
      <c r="BO645" s="18">
        <v>0</v>
      </c>
      <c r="BP645" s="18">
        <v>0</v>
      </c>
      <c r="BQ645" s="64">
        <v>132.68999999999997</v>
      </c>
      <c r="BR645" s="18">
        <v>132.68999999999997</v>
      </c>
      <c r="BS645" s="729">
        <v>0.11160927628072138</v>
      </c>
      <c r="BT645" s="17">
        <v>0</v>
      </c>
      <c r="BU645" s="17">
        <v>0</v>
      </c>
      <c r="BV645" s="17">
        <v>0</v>
      </c>
      <c r="BW645" s="17">
        <v>0</v>
      </c>
      <c r="BX645" s="17">
        <v>0</v>
      </c>
      <c r="BY645" s="17">
        <v>0</v>
      </c>
      <c r="BZ645" s="17">
        <v>0</v>
      </c>
      <c r="CA645" s="17">
        <v>0</v>
      </c>
      <c r="CB645" s="17">
        <v>0</v>
      </c>
      <c r="CC645" s="17">
        <v>0</v>
      </c>
      <c r="CD645" s="17">
        <v>0</v>
      </c>
      <c r="CE645" s="17">
        <v>0</v>
      </c>
      <c r="CF645" s="17">
        <v>0</v>
      </c>
      <c r="CG645" s="17">
        <v>0</v>
      </c>
      <c r="CH645" s="17">
        <v>0</v>
      </c>
      <c r="CI645" s="17">
        <v>0</v>
      </c>
      <c r="CJ645" s="17">
        <v>0</v>
      </c>
      <c r="CK645" s="17">
        <v>0</v>
      </c>
      <c r="CL645" s="702">
        <v>155756.82959999997</v>
      </c>
      <c r="CM645" s="702">
        <v>155756.82959999997</v>
      </c>
      <c r="CN645" s="702">
        <v>0</v>
      </c>
      <c r="CO645" s="702">
        <v>0</v>
      </c>
      <c r="CP645" s="702">
        <v>0</v>
      </c>
      <c r="CQ645" s="702">
        <v>0</v>
      </c>
      <c r="CR645" s="704">
        <v>155756.82959999997</v>
      </c>
      <c r="CS645" s="703">
        <v>155756.82959999997</v>
      </c>
      <c r="CT645" s="23" t="s">
        <v>56</v>
      </c>
      <c r="CU645" s="23" t="s">
        <v>56</v>
      </c>
      <c r="CV645" s="23" t="s">
        <v>56</v>
      </c>
      <c r="CW645" s="23" t="s">
        <v>56</v>
      </c>
      <c r="CX645" s="23" t="s">
        <v>56</v>
      </c>
      <c r="CY645" s="23" t="s">
        <v>56</v>
      </c>
      <c r="CZ645" s="23" t="s">
        <v>56</v>
      </c>
      <c r="DA645" s="23" t="s">
        <v>56</v>
      </c>
      <c r="DB645" s="796">
        <v>4672399.8380000005</v>
      </c>
      <c r="DC645" s="120"/>
      <c r="DD645" s="692">
        <v>1.1888796740000001</v>
      </c>
      <c r="DE645" s="120"/>
      <c r="DF645" s="120"/>
      <c r="DG645" s="120"/>
      <c r="DH645" s="140"/>
      <c r="DI645" s="140"/>
      <c r="DJ645" s="140"/>
      <c r="DK645" s="140"/>
      <c r="DL645" s="548" t="s">
        <v>56</v>
      </c>
      <c r="DM645" s="548" t="s">
        <v>56</v>
      </c>
      <c r="DN645" s="203" t="s">
        <v>55</v>
      </c>
      <c r="DO645" s="700" t="s">
        <v>56</v>
      </c>
      <c r="DP645" s="713" t="s">
        <v>56</v>
      </c>
      <c r="DQ645" s="548" t="s">
        <v>56</v>
      </c>
      <c r="DR645" s="673" t="s">
        <v>56</v>
      </c>
      <c r="DS645" s="203" t="s">
        <v>56</v>
      </c>
      <c r="DT645" s="1160" t="s">
        <v>56</v>
      </c>
      <c r="DU645" s="711">
        <v>1.0715294117647063</v>
      </c>
      <c r="DV645" s="711">
        <v>-0.90229010027109169</v>
      </c>
      <c r="DW645" s="711">
        <v>1.0893874643874599</v>
      </c>
      <c r="DX645" s="711">
        <v>-0.92027960819571564</v>
      </c>
      <c r="DY645" s="710">
        <v>3.2470588235294133E-2</v>
      </c>
      <c r="DZ645" s="710">
        <v>-3.2026390567331892E-2</v>
      </c>
      <c r="EA645" s="710">
        <v>3.2763532763532797E-2</v>
      </c>
      <c r="EB645" s="710">
        <v>-3.2319680122609586E-2</v>
      </c>
      <c r="EC645" s="236"/>
      <c r="ED645" s="49"/>
      <c r="EE645" s="232"/>
      <c r="EF645" s="700">
        <v>0</v>
      </c>
      <c r="EG645" s="712">
        <v>0</v>
      </c>
      <c r="EH645" s="44"/>
    </row>
    <row r="646" spans="1:138" ht="41.25" customHeight="1" x14ac:dyDescent="0.25">
      <c r="A646" s="871" t="s">
        <v>49</v>
      </c>
      <c r="B646" s="656" t="s">
        <v>96</v>
      </c>
      <c r="C646" s="656" t="s">
        <v>114</v>
      </c>
      <c r="D646" s="691" t="s">
        <v>569</v>
      </c>
      <c r="E646" s="656" t="s">
        <v>569</v>
      </c>
      <c r="F646" s="656" t="s">
        <v>1570</v>
      </c>
      <c r="G646" s="901" t="s">
        <v>569</v>
      </c>
      <c r="H646" s="897" t="s">
        <v>55</v>
      </c>
      <c r="I646" s="17" t="s">
        <v>860</v>
      </c>
      <c r="J646" s="64">
        <v>13.2</v>
      </c>
      <c r="K646" s="665">
        <v>12.963361064168502</v>
      </c>
      <c r="L646" s="665">
        <v>25.822348431138003</v>
      </c>
      <c r="M646" s="64">
        <v>3747</v>
      </c>
      <c r="N646" s="726">
        <v>40034463.329999998</v>
      </c>
      <c r="O646" s="548" t="s">
        <v>863</v>
      </c>
      <c r="P646" s="909">
        <v>11.11145234</v>
      </c>
      <c r="Q646" s="203" t="s">
        <v>57</v>
      </c>
      <c r="R646" s="205" t="s">
        <v>57</v>
      </c>
      <c r="S646" s="490">
        <v>0</v>
      </c>
      <c r="T646" s="18">
        <v>0</v>
      </c>
      <c r="U646" s="548">
        <v>0</v>
      </c>
      <c r="V646" s="18">
        <v>0</v>
      </c>
      <c r="W646" s="64">
        <v>0</v>
      </c>
      <c r="X646" s="18">
        <v>0</v>
      </c>
      <c r="Y646" s="18">
        <v>0</v>
      </c>
      <c r="Z646" s="18">
        <v>0</v>
      </c>
      <c r="AA646" s="18">
        <v>0</v>
      </c>
      <c r="AB646" s="18">
        <v>0</v>
      </c>
      <c r="AC646" s="18">
        <v>0</v>
      </c>
      <c r="AD646" s="18">
        <v>0</v>
      </c>
      <c r="AE646" s="18">
        <v>0</v>
      </c>
      <c r="AF646" s="18">
        <v>0</v>
      </c>
      <c r="AG646" s="64">
        <v>0</v>
      </c>
      <c r="AH646" s="18">
        <v>0</v>
      </c>
      <c r="AI646" s="64">
        <v>0</v>
      </c>
      <c r="AJ646" s="18">
        <v>0</v>
      </c>
      <c r="AK646" s="18">
        <v>385</v>
      </c>
      <c r="AL646" s="64">
        <v>384</v>
      </c>
      <c r="AM646" s="18">
        <v>6</v>
      </c>
      <c r="AN646" s="18">
        <v>6</v>
      </c>
      <c r="AO646" s="18">
        <v>0</v>
      </c>
      <c r="AP646" s="64">
        <v>0</v>
      </c>
      <c r="AQ646" s="64">
        <v>391</v>
      </c>
      <c r="AR646" s="11">
        <v>390</v>
      </c>
      <c r="AS646" s="17">
        <v>0</v>
      </c>
      <c r="AT646" s="490">
        <v>0</v>
      </c>
      <c r="AU646" s="64">
        <v>0</v>
      </c>
      <c r="AV646" s="18">
        <v>0</v>
      </c>
      <c r="AW646" s="64">
        <v>0</v>
      </c>
      <c r="AX646" s="18">
        <v>0</v>
      </c>
      <c r="AY646" s="17">
        <v>0</v>
      </c>
      <c r="AZ646" s="490">
        <v>0</v>
      </c>
      <c r="BA646" s="17">
        <v>0</v>
      </c>
      <c r="BB646" s="18">
        <v>0</v>
      </c>
      <c r="BC646" s="17">
        <v>0</v>
      </c>
      <c r="BD646" s="18">
        <v>0</v>
      </c>
      <c r="BE646" s="17">
        <v>0</v>
      </c>
      <c r="BF646" s="18">
        <v>0</v>
      </c>
      <c r="BG646" s="17">
        <v>0</v>
      </c>
      <c r="BH646" s="18">
        <v>0</v>
      </c>
      <c r="BI646" s="17">
        <v>0</v>
      </c>
      <c r="BJ646" s="18">
        <v>0</v>
      </c>
      <c r="BK646" s="17">
        <v>3157.1889999999989</v>
      </c>
      <c r="BL646" s="17">
        <v>3147.1889999999967</v>
      </c>
      <c r="BM646" s="17">
        <v>105.24</v>
      </c>
      <c r="BN646" s="17">
        <v>105.24</v>
      </c>
      <c r="BO646" s="18">
        <v>0</v>
      </c>
      <c r="BP646" s="18">
        <v>0</v>
      </c>
      <c r="BQ646" s="64">
        <v>3262.4289999999987</v>
      </c>
      <c r="BR646" s="18">
        <v>3252.4289999999964</v>
      </c>
      <c r="BS646" s="729">
        <v>0.29360959307323087</v>
      </c>
      <c r="BT646" s="17">
        <v>0</v>
      </c>
      <c r="BU646" s="17">
        <v>0</v>
      </c>
      <c r="BV646" s="17">
        <v>0</v>
      </c>
      <c r="BW646" s="17">
        <v>0</v>
      </c>
      <c r="BX646" s="17">
        <v>0</v>
      </c>
      <c r="BY646" s="17">
        <v>0</v>
      </c>
      <c r="BZ646" s="17">
        <v>0</v>
      </c>
      <c r="CA646" s="17">
        <v>0</v>
      </c>
      <c r="CB646" s="17">
        <v>0</v>
      </c>
      <c r="CC646" s="17">
        <v>0</v>
      </c>
      <c r="CD646" s="17">
        <v>0</v>
      </c>
      <c r="CE646" s="17">
        <v>0</v>
      </c>
      <c r="CF646" s="17">
        <v>0</v>
      </c>
      <c r="CG646" s="17">
        <v>0</v>
      </c>
      <c r="CH646" s="17">
        <v>0</v>
      </c>
      <c r="CI646" s="17">
        <v>0</v>
      </c>
      <c r="CJ646" s="17">
        <v>0</v>
      </c>
      <c r="CK646" s="17">
        <v>0</v>
      </c>
      <c r="CL646" s="702">
        <v>3706034.7357599991</v>
      </c>
      <c r="CM646" s="702">
        <v>3694296.3357599964</v>
      </c>
      <c r="CN646" s="702">
        <v>123534.9216</v>
      </c>
      <c r="CO646" s="702">
        <v>123534.9216</v>
      </c>
      <c r="CP646" s="702">
        <v>0</v>
      </c>
      <c r="CQ646" s="702">
        <v>0</v>
      </c>
      <c r="CR646" s="704">
        <v>3829569.6573599991</v>
      </c>
      <c r="CS646" s="703">
        <v>3817831.2573599964</v>
      </c>
      <c r="CT646" s="23" t="s">
        <v>56</v>
      </c>
      <c r="CU646" s="23" t="s">
        <v>56</v>
      </c>
      <c r="CV646" s="23" t="s">
        <v>56</v>
      </c>
      <c r="CW646" s="23" t="s">
        <v>56</v>
      </c>
      <c r="CX646" s="23" t="s">
        <v>56</v>
      </c>
      <c r="CY646" s="23" t="s">
        <v>56</v>
      </c>
      <c r="CZ646" s="23" t="s">
        <v>56</v>
      </c>
      <c r="DA646" s="23" t="s">
        <v>56</v>
      </c>
      <c r="DB646" s="796">
        <v>40034463.329999998</v>
      </c>
      <c r="DC646" s="120"/>
      <c r="DD646" s="692">
        <v>11.11145234</v>
      </c>
      <c r="DE646" s="120"/>
      <c r="DF646" s="120"/>
      <c r="DG646" s="120"/>
      <c r="DH646" s="140"/>
      <c r="DI646" s="140"/>
      <c r="DJ646" s="140"/>
      <c r="DK646" s="140"/>
      <c r="DL646" s="548" t="s">
        <v>56</v>
      </c>
      <c r="DM646" s="548" t="s">
        <v>56</v>
      </c>
      <c r="DN646" s="203" t="s">
        <v>868</v>
      </c>
      <c r="DO646" s="700">
        <v>3800.8333333333298</v>
      </c>
      <c r="DP646" s="713" t="s">
        <v>56</v>
      </c>
      <c r="DQ646" s="548" t="s">
        <v>56</v>
      </c>
      <c r="DR646" s="673" t="s">
        <v>56</v>
      </c>
      <c r="DS646" s="203" t="s">
        <v>56</v>
      </c>
      <c r="DT646" s="1160" t="s">
        <v>56</v>
      </c>
      <c r="DU646" s="711">
        <v>27.261653146239883</v>
      </c>
      <c r="DV646" s="711">
        <v>106.90407136800506</v>
      </c>
      <c r="DW646" s="711">
        <v>27.400186728161401</v>
      </c>
      <c r="DX646" s="711">
        <v>13.791786338169295</v>
      </c>
      <c r="DY646" s="710">
        <v>0.17180442885332181</v>
      </c>
      <c r="DZ646" s="710">
        <v>0.77156364361926222</v>
      </c>
      <c r="EA646" s="710">
        <v>0.171866225363182</v>
      </c>
      <c r="EB646" s="710">
        <v>0.50129580330334222</v>
      </c>
      <c r="EC646" s="236"/>
      <c r="ED646" s="49"/>
      <c r="EE646" s="232"/>
      <c r="EF646" s="700">
        <v>43020</v>
      </c>
      <c r="EG646" s="712">
        <v>94048.333333333343</v>
      </c>
      <c r="EH646" s="44"/>
    </row>
    <row r="647" spans="1:138" ht="41.25" customHeight="1" x14ac:dyDescent="0.25">
      <c r="A647" s="871" t="s">
        <v>49</v>
      </c>
      <c r="B647" s="656" t="s">
        <v>96</v>
      </c>
      <c r="C647" s="656" t="s">
        <v>114</v>
      </c>
      <c r="D647" s="691" t="s">
        <v>569</v>
      </c>
      <c r="E647" s="656" t="s">
        <v>569</v>
      </c>
      <c r="F647" s="656" t="s">
        <v>1571</v>
      </c>
      <c r="G647" s="901" t="s">
        <v>569</v>
      </c>
      <c r="H647" s="897" t="s">
        <v>55</v>
      </c>
      <c r="I647" s="17" t="s">
        <v>866</v>
      </c>
      <c r="J647" s="64">
        <v>13.2</v>
      </c>
      <c r="K647" s="665">
        <v>12.117427449751863</v>
      </c>
      <c r="L647" s="665">
        <v>9.4310605864440014</v>
      </c>
      <c r="M647" s="64">
        <v>2170</v>
      </c>
      <c r="N647" s="726">
        <v>29818601.239999998</v>
      </c>
      <c r="O647" s="548" t="s">
        <v>863</v>
      </c>
      <c r="P647" s="909">
        <v>8.2764315790000005</v>
      </c>
      <c r="Q647" s="203" t="s">
        <v>57</v>
      </c>
      <c r="R647" s="205" t="s">
        <v>57</v>
      </c>
      <c r="S647" s="490">
        <v>0</v>
      </c>
      <c r="T647" s="18">
        <v>0</v>
      </c>
      <c r="U647" s="548">
        <v>0</v>
      </c>
      <c r="V647" s="18">
        <v>0</v>
      </c>
      <c r="W647" s="64">
        <v>1</v>
      </c>
      <c r="X647" s="18">
        <v>1</v>
      </c>
      <c r="Y647" s="18">
        <v>0</v>
      </c>
      <c r="Z647" s="18">
        <v>0</v>
      </c>
      <c r="AA647" s="18">
        <v>0</v>
      </c>
      <c r="AB647" s="18">
        <v>0</v>
      </c>
      <c r="AC647" s="18">
        <v>0</v>
      </c>
      <c r="AD647" s="18">
        <v>0</v>
      </c>
      <c r="AE647" s="18">
        <v>0</v>
      </c>
      <c r="AF647" s="18">
        <v>0</v>
      </c>
      <c r="AG647" s="64">
        <v>0</v>
      </c>
      <c r="AH647" s="18">
        <v>0</v>
      </c>
      <c r="AI647" s="64">
        <v>0</v>
      </c>
      <c r="AJ647" s="18">
        <v>0</v>
      </c>
      <c r="AK647" s="18">
        <v>49</v>
      </c>
      <c r="AL647" s="64">
        <v>49</v>
      </c>
      <c r="AM647" s="18">
        <v>0</v>
      </c>
      <c r="AN647" s="18" t="s">
        <v>58</v>
      </c>
      <c r="AO647" s="18">
        <v>0</v>
      </c>
      <c r="AP647" s="64">
        <v>0</v>
      </c>
      <c r="AQ647" s="64">
        <v>50</v>
      </c>
      <c r="AR647" s="11">
        <v>50</v>
      </c>
      <c r="AS647" s="17">
        <v>0</v>
      </c>
      <c r="AT647" s="490">
        <v>0</v>
      </c>
      <c r="AU647" s="64">
        <v>0</v>
      </c>
      <c r="AV647" s="18">
        <v>0</v>
      </c>
      <c r="AW647" s="64">
        <v>120</v>
      </c>
      <c r="AX647" s="18">
        <v>120</v>
      </c>
      <c r="AY647" s="17">
        <v>0</v>
      </c>
      <c r="AZ647" s="490">
        <v>0</v>
      </c>
      <c r="BA647" s="17">
        <v>0</v>
      </c>
      <c r="BB647" s="18">
        <v>0</v>
      </c>
      <c r="BC647" s="17">
        <v>0</v>
      </c>
      <c r="BD647" s="18">
        <v>0</v>
      </c>
      <c r="BE647" s="17">
        <v>0</v>
      </c>
      <c r="BF647" s="18">
        <v>0</v>
      </c>
      <c r="BG647" s="17">
        <v>0</v>
      </c>
      <c r="BH647" s="18">
        <v>0</v>
      </c>
      <c r="BI647" s="17">
        <v>0</v>
      </c>
      <c r="BJ647" s="18">
        <v>0</v>
      </c>
      <c r="BK647" s="17">
        <v>840.16000000000008</v>
      </c>
      <c r="BL647" s="17">
        <v>840.16000000000008</v>
      </c>
      <c r="BM647" s="17">
        <v>0</v>
      </c>
      <c r="BN647" s="17" t="s">
        <v>58</v>
      </c>
      <c r="BO647" s="18">
        <v>0</v>
      </c>
      <c r="BP647" s="18">
        <v>0</v>
      </c>
      <c r="BQ647" s="64">
        <v>960.16000000000008</v>
      </c>
      <c r="BR647" s="18">
        <v>960.16000000000008</v>
      </c>
      <c r="BS647" s="729">
        <v>0.1160113499199629</v>
      </c>
      <c r="BT647" s="17">
        <v>0</v>
      </c>
      <c r="BU647" s="17">
        <v>0</v>
      </c>
      <c r="BV647" s="17">
        <v>0</v>
      </c>
      <c r="BW647" s="17">
        <v>0</v>
      </c>
      <c r="BX647" s="17">
        <v>0</v>
      </c>
      <c r="BY647" s="17">
        <v>0</v>
      </c>
      <c r="BZ647" s="17">
        <v>0</v>
      </c>
      <c r="CA647" s="17">
        <v>0</v>
      </c>
      <c r="CB647" s="17">
        <v>0</v>
      </c>
      <c r="CC647" s="17">
        <v>0</v>
      </c>
      <c r="CD647" s="17">
        <v>0</v>
      </c>
      <c r="CE647" s="17">
        <v>0</v>
      </c>
      <c r="CF647" s="17">
        <v>0</v>
      </c>
      <c r="CG647" s="17">
        <v>0</v>
      </c>
      <c r="CH647" s="17">
        <v>0</v>
      </c>
      <c r="CI647" s="17">
        <v>0</v>
      </c>
      <c r="CJ647" s="17">
        <v>0</v>
      </c>
      <c r="CK647" s="17">
        <v>0</v>
      </c>
      <c r="CL647" s="702">
        <v>986213.41440000013</v>
      </c>
      <c r="CM647" s="702">
        <v>986213.41440000013</v>
      </c>
      <c r="CN647" s="702">
        <v>0</v>
      </c>
      <c r="CO647" s="702">
        <v>0</v>
      </c>
      <c r="CP647" s="702">
        <v>0</v>
      </c>
      <c r="CQ647" s="702">
        <v>0</v>
      </c>
      <c r="CR647" s="704">
        <v>986213.41440000013</v>
      </c>
      <c r="CS647" s="703">
        <v>986213.41440000013</v>
      </c>
      <c r="CT647" s="23">
        <v>1</v>
      </c>
      <c r="CU647" s="23">
        <v>1</v>
      </c>
      <c r="CV647" s="23" t="s">
        <v>569</v>
      </c>
      <c r="CW647" s="23">
        <v>0</v>
      </c>
      <c r="CX647" s="23">
        <v>0</v>
      </c>
      <c r="CY647" s="23">
        <v>1</v>
      </c>
      <c r="CZ647" s="23">
        <v>60</v>
      </c>
      <c r="DA647" s="23" t="s">
        <v>911</v>
      </c>
      <c r="DB647" s="796">
        <v>29818601.239999998</v>
      </c>
      <c r="DC647" s="120"/>
      <c r="DD647" s="692">
        <v>8.2764315790000005</v>
      </c>
      <c r="DE647" s="120"/>
      <c r="DF647" s="120"/>
      <c r="DG647" s="120"/>
      <c r="DH647" s="140"/>
      <c r="DI647" s="140"/>
      <c r="DJ647" s="140"/>
      <c r="DK647" s="140"/>
      <c r="DL647" s="548" t="s">
        <v>56</v>
      </c>
      <c r="DM647" s="548" t="s">
        <v>56</v>
      </c>
      <c r="DN647" s="203" t="s">
        <v>868</v>
      </c>
      <c r="DO647" s="700">
        <v>2103.6666666666702</v>
      </c>
      <c r="DP647" s="713" t="s">
        <v>56</v>
      </c>
      <c r="DQ647" s="548" t="s">
        <v>56</v>
      </c>
      <c r="DR647" s="673" t="s">
        <v>56</v>
      </c>
      <c r="DS647" s="203" t="s">
        <v>56</v>
      </c>
      <c r="DT647" s="1160" t="s">
        <v>56</v>
      </c>
      <c r="DU647" s="711">
        <v>46.207415623514422</v>
      </c>
      <c r="DV647" s="711">
        <v>15.116683309365349</v>
      </c>
      <c r="DW647" s="711">
        <v>46.385954535628002</v>
      </c>
      <c r="DX647" s="711">
        <v>7.1360201444983673</v>
      </c>
      <c r="DY647" s="710">
        <v>0.38551735065758136</v>
      </c>
      <c r="DZ647" s="710">
        <v>0.10610782152008402</v>
      </c>
      <c r="EA647" s="710">
        <v>0.38514970157094702</v>
      </c>
      <c r="EB647" s="710">
        <v>0.10212212186862574</v>
      </c>
      <c r="EC647" s="236"/>
      <c r="ED647" s="49"/>
      <c r="EE647" s="232"/>
      <c r="EF647" s="700">
        <v>40477</v>
      </c>
      <c r="EG647" s="712">
        <v>66472.666666666672</v>
      </c>
      <c r="EH647" s="44"/>
    </row>
    <row r="648" spans="1:138" ht="41.25" customHeight="1" x14ac:dyDescent="0.25">
      <c r="A648" s="871" t="s">
        <v>49</v>
      </c>
      <c r="B648" s="656" t="s">
        <v>96</v>
      </c>
      <c r="C648" s="656" t="s">
        <v>114</v>
      </c>
      <c r="D648" s="691" t="s">
        <v>569</v>
      </c>
      <c r="E648" s="656" t="s">
        <v>569</v>
      </c>
      <c r="F648" s="656" t="s">
        <v>1572</v>
      </c>
      <c r="G648" s="901" t="s">
        <v>569</v>
      </c>
      <c r="H648" s="897" t="s">
        <v>55</v>
      </c>
      <c r="I648" s="17" t="s">
        <v>866</v>
      </c>
      <c r="J648" s="64">
        <v>13.2</v>
      </c>
      <c r="K648" s="665">
        <v>12.963361064168502</v>
      </c>
      <c r="L648" s="665">
        <v>3.2890151446740004</v>
      </c>
      <c r="M648" s="64">
        <v>673</v>
      </c>
      <c r="N648" s="726">
        <v>19819997.98</v>
      </c>
      <c r="O648" s="548" t="s">
        <v>863</v>
      </c>
      <c r="P648" s="909">
        <v>4.50402492</v>
      </c>
      <c r="Q648" s="203" t="s">
        <v>57</v>
      </c>
      <c r="R648" s="205" t="s">
        <v>57</v>
      </c>
      <c r="S648" s="490">
        <v>0</v>
      </c>
      <c r="T648" s="18">
        <v>0</v>
      </c>
      <c r="U648" s="548">
        <v>0</v>
      </c>
      <c r="V648" s="18">
        <v>0</v>
      </c>
      <c r="W648" s="64">
        <v>0</v>
      </c>
      <c r="X648" s="18">
        <v>0</v>
      </c>
      <c r="Y648" s="18">
        <v>0</v>
      </c>
      <c r="Z648" s="18">
        <v>0</v>
      </c>
      <c r="AA648" s="18">
        <v>0</v>
      </c>
      <c r="AB648" s="18">
        <v>0</v>
      </c>
      <c r="AC648" s="18">
        <v>0</v>
      </c>
      <c r="AD648" s="18">
        <v>0</v>
      </c>
      <c r="AE648" s="18">
        <v>0</v>
      </c>
      <c r="AF648" s="18">
        <v>0</v>
      </c>
      <c r="AG648" s="64">
        <v>0</v>
      </c>
      <c r="AH648" s="18">
        <v>0</v>
      </c>
      <c r="AI648" s="64">
        <v>0</v>
      </c>
      <c r="AJ648" s="18">
        <v>0</v>
      </c>
      <c r="AK648" s="18">
        <v>3</v>
      </c>
      <c r="AL648" s="64">
        <v>3</v>
      </c>
      <c r="AM648" s="18">
        <v>0</v>
      </c>
      <c r="AN648" s="18" t="s">
        <v>58</v>
      </c>
      <c r="AO648" s="18">
        <v>0</v>
      </c>
      <c r="AP648" s="64">
        <v>0</v>
      </c>
      <c r="AQ648" s="64">
        <v>3</v>
      </c>
      <c r="AR648" s="11">
        <v>3</v>
      </c>
      <c r="AS648" s="17">
        <v>0</v>
      </c>
      <c r="AT648" s="490">
        <v>0</v>
      </c>
      <c r="AU648" s="64">
        <v>0</v>
      </c>
      <c r="AV648" s="18">
        <v>0</v>
      </c>
      <c r="AW648" s="64">
        <v>0</v>
      </c>
      <c r="AX648" s="18">
        <v>0</v>
      </c>
      <c r="AY648" s="17">
        <v>0</v>
      </c>
      <c r="AZ648" s="490">
        <v>0</v>
      </c>
      <c r="BA648" s="17">
        <v>0</v>
      </c>
      <c r="BB648" s="18">
        <v>0</v>
      </c>
      <c r="BC648" s="17">
        <v>0</v>
      </c>
      <c r="BD648" s="18">
        <v>0</v>
      </c>
      <c r="BE648" s="17">
        <v>0</v>
      </c>
      <c r="BF648" s="18">
        <v>0</v>
      </c>
      <c r="BG648" s="17">
        <v>0</v>
      </c>
      <c r="BH648" s="18">
        <v>0</v>
      </c>
      <c r="BI648" s="17">
        <v>0</v>
      </c>
      <c r="BJ648" s="18">
        <v>0</v>
      </c>
      <c r="BK648" s="17">
        <v>354.28</v>
      </c>
      <c r="BL648" s="17">
        <v>354.28</v>
      </c>
      <c r="BM648" s="17">
        <v>0</v>
      </c>
      <c r="BN648" s="17" t="s">
        <v>58</v>
      </c>
      <c r="BO648" s="18">
        <v>0</v>
      </c>
      <c r="BP648" s="18">
        <v>0</v>
      </c>
      <c r="BQ648" s="64">
        <v>354.28</v>
      </c>
      <c r="BR648" s="18">
        <v>354.28</v>
      </c>
      <c r="BS648" s="729">
        <v>7.8658534597983526E-2</v>
      </c>
      <c r="BT648" s="17">
        <v>0</v>
      </c>
      <c r="BU648" s="17">
        <v>0</v>
      </c>
      <c r="BV648" s="17">
        <v>0</v>
      </c>
      <c r="BW648" s="17">
        <v>0</v>
      </c>
      <c r="BX648" s="17">
        <v>0</v>
      </c>
      <c r="BY648" s="17">
        <v>0</v>
      </c>
      <c r="BZ648" s="17">
        <v>0</v>
      </c>
      <c r="CA648" s="17">
        <v>0</v>
      </c>
      <c r="CB648" s="17">
        <v>0</v>
      </c>
      <c r="CC648" s="17">
        <v>0</v>
      </c>
      <c r="CD648" s="17">
        <v>0</v>
      </c>
      <c r="CE648" s="17">
        <v>0</v>
      </c>
      <c r="CF648" s="17">
        <v>0</v>
      </c>
      <c r="CG648" s="17">
        <v>0</v>
      </c>
      <c r="CH648" s="17">
        <v>0</v>
      </c>
      <c r="CI648" s="17">
        <v>0</v>
      </c>
      <c r="CJ648" s="17">
        <v>0</v>
      </c>
      <c r="CK648" s="17">
        <v>0</v>
      </c>
      <c r="CL648" s="702">
        <v>415868.03519999998</v>
      </c>
      <c r="CM648" s="702">
        <v>415868.03519999998</v>
      </c>
      <c r="CN648" s="702">
        <v>0</v>
      </c>
      <c r="CO648" s="702">
        <v>0</v>
      </c>
      <c r="CP648" s="702">
        <v>0</v>
      </c>
      <c r="CQ648" s="702">
        <v>0</v>
      </c>
      <c r="CR648" s="704">
        <v>415868.03519999998</v>
      </c>
      <c r="CS648" s="703">
        <v>415868.03519999998</v>
      </c>
      <c r="CT648" s="23" t="s">
        <v>56</v>
      </c>
      <c r="CU648" s="23" t="s">
        <v>56</v>
      </c>
      <c r="CV648" s="23" t="s">
        <v>56</v>
      </c>
      <c r="CW648" s="23" t="s">
        <v>56</v>
      </c>
      <c r="CX648" s="23" t="s">
        <v>56</v>
      </c>
      <c r="CY648" s="23" t="s">
        <v>56</v>
      </c>
      <c r="CZ648" s="23" t="s">
        <v>56</v>
      </c>
      <c r="DA648" s="23" t="s">
        <v>56</v>
      </c>
      <c r="DB648" s="796">
        <v>19819997.98</v>
      </c>
      <c r="DC648" s="120"/>
      <c r="DD648" s="692">
        <v>4.50402492</v>
      </c>
      <c r="DE648" s="120"/>
      <c r="DF648" s="120"/>
      <c r="DG648" s="120"/>
      <c r="DH648" s="140"/>
      <c r="DI648" s="140"/>
      <c r="DJ648" s="140"/>
      <c r="DK648" s="140"/>
      <c r="DL648" s="548" t="s">
        <v>56</v>
      </c>
      <c r="DM648" s="548" t="s">
        <v>56</v>
      </c>
      <c r="DN648" s="203" t="s">
        <v>868</v>
      </c>
      <c r="DO648" s="700">
        <v>622.08333333333303</v>
      </c>
      <c r="DP648" s="713" t="s">
        <v>56</v>
      </c>
      <c r="DQ648" s="548" t="s">
        <v>56</v>
      </c>
      <c r="DR648" s="673" t="s">
        <v>56</v>
      </c>
      <c r="DS648" s="203" t="s">
        <v>56</v>
      </c>
      <c r="DT648" s="1160" t="s">
        <v>56</v>
      </c>
      <c r="DU648" s="711">
        <v>46.69149363697256</v>
      </c>
      <c r="DV648" s="711">
        <v>-46.518265290515863</v>
      </c>
      <c r="DW648" s="711">
        <v>47.299785736390199</v>
      </c>
      <c r="DX648" s="711">
        <v>-47.12425382149658</v>
      </c>
      <c r="DY648" s="710">
        <v>0.45492297387809799</v>
      </c>
      <c r="DZ648" s="710">
        <v>-0.44704895813006651</v>
      </c>
      <c r="EA648" s="710">
        <v>0.4579314251546</v>
      </c>
      <c r="EB648" s="710">
        <v>-0.44995270175034469</v>
      </c>
      <c r="EC648" s="236"/>
      <c r="ED648" s="49"/>
      <c r="EE648" s="232"/>
      <c r="EF648" s="700">
        <v>28758</v>
      </c>
      <c r="EG648" s="712">
        <v>-28758</v>
      </c>
      <c r="EH648" s="44"/>
    </row>
    <row r="649" spans="1:138" ht="41.25" customHeight="1" x14ac:dyDescent="0.25">
      <c r="A649" s="871" t="s">
        <v>49</v>
      </c>
      <c r="B649" s="656" t="s">
        <v>96</v>
      </c>
      <c r="C649" s="656" t="s">
        <v>114</v>
      </c>
      <c r="D649" s="691" t="s">
        <v>513</v>
      </c>
      <c r="E649" s="656" t="s">
        <v>514</v>
      </c>
      <c r="F649" s="656" t="s">
        <v>515</v>
      </c>
      <c r="G649" s="901" t="s">
        <v>124</v>
      </c>
      <c r="H649" s="897" t="s">
        <v>55</v>
      </c>
      <c r="I649" s="17" t="s">
        <v>860</v>
      </c>
      <c r="J649" s="64">
        <v>13.8</v>
      </c>
      <c r="K649" s="665">
        <v>4.899971734612353</v>
      </c>
      <c r="L649" s="665">
        <v>4.5704545359480004</v>
      </c>
      <c r="M649" s="64">
        <v>999</v>
      </c>
      <c r="N649" s="726">
        <v>10443977.93</v>
      </c>
      <c r="O649" s="548" t="s">
        <v>863</v>
      </c>
      <c r="P649" s="909">
        <v>3.1790060520000001</v>
      </c>
      <c r="Q649" s="203" t="s">
        <v>57</v>
      </c>
      <c r="R649" s="205" t="s">
        <v>57</v>
      </c>
      <c r="S649" s="490">
        <v>0</v>
      </c>
      <c r="T649" s="18">
        <v>0</v>
      </c>
      <c r="U649" s="548" t="s">
        <v>58</v>
      </c>
      <c r="V649" s="18" t="s">
        <v>58</v>
      </c>
      <c r="W649" s="64" t="s">
        <v>58</v>
      </c>
      <c r="X649" s="18" t="s">
        <v>58</v>
      </c>
      <c r="Y649" s="18" t="s">
        <v>58</v>
      </c>
      <c r="Z649" s="18" t="s">
        <v>58</v>
      </c>
      <c r="AA649" s="18" t="s">
        <v>58</v>
      </c>
      <c r="AB649" s="18" t="s">
        <v>58</v>
      </c>
      <c r="AC649" s="18" t="s">
        <v>58</v>
      </c>
      <c r="AD649" s="18" t="s">
        <v>58</v>
      </c>
      <c r="AE649" s="18" t="s">
        <v>58</v>
      </c>
      <c r="AF649" s="18" t="s">
        <v>58</v>
      </c>
      <c r="AG649" s="64" t="s">
        <v>58</v>
      </c>
      <c r="AH649" s="18" t="s">
        <v>58</v>
      </c>
      <c r="AI649" s="64" t="s">
        <v>58</v>
      </c>
      <c r="AJ649" s="18" t="s">
        <v>58</v>
      </c>
      <c r="AK649" s="18" t="s">
        <v>58</v>
      </c>
      <c r="AL649" s="64" t="s">
        <v>58</v>
      </c>
      <c r="AM649" s="18" t="s">
        <v>58</v>
      </c>
      <c r="AN649" s="18" t="s">
        <v>58</v>
      </c>
      <c r="AO649" s="18" t="s">
        <v>58</v>
      </c>
      <c r="AP649" s="64" t="s">
        <v>58</v>
      </c>
      <c r="AQ649" s="64">
        <v>0</v>
      </c>
      <c r="AR649" s="11">
        <v>0</v>
      </c>
      <c r="AS649" s="17" t="s">
        <v>58</v>
      </c>
      <c r="AT649" s="490" t="s">
        <v>58</v>
      </c>
      <c r="AU649" s="64" t="s">
        <v>58</v>
      </c>
      <c r="AV649" s="18" t="s">
        <v>58</v>
      </c>
      <c r="AW649" s="64" t="s">
        <v>58</v>
      </c>
      <c r="AX649" s="18" t="s">
        <v>58</v>
      </c>
      <c r="AY649" s="17" t="s">
        <v>58</v>
      </c>
      <c r="AZ649" s="490" t="s">
        <v>58</v>
      </c>
      <c r="BA649" s="17" t="s">
        <v>58</v>
      </c>
      <c r="BB649" s="18" t="s">
        <v>58</v>
      </c>
      <c r="BC649" s="17" t="s">
        <v>58</v>
      </c>
      <c r="BD649" s="18" t="s">
        <v>58</v>
      </c>
      <c r="BE649" s="17" t="s">
        <v>58</v>
      </c>
      <c r="BF649" s="18" t="s">
        <v>58</v>
      </c>
      <c r="BG649" s="17" t="s">
        <v>58</v>
      </c>
      <c r="BH649" s="18" t="s">
        <v>58</v>
      </c>
      <c r="BI649" s="17" t="s">
        <v>58</v>
      </c>
      <c r="BJ649" s="18" t="s">
        <v>58</v>
      </c>
      <c r="BK649" s="17" t="s">
        <v>58</v>
      </c>
      <c r="BL649" s="17" t="s">
        <v>58</v>
      </c>
      <c r="BM649" s="17" t="s">
        <v>58</v>
      </c>
      <c r="BN649" s="17" t="s">
        <v>58</v>
      </c>
      <c r="BO649" s="18" t="s">
        <v>58</v>
      </c>
      <c r="BP649" s="18" t="s">
        <v>58</v>
      </c>
      <c r="BQ649" s="64">
        <v>0</v>
      </c>
      <c r="BR649" s="18">
        <v>0</v>
      </c>
      <c r="BS649" s="729">
        <v>0</v>
      </c>
      <c r="BT649" s="17">
        <v>0</v>
      </c>
      <c r="BU649" s="17">
        <v>0</v>
      </c>
      <c r="BV649" s="17">
        <v>0</v>
      </c>
      <c r="BW649" s="17">
        <v>0</v>
      </c>
      <c r="BX649" s="17">
        <v>0</v>
      </c>
      <c r="BY649" s="17">
        <v>0</v>
      </c>
      <c r="BZ649" s="17">
        <v>0</v>
      </c>
      <c r="CA649" s="17">
        <v>0</v>
      </c>
      <c r="CB649" s="17">
        <v>0</v>
      </c>
      <c r="CC649" s="17">
        <v>0</v>
      </c>
      <c r="CD649" s="17">
        <v>0</v>
      </c>
      <c r="CE649" s="17">
        <v>0</v>
      </c>
      <c r="CF649" s="17">
        <v>0</v>
      </c>
      <c r="CG649" s="17">
        <v>0</v>
      </c>
      <c r="CH649" s="17">
        <v>0</v>
      </c>
      <c r="CI649" s="17">
        <v>0</v>
      </c>
      <c r="CJ649" s="17">
        <v>0</v>
      </c>
      <c r="CK649" s="17">
        <v>0</v>
      </c>
      <c r="CL649" s="702">
        <v>0</v>
      </c>
      <c r="CM649" s="702">
        <v>0</v>
      </c>
      <c r="CN649" s="702">
        <v>0</v>
      </c>
      <c r="CO649" s="702">
        <v>0</v>
      </c>
      <c r="CP649" s="702">
        <v>0</v>
      </c>
      <c r="CQ649" s="702">
        <v>0</v>
      </c>
      <c r="CR649" s="704">
        <v>0</v>
      </c>
      <c r="CS649" s="703">
        <v>0</v>
      </c>
      <c r="CT649" s="23" t="s">
        <v>56</v>
      </c>
      <c r="CU649" s="23" t="s">
        <v>56</v>
      </c>
      <c r="CV649" s="23" t="s">
        <v>56</v>
      </c>
      <c r="CW649" s="23" t="s">
        <v>56</v>
      </c>
      <c r="CX649" s="23" t="s">
        <v>56</v>
      </c>
      <c r="CY649" s="23" t="s">
        <v>56</v>
      </c>
      <c r="CZ649" s="23" t="s">
        <v>56</v>
      </c>
      <c r="DA649" s="23" t="s">
        <v>56</v>
      </c>
      <c r="DB649" s="796">
        <v>10443977.93</v>
      </c>
      <c r="DC649" s="120"/>
      <c r="DD649" s="692">
        <v>3.1790060520000001</v>
      </c>
      <c r="DE649" s="120"/>
      <c r="DF649" s="120"/>
      <c r="DG649" s="120"/>
      <c r="DH649" s="140"/>
      <c r="DI649" s="140"/>
      <c r="DJ649" s="140"/>
      <c r="DK649" s="140"/>
      <c r="DL649" s="548" t="s">
        <v>56</v>
      </c>
      <c r="DM649" s="548" t="s">
        <v>56</v>
      </c>
      <c r="DN649" s="203" t="s">
        <v>868</v>
      </c>
      <c r="DO649" s="700">
        <v>180.75</v>
      </c>
      <c r="DP649" s="713" t="s">
        <v>56</v>
      </c>
      <c r="DQ649" s="548" t="s">
        <v>56</v>
      </c>
      <c r="DR649" s="673" t="s">
        <v>56</v>
      </c>
      <c r="DS649" s="203" t="s">
        <v>56</v>
      </c>
      <c r="DT649" s="1160" t="s">
        <v>56</v>
      </c>
      <c r="DU649" s="711">
        <v>0</v>
      </c>
      <c r="DV649" s="711">
        <v>14.083333333333334</v>
      </c>
      <c r="DW649" s="711">
        <v>0</v>
      </c>
      <c r="DX649" s="711">
        <v>14.083333333333334</v>
      </c>
      <c r="DY649" s="710">
        <v>0</v>
      </c>
      <c r="DZ649" s="710">
        <v>0.33333333333333331</v>
      </c>
      <c r="EA649" s="710">
        <v>0</v>
      </c>
      <c r="EB649" s="710">
        <v>0.33333333333333331</v>
      </c>
      <c r="EC649" s="236"/>
      <c r="ED649" s="49"/>
      <c r="EE649" s="232"/>
      <c r="EF649" s="700">
        <v>0</v>
      </c>
      <c r="EG649" s="712">
        <v>56.333333333333336</v>
      </c>
      <c r="EH649" s="44"/>
    </row>
    <row r="650" spans="1:138" ht="41.25" customHeight="1" x14ac:dyDescent="0.25">
      <c r="A650" s="871" t="s">
        <v>49</v>
      </c>
      <c r="B650" s="656" t="s">
        <v>96</v>
      </c>
      <c r="C650" s="656" t="s">
        <v>114</v>
      </c>
      <c r="D650" s="691" t="s">
        <v>513</v>
      </c>
      <c r="E650" s="656" t="s">
        <v>514</v>
      </c>
      <c r="F650" s="656" t="s">
        <v>1573</v>
      </c>
      <c r="G650" s="901" t="s">
        <v>124</v>
      </c>
      <c r="H650" s="897" t="s">
        <v>55</v>
      </c>
      <c r="I650" s="17" t="s">
        <v>889</v>
      </c>
      <c r="J650" s="64">
        <v>13.8</v>
      </c>
      <c r="K650" s="665">
        <v>4.899971734612353</v>
      </c>
      <c r="L650" s="665">
        <v>3.1914772660890001</v>
      </c>
      <c r="M650" s="64">
        <v>64</v>
      </c>
      <c r="N650" s="726">
        <v>17521461.5</v>
      </c>
      <c r="O650" s="548" t="s">
        <v>863</v>
      </c>
      <c r="P650" s="909">
        <v>4.4219257120000002</v>
      </c>
      <c r="Q650" s="203" t="s">
        <v>57</v>
      </c>
      <c r="R650" s="205" t="s">
        <v>57</v>
      </c>
      <c r="S650" s="490">
        <v>0</v>
      </c>
      <c r="T650" s="18">
        <v>0</v>
      </c>
      <c r="U650" s="548" t="s">
        <v>58</v>
      </c>
      <c r="V650" s="18" t="s">
        <v>58</v>
      </c>
      <c r="W650" s="64" t="s">
        <v>58</v>
      </c>
      <c r="X650" s="18" t="s">
        <v>58</v>
      </c>
      <c r="Y650" s="18" t="s">
        <v>58</v>
      </c>
      <c r="Z650" s="18" t="s">
        <v>58</v>
      </c>
      <c r="AA650" s="18" t="s">
        <v>58</v>
      </c>
      <c r="AB650" s="18" t="s">
        <v>58</v>
      </c>
      <c r="AC650" s="18" t="s">
        <v>58</v>
      </c>
      <c r="AD650" s="18" t="s">
        <v>58</v>
      </c>
      <c r="AE650" s="18" t="s">
        <v>58</v>
      </c>
      <c r="AF650" s="18" t="s">
        <v>58</v>
      </c>
      <c r="AG650" s="64" t="s">
        <v>58</v>
      </c>
      <c r="AH650" s="18" t="s">
        <v>58</v>
      </c>
      <c r="AI650" s="64" t="s">
        <v>58</v>
      </c>
      <c r="AJ650" s="18" t="s">
        <v>58</v>
      </c>
      <c r="AK650" s="18" t="s">
        <v>58</v>
      </c>
      <c r="AL650" s="64" t="s">
        <v>58</v>
      </c>
      <c r="AM650" s="18" t="s">
        <v>58</v>
      </c>
      <c r="AN650" s="18" t="s">
        <v>58</v>
      </c>
      <c r="AO650" s="18" t="s">
        <v>58</v>
      </c>
      <c r="AP650" s="64" t="s">
        <v>58</v>
      </c>
      <c r="AQ650" s="64">
        <v>0</v>
      </c>
      <c r="AR650" s="11">
        <v>0</v>
      </c>
      <c r="AS650" s="17" t="s">
        <v>58</v>
      </c>
      <c r="AT650" s="490" t="s">
        <v>58</v>
      </c>
      <c r="AU650" s="64" t="s">
        <v>58</v>
      </c>
      <c r="AV650" s="18" t="s">
        <v>58</v>
      </c>
      <c r="AW650" s="64" t="s">
        <v>58</v>
      </c>
      <c r="AX650" s="18" t="s">
        <v>58</v>
      </c>
      <c r="AY650" s="17" t="s">
        <v>58</v>
      </c>
      <c r="AZ650" s="490" t="s">
        <v>58</v>
      </c>
      <c r="BA650" s="17" t="s">
        <v>58</v>
      </c>
      <c r="BB650" s="18" t="s">
        <v>58</v>
      </c>
      <c r="BC650" s="17" t="s">
        <v>58</v>
      </c>
      <c r="BD650" s="18" t="s">
        <v>58</v>
      </c>
      <c r="BE650" s="17" t="s">
        <v>58</v>
      </c>
      <c r="BF650" s="18" t="s">
        <v>58</v>
      </c>
      <c r="BG650" s="17" t="s">
        <v>58</v>
      </c>
      <c r="BH650" s="18" t="s">
        <v>58</v>
      </c>
      <c r="BI650" s="17" t="s">
        <v>58</v>
      </c>
      <c r="BJ650" s="18" t="s">
        <v>58</v>
      </c>
      <c r="BK650" s="17" t="s">
        <v>58</v>
      </c>
      <c r="BL650" s="17" t="s">
        <v>58</v>
      </c>
      <c r="BM650" s="17" t="s">
        <v>58</v>
      </c>
      <c r="BN650" s="17" t="s">
        <v>58</v>
      </c>
      <c r="BO650" s="18" t="s">
        <v>58</v>
      </c>
      <c r="BP650" s="18" t="s">
        <v>58</v>
      </c>
      <c r="BQ650" s="64">
        <v>0</v>
      </c>
      <c r="BR650" s="18">
        <v>0</v>
      </c>
      <c r="BS650" s="729">
        <v>0</v>
      </c>
      <c r="BT650" s="17">
        <v>0</v>
      </c>
      <c r="BU650" s="17">
        <v>0</v>
      </c>
      <c r="BV650" s="17">
        <v>0</v>
      </c>
      <c r="BW650" s="17">
        <v>0</v>
      </c>
      <c r="BX650" s="17">
        <v>0</v>
      </c>
      <c r="BY650" s="17">
        <v>0</v>
      </c>
      <c r="BZ650" s="17">
        <v>0</v>
      </c>
      <c r="CA650" s="17">
        <v>0</v>
      </c>
      <c r="CB650" s="17">
        <v>0</v>
      </c>
      <c r="CC650" s="17">
        <v>0</v>
      </c>
      <c r="CD650" s="17">
        <v>0</v>
      </c>
      <c r="CE650" s="17">
        <v>0</v>
      </c>
      <c r="CF650" s="17">
        <v>0</v>
      </c>
      <c r="CG650" s="17">
        <v>0</v>
      </c>
      <c r="CH650" s="17">
        <v>0</v>
      </c>
      <c r="CI650" s="17">
        <v>0</v>
      </c>
      <c r="CJ650" s="17">
        <v>0</v>
      </c>
      <c r="CK650" s="17">
        <v>0</v>
      </c>
      <c r="CL650" s="702">
        <v>0</v>
      </c>
      <c r="CM650" s="702">
        <v>0</v>
      </c>
      <c r="CN650" s="702">
        <v>0</v>
      </c>
      <c r="CO650" s="702">
        <v>0</v>
      </c>
      <c r="CP650" s="702">
        <v>0</v>
      </c>
      <c r="CQ650" s="702">
        <v>0</v>
      </c>
      <c r="CR650" s="704">
        <v>0</v>
      </c>
      <c r="CS650" s="703">
        <v>0</v>
      </c>
      <c r="CT650" s="23" t="s">
        <v>56</v>
      </c>
      <c r="CU650" s="23" t="s">
        <v>56</v>
      </c>
      <c r="CV650" s="23" t="s">
        <v>56</v>
      </c>
      <c r="CW650" s="23" t="s">
        <v>56</v>
      </c>
      <c r="CX650" s="23" t="s">
        <v>56</v>
      </c>
      <c r="CY650" s="23" t="s">
        <v>56</v>
      </c>
      <c r="CZ650" s="23" t="s">
        <v>56</v>
      </c>
      <c r="DA650" s="23" t="s">
        <v>56</v>
      </c>
      <c r="DB650" s="796">
        <v>17521461.5</v>
      </c>
      <c r="DC650" s="120"/>
      <c r="DD650" s="692">
        <v>4.4219257120000002</v>
      </c>
      <c r="DE650" s="120"/>
      <c r="DF650" s="120"/>
      <c r="DG650" s="120"/>
      <c r="DH650" s="140"/>
      <c r="DI650" s="140"/>
      <c r="DJ650" s="140"/>
      <c r="DK650" s="140"/>
      <c r="DL650" s="548" t="s">
        <v>56</v>
      </c>
      <c r="DM650" s="548" t="s">
        <v>56</v>
      </c>
      <c r="DN650" s="203" t="s">
        <v>55</v>
      </c>
      <c r="DO650" s="700" t="s">
        <v>56</v>
      </c>
      <c r="DP650" s="713" t="s">
        <v>56</v>
      </c>
      <c r="DQ650" s="548" t="s">
        <v>56</v>
      </c>
      <c r="DR650" s="673" t="s">
        <v>56</v>
      </c>
      <c r="DS650" s="203" t="s">
        <v>56</v>
      </c>
      <c r="DT650" s="1160" t="s">
        <v>56</v>
      </c>
      <c r="DU650" s="711">
        <v>0</v>
      </c>
      <c r="DV650" s="711">
        <v>0</v>
      </c>
      <c r="DW650" s="711">
        <v>0</v>
      </c>
      <c r="DX650" s="711">
        <v>0</v>
      </c>
      <c r="DY650" s="710">
        <v>0</v>
      </c>
      <c r="DZ650" s="710">
        <v>0</v>
      </c>
      <c r="EA650" s="710">
        <v>0</v>
      </c>
      <c r="EB650" s="710">
        <v>0</v>
      </c>
      <c r="EC650" s="236"/>
      <c r="ED650" s="49"/>
      <c r="EE650" s="232"/>
      <c r="EF650" s="700">
        <v>0</v>
      </c>
      <c r="EG650" s="712">
        <v>0</v>
      </c>
      <c r="EH650" s="44"/>
    </row>
    <row r="651" spans="1:138" ht="41.25" customHeight="1" x14ac:dyDescent="0.25">
      <c r="A651" s="871" t="s">
        <v>49</v>
      </c>
      <c r="B651" s="656" t="s">
        <v>96</v>
      </c>
      <c r="C651" s="656" t="s">
        <v>114</v>
      </c>
      <c r="D651" s="691" t="s">
        <v>513</v>
      </c>
      <c r="E651" s="656" t="s">
        <v>514</v>
      </c>
      <c r="F651" s="656" t="s">
        <v>516</v>
      </c>
      <c r="G651" s="901" t="s">
        <v>514</v>
      </c>
      <c r="H651" s="897" t="s">
        <v>55</v>
      </c>
      <c r="I651" s="17" t="s">
        <v>866</v>
      </c>
      <c r="J651" s="64">
        <v>13.8</v>
      </c>
      <c r="K651" s="665">
        <v>6.8121558261683939</v>
      </c>
      <c r="L651" s="665">
        <v>3.9212121130560003</v>
      </c>
      <c r="M651" s="64">
        <v>1</v>
      </c>
      <c r="N651" s="726">
        <v>16743412.700000001</v>
      </c>
      <c r="O651" s="548" t="s">
        <v>863</v>
      </c>
      <c r="P651" s="909">
        <v>4.4697303140000004</v>
      </c>
      <c r="Q651" s="203" t="s">
        <v>57</v>
      </c>
      <c r="R651" s="205" t="s">
        <v>57</v>
      </c>
      <c r="S651" s="490">
        <v>0</v>
      </c>
      <c r="T651" s="18">
        <v>0</v>
      </c>
      <c r="U651" s="548" t="s">
        <v>58</v>
      </c>
      <c r="V651" s="18" t="s">
        <v>58</v>
      </c>
      <c r="W651" s="64" t="s">
        <v>58</v>
      </c>
      <c r="X651" s="18" t="s">
        <v>58</v>
      </c>
      <c r="Y651" s="18" t="s">
        <v>58</v>
      </c>
      <c r="Z651" s="18" t="s">
        <v>58</v>
      </c>
      <c r="AA651" s="18" t="s">
        <v>58</v>
      </c>
      <c r="AB651" s="18" t="s">
        <v>58</v>
      </c>
      <c r="AC651" s="18" t="s">
        <v>58</v>
      </c>
      <c r="AD651" s="18" t="s">
        <v>58</v>
      </c>
      <c r="AE651" s="18" t="s">
        <v>58</v>
      </c>
      <c r="AF651" s="18" t="s">
        <v>58</v>
      </c>
      <c r="AG651" s="64" t="s">
        <v>58</v>
      </c>
      <c r="AH651" s="18" t="s">
        <v>58</v>
      </c>
      <c r="AI651" s="64" t="s">
        <v>58</v>
      </c>
      <c r="AJ651" s="18" t="s">
        <v>58</v>
      </c>
      <c r="AK651" s="18" t="s">
        <v>58</v>
      </c>
      <c r="AL651" s="64" t="s">
        <v>58</v>
      </c>
      <c r="AM651" s="18" t="s">
        <v>58</v>
      </c>
      <c r="AN651" s="18" t="s">
        <v>58</v>
      </c>
      <c r="AO651" s="18" t="s">
        <v>58</v>
      </c>
      <c r="AP651" s="64" t="s">
        <v>58</v>
      </c>
      <c r="AQ651" s="64">
        <v>0</v>
      </c>
      <c r="AR651" s="11">
        <v>0</v>
      </c>
      <c r="AS651" s="17" t="s">
        <v>58</v>
      </c>
      <c r="AT651" s="490" t="s">
        <v>58</v>
      </c>
      <c r="AU651" s="64" t="s">
        <v>58</v>
      </c>
      <c r="AV651" s="18" t="s">
        <v>58</v>
      </c>
      <c r="AW651" s="64" t="s">
        <v>58</v>
      </c>
      <c r="AX651" s="18" t="s">
        <v>58</v>
      </c>
      <c r="AY651" s="17" t="s">
        <v>58</v>
      </c>
      <c r="AZ651" s="490" t="s">
        <v>58</v>
      </c>
      <c r="BA651" s="17" t="s">
        <v>58</v>
      </c>
      <c r="BB651" s="18" t="s">
        <v>58</v>
      </c>
      <c r="BC651" s="17" t="s">
        <v>58</v>
      </c>
      <c r="BD651" s="18" t="s">
        <v>58</v>
      </c>
      <c r="BE651" s="17" t="s">
        <v>58</v>
      </c>
      <c r="BF651" s="18" t="s">
        <v>58</v>
      </c>
      <c r="BG651" s="17" t="s">
        <v>58</v>
      </c>
      <c r="BH651" s="18" t="s">
        <v>58</v>
      </c>
      <c r="BI651" s="17" t="s">
        <v>58</v>
      </c>
      <c r="BJ651" s="18" t="s">
        <v>58</v>
      </c>
      <c r="BK651" s="17" t="s">
        <v>58</v>
      </c>
      <c r="BL651" s="17" t="s">
        <v>58</v>
      </c>
      <c r="BM651" s="17" t="s">
        <v>58</v>
      </c>
      <c r="BN651" s="17" t="s">
        <v>58</v>
      </c>
      <c r="BO651" s="18" t="s">
        <v>58</v>
      </c>
      <c r="BP651" s="18" t="s">
        <v>58</v>
      </c>
      <c r="BQ651" s="64">
        <v>0</v>
      </c>
      <c r="BR651" s="18">
        <v>0</v>
      </c>
      <c r="BS651" s="729">
        <v>0</v>
      </c>
      <c r="BT651" s="17">
        <v>0</v>
      </c>
      <c r="BU651" s="17">
        <v>0</v>
      </c>
      <c r="BV651" s="17">
        <v>0</v>
      </c>
      <c r="BW651" s="17">
        <v>0</v>
      </c>
      <c r="BX651" s="17">
        <v>0</v>
      </c>
      <c r="BY651" s="17">
        <v>0</v>
      </c>
      <c r="BZ651" s="17">
        <v>0</v>
      </c>
      <c r="CA651" s="17">
        <v>0</v>
      </c>
      <c r="CB651" s="17">
        <v>0</v>
      </c>
      <c r="CC651" s="17">
        <v>0</v>
      </c>
      <c r="CD651" s="17">
        <v>0</v>
      </c>
      <c r="CE651" s="17">
        <v>0</v>
      </c>
      <c r="CF651" s="17">
        <v>0</v>
      </c>
      <c r="CG651" s="17">
        <v>0</v>
      </c>
      <c r="CH651" s="17">
        <v>0</v>
      </c>
      <c r="CI651" s="17">
        <v>0</v>
      </c>
      <c r="CJ651" s="17">
        <v>0</v>
      </c>
      <c r="CK651" s="17">
        <v>0</v>
      </c>
      <c r="CL651" s="702">
        <v>0</v>
      </c>
      <c r="CM651" s="702">
        <v>0</v>
      </c>
      <c r="CN651" s="702">
        <v>0</v>
      </c>
      <c r="CO651" s="702">
        <v>0</v>
      </c>
      <c r="CP651" s="702">
        <v>0</v>
      </c>
      <c r="CQ651" s="702">
        <v>0</v>
      </c>
      <c r="CR651" s="704">
        <v>0</v>
      </c>
      <c r="CS651" s="703">
        <v>0</v>
      </c>
      <c r="CT651" s="23" t="s">
        <v>56</v>
      </c>
      <c r="CU651" s="23" t="s">
        <v>56</v>
      </c>
      <c r="CV651" s="23" t="s">
        <v>56</v>
      </c>
      <c r="CW651" s="23" t="s">
        <v>56</v>
      </c>
      <c r="CX651" s="23" t="s">
        <v>56</v>
      </c>
      <c r="CY651" s="23" t="s">
        <v>56</v>
      </c>
      <c r="CZ651" s="23" t="s">
        <v>56</v>
      </c>
      <c r="DA651" s="23" t="s">
        <v>56</v>
      </c>
      <c r="DB651" s="796">
        <v>16743412.700000001</v>
      </c>
      <c r="DC651" s="120"/>
      <c r="DD651" s="692">
        <v>4.4697303140000004</v>
      </c>
      <c r="DE651" s="120"/>
      <c r="DF651" s="120"/>
      <c r="DG651" s="120"/>
      <c r="DH651" s="140"/>
      <c r="DI651" s="140"/>
      <c r="DJ651" s="140"/>
      <c r="DK651" s="140"/>
      <c r="DL651" s="548" t="s">
        <v>56</v>
      </c>
      <c r="DM651" s="548" t="s">
        <v>56</v>
      </c>
      <c r="DN651" s="203" t="s">
        <v>868</v>
      </c>
      <c r="DO651" s="700">
        <v>1</v>
      </c>
      <c r="DP651" s="713" t="s">
        <v>56</v>
      </c>
      <c r="DQ651" s="548" t="s">
        <v>56</v>
      </c>
      <c r="DR651" s="673" t="s">
        <v>56</v>
      </c>
      <c r="DS651" s="203" t="s">
        <v>56</v>
      </c>
      <c r="DT651" s="1160" t="s">
        <v>56</v>
      </c>
      <c r="DU651" s="711">
        <v>90</v>
      </c>
      <c r="DV651" s="711">
        <v>-41.666666666666664</v>
      </c>
      <c r="DW651" s="711">
        <v>91.0833333333333</v>
      </c>
      <c r="DX651" s="711">
        <v>-42.749999999999964</v>
      </c>
      <c r="DY651" s="710">
        <v>2</v>
      </c>
      <c r="DZ651" s="710">
        <v>-1</v>
      </c>
      <c r="EA651" s="710">
        <v>2</v>
      </c>
      <c r="EB651" s="710">
        <v>-1</v>
      </c>
      <c r="EC651" s="236"/>
      <c r="ED651" s="49"/>
      <c r="EE651" s="232"/>
      <c r="EF651" s="700">
        <v>0</v>
      </c>
      <c r="EG651" s="712">
        <v>300</v>
      </c>
      <c r="EH651" s="44"/>
    </row>
    <row r="652" spans="1:138" ht="41.25" customHeight="1" x14ac:dyDescent="0.25">
      <c r="A652" s="871" t="s">
        <v>49</v>
      </c>
      <c r="B652" s="656" t="s">
        <v>96</v>
      </c>
      <c r="C652" s="656" t="s">
        <v>114</v>
      </c>
      <c r="D652" s="691" t="s">
        <v>513</v>
      </c>
      <c r="E652" s="656" t="s">
        <v>514</v>
      </c>
      <c r="F652" s="656" t="s">
        <v>517</v>
      </c>
      <c r="G652" s="901" t="s">
        <v>514</v>
      </c>
      <c r="H652" s="897" t="s">
        <v>55</v>
      </c>
      <c r="I652" s="17" t="s">
        <v>866</v>
      </c>
      <c r="J652" s="64">
        <v>13.8</v>
      </c>
      <c r="K652" s="665">
        <v>6.5731328147238894</v>
      </c>
      <c r="L652" s="665">
        <v>2.4418560555270004</v>
      </c>
      <c r="M652" s="64">
        <v>16</v>
      </c>
      <c r="N652" s="726">
        <v>4877198.5590000004</v>
      </c>
      <c r="O652" s="548" t="s">
        <v>863</v>
      </c>
      <c r="P652" s="909">
        <v>2.6292531260000001</v>
      </c>
      <c r="Q652" s="203" t="s">
        <v>57</v>
      </c>
      <c r="R652" s="205" t="s">
        <v>57</v>
      </c>
      <c r="S652" s="490">
        <v>0</v>
      </c>
      <c r="T652" s="18">
        <v>0</v>
      </c>
      <c r="U652" s="548" t="s">
        <v>58</v>
      </c>
      <c r="V652" s="18" t="s">
        <v>58</v>
      </c>
      <c r="W652" s="64" t="s">
        <v>58</v>
      </c>
      <c r="X652" s="18" t="s">
        <v>58</v>
      </c>
      <c r="Y652" s="18" t="s">
        <v>58</v>
      </c>
      <c r="Z652" s="18" t="s">
        <v>58</v>
      </c>
      <c r="AA652" s="18" t="s">
        <v>58</v>
      </c>
      <c r="AB652" s="18" t="s">
        <v>58</v>
      </c>
      <c r="AC652" s="18" t="s">
        <v>58</v>
      </c>
      <c r="AD652" s="18" t="s">
        <v>58</v>
      </c>
      <c r="AE652" s="18" t="s">
        <v>58</v>
      </c>
      <c r="AF652" s="18" t="s">
        <v>58</v>
      </c>
      <c r="AG652" s="64" t="s">
        <v>58</v>
      </c>
      <c r="AH652" s="18" t="s">
        <v>58</v>
      </c>
      <c r="AI652" s="64" t="s">
        <v>58</v>
      </c>
      <c r="AJ652" s="18" t="s">
        <v>58</v>
      </c>
      <c r="AK652" s="18" t="s">
        <v>58</v>
      </c>
      <c r="AL652" s="64" t="s">
        <v>58</v>
      </c>
      <c r="AM652" s="18" t="s">
        <v>58</v>
      </c>
      <c r="AN652" s="18" t="s">
        <v>58</v>
      </c>
      <c r="AO652" s="18" t="s">
        <v>58</v>
      </c>
      <c r="AP652" s="64" t="s">
        <v>58</v>
      </c>
      <c r="AQ652" s="64">
        <v>0</v>
      </c>
      <c r="AR652" s="11">
        <v>0</v>
      </c>
      <c r="AS652" s="17" t="s">
        <v>58</v>
      </c>
      <c r="AT652" s="490" t="s">
        <v>58</v>
      </c>
      <c r="AU652" s="64" t="s">
        <v>58</v>
      </c>
      <c r="AV652" s="18" t="s">
        <v>58</v>
      </c>
      <c r="AW652" s="64" t="s">
        <v>58</v>
      </c>
      <c r="AX652" s="18" t="s">
        <v>58</v>
      </c>
      <c r="AY652" s="17" t="s">
        <v>58</v>
      </c>
      <c r="AZ652" s="490" t="s">
        <v>58</v>
      </c>
      <c r="BA652" s="17" t="s">
        <v>58</v>
      </c>
      <c r="BB652" s="18" t="s">
        <v>58</v>
      </c>
      <c r="BC652" s="17" t="s">
        <v>58</v>
      </c>
      <c r="BD652" s="18" t="s">
        <v>58</v>
      </c>
      <c r="BE652" s="17" t="s">
        <v>58</v>
      </c>
      <c r="BF652" s="18" t="s">
        <v>58</v>
      </c>
      <c r="BG652" s="17" t="s">
        <v>58</v>
      </c>
      <c r="BH652" s="18" t="s">
        <v>58</v>
      </c>
      <c r="BI652" s="17" t="s">
        <v>58</v>
      </c>
      <c r="BJ652" s="18" t="s">
        <v>58</v>
      </c>
      <c r="BK652" s="17" t="s">
        <v>58</v>
      </c>
      <c r="BL652" s="17" t="s">
        <v>58</v>
      </c>
      <c r="BM652" s="17" t="s">
        <v>58</v>
      </c>
      <c r="BN652" s="17" t="s">
        <v>58</v>
      </c>
      <c r="BO652" s="18" t="s">
        <v>58</v>
      </c>
      <c r="BP652" s="18" t="s">
        <v>58</v>
      </c>
      <c r="BQ652" s="64">
        <v>0</v>
      </c>
      <c r="BR652" s="18">
        <v>0</v>
      </c>
      <c r="BS652" s="729">
        <v>0</v>
      </c>
      <c r="BT652" s="17">
        <v>0</v>
      </c>
      <c r="BU652" s="17">
        <v>0</v>
      </c>
      <c r="BV652" s="17">
        <v>0</v>
      </c>
      <c r="BW652" s="17">
        <v>0</v>
      </c>
      <c r="BX652" s="17">
        <v>0</v>
      </c>
      <c r="BY652" s="17">
        <v>0</v>
      </c>
      <c r="BZ652" s="17">
        <v>0</v>
      </c>
      <c r="CA652" s="17">
        <v>0</v>
      </c>
      <c r="CB652" s="17">
        <v>0</v>
      </c>
      <c r="CC652" s="17">
        <v>0</v>
      </c>
      <c r="CD652" s="17">
        <v>0</v>
      </c>
      <c r="CE652" s="17">
        <v>0</v>
      </c>
      <c r="CF652" s="17">
        <v>0</v>
      </c>
      <c r="CG652" s="17">
        <v>0</v>
      </c>
      <c r="CH652" s="17">
        <v>0</v>
      </c>
      <c r="CI652" s="17">
        <v>0</v>
      </c>
      <c r="CJ652" s="17">
        <v>0</v>
      </c>
      <c r="CK652" s="17">
        <v>0</v>
      </c>
      <c r="CL652" s="702">
        <v>0</v>
      </c>
      <c r="CM652" s="702">
        <v>0</v>
      </c>
      <c r="CN652" s="702">
        <v>0</v>
      </c>
      <c r="CO652" s="702">
        <v>0</v>
      </c>
      <c r="CP652" s="702">
        <v>0</v>
      </c>
      <c r="CQ652" s="702">
        <v>0</v>
      </c>
      <c r="CR652" s="704">
        <v>0</v>
      </c>
      <c r="CS652" s="703">
        <v>0</v>
      </c>
      <c r="CT652" s="23" t="s">
        <v>56</v>
      </c>
      <c r="CU652" s="23" t="s">
        <v>56</v>
      </c>
      <c r="CV652" s="23" t="s">
        <v>56</v>
      </c>
      <c r="CW652" s="23" t="s">
        <v>56</v>
      </c>
      <c r="CX652" s="23" t="s">
        <v>56</v>
      </c>
      <c r="CY652" s="23" t="s">
        <v>56</v>
      </c>
      <c r="CZ652" s="23" t="s">
        <v>56</v>
      </c>
      <c r="DA652" s="23" t="s">
        <v>56</v>
      </c>
      <c r="DB652" s="796">
        <v>4877198.5590000004</v>
      </c>
      <c r="DC652" s="120"/>
      <c r="DD652" s="692">
        <v>2.6292531260000001</v>
      </c>
      <c r="DE652" s="120"/>
      <c r="DF652" s="120"/>
      <c r="DG652" s="120"/>
      <c r="DH652" s="140"/>
      <c r="DI652" s="140"/>
      <c r="DJ652" s="140"/>
      <c r="DK652" s="140"/>
      <c r="DL652" s="548" t="s">
        <v>56</v>
      </c>
      <c r="DM652" s="548" t="s">
        <v>56</v>
      </c>
      <c r="DN652" s="203" t="s">
        <v>868</v>
      </c>
      <c r="DO652" s="700">
        <v>13.5833333333333</v>
      </c>
      <c r="DP652" s="713" t="s">
        <v>56</v>
      </c>
      <c r="DQ652" s="548" t="s">
        <v>56</v>
      </c>
      <c r="DR652" s="673" t="s">
        <v>56</v>
      </c>
      <c r="DS652" s="203" t="s">
        <v>56</v>
      </c>
      <c r="DT652" s="1160" t="s">
        <v>56</v>
      </c>
      <c r="DU652" s="711">
        <v>0</v>
      </c>
      <c r="DV652" s="711">
        <v>0</v>
      </c>
      <c r="DW652" s="711">
        <v>0</v>
      </c>
      <c r="DX652" s="711">
        <v>0</v>
      </c>
      <c r="DY652" s="710">
        <v>0</v>
      </c>
      <c r="DZ652" s="710">
        <v>0</v>
      </c>
      <c r="EA652" s="710">
        <v>0</v>
      </c>
      <c r="EB652" s="710">
        <v>0</v>
      </c>
      <c r="EC652" s="236"/>
      <c r="ED652" s="49"/>
      <c r="EE652" s="232"/>
      <c r="EF652" s="700">
        <v>0</v>
      </c>
      <c r="EG652" s="712">
        <v>0</v>
      </c>
      <c r="EH652" s="44"/>
    </row>
    <row r="653" spans="1:138" ht="41.25" customHeight="1" x14ac:dyDescent="0.25">
      <c r="A653" s="871" t="s">
        <v>49</v>
      </c>
      <c r="B653" s="656" t="s">
        <v>96</v>
      </c>
      <c r="C653" s="656" t="s">
        <v>114</v>
      </c>
      <c r="D653" s="691" t="s">
        <v>513</v>
      </c>
      <c r="E653" s="656" t="s">
        <v>514</v>
      </c>
      <c r="F653" s="656" t="s">
        <v>518</v>
      </c>
      <c r="G653" s="901" t="s">
        <v>519</v>
      </c>
      <c r="H653" s="897" t="s">
        <v>55</v>
      </c>
      <c r="I653" s="17" t="s">
        <v>866</v>
      </c>
      <c r="J653" s="64">
        <v>13.8</v>
      </c>
      <c r="K653" s="665">
        <v>7.2902018490574036</v>
      </c>
      <c r="L653" s="665">
        <v>7.852083317001</v>
      </c>
      <c r="M653" s="64">
        <v>575</v>
      </c>
      <c r="N653" s="726">
        <v>26471973.920000002</v>
      </c>
      <c r="O653" s="548" t="s">
        <v>863</v>
      </c>
      <c r="P653" s="909">
        <v>6.095086792</v>
      </c>
      <c r="Q653" s="203" t="s">
        <v>57</v>
      </c>
      <c r="R653" s="205" t="s">
        <v>57</v>
      </c>
      <c r="S653" s="490">
        <v>0</v>
      </c>
      <c r="T653" s="18">
        <v>0</v>
      </c>
      <c r="U653" s="548">
        <v>0</v>
      </c>
      <c r="V653" s="18">
        <v>0</v>
      </c>
      <c r="W653" s="64">
        <v>0</v>
      </c>
      <c r="X653" s="18">
        <v>0</v>
      </c>
      <c r="Y653" s="18">
        <v>0</v>
      </c>
      <c r="Z653" s="18">
        <v>0</v>
      </c>
      <c r="AA653" s="18">
        <v>0</v>
      </c>
      <c r="AB653" s="18">
        <v>0</v>
      </c>
      <c r="AC653" s="18">
        <v>0</v>
      </c>
      <c r="AD653" s="18">
        <v>0</v>
      </c>
      <c r="AE653" s="18">
        <v>0</v>
      </c>
      <c r="AF653" s="18">
        <v>0</v>
      </c>
      <c r="AG653" s="64">
        <v>0</v>
      </c>
      <c r="AH653" s="18">
        <v>0</v>
      </c>
      <c r="AI653" s="64">
        <v>0</v>
      </c>
      <c r="AJ653" s="18">
        <v>0</v>
      </c>
      <c r="AK653" s="18">
        <v>22</v>
      </c>
      <c r="AL653" s="64">
        <v>21</v>
      </c>
      <c r="AM653" s="18">
        <v>0</v>
      </c>
      <c r="AN653" s="18" t="s">
        <v>58</v>
      </c>
      <c r="AO653" s="18">
        <v>0</v>
      </c>
      <c r="AP653" s="64">
        <v>0</v>
      </c>
      <c r="AQ653" s="64">
        <v>22</v>
      </c>
      <c r="AR653" s="11">
        <v>21</v>
      </c>
      <c r="AS653" s="17">
        <v>0</v>
      </c>
      <c r="AT653" s="490">
        <v>0</v>
      </c>
      <c r="AU653" s="64">
        <v>0</v>
      </c>
      <c r="AV653" s="18">
        <v>0</v>
      </c>
      <c r="AW653" s="64">
        <v>0</v>
      </c>
      <c r="AX653" s="18">
        <v>0</v>
      </c>
      <c r="AY653" s="17">
        <v>0</v>
      </c>
      <c r="AZ653" s="490">
        <v>0</v>
      </c>
      <c r="BA653" s="17">
        <v>0</v>
      </c>
      <c r="BB653" s="18">
        <v>0</v>
      </c>
      <c r="BC653" s="17">
        <v>0</v>
      </c>
      <c r="BD653" s="18">
        <v>0</v>
      </c>
      <c r="BE653" s="17">
        <v>0</v>
      </c>
      <c r="BF653" s="18">
        <v>0</v>
      </c>
      <c r="BG653" s="17">
        <v>0</v>
      </c>
      <c r="BH653" s="18">
        <v>0</v>
      </c>
      <c r="BI653" s="17">
        <v>0</v>
      </c>
      <c r="BJ653" s="18">
        <v>0</v>
      </c>
      <c r="BK653" s="17">
        <v>113.35999999999999</v>
      </c>
      <c r="BL653" s="17">
        <v>109.55999999999997</v>
      </c>
      <c r="BM653" s="17">
        <v>0</v>
      </c>
      <c r="BN653" s="17" t="s">
        <v>58</v>
      </c>
      <c r="BO653" s="18">
        <v>0</v>
      </c>
      <c r="BP653" s="18">
        <v>0</v>
      </c>
      <c r="BQ653" s="64">
        <v>113.35999999999999</v>
      </c>
      <c r="BR653" s="18">
        <v>109.55999999999997</v>
      </c>
      <c r="BS653" s="729">
        <v>1.8598586676204298E-2</v>
      </c>
      <c r="BT653" s="17">
        <v>0</v>
      </c>
      <c r="BU653" s="17">
        <v>0</v>
      </c>
      <c r="BV653" s="17">
        <v>0</v>
      </c>
      <c r="BW653" s="17">
        <v>0</v>
      </c>
      <c r="BX653" s="17">
        <v>0</v>
      </c>
      <c r="BY653" s="17">
        <v>0</v>
      </c>
      <c r="BZ653" s="17">
        <v>0</v>
      </c>
      <c r="CA653" s="17">
        <v>0</v>
      </c>
      <c r="CB653" s="17">
        <v>0</v>
      </c>
      <c r="CC653" s="17">
        <v>0</v>
      </c>
      <c r="CD653" s="17">
        <v>0</v>
      </c>
      <c r="CE653" s="17">
        <v>0</v>
      </c>
      <c r="CF653" s="17">
        <v>0</v>
      </c>
      <c r="CG653" s="17">
        <v>0</v>
      </c>
      <c r="CH653" s="17">
        <v>0</v>
      </c>
      <c r="CI653" s="17">
        <v>0</v>
      </c>
      <c r="CJ653" s="17">
        <v>0</v>
      </c>
      <c r="CK653" s="17">
        <v>0</v>
      </c>
      <c r="CL653" s="702">
        <v>133066.5024</v>
      </c>
      <c r="CM653" s="702">
        <v>128605.91039999998</v>
      </c>
      <c r="CN653" s="702">
        <v>0</v>
      </c>
      <c r="CO653" s="702">
        <v>0</v>
      </c>
      <c r="CP653" s="702">
        <v>0</v>
      </c>
      <c r="CQ653" s="702">
        <v>0</v>
      </c>
      <c r="CR653" s="704">
        <v>133066.5024</v>
      </c>
      <c r="CS653" s="703">
        <v>128605.91039999998</v>
      </c>
      <c r="CT653" s="23" t="s">
        <v>56</v>
      </c>
      <c r="CU653" s="23" t="s">
        <v>56</v>
      </c>
      <c r="CV653" s="23" t="s">
        <v>56</v>
      </c>
      <c r="CW653" s="23" t="s">
        <v>56</v>
      </c>
      <c r="CX653" s="23" t="s">
        <v>56</v>
      </c>
      <c r="CY653" s="23" t="s">
        <v>56</v>
      </c>
      <c r="CZ653" s="23" t="s">
        <v>56</v>
      </c>
      <c r="DA653" s="23" t="s">
        <v>56</v>
      </c>
      <c r="DB653" s="796">
        <v>26471973.920000002</v>
      </c>
      <c r="DC653" s="120"/>
      <c r="DD653" s="692">
        <v>6.095086792</v>
      </c>
      <c r="DE653" s="120"/>
      <c r="DF653" s="120"/>
      <c r="DG653" s="120"/>
      <c r="DH653" s="140"/>
      <c r="DI653" s="140"/>
      <c r="DJ653" s="140"/>
      <c r="DK653" s="140"/>
      <c r="DL653" s="548" t="s">
        <v>56</v>
      </c>
      <c r="DM653" s="548" t="s">
        <v>56</v>
      </c>
      <c r="DN653" s="203" t="s">
        <v>868</v>
      </c>
      <c r="DO653" s="700">
        <v>555.75</v>
      </c>
      <c r="DP653" s="713" t="s">
        <v>56</v>
      </c>
      <c r="DQ653" s="548" t="s">
        <v>56</v>
      </c>
      <c r="DR653" s="673" t="s">
        <v>56</v>
      </c>
      <c r="DS653" s="203" t="s">
        <v>56</v>
      </c>
      <c r="DT653" s="1160" t="s">
        <v>56</v>
      </c>
      <c r="DU653" s="711">
        <v>375.94781826360776</v>
      </c>
      <c r="DV653" s="711">
        <v>-240.31463193448849</v>
      </c>
      <c r="DW653" s="711">
        <v>370.50461928204101</v>
      </c>
      <c r="DX653" s="711">
        <v>-235.78789902555039</v>
      </c>
      <c r="DY653" s="710">
        <v>3.1111111111111112</v>
      </c>
      <c r="DZ653" s="710">
        <v>-2.54823370880476</v>
      </c>
      <c r="EA653" s="710">
        <v>3.0463166282966498</v>
      </c>
      <c r="EB653" s="710">
        <v>-2.4861613575616328</v>
      </c>
      <c r="EC653" s="236"/>
      <c r="ED653" s="49"/>
      <c r="EE653" s="232"/>
      <c r="EF653" s="700">
        <v>189350</v>
      </c>
      <c r="EG653" s="712">
        <v>-189350</v>
      </c>
      <c r="EH653" s="44"/>
    </row>
    <row r="654" spans="1:138" ht="41.25" customHeight="1" x14ac:dyDescent="0.25">
      <c r="A654" s="871" t="s">
        <v>49</v>
      </c>
      <c r="B654" s="656" t="s">
        <v>96</v>
      </c>
      <c r="C654" s="656" t="s">
        <v>114</v>
      </c>
      <c r="D654" s="691" t="s">
        <v>513</v>
      </c>
      <c r="E654" s="656" t="s">
        <v>514</v>
      </c>
      <c r="F654" s="656" t="s">
        <v>520</v>
      </c>
      <c r="G654" s="901" t="s">
        <v>514</v>
      </c>
      <c r="H654" s="897" t="s">
        <v>55</v>
      </c>
      <c r="I654" s="17" t="s">
        <v>866</v>
      </c>
      <c r="J654" s="64">
        <v>13.8</v>
      </c>
      <c r="K654" s="665">
        <v>7.0511788376129001</v>
      </c>
      <c r="L654" s="665">
        <v>2.6359848430019999</v>
      </c>
      <c r="M654" s="64">
        <v>0</v>
      </c>
      <c r="N654" s="726">
        <v>12290190.01</v>
      </c>
      <c r="O654" s="548" t="s">
        <v>863</v>
      </c>
      <c r="P654" s="909">
        <v>4.3263165069999996</v>
      </c>
      <c r="Q654" s="203" t="s">
        <v>57</v>
      </c>
      <c r="R654" s="205" t="s">
        <v>57</v>
      </c>
      <c r="S654" s="490">
        <v>0</v>
      </c>
      <c r="T654" s="18">
        <v>0</v>
      </c>
      <c r="U654" s="548" t="s">
        <v>58</v>
      </c>
      <c r="V654" s="18" t="s">
        <v>58</v>
      </c>
      <c r="W654" s="64" t="s">
        <v>58</v>
      </c>
      <c r="X654" s="18" t="s">
        <v>58</v>
      </c>
      <c r="Y654" s="18" t="s">
        <v>58</v>
      </c>
      <c r="Z654" s="18" t="s">
        <v>58</v>
      </c>
      <c r="AA654" s="18" t="s">
        <v>58</v>
      </c>
      <c r="AB654" s="18" t="s">
        <v>58</v>
      </c>
      <c r="AC654" s="18" t="s">
        <v>58</v>
      </c>
      <c r="AD654" s="18" t="s">
        <v>58</v>
      </c>
      <c r="AE654" s="18" t="s">
        <v>58</v>
      </c>
      <c r="AF654" s="18" t="s">
        <v>58</v>
      </c>
      <c r="AG654" s="64" t="s">
        <v>58</v>
      </c>
      <c r="AH654" s="18" t="s">
        <v>58</v>
      </c>
      <c r="AI654" s="64" t="s">
        <v>58</v>
      </c>
      <c r="AJ654" s="18" t="s">
        <v>58</v>
      </c>
      <c r="AK654" s="18" t="s">
        <v>58</v>
      </c>
      <c r="AL654" s="64" t="s">
        <v>58</v>
      </c>
      <c r="AM654" s="18" t="s">
        <v>58</v>
      </c>
      <c r="AN654" s="18" t="s">
        <v>58</v>
      </c>
      <c r="AO654" s="18" t="s">
        <v>58</v>
      </c>
      <c r="AP654" s="64" t="s">
        <v>58</v>
      </c>
      <c r="AQ654" s="64">
        <v>0</v>
      </c>
      <c r="AR654" s="11">
        <v>0</v>
      </c>
      <c r="AS654" s="17" t="s">
        <v>58</v>
      </c>
      <c r="AT654" s="490" t="s">
        <v>58</v>
      </c>
      <c r="AU654" s="64" t="s">
        <v>58</v>
      </c>
      <c r="AV654" s="18" t="s">
        <v>58</v>
      </c>
      <c r="AW654" s="64" t="s">
        <v>58</v>
      </c>
      <c r="AX654" s="18" t="s">
        <v>58</v>
      </c>
      <c r="AY654" s="17" t="s">
        <v>58</v>
      </c>
      <c r="AZ654" s="490" t="s">
        <v>58</v>
      </c>
      <c r="BA654" s="17" t="s">
        <v>58</v>
      </c>
      <c r="BB654" s="18" t="s">
        <v>58</v>
      </c>
      <c r="BC654" s="17" t="s">
        <v>58</v>
      </c>
      <c r="BD654" s="18" t="s">
        <v>58</v>
      </c>
      <c r="BE654" s="17" t="s">
        <v>58</v>
      </c>
      <c r="BF654" s="18" t="s">
        <v>58</v>
      </c>
      <c r="BG654" s="17" t="s">
        <v>58</v>
      </c>
      <c r="BH654" s="18" t="s">
        <v>58</v>
      </c>
      <c r="BI654" s="17" t="s">
        <v>58</v>
      </c>
      <c r="BJ654" s="18" t="s">
        <v>58</v>
      </c>
      <c r="BK654" s="17" t="s">
        <v>58</v>
      </c>
      <c r="BL654" s="17" t="s">
        <v>58</v>
      </c>
      <c r="BM654" s="17" t="s">
        <v>58</v>
      </c>
      <c r="BN654" s="17" t="s">
        <v>58</v>
      </c>
      <c r="BO654" s="18" t="s">
        <v>58</v>
      </c>
      <c r="BP654" s="18" t="s">
        <v>58</v>
      </c>
      <c r="BQ654" s="64">
        <v>0</v>
      </c>
      <c r="BR654" s="18">
        <v>0</v>
      </c>
      <c r="BS654" s="729">
        <v>0</v>
      </c>
      <c r="BT654" s="17">
        <v>0</v>
      </c>
      <c r="BU654" s="17">
        <v>0</v>
      </c>
      <c r="BV654" s="17">
        <v>0</v>
      </c>
      <c r="BW654" s="17">
        <v>0</v>
      </c>
      <c r="BX654" s="17">
        <v>0</v>
      </c>
      <c r="BY654" s="17">
        <v>0</v>
      </c>
      <c r="BZ654" s="17">
        <v>0</v>
      </c>
      <c r="CA654" s="17">
        <v>0</v>
      </c>
      <c r="CB654" s="17">
        <v>0</v>
      </c>
      <c r="CC654" s="17">
        <v>0</v>
      </c>
      <c r="CD654" s="17">
        <v>0</v>
      </c>
      <c r="CE654" s="17">
        <v>0</v>
      </c>
      <c r="CF654" s="17">
        <v>0</v>
      </c>
      <c r="CG654" s="17">
        <v>0</v>
      </c>
      <c r="CH654" s="17">
        <v>0</v>
      </c>
      <c r="CI654" s="17">
        <v>0</v>
      </c>
      <c r="CJ654" s="17">
        <v>0</v>
      </c>
      <c r="CK654" s="17">
        <v>0</v>
      </c>
      <c r="CL654" s="702">
        <v>0</v>
      </c>
      <c r="CM654" s="702">
        <v>0</v>
      </c>
      <c r="CN654" s="702">
        <v>0</v>
      </c>
      <c r="CO654" s="702">
        <v>0</v>
      </c>
      <c r="CP654" s="702">
        <v>0</v>
      </c>
      <c r="CQ654" s="702">
        <v>0</v>
      </c>
      <c r="CR654" s="704">
        <v>0</v>
      </c>
      <c r="CS654" s="703">
        <v>0</v>
      </c>
      <c r="CT654" s="23" t="s">
        <v>56</v>
      </c>
      <c r="CU654" s="23" t="s">
        <v>56</v>
      </c>
      <c r="CV654" s="23" t="s">
        <v>56</v>
      </c>
      <c r="CW654" s="23" t="s">
        <v>56</v>
      </c>
      <c r="CX654" s="23" t="s">
        <v>56</v>
      </c>
      <c r="CY654" s="23" t="s">
        <v>56</v>
      </c>
      <c r="CZ654" s="23" t="s">
        <v>56</v>
      </c>
      <c r="DA654" s="23" t="s">
        <v>56</v>
      </c>
      <c r="DB654" s="796">
        <v>12290190.01</v>
      </c>
      <c r="DC654" s="120"/>
      <c r="DD654" s="692">
        <v>4.3263165069999996</v>
      </c>
      <c r="DE654" s="120"/>
      <c r="DF654" s="120"/>
      <c r="DG654" s="120"/>
      <c r="DH654" s="140"/>
      <c r="DI654" s="140"/>
      <c r="DJ654" s="140"/>
      <c r="DK654" s="140"/>
      <c r="DL654" s="548" t="s">
        <v>56</v>
      </c>
      <c r="DM654" s="548" t="s">
        <v>56</v>
      </c>
      <c r="DN654" s="203" t="s">
        <v>868</v>
      </c>
      <c r="DO654" s="700">
        <v>1.75</v>
      </c>
      <c r="DP654" s="713" t="s">
        <v>56</v>
      </c>
      <c r="DQ654" s="548" t="s">
        <v>56</v>
      </c>
      <c r="DR654" s="673" t="s">
        <v>56</v>
      </c>
      <c r="DS654" s="203" t="s">
        <v>56</v>
      </c>
      <c r="DT654" s="1160" t="s">
        <v>56</v>
      </c>
      <c r="DU654" s="711">
        <v>389.14285714285717</v>
      </c>
      <c r="DV654" s="711" t="s">
        <v>56</v>
      </c>
      <c r="DW654" s="711">
        <v>229.1</v>
      </c>
      <c r="DX654" s="711" t="s">
        <v>56</v>
      </c>
      <c r="DY654" s="710">
        <v>6.8571428571428568</v>
      </c>
      <c r="DZ654" s="710" t="s">
        <v>56</v>
      </c>
      <c r="EA654" s="710">
        <v>4</v>
      </c>
      <c r="EB654" s="710" t="s">
        <v>56</v>
      </c>
      <c r="EC654" s="236"/>
      <c r="ED654" s="49"/>
      <c r="EE654" s="232"/>
      <c r="EF654" s="700">
        <v>0</v>
      </c>
      <c r="EG654" s="712" t="s">
        <v>56</v>
      </c>
      <c r="EH654" s="44"/>
    </row>
    <row r="655" spans="1:138" ht="41.25" customHeight="1" x14ac:dyDescent="0.25">
      <c r="A655" s="871" t="s">
        <v>49</v>
      </c>
      <c r="B655" s="656" t="s">
        <v>96</v>
      </c>
      <c r="C655" s="656" t="s">
        <v>114</v>
      </c>
      <c r="D655" s="691" t="s">
        <v>513</v>
      </c>
      <c r="E655" s="656" t="s">
        <v>514</v>
      </c>
      <c r="F655" s="656" t="s">
        <v>1574</v>
      </c>
      <c r="G655" s="901" t="s">
        <v>514</v>
      </c>
      <c r="H655" s="897" t="s">
        <v>55</v>
      </c>
      <c r="I655" s="17" t="s">
        <v>866</v>
      </c>
      <c r="J655" s="64">
        <v>13.8</v>
      </c>
      <c r="K655" s="665">
        <v>8.7243399177244338</v>
      </c>
      <c r="L655" s="665">
        <v>3.3367424173020002</v>
      </c>
      <c r="M655" s="64">
        <v>180</v>
      </c>
      <c r="N655" s="726">
        <v>23021504.239999998</v>
      </c>
      <c r="O655" s="548" t="s">
        <v>863</v>
      </c>
      <c r="P655" s="909">
        <v>6.3341098029999996</v>
      </c>
      <c r="Q655" s="203" t="s">
        <v>57</v>
      </c>
      <c r="R655" s="205" t="s">
        <v>57</v>
      </c>
      <c r="S655" s="490">
        <v>0</v>
      </c>
      <c r="T655" s="18">
        <v>0</v>
      </c>
      <c r="U655" s="548">
        <v>0</v>
      </c>
      <c r="V655" s="18">
        <v>0</v>
      </c>
      <c r="W655" s="64">
        <v>0</v>
      </c>
      <c r="X655" s="18">
        <v>0</v>
      </c>
      <c r="Y655" s="18">
        <v>0</v>
      </c>
      <c r="Z655" s="18">
        <v>0</v>
      </c>
      <c r="AA655" s="18">
        <v>0</v>
      </c>
      <c r="AB655" s="18">
        <v>0</v>
      </c>
      <c r="AC655" s="18">
        <v>0</v>
      </c>
      <c r="AD655" s="18">
        <v>0</v>
      </c>
      <c r="AE655" s="18">
        <v>0</v>
      </c>
      <c r="AF655" s="18">
        <v>0</v>
      </c>
      <c r="AG655" s="64">
        <v>1</v>
      </c>
      <c r="AH655" s="18">
        <v>1</v>
      </c>
      <c r="AI655" s="64">
        <v>0</v>
      </c>
      <c r="AJ655" s="18">
        <v>0</v>
      </c>
      <c r="AK655" s="18">
        <v>1</v>
      </c>
      <c r="AL655" s="64">
        <v>1</v>
      </c>
      <c r="AM655" s="18">
        <v>0</v>
      </c>
      <c r="AN655" s="18" t="s">
        <v>58</v>
      </c>
      <c r="AO655" s="18">
        <v>0</v>
      </c>
      <c r="AP655" s="64">
        <v>0</v>
      </c>
      <c r="AQ655" s="64">
        <v>2</v>
      </c>
      <c r="AR655" s="11">
        <v>2</v>
      </c>
      <c r="AS655" s="17">
        <v>0</v>
      </c>
      <c r="AT655" s="490">
        <v>0</v>
      </c>
      <c r="AU655" s="64">
        <v>0</v>
      </c>
      <c r="AV655" s="18">
        <v>0</v>
      </c>
      <c r="AW655" s="64">
        <v>0</v>
      </c>
      <c r="AX655" s="18">
        <v>0</v>
      </c>
      <c r="AY655" s="17">
        <v>0</v>
      </c>
      <c r="AZ655" s="490">
        <v>0</v>
      </c>
      <c r="BA655" s="17">
        <v>0</v>
      </c>
      <c r="BB655" s="18">
        <v>0</v>
      </c>
      <c r="BC655" s="17">
        <v>0</v>
      </c>
      <c r="BD655" s="18">
        <v>0</v>
      </c>
      <c r="BE655" s="17">
        <v>0</v>
      </c>
      <c r="BF655" s="18">
        <v>0</v>
      </c>
      <c r="BG655" s="17">
        <v>75</v>
      </c>
      <c r="BH655" s="18">
        <v>75</v>
      </c>
      <c r="BI655" s="17">
        <v>0</v>
      </c>
      <c r="BJ655" s="18">
        <v>0</v>
      </c>
      <c r="BK655" s="17">
        <v>100</v>
      </c>
      <c r="BL655" s="17">
        <v>100</v>
      </c>
      <c r="BM655" s="17">
        <v>0</v>
      </c>
      <c r="BN655" s="17" t="s">
        <v>58</v>
      </c>
      <c r="BO655" s="18">
        <v>0</v>
      </c>
      <c r="BP655" s="18">
        <v>0</v>
      </c>
      <c r="BQ655" s="64">
        <v>175</v>
      </c>
      <c r="BR655" s="18">
        <v>175</v>
      </c>
      <c r="BS655" s="729">
        <v>2.7628191717976758E-2</v>
      </c>
      <c r="BT655" s="17">
        <v>0</v>
      </c>
      <c r="BU655" s="17">
        <v>0</v>
      </c>
      <c r="BV655" s="17">
        <v>0</v>
      </c>
      <c r="BW655" s="17">
        <v>0</v>
      </c>
      <c r="BX655" s="17">
        <v>0</v>
      </c>
      <c r="BY655" s="17">
        <v>0</v>
      </c>
      <c r="BZ655" s="17">
        <v>0</v>
      </c>
      <c r="CA655" s="17">
        <v>0</v>
      </c>
      <c r="CB655" s="17">
        <v>0</v>
      </c>
      <c r="CC655" s="17">
        <v>0</v>
      </c>
      <c r="CD655" s="17">
        <v>0</v>
      </c>
      <c r="CE655" s="17">
        <v>0</v>
      </c>
      <c r="CF655" s="17">
        <v>0</v>
      </c>
      <c r="CG655" s="17">
        <v>0</v>
      </c>
      <c r="CH655" s="17">
        <v>378431.99999999994</v>
      </c>
      <c r="CI655" s="17">
        <v>378431.99999999994</v>
      </c>
      <c r="CJ655" s="17">
        <v>0</v>
      </c>
      <c r="CK655" s="17">
        <v>0</v>
      </c>
      <c r="CL655" s="702">
        <v>117384</v>
      </c>
      <c r="CM655" s="702">
        <v>117384</v>
      </c>
      <c r="CN655" s="702">
        <v>0</v>
      </c>
      <c r="CO655" s="702">
        <v>0</v>
      </c>
      <c r="CP655" s="702">
        <v>0</v>
      </c>
      <c r="CQ655" s="702">
        <v>0</v>
      </c>
      <c r="CR655" s="704">
        <v>495815.99999999994</v>
      </c>
      <c r="CS655" s="703">
        <v>495815.99999999994</v>
      </c>
      <c r="CT655" s="23" t="s">
        <v>56</v>
      </c>
      <c r="CU655" s="23" t="s">
        <v>56</v>
      </c>
      <c r="CV655" s="23" t="s">
        <v>56</v>
      </c>
      <c r="CW655" s="23" t="s">
        <v>56</v>
      </c>
      <c r="CX655" s="23" t="s">
        <v>56</v>
      </c>
      <c r="CY655" s="23" t="s">
        <v>56</v>
      </c>
      <c r="CZ655" s="23" t="s">
        <v>56</v>
      </c>
      <c r="DA655" s="23" t="s">
        <v>56</v>
      </c>
      <c r="DB655" s="796">
        <v>23021504.239999998</v>
      </c>
      <c r="DC655" s="120"/>
      <c r="DD655" s="692">
        <v>6.3341098029999996</v>
      </c>
      <c r="DE655" s="120"/>
      <c r="DF655" s="120"/>
      <c r="DG655" s="120"/>
      <c r="DH655" s="140"/>
      <c r="DI655" s="140"/>
      <c r="DJ655" s="140"/>
      <c r="DK655" s="140"/>
      <c r="DL655" s="548" t="s">
        <v>56</v>
      </c>
      <c r="DM655" s="548" t="s">
        <v>56</v>
      </c>
      <c r="DN655" s="203" t="s">
        <v>55</v>
      </c>
      <c r="DO655" s="700" t="s">
        <v>56</v>
      </c>
      <c r="DP655" s="713" t="s">
        <v>56</v>
      </c>
      <c r="DQ655" s="548" t="s">
        <v>56</v>
      </c>
      <c r="DR655" s="673" t="s">
        <v>56</v>
      </c>
      <c r="DS655" s="203" t="s">
        <v>56</v>
      </c>
      <c r="DT655" s="1160" t="s">
        <v>56</v>
      </c>
      <c r="DU655" s="711">
        <v>0</v>
      </c>
      <c r="DV655" s="711">
        <v>21.975469336670812</v>
      </c>
      <c r="DW655" s="711">
        <v>0</v>
      </c>
      <c r="DX655" s="711">
        <v>6.3451864700780662</v>
      </c>
      <c r="DY655" s="710">
        <v>0</v>
      </c>
      <c r="DZ655" s="710">
        <v>6.2077596996245238E-2</v>
      </c>
      <c r="EA655" s="710">
        <v>0</v>
      </c>
      <c r="EB655" s="710">
        <v>1.7924255565192265E-2</v>
      </c>
      <c r="EC655" s="236"/>
      <c r="ED655" s="49"/>
      <c r="EE655" s="232"/>
      <c r="EF655" s="700">
        <v>0</v>
      </c>
      <c r="EG655" s="712">
        <v>7316</v>
      </c>
      <c r="EH655" s="44"/>
    </row>
    <row r="656" spans="1:138" ht="41.25" customHeight="1" x14ac:dyDescent="0.25">
      <c r="A656" s="871" t="s">
        <v>49</v>
      </c>
      <c r="B656" s="656" t="s">
        <v>96</v>
      </c>
      <c r="C656" s="656" t="s">
        <v>114</v>
      </c>
      <c r="D656" s="691" t="s">
        <v>513</v>
      </c>
      <c r="E656" s="656" t="s">
        <v>514</v>
      </c>
      <c r="F656" s="656" t="s">
        <v>521</v>
      </c>
      <c r="G656" s="901" t="s">
        <v>519</v>
      </c>
      <c r="H656" s="897" t="s">
        <v>55</v>
      </c>
      <c r="I656" s="17" t="s">
        <v>889</v>
      </c>
      <c r="J656" s="64">
        <v>13.8</v>
      </c>
      <c r="K656" s="665">
        <v>10.756035515002727</v>
      </c>
      <c r="L656" s="665">
        <v>7.3850378634270006</v>
      </c>
      <c r="M656" s="64">
        <v>812</v>
      </c>
      <c r="N656" s="726">
        <v>20008817.140000001</v>
      </c>
      <c r="O656" s="548" t="s">
        <v>874</v>
      </c>
      <c r="P656" s="909">
        <v>5.0911901439999996</v>
      </c>
      <c r="Q656" s="203" t="s">
        <v>57</v>
      </c>
      <c r="R656" s="205" t="s">
        <v>57</v>
      </c>
      <c r="S656" s="490">
        <v>0</v>
      </c>
      <c r="T656" s="18">
        <v>0</v>
      </c>
      <c r="U656" s="548">
        <v>0</v>
      </c>
      <c r="V656" s="18">
        <v>0</v>
      </c>
      <c r="W656" s="64">
        <v>0</v>
      </c>
      <c r="X656" s="18">
        <v>0</v>
      </c>
      <c r="Y656" s="18">
        <v>0</v>
      </c>
      <c r="Z656" s="18">
        <v>0</v>
      </c>
      <c r="AA656" s="18">
        <v>0</v>
      </c>
      <c r="AB656" s="18">
        <v>0</v>
      </c>
      <c r="AC656" s="18">
        <v>0</v>
      </c>
      <c r="AD656" s="18">
        <v>0</v>
      </c>
      <c r="AE656" s="18">
        <v>0</v>
      </c>
      <c r="AF656" s="18">
        <v>0</v>
      </c>
      <c r="AG656" s="64">
        <v>0</v>
      </c>
      <c r="AH656" s="18">
        <v>0</v>
      </c>
      <c r="AI656" s="64">
        <v>0</v>
      </c>
      <c r="AJ656" s="18">
        <v>0</v>
      </c>
      <c r="AK656" s="18">
        <v>2</v>
      </c>
      <c r="AL656" s="64">
        <v>2</v>
      </c>
      <c r="AM656" s="18">
        <v>0</v>
      </c>
      <c r="AN656" s="18" t="s">
        <v>58</v>
      </c>
      <c r="AO656" s="18">
        <v>0</v>
      </c>
      <c r="AP656" s="64">
        <v>0</v>
      </c>
      <c r="AQ656" s="64">
        <v>2</v>
      </c>
      <c r="AR656" s="11">
        <v>2</v>
      </c>
      <c r="AS656" s="17">
        <v>0</v>
      </c>
      <c r="AT656" s="490">
        <v>0</v>
      </c>
      <c r="AU656" s="64">
        <v>0</v>
      </c>
      <c r="AV656" s="18">
        <v>0</v>
      </c>
      <c r="AW656" s="64">
        <v>0</v>
      </c>
      <c r="AX656" s="18">
        <v>0</v>
      </c>
      <c r="AY656" s="17">
        <v>0</v>
      </c>
      <c r="AZ656" s="490">
        <v>0</v>
      </c>
      <c r="BA656" s="17">
        <v>0</v>
      </c>
      <c r="BB656" s="18">
        <v>0</v>
      </c>
      <c r="BC656" s="17">
        <v>0</v>
      </c>
      <c r="BD656" s="18">
        <v>0</v>
      </c>
      <c r="BE656" s="17">
        <v>0</v>
      </c>
      <c r="BF656" s="18">
        <v>0</v>
      </c>
      <c r="BG656" s="17">
        <v>0</v>
      </c>
      <c r="BH656" s="18">
        <v>0</v>
      </c>
      <c r="BI656" s="17">
        <v>0</v>
      </c>
      <c r="BJ656" s="18">
        <v>0</v>
      </c>
      <c r="BK656" s="17">
        <v>145</v>
      </c>
      <c r="BL656" s="17">
        <v>145</v>
      </c>
      <c r="BM656" s="17">
        <v>0</v>
      </c>
      <c r="BN656" s="17" t="s">
        <v>58</v>
      </c>
      <c r="BO656" s="18">
        <v>0</v>
      </c>
      <c r="BP656" s="18">
        <v>0</v>
      </c>
      <c r="BQ656" s="64">
        <v>145</v>
      </c>
      <c r="BR656" s="18">
        <v>145</v>
      </c>
      <c r="BS656" s="729">
        <v>2.848057053435402E-2</v>
      </c>
      <c r="BT656" s="17">
        <v>0</v>
      </c>
      <c r="BU656" s="17">
        <v>0</v>
      </c>
      <c r="BV656" s="17">
        <v>0</v>
      </c>
      <c r="BW656" s="17">
        <v>0</v>
      </c>
      <c r="BX656" s="17">
        <v>0</v>
      </c>
      <c r="BY656" s="17">
        <v>0</v>
      </c>
      <c r="BZ656" s="17">
        <v>0</v>
      </c>
      <c r="CA656" s="17">
        <v>0</v>
      </c>
      <c r="CB656" s="17">
        <v>0</v>
      </c>
      <c r="CC656" s="17">
        <v>0</v>
      </c>
      <c r="CD656" s="17">
        <v>0</v>
      </c>
      <c r="CE656" s="17">
        <v>0</v>
      </c>
      <c r="CF656" s="17">
        <v>0</v>
      </c>
      <c r="CG656" s="17">
        <v>0</v>
      </c>
      <c r="CH656" s="17">
        <v>0</v>
      </c>
      <c r="CI656" s="17">
        <v>0</v>
      </c>
      <c r="CJ656" s="17">
        <v>0</v>
      </c>
      <c r="CK656" s="17">
        <v>0</v>
      </c>
      <c r="CL656" s="702">
        <v>170206.8</v>
      </c>
      <c r="CM656" s="702">
        <v>170206.8</v>
      </c>
      <c r="CN656" s="702">
        <v>0</v>
      </c>
      <c r="CO656" s="702">
        <v>0</v>
      </c>
      <c r="CP656" s="702">
        <v>0</v>
      </c>
      <c r="CQ656" s="702">
        <v>0</v>
      </c>
      <c r="CR656" s="704">
        <v>170206.8</v>
      </c>
      <c r="CS656" s="703">
        <v>170206.8</v>
      </c>
      <c r="CT656" s="23" t="s">
        <v>56</v>
      </c>
      <c r="CU656" s="23" t="s">
        <v>56</v>
      </c>
      <c r="CV656" s="23" t="s">
        <v>56</v>
      </c>
      <c r="CW656" s="23" t="s">
        <v>56</v>
      </c>
      <c r="CX656" s="23" t="s">
        <v>56</v>
      </c>
      <c r="CY656" s="23" t="s">
        <v>56</v>
      </c>
      <c r="CZ656" s="23" t="s">
        <v>56</v>
      </c>
      <c r="DA656" s="23" t="s">
        <v>56</v>
      </c>
      <c r="DB656" s="796">
        <v>20008817.140000001</v>
      </c>
      <c r="DC656" s="120"/>
      <c r="DD656" s="692">
        <v>5.0911901439999996</v>
      </c>
      <c r="DE656" s="120"/>
      <c r="DF656" s="120"/>
      <c r="DG656" s="120"/>
      <c r="DH656" s="140"/>
      <c r="DI656" s="140"/>
      <c r="DJ656" s="140"/>
      <c r="DK656" s="140"/>
      <c r="DL656" s="548" t="s">
        <v>56</v>
      </c>
      <c r="DM656" s="548" t="s">
        <v>56</v>
      </c>
      <c r="DN656" s="203" t="s">
        <v>868</v>
      </c>
      <c r="DO656" s="700">
        <v>714.75</v>
      </c>
      <c r="DP656" s="713" t="s">
        <v>56</v>
      </c>
      <c r="DQ656" s="548" t="s">
        <v>56</v>
      </c>
      <c r="DR656" s="673" t="s">
        <v>56</v>
      </c>
      <c r="DS656" s="203" t="s">
        <v>56</v>
      </c>
      <c r="DT656" s="1160" t="s">
        <v>56</v>
      </c>
      <c r="DU656" s="711">
        <v>495.32284015389996</v>
      </c>
      <c r="DV656" s="711">
        <v>-287.02647340112253</v>
      </c>
      <c r="DW656" s="711">
        <v>454.59258946609702</v>
      </c>
      <c r="DX656" s="711">
        <v>-246.26329550966867</v>
      </c>
      <c r="DY656" s="710">
        <v>3.899265477439664</v>
      </c>
      <c r="DZ656" s="710">
        <v>-2.2397428588233557</v>
      </c>
      <c r="EA656" s="710">
        <v>3.5880192300181402</v>
      </c>
      <c r="EB656" s="710">
        <v>-1.9283379575148418</v>
      </c>
      <c r="EC656" s="236"/>
      <c r="ED656" s="49"/>
      <c r="EE656" s="232"/>
      <c r="EF656" s="700">
        <v>354032</v>
      </c>
      <c r="EG656" s="712">
        <v>-244634.66666666669</v>
      </c>
      <c r="EH656" s="44"/>
    </row>
    <row r="657" spans="1:138" ht="41.25" customHeight="1" x14ac:dyDescent="0.25">
      <c r="A657" s="871" t="s">
        <v>49</v>
      </c>
      <c r="B657" s="656" t="s">
        <v>96</v>
      </c>
      <c r="C657" s="656" t="s">
        <v>114</v>
      </c>
      <c r="D657" s="691" t="s">
        <v>1575</v>
      </c>
      <c r="E657" s="656" t="s">
        <v>125</v>
      </c>
      <c r="F657" s="656" t="s">
        <v>1576</v>
      </c>
      <c r="G657" s="901" t="s">
        <v>125</v>
      </c>
      <c r="H657" s="897" t="s">
        <v>55</v>
      </c>
      <c r="I657" s="17" t="s">
        <v>866</v>
      </c>
      <c r="J657" s="64">
        <v>4.16</v>
      </c>
      <c r="K657" s="665">
        <v>2.1615994078459591</v>
      </c>
      <c r="L657" s="665">
        <v>0.43939393848000002</v>
      </c>
      <c r="M657" s="64">
        <v>158</v>
      </c>
      <c r="N657" s="726">
        <v>2831757.4789999998</v>
      </c>
      <c r="O657" s="548" t="s">
        <v>874</v>
      </c>
      <c r="P657" s="909">
        <v>0.72053313600000002</v>
      </c>
      <c r="Q657" s="203" t="s">
        <v>57</v>
      </c>
      <c r="R657" s="205" t="s">
        <v>57</v>
      </c>
      <c r="S657" s="490">
        <v>0</v>
      </c>
      <c r="T657" s="18">
        <v>0</v>
      </c>
      <c r="U657" s="548">
        <v>0</v>
      </c>
      <c r="V657" s="18">
        <v>0</v>
      </c>
      <c r="W657" s="64">
        <v>0</v>
      </c>
      <c r="X657" s="18">
        <v>0</v>
      </c>
      <c r="Y657" s="18">
        <v>0</v>
      </c>
      <c r="Z657" s="18">
        <v>0</v>
      </c>
      <c r="AA657" s="18">
        <v>0</v>
      </c>
      <c r="AB657" s="18">
        <v>0</v>
      </c>
      <c r="AC657" s="18">
        <v>0</v>
      </c>
      <c r="AD657" s="18">
        <v>0</v>
      </c>
      <c r="AE657" s="18">
        <v>0</v>
      </c>
      <c r="AF657" s="18">
        <v>0</v>
      </c>
      <c r="AG657" s="64">
        <v>0</v>
      </c>
      <c r="AH657" s="18">
        <v>0</v>
      </c>
      <c r="AI657" s="64">
        <v>0</v>
      </c>
      <c r="AJ657" s="18">
        <v>0</v>
      </c>
      <c r="AK657" s="18">
        <v>8</v>
      </c>
      <c r="AL657" s="64">
        <v>8</v>
      </c>
      <c r="AM657" s="18">
        <v>1</v>
      </c>
      <c r="AN657" s="18">
        <v>1</v>
      </c>
      <c r="AO657" s="18">
        <v>0</v>
      </c>
      <c r="AP657" s="64">
        <v>0</v>
      </c>
      <c r="AQ657" s="64">
        <v>9</v>
      </c>
      <c r="AR657" s="11">
        <v>9</v>
      </c>
      <c r="AS657" s="17">
        <v>0</v>
      </c>
      <c r="AT657" s="490">
        <v>0</v>
      </c>
      <c r="AU657" s="64">
        <v>0</v>
      </c>
      <c r="AV657" s="18">
        <v>0</v>
      </c>
      <c r="AW657" s="64">
        <v>0</v>
      </c>
      <c r="AX657" s="18">
        <v>0</v>
      </c>
      <c r="AY657" s="17">
        <v>0</v>
      </c>
      <c r="AZ657" s="490">
        <v>0</v>
      </c>
      <c r="BA657" s="17">
        <v>0</v>
      </c>
      <c r="BB657" s="18">
        <v>0</v>
      </c>
      <c r="BC657" s="17">
        <v>0</v>
      </c>
      <c r="BD657" s="18">
        <v>0</v>
      </c>
      <c r="BE657" s="17">
        <v>0</v>
      </c>
      <c r="BF657" s="18">
        <v>0</v>
      </c>
      <c r="BG657" s="17">
        <v>0</v>
      </c>
      <c r="BH657" s="18">
        <v>0</v>
      </c>
      <c r="BI657" s="17">
        <v>0</v>
      </c>
      <c r="BJ657" s="18">
        <v>0</v>
      </c>
      <c r="BK657" s="17">
        <v>39.504999999999995</v>
      </c>
      <c r="BL657" s="17">
        <v>39.504999999999995</v>
      </c>
      <c r="BM657" s="17">
        <v>12.2</v>
      </c>
      <c r="BN657" s="17">
        <v>12.2</v>
      </c>
      <c r="BO657" s="18">
        <v>0</v>
      </c>
      <c r="BP657" s="18">
        <v>0</v>
      </c>
      <c r="BQ657" s="64">
        <v>51.704999999999998</v>
      </c>
      <c r="BR657" s="18">
        <v>51.704999999999998</v>
      </c>
      <c r="BS657" s="729">
        <v>7.175936458250548E-2</v>
      </c>
      <c r="BT657" s="17">
        <v>0</v>
      </c>
      <c r="BU657" s="17">
        <v>0</v>
      </c>
      <c r="BV657" s="17">
        <v>0</v>
      </c>
      <c r="BW657" s="17">
        <v>0</v>
      </c>
      <c r="BX657" s="17">
        <v>0</v>
      </c>
      <c r="BY657" s="17">
        <v>0</v>
      </c>
      <c r="BZ657" s="17">
        <v>0</v>
      </c>
      <c r="CA657" s="17">
        <v>0</v>
      </c>
      <c r="CB657" s="17">
        <v>0</v>
      </c>
      <c r="CC657" s="17">
        <v>0</v>
      </c>
      <c r="CD657" s="17">
        <v>0</v>
      </c>
      <c r="CE657" s="17">
        <v>0</v>
      </c>
      <c r="CF657" s="17">
        <v>0</v>
      </c>
      <c r="CG657" s="17">
        <v>0</v>
      </c>
      <c r="CH657" s="17">
        <v>0</v>
      </c>
      <c r="CI657" s="17">
        <v>0</v>
      </c>
      <c r="CJ657" s="17">
        <v>0</v>
      </c>
      <c r="CK657" s="17">
        <v>0</v>
      </c>
      <c r="CL657" s="702">
        <v>46372.549199999994</v>
      </c>
      <c r="CM657" s="702">
        <v>46372.549199999994</v>
      </c>
      <c r="CN657" s="702">
        <v>14320.848</v>
      </c>
      <c r="CO657" s="702">
        <v>14320.848</v>
      </c>
      <c r="CP657" s="702">
        <v>0</v>
      </c>
      <c r="CQ657" s="702">
        <v>0</v>
      </c>
      <c r="CR657" s="704">
        <v>60693.397199999992</v>
      </c>
      <c r="CS657" s="703">
        <v>60693.397199999992</v>
      </c>
      <c r="CT657" s="23" t="s">
        <v>56</v>
      </c>
      <c r="CU657" s="23" t="s">
        <v>56</v>
      </c>
      <c r="CV657" s="23" t="s">
        <v>56</v>
      </c>
      <c r="CW657" s="23" t="s">
        <v>56</v>
      </c>
      <c r="CX657" s="23" t="s">
        <v>56</v>
      </c>
      <c r="CY657" s="23" t="s">
        <v>56</v>
      </c>
      <c r="CZ657" s="23" t="s">
        <v>56</v>
      </c>
      <c r="DA657" s="23" t="s">
        <v>56</v>
      </c>
      <c r="DB657" s="796">
        <v>2831757.4789999998</v>
      </c>
      <c r="DC657" s="120"/>
      <c r="DD657" s="692">
        <v>0.72053313600000002</v>
      </c>
      <c r="DE657" s="120"/>
      <c r="DF657" s="120"/>
      <c r="DG657" s="120"/>
      <c r="DH657" s="140"/>
      <c r="DI657" s="140"/>
      <c r="DJ657" s="140"/>
      <c r="DK657" s="140"/>
      <c r="DL657" s="548" t="s">
        <v>56</v>
      </c>
      <c r="DM657" s="548" t="s">
        <v>56</v>
      </c>
      <c r="DN657" s="203" t="s">
        <v>55</v>
      </c>
      <c r="DO657" s="700" t="s">
        <v>56</v>
      </c>
      <c r="DP657" s="713" t="s">
        <v>56</v>
      </c>
      <c r="DQ657" s="548" t="s">
        <v>56</v>
      </c>
      <c r="DR657" s="673" t="s">
        <v>56</v>
      </c>
      <c r="DS657" s="203" t="s">
        <v>56</v>
      </c>
      <c r="DT657" s="1160" t="s">
        <v>56</v>
      </c>
      <c r="DU657" s="711">
        <v>32.271186440677965</v>
      </c>
      <c r="DV657" s="711">
        <v>120.3024569701747</v>
      </c>
      <c r="DW657" s="711">
        <v>31.8235555555556</v>
      </c>
      <c r="DX657" s="711">
        <v>120.75008785529707</v>
      </c>
      <c r="DY657" s="710">
        <v>9.4915254237288138E-2</v>
      </c>
      <c r="DZ657" s="710">
        <v>1.5717514124293785</v>
      </c>
      <c r="EA657" s="710">
        <v>9.3333333333333296E-2</v>
      </c>
      <c r="EB657" s="710">
        <v>1.5733333333333335</v>
      </c>
      <c r="EC657" s="236"/>
      <c r="ED657" s="49"/>
      <c r="EE657" s="232"/>
      <c r="EF657" s="700">
        <v>0</v>
      </c>
      <c r="EG657" s="712">
        <v>9504</v>
      </c>
      <c r="EH657" s="44"/>
    </row>
    <row r="658" spans="1:138" ht="41.25" customHeight="1" x14ac:dyDescent="0.25">
      <c r="A658" s="871" t="s">
        <v>49</v>
      </c>
      <c r="B658" s="656" t="s">
        <v>96</v>
      </c>
      <c r="C658" s="656" t="s">
        <v>114</v>
      </c>
      <c r="D658" s="691" t="s">
        <v>1575</v>
      </c>
      <c r="E658" s="656" t="s">
        <v>125</v>
      </c>
      <c r="F658" s="656" t="s">
        <v>1577</v>
      </c>
      <c r="G658" s="901" t="s">
        <v>125</v>
      </c>
      <c r="H658" s="897" t="s">
        <v>55</v>
      </c>
      <c r="I658" s="17" t="s">
        <v>860</v>
      </c>
      <c r="J658" s="64">
        <v>4.16</v>
      </c>
      <c r="K658" s="665">
        <v>1.9814661238587958</v>
      </c>
      <c r="L658" s="665">
        <v>0.76590908931599999</v>
      </c>
      <c r="M658" s="64">
        <v>121</v>
      </c>
      <c r="N658" s="726">
        <v>2831757.4789999998</v>
      </c>
      <c r="O658" s="548" t="s">
        <v>874</v>
      </c>
      <c r="P658" s="909">
        <v>0.72053313600000002</v>
      </c>
      <c r="Q658" s="203" t="s">
        <v>57</v>
      </c>
      <c r="R658" s="205" t="s">
        <v>57</v>
      </c>
      <c r="S658" s="490">
        <v>0</v>
      </c>
      <c r="T658" s="18">
        <v>0</v>
      </c>
      <c r="U658" s="548">
        <v>0</v>
      </c>
      <c r="V658" s="18">
        <v>0</v>
      </c>
      <c r="W658" s="64">
        <v>0</v>
      </c>
      <c r="X658" s="18">
        <v>0</v>
      </c>
      <c r="Y658" s="18">
        <v>0</v>
      </c>
      <c r="Z658" s="18">
        <v>0</v>
      </c>
      <c r="AA658" s="18">
        <v>0</v>
      </c>
      <c r="AB658" s="18">
        <v>0</v>
      </c>
      <c r="AC658" s="18">
        <v>0</v>
      </c>
      <c r="AD658" s="18">
        <v>0</v>
      </c>
      <c r="AE658" s="18">
        <v>0</v>
      </c>
      <c r="AF658" s="18">
        <v>0</v>
      </c>
      <c r="AG658" s="64">
        <v>0</v>
      </c>
      <c r="AH658" s="18">
        <v>0</v>
      </c>
      <c r="AI658" s="64">
        <v>0</v>
      </c>
      <c r="AJ658" s="18">
        <v>0</v>
      </c>
      <c r="AK658" s="18">
        <v>10</v>
      </c>
      <c r="AL658" s="64">
        <v>10</v>
      </c>
      <c r="AM658" s="18">
        <v>0</v>
      </c>
      <c r="AN658" s="18" t="s">
        <v>58</v>
      </c>
      <c r="AO658" s="18">
        <v>0</v>
      </c>
      <c r="AP658" s="64">
        <v>0</v>
      </c>
      <c r="AQ658" s="64">
        <v>10</v>
      </c>
      <c r="AR658" s="11">
        <v>10</v>
      </c>
      <c r="AS658" s="17">
        <v>0</v>
      </c>
      <c r="AT658" s="490">
        <v>0</v>
      </c>
      <c r="AU658" s="64">
        <v>0</v>
      </c>
      <c r="AV658" s="18">
        <v>0</v>
      </c>
      <c r="AW658" s="64">
        <v>0</v>
      </c>
      <c r="AX658" s="18">
        <v>0</v>
      </c>
      <c r="AY658" s="17">
        <v>0</v>
      </c>
      <c r="AZ658" s="490">
        <v>0</v>
      </c>
      <c r="BA658" s="17">
        <v>0</v>
      </c>
      <c r="BB658" s="18">
        <v>0</v>
      </c>
      <c r="BC658" s="17">
        <v>0</v>
      </c>
      <c r="BD658" s="18">
        <v>0</v>
      </c>
      <c r="BE658" s="17">
        <v>0</v>
      </c>
      <c r="BF658" s="18">
        <v>0</v>
      </c>
      <c r="BG658" s="17">
        <v>0</v>
      </c>
      <c r="BH658" s="18">
        <v>0</v>
      </c>
      <c r="BI658" s="17">
        <v>0</v>
      </c>
      <c r="BJ658" s="18">
        <v>0</v>
      </c>
      <c r="BK658" s="17">
        <v>56.164999999999992</v>
      </c>
      <c r="BL658" s="17">
        <v>56.164999999999992</v>
      </c>
      <c r="BM658" s="17">
        <v>0</v>
      </c>
      <c r="BN658" s="17" t="s">
        <v>58</v>
      </c>
      <c r="BO658" s="18">
        <v>0</v>
      </c>
      <c r="BP658" s="18">
        <v>0</v>
      </c>
      <c r="BQ658" s="64">
        <v>56.164999999999992</v>
      </c>
      <c r="BR658" s="18">
        <v>56.164999999999992</v>
      </c>
      <c r="BS658" s="729">
        <v>7.7949225641164674E-2</v>
      </c>
      <c r="BT658" s="17">
        <v>0</v>
      </c>
      <c r="BU658" s="17">
        <v>0</v>
      </c>
      <c r="BV658" s="17">
        <v>0</v>
      </c>
      <c r="BW658" s="17">
        <v>0</v>
      </c>
      <c r="BX658" s="17">
        <v>0</v>
      </c>
      <c r="BY658" s="17">
        <v>0</v>
      </c>
      <c r="BZ658" s="17">
        <v>0</v>
      </c>
      <c r="CA658" s="17">
        <v>0</v>
      </c>
      <c r="CB658" s="17">
        <v>0</v>
      </c>
      <c r="CC658" s="17">
        <v>0</v>
      </c>
      <c r="CD658" s="17">
        <v>0</v>
      </c>
      <c r="CE658" s="17">
        <v>0</v>
      </c>
      <c r="CF658" s="17">
        <v>0</v>
      </c>
      <c r="CG658" s="17">
        <v>0</v>
      </c>
      <c r="CH658" s="17">
        <v>0</v>
      </c>
      <c r="CI658" s="17">
        <v>0</v>
      </c>
      <c r="CJ658" s="17">
        <v>0</v>
      </c>
      <c r="CK658" s="17">
        <v>0</v>
      </c>
      <c r="CL658" s="702">
        <v>65928.723599999998</v>
      </c>
      <c r="CM658" s="702">
        <v>65928.723599999998</v>
      </c>
      <c r="CN658" s="702">
        <v>0</v>
      </c>
      <c r="CO658" s="702">
        <v>0</v>
      </c>
      <c r="CP658" s="702">
        <v>0</v>
      </c>
      <c r="CQ658" s="702">
        <v>0</v>
      </c>
      <c r="CR658" s="704">
        <v>65928.723599999998</v>
      </c>
      <c r="CS658" s="703">
        <v>65928.723599999998</v>
      </c>
      <c r="CT658" s="23" t="s">
        <v>56</v>
      </c>
      <c r="CU658" s="23" t="s">
        <v>56</v>
      </c>
      <c r="CV658" s="23" t="s">
        <v>56</v>
      </c>
      <c r="CW658" s="23" t="s">
        <v>56</v>
      </c>
      <c r="CX658" s="23" t="s">
        <v>56</v>
      </c>
      <c r="CY658" s="23" t="s">
        <v>56</v>
      </c>
      <c r="CZ658" s="23" t="s">
        <v>56</v>
      </c>
      <c r="DA658" s="23" t="s">
        <v>56</v>
      </c>
      <c r="DB658" s="796">
        <v>2831757.4789999998</v>
      </c>
      <c r="DC658" s="120"/>
      <c r="DD658" s="692">
        <v>0.72053313600000002</v>
      </c>
      <c r="DE658" s="120"/>
      <c r="DF658" s="120"/>
      <c r="DG658" s="120"/>
      <c r="DH658" s="140"/>
      <c r="DI658" s="140"/>
      <c r="DJ658" s="140"/>
      <c r="DK658" s="140"/>
      <c r="DL658" s="548" t="s">
        <v>56</v>
      </c>
      <c r="DM658" s="548" t="s">
        <v>56</v>
      </c>
      <c r="DN658" s="203" t="s">
        <v>55</v>
      </c>
      <c r="DO658" s="700" t="s">
        <v>56</v>
      </c>
      <c r="DP658" s="713" t="s">
        <v>56</v>
      </c>
      <c r="DQ658" s="548" t="s">
        <v>56</v>
      </c>
      <c r="DR658" s="673" t="s">
        <v>56</v>
      </c>
      <c r="DS658" s="203" t="s">
        <v>56</v>
      </c>
      <c r="DT658" s="1160" t="s">
        <v>56</v>
      </c>
      <c r="DU658" s="711">
        <v>0</v>
      </c>
      <c r="DV658" s="711">
        <v>163.74680465866007</v>
      </c>
      <c r="DW658" s="711">
        <v>0</v>
      </c>
      <c r="DX658" s="711">
        <v>163.75946488048424</v>
      </c>
      <c r="DY658" s="710">
        <v>0</v>
      </c>
      <c r="DZ658" s="710">
        <v>1.817649077249829</v>
      </c>
      <c r="EA658" s="710">
        <v>0</v>
      </c>
      <c r="EB658" s="710">
        <v>1.818089200254807</v>
      </c>
      <c r="EC658" s="236"/>
      <c r="ED658" s="49"/>
      <c r="EE658" s="232"/>
      <c r="EF658" s="700">
        <v>0</v>
      </c>
      <c r="EG658" s="712">
        <v>8349.3333333333339</v>
      </c>
      <c r="EH658" s="44"/>
    </row>
    <row r="659" spans="1:138" ht="41.25" customHeight="1" x14ac:dyDescent="0.25">
      <c r="A659" s="871" t="s">
        <v>49</v>
      </c>
      <c r="B659" s="656" t="s">
        <v>96</v>
      </c>
      <c r="C659" s="656" t="s">
        <v>114</v>
      </c>
      <c r="D659" s="691" t="s">
        <v>1575</v>
      </c>
      <c r="E659" s="656" t="s">
        <v>125</v>
      </c>
      <c r="F659" s="656" t="s">
        <v>1578</v>
      </c>
      <c r="G659" s="901" t="s">
        <v>125</v>
      </c>
      <c r="H659" s="897" t="s">
        <v>55</v>
      </c>
      <c r="I659" s="17" t="s">
        <v>860</v>
      </c>
      <c r="J659" s="64">
        <v>4.16</v>
      </c>
      <c r="K659" s="665">
        <v>3.5666390229458322</v>
      </c>
      <c r="L659" s="665">
        <v>3.8981060524980005</v>
      </c>
      <c r="M659" s="64">
        <v>442</v>
      </c>
      <c r="N659" s="726">
        <v>5946690.7029999997</v>
      </c>
      <c r="O659" s="548" t="s">
        <v>874</v>
      </c>
      <c r="P659" s="909">
        <v>1.5131195850000001</v>
      </c>
      <c r="Q659" s="203" t="s">
        <v>57</v>
      </c>
      <c r="R659" s="205" t="s">
        <v>57</v>
      </c>
      <c r="S659" s="490">
        <v>0</v>
      </c>
      <c r="T659" s="18">
        <v>0</v>
      </c>
      <c r="U659" s="548">
        <v>0</v>
      </c>
      <c r="V659" s="18">
        <v>0</v>
      </c>
      <c r="W659" s="64">
        <v>0</v>
      </c>
      <c r="X659" s="18">
        <v>0</v>
      </c>
      <c r="Y659" s="18">
        <v>0</v>
      </c>
      <c r="Z659" s="18">
        <v>0</v>
      </c>
      <c r="AA659" s="18">
        <v>0</v>
      </c>
      <c r="AB659" s="18">
        <v>0</v>
      </c>
      <c r="AC659" s="18">
        <v>0</v>
      </c>
      <c r="AD659" s="18">
        <v>0</v>
      </c>
      <c r="AE659" s="18">
        <v>0</v>
      </c>
      <c r="AF659" s="18">
        <v>0</v>
      </c>
      <c r="AG659" s="64">
        <v>0</v>
      </c>
      <c r="AH659" s="18">
        <v>0</v>
      </c>
      <c r="AI659" s="64">
        <v>0</v>
      </c>
      <c r="AJ659" s="18">
        <v>0</v>
      </c>
      <c r="AK659" s="18">
        <v>50</v>
      </c>
      <c r="AL659" s="64">
        <v>50</v>
      </c>
      <c r="AM659" s="18">
        <v>0</v>
      </c>
      <c r="AN659" s="18" t="s">
        <v>58</v>
      </c>
      <c r="AO659" s="18">
        <v>0</v>
      </c>
      <c r="AP659" s="64">
        <v>0</v>
      </c>
      <c r="AQ659" s="64">
        <v>50</v>
      </c>
      <c r="AR659" s="11">
        <v>50</v>
      </c>
      <c r="AS659" s="17">
        <v>0</v>
      </c>
      <c r="AT659" s="490">
        <v>0</v>
      </c>
      <c r="AU659" s="64">
        <v>0</v>
      </c>
      <c r="AV659" s="18">
        <v>0</v>
      </c>
      <c r="AW659" s="64">
        <v>0</v>
      </c>
      <c r="AX659" s="18">
        <v>0</v>
      </c>
      <c r="AY659" s="17">
        <v>0</v>
      </c>
      <c r="AZ659" s="490">
        <v>0</v>
      </c>
      <c r="BA659" s="17">
        <v>0</v>
      </c>
      <c r="BB659" s="18">
        <v>0</v>
      </c>
      <c r="BC659" s="17">
        <v>0</v>
      </c>
      <c r="BD659" s="18">
        <v>0</v>
      </c>
      <c r="BE659" s="17">
        <v>0</v>
      </c>
      <c r="BF659" s="18">
        <v>0</v>
      </c>
      <c r="BG659" s="17">
        <v>0</v>
      </c>
      <c r="BH659" s="18">
        <v>0</v>
      </c>
      <c r="BI659" s="17">
        <v>0</v>
      </c>
      <c r="BJ659" s="18">
        <v>0</v>
      </c>
      <c r="BK659" s="17">
        <v>318.94000000000005</v>
      </c>
      <c r="BL659" s="17">
        <v>318.94</v>
      </c>
      <c r="BM659" s="17">
        <v>0</v>
      </c>
      <c r="BN659" s="17" t="s">
        <v>58</v>
      </c>
      <c r="BO659" s="18">
        <v>0</v>
      </c>
      <c r="BP659" s="18">
        <v>0</v>
      </c>
      <c r="BQ659" s="64">
        <v>318.94000000000005</v>
      </c>
      <c r="BR659" s="18">
        <v>318.94</v>
      </c>
      <c r="BS659" s="729">
        <v>0.21078307568135801</v>
      </c>
      <c r="BT659" s="17">
        <v>0</v>
      </c>
      <c r="BU659" s="17">
        <v>0</v>
      </c>
      <c r="BV659" s="17">
        <v>0</v>
      </c>
      <c r="BW659" s="17">
        <v>0</v>
      </c>
      <c r="BX659" s="17">
        <v>0</v>
      </c>
      <c r="BY659" s="17">
        <v>0</v>
      </c>
      <c r="BZ659" s="17">
        <v>0</v>
      </c>
      <c r="CA659" s="17">
        <v>0</v>
      </c>
      <c r="CB659" s="17">
        <v>0</v>
      </c>
      <c r="CC659" s="17">
        <v>0</v>
      </c>
      <c r="CD659" s="17">
        <v>0</v>
      </c>
      <c r="CE659" s="17">
        <v>0</v>
      </c>
      <c r="CF659" s="17">
        <v>0</v>
      </c>
      <c r="CG659" s="17">
        <v>0</v>
      </c>
      <c r="CH659" s="17">
        <v>0</v>
      </c>
      <c r="CI659" s="17">
        <v>0</v>
      </c>
      <c r="CJ659" s="17">
        <v>0</v>
      </c>
      <c r="CK659" s="17">
        <v>0</v>
      </c>
      <c r="CL659" s="702">
        <v>374384.52960000007</v>
      </c>
      <c r="CM659" s="702">
        <v>374384.52960000001</v>
      </c>
      <c r="CN659" s="702">
        <v>0</v>
      </c>
      <c r="CO659" s="702">
        <v>0</v>
      </c>
      <c r="CP659" s="702">
        <v>0</v>
      </c>
      <c r="CQ659" s="702">
        <v>0</v>
      </c>
      <c r="CR659" s="704">
        <v>374384.52960000007</v>
      </c>
      <c r="CS659" s="703">
        <v>374384.52960000001</v>
      </c>
      <c r="CT659" s="23" t="s">
        <v>56</v>
      </c>
      <c r="CU659" s="23" t="s">
        <v>56</v>
      </c>
      <c r="CV659" s="23" t="s">
        <v>56</v>
      </c>
      <c r="CW659" s="23" t="s">
        <v>56</v>
      </c>
      <c r="CX659" s="23" t="s">
        <v>56</v>
      </c>
      <c r="CY659" s="23" t="s">
        <v>56</v>
      </c>
      <c r="CZ659" s="23" t="s">
        <v>56</v>
      </c>
      <c r="DA659" s="23" t="s">
        <v>56</v>
      </c>
      <c r="DB659" s="796">
        <v>5946690.7029999997</v>
      </c>
      <c r="DC659" s="120"/>
      <c r="DD659" s="692">
        <v>1.5131195850000001</v>
      </c>
      <c r="DE659" s="120"/>
      <c r="DF659" s="120"/>
      <c r="DG659" s="120"/>
      <c r="DH659" s="140"/>
      <c r="DI659" s="140"/>
      <c r="DJ659" s="140"/>
      <c r="DK659" s="140"/>
      <c r="DL659" s="548" t="s">
        <v>56</v>
      </c>
      <c r="DM659" s="548" t="s">
        <v>56</v>
      </c>
      <c r="DN659" s="203" t="s">
        <v>55</v>
      </c>
      <c r="DO659" s="700" t="s">
        <v>56</v>
      </c>
      <c r="DP659" s="713" t="s">
        <v>56</v>
      </c>
      <c r="DQ659" s="548" t="s">
        <v>56</v>
      </c>
      <c r="DR659" s="673" t="s">
        <v>56</v>
      </c>
      <c r="DS659" s="203" t="s">
        <v>56</v>
      </c>
      <c r="DT659" s="1160" t="s">
        <v>56</v>
      </c>
      <c r="DU659" s="711">
        <v>0.21330275229357798</v>
      </c>
      <c r="DV659" s="711">
        <v>203.70568211797973</v>
      </c>
      <c r="DW659" s="711">
        <v>0.21670524691358001</v>
      </c>
      <c r="DX659" s="711">
        <v>147.67371432777051</v>
      </c>
      <c r="DY659" s="710">
        <v>2.2935779816513763E-3</v>
      </c>
      <c r="DZ659" s="710">
        <v>1.4037474267164425</v>
      </c>
      <c r="EA659" s="710">
        <v>2.3148148148148099E-3</v>
      </c>
      <c r="EB659" s="710">
        <v>1.3761238748429794</v>
      </c>
      <c r="EC659" s="236"/>
      <c r="ED659" s="49"/>
      <c r="EE659" s="232"/>
      <c r="EF659" s="700">
        <v>0</v>
      </c>
      <c r="EG659" s="712">
        <v>16352</v>
      </c>
      <c r="EH659" s="44"/>
    </row>
    <row r="660" spans="1:138" ht="41.25" customHeight="1" x14ac:dyDescent="0.25">
      <c r="A660" s="871" t="s">
        <v>49</v>
      </c>
      <c r="B660" s="656" t="s">
        <v>96</v>
      </c>
      <c r="C660" s="656" t="s">
        <v>114</v>
      </c>
      <c r="D660" s="691" t="s">
        <v>115</v>
      </c>
      <c r="E660" s="656" t="s">
        <v>116</v>
      </c>
      <c r="F660" s="656" t="s">
        <v>1579</v>
      </c>
      <c r="G660" s="901" t="s">
        <v>116</v>
      </c>
      <c r="H660" s="897" t="s">
        <v>55</v>
      </c>
      <c r="I660" s="17" t="s">
        <v>866</v>
      </c>
      <c r="J660" s="64">
        <v>4.16</v>
      </c>
      <c r="K660" s="665">
        <v>2.0246981120157148</v>
      </c>
      <c r="L660" s="665">
        <v>4.0371212037240003</v>
      </c>
      <c r="M660" s="64">
        <v>881</v>
      </c>
      <c r="N660" s="726">
        <v>7305934.2949999999</v>
      </c>
      <c r="O660" s="548" t="s">
        <v>874</v>
      </c>
      <c r="P660" s="909">
        <v>1.858975491</v>
      </c>
      <c r="Q660" s="203" t="s">
        <v>57</v>
      </c>
      <c r="R660" s="205" t="s">
        <v>57</v>
      </c>
      <c r="S660" s="490">
        <v>0</v>
      </c>
      <c r="T660" s="18">
        <v>0</v>
      </c>
      <c r="U660" s="548">
        <v>0</v>
      </c>
      <c r="V660" s="18">
        <v>0</v>
      </c>
      <c r="W660" s="64">
        <v>0</v>
      </c>
      <c r="X660" s="18">
        <v>0</v>
      </c>
      <c r="Y660" s="18">
        <v>0</v>
      </c>
      <c r="Z660" s="18">
        <v>0</v>
      </c>
      <c r="AA660" s="18">
        <v>0</v>
      </c>
      <c r="AB660" s="18">
        <v>0</v>
      </c>
      <c r="AC660" s="18">
        <v>0</v>
      </c>
      <c r="AD660" s="18">
        <v>0</v>
      </c>
      <c r="AE660" s="18">
        <v>0</v>
      </c>
      <c r="AF660" s="18">
        <v>0</v>
      </c>
      <c r="AG660" s="64">
        <v>0</v>
      </c>
      <c r="AH660" s="18">
        <v>0</v>
      </c>
      <c r="AI660" s="64">
        <v>0</v>
      </c>
      <c r="AJ660" s="18">
        <v>0</v>
      </c>
      <c r="AK660" s="18">
        <v>36</v>
      </c>
      <c r="AL660" s="64">
        <v>36</v>
      </c>
      <c r="AM660" s="18">
        <v>1</v>
      </c>
      <c r="AN660" s="18">
        <v>1</v>
      </c>
      <c r="AO660" s="18">
        <v>0</v>
      </c>
      <c r="AP660" s="64">
        <v>0</v>
      </c>
      <c r="AQ660" s="64">
        <v>37</v>
      </c>
      <c r="AR660" s="11">
        <v>37</v>
      </c>
      <c r="AS660" s="17">
        <v>0</v>
      </c>
      <c r="AT660" s="490">
        <v>0</v>
      </c>
      <c r="AU660" s="64">
        <v>0</v>
      </c>
      <c r="AV660" s="18">
        <v>0</v>
      </c>
      <c r="AW660" s="64">
        <v>0</v>
      </c>
      <c r="AX660" s="18">
        <v>0</v>
      </c>
      <c r="AY660" s="17">
        <v>0</v>
      </c>
      <c r="AZ660" s="490">
        <v>0</v>
      </c>
      <c r="BA660" s="17">
        <v>0</v>
      </c>
      <c r="BB660" s="18">
        <v>0</v>
      </c>
      <c r="BC660" s="17">
        <v>0</v>
      </c>
      <c r="BD660" s="18">
        <v>0</v>
      </c>
      <c r="BE660" s="17">
        <v>0</v>
      </c>
      <c r="BF660" s="18">
        <v>0</v>
      </c>
      <c r="BG660" s="17">
        <v>0</v>
      </c>
      <c r="BH660" s="18">
        <v>0</v>
      </c>
      <c r="BI660" s="17">
        <v>0</v>
      </c>
      <c r="BJ660" s="18">
        <v>0</v>
      </c>
      <c r="BK660" s="17">
        <v>217.29</v>
      </c>
      <c r="BL660" s="17">
        <v>217.29</v>
      </c>
      <c r="BM660" s="17">
        <v>3.8</v>
      </c>
      <c r="BN660" s="17">
        <v>3.8</v>
      </c>
      <c r="BO660" s="18">
        <v>0</v>
      </c>
      <c r="BP660" s="18">
        <v>0</v>
      </c>
      <c r="BQ660" s="64">
        <v>221.09</v>
      </c>
      <c r="BR660" s="18">
        <v>221.09</v>
      </c>
      <c r="BS660" s="729">
        <v>0.11893109999049471</v>
      </c>
      <c r="BT660" s="17">
        <v>0</v>
      </c>
      <c r="BU660" s="17">
        <v>0</v>
      </c>
      <c r="BV660" s="17">
        <v>0</v>
      </c>
      <c r="BW660" s="17">
        <v>0</v>
      </c>
      <c r="BX660" s="17">
        <v>0</v>
      </c>
      <c r="BY660" s="17">
        <v>0</v>
      </c>
      <c r="BZ660" s="17">
        <v>0</v>
      </c>
      <c r="CA660" s="17">
        <v>0</v>
      </c>
      <c r="CB660" s="17">
        <v>0</v>
      </c>
      <c r="CC660" s="17">
        <v>0</v>
      </c>
      <c r="CD660" s="17">
        <v>0</v>
      </c>
      <c r="CE660" s="17">
        <v>0</v>
      </c>
      <c r="CF660" s="17">
        <v>0</v>
      </c>
      <c r="CG660" s="17">
        <v>0</v>
      </c>
      <c r="CH660" s="17">
        <v>0</v>
      </c>
      <c r="CI660" s="17">
        <v>0</v>
      </c>
      <c r="CJ660" s="17">
        <v>0</v>
      </c>
      <c r="CK660" s="17">
        <v>0</v>
      </c>
      <c r="CL660" s="702">
        <v>255063.6936</v>
      </c>
      <c r="CM660" s="702">
        <v>255063.6936</v>
      </c>
      <c r="CN660" s="702">
        <v>4460.5919999999996</v>
      </c>
      <c r="CO660" s="702">
        <v>4460.5919999999996</v>
      </c>
      <c r="CP660" s="702">
        <v>0</v>
      </c>
      <c r="CQ660" s="702">
        <v>0</v>
      </c>
      <c r="CR660" s="704">
        <v>259524.2856</v>
      </c>
      <c r="CS660" s="703">
        <v>259524.2856</v>
      </c>
      <c r="CT660" s="23" t="s">
        <v>56</v>
      </c>
      <c r="CU660" s="23" t="s">
        <v>56</v>
      </c>
      <c r="CV660" s="23" t="s">
        <v>56</v>
      </c>
      <c r="CW660" s="23" t="s">
        <v>56</v>
      </c>
      <c r="CX660" s="23" t="s">
        <v>56</v>
      </c>
      <c r="CY660" s="23" t="s">
        <v>56</v>
      </c>
      <c r="CZ660" s="23" t="s">
        <v>56</v>
      </c>
      <c r="DA660" s="23" t="s">
        <v>56</v>
      </c>
      <c r="DB660" s="796">
        <v>7305934.2949999999</v>
      </c>
      <c r="DC660" s="120"/>
      <c r="DD660" s="692">
        <v>1.858975491</v>
      </c>
      <c r="DE660" s="120"/>
      <c r="DF660" s="120"/>
      <c r="DG660" s="120"/>
      <c r="DH660" s="140"/>
      <c r="DI660" s="140"/>
      <c r="DJ660" s="140"/>
      <c r="DK660" s="140"/>
      <c r="DL660" s="548" t="s">
        <v>56</v>
      </c>
      <c r="DM660" s="548" t="s">
        <v>56</v>
      </c>
      <c r="DN660" s="203" t="s">
        <v>55</v>
      </c>
      <c r="DO660" s="700" t="s">
        <v>56</v>
      </c>
      <c r="DP660" s="713" t="s">
        <v>56</v>
      </c>
      <c r="DQ660" s="548" t="s">
        <v>56</v>
      </c>
      <c r="DR660" s="673" t="s">
        <v>56</v>
      </c>
      <c r="DS660" s="203" t="s">
        <v>56</v>
      </c>
      <c r="DT660" s="1160" t="s">
        <v>56</v>
      </c>
      <c r="DU660" s="711">
        <v>0</v>
      </c>
      <c r="DV660" s="711">
        <v>44.227226639105538</v>
      </c>
      <c r="DW660" s="711">
        <v>0</v>
      </c>
      <c r="DX660" s="711">
        <v>38.607386072232202</v>
      </c>
      <c r="DY660" s="710">
        <v>0</v>
      </c>
      <c r="DZ660" s="710">
        <v>0.38340240228193517</v>
      </c>
      <c r="EA660" s="710">
        <v>0</v>
      </c>
      <c r="EB660" s="710">
        <v>0.37560789386740906</v>
      </c>
      <c r="EC660" s="236"/>
      <c r="ED660" s="49"/>
      <c r="EE660" s="232"/>
      <c r="EF660" s="700">
        <v>0</v>
      </c>
      <c r="EG660" s="712">
        <v>0</v>
      </c>
      <c r="EH660" s="44"/>
    </row>
    <row r="661" spans="1:138" ht="41.25" customHeight="1" x14ac:dyDescent="0.25">
      <c r="A661" s="871" t="s">
        <v>49</v>
      </c>
      <c r="B661" s="656" t="s">
        <v>96</v>
      </c>
      <c r="C661" s="656" t="s">
        <v>114</v>
      </c>
      <c r="D661" s="691" t="s">
        <v>115</v>
      </c>
      <c r="E661" s="656" t="s">
        <v>116</v>
      </c>
      <c r="F661" s="656" t="s">
        <v>1580</v>
      </c>
      <c r="G661" s="901" t="s">
        <v>116</v>
      </c>
      <c r="H661" s="897" t="s">
        <v>55</v>
      </c>
      <c r="I661" s="17" t="s">
        <v>889</v>
      </c>
      <c r="J661" s="64">
        <v>4.16</v>
      </c>
      <c r="K661" s="665">
        <v>2.7380259166048808</v>
      </c>
      <c r="L661" s="665">
        <v>0.15416666634600001</v>
      </c>
      <c r="M661" s="64">
        <v>0</v>
      </c>
      <c r="N661" s="726">
        <v>283175.74939999997</v>
      </c>
      <c r="O661" s="548" t="s">
        <v>874</v>
      </c>
      <c r="P661" s="909">
        <v>7.2053313999999993E-2</v>
      </c>
      <c r="Q661" s="203" t="s">
        <v>57</v>
      </c>
      <c r="R661" s="205" t="s">
        <v>57</v>
      </c>
      <c r="S661" s="490">
        <v>0</v>
      </c>
      <c r="T661" s="18">
        <v>0</v>
      </c>
      <c r="U661" s="548" t="s">
        <v>58</v>
      </c>
      <c r="V661" s="18" t="s">
        <v>58</v>
      </c>
      <c r="W661" s="64" t="s">
        <v>58</v>
      </c>
      <c r="X661" s="18" t="s">
        <v>58</v>
      </c>
      <c r="Y661" s="18" t="s">
        <v>58</v>
      </c>
      <c r="Z661" s="18" t="s">
        <v>58</v>
      </c>
      <c r="AA661" s="18" t="s">
        <v>58</v>
      </c>
      <c r="AB661" s="18" t="s">
        <v>58</v>
      </c>
      <c r="AC661" s="18" t="s">
        <v>58</v>
      </c>
      <c r="AD661" s="18" t="s">
        <v>58</v>
      </c>
      <c r="AE661" s="18" t="s">
        <v>58</v>
      </c>
      <c r="AF661" s="18" t="s">
        <v>58</v>
      </c>
      <c r="AG661" s="64" t="s">
        <v>58</v>
      </c>
      <c r="AH661" s="18" t="s">
        <v>58</v>
      </c>
      <c r="AI661" s="64" t="s">
        <v>58</v>
      </c>
      <c r="AJ661" s="18" t="s">
        <v>58</v>
      </c>
      <c r="AK661" s="18" t="s">
        <v>58</v>
      </c>
      <c r="AL661" s="64" t="s">
        <v>58</v>
      </c>
      <c r="AM661" s="18" t="s">
        <v>58</v>
      </c>
      <c r="AN661" s="18" t="s">
        <v>58</v>
      </c>
      <c r="AO661" s="18" t="s">
        <v>58</v>
      </c>
      <c r="AP661" s="64" t="s">
        <v>58</v>
      </c>
      <c r="AQ661" s="64">
        <v>0</v>
      </c>
      <c r="AR661" s="11">
        <v>0</v>
      </c>
      <c r="AS661" s="17" t="s">
        <v>58</v>
      </c>
      <c r="AT661" s="490" t="s">
        <v>58</v>
      </c>
      <c r="AU661" s="64" t="s">
        <v>58</v>
      </c>
      <c r="AV661" s="18" t="s">
        <v>58</v>
      </c>
      <c r="AW661" s="64" t="s">
        <v>58</v>
      </c>
      <c r="AX661" s="18" t="s">
        <v>58</v>
      </c>
      <c r="AY661" s="17" t="s">
        <v>58</v>
      </c>
      <c r="AZ661" s="490" t="s">
        <v>58</v>
      </c>
      <c r="BA661" s="17" t="s">
        <v>58</v>
      </c>
      <c r="BB661" s="18" t="s">
        <v>58</v>
      </c>
      <c r="BC661" s="17" t="s">
        <v>58</v>
      </c>
      <c r="BD661" s="18" t="s">
        <v>58</v>
      </c>
      <c r="BE661" s="17" t="s">
        <v>58</v>
      </c>
      <c r="BF661" s="18" t="s">
        <v>58</v>
      </c>
      <c r="BG661" s="17" t="s">
        <v>58</v>
      </c>
      <c r="BH661" s="18" t="s">
        <v>58</v>
      </c>
      <c r="BI661" s="17" t="s">
        <v>58</v>
      </c>
      <c r="BJ661" s="18" t="s">
        <v>58</v>
      </c>
      <c r="BK661" s="17" t="s">
        <v>58</v>
      </c>
      <c r="BL661" s="17" t="s">
        <v>58</v>
      </c>
      <c r="BM661" s="17" t="s">
        <v>58</v>
      </c>
      <c r="BN661" s="17" t="s">
        <v>58</v>
      </c>
      <c r="BO661" s="18" t="s">
        <v>58</v>
      </c>
      <c r="BP661" s="18" t="s">
        <v>58</v>
      </c>
      <c r="BQ661" s="64">
        <v>0</v>
      </c>
      <c r="BR661" s="18">
        <v>0</v>
      </c>
      <c r="BS661" s="729">
        <v>0</v>
      </c>
      <c r="BT661" s="17">
        <v>0</v>
      </c>
      <c r="BU661" s="17">
        <v>0</v>
      </c>
      <c r="BV661" s="17">
        <v>0</v>
      </c>
      <c r="BW661" s="17">
        <v>0</v>
      </c>
      <c r="BX661" s="17">
        <v>0</v>
      </c>
      <c r="BY661" s="17">
        <v>0</v>
      </c>
      <c r="BZ661" s="17">
        <v>0</v>
      </c>
      <c r="CA661" s="17">
        <v>0</v>
      </c>
      <c r="CB661" s="17">
        <v>0</v>
      </c>
      <c r="CC661" s="17">
        <v>0</v>
      </c>
      <c r="CD661" s="17">
        <v>0</v>
      </c>
      <c r="CE661" s="17">
        <v>0</v>
      </c>
      <c r="CF661" s="17">
        <v>0</v>
      </c>
      <c r="CG661" s="17">
        <v>0</v>
      </c>
      <c r="CH661" s="17">
        <v>0</v>
      </c>
      <c r="CI661" s="17">
        <v>0</v>
      </c>
      <c r="CJ661" s="17">
        <v>0</v>
      </c>
      <c r="CK661" s="17">
        <v>0</v>
      </c>
      <c r="CL661" s="702">
        <v>0</v>
      </c>
      <c r="CM661" s="702">
        <v>0</v>
      </c>
      <c r="CN661" s="702">
        <v>0</v>
      </c>
      <c r="CO661" s="702">
        <v>0</v>
      </c>
      <c r="CP661" s="702">
        <v>0</v>
      </c>
      <c r="CQ661" s="702">
        <v>0</v>
      </c>
      <c r="CR661" s="704">
        <v>0</v>
      </c>
      <c r="CS661" s="703">
        <v>0</v>
      </c>
      <c r="CT661" s="23" t="s">
        <v>56</v>
      </c>
      <c r="CU661" s="23" t="s">
        <v>56</v>
      </c>
      <c r="CV661" s="23" t="s">
        <v>56</v>
      </c>
      <c r="CW661" s="23" t="s">
        <v>56</v>
      </c>
      <c r="CX661" s="23" t="s">
        <v>56</v>
      </c>
      <c r="CY661" s="23" t="s">
        <v>56</v>
      </c>
      <c r="CZ661" s="23" t="s">
        <v>56</v>
      </c>
      <c r="DA661" s="23" t="s">
        <v>56</v>
      </c>
      <c r="DB661" s="796">
        <v>283175.74939999997</v>
      </c>
      <c r="DC661" s="120"/>
      <c r="DD661" s="692">
        <v>7.2053313999999993E-2</v>
      </c>
      <c r="DE661" s="120"/>
      <c r="DF661" s="120"/>
      <c r="DG661" s="120"/>
      <c r="DH661" s="140"/>
      <c r="DI661" s="140"/>
      <c r="DJ661" s="140"/>
      <c r="DK661" s="140"/>
      <c r="DL661" s="548" t="s">
        <v>56</v>
      </c>
      <c r="DM661" s="548" t="s">
        <v>56</v>
      </c>
      <c r="DN661" s="203" t="s">
        <v>55</v>
      </c>
      <c r="DO661" s="700" t="s">
        <v>56</v>
      </c>
      <c r="DP661" s="713" t="s">
        <v>56</v>
      </c>
      <c r="DQ661" s="548" t="s">
        <v>56</v>
      </c>
      <c r="DR661" s="673" t="s">
        <v>56</v>
      </c>
      <c r="DS661" s="203" t="s">
        <v>56</v>
      </c>
      <c r="DT661" s="1160" t="s">
        <v>56</v>
      </c>
      <c r="DU661" s="711">
        <v>0</v>
      </c>
      <c r="DV661" s="711">
        <v>23.717133956386292</v>
      </c>
      <c r="DW661" s="711">
        <v>0</v>
      </c>
      <c r="DX661" s="711">
        <v>23.719298245614038</v>
      </c>
      <c r="DY661" s="710">
        <v>0</v>
      </c>
      <c r="DZ661" s="710">
        <v>0.33457943925233646</v>
      </c>
      <c r="EA661" s="710">
        <v>0</v>
      </c>
      <c r="EB661" s="710">
        <v>0.33458646616541349</v>
      </c>
      <c r="EC661" s="236"/>
      <c r="ED661" s="49"/>
      <c r="EE661" s="232"/>
      <c r="EF661" s="700">
        <v>0</v>
      </c>
      <c r="EG661" s="712">
        <v>0</v>
      </c>
      <c r="EH661" s="44"/>
    </row>
    <row r="662" spans="1:138" ht="41.25" customHeight="1" x14ac:dyDescent="0.25">
      <c r="A662" s="871" t="s">
        <v>49</v>
      </c>
      <c r="B662" s="656" t="s">
        <v>96</v>
      </c>
      <c r="C662" s="656" t="s">
        <v>114</v>
      </c>
      <c r="D662" s="691" t="s">
        <v>115</v>
      </c>
      <c r="E662" s="656" t="s">
        <v>116</v>
      </c>
      <c r="F662" s="656" t="s">
        <v>1581</v>
      </c>
      <c r="G662" s="901" t="s">
        <v>116</v>
      </c>
      <c r="H662" s="897" t="s">
        <v>55</v>
      </c>
      <c r="I662" s="17" t="s">
        <v>866</v>
      </c>
      <c r="J662" s="64">
        <v>4.16</v>
      </c>
      <c r="K662" s="665">
        <v>2.0246981120157148</v>
      </c>
      <c r="L662" s="665">
        <v>1.6140151481580001</v>
      </c>
      <c r="M662" s="64">
        <v>269</v>
      </c>
      <c r="N662" s="726">
        <v>2463629.0049999999</v>
      </c>
      <c r="O662" s="548" t="s">
        <v>874</v>
      </c>
      <c r="P662" s="909">
        <v>0.62686382799999996</v>
      </c>
      <c r="Q662" s="203" t="s">
        <v>57</v>
      </c>
      <c r="R662" s="205" t="s">
        <v>57</v>
      </c>
      <c r="S662" s="490">
        <v>0</v>
      </c>
      <c r="T662" s="18">
        <v>0</v>
      </c>
      <c r="U662" s="548">
        <v>0</v>
      </c>
      <c r="V662" s="18">
        <v>0</v>
      </c>
      <c r="W662" s="64">
        <v>0</v>
      </c>
      <c r="X662" s="18">
        <v>0</v>
      </c>
      <c r="Y662" s="18">
        <v>0</v>
      </c>
      <c r="Z662" s="18">
        <v>0</v>
      </c>
      <c r="AA662" s="18">
        <v>0</v>
      </c>
      <c r="AB662" s="18">
        <v>0</v>
      </c>
      <c r="AC662" s="18">
        <v>0</v>
      </c>
      <c r="AD662" s="18">
        <v>0</v>
      </c>
      <c r="AE662" s="18">
        <v>0</v>
      </c>
      <c r="AF662" s="18">
        <v>0</v>
      </c>
      <c r="AG662" s="64">
        <v>1</v>
      </c>
      <c r="AH662" s="18">
        <v>1</v>
      </c>
      <c r="AI662" s="64">
        <v>0</v>
      </c>
      <c r="AJ662" s="18">
        <v>0</v>
      </c>
      <c r="AK662" s="18">
        <v>14</v>
      </c>
      <c r="AL662" s="64">
        <v>14</v>
      </c>
      <c r="AM662" s="18">
        <v>0</v>
      </c>
      <c r="AN662" s="18" t="s">
        <v>58</v>
      </c>
      <c r="AO662" s="18">
        <v>0</v>
      </c>
      <c r="AP662" s="64">
        <v>0</v>
      </c>
      <c r="AQ662" s="64">
        <v>15</v>
      </c>
      <c r="AR662" s="11">
        <v>15</v>
      </c>
      <c r="AS662" s="17">
        <v>0</v>
      </c>
      <c r="AT662" s="490">
        <v>0</v>
      </c>
      <c r="AU662" s="64">
        <v>0</v>
      </c>
      <c r="AV662" s="18">
        <v>0</v>
      </c>
      <c r="AW662" s="64">
        <v>0</v>
      </c>
      <c r="AX662" s="18">
        <v>0</v>
      </c>
      <c r="AY662" s="17">
        <v>0</v>
      </c>
      <c r="AZ662" s="490">
        <v>0</v>
      </c>
      <c r="BA662" s="17">
        <v>0</v>
      </c>
      <c r="BB662" s="18">
        <v>0</v>
      </c>
      <c r="BC662" s="17">
        <v>0</v>
      </c>
      <c r="BD662" s="18">
        <v>0</v>
      </c>
      <c r="BE662" s="17">
        <v>0</v>
      </c>
      <c r="BF662" s="18">
        <v>0</v>
      </c>
      <c r="BG662" s="17">
        <v>1.2</v>
      </c>
      <c r="BH662" s="18">
        <v>1.2</v>
      </c>
      <c r="BI662" s="17">
        <v>0</v>
      </c>
      <c r="BJ662" s="18">
        <v>0</v>
      </c>
      <c r="BK662" s="17">
        <v>86.949999999999989</v>
      </c>
      <c r="BL662" s="17">
        <v>86.949999999999989</v>
      </c>
      <c r="BM662" s="17">
        <v>0</v>
      </c>
      <c r="BN662" s="17" t="s">
        <v>58</v>
      </c>
      <c r="BO662" s="18">
        <v>0</v>
      </c>
      <c r="BP662" s="18">
        <v>0</v>
      </c>
      <c r="BQ662" s="64">
        <v>88.149999999999991</v>
      </c>
      <c r="BR662" s="18">
        <v>88.149999999999991</v>
      </c>
      <c r="BS662" s="729">
        <v>0.14062065166727086</v>
      </c>
      <c r="BT662" s="17">
        <v>0</v>
      </c>
      <c r="BU662" s="17">
        <v>0</v>
      </c>
      <c r="BV662" s="17">
        <v>0</v>
      </c>
      <c r="BW662" s="17">
        <v>0</v>
      </c>
      <c r="BX662" s="17">
        <v>0</v>
      </c>
      <c r="BY662" s="17">
        <v>0</v>
      </c>
      <c r="BZ662" s="17">
        <v>0</v>
      </c>
      <c r="CA662" s="17">
        <v>0</v>
      </c>
      <c r="CB662" s="17">
        <v>0</v>
      </c>
      <c r="CC662" s="17">
        <v>0</v>
      </c>
      <c r="CD662" s="17">
        <v>0</v>
      </c>
      <c r="CE662" s="17">
        <v>0</v>
      </c>
      <c r="CF662" s="17">
        <v>0</v>
      </c>
      <c r="CG662" s="17">
        <v>0</v>
      </c>
      <c r="CH662" s="17">
        <v>6054.9119999999994</v>
      </c>
      <c r="CI662" s="17">
        <v>6054.9119999999994</v>
      </c>
      <c r="CJ662" s="17">
        <v>0</v>
      </c>
      <c r="CK662" s="17">
        <v>0</v>
      </c>
      <c r="CL662" s="702">
        <v>102065.38799999999</v>
      </c>
      <c r="CM662" s="702">
        <v>102065.38799999999</v>
      </c>
      <c r="CN662" s="702">
        <v>0</v>
      </c>
      <c r="CO662" s="702">
        <v>0</v>
      </c>
      <c r="CP662" s="702">
        <v>0</v>
      </c>
      <c r="CQ662" s="702">
        <v>0</v>
      </c>
      <c r="CR662" s="704">
        <v>108120.29999999999</v>
      </c>
      <c r="CS662" s="703">
        <v>108120.29999999999</v>
      </c>
      <c r="CT662" s="23" t="s">
        <v>56</v>
      </c>
      <c r="CU662" s="23" t="s">
        <v>56</v>
      </c>
      <c r="CV662" s="23" t="s">
        <v>56</v>
      </c>
      <c r="CW662" s="23" t="s">
        <v>56</v>
      </c>
      <c r="CX662" s="23" t="s">
        <v>56</v>
      </c>
      <c r="CY662" s="23" t="s">
        <v>56</v>
      </c>
      <c r="CZ662" s="23" t="s">
        <v>56</v>
      </c>
      <c r="DA662" s="23" t="s">
        <v>56</v>
      </c>
      <c r="DB662" s="796">
        <v>2463629.0049999999</v>
      </c>
      <c r="DC662" s="120"/>
      <c r="DD662" s="692">
        <v>0.62686382799999996</v>
      </c>
      <c r="DE662" s="120"/>
      <c r="DF662" s="120"/>
      <c r="DG662" s="120"/>
      <c r="DH662" s="140"/>
      <c r="DI662" s="140"/>
      <c r="DJ662" s="140"/>
      <c r="DK662" s="140"/>
      <c r="DL662" s="548" t="s">
        <v>56</v>
      </c>
      <c r="DM662" s="548" t="s">
        <v>56</v>
      </c>
      <c r="DN662" s="203" t="s">
        <v>55</v>
      </c>
      <c r="DO662" s="700" t="s">
        <v>56</v>
      </c>
      <c r="DP662" s="713" t="s">
        <v>56</v>
      </c>
      <c r="DQ662" s="548" t="s">
        <v>56</v>
      </c>
      <c r="DR662" s="673" t="s">
        <v>56</v>
      </c>
      <c r="DS662" s="203" t="s">
        <v>56</v>
      </c>
      <c r="DT662" s="1160" t="s">
        <v>56</v>
      </c>
      <c r="DU662" s="711">
        <v>0</v>
      </c>
      <c r="DV662" s="711">
        <v>31.771933484494564</v>
      </c>
      <c r="DW662" s="711">
        <v>0</v>
      </c>
      <c r="DX662" s="711">
        <v>31.79576766027883</v>
      </c>
      <c r="DY662" s="710">
        <v>0</v>
      </c>
      <c r="DZ662" s="710">
        <v>0.47682251322090868</v>
      </c>
      <c r="EA662" s="710">
        <v>0</v>
      </c>
      <c r="EB662" s="710">
        <v>0.47722648230199766</v>
      </c>
      <c r="EC662" s="236"/>
      <c r="ED662" s="49"/>
      <c r="EE662" s="232"/>
      <c r="EF662" s="700">
        <v>0</v>
      </c>
      <c r="EG662" s="712">
        <v>0</v>
      </c>
      <c r="EH662" s="44"/>
    </row>
    <row r="663" spans="1:138" ht="41.25" customHeight="1" x14ac:dyDescent="0.25">
      <c r="A663" s="871" t="s">
        <v>49</v>
      </c>
      <c r="B663" s="656" t="s">
        <v>96</v>
      </c>
      <c r="C663" s="656" t="s">
        <v>114</v>
      </c>
      <c r="D663" s="691" t="s">
        <v>115</v>
      </c>
      <c r="E663" s="656" t="s">
        <v>116</v>
      </c>
      <c r="F663" s="656" t="s">
        <v>1582</v>
      </c>
      <c r="G663" s="901" t="s">
        <v>116</v>
      </c>
      <c r="H663" s="897" t="s">
        <v>55</v>
      </c>
      <c r="I663" s="17" t="s">
        <v>866</v>
      </c>
      <c r="J663" s="64">
        <v>4.16</v>
      </c>
      <c r="K663" s="665">
        <v>2.5723032953366909</v>
      </c>
      <c r="L663" s="665">
        <v>3.8524621131990004</v>
      </c>
      <c r="M663" s="64">
        <v>908</v>
      </c>
      <c r="N663" s="726">
        <v>6428089.4770000009</v>
      </c>
      <c r="O663" s="548" t="s">
        <v>874</v>
      </c>
      <c r="P663" s="909">
        <v>1.6356102189999999</v>
      </c>
      <c r="Q663" s="203" t="s">
        <v>57</v>
      </c>
      <c r="R663" s="205" t="s">
        <v>57</v>
      </c>
      <c r="S663" s="490">
        <v>0</v>
      </c>
      <c r="T663" s="18">
        <v>0</v>
      </c>
      <c r="U663" s="548">
        <v>0</v>
      </c>
      <c r="V663" s="18">
        <v>0</v>
      </c>
      <c r="W663" s="64">
        <v>0</v>
      </c>
      <c r="X663" s="18">
        <v>0</v>
      </c>
      <c r="Y663" s="18">
        <v>0</v>
      </c>
      <c r="Z663" s="18">
        <v>0</v>
      </c>
      <c r="AA663" s="18">
        <v>0</v>
      </c>
      <c r="AB663" s="18">
        <v>0</v>
      </c>
      <c r="AC663" s="18">
        <v>0</v>
      </c>
      <c r="AD663" s="18">
        <v>0</v>
      </c>
      <c r="AE663" s="18">
        <v>0</v>
      </c>
      <c r="AF663" s="18">
        <v>0</v>
      </c>
      <c r="AG663" s="64">
        <v>0</v>
      </c>
      <c r="AH663" s="18">
        <v>0</v>
      </c>
      <c r="AI663" s="64">
        <v>0</v>
      </c>
      <c r="AJ663" s="18">
        <v>0</v>
      </c>
      <c r="AK663" s="18">
        <v>26</v>
      </c>
      <c r="AL663" s="64">
        <v>26</v>
      </c>
      <c r="AM663" s="18">
        <v>0</v>
      </c>
      <c r="AN663" s="18" t="s">
        <v>58</v>
      </c>
      <c r="AO663" s="18">
        <v>0</v>
      </c>
      <c r="AP663" s="64">
        <v>0</v>
      </c>
      <c r="AQ663" s="64">
        <v>26</v>
      </c>
      <c r="AR663" s="11">
        <v>26</v>
      </c>
      <c r="AS663" s="17">
        <v>0</v>
      </c>
      <c r="AT663" s="490">
        <v>0</v>
      </c>
      <c r="AU663" s="64">
        <v>0</v>
      </c>
      <c r="AV663" s="18">
        <v>0</v>
      </c>
      <c r="AW663" s="64">
        <v>0</v>
      </c>
      <c r="AX663" s="18">
        <v>0</v>
      </c>
      <c r="AY663" s="17">
        <v>0</v>
      </c>
      <c r="AZ663" s="490">
        <v>0</v>
      </c>
      <c r="BA663" s="17">
        <v>0</v>
      </c>
      <c r="BB663" s="18">
        <v>0</v>
      </c>
      <c r="BC663" s="17">
        <v>0</v>
      </c>
      <c r="BD663" s="18">
        <v>0</v>
      </c>
      <c r="BE663" s="17">
        <v>0</v>
      </c>
      <c r="BF663" s="18">
        <v>0</v>
      </c>
      <c r="BG663" s="17">
        <v>0</v>
      </c>
      <c r="BH663" s="18">
        <v>0</v>
      </c>
      <c r="BI663" s="17">
        <v>0</v>
      </c>
      <c r="BJ663" s="18">
        <v>0</v>
      </c>
      <c r="BK663" s="17">
        <v>237.2</v>
      </c>
      <c r="BL663" s="17">
        <v>237.2</v>
      </c>
      <c r="BM663" s="17">
        <v>0</v>
      </c>
      <c r="BN663" s="17" t="s">
        <v>58</v>
      </c>
      <c r="BO663" s="18">
        <v>0</v>
      </c>
      <c r="BP663" s="18">
        <v>0</v>
      </c>
      <c r="BQ663" s="64">
        <v>237.2</v>
      </c>
      <c r="BR663" s="18">
        <v>237.2</v>
      </c>
      <c r="BS663" s="729">
        <v>0.14502232698510673</v>
      </c>
      <c r="BT663" s="17">
        <v>0</v>
      </c>
      <c r="BU663" s="17">
        <v>0</v>
      </c>
      <c r="BV663" s="17">
        <v>0</v>
      </c>
      <c r="BW663" s="17">
        <v>0</v>
      </c>
      <c r="BX663" s="17">
        <v>0</v>
      </c>
      <c r="BY663" s="17">
        <v>0</v>
      </c>
      <c r="BZ663" s="17">
        <v>0</v>
      </c>
      <c r="CA663" s="17">
        <v>0</v>
      </c>
      <c r="CB663" s="17">
        <v>0</v>
      </c>
      <c r="CC663" s="17">
        <v>0</v>
      </c>
      <c r="CD663" s="17">
        <v>0</v>
      </c>
      <c r="CE663" s="17">
        <v>0</v>
      </c>
      <c r="CF663" s="17">
        <v>0</v>
      </c>
      <c r="CG663" s="17">
        <v>0</v>
      </c>
      <c r="CH663" s="17">
        <v>0</v>
      </c>
      <c r="CI663" s="17">
        <v>0</v>
      </c>
      <c r="CJ663" s="17">
        <v>0</v>
      </c>
      <c r="CK663" s="17">
        <v>0</v>
      </c>
      <c r="CL663" s="702">
        <v>278434.848</v>
      </c>
      <c r="CM663" s="702">
        <v>278434.848</v>
      </c>
      <c r="CN663" s="702">
        <v>0</v>
      </c>
      <c r="CO663" s="702">
        <v>0</v>
      </c>
      <c r="CP663" s="702">
        <v>0</v>
      </c>
      <c r="CQ663" s="702">
        <v>0</v>
      </c>
      <c r="CR663" s="704">
        <v>278434.848</v>
      </c>
      <c r="CS663" s="703">
        <v>278434.848</v>
      </c>
      <c r="CT663" s="23" t="s">
        <v>56</v>
      </c>
      <c r="CU663" s="23" t="s">
        <v>56</v>
      </c>
      <c r="CV663" s="23" t="s">
        <v>56</v>
      </c>
      <c r="CW663" s="23" t="s">
        <v>56</v>
      </c>
      <c r="CX663" s="23" t="s">
        <v>56</v>
      </c>
      <c r="CY663" s="23" t="s">
        <v>56</v>
      </c>
      <c r="CZ663" s="23" t="s">
        <v>56</v>
      </c>
      <c r="DA663" s="23" t="s">
        <v>56</v>
      </c>
      <c r="DB663" s="796">
        <v>6428089.4770000009</v>
      </c>
      <c r="DC663" s="120"/>
      <c r="DD663" s="692">
        <v>1.6356102189999999</v>
      </c>
      <c r="DE663" s="120"/>
      <c r="DF663" s="120"/>
      <c r="DG663" s="120"/>
      <c r="DH663" s="140"/>
      <c r="DI663" s="140"/>
      <c r="DJ663" s="140"/>
      <c r="DK663" s="140"/>
      <c r="DL663" s="548" t="s">
        <v>56</v>
      </c>
      <c r="DM663" s="548" t="s">
        <v>56</v>
      </c>
      <c r="DN663" s="203" t="s">
        <v>55</v>
      </c>
      <c r="DO663" s="700" t="s">
        <v>56</v>
      </c>
      <c r="DP663" s="713" t="s">
        <v>56</v>
      </c>
      <c r="DQ663" s="548" t="s">
        <v>56</v>
      </c>
      <c r="DR663" s="673" t="s">
        <v>56</v>
      </c>
      <c r="DS663" s="203" t="s">
        <v>56</v>
      </c>
      <c r="DT663" s="1160" t="s">
        <v>56</v>
      </c>
      <c r="DU663" s="711">
        <v>20.492618646586752</v>
      </c>
      <c r="DV663" s="711">
        <v>43.910276407695576</v>
      </c>
      <c r="DW663" s="711">
        <v>20.563412698412701</v>
      </c>
      <c r="DX663" s="711">
        <v>43.83948235586962</v>
      </c>
      <c r="DY663" s="710">
        <v>3.091251362330329E-2</v>
      </c>
      <c r="DZ663" s="710">
        <v>0.92767212650536679</v>
      </c>
      <c r="EA663" s="710">
        <v>3.0952380952380999E-2</v>
      </c>
      <c r="EB663" s="710">
        <v>0.92763225917628911</v>
      </c>
      <c r="EC663" s="236"/>
      <c r="ED663" s="49"/>
      <c r="EE663" s="232"/>
      <c r="EF663" s="700">
        <v>0</v>
      </c>
      <c r="EG663" s="712">
        <v>34070</v>
      </c>
      <c r="EH663" s="44"/>
    </row>
    <row r="664" spans="1:138" ht="41.25" customHeight="1" x14ac:dyDescent="0.25">
      <c r="A664" s="871" t="s">
        <v>49</v>
      </c>
      <c r="B664" s="656" t="s">
        <v>96</v>
      </c>
      <c r="C664" s="656" t="s">
        <v>114</v>
      </c>
      <c r="D664" s="691" t="s">
        <v>115</v>
      </c>
      <c r="E664" s="656" t="s">
        <v>116</v>
      </c>
      <c r="F664" s="656" t="s">
        <v>1583</v>
      </c>
      <c r="G664" s="901" t="s">
        <v>116</v>
      </c>
      <c r="H664" s="897" t="s">
        <v>55</v>
      </c>
      <c r="I664" s="17" t="s">
        <v>866</v>
      </c>
      <c r="J664" s="64">
        <v>4.16</v>
      </c>
      <c r="K664" s="665">
        <v>2.7019992598074487</v>
      </c>
      <c r="L664" s="665">
        <v>4.1886363549240002</v>
      </c>
      <c r="M664" s="64">
        <v>1046</v>
      </c>
      <c r="N664" s="726">
        <v>7447522.1699999999</v>
      </c>
      <c r="O664" s="548" t="s">
        <v>874</v>
      </c>
      <c r="P664" s="909">
        <v>1.8950021480000001</v>
      </c>
      <c r="Q664" s="203" t="s">
        <v>57</v>
      </c>
      <c r="R664" s="205" t="s">
        <v>57</v>
      </c>
      <c r="S664" s="490">
        <v>0</v>
      </c>
      <c r="T664" s="18">
        <v>0</v>
      </c>
      <c r="U664" s="548">
        <v>0</v>
      </c>
      <c r="V664" s="18">
        <v>0</v>
      </c>
      <c r="W664" s="64">
        <v>0</v>
      </c>
      <c r="X664" s="18">
        <v>0</v>
      </c>
      <c r="Y664" s="18">
        <v>0</v>
      </c>
      <c r="Z664" s="18">
        <v>0</v>
      </c>
      <c r="AA664" s="18">
        <v>0</v>
      </c>
      <c r="AB664" s="18">
        <v>0</v>
      </c>
      <c r="AC664" s="18">
        <v>0</v>
      </c>
      <c r="AD664" s="18">
        <v>0</v>
      </c>
      <c r="AE664" s="18">
        <v>0</v>
      </c>
      <c r="AF664" s="18">
        <v>0</v>
      </c>
      <c r="AG664" s="64">
        <v>0</v>
      </c>
      <c r="AH664" s="18">
        <v>0</v>
      </c>
      <c r="AI664" s="64">
        <v>0</v>
      </c>
      <c r="AJ664" s="18">
        <v>0</v>
      </c>
      <c r="AK664" s="18">
        <v>53</v>
      </c>
      <c r="AL664" s="64">
        <v>53</v>
      </c>
      <c r="AM664" s="18">
        <v>0</v>
      </c>
      <c r="AN664" s="18" t="s">
        <v>58</v>
      </c>
      <c r="AO664" s="18">
        <v>0</v>
      </c>
      <c r="AP664" s="64">
        <v>0</v>
      </c>
      <c r="AQ664" s="64">
        <v>53</v>
      </c>
      <c r="AR664" s="11">
        <v>53</v>
      </c>
      <c r="AS664" s="17">
        <v>0</v>
      </c>
      <c r="AT664" s="490">
        <v>0</v>
      </c>
      <c r="AU664" s="64">
        <v>0</v>
      </c>
      <c r="AV664" s="18">
        <v>0</v>
      </c>
      <c r="AW664" s="64">
        <v>0</v>
      </c>
      <c r="AX664" s="18">
        <v>0</v>
      </c>
      <c r="AY664" s="17">
        <v>0</v>
      </c>
      <c r="AZ664" s="490">
        <v>0</v>
      </c>
      <c r="BA664" s="17">
        <v>0</v>
      </c>
      <c r="BB664" s="18">
        <v>0</v>
      </c>
      <c r="BC664" s="17">
        <v>0</v>
      </c>
      <c r="BD664" s="18">
        <v>0</v>
      </c>
      <c r="BE664" s="17">
        <v>0</v>
      </c>
      <c r="BF664" s="18">
        <v>0</v>
      </c>
      <c r="BG664" s="17">
        <v>0</v>
      </c>
      <c r="BH664" s="18">
        <v>0</v>
      </c>
      <c r="BI664" s="17">
        <v>0</v>
      </c>
      <c r="BJ664" s="18">
        <v>0</v>
      </c>
      <c r="BK664" s="17">
        <v>308.05000000000013</v>
      </c>
      <c r="BL664" s="17">
        <v>308.05</v>
      </c>
      <c r="BM664" s="17">
        <v>0</v>
      </c>
      <c r="BN664" s="17" t="s">
        <v>58</v>
      </c>
      <c r="BO664" s="18">
        <v>0</v>
      </c>
      <c r="BP664" s="18">
        <v>0</v>
      </c>
      <c r="BQ664" s="64">
        <v>308.05000000000013</v>
      </c>
      <c r="BR664" s="18">
        <v>308.05</v>
      </c>
      <c r="BS664" s="729">
        <v>0.16255918249228291</v>
      </c>
      <c r="BT664" s="17">
        <v>0</v>
      </c>
      <c r="BU664" s="17">
        <v>0</v>
      </c>
      <c r="BV664" s="17">
        <v>0</v>
      </c>
      <c r="BW664" s="17">
        <v>0</v>
      </c>
      <c r="BX664" s="17">
        <v>0</v>
      </c>
      <c r="BY664" s="17">
        <v>0</v>
      </c>
      <c r="BZ664" s="17">
        <v>0</v>
      </c>
      <c r="CA664" s="17">
        <v>0</v>
      </c>
      <c r="CB664" s="17">
        <v>0</v>
      </c>
      <c r="CC664" s="17">
        <v>0</v>
      </c>
      <c r="CD664" s="17">
        <v>0</v>
      </c>
      <c r="CE664" s="17">
        <v>0</v>
      </c>
      <c r="CF664" s="17">
        <v>0</v>
      </c>
      <c r="CG664" s="17">
        <v>0</v>
      </c>
      <c r="CH664" s="17">
        <v>0</v>
      </c>
      <c r="CI664" s="17">
        <v>0</v>
      </c>
      <c r="CJ664" s="17">
        <v>0</v>
      </c>
      <c r="CK664" s="17">
        <v>0</v>
      </c>
      <c r="CL664" s="702">
        <v>361601.41200000019</v>
      </c>
      <c r="CM664" s="702">
        <v>361601.41200000001</v>
      </c>
      <c r="CN664" s="702">
        <v>0</v>
      </c>
      <c r="CO664" s="702">
        <v>0</v>
      </c>
      <c r="CP664" s="702">
        <v>0</v>
      </c>
      <c r="CQ664" s="702">
        <v>0</v>
      </c>
      <c r="CR664" s="704">
        <v>361601.41200000019</v>
      </c>
      <c r="CS664" s="703">
        <v>361601.41200000001</v>
      </c>
      <c r="CT664" s="23" t="s">
        <v>56</v>
      </c>
      <c r="CU664" s="23" t="s">
        <v>56</v>
      </c>
      <c r="CV664" s="23" t="s">
        <v>56</v>
      </c>
      <c r="CW664" s="23" t="s">
        <v>56</v>
      </c>
      <c r="CX664" s="23" t="s">
        <v>56</v>
      </c>
      <c r="CY664" s="23" t="s">
        <v>56</v>
      </c>
      <c r="CZ664" s="23" t="s">
        <v>56</v>
      </c>
      <c r="DA664" s="23" t="s">
        <v>56</v>
      </c>
      <c r="DB664" s="796">
        <v>7447522.1699999999</v>
      </c>
      <c r="DC664" s="120"/>
      <c r="DD664" s="692">
        <v>1.8950021480000001</v>
      </c>
      <c r="DE664" s="120"/>
      <c r="DF664" s="120"/>
      <c r="DG664" s="120"/>
      <c r="DH664" s="140"/>
      <c r="DI664" s="140"/>
      <c r="DJ664" s="140"/>
      <c r="DK664" s="140"/>
      <c r="DL664" s="548" t="s">
        <v>56</v>
      </c>
      <c r="DM664" s="548" t="s">
        <v>56</v>
      </c>
      <c r="DN664" s="203" t="s">
        <v>55</v>
      </c>
      <c r="DO664" s="700" t="s">
        <v>56</v>
      </c>
      <c r="DP664" s="713" t="s">
        <v>56</v>
      </c>
      <c r="DQ664" s="548" t="s">
        <v>56</v>
      </c>
      <c r="DR664" s="673" t="s">
        <v>56</v>
      </c>
      <c r="DS664" s="203" t="s">
        <v>56</v>
      </c>
      <c r="DT664" s="1160" t="s">
        <v>56</v>
      </c>
      <c r="DU664" s="711">
        <v>0.46364812419146184</v>
      </c>
      <c r="DV664" s="711">
        <v>60.706602246741063</v>
      </c>
      <c r="DW664" s="711">
        <v>0.46436960276338501</v>
      </c>
      <c r="DX664" s="711">
        <v>60.697111858379913</v>
      </c>
      <c r="DY664" s="710">
        <v>1.0349288486416559E-3</v>
      </c>
      <c r="DZ664" s="710">
        <v>0.987536334018704</v>
      </c>
      <c r="EA664" s="710">
        <v>1.03626943005181E-3</v>
      </c>
      <c r="EB664" s="710">
        <v>0.98747534098974798</v>
      </c>
      <c r="EC664" s="236"/>
      <c r="ED664" s="49"/>
      <c r="EE664" s="232"/>
      <c r="EF664" s="700">
        <v>0</v>
      </c>
      <c r="EG664" s="712">
        <v>26465.333333333332</v>
      </c>
      <c r="EH664" s="44"/>
    </row>
    <row r="665" spans="1:138" ht="41.25" customHeight="1" x14ac:dyDescent="0.25">
      <c r="A665" s="871" t="s">
        <v>49</v>
      </c>
      <c r="B665" s="656" t="s">
        <v>96</v>
      </c>
      <c r="C665" s="656" t="s">
        <v>114</v>
      </c>
      <c r="D665" s="691" t="s">
        <v>115</v>
      </c>
      <c r="E665" s="656" t="s">
        <v>116</v>
      </c>
      <c r="F665" s="656" t="s">
        <v>1584</v>
      </c>
      <c r="G665" s="901" t="s">
        <v>116</v>
      </c>
      <c r="H665" s="897" t="s">
        <v>55</v>
      </c>
      <c r="I665" s="17" t="s">
        <v>866</v>
      </c>
      <c r="J665" s="64">
        <v>4.16</v>
      </c>
      <c r="K665" s="665">
        <v>2.8028738988402595</v>
      </c>
      <c r="L665" s="665">
        <v>1.578409087626</v>
      </c>
      <c r="M665" s="64">
        <v>277</v>
      </c>
      <c r="N665" s="726">
        <v>3879507.7439999999</v>
      </c>
      <c r="O665" s="548" t="s">
        <v>874</v>
      </c>
      <c r="P665" s="909">
        <v>0.98713039599999997</v>
      </c>
      <c r="Q665" s="203" t="s">
        <v>57</v>
      </c>
      <c r="R665" s="205" t="s">
        <v>57</v>
      </c>
      <c r="S665" s="490">
        <v>0</v>
      </c>
      <c r="T665" s="18">
        <v>0</v>
      </c>
      <c r="U665" s="548">
        <v>0</v>
      </c>
      <c r="V665" s="18">
        <v>0</v>
      </c>
      <c r="W665" s="64">
        <v>0</v>
      </c>
      <c r="X665" s="18">
        <v>0</v>
      </c>
      <c r="Y665" s="18">
        <v>0</v>
      </c>
      <c r="Z665" s="18">
        <v>0</v>
      </c>
      <c r="AA665" s="18">
        <v>0</v>
      </c>
      <c r="AB665" s="18">
        <v>0</v>
      </c>
      <c r="AC665" s="18">
        <v>0</v>
      </c>
      <c r="AD665" s="18">
        <v>0</v>
      </c>
      <c r="AE665" s="18">
        <v>0</v>
      </c>
      <c r="AF665" s="18">
        <v>0</v>
      </c>
      <c r="AG665" s="64">
        <v>0</v>
      </c>
      <c r="AH665" s="18">
        <v>0</v>
      </c>
      <c r="AI665" s="64">
        <v>0</v>
      </c>
      <c r="AJ665" s="18">
        <v>0</v>
      </c>
      <c r="AK665" s="18">
        <v>24</v>
      </c>
      <c r="AL665" s="64">
        <v>24</v>
      </c>
      <c r="AM665" s="18">
        <v>0</v>
      </c>
      <c r="AN665" s="18" t="s">
        <v>58</v>
      </c>
      <c r="AO665" s="18">
        <v>0</v>
      </c>
      <c r="AP665" s="64">
        <v>0</v>
      </c>
      <c r="AQ665" s="64">
        <v>24</v>
      </c>
      <c r="AR665" s="11">
        <v>24</v>
      </c>
      <c r="AS665" s="17">
        <v>0</v>
      </c>
      <c r="AT665" s="490">
        <v>0</v>
      </c>
      <c r="AU665" s="64">
        <v>0</v>
      </c>
      <c r="AV665" s="18">
        <v>0</v>
      </c>
      <c r="AW665" s="64">
        <v>0</v>
      </c>
      <c r="AX665" s="18">
        <v>0</v>
      </c>
      <c r="AY665" s="17">
        <v>0</v>
      </c>
      <c r="AZ665" s="490">
        <v>0</v>
      </c>
      <c r="BA665" s="17">
        <v>0</v>
      </c>
      <c r="BB665" s="18">
        <v>0</v>
      </c>
      <c r="BC665" s="17">
        <v>0</v>
      </c>
      <c r="BD665" s="18">
        <v>0</v>
      </c>
      <c r="BE665" s="17">
        <v>0</v>
      </c>
      <c r="BF665" s="18">
        <v>0</v>
      </c>
      <c r="BG665" s="17">
        <v>0</v>
      </c>
      <c r="BH665" s="18">
        <v>0</v>
      </c>
      <c r="BI665" s="17">
        <v>0</v>
      </c>
      <c r="BJ665" s="18">
        <v>0</v>
      </c>
      <c r="BK665" s="17">
        <v>471.90999999999997</v>
      </c>
      <c r="BL665" s="17">
        <v>471.90999999999997</v>
      </c>
      <c r="BM665" s="17">
        <v>0</v>
      </c>
      <c r="BN665" s="17" t="s">
        <v>58</v>
      </c>
      <c r="BO665" s="18">
        <v>0</v>
      </c>
      <c r="BP665" s="18">
        <v>0</v>
      </c>
      <c r="BQ665" s="64">
        <v>471.90999999999997</v>
      </c>
      <c r="BR665" s="18">
        <v>471.90999999999997</v>
      </c>
      <c r="BS665" s="729">
        <v>0.47806247473712676</v>
      </c>
      <c r="BT665" s="17">
        <v>0</v>
      </c>
      <c r="BU665" s="17">
        <v>0</v>
      </c>
      <c r="BV665" s="17">
        <v>0</v>
      </c>
      <c r="BW665" s="17">
        <v>0</v>
      </c>
      <c r="BX665" s="17">
        <v>0</v>
      </c>
      <c r="BY665" s="17">
        <v>0</v>
      </c>
      <c r="BZ665" s="17">
        <v>0</v>
      </c>
      <c r="CA665" s="17">
        <v>0</v>
      </c>
      <c r="CB665" s="17">
        <v>0</v>
      </c>
      <c r="CC665" s="17">
        <v>0</v>
      </c>
      <c r="CD665" s="17">
        <v>0</v>
      </c>
      <c r="CE665" s="17">
        <v>0</v>
      </c>
      <c r="CF665" s="17">
        <v>0</v>
      </c>
      <c r="CG665" s="17">
        <v>0</v>
      </c>
      <c r="CH665" s="17">
        <v>0</v>
      </c>
      <c r="CI665" s="17">
        <v>0</v>
      </c>
      <c r="CJ665" s="17">
        <v>0</v>
      </c>
      <c r="CK665" s="17">
        <v>0</v>
      </c>
      <c r="CL665" s="702">
        <v>553946.83440000005</v>
      </c>
      <c r="CM665" s="702">
        <v>553946.83440000005</v>
      </c>
      <c r="CN665" s="702">
        <v>0</v>
      </c>
      <c r="CO665" s="702">
        <v>0</v>
      </c>
      <c r="CP665" s="702">
        <v>0</v>
      </c>
      <c r="CQ665" s="702">
        <v>0</v>
      </c>
      <c r="CR665" s="704">
        <v>553946.83440000005</v>
      </c>
      <c r="CS665" s="703">
        <v>553946.83440000005</v>
      </c>
      <c r="CT665" s="23" t="s">
        <v>56</v>
      </c>
      <c r="CU665" s="23" t="s">
        <v>56</v>
      </c>
      <c r="CV665" s="23" t="s">
        <v>56</v>
      </c>
      <c r="CW665" s="23" t="s">
        <v>56</v>
      </c>
      <c r="CX665" s="23" t="s">
        <v>56</v>
      </c>
      <c r="CY665" s="23" t="s">
        <v>56</v>
      </c>
      <c r="CZ665" s="23" t="s">
        <v>56</v>
      </c>
      <c r="DA665" s="23" t="s">
        <v>56</v>
      </c>
      <c r="DB665" s="796">
        <v>3879507.7439999999</v>
      </c>
      <c r="DC665" s="120"/>
      <c r="DD665" s="692">
        <v>0.98713039599999997</v>
      </c>
      <c r="DE665" s="120"/>
      <c r="DF665" s="120"/>
      <c r="DG665" s="120"/>
      <c r="DH665" s="140"/>
      <c r="DI665" s="140"/>
      <c r="DJ665" s="140"/>
      <c r="DK665" s="140"/>
      <c r="DL665" s="548" t="s">
        <v>56</v>
      </c>
      <c r="DM665" s="548" t="s">
        <v>56</v>
      </c>
      <c r="DN665" s="203" t="s">
        <v>55</v>
      </c>
      <c r="DO665" s="700" t="s">
        <v>56</v>
      </c>
      <c r="DP665" s="713" t="s">
        <v>56</v>
      </c>
      <c r="DQ665" s="548" t="s">
        <v>56</v>
      </c>
      <c r="DR665" s="673" t="s">
        <v>56</v>
      </c>
      <c r="DS665" s="203" t="s">
        <v>56</v>
      </c>
      <c r="DT665" s="1160" t="s">
        <v>56</v>
      </c>
      <c r="DU665" s="711">
        <v>0</v>
      </c>
      <c r="DV665" s="711" t="s">
        <v>56</v>
      </c>
      <c r="DW665" s="711">
        <v>0</v>
      </c>
      <c r="DX665" s="711" t="s">
        <v>56</v>
      </c>
      <c r="DY665" s="710">
        <v>0</v>
      </c>
      <c r="DZ665" s="710" t="s">
        <v>56</v>
      </c>
      <c r="EA665" s="710">
        <v>0</v>
      </c>
      <c r="EB665" s="710" t="s">
        <v>56</v>
      </c>
      <c r="EC665" s="236"/>
      <c r="ED665" s="49"/>
      <c r="EE665" s="232"/>
      <c r="EF665" s="700">
        <v>0</v>
      </c>
      <c r="EG665" s="712" t="s">
        <v>56</v>
      </c>
      <c r="EH665" s="44"/>
    </row>
    <row r="666" spans="1:138" ht="41.25" customHeight="1" x14ac:dyDescent="0.25">
      <c r="A666" s="871" t="s">
        <v>49</v>
      </c>
      <c r="B666" s="656" t="s">
        <v>96</v>
      </c>
      <c r="C666" s="656" t="s">
        <v>114</v>
      </c>
      <c r="D666" s="691" t="s">
        <v>115</v>
      </c>
      <c r="E666" s="656" t="s">
        <v>116</v>
      </c>
      <c r="F666" s="656" t="s">
        <v>1585</v>
      </c>
      <c r="G666" s="901" t="s">
        <v>1586</v>
      </c>
      <c r="H666" s="897" t="s">
        <v>55</v>
      </c>
      <c r="I666" s="17" t="s">
        <v>866</v>
      </c>
      <c r="J666" s="64">
        <v>13.8</v>
      </c>
      <c r="K666" s="665">
        <v>12.070662077947507</v>
      </c>
      <c r="L666" s="665">
        <v>17.338257539694002</v>
      </c>
      <c r="M666" s="64">
        <v>3683</v>
      </c>
      <c r="N666" s="726">
        <v>34649709.399999999</v>
      </c>
      <c r="O666" s="548" t="s">
        <v>863</v>
      </c>
      <c r="P666" s="909">
        <v>9.6326273610000008</v>
      </c>
      <c r="Q666" s="203" t="s">
        <v>57</v>
      </c>
      <c r="R666" s="205" t="s">
        <v>902</v>
      </c>
      <c r="S666" s="490">
        <v>0</v>
      </c>
      <c r="T666" s="18">
        <v>0</v>
      </c>
      <c r="U666" s="548">
        <v>0</v>
      </c>
      <c r="V666" s="18">
        <v>0</v>
      </c>
      <c r="W666" s="64">
        <v>0</v>
      </c>
      <c r="X666" s="18">
        <v>0</v>
      </c>
      <c r="Y666" s="18">
        <v>0</v>
      </c>
      <c r="Z666" s="18">
        <v>0</v>
      </c>
      <c r="AA666" s="18">
        <v>0</v>
      </c>
      <c r="AB666" s="18">
        <v>0</v>
      </c>
      <c r="AC666" s="18">
        <v>0</v>
      </c>
      <c r="AD666" s="18">
        <v>0</v>
      </c>
      <c r="AE666" s="18">
        <v>0</v>
      </c>
      <c r="AF666" s="18">
        <v>0</v>
      </c>
      <c r="AG666" s="64">
        <v>0</v>
      </c>
      <c r="AH666" s="18">
        <v>0</v>
      </c>
      <c r="AI666" s="64">
        <v>0</v>
      </c>
      <c r="AJ666" s="18">
        <v>0</v>
      </c>
      <c r="AK666" s="18">
        <v>216</v>
      </c>
      <c r="AL666" s="64">
        <v>215</v>
      </c>
      <c r="AM666" s="18">
        <v>1</v>
      </c>
      <c r="AN666" s="18">
        <v>1</v>
      </c>
      <c r="AO666" s="18">
        <v>0</v>
      </c>
      <c r="AP666" s="64">
        <v>0</v>
      </c>
      <c r="AQ666" s="64">
        <v>217</v>
      </c>
      <c r="AR666" s="11">
        <v>216</v>
      </c>
      <c r="AS666" s="17">
        <v>0</v>
      </c>
      <c r="AT666" s="490">
        <v>0</v>
      </c>
      <c r="AU666" s="64">
        <v>0</v>
      </c>
      <c r="AV666" s="18">
        <v>0</v>
      </c>
      <c r="AW666" s="64">
        <v>0</v>
      </c>
      <c r="AX666" s="18">
        <v>0</v>
      </c>
      <c r="AY666" s="17">
        <v>0</v>
      </c>
      <c r="AZ666" s="490">
        <v>0</v>
      </c>
      <c r="BA666" s="17">
        <v>0</v>
      </c>
      <c r="BB666" s="18">
        <v>0</v>
      </c>
      <c r="BC666" s="17">
        <v>0</v>
      </c>
      <c r="BD666" s="18">
        <v>0</v>
      </c>
      <c r="BE666" s="17">
        <v>0</v>
      </c>
      <c r="BF666" s="18">
        <v>0</v>
      </c>
      <c r="BG666" s="17">
        <v>0</v>
      </c>
      <c r="BH666" s="18">
        <v>0</v>
      </c>
      <c r="BI666" s="17">
        <v>0</v>
      </c>
      <c r="BJ666" s="18">
        <v>0</v>
      </c>
      <c r="BK666" s="17">
        <v>1343.359999999999</v>
      </c>
      <c r="BL666" s="17">
        <v>1335.7599999999989</v>
      </c>
      <c r="BM666" s="17">
        <v>7.6</v>
      </c>
      <c r="BN666" s="17">
        <v>7.6</v>
      </c>
      <c r="BO666" s="18">
        <v>0</v>
      </c>
      <c r="BP666" s="18">
        <v>0</v>
      </c>
      <c r="BQ666" s="64">
        <v>1350.9599999999989</v>
      </c>
      <c r="BR666" s="18">
        <v>1343.3599999999988</v>
      </c>
      <c r="BS666" s="729">
        <v>0.14024834028872371</v>
      </c>
      <c r="BT666" s="17">
        <v>0</v>
      </c>
      <c r="BU666" s="17">
        <v>0</v>
      </c>
      <c r="BV666" s="17">
        <v>0</v>
      </c>
      <c r="BW666" s="17">
        <v>0</v>
      </c>
      <c r="BX666" s="17">
        <v>0</v>
      </c>
      <c r="BY666" s="17">
        <v>0</v>
      </c>
      <c r="BZ666" s="17">
        <v>0</v>
      </c>
      <c r="CA666" s="17">
        <v>0</v>
      </c>
      <c r="CB666" s="17">
        <v>0</v>
      </c>
      <c r="CC666" s="17">
        <v>0</v>
      </c>
      <c r="CD666" s="17">
        <v>0</v>
      </c>
      <c r="CE666" s="17">
        <v>0</v>
      </c>
      <c r="CF666" s="17">
        <v>0</v>
      </c>
      <c r="CG666" s="17">
        <v>0</v>
      </c>
      <c r="CH666" s="17">
        <v>0</v>
      </c>
      <c r="CI666" s="17">
        <v>0</v>
      </c>
      <c r="CJ666" s="17">
        <v>0</v>
      </c>
      <c r="CK666" s="17">
        <v>0</v>
      </c>
      <c r="CL666" s="702">
        <v>1576889.7023999989</v>
      </c>
      <c r="CM666" s="702">
        <v>1567968.5183999988</v>
      </c>
      <c r="CN666" s="702">
        <v>8921.1839999999993</v>
      </c>
      <c r="CO666" s="702">
        <v>8921.1839999999993</v>
      </c>
      <c r="CP666" s="702">
        <v>0</v>
      </c>
      <c r="CQ666" s="702">
        <v>0</v>
      </c>
      <c r="CR666" s="704">
        <v>1585810.8863999988</v>
      </c>
      <c r="CS666" s="703">
        <v>1576889.7023999987</v>
      </c>
      <c r="CT666" s="23" t="s">
        <v>56</v>
      </c>
      <c r="CU666" s="23" t="s">
        <v>56</v>
      </c>
      <c r="CV666" s="23" t="s">
        <v>56</v>
      </c>
      <c r="CW666" s="23" t="s">
        <v>56</v>
      </c>
      <c r="CX666" s="23" t="s">
        <v>56</v>
      </c>
      <c r="CY666" s="23" t="s">
        <v>56</v>
      </c>
      <c r="CZ666" s="23" t="s">
        <v>56</v>
      </c>
      <c r="DA666" s="23" t="s">
        <v>56</v>
      </c>
      <c r="DB666" s="796">
        <v>34649709.399999999</v>
      </c>
      <c r="DC666" s="120"/>
      <c r="DD666" s="692">
        <v>9.6326273610000008</v>
      </c>
      <c r="DE666" s="120"/>
      <c r="DF666" s="120"/>
      <c r="DG666" s="120"/>
      <c r="DH666" s="140"/>
      <c r="DI666" s="140"/>
      <c r="DJ666" s="140"/>
      <c r="DK666" s="140"/>
      <c r="DL666" s="548">
        <v>3</v>
      </c>
      <c r="DM666" s="548">
        <v>2</v>
      </c>
      <c r="DN666" s="203" t="s">
        <v>868</v>
      </c>
      <c r="DO666" s="700">
        <v>3597.9166666666702</v>
      </c>
      <c r="DP666" s="713" t="s">
        <v>56</v>
      </c>
      <c r="DQ666" s="548" t="s">
        <v>56</v>
      </c>
      <c r="DR666" s="673" t="s">
        <v>56</v>
      </c>
      <c r="DS666" s="203" t="s">
        <v>56</v>
      </c>
      <c r="DT666" s="1160" t="s">
        <v>56</v>
      </c>
      <c r="DU666" s="711">
        <v>8.1766763173132517</v>
      </c>
      <c r="DV666" s="711">
        <v>29.861274045014767</v>
      </c>
      <c r="DW666" s="711">
        <v>7.1182384271272996</v>
      </c>
      <c r="DX666" s="711">
        <v>2.4495521258406976</v>
      </c>
      <c r="DY666" s="710">
        <v>7.0874348581354885E-2</v>
      </c>
      <c r="DZ666" s="710">
        <v>5.9604057051342391E-2</v>
      </c>
      <c r="EA666" s="710">
        <v>6.2336383187248399E-2</v>
      </c>
      <c r="EB666" s="710">
        <v>4.9240988902620235E-2</v>
      </c>
      <c r="EC666" s="236"/>
      <c r="ED666" s="49"/>
      <c r="EE666" s="232"/>
      <c r="EF666" s="700">
        <v>0</v>
      </c>
      <c r="EG666" s="712">
        <v>5315</v>
      </c>
      <c r="EH666" s="44"/>
    </row>
    <row r="667" spans="1:138" ht="41.25" customHeight="1" x14ac:dyDescent="0.25">
      <c r="A667" s="871" t="s">
        <v>49</v>
      </c>
      <c r="B667" s="656" t="s">
        <v>96</v>
      </c>
      <c r="C667" s="656" t="s">
        <v>114</v>
      </c>
      <c r="D667" s="691" t="s">
        <v>115</v>
      </c>
      <c r="E667" s="656" t="s">
        <v>116</v>
      </c>
      <c r="F667" s="656" t="s">
        <v>1587</v>
      </c>
      <c r="G667" s="901" t="s">
        <v>553</v>
      </c>
      <c r="H667" s="897" t="s">
        <v>55</v>
      </c>
      <c r="I667" s="17" t="s">
        <v>860</v>
      </c>
      <c r="J667" s="64">
        <v>13.8</v>
      </c>
      <c r="K667" s="665">
        <v>9.7521388669358053</v>
      </c>
      <c r="L667" s="665">
        <v>10.830871189592999</v>
      </c>
      <c r="M667" s="64">
        <v>4674</v>
      </c>
      <c r="N667" s="726">
        <v>34286481.050000004</v>
      </c>
      <c r="O667" s="548" t="s">
        <v>863</v>
      </c>
      <c r="P667" s="909">
        <v>8.6048284119999998</v>
      </c>
      <c r="Q667" s="203" t="s">
        <v>57</v>
      </c>
      <c r="R667" s="205" t="s">
        <v>902</v>
      </c>
      <c r="S667" s="490">
        <v>0</v>
      </c>
      <c r="T667" s="18">
        <v>0</v>
      </c>
      <c r="U667" s="548">
        <v>0</v>
      </c>
      <c r="V667" s="18">
        <v>0</v>
      </c>
      <c r="W667" s="64">
        <v>0</v>
      </c>
      <c r="X667" s="18">
        <v>0</v>
      </c>
      <c r="Y667" s="18">
        <v>0</v>
      </c>
      <c r="Z667" s="18">
        <v>0</v>
      </c>
      <c r="AA667" s="18">
        <v>0</v>
      </c>
      <c r="AB667" s="18">
        <v>0</v>
      </c>
      <c r="AC667" s="18">
        <v>0</v>
      </c>
      <c r="AD667" s="18">
        <v>0</v>
      </c>
      <c r="AE667" s="18">
        <v>0</v>
      </c>
      <c r="AF667" s="18">
        <v>0</v>
      </c>
      <c r="AG667" s="64">
        <v>0</v>
      </c>
      <c r="AH667" s="18">
        <v>0</v>
      </c>
      <c r="AI667" s="64">
        <v>0</v>
      </c>
      <c r="AJ667" s="18">
        <v>0</v>
      </c>
      <c r="AK667" s="18">
        <v>201</v>
      </c>
      <c r="AL667" s="64">
        <v>200</v>
      </c>
      <c r="AM667" s="18">
        <v>2</v>
      </c>
      <c r="AN667" s="18">
        <v>2</v>
      </c>
      <c r="AO667" s="18">
        <v>0</v>
      </c>
      <c r="AP667" s="64">
        <v>0</v>
      </c>
      <c r="AQ667" s="64">
        <v>203</v>
      </c>
      <c r="AR667" s="11">
        <v>202</v>
      </c>
      <c r="AS667" s="17">
        <v>0</v>
      </c>
      <c r="AT667" s="490">
        <v>0</v>
      </c>
      <c r="AU667" s="64">
        <v>0</v>
      </c>
      <c r="AV667" s="18">
        <v>0</v>
      </c>
      <c r="AW667" s="64">
        <v>0</v>
      </c>
      <c r="AX667" s="18">
        <v>0</v>
      </c>
      <c r="AY667" s="17">
        <v>0</v>
      </c>
      <c r="AZ667" s="490">
        <v>0</v>
      </c>
      <c r="BA667" s="17">
        <v>0</v>
      </c>
      <c r="BB667" s="18">
        <v>0</v>
      </c>
      <c r="BC667" s="17">
        <v>0</v>
      </c>
      <c r="BD667" s="18">
        <v>0</v>
      </c>
      <c r="BE667" s="17">
        <v>0</v>
      </c>
      <c r="BF667" s="18">
        <v>0</v>
      </c>
      <c r="BG667" s="17">
        <v>0</v>
      </c>
      <c r="BH667" s="18">
        <v>0</v>
      </c>
      <c r="BI667" s="17">
        <v>0</v>
      </c>
      <c r="BJ667" s="18">
        <v>0</v>
      </c>
      <c r="BK667" s="17">
        <v>1073.3759999999993</v>
      </c>
      <c r="BL667" s="17">
        <v>1069.5759999999996</v>
      </c>
      <c r="BM667" s="17">
        <v>15.2</v>
      </c>
      <c r="BN667" s="17">
        <v>15.2</v>
      </c>
      <c r="BO667" s="18">
        <v>0</v>
      </c>
      <c r="BP667" s="18">
        <v>0</v>
      </c>
      <c r="BQ667" s="64">
        <v>1088.5759999999993</v>
      </c>
      <c r="BR667" s="18">
        <v>1084.7759999999996</v>
      </c>
      <c r="BS667" s="729">
        <v>0.12650757782478364</v>
      </c>
      <c r="BT667" s="17">
        <v>0</v>
      </c>
      <c r="BU667" s="17">
        <v>0</v>
      </c>
      <c r="BV667" s="17">
        <v>0</v>
      </c>
      <c r="BW667" s="17">
        <v>0</v>
      </c>
      <c r="BX667" s="17">
        <v>0</v>
      </c>
      <c r="BY667" s="17">
        <v>0</v>
      </c>
      <c r="BZ667" s="17">
        <v>0</v>
      </c>
      <c r="CA667" s="17">
        <v>0</v>
      </c>
      <c r="CB667" s="17">
        <v>0</v>
      </c>
      <c r="CC667" s="17">
        <v>0</v>
      </c>
      <c r="CD667" s="17">
        <v>0</v>
      </c>
      <c r="CE667" s="17">
        <v>0</v>
      </c>
      <c r="CF667" s="17">
        <v>0</v>
      </c>
      <c r="CG667" s="17">
        <v>0</v>
      </c>
      <c r="CH667" s="17">
        <v>0</v>
      </c>
      <c r="CI667" s="17">
        <v>0</v>
      </c>
      <c r="CJ667" s="17">
        <v>0</v>
      </c>
      <c r="CK667" s="17">
        <v>0</v>
      </c>
      <c r="CL667" s="702">
        <v>1259971.6838399991</v>
      </c>
      <c r="CM667" s="702">
        <v>1255511.0918399994</v>
      </c>
      <c r="CN667" s="702">
        <v>17842.367999999999</v>
      </c>
      <c r="CO667" s="702">
        <v>17842.367999999999</v>
      </c>
      <c r="CP667" s="702">
        <v>0</v>
      </c>
      <c r="CQ667" s="702">
        <v>0</v>
      </c>
      <c r="CR667" s="704">
        <v>1277814.0518399992</v>
      </c>
      <c r="CS667" s="703">
        <v>1273353.4598399994</v>
      </c>
      <c r="CT667" s="23" t="s">
        <v>56</v>
      </c>
      <c r="CU667" s="23" t="s">
        <v>56</v>
      </c>
      <c r="CV667" s="23" t="s">
        <v>56</v>
      </c>
      <c r="CW667" s="23" t="s">
        <v>56</v>
      </c>
      <c r="CX667" s="23" t="s">
        <v>56</v>
      </c>
      <c r="CY667" s="23" t="s">
        <v>56</v>
      </c>
      <c r="CZ667" s="23" t="s">
        <v>56</v>
      </c>
      <c r="DA667" s="23" t="s">
        <v>56</v>
      </c>
      <c r="DB667" s="796">
        <v>34286481.050000004</v>
      </c>
      <c r="DC667" s="120"/>
      <c r="DD667" s="692">
        <v>8.6048284119999998</v>
      </c>
      <c r="DE667" s="120"/>
      <c r="DF667" s="120"/>
      <c r="DG667" s="120"/>
      <c r="DH667" s="140"/>
      <c r="DI667" s="140"/>
      <c r="DJ667" s="140"/>
      <c r="DK667" s="140"/>
      <c r="DL667" s="548">
        <v>6</v>
      </c>
      <c r="DM667" s="548">
        <v>-3</v>
      </c>
      <c r="DN667" s="203" t="s">
        <v>868</v>
      </c>
      <c r="DO667" s="700">
        <v>4469</v>
      </c>
      <c r="DP667" s="713" t="s">
        <v>56</v>
      </c>
      <c r="DQ667" s="548" t="s">
        <v>56</v>
      </c>
      <c r="DR667" s="673" t="s">
        <v>56</v>
      </c>
      <c r="DS667" s="203" t="s">
        <v>56</v>
      </c>
      <c r="DT667" s="1160" t="s">
        <v>56</v>
      </c>
      <c r="DU667" s="711">
        <v>111.68605952114567</v>
      </c>
      <c r="DV667" s="711">
        <v>-85.727683276418247</v>
      </c>
      <c r="DW667" s="711">
        <v>60.651486526175198</v>
      </c>
      <c r="DX667" s="711">
        <v>-37.833800650424322</v>
      </c>
      <c r="DY667" s="710">
        <v>1.6822555381517117</v>
      </c>
      <c r="DZ667" s="710">
        <v>-1.4638100267961722</v>
      </c>
      <c r="EA667" s="710">
        <v>1.0946977347840601</v>
      </c>
      <c r="EB667" s="710">
        <v>-0.86144494880258493</v>
      </c>
      <c r="EC667" s="236"/>
      <c r="ED667" s="49"/>
      <c r="EE667" s="232"/>
      <c r="EF667" s="700">
        <v>202837</v>
      </c>
      <c r="EG667" s="712">
        <v>-185741.33333333334</v>
      </c>
      <c r="EH667" s="44"/>
    </row>
    <row r="668" spans="1:138" ht="41.25" customHeight="1" x14ac:dyDescent="0.25">
      <c r="A668" s="871" t="s">
        <v>49</v>
      </c>
      <c r="B668" s="656" t="s">
        <v>96</v>
      </c>
      <c r="C668" s="656" t="s">
        <v>114</v>
      </c>
      <c r="D668" s="691" t="s">
        <v>115</v>
      </c>
      <c r="E668" s="656" t="s">
        <v>116</v>
      </c>
      <c r="F668" s="656" t="s">
        <v>1588</v>
      </c>
      <c r="G668" s="901" t="s">
        <v>1589</v>
      </c>
      <c r="H668" s="897" t="s">
        <v>55</v>
      </c>
      <c r="I668" s="17" t="s">
        <v>866</v>
      </c>
      <c r="J668" s="64">
        <v>13.8</v>
      </c>
      <c r="K668" s="665">
        <v>12.668219606558768</v>
      </c>
      <c r="L668" s="665">
        <v>13.490340881031001</v>
      </c>
      <c r="M668" s="64">
        <v>3352</v>
      </c>
      <c r="N668" s="726">
        <v>34171953.43</v>
      </c>
      <c r="O668" s="548" t="s">
        <v>863</v>
      </c>
      <c r="P668" s="909">
        <v>7.6248340649999999</v>
      </c>
      <c r="Q668" s="203" t="s">
        <v>57</v>
      </c>
      <c r="R668" s="205" t="s">
        <v>902</v>
      </c>
      <c r="S668" s="490">
        <v>0</v>
      </c>
      <c r="T668" s="18">
        <v>0</v>
      </c>
      <c r="U668" s="548">
        <v>0</v>
      </c>
      <c r="V668" s="18">
        <v>0</v>
      </c>
      <c r="W668" s="64">
        <v>0</v>
      </c>
      <c r="X668" s="18">
        <v>0</v>
      </c>
      <c r="Y668" s="18">
        <v>0</v>
      </c>
      <c r="Z668" s="18">
        <v>0</v>
      </c>
      <c r="AA668" s="18">
        <v>0</v>
      </c>
      <c r="AB668" s="18">
        <v>0</v>
      </c>
      <c r="AC668" s="18">
        <v>0</v>
      </c>
      <c r="AD668" s="18">
        <v>0</v>
      </c>
      <c r="AE668" s="18">
        <v>0</v>
      </c>
      <c r="AF668" s="18">
        <v>0</v>
      </c>
      <c r="AG668" s="64">
        <v>0</v>
      </c>
      <c r="AH668" s="18">
        <v>0</v>
      </c>
      <c r="AI668" s="64">
        <v>0</v>
      </c>
      <c r="AJ668" s="18">
        <v>0</v>
      </c>
      <c r="AK668" s="18">
        <v>89</v>
      </c>
      <c r="AL668" s="64">
        <v>88</v>
      </c>
      <c r="AM668" s="18">
        <v>4</v>
      </c>
      <c r="AN668" s="18">
        <v>4</v>
      </c>
      <c r="AO668" s="18">
        <v>0</v>
      </c>
      <c r="AP668" s="64">
        <v>0</v>
      </c>
      <c r="AQ668" s="64">
        <v>93</v>
      </c>
      <c r="AR668" s="11">
        <v>92</v>
      </c>
      <c r="AS668" s="17">
        <v>0</v>
      </c>
      <c r="AT668" s="490">
        <v>0</v>
      </c>
      <c r="AU668" s="64">
        <v>0</v>
      </c>
      <c r="AV668" s="18">
        <v>0</v>
      </c>
      <c r="AW668" s="64">
        <v>0</v>
      </c>
      <c r="AX668" s="18">
        <v>0</v>
      </c>
      <c r="AY668" s="17">
        <v>0</v>
      </c>
      <c r="AZ668" s="490">
        <v>0</v>
      </c>
      <c r="BA668" s="17">
        <v>0</v>
      </c>
      <c r="BB668" s="18">
        <v>0</v>
      </c>
      <c r="BC668" s="17">
        <v>0</v>
      </c>
      <c r="BD668" s="18">
        <v>0</v>
      </c>
      <c r="BE668" s="17">
        <v>0</v>
      </c>
      <c r="BF668" s="18">
        <v>0</v>
      </c>
      <c r="BG668" s="17">
        <v>0</v>
      </c>
      <c r="BH668" s="18">
        <v>0</v>
      </c>
      <c r="BI668" s="17">
        <v>0</v>
      </c>
      <c r="BJ668" s="18">
        <v>0</v>
      </c>
      <c r="BK668" s="17">
        <v>639.59999999999991</v>
      </c>
      <c r="BL668" s="17">
        <v>630.80000000000007</v>
      </c>
      <c r="BM668" s="17">
        <v>47.800000000000004</v>
      </c>
      <c r="BN668" s="17">
        <v>47.800000000000004</v>
      </c>
      <c r="BO668" s="18">
        <v>0</v>
      </c>
      <c r="BP668" s="18">
        <v>0</v>
      </c>
      <c r="BQ668" s="64">
        <v>687.39999999999986</v>
      </c>
      <c r="BR668" s="18">
        <v>678.6</v>
      </c>
      <c r="BS668" s="729">
        <v>9.0152781574007926E-2</v>
      </c>
      <c r="BT668" s="17">
        <v>0</v>
      </c>
      <c r="BU668" s="17">
        <v>0</v>
      </c>
      <c r="BV668" s="17">
        <v>0</v>
      </c>
      <c r="BW668" s="17">
        <v>0</v>
      </c>
      <c r="BX668" s="17">
        <v>0</v>
      </c>
      <c r="BY668" s="17">
        <v>0</v>
      </c>
      <c r="BZ668" s="17">
        <v>0</v>
      </c>
      <c r="CA668" s="17">
        <v>0</v>
      </c>
      <c r="CB668" s="17">
        <v>0</v>
      </c>
      <c r="CC668" s="17">
        <v>0</v>
      </c>
      <c r="CD668" s="17">
        <v>0</v>
      </c>
      <c r="CE668" s="17">
        <v>0</v>
      </c>
      <c r="CF668" s="17">
        <v>0</v>
      </c>
      <c r="CG668" s="17">
        <v>0</v>
      </c>
      <c r="CH668" s="17">
        <v>0</v>
      </c>
      <c r="CI668" s="17">
        <v>0</v>
      </c>
      <c r="CJ668" s="17">
        <v>0</v>
      </c>
      <c r="CK668" s="17">
        <v>0</v>
      </c>
      <c r="CL668" s="702">
        <v>750788.0639999999</v>
      </c>
      <c r="CM668" s="702">
        <v>740458.27200000011</v>
      </c>
      <c r="CN668" s="702">
        <v>56109.552000000003</v>
      </c>
      <c r="CO668" s="702">
        <v>56109.552000000003</v>
      </c>
      <c r="CP668" s="702">
        <v>0</v>
      </c>
      <c r="CQ668" s="702">
        <v>0</v>
      </c>
      <c r="CR668" s="704">
        <v>806897.61599999992</v>
      </c>
      <c r="CS668" s="703">
        <v>796567.82400000014</v>
      </c>
      <c r="CT668" s="23" t="s">
        <v>56</v>
      </c>
      <c r="CU668" s="23" t="s">
        <v>56</v>
      </c>
      <c r="CV668" s="23" t="s">
        <v>56</v>
      </c>
      <c r="CW668" s="23" t="s">
        <v>56</v>
      </c>
      <c r="CX668" s="23" t="s">
        <v>56</v>
      </c>
      <c r="CY668" s="23" t="s">
        <v>56</v>
      </c>
      <c r="CZ668" s="23" t="s">
        <v>56</v>
      </c>
      <c r="DA668" s="23" t="s">
        <v>56</v>
      </c>
      <c r="DB668" s="796">
        <v>34171953.43</v>
      </c>
      <c r="DC668" s="120"/>
      <c r="DD668" s="692">
        <v>7.6248340649999999</v>
      </c>
      <c r="DE668" s="120"/>
      <c r="DF668" s="120"/>
      <c r="DG668" s="120"/>
      <c r="DH668" s="140"/>
      <c r="DI668" s="140"/>
      <c r="DJ668" s="140"/>
      <c r="DK668" s="140"/>
      <c r="DL668" s="548">
        <v>0</v>
      </c>
      <c r="DM668" s="548">
        <v>1</v>
      </c>
      <c r="DN668" s="203" t="s">
        <v>868</v>
      </c>
      <c r="DO668" s="700">
        <v>3081.3333333333298</v>
      </c>
      <c r="DP668" s="713" t="s">
        <v>56</v>
      </c>
      <c r="DQ668" s="548" t="s">
        <v>56</v>
      </c>
      <c r="DR668" s="673" t="s">
        <v>56</v>
      </c>
      <c r="DS668" s="203" t="s">
        <v>56</v>
      </c>
      <c r="DT668" s="1160" t="s">
        <v>56</v>
      </c>
      <c r="DU668" s="711">
        <v>3.5257464301168366</v>
      </c>
      <c r="DV668" s="711">
        <v>27.344674353532302</v>
      </c>
      <c r="DW668" s="711">
        <v>3.5349883553617198</v>
      </c>
      <c r="DX668" s="711">
        <v>27.25071082426135</v>
      </c>
      <c r="DY668" s="710">
        <v>3.9593249675465209E-2</v>
      </c>
      <c r="DZ668" s="710">
        <v>0.35229347115640297</v>
      </c>
      <c r="EA668" s="710">
        <v>3.9506439824543702E-2</v>
      </c>
      <c r="EB668" s="710">
        <v>0.35138021546410408</v>
      </c>
      <c r="EC668" s="236"/>
      <c r="ED668" s="49"/>
      <c r="EE668" s="232"/>
      <c r="EF668" s="700">
        <v>0</v>
      </c>
      <c r="EG668" s="712">
        <v>73082.333333333328</v>
      </c>
      <c r="EH668" s="44"/>
    </row>
    <row r="669" spans="1:138" ht="41.25" customHeight="1" x14ac:dyDescent="0.25">
      <c r="A669" s="871" t="s">
        <v>49</v>
      </c>
      <c r="B669" s="656" t="s">
        <v>96</v>
      </c>
      <c r="C669" s="656" t="s">
        <v>114</v>
      </c>
      <c r="D669" s="691" t="s">
        <v>115</v>
      </c>
      <c r="E669" s="656" t="s">
        <v>116</v>
      </c>
      <c r="F669" s="656" t="s">
        <v>117</v>
      </c>
      <c r="G669" s="901" t="s">
        <v>118</v>
      </c>
      <c r="H669" s="897" t="s">
        <v>55</v>
      </c>
      <c r="I669" s="17" t="s">
        <v>860</v>
      </c>
      <c r="J669" s="64">
        <v>13.8</v>
      </c>
      <c r="K669" s="665">
        <v>12.668219606558768</v>
      </c>
      <c r="L669" s="665">
        <v>7.7350378626990004</v>
      </c>
      <c r="M669" s="64">
        <v>1131</v>
      </c>
      <c r="N669" s="726">
        <v>24104523.600000001</v>
      </c>
      <c r="O669" s="548" t="s">
        <v>863</v>
      </c>
      <c r="P669" s="909">
        <v>9.2262882420000007</v>
      </c>
      <c r="Q669" s="203" t="s">
        <v>57</v>
      </c>
      <c r="R669" s="205" t="s">
        <v>902</v>
      </c>
      <c r="S669" s="490">
        <v>0</v>
      </c>
      <c r="T669" s="18">
        <v>0</v>
      </c>
      <c r="U669" s="548">
        <v>0</v>
      </c>
      <c r="V669" s="18">
        <v>0</v>
      </c>
      <c r="W669" s="64">
        <v>0</v>
      </c>
      <c r="X669" s="18">
        <v>0</v>
      </c>
      <c r="Y669" s="18">
        <v>0</v>
      </c>
      <c r="Z669" s="18">
        <v>0</v>
      </c>
      <c r="AA669" s="18">
        <v>0</v>
      </c>
      <c r="AB669" s="18">
        <v>0</v>
      </c>
      <c r="AC669" s="18">
        <v>0</v>
      </c>
      <c r="AD669" s="18">
        <v>0</v>
      </c>
      <c r="AE669" s="18">
        <v>0</v>
      </c>
      <c r="AF669" s="18">
        <v>0</v>
      </c>
      <c r="AG669" s="64">
        <v>0</v>
      </c>
      <c r="AH669" s="18">
        <v>0</v>
      </c>
      <c r="AI669" s="64">
        <v>0</v>
      </c>
      <c r="AJ669" s="18">
        <v>0</v>
      </c>
      <c r="AK669" s="18">
        <v>107</v>
      </c>
      <c r="AL669" s="64">
        <v>105</v>
      </c>
      <c r="AM669" s="18">
        <v>1</v>
      </c>
      <c r="AN669" s="18">
        <v>1</v>
      </c>
      <c r="AO669" s="18">
        <v>0</v>
      </c>
      <c r="AP669" s="64">
        <v>0</v>
      </c>
      <c r="AQ669" s="64">
        <v>108</v>
      </c>
      <c r="AR669" s="11">
        <v>106</v>
      </c>
      <c r="AS669" s="17">
        <v>0</v>
      </c>
      <c r="AT669" s="490">
        <v>0</v>
      </c>
      <c r="AU669" s="64">
        <v>0</v>
      </c>
      <c r="AV669" s="18">
        <v>0</v>
      </c>
      <c r="AW669" s="64">
        <v>0</v>
      </c>
      <c r="AX669" s="18">
        <v>0</v>
      </c>
      <c r="AY669" s="17">
        <v>0</v>
      </c>
      <c r="AZ669" s="490">
        <v>0</v>
      </c>
      <c r="BA669" s="17">
        <v>0</v>
      </c>
      <c r="BB669" s="18">
        <v>0</v>
      </c>
      <c r="BC669" s="17">
        <v>0</v>
      </c>
      <c r="BD669" s="18">
        <v>0</v>
      </c>
      <c r="BE669" s="17">
        <v>0</v>
      </c>
      <c r="BF669" s="18">
        <v>0</v>
      </c>
      <c r="BG669" s="17">
        <v>0</v>
      </c>
      <c r="BH669" s="18">
        <v>0</v>
      </c>
      <c r="BI669" s="17">
        <v>0</v>
      </c>
      <c r="BJ669" s="18">
        <v>0</v>
      </c>
      <c r="BK669" s="17">
        <v>931.69799999999975</v>
      </c>
      <c r="BL669" s="17">
        <v>921.89800000000025</v>
      </c>
      <c r="BM669" s="17">
        <v>7.6</v>
      </c>
      <c r="BN669" s="17">
        <v>7.6</v>
      </c>
      <c r="BO669" s="18">
        <v>0</v>
      </c>
      <c r="BP669" s="18">
        <v>0</v>
      </c>
      <c r="BQ669" s="64">
        <v>939.29799999999977</v>
      </c>
      <c r="BR669" s="18">
        <v>929.49800000000027</v>
      </c>
      <c r="BS669" s="729">
        <v>0.10180670442574274</v>
      </c>
      <c r="BT669" s="17">
        <v>0</v>
      </c>
      <c r="BU669" s="17">
        <v>0</v>
      </c>
      <c r="BV669" s="17">
        <v>0</v>
      </c>
      <c r="BW669" s="17">
        <v>0</v>
      </c>
      <c r="BX669" s="17">
        <v>0</v>
      </c>
      <c r="BY669" s="17">
        <v>0</v>
      </c>
      <c r="BZ669" s="17">
        <v>0</v>
      </c>
      <c r="CA669" s="17">
        <v>0</v>
      </c>
      <c r="CB669" s="17">
        <v>0</v>
      </c>
      <c r="CC669" s="17">
        <v>0</v>
      </c>
      <c r="CD669" s="17">
        <v>0</v>
      </c>
      <c r="CE669" s="17">
        <v>0</v>
      </c>
      <c r="CF669" s="17">
        <v>0</v>
      </c>
      <c r="CG669" s="17">
        <v>0</v>
      </c>
      <c r="CH669" s="17">
        <v>0</v>
      </c>
      <c r="CI669" s="17">
        <v>0</v>
      </c>
      <c r="CJ669" s="17">
        <v>0</v>
      </c>
      <c r="CK669" s="17">
        <v>0</v>
      </c>
      <c r="CL669" s="702">
        <v>1093664.3803199998</v>
      </c>
      <c r="CM669" s="702">
        <v>1082160.7483200002</v>
      </c>
      <c r="CN669" s="702">
        <v>8921.1839999999993</v>
      </c>
      <c r="CO669" s="702">
        <v>8921.1839999999993</v>
      </c>
      <c r="CP669" s="702">
        <v>0</v>
      </c>
      <c r="CQ669" s="702">
        <v>0</v>
      </c>
      <c r="CR669" s="704">
        <v>1102585.5643199997</v>
      </c>
      <c r="CS669" s="703">
        <v>1091081.9323200001</v>
      </c>
      <c r="CT669" s="23" t="s">
        <v>56</v>
      </c>
      <c r="CU669" s="23" t="s">
        <v>56</v>
      </c>
      <c r="CV669" s="23" t="s">
        <v>56</v>
      </c>
      <c r="CW669" s="23" t="s">
        <v>56</v>
      </c>
      <c r="CX669" s="23" t="s">
        <v>56</v>
      </c>
      <c r="CY669" s="23" t="s">
        <v>56</v>
      </c>
      <c r="CZ669" s="23" t="s">
        <v>56</v>
      </c>
      <c r="DA669" s="23" t="s">
        <v>56</v>
      </c>
      <c r="DB669" s="796">
        <v>24104523.600000001</v>
      </c>
      <c r="DC669" s="120"/>
      <c r="DD669" s="692">
        <v>9.2262882420000007</v>
      </c>
      <c r="DE669" s="120"/>
      <c r="DF669" s="120"/>
      <c r="DG669" s="120"/>
      <c r="DH669" s="140"/>
      <c r="DI669" s="140"/>
      <c r="DJ669" s="140"/>
      <c r="DK669" s="140"/>
      <c r="DL669" s="548">
        <v>3</v>
      </c>
      <c r="DM669" s="548">
        <v>-2</v>
      </c>
      <c r="DN669" s="203" t="s">
        <v>868</v>
      </c>
      <c r="DO669" s="700">
        <v>1122.0833333333301</v>
      </c>
      <c r="DP669" s="713" t="s">
        <v>56</v>
      </c>
      <c r="DQ669" s="548" t="s">
        <v>56</v>
      </c>
      <c r="DR669" s="673" t="s">
        <v>56</v>
      </c>
      <c r="DS669" s="203" t="s">
        <v>56</v>
      </c>
      <c r="DT669" s="1160" t="s">
        <v>56</v>
      </c>
      <c r="DU669" s="711">
        <v>4.0968436687708998</v>
      </c>
      <c r="DV669" s="711">
        <v>125.77816815162456</v>
      </c>
      <c r="DW669" s="711">
        <v>4.08652399247927</v>
      </c>
      <c r="DX669" s="711">
        <v>124.81134202587108</v>
      </c>
      <c r="DY669" s="710">
        <v>4.0103973264017941E-2</v>
      </c>
      <c r="DZ669" s="710">
        <v>0.34443225829990637</v>
      </c>
      <c r="EA669" s="710">
        <v>3.9972433901844302E-2</v>
      </c>
      <c r="EB669" s="710">
        <v>0.34180429721173944</v>
      </c>
      <c r="EC669" s="236"/>
      <c r="ED669" s="49"/>
      <c r="EE669" s="232"/>
      <c r="EF669" s="700">
        <v>4180</v>
      </c>
      <c r="EG669" s="712">
        <v>125472</v>
      </c>
      <c r="EH669" s="44"/>
    </row>
    <row r="670" spans="1:138" ht="41.25" customHeight="1" x14ac:dyDescent="0.25">
      <c r="A670" s="871" t="s">
        <v>49</v>
      </c>
      <c r="B670" s="656" t="s">
        <v>96</v>
      </c>
      <c r="C670" s="656" t="s">
        <v>114</v>
      </c>
      <c r="D670" s="691" t="s">
        <v>115</v>
      </c>
      <c r="E670" s="656" t="s">
        <v>116</v>
      </c>
      <c r="F670" s="656" t="s">
        <v>1590</v>
      </c>
      <c r="G670" s="901" t="s">
        <v>553</v>
      </c>
      <c r="H670" s="897" t="s">
        <v>55</v>
      </c>
      <c r="I670" s="17" t="s">
        <v>866</v>
      </c>
      <c r="J670" s="64">
        <v>13.8</v>
      </c>
      <c r="K670" s="665">
        <v>12.30968508939201</v>
      </c>
      <c r="L670" s="665">
        <v>6.7342802890230002</v>
      </c>
      <c r="M670" s="64">
        <v>1710</v>
      </c>
      <c r="N670" s="726">
        <v>22556512.620000001</v>
      </c>
      <c r="O670" s="548" t="s">
        <v>863</v>
      </c>
      <c r="P670" s="909">
        <v>5.6648453710000002</v>
      </c>
      <c r="Q670" s="203" t="s">
        <v>57</v>
      </c>
      <c r="R670" s="205" t="s">
        <v>902</v>
      </c>
      <c r="S670" s="490">
        <v>0</v>
      </c>
      <c r="T670" s="18">
        <v>0</v>
      </c>
      <c r="U670" s="548">
        <v>0</v>
      </c>
      <c r="V670" s="18">
        <v>0</v>
      </c>
      <c r="W670" s="64">
        <v>0</v>
      </c>
      <c r="X670" s="18">
        <v>0</v>
      </c>
      <c r="Y670" s="18">
        <v>0</v>
      </c>
      <c r="Z670" s="18">
        <v>0</v>
      </c>
      <c r="AA670" s="18">
        <v>0</v>
      </c>
      <c r="AB670" s="18">
        <v>0</v>
      </c>
      <c r="AC670" s="18">
        <v>0</v>
      </c>
      <c r="AD670" s="18">
        <v>0</v>
      </c>
      <c r="AE670" s="18">
        <v>0</v>
      </c>
      <c r="AF670" s="18">
        <v>0</v>
      </c>
      <c r="AG670" s="64">
        <v>0</v>
      </c>
      <c r="AH670" s="18">
        <v>0</v>
      </c>
      <c r="AI670" s="64">
        <v>0</v>
      </c>
      <c r="AJ670" s="18">
        <v>0</v>
      </c>
      <c r="AK670" s="18">
        <v>81</v>
      </c>
      <c r="AL670" s="64">
        <v>81</v>
      </c>
      <c r="AM670" s="18">
        <v>1</v>
      </c>
      <c r="AN670" s="18">
        <v>1</v>
      </c>
      <c r="AO670" s="18">
        <v>0</v>
      </c>
      <c r="AP670" s="64">
        <v>0</v>
      </c>
      <c r="AQ670" s="64">
        <v>82</v>
      </c>
      <c r="AR670" s="11">
        <v>82</v>
      </c>
      <c r="AS670" s="17">
        <v>0</v>
      </c>
      <c r="AT670" s="490">
        <v>0</v>
      </c>
      <c r="AU670" s="64">
        <v>0</v>
      </c>
      <c r="AV670" s="18">
        <v>0</v>
      </c>
      <c r="AW670" s="64">
        <v>0</v>
      </c>
      <c r="AX670" s="18">
        <v>0</v>
      </c>
      <c r="AY670" s="17">
        <v>0</v>
      </c>
      <c r="AZ670" s="490">
        <v>0</v>
      </c>
      <c r="BA670" s="17">
        <v>0</v>
      </c>
      <c r="BB670" s="18">
        <v>0</v>
      </c>
      <c r="BC670" s="17">
        <v>0</v>
      </c>
      <c r="BD670" s="18">
        <v>0</v>
      </c>
      <c r="BE670" s="17">
        <v>0</v>
      </c>
      <c r="BF670" s="18">
        <v>0</v>
      </c>
      <c r="BG670" s="17">
        <v>0</v>
      </c>
      <c r="BH670" s="18">
        <v>0</v>
      </c>
      <c r="BI670" s="17">
        <v>0</v>
      </c>
      <c r="BJ670" s="18">
        <v>0</v>
      </c>
      <c r="BK670" s="17">
        <v>997.35999999999945</v>
      </c>
      <c r="BL670" s="17">
        <v>997.36000000000024</v>
      </c>
      <c r="BM670" s="17">
        <v>3.8</v>
      </c>
      <c r="BN670" s="17">
        <v>3.8</v>
      </c>
      <c r="BO670" s="18">
        <v>0</v>
      </c>
      <c r="BP670" s="18">
        <v>0</v>
      </c>
      <c r="BQ670" s="64">
        <v>1001.1599999999994</v>
      </c>
      <c r="BR670" s="18">
        <v>1001.1600000000002</v>
      </c>
      <c r="BS670" s="729">
        <v>0.17673209671798459</v>
      </c>
      <c r="BT670" s="17">
        <v>0</v>
      </c>
      <c r="BU670" s="17">
        <v>0</v>
      </c>
      <c r="BV670" s="17">
        <v>0</v>
      </c>
      <c r="BW670" s="17">
        <v>0</v>
      </c>
      <c r="BX670" s="17">
        <v>0</v>
      </c>
      <c r="BY670" s="17">
        <v>0</v>
      </c>
      <c r="BZ670" s="17">
        <v>0</v>
      </c>
      <c r="CA670" s="17">
        <v>0</v>
      </c>
      <c r="CB670" s="17">
        <v>0</v>
      </c>
      <c r="CC670" s="17">
        <v>0</v>
      </c>
      <c r="CD670" s="17">
        <v>0</v>
      </c>
      <c r="CE670" s="17">
        <v>0</v>
      </c>
      <c r="CF670" s="17">
        <v>0</v>
      </c>
      <c r="CG670" s="17">
        <v>0</v>
      </c>
      <c r="CH670" s="17">
        <v>0</v>
      </c>
      <c r="CI670" s="17">
        <v>0</v>
      </c>
      <c r="CJ670" s="17">
        <v>0</v>
      </c>
      <c r="CK670" s="17">
        <v>0</v>
      </c>
      <c r="CL670" s="702">
        <v>1170741.0623999992</v>
      </c>
      <c r="CM670" s="702">
        <v>1170741.0624000004</v>
      </c>
      <c r="CN670" s="702">
        <v>4460.5919999999996</v>
      </c>
      <c r="CO670" s="702">
        <v>4460.5919999999996</v>
      </c>
      <c r="CP670" s="702">
        <v>0</v>
      </c>
      <c r="CQ670" s="702">
        <v>0</v>
      </c>
      <c r="CR670" s="704">
        <v>1175201.6543999992</v>
      </c>
      <c r="CS670" s="703">
        <v>1175201.6544000003</v>
      </c>
      <c r="CT670" s="23">
        <v>1</v>
      </c>
      <c r="CU670" s="23">
        <v>4</v>
      </c>
      <c r="CV670" s="23" t="s">
        <v>116</v>
      </c>
      <c r="CW670" s="23">
        <v>4</v>
      </c>
      <c r="CX670" s="23">
        <v>24</v>
      </c>
      <c r="CY670" s="23">
        <v>0</v>
      </c>
      <c r="CZ670" s="23">
        <v>0</v>
      </c>
      <c r="DA670" s="23" t="s">
        <v>905</v>
      </c>
      <c r="DB670" s="796">
        <v>22556512.620000001</v>
      </c>
      <c r="DC670" s="120"/>
      <c r="DD670" s="692">
        <v>5.6648453710000002</v>
      </c>
      <c r="DE670" s="120"/>
      <c r="DF670" s="120"/>
      <c r="DG670" s="120"/>
      <c r="DH670" s="140"/>
      <c r="DI670" s="140"/>
      <c r="DJ670" s="140"/>
      <c r="DK670" s="140"/>
      <c r="DL670" s="548">
        <v>1</v>
      </c>
      <c r="DM670" s="548">
        <v>3</v>
      </c>
      <c r="DN670" s="203" t="s">
        <v>868</v>
      </c>
      <c r="DO670" s="700">
        <v>1652.6666666666699</v>
      </c>
      <c r="DP670" s="713" t="s">
        <v>56</v>
      </c>
      <c r="DQ670" s="548" t="s">
        <v>56</v>
      </c>
      <c r="DR670" s="673" t="s">
        <v>56</v>
      </c>
      <c r="DS670" s="203" t="s">
        <v>56</v>
      </c>
      <c r="DT670" s="1160" t="s">
        <v>56</v>
      </c>
      <c r="DU670" s="711">
        <v>12.234167002823694</v>
      </c>
      <c r="DV670" s="711">
        <v>-5.2316850717196939</v>
      </c>
      <c r="DW670" s="711">
        <v>12.160580861697101</v>
      </c>
      <c r="DX670" s="711">
        <v>-5.1606224515947607</v>
      </c>
      <c r="DY670" s="710">
        <v>0.17849939491730502</v>
      </c>
      <c r="DZ670" s="710">
        <v>-0.11729058681475096</v>
      </c>
      <c r="EA670" s="710">
        <v>0.17793189115538999</v>
      </c>
      <c r="EB670" s="710">
        <v>-0.11674283296389934</v>
      </c>
      <c r="EC670" s="236"/>
      <c r="ED670" s="49"/>
      <c r="EE670" s="232"/>
      <c r="EF670" s="700">
        <v>0</v>
      </c>
      <c r="EG670" s="712">
        <v>0</v>
      </c>
      <c r="EH670" s="44"/>
    </row>
    <row r="671" spans="1:138" ht="41.25" customHeight="1" x14ac:dyDescent="0.25">
      <c r="A671" s="871" t="s">
        <v>49</v>
      </c>
      <c r="B671" s="656" t="s">
        <v>96</v>
      </c>
      <c r="C671" s="656" t="s">
        <v>114</v>
      </c>
      <c r="D671" s="691" t="s">
        <v>115</v>
      </c>
      <c r="E671" s="656" t="s">
        <v>116</v>
      </c>
      <c r="F671" s="656" t="s">
        <v>1591</v>
      </c>
      <c r="G671" s="901" t="s">
        <v>1592</v>
      </c>
      <c r="H671" s="897" t="s">
        <v>55</v>
      </c>
      <c r="I671" s="17" t="s">
        <v>860</v>
      </c>
      <c r="J671" s="64">
        <v>13.8</v>
      </c>
      <c r="K671" s="665">
        <v>12.668219606558768</v>
      </c>
      <c r="L671" s="665">
        <v>23.630113587213003</v>
      </c>
      <c r="M671" s="64">
        <v>5627</v>
      </c>
      <c r="N671" s="726">
        <v>41045395.210000001</v>
      </c>
      <c r="O671" s="548" t="s">
        <v>863</v>
      </c>
      <c r="P671" s="909">
        <v>14.31747839</v>
      </c>
      <c r="Q671" s="203" t="s">
        <v>902</v>
      </c>
      <c r="R671" s="205" t="s">
        <v>902</v>
      </c>
      <c r="S671" s="490">
        <v>0</v>
      </c>
      <c r="T671" s="18">
        <v>0</v>
      </c>
      <c r="U671" s="548">
        <v>0</v>
      </c>
      <c r="V671" s="18">
        <v>0</v>
      </c>
      <c r="W671" s="64">
        <v>0</v>
      </c>
      <c r="X671" s="18">
        <v>0</v>
      </c>
      <c r="Y671" s="18">
        <v>0</v>
      </c>
      <c r="Z671" s="18">
        <v>0</v>
      </c>
      <c r="AA671" s="18">
        <v>0</v>
      </c>
      <c r="AB671" s="18">
        <v>0</v>
      </c>
      <c r="AC671" s="18">
        <v>0</v>
      </c>
      <c r="AD671" s="18">
        <v>0</v>
      </c>
      <c r="AE671" s="18">
        <v>0</v>
      </c>
      <c r="AF671" s="18">
        <v>0</v>
      </c>
      <c r="AG671" s="64">
        <v>0</v>
      </c>
      <c r="AH671" s="18">
        <v>0</v>
      </c>
      <c r="AI671" s="64">
        <v>0</v>
      </c>
      <c r="AJ671" s="18">
        <v>0</v>
      </c>
      <c r="AK671" s="18">
        <v>336</v>
      </c>
      <c r="AL671" s="64">
        <v>333</v>
      </c>
      <c r="AM671" s="18">
        <v>4</v>
      </c>
      <c r="AN671" s="18">
        <v>4</v>
      </c>
      <c r="AO671" s="18">
        <v>0</v>
      </c>
      <c r="AP671" s="64">
        <v>0</v>
      </c>
      <c r="AQ671" s="64">
        <v>340</v>
      </c>
      <c r="AR671" s="11">
        <v>337</v>
      </c>
      <c r="AS671" s="17">
        <v>0</v>
      </c>
      <c r="AT671" s="490">
        <v>0</v>
      </c>
      <c r="AU671" s="64">
        <v>0</v>
      </c>
      <c r="AV671" s="18">
        <v>0</v>
      </c>
      <c r="AW671" s="64">
        <v>0</v>
      </c>
      <c r="AX671" s="18">
        <v>0</v>
      </c>
      <c r="AY671" s="17">
        <v>0</v>
      </c>
      <c r="AZ671" s="490">
        <v>0</v>
      </c>
      <c r="BA671" s="17">
        <v>0</v>
      </c>
      <c r="BB671" s="18">
        <v>0</v>
      </c>
      <c r="BC671" s="17">
        <v>0</v>
      </c>
      <c r="BD671" s="18">
        <v>0</v>
      </c>
      <c r="BE671" s="17">
        <v>0</v>
      </c>
      <c r="BF671" s="18">
        <v>0</v>
      </c>
      <c r="BG671" s="17">
        <v>0</v>
      </c>
      <c r="BH671" s="18">
        <v>0</v>
      </c>
      <c r="BI671" s="17">
        <v>0</v>
      </c>
      <c r="BJ671" s="18">
        <v>0</v>
      </c>
      <c r="BK671" s="17">
        <v>1958.045999999996</v>
      </c>
      <c r="BL671" s="17">
        <v>1936.0359999999966</v>
      </c>
      <c r="BM671" s="17">
        <v>31.4</v>
      </c>
      <c r="BN671" s="17">
        <v>31.4</v>
      </c>
      <c r="BO671" s="18">
        <v>0</v>
      </c>
      <c r="BP671" s="18">
        <v>0</v>
      </c>
      <c r="BQ671" s="64">
        <v>1989.445999999996</v>
      </c>
      <c r="BR671" s="18">
        <v>1967.4359999999967</v>
      </c>
      <c r="BS671" s="729">
        <v>0.13895226141144509</v>
      </c>
      <c r="BT671" s="17">
        <v>0</v>
      </c>
      <c r="BU671" s="17">
        <v>0</v>
      </c>
      <c r="BV671" s="17">
        <v>0</v>
      </c>
      <c r="BW671" s="17">
        <v>0</v>
      </c>
      <c r="BX671" s="17">
        <v>0</v>
      </c>
      <c r="BY671" s="17">
        <v>0</v>
      </c>
      <c r="BZ671" s="17">
        <v>0</v>
      </c>
      <c r="CA671" s="17">
        <v>0</v>
      </c>
      <c r="CB671" s="17">
        <v>0</v>
      </c>
      <c r="CC671" s="17">
        <v>0</v>
      </c>
      <c r="CD671" s="17">
        <v>0</v>
      </c>
      <c r="CE671" s="17">
        <v>0</v>
      </c>
      <c r="CF671" s="17">
        <v>0</v>
      </c>
      <c r="CG671" s="17">
        <v>0</v>
      </c>
      <c r="CH671" s="17">
        <v>0</v>
      </c>
      <c r="CI671" s="17">
        <v>0</v>
      </c>
      <c r="CJ671" s="17">
        <v>0</v>
      </c>
      <c r="CK671" s="17">
        <v>0</v>
      </c>
      <c r="CL671" s="702">
        <v>2298432.7166399951</v>
      </c>
      <c r="CM671" s="702">
        <v>2272596.4982399964</v>
      </c>
      <c r="CN671" s="702">
        <v>36858.576000000001</v>
      </c>
      <c r="CO671" s="702">
        <v>36858.576000000001</v>
      </c>
      <c r="CP671" s="702">
        <v>0</v>
      </c>
      <c r="CQ671" s="702">
        <v>0</v>
      </c>
      <c r="CR671" s="704">
        <v>2335291.292639995</v>
      </c>
      <c r="CS671" s="703">
        <v>2309455.0742399963</v>
      </c>
      <c r="CT671" s="23" t="s">
        <v>56</v>
      </c>
      <c r="CU671" s="23" t="s">
        <v>56</v>
      </c>
      <c r="CV671" s="23" t="s">
        <v>56</v>
      </c>
      <c r="CW671" s="23" t="s">
        <v>56</v>
      </c>
      <c r="CX671" s="23" t="s">
        <v>56</v>
      </c>
      <c r="CY671" s="23" t="s">
        <v>56</v>
      </c>
      <c r="CZ671" s="23" t="s">
        <v>56</v>
      </c>
      <c r="DA671" s="23" t="s">
        <v>56</v>
      </c>
      <c r="DB671" s="796">
        <v>41045395.210000001</v>
      </c>
      <c r="DC671" s="120"/>
      <c r="DD671" s="692">
        <v>14.31747839</v>
      </c>
      <c r="DE671" s="120"/>
      <c r="DF671" s="120"/>
      <c r="DG671" s="120"/>
      <c r="DH671" s="140"/>
      <c r="DI671" s="140"/>
      <c r="DJ671" s="140"/>
      <c r="DK671" s="140"/>
      <c r="DL671" s="548">
        <v>7</v>
      </c>
      <c r="DM671" s="548">
        <v>-2</v>
      </c>
      <c r="DN671" s="203" t="s">
        <v>868</v>
      </c>
      <c r="DO671" s="700">
        <v>5625.8333333333303</v>
      </c>
      <c r="DP671" s="713" t="s">
        <v>56</v>
      </c>
      <c r="DQ671" s="548" t="s">
        <v>56</v>
      </c>
      <c r="DR671" s="673" t="s">
        <v>56</v>
      </c>
      <c r="DS671" s="700">
        <v>5625.8333333333303</v>
      </c>
      <c r="DT671" s="25" t="s">
        <v>903</v>
      </c>
      <c r="DU671" s="711">
        <v>19.054599318619474</v>
      </c>
      <c r="DV671" s="711">
        <v>22.985186583372041</v>
      </c>
      <c r="DW671" s="711">
        <v>19.024467497567901</v>
      </c>
      <c r="DX671" s="711">
        <v>20.372333059925783</v>
      </c>
      <c r="DY671" s="710">
        <v>8.300992445563625E-2</v>
      </c>
      <c r="DZ671" s="710">
        <v>0.21194224795589744</v>
      </c>
      <c r="EA671" s="710">
        <v>8.2318494019211194E-2</v>
      </c>
      <c r="EB671" s="710">
        <v>0.20670122979902922</v>
      </c>
      <c r="EC671" s="236"/>
      <c r="ED671" s="49"/>
      <c r="EE671" s="232"/>
      <c r="EF671" s="700">
        <v>0</v>
      </c>
      <c r="EG671" s="712">
        <v>140103.33333333334</v>
      </c>
      <c r="EH671" s="44"/>
    </row>
    <row r="672" spans="1:138" ht="41.25" customHeight="1" x14ac:dyDescent="0.25">
      <c r="A672" s="871" t="s">
        <v>49</v>
      </c>
      <c r="B672" s="656" t="s">
        <v>96</v>
      </c>
      <c r="C672" s="656" t="s">
        <v>114</v>
      </c>
      <c r="D672" s="691" t="s">
        <v>115</v>
      </c>
      <c r="E672" s="656" t="s">
        <v>116</v>
      </c>
      <c r="F672" s="656" t="s">
        <v>119</v>
      </c>
      <c r="G672" s="901" t="s">
        <v>120</v>
      </c>
      <c r="H672" s="897" t="s">
        <v>55</v>
      </c>
      <c r="I672" s="17" t="s">
        <v>860</v>
      </c>
      <c r="J672" s="64">
        <v>13.8</v>
      </c>
      <c r="K672" s="665">
        <v>12.668219606558768</v>
      </c>
      <c r="L672" s="665">
        <v>14.304734818731001</v>
      </c>
      <c r="M672" s="64">
        <v>3891</v>
      </c>
      <c r="N672" s="726">
        <v>36891438.5</v>
      </c>
      <c r="O672" s="548" t="s">
        <v>863</v>
      </c>
      <c r="P672" s="909">
        <v>10.875547020000001</v>
      </c>
      <c r="Q672" s="203" t="s">
        <v>57</v>
      </c>
      <c r="R672" s="205" t="s">
        <v>902</v>
      </c>
      <c r="S672" s="490">
        <v>0</v>
      </c>
      <c r="T672" s="18">
        <v>0</v>
      </c>
      <c r="U672" s="548">
        <v>0</v>
      </c>
      <c r="V672" s="18">
        <v>0</v>
      </c>
      <c r="W672" s="64">
        <v>0</v>
      </c>
      <c r="X672" s="18">
        <v>0</v>
      </c>
      <c r="Y672" s="18">
        <v>0</v>
      </c>
      <c r="Z672" s="18">
        <v>0</v>
      </c>
      <c r="AA672" s="18">
        <v>0</v>
      </c>
      <c r="AB672" s="18">
        <v>0</v>
      </c>
      <c r="AC672" s="18">
        <v>0</v>
      </c>
      <c r="AD672" s="18">
        <v>0</v>
      </c>
      <c r="AE672" s="18">
        <v>0</v>
      </c>
      <c r="AF672" s="18">
        <v>0</v>
      </c>
      <c r="AG672" s="64">
        <v>0</v>
      </c>
      <c r="AH672" s="18">
        <v>0</v>
      </c>
      <c r="AI672" s="64">
        <v>0</v>
      </c>
      <c r="AJ672" s="18">
        <v>0</v>
      </c>
      <c r="AK672" s="18">
        <v>327</v>
      </c>
      <c r="AL672" s="64">
        <v>322</v>
      </c>
      <c r="AM672" s="18">
        <v>3</v>
      </c>
      <c r="AN672" s="18">
        <v>3</v>
      </c>
      <c r="AO672" s="18">
        <v>0</v>
      </c>
      <c r="AP672" s="64">
        <v>0</v>
      </c>
      <c r="AQ672" s="64">
        <v>330</v>
      </c>
      <c r="AR672" s="11">
        <v>325</v>
      </c>
      <c r="AS672" s="17">
        <v>0</v>
      </c>
      <c r="AT672" s="490">
        <v>0</v>
      </c>
      <c r="AU672" s="64">
        <v>0</v>
      </c>
      <c r="AV672" s="18">
        <v>0</v>
      </c>
      <c r="AW672" s="64">
        <v>0</v>
      </c>
      <c r="AX672" s="18">
        <v>0</v>
      </c>
      <c r="AY672" s="17">
        <v>0</v>
      </c>
      <c r="AZ672" s="490">
        <v>0</v>
      </c>
      <c r="BA672" s="17">
        <v>0</v>
      </c>
      <c r="BB672" s="18">
        <v>0</v>
      </c>
      <c r="BC672" s="17">
        <v>0</v>
      </c>
      <c r="BD672" s="18">
        <v>0</v>
      </c>
      <c r="BE672" s="17">
        <v>0</v>
      </c>
      <c r="BF672" s="18">
        <v>0</v>
      </c>
      <c r="BG672" s="17">
        <v>0</v>
      </c>
      <c r="BH672" s="18">
        <v>0</v>
      </c>
      <c r="BI672" s="17">
        <v>0</v>
      </c>
      <c r="BJ672" s="18">
        <v>0</v>
      </c>
      <c r="BK672" s="17">
        <v>1903.879999999996</v>
      </c>
      <c r="BL672" s="17">
        <v>1875.6999999999964</v>
      </c>
      <c r="BM672" s="17">
        <v>50.400000000000006</v>
      </c>
      <c r="BN672" s="17">
        <v>50.400000000000006</v>
      </c>
      <c r="BO672" s="18">
        <v>0</v>
      </c>
      <c r="BP672" s="18">
        <v>0</v>
      </c>
      <c r="BQ672" s="64">
        <v>1954.2799999999961</v>
      </c>
      <c r="BR672" s="18">
        <v>1926.0999999999965</v>
      </c>
      <c r="BS672" s="729">
        <v>0.17969486927012485</v>
      </c>
      <c r="BT672" s="17">
        <v>0</v>
      </c>
      <c r="BU672" s="17">
        <v>0</v>
      </c>
      <c r="BV672" s="17">
        <v>0</v>
      </c>
      <c r="BW672" s="17">
        <v>0</v>
      </c>
      <c r="BX672" s="17">
        <v>0</v>
      </c>
      <c r="BY672" s="17">
        <v>0</v>
      </c>
      <c r="BZ672" s="17">
        <v>0</v>
      </c>
      <c r="CA672" s="17">
        <v>0</v>
      </c>
      <c r="CB672" s="17">
        <v>0</v>
      </c>
      <c r="CC672" s="17">
        <v>0</v>
      </c>
      <c r="CD672" s="17">
        <v>0</v>
      </c>
      <c r="CE672" s="17">
        <v>0</v>
      </c>
      <c r="CF672" s="17">
        <v>0</v>
      </c>
      <c r="CG672" s="17">
        <v>0</v>
      </c>
      <c r="CH672" s="17">
        <v>0</v>
      </c>
      <c r="CI672" s="17">
        <v>0</v>
      </c>
      <c r="CJ672" s="17">
        <v>0</v>
      </c>
      <c r="CK672" s="17">
        <v>0</v>
      </c>
      <c r="CL672" s="702">
        <v>2234850.4991999953</v>
      </c>
      <c r="CM672" s="702">
        <v>2201771.6879999959</v>
      </c>
      <c r="CN672" s="702">
        <v>59161.536000000015</v>
      </c>
      <c r="CO672" s="702">
        <v>59161.536000000015</v>
      </c>
      <c r="CP672" s="702">
        <v>0</v>
      </c>
      <c r="CQ672" s="702">
        <v>0</v>
      </c>
      <c r="CR672" s="704">
        <v>2294012.0351999952</v>
      </c>
      <c r="CS672" s="703">
        <v>2260933.2239999957</v>
      </c>
      <c r="CT672" s="23" t="s">
        <v>56</v>
      </c>
      <c r="CU672" s="23" t="s">
        <v>56</v>
      </c>
      <c r="CV672" s="23" t="s">
        <v>56</v>
      </c>
      <c r="CW672" s="23" t="s">
        <v>56</v>
      </c>
      <c r="CX672" s="23" t="s">
        <v>56</v>
      </c>
      <c r="CY672" s="23" t="s">
        <v>56</v>
      </c>
      <c r="CZ672" s="23" t="s">
        <v>56</v>
      </c>
      <c r="DA672" s="23" t="s">
        <v>56</v>
      </c>
      <c r="DB672" s="796">
        <v>36891438.5</v>
      </c>
      <c r="DC672" s="120"/>
      <c r="DD672" s="692">
        <v>10.875547020000001</v>
      </c>
      <c r="DE672" s="120"/>
      <c r="DF672" s="120"/>
      <c r="DG672" s="120"/>
      <c r="DH672" s="140"/>
      <c r="DI672" s="140"/>
      <c r="DJ672" s="140"/>
      <c r="DK672" s="140"/>
      <c r="DL672" s="548">
        <v>5</v>
      </c>
      <c r="DM672" s="548">
        <v>-2</v>
      </c>
      <c r="DN672" s="203" t="s">
        <v>868</v>
      </c>
      <c r="DO672" s="700">
        <v>3818.3333333333298</v>
      </c>
      <c r="DP672" s="713" t="s">
        <v>56</v>
      </c>
      <c r="DQ672" s="548" t="s">
        <v>56</v>
      </c>
      <c r="DR672" s="673" t="s">
        <v>56</v>
      </c>
      <c r="DS672" s="203" t="s">
        <v>56</v>
      </c>
      <c r="DT672" s="1160" t="s">
        <v>56</v>
      </c>
      <c r="DU672" s="711">
        <v>5.8041030117852523</v>
      </c>
      <c r="DV672" s="711">
        <v>132.458241217699</v>
      </c>
      <c r="DW672" s="711">
        <v>5.8333796463599104</v>
      </c>
      <c r="DX672" s="711">
        <v>119.12562772110532</v>
      </c>
      <c r="DY672" s="710">
        <v>5.5259711916193853E-2</v>
      </c>
      <c r="DZ672" s="710">
        <v>1.8706108927220357</v>
      </c>
      <c r="EA672" s="710">
        <v>5.5295754001601499E-2</v>
      </c>
      <c r="EB672" s="710">
        <v>1.758441765058119</v>
      </c>
      <c r="EC672" s="236"/>
      <c r="ED672" s="49"/>
      <c r="EE672" s="232"/>
      <c r="EF672" s="700">
        <v>0</v>
      </c>
      <c r="EG672" s="712">
        <v>556197.66666666663</v>
      </c>
      <c r="EH672" s="44"/>
    </row>
    <row r="673" spans="1:138" ht="41.25" customHeight="1" x14ac:dyDescent="0.25">
      <c r="A673" s="871" t="s">
        <v>49</v>
      </c>
      <c r="B673" s="656" t="s">
        <v>96</v>
      </c>
      <c r="C673" s="656" t="s">
        <v>114</v>
      </c>
      <c r="D673" s="691" t="s">
        <v>115</v>
      </c>
      <c r="E673" s="656" t="s">
        <v>116</v>
      </c>
      <c r="F673" s="656" t="s">
        <v>121</v>
      </c>
      <c r="G673" s="901" t="s">
        <v>120</v>
      </c>
      <c r="H673" s="897" t="s">
        <v>55</v>
      </c>
      <c r="I673" s="17" t="s">
        <v>860</v>
      </c>
      <c r="J673" s="64">
        <v>13.8</v>
      </c>
      <c r="K673" s="665">
        <v>12.668219606558768</v>
      </c>
      <c r="L673" s="665">
        <v>15.820265118609001</v>
      </c>
      <c r="M673" s="64">
        <v>3427</v>
      </c>
      <c r="N673" s="726">
        <v>31127000.520000003</v>
      </c>
      <c r="O673" s="548" t="s">
        <v>863</v>
      </c>
      <c r="P673" s="909">
        <v>9.6326273610000008</v>
      </c>
      <c r="Q673" s="203" t="s">
        <v>57</v>
      </c>
      <c r="R673" s="205" t="s">
        <v>902</v>
      </c>
      <c r="S673" s="490">
        <v>0</v>
      </c>
      <c r="T673" s="18">
        <v>0</v>
      </c>
      <c r="U673" s="548">
        <v>0</v>
      </c>
      <c r="V673" s="18">
        <v>0</v>
      </c>
      <c r="W673" s="64">
        <v>0</v>
      </c>
      <c r="X673" s="18">
        <v>0</v>
      </c>
      <c r="Y673" s="18">
        <v>0</v>
      </c>
      <c r="Z673" s="18">
        <v>0</v>
      </c>
      <c r="AA673" s="18">
        <v>0</v>
      </c>
      <c r="AB673" s="18">
        <v>0</v>
      </c>
      <c r="AC673" s="18">
        <v>0</v>
      </c>
      <c r="AD673" s="18">
        <v>0</v>
      </c>
      <c r="AE673" s="18">
        <v>0</v>
      </c>
      <c r="AF673" s="18">
        <v>0</v>
      </c>
      <c r="AG673" s="64">
        <v>0</v>
      </c>
      <c r="AH673" s="18">
        <v>0</v>
      </c>
      <c r="AI673" s="64">
        <v>0</v>
      </c>
      <c r="AJ673" s="18">
        <v>0</v>
      </c>
      <c r="AK673" s="18">
        <v>313</v>
      </c>
      <c r="AL673" s="64">
        <v>308</v>
      </c>
      <c r="AM673" s="18">
        <v>2</v>
      </c>
      <c r="AN673" s="18">
        <v>2</v>
      </c>
      <c r="AO673" s="18">
        <v>0</v>
      </c>
      <c r="AP673" s="64">
        <v>0</v>
      </c>
      <c r="AQ673" s="64">
        <v>315</v>
      </c>
      <c r="AR673" s="11">
        <v>310</v>
      </c>
      <c r="AS673" s="17">
        <v>0</v>
      </c>
      <c r="AT673" s="490">
        <v>0</v>
      </c>
      <c r="AU673" s="64">
        <v>0</v>
      </c>
      <c r="AV673" s="18">
        <v>0</v>
      </c>
      <c r="AW673" s="64">
        <v>0</v>
      </c>
      <c r="AX673" s="18">
        <v>0</v>
      </c>
      <c r="AY673" s="17">
        <v>0</v>
      </c>
      <c r="AZ673" s="490">
        <v>0</v>
      </c>
      <c r="BA673" s="17">
        <v>0</v>
      </c>
      <c r="BB673" s="18">
        <v>0</v>
      </c>
      <c r="BC673" s="17">
        <v>0</v>
      </c>
      <c r="BD673" s="18">
        <v>0</v>
      </c>
      <c r="BE673" s="17">
        <v>0</v>
      </c>
      <c r="BF673" s="18">
        <v>0</v>
      </c>
      <c r="BG673" s="17">
        <v>0</v>
      </c>
      <c r="BH673" s="18">
        <v>0</v>
      </c>
      <c r="BI673" s="17">
        <v>0</v>
      </c>
      <c r="BJ673" s="18">
        <v>0</v>
      </c>
      <c r="BK673" s="17">
        <v>1865.2199999999959</v>
      </c>
      <c r="BL673" s="17">
        <v>1834.8199999999965</v>
      </c>
      <c r="BM673" s="17">
        <v>17.8</v>
      </c>
      <c r="BN673" s="17">
        <v>17.8</v>
      </c>
      <c r="BO673" s="18">
        <v>0</v>
      </c>
      <c r="BP673" s="18">
        <v>0</v>
      </c>
      <c r="BQ673" s="64">
        <v>1883.0199999999959</v>
      </c>
      <c r="BR673" s="18">
        <v>1852.6199999999965</v>
      </c>
      <c r="BS673" s="729">
        <v>0.19548353003084634</v>
      </c>
      <c r="BT673" s="17">
        <v>0</v>
      </c>
      <c r="BU673" s="17">
        <v>0</v>
      </c>
      <c r="BV673" s="17">
        <v>0</v>
      </c>
      <c r="BW673" s="17">
        <v>0</v>
      </c>
      <c r="BX673" s="17">
        <v>0</v>
      </c>
      <c r="BY673" s="17">
        <v>0</v>
      </c>
      <c r="BZ673" s="17">
        <v>0</v>
      </c>
      <c r="CA673" s="17">
        <v>0</v>
      </c>
      <c r="CB673" s="17">
        <v>0</v>
      </c>
      <c r="CC673" s="17">
        <v>0</v>
      </c>
      <c r="CD673" s="17">
        <v>0</v>
      </c>
      <c r="CE673" s="17">
        <v>0</v>
      </c>
      <c r="CF673" s="17">
        <v>0</v>
      </c>
      <c r="CG673" s="17">
        <v>0</v>
      </c>
      <c r="CH673" s="17">
        <v>0</v>
      </c>
      <c r="CI673" s="17">
        <v>0</v>
      </c>
      <c r="CJ673" s="17">
        <v>0</v>
      </c>
      <c r="CK673" s="17">
        <v>0</v>
      </c>
      <c r="CL673" s="702">
        <v>2189469.8447999954</v>
      </c>
      <c r="CM673" s="702">
        <v>2153785.1087999959</v>
      </c>
      <c r="CN673" s="702">
        <v>20894.352000000003</v>
      </c>
      <c r="CO673" s="702">
        <v>20894.352000000003</v>
      </c>
      <c r="CP673" s="702">
        <v>0</v>
      </c>
      <c r="CQ673" s="702">
        <v>0</v>
      </c>
      <c r="CR673" s="704">
        <v>2210364.1967999954</v>
      </c>
      <c r="CS673" s="703">
        <v>2174679.4607999958</v>
      </c>
      <c r="CT673" s="23" t="s">
        <v>56</v>
      </c>
      <c r="CU673" s="23" t="s">
        <v>56</v>
      </c>
      <c r="CV673" s="23" t="s">
        <v>56</v>
      </c>
      <c r="CW673" s="23" t="s">
        <v>56</v>
      </c>
      <c r="CX673" s="23" t="s">
        <v>56</v>
      </c>
      <c r="CY673" s="23" t="s">
        <v>56</v>
      </c>
      <c r="CZ673" s="23" t="s">
        <v>56</v>
      </c>
      <c r="DA673" s="23" t="s">
        <v>56</v>
      </c>
      <c r="DB673" s="796">
        <v>31127000.520000003</v>
      </c>
      <c r="DC673" s="120"/>
      <c r="DD673" s="692">
        <v>9.6326273610000008</v>
      </c>
      <c r="DE673" s="120"/>
      <c r="DF673" s="120"/>
      <c r="DG673" s="120"/>
      <c r="DH673" s="140"/>
      <c r="DI673" s="140"/>
      <c r="DJ673" s="140"/>
      <c r="DK673" s="140"/>
      <c r="DL673" s="548">
        <v>20</v>
      </c>
      <c r="DM673" s="548">
        <v>-16</v>
      </c>
      <c r="DN673" s="203" t="s">
        <v>868</v>
      </c>
      <c r="DO673" s="700">
        <v>3369.3333333333298</v>
      </c>
      <c r="DP673" s="713" t="s">
        <v>56</v>
      </c>
      <c r="DQ673" s="548" t="s">
        <v>56</v>
      </c>
      <c r="DR673" s="673" t="s">
        <v>56</v>
      </c>
      <c r="DS673" s="203" t="s">
        <v>56</v>
      </c>
      <c r="DT673" s="1160" t="s">
        <v>56</v>
      </c>
      <c r="DU673" s="711">
        <v>0.97111199050257324</v>
      </c>
      <c r="DV673" s="711">
        <v>16.021364347221699</v>
      </c>
      <c r="DW673" s="711">
        <v>0.97849678136320695</v>
      </c>
      <c r="DX673" s="711">
        <v>12.402482385591021</v>
      </c>
      <c r="DY673" s="710">
        <v>1.8104471705579758E-2</v>
      </c>
      <c r="DZ673" s="710">
        <v>0.17681276619878988</v>
      </c>
      <c r="EA673" s="710">
        <v>1.8079282438242299E-2</v>
      </c>
      <c r="EB673" s="710">
        <v>0.14609284300401451</v>
      </c>
      <c r="EC673" s="236"/>
      <c r="ED673" s="49"/>
      <c r="EE673" s="232"/>
      <c r="EF673" s="700">
        <v>0</v>
      </c>
      <c r="EG673" s="712">
        <v>0</v>
      </c>
      <c r="EH673" s="44"/>
    </row>
    <row r="674" spans="1:138" ht="41.25" customHeight="1" x14ac:dyDescent="0.25">
      <c r="A674" s="871" t="s">
        <v>49</v>
      </c>
      <c r="B674" s="656" t="s">
        <v>96</v>
      </c>
      <c r="C674" s="656" t="s">
        <v>114</v>
      </c>
      <c r="D674" s="691" t="s">
        <v>1593</v>
      </c>
      <c r="E674" s="656" t="s">
        <v>1552</v>
      </c>
      <c r="F674" s="656" t="s">
        <v>1594</v>
      </c>
      <c r="G674" s="901" t="s">
        <v>1552</v>
      </c>
      <c r="H674" s="897" t="s">
        <v>55</v>
      </c>
      <c r="I674" s="17" t="s">
        <v>866</v>
      </c>
      <c r="J674" s="64">
        <v>4.16</v>
      </c>
      <c r="K674" s="665">
        <v>2.7308205852453948</v>
      </c>
      <c r="L674" s="665">
        <v>2.4382575706860004</v>
      </c>
      <c r="M674" s="64">
        <v>454</v>
      </c>
      <c r="N674" s="726">
        <v>6229866.4520000005</v>
      </c>
      <c r="O674" s="548" t="s">
        <v>874</v>
      </c>
      <c r="P674" s="909">
        <v>1.585172899</v>
      </c>
      <c r="Q674" s="203" t="s">
        <v>57</v>
      </c>
      <c r="R674" s="205" t="s">
        <v>57</v>
      </c>
      <c r="S674" s="490">
        <v>0</v>
      </c>
      <c r="T674" s="18">
        <v>0</v>
      </c>
      <c r="U674" s="548">
        <v>0</v>
      </c>
      <c r="V674" s="18">
        <v>0</v>
      </c>
      <c r="W674" s="64">
        <v>0</v>
      </c>
      <c r="X674" s="18">
        <v>0</v>
      </c>
      <c r="Y674" s="18">
        <v>0</v>
      </c>
      <c r="Z674" s="18">
        <v>0</v>
      </c>
      <c r="AA674" s="18">
        <v>0</v>
      </c>
      <c r="AB674" s="18">
        <v>0</v>
      </c>
      <c r="AC674" s="18">
        <v>0</v>
      </c>
      <c r="AD674" s="18">
        <v>0</v>
      </c>
      <c r="AE674" s="18">
        <v>0</v>
      </c>
      <c r="AF674" s="18">
        <v>0</v>
      </c>
      <c r="AG674" s="64">
        <v>0</v>
      </c>
      <c r="AH674" s="18">
        <v>0</v>
      </c>
      <c r="AI674" s="64">
        <v>0</v>
      </c>
      <c r="AJ674" s="18">
        <v>0</v>
      </c>
      <c r="AK674" s="18">
        <v>20</v>
      </c>
      <c r="AL674" s="64">
        <v>20</v>
      </c>
      <c r="AM674" s="18">
        <v>0</v>
      </c>
      <c r="AN674" s="18" t="s">
        <v>58</v>
      </c>
      <c r="AO674" s="18">
        <v>0</v>
      </c>
      <c r="AP674" s="64">
        <v>0</v>
      </c>
      <c r="AQ674" s="64">
        <v>20</v>
      </c>
      <c r="AR674" s="11">
        <v>20</v>
      </c>
      <c r="AS674" s="17">
        <v>0</v>
      </c>
      <c r="AT674" s="490">
        <v>0</v>
      </c>
      <c r="AU674" s="64">
        <v>0</v>
      </c>
      <c r="AV674" s="18">
        <v>0</v>
      </c>
      <c r="AW674" s="64">
        <v>0</v>
      </c>
      <c r="AX674" s="18">
        <v>0</v>
      </c>
      <c r="AY674" s="17">
        <v>0</v>
      </c>
      <c r="AZ674" s="490">
        <v>0</v>
      </c>
      <c r="BA674" s="17">
        <v>0</v>
      </c>
      <c r="BB674" s="18">
        <v>0</v>
      </c>
      <c r="BC674" s="17">
        <v>0</v>
      </c>
      <c r="BD674" s="18">
        <v>0</v>
      </c>
      <c r="BE674" s="17">
        <v>0</v>
      </c>
      <c r="BF674" s="18">
        <v>0</v>
      </c>
      <c r="BG674" s="17">
        <v>0</v>
      </c>
      <c r="BH674" s="18">
        <v>0</v>
      </c>
      <c r="BI674" s="17">
        <v>0</v>
      </c>
      <c r="BJ674" s="18">
        <v>0</v>
      </c>
      <c r="BK674" s="17">
        <v>100.16</v>
      </c>
      <c r="BL674" s="17">
        <v>100.16</v>
      </c>
      <c r="BM674" s="17">
        <v>0</v>
      </c>
      <c r="BN674" s="17" t="s">
        <v>58</v>
      </c>
      <c r="BO674" s="18">
        <v>0</v>
      </c>
      <c r="BP674" s="18">
        <v>0</v>
      </c>
      <c r="BQ674" s="64">
        <v>100.16</v>
      </c>
      <c r="BR674" s="18">
        <v>100.16</v>
      </c>
      <c r="BS674" s="729">
        <v>6.3185536456739536E-2</v>
      </c>
      <c r="BT674" s="17">
        <v>0</v>
      </c>
      <c r="BU674" s="17">
        <v>0</v>
      </c>
      <c r="BV674" s="17">
        <v>0</v>
      </c>
      <c r="BW674" s="17">
        <v>0</v>
      </c>
      <c r="BX674" s="17">
        <v>0</v>
      </c>
      <c r="BY674" s="17">
        <v>0</v>
      </c>
      <c r="BZ674" s="17">
        <v>0</v>
      </c>
      <c r="CA674" s="17">
        <v>0</v>
      </c>
      <c r="CB674" s="17">
        <v>0</v>
      </c>
      <c r="CC674" s="17">
        <v>0</v>
      </c>
      <c r="CD674" s="17">
        <v>0</v>
      </c>
      <c r="CE674" s="17">
        <v>0</v>
      </c>
      <c r="CF674" s="17">
        <v>0</v>
      </c>
      <c r="CG674" s="17">
        <v>0</v>
      </c>
      <c r="CH674" s="17">
        <v>0</v>
      </c>
      <c r="CI674" s="17">
        <v>0</v>
      </c>
      <c r="CJ674" s="17">
        <v>0</v>
      </c>
      <c r="CK674" s="17">
        <v>0</v>
      </c>
      <c r="CL674" s="702">
        <v>117571.8144</v>
      </c>
      <c r="CM674" s="702">
        <v>117571.8144</v>
      </c>
      <c r="CN674" s="702">
        <v>0</v>
      </c>
      <c r="CO674" s="702">
        <v>0</v>
      </c>
      <c r="CP674" s="702">
        <v>0</v>
      </c>
      <c r="CQ674" s="702">
        <v>0</v>
      </c>
      <c r="CR674" s="704">
        <v>117571.8144</v>
      </c>
      <c r="CS674" s="703">
        <v>117571.8144</v>
      </c>
      <c r="CT674" s="23" t="s">
        <v>56</v>
      </c>
      <c r="CU674" s="23" t="s">
        <v>56</v>
      </c>
      <c r="CV674" s="23" t="s">
        <v>56</v>
      </c>
      <c r="CW674" s="23" t="s">
        <v>56</v>
      </c>
      <c r="CX674" s="23" t="s">
        <v>56</v>
      </c>
      <c r="CY674" s="23" t="s">
        <v>56</v>
      </c>
      <c r="CZ674" s="23" t="s">
        <v>56</v>
      </c>
      <c r="DA674" s="23" t="s">
        <v>56</v>
      </c>
      <c r="DB674" s="796">
        <v>6229866.4520000005</v>
      </c>
      <c r="DC674" s="120"/>
      <c r="DD674" s="692">
        <v>1.585172899</v>
      </c>
      <c r="DE674" s="120"/>
      <c r="DF674" s="120"/>
      <c r="DG674" s="120"/>
      <c r="DH674" s="140"/>
      <c r="DI674" s="140"/>
      <c r="DJ674" s="140"/>
      <c r="DK674" s="140"/>
      <c r="DL674" s="548" t="s">
        <v>56</v>
      </c>
      <c r="DM674" s="548" t="s">
        <v>56</v>
      </c>
      <c r="DN674" s="203" t="s">
        <v>55</v>
      </c>
      <c r="DO674" s="700" t="s">
        <v>56</v>
      </c>
      <c r="DP674" s="713" t="s">
        <v>56</v>
      </c>
      <c r="DQ674" s="548" t="s">
        <v>56</v>
      </c>
      <c r="DR674" s="673" t="s">
        <v>56</v>
      </c>
      <c r="DS674" s="203" t="s">
        <v>56</v>
      </c>
      <c r="DT674" s="1160" t="s">
        <v>56</v>
      </c>
      <c r="DU674" s="711">
        <v>2.6058311245740229</v>
      </c>
      <c r="DV674" s="711">
        <v>141.83607710164526</v>
      </c>
      <c r="DW674" s="711">
        <v>2.6534927866362898</v>
      </c>
      <c r="DX674" s="711">
        <v>141.04109010932711</v>
      </c>
      <c r="DY674" s="710">
        <v>8.4059068534645898E-2</v>
      </c>
      <c r="DZ674" s="710">
        <v>1.1991394714340753</v>
      </c>
      <c r="EA674" s="710">
        <v>8.42824601366743E-2</v>
      </c>
      <c r="EB674" s="710">
        <v>1.193275212261095</v>
      </c>
      <c r="EC674" s="236"/>
      <c r="ED674" s="49"/>
      <c r="EE674" s="232"/>
      <c r="EF674" s="700">
        <v>0</v>
      </c>
      <c r="EG674" s="712">
        <v>27118</v>
      </c>
      <c r="EH674" s="44"/>
    </row>
    <row r="675" spans="1:138" ht="41.25" customHeight="1" x14ac:dyDescent="0.25">
      <c r="A675" s="871" t="s">
        <v>49</v>
      </c>
      <c r="B675" s="656" t="s">
        <v>96</v>
      </c>
      <c r="C675" s="656" t="s">
        <v>114</v>
      </c>
      <c r="D675" s="691" t="s">
        <v>1593</v>
      </c>
      <c r="E675" s="656" t="s">
        <v>1552</v>
      </c>
      <c r="F675" s="656" t="s">
        <v>1595</v>
      </c>
      <c r="G675" s="901" t="s">
        <v>1552</v>
      </c>
      <c r="H675" s="897" t="s">
        <v>55</v>
      </c>
      <c r="I675" s="17" t="s">
        <v>860</v>
      </c>
      <c r="J675" s="64">
        <v>4.16</v>
      </c>
      <c r="K675" s="665">
        <v>2.5723032953366909</v>
      </c>
      <c r="L675" s="665">
        <v>4.6704545357400002</v>
      </c>
      <c r="M675" s="64">
        <v>957</v>
      </c>
      <c r="N675" s="726">
        <v>9429752.404000001</v>
      </c>
      <c r="O675" s="548" t="s">
        <v>874</v>
      </c>
      <c r="P675" s="909">
        <v>2.399375343</v>
      </c>
      <c r="Q675" s="203" t="s">
        <v>57</v>
      </c>
      <c r="R675" s="205" t="s">
        <v>57</v>
      </c>
      <c r="S675" s="490">
        <v>0</v>
      </c>
      <c r="T675" s="18">
        <v>0</v>
      </c>
      <c r="U675" s="548">
        <v>0</v>
      </c>
      <c r="V675" s="18">
        <v>0</v>
      </c>
      <c r="W675" s="64">
        <v>0</v>
      </c>
      <c r="X675" s="18">
        <v>0</v>
      </c>
      <c r="Y675" s="18">
        <v>0</v>
      </c>
      <c r="Z675" s="18">
        <v>0</v>
      </c>
      <c r="AA675" s="18">
        <v>0</v>
      </c>
      <c r="AB675" s="18">
        <v>0</v>
      </c>
      <c r="AC675" s="18">
        <v>0</v>
      </c>
      <c r="AD675" s="18">
        <v>0</v>
      </c>
      <c r="AE675" s="18">
        <v>0</v>
      </c>
      <c r="AF675" s="18">
        <v>0</v>
      </c>
      <c r="AG675" s="64">
        <v>0</v>
      </c>
      <c r="AH675" s="18">
        <v>0</v>
      </c>
      <c r="AI675" s="64">
        <v>0</v>
      </c>
      <c r="AJ675" s="18">
        <v>0</v>
      </c>
      <c r="AK675" s="18">
        <v>67</v>
      </c>
      <c r="AL675" s="64">
        <v>65</v>
      </c>
      <c r="AM675" s="18">
        <v>3</v>
      </c>
      <c r="AN675" s="18">
        <v>2</v>
      </c>
      <c r="AO675" s="18">
        <v>0</v>
      </c>
      <c r="AP675" s="64">
        <v>0</v>
      </c>
      <c r="AQ675" s="64">
        <v>70</v>
      </c>
      <c r="AR675" s="11">
        <v>67</v>
      </c>
      <c r="AS675" s="17">
        <v>0</v>
      </c>
      <c r="AT675" s="490">
        <v>0</v>
      </c>
      <c r="AU675" s="64">
        <v>0</v>
      </c>
      <c r="AV675" s="18">
        <v>0</v>
      </c>
      <c r="AW675" s="64">
        <v>0</v>
      </c>
      <c r="AX675" s="18">
        <v>0</v>
      </c>
      <c r="AY675" s="17">
        <v>0</v>
      </c>
      <c r="AZ675" s="490">
        <v>0</v>
      </c>
      <c r="BA675" s="17">
        <v>0</v>
      </c>
      <c r="BB675" s="18">
        <v>0</v>
      </c>
      <c r="BC675" s="17">
        <v>0</v>
      </c>
      <c r="BD675" s="18">
        <v>0</v>
      </c>
      <c r="BE675" s="17">
        <v>0</v>
      </c>
      <c r="BF675" s="18">
        <v>0</v>
      </c>
      <c r="BG675" s="17">
        <v>0</v>
      </c>
      <c r="BH675" s="18">
        <v>0</v>
      </c>
      <c r="BI675" s="17">
        <v>0</v>
      </c>
      <c r="BJ675" s="18">
        <v>0</v>
      </c>
      <c r="BK675" s="17">
        <v>359.69000000000005</v>
      </c>
      <c r="BL675" s="17">
        <v>349.69000000000005</v>
      </c>
      <c r="BM675" s="17">
        <v>24.68</v>
      </c>
      <c r="BN675" s="17">
        <v>12.6</v>
      </c>
      <c r="BO675" s="18">
        <v>0</v>
      </c>
      <c r="BP675" s="18">
        <v>0</v>
      </c>
      <c r="BQ675" s="64">
        <v>384.37000000000006</v>
      </c>
      <c r="BR675" s="18">
        <v>362.29000000000008</v>
      </c>
      <c r="BS675" s="729">
        <v>0.16019586144425926</v>
      </c>
      <c r="BT675" s="17">
        <v>0</v>
      </c>
      <c r="BU675" s="17">
        <v>0</v>
      </c>
      <c r="BV675" s="17">
        <v>0</v>
      </c>
      <c r="BW675" s="17">
        <v>0</v>
      </c>
      <c r="BX675" s="17">
        <v>0</v>
      </c>
      <c r="BY675" s="17">
        <v>0</v>
      </c>
      <c r="BZ675" s="17">
        <v>0</v>
      </c>
      <c r="CA675" s="17">
        <v>0</v>
      </c>
      <c r="CB675" s="17">
        <v>0</v>
      </c>
      <c r="CC675" s="17">
        <v>0</v>
      </c>
      <c r="CD675" s="17">
        <v>0</v>
      </c>
      <c r="CE675" s="17">
        <v>0</v>
      </c>
      <c r="CF675" s="17">
        <v>0</v>
      </c>
      <c r="CG675" s="17">
        <v>0</v>
      </c>
      <c r="CH675" s="17">
        <v>0</v>
      </c>
      <c r="CI675" s="17">
        <v>0</v>
      </c>
      <c r="CJ675" s="17">
        <v>0</v>
      </c>
      <c r="CK675" s="17">
        <v>0</v>
      </c>
      <c r="CL675" s="702">
        <v>422218.50960000011</v>
      </c>
      <c r="CM675" s="702">
        <v>410480.10960000008</v>
      </c>
      <c r="CN675" s="702">
        <v>28970.371200000001</v>
      </c>
      <c r="CO675" s="702">
        <v>14790.384000000002</v>
      </c>
      <c r="CP675" s="702">
        <v>0</v>
      </c>
      <c r="CQ675" s="702">
        <v>0</v>
      </c>
      <c r="CR675" s="704">
        <v>451188.8808000001</v>
      </c>
      <c r="CS675" s="703">
        <v>425270.4936000001</v>
      </c>
      <c r="CT675" s="23" t="s">
        <v>56</v>
      </c>
      <c r="CU675" s="23" t="s">
        <v>56</v>
      </c>
      <c r="CV675" s="23" t="s">
        <v>56</v>
      </c>
      <c r="CW675" s="23" t="s">
        <v>56</v>
      </c>
      <c r="CX675" s="23" t="s">
        <v>56</v>
      </c>
      <c r="CY675" s="23" t="s">
        <v>56</v>
      </c>
      <c r="CZ675" s="23" t="s">
        <v>56</v>
      </c>
      <c r="DA675" s="23" t="s">
        <v>56</v>
      </c>
      <c r="DB675" s="796">
        <v>9429752.404000001</v>
      </c>
      <c r="DC675" s="120"/>
      <c r="DD675" s="692">
        <v>2.399375343</v>
      </c>
      <c r="DE675" s="120"/>
      <c r="DF675" s="120"/>
      <c r="DG675" s="120"/>
      <c r="DH675" s="140"/>
      <c r="DI675" s="140"/>
      <c r="DJ675" s="140"/>
      <c r="DK675" s="140"/>
      <c r="DL675" s="548" t="s">
        <v>56</v>
      </c>
      <c r="DM675" s="548" t="s">
        <v>56</v>
      </c>
      <c r="DN675" s="203" t="s">
        <v>55</v>
      </c>
      <c r="DO675" s="700" t="s">
        <v>56</v>
      </c>
      <c r="DP675" s="713" t="s">
        <v>56</v>
      </c>
      <c r="DQ675" s="548" t="s">
        <v>56</v>
      </c>
      <c r="DR675" s="673" t="s">
        <v>56</v>
      </c>
      <c r="DS675" s="203" t="s">
        <v>56</v>
      </c>
      <c r="DT675" s="1160" t="s">
        <v>56</v>
      </c>
      <c r="DU675" s="711">
        <v>254.84708355228585</v>
      </c>
      <c r="DV675" s="711">
        <v>-135.57344655059762</v>
      </c>
      <c r="DW675" s="711">
        <v>257.56337083421801</v>
      </c>
      <c r="DX675" s="711">
        <v>-138.27445168458905</v>
      </c>
      <c r="DY675" s="710">
        <v>2.234366789280084</v>
      </c>
      <c r="DZ675" s="710">
        <v>-1.2163075856587429</v>
      </c>
      <c r="EA675" s="710">
        <v>2.2326636343786399</v>
      </c>
      <c r="EB675" s="710">
        <v>-1.2146914644067992</v>
      </c>
      <c r="EC675" s="236"/>
      <c r="ED675" s="49"/>
      <c r="EE675" s="232"/>
      <c r="EF675" s="700">
        <v>195674</v>
      </c>
      <c r="EG675" s="712">
        <v>-125653.33333333333</v>
      </c>
      <c r="EH675" s="44"/>
    </row>
    <row r="676" spans="1:138" ht="41.25" customHeight="1" x14ac:dyDescent="0.25">
      <c r="A676" s="871" t="s">
        <v>49</v>
      </c>
      <c r="B676" s="656" t="s">
        <v>96</v>
      </c>
      <c r="C676" s="656" t="s">
        <v>114</v>
      </c>
      <c r="D676" s="691" t="s">
        <v>1593</v>
      </c>
      <c r="E676" s="656" t="s">
        <v>1552</v>
      </c>
      <c r="F676" s="656" t="s">
        <v>1596</v>
      </c>
      <c r="G676" s="901" t="s">
        <v>1552</v>
      </c>
      <c r="H676" s="897" t="s">
        <v>55</v>
      </c>
      <c r="I676" s="17" t="s">
        <v>860</v>
      </c>
      <c r="J676" s="64">
        <v>4.16</v>
      </c>
      <c r="K676" s="665">
        <v>2.7668472420428274</v>
      </c>
      <c r="L676" s="665">
        <v>5.6878787760480005</v>
      </c>
      <c r="M676" s="64">
        <v>855</v>
      </c>
      <c r="N676" s="726">
        <v>8212096.6860000007</v>
      </c>
      <c r="O676" s="548" t="s">
        <v>874</v>
      </c>
      <c r="P676" s="909">
        <v>2.0895460940000001</v>
      </c>
      <c r="Q676" s="203" t="s">
        <v>57</v>
      </c>
      <c r="R676" s="205" t="s">
        <v>57</v>
      </c>
      <c r="S676" s="490">
        <v>0</v>
      </c>
      <c r="T676" s="18">
        <v>0</v>
      </c>
      <c r="U676" s="548">
        <v>0</v>
      </c>
      <c r="V676" s="18">
        <v>0</v>
      </c>
      <c r="W676" s="64">
        <v>0</v>
      </c>
      <c r="X676" s="18">
        <v>0</v>
      </c>
      <c r="Y676" s="18">
        <v>0</v>
      </c>
      <c r="Z676" s="18">
        <v>0</v>
      </c>
      <c r="AA676" s="18">
        <v>0</v>
      </c>
      <c r="AB676" s="18">
        <v>0</v>
      </c>
      <c r="AC676" s="18">
        <v>0</v>
      </c>
      <c r="AD676" s="18">
        <v>0</v>
      </c>
      <c r="AE676" s="18">
        <v>0</v>
      </c>
      <c r="AF676" s="18">
        <v>0</v>
      </c>
      <c r="AG676" s="64">
        <v>0</v>
      </c>
      <c r="AH676" s="18">
        <v>0</v>
      </c>
      <c r="AI676" s="64">
        <v>0</v>
      </c>
      <c r="AJ676" s="18">
        <v>0</v>
      </c>
      <c r="AK676" s="18">
        <v>53</v>
      </c>
      <c r="AL676" s="64">
        <v>52</v>
      </c>
      <c r="AM676" s="18">
        <v>0</v>
      </c>
      <c r="AN676" s="18" t="s">
        <v>58</v>
      </c>
      <c r="AO676" s="18">
        <v>0</v>
      </c>
      <c r="AP676" s="64">
        <v>0</v>
      </c>
      <c r="AQ676" s="64">
        <v>53</v>
      </c>
      <c r="AR676" s="11">
        <v>52</v>
      </c>
      <c r="AS676" s="17">
        <v>0</v>
      </c>
      <c r="AT676" s="490">
        <v>0</v>
      </c>
      <c r="AU676" s="64">
        <v>0</v>
      </c>
      <c r="AV676" s="18">
        <v>0</v>
      </c>
      <c r="AW676" s="64">
        <v>0</v>
      </c>
      <c r="AX676" s="18">
        <v>0</v>
      </c>
      <c r="AY676" s="17">
        <v>0</v>
      </c>
      <c r="AZ676" s="490">
        <v>0</v>
      </c>
      <c r="BA676" s="17">
        <v>0</v>
      </c>
      <c r="BB676" s="18">
        <v>0</v>
      </c>
      <c r="BC676" s="17">
        <v>0</v>
      </c>
      <c r="BD676" s="18">
        <v>0</v>
      </c>
      <c r="BE676" s="17">
        <v>0</v>
      </c>
      <c r="BF676" s="18">
        <v>0</v>
      </c>
      <c r="BG676" s="17">
        <v>0</v>
      </c>
      <c r="BH676" s="18">
        <v>0</v>
      </c>
      <c r="BI676" s="17">
        <v>0</v>
      </c>
      <c r="BJ676" s="18">
        <v>0</v>
      </c>
      <c r="BK676" s="17">
        <v>298.41000000000003</v>
      </c>
      <c r="BL676" s="17">
        <v>291.16000000000003</v>
      </c>
      <c r="BM676" s="17">
        <v>0</v>
      </c>
      <c r="BN676" s="17" t="s">
        <v>58</v>
      </c>
      <c r="BO676" s="18">
        <v>0</v>
      </c>
      <c r="BP676" s="18">
        <v>0</v>
      </c>
      <c r="BQ676" s="64">
        <v>298.41000000000003</v>
      </c>
      <c r="BR676" s="18">
        <v>291.16000000000003</v>
      </c>
      <c r="BS676" s="729">
        <v>0.14281091996815265</v>
      </c>
      <c r="BT676" s="17">
        <v>0</v>
      </c>
      <c r="BU676" s="17">
        <v>0</v>
      </c>
      <c r="BV676" s="17">
        <v>0</v>
      </c>
      <c r="BW676" s="17">
        <v>0</v>
      </c>
      <c r="BX676" s="17">
        <v>0</v>
      </c>
      <c r="BY676" s="17">
        <v>0</v>
      </c>
      <c r="BZ676" s="17">
        <v>0</v>
      </c>
      <c r="CA676" s="17">
        <v>0</v>
      </c>
      <c r="CB676" s="17">
        <v>0</v>
      </c>
      <c r="CC676" s="17">
        <v>0</v>
      </c>
      <c r="CD676" s="17">
        <v>0</v>
      </c>
      <c r="CE676" s="17">
        <v>0</v>
      </c>
      <c r="CF676" s="17">
        <v>0</v>
      </c>
      <c r="CG676" s="17">
        <v>0</v>
      </c>
      <c r="CH676" s="17">
        <v>0</v>
      </c>
      <c r="CI676" s="17">
        <v>0</v>
      </c>
      <c r="CJ676" s="17">
        <v>0</v>
      </c>
      <c r="CK676" s="17">
        <v>0</v>
      </c>
      <c r="CL676" s="702">
        <v>350285.59440000006</v>
      </c>
      <c r="CM676" s="702">
        <v>341775.25440000003</v>
      </c>
      <c r="CN676" s="702">
        <v>0</v>
      </c>
      <c r="CO676" s="702">
        <v>0</v>
      </c>
      <c r="CP676" s="702">
        <v>0</v>
      </c>
      <c r="CQ676" s="702">
        <v>0</v>
      </c>
      <c r="CR676" s="704">
        <v>350285.59440000006</v>
      </c>
      <c r="CS676" s="703">
        <v>341775.25440000003</v>
      </c>
      <c r="CT676" s="23" t="s">
        <v>56</v>
      </c>
      <c r="CU676" s="23" t="s">
        <v>56</v>
      </c>
      <c r="CV676" s="23" t="s">
        <v>56</v>
      </c>
      <c r="CW676" s="23" t="s">
        <v>56</v>
      </c>
      <c r="CX676" s="23" t="s">
        <v>56</v>
      </c>
      <c r="CY676" s="23" t="s">
        <v>56</v>
      </c>
      <c r="CZ676" s="23" t="s">
        <v>56</v>
      </c>
      <c r="DA676" s="23" t="s">
        <v>56</v>
      </c>
      <c r="DB676" s="796">
        <v>8212096.6860000007</v>
      </c>
      <c r="DC676" s="120"/>
      <c r="DD676" s="692">
        <v>2.0895460940000001</v>
      </c>
      <c r="DE676" s="120"/>
      <c r="DF676" s="120"/>
      <c r="DG676" s="120"/>
      <c r="DH676" s="140"/>
      <c r="DI676" s="140"/>
      <c r="DJ676" s="140"/>
      <c r="DK676" s="140"/>
      <c r="DL676" s="548" t="s">
        <v>56</v>
      </c>
      <c r="DM676" s="548" t="s">
        <v>56</v>
      </c>
      <c r="DN676" s="203" t="s">
        <v>55</v>
      </c>
      <c r="DO676" s="700" t="s">
        <v>56</v>
      </c>
      <c r="DP676" s="713" t="s">
        <v>56</v>
      </c>
      <c r="DQ676" s="548" t="s">
        <v>56</v>
      </c>
      <c r="DR676" s="673" t="s">
        <v>56</v>
      </c>
      <c r="DS676" s="203" t="s">
        <v>56</v>
      </c>
      <c r="DT676" s="1160" t="s">
        <v>56</v>
      </c>
      <c r="DU676" s="711">
        <v>219.28109330449325</v>
      </c>
      <c r="DV676" s="711">
        <v>-158.76747860677301</v>
      </c>
      <c r="DW676" s="711">
        <v>220.10066726604899</v>
      </c>
      <c r="DX676" s="711">
        <v>-159.71592924019168</v>
      </c>
      <c r="DY676" s="710">
        <v>0.33389047291318469</v>
      </c>
      <c r="DZ676" s="710">
        <v>0.37739683804160601</v>
      </c>
      <c r="EA676" s="710">
        <v>0.33415852970079701</v>
      </c>
      <c r="EB676" s="710">
        <v>0.37588567820446889</v>
      </c>
      <c r="EC676" s="236"/>
      <c r="ED676" s="49"/>
      <c r="EE676" s="232"/>
      <c r="EF676" s="700">
        <v>136994</v>
      </c>
      <c r="EG676" s="712">
        <v>-136994</v>
      </c>
      <c r="EH676" s="44"/>
    </row>
    <row r="677" spans="1:138" ht="41.25" customHeight="1" x14ac:dyDescent="0.25">
      <c r="A677" s="871" t="s">
        <v>49</v>
      </c>
      <c r="B677" s="656" t="s">
        <v>96</v>
      </c>
      <c r="C677" s="656" t="s">
        <v>114</v>
      </c>
      <c r="D677" s="691" t="s">
        <v>1593</v>
      </c>
      <c r="E677" s="656" t="s">
        <v>1552</v>
      </c>
      <c r="F677" s="656" t="s">
        <v>1597</v>
      </c>
      <c r="G677" s="901" t="s">
        <v>1598</v>
      </c>
      <c r="H677" s="897" t="s">
        <v>55</v>
      </c>
      <c r="I677" s="17" t="s">
        <v>860</v>
      </c>
      <c r="J677" s="64">
        <v>4.16</v>
      </c>
      <c r="K677" s="665">
        <v>2.8605165497161527</v>
      </c>
      <c r="L677" s="665">
        <v>2.4854166614970001</v>
      </c>
      <c r="M677" s="64">
        <v>701</v>
      </c>
      <c r="N677" s="726">
        <v>7905802.3700000001</v>
      </c>
      <c r="O677" s="548" t="s">
        <v>863</v>
      </c>
      <c r="P677" s="909">
        <v>1.9238234729999999</v>
      </c>
      <c r="Q677" s="203" t="s">
        <v>57</v>
      </c>
      <c r="R677" s="205" t="s">
        <v>57</v>
      </c>
      <c r="S677" s="490">
        <v>0</v>
      </c>
      <c r="T677" s="18">
        <v>0</v>
      </c>
      <c r="U677" s="548">
        <v>0</v>
      </c>
      <c r="V677" s="18">
        <v>0</v>
      </c>
      <c r="W677" s="64">
        <v>0</v>
      </c>
      <c r="X677" s="18">
        <v>0</v>
      </c>
      <c r="Y677" s="18">
        <v>0</v>
      </c>
      <c r="Z677" s="18">
        <v>0</v>
      </c>
      <c r="AA677" s="18">
        <v>0</v>
      </c>
      <c r="AB677" s="18">
        <v>0</v>
      </c>
      <c r="AC677" s="18">
        <v>0</v>
      </c>
      <c r="AD677" s="18">
        <v>0</v>
      </c>
      <c r="AE677" s="18">
        <v>0</v>
      </c>
      <c r="AF677" s="18">
        <v>0</v>
      </c>
      <c r="AG677" s="64">
        <v>0</v>
      </c>
      <c r="AH677" s="18">
        <v>0</v>
      </c>
      <c r="AI677" s="64">
        <v>0</v>
      </c>
      <c r="AJ677" s="18">
        <v>0</v>
      </c>
      <c r="AK677" s="18">
        <v>28</v>
      </c>
      <c r="AL677" s="64">
        <v>28</v>
      </c>
      <c r="AM677" s="18">
        <v>1</v>
      </c>
      <c r="AN677" s="18">
        <v>1</v>
      </c>
      <c r="AO677" s="18">
        <v>0</v>
      </c>
      <c r="AP677" s="64">
        <v>0</v>
      </c>
      <c r="AQ677" s="64">
        <v>29</v>
      </c>
      <c r="AR677" s="11">
        <v>29</v>
      </c>
      <c r="AS677" s="17">
        <v>0</v>
      </c>
      <c r="AT677" s="490">
        <v>0</v>
      </c>
      <c r="AU677" s="64">
        <v>0</v>
      </c>
      <c r="AV677" s="18">
        <v>0</v>
      </c>
      <c r="AW677" s="64">
        <v>0</v>
      </c>
      <c r="AX677" s="18">
        <v>0</v>
      </c>
      <c r="AY677" s="17">
        <v>0</v>
      </c>
      <c r="AZ677" s="490">
        <v>0</v>
      </c>
      <c r="BA677" s="17">
        <v>0</v>
      </c>
      <c r="BB677" s="18">
        <v>0</v>
      </c>
      <c r="BC677" s="17">
        <v>0</v>
      </c>
      <c r="BD677" s="18">
        <v>0</v>
      </c>
      <c r="BE677" s="17">
        <v>0</v>
      </c>
      <c r="BF677" s="18">
        <v>0</v>
      </c>
      <c r="BG677" s="17">
        <v>0</v>
      </c>
      <c r="BH677" s="18">
        <v>0</v>
      </c>
      <c r="BI677" s="17">
        <v>0</v>
      </c>
      <c r="BJ677" s="18">
        <v>0</v>
      </c>
      <c r="BK677" s="17">
        <v>131.46499999999997</v>
      </c>
      <c r="BL677" s="17">
        <v>131.465</v>
      </c>
      <c r="BM677" s="17">
        <v>12.6</v>
      </c>
      <c r="BN677" s="17">
        <v>12.6</v>
      </c>
      <c r="BO677" s="18">
        <v>0</v>
      </c>
      <c r="BP677" s="18">
        <v>0</v>
      </c>
      <c r="BQ677" s="64">
        <v>144.06499999999997</v>
      </c>
      <c r="BR677" s="18">
        <v>144.065</v>
      </c>
      <c r="BS677" s="729">
        <v>7.4884729301772049E-2</v>
      </c>
      <c r="BT677" s="17">
        <v>0</v>
      </c>
      <c r="BU677" s="17">
        <v>0</v>
      </c>
      <c r="BV677" s="17">
        <v>0</v>
      </c>
      <c r="BW677" s="17">
        <v>0</v>
      </c>
      <c r="BX677" s="17">
        <v>0</v>
      </c>
      <c r="BY677" s="17">
        <v>0</v>
      </c>
      <c r="BZ677" s="17">
        <v>0</v>
      </c>
      <c r="CA677" s="17">
        <v>0</v>
      </c>
      <c r="CB677" s="17">
        <v>0</v>
      </c>
      <c r="CC677" s="17">
        <v>0</v>
      </c>
      <c r="CD677" s="17">
        <v>0</v>
      </c>
      <c r="CE677" s="17">
        <v>0</v>
      </c>
      <c r="CF677" s="17">
        <v>0</v>
      </c>
      <c r="CG677" s="17">
        <v>0</v>
      </c>
      <c r="CH677" s="17">
        <v>0</v>
      </c>
      <c r="CI677" s="17">
        <v>0</v>
      </c>
      <c r="CJ677" s="17">
        <v>0</v>
      </c>
      <c r="CK677" s="17">
        <v>0</v>
      </c>
      <c r="CL677" s="702">
        <v>154318.8756</v>
      </c>
      <c r="CM677" s="702">
        <v>154318.87560000003</v>
      </c>
      <c r="CN677" s="702">
        <v>14790.384000000002</v>
      </c>
      <c r="CO677" s="702">
        <v>14790.384000000002</v>
      </c>
      <c r="CP677" s="702">
        <v>0</v>
      </c>
      <c r="CQ677" s="702">
        <v>0</v>
      </c>
      <c r="CR677" s="704">
        <v>169109.25959999999</v>
      </c>
      <c r="CS677" s="703">
        <v>169109.25960000002</v>
      </c>
      <c r="CT677" s="23" t="s">
        <v>56</v>
      </c>
      <c r="CU677" s="23" t="s">
        <v>56</v>
      </c>
      <c r="CV677" s="23" t="s">
        <v>56</v>
      </c>
      <c r="CW677" s="23" t="s">
        <v>56</v>
      </c>
      <c r="CX677" s="23" t="s">
        <v>56</v>
      </c>
      <c r="CY677" s="23" t="s">
        <v>56</v>
      </c>
      <c r="CZ677" s="23" t="s">
        <v>56</v>
      </c>
      <c r="DA677" s="23" t="s">
        <v>56</v>
      </c>
      <c r="DB677" s="796">
        <v>7905802.3700000001</v>
      </c>
      <c r="DC677" s="120"/>
      <c r="DD677" s="692">
        <v>1.9238234729999999</v>
      </c>
      <c r="DE677" s="120"/>
      <c r="DF677" s="120"/>
      <c r="DG677" s="120"/>
      <c r="DH677" s="140"/>
      <c r="DI677" s="140"/>
      <c r="DJ677" s="140"/>
      <c r="DK677" s="140"/>
      <c r="DL677" s="548" t="s">
        <v>56</v>
      </c>
      <c r="DM677" s="548" t="s">
        <v>56</v>
      </c>
      <c r="DN677" s="203" t="s">
        <v>55</v>
      </c>
      <c r="DO677" s="700" t="s">
        <v>56</v>
      </c>
      <c r="DP677" s="713" t="s">
        <v>56</v>
      </c>
      <c r="DQ677" s="548" t="s">
        <v>56</v>
      </c>
      <c r="DR677" s="673" t="s">
        <v>56</v>
      </c>
      <c r="DS677" s="203" t="s">
        <v>56</v>
      </c>
      <c r="DT677" s="1160" t="s">
        <v>56</v>
      </c>
      <c r="DU677" s="711">
        <v>183.7078568793803</v>
      </c>
      <c r="DV677" s="711">
        <v>-138.50484928914079</v>
      </c>
      <c r="DW677" s="711">
        <v>144.76666666666699</v>
      </c>
      <c r="DX677" s="711">
        <v>-101.19823557463067</v>
      </c>
      <c r="DY677" s="710">
        <v>2.1364810033198083</v>
      </c>
      <c r="DZ677" s="710">
        <v>-1.4629866785310699</v>
      </c>
      <c r="EA677" s="710">
        <v>2</v>
      </c>
      <c r="EB677" s="710">
        <v>-1.3342870767763468</v>
      </c>
      <c r="EC677" s="236"/>
      <c r="ED677" s="49"/>
      <c r="EE677" s="232"/>
      <c r="EF677" s="700">
        <v>93978</v>
      </c>
      <c r="EG677" s="712">
        <v>-93978</v>
      </c>
      <c r="EH677" s="44"/>
    </row>
    <row r="678" spans="1:138" ht="41.25" customHeight="1" x14ac:dyDescent="0.25">
      <c r="A678" s="871" t="s">
        <v>49</v>
      </c>
      <c r="B678" s="656" t="s">
        <v>96</v>
      </c>
      <c r="C678" s="656" t="s">
        <v>114</v>
      </c>
      <c r="D678" s="691" t="s">
        <v>1593</v>
      </c>
      <c r="E678" s="656" t="s">
        <v>1552</v>
      </c>
      <c r="F678" s="656" t="s">
        <v>1599</v>
      </c>
      <c r="G678" s="901" t="s">
        <v>1552</v>
      </c>
      <c r="H678" s="897" t="s">
        <v>55</v>
      </c>
      <c r="I678" s="17" t="s">
        <v>860</v>
      </c>
      <c r="J678" s="64">
        <v>4.16</v>
      </c>
      <c r="K678" s="665">
        <v>2.6299459462125832</v>
      </c>
      <c r="L678" s="665">
        <v>4.0331439310050001</v>
      </c>
      <c r="M678" s="64">
        <v>1340</v>
      </c>
      <c r="N678" s="726">
        <v>9911151.1750000007</v>
      </c>
      <c r="O678" s="548" t="s">
        <v>874</v>
      </c>
      <c r="P678" s="909">
        <v>2.521865976</v>
      </c>
      <c r="Q678" s="203" t="s">
        <v>57</v>
      </c>
      <c r="R678" s="205" t="s">
        <v>57</v>
      </c>
      <c r="S678" s="490">
        <v>0</v>
      </c>
      <c r="T678" s="18">
        <v>0</v>
      </c>
      <c r="U678" s="548">
        <v>0</v>
      </c>
      <c r="V678" s="18">
        <v>0</v>
      </c>
      <c r="W678" s="64">
        <v>0</v>
      </c>
      <c r="X678" s="18">
        <v>0</v>
      </c>
      <c r="Y678" s="18">
        <v>0</v>
      </c>
      <c r="Z678" s="18">
        <v>0</v>
      </c>
      <c r="AA678" s="18">
        <v>0</v>
      </c>
      <c r="AB678" s="18">
        <v>0</v>
      </c>
      <c r="AC678" s="18">
        <v>0</v>
      </c>
      <c r="AD678" s="18">
        <v>0</v>
      </c>
      <c r="AE678" s="18">
        <v>0</v>
      </c>
      <c r="AF678" s="18">
        <v>0</v>
      </c>
      <c r="AG678" s="64">
        <v>0</v>
      </c>
      <c r="AH678" s="18">
        <v>0</v>
      </c>
      <c r="AI678" s="64">
        <v>0</v>
      </c>
      <c r="AJ678" s="18">
        <v>0</v>
      </c>
      <c r="AK678" s="18">
        <v>39</v>
      </c>
      <c r="AL678" s="64">
        <v>38</v>
      </c>
      <c r="AM678" s="18">
        <v>0</v>
      </c>
      <c r="AN678" s="18" t="s">
        <v>58</v>
      </c>
      <c r="AO678" s="18">
        <v>0</v>
      </c>
      <c r="AP678" s="64">
        <v>0</v>
      </c>
      <c r="AQ678" s="64">
        <v>39</v>
      </c>
      <c r="AR678" s="11">
        <v>38</v>
      </c>
      <c r="AS678" s="17">
        <v>0</v>
      </c>
      <c r="AT678" s="490">
        <v>0</v>
      </c>
      <c r="AU678" s="64">
        <v>0</v>
      </c>
      <c r="AV678" s="18">
        <v>0</v>
      </c>
      <c r="AW678" s="64">
        <v>0</v>
      </c>
      <c r="AX678" s="18">
        <v>0</v>
      </c>
      <c r="AY678" s="17">
        <v>0</v>
      </c>
      <c r="AZ678" s="490">
        <v>0</v>
      </c>
      <c r="BA678" s="17">
        <v>0</v>
      </c>
      <c r="BB678" s="18">
        <v>0</v>
      </c>
      <c r="BC678" s="17">
        <v>0</v>
      </c>
      <c r="BD678" s="18">
        <v>0</v>
      </c>
      <c r="BE678" s="17">
        <v>0</v>
      </c>
      <c r="BF678" s="18">
        <v>0</v>
      </c>
      <c r="BG678" s="17">
        <v>0</v>
      </c>
      <c r="BH678" s="18">
        <v>0</v>
      </c>
      <c r="BI678" s="17">
        <v>0</v>
      </c>
      <c r="BJ678" s="18">
        <v>0</v>
      </c>
      <c r="BK678" s="17">
        <v>187.82100000000003</v>
      </c>
      <c r="BL678" s="17">
        <v>184.02100000000002</v>
      </c>
      <c r="BM678" s="17">
        <v>0</v>
      </c>
      <c r="BN678" s="17" t="s">
        <v>58</v>
      </c>
      <c r="BO678" s="18">
        <v>0</v>
      </c>
      <c r="BP678" s="18">
        <v>0</v>
      </c>
      <c r="BQ678" s="64">
        <v>187.82100000000003</v>
      </c>
      <c r="BR678" s="18">
        <v>184.02100000000002</v>
      </c>
      <c r="BS678" s="729">
        <v>7.4476995124819437E-2</v>
      </c>
      <c r="BT678" s="17">
        <v>0</v>
      </c>
      <c r="BU678" s="17">
        <v>0</v>
      </c>
      <c r="BV678" s="17">
        <v>0</v>
      </c>
      <c r="BW678" s="17">
        <v>0</v>
      </c>
      <c r="BX678" s="17">
        <v>0</v>
      </c>
      <c r="BY678" s="17">
        <v>0</v>
      </c>
      <c r="BZ678" s="17">
        <v>0</v>
      </c>
      <c r="CA678" s="17">
        <v>0</v>
      </c>
      <c r="CB678" s="17">
        <v>0</v>
      </c>
      <c r="CC678" s="17">
        <v>0</v>
      </c>
      <c r="CD678" s="17">
        <v>0</v>
      </c>
      <c r="CE678" s="17">
        <v>0</v>
      </c>
      <c r="CF678" s="17">
        <v>0</v>
      </c>
      <c r="CG678" s="17">
        <v>0</v>
      </c>
      <c r="CH678" s="17">
        <v>0</v>
      </c>
      <c r="CI678" s="17">
        <v>0</v>
      </c>
      <c r="CJ678" s="17">
        <v>0</v>
      </c>
      <c r="CK678" s="17">
        <v>0</v>
      </c>
      <c r="CL678" s="702">
        <v>220471.80264000007</v>
      </c>
      <c r="CM678" s="702">
        <v>216011.21064000003</v>
      </c>
      <c r="CN678" s="702">
        <v>0</v>
      </c>
      <c r="CO678" s="702">
        <v>0</v>
      </c>
      <c r="CP678" s="702">
        <v>0</v>
      </c>
      <c r="CQ678" s="702">
        <v>0</v>
      </c>
      <c r="CR678" s="704">
        <v>220471.80264000007</v>
      </c>
      <c r="CS678" s="703">
        <v>216011.21064000003</v>
      </c>
      <c r="CT678" s="23" t="s">
        <v>56</v>
      </c>
      <c r="CU678" s="23" t="s">
        <v>56</v>
      </c>
      <c r="CV678" s="23" t="s">
        <v>56</v>
      </c>
      <c r="CW678" s="23" t="s">
        <v>56</v>
      </c>
      <c r="CX678" s="23" t="s">
        <v>56</v>
      </c>
      <c r="CY678" s="23" t="s">
        <v>56</v>
      </c>
      <c r="CZ678" s="23" t="s">
        <v>56</v>
      </c>
      <c r="DA678" s="23" t="s">
        <v>56</v>
      </c>
      <c r="DB678" s="796">
        <v>9911151.1750000007</v>
      </c>
      <c r="DC678" s="120"/>
      <c r="DD678" s="692">
        <v>2.521865976</v>
      </c>
      <c r="DE678" s="120"/>
      <c r="DF678" s="120"/>
      <c r="DG678" s="120"/>
      <c r="DH678" s="140"/>
      <c r="DI678" s="140"/>
      <c r="DJ678" s="140"/>
      <c r="DK678" s="140"/>
      <c r="DL678" s="548" t="s">
        <v>56</v>
      </c>
      <c r="DM678" s="548" t="s">
        <v>56</v>
      </c>
      <c r="DN678" s="203" t="s">
        <v>55</v>
      </c>
      <c r="DO678" s="700" t="s">
        <v>56</v>
      </c>
      <c r="DP678" s="713" t="s">
        <v>56</v>
      </c>
      <c r="DQ678" s="548" t="s">
        <v>56</v>
      </c>
      <c r="DR678" s="673" t="s">
        <v>56</v>
      </c>
      <c r="DS678" s="203" t="s">
        <v>56</v>
      </c>
      <c r="DT678" s="1160" t="s">
        <v>56</v>
      </c>
      <c r="DU678" s="711">
        <v>8.8377481288642787</v>
      </c>
      <c r="DV678" s="711">
        <v>274.02245817577165</v>
      </c>
      <c r="DW678" s="711">
        <v>8.8474408937386304</v>
      </c>
      <c r="DX678" s="711">
        <v>41.304009494738438</v>
      </c>
      <c r="DY678" s="710">
        <v>3.5925805401887313E-2</v>
      </c>
      <c r="DZ678" s="710">
        <v>0.97511342514096733</v>
      </c>
      <c r="EA678" s="710">
        <v>3.5853468433359299E-2</v>
      </c>
      <c r="EB678" s="710">
        <v>0.64117629625418926</v>
      </c>
      <c r="EC678" s="236"/>
      <c r="ED678" s="49"/>
      <c r="EE678" s="232"/>
      <c r="EF678" s="700">
        <v>0</v>
      </c>
      <c r="EG678" s="712">
        <v>0</v>
      </c>
      <c r="EH678" s="44"/>
    </row>
    <row r="679" spans="1:138" ht="41.25" customHeight="1" x14ac:dyDescent="0.25">
      <c r="A679" s="871" t="s">
        <v>49</v>
      </c>
      <c r="B679" s="656" t="s">
        <v>96</v>
      </c>
      <c r="C679" s="656" t="s">
        <v>114</v>
      </c>
      <c r="D679" s="691" t="s">
        <v>1593</v>
      </c>
      <c r="E679" s="656" t="s">
        <v>1552</v>
      </c>
      <c r="F679" s="656" t="s">
        <v>1600</v>
      </c>
      <c r="G679" s="901" t="s">
        <v>1601</v>
      </c>
      <c r="H679" s="897" t="s">
        <v>55</v>
      </c>
      <c r="I679" s="17" t="s">
        <v>860</v>
      </c>
      <c r="J679" s="64">
        <v>4.16</v>
      </c>
      <c r="K679" s="665">
        <v>2.8821325437946119</v>
      </c>
      <c r="L679" s="665">
        <v>3.4602272655300004</v>
      </c>
      <c r="M679" s="64">
        <v>445</v>
      </c>
      <c r="N679" s="726">
        <v>6852853.0979999993</v>
      </c>
      <c r="O679" s="548" t="s">
        <v>874</v>
      </c>
      <c r="P679" s="909">
        <v>1.7436901890000001</v>
      </c>
      <c r="Q679" s="203" t="s">
        <v>57</v>
      </c>
      <c r="R679" s="205" t="s">
        <v>57</v>
      </c>
      <c r="S679" s="490">
        <v>0</v>
      </c>
      <c r="T679" s="18">
        <v>0</v>
      </c>
      <c r="U679" s="548">
        <v>0</v>
      </c>
      <c r="V679" s="18">
        <v>0</v>
      </c>
      <c r="W679" s="64">
        <v>0</v>
      </c>
      <c r="X679" s="18">
        <v>0</v>
      </c>
      <c r="Y679" s="18">
        <v>0</v>
      </c>
      <c r="Z679" s="18">
        <v>0</v>
      </c>
      <c r="AA679" s="18">
        <v>0</v>
      </c>
      <c r="AB679" s="18">
        <v>0</v>
      </c>
      <c r="AC679" s="18">
        <v>0</v>
      </c>
      <c r="AD679" s="18">
        <v>0</v>
      </c>
      <c r="AE679" s="18">
        <v>0</v>
      </c>
      <c r="AF679" s="18">
        <v>0</v>
      </c>
      <c r="AG679" s="64">
        <v>0</v>
      </c>
      <c r="AH679" s="18">
        <v>0</v>
      </c>
      <c r="AI679" s="64">
        <v>0</v>
      </c>
      <c r="AJ679" s="18">
        <v>0</v>
      </c>
      <c r="AK679" s="18">
        <v>35</v>
      </c>
      <c r="AL679" s="64">
        <v>35</v>
      </c>
      <c r="AM679" s="18">
        <v>6</v>
      </c>
      <c r="AN679" s="18">
        <v>6</v>
      </c>
      <c r="AO679" s="18">
        <v>0</v>
      </c>
      <c r="AP679" s="64">
        <v>0</v>
      </c>
      <c r="AQ679" s="64">
        <v>41</v>
      </c>
      <c r="AR679" s="11">
        <v>41</v>
      </c>
      <c r="AS679" s="17">
        <v>0</v>
      </c>
      <c r="AT679" s="490">
        <v>0</v>
      </c>
      <c r="AU679" s="64">
        <v>0</v>
      </c>
      <c r="AV679" s="18">
        <v>0</v>
      </c>
      <c r="AW679" s="64">
        <v>0</v>
      </c>
      <c r="AX679" s="18">
        <v>0</v>
      </c>
      <c r="AY679" s="17">
        <v>0</v>
      </c>
      <c r="AZ679" s="490">
        <v>0</v>
      </c>
      <c r="BA679" s="17">
        <v>0</v>
      </c>
      <c r="BB679" s="18">
        <v>0</v>
      </c>
      <c r="BC679" s="17">
        <v>0</v>
      </c>
      <c r="BD679" s="18">
        <v>0</v>
      </c>
      <c r="BE679" s="17">
        <v>0</v>
      </c>
      <c r="BF679" s="18">
        <v>0</v>
      </c>
      <c r="BG679" s="17">
        <v>0</v>
      </c>
      <c r="BH679" s="18">
        <v>0</v>
      </c>
      <c r="BI679" s="17">
        <v>0</v>
      </c>
      <c r="BJ679" s="18">
        <v>0</v>
      </c>
      <c r="BK679" s="17">
        <v>203.54</v>
      </c>
      <c r="BL679" s="17">
        <v>203.54</v>
      </c>
      <c r="BM679" s="17">
        <v>75.800000000000011</v>
      </c>
      <c r="BN679" s="17">
        <v>75.800000000000011</v>
      </c>
      <c r="BO679" s="18">
        <v>0</v>
      </c>
      <c r="BP679" s="18">
        <v>0</v>
      </c>
      <c r="BQ679" s="64">
        <v>279.34000000000003</v>
      </c>
      <c r="BR679" s="18">
        <v>279.34000000000003</v>
      </c>
      <c r="BS679" s="729">
        <v>0.16020047698966552</v>
      </c>
      <c r="BT679" s="17">
        <v>0</v>
      </c>
      <c r="BU679" s="17">
        <v>0</v>
      </c>
      <c r="BV679" s="17">
        <v>0</v>
      </c>
      <c r="BW679" s="17">
        <v>0</v>
      </c>
      <c r="BX679" s="17">
        <v>0</v>
      </c>
      <c r="BY679" s="17">
        <v>0</v>
      </c>
      <c r="BZ679" s="17">
        <v>0</v>
      </c>
      <c r="CA679" s="17">
        <v>0</v>
      </c>
      <c r="CB679" s="17">
        <v>0</v>
      </c>
      <c r="CC679" s="17">
        <v>0</v>
      </c>
      <c r="CD679" s="17">
        <v>0</v>
      </c>
      <c r="CE679" s="17">
        <v>0</v>
      </c>
      <c r="CF679" s="17">
        <v>0</v>
      </c>
      <c r="CG679" s="17">
        <v>0</v>
      </c>
      <c r="CH679" s="17">
        <v>0</v>
      </c>
      <c r="CI679" s="17">
        <v>0</v>
      </c>
      <c r="CJ679" s="17">
        <v>0</v>
      </c>
      <c r="CK679" s="17">
        <v>0</v>
      </c>
      <c r="CL679" s="702">
        <v>238923.39360000001</v>
      </c>
      <c r="CM679" s="702">
        <v>238923.39360000001</v>
      </c>
      <c r="CN679" s="702">
        <v>88977.072000000015</v>
      </c>
      <c r="CO679" s="702">
        <v>88977.072000000015</v>
      </c>
      <c r="CP679" s="702">
        <v>0</v>
      </c>
      <c r="CQ679" s="702">
        <v>0</v>
      </c>
      <c r="CR679" s="704">
        <v>327900.4656</v>
      </c>
      <c r="CS679" s="703">
        <v>327900.4656</v>
      </c>
      <c r="CT679" s="23">
        <v>1</v>
      </c>
      <c r="CU679" s="23">
        <v>2</v>
      </c>
      <c r="CV679" s="23" t="s">
        <v>1552</v>
      </c>
      <c r="CW679" s="23">
        <v>2</v>
      </c>
      <c r="CX679" s="23">
        <v>12</v>
      </c>
      <c r="CY679" s="23">
        <v>0</v>
      </c>
      <c r="CZ679" s="23">
        <v>0</v>
      </c>
      <c r="DA679" s="23" t="s">
        <v>905</v>
      </c>
      <c r="DB679" s="796">
        <v>6852853.0979999993</v>
      </c>
      <c r="DC679" s="120"/>
      <c r="DD679" s="692">
        <v>1.7436901890000001</v>
      </c>
      <c r="DE679" s="120"/>
      <c r="DF679" s="120"/>
      <c r="DG679" s="120"/>
      <c r="DH679" s="140"/>
      <c r="DI679" s="140"/>
      <c r="DJ679" s="140"/>
      <c r="DK679" s="140"/>
      <c r="DL679" s="548" t="s">
        <v>56</v>
      </c>
      <c r="DM679" s="548" t="s">
        <v>56</v>
      </c>
      <c r="DN679" s="203" t="s">
        <v>55</v>
      </c>
      <c r="DO679" s="700" t="s">
        <v>56</v>
      </c>
      <c r="DP679" s="713" t="s">
        <v>56</v>
      </c>
      <c r="DQ679" s="548" t="s">
        <v>56</v>
      </c>
      <c r="DR679" s="673" t="s">
        <v>56</v>
      </c>
      <c r="DS679" s="203" t="s">
        <v>56</v>
      </c>
      <c r="DT679" s="1160" t="s">
        <v>56</v>
      </c>
      <c r="DU679" s="711">
        <v>125.05581482172848</v>
      </c>
      <c r="DV679" s="711">
        <v>-74.107387118072381</v>
      </c>
      <c r="DW679" s="711">
        <v>125.484002646286</v>
      </c>
      <c r="DX679" s="711">
        <v>-74.618580924822226</v>
      </c>
      <c r="DY679" s="710">
        <v>0.50625350009333536</v>
      </c>
      <c r="DZ679" s="710">
        <v>0.24466872368695713</v>
      </c>
      <c r="EA679" s="710">
        <v>0.50705517746474804</v>
      </c>
      <c r="EB679" s="710">
        <v>0.24306264890653606</v>
      </c>
      <c r="EC679" s="236"/>
      <c r="ED679" s="49"/>
      <c r="EE679" s="232"/>
      <c r="EF679" s="700">
        <v>0</v>
      </c>
      <c r="EG679" s="712">
        <v>0</v>
      </c>
      <c r="EH679" s="44"/>
    </row>
    <row r="680" spans="1:138" ht="41.25" customHeight="1" x14ac:dyDescent="0.25">
      <c r="A680" s="871" t="s">
        <v>49</v>
      </c>
      <c r="B680" s="656" t="s">
        <v>96</v>
      </c>
      <c r="C680" s="656" t="s">
        <v>114</v>
      </c>
      <c r="D680" s="691" t="s">
        <v>1602</v>
      </c>
      <c r="E680" s="656" t="s">
        <v>569</v>
      </c>
      <c r="F680" s="656" t="s">
        <v>1603</v>
      </c>
      <c r="G680" s="901" t="s">
        <v>569</v>
      </c>
      <c r="H680" s="897" t="s">
        <v>55</v>
      </c>
      <c r="I680" s="17" t="s">
        <v>866</v>
      </c>
      <c r="J680" s="64">
        <v>4.16</v>
      </c>
      <c r="K680" s="665">
        <v>1.6932528694793343</v>
      </c>
      <c r="L680" s="665">
        <v>0.44678030210100006</v>
      </c>
      <c r="M680" s="64">
        <v>13</v>
      </c>
      <c r="N680" s="726">
        <v>4332588.9420000007</v>
      </c>
      <c r="O680" s="548" t="s">
        <v>874</v>
      </c>
      <c r="P680" s="909">
        <v>1.1024156979999999</v>
      </c>
      <c r="Q680" s="203" t="s">
        <v>57</v>
      </c>
      <c r="R680" s="205" t="s">
        <v>57</v>
      </c>
      <c r="S680" s="490">
        <v>0</v>
      </c>
      <c r="T680" s="18">
        <v>0</v>
      </c>
      <c r="U680" s="548">
        <v>0</v>
      </c>
      <c r="V680" s="18">
        <v>0</v>
      </c>
      <c r="W680" s="64">
        <v>0</v>
      </c>
      <c r="X680" s="18">
        <v>0</v>
      </c>
      <c r="Y680" s="18">
        <v>0</v>
      </c>
      <c r="Z680" s="18">
        <v>0</v>
      </c>
      <c r="AA680" s="18">
        <v>0</v>
      </c>
      <c r="AB680" s="18">
        <v>0</v>
      </c>
      <c r="AC680" s="18">
        <v>0</v>
      </c>
      <c r="AD680" s="18">
        <v>0</v>
      </c>
      <c r="AE680" s="18">
        <v>0</v>
      </c>
      <c r="AF680" s="18">
        <v>0</v>
      </c>
      <c r="AG680" s="64">
        <v>0</v>
      </c>
      <c r="AH680" s="18">
        <v>0</v>
      </c>
      <c r="AI680" s="64">
        <v>0</v>
      </c>
      <c r="AJ680" s="18">
        <v>0</v>
      </c>
      <c r="AK680" s="18">
        <v>3</v>
      </c>
      <c r="AL680" s="64">
        <v>3</v>
      </c>
      <c r="AM680" s="18">
        <v>0</v>
      </c>
      <c r="AN680" s="18" t="s">
        <v>58</v>
      </c>
      <c r="AO680" s="18">
        <v>0</v>
      </c>
      <c r="AP680" s="64">
        <v>0</v>
      </c>
      <c r="AQ680" s="64">
        <v>3</v>
      </c>
      <c r="AR680" s="11">
        <v>3</v>
      </c>
      <c r="AS680" s="17">
        <v>0</v>
      </c>
      <c r="AT680" s="490">
        <v>0</v>
      </c>
      <c r="AU680" s="64">
        <v>0</v>
      </c>
      <c r="AV680" s="18">
        <v>0</v>
      </c>
      <c r="AW680" s="64">
        <v>0</v>
      </c>
      <c r="AX680" s="18">
        <v>0</v>
      </c>
      <c r="AY680" s="17">
        <v>0</v>
      </c>
      <c r="AZ680" s="490">
        <v>0</v>
      </c>
      <c r="BA680" s="17">
        <v>0</v>
      </c>
      <c r="BB680" s="18">
        <v>0</v>
      </c>
      <c r="BC680" s="17">
        <v>0</v>
      </c>
      <c r="BD680" s="18">
        <v>0</v>
      </c>
      <c r="BE680" s="17">
        <v>0</v>
      </c>
      <c r="BF680" s="18">
        <v>0</v>
      </c>
      <c r="BG680" s="17">
        <v>0</v>
      </c>
      <c r="BH680" s="18">
        <v>0</v>
      </c>
      <c r="BI680" s="17">
        <v>0</v>
      </c>
      <c r="BJ680" s="18">
        <v>0</v>
      </c>
      <c r="BK680" s="17">
        <v>22.5</v>
      </c>
      <c r="BL680" s="17">
        <v>22.5</v>
      </c>
      <c r="BM680" s="17">
        <v>0</v>
      </c>
      <c r="BN680" s="17" t="s">
        <v>58</v>
      </c>
      <c r="BO680" s="18">
        <v>0</v>
      </c>
      <c r="BP680" s="18">
        <v>0</v>
      </c>
      <c r="BQ680" s="64">
        <v>22.5</v>
      </c>
      <c r="BR680" s="18">
        <v>22.5</v>
      </c>
      <c r="BS680" s="729">
        <v>2.0409723882578456E-2</v>
      </c>
      <c r="BT680" s="17">
        <v>0</v>
      </c>
      <c r="BU680" s="17">
        <v>0</v>
      </c>
      <c r="BV680" s="17">
        <v>0</v>
      </c>
      <c r="BW680" s="17">
        <v>0</v>
      </c>
      <c r="BX680" s="17">
        <v>0</v>
      </c>
      <c r="BY680" s="17">
        <v>0</v>
      </c>
      <c r="BZ680" s="17">
        <v>0</v>
      </c>
      <c r="CA680" s="17">
        <v>0</v>
      </c>
      <c r="CB680" s="17">
        <v>0</v>
      </c>
      <c r="CC680" s="17">
        <v>0</v>
      </c>
      <c r="CD680" s="17">
        <v>0</v>
      </c>
      <c r="CE680" s="17">
        <v>0</v>
      </c>
      <c r="CF680" s="17">
        <v>0</v>
      </c>
      <c r="CG680" s="17">
        <v>0</v>
      </c>
      <c r="CH680" s="17">
        <v>0</v>
      </c>
      <c r="CI680" s="17">
        <v>0</v>
      </c>
      <c r="CJ680" s="17">
        <v>0</v>
      </c>
      <c r="CK680" s="17">
        <v>0</v>
      </c>
      <c r="CL680" s="702">
        <v>26411.4</v>
      </c>
      <c r="CM680" s="702">
        <v>26411.4</v>
      </c>
      <c r="CN680" s="702">
        <v>0</v>
      </c>
      <c r="CO680" s="702">
        <v>0</v>
      </c>
      <c r="CP680" s="702">
        <v>0</v>
      </c>
      <c r="CQ680" s="702">
        <v>0</v>
      </c>
      <c r="CR680" s="704">
        <v>26411.4</v>
      </c>
      <c r="CS680" s="703">
        <v>26411.4</v>
      </c>
      <c r="CT680" s="23" t="s">
        <v>56</v>
      </c>
      <c r="CU680" s="23" t="s">
        <v>56</v>
      </c>
      <c r="CV680" s="23" t="s">
        <v>56</v>
      </c>
      <c r="CW680" s="23" t="s">
        <v>56</v>
      </c>
      <c r="CX680" s="23" t="s">
        <v>56</v>
      </c>
      <c r="CY680" s="23" t="s">
        <v>56</v>
      </c>
      <c r="CZ680" s="23" t="s">
        <v>56</v>
      </c>
      <c r="DA680" s="23" t="s">
        <v>56</v>
      </c>
      <c r="DB680" s="796">
        <v>4332588.9420000007</v>
      </c>
      <c r="DC680" s="120"/>
      <c r="DD680" s="692">
        <v>1.1024156979999999</v>
      </c>
      <c r="DE680" s="120"/>
      <c r="DF680" s="120"/>
      <c r="DG680" s="120"/>
      <c r="DH680" s="140"/>
      <c r="DI680" s="140"/>
      <c r="DJ680" s="140"/>
      <c r="DK680" s="140"/>
      <c r="DL680" s="548" t="s">
        <v>56</v>
      </c>
      <c r="DM680" s="548" t="s">
        <v>56</v>
      </c>
      <c r="DN680" s="203" t="s">
        <v>55</v>
      </c>
      <c r="DO680" s="700" t="s">
        <v>56</v>
      </c>
      <c r="DP680" s="713" t="s">
        <v>56</v>
      </c>
      <c r="DQ680" s="548" t="s">
        <v>56</v>
      </c>
      <c r="DR680" s="673" t="s">
        <v>56</v>
      </c>
      <c r="DS680" s="203" t="s">
        <v>56</v>
      </c>
      <c r="DT680" s="1160" t="s">
        <v>56</v>
      </c>
      <c r="DU680" s="711">
        <v>0</v>
      </c>
      <c r="DV680" s="711">
        <v>37.666666666666664</v>
      </c>
      <c r="DW680" s="711">
        <v>0</v>
      </c>
      <c r="DX680" s="711">
        <v>37.666666666666664</v>
      </c>
      <c r="DY680" s="710">
        <v>0</v>
      </c>
      <c r="DZ680" s="710">
        <v>0.33333333333333331</v>
      </c>
      <c r="EA680" s="710">
        <v>0</v>
      </c>
      <c r="EB680" s="710">
        <v>0.33333333333333331</v>
      </c>
      <c r="EC680" s="236"/>
      <c r="ED680" s="49"/>
      <c r="EE680" s="232"/>
      <c r="EF680" s="700">
        <v>0</v>
      </c>
      <c r="EG680" s="712">
        <v>0</v>
      </c>
      <c r="EH680" s="44"/>
    </row>
    <row r="681" spans="1:138" ht="41.25" customHeight="1" x14ac:dyDescent="0.25">
      <c r="A681" s="871" t="s">
        <v>49</v>
      </c>
      <c r="B681" s="656" t="s">
        <v>96</v>
      </c>
      <c r="C681" s="656" t="s">
        <v>114</v>
      </c>
      <c r="D681" s="691" t="s">
        <v>1602</v>
      </c>
      <c r="E681" s="656" t="s">
        <v>569</v>
      </c>
      <c r="F681" s="656" t="s">
        <v>1604</v>
      </c>
      <c r="G681" s="901" t="s">
        <v>569</v>
      </c>
      <c r="H681" s="897" t="s">
        <v>55</v>
      </c>
      <c r="I681" s="17" t="s">
        <v>866</v>
      </c>
      <c r="J681" s="64">
        <v>4.16</v>
      </c>
      <c r="K681" s="665">
        <v>2.4858393190228529</v>
      </c>
      <c r="L681" s="665">
        <v>1.4589015121170001</v>
      </c>
      <c r="M681" s="64">
        <v>43</v>
      </c>
      <c r="N681" s="726">
        <v>1614101.7609999999</v>
      </c>
      <c r="O681" s="548" t="s">
        <v>874</v>
      </c>
      <c r="P681" s="909">
        <v>0.41070388699999999</v>
      </c>
      <c r="Q681" s="203" t="s">
        <v>57</v>
      </c>
      <c r="R681" s="205" t="s">
        <v>57</v>
      </c>
      <c r="S681" s="490">
        <v>0</v>
      </c>
      <c r="T681" s="18">
        <v>0</v>
      </c>
      <c r="U681" s="548">
        <v>0</v>
      </c>
      <c r="V681" s="18">
        <v>0</v>
      </c>
      <c r="W681" s="64">
        <v>0</v>
      </c>
      <c r="X681" s="18">
        <v>0</v>
      </c>
      <c r="Y681" s="18">
        <v>0</v>
      </c>
      <c r="Z681" s="18">
        <v>0</v>
      </c>
      <c r="AA681" s="18">
        <v>0</v>
      </c>
      <c r="AB681" s="18">
        <v>0</v>
      </c>
      <c r="AC681" s="18">
        <v>0</v>
      </c>
      <c r="AD681" s="18">
        <v>0</v>
      </c>
      <c r="AE681" s="18">
        <v>0</v>
      </c>
      <c r="AF681" s="18">
        <v>0</v>
      </c>
      <c r="AG681" s="64">
        <v>0</v>
      </c>
      <c r="AH681" s="18">
        <v>0</v>
      </c>
      <c r="AI681" s="64">
        <v>0</v>
      </c>
      <c r="AJ681" s="18">
        <v>0</v>
      </c>
      <c r="AK681" s="18">
        <v>2</v>
      </c>
      <c r="AL681" s="64">
        <v>2</v>
      </c>
      <c r="AM681" s="18">
        <v>0</v>
      </c>
      <c r="AN681" s="18" t="s">
        <v>58</v>
      </c>
      <c r="AO681" s="18">
        <v>0</v>
      </c>
      <c r="AP681" s="64">
        <v>0</v>
      </c>
      <c r="AQ681" s="64">
        <v>2</v>
      </c>
      <c r="AR681" s="11">
        <v>2</v>
      </c>
      <c r="AS681" s="17">
        <v>0</v>
      </c>
      <c r="AT681" s="490">
        <v>0</v>
      </c>
      <c r="AU681" s="64">
        <v>0</v>
      </c>
      <c r="AV681" s="18">
        <v>0</v>
      </c>
      <c r="AW681" s="64">
        <v>0</v>
      </c>
      <c r="AX681" s="18">
        <v>0</v>
      </c>
      <c r="AY681" s="17">
        <v>0</v>
      </c>
      <c r="AZ681" s="490">
        <v>0</v>
      </c>
      <c r="BA681" s="17">
        <v>0</v>
      </c>
      <c r="BB681" s="18">
        <v>0</v>
      </c>
      <c r="BC681" s="17">
        <v>0</v>
      </c>
      <c r="BD681" s="18">
        <v>0</v>
      </c>
      <c r="BE681" s="17">
        <v>0</v>
      </c>
      <c r="BF681" s="18">
        <v>0</v>
      </c>
      <c r="BG681" s="17">
        <v>0</v>
      </c>
      <c r="BH681" s="18">
        <v>0</v>
      </c>
      <c r="BI681" s="17">
        <v>0</v>
      </c>
      <c r="BJ681" s="18">
        <v>0</v>
      </c>
      <c r="BK681" s="17">
        <v>981.6</v>
      </c>
      <c r="BL681" s="17">
        <v>981.6</v>
      </c>
      <c r="BM681" s="17">
        <v>0</v>
      </c>
      <c r="BN681" s="17" t="s">
        <v>58</v>
      </c>
      <c r="BO681" s="18">
        <v>0</v>
      </c>
      <c r="BP681" s="18">
        <v>0</v>
      </c>
      <c r="BQ681" s="64">
        <v>981.6</v>
      </c>
      <c r="BR681" s="18">
        <v>981.6</v>
      </c>
      <c r="BS681" s="729">
        <v>2.3900431212622051</v>
      </c>
      <c r="BT681" s="17">
        <v>0</v>
      </c>
      <c r="BU681" s="17">
        <v>0</v>
      </c>
      <c r="BV681" s="17">
        <v>0</v>
      </c>
      <c r="BW681" s="17">
        <v>0</v>
      </c>
      <c r="BX681" s="17">
        <v>0</v>
      </c>
      <c r="BY681" s="17">
        <v>0</v>
      </c>
      <c r="BZ681" s="17">
        <v>0</v>
      </c>
      <c r="CA681" s="17">
        <v>0</v>
      </c>
      <c r="CB681" s="17">
        <v>0</v>
      </c>
      <c r="CC681" s="17">
        <v>0</v>
      </c>
      <c r="CD681" s="17">
        <v>0</v>
      </c>
      <c r="CE681" s="17">
        <v>0</v>
      </c>
      <c r="CF681" s="17">
        <v>0</v>
      </c>
      <c r="CG681" s="17">
        <v>0</v>
      </c>
      <c r="CH681" s="17">
        <v>0</v>
      </c>
      <c r="CI681" s="17">
        <v>0</v>
      </c>
      <c r="CJ681" s="17">
        <v>0</v>
      </c>
      <c r="CK681" s="17">
        <v>0</v>
      </c>
      <c r="CL681" s="702">
        <v>1152241.344</v>
      </c>
      <c r="CM681" s="702">
        <v>1152241.344</v>
      </c>
      <c r="CN681" s="702">
        <v>0</v>
      </c>
      <c r="CO681" s="702">
        <v>0</v>
      </c>
      <c r="CP681" s="702">
        <v>0</v>
      </c>
      <c r="CQ681" s="702">
        <v>0</v>
      </c>
      <c r="CR681" s="704">
        <v>1152241.344</v>
      </c>
      <c r="CS681" s="703">
        <v>1152241.344</v>
      </c>
      <c r="CT681" s="23">
        <v>1</v>
      </c>
      <c r="CU681" s="23">
        <v>9</v>
      </c>
      <c r="CV681" s="23" t="s">
        <v>569</v>
      </c>
      <c r="CW681" s="23">
        <v>9</v>
      </c>
      <c r="CX681" s="23">
        <v>54</v>
      </c>
      <c r="CY681" s="23">
        <v>0</v>
      </c>
      <c r="CZ681" s="23">
        <v>0</v>
      </c>
      <c r="DA681" s="23" t="s">
        <v>905</v>
      </c>
      <c r="DB681" s="796">
        <v>1614101.7609999999</v>
      </c>
      <c r="DC681" s="120"/>
      <c r="DD681" s="692">
        <v>0.41070388699999999</v>
      </c>
      <c r="DE681" s="120"/>
      <c r="DF681" s="120"/>
      <c r="DG681" s="120"/>
      <c r="DH681" s="140"/>
      <c r="DI681" s="140"/>
      <c r="DJ681" s="140"/>
      <c r="DK681" s="140"/>
      <c r="DL681" s="548" t="s">
        <v>56</v>
      </c>
      <c r="DM681" s="548" t="s">
        <v>56</v>
      </c>
      <c r="DN681" s="203" t="s">
        <v>55</v>
      </c>
      <c r="DO681" s="700" t="s">
        <v>56</v>
      </c>
      <c r="DP681" s="713" t="s">
        <v>56</v>
      </c>
      <c r="DQ681" s="548" t="s">
        <v>56</v>
      </c>
      <c r="DR681" s="673" t="s">
        <v>56</v>
      </c>
      <c r="DS681" s="203" t="s">
        <v>56</v>
      </c>
      <c r="DT681" s="1160" t="s">
        <v>56</v>
      </c>
      <c r="DU681" s="711">
        <v>0</v>
      </c>
      <c r="DV681" s="711">
        <v>39.637065637065611</v>
      </c>
      <c r="DW681" s="711">
        <v>0</v>
      </c>
      <c r="DX681" s="711">
        <v>38.934637068358001</v>
      </c>
      <c r="DY681" s="710">
        <v>0</v>
      </c>
      <c r="DZ681" s="710">
        <v>0.33976833976833953</v>
      </c>
      <c r="EA681" s="710">
        <v>0</v>
      </c>
      <c r="EB681" s="710">
        <v>0.33350951374207333</v>
      </c>
      <c r="EC681" s="236"/>
      <c r="ED681" s="49"/>
      <c r="EE681" s="232"/>
      <c r="EF681" s="700">
        <v>0</v>
      </c>
      <c r="EG681" s="712">
        <v>0</v>
      </c>
      <c r="EH681" s="44"/>
    </row>
    <row r="682" spans="1:138" ht="41.25" customHeight="1" x14ac:dyDescent="0.25">
      <c r="A682" s="871" t="s">
        <v>49</v>
      </c>
      <c r="B682" s="656" t="s">
        <v>96</v>
      </c>
      <c r="C682" s="656" t="s">
        <v>114</v>
      </c>
      <c r="D682" s="691" t="s">
        <v>1602</v>
      </c>
      <c r="E682" s="656" t="s">
        <v>569</v>
      </c>
      <c r="F682" s="656" t="s">
        <v>1605</v>
      </c>
      <c r="G682" s="901" t="s">
        <v>569</v>
      </c>
      <c r="H682" s="897" t="s">
        <v>55</v>
      </c>
      <c r="I682" s="17" t="s">
        <v>866</v>
      </c>
      <c r="J682" s="64">
        <v>4.16</v>
      </c>
      <c r="K682" s="665">
        <v>2.8461058869971789</v>
      </c>
      <c r="L682" s="665">
        <v>1.5545454513120001</v>
      </c>
      <c r="M682" s="64">
        <v>101</v>
      </c>
      <c r="N682" s="726">
        <v>8998335.4269999992</v>
      </c>
      <c r="O682" s="548" t="s">
        <v>863</v>
      </c>
      <c r="P682" s="909">
        <v>2.1111620879999999</v>
      </c>
      <c r="Q682" s="203" t="s">
        <v>57</v>
      </c>
      <c r="R682" s="205" t="s">
        <v>57</v>
      </c>
      <c r="S682" s="490">
        <v>0</v>
      </c>
      <c r="T682" s="18">
        <v>0</v>
      </c>
      <c r="U682" s="548">
        <v>0</v>
      </c>
      <c r="V682" s="18">
        <v>0</v>
      </c>
      <c r="W682" s="64">
        <v>0</v>
      </c>
      <c r="X682" s="18">
        <v>0</v>
      </c>
      <c r="Y682" s="18">
        <v>0</v>
      </c>
      <c r="Z682" s="18">
        <v>0</v>
      </c>
      <c r="AA682" s="18">
        <v>0</v>
      </c>
      <c r="AB682" s="18">
        <v>0</v>
      </c>
      <c r="AC682" s="18">
        <v>0</v>
      </c>
      <c r="AD682" s="18">
        <v>0</v>
      </c>
      <c r="AE682" s="18">
        <v>0</v>
      </c>
      <c r="AF682" s="18">
        <v>0</v>
      </c>
      <c r="AG682" s="64">
        <v>0</v>
      </c>
      <c r="AH682" s="18">
        <v>0</v>
      </c>
      <c r="AI682" s="64">
        <v>0</v>
      </c>
      <c r="AJ682" s="18">
        <v>0</v>
      </c>
      <c r="AK682" s="18">
        <v>3</v>
      </c>
      <c r="AL682" s="64">
        <v>3</v>
      </c>
      <c r="AM682" s="18">
        <v>0</v>
      </c>
      <c r="AN682" s="18" t="s">
        <v>58</v>
      </c>
      <c r="AO682" s="18">
        <v>0</v>
      </c>
      <c r="AP682" s="64">
        <v>0</v>
      </c>
      <c r="AQ682" s="64">
        <v>3</v>
      </c>
      <c r="AR682" s="11">
        <v>3</v>
      </c>
      <c r="AS682" s="17">
        <v>0</v>
      </c>
      <c r="AT682" s="490">
        <v>0</v>
      </c>
      <c r="AU682" s="64">
        <v>0</v>
      </c>
      <c r="AV682" s="18">
        <v>0</v>
      </c>
      <c r="AW682" s="64">
        <v>0</v>
      </c>
      <c r="AX682" s="18">
        <v>0</v>
      </c>
      <c r="AY682" s="17">
        <v>0</v>
      </c>
      <c r="AZ682" s="490">
        <v>0</v>
      </c>
      <c r="BA682" s="17">
        <v>0</v>
      </c>
      <c r="BB682" s="18">
        <v>0</v>
      </c>
      <c r="BC682" s="17">
        <v>0</v>
      </c>
      <c r="BD682" s="18">
        <v>0</v>
      </c>
      <c r="BE682" s="17">
        <v>0</v>
      </c>
      <c r="BF682" s="18">
        <v>0</v>
      </c>
      <c r="BG682" s="17">
        <v>0</v>
      </c>
      <c r="BH682" s="18">
        <v>0</v>
      </c>
      <c r="BI682" s="17">
        <v>0</v>
      </c>
      <c r="BJ682" s="18">
        <v>0</v>
      </c>
      <c r="BK682" s="17">
        <v>678</v>
      </c>
      <c r="BL682" s="17">
        <v>678</v>
      </c>
      <c r="BM682" s="17">
        <v>0</v>
      </c>
      <c r="BN682" s="17" t="s">
        <v>58</v>
      </c>
      <c r="BO682" s="18">
        <v>0</v>
      </c>
      <c r="BP682" s="18">
        <v>0</v>
      </c>
      <c r="BQ682" s="64">
        <v>678</v>
      </c>
      <c r="BR682" s="18">
        <v>678</v>
      </c>
      <c r="BS682" s="729">
        <v>0.32115013994131564</v>
      </c>
      <c r="BT682" s="17">
        <v>0</v>
      </c>
      <c r="BU682" s="17">
        <v>0</v>
      </c>
      <c r="BV682" s="17">
        <v>0</v>
      </c>
      <c r="BW682" s="17">
        <v>0</v>
      </c>
      <c r="BX682" s="17">
        <v>0</v>
      </c>
      <c r="BY682" s="17">
        <v>0</v>
      </c>
      <c r="BZ682" s="17">
        <v>0</v>
      </c>
      <c r="CA682" s="17">
        <v>0</v>
      </c>
      <c r="CB682" s="17">
        <v>0</v>
      </c>
      <c r="CC682" s="17">
        <v>0</v>
      </c>
      <c r="CD682" s="17">
        <v>0</v>
      </c>
      <c r="CE682" s="17">
        <v>0</v>
      </c>
      <c r="CF682" s="17">
        <v>0</v>
      </c>
      <c r="CG682" s="17">
        <v>0</v>
      </c>
      <c r="CH682" s="17">
        <v>0</v>
      </c>
      <c r="CI682" s="17">
        <v>0</v>
      </c>
      <c r="CJ682" s="17">
        <v>0</v>
      </c>
      <c r="CK682" s="17">
        <v>0</v>
      </c>
      <c r="CL682" s="702">
        <v>795863.52</v>
      </c>
      <c r="CM682" s="702">
        <v>795863.52</v>
      </c>
      <c r="CN682" s="702">
        <v>0</v>
      </c>
      <c r="CO682" s="702">
        <v>0</v>
      </c>
      <c r="CP682" s="702">
        <v>0</v>
      </c>
      <c r="CQ682" s="702">
        <v>0</v>
      </c>
      <c r="CR682" s="704">
        <v>795863.52</v>
      </c>
      <c r="CS682" s="703">
        <v>795863.52</v>
      </c>
      <c r="CT682" s="23" t="s">
        <v>56</v>
      </c>
      <c r="CU682" s="23" t="s">
        <v>56</v>
      </c>
      <c r="CV682" s="23" t="s">
        <v>56</v>
      </c>
      <c r="CW682" s="23" t="s">
        <v>56</v>
      </c>
      <c r="CX682" s="23" t="s">
        <v>56</v>
      </c>
      <c r="CY682" s="23" t="s">
        <v>56</v>
      </c>
      <c r="CZ682" s="23" t="s">
        <v>56</v>
      </c>
      <c r="DA682" s="23" t="s">
        <v>56</v>
      </c>
      <c r="DB682" s="796">
        <v>8998335.4269999992</v>
      </c>
      <c r="DC682" s="120"/>
      <c r="DD682" s="692">
        <v>2.1111620879999999</v>
      </c>
      <c r="DE682" s="120"/>
      <c r="DF682" s="120"/>
      <c r="DG682" s="120"/>
      <c r="DH682" s="140"/>
      <c r="DI682" s="140"/>
      <c r="DJ682" s="140"/>
      <c r="DK682" s="140"/>
      <c r="DL682" s="548" t="s">
        <v>56</v>
      </c>
      <c r="DM682" s="548" t="s">
        <v>56</v>
      </c>
      <c r="DN682" s="203" t="s">
        <v>55</v>
      </c>
      <c r="DO682" s="700" t="s">
        <v>56</v>
      </c>
      <c r="DP682" s="713" t="s">
        <v>56</v>
      </c>
      <c r="DQ682" s="548" t="s">
        <v>56</v>
      </c>
      <c r="DR682" s="673" t="s">
        <v>56</v>
      </c>
      <c r="DS682" s="203" t="s">
        <v>56</v>
      </c>
      <c r="DT682" s="1160" t="s">
        <v>56</v>
      </c>
      <c r="DU682" s="711">
        <v>0</v>
      </c>
      <c r="DV682" s="711">
        <v>61.483399734395867</v>
      </c>
      <c r="DW682" s="711">
        <v>0</v>
      </c>
      <c r="DX682" s="711">
        <v>61.333333333333336</v>
      </c>
      <c r="DY682" s="710">
        <v>0</v>
      </c>
      <c r="DZ682" s="710">
        <v>0.66799468791500771</v>
      </c>
      <c r="EA682" s="710">
        <v>0</v>
      </c>
      <c r="EB682" s="710">
        <v>0.66666666666666663</v>
      </c>
      <c r="EC682" s="236"/>
      <c r="ED682" s="49"/>
      <c r="EE682" s="232"/>
      <c r="EF682" s="700">
        <v>0</v>
      </c>
      <c r="EG682" s="712">
        <v>0</v>
      </c>
      <c r="EH682" s="44"/>
    </row>
    <row r="683" spans="1:138" ht="41.25" customHeight="1" x14ac:dyDescent="0.25">
      <c r="A683" s="871" t="s">
        <v>49</v>
      </c>
      <c r="B683" s="656" t="s">
        <v>96</v>
      </c>
      <c r="C683" s="656" t="s">
        <v>114</v>
      </c>
      <c r="D683" s="691" t="s">
        <v>1602</v>
      </c>
      <c r="E683" s="656" t="s">
        <v>569</v>
      </c>
      <c r="F683" s="656" t="s">
        <v>1606</v>
      </c>
      <c r="G683" s="901" t="s">
        <v>1607</v>
      </c>
      <c r="H683" s="897" t="s">
        <v>55</v>
      </c>
      <c r="I683" s="17" t="s">
        <v>866</v>
      </c>
      <c r="J683" s="64">
        <v>13.2</v>
      </c>
      <c r="K683" s="665">
        <v>8.5965145681258512</v>
      </c>
      <c r="L683" s="665">
        <v>19.785416625512998</v>
      </c>
      <c r="M683" s="64">
        <v>1033</v>
      </c>
      <c r="N683" s="726">
        <v>25338783.739999998</v>
      </c>
      <c r="O683" s="548" t="s">
        <v>874</v>
      </c>
      <c r="P683" s="909">
        <v>6.4473859259999999</v>
      </c>
      <c r="Q683" s="203" t="s">
        <v>57</v>
      </c>
      <c r="R683" s="205" t="s">
        <v>57</v>
      </c>
      <c r="S683" s="490">
        <v>0</v>
      </c>
      <c r="T683" s="18">
        <v>0</v>
      </c>
      <c r="U683" s="548">
        <v>0</v>
      </c>
      <c r="V683" s="18">
        <v>0</v>
      </c>
      <c r="W683" s="64">
        <v>0</v>
      </c>
      <c r="X683" s="18">
        <v>0</v>
      </c>
      <c r="Y683" s="18">
        <v>0</v>
      </c>
      <c r="Z683" s="18">
        <v>0</v>
      </c>
      <c r="AA683" s="18">
        <v>0</v>
      </c>
      <c r="AB683" s="18">
        <v>0</v>
      </c>
      <c r="AC683" s="18">
        <v>0</v>
      </c>
      <c r="AD683" s="18">
        <v>0</v>
      </c>
      <c r="AE683" s="18">
        <v>0</v>
      </c>
      <c r="AF683" s="18">
        <v>0</v>
      </c>
      <c r="AG683" s="64">
        <v>0</v>
      </c>
      <c r="AH683" s="18">
        <v>0</v>
      </c>
      <c r="AI683" s="64">
        <v>0</v>
      </c>
      <c r="AJ683" s="18">
        <v>0</v>
      </c>
      <c r="AK683" s="18">
        <v>65</v>
      </c>
      <c r="AL683" s="64">
        <v>65</v>
      </c>
      <c r="AM683" s="18">
        <v>1</v>
      </c>
      <c r="AN683" s="18">
        <v>1</v>
      </c>
      <c r="AO683" s="18">
        <v>0</v>
      </c>
      <c r="AP683" s="64">
        <v>0</v>
      </c>
      <c r="AQ683" s="64">
        <v>66</v>
      </c>
      <c r="AR683" s="11">
        <v>66</v>
      </c>
      <c r="AS683" s="17">
        <v>0</v>
      </c>
      <c r="AT683" s="490">
        <v>0</v>
      </c>
      <c r="AU683" s="64">
        <v>0</v>
      </c>
      <c r="AV683" s="18">
        <v>0</v>
      </c>
      <c r="AW683" s="64">
        <v>0</v>
      </c>
      <c r="AX683" s="18">
        <v>0</v>
      </c>
      <c r="AY683" s="17">
        <v>0</v>
      </c>
      <c r="AZ683" s="490">
        <v>0</v>
      </c>
      <c r="BA683" s="17">
        <v>0</v>
      </c>
      <c r="BB683" s="18">
        <v>0</v>
      </c>
      <c r="BC683" s="17">
        <v>0</v>
      </c>
      <c r="BD683" s="18">
        <v>0</v>
      </c>
      <c r="BE683" s="17">
        <v>0</v>
      </c>
      <c r="BF683" s="18">
        <v>0</v>
      </c>
      <c r="BG683" s="17">
        <v>0</v>
      </c>
      <c r="BH683" s="18">
        <v>0</v>
      </c>
      <c r="BI683" s="17">
        <v>0</v>
      </c>
      <c r="BJ683" s="18">
        <v>0</v>
      </c>
      <c r="BK683" s="17">
        <v>580.09000000000015</v>
      </c>
      <c r="BL683" s="17">
        <v>580.09</v>
      </c>
      <c r="BM683" s="17">
        <v>7.6</v>
      </c>
      <c r="BN683" s="17">
        <v>7.6</v>
      </c>
      <c r="BO683" s="18">
        <v>0</v>
      </c>
      <c r="BP683" s="18">
        <v>0</v>
      </c>
      <c r="BQ683" s="64">
        <v>587.69000000000017</v>
      </c>
      <c r="BR683" s="18">
        <v>587.69000000000005</v>
      </c>
      <c r="BS683" s="729">
        <v>9.1151670885723887E-2</v>
      </c>
      <c r="BT683" s="17">
        <v>0</v>
      </c>
      <c r="BU683" s="17">
        <v>0</v>
      </c>
      <c r="BV683" s="17">
        <v>0</v>
      </c>
      <c r="BW683" s="17">
        <v>0</v>
      </c>
      <c r="BX683" s="17">
        <v>0</v>
      </c>
      <c r="BY683" s="17">
        <v>0</v>
      </c>
      <c r="BZ683" s="17">
        <v>0</v>
      </c>
      <c r="CA683" s="17">
        <v>0</v>
      </c>
      <c r="CB683" s="17">
        <v>0</v>
      </c>
      <c r="CC683" s="17">
        <v>0</v>
      </c>
      <c r="CD683" s="17">
        <v>0</v>
      </c>
      <c r="CE683" s="17">
        <v>0</v>
      </c>
      <c r="CF683" s="17">
        <v>0</v>
      </c>
      <c r="CG683" s="17">
        <v>0</v>
      </c>
      <c r="CH683" s="17">
        <v>0</v>
      </c>
      <c r="CI683" s="17">
        <v>0</v>
      </c>
      <c r="CJ683" s="17">
        <v>0</v>
      </c>
      <c r="CK683" s="17">
        <v>0</v>
      </c>
      <c r="CL683" s="702">
        <v>680932.84560000012</v>
      </c>
      <c r="CM683" s="702">
        <v>680932.8456</v>
      </c>
      <c r="CN683" s="702">
        <v>8921.1839999999993</v>
      </c>
      <c r="CO683" s="702">
        <v>8921.1839999999993</v>
      </c>
      <c r="CP683" s="702">
        <v>0</v>
      </c>
      <c r="CQ683" s="702">
        <v>0</v>
      </c>
      <c r="CR683" s="704">
        <v>689854.02960000013</v>
      </c>
      <c r="CS683" s="703">
        <v>689854.02960000001</v>
      </c>
      <c r="CT683" s="23" t="s">
        <v>56</v>
      </c>
      <c r="CU683" s="23" t="s">
        <v>56</v>
      </c>
      <c r="CV683" s="23" t="s">
        <v>56</v>
      </c>
      <c r="CW683" s="23" t="s">
        <v>56</v>
      </c>
      <c r="CX683" s="23" t="s">
        <v>56</v>
      </c>
      <c r="CY683" s="23" t="s">
        <v>56</v>
      </c>
      <c r="CZ683" s="23" t="s">
        <v>56</v>
      </c>
      <c r="DA683" s="23" t="s">
        <v>56</v>
      </c>
      <c r="DB683" s="796">
        <v>25338783.739999998</v>
      </c>
      <c r="DC683" s="120"/>
      <c r="DD683" s="692">
        <v>6.4473859259999999</v>
      </c>
      <c r="DE683" s="120"/>
      <c r="DF683" s="120"/>
      <c r="DG683" s="120"/>
      <c r="DH683" s="140"/>
      <c r="DI683" s="140"/>
      <c r="DJ683" s="140"/>
      <c r="DK683" s="140"/>
      <c r="DL683" s="548" t="s">
        <v>56</v>
      </c>
      <c r="DM683" s="548" t="s">
        <v>56</v>
      </c>
      <c r="DN683" s="203" t="s">
        <v>55</v>
      </c>
      <c r="DO683" s="700" t="s">
        <v>56</v>
      </c>
      <c r="DP683" s="713" t="s">
        <v>56</v>
      </c>
      <c r="DQ683" s="548" t="s">
        <v>56</v>
      </c>
      <c r="DR683" s="673" t="s">
        <v>56</v>
      </c>
      <c r="DS683" s="203" t="s">
        <v>56</v>
      </c>
      <c r="DT683" s="1160" t="s">
        <v>56</v>
      </c>
      <c r="DU683" s="711">
        <v>13.968841285296982</v>
      </c>
      <c r="DV683" s="711">
        <v>199.2672792251733</v>
      </c>
      <c r="DW683" s="711">
        <v>3.5470626419993501</v>
      </c>
      <c r="DX683" s="711">
        <v>101.99917995255277</v>
      </c>
      <c r="DY683" s="710">
        <v>6.91333982473223E-2</v>
      </c>
      <c r="DZ683" s="710">
        <v>0.54564421666599561</v>
      </c>
      <c r="EA683" s="710">
        <v>4.38169425511198E-2</v>
      </c>
      <c r="EB683" s="710">
        <v>0.53917361957371623</v>
      </c>
      <c r="EC683" s="236"/>
      <c r="ED683" s="49"/>
      <c r="EE683" s="232"/>
      <c r="EF683" s="700">
        <v>0</v>
      </c>
      <c r="EG683" s="712">
        <v>0</v>
      </c>
      <c r="EH683" s="44"/>
    </row>
    <row r="684" spans="1:138" ht="41.25" customHeight="1" x14ac:dyDescent="0.25">
      <c r="A684" s="871" t="s">
        <v>49</v>
      </c>
      <c r="B684" s="656" t="s">
        <v>96</v>
      </c>
      <c r="C684" s="656" t="s">
        <v>114</v>
      </c>
      <c r="D684" s="691" t="s">
        <v>1602</v>
      </c>
      <c r="E684" s="656" t="s">
        <v>569</v>
      </c>
      <c r="F684" s="656" t="s">
        <v>1608</v>
      </c>
      <c r="G684" s="901" t="s">
        <v>1609</v>
      </c>
      <c r="H684" s="897" t="s">
        <v>55</v>
      </c>
      <c r="I684" s="17" t="s">
        <v>860</v>
      </c>
      <c r="J684" s="64">
        <v>13.2</v>
      </c>
      <c r="K684" s="665">
        <v>8.5965145681258512</v>
      </c>
      <c r="L684" s="665">
        <v>20.627083290429002</v>
      </c>
      <c r="M684" s="64">
        <v>1641</v>
      </c>
      <c r="N684" s="726">
        <v>13378259.700000001</v>
      </c>
      <c r="O684" s="548" t="s">
        <v>863</v>
      </c>
      <c r="P684" s="909">
        <v>6.4931120670000002</v>
      </c>
      <c r="Q684" s="203" t="s">
        <v>902</v>
      </c>
      <c r="R684" s="205" t="s">
        <v>57</v>
      </c>
      <c r="S684" s="490">
        <v>0</v>
      </c>
      <c r="T684" s="18">
        <v>0</v>
      </c>
      <c r="U684" s="548">
        <v>0</v>
      </c>
      <c r="V684" s="18">
        <v>0</v>
      </c>
      <c r="W684" s="64">
        <v>0</v>
      </c>
      <c r="X684" s="18">
        <v>0</v>
      </c>
      <c r="Y684" s="18">
        <v>0</v>
      </c>
      <c r="Z684" s="18">
        <v>0</v>
      </c>
      <c r="AA684" s="18">
        <v>0</v>
      </c>
      <c r="AB684" s="18">
        <v>0</v>
      </c>
      <c r="AC684" s="18">
        <v>0</v>
      </c>
      <c r="AD684" s="18">
        <v>0</v>
      </c>
      <c r="AE684" s="18">
        <v>0</v>
      </c>
      <c r="AF684" s="18">
        <v>0</v>
      </c>
      <c r="AG684" s="64">
        <v>0</v>
      </c>
      <c r="AH684" s="18">
        <v>0</v>
      </c>
      <c r="AI684" s="64">
        <v>0</v>
      </c>
      <c r="AJ684" s="18">
        <v>0</v>
      </c>
      <c r="AK684" s="18">
        <v>93</v>
      </c>
      <c r="AL684" s="64">
        <v>92</v>
      </c>
      <c r="AM684" s="18">
        <v>5</v>
      </c>
      <c r="AN684" s="18">
        <v>4</v>
      </c>
      <c r="AO684" s="18">
        <v>0</v>
      </c>
      <c r="AP684" s="64">
        <v>0</v>
      </c>
      <c r="AQ684" s="64">
        <v>98</v>
      </c>
      <c r="AR684" s="11">
        <v>96</v>
      </c>
      <c r="AS684" s="17">
        <v>0</v>
      </c>
      <c r="AT684" s="490">
        <v>0</v>
      </c>
      <c r="AU684" s="64">
        <v>0</v>
      </c>
      <c r="AV684" s="18">
        <v>0</v>
      </c>
      <c r="AW684" s="64">
        <v>0</v>
      </c>
      <c r="AX684" s="18">
        <v>0</v>
      </c>
      <c r="AY684" s="17">
        <v>0</v>
      </c>
      <c r="AZ684" s="490">
        <v>0</v>
      </c>
      <c r="BA684" s="17">
        <v>0</v>
      </c>
      <c r="BB684" s="18">
        <v>0</v>
      </c>
      <c r="BC684" s="17">
        <v>0</v>
      </c>
      <c r="BD684" s="18">
        <v>0</v>
      </c>
      <c r="BE684" s="17">
        <v>0</v>
      </c>
      <c r="BF684" s="18">
        <v>0</v>
      </c>
      <c r="BG684" s="17">
        <v>0</v>
      </c>
      <c r="BH684" s="18">
        <v>0</v>
      </c>
      <c r="BI684" s="17">
        <v>0</v>
      </c>
      <c r="BJ684" s="18">
        <v>0</v>
      </c>
      <c r="BK684" s="17">
        <v>735.97000000000025</v>
      </c>
      <c r="BL684" s="17">
        <v>725.97000000000025</v>
      </c>
      <c r="BM684" s="17">
        <v>91.81</v>
      </c>
      <c r="BN684" s="17">
        <v>72.820000000000007</v>
      </c>
      <c r="BO684" s="18">
        <v>0</v>
      </c>
      <c r="BP684" s="18">
        <v>0</v>
      </c>
      <c r="BQ684" s="64">
        <v>827.7800000000002</v>
      </c>
      <c r="BR684" s="18">
        <v>798.7900000000003</v>
      </c>
      <c r="BS684" s="729">
        <v>0.12748586370579273</v>
      </c>
      <c r="BT684" s="17">
        <v>0</v>
      </c>
      <c r="BU684" s="17">
        <v>0</v>
      </c>
      <c r="BV684" s="17">
        <v>0</v>
      </c>
      <c r="BW684" s="17">
        <v>0</v>
      </c>
      <c r="BX684" s="17">
        <v>0</v>
      </c>
      <c r="BY684" s="17">
        <v>0</v>
      </c>
      <c r="BZ684" s="17">
        <v>0</v>
      </c>
      <c r="CA684" s="17">
        <v>0</v>
      </c>
      <c r="CB684" s="17">
        <v>0</v>
      </c>
      <c r="CC684" s="17">
        <v>0</v>
      </c>
      <c r="CD684" s="17">
        <v>0</v>
      </c>
      <c r="CE684" s="17">
        <v>0</v>
      </c>
      <c r="CF684" s="17">
        <v>0</v>
      </c>
      <c r="CG684" s="17">
        <v>0</v>
      </c>
      <c r="CH684" s="17">
        <v>0</v>
      </c>
      <c r="CI684" s="17">
        <v>0</v>
      </c>
      <c r="CJ684" s="17">
        <v>0</v>
      </c>
      <c r="CK684" s="17">
        <v>0</v>
      </c>
      <c r="CL684" s="702">
        <v>863911.02480000036</v>
      </c>
      <c r="CM684" s="702">
        <v>852172.62480000034</v>
      </c>
      <c r="CN684" s="702">
        <v>107770.2504</v>
      </c>
      <c r="CO684" s="702">
        <v>85479.028800000015</v>
      </c>
      <c r="CP684" s="702">
        <v>0</v>
      </c>
      <c r="CQ684" s="702">
        <v>0</v>
      </c>
      <c r="CR684" s="704">
        <v>971681.27520000038</v>
      </c>
      <c r="CS684" s="703">
        <v>937651.65360000031</v>
      </c>
      <c r="CT684" s="23" t="s">
        <v>56</v>
      </c>
      <c r="CU684" s="23" t="s">
        <v>56</v>
      </c>
      <c r="CV684" s="23" t="s">
        <v>56</v>
      </c>
      <c r="CW684" s="23" t="s">
        <v>56</v>
      </c>
      <c r="CX684" s="23" t="s">
        <v>56</v>
      </c>
      <c r="CY684" s="23" t="s">
        <v>56</v>
      </c>
      <c r="CZ684" s="23" t="s">
        <v>56</v>
      </c>
      <c r="DA684" s="23" t="s">
        <v>56</v>
      </c>
      <c r="DB684" s="796">
        <v>13378259.700000001</v>
      </c>
      <c r="DC684" s="120"/>
      <c r="DD684" s="692">
        <v>6.4931120670000002</v>
      </c>
      <c r="DE684" s="120"/>
      <c r="DF684" s="120"/>
      <c r="DG684" s="120"/>
      <c r="DH684" s="140"/>
      <c r="DI684" s="140"/>
      <c r="DJ684" s="140"/>
      <c r="DK684" s="140"/>
      <c r="DL684" s="548" t="s">
        <v>56</v>
      </c>
      <c r="DM684" s="548" t="s">
        <v>56</v>
      </c>
      <c r="DN684" s="203" t="s">
        <v>55</v>
      </c>
      <c r="DO684" s="700" t="s">
        <v>56</v>
      </c>
      <c r="DP684" s="713" t="s">
        <v>56</v>
      </c>
      <c r="DQ684" s="548" t="s">
        <v>56</v>
      </c>
      <c r="DR684" s="673" t="s">
        <v>56</v>
      </c>
      <c r="DS684" s="700">
        <v>1629.5833333333301</v>
      </c>
      <c r="DT684" s="25" t="s">
        <v>903</v>
      </c>
      <c r="DU684" s="711">
        <v>228.20986959856859</v>
      </c>
      <c r="DV684" s="711">
        <v>560.61943658325231</v>
      </c>
      <c r="DW684" s="711">
        <v>224.13941659891</v>
      </c>
      <c r="DX684" s="711">
        <v>2.8209893135773427</v>
      </c>
      <c r="DY684" s="710">
        <v>3.7297877780618842</v>
      </c>
      <c r="DZ684" s="710">
        <v>-1.5580798128904925</v>
      </c>
      <c r="EA684" s="710">
        <v>1.5074659008056199</v>
      </c>
      <c r="EB684" s="710">
        <v>0.56257044377058363</v>
      </c>
      <c r="EC684" s="236"/>
      <c r="ED684" s="49"/>
      <c r="EE684" s="232"/>
      <c r="EF684" s="700">
        <v>266014</v>
      </c>
      <c r="EG684" s="712">
        <v>-94855</v>
      </c>
      <c r="EH684" s="44"/>
    </row>
    <row r="685" spans="1:138" ht="41.25" customHeight="1" x14ac:dyDescent="0.25">
      <c r="A685" s="871" t="s">
        <v>49</v>
      </c>
      <c r="B685" s="656" t="s">
        <v>96</v>
      </c>
      <c r="C685" s="656" t="s">
        <v>114</v>
      </c>
      <c r="D685" s="691" t="s">
        <v>1610</v>
      </c>
      <c r="E685" s="656" t="s">
        <v>1611</v>
      </c>
      <c r="F685" s="656" t="s">
        <v>1612</v>
      </c>
      <c r="G685" s="901" t="s">
        <v>1613</v>
      </c>
      <c r="H685" s="897" t="s">
        <v>55</v>
      </c>
      <c r="I685" s="17" t="s">
        <v>866</v>
      </c>
      <c r="J685" s="64">
        <v>13.8</v>
      </c>
      <c r="K685" s="665">
        <v>12.190173583669758</v>
      </c>
      <c r="L685" s="665">
        <v>21.661931773124998</v>
      </c>
      <c r="M685" s="64">
        <v>2202</v>
      </c>
      <c r="N685" s="726">
        <v>31845018.830000002</v>
      </c>
      <c r="O685" s="548" t="s">
        <v>874</v>
      </c>
      <c r="P685" s="909">
        <v>8.1028800879999991</v>
      </c>
      <c r="Q685" s="203" t="s">
        <v>57</v>
      </c>
      <c r="R685" s="205" t="s">
        <v>57</v>
      </c>
      <c r="S685" s="490">
        <v>0</v>
      </c>
      <c r="T685" s="18">
        <v>0</v>
      </c>
      <c r="U685" s="548">
        <v>0</v>
      </c>
      <c r="V685" s="18">
        <v>0</v>
      </c>
      <c r="W685" s="64">
        <v>0</v>
      </c>
      <c r="X685" s="18">
        <v>0</v>
      </c>
      <c r="Y685" s="18">
        <v>0</v>
      </c>
      <c r="Z685" s="18">
        <v>0</v>
      </c>
      <c r="AA685" s="18">
        <v>0</v>
      </c>
      <c r="AB685" s="18">
        <v>0</v>
      </c>
      <c r="AC685" s="18">
        <v>0</v>
      </c>
      <c r="AD685" s="18">
        <v>0</v>
      </c>
      <c r="AE685" s="18">
        <v>0</v>
      </c>
      <c r="AF685" s="18">
        <v>0</v>
      </c>
      <c r="AG685" s="64">
        <v>0</v>
      </c>
      <c r="AH685" s="18">
        <v>0</v>
      </c>
      <c r="AI685" s="64">
        <v>0</v>
      </c>
      <c r="AJ685" s="18">
        <v>0</v>
      </c>
      <c r="AK685" s="18">
        <v>198</v>
      </c>
      <c r="AL685" s="64">
        <v>197</v>
      </c>
      <c r="AM685" s="18">
        <v>2</v>
      </c>
      <c r="AN685" s="18">
        <v>2</v>
      </c>
      <c r="AO685" s="18">
        <v>0</v>
      </c>
      <c r="AP685" s="64">
        <v>0</v>
      </c>
      <c r="AQ685" s="64">
        <v>200</v>
      </c>
      <c r="AR685" s="11">
        <v>199</v>
      </c>
      <c r="AS685" s="17">
        <v>0</v>
      </c>
      <c r="AT685" s="490">
        <v>0</v>
      </c>
      <c r="AU685" s="64">
        <v>0</v>
      </c>
      <c r="AV685" s="18">
        <v>0</v>
      </c>
      <c r="AW685" s="64">
        <v>0</v>
      </c>
      <c r="AX685" s="18">
        <v>0</v>
      </c>
      <c r="AY685" s="17">
        <v>0</v>
      </c>
      <c r="AZ685" s="490">
        <v>0</v>
      </c>
      <c r="BA685" s="17">
        <v>0</v>
      </c>
      <c r="BB685" s="18">
        <v>0</v>
      </c>
      <c r="BC685" s="17">
        <v>0</v>
      </c>
      <c r="BD685" s="18">
        <v>0</v>
      </c>
      <c r="BE685" s="17">
        <v>0</v>
      </c>
      <c r="BF685" s="18">
        <v>0</v>
      </c>
      <c r="BG685" s="17">
        <v>0</v>
      </c>
      <c r="BH685" s="18">
        <v>0</v>
      </c>
      <c r="BI685" s="17">
        <v>0</v>
      </c>
      <c r="BJ685" s="18">
        <v>0</v>
      </c>
      <c r="BK685" s="17">
        <v>1425.0749999999989</v>
      </c>
      <c r="BL685" s="17">
        <v>1416.9049999999995</v>
      </c>
      <c r="BM685" s="17">
        <v>23.659999999999997</v>
      </c>
      <c r="BN685" s="17">
        <v>23.659999999999997</v>
      </c>
      <c r="BO685" s="18">
        <v>0</v>
      </c>
      <c r="BP685" s="18">
        <v>0</v>
      </c>
      <c r="BQ685" s="64">
        <v>1448.734999999999</v>
      </c>
      <c r="BR685" s="18">
        <v>1440.5649999999996</v>
      </c>
      <c r="BS685" s="729">
        <v>0.17879260019477647</v>
      </c>
      <c r="BT685" s="17">
        <v>0</v>
      </c>
      <c r="BU685" s="17">
        <v>0</v>
      </c>
      <c r="BV685" s="17">
        <v>0</v>
      </c>
      <c r="BW685" s="17">
        <v>0</v>
      </c>
      <c r="BX685" s="17">
        <v>0</v>
      </c>
      <c r="BY685" s="17">
        <v>0</v>
      </c>
      <c r="BZ685" s="17">
        <v>0</v>
      </c>
      <c r="CA685" s="17">
        <v>0</v>
      </c>
      <c r="CB685" s="17">
        <v>0</v>
      </c>
      <c r="CC685" s="17">
        <v>0</v>
      </c>
      <c r="CD685" s="17">
        <v>0</v>
      </c>
      <c r="CE685" s="17">
        <v>0</v>
      </c>
      <c r="CF685" s="17">
        <v>0</v>
      </c>
      <c r="CG685" s="17">
        <v>0</v>
      </c>
      <c r="CH685" s="17">
        <v>0</v>
      </c>
      <c r="CI685" s="17">
        <v>0</v>
      </c>
      <c r="CJ685" s="17">
        <v>0</v>
      </c>
      <c r="CK685" s="17">
        <v>0</v>
      </c>
      <c r="CL685" s="702">
        <v>1672810.0379999988</v>
      </c>
      <c r="CM685" s="702">
        <v>1663219.7651999996</v>
      </c>
      <c r="CN685" s="702">
        <v>27773.054399999997</v>
      </c>
      <c r="CO685" s="702">
        <v>27773.054399999997</v>
      </c>
      <c r="CP685" s="702">
        <v>0</v>
      </c>
      <c r="CQ685" s="702">
        <v>0</v>
      </c>
      <c r="CR685" s="704">
        <v>1700583.0923999988</v>
      </c>
      <c r="CS685" s="703">
        <v>1690992.8195999996</v>
      </c>
      <c r="CT685" s="23" t="s">
        <v>56</v>
      </c>
      <c r="CU685" s="23" t="s">
        <v>56</v>
      </c>
      <c r="CV685" s="23" t="s">
        <v>56</v>
      </c>
      <c r="CW685" s="23" t="s">
        <v>56</v>
      </c>
      <c r="CX685" s="23" t="s">
        <v>56</v>
      </c>
      <c r="CY685" s="23" t="s">
        <v>56</v>
      </c>
      <c r="CZ685" s="23" t="s">
        <v>56</v>
      </c>
      <c r="DA685" s="23" t="s">
        <v>56</v>
      </c>
      <c r="DB685" s="796">
        <v>31845018.830000002</v>
      </c>
      <c r="DC685" s="120"/>
      <c r="DD685" s="692">
        <v>8.1028800879999991</v>
      </c>
      <c r="DE685" s="120"/>
      <c r="DF685" s="120"/>
      <c r="DG685" s="120"/>
      <c r="DH685" s="140"/>
      <c r="DI685" s="140"/>
      <c r="DJ685" s="140"/>
      <c r="DK685" s="140"/>
      <c r="DL685" s="548" t="s">
        <v>56</v>
      </c>
      <c r="DM685" s="548" t="s">
        <v>56</v>
      </c>
      <c r="DN685" s="203" t="s">
        <v>55</v>
      </c>
      <c r="DO685" s="700" t="s">
        <v>56</v>
      </c>
      <c r="DP685" s="713" t="s">
        <v>56</v>
      </c>
      <c r="DQ685" s="548" t="s">
        <v>56</v>
      </c>
      <c r="DR685" s="673" t="s">
        <v>56</v>
      </c>
      <c r="DS685" s="203" t="s">
        <v>56</v>
      </c>
      <c r="DT685" s="1160" t="s">
        <v>56</v>
      </c>
      <c r="DU685" s="711">
        <v>125.0673095031826</v>
      </c>
      <c r="DV685" s="711">
        <v>-50.052258933341903</v>
      </c>
      <c r="DW685" s="711">
        <v>126.659951025141</v>
      </c>
      <c r="DX685" s="711">
        <v>-88.309356833922493</v>
      </c>
      <c r="DY685" s="710">
        <v>2.0669705073637394</v>
      </c>
      <c r="DZ685" s="710">
        <v>-1.0613096965113851</v>
      </c>
      <c r="EA685" s="710">
        <v>2.06510437896985</v>
      </c>
      <c r="EB685" s="710">
        <v>-1.4169023120380175</v>
      </c>
      <c r="EC685" s="236"/>
      <c r="ED685" s="49"/>
      <c r="EE685" s="232"/>
      <c r="EF685" s="700">
        <v>260108</v>
      </c>
      <c r="EG685" s="712">
        <v>-229196</v>
      </c>
      <c r="EH685" s="44"/>
    </row>
    <row r="686" spans="1:138" ht="41.25" customHeight="1" x14ac:dyDescent="0.25">
      <c r="A686" s="871" t="s">
        <v>49</v>
      </c>
      <c r="B686" s="656" t="s">
        <v>96</v>
      </c>
      <c r="C686" s="656" t="s">
        <v>114</v>
      </c>
      <c r="D686" s="691" t="s">
        <v>1610</v>
      </c>
      <c r="E686" s="656" t="s">
        <v>1611</v>
      </c>
      <c r="F686" s="656" t="s">
        <v>1614</v>
      </c>
      <c r="G686" s="901" t="s">
        <v>1615</v>
      </c>
      <c r="H686" s="897" t="s">
        <v>55</v>
      </c>
      <c r="I686" s="17" t="s">
        <v>866</v>
      </c>
      <c r="J686" s="64">
        <v>13.8</v>
      </c>
      <c r="K686" s="665">
        <v>9.0828744348911918</v>
      </c>
      <c r="L686" s="665">
        <v>10.991666643804001</v>
      </c>
      <c r="M686" s="64">
        <v>598</v>
      </c>
      <c r="N686" s="726">
        <v>17754302.530000001</v>
      </c>
      <c r="O686" s="548" t="s">
        <v>874</v>
      </c>
      <c r="P686" s="909">
        <v>4.5175349159999998</v>
      </c>
      <c r="Q686" s="203" t="s">
        <v>57</v>
      </c>
      <c r="R686" s="205" t="s">
        <v>57</v>
      </c>
      <c r="S686" s="490">
        <v>0</v>
      </c>
      <c r="T686" s="18">
        <v>0</v>
      </c>
      <c r="U686" s="548">
        <v>0</v>
      </c>
      <c r="V686" s="18">
        <v>0</v>
      </c>
      <c r="W686" s="64">
        <v>0</v>
      </c>
      <c r="X686" s="18">
        <v>0</v>
      </c>
      <c r="Y686" s="18">
        <v>0</v>
      </c>
      <c r="Z686" s="18">
        <v>0</v>
      </c>
      <c r="AA686" s="18">
        <v>0</v>
      </c>
      <c r="AB686" s="18">
        <v>0</v>
      </c>
      <c r="AC686" s="18">
        <v>0</v>
      </c>
      <c r="AD686" s="18">
        <v>0</v>
      </c>
      <c r="AE686" s="18">
        <v>0</v>
      </c>
      <c r="AF686" s="18">
        <v>0</v>
      </c>
      <c r="AG686" s="64">
        <v>0</v>
      </c>
      <c r="AH686" s="18">
        <v>0</v>
      </c>
      <c r="AI686" s="64">
        <v>0</v>
      </c>
      <c r="AJ686" s="18">
        <v>0</v>
      </c>
      <c r="AK686" s="18">
        <v>30</v>
      </c>
      <c r="AL686" s="64">
        <v>30</v>
      </c>
      <c r="AM686" s="18">
        <v>0</v>
      </c>
      <c r="AN686" s="18" t="s">
        <v>58</v>
      </c>
      <c r="AO686" s="18">
        <v>0</v>
      </c>
      <c r="AP686" s="64">
        <v>0</v>
      </c>
      <c r="AQ686" s="64">
        <v>30</v>
      </c>
      <c r="AR686" s="11">
        <v>30</v>
      </c>
      <c r="AS686" s="17">
        <v>0</v>
      </c>
      <c r="AT686" s="490">
        <v>0</v>
      </c>
      <c r="AU686" s="64">
        <v>0</v>
      </c>
      <c r="AV686" s="18">
        <v>0</v>
      </c>
      <c r="AW686" s="64">
        <v>0</v>
      </c>
      <c r="AX686" s="18">
        <v>0</v>
      </c>
      <c r="AY686" s="17">
        <v>0</v>
      </c>
      <c r="AZ686" s="490">
        <v>0</v>
      </c>
      <c r="BA686" s="17">
        <v>0</v>
      </c>
      <c r="BB686" s="18">
        <v>0</v>
      </c>
      <c r="BC686" s="17">
        <v>0</v>
      </c>
      <c r="BD686" s="18">
        <v>0</v>
      </c>
      <c r="BE686" s="17">
        <v>0</v>
      </c>
      <c r="BF686" s="18">
        <v>0</v>
      </c>
      <c r="BG686" s="17">
        <v>0</v>
      </c>
      <c r="BH686" s="18">
        <v>0</v>
      </c>
      <c r="BI686" s="17">
        <v>0</v>
      </c>
      <c r="BJ686" s="18">
        <v>0</v>
      </c>
      <c r="BK686" s="17">
        <v>721.80000000000018</v>
      </c>
      <c r="BL686" s="17">
        <v>721.8</v>
      </c>
      <c r="BM686" s="17">
        <v>0</v>
      </c>
      <c r="BN686" s="17" t="s">
        <v>58</v>
      </c>
      <c r="BO686" s="18">
        <v>0</v>
      </c>
      <c r="BP686" s="18">
        <v>0</v>
      </c>
      <c r="BQ686" s="64">
        <v>721.80000000000018</v>
      </c>
      <c r="BR686" s="18">
        <v>721.8</v>
      </c>
      <c r="BS686" s="729">
        <v>0.15977740369942947</v>
      </c>
      <c r="BT686" s="17">
        <v>0</v>
      </c>
      <c r="BU686" s="17">
        <v>0</v>
      </c>
      <c r="BV686" s="17">
        <v>0</v>
      </c>
      <c r="BW686" s="17">
        <v>0</v>
      </c>
      <c r="BX686" s="17">
        <v>0</v>
      </c>
      <c r="BY686" s="17">
        <v>0</v>
      </c>
      <c r="BZ686" s="17">
        <v>0</v>
      </c>
      <c r="CA686" s="17">
        <v>0</v>
      </c>
      <c r="CB686" s="17">
        <v>0</v>
      </c>
      <c r="CC686" s="17">
        <v>0</v>
      </c>
      <c r="CD686" s="17">
        <v>0</v>
      </c>
      <c r="CE686" s="17">
        <v>0</v>
      </c>
      <c r="CF686" s="17">
        <v>0</v>
      </c>
      <c r="CG686" s="17">
        <v>0</v>
      </c>
      <c r="CH686" s="17">
        <v>0</v>
      </c>
      <c r="CI686" s="17">
        <v>0</v>
      </c>
      <c r="CJ686" s="17">
        <v>0</v>
      </c>
      <c r="CK686" s="17">
        <v>0</v>
      </c>
      <c r="CL686" s="702">
        <v>847277.71200000017</v>
      </c>
      <c r="CM686" s="702">
        <v>847277.71199999994</v>
      </c>
      <c r="CN686" s="702">
        <v>0</v>
      </c>
      <c r="CO686" s="702">
        <v>0</v>
      </c>
      <c r="CP686" s="702">
        <v>0</v>
      </c>
      <c r="CQ686" s="702">
        <v>0</v>
      </c>
      <c r="CR686" s="704">
        <v>847277.71200000017</v>
      </c>
      <c r="CS686" s="703">
        <v>847277.71199999994</v>
      </c>
      <c r="CT686" s="23" t="s">
        <v>56</v>
      </c>
      <c r="CU686" s="23" t="s">
        <v>56</v>
      </c>
      <c r="CV686" s="23" t="s">
        <v>56</v>
      </c>
      <c r="CW686" s="23" t="s">
        <v>56</v>
      </c>
      <c r="CX686" s="23" t="s">
        <v>56</v>
      </c>
      <c r="CY686" s="23" t="s">
        <v>56</v>
      </c>
      <c r="CZ686" s="23" t="s">
        <v>56</v>
      </c>
      <c r="DA686" s="23" t="s">
        <v>56</v>
      </c>
      <c r="DB686" s="796">
        <v>17754302.530000001</v>
      </c>
      <c r="DC686" s="120"/>
      <c r="DD686" s="692">
        <v>4.5175349159999998</v>
      </c>
      <c r="DE686" s="120"/>
      <c r="DF686" s="120"/>
      <c r="DG686" s="120"/>
      <c r="DH686" s="140"/>
      <c r="DI686" s="140"/>
      <c r="DJ686" s="140"/>
      <c r="DK686" s="140"/>
      <c r="DL686" s="548" t="s">
        <v>56</v>
      </c>
      <c r="DM686" s="548" t="s">
        <v>56</v>
      </c>
      <c r="DN686" s="203" t="s">
        <v>55</v>
      </c>
      <c r="DO686" s="700" t="s">
        <v>56</v>
      </c>
      <c r="DP686" s="713" t="s">
        <v>56</v>
      </c>
      <c r="DQ686" s="548" t="s">
        <v>56</v>
      </c>
      <c r="DR686" s="673" t="s">
        <v>56</v>
      </c>
      <c r="DS686" s="203" t="s">
        <v>56</v>
      </c>
      <c r="DT686" s="1160" t="s">
        <v>56</v>
      </c>
      <c r="DU686" s="711">
        <v>67.5142817717676</v>
      </c>
      <c r="DV686" s="711">
        <v>8.7465096687909494</v>
      </c>
      <c r="DW686" s="711">
        <v>67.947288346576798</v>
      </c>
      <c r="DX686" s="711">
        <v>8.2632261836428995</v>
      </c>
      <c r="DY686" s="710">
        <v>0.44873740858286165</v>
      </c>
      <c r="DZ686" s="710">
        <v>0.3802706600571551</v>
      </c>
      <c r="EA686" s="710">
        <v>0.44906103501155598</v>
      </c>
      <c r="EB686" s="710">
        <v>0.37989952924659093</v>
      </c>
      <c r="EC686" s="236"/>
      <c r="ED686" s="49"/>
      <c r="EE686" s="232"/>
      <c r="EF686" s="700">
        <v>7785</v>
      </c>
      <c r="EG686" s="712">
        <v>6388.3333333333339</v>
      </c>
      <c r="EH686" s="44"/>
    </row>
    <row r="687" spans="1:138" ht="41.25" customHeight="1" x14ac:dyDescent="0.25">
      <c r="A687" s="871" t="s">
        <v>49</v>
      </c>
      <c r="B687" s="656" t="s">
        <v>96</v>
      </c>
      <c r="C687" s="656" t="s">
        <v>114</v>
      </c>
      <c r="D687" s="691" t="s">
        <v>1616</v>
      </c>
      <c r="E687" s="656" t="s">
        <v>134</v>
      </c>
      <c r="F687" s="656" t="s">
        <v>1617</v>
      </c>
      <c r="G687" s="901" t="s">
        <v>134</v>
      </c>
      <c r="H687" s="897" t="s">
        <v>55</v>
      </c>
      <c r="I687" s="17" t="s">
        <v>860</v>
      </c>
      <c r="J687" s="64">
        <v>4.16</v>
      </c>
      <c r="K687" s="665">
        <v>2.4858393190228529</v>
      </c>
      <c r="L687" s="665">
        <v>1.191666664188</v>
      </c>
      <c r="M687" s="64">
        <v>282</v>
      </c>
      <c r="N687" s="726">
        <v>3822872.5979999998</v>
      </c>
      <c r="O687" s="548" t="s">
        <v>874</v>
      </c>
      <c r="P687" s="909">
        <v>0.972719734</v>
      </c>
      <c r="Q687" s="203" t="s">
        <v>57</v>
      </c>
      <c r="R687" s="205" t="s">
        <v>57</v>
      </c>
      <c r="S687" s="490">
        <v>0</v>
      </c>
      <c r="T687" s="18">
        <v>0</v>
      </c>
      <c r="U687" s="548">
        <v>0</v>
      </c>
      <c r="V687" s="18">
        <v>0</v>
      </c>
      <c r="W687" s="64">
        <v>0</v>
      </c>
      <c r="X687" s="18">
        <v>0</v>
      </c>
      <c r="Y687" s="18">
        <v>0</v>
      </c>
      <c r="Z687" s="18">
        <v>0</v>
      </c>
      <c r="AA687" s="18">
        <v>0</v>
      </c>
      <c r="AB687" s="18">
        <v>0</v>
      </c>
      <c r="AC687" s="18">
        <v>0</v>
      </c>
      <c r="AD687" s="18">
        <v>0</v>
      </c>
      <c r="AE687" s="18">
        <v>0</v>
      </c>
      <c r="AF687" s="18">
        <v>0</v>
      </c>
      <c r="AG687" s="64">
        <v>0</v>
      </c>
      <c r="AH687" s="18">
        <v>0</v>
      </c>
      <c r="AI687" s="64">
        <v>0</v>
      </c>
      <c r="AJ687" s="18">
        <v>0</v>
      </c>
      <c r="AK687" s="18">
        <v>1</v>
      </c>
      <c r="AL687" s="64">
        <v>1</v>
      </c>
      <c r="AM687" s="18">
        <v>0</v>
      </c>
      <c r="AN687" s="18" t="s">
        <v>58</v>
      </c>
      <c r="AO687" s="18">
        <v>0</v>
      </c>
      <c r="AP687" s="64">
        <v>0</v>
      </c>
      <c r="AQ687" s="64">
        <v>1</v>
      </c>
      <c r="AR687" s="11">
        <v>1</v>
      </c>
      <c r="AS687" s="17">
        <v>0</v>
      </c>
      <c r="AT687" s="490">
        <v>0</v>
      </c>
      <c r="AU687" s="64">
        <v>0</v>
      </c>
      <c r="AV687" s="18">
        <v>0</v>
      </c>
      <c r="AW687" s="64">
        <v>0</v>
      </c>
      <c r="AX687" s="18">
        <v>0</v>
      </c>
      <c r="AY687" s="17">
        <v>0</v>
      </c>
      <c r="AZ687" s="490">
        <v>0</v>
      </c>
      <c r="BA687" s="17">
        <v>0</v>
      </c>
      <c r="BB687" s="18">
        <v>0</v>
      </c>
      <c r="BC687" s="17">
        <v>0</v>
      </c>
      <c r="BD687" s="18">
        <v>0</v>
      </c>
      <c r="BE687" s="17">
        <v>0</v>
      </c>
      <c r="BF687" s="18">
        <v>0</v>
      </c>
      <c r="BG687" s="17">
        <v>0</v>
      </c>
      <c r="BH687" s="18">
        <v>0</v>
      </c>
      <c r="BI687" s="17">
        <v>0</v>
      </c>
      <c r="BJ687" s="18">
        <v>0</v>
      </c>
      <c r="BK687" s="17">
        <v>10</v>
      </c>
      <c r="BL687" s="17">
        <v>10</v>
      </c>
      <c r="BM687" s="17">
        <v>0</v>
      </c>
      <c r="BN687" s="17" t="s">
        <v>58</v>
      </c>
      <c r="BO687" s="18">
        <v>0</v>
      </c>
      <c r="BP687" s="18">
        <v>0</v>
      </c>
      <c r="BQ687" s="64">
        <v>10</v>
      </c>
      <c r="BR687" s="18">
        <v>10</v>
      </c>
      <c r="BS687" s="729">
        <v>1.0280453506251164E-2</v>
      </c>
      <c r="BT687" s="17">
        <v>0</v>
      </c>
      <c r="BU687" s="17">
        <v>0</v>
      </c>
      <c r="BV687" s="17">
        <v>0</v>
      </c>
      <c r="BW687" s="17">
        <v>0</v>
      </c>
      <c r="BX687" s="17">
        <v>0</v>
      </c>
      <c r="BY687" s="17">
        <v>0</v>
      </c>
      <c r="BZ687" s="17">
        <v>0</v>
      </c>
      <c r="CA687" s="17">
        <v>0</v>
      </c>
      <c r="CB687" s="17">
        <v>0</v>
      </c>
      <c r="CC687" s="17">
        <v>0</v>
      </c>
      <c r="CD687" s="17">
        <v>0</v>
      </c>
      <c r="CE687" s="17">
        <v>0</v>
      </c>
      <c r="CF687" s="17">
        <v>0</v>
      </c>
      <c r="CG687" s="17">
        <v>0</v>
      </c>
      <c r="CH687" s="17">
        <v>0</v>
      </c>
      <c r="CI687" s="17">
        <v>0</v>
      </c>
      <c r="CJ687" s="17">
        <v>0</v>
      </c>
      <c r="CK687" s="17">
        <v>0</v>
      </c>
      <c r="CL687" s="702">
        <v>11738.400000000001</v>
      </c>
      <c r="CM687" s="702">
        <v>11738.400000000001</v>
      </c>
      <c r="CN687" s="702">
        <v>0</v>
      </c>
      <c r="CO687" s="702">
        <v>0</v>
      </c>
      <c r="CP687" s="702">
        <v>0</v>
      </c>
      <c r="CQ687" s="702">
        <v>0</v>
      </c>
      <c r="CR687" s="704">
        <v>11738.400000000001</v>
      </c>
      <c r="CS687" s="703">
        <v>11738.400000000001</v>
      </c>
      <c r="CT687" s="23">
        <v>1</v>
      </c>
      <c r="CU687" s="23">
        <v>4</v>
      </c>
      <c r="CV687" s="23" t="s">
        <v>134</v>
      </c>
      <c r="CW687" s="23">
        <v>4</v>
      </c>
      <c r="CX687" s="23">
        <v>24</v>
      </c>
      <c r="CY687" s="23">
        <v>0</v>
      </c>
      <c r="CZ687" s="23">
        <v>0</v>
      </c>
      <c r="DA687" s="23" t="s">
        <v>905</v>
      </c>
      <c r="DB687" s="796">
        <v>3822872.5979999998</v>
      </c>
      <c r="DC687" s="120"/>
      <c r="DD687" s="692">
        <v>0.972719734</v>
      </c>
      <c r="DE687" s="120"/>
      <c r="DF687" s="120"/>
      <c r="DG687" s="120"/>
      <c r="DH687" s="140"/>
      <c r="DI687" s="140"/>
      <c r="DJ687" s="140"/>
      <c r="DK687" s="140"/>
      <c r="DL687" s="548" t="s">
        <v>56</v>
      </c>
      <c r="DM687" s="548" t="s">
        <v>56</v>
      </c>
      <c r="DN687" s="203" t="s">
        <v>55</v>
      </c>
      <c r="DO687" s="700" t="s">
        <v>56</v>
      </c>
      <c r="DP687" s="713" t="s">
        <v>56</v>
      </c>
      <c r="DQ687" s="548" t="s">
        <v>56</v>
      </c>
      <c r="DR687" s="673" t="s">
        <v>56</v>
      </c>
      <c r="DS687" s="203" t="s">
        <v>56</v>
      </c>
      <c r="DT687" s="1160" t="s">
        <v>56</v>
      </c>
      <c r="DU687" s="711">
        <v>0</v>
      </c>
      <c r="DV687" s="711">
        <v>38.672189640473839</v>
      </c>
      <c r="DW687" s="711">
        <v>0</v>
      </c>
      <c r="DX687" s="711">
        <v>38.683625946249769</v>
      </c>
      <c r="DY687" s="710">
        <v>0</v>
      </c>
      <c r="DZ687" s="710">
        <v>0.75390172560778346</v>
      </c>
      <c r="EA687" s="710">
        <v>0</v>
      </c>
      <c r="EB687" s="710">
        <v>0.75398458918541589</v>
      </c>
      <c r="EC687" s="236"/>
      <c r="ED687" s="49"/>
      <c r="EE687" s="232"/>
      <c r="EF687" s="700">
        <v>0</v>
      </c>
      <c r="EG687" s="712">
        <v>2770</v>
      </c>
      <c r="EH687" s="44"/>
    </row>
    <row r="688" spans="1:138" ht="41.25" customHeight="1" x14ac:dyDescent="0.25">
      <c r="A688" s="871" t="s">
        <v>49</v>
      </c>
      <c r="B688" s="656" t="s">
        <v>96</v>
      </c>
      <c r="C688" s="656" t="s">
        <v>114</v>
      </c>
      <c r="D688" s="691" t="s">
        <v>1616</v>
      </c>
      <c r="E688" s="656" t="s">
        <v>134</v>
      </c>
      <c r="F688" s="656" t="s">
        <v>1618</v>
      </c>
      <c r="G688" s="901" t="s">
        <v>134</v>
      </c>
      <c r="H688" s="897" t="s">
        <v>55</v>
      </c>
      <c r="I688" s="17" t="s">
        <v>889</v>
      </c>
      <c r="J688" s="64">
        <v>4.16</v>
      </c>
      <c r="K688" s="665">
        <v>2.4858393190228529</v>
      </c>
      <c r="L688" s="665">
        <v>1.836363632544</v>
      </c>
      <c r="M688" s="64">
        <v>227</v>
      </c>
      <c r="N688" s="726">
        <v>4757352.5619999999</v>
      </c>
      <c r="O688" s="548" t="s">
        <v>874</v>
      </c>
      <c r="P688" s="909">
        <v>1.2104956680000001</v>
      </c>
      <c r="Q688" s="203" t="s">
        <v>57</v>
      </c>
      <c r="R688" s="205" t="s">
        <v>57</v>
      </c>
      <c r="S688" s="490">
        <v>0</v>
      </c>
      <c r="T688" s="18">
        <v>0</v>
      </c>
      <c r="U688" s="548" t="s">
        <v>58</v>
      </c>
      <c r="V688" s="18" t="s">
        <v>58</v>
      </c>
      <c r="W688" s="64" t="s">
        <v>58</v>
      </c>
      <c r="X688" s="18" t="s">
        <v>58</v>
      </c>
      <c r="Y688" s="18" t="s">
        <v>58</v>
      </c>
      <c r="Z688" s="18" t="s">
        <v>58</v>
      </c>
      <c r="AA688" s="18" t="s">
        <v>58</v>
      </c>
      <c r="AB688" s="18" t="s">
        <v>58</v>
      </c>
      <c r="AC688" s="18" t="s">
        <v>58</v>
      </c>
      <c r="AD688" s="18" t="s">
        <v>58</v>
      </c>
      <c r="AE688" s="18" t="s">
        <v>58</v>
      </c>
      <c r="AF688" s="18" t="s">
        <v>58</v>
      </c>
      <c r="AG688" s="64" t="s">
        <v>58</v>
      </c>
      <c r="AH688" s="18" t="s">
        <v>58</v>
      </c>
      <c r="AI688" s="64" t="s">
        <v>58</v>
      </c>
      <c r="AJ688" s="18" t="s">
        <v>58</v>
      </c>
      <c r="AK688" s="18" t="s">
        <v>58</v>
      </c>
      <c r="AL688" s="64" t="s">
        <v>58</v>
      </c>
      <c r="AM688" s="18" t="s">
        <v>58</v>
      </c>
      <c r="AN688" s="18" t="s">
        <v>58</v>
      </c>
      <c r="AO688" s="18" t="s">
        <v>58</v>
      </c>
      <c r="AP688" s="64" t="s">
        <v>58</v>
      </c>
      <c r="AQ688" s="64">
        <v>0</v>
      </c>
      <c r="AR688" s="11">
        <v>0</v>
      </c>
      <c r="AS688" s="17" t="s">
        <v>58</v>
      </c>
      <c r="AT688" s="490" t="s">
        <v>58</v>
      </c>
      <c r="AU688" s="64" t="s">
        <v>58</v>
      </c>
      <c r="AV688" s="18" t="s">
        <v>58</v>
      </c>
      <c r="AW688" s="64" t="s">
        <v>58</v>
      </c>
      <c r="AX688" s="18" t="s">
        <v>58</v>
      </c>
      <c r="AY688" s="17" t="s">
        <v>58</v>
      </c>
      <c r="AZ688" s="490" t="s">
        <v>58</v>
      </c>
      <c r="BA688" s="17" t="s">
        <v>58</v>
      </c>
      <c r="BB688" s="18" t="s">
        <v>58</v>
      </c>
      <c r="BC688" s="17" t="s">
        <v>58</v>
      </c>
      <c r="BD688" s="18" t="s">
        <v>58</v>
      </c>
      <c r="BE688" s="17" t="s">
        <v>58</v>
      </c>
      <c r="BF688" s="18" t="s">
        <v>58</v>
      </c>
      <c r="BG688" s="17" t="s">
        <v>58</v>
      </c>
      <c r="BH688" s="18" t="s">
        <v>58</v>
      </c>
      <c r="BI688" s="17" t="s">
        <v>58</v>
      </c>
      <c r="BJ688" s="18" t="s">
        <v>58</v>
      </c>
      <c r="BK688" s="17" t="s">
        <v>58</v>
      </c>
      <c r="BL688" s="17" t="s">
        <v>58</v>
      </c>
      <c r="BM688" s="17" t="s">
        <v>58</v>
      </c>
      <c r="BN688" s="17" t="s">
        <v>58</v>
      </c>
      <c r="BO688" s="18" t="s">
        <v>58</v>
      </c>
      <c r="BP688" s="18" t="s">
        <v>58</v>
      </c>
      <c r="BQ688" s="64">
        <v>0</v>
      </c>
      <c r="BR688" s="18">
        <v>0</v>
      </c>
      <c r="BS688" s="729">
        <v>0</v>
      </c>
      <c r="BT688" s="17">
        <v>0</v>
      </c>
      <c r="BU688" s="17">
        <v>0</v>
      </c>
      <c r="BV688" s="17">
        <v>0</v>
      </c>
      <c r="BW688" s="17">
        <v>0</v>
      </c>
      <c r="BX688" s="17">
        <v>0</v>
      </c>
      <c r="BY688" s="17">
        <v>0</v>
      </c>
      <c r="BZ688" s="17">
        <v>0</v>
      </c>
      <c r="CA688" s="17">
        <v>0</v>
      </c>
      <c r="CB688" s="17">
        <v>0</v>
      </c>
      <c r="CC688" s="17">
        <v>0</v>
      </c>
      <c r="CD688" s="17">
        <v>0</v>
      </c>
      <c r="CE688" s="17">
        <v>0</v>
      </c>
      <c r="CF688" s="17">
        <v>0</v>
      </c>
      <c r="CG688" s="17">
        <v>0</v>
      </c>
      <c r="CH688" s="17">
        <v>0</v>
      </c>
      <c r="CI688" s="17">
        <v>0</v>
      </c>
      <c r="CJ688" s="17">
        <v>0</v>
      </c>
      <c r="CK688" s="17">
        <v>0</v>
      </c>
      <c r="CL688" s="702">
        <v>0</v>
      </c>
      <c r="CM688" s="702">
        <v>0</v>
      </c>
      <c r="CN688" s="702">
        <v>0</v>
      </c>
      <c r="CO688" s="702">
        <v>0</v>
      </c>
      <c r="CP688" s="702">
        <v>0</v>
      </c>
      <c r="CQ688" s="702">
        <v>0</v>
      </c>
      <c r="CR688" s="704">
        <v>0</v>
      </c>
      <c r="CS688" s="703">
        <v>0</v>
      </c>
      <c r="CT688" s="23" t="s">
        <v>56</v>
      </c>
      <c r="CU688" s="23" t="s">
        <v>56</v>
      </c>
      <c r="CV688" s="23" t="s">
        <v>56</v>
      </c>
      <c r="CW688" s="23" t="s">
        <v>56</v>
      </c>
      <c r="CX688" s="23" t="s">
        <v>56</v>
      </c>
      <c r="CY688" s="23" t="s">
        <v>56</v>
      </c>
      <c r="CZ688" s="23" t="s">
        <v>56</v>
      </c>
      <c r="DA688" s="23" t="s">
        <v>56</v>
      </c>
      <c r="DB688" s="796">
        <v>4757352.5619999999</v>
      </c>
      <c r="DC688" s="120"/>
      <c r="DD688" s="692">
        <v>1.2104956680000001</v>
      </c>
      <c r="DE688" s="120"/>
      <c r="DF688" s="120"/>
      <c r="DG688" s="120"/>
      <c r="DH688" s="140"/>
      <c r="DI688" s="140"/>
      <c r="DJ688" s="140"/>
      <c r="DK688" s="140"/>
      <c r="DL688" s="548" t="s">
        <v>56</v>
      </c>
      <c r="DM688" s="548" t="s">
        <v>56</v>
      </c>
      <c r="DN688" s="203" t="s">
        <v>55</v>
      </c>
      <c r="DO688" s="700" t="s">
        <v>56</v>
      </c>
      <c r="DP688" s="713" t="s">
        <v>56</v>
      </c>
      <c r="DQ688" s="548" t="s">
        <v>56</v>
      </c>
      <c r="DR688" s="673" t="s">
        <v>56</v>
      </c>
      <c r="DS688" s="203" t="s">
        <v>56</v>
      </c>
      <c r="DT688" s="1160" t="s">
        <v>56</v>
      </c>
      <c r="DU688" s="711">
        <v>10.934579439252337</v>
      </c>
      <c r="DV688" s="711">
        <v>45.166026056788546</v>
      </c>
      <c r="DW688" s="711">
        <v>10.900621118012401</v>
      </c>
      <c r="DX688" s="711">
        <v>45.209528080734934</v>
      </c>
      <c r="DY688" s="710">
        <v>0.24299065420560748</v>
      </c>
      <c r="DZ688" s="710">
        <v>0.22650166065233293</v>
      </c>
      <c r="EA688" s="710">
        <v>0.24223602484472001</v>
      </c>
      <c r="EB688" s="710">
        <v>0.22036195718593998</v>
      </c>
      <c r="EC688" s="236"/>
      <c r="ED688" s="49"/>
      <c r="EE688" s="232"/>
      <c r="EF688" s="700">
        <v>0</v>
      </c>
      <c r="EG688" s="712">
        <v>0</v>
      </c>
      <c r="EH688" s="44"/>
    </row>
    <row r="689" spans="1:138" ht="41.25" customHeight="1" x14ac:dyDescent="0.25">
      <c r="A689" s="871" t="s">
        <v>49</v>
      </c>
      <c r="B689" s="656" t="s">
        <v>96</v>
      </c>
      <c r="C689" s="656" t="s">
        <v>114</v>
      </c>
      <c r="D689" s="691" t="s">
        <v>1616</v>
      </c>
      <c r="E689" s="656" t="s">
        <v>134</v>
      </c>
      <c r="F689" s="656" t="s">
        <v>1619</v>
      </c>
      <c r="G689" s="901" t="s">
        <v>134</v>
      </c>
      <c r="H689" s="897" t="s">
        <v>55</v>
      </c>
      <c r="I689" s="17" t="s">
        <v>866</v>
      </c>
      <c r="J689" s="64">
        <v>4.16</v>
      </c>
      <c r="K689" s="665">
        <v>2.4498126622254199</v>
      </c>
      <c r="L689" s="665">
        <v>2.6770833277650001</v>
      </c>
      <c r="M689" s="64">
        <v>1000</v>
      </c>
      <c r="N689" s="726">
        <v>6654630.0719999997</v>
      </c>
      <c r="O689" s="548" t="s">
        <v>874</v>
      </c>
      <c r="P689" s="909">
        <v>1.6932528689999999</v>
      </c>
      <c r="Q689" s="203" t="s">
        <v>57</v>
      </c>
      <c r="R689" s="205" t="s">
        <v>57</v>
      </c>
      <c r="S689" s="490">
        <v>0</v>
      </c>
      <c r="T689" s="18">
        <v>0</v>
      </c>
      <c r="U689" s="548">
        <v>0</v>
      </c>
      <c r="V689" s="18">
        <v>0</v>
      </c>
      <c r="W689" s="64">
        <v>0</v>
      </c>
      <c r="X689" s="18">
        <v>0</v>
      </c>
      <c r="Y689" s="18">
        <v>0</v>
      </c>
      <c r="Z689" s="18">
        <v>0</v>
      </c>
      <c r="AA689" s="18">
        <v>0</v>
      </c>
      <c r="AB689" s="18">
        <v>0</v>
      </c>
      <c r="AC689" s="18">
        <v>0</v>
      </c>
      <c r="AD689" s="18">
        <v>0</v>
      </c>
      <c r="AE689" s="18">
        <v>0</v>
      </c>
      <c r="AF689" s="18">
        <v>0</v>
      </c>
      <c r="AG689" s="64">
        <v>0</v>
      </c>
      <c r="AH689" s="18">
        <v>0</v>
      </c>
      <c r="AI689" s="64">
        <v>0</v>
      </c>
      <c r="AJ689" s="18">
        <v>0</v>
      </c>
      <c r="AK689" s="18">
        <v>12</v>
      </c>
      <c r="AL689" s="64">
        <v>12</v>
      </c>
      <c r="AM689" s="18">
        <v>0</v>
      </c>
      <c r="AN689" s="18" t="s">
        <v>58</v>
      </c>
      <c r="AO689" s="18">
        <v>0</v>
      </c>
      <c r="AP689" s="64">
        <v>0</v>
      </c>
      <c r="AQ689" s="64">
        <v>12</v>
      </c>
      <c r="AR689" s="11">
        <v>12</v>
      </c>
      <c r="AS689" s="17">
        <v>0</v>
      </c>
      <c r="AT689" s="490">
        <v>0</v>
      </c>
      <c r="AU689" s="64">
        <v>0</v>
      </c>
      <c r="AV689" s="18">
        <v>0</v>
      </c>
      <c r="AW689" s="64">
        <v>0</v>
      </c>
      <c r="AX689" s="18">
        <v>0</v>
      </c>
      <c r="AY689" s="17">
        <v>0</v>
      </c>
      <c r="AZ689" s="490">
        <v>0</v>
      </c>
      <c r="BA689" s="17">
        <v>0</v>
      </c>
      <c r="BB689" s="18">
        <v>0</v>
      </c>
      <c r="BC689" s="17">
        <v>0</v>
      </c>
      <c r="BD689" s="18">
        <v>0</v>
      </c>
      <c r="BE689" s="17">
        <v>0</v>
      </c>
      <c r="BF689" s="18">
        <v>0</v>
      </c>
      <c r="BG689" s="17">
        <v>0</v>
      </c>
      <c r="BH689" s="18">
        <v>0</v>
      </c>
      <c r="BI689" s="17">
        <v>0</v>
      </c>
      <c r="BJ689" s="18">
        <v>0</v>
      </c>
      <c r="BK689" s="17">
        <v>55.07</v>
      </c>
      <c r="BL689" s="17">
        <v>55.07</v>
      </c>
      <c r="BM689" s="17">
        <v>0</v>
      </c>
      <c r="BN689" s="17" t="s">
        <v>58</v>
      </c>
      <c r="BO689" s="18">
        <v>0</v>
      </c>
      <c r="BP689" s="18">
        <v>0</v>
      </c>
      <c r="BQ689" s="64">
        <v>55.07</v>
      </c>
      <c r="BR689" s="18">
        <v>55.07</v>
      </c>
      <c r="BS689" s="729">
        <v>3.2523198990664165E-2</v>
      </c>
      <c r="BT689" s="17">
        <v>0</v>
      </c>
      <c r="BU689" s="17">
        <v>0</v>
      </c>
      <c r="BV689" s="17">
        <v>0</v>
      </c>
      <c r="BW689" s="17">
        <v>0</v>
      </c>
      <c r="BX689" s="17">
        <v>0</v>
      </c>
      <c r="BY689" s="17">
        <v>0</v>
      </c>
      <c r="BZ689" s="17">
        <v>0</v>
      </c>
      <c r="CA689" s="17">
        <v>0</v>
      </c>
      <c r="CB689" s="17">
        <v>0</v>
      </c>
      <c r="CC689" s="17">
        <v>0</v>
      </c>
      <c r="CD689" s="17">
        <v>0</v>
      </c>
      <c r="CE689" s="17">
        <v>0</v>
      </c>
      <c r="CF689" s="17">
        <v>0</v>
      </c>
      <c r="CG689" s="17">
        <v>0</v>
      </c>
      <c r="CH689" s="17">
        <v>0</v>
      </c>
      <c r="CI689" s="17">
        <v>0</v>
      </c>
      <c r="CJ689" s="17">
        <v>0</v>
      </c>
      <c r="CK689" s="17">
        <v>0</v>
      </c>
      <c r="CL689" s="702">
        <v>64643.368800000004</v>
      </c>
      <c r="CM689" s="702">
        <v>64643.368800000004</v>
      </c>
      <c r="CN689" s="702">
        <v>0</v>
      </c>
      <c r="CO689" s="702">
        <v>0</v>
      </c>
      <c r="CP689" s="702">
        <v>0</v>
      </c>
      <c r="CQ689" s="702">
        <v>0</v>
      </c>
      <c r="CR689" s="704">
        <v>64643.368800000004</v>
      </c>
      <c r="CS689" s="703">
        <v>64643.368800000004</v>
      </c>
      <c r="CT689" s="23" t="s">
        <v>56</v>
      </c>
      <c r="CU689" s="23" t="s">
        <v>56</v>
      </c>
      <c r="CV689" s="23" t="s">
        <v>56</v>
      </c>
      <c r="CW689" s="23" t="s">
        <v>56</v>
      </c>
      <c r="CX689" s="23" t="s">
        <v>56</v>
      </c>
      <c r="CY689" s="23" t="s">
        <v>56</v>
      </c>
      <c r="CZ689" s="23" t="s">
        <v>56</v>
      </c>
      <c r="DA689" s="23" t="s">
        <v>56</v>
      </c>
      <c r="DB689" s="796">
        <v>6654630.0719999997</v>
      </c>
      <c r="DC689" s="120"/>
      <c r="DD689" s="692">
        <v>1.6932528689999999</v>
      </c>
      <c r="DE689" s="120"/>
      <c r="DF689" s="120"/>
      <c r="DG689" s="120"/>
      <c r="DH689" s="140"/>
      <c r="DI689" s="140"/>
      <c r="DJ689" s="140"/>
      <c r="DK689" s="140"/>
      <c r="DL689" s="548" t="s">
        <v>56</v>
      </c>
      <c r="DM689" s="548" t="s">
        <v>56</v>
      </c>
      <c r="DN689" s="203" t="s">
        <v>55</v>
      </c>
      <c r="DO689" s="700" t="s">
        <v>56</v>
      </c>
      <c r="DP689" s="713" t="s">
        <v>56</v>
      </c>
      <c r="DQ689" s="548" t="s">
        <v>56</v>
      </c>
      <c r="DR689" s="673" t="s">
        <v>56</v>
      </c>
      <c r="DS689" s="203" t="s">
        <v>56</v>
      </c>
      <c r="DT689" s="1160" t="s">
        <v>56</v>
      </c>
      <c r="DU689" s="711">
        <v>0</v>
      </c>
      <c r="DV689" s="711">
        <v>29.566774853026928</v>
      </c>
      <c r="DW689" s="711">
        <v>0</v>
      </c>
      <c r="DX689" s="711">
        <v>29.511253400257075</v>
      </c>
      <c r="DY689" s="710">
        <v>0</v>
      </c>
      <c r="DZ689" s="710">
        <v>0.6954967485646687</v>
      </c>
      <c r="EA689" s="710">
        <v>0</v>
      </c>
      <c r="EB689" s="710">
        <v>0.69356247797090242</v>
      </c>
      <c r="EC689" s="236"/>
      <c r="ED689" s="49"/>
      <c r="EE689" s="232"/>
      <c r="EF689" s="700">
        <v>0</v>
      </c>
      <c r="EG689" s="712">
        <v>18018.666666666668</v>
      </c>
      <c r="EH689" s="44"/>
    </row>
    <row r="690" spans="1:138" ht="41.25" customHeight="1" x14ac:dyDescent="0.25">
      <c r="A690" s="871" t="s">
        <v>49</v>
      </c>
      <c r="B690" s="656" t="s">
        <v>96</v>
      </c>
      <c r="C690" s="656" t="s">
        <v>114</v>
      </c>
      <c r="D690" s="691" t="s">
        <v>1616</v>
      </c>
      <c r="E690" s="656" t="s">
        <v>134</v>
      </c>
      <c r="F690" s="656" t="s">
        <v>1620</v>
      </c>
      <c r="G690" s="901" t="s">
        <v>134</v>
      </c>
      <c r="H690" s="897" t="s">
        <v>55</v>
      </c>
      <c r="I690" s="17" t="s">
        <v>889</v>
      </c>
      <c r="J690" s="64">
        <v>4.16</v>
      </c>
      <c r="K690" s="665">
        <v>2.4858393190228529</v>
      </c>
      <c r="L690" s="665">
        <v>0.75492424085400001</v>
      </c>
      <c r="M690" s="64">
        <v>69</v>
      </c>
      <c r="N690" s="726">
        <v>1132702.99</v>
      </c>
      <c r="O690" s="548" t="s">
        <v>874</v>
      </c>
      <c r="P690" s="909">
        <v>0.28821325399999997</v>
      </c>
      <c r="Q690" s="203" t="s">
        <v>57</v>
      </c>
      <c r="R690" s="205" t="s">
        <v>57</v>
      </c>
      <c r="S690" s="490">
        <v>0</v>
      </c>
      <c r="T690" s="18">
        <v>0</v>
      </c>
      <c r="U690" s="548" t="s">
        <v>58</v>
      </c>
      <c r="V690" s="18" t="s">
        <v>58</v>
      </c>
      <c r="W690" s="64" t="s">
        <v>58</v>
      </c>
      <c r="X690" s="18" t="s">
        <v>58</v>
      </c>
      <c r="Y690" s="18" t="s">
        <v>58</v>
      </c>
      <c r="Z690" s="18" t="s">
        <v>58</v>
      </c>
      <c r="AA690" s="18" t="s">
        <v>58</v>
      </c>
      <c r="AB690" s="18" t="s">
        <v>58</v>
      </c>
      <c r="AC690" s="18" t="s">
        <v>58</v>
      </c>
      <c r="AD690" s="18" t="s">
        <v>58</v>
      </c>
      <c r="AE690" s="18" t="s">
        <v>58</v>
      </c>
      <c r="AF690" s="18" t="s">
        <v>58</v>
      </c>
      <c r="AG690" s="64" t="s">
        <v>58</v>
      </c>
      <c r="AH690" s="18" t="s">
        <v>58</v>
      </c>
      <c r="AI690" s="64" t="s">
        <v>58</v>
      </c>
      <c r="AJ690" s="18" t="s">
        <v>58</v>
      </c>
      <c r="AK690" s="18" t="s">
        <v>58</v>
      </c>
      <c r="AL690" s="64" t="s">
        <v>58</v>
      </c>
      <c r="AM690" s="18" t="s">
        <v>58</v>
      </c>
      <c r="AN690" s="18" t="s">
        <v>58</v>
      </c>
      <c r="AO690" s="18" t="s">
        <v>58</v>
      </c>
      <c r="AP690" s="64" t="s">
        <v>58</v>
      </c>
      <c r="AQ690" s="64">
        <v>0</v>
      </c>
      <c r="AR690" s="11">
        <v>0</v>
      </c>
      <c r="AS690" s="17" t="s">
        <v>58</v>
      </c>
      <c r="AT690" s="490" t="s">
        <v>58</v>
      </c>
      <c r="AU690" s="64" t="s">
        <v>58</v>
      </c>
      <c r="AV690" s="18" t="s">
        <v>58</v>
      </c>
      <c r="AW690" s="64" t="s">
        <v>58</v>
      </c>
      <c r="AX690" s="18" t="s">
        <v>58</v>
      </c>
      <c r="AY690" s="17" t="s">
        <v>58</v>
      </c>
      <c r="AZ690" s="490" t="s">
        <v>58</v>
      </c>
      <c r="BA690" s="17" t="s">
        <v>58</v>
      </c>
      <c r="BB690" s="18" t="s">
        <v>58</v>
      </c>
      <c r="BC690" s="17" t="s">
        <v>58</v>
      </c>
      <c r="BD690" s="18" t="s">
        <v>58</v>
      </c>
      <c r="BE690" s="17" t="s">
        <v>58</v>
      </c>
      <c r="BF690" s="18" t="s">
        <v>58</v>
      </c>
      <c r="BG690" s="17" t="s">
        <v>58</v>
      </c>
      <c r="BH690" s="18" t="s">
        <v>58</v>
      </c>
      <c r="BI690" s="17" t="s">
        <v>58</v>
      </c>
      <c r="BJ690" s="18" t="s">
        <v>58</v>
      </c>
      <c r="BK690" s="17" t="s">
        <v>58</v>
      </c>
      <c r="BL690" s="17" t="s">
        <v>58</v>
      </c>
      <c r="BM690" s="17" t="s">
        <v>58</v>
      </c>
      <c r="BN690" s="17" t="s">
        <v>58</v>
      </c>
      <c r="BO690" s="18" t="s">
        <v>58</v>
      </c>
      <c r="BP690" s="18" t="s">
        <v>58</v>
      </c>
      <c r="BQ690" s="64">
        <v>0</v>
      </c>
      <c r="BR690" s="18">
        <v>0</v>
      </c>
      <c r="BS690" s="729">
        <v>0</v>
      </c>
      <c r="BT690" s="17">
        <v>0</v>
      </c>
      <c r="BU690" s="17">
        <v>0</v>
      </c>
      <c r="BV690" s="17">
        <v>0</v>
      </c>
      <c r="BW690" s="17">
        <v>0</v>
      </c>
      <c r="BX690" s="17">
        <v>0</v>
      </c>
      <c r="BY690" s="17">
        <v>0</v>
      </c>
      <c r="BZ690" s="17">
        <v>0</v>
      </c>
      <c r="CA690" s="17">
        <v>0</v>
      </c>
      <c r="CB690" s="17">
        <v>0</v>
      </c>
      <c r="CC690" s="17">
        <v>0</v>
      </c>
      <c r="CD690" s="17">
        <v>0</v>
      </c>
      <c r="CE690" s="17">
        <v>0</v>
      </c>
      <c r="CF690" s="17">
        <v>0</v>
      </c>
      <c r="CG690" s="17">
        <v>0</v>
      </c>
      <c r="CH690" s="17">
        <v>0</v>
      </c>
      <c r="CI690" s="17">
        <v>0</v>
      </c>
      <c r="CJ690" s="17">
        <v>0</v>
      </c>
      <c r="CK690" s="17">
        <v>0</v>
      </c>
      <c r="CL690" s="702">
        <v>0</v>
      </c>
      <c r="CM690" s="702">
        <v>0</v>
      </c>
      <c r="CN690" s="702">
        <v>0</v>
      </c>
      <c r="CO690" s="702">
        <v>0</v>
      </c>
      <c r="CP690" s="702">
        <v>0</v>
      </c>
      <c r="CQ690" s="702">
        <v>0</v>
      </c>
      <c r="CR690" s="704">
        <v>0</v>
      </c>
      <c r="CS690" s="703">
        <v>0</v>
      </c>
      <c r="CT690" s="23" t="s">
        <v>56</v>
      </c>
      <c r="CU690" s="23" t="s">
        <v>56</v>
      </c>
      <c r="CV690" s="23" t="s">
        <v>56</v>
      </c>
      <c r="CW690" s="23" t="s">
        <v>56</v>
      </c>
      <c r="CX690" s="23" t="s">
        <v>56</v>
      </c>
      <c r="CY690" s="23" t="s">
        <v>56</v>
      </c>
      <c r="CZ690" s="23" t="s">
        <v>56</v>
      </c>
      <c r="DA690" s="23" t="s">
        <v>56</v>
      </c>
      <c r="DB690" s="796">
        <v>1132702.99</v>
      </c>
      <c r="DC690" s="120"/>
      <c r="DD690" s="692">
        <v>0.28821325399999997</v>
      </c>
      <c r="DE690" s="120"/>
      <c r="DF690" s="120"/>
      <c r="DG690" s="120"/>
      <c r="DH690" s="140"/>
      <c r="DI690" s="140"/>
      <c r="DJ690" s="140"/>
      <c r="DK690" s="140"/>
      <c r="DL690" s="548" t="s">
        <v>56</v>
      </c>
      <c r="DM690" s="548" t="s">
        <v>56</v>
      </c>
      <c r="DN690" s="203" t="s">
        <v>55</v>
      </c>
      <c r="DO690" s="700" t="s">
        <v>56</v>
      </c>
      <c r="DP690" s="713" t="s">
        <v>56</v>
      </c>
      <c r="DQ690" s="548" t="s">
        <v>56</v>
      </c>
      <c r="DR690" s="673" t="s">
        <v>56</v>
      </c>
      <c r="DS690" s="203" t="s">
        <v>56</v>
      </c>
      <c r="DT690" s="1160" t="s">
        <v>56</v>
      </c>
      <c r="DU690" s="711">
        <v>165.68934531450569</v>
      </c>
      <c r="DV690" s="711">
        <v>-98.85026485473557</v>
      </c>
      <c r="DW690" s="711">
        <v>166.276923076923</v>
      </c>
      <c r="DX690" s="711">
        <v>-101.665811965812</v>
      </c>
      <c r="DY690" s="710">
        <v>1.0012836970474963</v>
      </c>
      <c r="DZ690" s="710">
        <v>-0.32886990394404803</v>
      </c>
      <c r="EA690" s="710">
        <v>1</v>
      </c>
      <c r="EB690" s="710">
        <v>-0.35</v>
      </c>
      <c r="EC690" s="236"/>
      <c r="ED690" s="49"/>
      <c r="EE690" s="232"/>
      <c r="EF690" s="700">
        <v>10756</v>
      </c>
      <c r="EG690" s="712">
        <v>-10756</v>
      </c>
      <c r="EH690" s="44"/>
    </row>
    <row r="691" spans="1:138" ht="41.25" customHeight="1" x14ac:dyDescent="0.25">
      <c r="A691" s="871" t="s">
        <v>49</v>
      </c>
      <c r="B691" s="656" t="s">
        <v>96</v>
      </c>
      <c r="C691" s="656" t="s">
        <v>114</v>
      </c>
      <c r="D691" s="691" t="s">
        <v>1616</v>
      </c>
      <c r="E691" s="656" t="s">
        <v>134</v>
      </c>
      <c r="F691" s="656" t="s">
        <v>1621</v>
      </c>
      <c r="G691" s="901" t="s">
        <v>134</v>
      </c>
      <c r="H691" s="897" t="s">
        <v>55</v>
      </c>
      <c r="I691" s="17" t="s">
        <v>889</v>
      </c>
      <c r="J691" s="64">
        <v>4.16</v>
      </c>
      <c r="K691" s="665">
        <v>2.4858393190228529</v>
      </c>
      <c r="L691" s="665">
        <v>1.4700757545179999</v>
      </c>
      <c r="M691" s="64">
        <v>292</v>
      </c>
      <c r="N691" s="726">
        <v>2548581.7289999998</v>
      </c>
      <c r="O691" s="548" t="s">
        <v>874</v>
      </c>
      <c r="P691" s="909">
        <v>0.64847982199999998</v>
      </c>
      <c r="Q691" s="203" t="s">
        <v>57</v>
      </c>
      <c r="R691" s="205" t="s">
        <v>57</v>
      </c>
      <c r="S691" s="490">
        <v>0</v>
      </c>
      <c r="T691" s="18">
        <v>0</v>
      </c>
      <c r="U691" s="548">
        <v>0</v>
      </c>
      <c r="V691" s="18">
        <v>0</v>
      </c>
      <c r="W691" s="64">
        <v>0</v>
      </c>
      <c r="X691" s="18">
        <v>0</v>
      </c>
      <c r="Y691" s="18">
        <v>0</v>
      </c>
      <c r="Z691" s="18">
        <v>0</v>
      </c>
      <c r="AA691" s="18">
        <v>0</v>
      </c>
      <c r="AB691" s="18">
        <v>0</v>
      </c>
      <c r="AC691" s="18">
        <v>0</v>
      </c>
      <c r="AD691" s="18">
        <v>0</v>
      </c>
      <c r="AE691" s="18">
        <v>0</v>
      </c>
      <c r="AF691" s="18">
        <v>0</v>
      </c>
      <c r="AG691" s="64">
        <v>0</v>
      </c>
      <c r="AH691" s="18">
        <v>0</v>
      </c>
      <c r="AI691" s="64">
        <v>0</v>
      </c>
      <c r="AJ691" s="18">
        <v>0</v>
      </c>
      <c r="AK691" s="18">
        <v>1</v>
      </c>
      <c r="AL691" s="64">
        <v>1</v>
      </c>
      <c r="AM691" s="18">
        <v>0</v>
      </c>
      <c r="AN691" s="18" t="s">
        <v>58</v>
      </c>
      <c r="AO691" s="18">
        <v>0</v>
      </c>
      <c r="AP691" s="64">
        <v>0</v>
      </c>
      <c r="AQ691" s="64">
        <v>1</v>
      </c>
      <c r="AR691" s="11">
        <v>1</v>
      </c>
      <c r="AS691" s="17">
        <v>0</v>
      </c>
      <c r="AT691" s="490">
        <v>0</v>
      </c>
      <c r="AU691" s="64">
        <v>0</v>
      </c>
      <c r="AV691" s="18">
        <v>0</v>
      </c>
      <c r="AW691" s="64">
        <v>0</v>
      </c>
      <c r="AX691" s="18">
        <v>0</v>
      </c>
      <c r="AY691" s="17">
        <v>0</v>
      </c>
      <c r="AZ691" s="490">
        <v>0</v>
      </c>
      <c r="BA691" s="17">
        <v>0</v>
      </c>
      <c r="BB691" s="18">
        <v>0</v>
      </c>
      <c r="BC691" s="17">
        <v>0</v>
      </c>
      <c r="BD691" s="18">
        <v>0</v>
      </c>
      <c r="BE691" s="17">
        <v>0</v>
      </c>
      <c r="BF691" s="18">
        <v>0</v>
      </c>
      <c r="BG691" s="17">
        <v>0</v>
      </c>
      <c r="BH691" s="18">
        <v>0</v>
      </c>
      <c r="BI691" s="17">
        <v>0</v>
      </c>
      <c r="BJ691" s="18">
        <v>0</v>
      </c>
      <c r="BK691" s="17">
        <v>2.58</v>
      </c>
      <c r="BL691" s="17">
        <v>2.58</v>
      </c>
      <c r="BM691" s="17">
        <v>0</v>
      </c>
      <c r="BN691" s="17" t="s">
        <v>58</v>
      </c>
      <c r="BO691" s="18">
        <v>0</v>
      </c>
      <c r="BP691" s="18">
        <v>0</v>
      </c>
      <c r="BQ691" s="64">
        <v>2.58</v>
      </c>
      <c r="BR691" s="18">
        <v>2.58</v>
      </c>
      <c r="BS691" s="729">
        <v>3.9785355110093156E-3</v>
      </c>
      <c r="BT691" s="17">
        <v>0</v>
      </c>
      <c r="BU691" s="17">
        <v>0</v>
      </c>
      <c r="BV691" s="17">
        <v>0</v>
      </c>
      <c r="BW691" s="17">
        <v>0</v>
      </c>
      <c r="BX691" s="17">
        <v>0</v>
      </c>
      <c r="BY691" s="17">
        <v>0</v>
      </c>
      <c r="BZ691" s="17">
        <v>0</v>
      </c>
      <c r="CA691" s="17">
        <v>0</v>
      </c>
      <c r="CB691" s="17">
        <v>0</v>
      </c>
      <c r="CC691" s="17">
        <v>0</v>
      </c>
      <c r="CD691" s="17">
        <v>0</v>
      </c>
      <c r="CE691" s="17">
        <v>0</v>
      </c>
      <c r="CF691" s="17">
        <v>0</v>
      </c>
      <c r="CG691" s="17">
        <v>0</v>
      </c>
      <c r="CH691" s="17">
        <v>0</v>
      </c>
      <c r="CI691" s="17">
        <v>0</v>
      </c>
      <c r="CJ691" s="17">
        <v>0</v>
      </c>
      <c r="CK691" s="17">
        <v>0</v>
      </c>
      <c r="CL691" s="702">
        <v>3028.5072</v>
      </c>
      <c r="CM691" s="702">
        <v>3028.5072</v>
      </c>
      <c r="CN691" s="702">
        <v>0</v>
      </c>
      <c r="CO691" s="702">
        <v>0</v>
      </c>
      <c r="CP691" s="702">
        <v>0</v>
      </c>
      <c r="CQ691" s="702">
        <v>0</v>
      </c>
      <c r="CR691" s="704">
        <v>3028.5072</v>
      </c>
      <c r="CS691" s="703">
        <v>3028.5072</v>
      </c>
      <c r="CT691" s="23" t="s">
        <v>56</v>
      </c>
      <c r="CU691" s="23" t="s">
        <v>56</v>
      </c>
      <c r="CV691" s="23" t="s">
        <v>56</v>
      </c>
      <c r="CW691" s="23" t="s">
        <v>56</v>
      </c>
      <c r="CX691" s="23" t="s">
        <v>56</v>
      </c>
      <c r="CY691" s="23" t="s">
        <v>56</v>
      </c>
      <c r="CZ691" s="23" t="s">
        <v>56</v>
      </c>
      <c r="DA691" s="23" t="s">
        <v>56</v>
      </c>
      <c r="DB691" s="796">
        <v>2548581.7289999998</v>
      </c>
      <c r="DC691" s="120"/>
      <c r="DD691" s="692">
        <v>0.64847982199999998</v>
      </c>
      <c r="DE691" s="120"/>
      <c r="DF691" s="120"/>
      <c r="DG691" s="120"/>
      <c r="DH691" s="140"/>
      <c r="DI691" s="140"/>
      <c r="DJ691" s="140"/>
      <c r="DK691" s="140"/>
      <c r="DL691" s="548" t="s">
        <v>56</v>
      </c>
      <c r="DM691" s="548" t="s">
        <v>56</v>
      </c>
      <c r="DN691" s="203" t="s">
        <v>55</v>
      </c>
      <c r="DO691" s="700" t="s">
        <v>56</v>
      </c>
      <c r="DP691" s="713" t="s">
        <v>56</v>
      </c>
      <c r="DQ691" s="548" t="s">
        <v>56</v>
      </c>
      <c r="DR691" s="673" t="s">
        <v>56</v>
      </c>
      <c r="DS691" s="203" t="s">
        <v>56</v>
      </c>
      <c r="DT691" s="1160" t="s">
        <v>56</v>
      </c>
      <c r="DU691" s="711">
        <v>8.1728395061728403</v>
      </c>
      <c r="DV691" s="711">
        <v>63.994269189487575</v>
      </c>
      <c r="DW691" s="711">
        <v>8.2302277432712199</v>
      </c>
      <c r="DX691" s="711">
        <v>63.997267314982714</v>
      </c>
      <c r="DY691" s="710">
        <v>1.2345679012345678E-2</v>
      </c>
      <c r="DZ691" s="710">
        <v>0.9062606444632495</v>
      </c>
      <c r="EA691" s="710">
        <v>1.2422360248447201E-2</v>
      </c>
      <c r="EB691" s="710">
        <v>0.90819684198026474</v>
      </c>
      <c r="EC691" s="236"/>
      <c r="ED691" s="49"/>
      <c r="EE691" s="232"/>
      <c r="EF691" s="700">
        <v>0</v>
      </c>
      <c r="EG691" s="712">
        <v>15694</v>
      </c>
      <c r="EH691" s="44"/>
    </row>
    <row r="692" spans="1:138" ht="41.25" customHeight="1" x14ac:dyDescent="0.25">
      <c r="A692" s="871" t="s">
        <v>49</v>
      </c>
      <c r="B692" s="656" t="s">
        <v>96</v>
      </c>
      <c r="C692" s="656" t="s">
        <v>114</v>
      </c>
      <c r="D692" s="691" t="s">
        <v>1616</v>
      </c>
      <c r="E692" s="656" t="s">
        <v>134</v>
      </c>
      <c r="F692" s="656" t="s">
        <v>1622</v>
      </c>
      <c r="G692" s="901" t="s">
        <v>134</v>
      </c>
      <c r="H692" s="897" t="s">
        <v>55</v>
      </c>
      <c r="I692" s="17" t="s">
        <v>860</v>
      </c>
      <c r="J692" s="64">
        <v>4.16</v>
      </c>
      <c r="K692" s="665">
        <v>2.4498126622254199</v>
      </c>
      <c r="L692" s="665">
        <v>1.5685606027979999</v>
      </c>
      <c r="M692" s="64">
        <v>319</v>
      </c>
      <c r="N692" s="726">
        <v>5295386.4839999992</v>
      </c>
      <c r="O692" s="548" t="s">
        <v>874</v>
      </c>
      <c r="P692" s="909">
        <v>1.3473969640000001</v>
      </c>
      <c r="Q692" s="203" t="s">
        <v>57</v>
      </c>
      <c r="R692" s="205" t="s">
        <v>57</v>
      </c>
      <c r="S692" s="490">
        <v>0</v>
      </c>
      <c r="T692" s="18">
        <v>0</v>
      </c>
      <c r="U692" s="548" t="s">
        <v>58</v>
      </c>
      <c r="V692" s="18" t="s">
        <v>58</v>
      </c>
      <c r="W692" s="64" t="s">
        <v>58</v>
      </c>
      <c r="X692" s="18" t="s">
        <v>58</v>
      </c>
      <c r="Y692" s="18" t="s">
        <v>58</v>
      </c>
      <c r="Z692" s="18" t="s">
        <v>58</v>
      </c>
      <c r="AA692" s="18" t="s">
        <v>58</v>
      </c>
      <c r="AB692" s="18" t="s">
        <v>58</v>
      </c>
      <c r="AC692" s="18" t="s">
        <v>58</v>
      </c>
      <c r="AD692" s="18" t="s">
        <v>58</v>
      </c>
      <c r="AE692" s="18" t="s">
        <v>58</v>
      </c>
      <c r="AF692" s="18" t="s">
        <v>58</v>
      </c>
      <c r="AG692" s="64" t="s">
        <v>58</v>
      </c>
      <c r="AH692" s="18" t="s">
        <v>58</v>
      </c>
      <c r="AI692" s="64" t="s">
        <v>58</v>
      </c>
      <c r="AJ692" s="18" t="s">
        <v>58</v>
      </c>
      <c r="AK692" s="18" t="s">
        <v>58</v>
      </c>
      <c r="AL692" s="64" t="s">
        <v>58</v>
      </c>
      <c r="AM692" s="18" t="s">
        <v>58</v>
      </c>
      <c r="AN692" s="18" t="s">
        <v>58</v>
      </c>
      <c r="AO692" s="18" t="s">
        <v>58</v>
      </c>
      <c r="AP692" s="64" t="s">
        <v>58</v>
      </c>
      <c r="AQ692" s="64">
        <v>0</v>
      </c>
      <c r="AR692" s="11">
        <v>0</v>
      </c>
      <c r="AS692" s="17" t="s">
        <v>58</v>
      </c>
      <c r="AT692" s="490" t="s">
        <v>58</v>
      </c>
      <c r="AU692" s="64" t="s">
        <v>58</v>
      </c>
      <c r="AV692" s="18" t="s">
        <v>58</v>
      </c>
      <c r="AW692" s="64" t="s">
        <v>58</v>
      </c>
      <c r="AX692" s="18" t="s">
        <v>58</v>
      </c>
      <c r="AY692" s="17" t="s">
        <v>58</v>
      </c>
      <c r="AZ692" s="490" t="s">
        <v>58</v>
      </c>
      <c r="BA692" s="17" t="s">
        <v>58</v>
      </c>
      <c r="BB692" s="18" t="s">
        <v>58</v>
      </c>
      <c r="BC692" s="17" t="s">
        <v>58</v>
      </c>
      <c r="BD692" s="18" t="s">
        <v>58</v>
      </c>
      <c r="BE692" s="17" t="s">
        <v>58</v>
      </c>
      <c r="BF692" s="18" t="s">
        <v>58</v>
      </c>
      <c r="BG692" s="17" t="s">
        <v>58</v>
      </c>
      <c r="BH692" s="18" t="s">
        <v>58</v>
      </c>
      <c r="BI692" s="17" t="s">
        <v>58</v>
      </c>
      <c r="BJ692" s="18" t="s">
        <v>58</v>
      </c>
      <c r="BK692" s="17" t="s">
        <v>58</v>
      </c>
      <c r="BL692" s="17" t="s">
        <v>58</v>
      </c>
      <c r="BM692" s="17" t="s">
        <v>58</v>
      </c>
      <c r="BN692" s="17" t="s">
        <v>58</v>
      </c>
      <c r="BO692" s="18" t="s">
        <v>58</v>
      </c>
      <c r="BP692" s="18" t="s">
        <v>58</v>
      </c>
      <c r="BQ692" s="64">
        <v>0</v>
      </c>
      <c r="BR692" s="18">
        <v>0</v>
      </c>
      <c r="BS692" s="729">
        <v>0</v>
      </c>
      <c r="BT692" s="17">
        <v>0</v>
      </c>
      <c r="BU692" s="17">
        <v>0</v>
      </c>
      <c r="BV692" s="17">
        <v>0</v>
      </c>
      <c r="BW692" s="17">
        <v>0</v>
      </c>
      <c r="BX692" s="17">
        <v>0</v>
      </c>
      <c r="BY692" s="17">
        <v>0</v>
      </c>
      <c r="BZ692" s="17">
        <v>0</v>
      </c>
      <c r="CA692" s="17">
        <v>0</v>
      </c>
      <c r="CB692" s="17">
        <v>0</v>
      </c>
      <c r="CC692" s="17">
        <v>0</v>
      </c>
      <c r="CD692" s="17">
        <v>0</v>
      </c>
      <c r="CE692" s="17">
        <v>0</v>
      </c>
      <c r="CF692" s="17">
        <v>0</v>
      </c>
      <c r="CG692" s="17">
        <v>0</v>
      </c>
      <c r="CH692" s="17">
        <v>0</v>
      </c>
      <c r="CI692" s="17">
        <v>0</v>
      </c>
      <c r="CJ692" s="17">
        <v>0</v>
      </c>
      <c r="CK692" s="17">
        <v>0</v>
      </c>
      <c r="CL692" s="702">
        <v>0</v>
      </c>
      <c r="CM692" s="702">
        <v>0</v>
      </c>
      <c r="CN692" s="702">
        <v>0</v>
      </c>
      <c r="CO692" s="702">
        <v>0</v>
      </c>
      <c r="CP692" s="702">
        <v>0</v>
      </c>
      <c r="CQ692" s="702">
        <v>0</v>
      </c>
      <c r="CR692" s="704">
        <v>0</v>
      </c>
      <c r="CS692" s="703">
        <v>0</v>
      </c>
      <c r="CT692" s="23" t="s">
        <v>56</v>
      </c>
      <c r="CU692" s="23" t="s">
        <v>56</v>
      </c>
      <c r="CV692" s="23" t="s">
        <v>56</v>
      </c>
      <c r="CW692" s="23" t="s">
        <v>56</v>
      </c>
      <c r="CX692" s="23" t="s">
        <v>56</v>
      </c>
      <c r="CY692" s="23" t="s">
        <v>56</v>
      </c>
      <c r="CZ692" s="23" t="s">
        <v>56</v>
      </c>
      <c r="DA692" s="23" t="s">
        <v>56</v>
      </c>
      <c r="DB692" s="796">
        <v>5295386.4839999992</v>
      </c>
      <c r="DC692" s="120"/>
      <c r="DD692" s="692">
        <v>1.3473969640000001</v>
      </c>
      <c r="DE692" s="120"/>
      <c r="DF692" s="120"/>
      <c r="DG692" s="120"/>
      <c r="DH692" s="140"/>
      <c r="DI692" s="140"/>
      <c r="DJ692" s="140"/>
      <c r="DK692" s="140"/>
      <c r="DL692" s="548" t="s">
        <v>56</v>
      </c>
      <c r="DM692" s="548" t="s">
        <v>56</v>
      </c>
      <c r="DN692" s="203" t="s">
        <v>55</v>
      </c>
      <c r="DO692" s="700" t="s">
        <v>56</v>
      </c>
      <c r="DP692" s="713" t="s">
        <v>56</v>
      </c>
      <c r="DQ692" s="548" t="s">
        <v>56</v>
      </c>
      <c r="DR692" s="673" t="s">
        <v>56</v>
      </c>
      <c r="DS692" s="203" t="s">
        <v>56</v>
      </c>
      <c r="DT692" s="1160" t="s">
        <v>56</v>
      </c>
      <c r="DU692" s="711">
        <v>0</v>
      </c>
      <c r="DV692" s="711">
        <v>102.40732758620702</v>
      </c>
      <c r="DW692" s="711">
        <v>0</v>
      </c>
      <c r="DX692" s="711">
        <v>78.972779635823002</v>
      </c>
      <c r="DY692" s="710">
        <v>0</v>
      </c>
      <c r="DZ692" s="710">
        <v>0.6670258620689663</v>
      </c>
      <c r="EA692" s="710">
        <v>0</v>
      </c>
      <c r="EB692" s="710">
        <v>0.58025207481729335</v>
      </c>
      <c r="EC692" s="236"/>
      <c r="ED692" s="49"/>
      <c r="EE692" s="232"/>
      <c r="EF692" s="700">
        <v>0</v>
      </c>
      <c r="EG692" s="712">
        <v>28568</v>
      </c>
      <c r="EH692" s="44"/>
    </row>
    <row r="693" spans="1:138" ht="41.25" customHeight="1" x14ac:dyDescent="0.25">
      <c r="A693" s="871" t="s">
        <v>49</v>
      </c>
      <c r="B693" s="656" t="s">
        <v>96</v>
      </c>
      <c r="C693" s="656" t="s">
        <v>114</v>
      </c>
      <c r="D693" s="691" t="s">
        <v>1616</v>
      </c>
      <c r="E693" s="656" t="s">
        <v>134</v>
      </c>
      <c r="F693" s="656" t="s">
        <v>1623</v>
      </c>
      <c r="G693" s="901" t="s">
        <v>134</v>
      </c>
      <c r="H693" s="897" t="s">
        <v>55</v>
      </c>
      <c r="I693" s="17" t="s">
        <v>866</v>
      </c>
      <c r="J693" s="64">
        <v>4.16</v>
      </c>
      <c r="K693" s="665">
        <v>2.4858393190228529</v>
      </c>
      <c r="L693" s="665">
        <v>3.1517045388990002</v>
      </c>
      <c r="M693" s="64">
        <v>420</v>
      </c>
      <c r="N693" s="726">
        <v>6796217.9469999997</v>
      </c>
      <c r="O693" s="548" t="s">
        <v>874</v>
      </c>
      <c r="P693" s="909">
        <v>1.729279526</v>
      </c>
      <c r="Q693" s="203" t="s">
        <v>57</v>
      </c>
      <c r="R693" s="205" t="s">
        <v>57</v>
      </c>
      <c r="S693" s="490">
        <v>0</v>
      </c>
      <c r="T693" s="18">
        <v>0</v>
      </c>
      <c r="U693" s="548">
        <v>0</v>
      </c>
      <c r="V693" s="18">
        <v>0</v>
      </c>
      <c r="W693" s="64">
        <v>0</v>
      </c>
      <c r="X693" s="18">
        <v>0</v>
      </c>
      <c r="Y693" s="18">
        <v>0</v>
      </c>
      <c r="Z693" s="18">
        <v>0</v>
      </c>
      <c r="AA693" s="18">
        <v>0</v>
      </c>
      <c r="AB693" s="18">
        <v>0</v>
      </c>
      <c r="AC693" s="18">
        <v>0</v>
      </c>
      <c r="AD693" s="18">
        <v>0</v>
      </c>
      <c r="AE693" s="18">
        <v>0</v>
      </c>
      <c r="AF693" s="18">
        <v>0</v>
      </c>
      <c r="AG693" s="64">
        <v>0</v>
      </c>
      <c r="AH693" s="18">
        <v>0</v>
      </c>
      <c r="AI693" s="64">
        <v>0</v>
      </c>
      <c r="AJ693" s="18">
        <v>0</v>
      </c>
      <c r="AK693" s="18">
        <v>4</v>
      </c>
      <c r="AL693" s="64">
        <v>4</v>
      </c>
      <c r="AM693" s="18">
        <v>1</v>
      </c>
      <c r="AN693" s="18">
        <v>1</v>
      </c>
      <c r="AO693" s="18">
        <v>0</v>
      </c>
      <c r="AP693" s="64">
        <v>0</v>
      </c>
      <c r="AQ693" s="64">
        <v>5</v>
      </c>
      <c r="AR693" s="11">
        <v>5</v>
      </c>
      <c r="AS693" s="17">
        <v>0</v>
      </c>
      <c r="AT693" s="490">
        <v>0</v>
      </c>
      <c r="AU693" s="64">
        <v>0</v>
      </c>
      <c r="AV693" s="18">
        <v>0</v>
      </c>
      <c r="AW693" s="64">
        <v>0</v>
      </c>
      <c r="AX693" s="18">
        <v>0</v>
      </c>
      <c r="AY693" s="17">
        <v>0</v>
      </c>
      <c r="AZ693" s="490">
        <v>0</v>
      </c>
      <c r="BA693" s="17">
        <v>0</v>
      </c>
      <c r="BB693" s="18">
        <v>0</v>
      </c>
      <c r="BC693" s="17">
        <v>0</v>
      </c>
      <c r="BD693" s="18">
        <v>0</v>
      </c>
      <c r="BE693" s="17">
        <v>0</v>
      </c>
      <c r="BF693" s="18">
        <v>0</v>
      </c>
      <c r="BG693" s="17">
        <v>0</v>
      </c>
      <c r="BH693" s="18">
        <v>0</v>
      </c>
      <c r="BI693" s="17">
        <v>0</v>
      </c>
      <c r="BJ693" s="18">
        <v>0</v>
      </c>
      <c r="BK693" s="17">
        <v>22.480000000000004</v>
      </c>
      <c r="BL693" s="17">
        <v>22.480000000000004</v>
      </c>
      <c r="BM693" s="17">
        <v>3.8</v>
      </c>
      <c r="BN693" s="17">
        <v>3.8</v>
      </c>
      <c r="BO693" s="18">
        <v>0</v>
      </c>
      <c r="BP693" s="18">
        <v>0</v>
      </c>
      <c r="BQ693" s="64">
        <v>26.280000000000005</v>
      </c>
      <c r="BR693" s="18">
        <v>26.280000000000005</v>
      </c>
      <c r="BS693" s="729">
        <v>1.5197080405380342E-2</v>
      </c>
      <c r="BT693" s="17">
        <v>0</v>
      </c>
      <c r="BU693" s="17">
        <v>0</v>
      </c>
      <c r="BV693" s="17">
        <v>0</v>
      </c>
      <c r="BW693" s="17">
        <v>0</v>
      </c>
      <c r="BX693" s="17">
        <v>0</v>
      </c>
      <c r="BY693" s="17">
        <v>0</v>
      </c>
      <c r="BZ693" s="17">
        <v>0</v>
      </c>
      <c r="CA693" s="17">
        <v>0</v>
      </c>
      <c r="CB693" s="17">
        <v>0</v>
      </c>
      <c r="CC693" s="17">
        <v>0</v>
      </c>
      <c r="CD693" s="17">
        <v>0</v>
      </c>
      <c r="CE693" s="17">
        <v>0</v>
      </c>
      <c r="CF693" s="17">
        <v>0</v>
      </c>
      <c r="CG693" s="17">
        <v>0</v>
      </c>
      <c r="CH693" s="17">
        <v>0</v>
      </c>
      <c r="CI693" s="17">
        <v>0</v>
      </c>
      <c r="CJ693" s="17">
        <v>0</v>
      </c>
      <c r="CK693" s="17">
        <v>0</v>
      </c>
      <c r="CL693" s="702">
        <v>26387.923200000008</v>
      </c>
      <c r="CM693" s="702">
        <v>26387.923200000008</v>
      </c>
      <c r="CN693" s="702">
        <v>4460.5919999999996</v>
      </c>
      <c r="CO693" s="702">
        <v>4460.5919999999996</v>
      </c>
      <c r="CP693" s="702">
        <v>0</v>
      </c>
      <c r="CQ693" s="702">
        <v>0</v>
      </c>
      <c r="CR693" s="704">
        <v>30848.515200000009</v>
      </c>
      <c r="CS693" s="703">
        <v>30848.515200000009</v>
      </c>
      <c r="CT693" s="23" t="s">
        <v>56</v>
      </c>
      <c r="CU693" s="23" t="s">
        <v>56</v>
      </c>
      <c r="CV693" s="23" t="s">
        <v>56</v>
      </c>
      <c r="CW693" s="23" t="s">
        <v>56</v>
      </c>
      <c r="CX693" s="23" t="s">
        <v>56</v>
      </c>
      <c r="CY693" s="23" t="s">
        <v>56</v>
      </c>
      <c r="CZ693" s="23" t="s">
        <v>56</v>
      </c>
      <c r="DA693" s="23" t="s">
        <v>56</v>
      </c>
      <c r="DB693" s="796">
        <v>6796217.9469999997</v>
      </c>
      <c r="DC693" s="120"/>
      <c r="DD693" s="692">
        <v>1.729279526</v>
      </c>
      <c r="DE693" s="120"/>
      <c r="DF693" s="120"/>
      <c r="DG693" s="120"/>
      <c r="DH693" s="140"/>
      <c r="DI693" s="140"/>
      <c r="DJ693" s="140"/>
      <c r="DK693" s="140"/>
      <c r="DL693" s="548" t="s">
        <v>56</v>
      </c>
      <c r="DM693" s="548" t="s">
        <v>56</v>
      </c>
      <c r="DN693" s="203" t="s">
        <v>55</v>
      </c>
      <c r="DO693" s="700" t="s">
        <v>56</v>
      </c>
      <c r="DP693" s="713" t="s">
        <v>56</v>
      </c>
      <c r="DQ693" s="548" t="s">
        <v>56</v>
      </c>
      <c r="DR693" s="673" t="s">
        <v>56</v>
      </c>
      <c r="DS693" s="203" t="s">
        <v>56</v>
      </c>
      <c r="DT693" s="1160" t="s">
        <v>56</v>
      </c>
      <c r="DU693" s="711">
        <v>0</v>
      </c>
      <c r="DV693" s="711">
        <v>280.22364082007408</v>
      </c>
      <c r="DW693" s="711">
        <v>0</v>
      </c>
      <c r="DX693" s="711">
        <v>162.25828416617003</v>
      </c>
      <c r="DY693" s="710">
        <v>0</v>
      </c>
      <c r="DZ693" s="710">
        <v>1.9435708592258081</v>
      </c>
      <c r="EA693" s="710">
        <v>0</v>
      </c>
      <c r="EB693" s="710">
        <v>1.8798546564792005</v>
      </c>
      <c r="EC693" s="236"/>
      <c r="ED693" s="49"/>
      <c r="EE693" s="232"/>
      <c r="EF693" s="700">
        <v>0</v>
      </c>
      <c r="EG693" s="712">
        <v>52916</v>
      </c>
      <c r="EH693" s="44"/>
    </row>
    <row r="694" spans="1:138" ht="41.25" customHeight="1" x14ac:dyDescent="0.25">
      <c r="A694" s="871" t="s">
        <v>49</v>
      </c>
      <c r="B694" s="656" t="s">
        <v>96</v>
      </c>
      <c r="C694" s="656" t="s">
        <v>114</v>
      </c>
      <c r="D694" s="691" t="s">
        <v>1616</v>
      </c>
      <c r="E694" s="656" t="s">
        <v>134</v>
      </c>
      <c r="F694" s="656" t="s">
        <v>1624</v>
      </c>
      <c r="G694" s="901" t="s">
        <v>134</v>
      </c>
      <c r="H694" s="897" t="s">
        <v>55</v>
      </c>
      <c r="I694" s="17" t="s">
        <v>889</v>
      </c>
      <c r="J694" s="64">
        <v>4.16</v>
      </c>
      <c r="K694" s="665">
        <v>2.4858393190228529</v>
      </c>
      <c r="L694" s="665">
        <v>0.54829545340499997</v>
      </c>
      <c r="M694" s="64">
        <v>2</v>
      </c>
      <c r="N694" s="726">
        <v>3398108.9729999998</v>
      </c>
      <c r="O694" s="548" t="s">
        <v>874</v>
      </c>
      <c r="P694" s="909">
        <v>0.86463976300000001</v>
      </c>
      <c r="Q694" s="203" t="s">
        <v>57</v>
      </c>
      <c r="R694" s="205" t="s">
        <v>57</v>
      </c>
      <c r="S694" s="490">
        <v>0</v>
      </c>
      <c r="T694" s="18">
        <v>0</v>
      </c>
      <c r="U694" s="548" t="s">
        <v>58</v>
      </c>
      <c r="V694" s="18" t="s">
        <v>58</v>
      </c>
      <c r="W694" s="64" t="s">
        <v>58</v>
      </c>
      <c r="X694" s="18" t="s">
        <v>58</v>
      </c>
      <c r="Y694" s="18" t="s">
        <v>58</v>
      </c>
      <c r="Z694" s="18" t="s">
        <v>58</v>
      </c>
      <c r="AA694" s="18" t="s">
        <v>58</v>
      </c>
      <c r="AB694" s="18" t="s">
        <v>58</v>
      </c>
      <c r="AC694" s="18" t="s">
        <v>58</v>
      </c>
      <c r="AD694" s="18" t="s">
        <v>58</v>
      </c>
      <c r="AE694" s="18" t="s">
        <v>58</v>
      </c>
      <c r="AF694" s="18" t="s">
        <v>58</v>
      </c>
      <c r="AG694" s="64" t="s">
        <v>58</v>
      </c>
      <c r="AH694" s="18" t="s">
        <v>58</v>
      </c>
      <c r="AI694" s="64" t="s">
        <v>58</v>
      </c>
      <c r="AJ694" s="18" t="s">
        <v>58</v>
      </c>
      <c r="AK694" s="18" t="s">
        <v>58</v>
      </c>
      <c r="AL694" s="64" t="s">
        <v>58</v>
      </c>
      <c r="AM694" s="18" t="s">
        <v>58</v>
      </c>
      <c r="AN694" s="18" t="s">
        <v>58</v>
      </c>
      <c r="AO694" s="18" t="s">
        <v>58</v>
      </c>
      <c r="AP694" s="64" t="s">
        <v>58</v>
      </c>
      <c r="AQ694" s="64">
        <v>0</v>
      </c>
      <c r="AR694" s="11">
        <v>0</v>
      </c>
      <c r="AS694" s="17" t="s">
        <v>58</v>
      </c>
      <c r="AT694" s="490" t="s">
        <v>58</v>
      </c>
      <c r="AU694" s="64" t="s">
        <v>58</v>
      </c>
      <c r="AV694" s="18" t="s">
        <v>58</v>
      </c>
      <c r="AW694" s="64" t="s">
        <v>58</v>
      </c>
      <c r="AX694" s="18" t="s">
        <v>58</v>
      </c>
      <c r="AY694" s="17" t="s">
        <v>58</v>
      </c>
      <c r="AZ694" s="490" t="s">
        <v>58</v>
      </c>
      <c r="BA694" s="17" t="s">
        <v>58</v>
      </c>
      <c r="BB694" s="18" t="s">
        <v>58</v>
      </c>
      <c r="BC694" s="17" t="s">
        <v>58</v>
      </c>
      <c r="BD694" s="18" t="s">
        <v>58</v>
      </c>
      <c r="BE694" s="17" t="s">
        <v>58</v>
      </c>
      <c r="BF694" s="18" t="s">
        <v>58</v>
      </c>
      <c r="BG694" s="17" t="s">
        <v>58</v>
      </c>
      <c r="BH694" s="18" t="s">
        <v>58</v>
      </c>
      <c r="BI694" s="17" t="s">
        <v>58</v>
      </c>
      <c r="BJ694" s="18" t="s">
        <v>58</v>
      </c>
      <c r="BK694" s="17" t="s">
        <v>58</v>
      </c>
      <c r="BL694" s="17" t="s">
        <v>58</v>
      </c>
      <c r="BM694" s="17" t="s">
        <v>58</v>
      </c>
      <c r="BN694" s="17" t="s">
        <v>58</v>
      </c>
      <c r="BO694" s="18" t="s">
        <v>58</v>
      </c>
      <c r="BP694" s="18" t="s">
        <v>58</v>
      </c>
      <c r="BQ694" s="64">
        <v>0</v>
      </c>
      <c r="BR694" s="18">
        <v>0</v>
      </c>
      <c r="BS694" s="729">
        <v>0</v>
      </c>
      <c r="BT694" s="17">
        <v>0</v>
      </c>
      <c r="BU694" s="17">
        <v>0</v>
      </c>
      <c r="BV694" s="17">
        <v>0</v>
      </c>
      <c r="BW694" s="17">
        <v>0</v>
      </c>
      <c r="BX694" s="17">
        <v>0</v>
      </c>
      <c r="BY694" s="17">
        <v>0</v>
      </c>
      <c r="BZ694" s="17">
        <v>0</v>
      </c>
      <c r="CA694" s="17">
        <v>0</v>
      </c>
      <c r="CB694" s="17">
        <v>0</v>
      </c>
      <c r="CC694" s="17">
        <v>0</v>
      </c>
      <c r="CD694" s="17">
        <v>0</v>
      </c>
      <c r="CE694" s="17">
        <v>0</v>
      </c>
      <c r="CF694" s="17">
        <v>0</v>
      </c>
      <c r="CG694" s="17">
        <v>0</v>
      </c>
      <c r="CH694" s="17">
        <v>0</v>
      </c>
      <c r="CI694" s="17">
        <v>0</v>
      </c>
      <c r="CJ694" s="17">
        <v>0</v>
      </c>
      <c r="CK694" s="17">
        <v>0</v>
      </c>
      <c r="CL694" s="702">
        <v>0</v>
      </c>
      <c r="CM694" s="702">
        <v>0</v>
      </c>
      <c r="CN694" s="702">
        <v>0</v>
      </c>
      <c r="CO694" s="702">
        <v>0</v>
      </c>
      <c r="CP694" s="702">
        <v>0</v>
      </c>
      <c r="CQ694" s="702">
        <v>0</v>
      </c>
      <c r="CR694" s="704">
        <v>0</v>
      </c>
      <c r="CS694" s="703">
        <v>0</v>
      </c>
      <c r="CT694" s="23" t="s">
        <v>56</v>
      </c>
      <c r="CU694" s="23" t="s">
        <v>56</v>
      </c>
      <c r="CV694" s="23" t="s">
        <v>56</v>
      </c>
      <c r="CW694" s="23" t="s">
        <v>56</v>
      </c>
      <c r="CX694" s="23" t="s">
        <v>56</v>
      </c>
      <c r="CY694" s="23" t="s">
        <v>56</v>
      </c>
      <c r="CZ694" s="23" t="s">
        <v>56</v>
      </c>
      <c r="DA694" s="23" t="s">
        <v>56</v>
      </c>
      <c r="DB694" s="728">
        <v>3398108.9729999998</v>
      </c>
      <c r="DC694" s="10"/>
      <c r="DD694" s="692">
        <v>0.86463976300000001</v>
      </c>
      <c r="DE694" s="120"/>
      <c r="DF694" s="120"/>
      <c r="DG694" s="120"/>
      <c r="DH694" s="140"/>
      <c r="DI694" s="140"/>
      <c r="DJ694" s="140"/>
      <c r="DK694" s="140"/>
      <c r="DL694" s="548" t="s">
        <v>56</v>
      </c>
      <c r="DM694" s="548" t="s">
        <v>56</v>
      </c>
      <c r="DN694" s="203" t="s">
        <v>55</v>
      </c>
      <c r="DO694" s="700" t="s">
        <v>56</v>
      </c>
      <c r="DP694" s="713" t="s">
        <v>56</v>
      </c>
      <c r="DQ694" s="548" t="s">
        <v>56</v>
      </c>
      <c r="DR694" s="673" t="s">
        <v>56</v>
      </c>
      <c r="DS694" s="203" t="s">
        <v>56</v>
      </c>
      <c r="DT694" s="1160" t="s">
        <v>56</v>
      </c>
      <c r="DU694" s="711">
        <v>0</v>
      </c>
      <c r="DV694" s="711">
        <v>0</v>
      </c>
      <c r="DW694" s="711">
        <v>0</v>
      </c>
      <c r="DX694" s="711">
        <v>30</v>
      </c>
      <c r="DY694" s="710">
        <v>0</v>
      </c>
      <c r="DZ694" s="710">
        <v>0</v>
      </c>
      <c r="EA694" s="710">
        <v>0</v>
      </c>
      <c r="EB694" s="710">
        <v>1</v>
      </c>
      <c r="EC694" s="236"/>
      <c r="ED694" s="49"/>
      <c r="EE694" s="232"/>
      <c r="EF694" s="700">
        <v>0</v>
      </c>
      <c r="EG694" s="712">
        <v>0</v>
      </c>
      <c r="EH694" s="44"/>
    </row>
    <row r="695" spans="1:138" ht="41.25" customHeight="1" x14ac:dyDescent="0.25">
      <c r="A695" s="871" t="s">
        <v>49</v>
      </c>
      <c r="B695" s="656" t="s">
        <v>96</v>
      </c>
      <c r="C695" s="656" t="s">
        <v>114</v>
      </c>
      <c r="D695" s="691" t="s">
        <v>1616</v>
      </c>
      <c r="E695" s="656" t="s">
        <v>134</v>
      </c>
      <c r="F695" s="656" t="s">
        <v>1625</v>
      </c>
      <c r="G695" s="901" t="s">
        <v>134</v>
      </c>
      <c r="H695" s="897" t="s">
        <v>55</v>
      </c>
      <c r="I695" s="17" t="s">
        <v>866</v>
      </c>
      <c r="J695" s="64">
        <v>4.16</v>
      </c>
      <c r="K695" s="665">
        <v>2.4858393190228529</v>
      </c>
      <c r="L695" s="665">
        <v>0.66704545315800001</v>
      </c>
      <c r="M695" s="64">
        <v>75</v>
      </c>
      <c r="N695" s="726">
        <v>2265405.9840000002</v>
      </c>
      <c r="O695" s="548" t="s">
        <v>874</v>
      </c>
      <c r="P695" s="909">
        <v>0.57642650900000003</v>
      </c>
      <c r="Q695" s="203" t="s">
        <v>57</v>
      </c>
      <c r="R695" s="205" t="s">
        <v>57</v>
      </c>
      <c r="S695" s="490">
        <v>0</v>
      </c>
      <c r="T695" s="18">
        <v>0</v>
      </c>
      <c r="U695" s="548" t="s">
        <v>58</v>
      </c>
      <c r="V695" s="18" t="s">
        <v>58</v>
      </c>
      <c r="W695" s="64" t="s">
        <v>58</v>
      </c>
      <c r="X695" s="18" t="s">
        <v>58</v>
      </c>
      <c r="Y695" s="18" t="s">
        <v>58</v>
      </c>
      <c r="Z695" s="18" t="s">
        <v>58</v>
      </c>
      <c r="AA695" s="18" t="s">
        <v>58</v>
      </c>
      <c r="AB695" s="18" t="s">
        <v>58</v>
      </c>
      <c r="AC695" s="18" t="s">
        <v>58</v>
      </c>
      <c r="AD695" s="18" t="s">
        <v>58</v>
      </c>
      <c r="AE695" s="18" t="s">
        <v>58</v>
      </c>
      <c r="AF695" s="18" t="s">
        <v>58</v>
      </c>
      <c r="AG695" s="64" t="s">
        <v>58</v>
      </c>
      <c r="AH695" s="18" t="s">
        <v>58</v>
      </c>
      <c r="AI695" s="64" t="s">
        <v>58</v>
      </c>
      <c r="AJ695" s="18" t="s">
        <v>58</v>
      </c>
      <c r="AK695" s="18" t="s">
        <v>58</v>
      </c>
      <c r="AL695" s="64" t="s">
        <v>58</v>
      </c>
      <c r="AM695" s="18" t="s">
        <v>58</v>
      </c>
      <c r="AN695" s="18" t="s">
        <v>58</v>
      </c>
      <c r="AO695" s="18" t="s">
        <v>58</v>
      </c>
      <c r="AP695" s="64" t="s">
        <v>58</v>
      </c>
      <c r="AQ695" s="64">
        <v>0</v>
      </c>
      <c r="AR695" s="11">
        <v>0</v>
      </c>
      <c r="AS695" s="17" t="s">
        <v>58</v>
      </c>
      <c r="AT695" s="490" t="s">
        <v>58</v>
      </c>
      <c r="AU695" s="64" t="s">
        <v>58</v>
      </c>
      <c r="AV695" s="18" t="s">
        <v>58</v>
      </c>
      <c r="AW695" s="64" t="s">
        <v>58</v>
      </c>
      <c r="AX695" s="18" t="s">
        <v>58</v>
      </c>
      <c r="AY695" s="17" t="s">
        <v>58</v>
      </c>
      <c r="AZ695" s="490" t="s">
        <v>58</v>
      </c>
      <c r="BA695" s="17" t="s">
        <v>58</v>
      </c>
      <c r="BB695" s="18" t="s">
        <v>58</v>
      </c>
      <c r="BC695" s="17" t="s">
        <v>58</v>
      </c>
      <c r="BD695" s="18" t="s">
        <v>58</v>
      </c>
      <c r="BE695" s="17" t="s">
        <v>58</v>
      </c>
      <c r="BF695" s="18" t="s">
        <v>58</v>
      </c>
      <c r="BG695" s="17" t="s">
        <v>58</v>
      </c>
      <c r="BH695" s="18" t="s">
        <v>58</v>
      </c>
      <c r="BI695" s="17" t="s">
        <v>58</v>
      </c>
      <c r="BJ695" s="18" t="s">
        <v>58</v>
      </c>
      <c r="BK695" s="17" t="s">
        <v>58</v>
      </c>
      <c r="BL695" s="17" t="s">
        <v>58</v>
      </c>
      <c r="BM695" s="17" t="s">
        <v>58</v>
      </c>
      <c r="BN695" s="17" t="s">
        <v>58</v>
      </c>
      <c r="BO695" s="18" t="s">
        <v>58</v>
      </c>
      <c r="BP695" s="18" t="s">
        <v>58</v>
      </c>
      <c r="BQ695" s="64">
        <v>0</v>
      </c>
      <c r="BR695" s="18">
        <v>0</v>
      </c>
      <c r="BS695" s="729">
        <v>0</v>
      </c>
      <c r="BT695" s="17">
        <v>0</v>
      </c>
      <c r="BU695" s="17">
        <v>0</v>
      </c>
      <c r="BV695" s="17">
        <v>0</v>
      </c>
      <c r="BW695" s="17">
        <v>0</v>
      </c>
      <c r="BX695" s="17">
        <v>0</v>
      </c>
      <c r="BY695" s="17">
        <v>0</v>
      </c>
      <c r="BZ695" s="17">
        <v>0</v>
      </c>
      <c r="CA695" s="17">
        <v>0</v>
      </c>
      <c r="CB695" s="17">
        <v>0</v>
      </c>
      <c r="CC695" s="17">
        <v>0</v>
      </c>
      <c r="CD695" s="17">
        <v>0</v>
      </c>
      <c r="CE695" s="17">
        <v>0</v>
      </c>
      <c r="CF695" s="17">
        <v>0</v>
      </c>
      <c r="CG695" s="17">
        <v>0</v>
      </c>
      <c r="CH695" s="17">
        <v>0</v>
      </c>
      <c r="CI695" s="17">
        <v>0</v>
      </c>
      <c r="CJ695" s="17">
        <v>0</v>
      </c>
      <c r="CK695" s="17">
        <v>0</v>
      </c>
      <c r="CL695" s="702">
        <v>0</v>
      </c>
      <c r="CM695" s="702">
        <v>0</v>
      </c>
      <c r="CN695" s="702">
        <v>0</v>
      </c>
      <c r="CO695" s="702">
        <v>0</v>
      </c>
      <c r="CP695" s="702">
        <v>0</v>
      </c>
      <c r="CQ695" s="702">
        <v>0</v>
      </c>
      <c r="CR695" s="704">
        <v>0</v>
      </c>
      <c r="CS695" s="703">
        <v>0</v>
      </c>
      <c r="CT695" s="23" t="s">
        <v>56</v>
      </c>
      <c r="CU695" s="23" t="s">
        <v>56</v>
      </c>
      <c r="CV695" s="23" t="s">
        <v>56</v>
      </c>
      <c r="CW695" s="23" t="s">
        <v>56</v>
      </c>
      <c r="CX695" s="23" t="s">
        <v>56</v>
      </c>
      <c r="CY695" s="23" t="s">
        <v>56</v>
      </c>
      <c r="CZ695" s="23" t="s">
        <v>56</v>
      </c>
      <c r="DA695" s="23" t="s">
        <v>56</v>
      </c>
      <c r="DB695" s="728">
        <v>2265405.9840000002</v>
      </c>
      <c r="DC695" s="10"/>
      <c r="DD695" s="692">
        <v>0.57642650900000003</v>
      </c>
      <c r="DE695" s="120"/>
      <c r="DF695" s="120"/>
      <c r="DG695" s="120"/>
      <c r="DH695" s="140"/>
      <c r="DI695" s="140"/>
      <c r="DJ695" s="140"/>
      <c r="DK695" s="140"/>
      <c r="DL695" s="548" t="s">
        <v>56</v>
      </c>
      <c r="DM695" s="548" t="s">
        <v>56</v>
      </c>
      <c r="DN695" s="203" t="s">
        <v>55</v>
      </c>
      <c r="DO695" s="700" t="s">
        <v>56</v>
      </c>
      <c r="DP695" s="713" t="s">
        <v>56</v>
      </c>
      <c r="DQ695" s="548" t="s">
        <v>56</v>
      </c>
      <c r="DR695" s="673" t="s">
        <v>56</v>
      </c>
      <c r="DS695" s="203" t="s">
        <v>56</v>
      </c>
      <c r="DT695" s="1160" t="s">
        <v>56</v>
      </c>
      <c r="DU695" s="711">
        <v>0</v>
      </c>
      <c r="DV695" s="711">
        <v>24.227891583930273</v>
      </c>
      <c r="DW695" s="711">
        <v>0</v>
      </c>
      <c r="DX695" s="711">
        <v>24.182648401826469</v>
      </c>
      <c r="DY695" s="710">
        <v>0</v>
      </c>
      <c r="DZ695" s="710">
        <v>0.62251267228017237</v>
      </c>
      <c r="EA695" s="710">
        <v>0</v>
      </c>
      <c r="EB695" s="710">
        <v>0.62100456621004563</v>
      </c>
      <c r="EC695" s="236"/>
      <c r="ED695" s="49"/>
      <c r="EE695" s="232"/>
      <c r="EF695" s="700">
        <v>0</v>
      </c>
      <c r="EG695" s="712">
        <v>1045.3333333333333</v>
      </c>
      <c r="EH695" s="44"/>
    </row>
    <row r="696" spans="1:138" ht="41.25" customHeight="1" x14ac:dyDescent="0.25">
      <c r="A696" s="871" t="s">
        <v>49</v>
      </c>
      <c r="B696" s="656" t="s">
        <v>96</v>
      </c>
      <c r="C696" s="656" t="s">
        <v>114</v>
      </c>
      <c r="D696" s="691" t="s">
        <v>1616</v>
      </c>
      <c r="E696" s="656" t="s">
        <v>134</v>
      </c>
      <c r="F696" s="656" t="s">
        <v>1626</v>
      </c>
      <c r="G696" s="901" t="s">
        <v>1627</v>
      </c>
      <c r="H696" s="897" t="s">
        <v>55</v>
      </c>
      <c r="I696" s="17" t="s">
        <v>860</v>
      </c>
      <c r="J696" s="64">
        <v>4.16</v>
      </c>
      <c r="K696" s="665">
        <v>2.4858393190228529</v>
      </c>
      <c r="L696" s="665">
        <v>2.1240530258849999</v>
      </c>
      <c r="M696" s="64">
        <v>1001</v>
      </c>
      <c r="N696" s="726">
        <v>7079393.6960000005</v>
      </c>
      <c r="O696" s="548" t="s">
        <v>874</v>
      </c>
      <c r="P696" s="909">
        <v>1.8013328399999999</v>
      </c>
      <c r="Q696" s="203" t="s">
        <v>57</v>
      </c>
      <c r="R696" s="205" t="s">
        <v>57</v>
      </c>
      <c r="S696" s="490">
        <v>0</v>
      </c>
      <c r="T696" s="18">
        <v>0</v>
      </c>
      <c r="U696" s="548">
        <v>0</v>
      </c>
      <c r="V696" s="18">
        <v>0</v>
      </c>
      <c r="W696" s="64">
        <v>0</v>
      </c>
      <c r="X696" s="18">
        <v>0</v>
      </c>
      <c r="Y696" s="18">
        <v>0</v>
      </c>
      <c r="Z696" s="18">
        <v>0</v>
      </c>
      <c r="AA696" s="18">
        <v>0</v>
      </c>
      <c r="AB696" s="18">
        <v>0</v>
      </c>
      <c r="AC696" s="18">
        <v>0</v>
      </c>
      <c r="AD696" s="18">
        <v>0</v>
      </c>
      <c r="AE696" s="18">
        <v>0</v>
      </c>
      <c r="AF696" s="18">
        <v>0</v>
      </c>
      <c r="AG696" s="64">
        <v>0</v>
      </c>
      <c r="AH696" s="18">
        <v>0</v>
      </c>
      <c r="AI696" s="64">
        <v>0</v>
      </c>
      <c r="AJ696" s="18">
        <v>0</v>
      </c>
      <c r="AK696" s="18">
        <v>8</v>
      </c>
      <c r="AL696" s="64">
        <v>8</v>
      </c>
      <c r="AM696" s="18">
        <v>0</v>
      </c>
      <c r="AN696" s="18" t="s">
        <v>58</v>
      </c>
      <c r="AO696" s="18">
        <v>0</v>
      </c>
      <c r="AP696" s="64">
        <v>0</v>
      </c>
      <c r="AQ696" s="64">
        <v>8</v>
      </c>
      <c r="AR696" s="11">
        <v>8</v>
      </c>
      <c r="AS696" s="17">
        <v>0</v>
      </c>
      <c r="AT696" s="490">
        <v>0</v>
      </c>
      <c r="AU696" s="64">
        <v>0</v>
      </c>
      <c r="AV696" s="18">
        <v>0</v>
      </c>
      <c r="AW696" s="64">
        <v>0</v>
      </c>
      <c r="AX696" s="18">
        <v>0</v>
      </c>
      <c r="AY696" s="17">
        <v>0</v>
      </c>
      <c r="AZ696" s="490">
        <v>0</v>
      </c>
      <c r="BA696" s="17">
        <v>0</v>
      </c>
      <c r="BB696" s="18">
        <v>0</v>
      </c>
      <c r="BC696" s="17">
        <v>0</v>
      </c>
      <c r="BD696" s="18">
        <v>0</v>
      </c>
      <c r="BE696" s="17">
        <v>0</v>
      </c>
      <c r="BF696" s="18">
        <v>0</v>
      </c>
      <c r="BG696" s="17">
        <v>0</v>
      </c>
      <c r="BH696" s="18">
        <v>0</v>
      </c>
      <c r="BI696" s="17">
        <v>0</v>
      </c>
      <c r="BJ696" s="18">
        <v>0</v>
      </c>
      <c r="BK696" s="17">
        <v>71.899999999999991</v>
      </c>
      <c r="BL696" s="17">
        <v>71.900000000000006</v>
      </c>
      <c r="BM696" s="17">
        <v>0</v>
      </c>
      <c r="BN696" s="17" t="s">
        <v>58</v>
      </c>
      <c r="BO696" s="18">
        <v>0</v>
      </c>
      <c r="BP696" s="18">
        <v>0</v>
      </c>
      <c r="BQ696" s="64">
        <v>71.899999999999991</v>
      </c>
      <c r="BR696" s="18">
        <v>71.900000000000006</v>
      </c>
      <c r="BS696" s="729">
        <v>3.9914888799784491E-2</v>
      </c>
      <c r="BT696" s="17">
        <v>0</v>
      </c>
      <c r="BU696" s="17">
        <v>0</v>
      </c>
      <c r="BV696" s="17">
        <v>0</v>
      </c>
      <c r="BW696" s="17">
        <v>0</v>
      </c>
      <c r="BX696" s="17">
        <v>0</v>
      </c>
      <c r="BY696" s="17">
        <v>0</v>
      </c>
      <c r="BZ696" s="17">
        <v>0</v>
      </c>
      <c r="CA696" s="17">
        <v>0</v>
      </c>
      <c r="CB696" s="17">
        <v>0</v>
      </c>
      <c r="CC696" s="17">
        <v>0</v>
      </c>
      <c r="CD696" s="17">
        <v>0</v>
      </c>
      <c r="CE696" s="17">
        <v>0</v>
      </c>
      <c r="CF696" s="17">
        <v>0</v>
      </c>
      <c r="CG696" s="17">
        <v>0</v>
      </c>
      <c r="CH696" s="17">
        <v>0</v>
      </c>
      <c r="CI696" s="17">
        <v>0</v>
      </c>
      <c r="CJ696" s="17">
        <v>0</v>
      </c>
      <c r="CK696" s="17">
        <v>0</v>
      </c>
      <c r="CL696" s="702">
        <v>84399.09599999999</v>
      </c>
      <c r="CM696" s="702">
        <v>84399.096000000005</v>
      </c>
      <c r="CN696" s="702">
        <v>0</v>
      </c>
      <c r="CO696" s="702">
        <v>0</v>
      </c>
      <c r="CP696" s="702">
        <v>0</v>
      </c>
      <c r="CQ696" s="702">
        <v>0</v>
      </c>
      <c r="CR696" s="704">
        <v>84399.09599999999</v>
      </c>
      <c r="CS696" s="703">
        <v>84399.096000000005</v>
      </c>
      <c r="CT696" s="23">
        <v>1</v>
      </c>
      <c r="CU696" s="23">
        <v>2</v>
      </c>
      <c r="CV696" s="23" t="s">
        <v>134</v>
      </c>
      <c r="CW696" s="23">
        <v>2</v>
      </c>
      <c r="CX696" s="23">
        <v>12</v>
      </c>
      <c r="CY696" s="23">
        <v>0</v>
      </c>
      <c r="CZ696" s="23">
        <v>0</v>
      </c>
      <c r="DA696" s="23" t="s">
        <v>905</v>
      </c>
      <c r="DB696" s="728">
        <v>7079393.6960000005</v>
      </c>
      <c r="DC696" s="10"/>
      <c r="DD696" s="692">
        <v>1.8013328399999999</v>
      </c>
      <c r="DE696" s="120"/>
      <c r="DF696" s="120"/>
      <c r="DG696" s="120"/>
      <c r="DH696" s="140"/>
      <c r="DI696" s="140"/>
      <c r="DJ696" s="140"/>
      <c r="DK696" s="140"/>
      <c r="DL696" s="548" t="s">
        <v>56</v>
      </c>
      <c r="DM696" s="548" t="s">
        <v>56</v>
      </c>
      <c r="DN696" s="203" t="s">
        <v>55</v>
      </c>
      <c r="DO696" s="700" t="s">
        <v>56</v>
      </c>
      <c r="DP696" s="713" t="s">
        <v>56</v>
      </c>
      <c r="DQ696" s="548" t="s">
        <v>56</v>
      </c>
      <c r="DR696" s="673" t="s">
        <v>56</v>
      </c>
      <c r="DS696" s="203" t="s">
        <v>56</v>
      </c>
      <c r="DT696" s="1160" t="s">
        <v>56</v>
      </c>
      <c r="DU696" s="711">
        <v>163.3980104043078</v>
      </c>
      <c r="DV696" s="711">
        <v>-104.81373848394293</v>
      </c>
      <c r="DW696" s="711">
        <v>151.16389133691999</v>
      </c>
      <c r="DX696" s="711">
        <v>-99.003744746320422</v>
      </c>
      <c r="DY696" s="710">
        <v>0.72830154239299105</v>
      </c>
      <c r="DZ696" s="710">
        <v>-0.12716798142942354</v>
      </c>
      <c r="EA696" s="710">
        <v>0.67689431511875298</v>
      </c>
      <c r="EB696" s="710">
        <v>-9.838317672479524E-2</v>
      </c>
      <c r="EC696" s="236"/>
      <c r="ED696" s="49"/>
      <c r="EE696" s="232"/>
      <c r="EF696" s="700">
        <v>13632</v>
      </c>
      <c r="EG696" s="712">
        <v>-13632</v>
      </c>
      <c r="EH696" s="44"/>
    </row>
    <row r="697" spans="1:138" ht="41.25" customHeight="1" x14ac:dyDescent="0.25">
      <c r="A697" s="871" t="s">
        <v>49</v>
      </c>
      <c r="B697" s="656" t="s">
        <v>96</v>
      </c>
      <c r="C697" s="656" t="s">
        <v>114</v>
      </c>
      <c r="D697" s="691" t="s">
        <v>522</v>
      </c>
      <c r="E697" s="656" t="s">
        <v>122</v>
      </c>
      <c r="F697" s="656" t="s">
        <v>523</v>
      </c>
      <c r="G697" s="901" t="s">
        <v>124</v>
      </c>
      <c r="H697" s="897" t="s">
        <v>55</v>
      </c>
      <c r="I697" s="17" t="s">
        <v>866</v>
      </c>
      <c r="J697" s="64">
        <v>4.16</v>
      </c>
      <c r="K697" s="665">
        <v>2.7956685674807735</v>
      </c>
      <c r="L697" s="665">
        <v>3.7259469619470003</v>
      </c>
      <c r="M697" s="64">
        <v>960</v>
      </c>
      <c r="N697" s="726">
        <v>10760678.42</v>
      </c>
      <c r="O697" s="548" t="s">
        <v>874</v>
      </c>
      <c r="P697" s="909">
        <v>2.7380259169999999</v>
      </c>
      <c r="Q697" s="203" t="s">
        <v>57</v>
      </c>
      <c r="R697" s="205" t="s">
        <v>57</v>
      </c>
      <c r="S697" s="490">
        <v>0</v>
      </c>
      <c r="T697" s="18">
        <v>0</v>
      </c>
      <c r="U697" s="548">
        <v>0</v>
      </c>
      <c r="V697" s="18">
        <v>0</v>
      </c>
      <c r="W697" s="64">
        <v>0</v>
      </c>
      <c r="X697" s="18">
        <v>0</v>
      </c>
      <c r="Y697" s="18">
        <v>0</v>
      </c>
      <c r="Z697" s="18">
        <v>0</v>
      </c>
      <c r="AA697" s="18">
        <v>0</v>
      </c>
      <c r="AB697" s="18">
        <v>0</v>
      </c>
      <c r="AC697" s="18">
        <v>0</v>
      </c>
      <c r="AD697" s="18">
        <v>0</v>
      </c>
      <c r="AE697" s="18">
        <v>0</v>
      </c>
      <c r="AF697" s="18">
        <v>0</v>
      </c>
      <c r="AG697" s="64">
        <v>0</v>
      </c>
      <c r="AH697" s="18">
        <v>0</v>
      </c>
      <c r="AI697" s="64">
        <v>0</v>
      </c>
      <c r="AJ697" s="18">
        <v>0</v>
      </c>
      <c r="AK697" s="18">
        <v>36</v>
      </c>
      <c r="AL697" s="64">
        <v>34</v>
      </c>
      <c r="AM697" s="18">
        <v>1</v>
      </c>
      <c r="AN697" s="18">
        <v>1</v>
      </c>
      <c r="AO697" s="18">
        <v>0</v>
      </c>
      <c r="AP697" s="64">
        <v>0</v>
      </c>
      <c r="AQ697" s="64">
        <v>37</v>
      </c>
      <c r="AR697" s="11">
        <v>35</v>
      </c>
      <c r="AS697" s="17">
        <v>0</v>
      </c>
      <c r="AT697" s="490">
        <v>0</v>
      </c>
      <c r="AU697" s="64">
        <v>0</v>
      </c>
      <c r="AV697" s="18">
        <v>0</v>
      </c>
      <c r="AW697" s="64">
        <v>0</v>
      </c>
      <c r="AX697" s="18">
        <v>0</v>
      </c>
      <c r="AY697" s="17">
        <v>0</v>
      </c>
      <c r="AZ697" s="490">
        <v>0</v>
      </c>
      <c r="BA697" s="17">
        <v>0</v>
      </c>
      <c r="BB697" s="18">
        <v>0</v>
      </c>
      <c r="BC697" s="17">
        <v>0</v>
      </c>
      <c r="BD697" s="18">
        <v>0</v>
      </c>
      <c r="BE697" s="17">
        <v>0</v>
      </c>
      <c r="BF697" s="18">
        <v>0</v>
      </c>
      <c r="BG697" s="17">
        <v>0</v>
      </c>
      <c r="BH697" s="18">
        <v>0</v>
      </c>
      <c r="BI697" s="17">
        <v>0</v>
      </c>
      <c r="BJ697" s="18">
        <v>0</v>
      </c>
      <c r="BK697" s="17">
        <v>180.56000000000003</v>
      </c>
      <c r="BL697" s="17">
        <v>171.35</v>
      </c>
      <c r="BM697" s="17">
        <v>7.6</v>
      </c>
      <c r="BN697" s="17">
        <v>7.6</v>
      </c>
      <c r="BO697" s="18">
        <v>0</v>
      </c>
      <c r="BP697" s="18">
        <v>0</v>
      </c>
      <c r="BQ697" s="64">
        <v>188.16000000000003</v>
      </c>
      <c r="BR697" s="18">
        <v>178.95</v>
      </c>
      <c r="BS697" s="729">
        <v>6.8721044177026333E-2</v>
      </c>
      <c r="BT697" s="17">
        <v>0</v>
      </c>
      <c r="BU697" s="17">
        <v>0</v>
      </c>
      <c r="BV697" s="17">
        <v>0</v>
      </c>
      <c r="BW697" s="17">
        <v>0</v>
      </c>
      <c r="BX697" s="17">
        <v>0</v>
      </c>
      <c r="BY697" s="17">
        <v>0</v>
      </c>
      <c r="BZ697" s="17">
        <v>0</v>
      </c>
      <c r="CA697" s="17">
        <v>0</v>
      </c>
      <c r="CB697" s="17">
        <v>0</v>
      </c>
      <c r="CC697" s="17">
        <v>0</v>
      </c>
      <c r="CD697" s="17">
        <v>0</v>
      </c>
      <c r="CE697" s="17">
        <v>0</v>
      </c>
      <c r="CF697" s="17">
        <v>0</v>
      </c>
      <c r="CG697" s="17">
        <v>0</v>
      </c>
      <c r="CH697" s="17">
        <v>0</v>
      </c>
      <c r="CI697" s="17">
        <v>0</v>
      </c>
      <c r="CJ697" s="17">
        <v>0</v>
      </c>
      <c r="CK697" s="17">
        <v>0</v>
      </c>
      <c r="CL697" s="702">
        <v>211948.55040000007</v>
      </c>
      <c r="CM697" s="702">
        <v>201137.48400000003</v>
      </c>
      <c r="CN697" s="702">
        <v>8921.1839999999993</v>
      </c>
      <c r="CO697" s="702">
        <v>8921.1839999999993</v>
      </c>
      <c r="CP697" s="702">
        <v>0</v>
      </c>
      <c r="CQ697" s="702">
        <v>0</v>
      </c>
      <c r="CR697" s="704">
        <v>220869.73440000007</v>
      </c>
      <c r="CS697" s="703">
        <v>210058.66800000003</v>
      </c>
      <c r="CT697" s="23" t="s">
        <v>56</v>
      </c>
      <c r="CU697" s="23" t="s">
        <v>56</v>
      </c>
      <c r="CV697" s="23" t="s">
        <v>56</v>
      </c>
      <c r="CW697" s="23" t="s">
        <v>56</v>
      </c>
      <c r="CX697" s="23" t="s">
        <v>56</v>
      </c>
      <c r="CY697" s="23" t="s">
        <v>56</v>
      </c>
      <c r="CZ697" s="23" t="s">
        <v>56</v>
      </c>
      <c r="DA697" s="23" t="s">
        <v>56</v>
      </c>
      <c r="DB697" s="728">
        <v>10760678.42</v>
      </c>
      <c r="DC697" s="10"/>
      <c r="DD697" s="692">
        <v>2.7380259169999999</v>
      </c>
      <c r="DE697" s="120"/>
      <c r="DF697" s="120"/>
      <c r="DG697" s="120"/>
      <c r="DH697" s="140"/>
      <c r="DI697" s="140"/>
      <c r="DJ697" s="140"/>
      <c r="DK697" s="140"/>
      <c r="DL697" s="548" t="s">
        <v>56</v>
      </c>
      <c r="DM697" s="548" t="s">
        <v>56</v>
      </c>
      <c r="DN697" s="203" t="s">
        <v>868</v>
      </c>
      <c r="DO697" s="700">
        <v>913.66666666666697</v>
      </c>
      <c r="DP697" s="713" t="s">
        <v>56</v>
      </c>
      <c r="DQ697" s="548" t="s">
        <v>56</v>
      </c>
      <c r="DR697" s="673" t="s">
        <v>56</v>
      </c>
      <c r="DS697" s="203" t="s">
        <v>56</v>
      </c>
      <c r="DT697" s="1160" t="s">
        <v>56</v>
      </c>
      <c r="DU697" s="711">
        <v>501.25282743524247</v>
      </c>
      <c r="DV697" s="711">
        <v>-425.76575987427759</v>
      </c>
      <c r="DW697" s="711">
        <v>501.00991494756198</v>
      </c>
      <c r="DX697" s="711">
        <v>-425.48849393602404</v>
      </c>
      <c r="DY697" s="710">
        <v>2.8467712513681129</v>
      </c>
      <c r="DZ697" s="710">
        <v>-2.69853014622886</v>
      </c>
      <c r="EA697" s="710">
        <v>2.8463800556372401</v>
      </c>
      <c r="EB697" s="710">
        <v>-2.6977600574582663</v>
      </c>
      <c r="EC697" s="236"/>
      <c r="ED697" s="49"/>
      <c r="EE697" s="232"/>
      <c r="EF697" s="700">
        <v>457773</v>
      </c>
      <c r="EG697" s="712">
        <v>-457773</v>
      </c>
      <c r="EH697" s="44"/>
    </row>
    <row r="698" spans="1:138" ht="41.25" customHeight="1" x14ac:dyDescent="0.25">
      <c r="A698" s="871" t="s">
        <v>49</v>
      </c>
      <c r="B698" s="656" t="s">
        <v>96</v>
      </c>
      <c r="C698" s="656" t="s">
        <v>114</v>
      </c>
      <c r="D698" s="691" t="s">
        <v>522</v>
      </c>
      <c r="E698" s="656" t="s">
        <v>122</v>
      </c>
      <c r="F698" s="656" t="s">
        <v>1628</v>
      </c>
      <c r="G698" s="901" t="s">
        <v>122</v>
      </c>
      <c r="H698" s="897" t="s">
        <v>55</v>
      </c>
      <c r="I698" s="17" t="s">
        <v>860</v>
      </c>
      <c r="J698" s="64">
        <v>4.16</v>
      </c>
      <c r="K698" s="665">
        <v>1.7436901889957401</v>
      </c>
      <c r="L698" s="665">
        <v>2.1806818136460002</v>
      </c>
      <c r="M698" s="64">
        <v>185</v>
      </c>
      <c r="N698" s="726">
        <v>3681284.7230000002</v>
      </c>
      <c r="O698" s="548" t="s">
        <v>874</v>
      </c>
      <c r="P698" s="909">
        <v>0.93669307700000004</v>
      </c>
      <c r="Q698" s="203" t="s">
        <v>57</v>
      </c>
      <c r="R698" s="205" t="s">
        <v>57</v>
      </c>
      <c r="S698" s="490">
        <v>0</v>
      </c>
      <c r="T698" s="18">
        <v>0</v>
      </c>
      <c r="U698" s="548">
        <v>0</v>
      </c>
      <c r="V698" s="18">
        <v>0</v>
      </c>
      <c r="W698" s="64">
        <v>0</v>
      </c>
      <c r="X698" s="18">
        <v>0</v>
      </c>
      <c r="Y698" s="18">
        <v>0</v>
      </c>
      <c r="Z698" s="18">
        <v>0</v>
      </c>
      <c r="AA698" s="18">
        <v>0</v>
      </c>
      <c r="AB698" s="18">
        <v>0</v>
      </c>
      <c r="AC698" s="18">
        <v>0</v>
      </c>
      <c r="AD698" s="18">
        <v>0</v>
      </c>
      <c r="AE698" s="18">
        <v>0</v>
      </c>
      <c r="AF698" s="18">
        <v>0</v>
      </c>
      <c r="AG698" s="64">
        <v>0</v>
      </c>
      <c r="AH698" s="18">
        <v>0</v>
      </c>
      <c r="AI698" s="64">
        <v>0</v>
      </c>
      <c r="AJ698" s="18">
        <v>0</v>
      </c>
      <c r="AK698" s="18">
        <v>8</v>
      </c>
      <c r="AL698" s="64">
        <v>8</v>
      </c>
      <c r="AM698" s="18">
        <v>1</v>
      </c>
      <c r="AN698" s="18">
        <v>1</v>
      </c>
      <c r="AO698" s="18">
        <v>0</v>
      </c>
      <c r="AP698" s="64">
        <v>0</v>
      </c>
      <c r="AQ698" s="64">
        <v>9</v>
      </c>
      <c r="AR698" s="11">
        <v>9</v>
      </c>
      <c r="AS698" s="17">
        <v>0</v>
      </c>
      <c r="AT698" s="490">
        <v>0</v>
      </c>
      <c r="AU698" s="64">
        <v>0</v>
      </c>
      <c r="AV698" s="18">
        <v>0</v>
      </c>
      <c r="AW698" s="64">
        <v>0</v>
      </c>
      <c r="AX698" s="18">
        <v>0</v>
      </c>
      <c r="AY698" s="17">
        <v>0</v>
      </c>
      <c r="AZ698" s="490">
        <v>0</v>
      </c>
      <c r="BA698" s="17">
        <v>0</v>
      </c>
      <c r="BB698" s="18">
        <v>0</v>
      </c>
      <c r="BC698" s="17">
        <v>0</v>
      </c>
      <c r="BD698" s="18">
        <v>0</v>
      </c>
      <c r="BE698" s="17">
        <v>0</v>
      </c>
      <c r="BF698" s="18">
        <v>0</v>
      </c>
      <c r="BG698" s="17">
        <v>0</v>
      </c>
      <c r="BH698" s="18">
        <v>0</v>
      </c>
      <c r="BI698" s="17">
        <v>0</v>
      </c>
      <c r="BJ698" s="18">
        <v>0</v>
      </c>
      <c r="BK698" s="17">
        <v>53.92</v>
      </c>
      <c r="BL698" s="17">
        <v>53.92</v>
      </c>
      <c r="BM698" s="17">
        <v>8.8000000000000007</v>
      </c>
      <c r="BN698" s="17">
        <v>8.8000000000000007</v>
      </c>
      <c r="BO698" s="18">
        <v>0</v>
      </c>
      <c r="BP698" s="18">
        <v>0</v>
      </c>
      <c r="BQ698" s="64">
        <v>62.72</v>
      </c>
      <c r="BR698" s="18">
        <v>62.72</v>
      </c>
      <c r="BS698" s="729">
        <v>6.6958966111799287E-2</v>
      </c>
      <c r="BT698" s="17">
        <v>0</v>
      </c>
      <c r="BU698" s="17">
        <v>0</v>
      </c>
      <c r="BV698" s="17">
        <v>0</v>
      </c>
      <c r="BW698" s="17">
        <v>0</v>
      </c>
      <c r="BX698" s="17">
        <v>0</v>
      </c>
      <c r="BY698" s="17">
        <v>0</v>
      </c>
      <c r="BZ698" s="17">
        <v>0</v>
      </c>
      <c r="CA698" s="17">
        <v>0</v>
      </c>
      <c r="CB698" s="17">
        <v>0</v>
      </c>
      <c r="CC698" s="17">
        <v>0</v>
      </c>
      <c r="CD698" s="17">
        <v>0</v>
      </c>
      <c r="CE698" s="17">
        <v>0</v>
      </c>
      <c r="CF698" s="17">
        <v>0</v>
      </c>
      <c r="CG698" s="17">
        <v>0</v>
      </c>
      <c r="CH698" s="17">
        <v>0</v>
      </c>
      <c r="CI698" s="17">
        <v>0</v>
      </c>
      <c r="CJ698" s="17">
        <v>0</v>
      </c>
      <c r="CK698" s="17">
        <v>0</v>
      </c>
      <c r="CL698" s="702">
        <v>63293.452800000006</v>
      </c>
      <c r="CM698" s="702">
        <v>63293.452800000006</v>
      </c>
      <c r="CN698" s="702">
        <v>10329.792000000001</v>
      </c>
      <c r="CO698" s="702">
        <v>10329.792000000001</v>
      </c>
      <c r="CP698" s="702">
        <v>0</v>
      </c>
      <c r="CQ698" s="702">
        <v>0</v>
      </c>
      <c r="CR698" s="704">
        <v>73623.244800000015</v>
      </c>
      <c r="CS698" s="703">
        <v>73623.244800000015</v>
      </c>
      <c r="CT698" s="23" t="s">
        <v>56</v>
      </c>
      <c r="CU698" s="23" t="s">
        <v>56</v>
      </c>
      <c r="CV698" s="23" t="s">
        <v>56</v>
      </c>
      <c r="CW698" s="23" t="s">
        <v>56</v>
      </c>
      <c r="CX698" s="23" t="s">
        <v>56</v>
      </c>
      <c r="CY698" s="23" t="s">
        <v>56</v>
      </c>
      <c r="CZ698" s="23" t="s">
        <v>56</v>
      </c>
      <c r="DA698" s="23" t="s">
        <v>56</v>
      </c>
      <c r="DB698" s="728">
        <v>3681284.7230000002</v>
      </c>
      <c r="DC698" s="10"/>
      <c r="DD698" s="692">
        <v>0.93669307700000004</v>
      </c>
      <c r="DE698" s="120"/>
      <c r="DF698" s="120"/>
      <c r="DG698" s="120"/>
      <c r="DH698" s="140"/>
      <c r="DI698" s="140"/>
      <c r="DJ698" s="140"/>
      <c r="DK698" s="140"/>
      <c r="DL698" s="548" t="s">
        <v>56</v>
      </c>
      <c r="DM698" s="548" t="s">
        <v>56</v>
      </c>
      <c r="DN698" s="203" t="s">
        <v>55</v>
      </c>
      <c r="DO698" s="700" t="s">
        <v>56</v>
      </c>
      <c r="DP698" s="713" t="s">
        <v>56</v>
      </c>
      <c r="DQ698" s="548" t="s">
        <v>56</v>
      </c>
      <c r="DR698" s="673" t="s">
        <v>56</v>
      </c>
      <c r="DS698" s="203" t="s">
        <v>56</v>
      </c>
      <c r="DT698" s="1160" t="s">
        <v>56</v>
      </c>
      <c r="DU698" s="711">
        <v>0</v>
      </c>
      <c r="DV698" s="711">
        <v>81.851626275644392</v>
      </c>
      <c r="DW698" s="711">
        <v>0</v>
      </c>
      <c r="DX698" s="711">
        <v>81.851626275644392</v>
      </c>
      <c r="DY698" s="710">
        <v>0</v>
      </c>
      <c r="DZ698" s="710">
        <v>0.73899334116725657</v>
      </c>
      <c r="EA698" s="710">
        <v>0</v>
      </c>
      <c r="EB698" s="710">
        <v>0.73899334116725657</v>
      </c>
      <c r="EC698" s="236"/>
      <c r="ED698" s="49"/>
      <c r="EE698" s="232"/>
      <c r="EF698" s="700">
        <v>0</v>
      </c>
      <c r="EG698" s="712">
        <v>10087.333333333334</v>
      </c>
      <c r="EH698" s="44"/>
    </row>
    <row r="699" spans="1:138" ht="41.25" customHeight="1" x14ac:dyDescent="0.25">
      <c r="A699" s="871" t="s">
        <v>49</v>
      </c>
      <c r="B699" s="656" t="s">
        <v>96</v>
      </c>
      <c r="C699" s="656" t="s">
        <v>114</v>
      </c>
      <c r="D699" s="691" t="s">
        <v>522</v>
      </c>
      <c r="E699" s="656" t="s">
        <v>122</v>
      </c>
      <c r="F699" s="656" t="s">
        <v>1629</v>
      </c>
      <c r="G699" s="901" t="s">
        <v>122</v>
      </c>
      <c r="H699" s="897" t="s">
        <v>55</v>
      </c>
      <c r="I699" s="17" t="s">
        <v>866</v>
      </c>
      <c r="J699" s="64">
        <v>4.16</v>
      </c>
      <c r="K699" s="665">
        <v>1.7076635321983074</v>
      </c>
      <c r="L699" s="665">
        <v>0.62196969567600002</v>
      </c>
      <c r="M699" s="64">
        <v>126</v>
      </c>
      <c r="N699" s="726">
        <v>1274290.865</v>
      </c>
      <c r="O699" s="548" t="s">
        <v>874</v>
      </c>
      <c r="P699" s="909">
        <v>0.32423991099999999</v>
      </c>
      <c r="Q699" s="203" t="s">
        <v>57</v>
      </c>
      <c r="R699" s="205" t="s">
        <v>57</v>
      </c>
      <c r="S699" s="490">
        <v>0</v>
      </c>
      <c r="T699" s="18">
        <v>0</v>
      </c>
      <c r="U699" s="548">
        <v>0</v>
      </c>
      <c r="V699" s="18">
        <v>0</v>
      </c>
      <c r="W699" s="64">
        <v>0</v>
      </c>
      <c r="X699" s="18">
        <v>0</v>
      </c>
      <c r="Y699" s="18">
        <v>0</v>
      </c>
      <c r="Z699" s="18">
        <v>0</v>
      </c>
      <c r="AA699" s="18">
        <v>0</v>
      </c>
      <c r="AB699" s="18">
        <v>0</v>
      </c>
      <c r="AC699" s="18">
        <v>0</v>
      </c>
      <c r="AD699" s="18">
        <v>0</v>
      </c>
      <c r="AE699" s="18">
        <v>0</v>
      </c>
      <c r="AF699" s="18">
        <v>0</v>
      </c>
      <c r="AG699" s="64">
        <v>0</v>
      </c>
      <c r="AH699" s="18">
        <v>0</v>
      </c>
      <c r="AI699" s="64">
        <v>0</v>
      </c>
      <c r="AJ699" s="18">
        <v>0</v>
      </c>
      <c r="AK699" s="18">
        <v>2</v>
      </c>
      <c r="AL699" s="64">
        <v>2</v>
      </c>
      <c r="AM699" s="18">
        <v>0</v>
      </c>
      <c r="AN699" s="18" t="s">
        <v>58</v>
      </c>
      <c r="AO699" s="18">
        <v>0</v>
      </c>
      <c r="AP699" s="64">
        <v>0</v>
      </c>
      <c r="AQ699" s="64">
        <v>2</v>
      </c>
      <c r="AR699" s="11">
        <v>2</v>
      </c>
      <c r="AS699" s="17">
        <v>0</v>
      </c>
      <c r="AT699" s="490">
        <v>0</v>
      </c>
      <c r="AU699" s="64">
        <v>0</v>
      </c>
      <c r="AV699" s="18">
        <v>0</v>
      </c>
      <c r="AW699" s="64">
        <v>0</v>
      </c>
      <c r="AX699" s="18">
        <v>0</v>
      </c>
      <c r="AY699" s="17">
        <v>0</v>
      </c>
      <c r="AZ699" s="490">
        <v>0</v>
      </c>
      <c r="BA699" s="17">
        <v>0</v>
      </c>
      <c r="BB699" s="18">
        <v>0</v>
      </c>
      <c r="BC699" s="17">
        <v>0</v>
      </c>
      <c r="BD699" s="18">
        <v>0</v>
      </c>
      <c r="BE699" s="17">
        <v>0</v>
      </c>
      <c r="BF699" s="18">
        <v>0</v>
      </c>
      <c r="BG699" s="17">
        <v>0</v>
      </c>
      <c r="BH699" s="18">
        <v>0</v>
      </c>
      <c r="BI699" s="17">
        <v>0</v>
      </c>
      <c r="BJ699" s="18">
        <v>0</v>
      </c>
      <c r="BK699" s="17">
        <v>11</v>
      </c>
      <c r="BL699" s="17">
        <v>11</v>
      </c>
      <c r="BM699" s="17">
        <v>0</v>
      </c>
      <c r="BN699" s="17" t="s">
        <v>58</v>
      </c>
      <c r="BO699" s="18">
        <v>0</v>
      </c>
      <c r="BP699" s="18">
        <v>0</v>
      </c>
      <c r="BQ699" s="64">
        <v>11</v>
      </c>
      <c r="BR699" s="18">
        <v>11</v>
      </c>
      <c r="BS699" s="729">
        <v>3.3925496605505791E-2</v>
      </c>
      <c r="BT699" s="17">
        <v>0</v>
      </c>
      <c r="BU699" s="17">
        <v>0</v>
      </c>
      <c r="BV699" s="17">
        <v>0</v>
      </c>
      <c r="BW699" s="17">
        <v>0</v>
      </c>
      <c r="BX699" s="17">
        <v>0</v>
      </c>
      <c r="BY699" s="17">
        <v>0</v>
      </c>
      <c r="BZ699" s="17">
        <v>0</v>
      </c>
      <c r="CA699" s="17">
        <v>0</v>
      </c>
      <c r="CB699" s="17">
        <v>0</v>
      </c>
      <c r="CC699" s="17">
        <v>0</v>
      </c>
      <c r="CD699" s="17">
        <v>0</v>
      </c>
      <c r="CE699" s="17">
        <v>0</v>
      </c>
      <c r="CF699" s="17">
        <v>0</v>
      </c>
      <c r="CG699" s="17">
        <v>0</v>
      </c>
      <c r="CH699" s="17">
        <v>0</v>
      </c>
      <c r="CI699" s="17">
        <v>0</v>
      </c>
      <c r="CJ699" s="17">
        <v>0</v>
      </c>
      <c r="CK699" s="17">
        <v>0</v>
      </c>
      <c r="CL699" s="702">
        <v>12912.240000000002</v>
      </c>
      <c r="CM699" s="702">
        <v>12912.240000000002</v>
      </c>
      <c r="CN699" s="702">
        <v>0</v>
      </c>
      <c r="CO699" s="702">
        <v>0</v>
      </c>
      <c r="CP699" s="702">
        <v>0</v>
      </c>
      <c r="CQ699" s="702">
        <v>0</v>
      </c>
      <c r="CR699" s="704">
        <v>12912.240000000002</v>
      </c>
      <c r="CS699" s="703">
        <v>12912.240000000002</v>
      </c>
      <c r="CT699" s="23" t="s">
        <v>56</v>
      </c>
      <c r="CU699" s="23" t="s">
        <v>56</v>
      </c>
      <c r="CV699" s="23" t="s">
        <v>56</v>
      </c>
      <c r="CW699" s="23" t="s">
        <v>56</v>
      </c>
      <c r="CX699" s="23" t="s">
        <v>56</v>
      </c>
      <c r="CY699" s="23" t="s">
        <v>56</v>
      </c>
      <c r="CZ699" s="23" t="s">
        <v>56</v>
      </c>
      <c r="DA699" s="23" t="s">
        <v>56</v>
      </c>
      <c r="DB699" s="728">
        <v>1274290.865</v>
      </c>
      <c r="DC699" s="10"/>
      <c r="DD699" s="692">
        <v>0.32423991099999999</v>
      </c>
      <c r="DE699" s="120"/>
      <c r="DF699" s="120"/>
      <c r="DG699" s="120"/>
      <c r="DH699" s="140"/>
      <c r="DI699" s="140"/>
      <c r="DJ699" s="140"/>
      <c r="DK699" s="140"/>
      <c r="DL699" s="548" t="s">
        <v>56</v>
      </c>
      <c r="DM699" s="548" t="s">
        <v>56</v>
      </c>
      <c r="DN699" s="203" t="s">
        <v>55</v>
      </c>
      <c r="DO699" s="700" t="s">
        <v>56</v>
      </c>
      <c r="DP699" s="713" t="s">
        <v>56</v>
      </c>
      <c r="DQ699" s="548" t="s">
        <v>56</v>
      </c>
      <c r="DR699" s="673" t="s">
        <v>56</v>
      </c>
      <c r="DS699" s="203" t="s">
        <v>56</v>
      </c>
      <c r="DT699" s="1160" t="s">
        <v>56</v>
      </c>
      <c r="DU699" s="711">
        <v>0</v>
      </c>
      <c r="DV699" s="711">
        <v>83.20454545454534</v>
      </c>
      <c r="DW699" s="711">
        <v>0</v>
      </c>
      <c r="DX699" s="711">
        <v>83.20454545454534</v>
      </c>
      <c r="DY699" s="710">
        <v>0</v>
      </c>
      <c r="DZ699" s="710">
        <v>9.0463458110516828E-2</v>
      </c>
      <c r="EA699" s="710">
        <v>0</v>
      </c>
      <c r="EB699" s="710">
        <v>9.0463458110516828E-2</v>
      </c>
      <c r="EC699" s="236"/>
      <c r="ED699" s="49"/>
      <c r="EE699" s="232"/>
      <c r="EF699" s="700">
        <v>0</v>
      </c>
      <c r="EG699" s="712">
        <v>0</v>
      </c>
      <c r="EH699" s="44"/>
    </row>
    <row r="700" spans="1:138" ht="41.25" customHeight="1" x14ac:dyDescent="0.25">
      <c r="A700" s="871" t="s">
        <v>49</v>
      </c>
      <c r="B700" s="656" t="s">
        <v>96</v>
      </c>
      <c r="C700" s="656" t="s">
        <v>114</v>
      </c>
      <c r="D700" s="691" t="s">
        <v>522</v>
      </c>
      <c r="E700" s="656" t="s">
        <v>122</v>
      </c>
      <c r="F700" s="656" t="s">
        <v>1630</v>
      </c>
      <c r="G700" s="901" t="s">
        <v>122</v>
      </c>
      <c r="H700" s="897" t="s">
        <v>55</v>
      </c>
      <c r="I700" s="17" t="s">
        <v>860</v>
      </c>
      <c r="J700" s="64">
        <v>4.16</v>
      </c>
      <c r="K700" s="665">
        <v>2.6299459462125832</v>
      </c>
      <c r="L700" s="665">
        <v>1.4087121182820002</v>
      </c>
      <c r="M700" s="64">
        <v>220</v>
      </c>
      <c r="N700" s="726">
        <v>2265405.9840000002</v>
      </c>
      <c r="O700" s="548" t="s">
        <v>874</v>
      </c>
      <c r="P700" s="909">
        <v>0.57642650900000003</v>
      </c>
      <c r="Q700" s="203" t="s">
        <v>57</v>
      </c>
      <c r="R700" s="205" t="s">
        <v>57</v>
      </c>
      <c r="S700" s="490">
        <v>0</v>
      </c>
      <c r="T700" s="18">
        <v>0</v>
      </c>
      <c r="U700" s="548">
        <v>0</v>
      </c>
      <c r="V700" s="18">
        <v>0</v>
      </c>
      <c r="W700" s="64">
        <v>0</v>
      </c>
      <c r="X700" s="18">
        <v>0</v>
      </c>
      <c r="Y700" s="18">
        <v>0</v>
      </c>
      <c r="Z700" s="18">
        <v>0</v>
      </c>
      <c r="AA700" s="18">
        <v>0</v>
      </c>
      <c r="AB700" s="18">
        <v>0</v>
      </c>
      <c r="AC700" s="18">
        <v>0</v>
      </c>
      <c r="AD700" s="18">
        <v>0</v>
      </c>
      <c r="AE700" s="18">
        <v>0</v>
      </c>
      <c r="AF700" s="18">
        <v>0</v>
      </c>
      <c r="AG700" s="64">
        <v>0</v>
      </c>
      <c r="AH700" s="18">
        <v>0</v>
      </c>
      <c r="AI700" s="64">
        <v>0</v>
      </c>
      <c r="AJ700" s="18">
        <v>0</v>
      </c>
      <c r="AK700" s="18">
        <v>13</v>
      </c>
      <c r="AL700" s="64">
        <v>13</v>
      </c>
      <c r="AM700" s="18">
        <v>0</v>
      </c>
      <c r="AN700" s="18" t="s">
        <v>58</v>
      </c>
      <c r="AO700" s="18">
        <v>0</v>
      </c>
      <c r="AP700" s="64">
        <v>0</v>
      </c>
      <c r="AQ700" s="64">
        <v>13</v>
      </c>
      <c r="AR700" s="11">
        <v>13</v>
      </c>
      <c r="AS700" s="17">
        <v>0</v>
      </c>
      <c r="AT700" s="490">
        <v>0</v>
      </c>
      <c r="AU700" s="64">
        <v>0</v>
      </c>
      <c r="AV700" s="18">
        <v>0</v>
      </c>
      <c r="AW700" s="64">
        <v>0</v>
      </c>
      <c r="AX700" s="18">
        <v>0</v>
      </c>
      <c r="AY700" s="17">
        <v>0</v>
      </c>
      <c r="AZ700" s="490">
        <v>0</v>
      </c>
      <c r="BA700" s="17">
        <v>0</v>
      </c>
      <c r="BB700" s="18">
        <v>0</v>
      </c>
      <c r="BC700" s="17">
        <v>0</v>
      </c>
      <c r="BD700" s="18">
        <v>0</v>
      </c>
      <c r="BE700" s="17">
        <v>0</v>
      </c>
      <c r="BF700" s="18">
        <v>0</v>
      </c>
      <c r="BG700" s="17">
        <v>0</v>
      </c>
      <c r="BH700" s="18">
        <v>0</v>
      </c>
      <c r="BI700" s="17">
        <v>0</v>
      </c>
      <c r="BJ700" s="18">
        <v>0</v>
      </c>
      <c r="BK700" s="17">
        <v>76.64</v>
      </c>
      <c r="BL700" s="17">
        <v>76.64</v>
      </c>
      <c r="BM700" s="17">
        <v>0</v>
      </c>
      <c r="BN700" s="17" t="s">
        <v>58</v>
      </c>
      <c r="BO700" s="18">
        <v>0</v>
      </c>
      <c r="BP700" s="18">
        <v>0</v>
      </c>
      <c r="BQ700" s="64">
        <v>76.64</v>
      </c>
      <c r="BR700" s="18">
        <v>76.64</v>
      </c>
      <c r="BS700" s="729">
        <v>0.13295710520488918</v>
      </c>
      <c r="BT700" s="17">
        <v>0</v>
      </c>
      <c r="BU700" s="17">
        <v>0</v>
      </c>
      <c r="BV700" s="17">
        <v>0</v>
      </c>
      <c r="BW700" s="17">
        <v>0</v>
      </c>
      <c r="BX700" s="17">
        <v>0</v>
      </c>
      <c r="BY700" s="17">
        <v>0</v>
      </c>
      <c r="BZ700" s="17">
        <v>0</v>
      </c>
      <c r="CA700" s="17">
        <v>0</v>
      </c>
      <c r="CB700" s="17">
        <v>0</v>
      </c>
      <c r="CC700" s="17">
        <v>0</v>
      </c>
      <c r="CD700" s="17">
        <v>0</v>
      </c>
      <c r="CE700" s="17">
        <v>0</v>
      </c>
      <c r="CF700" s="17">
        <v>0</v>
      </c>
      <c r="CG700" s="17">
        <v>0</v>
      </c>
      <c r="CH700" s="17">
        <v>0</v>
      </c>
      <c r="CI700" s="17">
        <v>0</v>
      </c>
      <c r="CJ700" s="17">
        <v>0</v>
      </c>
      <c r="CK700" s="17">
        <v>0</v>
      </c>
      <c r="CL700" s="702">
        <v>89963.097600000008</v>
      </c>
      <c r="CM700" s="702">
        <v>89963.097600000008</v>
      </c>
      <c r="CN700" s="702">
        <v>0</v>
      </c>
      <c r="CO700" s="702">
        <v>0</v>
      </c>
      <c r="CP700" s="702">
        <v>0</v>
      </c>
      <c r="CQ700" s="702">
        <v>0</v>
      </c>
      <c r="CR700" s="704">
        <v>89963.097600000008</v>
      </c>
      <c r="CS700" s="703">
        <v>89963.097600000008</v>
      </c>
      <c r="CT700" s="23" t="s">
        <v>56</v>
      </c>
      <c r="CU700" s="23" t="s">
        <v>56</v>
      </c>
      <c r="CV700" s="23" t="s">
        <v>56</v>
      </c>
      <c r="CW700" s="23" t="s">
        <v>56</v>
      </c>
      <c r="CX700" s="23" t="s">
        <v>56</v>
      </c>
      <c r="CY700" s="23" t="s">
        <v>56</v>
      </c>
      <c r="CZ700" s="23" t="s">
        <v>56</v>
      </c>
      <c r="DA700" s="23" t="s">
        <v>56</v>
      </c>
      <c r="DB700" s="728">
        <v>2265405.9840000002</v>
      </c>
      <c r="DC700" s="10"/>
      <c r="DD700" s="692">
        <v>0.57642650900000003</v>
      </c>
      <c r="DE700" s="120"/>
      <c r="DF700" s="120"/>
      <c r="DG700" s="120"/>
      <c r="DH700" s="140"/>
      <c r="DI700" s="140"/>
      <c r="DJ700" s="140"/>
      <c r="DK700" s="140"/>
      <c r="DL700" s="548" t="s">
        <v>56</v>
      </c>
      <c r="DM700" s="548" t="s">
        <v>56</v>
      </c>
      <c r="DN700" s="203" t="s">
        <v>55</v>
      </c>
      <c r="DO700" s="700" t="s">
        <v>56</v>
      </c>
      <c r="DP700" s="713" t="s">
        <v>56</v>
      </c>
      <c r="DQ700" s="548" t="s">
        <v>56</v>
      </c>
      <c r="DR700" s="673" t="s">
        <v>56</v>
      </c>
      <c r="DS700" s="203" t="s">
        <v>56</v>
      </c>
      <c r="DT700" s="1160" t="s">
        <v>56</v>
      </c>
      <c r="DU700" s="711">
        <v>0</v>
      </c>
      <c r="DV700" s="711">
        <v>123.17360095203139</v>
      </c>
      <c r="DW700" s="711">
        <v>0</v>
      </c>
      <c r="DX700" s="711">
        <v>46.85401332316534</v>
      </c>
      <c r="DY700" s="710">
        <v>0</v>
      </c>
      <c r="DZ700" s="710">
        <v>0.4068150450601265</v>
      </c>
      <c r="EA700" s="710">
        <v>0</v>
      </c>
      <c r="EB700" s="710">
        <v>0.35011401413229137</v>
      </c>
      <c r="EC700" s="236"/>
      <c r="ED700" s="49"/>
      <c r="EE700" s="232"/>
      <c r="EF700" s="700">
        <v>0</v>
      </c>
      <c r="EG700" s="712">
        <v>14410</v>
      </c>
      <c r="EH700" s="44"/>
    </row>
    <row r="701" spans="1:138" ht="41.25" customHeight="1" x14ac:dyDescent="0.25">
      <c r="A701" s="871" t="s">
        <v>49</v>
      </c>
      <c r="B701" s="656" t="s">
        <v>96</v>
      </c>
      <c r="C701" s="656" t="s">
        <v>114</v>
      </c>
      <c r="D701" s="691" t="s">
        <v>513</v>
      </c>
      <c r="E701" s="656" t="s">
        <v>514</v>
      </c>
      <c r="F701" s="656" t="s">
        <v>524</v>
      </c>
      <c r="G701" s="901" t="s">
        <v>519</v>
      </c>
      <c r="H701" s="897" t="s">
        <v>55</v>
      </c>
      <c r="I701" s="17" t="s">
        <v>860</v>
      </c>
      <c r="J701" s="64">
        <v>4.16</v>
      </c>
      <c r="K701" s="665">
        <v>2.6083299521341239</v>
      </c>
      <c r="L701" s="665">
        <v>4.2749999911080003</v>
      </c>
      <c r="M701" s="64">
        <v>1643</v>
      </c>
      <c r="N701" s="726">
        <v>9524637.4699999988</v>
      </c>
      <c r="O701" s="548" t="s">
        <v>863</v>
      </c>
      <c r="P701" s="909">
        <v>2.3921700110000002</v>
      </c>
      <c r="Q701" s="203" t="s">
        <v>57</v>
      </c>
      <c r="R701" s="205" t="s">
        <v>57</v>
      </c>
      <c r="S701" s="490">
        <v>0</v>
      </c>
      <c r="T701" s="18">
        <v>0</v>
      </c>
      <c r="U701" s="548">
        <v>0</v>
      </c>
      <c r="V701" s="18">
        <v>0</v>
      </c>
      <c r="W701" s="64">
        <v>0</v>
      </c>
      <c r="X701" s="18">
        <v>0</v>
      </c>
      <c r="Y701" s="18">
        <v>0</v>
      </c>
      <c r="Z701" s="18">
        <v>0</v>
      </c>
      <c r="AA701" s="18">
        <v>0</v>
      </c>
      <c r="AB701" s="18">
        <v>0</v>
      </c>
      <c r="AC701" s="18">
        <v>0</v>
      </c>
      <c r="AD701" s="18">
        <v>0</v>
      </c>
      <c r="AE701" s="18">
        <v>0</v>
      </c>
      <c r="AF701" s="18">
        <v>0</v>
      </c>
      <c r="AG701" s="64">
        <v>0</v>
      </c>
      <c r="AH701" s="18">
        <v>0</v>
      </c>
      <c r="AI701" s="64">
        <v>0</v>
      </c>
      <c r="AJ701" s="18">
        <v>0</v>
      </c>
      <c r="AK701" s="18">
        <v>19</v>
      </c>
      <c r="AL701" s="64">
        <v>19</v>
      </c>
      <c r="AM701" s="18">
        <v>0</v>
      </c>
      <c r="AN701" s="18" t="s">
        <v>58</v>
      </c>
      <c r="AO701" s="18">
        <v>0</v>
      </c>
      <c r="AP701" s="64">
        <v>0</v>
      </c>
      <c r="AQ701" s="64">
        <v>19</v>
      </c>
      <c r="AR701" s="11">
        <v>19</v>
      </c>
      <c r="AS701" s="17">
        <v>0</v>
      </c>
      <c r="AT701" s="490">
        <v>0</v>
      </c>
      <c r="AU701" s="64">
        <v>0</v>
      </c>
      <c r="AV701" s="18">
        <v>0</v>
      </c>
      <c r="AW701" s="64">
        <v>0</v>
      </c>
      <c r="AX701" s="18">
        <v>0</v>
      </c>
      <c r="AY701" s="17">
        <v>0</v>
      </c>
      <c r="AZ701" s="490">
        <v>0</v>
      </c>
      <c r="BA701" s="17">
        <v>0</v>
      </c>
      <c r="BB701" s="18">
        <v>0</v>
      </c>
      <c r="BC701" s="17">
        <v>0</v>
      </c>
      <c r="BD701" s="18">
        <v>0</v>
      </c>
      <c r="BE701" s="17">
        <v>0</v>
      </c>
      <c r="BF701" s="18">
        <v>0</v>
      </c>
      <c r="BG701" s="17">
        <v>0</v>
      </c>
      <c r="BH701" s="18">
        <v>0</v>
      </c>
      <c r="BI701" s="17">
        <v>0</v>
      </c>
      <c r="BJ701" s="18">
        <v>0</v>
      </c>
      <c r="BK701" s="17">
        <v>85.488</v>
      </c>
      <c r="BL701" s="17">
        <v>85.488</v>
      </c>
      <c r="BM701" s="17">
        <v>0</v>
      </c>
      <c r="BN701" s="17" t="s">
        <v>58</v>
      </c>
      <c r="BO701" s="18">
        <v>0</v>
      </c>
      <c r="BP701" s="18">
        <v>0</v>
      </c>
      <c r="BQ701" s="64">
        <v>85.488</v>
      </c>
      <c r="BR701" s="18">
        <v>85.488</v>
      </c>
      <c r="BS701" s="729">
        <v>3.5736590462591492E-2</v>
      </c>
      <c r="BT701" s="17">
        <v>0</v>
      </c>
      <c r="BU701" s="17">
        <v>0</v>
      </c>
      <c r="BV701" s="17">
        <v>0</v>
      </c>
      <c r="BW701" s="17">
        <v>0</v>
      </c>
      <c r="BX701" s="17">
        <v>0</v>
      </c>
      <c r="BY701" s="17">
        <v>0</v>
      </c>
      <c r="BZ701" s="17">
        <v>0</v>
      </c>
      <c r="CA701" s="17">
        <v>0</v>
      </c>
      <c r="CB701" s="17">
        <v>0</v>
      </c>
      <c r="CC701" s="17">
        <v>0</v>
      </c>
      <c r="CD701" s="17">
        <v>0</v>
      </c>
      <c r="CE701" s="17">
        <v>0</v>
      </c>
      <c r="CF701" s="17">
        <v>0</v>
      </c>
      <c r="CG701" s="17">
        <v>0</v>
      </c>
      <c r="CH701" s="17">
        <v>0</v>
      </c>
      <c r="CI701" s="17">
        <v>0</v>
      </c>
      <c r="CJ701" s="17">
        <v>0</v>
      </c>
      <c r="CK701" s="17">
        <v>0</v>
      </c>
      <c r="CL701" s="702">
        <v>100349.23392</v>
      </c>
      <c r="CM701" s="702">
        <v>100349.23392</v>
      </c>
      <c r="CN701" s="702">
        <v>0</v>
      </c>
      <c r="CO701" s="702">
        <v>0</v>
      </c>
      <c r="CP701" s="702">
        <v>0</v>
      </c>
      <c r="CQ701" s="702">
        <v>0</v>
      </c>
      <c r="CR701" s="704">
        <v>100349.23392</v>
      </c>
      <c r="CS701" s="703">
        <v>100349.23392</v>
      </c>
      <c r="CT701" s="23" t="s">
        <v>56</v>
      </c>
      <c r="CU701" s="23" t="s">
        <v>56</v>
      </c>
      <c r="CV701" s="23" t="s">
        <v>56</v>
      </c>
      <c r="CW701" s="23" t="s">
        <v>56</v>
      </c>
      <c r="CX701" s="23" t="s">
        <v>56</v>
      </c>
      <c r="CY701" s="23" t="s">
        <v>56</v>
      </c>
      <c r="CZ701" s="23" t="s">
        <v>56</v>
      </c>
      <c r="DA701" s="23" t="s">
        <v>56</v>
      </c>
      <c r="DB701" s="728">
        <v>9524637.4699999988</v>
      </c>
      <c r="DC701" s="10"/>
      <c r="DD701" s="692">
        <v>2.3921700110000002</v>
      </c>
      <c r="DE701" s="120"/>
      <c r="DF701" s="120"/>
      <c r="DG701" s="120"/>
      <c r="DH701" s="140"/>
      <c r="DI701" s="140"/>
      <c r="DJ701" s="140"/>
      <c r="DK701" s="140"/>
      <c r="DL701" s="548" t="s">
        <v>56</v>
      </c>
      <c r="DM701" s="548" t="s">
        <v>56</v>
      </c>
      <c r="DN701" s="203" t="s">
        <v>868</v>
      </c>
      <c r="DO701" s="700">
        <v>1397.1666666666699</v>
      </c>
      <c r="DP701" s="713" t="s">
        <v>56</v>
      </c>
      <c r="DQ701" s="548" t="s">
        <v>56</v>
      </c>
      <c r="DR701" s="673" t="s">
        <v>56</v>
      </c>
      <c r="DS701" s="203" t="s">
        <v>56</v>
      </c>
      <c r="DT701" s="1160" t="s">
        <v>56</v>
      </c>
      <c r="DU701" s="711">
        <v>7.0177740665632662</v>
      </c>
      <c r="DV701" s="711">
        <v>195.03896888359515</v>
      </c>
      <c r="DW701" s="711">
        <v>6.9808422301304898</v>
      </c>
      <c r="DX701" s="711">
        <v>187.94671100063286</v>
      </c>
      <c r="DY701" s="710">
        <v>0.13241083144458993</v>
      </c>
      <c r="DZ701" s="710">
        <v>1.2096302955371399</v>
      </c>
      <c r="EA701" s="710">
        <v>0.13167259786476901</v>
      </c>
      <c r="EB701" s="710">
        <v>1.1697852799307347</v>
      </c>
      <c r="EC701" s="236"/>
      <c r="ED701" s="49"/>
      <c r="EE701" s="232"/>
      <c r="EF701" s="700">
        <v>0</v>
      </c>
      <c r="EG701" s="712">
        <v>116854.33333333333</v>
      </c>
      <c r="EH701" s="44"/>
    </row>
    <row r="702" spans="1:138" ht="41.25" customHeight="1" x14ac:dyDescent="0.25">
      <c r="A702" s="871" t="s">
        <v>49</v>
      </c>
      <c r="B702" s="656" t="s">
        <v>96</v>
      </c>
      <c r="C702" s="656" t="s">
        <v>114</v>
      </c>
      <c r="D702" s="691" t="s">
        <v>513</v>
      </c>
      <c r="E702" s="656" t="s">
        <v>514</v>
      </c>
      <c r="F702" s="656" t="s">
        <v>525</v>
      </c>
      <c r="G702" s="901" t="s">
        <v>514</v>
      </c>
      <c r="H702" s="897" t="s">
        <v>55</v>
      </c>
      <c r="I702" s="17" t="s">
        <v>889</v>
      </c>
      <c r="J702" s="64">
        <v>4.16</v>
      </c>
      <c r="K702" s="665">
        <v>2.4858393190228529</v>
      </c>
      <c r="L702" s="665">
        <v>1.9907196928290001</v>
      </c>
      <c r="M702" s="64">
        <v>128</v>
      </c>
      <c r="N702" s="726">
        <v>3670383.227</v>
      </c>
      <c r="O702" s="548" t="s">
        <v>863</v>
      </c>
      <c r="P702" s="909">
        <v>0.86463976300000001</v>
      </c>
      <c r="Q702" s="203" t="s">
        <v>57</v>
      </c>
      <c r="R702" s="205" t="s">
        <v>57</v>
      </c>
      <c r="S702" s="490">
        <v>0</v>
      </c>
      <c r="T702" s="18">
        <v>0</v>
      </c>
      <c r="U702" s="548" t="s">
        <v>58</v>
      </c>
      <c r="V702" s="18" t="s">
        <v>58</v>
      </c>
      <c r="W702" s="64" t="s">
        <v>58</v>
      </c>
      <c r="X702" s="18" t="s">
        <v>58</v>
      </c>
      <c r="Y702" s="18" t="s">
        <v>58</v>
      </c>
      <c r="Z702" s="18" t="s">
        <v>58</v>
      </c>
      <c r="AA702" s="18" t="s">
        <v>58</v>
      </c>
      <c r="AB702" s="18" t="s">
        <v>58</v>
      </c>
      <c r="AC702" s="18" t="s">
        <v>58</v>
      </c>
      <c r="AD702" s="18" t="s">
        <v>58</v>
      </c>
      <c r="AE702" s="18" t="s">
        <v>58</v>
      </c>
      <c r="AF702" s="18" t="s">
        <v>58</v>
      </c>
      <c r="AG702" s="64" t="s">
        <v>58</v>
      </c>
      <c r="AH702" s="18" t="s">
        <v>58</v>
      </c>
      <c r="AI702" s="64" t="s">
        <v>58</v>
      </c>
      <c r="AJ702" s="18" t="s">
        <v>58</v>
      </c>
      <c r="AK702" s="18" t="s">
        <v>58</v>
      </c>
      <c r="AL702" s="64" t="s">
        <v>58</v>
      </c>
      <c r="AM702" s="18" t="s">
        <v>58</v>
      </c>
      <c r="AN702" s="18" t="s">
        <v>58</v>
      </c>
      <c r="AO702" s="18" t="s">
        <v>58</v>
      </c>
      <c r="AP702" s="64" t="s">
        <v>58</v>
      </c>
      <c r="AQ702" s="64">
        <v>0</v>
      </c>
      <c r="AR702" s="11">
        <v>0</v>
      </c>
      <c r="AS702" s="17" t="s">
        <v>58</v>
      </c>
      <c r="AT702" s="490" t="s">
        <v>58</v>
      </c>
      <c r="AU702" s="64" t="s">
        <v>58</v>
      </c>
      <c r="AV702" s="18" t="s">
        <v>58</v>
      </c>
      <c r="AW702" s="64" t="s">
        <v>58</v>
      </c>
      <c r="AX702" s="18" t="s">
        <v>58</v>
      </c>
      <c r="AY702" s="17" t="s">
        <v>58</v>
      </c>
      <c r="AZ702" s="490" t="s">
        <v>58</v>
      </c>
      <c r="BA702" s="17" t="s">
        <v>58</v>
      </c>
      <c r="BB702" s="18" t="s">
        <v>58</v>
      </c>
      <c r="BC702" s="17" t="s">
        <v>58</v>
      </c>
      <c r="BD702" s="18" t="s">
        <v>58</v>
      </c>
      <c r="BE702" s="17" t="s">
        <v>58</v>
      </c>
      <c r="BF702" s="18" t="s">
        <v>58</v>
      </c>
      <c r="BG702" s="17" t="s">
        <v>58</v>
      </c>
      <c r="BH702" s="18" t="s">
        <v>58</v>
      </c>
      <c r="BI702" s="17" t="s">
        <v>58</v>
      </c>
      <c r="BJ702" s="18" t="s">
        <v>58</v>
      </c>
      <c r="BK702" s="17" t="s">
        <v>58</v>
      </c>
      <c r="BL702" s="17" t="s">
        <v>58</v>
      </c>
      <c r="BM702" s="17" t="s">
        <v>58</v>
      </c>
      <c r="BN702" s="17" t="s">
        <v>58</v>
      </c>
      <c r="BO702" s="18" t="s">
        <v>58</v>
      </c>
      <c r="BP702" s="18" t="s">
        <v>58</v>
      </c>
      <c r="BQ702" s="64">
        <v>0</v>
      </c>
      <c r="BR702" s="18">
        <v>0</v>
      </c>
      <c r="BS702" s="729">
        <v>0</v>
      </c>
      <c r="BT702" s="17">
        <v>0</v>
      </c>
      <c r="BU702" s="17">
        <v>0</v>
      </c>
      <c r="BV702" s="17">
        <v>0</v>
      </c>
      <c r="BW702" s="17">
        <v>0</v>
      </c>
      <c r="BX702" s="17">
        <v>0</v>
      </c>
      <c r="BY702" s="17">
        <v>0</v>
      </c>
      <c r="BZ702" s="17">
        <v>0</v>
      </c>
      <c r="CA702" s="17">
        <v>0</v>
      </c>
      <c r="CB702" s="17">
        <v>0</v>
      </c>
      <c r="CC702" s="17">
        <v>0</v>
      </c>
      <c r="CD702" s="17">
        <v>0</v>
      </c>
      <c r="CE702" s="17">
        <v>0</v>
      </c>
      <c r="CF702" s="17">
        <v>0</v>
      </c>
      <c r="CG702" s="17">
        <v>0</v>
      </c>
      <c r="CH702" s="17">
        <v>0</v>
      </c>
      <c r="CI702" s="17">
        <v>0</v>
      </c>
      <c r="CJ702" s="17">
        <v>0</v>
      </c>
      <c r="CK702" s="17">
        <v>0</v>
      </c>
      <c r="CL702" s="702">
        <v>0</v>
      </c>
      <c r="CM702" s="702">
        <v>0</v>
      </c>
      <c r="CN702" s="702">
        <v>0</v>
      </c>
      <c r="CO702" s="702">
        <v>0</v>
      </c>
      <c r="CP702" s="702">
        <v>0</v>
      </c>
      <c r="CQ702" s="702">
        <v>0</v>
      </c>
      <c r="CR702" s="704">
        <v>0</v>
      </c>
      <c r="CS702" s="703">
        <v>0</v>
      </c>
      <c r="CT702" s="23" t="s">
        <v>56</v>
      </c>
      <c r="CU702" s="23" t="s">
        <v>56</v>
      </c>
      <c r="CV702" s="23" t="s">
        <v>56</v>
      </c>
      <c r="CW702" s="23" t="s">
        <v>56</v>
      </c>
      <c r="CX702" s="23" t="s">
        <v>56</v>
      </c>
      <c r="CY702" s="23" t="s">
        <v>56</v>
      </c>
      <c r="CZ702" s="23" t="s">
        <v>56</v>
      </c>
      <c r="DA702" s="23" t="s">
        <v>56</v>
      </c>
      <c r="DB702" s="728">
        <v>3670383.227</v>
      </c>
      <c r="DC702" s="10"/>
      <c r="DD702" s="692">
        <v>0.86463976300000001</v>
      </c>
      <c r="DE702" s="120"/>
      <c r="DF702" s="120"/>
      <c r="DG702" s="120"/>
      <c r="DH702" s="140"/>
      <c r="DI702" s="140"/>
      <c r="DJ702" s="140"/>
      <c r="DK702" s="140"/>
      <c r="DL702" s="548" t="s">
        <v>56</v>
      </c>
      <c r="DM702" s="548" t="s">
        <v>56</v>
      </c>
      <c r="DN702" s="203" t="s">
        <v>868</v>
      </c>
      <c r="DO702" s="700">
        <v>112.5</v>
      </c>
      <c r="DP702" s="713" t="s">
        <v>56</v>
      </c>
      <c r="DQ702" s="548" t="s">
        <v>56</v>
      </c>
      <c r="DR702" s="673" t="s">
        <v>56</v>
      </c>
      <c r="DS702" s="203" t="s">
        <v>56</v>
      </c>
      <c r="DT702" s="1160" t="s">
        <v>56</v>
      </c>
      <c r="DU702" s="711">
        <v>0</v>
      </c>
      <c r="DV702" s="711">
        <v>108.96695347295035</v>
      </c>
      <c r="DW702" s="711">
        <v>0</v>
      </c>
      <c r="DX702" s="711">
        <v>107.86537421986365</v>
      </c>
      <c r="DY702" s="710">
        <v>0</v>
      </c>
      <c r="DZ702" s="710">
        <v>0.7906355970319433</v>
      </c>
      <c r="EA702" s="710">
        <v>0</v>
      </c>
      <c r="EB702" s="710">
        <v>0.78753255688240298</v>
      </c>
      <c r="EC702" s="236"/>
      <c r="ED702" s="49"/>
      <c r="EE702" s="232"/>
      <c r="EF702" s="700">
        <v>0</v>
      </c>
      <c r="EG702" s="712">
        <v>0</v>
      </c>
      <c r="EH702" s="44"/>
    </row>
    <row r="703" spans="1:138" ht="41.25" customHeight="1" x14ac:dyDescent="0.25">
      <c r="A703" s="871" t="s">
        <v>49</v>
      </c>
      <c r="B703" s="656" t="s">
        <v>96</v>
      </c>
      <c r="C703" s="656" t="s">
        <v>114</v>
      </c>
      <c r="D703" s="691" t="s">
        <v>513</v>
      </c>
      <c r="E703" s="656" t="s">
        <v>514</v>
      </c>
      <c r="F703" s="656" t="s">
        <v>526</v>
      </c>
      <c r="G703" s="901" t="s">
        <v>514</v>
      </c>
      <c r="H703" s="897" t="s">
        <v>55</v>
      </c>
      <c r="I703" s="17" t="s">
        <v>860</v>
      </c>
      <c r="J703" s="64">
        <v>4.16</v>
      </c>
      <c r="K703" s="665">
        <v>1.4842982600542249</v>
      </c>
      <c r="L703" s="665">
        <v>3.058143933033</v>
      </c>
      <c r="M703" s="64">
        <v>566</v>
      </c>
      <c r="N703" s="726">
        <v>4548491.5360000003</v>
      </c>
      <c r="O703" s="548" t="s">
        <v>863</v>
      </c>
      <c r="P703" s="909">
        <v>1.268138319</v>
      </c>
      <c r="Q703" s="203" t="s">
        <v>57</v>
      </c>
      <c r="R703" s="205" t="s">
        <v>57</v>
      </c>
      <c r="S703" s="490">
        <v>0</v>
      </c>
      <c r="T703" s="18">
        <v>0</v>
      </c>
      <c r="U703" s="548">
        <v>0</v>
      </c>
      <c r="V703" s="18">
        <v>0</v>
      </c>
      <c r="W703" s="64">
        <v>0</v>
      </c>
      <c r="X703" s="18">
        <v>0</v>
      </c>
      <c r="Y703" s="18">
        <v>0</v>
      </c>
      <c r="Z703" s="18">
        <v>0</v>
      </c>
      <c r="AA703" s="18">
        <v>0</v>
      </c>
      <c r="AB703" s="18">
        <v>0</v>
      </c>
      <c r="AC703" s="18">
        <v>0</v>
      </c>
      <c r="AD703" s="18">
        <v>0</v>
      </c>
      <c r="AE703" s="18">
        <v>0</v>
      </c>
      <c r="AF703" s="18">
        <v>0</v>
      </c>
      <c r="AG703" s="64">
        <v>0</v>
      </c>
      <c r="AH703" s="18">
        <v>0</v>
      </c>
      <c r="AI703" s="64">
        <v>0</v>
      </c>
      <c r="AJ703" s="18">
        <v>0</v>
      </c>
      <c r="AK703" s="18">
        <v>7</v>
      </c>
      <c r="AL703" s="64">
        <v>7</v>
      </c>
      <c r="AM703" s="18">
        <v>0</v>
      </c>
      <c r="AN703" s="18" t="s">
        <v>58</v>
      </c>
      <c r="AO703" s="18">
        <v>0</v>
      </c>
      <c r="AP703" s="64">
        <v>0</v>
      </c>
      <c r="AQ703" s="64">
        <v>7</v>
      </c>
      <c r="AR703" s="11">
        <v>7</v>
      </c>
      <c r="AS703" s="17">
        <v>0</v>
      </c>
      <c r="AT703" s="490">
        <v>0</v>
      </c>
      <c r="AU703" s="64">
        <v>0</v>
      </c>
      <c r="AV703" s="18">
        <v>0</v>
      </c>
      <c r="AW703" s="64">
        <v>0</v>
      </c>
      <c r="AX703" s="18">
        <v>0</v>
      </c>
      <c r="AY703" s="17">
        <v>0</v>
      </c>
      <c r="AZ703" s="490">
        <v>0</v>
      </c>
      <c r="BA703" s="17">
        <v>0</v>
      </c>
      <c r="BB703" s="18">
        <v>0</v>
      </c>
      <c r="BC703" s="17">
        <v>0</v>
      </c>
      <c r="BD703" s="18">
        <v>0</v>
      </c>
      <c r="BE703" s="17">
        <v>0</v>
      </c>
      <c r="BF703" s="18">
        <v>0</v>
      </c>
      <c r="BG703" s="17">
        <v>0</v>
      </c>
      <c r="BH703" s="18">
        <v>0</v>
      </c>
      <c r="BI703" s="17">
        <v>0</v>
      </c>
      <c r="BJ703" s="18">
        <v>0</v>
      </c>
      <c r="BK703" s="17">
        <v>38.78</v>
      </c>
      <c r="BL703" s="17">
        <v>38.78</v>
      </c>
      <c r="BM703" s="17">
        <v>0</v>
      </c>
      <c r="BN703" s="17" t="s">
        <v>58</v>
      </c>
      <c r="BO703" s="18">
        <v>0</v>
      </c>
      <c r="BP703" s="18">
        <v>0</v>
      </c>
      <c r="BQ703" s="64">
        <v>38.78</v>
      </c>
      <c r="BR703" s="18">
        <v>38.78</v>
      </c>
      <c r="BS703" s="729">
        <v>3.0580260385618081E-2</v>
      </c>
      <c r="BT703" s="17">
        <v>0</v>
      </c>
      <c r="BU703" s="17">
        <v>0</v>
      </c>
      <c r="BV703" s="17">
        <v>0</v>
      </c>
      <c r="BW703" s="17">
        <v>0</v>
      </c>
      <c r="BX703" s="17">
        <v>0</v>
      </c>
      <c r="BY703" s="17">
        <v>0</v>
      </c>
      <c r="BZ703" s="17">
        <v>0</v>
      </c>
      <c r="CA703" s="17">
        <v>0</v>
      </c>
      <c r="CB703" s="17">
        <v>0</v>
      </c>
      <c r="CC703" s="17">
        <v>0</v>
      </c>
      <c r="CD703" s="17">
        <v>0</v>
      </c>
      <c r="CE703" s="17">
        <v>0</v>
      </c>
      <c r="CF703" s="17">
        <v>0</v>
      </c>
      <c r="CG703" s="17">
        <v>0</v>
      </c>
      <c r="CH703" s="17">
        <v>0</v>
      </c>
      <c r="CI703" s="17">
        <v>0</v>
      </c>
      <c r="CJ703" s="17">
        <v>0</v>
      </c>
      <c r="CK703" s="17">
        <v>0</v>
      </c>
      <c r="CL703" s="702">
        <v>45521.515200000002</v>
      </c>
      <c r="CM703" s="702">
        <v>45521.515200000002</v>
      </c>
      <c r="CN703" s="702">
        <v>0</v>
      </c>
      <c r="CO703" s="702">
        <v>0</v>
      </c>
      <c r="CP703" s="702">
        <v>0</v>
      </c>
      <c r="CQ703" s="702">
        <v>0</v>
      </c>
      <c r="CR703" s="704">
        <v>45521.515200000002</v>
      </c>
      <c r="CS703" s="703">
        <v>45521.515200000002</v>
      </c>
      <c r="CT703" s="23" t="s">
        <v>56</v>
      </c>
      <c r="CU703" s="23" t="s">
        <v>56</v>
      </c>
      <c r="CV703" s="23" t="s">
        <v>56</v>
      </c>
      <c r="CW703" s="23" t="s">
        <v>56</v>
      </c>
      <c r="CX703" s="23" t="s">
        <v>56</v>
      </c>
      <c r="CY703" s="23" t="s">
        <v>56</v>
      </c>
      <c r="CZ703" s="23" t="s">
        <v>56</v>
      </c>
      <c r="DA703" s="23" t="s">
        <v>56</v>
      </c>
      <c r="DB703" s="728">
        <v>4548491.5360000003</v>
      </c>
      <c r="DC703" s="10"/>
      <c r="DD703" s="692">
        <v>1.268138319</v>
      </c>
      <c r="DE703" s="120"/>
      <c r="DF703" s="120"/>
      <c r="DG703" s="120"/>
      <c r="DH703" s="140"/>
      <c r="DI703" s="140"/>
      <c r="DJ703" s="140"/>
      <c r="DK703" s="140"/>
      <c r="DL703" s="548" t="s">
        <v>56</v>
      </c>
      <c r="DM703" s="548" t="s">
        <v>56</v>
      </c>
      <c r="DN703" s="203" t="s">
        <v>868</v>
      </c>
      <c r="DO703" s="700">
        <v>425.5</v>
      </c>
      <c r="DP703" s="713" t="s">
        <v>56</v>
      </c>
      <c r="DQ703" s="548" t="s">
        <v>56</v>
      </c>
      <c r="DR703" s="673" t="s">
        <v>56</v>
      </c>
      <c r="DS703" s="203" t="s">
        <v>56</v>
      </c>
      <c r="DT703" s="1160" t="s">
        <v>56</v>
      </c>
      <c r="DU703" s="711">
        <v>0.39482961222091656</v>
      </c>
      <c r="DV703" s="711">
        <v>238.01014222163391</v>
      </c>
      <c r="DW703" s="711">
        <v>0.31226765799256501</v>
      </c>
      <c r="DX703" s="711">
        <v>238.09270417586225</v>
      </c>
      <c r="DY703" s="710">
        <v>7.0505287896592246E-3</v>
      </c>
      <c r="DZ703" s="710">
        <v>1.1362905432446671</v>
      </c>
      <c r="EA703" s="710">
        <v>5.5762081784386597E-3</v>
      </c>
      <c r="EB703" s="710">
        <v>1.1377648638558875</v>
      </c>
      <c r="EC703" s="236"/>
      <c r="ED703" s="49"/>
      <c r="EE703" s="232"/>
      <c r="EF703" s="700">
        <v>0</v>
      </c>
      <c r="EG703" s="712">
        <v>0</v>
      </c>
      <c r="EH703" s="44"/>
    </row>
    <row r="704" spans="1:138" ht="41.25" customHeight="1" x14ac:dyDescent="0.25">
      <c r="A704" s="871" t="s">
        <v>49</v>
      </c>
      <c r="B704" s="656" t="s">
        <v>96</v>
      </c>
      <c r="C704" s="656" t="s">
        <v>114</v>
      </c>
      <c r="D704" s="691" t="s">
        <v>513</v>
      </c>
      <c r="E704" s="656" t="s">
        <v>514</v>
      </c>
      <c r="F704" s="656" t="s">
        <v>527</v>
      </c>
      <c r="G704" s="901" t="s">
        <v>514</v>
      </c>
      <c r="H704" s="897" t="s">
        <v>55</v>
      </c>
      <c r="I704" s="17" t="s">
        <v>860</v>
      </c>
      <c r="J704" s="64">
        <v>4.16</v>
      </c>
      <c r="K704" s="665">
        <v>2.9253645319515309</v>
      </c>
      <c r="L704" s="665">
        <v>0.72386363485799998</v>
      </c>
      <c r="M704" s="64">
        <v>28</v>
      </c>
      <c r="N704" s="726">
        <v>902064.80070000002</v>
      </c>
      <c r="O704" s="548" t="s">
        <v>863</v>
      </c>
      <c r="P704" s="909">
        <v>0.31703458000000001</v>
      </c>
      <c r="Q704" s="203" t="s">
        <v>57</v>
      </c>
      <c r="R704" s="205" t="s">
        <v>57</v>
      </c>
      <c r="S704" s="490">
        <v>0</v>
      </c>
      <c r="T704" s="18">
        <v>0</v>
      </c>
      <c r="U704" s="548" t="s">
        <v>58</v>
      </c>
      <c r="V704" s="18" t="s">
        <v>58</v>
      </c>
      <c r="W704" s="64" t="s">
        <v>58</v>
      </c>
      <c r="X704" s="18" t="s">
        <v>58</v>
      </c>
      <c r="Y704" s="18" t="s">
        <v>58</v>
      </c>
      <c r="Z704" s="18" t="s">
        <v>58</v>
      </c>
      <c r="AA704" s="18" t="s">
        <v>58</v>
      </c>
      <c r="AB704" s="18" t="s">
        <v>58</v>
      </c>
      <c r="AC704" s="18" t="s">
        <v>58</v>
      </c>
      <c r="AD704" s="18" t="s">
        <v>58</v>
      </c>
      <c r="AE704" s="18" t="s">
        <v>58</v>
      </c>
      <c r="AF704" s="18" t="s">
        <v>58</v>
      </c>
      <c r="AG704" s="64" t="s">
        <v>58</v>
      </c>
      <c r="AH704" s="18" t="s">
        <v>58</v>
      </c>
      <c r="AI704" s="64" t="s">
        <v>58</v>
      </c>
      <c r="AJ704" s="18" t="s">
        <v>58</v>
      </c>
      <c r="AK704" s="18" t="s">
        <v>58</v>
      </c>
      <c r="AL704" s="64" t="s">
        <v>58</v>
      </c>
      <c r="AM704" s="18" t="s">
        <v>58</v>
      </c>
      <c r="AN704" s="18" t="s">
        <v>58</v>
      </c>
      <c r="AO704" s="18" t="s">
        <v>58</v>
      </c>
      <c r="AP704" s="64" t="s">
        <v>58</v>
      </c>
      <c r="AQ704" s="64">
        <v>0</v>
      </c>
      <c r="AR704" s="11">
        <v>0</v>
      </c>
      <c r="AS704" s="17" t="s">
        <v>58</v>
      </c>
      <c r="AT704" s="490" t="s">
        <v>58</v>
      </c>
      <c r="AU704" s="64" t="s">
        <v>58</v>
      </c>
      <c r="AV704" s="18" t="s">
        <v>58</v>
      </c>
      <c r="AW704" s="64" t="s">
        <v>58</v>
      </c>
      <c r="AX704" s="18" t="s">
        <v>58</v>
      </c>
      <c r="AY704" s="17" t="s">
        <v>58</v>
      </c>
      <c r="AZ704" s="490" t="s">
        <v>58</v>
      </c>
      <c r="BA704" s="17" t="s">
        <v>58</v>
      </c>
      <c r="BB704" s="18" t="s">
        <v>58</v>
      </c>
      <c r="BC704" s="17" t="s">
        <v>58</v>
      </c>
      <c r="BD704" s="18" t="s">
        <v>58</v>
      </c>
      <c r="BE704" s="17" t="s">
        <v>58</v>
      </c>
      <c r="BF704" s="18" t="s">
        <v>58</v>
      </c>
      <c r="BG704" s="17" t="s">
        <v>58</v>
      </c>
      <c r="BH704" s="18" t="s">
        <v>58</v>
      </c>
      <c r="BI704" s="17" t="s">
        <v>58</v>
      </c>
      <c r="BJ704" s="18" t="s">
        <v>58</v>
      </c>
      <c r="BK704" s="17" t="s">
        <v>58</v>
      </c>
      <c r="BL704" s="17" t="s">
        <v>58</v>
      </c>
      <c r="BM704" s="17" t="s">
        <v>58</v>
      </c>
      <c r="BN704" s="17" t="s">
        <v>58</v>
      </c>
      <c r="BO704" s="18" t="s">
        <v>58</v>
      </c>
      <c r="BP704" s="18" t="s">
        <v>58</v>
      </c>
      <c r="BQ704" s="64">
        <v>0</v>
      </c>
      <c r="BR704" s="18">
        <v>0</v>
      </c>
      <c r="BS704" s="729">
        <v>0</v>
      </c>
      <c r="BT704" s="17">
        <v>0</v>
      </c>
      <c r="BU704" s="17">
        <v>0</v>
      </c>
      <c r="BV704" s="17">
        <v>0</v>
      </c>
      <c r="BW704" s="17">
        <v>0</v>
      </c>
      <c r="BX704" s="17">
        <v>0</v>
      </c>
      <c r="BY704" s="17">
        <v>0</v>
      </c>
      <c r="BZ704" s="17">
        <v>0</v>
      </c>
      <c r="CA704" s="17">
        <v>0</v>
      </c>
      <c r="CB704" s="17">
        <v>0</v>
      </c>
      <c r="CC704" s="17">
        <v>0</v>
      </c>
      <c r="CD704" s="17">
        <v>0</v>
      </c>
      <c r="CE704" s="17">
        <v>0</v>
      </c>
      <c r="CF704" s="17">
        <v>0</v>
      </c>
      <c r="CG704" s="17">
        <v>0</v>
      </c>
      <c r="CH704" s="17">
        <v>0</v>
      </c>
      <c r="CI704" s="17">
        <v>0</v>
      </c>
      <c r="CJ704" s="17">
        <v>0</v>
      </c>
      <c r="CK704" s="17">
        <v>0</v>
      </c>
      <c r="CL704" s="702">
        <v>0</v>
      </c>
      <c r="CM704" s="702">
        <v>0</v>
      </c>
      <c r="CN704" s="702">
        <v>0</v>
      </c>
      <c r="CO704" s="702">
        <v>0</v>
      </c>
      <c r="CP704" s="702">
        <v>0</v>
      </c>
      <c r="CQ704" s="702">
        <v>0</v>
      </c>
      <c r="CR704" s="704">
        <v>0</v>
      </c>
      <c r="CS704" s="703">
        <v>0</v>
      </c>
      <c r="CT704" s="23" t="s">
        <v>56</v>
      </c>
      <c r="CU704" s="23" t="s">
        <v>56</v>
      </c>
      <c r="CV704" s="23" t="s">
        <v>56</v>
      </c>
      <c r="CW704" s="23" t="s">
        <v>56</v>
      </c>
      <c r="CX704" s="23" t="s">
        <v>56</v>
      </c>
      <c r="CY704" s="23" t="s">
        <v>56</v>
      </c>
      <c r="CZ704" s="23" t="s">
        <v>56</v>
      </c>
      <c r="DA704" s="23" t="s">
        <v>56</v>
      </c>
      <c r="DB704" s="728">
        <v>902064.80070000002</v>
      </c>
      <c r="DC704" s="10"/>
      <c r="DD704" s="692">
        <v>0.31703458000000001</v>
      </c>
      <c r="DE704" s="120"/>
      <c r="DF704" s="120"/>
      <c r="DG704" s="120"/>
      <c r="DH704" s="140"/>
      <c r="DI704" s="140"/>
      <c r="DJ704" s="140"/>
      <c r="DK704" s="140"/>
      <c r="DL704" s="548" t="s">
        <v>56</v>
      </c>
      <c r="DM704" s="548" t="s">
        <v>56</v>
      </c>
      <c r="DN704" s="203" t="s">
        <v>868</v>
      </c>
      <c r="DO704" s="700">
        <v>26</v>
      </c>
      <c r="DP704" s="713" t="s">
        <v>56</v>
      </c>
      <c r="DQ704" s="548" t="s">
        <v>56</v>
      </c>
      <c r="DR704" s="673" t="s">
        <v>56</v>
      </c>
      <c r="DS704" s="203" t="s">
        <v>56</v>
      </c>
      <c r="DT704" s="1160" t="s">
        <v>56</v>
      </c>
      <c r="DU704" s="711">
        <v>0</v>
      </c>
      <c r="DV704" s="711">
        <v>72.666666666666671</v>
      </c>
      <c r="DW704" s="711">
        <v>0</v>
      </c>
      <c r="DX704" s="711">
        <v>59.333333333333336</v>
      </c>
      <c r="DY704" s="710">
        <v>0</v>
      </c>
      <c r="DZ704" s="710">
        <v>1</v>
      </c>
      <c r="EA704" s="710">
        <v>0</v>
      </c>
      <c r="EB704" s="710">
        <v>0.66666666666666663</v>
      </c>
      <c r="EC704" s="236"/>
      <c r="ED704" s="49"/>
      <c r="EE704" s="232"/>
      <c r="EF704" s="700">
        <v>0</v>
      </c>
      <c r="EG704" s="712">
        <v>0</v>
      </c>
      <c r="EH704" s="44"/>
    </row>
    <row r="705" spans="1:138" ht="41.25" customHeight="1" x14ac:dyDescent="0.25">
      <c r="A705" s="871" t="s">
        <v>49</v>
      </c>
      <c r="B705" s="656" t="s">
        <v>96</v>
      </c>
      <c r="C705" s="656" t="s">
        <v>114</v>
      </c>
      <c r="D705" s="691" t="s">
        <v>513</v>
      </c>
      <c r="E705" s="656" t="s">
        <v>514</v>
      </c>
      <c r="F705" s="656" t="s">
        <v>528</v>
      </c>
      <c r="G705" s="901" t="s">
        <v>514</v>
      </c>
      <c r="H705" s="897" t="s">
        <v>55</v>
      </c>
      <c r="I705" s="17" t="s">
        <v>860</v>
      </c>
      <c r="J705" s="64">
        <v>4.16</v>
      </c>
      <c r="K705" s="665">
        <v>1.851770159388038</v>
      </c>
      <c r="L705" s="665">
        <v>3.5412878714220004</v>
      </c>
      <c r="M705" s="64">
        <v>1166</v>
      </c>
      <c r="N705" s="726">
        <v>6579567.2029999997</v>
      </c>
      <c r="O705" s="548" t="s">
        <v>863</v>
      </c>
      <c r="P705" s="909">
        <v>1.7797168459999999</v>
      </c>
      <c r="Q705" s="203" t="s">
        <v>57</v>
      </c>
      <c r="R705" s="205" t="s">
        <v>57</v>
      </c>
      <c r="S705" s="490">
        <v>0</v>
      </c>
      <c r="T705" s="18">
        <v>0</v>
      </c>
      <c r="U705" s="548">
        <v>0</v>
      </c>
      <c r="V705" s="18">
        <v>0</v>
      </c>
      <c r="W705" s="64">
        <v>0</v>
      </c>
      <c r="X705" s="18">
        <v>0</v>
      </c>
      <c r="Y705" s="18">
        <v>0</v>
      </c>
      <c r="Z705" s="18">
        <v>0</v>
      </c>
      <c r="AA705" s="18">
        <v>0</v>
      </c>
      <c r="AB705" s="18">
        <v>0</v>
      </c>
      <c r="AC705" s="18">
        <v>0</v>
      </c>
      <c r="AD705" s="18">
        <v>0</v>
      </c>
      <c r="AE705" s="18">
        <v>0</v>
      </c>
      <c r="AF705" s="18">
        <v>0</v>
      </c>
      <c r="AG705" s="64">
        <v>0</v>
      </c>
      <c r="AH705" s="18">
        <v>0</v>
      </c>
      <c r="AI705" s="64">
        <v>0</v>
      </c>
      <c r="AJ705" s="18">
        <v>0</v>
      </c>
      <c r="AK705" s="18">
        <v>5</v>
      </c>
      <c r="AL705" s="64">
        <v>5</v>
      </c>
      <c r="AM705" s="18">
        <v>0</v>
      </c>
      <c r="AN705" s="18" t="s">
        <v>58</v>
      </c>
      <c r="AO705" s="18">
        <v>0</v>
      </c>
      <c r="AP705" s="64">
        <v>0</v>
      </c>
      <c r="AQ705" s="64">
        <v>5</v>
      </c>
      <c r="AR705" s="11">
        <v>5</v>
      </c>
      <c r="AS705" s="17">
        <v>0</v>
      </c>
      <c r="AT705" s="490">
        <v>0</v>
      </c>
      <c r="AU705" s="64">
        <v>0</v>
      </c>
      <c r="AV705" s="18">
        <v>0</v>
      </c>
      <c r="AW705" s="64">
        <v>0</v>
      </c>
      <c r="AX705" s="18">
        <v>0</v>
      </c>
      <c r="AY705" s="17">
        <v>0</v>
      </c>
      <c r="AZ705" s="490">
        <v>0</v>
      </c>
      <c r="BA705" s="17">
        <v>0</v>
      </c>
      <c r="BB705" s="18">
        <v>0</v>
      </c>
      <c r="BC705" s="17">
        <v>0</v>
      </c>
      <c r="BD705" s="18">
        <v>0</v>
      </c>
      <c r="BE705" s="17">
        <v>0</v>
      </c>
      <c r="BF705" s="18">
        <v>0</v>
      </c>
      <c r="BG705" s="17">
        <v>0</v>
      </c>
      <c r="BH705" s="18">
        <v>0</v>
      </c>
      <c r="BI705" s="17">
        <v>0</v>
      </c>
      <c r="BJ705" s="18">
        <v>0</v>
      </c>
      <c r="BK705" s="17">
        <v>21</v>
      </c>
      <c r="BL705" s="17">
        <v>21</v>
      </c>
      <c r="BM705" s="17">
        <v>0</v>
      </c>
      <c r="BN705" s="17" t="s">
        <v>58</v>
      </c>
      <c r="BO705" s="18">
        <v>0</v>
      </c>
      <c r="BP705" s="18">
        <v>0</v>
      </c>
      <c r="BQ705" s="64">
        <v>21</v>
      </c>
      <c r="BR705" s="18">
        <v>21</v>
      </c>
      <c r="BS705" s="729">
        <v>1.1799629838419815E-2</v>
      </c>
      <c r="BT705" s="17">
        <v>0</v>
      </c>
      <c r="BU705" s="17">
        <v>0</v>
      </c>
      <c r="BV705" s="17">
        <v>0</v>
      </c>
      <c r="BW705" s="17">
        <v>0</v>
      </c>
      <c r="BX705" s="17">
        <v>0</v>
      </c>
      <c r="BY705" s="17">
        <v>0</v>
      </c>
      <c r="BZ705" s="17">
        <v>0</v>
      </c>
      <c r="CA705" s="17">
        <v>0</v>
      </c>
      <c r="CB705" s="17">
        <v>0</v>
      </c>
      <c r="CC705" s="17">
        <v>0</v>
      </c>
      <c r="CD705" s="17">
        <v>0</v>
      </c>
      <c r="CE705" s="17">
        <v>0</v>
      </c>
      <c r="CF705" s="17">
        <v>0</v>
      </c>
      <c r="CG705" s="17">
        <v>0</v>
      </c>
      <c r="CH705" s="17">
        <v>0</v>
      </c>
      <c r="CI705" s="17">
        <v>0</v>
      </c>
      <c r="CJ705" s="17">
        <v>0</v>
      </c>
      <c r="CK705" s="17">
        <v>0</v>
      </c>
      <c r="CL705" s="702">
        <v>24650.639999999999</v>
      </c>
      <c r="CM705" s="702">
        <v>24650.639999999999</v>
      </c>
      <c r="CN705" s="702">
        <v>0</v>
      </c>
      <c r="CO705" s="702">
        <v>0</v>
      </c>
      <c r="CP705" s="702">
        <v>0</v>
      </c>
      <c r="CQ705" s="702">
        <v>0</v>
      </c>
      <c r="CR705" s="704">
        <v>24650.639999999999</v>
      </c>
      <c r="CS705" s="703">
        <v>24650.639999999999</v>
      </c>
      <c r="CT705" s="23" t="s">
        <v>56</v>
      </c>
      <c r="CU705" s="23" t="s">
        <v>56</v>
      </c>
      <c r="CV705" s="23" t="s">
        <v>56</v>
      </c>
      <c r="CW705" s="23" t="s">
        <v>56</v>
      </c>
      <c r="CX705" s="23" t="s">
        <v>56</v>
      </c>
      <c r="CY705" s="23" t="s">
        <v>56</v>
      </c>
      <c r="CZ705" s="23" t="s">
        <v>56</v>
      </c>
      <c r="DA705" s="23" t="s">
        <v>56</v>
      </c>
      <c r="DB705" s="728">
        <v>6579567.2029999997</v>
      </c>
      <c r="DC705" s="10"/>
      <c r="DD705" s="692">
        <v>1.7797168459999999</v>
      </c>
      <c r="DE705" s="120"/>
      <c r="DF705" s="120"/>
      <c r="DG705" s="120"/>
      <c r="DH705" s="140"/>
      <c r="DI705" s="140"/>
      <c r="DJ705" s="140"/>
      <c r="DK705" s="140"/>
      <c r="DL705" s="548" t="s">
        <v>56</v>
      </c>
      <c r="DM705" s="548" t="s">
        <v>56</v>
      </c>
      <c r="DN705" s="203" t="s">
        <v>868</v>
      </c>
      <c r="DO705" s="700">
        <v>1129.8333333333301</v>
      </c>
      <c r="DP705" s="713" t="s">
        <v>56</v>
      </c>
      <c r="DQ705" s="548" t="s">
        <v>56</v>
      </c>
      <c r="DR705" s="673" t="s">
        <v>56</v>
      </c>
      <c r="DS705" s="203" t="s">
        <v>56</v>
      </c>
      <c r="DT705" s="1160" t="s">
        <v>56</v>
      </c>
      <c r="DU705" s="711">
        <v>442.30771500221397</v>
      </c>
      <c r="DV705" s="711">
        <v>-169.40318181762638</v>
      </c>
      <c r="DW705" s="711">
        <v>365.227667710047</v>
      </c>
      <c r="DX705" s="711">
        <v>-91.345444731882537</v>
      </c>
      <c r="DY705" s="710">
        <v>2.3994689482224585</v>
      </c>
      <c r="DZ705" s="710">
        <v>-0.65120892803032304</v>
      </c>
      <c r="EA705" s="710">
        <v>2.1394601673125702</v>
      </c>
      <c r="EB705" s="710">
        <v>-0.38195371829367564</v>
      </c>
      <c r="EC705" s="236"/>
      <c r="ED705" s="49"/>
      <c r="EE705" s="232"/>
      <c r="EF705" s="700">
        <v>499734</v>
      </c>
      <c r="EG705" s="712">
        <v>-224190.66666666669</v>
      </c>
      <c r="EH705" s="44"/>
    </row>
    <row r="706" spans="1:138" ht="41.25" customHeight="1" x14ac:dyDescent="0.25">
      <c r="A706" s="871" t="s">
        <v>49</v>
      </c>
      <c r="B706" s="656" t="s">
        <v>96</v>
      </c>
      <c r="C706" s="656" t="s">
        <v>114</v>
      </c>
      <c r="D706" s="691" t="s">
        <v>513</v>
      </c>
      <c r="E706" s="656" t="s">
        <v>514</v>
      </c>
      <c r="F706" s="656" t="s">
        <v>529</v>
      </c>
      <c r="G706" s="901" t="s">
        <v>514</v>
      </c>
      <c r="H706" s="897" t="s">
        <v>55</v>
      </c>
      <c r="I706" s="17" t="s">
        <v>860</v>
      </c>
      <c r="J706" s="64">
        <v>4.16</v>
      </c>
      <c r="K706" s="665">
        <v>2.0823407628916071</v>
      </c>
      <c r="L706" s="665">
        <v>2.495833328142</v>
      </c>
      <c r="M706" s="64">
        <v>31</v>
      </c>
      <c r="N706" s="726">
        <v>3951763.3139999998</v>
      </c>
      <c r="O706" s="548" t="s">
        <v>863</v>
      </c>
      <c r="P706" s="909">
        <v>0.99433572800000003</v>
      </c>
      <c r="Q706" s="203" t="s">
        <v>57</v>
      </c>
      <c r="R706" s="205" t="s">
        <v>57</v>
      </c>
      <c r="S706" s="490">
        <v>1</v>
      </c>
      <c r="T706" s="18">
        <v>1</v>
      </c>
      <c r="U706" s="548">
        <v>0</v>
      </c>
      <c r="V706" s="18">
        <v>0</v>
      </c>
      <c r="W706" s="64">
        <v>0</v>
      </c>
      <c r="X706" s="18">
        <v>0</v>
      </c>
      <c r="Y706" s="18">
        <v>0</v>
      </c>
      <c r="Z706" s="18">
        <v>0</v>
      </c>
      <c r="AA706" s="18">
        <v>0</v>
      </c>
      <c r="AB706" s="18">
        <v>0</v>
      </c>
      <c r="AC706" s="18">
        <v>0</v>
      </c>
      <c r="AD706" s="18">
        <v>0</v>
      </c>
      <c r="AE706" s="18">
        <v>0</v>
      </c>
      <c r="AF706" s="18">
        <v>0</v>
      </c>
      <c r="AG706" s="64">
        <v>0</v>
      </c>
      <c r="AH706" s="18">
        <v>0</v>
      </c>
      <c r="AI706" s="64">
        <v>0</v>
      </c>
      <c r="AJ706" s="18">
        <v>0</v>
      </c>
      <c r="AK706" s="18">
        <v>0</v>
      </c>
      <c r="AL706" s="64">
        <v>0</v>
      </c>
      <c r="AM706" s="18">
        <v>0</v>
      </c>
      <c r="AN706" s="18" t="s">
        <v>58</v>
      </c>
      <c r="AO706" s="18">
        <v>0</v>
      </c>
      <c r="AP706" s="64">
        <v>0</v>
      </c>
      <c r="AQ706" s="64">
        <v>1</v>
      </c>
      <c r="AR706" s="11">
        <v>1</v>
      </c>
      <c r="AS706" s="17">
        <v>325</v>
      </c>
      <c r="AT706" s="490">
        <v>325</v>
      </c>
      <c r="AU706" s="64">
        <v>0</v>
      </c>
      <c r="AV706" s="18">
        <v>0</v>
      </c>
      <c r="AW706" s="64">
        <v>0</v>
      </c>
      <c r="AX706" s="18">
        <v>0</v>
      </c>
      <c r="AY706" s="17">
        <v>0</v>
      </c>
      <c r="AZ706" s="490">
        <v>0</v>
      </c>
      <c r="BA706" s="17">
        <v>0</v>
      </c>
      <c r="BB706" s="18">
        <v>0</v>
      </c>
      <c r="BC706" s="17">
        <v>0</v>
      </c>
      <c r="BD706" s="18">
        <v>0</v>
      </c>
      <c r="BE706" s="17">
        <v>0</v>
      </c>
      <c r="BF706" s="18">
        <v>0</v>
      </c>
      <c r="BG706" s="17">
        <v>0</v>
      </c>
      <c r="BH706" s="18">
        <v>0</v>
      </c>
      <c r="BI706" s="17">
        <v>0</v>
      </c>
      <c r="BJ706" s="18">
        <v>0</v>
      </c>
      <c r="BK706" s="17">
        <v>0</v>
      </c>
      <c r="BL706" s="17" t="s">
        <v>58</v>
      </c>
      <c r="BM706" s="17">
        <v>0</v>
      </c>
      <c r="BN706" s="17" t="s">
        <v>58</v>
      </c>
      <c r="BO706" s="18">
        <v>0</v>
      </c>
      <c r="BP706" s="18">
        <v>0</v>
      </c>
      <c r="BQ706" s="64">
        <v>325</v>
      </c>
      <c r="BR706" s="18">
        <v>325</v>
      </c>
      <c r="BS706" s="729">
        <v>0.32685137509209566</v>
      </c>
      <c r="BT706" s="17">
        <v>2086851</v>
      </c>
      <c r="BU706" s="17">
        <v>2086851</v>
      </c>
      <c r="BV706" s="17">
        <v>0</v>
      </c>
      <c r="BW706" s="17">
        <v>0</v>
      </c>
      <c r="BX706" s="17">
        <v>0</v>
      </c>
      <c r="BY706" s="17">
        <v>0</v>
      </c>
      <c r="BZ706" s="17">
        <v>0</v>
      </c>
      <c r="CA706" s="17">
        <v>0</v>
      </c>
      <c r="CB706" s="17">
        <v>0</v>
      </c>
      <c r="CC706" s="17">
        <v>0</v>
      </c>
      <c r="CD706" s="17">
        <v>0</v>
      </c>
      <c r="CE706" s="17">
        <v>0</v>
      </c>
      <c r="CF706" s="17">
        <v>0</v>
      </c>
      <c r="CG706" s="17">
        <v>0</v>
      </c>
      <c r="CH706" s="17">
        <v>0</v>
      </c>
      <c r="CI706" s="17">
        <v>0</v>
      </c>
      <c r="CJ706" s="17">
        <v>0</v>
      </c>
      <c r="CK706" s="17">
        <v>0</v>
      </c>
      <c r="CL706" s="702">
        <v>0</v>
      </c>
      <c r="CM706" s="702">
        <v>0</v>
      </c>
      <c r="CN706" s="702">
        <v>0</v>
      </c>
      <c r="CO706" s="702">
        <v>0</v>
      </c>
      <c r="CP706" s="702">
        <v>0</v>
      </c>
      <c r="CQ706" s="702">
        <v>0</v>
      </c>
      <c r="CR706" s="704">
        <v>2086851</v>
      </c>
      <c r="CS706" s="703">
        <v>2086851</v>
      </c>
      <c r="CT706" s="23">
        <v>1</v>
      </c>
      <c r="CU706" s="23">
        <v>4</v>
      </c>
      <c r="CV706" s="23" t="s">
        <v>514</v>
      </c>
      <c r="CW706" s="23">
        <v>4</v>
      </c>
      <c r="CX706" s="23">
        <v>24</v>
      </c>
      <c r="CY706" s="23">
        <v>0</v>
      </c>
      <c r="CZ706" s="23">
        <v>0</v>
      </c>
      <c r="DA706" s="23" t="s">
        <v>905</v>
      </c>
      <c r="DB706" s="728">
        <v>3951763.3139999998</v>
      </c>
      <c r="DC706" s="10"/>
      <c r="DD706" s="692">
        <v>0.99433572800000003</v>
      </c>
      <c r="DE706" s="120"/>
      <c r="DF706" s="120"/>
      <c r="DG706" s="120"/>
      <c r="DH706" s="140"/>
      <c r="DI706" s="140"/>
      <c r="DJ706" s="140"/>
      <c r="DK706" s="140"/>
      <c r="DL706" s="548" t="s">
        <v>56</v>
      </c>
      <c r="DM706" s="548" t="s">
        <v>56</v>
      </c>
      <c r="DN706" s="203" t="s">
        <v>868</v>
      </c>
      <c r="DO706" s="700">
        <v>35</v>
      </c>
      <c r="DP706" s="713" t="s">
        <v>56</v>
      </c>
      <c r="DQ706" s="548" t="s">
        <v>56</v>
      </c>
      <c r="DR706" s="673" t="s">
        <v>56</v>
      </c>
      <c r="DS706" s="203" t="s">
        <v>56</v>
      </c>
      <c r="DT706" s="1160" t="s">
        <v>56</v>
      </c>
      <c r="DU706" s="711">
        <v>0</v>
      </c>
      <c r="DV706" s="711">
        <v>116.31052631578935</v>
      </c>
      <c r="DW706" s="711">
        <v>0</v>
      </c>
      <c r="DX706" s="711">
        <v>116.31052631578935</v>
      </c>
      <c r="DY706" s="710">
        <v>0</v>
      </c>
      <c r="DZ706" s="710">
        <v>0.76184210526315799</v>
      </c>
      <c r="EA706" s="710">
        <v>0</v>
      </c>
      <c r="EB706" s="710">
        <v>0.76184210526315799</v>
      </c>
      <c r="EC706" s="236"/>
      <c r="ED706" s="49"/>
      <c r="EE706" s="232"/>
      <c r="EF706" s="700">
        <v>0</v>
      </c>
      <c r="EG706" s="712">
        <v>0</v>
      </c>
      <c r="EH706" s="44"/>
    </row>
    <row r="707" spans="1:138" ht="41.25" customHeight="1" x14ac:dyDescent="0.25">
      <c r="A707" s="871" t="s">
        <v>49</v>
      </c>
      <c r="B707" s="656" t="s">
        <v>96</v>
      </c>
      <c r="C707" s="656" t="s">
        <v>114</v>
      </c>
      <c r="D707" s="691" t="s">
        <v>513</v>
      </c>
      <c r="E707" s="656" t="s">
        <v>514</v>
      </c>
      <c r="F707" s="656" t="s">
        <v>530</v>
      </c>
      <c r="G707" s="901" t="s">
        <v>514</v>
      </c>
      <c r="H707" s="897" t="s">
        <v>55</v>
      </c>
      <c r="I707" s="17" t="s">
        <v>866</v>
      </c>
      <c r="J707" s="64">
        <v>4.16</v>
      </c>
      <c r="K707" s="665">
        <v>1.6356102186034422</v>
      </c>
      <c r="L707" s="665">
        <v>2.20265151057</v>
      </c>
      <c r="M707" s="64">
        <v>552</v>
      </c>
      <c r="N707" s="726">
        <v>5546979.4289999995</v>
      </c>
      <c r="O707" s="548" t="s">
        <v>863</v>
      </c>
      <c r="P707" s="909">
        <v>1.0807997039999999</v>
      </c>
      <c r="Q707" s="203" t="s">
        <v>57</v>
      </c>
      <c r="R707" s="205" t="s">
        <v>57</v>
      </c>
      <c r="S707" s="490">
        <v>0</v>
      </c>
      <c r="T707" s="18">
        <v>0</v>
      </c>
      <c r="U707" s="548">
        <v>0</v>
      </c>
      <c r="V707" s="18">
        <v>0</v>
      </c>
      <c r="W707" s="64">
        <v>0</v>
      </c>
      <c r="X707" s="18">
        <v>0</v>
      </c>
      <c r="Y707" s="18">
        <v>0</v>
      </c>
      <c r="Z707" s="18">
        <v>0</v>
      </c>
      <c r="AA707" s="18">
        <v>0</v>
      </c>
      <c r="AB707" s="18">
        <v>0</v>
      </c>
      <c r="AC707" s="18">
        <v>0</v>
      </c>
      <c r="AD707" s="18">
        <v>0</v>
      </c>
      <c r="AE707" s="18">
        <v>0</v>
      </c>
      <c r="AF707" s="18">
        <v>0</v>
      </c>
      <c r="AG707" s="64">
        <v>0</v>
      </c>
      <c r="AH707" s="18">
        <v>0</v>
      </c>
      <c r="AI707" s="64">
        <v>0</v>
      </c>
      <c r="AJ707" s="18">
        <v>0</v>
      </c>
      <c r="AK707" s="18">
        <v>20</v>
      </c>
      <c r="AL707" s="64">
        <v>20</v>
      </c>
      <c r="AM707" s="18">
        <v>0</v>
      </c>
      <c r="AN707" s="18" t="s">
        <v>58</v>
      </c>
      <c r="AO707" s="18">
        <v>0</v>
      </c>
      <c r="AP707" s="64">
        <v>0</v>
      </c>
      <c r="AQ707" s="64">
        <v>20</v>
      </c>
      <c r="AR707" s="11">
        <v>20</v>
      </c>
      <c r="AS707" s="17">
        <v>0</v>
      </c>
      <c r="AT707" s="490">
        <v>0</v>
      </c>
      <c r="AU707" s="64">
        <v>0</v>
      </c>
      <c r="AV707" s="18">
        <v>0</v>
      </c>
      <c r="AW707" s="64">
        <v>0</v>
      </c>
      <c r="AX707" s="18">
        <v>0</v>
      </c>
      <c r="AY707" s="17">
        <v>0</v>
      </c>
      <c r="AZ707" s="490">
        <v>0</v>
      </c>
      <c r="BA707" s="17">
        <v>0</v>
      </c>
      <c r="BB707" s="18">
        <v>0</v>
      </c>
      <c r="BC707" s="17">
        <v>0</v>
      </c>
      <c r="BD707" s="18">
        <v>0</v>
      </c>
      <c r="BE707" s="17">
        <v>0</v>
      </c>
      <c r="BF707" s="18">
        <v>0</v>
      </c>
      <c r="BG707" s="17">
        <v>0</v>
      </c>
      <c r="BH707" s="18">
        <v>0</v>
      </c>
      <c r="BI707" s="17">
        <v>0</v>
      </c>
      <c r="BJ707" s="18">
        <v>0</v>
      </c>
      <c r="BK707" s="17">
        <v>114.49</v>
      </c>
      <c r="BL707" s="17">
        <v>114.49</v>
      </c>
      <c r="BM707" s="17">
        <v>0</v>
      </c>
      <c r="BN707" s="17" t="s">
        <v>58</v>
      </c>
      <c r="BO707" s="18">
        <v>0</v>
      </c>
      <c r="BP707" s="18">
        <v>0</v>
      </c>
      <c r="BQ707" s="64">
        <v>114.49</v>
      </c>
      <c r="BR707" s="18">
        <v>114.49</v>
      </c>
      <c r="BS707" s="729">
        <v>0.1059308210173233</v>
      </c>
      <c r="BT707" s="17">
        <v>0</v>
      </c>
      <c r="BU707" s="17">
        <v>0</v>
      </c>
      <c r="BV707" s="17">
        <v>0</v>
      </c>
      <c r="BW707" s="17">
        <v>0</v>
      </c>
      <c r="BX707" s="17">
        <v>0</v>
      </c>
      <c r="BY707" s="17">
        <v>0</v>
      </c>
      <c r="BZ707" s="17">
        <v>0</v>
      </c>
      <c r="CA707" s="17">
        <v>0</v>
      </c>
      <c r="CB707" s="17">
        <v>0</v>
      </c>
      <c r="CC707" s="17">
        <v>0</v>
      </c>
      <c r="CD707" s="17">
        <v>0</v>
      </c>
      <c r="CE707" s="17">
        <v>0</v>
      </c>
      <c r="CF707" s="17">
        <v>0</v>
      </c>
      <c r="CG707" s="17">
        <v>0</v>
      </c>
      <c r="CH707" s="17">
        <v>0</v>
      </c>
      <c r="CI707" s="17">
        <v>0</v>
      </c>
      <c r="CJ707" s="17">
        <v>0</v>
      </c>
      <c r="CK707" s="17">
        <v>0</v>
      </c>
      <c r="CL707" s="702">
        <v>134392.94160000002</v>
      </c>
      <c r="CM707" s="702">
        <v>134392.94160000002</v>
      </c>
      <c r="CN707" s="702">
        <v>0</v>
      </c>
      <c r="CO707" s="702">
        <v>0</v>
      </c>
      <c r="CP707" s="702">
        <v>0</v>
      </c>
      <c r="CQ707" s="702">
        <v>0</v>
      </c>
      <c r="CR707" s="704">
        <v>134392.94160000002</v>
      </c>
      <c r="CS707" s="703">
        <v>134392.94160000002</v>
      </c>
      <c r="CT707" s="23" t="s">
        <v>56</v>
      </c>
      <c r="CU707" s="23" t="s">
        <v>56</v>
      </c>
      <c r="CV707" s="23" t="s">
        <v>56</v>
      </c>
      <c r="CW707" s="23" t="s">
        <v>56</v>
      </c>
      <c r="CX707" s="23" t="s">
        <v>56</v>
      </c>
      <c r="CY707" s="23" t="s">
        <v>56</v>
      </c>
      <c r="CZ707" s="23" t="s">
        <v>56</v>
      </c>
      <c r="DA707" s="23" t="s">
        <v>56</v>
      </c>
      <c r="DB707" s="728">
        <v>5546979.4289999995</v>
      </c>
      <c r="DC707" s="10"/>
      <c r="DD707" s="692">
        <v>1.0807997039999999</v>
      </c>
      <c r="DE707" s="120"/>
      <c r="DF707" s="120"/>
      <c r="DG707" s="120"/>
      <c r="DH707" s="140"/>
      <c r="DI707" s="140"/>
      <c r="DJ707" s="140"/>
      <c r="DK707" s="140"/>
      <c r="DL707" s="548" t="s">
        <v>56</v>
      </c>
      <c r="DM707" s="548" t="s">
        <v>56</v>
      </c>
      <c r="DN707" s="203" t="s">
        <v>868</v>
      </c>
      <c r="DO707" s="700">
        <v>521</v>
      </c>
      <c r="DP707" s="713" t="s">
        <v>56</v>
      </c>
      <c r="DQ707" s="548" t="s">
        <v>56</v>
      </c>
      <c r="DR707" s="673" t="s">
        <v>56</v>
      </c>
      <c r="DS707" s="203" t="s">
        <v>56</v>
      </c>
      <c r="DT707" s="1160" t="s">
        <v>56</v>
      </c>
      <c r="DU707" s="711">
        <v>1.800383877159309</v>
      </c>
      <c r="DV707" s="711">
        <v>245.28858860395269</v>
      </c>
      <c r="DW707" s="711">
        <v>1.8127862595419799</v>
      </c>
      <c r="DX707" s="711">
        <v>244.96000954175366</v>
      </c>
      <c r="DY707" s="710">
        <v>2.6871401151631478E-2</v>
      </c>
      <c r="DZ707" s="710">
        <v>3.0091779892583865</v>
      </c>
      <c r="EA707" s="710">
        <v>2.67175572519084E-2</v>
      </c>
      <c r="EB707" s="710">
        <v>3.0070810048474379</v>
      </c>
      <c r="EC707" s="236"/>
      <c r="ED707" s="49"/>
      <c r="EE707" s="232"/>
      <c r="EF707" s="700">
        <v>0</v>
      </c>
      <c r="EG707" s="712">
        <v>96473</v>
      </c>
      <c r="EH707" s="44"/>
    </row>
    <row r="708" spans="1:138" ht="41.25" customHeight="1" x14ac:dyDescent="0.25">
      <c r="A708" s="871" t="s">
        <v>49</v>
      </c>
      <c r="B708" s="656" t="s">
        <v>96</v>
      </c>
      <c r="C708" s="656" t="s">
        <v>114</v>
      </c>
      <c r="D708" s="691" t="s">
        <v>513</v>
      </c>
      <c r="E708" s="656" t="s">
        <v>514</v>
      </c>
      <c r="F708" s="656" t="s">
        <v>531</v>
      </c>
      <c r="G708" s="901" t="s">
        <v>514</v>
      </c>
      <c r="H708" s="897" t="s">
        <v>55</v>
      </c>
      <c r="I708" s="17" t="s">
        <v>860</v>
      </c>
      <c r="J708" s="64">
        <v>4.16</v>
      </c>
      <c r="K708" s="665">
        <v>2.1976260646433912</v>
      </c>
      <c r="L708" s="665">
        <v>3.2299242357060001</v>
      </c>
      <c r="M708" s="64">
        <v>35</v>
      </c>
      <c r="N708" s="726">
        <v>5407005.4299999997</v>
      </c>
      <c r="O708" s="548" t="s">
        <v>863</v>
      </c>
      <c r="P708" s="909">
        <v>1.296959645</v>
      </c>
      <c r="Q708" s="203" t="s">
        <v>57</v>
      </c>
      <c r="R708" s="205" t="s">
        <v>57</v>
      </c>
      <c r="S708" s="490">
        <v>0</v>
      </c>
      <c r="T708" s="18">
        <v>0</v>
      </c>
      <c r="U708" s="548">
        <v>0</v>
      </c>
      <c r="V708" s="18">
        <v>0</v>
      </c>
      <c r="W708" s="64">
        <v>0</v>
      </c>
      <c r="X708" s="18">
        <v>0</v>
      </c>
      <c r="Y708" s="18">
        <v>0</v>
      </c>
      <c r="Z708" s="18">
        <v>0</v>
      </c>
      <c r="AA708" s="18">
        <v>0</v>
      </c>
      <c r="AB708" s="18">
        <v>0</v>
      </c>
      <c r="AC708" s="18">
        <v>0</v>
      </c>
      <c r="AD708" s="18">
        <v>0</v>
      </c>
      <c r="AE708" s="18">
        <v>0</v>
      </c>
      <c r="AF708" s="18">
        <v>0</v>
      </c>
      <c r="AG708" s="64">
        <v>0</v>
      </c>
      <c r="AH708" s="18">
        <v>0</v>
      </c>
      <c r="AI708" s="64">
        <v>0</v>
      </c>
      <c r="AJ708" s="18">
        <v>0</v>
      </c>
      <c r="AK708" s="18">
        <v>1</v>
      </c>
      <c r="AL708" s="64">
        <v>1</v>
      </c>
      <c r="AM708" s="18">
        <v>0</v>
      </c>
      <c r="AN708" s="18" t="s">
        <v>58</v>
      </c>
      <c r="AO708" s="18">
        <v>0</v>
      </c>
      <c r="AP708" s="64">
        <v>0</v>
      </c>
      <c r="AQ708" s="64">
        <v>1</v>
      </c>
      <c r="AR708" s="11">
        <v>1</v>
      </c>
      <c r="AS708" s="17">
        <v>0</v>
      </c>
      <c r="AT708" s="490">
        <v>0</v>
      </c>
      <c r="AU708" s="64">
        <v>0</v>
      </c>
      <c r="AV708" s="18">
        <v>0</v>
      </c>
      <c r="AW708" s="64">
        <v>0</v>
      </c>
      <c r="AX708" s="18">
        <v>0</v>
      </c>
      <c r="AY708" s="17">
        <v>0</v>
      </c>
      <c r="AZ708" s="490">
        <v>0</v>
      </c>
      <c r="BA708" s="17">
        <v>0</v>
      </c>
      <c r="BB708" s="18">
        <v>0</v>
      </c>
      <c r="BC708" s="17">
        <v>0</v>
      </c>
      <c r="BD708" s="18">
        <v>0</v>
      </c>
      <c r="BE708" s="17">
        <v>0</v>
      </c>
      <c r="BF708" s="18">
        <v>0</v>
      </c>
      <c r="BG708" s="17">
        <v>0</v>
      </c>
      <c r="BH708" s="18">
        <v>0</v>
      </c>
      <c r="BI708" s="17">
        <v>0</v>
      </c>
      <c r="BJ708" s="18">
        <v>0</v>
      </c>
      <c r="BK708" s="17">
        <v>278.39999999999998</v>
      </c>
      <c r="BL708" s="17">
        <v>278.39999999999998</v>
      </c>
      <c r="BM708" s="17">
        <v>0</v>
      </c>
      <c r="BN708" s="17" t="s">
        <v>58</v>
      </c>
      <c r="BO708" s="18">
        <v>0</v>
      </c>
      <c r="BP708" s="18">
        <v>0</v>
      </c>
      <c r="BQ708" s="64">
        <v>278.39999999999998</v>
      </c>
      <c r="BR708" s="18">
        <v>278.39999999999998</v>
      </c>
      <c r="BS708" s="729">
        <v>0.21465586926569327</v>
      </c>
      <c r="BT708" s="17">
        <v>0</v>
      </c>
      <c r="BU708" s="17">
        <v>0</v>
      </c>
      <c r="BV708" s="17">
        <v>0</v>
      </c>
      <c r="BW708" s="17">
        <v>0</v>
      </c>
      <c r="BX708" s="17">
        <v>0</v>
      </c>
      <c r="BY708" s="17">
        <v>0</v>
      </c>
      <c r="BZ708" s="17">
        <v>0</v>
      </c>
      <c r="CA708" s="17">
        <v>0</v>
      </c>
      <c r="CB708" s="17">
        <v>0</v>
      </c>
      <c r="CC708" s="17">
        <v>0</v>
      </c>
      <c r="CD708" s="17">
        <v>0</v>
      </c>
      <c r="CE708" s="17">
        <v>0</v>
      </c>
      <c r="CF708" s="17">
        <v>0</v>
      </c>
      <c r="CG708" s="17">
        <v>0</v>
      </c>
      <c r="CH708" s="17">
        <v>0</v>
      </c>
      <c r="CI708" s="17">
        <v>0</v>
      </c>
      <c r="CJ708" s="17">
        <v>0</v>
      </c>
      <c r="CK708" s="17">
        <v>0</v>
      </c>
      <c r="CL708" s="702">
        <v>326797.05599999998</v>
      </c>
      <c r="CM708" s="702">
        <v>326797.05599999998</v>
      </c>
      <c r="CN708" s="702">
        <v>0</v>
      </c>
      <c r="CO708" s="702">
        <v>0</v>
      </c>
      <c r="CP708" s="702">
        <v>0</v>
      </c>
      <c r="CQ708" s="702">
        <v>0</v>
      </c>
      <c r="CR708" s="704">
        <v>326797.05599999998</v>
      </c>
      <c r="CS708" s="703">
        <v>326797.05599999998</v>
      </c>
      <c r="CT708" s="23" t="s">
        <v>56</v>
      </c>
      <c r="CU708" s="23" t="s">
        <v>56</v>
      </c>
      <c r="CV708" s="23" t="s">
        <v>56</v>
      </c>
      <c r="CW708" s="23" t="s">
        <v>56</v>
      </c>
      <c r="CX708" s="23" t="s">
        <v>56</v>
      </c>
      <c r="CY708" s="23" t="s">
        <v>56</v>
      </c>
      <c r="CZ708" s="23" t="s">
        <v>56</v>
      </c>
      <c r="DA708" s="23" t="s">
        <v>56</v>
      </c>
      <c r="DB708" s="728">
        <v>5407005.4299999997</v>
      </c>
      <c r="DC708" s="10"/>
      <c r="DD708" s="692">
        <v>1.296959645</v>
      </c>
      <c r="DE708" s="120"/>
      <c r="DF708" s="120"/>
      <c r="DG708" s="120"/>
      <c r="DH708" s="140"/>
      <c r="DI708" s="140"/>
      <c r="DJ708" s="140"/>
      <c r="DK708" s="140"/>
      <c r="DL708" s="548" t="s">
        <v>56</v>
      </c>
      <c r="DM708" s="548" t="s">
        <v>56</v>
      </c>
      <c r="DN708" s="203" t="s">
        <v>868</v>
      </c>
      <c r="DO708" s="700">
        <v>37.8333333333333</v>
      </c>
      <c r="DP708" s="713" t="s">
        <v>56</v>
      </c>
      <c r="DQ708" s="548" t="s">
        <v>56</v>
      </c>
      <c r="DR708" s="673" t="s">
        <v>56</v>
      </c>
      <c r="DS708" s="203" t="s">
        <v>56</v>
      </c>
      <c r="DT708" s="1160" t="s">
        <v>56</v>
      </c>
      <c r="DU708" s="711">
        <v>0</v>
      </c>
      <c r="DV708" s="711">
        <v>146.21696661450179</v>
      </c>
      <c r="DW708" s="711">
        <v>0</v>
      </c>
      <c r="DX708" s="711">
        <v>147.18584656084667</v>
      </c>
      <c r="DY708" s="710">
        <v>0</v>
      </c>
      <c r="DZ708" s="710">
        <v>1.2231541400555483</v>
      </c>
      <c r="EA708" s="710">
        <v>0</v>
      </c>
      <c r="EB708" s="710">
        <v>1.2283855283855267</v>
      </c>
      <c r="EC708" s="236"/>
      <c r="ED708" s="49"/>
      <c r="EE708" s="232"/>
      <c r="EF708" s="700">
        <v>0</v>
      </c>
      <c r="EG708" s="712">
        <v>2722.3333333333335</v>
      </c>
      <c r="EH708" s="44"/>
    </row>
    <row r="709" spans="1:138" ht="41.25" customHeight="1" x14ac:dyDescent="0.25">
      <c r="A709" s="871" t="s">
        <v>49</v>
      </c>
      <c r="B709" s="656" t="s">
        <v>96</v>
      </c>
      <c r="C709" s="656" t="s">
        <v>114</v>
      </c>
      <c r="D709" s="691" t="s">
        <v>513</v>
      </c>
      <c r="E709" s="656" t="s">
        <v>514</v>
      </c>
      <c r="F709" s="656" t="s">
        <v>532</v>
      </c>
      <c r="G709" s="901" t="s">
        <v>514</v>
      </c>
      <c r="H709" s="897" t="s">
        <v>55</v>
      </c>
      <c r="I709" s="17" t="s">
        <v>866</v>
      </c>
      <c r="J709" s="64">
        <v>4.16</v>
      </c>
      <c r="K709" s="665">
        <v>1.7076635321983074</v>
      </c>
      <c r="L709" s="665">
        <v>3.8090909011680001</v>
      </c>
      <c r="M709" s="64">
        <v>806</v>
      </c>
      <c r="N709" s="726">
        <v>7134964.2249999996</v>
      </c>
      <c r="O709" s="548" t="s">
        <v>863</v>
      </c>
      <c r="P709" s="909">
        <v>1.3401916330000001</v>
      </c>
      <c r="Q709" s="203" t="s">
        <v>57</v>
      </c>
      <c r="R709" s="205" t="s">
        <v>57</v>
      </c>
      <c r="S709" s="490">
        <v>0</v>
      </c>
      <c r="T709" s="18">
        <v>0</v>
      </c>
      <c r="U709" s="548">
        <v>0</v>
      </c>
      <c r="V709" s="18">
        <v>0</v>
      </c>
      <c r="W709" s="64">
        <v>0</v>
      </c>
      <c r="X709" s="18">
        <v>0</v>
      </c>
      <c r="Y709" s="18">
        <v>0</v>
      </c>
      <c r="Z709" s="18">
        <v>0</v>
      </c>
      <c r="AA709" s="18">
        <v>0</v>
      </c>
      <c r="AB709" s="18">
        <v>0</v>
      </c>
      <c r="AC709" s="18">
        <v>0</v>
      </c>
      <c r="AD709" s="18">
        <v>0</v>
      </c>
      <c r="AE709" s="18">
        <v>0</v>
      </c>
      <c r="AF709" s="18">
        <v>0</v>
      </c>
      <c r="AG709" s="64">
        <v>0</v>
      </c>
      <c r="AH709" s="18">
        <v>0</v>
      </c>
      <c r="AI709" s="64">
        <v>0</v>
      </c>
      <c r="AJ709" s="18">
        <v>0</v>
      </c>
      <c r="AK709" s="18">
        <v>28</v>
      </c>
      <c r="AL709" s="64">
        <v>28</v>
      </c>
      <c r="AM709" s="18">
        <v>0</v>
      </c>
      <c r="AN709" s="18" t="s">
        <v>58</v>
      </c>
      <c r="AO709" s="18">
        <v>0</v>
      </c>
      <c r="AP709" s="64">
        <v>0</v>
      </c>
      <c r="AQ709" s="64">
        <v>28</v>
      </c>
      <c r="AR709" s="11">
        <v>28</v>
      </c>
      <c r="AS709" s="17">
        <v>0</v>
      </c>
      <c r="AT709" s="490">
        <v>0</v>
      </c>
      <c r="AU709" s="64">
        <v>0</v>
      </c>
      <c r="AV709" s="18">
        <v>0</v>
      </c>
      <c r="AW709" s="64">
        <v>0</v>
      </c>
      <c r="AX709" s="18">
        <v>0</v>
      </c>
      <c r="AY709" s="17">
        <v>0</v>
      </c>
      <c r="AZ709" s="490">
        <v>0</v>
      </c>
      <c r="BA709" s="17">
        <v>0</v>
      </c>
      <c r="BB709" s="18">
        <v>0</v>
      </c>
      <c r="BC709" s="17">
        <v>0</v>
      </c>
      <c r="BD709" s="18">
        <v>0</v>
      </c>
      <c r="BE709" s="17">
        <v>0</v>
      </c>
      <c r="BF709" s="18">
        <v>0</v>
      </c>
      <c r="BG709" s="17">
        <v>0</v>
      </c>
      <c r="BH709" s="18">
        <v>0</v>
      </c>
      <c r="BI709" s="17">
        <v>0</v>
      </c>
      <c r="BJ709" s="18">
        <v>0</v>
      </c>
      <c r="BK709" s="17">
        <v>184.65000000000003</v>
      </c>
      <c r="BL709" s="17">
        <v>184.65</v>
      </c>
      <c r="BM709" s="17">
        <v>0</v>
      </c>
      <c r="BN709" s="17" t="s">
        <v>58</v>
      </c>
      <c r="BO709" s="18">
        <v>0</v>
      </c>
      <c r="BP709" s="18">
        <v>0</v>
      </c>
      <c r="BQ709" s="64">
        <v>184.65000000000003</v>
      </c>
      <c r="BR709" s="18">
        <v>184.65</v>
      </c>
      <c r="BS709" s="729">
        <v>0.13777880375708929</v>
      </c>
      <c r="BT709" s="17">
        <v>0</v>
      </c>
      <c r="BU709" s="17">
        <v>0</v>
      </c>
      <c r="BV709" s="17">
        <v>0</v>
      </c>
      <c r="BW709" s="17">
        <v>0</v>
      </c>
      <c r="BX709" s="17">
        <v>0</v>
      </c>
      <c r="BY709" s="17">
        <v>0</v>
      </c>
      <c r="BZ709" s="17">
        <v>0</v>
      </c>
      <c r="CA709" s="17">
        <v>0</v>
      </c>
      <c r="CB709" s="17">
        <v>0</v>
      </c>
      <c r="CC709" s="17">
        <v>0</v>
      </c>
      <c r="CD709" s="17">
        <v>0</v>
      </c>
      <c r="CE709" s="17">
        <v>0</v>
      </c>
      <c r="CF709" s="17">
        <v>0</v>
      </c>
      <c r="CG709" s="17">
        <v>0</v>
      </c>
      <c r="CH709" s="17">
        <v>0</v>
      </c>
      <c r="CI709" s="17">
        <v>0</v>
      </c>
      <c r="CJ709" s="17">
        <v>0</v>
      </c>
      <c r="CK709" s="17">
        <v>0</v>
      </c>
      <c r="CL709" s="702">
        <v>216749.55600000004</v>
      </c>
      <c r="CM709" s="702">
        <v>216749.55600000001</v>
      </c>
      <c r="CN709" s="702">
        <v>0</v>
      </c>
      <c r="CO709" s="702">
        <v>0</v>
      </c>
      <c r="CP709" s="702">
        <v>0</v>
      </c>
      <c r="CQ709" s="702">
        <v>0</v>
      </c>
      <c r="CR709" s="704">
        <v>216749.55600000004</v>
      </c>
      <c r="CS709" s="703">
        <v>216749.55600000001</v>
      </c>
      <c r="CT709" s="23" t="s">
        <v>56</v>
      </c>
      <c r="CU709" s="23" t="s">
        <v>56</v>
      </c>
      <c r="CV709" s="23" t="s">
        <v>56</v>
      </c>
      <c r="CW709" s="23" t="s">
        <v>56</v>
      </c>
      <c r="CX709" s="23" t="s">
        <v>56</v>
      </c>
      <c r="CY709" s="23" t="s">
        <v>56</v>
      </c>
      <c r="CZ709" s="23" t="s">
        <v>56</v>
      </c>
      <c r="DA709" s="23" t="s">
        <v>56</v>
      </c>
      <c r="DB709" s="728">
        <v>7134964.2249999996</v>
      </c>
      <c r="DC709" s="10"/>
      <c r="DD709" s="692">
        <v>1.3401916330000001</v>
      </c>
      <c r="DE709" s="120"/>
      <c r="DF709" s="120"/>
      <c r="DG709" s="120"/>
      <c r="DH709" s="140"/>
      <c r="DI709" s="140"/>
      <c r="DJ709" s="140"/>
      <c r="DK709" s="140"/>
      <c r="DL709" s="548" t="s">
        <v>56</v>
      </c>
      <c r="DM709" s="548" t="s">
        <v>56</v>
      </c>
      <c r="DN709" s="203" t="s">
        <v>868</v>
      </c>
      <c r="DO709" s="700">
        <v>755.75</v>
      </c>
      <c r="DP709" s="713" t="s">
        <v>56</v>
      </c>
      <c r="DQ709" s="548" t="s">
        <v>56</v>
      </c>
      <c r="DR709" s="673" t="s">
        <v>56</v>
      </c>
      <c r="DS709" s="203" t="s">
        <v>56</v>
      </c>
      <c r="DT709" s="1160" t="s">
        <v>56</v>
      </c>
      <c r="DU709" s="711">
        <v>0.13628845517697652</v>
      </c>
      <c r="DV709" s="711">
        <v>59.920972563247631</v>
      </c>
      <c r="DW709" s="711">
        <v>0.13590589270008799</v>
      </c>
      <c r="DX709" s="711">
        <v>59.918867373121948</v>
      </c>
      <c r="DY709" s="710">
        <v>1.3231888852133643E-3</v>
      </c>
      <c r="DZ709" s="710">
        <v>0.67749324332457317</v>
      </c>
      <c r="EA709" s="710">
        <v>1.31926121372032E-3</v>
      </c>
      <c r="EB709" s="710">
        <v>0.67745947777481519</v>
      </c>
      <c r="EC709" s="236"/>
      <c r="ED709" s="49"/>
      <c r="EE709" s="232"/>
      <c r="EF709" s="700">
        <v>0</v>
      </c>
      <c r="EG709" s="712">
        <v>0</v>
      </c>
      <c r="EH709" s="44"/>
    </row>
    <row r="710" spans="1:138" ht="41.25" customHeight="1" x14ac:dyDescent="0.25">
      <c r="A710" s="871" t="s">
        <v>49</v>
      </c>
      <c r="B710" s="656" t="s">
        <v>96</v>
      </c>
      <c r="C710" s="656" t="s">
        <v>114</v>
      </c>
      <c r="D710" s="691" t="s">
        <v>513</v>
      </c>
      <c r="E710" s="656" t="s">
        <v>514</v>
      </c>
      <c r="F710" s="656" t="s">
        <v>533</v>
      </c>
      <c r="G710" s="901" t="s">
        <v>514</v>
      </c>
      <c r="H710" s="897" t="s">
        <v>55</v>
      </c>
      <c r="I710" s="17" t="s">
        <v>866</v>
      </c>
      <c r="J710" s="64">
        <v>4.16</v>
      </c>
      <c r="K710" s="665">
        <v>2.1111620883295532</v>
      </c>
      <c r="L710" s="665">
        <v>3.738257567982</v>
      </c>
      <c r="M710" s="64">
        <v>692</v>
      </c>
      <c r="N710" s="726">
        <v>6521355.8030000003</v>
      </c>
      <c r="O710" s="548" t="s">
        <v>863</v>
      </c>
      <c r="P710" s="909">
        <v>1.541940911</v>
      </c>
      <c r="Q710" s="203" t="s">
        <v>57</v>
      </c>
      <c r="R710" s="205" t="s">
        <v>57</v>
      </c>
      <c r="S710" s="490">
        <v>0</v>
      </c>
      <c r="T710" s="18">
        <v>0</v>
      </c>
      <c r="U710" s="548">
        <v>0</v>
      </c>
      <c r="V710" s="18">
        <v>0</v>
      </c>
      <c r="W710" s="64">
        <v>0</v>
      </c>
      <c r="X710" s="18">
        <v>0</v>
      </c>
      <c r="Y710" s="18">
        <v>0</v>
      </c>
      <c r="Z710" s="18">
        <v>0</v>
      </c>
      <c r="AA710" s="18">
        <v>0</v>
      </c>
      <c r="AB710" s="18">
        <v>0</v>
      </c>
      <c r="AC710" s="18">
        <v>0</v>
      </c>
      <c r="AD710" s="18">
        <v>0</v>
      </c>
      <c r="AE710" s="18">
        <v>0</v>
      </c>
      <c r="AF710" s="18">
        <v>0</v>
      </c>
      <c r="AG710" s="64">
        <v>0</v>
      </c>
      <c r="AH710" s="18">
        <v>0</v>
      </c>
      <c r="AI710" s="64">
        <v>0</v>
      </c>
      <c r="AJ710" s="18">
        <v>0</v>
      </c>
      <c r="AK710" s="18">
        <v>41</v>
      </c>
      <c r="AL710" s="64">
        <v>41</v>
      </c>
      <c r="AM710" s="18">
        <v>0</v>
      </c>
      <c r="AN710" s="18" t="s">
        <v>58</v>
      </c>
      <c r="AO710" s="18">
        <v>0</v>
      </c>
      <c r="AP710" s="64">
        <v>0</v>
      </c>
      <c r="AQ710" s="64">
        <v>41</v>
      </c>
      <c r="AR710" s="11">
        <v>41</v>
      </c>
      <c r="AS710" s="17">
        <v>0</v>
      </c>
      <c r="AT710" s="490">
        <v>0</v>
      </c>
      <c r="AU710" s="64">
        <v>0</v>
      </c>
      <c r="AV710" s="18">
        <v>0</v>
      </c>
      <c r="AW710" s="64">
        <v>0</v>
      </c>
      <c r="AX710" s="18">
        <v>0</v>
      </c>
      <c r="AY710" s="17">
        <v>0</v>
      </c>
      <c r="AZ710" s="490">
        <v>0</v>
      </c>
      <c r="BA710" s="17">
        <v>0</v>
      </c>
      <c r="BB710" s="18">
        <v>0</v>
      </c>
      <c r="BC710" s="17">
        <v>0</v>
      </c>
      <c r="BD710" s="18">
        <v>0</v>
      </c>
      <c r="BE710" s="17">
        <v>0</v>
      </c>
      <c r="BF710" s="18">
        <v>0</v>
      </c>
      <c r="BG710" s="17">
        <v>0</v>
      </c>
      <c r="BH710" s="18">
        <v>0</v>
      </c>
      <c r="BI710" s="17">
        <v>0</v>
      </c>
      <c r="BJ710" s="18">
        <v>0</v>
      </c>
      <c r="BK710" s="17">
        <v>277.24000000000012</v>
      </c>
      <c r="BL710" s="17">
        <v>277.23999999999995</v>
      </c>
      <c r="BM710" s="17">
        <v>0</v>
      </c>
      <c r="BN710" s="17" t="s">
        <v>58</v>
      </c>
      <c r="BO710" s="18">
        <v>0</v>
      </c>
      <c r="BP710" s="18">
        <v>0</v>
      </c>
      <c r="BQ710" s="64">
        <v>277.24000000000012</v>
      </c>
      <c r="BR710" s="18">
        <v>277.23999999999995</v>
      </c>
      <c r="BS710" s="729">
        <v>0.17979936716265005</v>
      </c>
      <c r="BT710" s="17">
        <v>0</v>
      </c>
      <c r="BU710" s="17">
        <v>0</v>
      </c>
      <c r="BV710" s="17">
        <v>0</v>
      </c>
      <c r="BW710" s="17">
        <v>0</v>
      </c>
      <c r="BX710" s="17">
        <v>0</v>
      </c>
      <c r="BY710" s="17">
        <v>0</v>
      </c>
      <c r="BZ710" s="17">
        <v>0</v>
      </c>
      <c r="CA710" s="17">
        <v>0</v>
      </c>
      <c r="CB710" s="17">
        <v>0</v>
      </c>
      <c r="CC710" s="17">
        <v>0</v>
      </c>
      <c r="CD710" s="17">
        <v>0</v>
      </c>
      <c r="CE710" s="17">
        <v>0</v>
      </c>
      <c r="CF710" s="17">
        <v>0</v>
      </c>
      <c r="CG710" s="17">
        <v>0</v>
      </c>
      <c r="CH710" s="17">
        <v>0</v>
      </c>
      <c r="CI710" s="17">
        <v>0</v>
      </c>
      <c r="CJ710" s="17">
        <v>0</v>
      </c>
      <c r="CK710" s="17">
        <v>0</v>
      </c>
      <c r="CL710" s="702">
        <v>325435.40160000016</v>
      </c>
      <c r="CM710" s="702">
        <v>325435.40159999992</v>
      </c>
      <c r="CN710" s="702">
        <v>0</v>
      </c>
      <c r="CO710" s="702">
        <v>0</v>
      </c>
      <c r="CP710" s="702">
        <v>0</v>
      </c>
      <c r="CQ710" s="702">
        <v>0</v>
      </c>
      <c r="CR710" s="704">
        <v>325435.40160000016</v>
      </c>
      <c r="CS710" s="703">
        <v>325435.40159999992</v>
      </c>
      <c r="CT710" s="23" t="s">
        <v>56</v>
      </c>
      <c r="CU710" s="23" t="s">
        <v>56</v>
      </c>
      <c r="CV710" s="23" t="s">
        <v>56</v>
      </c>
      <c r="CW710" s="23" t="s">
        <v>56</v>
      </c>
      <c r="CX710" s="23" t="s">
        <v>56</v>
      </c>
      <c r="CY710" s="23" t="s">
        <v>56</v>
      </c>
      <c r="CZ710" s="23" t="s">
        <v>56</v>
      </c>
      <c r="DA710" s="23" t="s">
        <v>56</v>
      </c>
      <c r="DB710" s="728">
        <v>6521355.8030000003</v>
      </c>
      <c r="DC710" s="10"/>
      <c r="DD710" s="692">
        <v>1.541940911</v>
      </c>
      <c r="DE710" s="120"/>
      <c r="DF710" s="120"/>
      <c r="DG710" s="120"/>
      <c r="DH710" s="140"/>
      <c r="DI710" s="140"/>
      <c r="DJ710" s="140"/>
      <c r="DK710" s="140"/>
      <c r="DL710" s="548" t="s">
        <v>56</v>
      </c>
      <c r="DM710" s="548" t="s">
        <v>56</v>
      </c>
      <c r="DN710" s="203" t="s">
        <v>868</v>
      </c>
      <c r="DO710" s="700">
        <v>659.08333333333303</v>
      </c>
      <c r="DP710" s="713" t="s">
        <v>56</v>
      </c>
      <c r="DQ710" s="548" t="s">
        <v>56</v>
      </c>
      <c r="DR710" s="673" t="s">
        <v>56</v>
      </c>
      <c r="DS710" s="203" t="s">
        <v>56</v>
      </c>
      <c r="DT710" s="1160" t="s">
        <v>56</v>
      </c>
      <c r="DU710" s="711">
        <v>33.120242761411063</v>
      </c>
      <c r="DV710" s="711">
        <v>158.4487032330992</v>
      </c>
      <c r="DW710" s="711">
        <v>32.762992467103103</v>
      </c>
      <c r="DX710" s="711">
        <v>26.32883990328223</v>
      </c>
      <c r="DY710" s="710">
        <v>1.0317359969654829</v>
      </c>
      <c r="DZ710" s="710">
        <v>-3.4897575576159134E-2</v>
      </c>
      <c r="EA710" s="710">
        <v>0.99439765024375304</v>
      </c>
      <c r="EB710" s="710">
        <v>-0.33035405922599637</v>
      </c>
      <c r="EC710" s="236"/>
      <c r="ED710" s="49"/>
      <c r="EE710" s="232"/>
      <c r="EF710" s="700">
        <v>21018</v>
      </c>
      <c r="EG710" s="712">
        <v>-21018</v>
      </c>
      <c r="EH710" s="44"/>
    </row>
    <row r="711" spans="1:138" ht="41.25" customHeight="1" x14ac:dyDescent="0.25">
      <c r="A711" s="871" t="s">
        <v>49</v>
      </c>
      <c r="B711" s="656" t="s">
        <v>96</v>
      </c>
      <c r="C711" s="656" t="s">
        <v>114</v>
      </c>
      <c r="D711" s="691" t="s">
        <v>513</v>
      </c>
      <c r="E711" s="656" t="s">
        <v>514</v>
      </c>
      <c r="F711" s="656" t="s">
        <v>534</v>
      </c>
      <c r="G711" s="901" t="s">
        <v>514</v>
      </c>
      <c r="H711" s="897" t="s">
        <v>55</v>
      </c>
      <c r="I711" s="17" t="s">
        <v>866</v>
      </c>
      <c r="J711" s="64">
        <v>4.16</v>
      </c>
      <c r="K711" s="665">
        <v>1.8445648280285516</v>
      </c>
      <c r="L711" s="665">
        <v>2.5755681764610006</v>
      </c>
      <c r="M711" s="64">
        <v>367</v>
      </c>
      <c r="N711" s="726">
        <v>5289694.3719999995</v>
      </c>
      <c r="O711" s="548" t="s">
        <v>863</v>
      </c>
      <c r="P711" s="909">
        <v>1.124031692</v>
      </c>
      <c r="Q711" s="203" t="s">
        <v>57</v>
      </c>
      <c r="R711" s="205" t="s">
        <v>57</v>
      </c>
      <c r="S711" s="490">
        <v>0</v>
      </c>
      <c r="T711" s="18">
        <v>0</v>
      </c>
      <c r="U711" s="548">
        <v>0</v>
      </c>
      <c r="V711" s="18">
        <v>0</v>
      </c>
      <c r="W711" s="64">
        <v>0</v>
      </c>
      <c r="X711" s="18">
        <v>0</v>
      </c>
      <c r="Y711" s="18">
        <v>0</v>
      </c>
      <c r="Z711" s="18">
        <v>0</v>
      </c>
      <c r="AA711" s="18">
        <v>0</v>
      </c>
      <c r="AB711" s="18">
        <v>0</v>
      </c>
      <c r="AC711" s="18">
        <v>0</v>
      </c>
      <c r="AD711" s="18">
        <v>0</v>
      </c>
      <c r="AE711" s="18">
        <v>0</v>
      </c>
      <c r="AF711" s="18">
        <v>0</v>
      </c>
      <c r="AG711" s="64">
        <v>0</v>
      </c>
      <c r="AH711" s="18">
        <v>0</v>
      </c>
      <c r="AI711" s="64">
        <v>0</v>
      </c>
      <c r="AJ711" s="18">
        <v>0</v>
      </c>
      <c r="AK711" s="18">
        <v>5</v>
      </c>
      <c r="AL711" s="64">
        <v>5</v>
      </c>
      <c r="AM711" s="18">
        <v>0</v>
      </c>
      <c r="AN711" s="18" t="s">
        <v>58</v>
      </c>
      <c r="AO711" s="18">
        <v>0</v>
      </c>
      <c r="AP711" s="64">
        <v>0</v>
      </c>
      <c r="AQ711" s="64">
        <v>5</v>
      </c>
      <c r="AR711" s="11">
        <v>5</v>
      </c>
      <c r="AS711" s="17">
        <v>0</v>
      </c>
      <c r="AT711" s="490">
        <v>0</v>
      </c>
      <c r="AU711" s="64">
        <v>0</v>
      </c>
      <c r="AV711" s="18">
        <v>0</v>
      </c>
      <c r="AW711" s="64">
        <v>0</v>
      </c>
      <c r="AX711" s="18">
        <v>0</v>
      </c>
      <c r="AY711" s="17">
        <v>0</v>
      </c>
      <c r="AZ711" s="490">
        <v>0</v>
      </c>
      <c r="BA711" s="17">
        <v>0</v>
      </c>
      <c r="BB711" s="18">
        <v>0</v>
      </c>
      <c r="BC711" s="17">
        <v>0</v>
      </c>
      <c r="BD711" s="18">
        <v>0</v>
      </c>
      <c r="BE711" s="17">
        <v>0</v>
      </c>
      <c r="BF711" s="18">
        <v>0</v>
      </c>
      <c r="BG711" s="17">
        <v>0</v>
      </c>
      <c r="BH711" s="18">
        <v>0</v>
      </c>
      <c r="BI711" s="17">
        <v>0</v>
      </c>
      <c r="BJ711" s="18">
        <v>0</v>
      </c>
      <c r="BK711" s="17">
        <v>26.200000000000003</v>
      </c>
      <c r="BL711" s="17">
        <v>26.200000000000003</v>
      </c>
      <c r="BM711" s="17">
        <v>0</v>
      </c>
      <c r="BN711" s="17" t="s">
        <v>58</v>
      </c>
      <c r="BO711" s="18">
        <v>0</v>
      </c>
      <c r="BP711" s="18">
        <v>0</v>
      </c>
      <c r="BQ711" s="64">
        <v>26.200000000000003</v>
      </c>
      <c r="BR711" s="18">
        <v>26.200000000000003</v>
      </c>
      <c r="BS711" s="729">
        <v>2.3308951328037827E-2</v>
      </c>
      <c r="BT711" s="17">
        <v>0</v>
      </c>
      <c r="BU711" s="17">
        <v>0</v>
      </c>
      <c r="BV711" s="17">
        <v>0</v>
      </c>
      <c r="BW711" s="17">
        <v>0</v>
      </c>
      <c r="BX711" s="17">
        <v>0</v>
      </c>
      <c r="BY711" s="17">
        <v>0</v>
      </c>
      <c r="BZ711" s="17">
        <v>0</v>
      </c>
      <c r="CA711" s="17">
        <v>0</v>
      </c>
      <c r="CB711" s="17">
        <v>0</v>
      </c>
      <c r="CC711" s="17">
        <v>0</v>
      </c>
      <c r="CD711" s="17">
        <v>0</v>
      </c>
      <c r="CE711" s="17">
        <v>0</v>
      </c>
      <c r="CF711" s="17">
        <v>0</v>
      </c>
      <c r="CG711" s="17">
        <v>0</v>
      </c>
      <c r="CH711" s="17">
        <v>0</v>
      </c>
      <c r="CI711" s="17">
        <v>0</v>
      </c>
      <c r="CJ711" s="17">
        <v>0</v>
      </c>
      <c r="CK711" s="17">
        <v>0</v>
      </c>
      <c r="CL711" s="702">
        <v>30754.608000000004</v>
      </c>
      <c r="CM711" s="702">
        <v>30754.608000000004</v>
      </c>
      <c r="CN711" s="702">
        <v>0</v>
      </c>
      <c r="CO711" s="702">
        <v>0</v>
      </c>
      <c r="CP711" s="702">
        <v>0</v>
      </c>
      <c r="CQ711" s="702">
        <v>0</v>
      </c>
      <c r="CR711" s="704">
        <v>30754.608000000004</v>
      </c>
      <c r="CS711" s="703">
        <v>30754.608000000004</v>
      </c>
      <c r="CT711" s="23" t="s">
        <v>56</v>
      </c>
      <c r="CU711" s="23" t="s">
        <v>56</v>
      </c>
      <c r="CV711" s="23" t="s">
        <v>56</v>
      </c>
      <c r="CW711" s="23" t="s">
        <v>56</v>
      </c>
      <c r="CX711" s="23" t="s">
        <v>56</v>
      </c>
      <c r="CY711" s="23" t="s">
        <v>56</v>
      </c>
      <c r="CZ711" s="23" t="s">
        <v>56</v>
      </c>
      <c r="DA711" s="23" t="s">
        <v>56</v>
      </c>
      <c r="DB711" s="728">
        <v>5289694.3719999995</v>
      </c>
      <c r="DC711" s="10"/>
      <c r="DD711" s="692">
        <v>1.124031692</v>
      </c>
      <c r="DE711" s="120"/>
      <c r="DF711" s="120"/>
      <c r="DG711" s="120"/>
      <c r="DH711" s="140"/>
      <c r="DI711" s="140"/>
      <c r="DJ711" s="140"/>
      <c r="DK711" s="140"/>
      <c r="DL711" s="548" t="s">
        <v>56</v>
      </c>
      <c r="DM711" s="548" t="s">
        <v>56</v>
      </c>
      <c r="DN711" s="203" t="s">
        <v>868</v>
      </c>
      <c r="DO711" s="700">
        <v>313.58333333333297</v>
      </c>
      <c r="DP711" s="713" t="s">
        <v>56</v>
      </c>
      <c r="DQ711" s="548" t="s">
        <v>56</v>
      </c>
      <c r="DR711" s="673" t="s">
        <v>56</v>
      </c>
      <c r="DS711" s="203" t="s">
        <v>56</v>
      </c>
      <c r="DT711" s="1160" t="s">
        <v>56</v>
      </c>
      <c r="DU711" s="711">
        <v>0</v>
      </c>
      <c r="DV711" s="711">
        <v>274.00653050873012</v>
      </c>
      <c r="DW711" s="711">
        <v>0</v>
      </c>
      <c r="DX711" s="711">
        <v>269.02714041908592</v>
      </c>
      <c r="DY711" s="710">
        <v>0</v>
      </c>
      <c r="DZ711" s="710">
        <v>1.4576823153275775</v>
      </c>
      <c r="EA711" s="710">
        <v>0</v>
      </c>
      <c r="EB711" s="710">
        <v>1.4366856477035654</v>
      </c>
      <c r="EC711" s="236"/>
      <c r="ED711" s="49"/>
      <c r="EE711" s="232"/>
      <c r="EF711" s="700">
        <v>0</v>
      </c>
      <c r="EG711" s="712">
        <v>48605</v>
      </c>
      <c r="EH711" s="44"/>
    </row>
    <row r="712" spans="1:138" ht="41.25" customHeight="1" x14ac:dyDescent="0.25">
      <c r="A712" s="871" t="s">
        <v>49</v>
      </c>
      <c r="B712" s="656" t="s">
        <v>96</v>
      </c>
      <c r="C712" s="656" t="s">
        <v>114</v>
      </c>
      <c r="D712" s="691" t="s">
        <v>513</v>
      </c>
      <c r="E712" s="656" t="s">
        <v>514</v>
      </c>
      <c r="F712" s="656" t="s">
        <v>535</v>
      </c>
      <c r="G712" s="901" t="s">
        <v>514</v>
      </c>
      <c r="H712" s="897" t="s">
        <v>55</v>
      </c>
      <c r="I712" s="17" t="s">
        <v>866</v>
      </c>
      <c r="J712" s="64">
        <v>4.16</v>
      </c>
      <c r="K712" s="665">
        <v>1.657226212681902</v>
      </c>
      <c r="L712" s="665">
        <v>1.9886363595000001E-2</v>
      </c>
      <c r="M712" s="64">
        <v>859</v>
      </c>
      <c r="N712" s="726">
        <v>4715027.5860000001</v>
      </c>
      <c r="O712" s="548" t="s">
        <v>863</v>
      </c>
      <c r="P712" s="909">
        <v>1.1816743430000001</v>
      </c>
      <c r="Q712" s="203" t="s">
        <v>57</v>
      </c>
      <c r="R712" s="205" t="s">
        <v>57</v>
      </c>
      <c r="S712" s="490">
        <v>0</v>
      </c>
      <c r="T712" s="18">
        <v>0</v>
      </c>
      <c r="U712" s="548">
        <v>0</v>
      </c>
      <c r="V712" s="18">
        <v>0</v>
      </c>
      <c r="W712" s="64">
        <v>0</v>
      </c>
      <c r="X712" s="18">
        <v>0</v>
      </c>
      <c r="Y712" s="18">
        <v>0</v>
      </c>
      <c r="Z712" s="18">
        <v>0</v>
      </c>
      <c r="AA712" s="18">
        <v>0</v>
      </c>
      <c r="AB712" s="18">
        <v>0</v>
      </c>
      <c r="AC712" s="18">
        <v>0</v>
      </c>
      <c r="AD712" s="18">
        <v>0</v>
      </c>
      <c r="AE712" s="18">
        <v>0</v>
      </c>
      <c r="AF712" s="18">
        <v>0</v>
      </c>
      <c r="AG712" s="64">
        <v>0</v>
      </c>
      <c r="AH712" s="18">
        <v>0</v>
      </c>
      <c r="AI712" s="64">
        <v>0</v>
      </c>
      <c r="AJ712" s="18">
        <v>0</v>
      </c>
      <c r="AK712" s="18">
        <v>12</v>
      </c>
      <c r="AL712" s="64">
        <v>12</v>
      </c>
      <c r="AM712" s="18">
        <v>0</v>
      </c>
      <c r="AN712" s="18" t="s">
        <v>58</v>
      </c>
      <c r="AO712" s="18">
        <v>0</v>
      </c>
      <c r="AP712" s="64">
        <v>0</v>
      </c>
      <c r="AQ712" s="64">
        <v>12</v>
      </c>
      <c r="AR712" s="11">
        <v>12</v>
      </c>
      <c r="AS712" s="17">
        <v>0</v>
      </c>
      <c r="AT712" s="490">
        <v>0</v>
      </c>
      <c r="AU712" s="64">
        <v>0</v>
      </c>
      <c r="AV712" s="18">
        <v>0</v>
      </c>
      <c r="AW712" s="64">
        <v>0</v>
      </c>
      <c r="AX712" s="18">
        <v>0</v>
      </c>
      <c r="AY712" s="17">
        <v>0</v>
      </c>
      <c r="AZ712" s="490">
        <v>0</v>
      </c>
      <c r="BA712" s="17">
        <v>0</v>
      </c>
      <c r="BB712" s="18">
        <v>0</v>
      </c>
      <c r="BC712" s="17">
        <v>0</v>
      </c>
      <c r="BD712" s="18">
        <v>0</v>
      </c>
      <c r="BE712" s="17">
        <v>0</v>
      </c>
      <c r="BF712" s="18">
        <v>0</v>
      </c>
      <c r="BG712" s="17">
        <v>0</v>
      </c>
      <c r="BH712" s="18">
        <v>0</v>
      </c>
      <c r="BI712" s="17">
        <v>0</v>
      </c>
      <c r="BJ712" s="18">
        <v>0</v>
      </c>
      <c r="BK712" s="17">
        <v>56.35</v>
      </c>
      <c r="BL712" s="17">
        <v>56.35</v>
      </c>
      <c r="BM712" s="17">
        <v>0</v>
      </c>
      <c r="BN712" s="17" t="s">
        <v>58</v>
      </c>
      <c r="BO712" s="18">
        <v>0</v>
      </c>
      <c r="BP712" s="18">
        <v>0</v>
      </c>
      <c r="BQ712" s="64">
        <v>56.35</v>
      </c>
      <c r="BR712" s="18">
        <v>56.35</v>
      </c>
      <c r="BS712" s="729">
        <v>4.7686573152583039E-2</v>
      </c>
      <c r="BT712" s="17">
        <v>0</v>
      </c>
      <c r="BU712" s="17">
        <v>0</v>
      </c>
      <c r="BV712" s="17">
        <v>0</v>
      </c>
      <c r="BW712" s="17">
        <v>0</v>
      </c>
      <c r="BX712" s="17">
        <v>0</v>
      </c>
      <c r="BY712" s="17">
        <v>0</v>
      </c>
      <c r="BZ712" s="17">
        <v>0</v>
      </c>
      <c r="CA712" s="17">
        <v>0</v>
      </c>
      <c r="CB712" s="17">
        <v>0</v>
      </c>
      <c r="CC712" s="17">
        <v>0</v>
      </c>
      <c r="CD712" s="17">
        <v>0</v>
      </c>
      <c r="CE712" s="17">
        <v>0</v>
      </c>
      <c r="CF712" s="17">
        <v>0</v>
      </c>
      <c r="CG712" s="17">
        <v>0</v>
      </c>
      <c r="CH712" s="17">
        <v>0</v>
      </c>
      <c r="CI712" s="17">
        <v>0</v>
      </c>
      <c r="CJ712" s="17">
        <v>0</v>
      </c>
      <c r="CK712" s="17">
        <v>0</v>
      </c>
      <c r="CL712" s="702">
        <v>66145.884000000005</v>
      </c>
      <c r="CM712" s="702">
        <v>66145.884000000005</v>
      </c>
      <c r="CN712" s="702">
        <v>0</v>
      </c>
      <c r="CO712" s="702">
        <v>0</v>
      </c>
      <c r="CP712" s="702">
        <v>0</v>
      </c>
      <c r="CQ712" s="702">
        <v>0</v>
      </c>
      <c r="CR712" s="704">
        <v>66145.884000000005</v>
      </c>
      <c r="CS712" s="703">
        <v>66145.884000000005</v>
      </c>
      <c r="CT712" s="23" t="s">
        <v>56</v>
      </c>
      <c r="CU712" s="23" t="s">
        <v>56</v>
      </c>
      <c r="CV712" s="23" t="s">
        <v>56</v>
      </c>
      <c r="CW712" s="23" t="s">
        <v>56</v>
      </c>
      <c r="CX712" s="23" t="s">
        <v>56</v>
      </c>
      <c r="CY712" s="23" t="s">
        <v>56</v>
      </c>
      <c r="CZ712" s="23" t="s">
        <v>56</v>
      </c>
      <c r="DA712" s="23" t="s">
        <v>56</v>
      </c>
      <c r="DB712" s="728">
        <v>4715027.5860000001</v>
      </c>
      <c r="DC712" s="10"/>
      <c r="DD712" s="692">
        <v>1.1816743430000001</v>
      </c>
      <c r="DE712" s="120"/>
      <c r="DF712" s="120"/>
      <c r="DG712" s="120"/>
      <c r="DH712" s="140"/>
      <c r="DI712" s="140"/>
      <c r="DJ712" s="140"/>
      <c r="DK712" s="140"/>
      <c r="DL712" s="548" t="s">
        <v>56</v>
      </c>
      <c r="DM712" s="548" t="s">
        <v>56</v>
      </c>
      <c r="DN712" s="203" t="s">
        <v>868</v>
      </c>
      <c r="DO712" s="700">
        <v>650.58333333333303</v>
      </c>
      <c r="DP712" s="713" t="s">
        <v>56</v>
      </c>
      <c r="DQ712" s="548" t="s">
        <v>56</v>
      </c>
      <c r="DR712" s="673" t="s">
        <v>56</v>
      </c>
      <c r="DS712" s="203" t="s">
        <v>56</v>
      </c>
      <c r="DT712" s="1160" t="s">
        <v>56</v>
      </c>
      <c r="DU712" s="711">
        <v>29.573459715639824</v>
      </c>
      <c r="DV712" s="711">
        <v>163.59221093325908</v>
      </c>
      <c r="DW712" s="711">
        <v>31.0046162104133</v>
      </c>
      <c r="DX712" s="711">
        <v>162.16112364787645</v>
      </c>
      <c r="DY712" s="710">
        <v>0.1598565390034585</v>
      </c>
      <c r="DZ712" s="710">
        <v>1.6583273944311114</v>
      </c>
      <c r="EA712" s="710">
        <v>0.16747181964573299</v>
      </c>
      <c r="EB712" s="710">
        <v>1.6507142765823011</v>
      </c>
      <c r="EC712" s="236"/>
      <c r="ED712" s="49"/>
      <c r="EE712" s="232"/>
      <c r="EF712" s="700">
        <v>0</v>
      </c>
      <c r="EG712" s="712">
        <v>41175.333333333336</v>
      </c>
      <c r="EH712" s="44"/>
    </row>
    <row r="713" spans="1:138" ht="41.25" customHeight="1" x14ac:dyDescent="0.25">
      <c r="A713" s="871" t="s">
        <v>49</v>
      </c>
      <c r="B713" s="656" t="s">
        <v>96</v>
      </c>
      <c r="C713" s="656" t="s">
        <v>114</v>
      </c>
      <c r="D713" s="691" t="s">
        <v>513</v>
      </c>
      <c r="E713" s="656" t="s">
        <v>514</v>
      </c>
      <c r="F713" s="656" t="s">
        <v>536</v>
      </c>
      <c r="G713" s="901" t="s">
        <v>514</v>
      </c>
      <c r="H713" s="897" t="s">
        <v>55</v>
      </c>
      <c r="I713" s="17" t="s">
        <v>889</v>
      </c>
      <c r="J713" s="64">
        <v>4.16</v>
      </c>
      <c r="K713" s="665">
        <v>1.6428155499629287</v>
      </c>
      <c r="L713" s="665">
        <v>2.0821969653660002</v>
      </c>
      <c r="M713" s="64">
        <v>280</v>
      </c>
      <c r="N713" s="726">
        <v>4753911.5380000006</v>
      </c>
      <c r="O713" s="548" t="s">
        <v>863</v>
      </c>
      <c r="P713" s="909">
        <v>1.1096210289999999</v>
      </c>
      <c r="Q713" s="203" t="s">
        <v>57</v>
      </c>
      <c r="R713" s="205" t="s">
        <v>57</v>
      </c>
      <c r="S713" s="490">
        <v>0</v>
      </c>
      <c r="T713" s="18">
        <v>0</v>
      </c>
      <c r="U713" s="548" t="s">
        <v>58</v>
      </c>
      <c r="V713" s="18" t="s">
        <v>58</v>
      </c>
      <c r="W713" s="64" t="s">
        <v>58</v>
      </c>
      <c r="X713" s="18" t="s">
        <v>58</v>
      </c>
      <c r="Y713" s="18" t="s">
        <v>58</v>
      </c>
      <c r="Z713" s="18" t="s">
        <v>58</v>
      </c>
      <c r="AA713" s="18" t="s">
        <v>58</v>
      </c>
      <c r="AB713" s="18" t="s">
        <v>58</v>
      </c>
      <c r="AC713" s="18" t="s">
        <v>58</v>
      </c>
      <c r="AD713" s="18" t="s">
        <v>58</v>
      </c>
      <c r="AE713" s="18" t="s">
        <v>58</v>
      </c>
      <c r="AF713" s="18" t="s">
        <v>58</v>
      </c>
      <c r="AG713" s="64" t="s">
        <v>58</v>
      </c>
      <c r="AH713" s="18" t="s">
        <v>58</v>
      </c>
      <c r="AI713" s="64" t="s">
        <v>58</v>
      </c>
      <c r="AJ713" s="18" t="s">
        <v>58</v>
      </c>
      <c r="AK713" s="18" t="s">
        <v>58</v>
      </c>
      <c r="AL713" s="64" t="s">
        <v>58</v>
      </c>
      <c r="AM713" s="18" t="s">
        <v>58</v>
      </c>
      <c r="AN713" s="18" t="s">
        <v>58</v>
      </c>
      <c r="AO713" s="18" t="s">
        <v>58</v>
      </c>
      <c r="AP713" s="64" t="s">
        <v>58</v>
      </c>
      <c r="AQ713" s="64">
        <v>0</v>
      </c>
      <c r="AR713" s="11">
        <v>0</v>
      </c>
      <c r="AS713" s="17" t="s">
        <v>58</v>
      </c>
      <c r="AT713" s="490" t="s">
        <v>58</v>
      </c>
      <c r="AU713" s="64" t="s">
        <v>58</v>
      </c>
      <c r="AV713" s="18" t="s">
        <v>58</v>
      </c>
      <c r="AW713" s="64" t="s">
        <v>58</v>
      </c>
      <c r="AX713" s="18" t="s">
        <v>58</v>
      </c>
      <c r="AY713" s="17" t="s">
        <v>58</v>
      </c>
      <c r="AZ713" s="490" t="s">
        <v>58</v>
      </c>
      <c r="BA713" s="17" t="s">
        <v>58</v>
      </c>
      <c r="BB713" s="18" t="s">
        <v>58</v>
      </c>
      <c r="BC713" s="17" t="s">
        <v>58</v>
      </c>
      <c r="BD713" s="18" t="s">
        <v>58</v>
      </c>
      <c r="BE713" s="17" t="s">
        <v>58</v>
      </c>
      <c r="BF713" s="18" t="s">
        <v>58</v>
      </c>
      <c r="BG713" s="17" t="s">
        <v>58</v>
      </c>
      <c r="BH713" s="18" t="s">
        <v>58</v>
      </c>
      <c r="BI713" s="17" t="s">
        <v>58</v>
      </c>
      <c r="BJ713" s="18" t="s">
        <v>58</v>
      </c>
      <c r="BK713" s="17" t="s">
        <v>58</v>
      </c>
      <c r="BL713" s="17" t="s">
        <v>58</v>
      </c>
      <c r="BM713" s="17" t="s">
        <v>58</v>
      </c>
      <c r="BN713" s="17" t="s">
        <v>58</v>
      </c>
      <c r="BO713" s="18" t="s">
        <v>58</v>
      </c>
      <c r="BP713" s="18" t="s">
        <v>58</v>
      </c>
      <c r="BQ713" s="64">
        <v>0</v>
      </c>
      <c r="BR713" s="18">
        <v>0</v>
      </c>
      <c r="BS713" s="729">
        <v>0</v>
      </c>
      <c r="BT713" s="17">
        <v>0</v>
      </c>
      <c r="BU713" s="17">
        <v>0</v>
      </c>
      <c r="BV713" s="17">
        <v>0</v>
      </c>
      <c r="BW713" s="17">
        <v>0</v>
      </c>
      <c r="BX713" s="17">
        <v>0</v>
      </c>
      <c r="BY713" s="17">
        <v>0</v>
      </c>
      <c r="BZ713" s="17">
        <v>0</v>
      </c>
      <c r="CA713" s="17">
        <v>0</v>
      </c>
      <c r="CB713" s="17">
        <v>0</v>
      </c>
      <c r="CC713" s="17">
        <v>0</v>
      </c>
      <c r="CD713" s="17">
        <v>0</v>
      </c>
      <c r="CE713" s="17">
        <v>0</v>
      </c>
      <c r="CF713" s="17">
        <v>0</v>
      </c>
      <c r="CG713" s="17">
        <v>0</v>
      </c>
      <c r="CH713" s="17">
        <v>0</v>
      </c>
      <c r="CI713" s="17">
        <v>0</v>
      </c>
      <c r="CJ713" s="17">
        <v>0</v>
      </c>
      <c r="CK713" s="17">
        <v>0</v>
      </c>
      <c r="CL713" s="702">
        <v>0</v>
      </c>
      <c r="CM713" s="702">
        <v>0</v>
      </c>
      <c r="CN713" s="702">
        <v>0</v>
      </c>
      <c r="CO713" s="702">
        <v>0</v>
      </c>
      <c r="CP713" s="702">
        <v>0</v>
      </c>
      <c r="CQ713" s="702">
        <v>0</v>
      </c>
      <c r="CR713" s="704">
        <v>0</v>
      </c>
      <c r="CS713" s="703">
        <v>0</v>
      </c>
      <c r="CT713" s="23" t="s">
        <v>56</v>
      </c>
      <c r="CU713" s="23" t="s">
        <v>56</v>
      </c>
      <c r="CV713" s="23" t="s">
        <v>56</v>
      </c>
      <c r="CW713" s="23" t="s">
        <v>56</v>
      </c>
      <c r="CX713" s="23" t="s">
        <v>56</v>
      </c>
      <c r="CY713" s="23" t="s">
        <v>56</v>
      </c>
      <c r="CZ713" s="23" t="s">
        <v>56</v>
      </c>
      <c r="DA713" s="23" t="s">
        <v>56</v>
      </c>
      <c r="DB713" s="728">
        <v>4753911.5380000006</v>
      </c>
      <c r="DC713" s="10"/>
      <c r="DD713" s="692">
        <v>1.1096210289999999</v>
      </c>
      <c r="DE713" s="120"/>
      <c r="DF713" s="120"/>
      <c r="DG713" s="120"/>
      <c r="DH713" s="140"/>
      <c r="DI713" s="140"/>
      <c r="DJ713" s="140"/>
      <c r="DK713" s="140"/>
      <c r="DL713" s="548" t="s">
        <v>56</v>
      </c>
      <c r="DM713" s="548" t="s">
        <v>56</v>
      </c>
      <c r="DN713" s="203" t="s">
        <v>868</v>
      </c>
      <c r="DO713" s="700">
        <v>271.25</v>
      </c>
      <c r="DP713" s="713" t="s">
        <v>56</v>
      </c>
      <c r="DQ713" s="548" t="s">
        <v>56</v>
      </c>
      <c r="DR713" s="673" t="s">
        <v>56</v>
      </c>
      <c r="DS713" s="203" t="s">
        <v>56</v>
      </c>
      <c r="DT713" s="1160" t="s">
        <v>56</v>
      </c>
      <c r="DU713" s="711">
        <v>19.75299539170507</v>
      </c>
      <c r="DV713" s="711">
        <v>91.408207658876933</v>
      </c>
      <c r="DW713" s="711">
        <v>19.874046740467399</v>
      </c>
      <c r="DX713" s="711">
        <v>37.312356768304603</v>
      </c>
      <c r="DY713" s="710">
        <v>0.1400921658986175</v>
      </c>
      <c r="DZ713" s="710">
        <v>0.59408972353286549</v>
      </c>
      <c r="EA713" s="710">
        <v>0.14022140221402199</v>
      </c>
      <c r="EB713" s="710">
        <v>0.50232245743510129</v>
      </c>
      <c r="EC713" s="236"/>
      <c r="ED713" s="49"/>
      <c r="EE713" s="232"/>
      <c r="EF713" s="700">
        <v>0</v>
      </c>
      <c r="EG713" s="712">
        <v>0</v>
      </c>
      <c r="EH713" s="44"/>
    </row>
    <row r="714" spans="1:138" ht="41.25" customHeight="1" x14ac:dyDescent="0.25">
      <c r="A714" s="871" t="s">
        <v>49</v>
      </c>
      <c r="B714" s="656" t="s">
        <v>96</v>
      </c>
      <c r="C714" s="656" t="s">
        <v>114</v>
      </c>
      <c r="D714" s="691" t="s">
        <v>513</v>
      </c>
      <c r="E714" s="656" t="s">
        <v>514</v>
      </c>
      <c r="F714" s="656" t="s">
        <v>537</v>
      </c>
      <c r="G714" s="901" t="s">
        <v>514</v>
      </c>
      <c r="H714" s="897" t="s">
        <v>55</v>
      </c>
      <c r="I714" s="17" t="s">
        <v>866</v>
      </c>
      <c r="J714" s="64">
        <v>4.16</v>
      </c>
      <c r="K714" s="665">
        <v>2.2768847095977436</v>
      </c>
      <c r="L714" s="665">
        <v>3.8642045374170002</v>
      </c>
      <c r="M714" s="64">
        <v>795</v>
      </c>
      <c r="N714" s="726">
        <v>9253191.3719999995</v>
      </c>
      <c r="O714" s="548" t="s">
        <v>863</v>
      </c>
      <c r="P714" s="909">
        <v>2.096751426</v>
      </c>
      <c r="Q714" s="203" t="s">
        <v>57</v>
      </c>
      <c r="R714" s="205" t="s">
        <v>57</v>
      </c>
      <c r="S714" s="490">
        <v>0</v>
      </c>
      <c r="T714" s="18">
        <v>0</v>
      </c>
      <c r="U714" s="548">
        <v>0</v>
      </c>
      <c r="V714" s="18">
        <v>0</v>
      </c>
      <c r="W714" s="64">
        <v>0</v>
      </c>
      <c r="X714" s="18">
        <v>0</v>
      </c>
      <c r="Y714" s="18">
        <v>0</v>
      </c>
      <c r="Z714" s="18">
        <v>0</v>
      </c>
      <c r="AA714" s="18">
        <v>0</v>
      </c>
      <c r="AB714" s="18">
        <v>0</v>
      </c>
      <c r="AC714" s="18">
        <v>0</v>
      </c>
      <c r="AD714" s="18">
        <v>0</v>
      </c>
      <c r="AE714" s="18">
        <v>0</v>
      </c>
      <c r="AF714" s="18">
        <v>0</v>
      </c>
      <c r="AG714" s="64">
        <v>0</v>
      </c>
      <c r="AH714" s="18">
        <v>0</v>
      </c>
      <c r="AI714" s="64">
        <v>0</v>
      </c>
      <c r="AJ714" s="18">
        <v>0</v>
      </c>
      <c r="AK714" s="18">
        <v>37</v>
      </c>
      <c r="AL714" s="64">
        <v>37</v>
      </c>
      <c r="AM714" s="18">
        <v>0</v>
      </c>
      <c r="AN714" s="18" t="s">
        <v>58</v>
      </c>
      <c r="AO714" s="18">
        <v>0</v>
      </c>
      <c r="AP714" s="64">
        <v>0</v>
      </c>
      <c r="AQ714" s="64">
        <v>37</v>
      </c>
      <c r="AR714" s="11">
        <v>37</v>
      </c>
      <c r="AS714" s="17">
        <v>0</v>
      </c>
      <c r="AT714" s="490">
        <v>0</v>
      </c>
      <c r="AU714" s="64">
        <v>0</v>
      </c>
      <c r="AV714" s="18">
        <v>0</v>
      </c>
      <c r="AW714" s="64">
        <v>0</v>
      </c>
      <c r="AX714" s="18">
        <v>0</v>
      </c>
      <c r="AY714" s="17">
        <v>0</v>
      </c>
      <c r="AZ714" s="490">
        <v>0</v>
      </c>
      <c r="BA714" s="17">
        <v>0</v>
      </c>
      <c r="BB714" s="18">
        <v>0</v>
      </c>
      <c r="BC714" s="17">
        <v>0</v>
      </c>
      <c r="BD714" s="18">
        <v>0</v>
      </c>
      <c r="BE714" s="17">
        <v>0</v>
      </c>
      <c r="BF714" s="18">
        <v>0</v>
      </c>
      <c r="BG714" s="17">
        <v>0</v>
      </c>
      <c r="BH714" s="18">
        <v>0</v>
      </c>
      <c r="BI714" s="17">
        <v>0</v>
      </c>
      <c r="BJ714" s="18">
        <v>0</v>
      </c>
      <c r="BK714" s="17">
        <v>216.48999999999998</v>
      </c>
      <c r="BL714" s="17">
        <v>216.48999999999998</v>
      </c>
      <c r="BM714" s="17">
        <v>0</v>
      </c>
      <c r="BN714" s="17" t="s">
        <v>58</v>
      </c>
      <c r="BO714" s="18">
        <v>0</v>
      </c>
      <c r="BP714" s="18">
        <v>0</v>
      </c>
      <c r="BQ714" s="64">
        <v>216.48999999999998</v>
      </c>
      <c r="BR714" s="18">
        <v>216.48999999999998</v>
      </c>
      <c r="BS714" s="729">
        <v>0.10325019805185051</v>
      </c>
      <c r="BT714" s="17">
        <v>0</v>
      </c>
      <c r="BU714" s="17">
        <v>0</v>
      </c>
      <c r="BV714" s="17">
        <v>0</v>
      </c>
      <c r="BW714" s="17">
        <v>0</v>
      </c>
      <c r="BX714" s="17">
        <v>0</v>
      </c>
      <c r="BY714" s="17">
        <v>0</v>
      </c>
      <c r="BZ714" s="17">
        <v>0</v>
      </c>
      <c r="CA714" s="17">
        <v>0</v>
      </c>
      <c r="CB714" s="17">
        <v>0</v>
      </c>
      <c r="CC714" s="17">
        <v>0</v>
      </c>
      <c r="CD714" s="17">
        <v>0</v>
      </c>
      <c r="CE714" s="17">
        <v>0</v>
      </c>
      <c r="CF714" s="17">
        <v>0</v>
      </c>
      <c r="CG714" s="17">
        <v>0</v>
      </c>
      <c r="CH714" s="17">
        <v>0</v>
      </c>
      <c r="CI714" s="17">
        <v>0</v>
      </c>
      <c r="CJ714" s="17">
        <v>0</v>
      </c>
      <c r="CK714" s="17">
        <v>0</v>
      </c>
      <c r="CL714" s="702">
        <v>254124.62160000001</v>
      </c>
      <c r="CM714" s="702">
        <v>254124.62160000001</v>
      </c>
      <c r="CN714" s="702">
        <v>0</v>
      </c>
      <c r="CO714" s="702">
        <v>0</v>
      </c>
      <c r="CP714" s="702">
        <v>0</v>
      </c>
      <c r="CQ714" s="702">
        <v>0</v>
      </c>
      <c r="CR714" s="704">
        <v>254124.62160000001</v>
      </c>
      <c r="CS714" s="703">
        <v>254124.62160000001</v>
      </c>
      <c r="CT714" s="23" t="s">
        <v>56</v>
      </c>
      <c r="CU714" s="23" t="s">
        <v>56</v>
      </c>
      <c r="CV714" s="23" t="s">
        <v>56</v>
      </c>
      <c r="CW714" s="23" t="s">
        <v>56</v>
      </c>
      <c r="CX714" s="23" t="s">
        <v>56</v>
      </c>
      <c r="CY714" s="23" t="s">
        <v>56</v>
      </c>
      <c r="CZ714" s="23" t="s">
        <v>56</v>
      </c>
      <c r="DA714" s="23" t="s">
        <v>56</v>
      </c>
      <c r="DB714" s="728">
        <v>9253191.3719999995</v>
      </c>
      <c r="DC714" s="10"/>
      <c r="DD714" s="692">
        <v>2.096751426</v>
      </c>
      <c r="DE714" s="120"/>
      <c r="DF714" s="120"/>
      <c r="DG714" s="120"/>
      <c r="DH714" s="140"/>
      <c r="DI714" s="140"/>
      <c r="DJ714" s="140"/>
      <c r="DK714" s="140"/>
      <c r="DL714" s="548" t="s">
        <v>56</v>
      </c>
      <c r="DM714" s="548" t="s">
        <v>56</v>
      </c>
      <c r="DN714" s="203" t="s">
        <v>868</v>
      </c>
      <c r="DO714" s="700">
        <v>752.41666666666697</v>
      </c>
      <c r="DP714" s="713" t="s">
        <v>56</v>
      </c>
      <c r="DQ714" s="548" t="s">
        <v>56</v>
      </c>
      <c r="DR714" s="673" t="s">
        <v>56</v>
      </c>
      <c r="DS714" s="203" t="s">
        <v>56</v>
      </c>
      <c r="DT714" s="1160" t="s">
        <v>56</v>
      </c>
      <c r="DU714" s="711">
        <v>9.0641267028463801</v>
      </c>
      <c r="DV714" s="711">
        <v>97.539542666684056</v>
      </c>
      <c r="DW714" s="711">
        <v>9.0838881491344896</v>
      </c>
      <c r="DX714" s="711">
        <v>97.011409325214515</v>
      </c>
      <c r="DY714" s="710">
        <v>5.3162033447779356E-3</v>
      </c>
      <c r="DZ714" s="710">
        <v>1.0232884740213111</v>
      </c>
      <c r="EA714" s="710">
        <v>5.3262316910785597E-3</v>
      </c>
      <c r="EB714" s="710">
        <v>1.0171340795623487</v>
      </c>
      <c r="EC714" s="236"/>
      <c r="ED714" s="49"/>
      <c r="EE714" s="232"/>
      <c r="EF714" s="700">
        <v>0</v>
      </c>
      <c r="EG714" s="712">
        <v>25055.333333333332</v>
      </c>
      <c r="EH714" s="44"/>
    </row>
    <row r="715" spans="1:138" ht="41.25" customHeight="1" x14ac:dyDescent="0.25">
      <c r="A715" s="871" t="s">
        <v>49</v>
      </c>
      <c r="B715" s="656" t="s">
        <v>96</v>
      </c>
      <c r="C715" s="656" t="s">
        <v>114</v>
      </c>
      <c r="D715" s="691" t="s">
        <v>513</v>
      </c>
      <c r="E715" s="656" t="s">
        <v>514</v>
      </c>
      <c r="F715" s="656" t="s">
        <v>538</v>
      </c>
      <c r="G715" s="901" t="s">
        <v>514</v>
      </c>
      <c r="H715" s="897" t="s">
        <v>55</v>
      </c>
      <c r="I715" s="17" t="s">
        <v>866</v>
      </c>
      <c r="J715" s="64">
        <v>4.16</v>
      </c>
      <c r="K715" s="665">
        <v>2.4570179935849064</v>
      </c>
      <c r="L715" s="665">
        <v>0.50113636259399996</v>
      </c>
      <c r="M715" s="64">
        <v>6</v>
      </c>
      <c r="N715" s="726">
        <v>1585784.1869999999</v>
      </c>
      <c r="O715" s="548" t="s">
        <v>874</v>
      </c>
      <c r="P715" s="909">
        <v>0.40349855600000001</v>
      </c>
      <c r="Q715" s="203" t="s">
        <v>57</v>
      </c>
      <c r="R715" s="205" t="s">
        <v>57</v>
      </c>
      <c r="S715" s="490">
        <v>0</v>
      </c>
      <c r="T715" s="18">
        <v>0</v>
      </c>
      <c r="U715" s="548" t="s">
        <v>58</v>
      </c>
      <c r="V715" s="18" t="s">
        <v>58</v>
      </c>
      <c r="W715" s="64" t="s">
        <v>58</v>
      </c>
      <c r="X715" s="18" t="s">
        <v>58</v>
      </c>
      <c r="Y715" s="18" t="s">
        <v>58</v>
      </c>
      <c r="Z715" s="18" t="s">
        <v>58</v>
      </c>
      <c r="AA715" s="18" t="s">
        <v>58</v>
      </c>
      <c r="AB715" s="18" t="s">
        <v>58</v>
      </c>
      <c r="AC715" s="18" t="s">
        <v>58</v>
      </c>
      <c r="AD715" s="18" t="s">
        <v>58</v>
      </c>
      <c r="AE715" s="18" t="s">
        <v>58</v>
      </c>
      <c r="AF715" s="18" t="s">
        <v>58</v>
      </c>
      <c r="AG715" s="64" t="s">
        <v>58</v>
      </c>
      <c r="AH715" s="18" t="s">
        <v>58</v>
      </c>
      <c r="AI715" s="64" t="s">
        <v>58</v>
      </c>
      <c r="AJ715" s="18" t="s">
        <v>58</v>
      </c>
      <c r="AK715" s="18" t="s">
        <v>58</v>
      </c>
      <c r="AL715" s="64" t="s">
        <v>58</v>
      </c>
      <c r="AM715" s="18" t="s">
        <v>58</v>
      </c>
      <c r="AN715" s="18" t="s">
        <v>58</v>
      </c>
      <c r="AO715" s="18" t="s">
        <v>58</v>
      </c>
      <c r="AP715" s="64" t="s">
        <v>58</v>
      </c>
      <c r="AQ715" s="64">
        <v>0</v>
      </c>
      <c r="AR715" s="11">
        <v>0</v>
      </c>
      <c r="AS715" s="17" t="s">
        <v>58</v>
      </c>
      <c r="AT715" s="490" t="s">
        <v>58</v>
      </c>
      <c r="AU715" s="64" t="s">
        <v>58</v>
      </c>
      <c r="AV715" s="18" t="s">
        <v>58</v>
      </c>
      <c r="AW715" s="64" t="s">
        <v>58</v>
      </c>
      <c r="AX715" s="18" t="s">
        <v>58</v>
      </c>
      <c r="AY715" s="17" t="s">
        <v>58</v>
      </c>
      <c r="AZ715" s="490" t="s">
        <v>58</v>
      </c>
      <c r="BA715" s="17" t="s">
        <v>58</v>
      </c>
      <c r="BB715" s="18" t="s">
        <v>58</v>
      </c>
      <c r="BC715" s="17" t="s">
        <v>58</v>
      </c>
      <c r="BD715" s="18" t="s">
        <v>58</v>
      </c>
      <c r="BE715" s="17" t="s">
        <v>58</v>
      </c>
      <c r="BF715" s="18" t="s">
        <v>58</v>
      </c>
      <c r="BG715" s="17" t="s">
        <v>58</v>
      </c>
      <c r="BH715" s="18" t="s">
        <v>58</v>
      </c>
      <c r="BI715" s="17" t="s">
        <v>58</v>
      </c>
      <c r="BJ715" s="18" t="s">
        <v>58</v>
      </c>
      <c r="BK715" s="17" t="s">
        <v>58</v>
      </c>
      <c r="BL715" s="17" t="s">
        <v>58</v>
      </c>
      <c r="BM715" s="17" t="s">
        <v>58</v>
      </c>
      <c r="BN715" s="17" t="s">
        <v>58</v>
      </c>
      <c r="BO715" s="18" t="s">
        <v>58</v>
      </c>
      <c r="BP715" s="18" t="s">
        <v>58</v>
      </c>
      <c r="BQ715" s="64">
        <v>0</v>
      </c>
      <c r="BR715" s="18">
        <v>0</v>
      </c>
      <c r="BS715" s="729">
        <v>0</v>
      </c>
      <c r="BT715" s="17">
        <v>0</v>
      </c>
      <c r="BU715" s="17">
        <v>0</v>
      </c>
      <c r="BV715" s="17">
        <v>0</v>
      </c>
      <c r="BW715" s="17">
        <v>0</v>
      </c>
      <c r="BX715" s="17">
        <v>0</v>
      </c>
      <c r="BY715" s="17">
        <v>0</v>
      </c>
      <c r="BZ715" s="17">
        <v>0</v>
      </c>
      <c r="CA715" s="17">
        <v>0</v>
      </c>
      <c r="CB715" s="17">
        <v>0</v>
      </c>
      <c r="CC715" s="17">
        <v>0</v>
      </c>
      <c r="CD715" s="17">
        <v>0</v>
      </c>
      <c r="CE715" s="17">
        <v>0</v>
      </c>
      <c r="CF715" s="17">
        <v>0</v>
      </c>
      <c r="CG715" s="17">
        <v>0</v>
      </c>
      <c r="CH715" s="17">
        <v>0</v>
      </c>
      <c r="CI715" s="17">
        <v>0</v>
      </c>
      <c r="CJ715" s="17">
        <v>0</v>
      </c>
      <c r="CK715" s="17">
        <v>0</v>
      </c>
      <c r="CL715" s="702">
        <v>0</v>
      </c>
      <c r="CM715" s="702">
        <v>0</v>
      </c>
      <c r="CN715" s="702">
        <v>0</v>
      </c>
      <c r="CO715" s="702">
        <v>0</v>
      </c>
      <c r="CP715" s="702">
        <v>0</v>
      </c>
      <c r="CQ715" s="702">
        <v>0</v>
      </c>
      <c r="CR715" s="704">
        <v>0</v>
      </c>
      <c r="CS715" s="703">
        <v>0</v>
      </c>
      <c r="CT715" s="23" t="s">
        <v>56</v>
      </c>
      <c r="CU715" s="23" t="s">
        <v>56</v>
      </c>
      <c r="CV715" s="23" t="s">
        <v>56</v>
      </c>
      <c r="CW715" s="23" t="s">
        <v>56</v>
      </c>
      <c r="CX715" s="23" t="s">
        <v>56</v>
      </c>
      <c r="CY715" s="23" t="s">
        <v>56</v>
      </c>
      <c r="CZ715" s="23" t="s">
        <v>56</v>
      </c>
      <c r="DA715" s="23" t="s">
        <v>56</v>
      </c>
      <c r="DB715" s="728">
        <v>1585784.1869999999</v>
      </c>
      <c r="DC715" s="10"/>
      <c r="DD715" s="692">
        <v>0.40349855600000001</v>
      </c>
      <c r="DE715" s="120"/>
      <c r="DF715" s="120"/>
      <c r="DG715" s="120"/>
      <c r="DH715" s="140"/>
      <c r="DI715" s="140"/>
      <c r="DJ715" s="140"/>
      <c r="DK715" s="140"/>
      <c r="DL715" s="548" t="s">
        <v>56</v>
      </c>
      <c r="DM715" s="548" t="s">
        <v>56</v>
      </c>
      <c r="DN715" s="203" t="s">
        <v>868</v>
      </c>
      <c r="DO715" s="700">
        <v>9</v>
      </c>
      <c r="DP715" s="713" t="s">
        <v>56</v>
      </c>
      <c r="DQ715" s="548" t="s">
        <v>56</v>
      </c>
      <c r="DR715" s="673" t="s">
        <v>56</v>
      </c>
      <c r="DS715" s="203" t="s">
        <v>56</v>
      </c>
      <c r="DT715" s="1160" t="s">
        <v>56</v>
      </c>
      <c r="DU715" s="711">
        <v>173.77777777777777</v>
      </c>
      <c r="DV715" s="711">
        <v>-96.1111111111111</v>
      </c>
      <c r="DW715" s="711">
        <v>173.777777777778</v>
      </c>
      <c r="DX715" s="711">
        <v>-96.111111111111327</v>
      </c>
      <c r="DY715" s="710">
        <v>0</v>
      </c>
      <c r="DZ715" s="710">
        <v>0.8076923076923066</v>
      </c>
      <c r="EA715" s="710">
        <v>0</v>
      </c>
      <c r="EB715" s="710">
        <v>0.8076923076923066</v>
      </c>
      <c r="EC715" s="236"/>
      <c r="ED715" s="49"/>
      <c r="EE715" s="232"/>
      <c r="EF715" s="700">
        <v>1564</v>
      </c>
      <c r="EG715" s="712">
        <v>-1564</v>
      </c>
      <c r="EH715" s="44"/>
    </row>
    <row r="716" spans="1:138" ht="41.25" customHeight="1" x14ac:dyDescent="0.25">
      <c r="A716" s="871" t="s">
        <v>49</v>
      </c>
      <c r="B716" s="656" t="s">
        <v>96</v>
      </c>
      <c r="C716" s="656" t="s">
        <v>114</v>
      </c>
      <c r="D716" s="691" t="s">
        <v>1631</v>
      </c>
      <c r="E716" s="656" t="s">
        <v>1631</v>
      </c>
      <c r="F716" s="656" t="s">
        <v>1632</v>
      </c>
      <c r="G716" s="901" t="s">
        <v>1631</v>
      </c>
      <c r="H716" s="897" t="s">
        <v>55</v>
      </c>
      <c r="I716" s="17" t="s">
        <v>866</v>
      </c>
      <c r="J716" s="64">
        <v>4.16</v>
      </c>
      <c r="K716" s="665">
        <v>2.954185857389477</v>
      </c>
      <c r="L716" s="665">
        <v>2.6678030247540003</v>
      </c>
      <c r="M716" s="64">
        <v>691</v>
      </c>
      <c r="N716" s="726">
        <v>8580225.1600000001</v>
      </c>
      <c r="O716" s="548" t="s">
        <v>874</v>
      </c>
      <c r="P716" s="909">
        <v>2.1832154020000001</v>
      </c>
      <c r="Q716" s="203" t="s">
        <v>57</v>
      </c>
      <c r="R716" s="205" t="s">
        <v>57</v>
      </c>
      <c r="S716" s="490">
        <v>0</v>
      </c>
      <c r="T716" s="18">
        <v>0</v>
      </c>
      <c r="U716" s="548">
        <v>0</v>
      </c>
      <c r="V716" s="18">
        <v>0</v>
      </c>
      <c r="W716" s="64">
        <v>0</v>
      </c>
      <c r="X716" s="18">
        <v>0</v>
      </c>
      <c r="Y716" s="18">
        <v>0</v>
      </c>
      <c r="Z716" s="18">
        <v>0</v>
      </c>
      <c r="AA716" s="18">
        <v>0</v>
      </c>
      <c r="AB716" s="18">
        <v>0</v>
      </c>
      <c r="AC716" s="18">
        <v>0</v>
      </c>
      <c r="AD716" s="18">
        <v>0</v>
      </c>
      <c r="AE716" s="18">
        <v>0</v>
      </c>
      <c r="AF716" s="18">
        <v>0</v>
      </c>
      <c r="AG716" s="64">
        <v>0</v>
      </c>
      <c r="AH716" s="18">
        <v>0</v>
      </c>
      <c r="AI716" s="64">
        <v>0</v>
      </c>
      <c r="AJ716" s="18">
        <v>0</v>
      </c>
      <c r="AK716" s="18">
        <v>8</v>
      </c>
      <c r="AL716" s="64">
        <v>8</v>
      </c>
      <c r="AM716" s="18">
        <v>1</v>
      </c>
      <c r="AN716" s="18">
        <v>0</v>
      </c>
      <c r="AO716" s="18">
        <v>0</v>
      </c>
      <c r="AP716" s="64">
        <v>0</v>
      </c>
      <c r="AQ716" s="64">
        <v>9</v>
      </c>
      <c r="AR716" s="11">
        <v>8</v>
      </c>
      <c r="AS716" s="17">
        <v>0</v>
      </c>
      <c r="AT716" s="490">
        <v>0</v>
      </c>
      <c r="AU716" s="64">
        <v>0</v>
      </c>
      <c r="AV716" s="18">
        <v>0</v>
      </c>
      <c r="AW716" s="64">
        <v>0</v>
      </c>
      <c r="AX716" s="18">
        <v>0</v>
      </c>
      <c r="AY716" s="17">
        <v>0</v>
      </c>
      <c r="AZ716" s="490">
        <v>0</v>
      </c>
      <c r="BA716" s="17">
        <v>0</v>
      </c>
      <c r="BB716" s="18">
        <v>0</v>
      </c>
      <c r="BC716" s="17">
        <v>0</v>
      </c>
      <c r="BD716" s="18">
        <v>0</v>
      </c>
      <c r="BE716" s="17">
        <v>0</v>
      </c>
      <c r="BF716" s="18">
        <v>0</v>
      </c>
      <c r="BG716" s="17">
        <v>0</v>
      </c>
      <c r="BH716" s="18">
        <v>0</v>
      </c>
      <c r="BI716" s="17">
        <v>0</v>
      </c>
      <c r="BJ716" s="18">
        <v>0</v>
      </c>
      <c r="BK716" s="17">
        <v>46.32</v>
      </c>
      <c r="BL716" s="17">
        <v>46.32</v>
      </c>
      <c r="BM716" s="17">
        <v>18.7</v>
      </c>
      <c r="BN716" s="17">
        <v>0</v>
      </c>
      <c r="BO716" s="18">
        <v>0</v>
      </c>
      <c r="BP716" s="18">
        <v>0</v>
      </c>
      <c r="BQ716" s="64">
        <v>65.02</v>
      </c>
      <c r="BR716" s="18">
        <v>46.32</v>
      </c>
      <c r="BS716" s="729">
        <v>2.9781761314269069E-2</v>
      </c>
      <c r="BT716" s="17">
        <v>0</v>
      </c>
      <c r="BU716" s="17">
        <v>0</v>
      </c>
      <c r="BV716" s="17">
        <v>0</v>
      </c>
      <c r="BW716" s="17">
        <v>0</v>
      </c>
      <c r="BX716" s="17">
        <v>0</v>
      </c>
      <c r="BY716" s="17">
        <v>0</v>
      </c>
      <c r="BZ716" s="17">
        <v>0</v>
      </c>
      <c r="CA716" s="17">
        <v>0</v>
      </c>
      <c r="CB716" s="17">
        <v>0</v>
      </c>
      <c r="CC716" s="17">
        <v>0</v>
      </c>
      <c r="CD716" s="17">
        <v>0</v>
      </c>
      <c r="CE716" s="17">
        <v>0</v>
      </c>
      <c r="CF716" s="17">
        <v>0</v>
      </c>
      <c r="CG716" s="17">
        <v>0</v>
      </c>
      <c r="CH716" s="17">
        <v>0</v>
      </c>
      <c r="CI716" s="17">
        <v>0</v>
      </c>
      <c r="CJ716" s="17">
        <v>0</v>
      </c>
      <c r="CK716" s="17">
        <v>0</v>
      </c>
      <c r="CL716" s="702">
        <v>54372.268800000005</v>
      </c>
      <c r="CM716" s="702">
        <v>54372.268800000005</v>
      </c>
      <c r="CN716" s="702">
        <v>21950.808000000001</v>
      </c>
      <c r="CO716" s="702">
        <v>0</v>
      </c>
      <c r="CP716" s="702">
        <v>0</v>
      </c>
      <c r="CQ716" s="702">
        <v>0</v>
      </c>
      <c r="CR716" s="704">
        <v>76323.07680000001</v>
      </c>
      <c r="CS716" s="703">
        <v>54372.268800000005</v>
      </c>
      <c r="CT716" s="23" t="s">
        <v>56</v>
      </c>
      <c r="CU716" s="23" t="s">
        <v>56</v>
      </c>
      <c r="CV716" s="23" t="s">
        <v>56</v>
      </c>
      <c r="CW716" s="23" t="s">
        <v>56</v>
      </c>
      <c r="CX716" s="23" t="s">
        <v>56</v>
      </c>
      <c r="CY716" s="23" t="s">
        <v>56</v>
      </c>
      <c r="CZ716" s="23" t="s">
        <v>56</v>
      </c>
      <c r="DA716" s="23" t="s">
        <v>56</v>
      </c>
      <c r="DB716" s="728">
        <v>8580225.1600000001</v>
      </c>
      <c r="DC716" s="10"/>
      <c r="DD716" s="692">
        <v>2.1832154020000001</v>
      </c>
      <c r="DE716" s="120"/>
      <c r="DF716" s="120"/>
      <c r="DG716" s="120"/>
      <c r="DH716" s="140"/>
      <c r="DI716" s="140"/>
      <c r="DJ716" s="140"/>
      <c r="DK716" s="140"/>
      <c r="DL716" s="548" t="s">
        <v>56</v>
      </c>
      <c r="DM716" s="548" t="s">
        <v>56</v>
      </c>
      <c r="DN716" s="203" t="s">
        <v>55</v>
      </c>
      <c r="DO716" s="700" t="s">
        <v>56</v>
      </c>
      <c r="DP716" s="713" t="s">
        <v>56</v>
      </c>
      <c r="DQ716" s="548" t="s">
        <v>56</v>
      </c>
      <c r="DR716" s="673" t="s">
        <v>56</v>
      </c>
      <c r="DS716" s="203" t="s">
        <v>56</v>
      </c>
      <c r="DT716" s="1160" t="s">
        <v>56</v>
      </c>
      <c r="DU716" s="711">
        <v>0.13821835559367732</v>
      </c>
      <c r="DV716" s="711">
        <v>34.303157613398653</v>
      </c>
      <c r="DW716" s="711">
        <v>0.13841642228739001</v>
      </c>
      <c r="DX716" s="711">
        <v>32.813618461433542</v>
      </c>
      <c r="DY716" s="710">
        <v>1.4704080382306097E-3</v>
      </c>
      <c r="DZ716" s="710">
        <v>0.34542881676796938</v>
      </c>
      <c r="EA716" s="710">
        <v>1.46627565982405E-3</v>
      </c>
      <c r="EB716" s="710">
        <v>0.33138256154947826</v>
      </c>
      <c r="EC716" s="236"/>
      <c r="ED716" s="49"/>
      <c r="EE716" s="232"/>
      <c r="EF716" s="700">
        <v>0</v>
      </c>
      <c r="EG716" s="712">
        <v>0</v>
      </c>
      <c r="EH716" s="44"/>
    </row>
    <row r="717" spans="1:138" ht="41.25" customHeight="1" x14ac:dyDescent="0.25">
      <c r="A717" s="871" t="s">
        <v>49</v>
      </c>
      <c r="B717" s="656" t="s">
        <v>96</v>
      </c>
      <c r="C717" s="656" t="s">
        <v>114</v>
      </c>
      <c r="D717" s="691" t="s">
        <v>1631</v>
      </c>
      <c r="E717" s="656" t="s">
        <v>1631</v>
      </c>
      <c r="F717" s="656" t="s">
        <v>1633</v>
      </c>
      <c r="G717" s="901" t="s">
        <v>1631</v>
      </c>
      <c r="H717" s="897" t="s">
        <v>55</v>
      </c>
      <c r="I717" s="17" t="s">
        <v>866</v>
      </c>
      <c r="J717" s="64">
        <v>4.16</v>
      </c>
      <c r="K717" s="665">
        <v>2.8965432065135848</v>
      </c>
      <c r="L717" s="665">
        <v>3.6723484772100004</v>
      </c>
      <c r="M717" s="64">
        <v>655</v>
      </c>
      <c r="N717" s="726">
        <v>9146576.6550000012</v>
      </c>
      <c r="O717" s="548" t="s">
        <v>874</v>
      </c>
      <c r="P717" s="909">
        <v>2.3273220289999998</v>
      </c>
      <c r="Q717" s="203" t="s">
        <v>57</v>
      </c>
      <c r="R717" s="205" t="s">
        <v>57</v>
      </c>
      <c r="S717" s="490">
        <v>0</v>
      </c>
      <c r="T717" s="18">
        <v>0</v>
      </c>
      <c r="U717" s="548">
        <v>0</v>
      </c>
      <c r="V717" s="18">
        <v>0</v>
      </c>
      <c r="W717" s="64">
        <v>0</v>
      </c>
      <c r="X717" s="18">
        <v>0</v>
      </c>
      <c r="Y717" s="18">
        <v>0</v>
      </c>
      <c r="Z717" s="18">
        <v>0</v>
      </c>
      <c r="AA717" s="18">
        <v>0</v>
      </c>
      <c r="AB717" s="18">
        <v>0</v>
      </c>
      <c r="AC717" s="18">
        <v>0</v>
      </c>
      <c r="AD717" s="18">
        <v>0</v>
      </c>
      <c r="AE717" s="18">
        <v>0</v>
      </c>
      <c r="AF717" s="18">
        <v>0</v>
      </c>
      <c r="AG717" s="64">
        <v>0</v>
      </c>
      <c r="AH717" s="18">
        <v>0</v>
      </c>
      <c r="AI717" s="64">
        <v>0</v>
      </c>
      <c r="AJ717" s="18">
        <v>0</v>
      </c>
      <c r="AK717" s="18">
        <v>17</v>
      </c>
      <c r="AL717" s="64">
        <v>17</v>
      </c>
      <c r="AM717" s="18">
        <v>0</v>
      </c>
      <c r="AN717" s="18" t="s">
        <v>58</v>
      </c>
      <c r="AO717" s="18">
        <v>0</v>
      </c>
      <c r="AP717" s="64">
        <v>0</v>
      </c>
      <c r="AQ717" s="64">
        <v>17</v>
      </c>
      <c r="AR717" s="11">
        <v>17</v>
      </c>
      <c r="AS717" s="17">
        <v>0</v>
      </c>
      <c r="AT717" s="490">
        <v>0</v>
      </c>
      <c r="AU717" s="64">
        <v>0</v>
      </c>
      <c r="AV717" s="18">
        <v>0</v>
      </c>
      <c r="AW717" s="64">
        <v>0</v>
      </c>
      <c r="AX717" s="18">
        <v>0</v>
      </c>
      <c r="AY717" s="17">
        <v>0</v>
      </c>
      <c r="AZ717" s="490">
        <v>0</v>
      </c>
      <c r="BA717" s="17">
        <v>0</v>
      </c>
      <c r="BB717" s="18">
        <v>0</v>
      </c>
      <c r="BC717" s="17">
        <v>0</v>
      </c>
      <c r="BD717" s="18">
        <v>0</v>
      </c>
      <c r="BE717" s="17">
        <v>0</v>
      </c>
      <c r="BF717" s="18">
        <v>0</v>
      </c>
      <c r="BG717" s="17">
        <v>0</v>
      </c>
      <c r="BH717" s="18">
        <v>0</v>
      </c>
      <c r="BI717" s="17">
        <v>0</v>
      </c>
      <c r="BJ717" s="18">
        <v>0</v>
      </c>
      <c r="BK717" s="17">
        <v>83.399999999999991</v>
      </c>
      <c r="BL717" s="17">
        <v>83.399999999999991</v>
      </c>
      <c r="BM717" s="17">
        <v>0</v>
      </c>
      <c r="BN717" s="17" t="s">
        <v>58</v>
      </c>
      <c r="BO717" s="18">
        <v>0</v>
      </c>
      <c r="BP717" s="18">
        <v>0</v>
      </c>
      <c r="BQ717" s="64">
        <v>83.399999999999991</v>
      </c>
      <c r="BR717" s="18">
        <v>83.399999999999991</v>
      </c>
      <c r="BS717" s="729">
        <v>3.5835178355543333E-2</v>
      </c>
      <c r="BT717" s="17">
        <v>0</v>
      </c>
      <c r="BU717" s="17">
        <v>0</v>
      </c>
      <c r="BV717" s="17">
        <v>0</v>
      </c>
      <c r="BW717" s="17">
        <v>0</v>
      </c>
      <c r="BX717" s="17">
        <v>0</v>
      </c>
      <c r="BY717" s="17">
        <v>0</v>
      </c>
      <c r="BZ717" s="17">
        <v>0</v>
      </c>
      <c r="CA717" s="17">
        <v>0</v>
      </c>
      <c r="CB717" s="17">
        <v>0</v>
      </c>
      <c r="CC717" s="17">
        <v>0</v>
      </c>
      <c r="CD717" s="17">
        <v>0</v>
      </c>
      <c r="CE717" s="17">
        <v>0</v>
      </c>
      <c r="CF717" s="17">
        <v>0</v>
      </c>
      <c r="CG717" s="17">
        <v>0</v>
      </c>
      <c r="CH717" s="17">
        <v>0</v>
      </c>
      <c r="CI717" s="17">
        <v>0</v>
      </c>
      <c r="CJ717" s="17">
        <v>0</v>
      </c>
      <c r="CK717" s="17">
        <v>0</v>
      </c>
      <c r="CL717" s="702">
        <v>97898.255999999994</v>
      </c>
      <c r="CM717" s="702">
        <v>97898.255999999994</v>
      </c>
      <c r="CN717" s="702">
        <v>0</v>
      </c>
      <c r="CO717" s="702">
        <v>0</v>
      </c>
      <c r="CP717" s="702">
        <v>0</v>
      </c>
      <c r="CQ717" s="702">
        <v>0</v>
      </c>
      <c r="CR717" s="704">
        <v>97898.255999999994</v>
      </c>
      <c r="CS717" s="703">
        <v>97898.255999999994</v>
      </c>
      <c r="CT717" s="23" t="s">
        <v>56</v>
      </c>
      <c r="CU717" s="23" t="s">
        <v>56</v>
      </c>
      <c r="CV717" s="23" t="s">
        <v>56</v>
      </c>
      <c r="CW717" s="23" t="s">
        <v>56</v>
      </c>
      <c r="CX717" s="23" t="s">
        <v>56</v>
      </c>
      <c r="CY717" s="23" t="s">
        <v>56</v>
      </c>
      <c r="CZ717" s="23" t="s">
        <v>56</v>
      </c>
      <c r="DA717" s="23" t="s">
        <v>56</v>
      </c>
      <c r="DB717" s="728">
        <v>9146576.6550000012</v>
      </c>
      <c r="DC717" s="10"/>
      <c r="DD717" s="692">
        <v>2.3273220289999998</v>
      </c>
      <c r="DE717" s="120"/>
      <c r="DF717" s="120"/>
      <c r="DG717" s="120"/>
      <c r="DH717" s="140"/>
      <c r="DI717" s="140"/>
      <c r="DJ717" s="140"/>
      <c r="DK717" s="140"/>
      <c r="DL717" s="548" t="s">
        <v>56</v>
      </c>
      <c r="DM717" s="548" t="s">
        <v>56</v>
      </c>
      <c r="DN717" s="203" t="s">
        <v>55</v>
      </c>
      <c r="DO717" s="700" t="s">
        <v>56</v>
      </c>
      <c r="DP717" s="713" t="s">
        <v>56</v>
      </c>
      <c r="DQ717" s="548" t="s">
        <v>56</v>
      </c>
      <c r="DR717" s="673" t="s">
        <v>56</v>
      </c>
      <c r="DS717" s="203" t="s">
        <v>56</v>
      </c>
      <c r="DT717" s="1160" t="s">
        <v>56</v>
      </c>
      <c r="DU717" s="711">
        <v>1.9832953682611998</v>
      </c>
      <c r="DV717" s="711">
        <v>31.748642847981952</v>
      </c>
      <c r="DW717" s="711">
        <v>1.9990411022669099</v>
      </c>
      <c r="DX717" s="711">
        <v>31.62471139274307</v>
      </c>
      <c r="DY717" s="710">
        <v>1.9741837509491267E-2</v>
      </c>
      <c r="DZ717" s="710">
        <v>0.31508626413475388</v>
      </c>
      <c r="EA717" s="710">
        <v>1.8852115626309202E-2</v>
      </c>
      <c r="EB717" s="710">
        <v>0.31547922169904008</v>
      </c>
      <c r="EC717" s="236"/>
      <c r="ED717" s="49"/>
      <c r="EE717" s="232"/>
      <c r="EF717" s="700">
        <v>0</v>
      </c>
      <c r="EG717" s="712">
        <v>0</v>
      </c>
      <c r="EH717" s="44"/>
    </row>
    <row r="718" spans="1:138" ht="41.25" customHeight="1" x14ac:dyDescent="0.25">
      <c r="A718" s="871" t="s">
        <v>49</v>
      </c>
      <c r="B718" s="656" t="s">
        <v>96</v>
      </c>
      <c r="C718" s="656" t="s">
        <v>114</v>
      </c>
      <c r="D718" s="691" t="s">
        <v>1631</v>
      </c>
      <c r="E718" s="656" t="s">
        <v>1631</v>
      </c>
      <c r="F718" s="656" t="s">
        <v>1634</v>
      </c>
      <c r="G718" s="901" t="s">
        <v>1631</v>
      </c>
      <c r="H718" s="897" t="s">
        <v>55</v>
      </c>
      <c r="I718" s="17" t="s">
        <v>860</v>
      </c>
      <c r="J718" s="64">
        <v>4.16</v>
      </c>
      <c r="K718" s="665">
        <v>2.9469805260299906</v>
      </c>
      <c r="L718" s="665">
        <v>3.1496212055699999</v>
      </c>
      <c r="M718" s="64">
        <v>1043</v>
      </c>
      <c r="N718" s="726">
        <v>7410929.8269999996</v>
      </c>
      <c r="O718" s="548" t="s">
        <v>863</v>
      </c>
      <c r="P718" s="909">
        <v>2.305706035</v>
      </c>
      <c r="Q718" s="203" t="s">
        <v>57</v>
      </c>
      <c r="R718" s="205" t="s">
        <v>57</v>
      </c>
      <c r="S718" s="490">
        <v>0</v>
      </c>
      <c r="T718" s="18">
        <v>0</v>
      </c>
      <c r="U718" s="548">
        <v>0</v>
      </c>
      <c r="V718" s="18">
        <v>0</v>
      </c>
      <c r="W718" s="64">
        <v>0</v>
      </c>
      <c r="X718" s="18">
        <v>0</v>
      </c>
      <c r="Y718" s="18">
        <v>0</v>
      </c>
      <c r="Z718" s="18">
        <v>0</v>
      </c>
      <c r="AA718" s="18">
        <v>0</v>
      </c>
      <c r="AB718" s="18">
        <v>0</v>
      </c>
      <c r="AC718" s="18">
        <v>0</v>
      </c>
      <c r="AD718" s="18">
        <v>0</v>
      </c>
      <c r="AE718" s="18">
        <v>0</v>
      </c>
      <c r="AF718" s="18">
        <v>0</v>
      </c>
      <c r="AG718" s="64">
        <v>0</v>
      </c>
      <c r="AH718" s="18">
        <v>0</v>
      </c>
      <c r="AI718" s="64">
        <v>0</v>
      </c>
      <c r="AJ718" s="18">
        <v>0</v>
      </c>
      <c r="AK718" s="18">
        <v>30</v>
      </c>
      <c r="AL718" s="64">
        <v>30</v>
      </c>
      <c r="AM718" s="18">
        <v>0</v>
      </c>
      <c r="AN718" s="18" t="s">
        <v>58</v>
      </c>
      <c r="AO718" s="18">
        <v>0</v>
      </c>
      <c r="AP718" s="64">
        <v>0</v>
      </c>
      <c r="AQ718" s="64">
        <v>30</v>
      </c>
      <c r="AR718" s="11">
        <v>30</v>
      </c>
      <c r="AS718" s="17">
        <v>0</v>
      </c>
      <c r="AT718" s="490">
        <v>0</v>
      </c>
      <c r="AU718" s="64">
        <v>0</v>
      </c>
      <c r="AV718" s="18">
        <v>0</v>
      </c>
      <c r="AW718" s="64">
        <v>0</v>
      </c>
      <c r="AX718" s="18">
        <v>0</v>
      </c>
      <c r="AY718" s="17">
        <v>0</v>
      </c>
      <c r="AZ718" s="490">
        <v>0</v>
      </c>
      <c r="BA718" s="17">
        <v>0</v>
      </c>
      <c r="BB718" s="18">
        <v>0</v>
      </c>
      <c r="BC718" s="17">
        <v>0</v>
      </c>
      <c r="BD718" s="18">
        <v>0</v>
      </c>
      <c r="BE718" s="17">
        <v>0</v>
      </c>
      <c r="BF718" s="18">
        <v>0</v>
      </c>
      <c r="BG718" s="17">
        <v>0</v>
      </c>
      <c r="BH718" s="18">
        <v>0</v>
      </c>
      <c r="BI718" s="17">
        <v>0</v>
      </c>
      <c r="BJ718" s="18">
        <v>0</v>
      </c>
      <c r="BK718" s="17">
        <v>180.85999999999999</v>
      </c>
      <c r="BL718" s="17">
        <v>180.85999999999999</v>
      </c>
      <c r="BM718" s="17">
        <v>0</v>
      </c>
      <c r="BN718" s="17" t="s">
        <v>58</v>
      </c>
      <c r="BO718" s="18">
        <v>0</v>
      </c>
      <c r="BP718" s="18">
        <v>0</v>
      </c>
      <c r="BQ718" s="64">
        <v>180.85999999999999</v>
      </c>
      <c r="BR718" s="18">
        <v>180.85999999999999</v>
      </c>
      <c r="BS718" s="729">
        <v>7.8440181555928482E-2</v>
      </c>
      <c r="BT718" s="17">
        <v>0</v>
      </c>
      <c r="BU718" s="17">
        <v>0</v>
      </c>
      <c r="BV718" s="17">
        <v>0</v>
      </c>
      <c r="BW718" s="17">
        <v>0</v>
      </c>
      <c r="BX718" s="17">
        <v>0</v>
      </c>
      <c r="BY718" s="17">
        <v>0</v>
      </c>
      <c r="BZ718" s="17">
        <v>0</v>
      </c>
      <c r="CA718" s="17">
        <v>0</v>
      </c>
      <c r="CB718" s="17">
        <v>0</v>
      </c>
      <c r="CC718" s="17">
        <v>0</v>
      </c>
      <c r="CD718" s="17">
        <v>0</v>
      </c>
      <c r="CE718" s="17">
        <v>0</v>
      </c>
      <c r="CF718" s="17">
        <v>0</v>
      </c>
      <c r="CG718" s="17">
        <v>0</v>
      </c>
      <c r="CH718" s="17">
        <v>0</v>
      </c>
      <c r="CI718" s="17">
        <v>0</v>
      </c>
      <c r="CJ718" s="17">
        <v>0</v>
      </c>
      <c r="CK718" s="17">
        <v>0</v>
      </c>
      <c r="CL718" s="702">
        <v>212300.70240000001</v>
      </c>
      <c r="CM718" s="702">
        <v>212300.70240000001</v>
      </c>
      <c r="CN718" s="702">
        <v>0</v>
      </c>
      <c r="CO718" s="702">
        <v>0</v>
      </c>
      <c r="CP718" s="702">
        <v>0</v>
      </c>
      <c r="CQ718" s="702">
        <v>0</v>
      </c>
      <c r="CR718" s="704">
        <v>212300.70240000001</v>
      </c>
      <c r="CS718" s="703">
        <v>212300.70240000001</v>
      </c>
      <c r="CT718" s="23" t="s">
        <v>56</v>
      </c>
      <c r="CU718" s="23" t="s">
        <v>56</v>
      </c>
      <c r="CV718" s="23" t="s">
        <v>56</v>
      </c>
      <c r="CW718" s="23" t="s">
        <v>56</v>
      </c>
      <c r="CX718" s="23" t="s">
        <v>56</v>
      </c>
      <c r="CY718" s="23" t="s">
        <v>56</v>
      </c>
      <c r="CZ718" s="23" t="s">
        <v>56</v>
      </c>
      <c r="DA718" s="23" t="s">
        <v>56</v>
      </c>
      <c r="DB718" s="728">
        <v>7410929.8269999996</v>
      </c>
      <c r="DC718" s="10"/>
      <c r="DD718" s="692">
        <v>2.305706035</v>
      </c>
      <c r="DE718" s="120"/>
      <c r="DF718" s="120"/>
      <c r="DG718" s="120"/>
      <c r="DH718" s="140"/>
      <c r="DI718" s="140"/>
      <c r="DJ718" s="140"/>
      <c r="DK718" s="140"/>
      <c r="DL718" s="548" t="s">
        <v>56</v>
      </c>
      <c r="DM718" s="548" t="s">
        <v>56</v>
      </c>
      <c r="DN718" s="203" t="s">
        <v>55</v>
      </c>
      <c r="DO718" s="700" t="s">
        <v>56</v>
      </c>
      <c r="DP718" s="713" t="s">
        <v>56</v>
      </c>
      <c r="DQ718" s="548" t="s">
        <v>56</v>
      </c>
      <c r="DR718" s="673" t="s">
        <v>56</v>
      </c>
      <c r="DS718" s="203" t="s">
        <v>56</v>
      </c>
      <c r="DT718" s="1160" t="s">
        <v>56</v>
      </c>
      <c r="DU718" s="711">
        <v>3.7371879106438772</v>
      </c>
      <c r="DV718" s="711">
        <v>61.427970580612843</v>
      </c>
      <c r="DW718" s="711">
        <v>3.7445979594835301</v>
      </c>
      <c r="DX718" s="711">
        <v>61.420632137431568</v>
      </c>
      <c r="DY718" s="710">
        <v>5.6176084099868406E-2</v>
      </c>
      <c r="DZ718" s="710">
        <v>0.6596690085228254</v>
      </c>
      <c r="EA718" s="710">
        <v>5.6136322904708602E-2</v>
      </c>
      <c r="EB718" s="710">
        <v>0.65970970135464369</v>
      </c>
      <c r="EC718" s="236"/>
      <c r="ED718" s="49"/>
      <c r="EE718" s="232"/>
      <c r="EF718" s="700">
        <v>0</v>
      </c>
      <c r="EG718" s="712">
        <v>27950</v>
      </c>
      <c r="EH718" s="44"/>
    </row>
    <row r="719" spans="1:138" ht="41.25" customHeight="1" x14ac:dyDescent="0.25">
      <c r="A719" s="871" t="s">
        <v>49</v>
      </c>
      <c r="B719" s="656" t="s">
        <v>96</v>
      </c>
      <c r="C719" s="656" t="s">
        <v>114</v>
      </c>
      <c r="D719" s="691" t="s">
        <v>1631</v>
      </c>
      <c r="E719" s="656" t="s">
        <v>1631</v>
      </c>
      <c r="F719" s="656" t="s">
        <v>1635</v>
      </c>
      <c r="G719" s="901" t="s">
        <v>1631</v>
      </c>
      <c r="H719" s="897" t="s">
        <v>55</v>
      </c>
      <c r="I719" s="17" t="s">
        <v>866</v>
      </c>
      <c r="J719" s="64">
        <v>4.16</v>
      </c>
      <c r="K719" s="665">
        <v>2.8244898929187192</v>
      </c>
      <c r="L719" s="665">
        <v>1.838257571934</v>
      </c>
      <c r="M719" s="64">
        <v>451</v>
      </c>
      <c r="N719" s="726">
        <v>2738112.96</v>
      </c>
      <c r="O719" s="548" t="s">
        <v>863</v>
      </c>
      <c r="P719" s="909">
        <v>1.260932988</v>
      </c>
      <c r="Q719" s="203" t="s">
        <v>57</v>
      </c>
      <c r="R719" s="205" t="s">
        <v>57</v>
      </c>
      <c r="S719" s="490">
        <v>0</v>
      </c>
      <c r="T719" s="18">
        <v>0</v>
      </c>
      <c r="U719" s="548">
        <v>0</v>
      </c>
      <c r="V719" s="18">
        <v>0</v>
      </c>
      <c r="W719" s="64">
        <v>0</v>
      </c>
      <c r="X719" s="18">
        <v>0</v>
      </c>
      <c r="Y719" s="18">
        <v>0</v>
      </c>
      <c r="Z719" s="18">
        <v>0</v>
      </c>
      <c r="AA719" s="18">
        <v>0</v>
      </c>
      <c r="AB719" s="18">
        <v>0</v>
      </c>
      <c r="AC719" s="18">
        <v>0</v>
      </c>
      <c r="AD719" s="18">
        <v>0</v>
      </c>
      <c r="AE719" s="18">
        <v>0</v>
      </c>
      <c r="AF719" s="18">
        <v>0</v>
      </c>
      <c r="AG719" s="64">
        <v>0</v>
      </c>
      <c r="AH719" s="18">
        <v>0</v>
      </c>
      <c r="AI719" s="64">
        <v>0</v>
      </c>
      <c r="AJ719" s="18">
        <v>0</v>
      </c>
      <c r="AK719" s="18">
        <v>14</v>
      </c>
      <c r="AL719" s="64">
        <v>14</v>
      </c>
      <c r="AM719" s="18">
        <v>0</v>
      </c>
      <c r="AN719" s="18" t="s">
        <v>58</v>
      </c>
      <c r="AO719" s="18">
        <v>0</v>
      </c>
      <c r="AP719" s="64">
        <v>0</v>
      </c>
      <c r="AQ719" s="64">
        <v>14</v>
      </c>
      <c r="AR719" s="11">
        <v>14</v>
      </c>
      <c r="AS719" s="17">
        <v>0</v>
      </c>
      <c r="AT719" s="490">
        <v>0</v>
      </c>
      <c r="AU719" s="64">
        <v>0</v>
      </c>
      <c r="AV719" s="18">
        <v>0</v>
      </c>
      <c r="AW719" s="64">
        <v>0</v>
      </c>
      <c r="AX719" s="18">
        <v>0</v>
      </c>
      <c r="AY719" s="17">
        <v>0</v>
      </c>
      <c r="AZ719" s="490">
        <v>0</v>
      </c>
      <c r="BA719" s="17">
        <v>0</v>
      </c>
      <c r="BB719" s="18">
        <v>0</v>
      </c>
      <c r="BC719" s="17">
        <v>0</v>
      </c>
      <c r="BD719" s="18">
        <v>0</v>
      </c>
      <c r="BE719" s="17">
        <v>0</v>
      </c>
      <c r="BF719" s="18">
        <v>0</v>
      </c>
      <c r="BG719" s="17">
        <v>0</v>
      </c>
      <c r="BH719" s="18">
        <v>0</v>
      </c>
      <c r="BI719" s="17">
        <v>0</v>
      </c>
      <c r="BJ719" s="18">
        <v>0</v>
      </c>
      <c r="BK719" s="17">
        <v>78.599999999999994</v>
      </c>
      <c r="BL719" s="17">
        <v>78.599999999999994</v>
      </c>
      <c r="BM719" s="17">
        <v>0</v>
      </c>
      <c r="BN719" s="17" t="s">
        <v>58</v>
      </c>
      <c r="BO719" s="18">
        <v>0</v>
      </c>
      <c r="BP719" s="18">
        <v>0</v>
      </c>
      <c r="BQ719" s="64">
        <v>78.599999999999994</v>
      </c>
      <c r="BR719" s="18">
        <v>78.599999999999994</v>
      </c>
      <c r="BS719" s="729">
        <v>6.2334795542679539E-2</v>
      </c>
      <c r="BT719" s="17">
        <v>0</v>
      </c>
      <c r="BU719" s="17">
        <v>0</v>
      </c>
      <c r="BV719" s="17">
        <v>0</v>
      </c>
      <c r="BW719" s="17">
        <v>0</v>
      </c>
      <c r="BX719" s="17">
        <v>0</v>
      </c>
      <c r="BY719" s="17">
        <v>0</v>
      </c>
      <c r="BZ719" s="17">
        <v>0</v>
      </c>
      <c r="CA719" s="17">
        <v>0</v>
      </c>
      <c r="CB719" s="17">
        <v>0</v>
      </c>
      <c r="CC719" s="17">
        <v>0</v>
      </c>
      <c r="CD719" s="17">
        <v>0</v>
      </c>
      <c r="CE719" s="17">
        <v>0</v>
      </c>
      <c r="CF719" s="17">
        <v>0</v>
      </c>
      <c r="CG719" s="17">
        <v>0</v>
      </c>
      <c r="CH719" s="17">
        <v>0</v>
      </c>
      <c r="CI719" s="17">
        <v>0</v>
      </c>
      <c r="CJ719" s="17">
        <v>0</v>
      </c>
      <c r="CK719" s="17">
        <v>0</v>
      </c>
      <c r="CL719" s="702">
        <v>92263.823999999993</v>
      </c>
      <c r="CM719" s="702">
        <v>92263.823999999993</v>
      </c>
      <c r="CN719" s="702">
        <v>0</v>
      </c>
      <c r="CO719" s="702">
        <v>0</v>
      </c>
      <c r="CP719" s="702">
        <v>0</v>
      </c>
      <c r="CQ719" s="702">
        <v>0</v>
      </c>
      <c r="CR719" s="704">
        <v>92263.823999999993</v>
      </c>
      <c r="CS719" s="703">
        <v>92263.823999999993</v>
      </c>
      <c r="CT719" s="23" t="s">
        <v>56</v>
      </c>
      <c r="CU719" s="23" t="s">
        <v>56</v>
      </c>
      <c r="CV719" s="23" t="s">
        <v>56</v>
      </c>
      <c r="CW719" s="23" t="s">
        <v>56</v>
      </c>
      <c r="CX719" s="23" t="s">
        <v>56</v>
      </c>
      <c r="CY719" s="23" t="s">
        <v>56</v>
      </c>
      <c r="CZ719" s="23" t="s">
        <v>56</v>
      </c>
      <c r="DA719" s="23" t="s">
        <v>56</v>
      </c>
      <c r="DB719" s="728">
        <v>2738112.96</v>
      </c>
      <c r="DC719" s="10"/>
      <c r="DD719" s="692">
        <v>1.260932988</v>
      </c>
      <c r="DE719" s="120"/>
      <c r="DF719" s="120"/>
      <c r="DG719" s="120"/>
      <c r="DH719" s="140"/>
      <c r="DI719" s="140"/>
      <c r="DJ719" s="140"/>
      <c r="DK719" s="140"/>
      <c r="DL719" s="548" t="s">
        <v>56</v>
      </c>
      <c r="DM719" s="548" t="s">
        <v>56</v>
      </c>
      <c r="DN719" s="203" t="s">
        <v>55</v>
      </c>
      <c r="DO719" s="700" t="s">
        <v>56</v>
      </c>
      <c r="DP719" s="713" t="s">
        <v>56</v>
      </c>
      <c r="DQ719" s="548" t="s">
        <v>56</v>
      </c>
      <c r="DR719" s="673" t="s">
        <v>56</v>
      </c>
      <c r="DS719" s="203" t="s">
        <v>56</v>
      </c>
      <c r="DT719" s="1160" t="s">
        <v>56</v>
      </c>
      <c r="DU719" s="711">
        <v>28.468965517241401</v>
      </c>
      <c r="DV719" s="711">
        <v>26.050666959295683</v>
      </c>
      <c r="DW719" s="711">
        <v>28.665056179775299</v>
      </c>
      <c r="DX719" s="711">
        <v>25.821375190065936</v>
      </c>
      <c r="DY719" s="710">
        <v>9.6178937558247982E-2</v>
      </c>
      <c r="DZ719" s="710">
        <v>0.32404011766891033</v>
      </c>
      <c r="EA719" s="710">
        <v>9.6629213483146098E-2</v>
      </c>
      <c r="EB719" s="710">
        <v>0.32356038969698697</v>
      </c>
      <c r="EC719" s="236"/>
      <c r="ED719" s="49"/>
      <c r="EE719" s="232"/>
      <c r="EF719" s="700">
        <v>0</v>
      </c>
      <c r="EG719" s="712">
        <v>0</v>
      </c>
      <c r="EH719" s="44"/>
    </row>
    <row r="720" spans="1:138" ht="41.25" customHeight="1" x14ac:dyDescent="0.25">
      <c r="A720" s="871" t="s">
        <v>49</v>
      </c>
      <c r="B720" s="656" t="s">
        <v>96</v>
      </c>
      <c r="C720" s="656" t="s">
        <v>114</v>
      </c>
      <c r="D720" s="691" t="s">
        <v>1631</v>
      </c>
      <c r="E720" s="656" t="s">
        <v>1631</v>
      </c>
      <c r="F720" s="656" t="s">
        <v>1636</v>
      </c>
      <c r="G720" s="901" t="s">
        <v>1637</v>
      </c>
      <c r="H720" s="897" t="s">
        <v>55</v>
      </c>
      <c r="I720" s="17" t="s">
        <v>860</v>
      </c>
      <c r="J720" s="64">
        <v>4.16</v>
      </c>
      <c r="K720" s="665">
        <v>2.4786339876633661</v>
      </c>
      <c r="L720" s="665">
        <v>2.720454539796</v>
      </c>
      <c r="M720" s="64">
        <v>946</v>
      </c>
      <c r="N720" s="726">
        <v>7504157.3169999998</v>
      </c>
      <c r="O720" s="548" t="s">
        <v>874</v>
      </c>
      <c r="P720" s="909">
        <v>1.9094128100000001</v>
      </c>
      <c r="Q720" s="203" t="s">
        <v>57</v>
      </c>
      <c r="R720" s="205" t="s">
        <v>57</v>
      </c>
      <c r="S720" s="490">
        <v>0</v>
      </c>
      <c r="T720" s="18">
        <v>0</v>
      </c>
      <c r="U720" s="548">
        <v>0</v>
      </c>
      <c r="V720" s="18">
        <v>0</v>
      </c>
      <c r="W720" s="64">
        <v>0</v>
      </c>
      <c r="X720" s="18">
        <v>0</v>
      </c>
      <c r="Y720" s="18">
        <v>0</v>
      </c>
      <c r="Z720" s="18">
        <v>0</v>
      </c>
      <c r="AA720" s="18">
        <v>0</v>
      </c>
      <c r="AB720" s="18">
        <v>0</v>
      </c>
      <c r="AC720" s="18">
        <v>0</v>
      </c>
      <c r="AD720" s="18">
        <v>0</v>
      </c>
      <c r="AE720" s="18">
        <v>0</v>
      </c>
      <c r="AF720" s="18">
        <v>0</v>
      </c>
      <c r="AG720" s="64">
        <v>0</v>
      </c>
      <c r="AH720" s="18">
        <v>0</v>
      </c>
      <c r="AI720" s="64">
        <v>0</v>
      </c>
      <c r="AJ720" s="18">
        <v>0</v>
      </c>
      <c r="AK720" s="18">
        <v>33</v>
      </c>
      <c r="AL720" s="64">
        <v>33</v>
      </c>
      <c r="AM720" s="18">
        <v>0</v>
      </c>
      <c r="AN720" s="18" t="s">
        <v>58</v>
      </c>
      <c r="AO720" s="18">
        <v>0</v>
      </c>
      <c r="AP720" s="64">
        <v>0</v>
      </c>
      <c r="AQ720" s="64">
        <v>33</v>
      </c>
      <c r="AR720" s="11">
        <v>33</v>
      </c>
      <c r="AS720" s="17">
        <v>0</v>
      </c>
      <c r="AT720" s="490">
        <v>0</v>
      </c>
      <c r="AU720" s="64">
        <v>0</v>
      </c>
      <c r="AV720" s="18">
        <v>0</v>
      </c>
      <c r="AW720" s="64">
        <v>0</v>
      </c>
      <c r="AX720" s="18">
        <v>0</v>
      </c>
      <c r="AY720" s="17">
        <v>0</v>
      </c>
      <c r="AZ720" s="490">
        <v>0</v>
      </c>
      <c r="BA720" s="17">
        <v>0</v>
      </c>
      <c r="BB720" s="18">
        <v>0</v>
      </c>
      <c r="BC720" s="17">
        <v>0</v>
      </c>
      <c r="BD720" s="18">
        <v>0</v>
      </c>
      <c r="BE720" s="17">
        <v>0</v>
      </c>
      <c r="BF720" s="18">
        <v>0</v>
      </c>
      <c r="BG720" s="17">
        <v>0</v>
      </c>
      <c r="BH720" s="18">
        <v>0</v>
      </c>
      <c r="BI720" s="17">
        <v>0</v>
      </c>
      <c r="BJ720" s="18">
        <v>0</v>
      </c>
      <c r="BK720" s="17">
        <v>191.71</v>
      </c>
      <c r="BL720" s="17">
        <v>191.70999999999998</v>
      </c>
      <c r="BM720" s="17">
        <v>0</v>
      </c>
      <c r="BN720" s="17" t="s">
        <v>58</v>
      </c>
      <c r="BO720" s="18">
        <v>0</v>
      </c>
      <c r="BP720" s="18">
        <v>0</v>
      </c>
      <c r="BQ720" s="64">
        <v>191.71</v>
      </c>
      <c r="BR720" s="18">
        <v>191.70999999999998</v>
      </c>
      <c r="BS720" s="729">
        <v>0.10040259444996602</v>
      </c>
      <c r="BT720" s="17">
        <v>0</v>
      </c>
      <c r="BU720" s="17">
        <v>0</v>
      </c>
      <c r="BV720" s="17">
        <v>0</v>
      </c>
      <c r="BW720" s="17">
        <v>0</v>
      </c>
      <c r="BX720" s="17">
        <v>0</v>
      </c>
      <c r="BY720" s="17">
        <v>0</v>
      </c>
      <c r="BZ720" s="17">
        <v>0</v>
      </c>
      <c r="CA720" s="17">
        <v>0</v>
      </c>
      <c r="CB720" s="17">
        <v>0</v>
      </c>
      <c r="CC720" s="17">
        <v>0</v>
      </c>
      <c r="CD720" s="17">
        <v>0</v>
      </c>
      <c r="CE720" s="17">
        <v>0</v>
      </c>
      <c r="CF720" s="17">
        <v>0</v>
      </c>
      <c r="CG720" s="17">
        <v>0</v>
      </c>
      <c r="CH720" s="17">
        <v>0</v>
      </c>
      <c r="CI720" s="17">
        <v>0</v>
      </c>
      <c r="CJ720" s="17">
        <v>0</v>
      </c>
      <c r="CK720" s="17">
        <v>0</v>
      </c>
      <c r="CL720" s="702">
        <v>225036.86640000003</v>
      </c>
      <c r="CM720" s="702">
        <v>225036.8664</v>
      </c>
      <c r="CN720" s="702">
        <v>0</v>
      </c>
      <c r="CO720" s="702">
        <v>0</v>
      </c>
      <c r="CP720" s="702">
        <v>0</v>
      </c>
      <c r="CQ720" s="702">
        <v>0</v>
      </c>
      <c r="CR720" s="704">
        <v>225036.86640000003</v>
      </c>
      <c r="CS720" s="703">
        <v>225036.8664</v>
      </c>
      <c r="CT720" s="23" t="s">
        <v>56</v>
      </c>
      <c r="CU720" s="23" t="s">
        <v>56</v>
      </c>
      <c r="CV720" s="23" t="s">
        <v>56</v>
      </c>
      <c r="CW720" s="23" t="s">
        <v>56</v>
      </c>
      <c r="CX720" s="23" t="s">
        <v>56</v>
      </c>
      <c r="CY720" s="23" t="s">
        <v>56</v>
      </c>
      <c r="CZ720" s="23" t="s">
        <v>56</v>
      </c>
      <c r="DA720" s="23" t="s">
        <v>56</v>
      </c>
      <c r="DB720" s="728">
        <v>7504157.3169999998</v>
      </c>
      <c r="DC720" s="10"/>
      <c r="DD720" s="692">
        <v>1.9094128100000001</v>
      </c>
      <c r="DE720" s="120"/>
      <c r="DF720" s="120"/>
      <c r="DG720" s="120"/>
      <c r="DH720" s="140"/>
      <c r="DI720" s="140"/>
      <c r="DJ720" s="140"/>
      <c r="DK720" s="140"/>
      <c r="DL720" s="548" t="s">
        <v>56</v>
      </c>
      <c r="DM720" s="548" t="s">
        <v>56</v>
      </c>
      <c r="DN720" s="203" t="s">
        <v>55</v>
      </c>
      <c r="DO720" s="700" t="s">
        <v>56</v>
      </c>
      <c r="DP720" s="713" t="s">
        <v>56</v>
      </c>
      <c r="DQ720" s="548" t="s">
        <v>56</v>
      </c>
      <c r="DR720" s="673" t="s">
        <v>56</v>
      </c>
      <c r="DS720" s="203" t="s">
        <v>56</v>
      </c>
      <c r="DT720" s="1160" t="s">
        <v>56</v>
      </c>
      <c r="DU720" s="711">
        <v>49.365170093113285</v>
      </c>
      <c r="DV720" s="711">
        <v>-16.58996010536336</v>
      </c>
      <c r="DW720" s="711">
        <v>49.611092896174902</v>
      </c>
      <c r="DX720" s="711">
        <v>-16.835708130100585</v>
      </c>
      <c r="DY720" s="710">
        <v>0.13607449064257393</v>
      </c>
      <c r="DZ720" s="710">
        <v>0.19762480792406228</v>
      </c>
      <c r="EA720" s="710">
        <v>0.13442622950819699</v>
      </c>
      <c r="EB720" s="710">
        <v>0.19927461576927452</v>
      </c>
      <c r="EC720" s="236"/>
      <c r="ED720" s="49"/>
      <c r="EE720" s="232"/>
      <c r="EF720" s="700">
        <v>44622</v>
      </c>
      <c r="EG720" s="712">
        <v>-44622</v>
      </c>
      <c r="EH720" s="44"/>
    </row>
    <row r="721" spans="1:138" ht="41.25" customHeight="1" x14ac:dyDescent="0.25">
      <c r="A721" s="871" t="s">
        <v>49</v>
      </c>
      <c r="B721" s="656" t="s">
        <v>96</v>
      </c>
      <c r="C721" s="656" t="s">
        <v>114</v>
      </c>
      <c r="D721" s="691" t="s">
        <v>1631</v>
      </c>
      <c r="E721" s="656" t="s">
        <v>1631</v>
      </c>
      <c r="F721" s="656" t="s">
        <v>1638</v>
      </c>
      <c r="G721" s="901" t="s">
        <v>1631</v>
      </c>
      <c r="H721" s="897" t="s">
        <v>55</v>
      </c>
      <c r="I721" s="17" t="s">
        <v>866</v>
      </c>
      <c r="J721" s="64">
        <v>4.16</v>
      </c>
      <c r="K721" s="665">
        <v>2.7308205852453948</v>
      </c>
      <c r="L721" s="665">
        <v>1.979356056489</v>
      </c>
      <c r="M721" s="64">
        <v>542</v>
      </c>
      <c r="N721" s="726">
        <v>5481891.6330000004</v>
      </c>
      <c r="O721" s="548" t="s">
        <v>863</v>
      </c>
      <c r="P721" s="909">
        <v>1.3906289519999999</v>
      </c>
      <c r="Q721" s="203" t="s">
        <v>57</v>
      </c>
      <c r="R721" s="205" t="s">
        <v>57</v>
      </c>
      <c r="S721" s="490">
        <v>0</v>
      </c>
      <c r="T721" s="18">
        <v>0</v>
      </c>
      <c r="U721" s="548">
        <v>0</v>
      </c>
      <c r="V721" s="18">
        <v>0</v>
      </c>
      <c r="W721" s="64">
        <v>0</v>
      </c>
      <c r="X721" s="18">
        <v>0</v>
      </c>
      <c r="Y721" s="18">
        <v>0</v>
      </c>
      <c r="Z721" s="18">
        <v>0</v>
      </c>
      <c r="AA721" s="18">
        <v>0</v>
      </c>
      <c r="AB721" s="18">
        <v>0</v>
      </c>
      <c r="AC721" s="18">
        <v>0</v>
      </c>
      <c r="AD721" s="18">
        <v>0</v>
      </c>
      <c r="AE721" s="18">
        <v>0</v>
      </c>
      <c r="AF721" s="18">
        <v>0</v>
      </c>
      <c r="AG721" s="64">
        <v>0</v>
      </c>
      <c r="AH721" s="18">
        <v>0</v>
      </c>
      <c r="AI721" s="64">
        <v>0</v>
      </c>
      <c r="AJ721" s="18">
        <v>0</v>
      </c>
      <c r="AK721" s="18">
        <v>13</v>
      </c>
      <c r="AL721" s="64">
        <v>12</v>
      </c>
      <c r="AM721" s="18">
        <v>0</v>
      </c>
      <c r="AN721" s="18" t="s">
        <v>58</v>
      </c>
      <c r="AO721" s="18">
        <v>0</v>
      </c>
      <c r="AP721" s="64">
        <v>0</v>
      </c>
      <c r="AQ721" s="64">
        <v>13</v>
      </c>
      <c r="AR721" s="11">
        <v>12</v>
      </c>
      <c r="AS721" s="17">
        <v>0</v>
      </c>
      <c r="AT721" s="490">
        <v>0</v>
      </c>
      <c r="AU721" s="64">
        <v>0</v>
      </c>
      <c r="AV721" s="18">
        <v>0</v>
      </c>
      <c r="AW721" s="64">
        <v>0</v>
      </c>
      <c r="AX721" s="18">
        <v>0</v>
      </c>
      <c r="AY721" s="17">
        <v>0</v>
      </c>
      <c r="AZ721" s="490">
        <v>0</v>
      </c>
      <c r="BA721" s="17">
        <v>0</v>
      </c>
      <c r="BB721" s="18">
        <v>0</v>
      </c>
      <c r="BC721" s="17">
        <v>0</v>
      </c>
      <c r="BD721" s="18">
        <v>0</v>
      </c>
      <c r="BE721" s="17">
        <v>0</v>
      </c>
      <c r="BF721" s="18">
        <v>0</v>
      </c>
      <c r="BG721" s="17">
        <v>0</v>
      </c>
      <c r="BH721" s="18">
        <v>0</v>
      </c>
      <c r="BI721" s="17">
        <v>0</v>
      </c>
      <c r="BJ721" s="18">
        <v>0</v>
      </c>
      <c r="BK721" s="17">
        <v>87.399999999999991</v>
      </c>
      <c r="BL721" s="17">
        <v>77.56</v>
      </c>
      <c r="BM721" s="17">
        <v>0</v>
      </c>
      <c r="BN721" s="17" t="s">
        <v>58</v>
      </c>
      <c r="BO721" s="18">
        <v>0</v>
      </c>
      <c r="BP721" s="18">
        <v>0</v>
      </c>
      <c r="BQ721" s="64">
        <v>87.399999999999991</v>
      </c>
      <c r="BR721" s="18">
        <v>77.56</v>
      </c>
      <c r="BS721" s="729">
        <v>6.2849259591713141E-2</v>
      </c>
      <c r="BT721" s="17">
        <v>0</v>
      </c>
      <c r="BU721" s="17">
        <v>0</v>
      </c>
      <c r="BV721" s="17">
        <v>0</v>
      </c>
      <c r="BW721" s="17">
        <v>0</v>
      </c>
      <c r="BX721" s="17">
        <v>0</v>
      </c>
      <c r="BY721" s="17">
        <v>0</v>
      </c>
      <c r="BZ721" s="17">
        <v>0</v>
      </c>
      <c r="CA721" s="17">
        <v>0</v>
      </c>
      <c r="CB721" s="17">
        <v>0</v>
      </c>
      <c r="CC721" s="17">
        <v>0</v>
      </c>
      <c r="CD721" s="17">
        <v>0</v>
      </c>
      <c r="CE721" s="17">
        <v>0</v>
      </c>
      <c r="CF721" s="17">
        <v>0</v>
      </c>
      <c r="CG721" s="17">
        <v>0</v>
      </c>
      <c r="CH721" s="17">
        <v>0</v>
      </c>
      <c r="CI721" s="17">
        <v>0</v>
      </c>
      <c r="CJ721" s="17">
        <v>0</v>
      </c>
      <c r="CK721" s="17">
        <v>0</v>
      </c>
      <c r="CL721" s="702">
        <v>102593.61599999999</v>
      </c>
      <c r="CM721" s="702">
        <v>91043.030400000003</v>
      </c>
      <c r="CN721" s="702">
        <v>0</v>
      </c>
      <c r="CO721" s="702">
        <v>0</v>
      </c>
      <c r="CP721" s="702">
        <v>0</v>
      </c>
      <c r="CQ721" s="702">
        <v>0</v>
      </c>
      <c r="CR721" s="704">
        <v>102593.61599999999</v>
      </c>
      <c r="CS721" s="703">
        <v>91043.030400000003</v>
      </c>
      <c r="CT721" s="23" t="s">
        <v>56</v>
      </c>
      <c r="CU721" s="23" t="s">
        <v>56</v>
      </c>
      <c r="CV721" s="23" t="s">
        <v>56</v>
      </c>
      <c r="CW721" s="23" t="s">
        <v>56</v>
      </c>
      <c r="CX721" s="23" t="s">
        <v>56</v>
      </c>
      <c r="CY721" s="23" t="s">
        <v>56</v>
      </c>
      <c r="CZ721" s="23" t="s">
        <v>56</v>
      </c>
      <c r="DA721" s="23" t="s">
        <v>56</v>
      </c>
      <c r="DB721" s="728">
        <v>5481891.6330000004</v>
      </c>
      <c r="DC721" s="10"/>
      <c r="DD721" s="692">
        <v>1.3906289519999999</v>
      </c>
      <c r="DE721" s="120"/>
      <c r="DF721" s="120"/>
      <c r="DG721" s="120"/>
      <c r="DH721" s="140"/>
      <c r="DI721" s="140"/>
      <c r="DJ721" s="140"/>
      <c r="DK721" s="140"/>
      <c r="DL721" s="548" t="s">
        <v>56</v>
      </c>
      <c r="DM721" s="548" t="s">
        <v>56</v>
      </c>
      <c r="DN721" s="203" t="s">
        <v>55</v>
      </c>
      <c r="DO721" s="700" t="s">
        <v>56</v>
      </c>
      <c r="DP721" s="713" t="s">
        <v>56</v>
      </c>
      <c r="DQ721" s="548" t="s">
        <v>56</v>
      </c>
      <c r="DR721" s="673" t="s">
        <v>56</v>
      </c>
      <c r="DS721" s="203" t="s">
        <v>56</v>
      </c>
      <c r="DT721" s="1160" t="s">
        <v>56</v>
      </c>
      <c r="DU721" s="711">
        <v>0.24328147100424327</v>
      </c>
      <c r="DV721" s="711">
        <v>41.734499854279484</v>
      </c>
      <c r="DW721" s="711">
        <v>0</v>
      </c>
      <c r="DX721" s="711">
        <v>41.977781325283729</v>
      </c>
      <c r="DY721" s="710">
        <v>1.8859028760018859E-3</v>
      </c>
      <c r="DZ721" s="710">
        <v>0.34549071647983554</v>
      </c>
      <c r="EA721" s="710">
        <v>0</v>
      </c>
      <c r="EB721" s="710">
        <v>0.34737661935583741</v>
      </c>
      <c r="EC721" s="236"/>
      <c r="ED721" s="49"/>
      <c r="EE721" s="232"/>
      <c r="EF721" s="700">
        <v>0</v>
      </c>
      <c r="EG721" s="712">
        <v>0</v>
      </c>
      <c r="EH721" s="44"/>
    </row>
    <row r="722" spans="1:138" ht="41.25" customHeight="1" x14ac:dyDescent="0.25">
      <c r="A722" s="871" t="s">
        <v>49</v>
      </c>
      <c r="B722" s="656" t="s">
        <v>96</v>
      </c>
      <c r="C722" s="656" t="s">
        <v>114</v>
      </c>
      <c r="D722" s="691" t="s">
        <v>1631</v>
      </c>
      <c r="E722" s="656" t="s">
        <v>1631</v>
      </c>
      <c r="F722" s="656" t="s">
        <v>1639</v>
      </c>
      <c r="G722" s="901" t="s">
        <v>1631</v>
      </c>
      <c r="H722" s="897" t="s">
        <v>55</v>
      </c>
      <c r="I722" s="17" t="s">
        <v>866</v>
      </c>
      <c r="J722" s="64">
        <v>4.16</v>
      </c>
      <c r="K722" s="665">
        <v>3.1847564608930461</v>
      </c>
      <c r="L722" s="665">
        <v>2.9748105998729999</v>
      </c>
      <c r="M722" s="64">
        <v>496</v>
      </c>
      <c r="N722" s="726">
        <v>5601769.8689999999</v>
      </c>
      <c r="O722" s="548" t="s">
        <v>863</v>
      </c>
      <c r="P722" s="909">
        <v>1.6428155499999999</v>
      </c>
      <c r="Q722" s="203" t="s">
        <v>57</v>
      </c>
      <c r="R722" s="205" t="s">
        <v>57</v>
      </c>
      <c r="S722" s="490">
        <v>0</v>
      </c>
      <c r="T722" s="18">
        <v>0</v>
      </c>
      <c r="U722" s="548">
        <v>0</v>
      </c>
      <c r="V722" s="18">
        <v>0</v>
      </c>
      <c r="W722" s="64">
        <v>0</v>
      </c>
      <c r="X722" s="18">
        <v>0</v>
      </c>
      <c r="Y722" s="18">
        <v>0</v>
      </c>
      <c r="Z722" s="18">
        <v>0</v>
      </c>
      <c r="AA722" s="18">
        <v>0</v>
      </c>
      <c r="AB722" s="18">
        <v>0</v>
      </c>
      <c r="AC722" s="18">
        <v>0</v>
      </c>
      <c r="AD722" s="18">
        <v>0</v>
      </c>
      <c r="AE722" s="18">
        <v>0</v>
      </c>
      <c r="AF722" s="18">
        <v>0</v>
      </c>
      <c r="AG722" s="64">
        <v>0</v>
      </c>
      <c r="AH722" s="18">
        <v>0</v>
      </c>
      <c r="AI722" s="64">
        <v>0</v>
      </c>
      <c r="AJ722" s="18">
        <v>0</v>
      </c>
      <c r="AK722" s="18">
        <v>28</v>
      </c>
      <c r="AL722" s="64">
        <v>28</v>
      </c>
      <c r="AM722" s="18">
        <v>0</v>
      </c>
      <c r="AN722" s="18" t="s">
        <v>58</v>
      </c>
      <c r="AO722" s="18">
        <v>0</v>
      </c>
      <c r="AP722" s="64">
        <v>0</v>
      </c>
      <c r="AQ722" s="64">
        <v>28</v>
      </c>
      <c r="AR722" s="11">
        <v>28</v>
      </c>
      <c r="AS722" s="17">
        <v>0</v>
      </c>
      <c r="AT722" s="490">
        <v>0</v>
      </c>
      <c r="AU722" s="64">
        <v>0</v>
      </c>
      <c r="AV722" s="18">
        <v>0</v>
      </c>
      <c r="AW722" s="64">
        <v>0</v>
      </c>
      <c r="AX722" s="18">
        <v>0</v>
      </c>
      <c r="AY722" s="17">
        <v>0</v>
      </c>
      <c r="AZ722" s="490">
        <v>0</v>
      </c>
      <c r="BA722" s="17">
        <v>0</v>
      </c>
      <c r="BB722" s="18">
        <v>0</v>
      </c>
      <c r="BC722" s="17">
        <v>0</v>
      </c>
      <c r="BD722" s="18">
        <v>0</v>
      </c>
      <c r="BE722" s="17">
        <v>0</v>
      </c>
      <c r="BF722" s="18">
        <v>0</v>
      </c>
      <c r="BG722" s="17">
        <v>0</v>
      </c>
      <c r="BH722" s="18">
        <v>0</v>
      </c>
      <c r="BI722" s="17">
        <v>0</v>
      </c>
      <c r="BJ722" s="18">
        <v>0</v>
      </c>
      <c r="BK722" s="17">
        <v>337.34600000000012</v>
      </c>
      <c r="BL722" s="17">
        <v>337.346</v>
      </c>
      <c r="BM722" s="17">
        <v>0</v>
      </c>
      <c r="BN722" s="17" t="s">
        <v>58</v>
      </c>
      <c r="BO722" s="18">
        <v>0</v>
      </c>
      <c r="BP722" s="18">
        <v>0</v>
      </c>
      <c r="BQ722" s="64">
        <v>337.34600000000012</v>
      </c>
      <c r="BR722" s="18">
        <v>337.346</v>
      </c>
      <c r="BS722" s="729">
        <v>0.20534624230943035</v>
      </c>
      <c r="BT722" s="17">
        <v>0</v>
      </c>
      <c r="BU722" s="17">
        <v>0</v>
      </c>
      <c r="BV722" s="17">
        <v>0</v>
      </c>
      <c r="BW722" s="17">
        <v>0</v>
      </c>
      <c r="BX722" s="17">
        <v>0</v>
      </c>
      <c r="BY722" s="17">
        <v>0</v>
      </c>
      <c r="BZ722" s="17">
        <v>0</v>
      </c>
      <c r="CA722" s="17">
        <v>0</v>
      </c>
      <c r="CB722" s="17">
        <v>0</v>
      </c>
      <c r="CC722" s="17">
        <v>0</v>
      </c>
      <c r="CD722" s="17">
        <v>0</v>
      </c>
      <c r="CE722" s="17">
        <v>0</v>
      </c>
      <c r="CF722" s="17">
        <v>0</v>
      </c>
      <c r="CG722" s="17">
        <v>0</v>
      </c>
      <c r="CH722" s="17">
        <v>0</v>
      </c>
      <c r="CI722" s="17">
        <v>0</v>
      </c>
      <c r="CJ722" s="17">
        <v>0</v>
      </c>
      <c r="CK722" s="17">
        <v>0</v>
      </c>
      <c r="CL722" s="702">
        <v>395990.22864000016</v>
      </c>
      <c r="CM722" s="702">
        <v>395990.22864000004</v>
      </c>
      <c r="CN722" s="702">
        <v>0</v>
      </c>
      <c r="CO722" s="702">
        <v>0</v>
      </c>
      <c r="CP722" s="702">
        <v>0</v>
      </c>
      <c r="CQ722" s="702">
        <v>0</v>
      </c>
      <c r="CR722" s="704">
        <v>395990.22864000016</v>
      </c>
      <c r="CS722" s="703">
        <v>395990.22864000004</v>
      </c>
      <c r="CT722" s="23" t="s">
        <v>56</v>
      </c>
      <c r="CU722" s="23" t="s">
        <v>56</v>
      </c>
      <c r="CV722" s="23" t="s">
        <v>56</v>
      </c>
      <c r="CW722" s="23" t="s">
        <v>56</v>
      </c>
      <c r="CX722" s="23" t="s">
        <v>56</v>
      </c>
      <c r="CY722" s="23" t="s">
        <v>56</v>
      </c>
      <c r="CZ722" s="23" t="s">
        <v>56</v>
      </c>
      <c r="DA722" s="23" t="s">
        <v>56</v>
      </c>
      <c r="DB722" s="728">
        <v>5601769.8689999999</v>
      </c>
      <c r="DC722" s="10"/>
      <c r="DD722" s="692">
        <v>1.6428155499999999</v>
      </c>
      <c r="DE722" s="120"/>
      <c r="DF722" s="120"/>
      <c r="DG722" s="120"/>
      <c r="DH722" s="140"/>
      <c r="DI722" s="140"/>
      <c r="DJ722" s="140"/>
      <c r="DK722" s="140"/>
      <c r="DL722" s="548" t="s">
        <v>56</v>
      </c>
      <c r="DM722" s="548" t="s">
        <v>56</v>
      </c>
      <c r="DN722" s="203" t="s">
        <v>55</v>
      </c>
      <c r="DO722" s="700" t="s">
        <v>56</v>
      </c>
      <c r="DP722" s="713" t="s">
        <v>56</v>
      </c>
      <c r="DQ722" s="548" t="s">
        <v>56</v>
      </c>
      <c r="DR722" s="673" t="s">
        <v>56</v>
      </c>
      <c r="DS722" s="203" t="s">
        <v>56</v>
      </c>
      <c r="DT722" s="1160" t="s">
        <v>56</v>
      </c>
      <c r="DU722" s="711">
        <v>0</v>
      </c>
      <c r="DV722" s="711">
        <v>35.441912421805185</v>
      </c>
      <c r="DW722" s="711">
        <v>0</v>
      </c>
      <c r="DX722" s="711">
        <v>35.432633722454064</v>
      </c>
      <c r="DY722" s="710">
        <v>0</v>
      </c>
      <c r="DZ722" s="710">
        <v>0.3500893655049151</v>
      </c>
      <c r="EA722" s="710">
        <v>0</v>
      </c>
      <c r="EB722" s="710">
        <v>0.3499747978789895</v>
      </c>
      <c r="EC722" s="236"/>
      <c r="ED722" s="49"/>
      <c r="EE722" s="232"/>
      <c r="EF722" s="700">
        <v>0</v>
      </c>
      <c r="EG722" s="712">
        <v>859.33333333333337</v>
      </c>
      <c r="EH722" s="44"/>
    </row>
    <row r="723" spans="1:138" ht="41.25" customHeight="1" x14ac:dyDescent="0.25">
      <c r="A723" s="871" t="s">
        <v>49</v>
      </c>
      <c r="B723" s="656" t="s">
        <v>96</v>
      </c>
      <c r="C723" s="656" t="s">
        <v>114</v>
      </c>
      <c r="D723" s="691" t="s">
        <v>122</v>
      </c>
      <c r="E723" s="656" t="s">
        <v>122</v>
      </c>
      <c r="F723" s="656" t="s">
        <v>123</v>
      </c>
      <c r="G723" s="901" t="s">
        <v>124</v>
      </c>
      <c r="H723" s="897" t="s">
        <v>55</v>
      </c>
      <c r="I723" s="17" t="s">
        <v>860</v>
      </c>
      <c r="J723" s="64">
        <v>13.8</v>
      </c>
      <c r="K723" s="665">
        <v>12.190173583669758</v>
      </c>
      <c r="L723" s="665">
        <v>10.006249979187</v>
      </c>
      <c r="M723" s="64">
        <v>2216</v>
      </c>
      <c r="N723" s="726">
        <v>27335989.620000001</v>
      </c>
      <c r="O723" s="548" t="s">
        <v>874</v>
      </c>
      <c r="P723" s="909">
        <v>6.9555696329999996</v>
      </c>
      <c r="Q723" s="203" t="s">
        <v>57</v>
      </c>
      <c r="R723" s="205" t="s">
        <v>57</v>
      </c>
      <c r="S723" s="490">
        <v>0</v>
      </c>
      <c r="T723" s="18">
        <v>0</v>
      </c>
      <c r="U723" s="548">
        <v>0</v>
      </c>
      <c r="V723" s="18">
        <v>0</v>
      </c>
      <c r="W723" s="64">
        <v>0</v>
      </c>
      <c r="X723" s="18">
        <v>0</v>
      </c>
      <c r="Y723" s="18">
        <v>0</v>
      </c>
      <c r="Z723" s="18">
        <v>0</v>
      </c>
      <c r="AA723" s="18">
        <v>0</v>
      </c>
      <c r="AB723" s="18">
        <v>0</v>
      </c>
      <c r="AC723" s="18">
        <v>0</v>
      </c>
      <c r="AD723" s="18">
        <v>0</v>
      </c>
      <c r="AE723" s="18">
        <v>0</v>
      </c>
      <c r="AF723" s="18">
        <v>0</v>
      </c>
      <c r="AG723" s="64">
        <v>0</v>
      </c>
      <c r="AH723" s="18">
        <v>0</v>
      </c>
      <c r="AI723" s="64">
        <v>0</v>
      </c>
      <c r="AJ723" s="18">
        <v>0</v>
      </c>
      <c r="AK723" s="18">
        <v>88</v>
      </c>
      <c r="AL723" s="64">
        <v>86</v>
      </c>
      <c r="AM723" s="18">
        <v>1</v>
      </c>
      <c r="AN723" s="18">
        <v>1</v>
      </c>
      <c r="AO723" s="18">
        <v>0</v>
      </c>
      <c r="AP723" s="64">
        <v>0</v>
      </c>
      <c r="AQ723" s="64">
        <v>89</v>
      </c>
      <c r="AR723" s="11">
        <v>87</v>
      </c>
      <c r="AS723" s="17">
        <v>0</v>
      </c>
      <c r="AT723" s="490">
        <v>0</v>
      </c>
      <c r="AU723" s="64">
        <v>0</v>
      </c>
      <c r="AV723" s="18">
        <v>0</v>
      </c>
      <c r="AW723" s="64">
        <v>0</v>
      </c>
      <c r="AX723" s="18">
        <v>0</v>
      </c>
      <c r="AY723" s="17">
        <v>0</v>
      </c>
      <c r="AZ723" s="490">
        <v>0</v>
      </c>
      <c r="BA723" s="17">
        <v>0</v>
      </c>
      <c r="BB723" s="18">
        <v>0</v>
      </c>
      <c r="BC723" s="17">
        <v>0</v>
      </c>
      <c r="BD723" s="18">
        <v>0</v>
      </c>
      <c r="BE723" s="17">
        <v>0</v>
      </c>
      <c r="BF723" s="18">
        <v>0</v>
      </c>
      <c r="BG723" s="17">
        <v>0</v>
      </c>
      <c r="BH723" s="18">
        <v>0</v>
      </c>
      <c r="BI723" s="17">
        <v>0</v>
      </c>
      <c r="BJ723" s="18">
        <v>0</v>
      </c>
      <c r="BK723" s="17">
        <v>704.35699999999986</v>
      </c>
      <c r="BL723" s="17">
        <v>694.17700000000013</v>
      </c>
      <c r="BM723" s="17">
        <v>12.6</v>
      </c>
      <c r="BN723" s="17">
        <v>12.6</v>
      </c>
      <c r="BO723" s="18">
        <v>0</v>
      </c>
      <c r="BP723" s="18">
        <v>0</v>
      </c>
      <c r="BQ723" s="64">
        <v>716.95699999999988</v>
      </c>
      <c r="BR723" s="18">
        <v>706.77700000000016</v>
      </c>
      <c r="BS723" s="729">
        <v>0.10307667636572418</v>
      </c>
      <c r="BT723" s="17">
        <v>0</v>
      </c>
      <c r="BU723" s="17">
        <v>0</v>
      </c>
      <c r="BV723" s="17">
        <v>0</v>
      </c>
      <c r="BW723" s="17">
        <v>0</v>
      </c>
      <c r="BX723" s="17">
        <v>0</v>
      </c>
      <c r="BY723" s="17">
        <v>0</v>
      </c>
      <c r="BZ723" s="17">
        <v>0</v>
      </c>
      <c r="CA723" s="17">
        <v>0</v>
      </c>
      <c r="CB723" s="17">
        <v>0</v>
      </c>
      <c r="CC723" s="17">
        <v>0</v>
      </c>
      <c r="CD723" s="17">
        <v>0</v>
      </c>
      <c r="CE723" s="17">
        <v>0</v>
      </c>
      <c r="CF723" s="17">
        <v>0</v>
      </c>
      <c r="CG723" s="17">
        <v>0</v>
      </c>
      <c r="CH723" s="17">
        <v>0</v>
      </c>
      <c r="CI723" s="17">
        <v>0</v>
      </c>
      <c r="CJ723" s="17">
        <v>0</v>
      </c>
      <c r="CK723" s="17">
        <v>0</v>
      </c>
      <c r="CL723" s="702">
        <v>826802.42087999987</v>
      </c>
      <c r="CM723" s="702">
        <v>814852.72968000022</v>
      </c>
      <c r="CN723" s="702">
        <v>14790.384000000002</v>
      </c>
      <c r="CO723" s="702">
        <v>14790.384000000002</v>
      </c>
      <c r="CP723" s="702">
        <v>0</v>
      </c>
      <c r="CQ723" s="702">
        <v>0</v>
      </c>
      <c r="CR723" s="704">
        <v>841592.80487999984</v>
      </c>
      <c r="CS723" s="703">
        <v>829643.11368000018</v>
      </c>
      <c r="CT723" s="23">
        <v>1</v>
      </c>
      <c r="CU723" s="23">
        <v>2</v>
      </c>
      <c r="CV723" s="23" t="s">
        <v>122</v>
      </c>
      <c r="CW723" s="23">
        <v>2</v>
      </c>
      <c r="CX723" s="23">
        <v>12</v>
      </c>
      <c r="CY723" s="23">
        <v>0</v>
      </c>
      <c r="CZ723" s="23">
        <v>0</v>
      </c>
      <c r="DA723" s="23" t="s">
        <v>911</v>
      </c>
      <c r="DB723" s="728">
        <v>27335989.620000001</v>
      </c>
      <c r="DC723" s="10"/>
      <c r="DD723" s="692">
        <v>6.9555696329999996</v>
      </c>
      <c r="DE723" s="120"/>
      <c r="DF723" s="120"/>
      <c r="DG723" s="120"/>
      <c r="DH723" s="140"/>
      <c r="DI723" s="140"/>
      <c r="DJ723" s="140"/>
      <c r="DK723" s="140"/>
      <c r="DL723" s="548" t="s">
        <v>56</v>
      </c>
      <c r="DM723" s="548" t="s">
        <v>56</v>
      </c>
      <c r="DN723" s="203" t="s">
        <v>55</v>
      </c>
      <c r="DO723" s="700" t="s">
        <v>56</v>
      </c>
      <c r="DP723" s="713" t="s">
        <v>56</v>
      </c>
      <c r="DQ723" s="548" t="s">
        <v>56</v>
      </c>
      <c r="DR723" s="673" t="s">
        <v>56</v>
      </c>
      <c r="DS723" s="203" t="s">
        <v>56</v>
      </c>
      <c r="DT723" s="1160" t="s">
        <v>56</v>
      </c>
      <c r="DU723" s="711">
        <v>85.856330014224753</v>
      </c>
      <c r="DV723" s="711">
        <v>-11.008150889612125</v>
      </c>
      <c r="DW723" s="711">
        <v>84.642757016386597</v>
      </c>
      <c r="DX723" s="711">
        <v>-9.7724060511910267</v>
      </c>
      <c r="DY723" s="710">
        <v>0.54907539118065429</v>
      </c>
      <c r="DZ723" s="710">
        <v>-0.23313110133331877</v>
      </c>
      <c r="EA723" s="710">
        <v>0.53278518171715195</v>
      </c>
      <c r="EB723" s="710">
        <v>-0.21678389485032296</v>
      </c>
      <c r="EC723" s="236"/>
      <c r="ED723" s="49"/>
      <c r="EE723" s="232"/>
      <c r="EF723" s="700">
        <v>136689</v>
      </c>
      <c r="EG723" s="712">
        <v>-51190</v>
      </c>
      <c r="EH723" s="44"/>
    </row>
    <row r="724" spans="1:138" ht="41.25" customHeight="1" x14ac:dyDescent="0.25">
      <c r="A724" s="871" t="s">
        <v>49</v>
      </c>
      <c r="B724" s="656" t="s">
        <v>96</v>
      </c>
      <c r="C724" s="656" t="s">
        <v>114</v>
      </c>
      <c r="D724" s="691" t="s">
        <v>122</v>
      </c>
      <c r="E724" s="656" t="s">
        <v>122</v>
      </c>
      <c r="F724" s="656" t="s">
        <v>539</v>
      </c>
      <c r="G724" s="901" t="s">
        <v>124</v>
      </c>
      <c r="H724" s="897" t="s">
        <v>55</v>
      </c>
      <c r="I724" s="17" t="s">
        <v>860</v>
      </c>
      <c r="J724" s="64">
        <v>13.8</v>
      </c>
      <c r="K724" s="665">
        <v>11.951150572225254</v>
      </c>
      <c r="L724" s="665">
        <v>14.903030272032</v>
      </c>
      <c r="M724" s="64">
        <v>4773</v>
      </c>
      <c r="N724" s="726">
        <v>995514.04579999996</v>
      </c>
      <c r="O724" s="548" t="s">
        <v>863</v>
      </c>
      <c r="P724" s="909">
        <v>9.3218974459999995</v>
      </c>
      <c r="Q724" s="203" t="s">
        <v>57</v>
      </c>
      <c r="R724" s="205" t="s">
        <v>57</v>
      </c>
      <c r="S724" s="490">
        <v>0</v>
      </c>
      <c r="T724" s="18">
        <v>0</v>
      </c>
      <c r="U724" s="548">
        <v>0</v>
      </c>
      <c r="V724" s="18">
        <v>0</v>
      </c>
      <c r="W724" s="64">
        <v>0</v>
      </c>
      <c r="X724" s="18">
        <v>0</v>
      </c>
      <c r="Y724" s="18">
        <v>0</v>
      </c>
      <c r="Z724" s="18">
        <v>0</v>
      </c>
      <c r="AA724" s="18">
        <v>0</v>
      </c>
      <c r="AB724" s="18">
        <v>0</v>
      </c>
      <c r="AC724" s="18">
        <v>0</v>
      </c>
      <c r="AD724" s="18">
        <v>0</v>
      </c>
      <c r="AE724" s="18">
        <v>0</v>
      </c>
      <c r="AF724" s="18">
        <v>0</v>
      </c>
      <c r="AG724" s="64">
        <v>1</v>
      </c>
      <c r="AH724" s="18">
        <v>1</v>
      </c>
      <c r="AI724" s="64">
        <v>0</v>
      </c>
      <c r="AJ724" s="18">
        <v>0</v>
      </c>
      <c r="AK724" s="18">
        <v>238</v>
      </c>
      <c r="AL724" s="64">
        <v>235</v>
      </c>
      <c r="AM724" s="18">
        <v>0</v>
      </c>
      <c r="AN724" s="18" t="s">
        <v>58</v>
      </c>
      <c r="AO724" s="18">
        <v>0</v>
      </c>
      <c r="AP724" s="64">
        <v>0</v>
      </c>
      <c r="AQ724" s="64">
        <v>239</v>
      </c>
      <c r="AR724" s="11">
        <v>236</v>
      </c>
      <c r="AS724" s="17">
        <v>0</v>
      </c>
      <c r="AT724" s="490">
        <v>0</v>
      </c>
      <c r="AU724" s="64">
        <v>0</v>
      </c>
      <c r="AV724" s="18">
        <v>0</v>
      </c>
      <c r="AW724" s="64">
        <v>0</v>
      </c>
      <c r="AX724" s="18">
        <v>0</v>
      </c>
      <c r="AY724" s="17">
        <v>0</v>
      </c>
      <c r="AZ724" s="490">
        <v>0</v>
      </c>
      <c r="BA724" s="17">
        <v>0</v>
      </c>
      <c r="BB724" s="18">
        <v>0</v>
      </c>
      <c r="BC724" s="17">
        <v>0</v>
      </c>
      <c r="BD724" s="18">
        <v>0</v>
      </c>
      <c r="BE724" s="17">
        <v>0</v>
      </c>
      <c r="BF724" s="18">
        <v>0</v>
      </c>
      <c r="BG724" s="17">
        <v>75</v>
      </c>
      <c r="BH724" s="18">
        <v>75</v>
      </c>
      <c r="BI724" s="17">
        <v>0</v>
      </c>
      <c r="BJ724" s="18">
        <v>0</v>
      </c>
      <c r="BK724" s="17">
        <v>1705.5549999999964</v>
      </c>
      <c r="BL724" s="17">
        <v>1687.9549999999992</v>
      </c>
      <c r="BM724" s="17">
        <v>0</v>
      </c>
      <c r="BN724" s="17" t="s">
        <v>58</v>
      </c>
      <c r="BO724" s="18">
        <v>0</v>
      </c>
      <c r="BP724" s="18">
        <v>0</v>
      </c>
      <c r="BQ724" s="64">
        <v>1780.5549999999964</v>
      </c>
      <c r="BR724" s="18">
        <v>1762.9549999999992</v>
      </c>
      <c r="BS724" s="729">
        <v>0.1910077868067544</v>
      </c>
      <c r="BT724" s="17">
        <v>0</v>
      </c>
      <c r="BU724" s="17">
        <v>0</v>
      </c>
      <c r="BV724" s="17">
        <v>0</v>
      </c>
      <c r="BW724" s="17">
        <v>0</v>
      </c>
      <c r="BX724" s="17">
        <v>0</v>
      </c>
      <c r="BY724" s="17">
        <v>0</v>
      </c>
      <c r="BZ724" s="17">
        <v>0</v>
      </c>
      <c r="CA724" s="17">
        <v>0</v>
      </c>
      <c r="CB724" s="17">
        <v>0</v>
      </c>
      <c r="CC724" s="17">
        <v>0</v>
      </c>
      <c r="CD724" s="17">
        <v>0</v>
      </c>
      <c r="CE724" s="17">
        <v>0</v>
      </c>
      <c r="CF724" s="17">
        <v>0</v>
      </c>
      <c r="CG724" s="17">
        <v>0</v>
      </c>
      <c r="CH724" s="17">
        <v>378431.99999999994</v>
      </c>
      <c r="CI724" s="17">
        <v>378431.99999999994</v>
      </c>
      <c r="CJ724" s="17">
        <v>0</v>
      </c>
      <c r="CK724" s="17">
        <v>0</v>
      </c>
      <c r="CL724" s="702">
        <v>2002048.6811999958</v>
      </c>
      <c r="CM724" s="702">
        <v>1981389.0971999993</v>
      </c>
      <c r="CN724" s="702">
        <v>0</v>
      </c>
      <c r="CO724" s="702">
        <v>0</v>
      </c>
      <c r="CP724" s="702">
        <v>0</v>
      </c>
      <c r="CQ724" s="702">
        <v>0</v>
      </c>
      <c r="CR724" s="704">
        <v>2380480.6811999958</v>
      </c>
      <c r="CS724" s="703">
        <v>2359821.0971999993</v>
      </c>
      <c r="CT724" s="23" t="s">
        <v>56</v>
      </c>
      <c r="CU724" s="23" t="s">
        <v>56</v>
      </c>
      <c r="CV724" s="23" t="s">
        <v>56</v>
      </c>
      <c r="CW724" s="23" t="s">
        <v>56</v>
      </c>
      <c r="CX724" s="23" t="s">
        <v>56</v>
      </c>
      <c r="CY724" s="23" t="s">
        <v>56</v>
      </c>
      <c r="CZ724" s="23" t="s">
        <v>56</v>
      </c>
      <c r="DA724" s="23" t="s">
        <v>56</v>
      </c>
      <c r="DB724" s="728">
        <v>995514.04579999996</v>
      </c>
      <c r="DC724" s="10"/>
      <c r="DD724" s="692">
        <v>9.3218974459999995</v>
      </c>
      <c r="DE724" s="120"/>
      <c r="DF724" s="120"/>
      <c r="DG724" s="120"/>
      <c r="DH724" s="140"/>
      <c r="DI724" s="140"/>
      <c r="DJ724" s="140"/>
      <c r="DK724" s="140"/>
      <c r="DL724" s="548" t="s">
        <v>56</v>
      </c>
      <c r="DM724" s="548" t="s">
        <v>56</v>
      </c>
      <c r="DN724" s="203" t="s">
        <v>868</v>
      </c>
      <c r="DO724" s="700">
        <v>4628.8333333333303</v>
      </c>
      <c r="DP724" s="713" t="s">
        <v>56</v>
      </c>
      <c r="DQ724" s="548" t="s">
        <v>56</v>
      </c>
      <c r="DR724" s="673" t="s">
        <v>56</v>
      </c>
      <c r="DS724" s="203" t="s">
        <v>56</v>
      </c>
      <c r="DT724" s="1160" t="s">
        <v>56</v>
      </c>
      <c r="DU724" s="711">
        <v>50.21524502214384</v>
      </c>
      <c r="DV724" s="711">
        <v>-15.916239456229242</v>
      </c>
      <c r="DW724" s="711">
        <v>49.973506207861398</v>
      </c>
      <c r="DX724" s="711">
        <v>-15.640842498077063</v>
      </c>
      <c r="DY724" s="710">
        <v>0.18622403053325184</v>
      </c>
      <c r="DZ724" s="710">
        <v>-4.3756594082779848E-2</v>
      </c>
      <c r="EA724" s="710">
        <v>0.185288828549002</v>
      </c>
      <c r="EB724" s="710">
        <v>-4.2765452862954662E-2</v>
      </c>
      <c r="EC724" s="236"/>
      <c r="ED724" s="49"/>
      <c r="EE724" s="232"/>
      <c r="EF724" s="700">
        <v>725</v>
      </c>
      <c r="EG724" s="712">
        <v>-725</v>
      </c>
      <c r="EH724" s="44"/>
    </row>
    <row r="725" spans="1:138" ht="41.25" customHeight="1" x14ac:dyDescent="0.25">
      <c r="A725" s="871" t="s">
        <v>49</v>
      </c>
      <c r="B725" s="656" t="s">
        <v>96</v>
      </c>
      <c r="C725" s="656" t="s">
        <v>114</v>
      </c>
      <c r="D725" s="691" t="s">
        <v>122</v>
      </c>
      <c r="E725" s="656" t="s">
        <v>122</v>
      </c>
      <c r="F725" s="656" t="s">
        <v>1640</v>
      </c>
      <c r="G725" s="901" t="s">
        <v>122</v>
      </c>
      <c r="H725" s="897" t="s">
        <v>55</v>
      </c>
      <c r="I725" s="17" t="s">
        <v>860</v>
      </c>
      <c r="J725" s="64">
        <v>13.8</v>
      </c>
      <c r="K725" s="665">
        <v>10.80384011729163</v>
      </c>
      <c r="L725" s="665">
        <v>11.655871187877</v>
      </c>
      <c r="M725" s="64">
        <v>1094</v>
      </c>
      <c r="N725" s="726">
        <v>17472488.210000001</v>
      </c>
      <c r="O725" s="548" t="s">
        <v>874</v>
      </c>
      <c r="P725" s="909">
        <v>4.4458280129999999</v>
      </c>
      <c r="Q725" s="203" t="s">
        <v>57</v>
      </c>
      <c r="R725" s="205" t="s">
        <v>57</v>
      </c>
      <c r="S725" s="490">
        <v>0</v>
      </c>
      <c r="T725" s="18">
        <v>0</v>
      </c>
      <c r="U725" s="548">
        <v>0</v>
      </c>
      <c r="V725" s="18">
        <v>0</v>
      </c>
      <c r="W725" s="64">
        <v>0</v>
      </c>
      <c r="X725" s="18">
        <v>0</v>
      </c>
      <c r="Y725" s="18">
        <v>0</v>
      </c>
      <c r="Z725" s="18">
        <v>0</v>
      </c>
      <c r="AA725" s="18">
        <v>0</v>
      </c>
      <c r="AB725" s="18">
        <v>0</v>
      </c>
      <c r="AC725" s="18">
        <v>0</v>
      </c>
      <c r="AD725" s="18">
        <v>0</v>
      </c>
      <c r="AE725" s="18">
        <v>0</v>
      </c>
      <c r="AF725" s="18">
        <v>0</v>
      </c>
      <c r="AG725" s="64">
        <v>1</v>
      </c>
      <c r="AH725" s="18">
        <v>1</v>
      </c>
      <c r="AI725" s="64">
        <v>0</v>
      </c>
      <c r="AJ725" s="18">
        <v>0</v>
      </c>
      <c r="AK725" s="18">
        <v>64</v>
      </c>
      <c r="AL725" s="64">
        <v>64</v>
      </c>
      <c r="AM725" s="18">
        <v>1</v>
      </c>
      <c r="AN725" s="18">
        <v>1</v>
      </c>
      <c r="AO725" s="18">
        <v>0</v>
      </c>
      <c r="AP725" s="64">
        <v>0</v>
      </c>
      <c r="AQ725" s="64">
        <v>66</v>
      </c>
      <c r="AR725" s="11">
        <v>66</v>
      </c>
      <c r="AS725" s="17">
        <v>0</v>
      </c>
      <c r="AT725" s="490">
        <v>0</v>
      </c>
      <c r="AU725" s="64">
        <v>0</v>
      </c>
      <c r="AV725" s="18">
        <v>0</v>
      </c>
      <c r="AW725" s="64">
        <v>0</v>
      </c>
      <c r="AX725" s="18">
        <v>0</v>
      </c>
      <c r="AY725" s="17">
        <v>0</v>
      </c>
      <c r="AZ725" s="490">
        <v>0</v>
      </c>
      <c r="BA725" s="17">
        <v>0</v>
      </c>
      <c r="BB725" s="18">
        <v>0</v>
      </c>
      <c r="BC725" s="17">
        <v>0</v>
      </c>
      <c r="BD725" s="18">
        <v>0</v>
      </c>
      <c r="BE725" s="17">
        <v>0</v>
      </c>
      <c r="BF725" s="18">
        <v>0</v>
      </c>
      <c r="BG725" s="17">
        <v>1.2</v>
      </c>
      <c r="BH725" s="18">
        <v>1.2</v>
      </c>
      <c r="BI725" s="17">
        <v>0</v>
      </c>
      <c r="BJ725" s="18">
        <v>0</v>
      </c>
      <c r="BK725" s="17">
        <v>437.51400000000007</v>
      </c>
      <c r="BL725" s="17">
        <v>437.51400000000007</v>
      </c>
      <c r="BM725" s="17">
        <v>8</v>
      </c>
      <c r="BN725" s="17">
        <v>8</v>
      </c>
      <c r="BO725" s="18">
        <v>0</v>
      </c>
      <c r="BP725" s="18">
        <v>0</v>
      </c>
      <c r="BQ725" s="64">
        <v>446.71400000000006</v>
      </c>
      <c r="BR725" s="18">
        <v>446.71400000000006</v>
      </c>
      <c r="BS725" s="729">
        <v>0.10047937047806803</v>
      </c>
      <c r="BT725" s="17">
        <v>0</v>
      </c>
      <c r="BU725" s="17">
        <v>0</v>
      </c>
      <c r="BV725" s="17">
        <v>0</v>
      </c>
      <c r="BW725" s="17">
        <v>0</v>
      </c>
      <c r="BX725" s="17">
        <v>0</v>
      </c>
      <c r="BY725" s="17">
        <v>0</v>
      </c>
      <c r="BZ725" s="17">
        <v>0</v>
      </c>
      <c r="CA725" s="17">
        <v>0</v>
      </c>
      <c r="CB725" s="17">
        <v>0</v>
      </c>
      <c r="CC725" s="17">
        <v>0</v>
      </c>
      <c r="CD725" s="17">
        <v>0</v>
      </c>
      <c r="CE725" s="17">
        <v>0</v>
      </c>
      <c r="CF725" s="17">
        <v>0</v>
      </c>
      <c r="CG725" s="17">
        <v>0</v>
      </c>
      <c r="CH725" s="17">
        <v>6054.9119999999994</v>
      </c>
      <c r="CI725" s="17">
        <v>6054.9119999999994</v>
      </c>
      <c r="CJ725" s="17">
        <v>0</v>
      </c>
      <c r="CK725" s="17">
        <v>0</v>
      </c>
      <c r="CL725" s="702">
        <v>513571.4337600001</v>
      </c>
      <c r="CM725" s="702">
        <v>513571.4337600001</v>
      </c>
      <c r="CN725" s="702">
        <v>9390.7200000000012</v>
      </c>
      <c r="CO725" s="702">
        <v>9390.7200000000012</v>
      </c>
      <c r="CP725" s="702">
        <v>0</v>
      </c>
      <c r="CQ725" s="702">
        <v>0</v>
      </c>
      <c r="CR725" s="704">
        <v>529017.06576000014</v>
      </c>
      <c r="CS725" s="703">
        <v>529017.06576000014</v>
      </c>
      <c r="CT725" s="23" t="s">
        <v>56</v>
      </c>
      <c r="CU725" s="23" t="s">
        <v>56</v>
      </c>
      <c r="CV725" s="23" t="s">
        <v>56</v>
      </c>
      <c r="CW725" s="23" t="s">
        <v>56</v>
      </c>
      <c r="CX725" s="23" t="s">
        <v>56</v>
      </c>
      <c r="CY725" s="23" t="s">
        <v>56</v>
      </c>
      <c r="CZ725" s="23" t="s">
        <v>56</v>
      </c>
      <c r="DA725" s="23" t="s">
        <v>56</v>
      </c>
      <c r="DB725" s="796">
        <v>17472488.210000001</v>
      </c>
      <c r="DC725" s="120"/>
      <c r="DD725" s="692">
        <v>4.4458280129999999</v>
      </c>
      <c r="DE725" s="120"/>
      <c r="DF725" s="120"/>
      <c r="DG725" s="120"/>
      <c r="DH725" s="140"/>
      <c r="DI725" s="140"/>
      <c r="DJ725" s="140"/>
      <c r="DK725" s="140"/>
      <c r="DL725" s="548" t="s">
        <v>56</v>
      </c>
      <c r="DM725" s="548" t="s">
        <v>56</v>
      </c>
      <c r="DN725" s="203" t="s">
        <v>55</v>
      </c>
      <c r="DO725" s="700" t="s">
        <v>56</v>
      </c>
      <c r="DP725" s="713" t="s">
        <v>56</v>
      </c>
      <c r="DQ725" s="548" t="s">
        <v>56</v>
      </c>
      <c r="DR725" s="673" t="s">
        <v>56</v>
      </c>
      <c r="DS725" s="203" t="s">
        <v>56</v>
      </c>
      <c r="DT725" s="1160" t="s">
        <v>56</v>
      </c>
      <c r="DU725" s="711">
        <v>160.71789425775668</v>
      </c>
      <c r="DV725" s="711">
        <v>-103.25776063199709</v>
      </c>
      <c r="DW725" s="711">
        <v>155.27324086327101</v>
      </c>
      <c r="DX725" s="711">
        <v>-100.15416846645286</v>
      </c>
      <c r="DY725" s="710">
        <v>1.1505727072745235</v>
      </c>
      <c r="DZ725" s="710">
        <v>-0.59498433161153541</v>
      </c>
      <c r="EA725" s="710">
        <v>1.1274144300183699</v>
      </c>
      <c r="EB725" s="710">
        <v>-0.57572763821510298</v>
      </c>
      <c r="EC725" s="236"/>
      <c r="ED725" s="49"/>
      <c r="EE725" s="232"/>
      <c r="EF725" s="700">
        <v>153653</v>
      </c>
      <c r="EG725" s="712">
        <v>-153653</v>
      </c>
      <c r="EH725" s="44"/>
    </row>
    <row r="726" spans="1:138" ht="41.25" customHeight="1" x14ac:dyDescent="0.25">
      <c r="A726" s="871" t="s">
        <v>49</v>
      </c>
      <c r="B726" s="656" t="s">
        <v>96</v>
      </c>
      <c r="C726" s="656" t="s">
        <v>114</v>
      </c>
      <c r="D726" s="691" t="s">
        <v>1631</v>
      </c>
      <c r="E726" s="656" t="s">
        <v>1631</v>
      </c>
      <c r="F726" s="656" t="s">
        <v>1641</v>
      </c>
      <c r="G726" s="901" t="s">
        <v>1631</v>
      </c>
      <c r="H726" s="897" t="s">
        <v>55</v>
      </c>
      <c r="I726" s="17" t="s">
        <v>866</v>
      </c>
      <c r="J726" s="64">
        <v>13.8</v>
      </c>
      <c r="K726" s="665">
        <v>13.982846169503546</v>
      </c>
      <c r="L726" s="665">
        <v>3.1920454479060001</v>
      </c>
      <c r="M726" s="64">
        <v>568</v>
      </c>
      <c r="N726" s="726">
        <v>7004609.8339999998</v>
      </c>
      <c r="O726" s="548" t="s">
        <v>863</v>
      </c>
      <c r="P726" s="909">
        <v>1.959988694</v>
      </c>
      <c r="Q726" s="203" t="s">
        <v>902</v>
      </c>
      <c r="R726" s="205" t="s">
        <v>57</v>
      </c>
      <c r="S726" s="490">
        <v>0</v>
      </c>
      <c r="T726" s="18">
        <v>0</v>
      </c>
      <c r="U726" s="548">
        <v>0</v>
      </c>
      <c r="V726" s="18">
        <v>0</v>
      </c>
      <c r="W726" s="64">
        <v>0</v>
      </c>
      <c r="X726" s="18">
        <v>0</v>
      </c>
      <c r="Y726" s="18">
        <v>0</v>
      </c>
      <c r="Z726" s="18">
        <v>0</v>
      </c>
      <c r="AA726" s="18">
        <v>0</v>
      </c>
      <c r="AB726" s="18">
        <v>0</v>
      </c>
      <c r="AC726" s="18">
        <v>0</v>
      </c>
      <c r="AD726" s="18">
        <v>0</v>
      </c>
      <c r="AE726" s="18">
        <v>0</v>
      </c>
      <c r="AF726" s="18">
        <v>0</v>
      </c>
      <c r="AG726" s="64">
        <v>0</v>
      </c>
      <c r="AH726" s="18">
        <v>0</v>
      </c>
      <c r="AI726" s="64">
        <v>0</v>
      </c>
      <c r="AJ726" s="18">
        <v>0</v>
      </c>
      <c r="AK726" s="18">
        <v>9</v>
      </c>
      <c r="AL726" s="64">
        <v>8</v>
      </c>
      <c r="AM726" s="18">
        <v>0</v>
      </c>
      <c r="AN726" s="18" t="s">
        <v>58</v>
      </c>
      <c r="AO726" s="18">
        <v>0</v>
      </c>
      <c r="AP726" s="64">
        <v>0</v>
      </c>
      <c r="AQ726" s="64">
        <v>9</v>
      </c>
      <c r="AR726" s="11">
        <v>8</v>
      </c>
      <c r="AS726" s="17">
        <v>0</v>
      </c>
      <c r="AT726" s="490">
        <v>0</v>
      </c>
      <c r="AU726" s="64">
        <v>0</v>
      </c>
      <c r="AV726" s="18">
        <v>0</v>
      </c>
      <c r="AW726" s="64">
        <v>0</v>
      </c>
      <c r="AX726" s="18">
        <v>0</v>
      </c>
      <c r="AY726" s="17">
        <v>0</v>
      </c>
      <c r="AZ726" s="490">
        <v>0</v>
      </c>
      <c r="BA726" s="17">
        <v>0</v>
      </c>
      <c r="BB726" s="18">
        <v>0</v>
      </c>
      <c r="BC726" s="17">
        <v>0</v>
      </c>
      <c r="BD726" s="18">
        <v>0</v>
      </c>
      <c r="BE726" s="17">
        <v>0</v>
      </c>
      <c r="BF726" s="18">
        <v>0</v>
      </c>
      <c r="BG726" s="17">
        <v>0</v>
      </c>
      <c r="BH726" s="18">
        <v>0</v>
      </c>
      <c r="BI726" s="17">
        <v>0</v>
      </c>
      <c r="BJ726" s="18">
        <v>0</v>
      </c>
      <c r="BK726" s="17">
        <v>40.21</v>
      </c>
      <c r="BL726" s="17">
        <v>38.29</v>
      </c>
      <c r="BM726" s="17">
        <v>0</v>
      </c>
      <c r="BN726" s="17" t="s">
        <v>58</v>
      </c>
      <c r="BO726" s="18">
        <v>0</v>
      </c>
      <c r="BP726" s="18">
        <v>0</v>
      </c>
      <c r="BQ726" s="64">
        <v>40.21</v>
      </c>
      <c r="BR726" s="18">
        <v>38.29</v>
      </c>
      <c r="BS726" s="729">
        <v>2.0515424462953562E-2</v>
      </c>
      <c r="BT726" s="17">
        <v>0</v>
      </c>
      <c r="BU726" s="17">
        <v>0</v>
      </c>
      <c r="BV726" s="17">
        <v>0</v>
      </c>
      <c r="BW726" s="17">
        <v>0</v>
      </c>
      <c r="BX726" s="17">
        <v>0</v>
      </c>
      <c r="BY726" s="17">
        <v>0</v>
      </c>
      <c r="BZ726" s="17">
        <v>0</v>
      </c>
      <c r="CA726" s="17">
        <v>0</v>
      </c>
      <c r="CB726" s="17">
        <v>0</v>
      </c>
      <c r="CC726" s="17">
        <v>0</v>
      </c>
      <c r="CD726" s="17">
        <v>0</v>
      </c>
      <c r="CE726" s="17">
        <v>0</v>
      </c>
      <c r="CF726" s="17">
        <v>0</v>
      </c>
      <c r="CG726" s="17">
        <v>0</v>
      </c>
      <c r="CH726" s="17">
        <v>0</v>
      </c>
      <c r="CI726" s="17">
        <v>0</v>
      </c>
      <c r="CJ726" s="17">
        <v>0</v>
      </c>
      <c r="CK726" s="17">
        <v>0</v>
      </c>
      <c r="CL726" s="702">
        <v>47200.106400000004</v>
      </c>
      <c r="CM726" s="702">
        <v>44946.333599999998</v>
      </c>
      <c r="CN726" s="702">
        <v>0</v>
      </c>
      <c r="CO726" s="702">
        <v>0</v>
      </c>
      <c r="CP726" s="702">
        <v>0</v>
      </c>
      <c r="CQ726" s="702">
        <v>0</v>
      </c>
      <c r="CR726" s="704">
        <v>47200.106400000004</v>
      </c>
      <c r="CS726" s="703">
        <v>44946.333599999998</v>
      </c>
      <c r="CT726" s="23" t="s">
        <v>56</v>
      </c>
      <c r="CU726" s="23" t="s">
        <v>56</v>
      </c>
      <c r="CV726" s="23" t="s">
        <v>56</v>
      </c>
      <c r="CW726" s="23" t="s">
        <v>56</v>
      </c>
      <c r="CX726" s="23" t="s">
        <v>56</v>
      </c>
      <c r="CY726" s="23" t="s">
        <v>56</v>
      </c>
      <c r="CZ726" s="23" t="s">
        <v>56</v>
      </c>
      <c r="DA726" s="23" t="s">
        <v>56</v>
      </c>
      <c r="DB726" s="796">
        <v>7004609.8339999998</v>
      </c>
      <c r="DC726" s="120"/>
      <c r="DD726" s="692">
        <v>1.959988694</v>
      </c>
      <c r="DE726" s="120"/>
      <c r="DF726" s="120"/>
      <c r="DG726" s="120"/>
      <c r="DH726" s="140"/>
      <c r="DI726" s="140"/>
      <c r="DJ726" s="140"/>
      <c r="DK726" s="140"/>
      <c r="DL726" s="548" t="s">
        <v>56</v>
      </c>
      <c r="DM726" s="548" t="s">
        <v>56</v>
      </c>
      <c r="DN726" s="203" t="s">
        <v>868</v>
      </c>
      <c r="DO726" s="700">
        <v>559.08333333333303</v>
      </c>
      <c r="DP726" s="713" t="s">
        <v>56</v>
      </c>
      <c r="DQ726" s="548" t="s">
        <v>56</v>
      </c>
      <c r="DR726" s="673" t="s">
        <v>56</v>
      </c>
      <c r="DS726" s="700">
        <v>559.08333333333303</v>
      </c>
      <c r="DT726" s="25" t="s">
        <v>903</v>
      </c>
      <c r="DU726" s="711">
        <v>0</v>
      </c>
      <c r="DV726" s="711">
        <v>30.873044156088469</v>
      </c>
      <c r="DW726" s="711">
        <v>0</v>
      </c>
      <c r="DX726" s="711">
        <v>30.873185756197604</v>
      </c>
      <c r="DY726" s="710">
        <v>0</v>
      </c>
      <c r="DZ726" s="710">
        <v>0.39389462876115516</v>
      </c>
      <c r="EA726" s="710">
        <v>0</v>
      </c>
      <c r="EB726" s="710">
        <v>0.39387044440034674</v>
      </c>
      <c r="EC726" s="236"/>
      <c r="ED726" s="49"/>
      <c r="EE726" s="232"/>
      <c r="EF726" s="700">
        <v>0</v>
      </c>
      <c r="EG726" s="712">
        <v>3256</v>
      </c>
      <c r="EH726" s="44"/>
    </row>
    <row r="727" spans="1:138" ht="41.25" customHeight="1" x14ac:dyDescent="0.25">
      <c r="A727" s="871" t="s">
        <v>49</v>
      </c>
      <c r="B727" s="656" t="s">
        <v>96</v>
      </c>
      <c r="C727" s="656" t="s">
        <v>114</v>
      </c>
      <c r="D727" s="691" t="s">
        <v>133</v>
      </c>
      <c r="E727" s="656" t="s">
        <v>134</v>
      </c>
      <c r="F727" s="656" t="s">
        <v>1642</v>
      </c>
      <c r="G727" s="901" t="s">
        <v>1643</v>
      </c>
      <c r="H727" s="897" t="s">
        <v>55</v>
      </c>
      <c r="I727" s="17" t="s">
        <v>866</v>
      </c>
      <c r="J727" s="64">
        <v>23</v>
      </c>
      <c r="K727" s="665">
        <v>32.467292387878601</v>
      </c>
      <c r="L727" s="665">
        <v>7.1481060457380003</v>
      </c>
      <c r="M727" s="64">
        <v>0</v>
      </c>
      <c r="N727" s="727" t="s">
        <v>56</v>
      </c>
      <c r="O727" s="548" t="s">
        <v>56</v>
      </c>
      <c r="P727" s="909" t="s">
        <v>56</v>
      </c>
      <c r="Q727" s="203" t="s">
        <v>57</v>
      </c>
      <c r="R727" s="205" t="s">
        <v>902</v>
      </c>
      <c r="S727" s="490">
        <v>0</v>
      </c>
      <c r="T727" s="18">
        <v>0</v>
      </c>
      <c r="U727" s="548" t="s">
        <v>58</v>
      </c>
      <c r="V727" s="18" t="s">
        <v>58</v>
      </c>
      <c r="W727" s="64" t="s">
        <v>58</v>
      </c>
      <c r="X727" s="18" t="s">
        <v>58</v>
      </c>
      <c r="Y727" s="18" t="s">
        <v>58</v>
      </c>
      <c r="Z727" s="18" t="s">
        <v>58</v>
      </c>
      <c r="AA727" s="18" t="s">
        <v>58</v>
      </c>
      <c r="AB727" s="18" t="s">
        <v>58</v>
      </c>
      <c r="AC727" s="18" t="s">
        <v>58</v>
      </c>
      <c r="AD727" s="18" t="s">
        <v>58</v>
      </c>
      <c r="AE727" s="18" t="s">
        <v>58</v>
      </c>
      <c r="AF727" s="18" t="s">
        <v>58</v>
      </c>
      <c r="AG727" s="64" t="s">
        <v>58</v>
      </c>
      <c r="AH727" s="18" t="s">
        <v>58</v>
      </c>
      <c r="AI727" s="64" t="s">
        <v>58</v>
      </c>
      <c r="AJ727" s="18" t="s">
        <v>58</v>
      </c>
      <c r="AK727" s="18" t="s">
        <v>58</v>
      </c>
      <c r="AL727" s="64" t="s">
        <v>58</v>
      </c>
      <c r="AM727" s="18" t="s">
        <v>58</v>
      </c>
      <c r="AN727" s="18" t="s">
        <v>58</v>
      </c>
      <c r="AO727" s="18" t="s">
        <v>58</v>
      </c>
      <c r="AP727" s="64" t="s">
        <v>58</v>
      </c>
      <c r="AQ727" s="64">
        <v>0</v>
      </c>
      <c r="AR727" s="11">
        <v>0</v>
      </c>
      <c r="AS727" s="17" t="s">
        <v>58</v>
      </c>
      <c r="AT727" s="490" t="s">
        <v>58</v>
      </c>
      <c r="AU727" s="64" t="s">
        <v>58</v>
      </c>
      <c r="AV727" s="18" t="s">
        <v>58</v>
      </c>
      <c r="AW727" s="64" t="s">
        <v>58</v>
      </c>
      <c r="AX727" s="18" t="s">
        <v>58</v>
      </c>
      <c r="AY727" s="17" t="s">
        <v>58</v>
      </c>
      <c r="AZ727" s="490" t="s">
        <v>58</v>
      </c>
      <c r="BA727" s="17" t="s">
        <v>58</v>
      </c>
      <c r="BB727" s="18" t="s">
        <v>58</v>
      </c>
      <c r="BC727" s="17" t="s">
        <v>58</v>
      </c>
      <c r="BD727" s="18" t="s">
        <v>58</v>
      </c>
      <c r="BE727" s="17" t="s">
        <v>58</v>
      </c>
      <c r="BF727" s="18" t="s">
        <v>58</v>
      </c>
      <c r="BG727" s="17" t="s">
        <v>58</v>
      </c>
      <c r="BH727" s="18" t="s">
        <v>58</v>
      </c>
      <c r="BI727" s="17" t="s">
        <v>58</v>
      </c>
      <c r="BJ727" s="18" t="s">
        <v>58</v>
      </c>
      <c r="BK727" s="17" t="s">
        <v>58</v>
      </c>
      <c r="BL727" s="17" t="s">
        <v>58</v>
      </c>
      <c r="BM727" s="17" t="s">
        <v>58</v>
      </c>
      <c r="BN727" s="17" t="s">
        <v>58</v>
      </c>
      <c r="BO727" s="18" t="s">
        <v>58</v>
      </c>
      <c r="BP727" s="18" t="s">
        <v>58</v>
      </c>
      <c r="BQ727" s="64">
        <v>0</v>
      </c>
      <c r="BR727" s="18">
        <v>0</v>
      </c>
      <c r="BS727" s="730" t="s">
        <v>56</v>
      </c>
      <c r="BT727" s="17">
        <v>0</v>
      </c>
      <c r="BU727" s="17">
        <v>0</v>
      </c>
      <c r="BV727" s="17">
        <v>0</v>
      </c>
      <c r="BW727" s="17">
        <v>0</v>
      </c>
      <c r="BX727" s="17">
        <v>0</v>
      </c>
      <c r="BY727" s="17">
        <v>0</v>
      </c>
      <c r="BZ727" s="17">
        <v>0</v>
      </c>
      <c r="CA727" s="17">
        <v>0</v>
      </c>
      <c r="CB727" s="17">
        <v>0</v>
      </c>
      <c r="CC727" s="17">
        <v>0</v>
      </c>
      <c r="CD727" s="17">
        <v>0</v>
      </c>
      <c r="CE727" s="17">
        <v>0</v>
      </c>
      <c r="CF727" s="17">
        <v>0</v>
      </c>
      <c r="CG727" s="17">
        <v>0</v>
      </c>
      <c r="CH727" s="17">
        <v>0</v>
      </c>
      <c r="CI727" s="17">
        <v>0</v>
      </c>
      <c r="CJ727" s="17">
        <v>0</v>
      </c>
      <c r="CK727" s="17">
        <v>0</v>
      </c>
      <c r="CL727" s="702">
        <v>0</v>
      </c>
      <c r="CM727" s="702">
        <v>0</v>
      </c>
      <c r="CN727" s="702">
        <v>0</v>
      </c>
      <c r="CO727" s="702">
        <v>0</v>
      </c>
      <c r="CP727" s="702">
        <v>0</v>
      </c>
      <c r="CQ727" s="702">
        <v>0</v>
      </c>
      <c r="CR727" s="704">
        <v>0</v>
      </c>
      <c r="CS727" s="703">
        <v>0</v>
      </c>
      <c r="CT727" s="23">
        <v>1</v>
      </c>
      <c r="CU727" s="23">
        <v>6</v>
      </c>
      <c r="CV727" s="23" t="s">
        <v>134</v>
      </c>
      <c r="CW727" s="23">
        <v>6</v>
      </c>
      <c r="CX727" s="23">
        <v>36</v>
      </c>
      <c r="CY727" s="23">
        <v>0</v>
      </c>
      <c r="CZ727" s="23">
        <v>0</v>
      </c>
      <c r="DA727" s="23" t="s">
        <v>905</v>
      </c>
      <c r="DB727" s="23" t="s">
        <v>56</v>
      </c>
      <c r="DC727" s="120"/>
      <c r="DD727" s="692" t="s">
        <v>56</v>
      </c>
      <c r="DE727" s="120"/>
      <c r="DF727" s="120"/>
      <c r="DG727" s="120"/>
      <c r="DH727" s="140"/>
      <c r="DI727" s="140"/>
      <c r="DJ727" s="140"/>
      <c r="DK727" s="140"/>
      <c r="DL727" s="548" t="s">
        <v>56</v>
      </c>
      <c r="DM727" s="548" t="s">
        <v>56</v>
      </c>
      <c r="DN727" s="203" t="s">
        <v>55</v>
      </c>
      <c r="DO727" s="700" t="s">
        <v>56</v>
      </c>
      <c r="DP727" s="713" t="s">
        <v>56</v>
      </c>
      <c r="DQ727" s="548" t="s">
        <v>56</v>
      </c>
      <c r="DR727" s="673" t="s">
        <v>56</v>
      </c>
      <c r="DS727" s="203" t="s">
        <v>56</v>
      </c>
      <c r="DT727" s="1160" t="s">
        <v>56</v>
      </c>
      <c r="DU727" s="711">
        <v>0</v>
      </c>
      <c r="DV727" s="711">
        <v>26</v>
      </c>
      <c r="DW727" s="711">
        <v>0</v>
      </c>
      <c r="DX727" s="711">
        <v>26</v>
      </c>
      <c r="DY727" s="710">
        <v>0</v>
      </c>
      <c r="DZ727" s="710">
        <v>0.66666666666666663</v>
      </c>
      <c r="EA727" s="710">
        <v>0</v>
      </c>
      <c r="EB727" s="710">
        <v>0.66666666666666663</v>
      </c>
      <c r="EC727" s="236"/>
      <c r="ED727" s="49"/>
      <c r="EE727" s="232"/>
      <c r="EF727" s="700">
        <v>0</v>
      </c>
      <c r="EG727" s="712">
        <v>0</v>
      </c>
      <c r="EH727" s="44"/>
    </row>
    <row r="728" spans="1:138" ht="41.25" customHeight="1" x14ac:dyDescent="0.25">
      <c r="A728" s="871" t="s">
        <v>49</v>
      </c>
      <c r="B728" s="656" t="s">
        <v>96</v>
      </c>
      <c r="C728" s="656" t="s">
        <v>114</v>
      </c>
      <c r="D728" s="691" t="s">
        <v>128</v>
      </c>
      <c r="E728" s="656" t="s">
        <v>128</v>
      </c>
      <c r="F728" s="656" t="s">
        <v>1644</v>
      </c>
      <c r="G728" s="901" t="s">
        <v>1592</v>
      </c>
      <c r="H728" s="897" t="s">
        <v>868</v>
      </c>
      <c r="I728" s="17" t="s">
        <v>860</v>
      </c>
      <c r="J728" s="64">
        <v>23</v>
      </c>
      <c r="K728" s="665">
        <v>8.6446655805762607</v>
      </c>
      <c r="L728" s="665">
        <v>6.6522727134360009</v>
      </c>
      <c r="M728" s="64">
        <v>0</v>
      </c>
      <c r="N728" s="727" t="s">
        <v>56</v>
      </c>
      <c r="O728" s="548" t="s">
        <v>56</v>
      </c>
      <c r="P728" s="909" t="s">
        <v>56</v>
      </c>
      <c r="Q728" s="203" t="s">
        <v>57</v>
      </c>
      <c r="R728" s="205" t="s">
        <v>57</v>
      </c>
      <c r="S728" s="490">
        <v>0</v>
      </c>
      <c r="T728" s="18">
        <v>0</v>
      </c>
      <c r="U728" s="548" t="s">
        <v>58</v>
      </c>
      <c r="V728" s="18" t="s">
        <v>58</v>
      </c>
      <c r="W728" s="64" t="s">
        <v>58</v>
      </c>
      <c r="X728" s="18" t="s">
        <v>58</v>
      </c>
      <c r="Y728" s="18" t="s">
        <v>58</v>
      </c>
      <c r="Z728" s="18" t="s">
        <v>58</v>
      </c>
      <c r="AA728" s="18" t="s">
        <v>58</v>
      </c>
      <c r="AB728" s="18" t="s">
        <v>58</v>
      </c>
      <c r="AC728" s="18" t="s">
        <v>58</v>
      </c>
      <c r="AD728" s="18" t="s">
        <v>58</v>
      </c>
      <c r="AE728" s="18" t="s">
        <v>58</v>
      </c>
      <c r="AF728" s="18" t="s">
        <v>58</v>
      </c>
      <c r="AG728" s="64" t="s">
        <v>58</v>
      </c>
      <c r="AH728" s="18" t="s">
        <v>58</v>
      </c>
      <c r="AI728" s="64" t="s">
        <v>58</v>
      </c>
      <c r="AJ728" s="18" t="s">
        <v>58</v>
      </c>
      <c r="AK728" s="18" t="s">
        <v>58</v>
      </c>
      <c r="AL728" s="64" t="s">
        <v>58</v>
      </c>
      <c r="AM728" s="18" t="s">
        <v>58</v>
      </c>
      <c r="AN728" s="18" t="s">
        <v>58</v>
      </c>
      <c r="AO728" s="18" t="s">
        <v>58</v>
      </c>
      <c r="AP728" s="64" t="s">
        <v>58</v>
      </c>
      <c r="AQ728" s="64">
        <v>0</v>
      </c>
      <c r="AR728" s="11">
        <v>0</v>
      </c>
      <c r="AS728" s="17" t="s">
        <v>58</v>
      </c>
      <c r="AT728" s="490" t="s">
        <v>58</v>
      </c>
      <c r="AU728" s="64" t="s">
        <v>58</v>
      </c>
      <c r="AV728" s="18" t="s">
        <v>58</v>
      </c>
      <c r="AW728" s="64" t="s">
        <v>58</v>
      </c>
      <c r="AX728" s="18" t="s">
        <v>58</v>
      </c>
      <c r="AY728" s="17" t="s">
        <v>58</v>
      </c>
      <c r="AZ728" s="490" t="s">
        <v>58</v>
      </c>
      <c r="BA728" s="17" t="s">
        <v>58</v>
      </c>
      <c r="BB728" s="18" t="s">
        <v>58</v>
      </c>
      <c r="BC728" s="17" t="s">
        <v>58</v>
      </c>
      <c r="BD728" s="18" t="s">
        <v>58</v>
      </c>
      <c r="BE728" s="17" t="s">
        <v>58</v>
      </c>
      <c r="BF728" s="18" t="s">
        <v>58</v>
      </c>
      <c r="BG728" s="17" t="s">
        <v>58</v>
      </c>
      <c r="BH728" s="18" t="s">
        <v>58</v>
      </c>
      <c r="BI728" s="17" t="s">
        <v>58</v>
      </c>
      <c r="BJ728" s="18" t="s">
        <v>58</v>
      </c>
      <c r="BK728" s="17" t="s">
        <v>58</v>
      </c>
      <c r="BL728" s="17" t="s">
        <v>58</v>
      </c>
      <c r="BM728" s="17" t="s">
        <v>58</v>
      </c>
      <c r="BN728" s="17" t="s">
        <v>58</v>
      </c>
      <c r="BO728" s="18" t="s">
        <v>58</v>
      </c>
      <c r="BP728" s="18" t="s">
        <v>58</v>
      </c>
      <c r="BQ728" s="64">
        <v>0</v>
      </c>
      <c r="BR728" s="18">
        <v>0</v>
      </c>
      <c r="BS728" s="730" t="s">
        <v>56</v>
      </c>
      <c r="BT728" s="17">
        <v>0</v>
      </c>
      <c r="BU728" s="17">
        <v>0</v>
      </c>
      <c r="BV728" s="17">
        <v>0</v>
      </c>
      <c r="BW728" s="17">
        <v>0</v>
      </c>
      <c r="BX728" s="17">
        <v>0</v>
      </c>
      <c r="BY728" s="17">
        <v>0</v>
      </c>
      <c r="BZ728" s="17">
        <v>0</v>
      </c>
      <c r="CA728" s="17">
        <v>0</v>
      </c>
      <c r="CB728" s="17">
        <v>0</v>
      </c>
      <c r="CC728" s="17">
        <v>0</v>
      </c>
      <c r="CD728" s="17">
        <v>0</v>
      </c>
      <c r="CE728" s="17">
        <v>0</v>
      </c>
      <c r="CF728" s="17">
        <v>0</v>
      </c>
      <c r="CG728" s="17">
        <v>0</v>
      </c>
      <c r="CH728" s="17">
        <v>0</v>
      </c>
      <c r="CI728" s="17">
        <v>0</v>
      </c>
      <c r="CJ728" s="17">
        <v>0</v>
      </c>
      <c r="CK728" s="17">
        <v>0</v>
      </c>
      <c r="CL728" s="702">
        <v>0</v>
      </c>
      <c r="CM728" s="702">
        <v>0</v>
      </c>
      <c r="CN728" s="702">
        <v>0</v>
      </c>
      <c r="CO728" s="702">
        <v>0</v>
      </c>
      <c r="CP728" s="702">
        <v>0</v>
      </c>
      <c r="CQ728" s="702">
        <v>0</v>
      </c>
      <c r="CR728" s="704">
        <v>0</v>
      </c>
      <c r="CS728" s="703">
        <v>0</v>
      </c>
      <c r="CT728" s="23" t="s">
        <v>56</v>
      </c>
      <c r="CU728" s="23" t="s">
        <v>56</v>
      </c>
      <c r="CV728" s="23" t="s">
        <v>56</v>
      </c>
      <c r="CW728" s="23" t="s">
        <v>56</v>
      </c>
      <c r="CX728" s="23" t="s">
        <v>56</v>
      </c>
      <c r="CY728" s="23" t="s">
        <v>56</v>
      </c>
      <c r="CZ728" s="23" t="s">
        <v>56</v>
      </c>
      <c r="DA728" s="23" t="s">
        <v>56</v>
      </c>
      <c r="DB728" s="23" t="s">
        <v>56</v>
      </c>
      <c r="DC728" s="120"/>
      <c r="DD728" s="692" t="s">
        <v>56</v>
      </c>
      <c r="DE728" s="120"/>
      <c r="DF728" s="120"/>
      <c r="DG728" s="120"/>
      <c r="DH728" s="140"/>
      <c r="DI728" s="140"/>
      <c r="DJ728" s="140"/>
      <c r="DK728" s="140"/>
      <c r="DL728" s="548" t="s">
        <v>56</v>
      </c>
      <c r="DM728" s="548" t="s">
        <v>56</v>
      </c>
      <c r="DN728" s="203" t="s">
        <v>55</v>
      </c>
      <c r="DO728" s="700" t="s">
        <v>56</v>
      </c>
      <c r="DP728" s="713" t="s">
        <v>56</v>
      </c>
      <c r="DQ728" s="548" t="s">
        <v>56</v>
      </c>
      <c r="DR728" s="673" t="s">
        <v>56</v>
      </c>
      <c r="DS728" s="203" t="s">
        <v>56</v>
      </c>
      <c r="DT728" s="1160" t="s">
        <v>56</v>
      </c>
      <c r="DU728" s="711">
        <v>0</v>
      </c>
      <c r="DV728" s="711">
        <v>1030.6666666666667</v>
      </c>
      <c r="DW728" s="711">
        <v>0</v>
      </c>
      <c r="DX728" s="711">
        <v>120</v>
      </c>
      <c r="DY728" s="710">
        <v>0</v>
      </c>
      <c r="DZ728" s="710">
        <v>4.6666666666666687</v>
      </c>
      <c r="EA728" s="710">
        <v>0</v>
      </c>
      <c r="EB728" s="710">
        <v>1</v>
      </c>
      <c r="EC728" s="236"/>
      <c r="ED728" s="49"/>
      <c r="EE728" s="232"/>
      <c r="EF728" s="700">
        <v>0</v>
      </c>
      <c r="EG728" s="712">
        <v>80</v>
      </c>
      <c r="EH728" s="44"/>
    </row>
    <row r="729" spans="1:138" ht="41.25" customHeight="1" x14ac:dyDescent="0.25">
      <c r="A729" s="871" t="s">
        <v>49</v>
      </c>
      <c r="B729" s="656" t="s">
        <v>96</v>
      </c>
      <c r="C729" s="656" t="s">
        <v>114</v>
      </c>
      <c r="D729" s="691" t="s">
        <v>513</v>
      </c>
      <c r="E729" s="656" t="s">
        <v>514</v>
      </c>
      <c r="F729" s="656" t="s">
        <v>1645</v>
      </c>
      <c r="G729" s="901" t="s">
        <v>1646</v>
      </c>
      <c r="H729" s="897" t="s">
        <v>55</v>
      </c>
      <c r="I729" s="17" t="s">
        <v>860</v>
      </c>
      <c r="J729" s="64">
        <v>23</v>
      </c>
      <c r="K729" s="665">
        <v>8.5649912434280893</v>
      </c>
      <c r="L729" s="665">
        <v>3.5530302956400002</v>
      </c>
      <c r="M729" s="64">
        <v>3</v>
      </c>
      <c r="N729" s="727" t="s">
        <v>56</v>
      </c>
      <c r="O729" s="548" t="s">
        <v>56</v>
      </c>
      <c r="P729" s="909" t="s">
        <v>56</v>
      </c>
      <c r="Q729" s="203" t="s">
        <v>57</v>
      </c>
      <c r="R729" s="205" t="s">
        <v>57</v>
      </c>
      <c r="S729" s="490">
        <v>0</v>
      </c>
      <c r="T729" s="18">
        <v>0</v>
      </c>
      <c r="U729" s="548">
        <v>0</v>
      </c>
      <c r="V729" s="18">
        <v>0</v>
      </c>
      <c r="W729" s="64">
        <v>0</v>
      </c>
      <c r="X729" s="18">
        <v>0</v>
      </c>
      <c r="Y729" s="18">
        <v>0</v>
      </c>
      <c r="Z729" s="18">
        <v>0</v>
      </c>
      <c r="AA729" s="18">
        <v>0</v>
      </c>
      <c r="AB729" s="18">
        <v>0</v>
      </c>
      <c r="AC729" s="18">
        <v>0</v>
      </c>
      <c r="AD729" s="18">
        <v>0</v>
      </c>
      <c r="AE729" s="18">
        <v>0</v>
      </c>
      <c r="AF729" s="18">
        <v>0</v>
      </c>
      <c r="AG729" s="64">
        <v>0</v>
      </c>
      <c r="AH729" s="18">
        <v>0</v>
      </c>
      <c r="AI729" s="64">
        <v>0</v>
      </c>
      <c r="AJ729" s="18">
        <v>0</v>
      </c>
      <c r="AK729" s="18">
        <v>0</v>
      </c>
      <c r="AL729" s="64">
        <v>0</v>
      </c>
      <c r="AM729" s="18">
        <v>0</v>
      </c>
      <c r="AN729" s="18">
        <v>1</v>
      </c>
      <c r="AO729" s="18">
        <v>1</v>
      </c>
      <c r="AP729" s="64">
        <v>1</v>
      </c>
      <c r="AQ729" s="64">
        <v>1</v>
      </c>
      <c r="AR729" s="11">
        <v>2</v>
      </c>
      <c r="AS729" s="17">
        <v>0</v>
      </c>
      <c r="AT729" s="490">
        <v>0</v>
      </c>
      <c r="AU729" s="64">
        <v>0</v>
      </c>
      <c r="AV729" s="18">
        <v>0</v>
      </c>
      <c r="AW729" s="64">
        <v>0</v>
      </c>
      <c r="AX729" s="18">
        <v>0</v>
      </c>
      <c r="AY729" s="17">
        <v>0</v>
      </c>
      <c r="AZ729" s="490">
        <v>0</v>
      </c>
      <c r="BA729" s="17">
        <v>0</v>
      </c>
      <c r="BB729" s="18">
        <v>0</v>
      </c>
      <c r="BC729" s="17">
        <v>0</v>
      </c>
      <c r="BD729" s="18">
        <v>0</v>
      </c>
      <c r="BE729" s="17">
        <v>0</v>
      </c>
      <c r="BF729" s="18">
        <v>0</v>
      </c>
      <c r="BG729" s="17">
        <v>0</v>
      </c>
      <c r="BH729" s="18">
        <v>0</v>
      </c>
      <c r="BI729" s="17">
        <v>0</v>
      </c>
      <c r="BJ729" s="18">
        <v>0</v>
      </c>
      <c r="BK729" s="17">
        <v>0</v>
      </c>
      <c r="BL729" s="17" t="s">
        <v>58</v>
      </c>
      <c r="BM729" s="17">
        <v>0</v>
      </c>
      <c r="BN729" s="17" t="s">
        <v>58</v>
      </c>
      <c r="BO729" s="18">
        <v>600</v>
      </c>
      <c r="BP729" s="18">
        <v>600</v>
      </c>
      <c r="BQ729" s="64">
        <v>600</v>
      </c>
      <c r="BR729" s="18">
        <v>600</v>
      </c>
      <c r="BS729" s="730" t="s">
        <v>56</v>
      </c>
      <c r="BT729" s="17">
        <v>0</v>
      </c>
      <c r="BU729" s="17">
        <v>0</v>
      </c>
      <c r="BV729" s="17">
        <v>0</v>
      </c>
      <c r="BW729" s="17">
        <v>0</v>
      </c>
      <c r="BX729" s="17">
        <v>0</v>
      </c>
      <c r="BY729" s="17">
        <v>0</v>
      </c>
      <c r="BZ729" s="17">
        <v>0</v>
      </c>
      <c r="CA729" s="17">
        <v>0</v>
      </c>
      <c r="CB729" s="17">
        <v>0</v>
      </c>
      <c r="CC729" s="17">
        <v>0</v>
      </c>
      <c r="CD729" s="17">
        <v>0</v>
      </c>
      <c r="CE729" s="17">
        <v>0</v>
      </c>
      <c r="CF729" s="17">
        <v>0</v>
      </c>
      <c r="CG729" s="17">
        <v>0</v>
      </c>
      <c r="CH729" s="17">
        <v>0</v>
      </c>
      <c r="CI729" s="17">
        <v>0</v>
      </c>
      <c r="CJ729" s="17">
        <v>0</v>
      </c>
      <c r="CK729" s="17">
        <v>0</v>
      </c>
      <c r="CL729" s="702">
        <v>0</v>
      </c>
      <c r="CM729" s="702">
        <v>0</v>
      </c>
      <c r="CN729" s="702">
        <v>0</v>
      </c>
      <c r="CO729" s="702">
        <v>0</v>
      </c>
      <c r="CP729" s="702">
        <v>1965744</v>
      </c>
      <c r="CQ729" s="702">
        <v>1965744</v>
      </c>
      <c r="CR729" s="704">
        <v>1965744</v>
      </c>
      <c r="CS729" s="703">
        <v>1965744</v>
      </c>
      <c r="CT729" s="23" t="s">
        <v>56</v>
      </c>
      <c r="CU729" s="23" t="s">
        <v>56</v>
      </c>
      <c r="CV729" s="23" t="s">
        <v>56</v>
      </c>
      <c r="CW729" s="23" t="s">
        <v>56</v>
      </c>
      <c r="CX729" s="23" t="s">
        <v>56</v>
      </c>
      <c r="CY729" s="23" t="s">
        <v>56</v>
      </c>
      <c r="CZ729" s="23" t="s">
        <v>56</v>
      </c>
      <c r="DA729" s="23" t="s">
        <v>56</v>
      </c>
      <c r="DB729" s="23" t="s">
        <v>56</v>
      </c>
      <c r="DC729" s="120"/>
      <c r="DD729" s="692" t="s">
        <v>56</v>
      </c>
      <c r="DE729" s="120"/>
      <c r="DF729" s="120"/>
      <c r="DG729" s="120"/>
      <c r="DH729" s="140"/>
      <c r="DI729" s="140"/>
      <c r="DJ729" s="140"/>
      <c r="DK729" s="140"/>
      <c r="DL729" s="548" t="s">
        <v>56</v>
      </c>
      <c r="DM729" s="548" t="s">
        <v>56</v>
      </c>
      <c r="DN729" s="203" t="s">
        <v>55</v>
      </c>
      <c r="DO729" s="700" t="s">
        <v>56</v>
      </c>
      <c r="DP729" s="713" t="s">
        <v>56</v>
      </c>
      <c r="DQ729" s="548" t="s">
        <v>56</v>
      </c>
      <c r="DR729" s="673" t="s">
        <v>56</v>
      </c>
      <c r="DS729" s="203" t="s">
        <v>56</v>
      </c>
      <c r="DT729" s="1160" t="s">
        <v>56</v>
      </c>
      <c r="DU729" s="711">
        <v>2178</v>
      </c>
      <c r="DV729" s="711">
        <v>-1872</v>
      </c>
      <c r="DW729" s="711">
        <v>2178.32083333333</v>
      </c>
      <c r="DX729" s="711">
        <v>-1872.32083333333</v>
      </c>
      <c r="DY729" s="710">
        <v>2</v>
      </c>
      <c r="DZ729" s="710">
        <v>-0.5</v>
      </c>
      <c r="EA729" s="710">
        <v>2</v>
      </c>
      <c r="EB729" s="710">
        <v>-0.5</v>
      </c>
      <c r="EC729" s="236"/>
      <c r="ED729" s="49"/>
      <c r="EE729" s="232"/>
      <c r="EF729" s="700">
        <v>3108</v>
      </c>
      <c r="EG729" s="712">
        <v>-2255.6666666666665</v>
      </c>
      <c r="EH729" s="44"/>
    </row>
    <row r="730" spans="1:138" ht="41.25" customHeight="1" x14ac:dyDescent="0.25">
      <c r="A730" s="871" t="s">
        <v>49</v>
      </c>
      <c r="B730" s="656" t="s">
        <v>96</v>
      </c>
      <c r="C730" s="656" t="s">
        <v>114</v>
      </c>
      <c r="D730" s="691" t="s">
        <v>571</v>
      </c>
      <c r="E730" s="656" t="s">
        <v>571</v>
      </c>
      <c r="F730" s="656" t="s">
        <v>1647</v>
      </c>
      <c r="G730" s="901" t="s">
        <v>1648</v>
      </c>
      <c r="H730" s="897" t="s">
        <v>55</v>
      </c>
      <c r="I730" s="17" t="s">
        <v>860</v>
      </c>
      <c r="J730" s="64">
        <v>23</v>
      </c>
      <c r="K730" s="665">
        <v>10.9552213578731</v>
      </c>
      <c r="L730" s="665">
        <v>1.963825753491</v>
      </c>
      <c r="M730" s="64">
        <v>4</v>
      </c>
      <c r="N730" s="727" t="s">
        <v>56</v>
      </c>
      <c r="O730" s="548" t="s">
        <v>56</v>
      </c>
      <c r="P730" s="909" t="s">
        <v>56</v>
      </c>
      <c r="Q730" s="203" t="s">
        <v>57</v>
      </c>
      <c r="R730" s="205" t="s">
        <v>57</v>
      </c>
      <c r="S730" s="490">
        <v>0</v>
      </c>
      <c r="T730" s="18">
        <v>0</v>
      </c>
      <c r="U730" s="548" t="s">
        <v>58</v>
      </c>
      <c r="V730" s="18" t="s">
        <v>58</v>
      </c>
      <c r="W730" s="64" t="s">
        <v>58</v>
      </c>
      <c r="X730" s="18" t="s">
        <v>58</v>
      </c>
      <c r="Y730" s="18" t="s">
        <v>58</v>
      </c>
      <c r="Z730" s="18" t="s">
        <v>58</v>
      </c>
      <c r="AA730" s="18" t="s">
        <v>58</v>
      </c>
      <c r="AB730" s="18" t="s">
        <v>58</v>
      </c>
      <c r="AC730" s="18" t="s">
        <v>58</v>
      </c>
      <c r="AD730" s="18" t="s">
        <v>58</v>
      </c>
      <c r="AE730" s="18" t="s">
        <v>58</v>
      </c>
      <c r="AF730" s="18" t="s">
        <v>58</v>
      </c>
      <c r="AG730" s="64" t="s">
        <v>58</v>
      </c>
      <c r="AH730" s="18" t="s">
        <v>58</v>
      </c>
      <c r="AI730" s="64" t="s">
        <v>58</v>
      </c>
      <c r="AJ730" s="18" t="s">
        <v>58</v>
      </c>
      <c r="AK730" s="18" t="s">
        <v>58</v>
      </c>
      <c r="AL730" s="64" t="s">
        <v>58</v>
      </c>
      <c r="AM730" s="18" t="s">
        <v>58</v>
      </c>
      <c r="AN730" s="18" t="s">
        <v>58</v>
      </c>
      <c r="AO730" s="18" t="s">
        <v>58</v>
      </c>
      <c r="AP730" s="64" t="s">
        <v>58</v>
      </c>
      <c r="AQ730" s="64">
        <v>0</v>
      </c>
      <c r="AR730" s="11">
        <v>0</v>
      </c>
      <c r="AS730" s="17" t="s">
        <v>58</v>
      </c>
      <c r="AT730" s="490" t="s">
        <v>58</v>
      </c>
      <c r="AU730" s="64" t="s">
        <v>58</v>
      </c>
      <c r="AV730" s="18" t="s">
        <v>58</v>
      </c>
      <c r="AW730" s="64" t="s">
        <v>58</v>
      </c>
      <c r="AX730" s="18" t="s">
        <v>58</v>
      </c>
      <c r="AY730" s="17" t="s">
        <v>58</v>
      </c>
      <c r="AZ730" s="490" t="s">
        <v>58</v>
      </c>
      <c r="BA730" s="17" t="s">
        <v>58</v>
      </c>
      <c r="BB730" s="18" t="s">
        <v>58</v>
      </c>
      <c r="BC730" s="17" t="s">
        <v>58</v>
      </c>
      <c r="BD730" s="18" t="s">
        <v>58</v>
      </c>
      <c r="BE730" s="17" t="s">
        <v>58</v>
      </c>
      <c r="BF730" s="18" t="s">
        <v>58</v>
      </c>
      <c r="BG730" s="17" t="s">
        <v>58</v>
      </c>
      <c r="BH730" s="18" t="s">
        <v>58</v>
      </c>
      <c r="BI730" s="17" t="s">
        <v>58</v>
      </c>
      <c r="BJ730" s="18" t="s">
        <v>58</v>
      </c>
      <c r="BK730" s="17" t="s">
        <v>58</v>
      </c>
      <c r="BL730" s="17" t="s">
        <v>58</v>
      </c>
      <c r="BM730" s="17" t="s">
        <v>58</v>
      </c>
      <c r="BN730" s="17" t="s">
        <v>58</v>
      </c>
      <c r="BO730" s="18" t="s">
        <v>58</v>
      </c>
      <c r="BP730" s="18" t="s">
        <v>58</v>
      </c>
      <c r="BQ730" s="64">
        <v>0</v>
      </c>
      <c r="BR730" s="18">
        <v>0</v>
      </c>
      <c r="BS730" s="730" t="s">
        <v>56</v>
      </c>
      <c r="BT730" s="17">
        <v>0</v>
      </c>
      <c r="BU730" s="17">
        <v>0</v>
      </c>
      <c r="BV730" s="17">
        <v>0</v>
      </c>
      <c r="BW730" s="17">
        <v>0</v>
      </c>
      <c r="BX730" s="17">
        <v>0</v>
      </c>
      <c r="BY730" s="17">
        <v>0</v>
      </c>
      <c r="BZ730" s="17">
        <v>0</v>
      </c>
      <c r="CA730" s="17">
        <v>0</v>
      </c>
      <c r="CB730" s="17">
        <v>0</v>
      </c>
      <c r="CC730" s="17">
        <v>0</v>
      </c>
      <c r="CD730" s="17">
        <v>0</v>
      </c>
      <c r="CE730" s="17">
        <v>0</v>
      </c>
      <c r="CF730" s="17">
        <v>0</v>
      </c>
      <c r="CG730" s="17">
        <v>0</v>
      </c>
      <c r="CH730" s="17">
        <v>0</v>
      </c>
      <c r="CI730" s="17">
        <v>0</v>
      </c>
      <c r="CJ730" s="17">
        <v>0</v>
      </c>
      <c r="CK730" s="17">
        <v>0</v>
      </c>
      <c r="CL730" s="702">
        <v>0</v>
      </c>
      <c r="CM730" s="702">
        <v>0</v>
      </c>
      <c r="CN730" s="702">
        <v>0</v>
      </c>
      <c r="CO730" s="702">
        <v>0</v>
      </c>
      <c r="CP730" s="702">
        <v>0</v>
      </c>
      <c r="CQ730" s="702">
        <v>0</v>
      </c>
      <c r="CR730" s="704">
        <v>0</v>
      </c>
      <c r="CS730" s="703">
        <v>0</v>
      </c>
      <c r="CT730" s="23" t="s">
        <v>56</v>
      </c>
      <c r="CU730" s="23" t="s">
        <v>56</v>
      </c>
      <c r="CV730" s="23" t="s">
        <v>56</v>
      </c>
      <c r="CW730" s="23" t="s">
        <v>56</v>
      </c>
      <c r="CX730" s="23" t="s">
        <v>56</v>
      </c>
      <c r="CY730" s="23" t="s">
        <v>56</v>
      </c>
      <c r="CZ730" s="23" t="s">
        <v>56</v>
      </c>
      <c r="DA730" s="23" t="s">
        <v>56</v>
      </c>
      <c r="DB730" s="23" t="s">
        <v>56</v>
      </c>
      <c r="DC730" s="120"/>
      <c r="DD730" s="692" t="s">
        <v>56</v>
      </c>
      <c r="DE730" s="120"/>
      <c r="DF730" s="120"/>
      <c r="DG730" s="120"/>
      <c r="DH730" s="140"/>
      <c r="DI730" s="140"/>
      <c r="DJ730" s="140"/>
      <c r="DK730" s="140"/>
      <c r="DL730" s="548" t="s">
        <v>56</v>
      </c>
      <c r="DM730" s="548" t="s">
        <v>56</v>
      </c>
      <c r="DN730" s="203" t="s">
        <v>55</v>
      </c>
      <c r="DO730" s="700" t="s">
        <v>56</v>
      </c>
      <c r="DP730" s="713" t="s">
        <v>56</v>
      </c>
      <c r="DQ730" s="548" t="s">
        <v>56</v>
      </c>
      <c r="DR730" s="673" t="s">
        <v>56</v>
      </c>
      <c r="DS730" s="203" t="s">
        <v>56</v>
      </c>
      <c r="DT730" s="1160" t="s">
        <v>56</v>
      </c>
      <c r="DU730" s="711">
        <v>0</v>
      </c>
      <c r="DV730" s="711">
        <v>0</v>
      </c>
      <c r="DW730" s="711">
        <v>0</v>
      </c>
      <c r="DX730" s="711">
        <v>0</v>
      </c>
      <c r="DY730" s="710">
        <v>0</v>
      </c>
      <c r="DZ730" s="710">
        <v>0</v>
      </c>
      <c r="EA730" s="710">
        <v>0</v>
      </c>
      <c r="EB730" s="710">
        <v>0</v>
      </c>
      <c r="EC730" s="236"/>
      <c r="ED730" s="49"/>
      <c r="EE730" s="232"/>
      <c r="EF730" s="700">
        <v>0</v>
      </c>
      <c r="EG730" s="712">
        <v>0</v>
      </c>
      <c r="EH730" s="44"/>
    </row>
    <row r="731" spans="1:138" ht="41.25" customHeight="1" x14ac:dyDescent="0.25">
      <c r="A731" s="871" t="s">
        <v>49</v>
      </c>
      <c r="B731" s="656" t="s">
        <v>96</v>
      </c>
      <c r="C731" s="656" t="s">
        <v>114</v>
      </c>
      <c r="D731" s="691" t="s">
        <v>116</v>
      </c>
      <c r="E731" s="656" t="s">
        <v>116</v>
      </c>
      <c r="F731" s="656" t="s">
        <v>1649</v>
      </c>
      <c r="G731" s="901" t="s">
        <v>120</v>
      </c>
      <c r="H731" s="897" t="s">
        <v>55</v>
      </c>
      <c r="I731" s="17" t="s">
        <v>860</v>
      </c>
      <c r="J731" s="64">
        <v>23</v>
      </c>
      <c r="K731" s="665">
        <v>7.9674337148168304</v>
      </c>
      <c r="L731" s="665">
        <v>5.8590908969040001</v>
      </c>
      <c r="M731" s="64">
        <v>0</v>
      </c>
      <c r="N731" s="727" t="s">
        <v>56</v>
      </c>
      <c r="O731" s="548" t="s">
        <v>56</v>
      </c>
      <c r="P731" s="909" t="s">
        <v>56</v>
      </c>
      <c r="Q731" s="203" t="s">
        <v>57</v>
      </c>
      <c r="R731" s="205" t="s">
        <v>57</v>
      </c>
      <c r="S731" s="490">
        <v>0</v>
      </c>
      <c r="T731" s="18">
        <v>0</v>
      </c>
      <c r="U731" s="548" t="s">
        <v>58</v>
      </c>
      <c r="V731" s="18" t="s">
        <v>58</v>
      </c>
      <c r="W731" s="64" t="s">
        <v>58</v>
      </c>
      <c r="X731" s="18" t="s">
        <v>58</v>
      </c>
      <c r="Y731" s="18" t="s">
        <v>58</v>
      </c>
      <c r="Z731" s="18" t="s">
        <v>58</v>
      </c>
      <c r="AA731" s="18" t="s">
        <v>58</v>
      </c>
      <c r="AB731" s="18" t="s">
        <v>58</v>
      </c>
      <c r="AC731" s="18" t="s">
        <v>58</v>
      </c>
      <c r="AD731" s="18" t="s">
        <v>58</v>
      </c>
      <c r="AE731" s="18" t="s">
        <v>58</v>
      </c>
      <c r="AF731" s="18" t="s">
        <v>58</v>
      </c>
      <c r="AG731" s="64" t="s">
        <v>58</v>
      </c>
      <c r="AH731" s="18" t="s">
        <v>58</v>
      </c>
      <c r="AI731" s="64" t="s">
        <v>58</v>
      </c>
      <c r="AJ731" s="18" t="s">
        <v>58</v>
      </c>
      <c r="AK731" s="18" t="s">
        <v>58</v>
      </c>
      <c r="AL731" s="64" t="s">
        <v>58</v>
      </c>
      <c r="AM731" s="18" t="s">
        <v>58</v>
      </c>
      <c r="AN731" s="18" t="s">
        <v>58</v>
      </c>
      <c r="AO731" s="18" t="s">
        <v>58</v>
      </c>
      <c r="AP731" s="64" t="s">
        <v>58</v>
      </c>
      <c r="AQ731" s="64">
        <v>0</v>
      </c>
      <c r="AR731" s="11">
        <v>0</v>
      </c>
      <c r="AS731" s="17" t="s">
        <v>58</v>
      </c>
      <c r="AT731" s="490" t="s">
        <v>58</v>
      </c>
      <c r="AU731" s="64" t="s">
        <v>58</v>
      </c>
      <c r="AV731" s="18" t="s">
        <v>58</v>
      </c>
      <c r="AW731" s="64" t="s">
        <v>58</v>
      </c>
      <c r="AX731" s="18" t="s">
        <v>58</v>
      </c>
      <c r="AY731" s="17" t="s">
        <v>58</v>
      </c>
      <c r="AZ731" s="490" t="s">
        <v>58</v>
      </c>
      <c r="BA731" s="17" t="s">
        <v>58</v>
      </c>
      <c r="BB731" s="18" t="s">
        <v>58</v>
      </c>
      <c r="BC731" s="17" t="s">
        <v>58</v>
      </c>
      <c r="BD731" s="18" t="s">
        <v>58</v>
      </c>
      <c r="BE731" s="17" t="s">
        <v>58</v>
      </c>
      <c r="BF731" s="18" t="s">
        <v>58</v>
      </c>
      <c r="BG731" s="17" t="s">
        <v>58</v>
      </c>
      <c r="BH731" s="18" t="s">
        <v>58</v>
      </c>
      <c r="BI731" s="17" t="s">
        <v>58</v>
      </c>
      <c r="BJ731" s="18" t="s">
        <v>58</v>
      </c>
      <c r="BK731" s="17" t="s">
        <v>58</v>
      </c>
      <c r="BL731" s="17" t="s">
        <v>58</v>
      </c>
      <c r="BM731" s="17" t="s">
        <v>58</v>
      </c>
      <c r="BN731" s="17" t="s">
        <v>58</v>
      </c>
      <c r="BO731" s="18" t="s">
        <v>58</v>
      </c>
      <c r="BP731" s="18" t="s">
        <v>58</v>
      </c>
      <c r="BQ731" s="64">
        <v>0</v>
      </c>
      <c r="BR731" s="18">
        <v>0</v>
      </c>
      <c r="BS731" s="730" t="s">
        <v>56</v>
      </c>
      <c r="BT731" s="17">
        <v>0</v>
      </c>
      <c r="BU731" s="17">
        <v>0</v>
      </c>
      <c r="BV731" s="17">
        <v>0</v>
      </c>
      <c r="BW731" s="17">
        <v>0</v>
      </c>
      <c r="BX731" s="17">
        <v>0</v>
      </c>
      <c r="BY731" s="17">
        <v>0</v>
      </c>
      <c r="BZ731" s="17">
        <v>0</v>
      </c>
      <c r="CA731" s="17">
        <v>0</v>
      </c>
      <c r="CB731" s="17">
        <v>0</v>
      </c>
      <c r="CC731" s="17">
        <v>0</v>
      </c>
      <c r="CD731" s="17">
        <v>0</v>
      </c>
      <c r="CE731" s="17">
        <v>0</v>
      </c>
      <c r="CF731" s="17">
        <v>0</v>
      </c>
      <c r="CG731" s="17">
        <v>0</v>
      </c>
      <c r="CH731" s="17">
        <v>0</v>
      </c>
      <c r="CI731" s="17">
        <v>0</v>
      </c>
      <c r="CJ731" s="17">
        <v>0</v>
      </c>
      <c r="CK731" s="17">
        <v>0</v>
      </c>
      <c r="CL731" s="702">
        <v>0</v>
      </c>
      <c r="CM731" s="702">
        <v>0</v>
      </c>
      <c r="CN731" s="702">
        <v>0</v>
      </c>
      <c r="CO731" s="702">
        <v>0</v>
      </c>
      <c r="CP731" s="702">
        <v>0</v>
      </c>
      <c r="CQ731" s="702">
        <v>0</v>
      </c>
      <c r="CR731" s="704">
        <v>0</v>
      </c>
      <c r="CS731" s="703">
        <v>0</v>
      </c>
      <c r="CT731" s="23" t="s">
        <v>56</v>
      </c>
      <c r="CU731" s="23" t="s">
        <v>56</v>
      </c>
      <c r="CV731" s="23" t="s">
        <v>56</v>
      </c>
      <c r="CW731" s="23" t="s">
        <v>56</v>
      </c>
      <c r="CX731" s="23" t="s">
        <v>56</v>
      </c>
      <c r="CY731" s="23" t="s">
        <v>56</v>
      </c>
      <c r="CZ731" s="23" t="s">
        <v>56</v>
      </c>
      <c r="DA731" s="23" t="s">
        <v>56</v>
      </c>
      <c r="DB731" s="23" t="s">
        <v>56</v>
      </c>
      <c r="DC731" s="120"/>
      <c r="DD731" s="692" t="s">
        <v>56</v>
      </c>
      <c r="DE731" s="120"/>
      <c r="DF731" s="120"/>
      <c r="DG731" s="120"/>
      <c r="DH731" s="140"/>
      <c r="DI731" s="140"/>
      <c r="DJ731" s="140"/>
      <c r="DK731" s="140"/>
      <c r="DL731" s="548" t="s">
        <v>56</v>
      </c>
      <c r="DM731" s="548" t="s">
        <v>56</v>
      </c>
      <c r="DN731" s="203" t="s">
        <v>55</v>
      </c>
      <c r="DO731" s="700" t="s">
        <v>56</v>
      </c>
      <c r="DP731" s="713" t="s">
        <v>56</v>
      </c>
      <c r="DQ731" s="548" t="s">
        <v>56</v>
      </c>
      <c r="DR731" s="673" t="s">
        <v>56</v>
      </c>
      <c r="DS731" s="203" t="s">
        <v>56</v>
      </c>
      <c r="DT731" s="1160" t="s">
        <v>56</v>
      </c>
      <c r="DU731" s="711">
        <v>0</v>
      </c>
      <c r="DV731" s="711" t="s">
        <v>56</v>
      </c>
      <c r="DW731" s="711">
        <v>0</v>
      </c>
      <c r="DX731" s="711" t="s">
        <v>56</v>
      </c>
      <c r="DY731" s="710">
        <v>0</v>
      </c>
      <c r="DZ731" s="710" t="s">
        <v>56</v>
      </c>
      <c r="EA731" s="710">
        <v>0</v>
      </c>
      <c r="EB731" s="710" t="s">
        <v>56</v>
      </c>
      <c r="EC731" s="236"/>
      <c r="ED731" s="49"/>
      <c r="EE731" s="232"/>
      <c r="EF731" s="700">
        <v>0</v>
      </c>
      <c r="EG731" s="712" t="s">
        <v>56</v>
      </c>
      <c r="EH731" s="44"/>
    </row>
    <row r="732" spans="1:138" ht="41.25" customHeight="1" x14ac:dyDescent="0.25">
      <c r="A732" s="871" t="s">
        <v>49</v>
      </c>
      <c r="B732" s="656" t="s">
        <v>96</v>
      </c>
      <c r="C732" s="656" t="s">
        <v>114</v>
      </c>
      <c r="D732" s="691" t="s">
        <v>551</v>
      </c>
      <c r="E732" s="656" t="s">
        <v>551</v>
      </c>
      <c r="F732" s="656" t="s">
        <v>1650</v>
      </c>
      <c r="G732" s="901" t="s">
        <v>551</v>
      </c>
      <c r="H732" s="897" t="s">
        <v>868</v>
      </c>
      <c r="I732" s="17" t="s">
        <v>860</v>
      </c>
      <c r="J732" s="64">
        <v>23</v>
      </c>
      <c r="K732" s="665" t="s">
        <v>56</v>
      </c>
      <c r="L732" s="665">
        <v>4.7852272627740007</v>
      </c>
      <c r="M732" s="64">
        <v>0</v>
      </c>
      <c r="N732" s="727" t="s">
        <v>56</v>
      </c>
      <c r="O732" s="548" t="s">
        <v>56</v>
      </c>
      <c r="P732" s="909" t="s">
        <v>56</v>
      </c>
      <c r="Q732" s="203" t="s">
        <v>57</v>
      </c>
      <c r="R732" s="205" t="s">
        <v>57</v>
      </c>
      <c r="S732" s="490">
        <v>0</v>
      </c>
      <c r="T732" s="18">
        <v>0</v>
      </c>
      <c r="U732" s="548" t="s">
        <v>58</v>
      </c>
      <c r="V732" s="18" t="s">
        <v>58</v>
      </c>
      <c r="W732" s="64" t="s">
        <v>58</v>
      </c>
      <c r="X732" s="18" t="s">
        <v>58</v>
      </c>
      <c r="Y732" s="18" t="s">
        <v>58</v>
      </c>
      <c r="Z732" s="18" t="s">
        <v>58</v>
      </c>
      <c r="AA732" s="18" t="s">
        <v>58</v>
      </c>
      <c r="AB732" s="18" t="s">
        <v>58</v>
      </c>
      <c r="AC732" s="18" t="s">
        <v>58</v>
      </c>
      <c r="AD732" s="18" t="s">
        <v>58</v>
      </c>
      <c r="AE732" s="18" t="s">
        <v>58</v>
      </c>
      <c r="AF732" s="18" t="s">
        <v>58</v>
      </c>
      <c r="AG732" s="64" t="s">
        <v>58</v>
      </c>
      <c r="AH732" s="18" t="s">
        <v>58</v>
      </c>
      <c r="AI732" s="64" t="s">
        <v>58</v>
      </c>
      <c r="AJ732" s="18" t="s">
        <v>58</v>
      </c>
      <c r="AK732" s="18" t="s">
        <v>58</v>
      </c>
      <c r="AL732" s="64" t="s">
        <v>58</v>
      </c>
      <c r="AM732" s="18" t="s">
        <v>58</v>
      </c>
      <c r="AN732" s="18" t="s">
        <v>58</v>
      </c>
      <c r="AO732" s="18" t="s">
        <v>58</v>
      </c>
      <c r="AP732" s="64" t="s">
        <v>58</v>
      </c>
      <c r="AQ732" s="64">
        <v>0</v>
      </c>
      <c r="AR732" s="11">
        <v>0</v>
      </c>
      <c r="AS732" s="17" t="s">
        <v>58</v>
      </c>
      <c r="AT732" s="490" t="s">
        <v>58</v>
      </c>
      <c r="AU732" s="64" t="s">
        <v>58</v>
      </c>
      <c r="AV732" s="18" t="s">
        <v>58</v>
      </c>
      <c r="AW732" s="64" t="s">
        <v>58</v>
      </c>
      <c r="AX732" s="18" t="s">
        <v>58</v>
      </c>
      <c r="AY732" s="17" t="s">
        <v>58</v>
      </c>
      <c r="AZ732" s="490" t="s">
        <v>58</v>
      </c>
      <c r="BA732" s="17" t="s">
        <v>58</v>
      </c>
      <c r="BB732" s="18" t="s">
        <v>58</v>
      </c>
      <c r="BC732" s="17" t="s">
        <v>58</v>
      </c>
      <c r="BD732" s="18" t="s">
        <v>58</v>
      </c>
      <c r="BE732" s="17" t="s">
        <v>58</v>
      </c>
      <c r="BF732" s="18" t="s">
        <v>58</v>
      </c>
      <c r="BG732" s="17" t="s">
        <v>58</v>
      </c>
      <c r="BH732" s="18" t="s">
        <v>58</v>
      </c>
      <c r="BI732" s="17" t="s">
        <v>58</v>
      </c>
      <c r="BJ732" s="18" t="s">
        <v>58</v>
      </c>
      <c r="BK732" s="17" t="s">
        <v>58</v>
      </c>
      <c r="BL732" s="17" t="s">
        <v>58</v>
      </c>
      <c r="BM732" s="17" t="s">
        <v>58</v>
      </c>
      <c r="BN732" s="17" t="s">
        <v>58</v>
      </c>
      <c r="BO732" s="18" t="s">
        <v>58</v>
      </c>
      <c r="BP732" s="18" t="s">
        <v>58</v>
      </c>
      <c r="BQ732" s="64">
        <v>0</v>
      </c>
      <c r="BR732" s="18">
        <v>0</v>
      </c>
      <c r="BS732" s="730" t="s">
        <v>56</v>
      </c>
      <c r="BT732" s="17">
        <v>0</v>
      </c>
      <c r="BU732" s="17">
        <v>0</v>
      </c>
      <c r="BV732" s="17">
        <v>0</v>
      </c>
      <c r="BW732" s="17">
        <v>0</v>
      </c>
      <c r="BX732" s="17">
        <v>0</v>
      </c>
      <c r="BY732" s="17">
        <v>0</v>
      </c>
      <c r="BZ732" s="17">
        <v>0</v>
      </c>
      <c r="CA732" s="17">
        <v>0</v>
      </c>
      <c r="CB732" s="17">
        <v>0</v>
      </c>
      <c r="CC732" s="17">
        <v>0</v>
      </c>
      <c r="CD732" s="17">
        <v>0</v>
      </c>
      <c r="CE732" s="17">
        <v>0</v>
      </c>
      <c r="CF732" s="17">
        <v>0</v>
      </c>
      <c r="CG732" s="17">
        <v>0</v>
      </c>
      <c r="CH732" s="17">
        <v>0</v>
      </c>
      <c r="CI732" s="17">
        <v>0</v>
      </c>
      <c r="CJ732" s="17">
        <v>0</v>
      </c>
      <c r="CK732" s="17">
        <v>0</v>
      </c>
      <c r="CL732" s="702">
        <v>0</v>
      </c>
      <c r="CM732" s="702">
        <v>0</v>
      </c>
      <c r="CN732" s="702">
        <v>0</v>
      </c>
      <c r="CO732" s="702">
        <v>0</v>
      </c>
      <c r="CP732" s="702">
        <v>0</v>
      </c>
      <c r="CQ732" s="702">
        <v>0</v>
      </c>
      <c r="CR732" s="704">
        <v>0</v>
      </c>
      <c r="CS732" s="703">
        <v>0</v>
      </c>
      <c r="CT732" s="23" t="s">
        <v>56</v>
      </c>
      <c r="CU732" s="23" t="s">
        <v>56</v>
      </c>
      <c r="CV732" s="23" t="s">
        <v>56</v>
      </c>
      <c r="CW732" s="23" t="s">
        <v>56</v>
      </c>
      <c r="CX732" s="23" t="s">
        <v>56</v>
      </c>
      <c r="CY732" s="23" t="s">
        <v>56</v>
      </c>
      <c r="CZ732" s="23" t="s">
        <v>56</v>
      </c>
      <c r="DA732" s="23" t="s">
        <v>56</v>
      </c>
      <c r="DB732" s="23" t="s">
        <v>56</v>
      </c>
      <c r="DC732" s="120"/>
      <c r="DD732" s="692" t="s">
        <v>56</v>
      </c>
      <c r="DE732" s="120"/>
      <c r="DF732" s="120"/>
      <c r="DG732" s="120"/>
      <c r="DH732" s="140"/>
      <c r="DI732" s="140"/>
      <c r="DJ732" s="140"/>
      <c r="DK732" s="140"/>
      <c r="DL732" s="548" t="s">
        <v>56</v>
      </c>
      <c r="DM732" s="548" t="s">
        <v>56</v>
      </c>
      <c r="DN732" s="203" t="s">
        <v>55</v>
      </c>
      <c r="DO732" s="700" t="s">
        <v>56</v>
      </c>
      <c r="DP732" s="713" t="s">
        <v>56</v>
      </c>
      <c r="DQ732" s="548" t="s">
        <v>56</v>
      </c>
      <c r="DR732" s="673" t="s">
        <v>56</v>
      </c>
      <c r="DS732" s="203" t="s">
        <v>56</v>
      </c>
      <c r="DT732" s="1160" t="s">
        <v>56</v>
      </c>
      <c r="DU732" s="711">
        <v>0</v>
      </c>
      <c r="DV732" s="711">
        <v>505.41176470588255</v>
      </c>
      <c r="DW732" s="711">
        <v>0</v>
      </c>
      <c r="DX732" s="711">
        <v>298.33333333333331</v>
      </c>
      <c r="DY732" s="710">
        <v>0</v>
      </c>
      <c r="DZ732" s="710">
        <v>0.56470588235294139</v>
      </c>
      <c r="EA732" s="710">
        <v>0</v>
      </c>
      <c r="EB732" s="710">
        <v>0.33333333333333331</v>
      </c>
      <c r="EC732" s="236"/>
      <c r="ED732" s="49"/>
      <c r="EE732" s="232"/>
      <c r="EF732" s="700">
        <v>0</v>
      </c>
      <c r="EG732" s="712">
        <v>0</v>
      </c>
      <c r="EH732" s="44"/>
    </row>
    <row r="733" spans="1:138" ht="41.25" customHeight="1" x14ac:dyDescent="0.25">
      <c r="A733" s="871" t="s">
        <v>49</v>
      </c>
      <c r="B733" s="656" t="s">
        <v>96</v>
      </c>
      <c r="C733" s="656" t="s">
        <v>114</v>
      </c>
      <c r="D733" s="691" t="s">
        <v>551</v>
      </c>
      <c r="E733" s="656" t="s">
        <v>551</v>
      </c>
      <c r="F733" s="656" t="s">
        <v>1651</v>
      </c>
      <c r="G733" s="901" t="s">
        <v>551</v>
      </c>
      <c r="H733" s="897" t="s">
        <v>55</v>
      </c>
      <c r="I733" s="17" t="s">
        <v>866</v>
      </c>
      <c r="J733" s="64">
        <v>23</v>
      </c>
      <c r="K733" s="665">
        <v>14.1421948437998</v>
      </c>
      <c r="L733" s="665">
        <v>1.0702651492890001</v>
      </c>
      <c r="M733" s="64">
        <v>9</v>
      </c>
      <c r="N733" s="727" t="s">
        <v>56</v>
      </c>
      <c r="O733" s="548" t="s">
        <v>56</v>
      </c>
      <c r="P733" s="909" t="s">
        <v>56</v>
      </c>
      <c r="Q733" s="203" t="s">
        <v>57</v>
      </c>
      <c r="R733" s="205" t="s">
        <v>57</v>
      </c>
      <c r="S733" s="490">
        <v>0</v>
      </c>
      <c r="T733" s="18">
        <v>0</v>
      </c>
      <c r="U733" s="548">
        <v>0</v>
      </c>
      <c r="V733" s="18">
        <v>0</v>
      </c>
      <c r="W733" s="64">
        <v>0</v>
      </c>
      <c r="X733" s="18">
        <v>0</v>
      </c>
      <c r="Y733" s="18">
        <v>0</v>
      </c>
      <c r="Z733" s="18">
        <v>0</v>
      </c>
      <c r="AA733" s="18">
        <v>0</v>
      </c>
      <c r="AB733" s="18">
        <v>0</v>
      </c>
      <c r="AC733" s="18">
        <v>0</v>
      </c>
      <c r="AD733" s="18">
        <v>0</v>
      </c>
      <c r="AE733" s="18">
        <v>0</v>
      </c>
      <c r="AF733" s="18">
        <v>0</v>
      </c>
      <c r="AG733" s="64">
        <v>0</v>
      </c>
      <c r="AH733" s="18">
        <v>0</v>
      </c>
      <c r="AI733" s="64">
        <v>0</v>
      </c>
      <c r="AJ733" s="18">
        <v>0</v>
      </c>
      <c r="AK733" s="18">
        <v>1</v>
      </c>
      <c r="AL733" s="64">
        <v>1</v>
      </c>
      <c r="AM733" s="18">
        <v>0</v>
      </c>
      <c r="AN733" s="18" t="s">
        <v>58</v>
      </c>
      <c r="AO733" s="18">
        <v>0</v>
      </c>
      <c r="AP733" s="64">
        <v>0</v>
      </c>
      <c r="AQ733" s="64">
        <v>1</v>
      </c>
      <c r="AR733" s="11">
        <v>1</v>
      </c>
      <c r="AS733" s="17">
        <v>0</v>
      </c>
      <c r="AT733" s="490">
        <v>0</v>
      </c>
      <c r="AU733" s="64">
        <v>0</v>
      </c>
      <c r="AV733" s="18">
        <v>0</v>
      </c>
      <c r="AW733" s="64">
        <v>0</v>
      </c>
      <c r="AX733" s="18">
        <v>0</v>
      </c>
      <c r="AY733" s="17">
        <v>0</v>
      </c>
      <c r="AZ733" s="490">
        <v>0</v>
      </c>
      <c r="BA733" s="17">
        <v>0</v>
      </c>
      <c r="BB733" s="18">
        <v>0</v>
      </c>
      <c r="BC733" s="17">
        <v>0</v>
      </c>
      <c r="BD733" s="18">
        <v>0</v>
      </c>
      <c r="BE733" s="17">
        <v>0</v>
      </c>
      <c r="BF733" s="18">
        <v>0</v>
      </c>
      <c r="BG733" s="17">
        <v>0</v>
      </c>
      <c r="BH733" s="18">
        <v>0</v>
      </c>
      <c r="BI733" s="17">
        <v>0</v>
      </c>
      <c r="BJ733" s="18">
        <v>0</v>
      </c>
      <c r="BK733" s="17">
        <v>75</v>
      </c>
      <c r="BL733" s="17">
        <v>75</v>
      </c>
      <c r="BM733" s="17">
        <v>0</v>
      </c>
      <c r="BN733" s="17" t="s">
        <v>58</v>
      </c>
      <c r="BO733" s="18">
        <v>0</v>
      </c>
      <c r="BP733" s="18">
        <v>0</v>
      </c>
      <c r="BQ733" s="64">
        <v>75</v>
      </c>
      <c r="BR733" s="18">
        <v>75</v>
      </c>
      <c r="BS733" s="730" t="s">
        <v>56</v>
      </c>
      <c r="BT733" s="17">
        <v>0</v>
      </c>
      <c r="BU733" s="17">
        <v>0</v>
      </c>
      <c r="BV733" s="17">
        <v>0</v>
      </c>
      <c r="BW733" s="17">
        <v>0</v>
      </c>
      <c r="BX733" s="17">
        <v>0</v>
      </c>
      <c r="BY733" s="17">
        <v>0</v>
      </c>
      <c r="BZ733" s="17">
        <v>0</v>
      </c>
      <c r="CA733" s="17">
        <v>0</v>
      </c>
      <c r="CB733" s="17">
        <v>0</v>
      </c>
      <c r="CC733" s="17">
        <v>0</v>
      </c>
      <c r="CD733" s="17">
        <v>0</v>
      </c>
      <c r="CE733" s="17">
        <v>0</v>
      </c>
      <c r="CF733" s="17">
        <v>0</v>
      </c>
      <c r="CG733" s="17">
        <v>0</v>
      </c>
      <c r="CH733" s="17">
        <v>0</v>
      </c>
      <c r="CI733" s="17">
        <v>0</v>
      </c>
      <c r="CJ733" s="17">
        <v>0</v>
      </c>
      <c r="CK733" s="17">
        <v>0</v>
      </c>
      <c r="CL733" s="702">
        <v>88038</v>
      </c>
      <c r="CM733" s="702">
        <v>88038</v>
      </c>
      <c r="CN733" s="702">
        <v>0</v>
      </c>
      <c r="CO733" s="702">
        <v>0</v>
      </c>
      <c r="CP733" s="702">
        <v>0</v>
      </c>
      <c r="CQ733" s="702">
        <v>0</v>
      </c>
      <c r="CR733" s="704">
        <v>88038</v>
      </c>
      <c r="CS733" s="703">
        <v>88038</v>
      </c>
      <c r="CT733" s="23" t="s">
        <v>56</v>
      </c>
      <c r="CU733" s="23" t="s">
        <v>56</v>
      </c>
      <c r="CV733" s="23" t="s">
        <v>56</v>
      </c>
      <c r="CW733" s="23" t="s">
        <v>56</v>
      </c>
      <c r="CX733" s="23" t="s">
        <v>56</v>
      </c>
      <c r="CY733" s="23" t="s">
        <v>56</v>
      </c>
      <c r="CZ733" s="23" t="s">
        <v>56</v>
      </c>
      <c r="DA733" s="23" t="s">
        <v>56</v>
      </c>
      <c r="DB733" s="23" t="s">
        <v>56</v>
      </c>
      <c r="DC733" s="120"/>
      <c r="DD733" s="692" t="s">
        <v>56</v>
      </c>
      <c r="DE733" s="120"/>
      <c r="DF733" s="120"/>
      <c r="DG733" s="120"/>
      <c r="DH733" s="140"/>
      <c r="DI733" s="140"/>
      <c r="DJ733" s="140"/>
      <c r="DK733" s="140"/>
      <c r="DL733" s="548" t="s">
        <v>56</v>
      </c>
      <c r="DM733" s="548" t="s">
        <v>56</v>
      </c>
      <c r="DN733" s="203" t="s">
        <v>55</v>
      </c>
      <c r="DO733" s="700" t="s">
        <v>56</v>
      </c>
      <c r="DP733" s="713" t="s">
        <v>56</v>
      </c>
      <c r="DQ733" s="548" t="s">
        <v>56</v>
      </c>
      <c r="DR733" s="673" t="s">
        <v>56</v>
      </c>
      <c r="DS733" s="203" t="s">
        <v>56</v>
      </c>
      <c r="DT733" s="1160" t="s">
        <v>56</v>
      </c>
      <c r="DU733" s="711">
        <v>65.094339622641527</v>
      </c>
      <c r="DV733" s="711">
        <v>60.405660377358473</v>
      </c>
      <c r="DW733" s="711">
        <v>64.481481481481495</v>
      </c>
      <c r="DX733" s="711">
        <v>19.185185185185176</v>
      </c>
      <c r="DY733" s="710">
        <v>1.0188679245283023</v>
      </c>
      <c r="DZ733" s="710">
        <v>1.3561320754716977</v>
      </c>
      <c r="EA733" s="710">
        <v>1</v>
      </c>
      <c r="EB733" s="710">
        <v>0.58333333333333326</v>
      </c>
      <c r="EC733" s="236"/>
      <c r="ED733" s="49"/>
      <c r="EE733" s="232"/>
      <c r="EF733" s="700">
        <v>0</v>
      </c>
      <c r="EG733" s="712">
        <v>624</v>
      </c>
      <c r="EH733" s="44"/>
    </row>
    <row r="734" spans="1:138" ht="41.25" customHeight="1" x14ac:dyDescent="0.25">
      <c r="A734" s="871" t="s">
        <v>49</v>
      </c>
      <c r="B734" s="656" t="s">
        <v>96</v>
      </c>
      <c r="C734" s="656" t="s">
        <v>114</v>
      </c>
      <c r="D734" s="691" t="s">
        <v>1551</v>
      </c>
      <c r="E734" s="656" t="s">
        <v>1552</v>
      </c>
      <c r="F734" s="656" t="s">
        <v>1652</v>
      </c>
      <c r="G734" s="901" t="s">
        <v>1556</v>
      </c>
      <c r="H734" s="897" t="s">
        <v>55</v>
      </c>
      <c r="I734" s="17" t="s">
        <v>889</v>
      </c>
      <c r="J734" s="64">
        <v>23</v>
      </c>
      <c r="K734" s="665">
        <v>11.3535930436139</v>
      </c>
      <c r="L734" s="665">
        <v>5.661553018527</v>
      </c>
      <c r="M734" s="64">
        <v>1</v>
      </c>
      <c r="N734" s="727" t="s">
        <v>56</v>
      </c>
      <c r="O734" s="548" t="s">
        <v>56</v>
      </c>
      <c r="P734" s="909" t="s">
        <v>56</v>
      </c>
      <c r="Q734" s="203" t="s">
        <v>57</v>
      </c>
      <c r="R734" s="205" t="s">
        <v>57</v>
      </c>
      <c r="S734" s="490">
        <v>0</v>
      </c>
      <c r="T734" s="18">
        <v>0</v>
      </c>
      <c r="U734" s="548" t="s">
        <v>58</v>
      </c>
      <c r="V734" s="18" t="s">
        <v>58</v>
      </c>
      <c r="W734" s="64" t="s">
        <v>58</v>
      </c>
      <c r="X734" s="18" t="s">
        <v>58</v>
      </c>
      <c r="Y734" s="18" t="s">
        <v>58</v>
      </c>
      <c r="Z734" s="18" t="s">
        <v>58</v>
      </c>
      <c r="AA734" s="18" t="s">
        <v>58</v>
      </c>
      <c r="AB734" s="18" t="s">
        <v>58</v>
      </c>
      <c r="AC734" s="18" t="s">
        <v>58</v>
      </c>
      <c r="AD734" s="18" t="s">
        <v>58</v>
      </c>
      <c r="AE734" s="18" t="s">
        <v>58</v>
      </c>
      <c r="AF734" s="18" t="s">
        <v>58</v>
      </c>
      <c r="AG734" s="64" t="s">
        <v>58</v>
      </c>
      <c r="AH734" s="18" t="s">
        <v>58</v>
      </c>
      <c r="AI734" s="64" t="s">
        <v>58</v>
      </c>
      <c r="AJ734" s="18" t="s">
        <v>58</v>
      </c>
      <c r="AK734" s="18" t="s">
        <v>58</v>
      </c>
      <c r="AL734" s="64" t="s">
        <v>58</v>
      </c>
      <c r="AM734" s="18" t="s">
        <v>58</v>
      </c>
      <c r="AN734" s="18" t="s">
        <v>58</v>
      </c>
      <c r="AO734" s="18" t="s">
        <v>58</v>
      </c>
      <c r="AP734" s="64" t="s">
        <v>58</v>
      </c>
      <c r="AQ734" s="64">
        <v>0</v>
      </c>
      <c r="AR734" s="11">
        <v>0</v>
      </c>
      <c r="AS734" s="17" t="s">
        <v>58</v>
      </c>
      <c r="AT734" s="490" t="s">
        <v>58</v>
      </c>
      <c r="AU734" s="64" t="s">
        <v>58</v>
      </c>
      <c r="AV734" s="18" t="s">
        <v>58</v>
      </c>
      <c r="AW734" s="64" t="s">
        <v>58</v>
      </c>
      <c r="AX734" s="18" t="s">
        <v>58</v>
      </c>
      <c r="AY734" s="17" t="s">
        <v>58</v>
      </c>
      <c r="AZ734" s="490" t="s">
        <v>58</v>
      </c>
      <c r="BA734" s="17" t="s">
        <v>58</v>
      </c>
      <c r="BB734" s="18" t="s">
        <v>58</v>
      </c>
      <c r="BC734" s="17" t="s">
        <v>58</v>
      </c>
      <c r="BD734" s="18" t="s">
        <v>58</v>
      </c>
      <c r="BE734" s="17" t="s">
        <v>58</v>
      </c>
      <c r="BF734" s="18" t="s">
        <v>58</v>
      </c>
      <c r="BG734" s="17" t="s">
        <v>58</v>
      </c>
      <c r="BH734" s="18" t="s">
        <v>58</v>
      </c>
      <c r="BI734" s="17" t="s">
        <v>58</v>
      </c>
      <c r="BJ734" s="18" t="s">
        <v>58</v>
      </c>
      <c r="BK734" s="17" t="s">
        <v>58</v>
      </c>
      <c r="BL734" s="17" t="s">
        <v>58</v>
      </c>
      <c r="BM734" s="17" t="s">
        <v>58</v>
      </c>
      <c r="BN734" s="17" t="s">
        <v>58</v>
      </c>
      <c r="BO734" s="18" t="s">
        <v>58</v>
      </c>
      <c r="BP734" s="18" t="s">
        <v>58</v>
      </c>
      <c r="BQ734" s="64">
        <v>0</v>
      </c>
      <c r="BR734" s="18">
        <v>0</v>
      </c>
      <c r="BS734" s="730" t="s">
        <v>56</v>
      </c>
      <c r="BT734" s="17">
        <v>0</v>
      </c>
      <c r="BU734" s="17">
        <v>0</v>
      </c>
      <c r="BV734" s="17">
        <v>0</v>
      </c>
      <c r="BW734" s="17">
        <v>0</v>
      </c>
      <c r="BX734" s="17">
        <v>0</v>
      </c>
      <c r="BY734" s="17">
        <v>0</v>
      </c>
      <c r="BZ734" s="17">
        <v>0</v>
      </c>
      <c r="CA734" s="17">
        <v>0</v>
      </c>
      <c r="CB734" s="17">
        <v>0</v>
      </c>
      <c r="CC734" s="17">
        <v>0</v>
      </c>
      <c r="CD734" s="17">
        <v>0</v>
      </c>
      <c r="CE734" s="17">
        <v>0</v>
      </c>
      <c r="CF734" s="17">
        <v>0</v>
      </c>
      <c r="CG734" s="17">
        <v>0</v>
      </c>
      <c r="CH734" s="17">
        <v>0</v>
      </c>
      <c r="CI734" s="17">
        <v>0</v>
      </c>
      <c r="CJ734" s="17">
        <v>0</v>
      </c>
      <c r="CK734" s="17">
        <v>0</v>
      </c>
      <c r="CL734" s="702">
        <v>0</v>
      </c>
      <c r="CM734" s="702">
        <v>0</v>
      </c>
      <c r="CN734" s="702">
        <v>0</v>
      </c>
      <c r="CO734" s="702">
        <v>0</v>
      </c>
      <c r="CP734" s="702">
        <v>0</v>
      </c>
      <c r="CQ734" s="702">
        <v>0</v>
      </c>
      <c r="CR734" s="704">
        <v>0</v>
      </c>
      <c r="CS734" s="703">
        <v>0</v>
      </c>
      <c r="CT734" s="23" t="s">
        <v>56</v>
      </c>
      <c r="CU734" s="23" t="s">
        <v>56</v>
      </c>
      <c r="CV734" s="23" t="s">
        <v>56</v>
      </c>
      <c r="CW734" s="23" t="s">
        <v>56</v>
      </c>
      <c r="CX734" s="23" t="s">
        <v>56</v>
      </c>
      <c r="CY734" s="23" t="s">
        <v>56</v>
      </c>
      <c r="CZ734" s="23" t="s">
        <v>56</v>
      </c>
      <c r="DA734" s="23" t="s">
        <v>56</v>
      </c>
      <c r="DB734" s="23" t="s">
        <v>56</v>
      </c>
      <c r="DC734" s="120"/>
      <c r="DD734" s="692" t="s">
        <v>56</v>
      </c>
      <c r="DE734" s="120"/>
      <c r="DF734" s="120"/>
      <c r="DG734" s="120"/>
      <c r="DH734" s="140"/>
      <c r="DI734" s="140"/>
      <c r="DJ734" s="140"/>
      <c r="DK734" s="140"/>
      <c r="DL734" s="548" t="s">
        <v>56</v>
      </c>
      <c r="DM734" s="548" t="s">
        <v>56</v>
      </c>
      <c r="DN734" s="203" t="s">
        <v>55</v>
      </c>
      <c r="DO734" s="700" t="s">
        <v>56</v>
      </c>
      <c r="DP734" s="713" t="s">
        <v>56</v>
      </c>
      <c r="DQ734" s="548" t="s">
        <v>56</v>
      </c>
      <c r="DR734" s="673" t="s">
        <v>56</v>
      </c>
      <c r="DS734" s="203" t="s">
        <v>56</v>
      </c>
      <c r="DT734" s="1160" t="s">
        <v>56</v>
      </c>
      <c r="DU734" s="711">
        <v>0</v>
      </c>
      <c r="DV734" s="711">
        <v>9.3333333333333339</v>
      </c>
      <c r="DW734" s="711">
        <v>0</v>
      </c>
      <c r="DX734" s="711">
        <v>9.3333333333333339</v>
      </c>
      <c r="DY734" s="710">
        <v>0</v>
      </c>
      <c r="DZ734" s="710">
        <v>0.33333333333333331</v>
      </c>
      <c r="EA734" s="710">
        <v>0</v>
      </c>
      <c r="EB734" s="710">
        <v>0.33333333333333331</v>
      </c>
      <c r="EC734" s="236"/>
      <c r="ED734" s="49"/>
      <c r="EE734" s="232"/>
      <c r="EF734" s="700">
        <v>0</v>
      </c>
      <c r="EG734" s="712">
        <v>0</v>
      </c>
      <c r="EH734" s="44"/>
    </row>
    <row r="735" spans="1:138" ht="41.25" customHeight="1" x14ac:dyDescent="0.25">
      <c r="A735" s="871" t="s">
        <v>49</v>
      </c>
      <c r="B735" s="656" t="s">
        <v>96</v>
      </c>
      <c r="C735" s="656" t="s">
        <v>114</v>
      </c>
      <c r="D735" s="691" t="s">
        <v>116</v>
      </c>
      <c r="E735" s="656" t="s">
        <v>116</v>
      </c>
      <c r="F735" s="656" t="s">
        <v>1653</v>
      </c>
      <c r="G735" s="901" t="s">
        <v>116</v>
      </c>
      <c r="H735" s="897" t="s">
        <v>55</v>
      </c>
      <c r="I735" s="17" t="s">
        <v>889</v>
      </c>
      <c r="J735" s="64">
        <v>23</v>
      </c>
      <c r="K735" s="665">
        <v>12.1503364150956</v>
      </c>
      <c r="L735" s="665">
        <v>0.47821969597500003</v>
      </c>
      <c r="M735" s="64">
        <v>1</v>
      </c>
      <c r="N735" s="727" t="s">
        <v>56</v>
      </c>
      <c r="O735" s="548" t="s">
        <v>56</v>
      </c>
      <c r="P735" s="909" t="s">
        <v>56</v>
      </c>
      <c r="Q735" s="203" t="s">
        <v>57</v>
      </c>
      <c r="R735" s="205" t="s">
        <v>57</v>
      </c>
      <c r="S735" s="490">
        <v>0</v>
      </c>
      <c r="T735" s="18">
        <v>0</v>
      </c>
      <c r="U735" s="548" t="s">
        <v>58</v>
      </c>
      <c r="V735" s="18" t="s">
        <v>58</v>
      </c>
      <c r="W735" s="64" t="s">
        <v>58</v>
      </c>
      <c r="X735" s="18" t="s">
        <v>58</v>
      </c>
      <c r="Y735" s="18" t="s">
        <v>58</v>
      </c>
      <c r="Z735" s="18" t="s">
        <v>58</v>
      </c>
      <c r="AA735" s="18" t="s">
        <v>58</v>
      </c>
      <c r="AB735" s="18" t="s">
        <v>58</v>
      </c>
      <c r="AC735" s="18" t="s">
        <v>58</v>
      </c>
      <c r="AD735" s="18" t="s">
        <v>58</v>
      </c>
      <c r="AE735" s="18" t="s">
        <v>58</v>
      </c>
      <c r="AF735" s="18" t="s">
        <v>58</v>
      </c>
      <c r="AG735" s="64" t="s">
        <v>58</v>
      </c>
      <c r="AH735" s="18" t="s">
        <v>58</v>
      </c>
      <c r="AI735" s="64" t="s">
        <v>58</v>
      </c>
      <c r="AJ735" s="18" t="s">
        <v>58</v>
      </c>
      <c r="AK735" s="18" t="s">
        <v>58</v>
      </c>
      <c r="AL735" s="64" t="s">
        <v>58</v>
      </c>
      <c r="AM735" s="18" t="s">
        <v>58</v>
      </c>
      <c r="AN735" s="18" t="s">
        <v>58</v>
      </c>
      <c r="AO735" s="18" t="s">
        <v>58</v>
      </c>
      <c r="AP735" s="64" t="s">
        <v>58</v>
      </c>
      <c r="AQ735" s="64">
        <v>0</v>
      </c>
      <c r="AR735" s="11">
        <v>0</v>
      </c>
      <c r="AS735" s="17" t="s">
        <v>58</v>
      </c>
      <c r="AT735" s="490" t="s">
        <v>58</v>
      </c>
      <c r="AU735" s="64" t="s">
        <v>58</v>
      </c>
      <c r="AV735" s="18" t="s">
        <v>58</v>
      </c>
      <c r="AW735" s="64" t="s">
        <v>58</v>
      </c>
      <c r="AX735" s="18" t="s">
        <v>58</v>
      </c>
      <c r="AY735" s="17" t="s">
        <v>58</v>
      </c>
      <c r="AZ735" s="490" t="s">
        <v>58</v>
      </c>
      <c r="BA735" s="17" t="s">
        <v>58</v>
      </c>
      <c r="BB735" s="18" t="s">
        <v>58</v>
      </c>
      <c r="BC735" s="17" t="s">
        <v>58</v>
      </c>
      <c r="BD735" s="18" t="s">
        <v>58</v>
      </c>
      <c r="BE735" s="17" t="s">
        <v>58</v>
      </c>
      <c r="BF735" s="18" t="s">
        <v>58</v>
      </c>
      <c r="BG735" s="17" t="s">
        <v>58</v>
      </c>
      <c r="BH735" s="18" t="s">
        <v>58</v>
      </c>
      <c r="BI735" s="17" t="s">
        <v>58</v>
      </c>
      <c r="BJ735" s="18" t="s">
        <v>58</v>
      </c>
      <c r="BK735" s="17" t="s">
        <v>58</v>
      </c>
      <c r="BL735" s="17" t="s">
        <v>58</v>
      </c>
      <c r="BM735" s="17" t="s">
        <v>58</v>
      </c>
      <c r="BN735" s="17" t="s">
        <v>58</v>
      </c>
      <c r="BO735" s="18" t="s">
        <v>58</v>
      </c>
      <c r="BP735" s="18" t="s">
        <v>58</v>
      </c>
      <c r="BQ735" s="64">
        <v>0</v>
      </c>
      <c r="BR735" s="18">
        <v>0</v>
      </c>
      <c r="BS735" s="730" t="s">
        <v>56</v>
      </c>
      <c r="BT735" s="17">
        <v>0</v>
      </c>
      <c r="BU735" s="17">
        <v>0</v>
      </c>
      <c r="BV735" s="17">
        <v>0</v>
      </c>
      <c r="BW735" s="17">
        <v>0</v>
      </c>
      <c r="BX735" s="17">
        <v>0</v>
      </c>
      <c r="BY735" s="17">
        <v>0</v>
      </c>
      <c r="BZ735" s="17">
        <v>0</v>
      </c>
      <c r="CA735" s="17">
        <v>0</v>
      </c>
      <c r="CB735" s="17">
        <v>0</v>
      </c>
      <c r="CC735" s="17">
        <v>0</v>
      </c>
      <c r="CD735" s="17">
        <v>0</v>
      </c>
      <c r="CE735" s="17">
        <v>0</v>
      </c>
      <c r="CF735" s="17">
        <v>0</v>
      </c>
      <c r="CG735" s="17">
        <v>0</v>
      </c>
      <c r="CH735" s="17">
        <v>0</v>
      </c>
      <c r="CI735" s="17">
        <v>0</v>
      </c>
      <c r="CJ735" s="17">
        <v>0</v>
      </c>
      <c r="CK735" s="17">
        <v>0</v>
      </c>
      <c r="CL735" s="702">
        <v>0</v>
      </c>
      <c r="CM735" s="702">
        <v>0</v>
      </c>
      <c r="CN735" s="702">
        <v>0</v>
      </c>
      <c r="CO735" s="702">
        <v>0</v>
      </c>
      <c r="CP735" s="702">
        <v>0</v>
      </c>
      <c r="CQ735" s="702">
        <v>0</v>
      </c>
      <c r="CR735" s="704">
        <v>0</v>
      </c>
      <c r="CS735" s="703">
        <v>0</v>
      </c>
      <c r="CT735" s="23" t="s">
        <v>56</v>
      </c>
      <c r="CU735" s="23" t="s">
        <v>56</v>
      </c>
      <c r="CV735" s="23" t="s">
        <v>56</v>
      </c>
      <c r="CW735" s="23" t="s">
        <v>56</v>
      </c>
      <c r="CX735" s="23" t="s">
        <v>56</v>
      </c>
      <c r="CY735" s="23" t="s">
        <v>56</v>
      </c>
      <c r="CZ735" s="23" t="s">
        <v>56</v>
      </c>
      <c r="DA735" s="23" t="s">
        <v>56</v>
      </c>
      <c r="DB735" s="23" t="s">
        <v>56</v>
      </c>
      <c r="DC735" s="120"/>
      <c r="DD735" s="692" t="s">
        <v>56</v>
      </c>
      <c r="DE735" s="120"/>
      <c r="DF735" s="120"/>
      <c r="DG735" s="120"/>
      <c r="DH735" s="140"/>
      <c r="DI735" s="140"/>
      <c r="DJ735" s="140"/>
      <c r="DK735" s="140"/>
      <c r="DL735" s="548" t="s">
        <v>56</v>
      </c>
      <c r="DM735" s="548" t="s">
        <v>56</v>
      </c>
      <c r="DN735" s="203" t="s">
        <v>55</v>
      </c>
      <c r="DO735" s="700" t="s">
        <v>56</v>
      </c>
      <c r="DP735" s="713" t="s">
        <v>56</v>
      </c>
      <c r="DQ735" s="548" t="s">
        <v>56</v>
      </c>
      <c r="DR735" s="673" t="s">
        <v>56</v>
      </c>
      <c r="DS735" s="203" t="s">
        <v>56</v>
      </c>
      <c r="DT735" s="1160" t="s">
        <v>56</v>
      </c>
      <c r="DU735" s="711">
        <v>0</v>
      </c>
      <c r="DV735" s="711">
        <v>43</v>
      </c>
      <c r="DW735" s="711">
        <v>0</v>
      </c>
      <c r="DX735" s="711">
        <v>43</v>
      </c>
      <c r="DY735" s="710">
        <v>0</v>
      </c>
      <c r="DZ735" s="710">
        <v>0.66666666666666663</v>
      </c>
      <c r="EA735" s="710">
        <v>0</v>
      </c>
      <c r="EB735" s="710">
        <v>0.66666666666666663</v>
      </c>
      <c r="EC735" s="236"/>
      <c r="ED735" s="49"/>
      <c r="EE735" s="232"/>
      <c r="EF735" s="700">
        <v>0</v>
      </c>
      <c r="EG735" s="712">
        <v>0</v>
      </c>
      <c r="EH735" s="44"/>
    </row>
    <row r="736" spans="1:138" ht="41.25" customHeight="1" x14ac:dyDescent="0.25">
      <c r="A736" s="871" t="s">
        <v>49</v>
      </c>
      <c r="B736" s="656" t="s">
        <v>96</v>
      </c>
      <c r="C736" s="656" t="s">
        <v>114</v>
      </c>
      <c r="D736" s="691" t="s">
        <v>569</v>
      </c>
      <c r="E736" s="656" t="s">
        <v>569</v>
      </c>
      <c r="F736" s="656" t="s">
        <v>1654</v>
      </c>
      <c r="G736" s="901" t="s">
        <v>569</v>
      </c>
      <c r="H736" s="897" t="s">
        <v>55</v>
      </c>
      <c r="I736" s="17" t="s">
        <v>866</v>
      </c>
      <c r="J736" s="64">
        <v>23</v>
      </c>
      <c r="K736" s="665">
        <v>19.5</v>
      </c>
      <c r="L736" s="665">
        <v>3.1723484782500004</v>
      </c>
      <c r="M736" s="64">
        <v>0</v>
      </c>
      <c r="N736" s="727" t="s">
        <v>56</v>
      </c>
      <c r="O736" s="548" t="s">
        <v>56</v>
      </c>
      <c r="P736" s="909" t="s">
        <v>56</v>
      </c>
      <c r="Q736" s="203" t="s">
        <v>57</v>
      </c>
      <c r="R736" s="205" t="s">
        <v>57</v>
      </c>
      <c r="S736" s="490">
        <v>0</v>
      </c>
      <c r="T736" s="18">
        <v>0</v>
      </c>
      <c r="U736" s="548" t="s">
        <v>58</v>
      </c>
      <c r="V736" s="18" t="s">
        <v>58</v>
      </c>
      <c r="W736" s="64" t="s">
        <v>58</v>
      </c>
      <c r="X736" s="18" t="s">
        <v>58</v>
      </c>
      <c r="Y736" s="18" t="s">
        <v>58</v>
      </c>
      <c r="Z736" s="18" t="s">
        <v>58</v>
      </c>
      <c r="AA736" s="18" t="s">
        <v>58</v>
      </c>
      <c r="AB736" s="18" t="s">
        <v>58</v>
      </c>
      <c r="AC736" s="18" t="s">
        <v>58</v>
      </c>
      <c r="AD736" s="18" t="s">
        <v>58</v>
      </c>
      <c r="AE736" s="18" t="s">
        <v>58</v>
      </c>
      <c r="AF736" s="18" t="s">
        <v>58</v>
      </c>
      <c r="AG736" s="64" t="s">
        <v>58</v>
      </c>
      <c r="AH736" s="18" t="s">
        <v>58</v>
      </c>
      <c r="AI736" s="64" t="s">
        <v>58</v>
      </c>
      <c r="AJ736" s="18" t="s">
        <v>58</v>
      </c>
      <c r="AK736" s="18" t="s">
        <v>58</v>
      </c>
      <c r="AL736" s="64" t="s">
        <v>58</v>
      </c>
      <c r="AM736" s="18" t="s">
        <v>58</v>
      </c>
      <c r="AN736" s="18" t="s">
        <v>58</v>
      </c>
      <c r="AO736" s="18" t="s">
        <v>58</v>
      </c>
      <c r="AP736" s="64" t="s">
        <v>58</v>
      </c>
      <c r="AQ736" s="64">
        <v>0</v>
      </c>
      <c r="AR736" s="11">
        <v>0</v>
      </c>
      <c r="AS736" s="17" t="s">
        <v>58</v>
      </c>
      <c r="AT736" s="490" t="s">
        <v>58</v>
      </c>
      <c r="AU736" s="64" t="s">
        <v>58</v>
      </c>
      <c r="AV736" s="18" t="s">
        <v>58</v>
      </c>
      <c r="AW736" s="64" t="s">
        <v>58</v>
      </c>
      <c r="AX736" s="18" t="s">
        <v>58</v>
      </c>
      <c r="AY736" s="17" t="s">
        <v>58</v>
      </c>
      <c r="AZ736" s="490" t="s">
        <v>58</v>
      </c>
      <c r="BA736" s="17" t="s">
        <v>58</v>
      </c>
      <c r="BB736" s="18" t="s">
        <v>58</v>
      </c>
      <c r="BC736" s="17" t="s">
        <v>58</v>
      </c>
      <c r="BD736" s="18" t="s">
        <v>58</v>
      </c>
      <c r="BE736" s="17" t="s">
        <v>58</v>
      </c>
      <c r="BF736" s="18" t="s">
        <v>58</v>
      </c>
      <c r="BG736" s="17" t="s">
        <v>58</v>
      </c>
      <c r="BH736" s="18" t="s">
        <v>58</v>
      </c>
      <c r="BI736" s="17" t="s">
        <v>58</v>
      </c>
      <c r="BJ736" s="18" t="s">
        <v>58</v>
      </c>
      <c r="BK736" s="17" t="s">
        <v>58</v>
      </c>
      <c r="BL736" s="17" t="s">
        <v>58</v>
      </c>
      <c r="BM736" s="17" t="s">
        <v>58</v>
      </c>
      <c r="BN736" s="17" t="s">
        <v>58</v>
      </c>
      <c r="BO736" s="18" t="s">
        <v>58</v>
      </c>
      <c r="BP736" s="18" t="s">
        <v>58</v>
      </c>
      <c r="BQ736" s="64">
        <v>0</v>
      </c>
      <c r="BR736" s="18">
        <v>0</v>
      </c>
      <c r="BS736" s="730" t="s">
        <v>56</v>
      </c>
      <c r="BT736" s="17">
        <v>0</v>
      </c>
      <c r="BU736" s="17">
        <v>0</v>
      </c>
      <c r="BV736" s="17">
        <v>0</v>
      </c>
      <c r="BW736" s="17">
        <v>0</v>
      </c>
      <c r="BX736" s="17">
        <v>0</v>
      </c>
      <c r="BY736" s="17">
        <v>0</v>
      </c>
      <c r="BZ736" s="17">
        <v>0</v>
      </c>
      <c r="CA736" s="17">
        <v>0</v>
      </c>
      <c r="CB736" s="17">
        <v>0</v>
      </c>
      <c r="CC736" s="17">
        <v>0</v>
      </c>
      <c r="CD736" s="17">
        <v>0</v>
      </c>
      <c r="CE736" s="17">
        <v>0</v>
      </c>
      <c r="CF736" s="17">
        <v>0</v>
      </c>
      <c r="CG736" s="17">
        <v>0</v>
      </c>
      <c r="CH736" s="17">
        <v>0</v>
      </c>
      <c r="CI736" s="17">
        <v>0</v>
      </c>
      <c r="CJ736" s="17">
        <v>0</v>
      </c>
      <c r="CK736" s="17">
        <v>0</v>
      </c>
      <c r="CL736" s="702">
        <v>0</v>
      </c>
      <c r="CM736" s="702">
        <v>0</v>
      </c>
      <c r="CN736" s="702">
        <v>0</v>
      </c>
      <c r="CO736" s="702">
        <v>0</v>
      </c>
      <c r="CP736" s="702">
        <v>0</v>
      </c>
      <c r="CQ736" s="702">
        <v>0</v>
      </c>
      <c r="CR736" s="704">
        <v>0</v>
      </c>
      <c r="CS736" s="703">
        <v>0</v>
      </c>
      <c r="CT736" s="23" t="s">
        <v>56</v>
      </c>
      <c r="CU736" s="23" t="s">
        <v>56</v>
      </c>
      <c r="CV736" s="23" t="s">
        <v>56</v>
      </c>
      <c r="CW736" s="23" t="s">
        <v>56</v>
      </c>
      <c r="CX736" s="23" t="s">
        <v>56</v>
      </c>
      <c r="CY736" s="23" t="s">
        <v>56</v>
      </c>
      <c r="CZ736" s="23" t="s">
        <v>56</v>
      </c>
      <c r="DA736" s="23" t="s">
        <v>56</v>
      </c>
      <c r="DB736" s="23" t="s">
        <v>56</v>
      </c>
      <c r="DC736" s="120"/>
      <c r="DD736" s="692" t="s">
        <v>56</v>
      </c>
      <c r="DE736" s="120"/>
      <c r="DF736" s="120"/>
      <c r="DG736" s="120"/>
      <c r="DH736" s="140"/>
      <c r="DI736" s="140"/>
      <c r="DJ736" s="140"/>
      <c r="DK736" s="140"/>
      <c r="DL736" s="548" t="s">
        <v>56</v>
      </c>
      <c r="DM736" s="548" t="s">
        <v>56</v>
      </c>
      <c r="DN736" s="203" t="s">
        <v>55</v>
      </c>
      <c r="DO736" s="700" t="s">
        <v>56</v>
      </c>
      <c r="DP736" s="713" t="s">
        <v>56</v>
      </c>
      <c r="DQ736" s="548" t="s">
        <v>56</v>
      </c>
      <c r="DR736" s="673" t="s">
        <v>56</v>
      </c>
      <c r="DS736" s="203" t="s">
        <v>56</v>
      </c>
      <c r="DT736" s="1160" t="s">
        <v>56</v>
      </c>
      <c r="DU736" s="711">
        <v>617</v>
      </c>
      <c r="DV736" s="711">
        <v>-582.41176470588243</v>
      </c>
      <c r="DW736" s="711">
        <v>618.5</v>
      </c>
      <c r="DX736" s="711">
        <v>-594</v>
      </c>
      <c r="DY736" s="710">
        <v>2</v>
      </c>
      <c r="DZ736" s="710">
        <v>-1.7647058823529418</v>
      </c>
      <c r="EA736" s="710">
        <v>2</v>
      </c>
      <c r="EB736" s="710">
        <v>-1.8333333333333333</v>
      </c>
      <c r="EC736" s="236"/>
      <c r="ED736" s="49"/>
      <c r="EE736" s="232"/>
      <c r="EF736" s="700">
        <v>1362</v>
      </c>
      <c r="EG736" s="712">
        <v>-1313</v>
      </c>
      <c r="EH736" s="44"/>
    </row>
    <row r="737" spans="1:138" ht="41.25" customHeight="1" x14ac:dyDescent="0.25">
      <c r="A737" s="871" t="s">
        <v>49</v>
      </c>
      <c r="B737" s="656" t="s">
        <v>96</v>
      </c>
      <c r="C737" s="656" t="s">
        <v>114</v>
      </c>
      <c r="D737" s="691" t="s">
        <v>134</v>
      </c>
      <c r="E737" s="656" t="s">
        <v>134</v>
      </c>
      <c r="F737" s="656" t="s">
        <v>1655</v>
      </c>
      <c r="G737" s="901" t="s">
        <v>1656</v>
      </c>
      <c r="H737" s="897" t="s">
        <v>55</v>
      </c>
      <c r="I737" s="17" t="s">
        <v>889</v>
      </c>
      <c r="J737" s="64">
        <v>23</v>
      </c>
      <c r="K737" s="665">
        <v>15.735681586763199</v>
      </c>
      <c r="L737" s="665">
        <v>2.3075757527760001</v>
      </c>
      <c r="M737" s="64">
        <v>0</v>
      </c>
      <c r="N737" s="727" t="s">
        <v>56</v>
      </c>
      <c r="O737" s="548" t="s">
        <v>56</v>
      </c>
      <c r="P737" s="909" t="s">
        <v>56</v>
      </c>
      <c r="Q737" s="203" t="s">
        <v>57</v>
      </c>
      <c r="R737" s="205" t="s">
        <v>57</v>
      </c>
      <c r="S737" s="490">
        <v>0</v>
      </c>
      <c r="T737" s="18">
        <v>0</v>
      </c>
      <c r="U737" s="548" t="s">
        <v>58</v>
      </c>
      <c r="V737" s="18" t="s">
        <v>58</v>
      </c>
      <c r="W737" s="64" t="s">
        <v>58</v>
      </c>
      <c r="X737" s="18" t="s">
        <v>58</v>
      </c>
      <c r="Y737" s="18" t="s">
        <v>58</v>
      </c>
      <c r="Z737" s="18" t="s">
        <v>58</v>
      </c>
      <c r="AA737" s="18" t="s">
        <v>58</v>
      </c>
      <c r="AB737" s="18" t="s">
        <v>58</v>
      </c>
      <c r="AC737" s="18" t="s">
        <v>58</v>
      </c>
      <c r="AD737" s="18" t="s">
        <v>58</v>
      </c>
      <c r="AE737" s="18" t="s">
        <v>58</v>
      </c>
      <c r="AF737" s="18" t="s">
        <v>58</v>
      </c>
      <c r="AG737" s="64" t="s">
        <v>58</v>
      </c>
      <c r="AH737" s="18" t="s">
        <v>58</v>
      </c>
      <c r="AI737" s="64" t="s">
        <v>58</v>
      </c>
      <c r="AJ737" s="18" t="s">
        <v>58</v>
      </c>
      <c r="AK737" s="18" t="s">
        <v>58</v>
      </c>
      <c r="AL737" s="64" t="s">
        <v>58</v>
      </c>
      <c r="AM737" s="18" t="s">
        <v>58</v>
      </c>
      <c r="AN737" s="18" t="s">
        <v>58</v>
      </c>
      <c r="AO737" s="18" t="s">
        <v>58</v>
      </c>
      <c r="AP737" s="64" t="s">
        <v>58</v>
      </c>
      <c r="AQ737" s="64">
        <v>0</v>
      </c>
      <c r="AR737" s="11">
        <v>0</v>
      </c>
      <c r="AS737" s="17" t="s">
        <v>58</v>
      </c>
      <c r="AT737" s="490" t="s">
        <v>58</v>
      </c>
      <c r="AU737" s="64" t="s">
        <v>58</v>
      </c>
      <c r="AV737" s="18" t="s">
        <v>58</v>
      </c>
      <c r="AW737" s="64" t="s">
        <v>58</v>
      </c>
      <c r="AX737" s="18" t="s">
        <v>58</v>
      </c>
      <c r="AY737" s="17" t="s">
        <v>58</v>
      </c>
      <c r="AZ737" s="490" t="s">
        <v>58</v>
      </c>
      <c r="BA737" s="17" t="s">
        <v>58</v>
      </c>
      <c r="BB737" s="18" t="s">
        <v>58</v>
      </c>
      <c r="BC737" s="17" t="s">
        <v>58</v>
      </c>
      <c r="BD737" s="18" t="s">
        <v>58</v>
      </c>
      <c r="BE737" s="17" t="s">
        <v>58</v>
      </c>
      <c r="BF737" s="18" t="s">
        <v>58</v>
      </c>
      <c r="BG737" s="17" t="s">
        <v>58</v>
      </c>
      <c r="BH737" s="18" t="s">
        <v>58</v>
      </c>
      <c r="BI737" s="17" t="s">
        <v>58</v>
      </c>
      <c r="BJ737" s="18" t="s">
        <v>58</v>
      </c>
      <c r="BK737" s="17" t="s">
        <v>58</v>
      </c>
      <c r="BL737" s="17" t="s">
        <v>58</v>
      </c>
      <c r="BM737" s="17" t="s">
        <v>58</v>
      </c>
      <c r="BN737" s="17" t="s">
        <v>58</v>
      </c>
      <c r="BO737" s="18" t="s">
        <v>58</v>
      </c>
      <c r="BP737" s="18" t="s">
        <v>58</v>
      </c>
      <c r="BQ737" s="64">
        <v>0</v>
      </c>
      <c r="BR737" s="18">
        <v>0</v>
      </c>
      <c r="BS737" s="730" t="s">
        <v>56</v>
      </c>
      <c r="BT737" s="17">
        <v>0</v>
      </c>
      <c r="BU737" s="17">
        <v>0</v>
      </c>
      <c r="BV737" s="17">
        <v>0</v>
      </c>
      <c r="BW737" s="17">
        <v>0</v>
      </c>
      <c r="BX737" s="17">
        <v>0</v>
      </c>
      <c r="BY737" s="17">
        <v>0</v>
      </c>
      <c r="BZ737" s="17">
        <v>0</v>
      </c>
      <c r="CA737" s="17">
        <v>0</v>
      </c>
      <c r="CB737" s="17">
        <v>0</v>
      </c>
      <c r="CC737" s="17">
        <v>0</v>
      </c>
      <c r="CD737" s="17">
        <v>0</v>
      </c>
      <c r="CE737" s="17">
        <v>0</v>
      </c>
      <c r="CF737" s="17">
        <v>0</v>
      </c>
      <c r="CG737" s="17">
        <v>0</v>
      </c>
      <c r="CH737" s="17">
        <v>0</v>
      </c>
      <c r="CI737" s="17">
        <v>0</v>
      </c>
      <c r="CJ737" s="17">
        <v>0</v>
      </c>
      <c r="CK737" s="17">
        <v>0</v>
      </c>
      <c r="CL737" s="702">
        <v>0</v>
      </c>
      <c r="CM737" s="702">
        <v>0</v>
      </c>
      <c r="CN737" s="702">
        <v>0</v>
      </c>
      <c r="CO737" s="702">
        <v>0</v>
      </c>
      <c r="CP737" s="702">
        <v>0</v>
      </c>
      <c r="CQ737" s="702">
        <v>0</v>
      </c>
      <c r="CR737" s="704">
        <v>0</v>
      </c>
      <c r="CS737" s="703">
        <v>0</v>
      </c>
      <c r="CT737" s="23" t="s">
        <v>56</v>
      </c>
      <c r="CU737" s="23" t="s">
        <v>56</v>
      </c>
      <c r="CV737" s="23" t="s">
        <v>56</v>
      </c>
      <c r="CW737" s="23" t="s">
        <v>56</v>
      </c>
      <c r="CX737" s="23" t="s">
        <v>56</v>
      </c>
      <c r="CY737" s="23" t="s">
        <v>56</v>
      </c>
      <c r="CZ737" s="23" t="s">
        <v>56</v>
      </c>
      <c r="DA737" s="23" t="s">
        <v>56</v>
      </c>
      <c r="DB737" s="23" t="s">
        <v>56</v>
      </c>
      <c r="DC737" s="120"/>
      <c r="DD737" s="692" t="s">
        <v>56</v>
      </c>
      <c r="DE737" s="120"/>
      <c r="DF737" s="120"/>
      <c r="DG737" s="120"/>
      <c r="DH737" s="140"/>
      <c r="DI737" s="140"/>
      <c r="DJ737" s="140"/>
      <c r="DK737" s="140"/>
      <c r="DL737" s="548" t="s">
        <v>56</v>
      </c>
      <c r="DM737" s="548" t="s">
        <v>56</v>
      </c>
      <c r="DN737" s="203" t="s">
        <v>55</v>
      </c>
      <c r="DO737" s="700" t="s">
        <v>56</v>
      </c>
      <c r="DP737" s="713" t="s">
        <v>56</v>
      </c>
      <c r="DQ737" s="548" t="s">
        <v>56</v>
      </c>
      <c r="DR737" s="673" t="s">
        <v>56</v>
      </c>
      <c r="DS737" s="203" t="s">
        <v>56</v>
      </c>
      <c r="DT737" s="1160" t="s">
        <v>56</v>
      </c>
      <c r="DU737" s="711">
        <v>161.25688073394511</v>
      </c>
      <c r="DV737" s="711">
        <v>-58.94823875863645</v>
      </c>
      <c r="DW737" s="711">
        <v>148.070416666667</v>
      </c>
      <c r="DX737" s="711">
        <v>-45.76177469135834</v>
      </c>
      <c r="DY737" s="710">
        <v>2.1743119266055064</v>
      </c>
      <c r="DZ737" s="710">
        <v>-1.5446822969758764</v>
      </c>
      <c r="EA737" s="710">
        <v>1.9750000000000001</v>
      </c>
      <c r="EB737" s="710">
        <v>-1.3453703703703701</v>
      </c>
      <c r="EC737" s="236"/>
      <c r="ED737" s="49"/>
      <c r="EE737" s="232"/>
      <c r="EF737" s="700">
        <v>1920</v>
      </c>
      <c r="EG737" s="712">
        <v>842.33333333333348</v>
      </c>
      <c r="EH737" s="44"/>
    </row>
    <row r="738" spans="1:138" ht="41.25" customHeight="1" x14ac:dyDescent="0.25">
      <c r="A738" s="871" t="s">
        <v>49</v>
      </c>
      <c r="B738" s="656" t="s">
        <v>96</v>
      </c>
      <c r="C738" s="656" t="s">
        <v>114</v>
      </c>
      <c r="D738" s="691" t="s">
        <v>134</v>
      </c>
      <c r="E738" s="656" t="s">
        <v>134</v>
      </c>
      <c r="F738" s="656" t="s">
        <v>1657</v>
      </c>
      <c r="G738" s="901" t="s">
        <v>1656</v>
      </c>
      <c r="H738" s="897" t="s">
        <v>868</v>
      </c>
      <c r="I738" s="17" t="s">
        <v>889</v>
      </c>
      <c r="J738" s="64">
        <v>23</v>
      </c>
      <c r="K738" s="665">
        <v>15.1</v>
      </c>
      <c r="L738" s="665">
        <v>2.3609848435740002</v>
      </c>
      <c r="M738" s="64">
        <v>0</v>
      </c>
      <c r="N738" s="727" t="s">
        <v>56</v>
      </c>
      <c r="O738" s="548" t="s">
        <v>56</v>
      </c>
      <c r="P738" s="909" t="s">
        <v>56</v>
      </c>
      <c r="Q738" s="203" t="s">
        <v>57</v>
      </c>
      <c r="R738" s="205" t="s">
        <v>57</v>
      </c>
      <c r="S738" s="490">
        <v>0</v>
      </c>
      <c r="T738" s="18">
        <v>0</v>
      </c>
      <c r="U738" s="548" t="s">
        <v>58</v>
      </c>
      <c r="V738" s="18" t="s">
        <v>58</v>
      </c>
      <c r="W738" s="64" t="s">
        <v>58</v>
      </c>
      <c r="X738" s="18" t="s">
        <v>58</v>
      </c>
      <c r="Y738" s="18" t="s">
        <v>58</v>
      </c>
      <c r="Z738" s="18" t="s">
        <v>58</v>
      </c>
      <c r="AA738" s="18" t="s">
        <v>58</v>
      </c>
      <c r="AB738" s="18" t="s">
        <v>58</v>
      </c>
      <c r="AC738" s="18" t="s">
        <v>58</v>
      </c>
      <c r="AD738" s="18" t="s">
        <v>58</v>
      </c>
      <c r="AE738" s="18" t="s">
        <v>58</v>
      </c>
      <c r="AF738" s="18" t="s">
        <v>58</v>
      </c>
      <c r="AG738" s="64" t="s">
        <v>58</v>
      </c>
      <c r="AH738" s="18" t="s">
        <v>58</v>
      </c>
      <c r="AI738" s="64" t="s">
        <v>58</v>
      </c>
      <c r="AJ738" s="18" t="s">
        <v>58</v>
      </c>
      <c r="AK738" s="18" t="s">
        <v>58</v>
      </c>
      <c r="AL738" s="64" t="s">
        <v>58</v>
      </c>
      <c r="AM738" s="18" t="s">
        <v>58</v>
      </c>
      <c r="AN738" s="18" t="s">
        <v>58</v>
      </c>
      <c r="AO738" s="18" t="s">
        <v>58</v>
      </c>
      <c r="AP738" s="64" t="s">
        <v>58</v>
      </c>
      <c r="AQ738" s="64">
        <v>0</v>
      </c>
      <c r="AR738" s="11">
        <v>0</v>
      </c>
      <c r="AS738" s="17" t="s">
        <v>58</v>
      </c>
      <c r="AT738" s="490" t="s">
        <v>58</v>
      </c>
      <c r="AU738" s="64" t="s">
        <v>58</v>
      </c>
      <c r="AV738" s="18" t="s">
        <v>58</v>
      </c>
      <c r="AW738" s="64" t="s">
        <v>58</v>
      </c>
      <c r="AX738" s="18" t="s">
        <v>58</v>
      </c>
      <c r="AY738" s="17" t="s">
        <v>58</v>
      </c>
      <c r="AZ738" s="490" t="s">
        <v>58</v>
      </c>
      <c r="BA738" s="17" t="s">
        <v>58</v>
      </c>
      <c r="BB738" s="18" t="s">
        <v>58</v>
      </c>
      <c r="BC738" s="17" t="s">
        <v>58</v>
      </c>
      <c r="BD738" s="18" t="s">
        <v>58</v>
      </c>
      <c r="BE738" s="17" t="s">
        <v>58</v>
      </c>
      <c r="BF738" s="18" t="s">
        <v>58</v>
      </c>
      <c r="BG738" s="17" t="s">
        <v>58</v>
      </c>
      <c r="BH738" s="18" t="s">
        <v>58</v>
      </c>
      <c r="BI738" s="17" t="s">
        <v>58</v>
      </c>
      <c r="BJ738" s="18" t="s">
        <v>58</v>
      </c>
      <c r="BK738" s="17" t="s">
        <v>58</v>
      </c>
      <c r="BL738" s="17" t="s">
        <v>58</v>
      </c>
      <c r="BM738" s="17" t="s">
        <v>58</v>
      </c>
      <c r="BN738" s="17" t="s">
        <v>58</v>
      </c>
      <c r="BO738" s="18" t="s">
        <v>58</v>
      </c>
      <c r="BP738" s="18" t="s">
        <v>58</v>
      </c>
      <c r="BQ738" s="64">
        <v>0</v>
      </c>
      <c r="BR738" s="18">
        <v>0</v>
      </c>
      <c r="BS738" s="730" t="s">
        <v>56</v>
      </c>
      <c r="BT738" s="17">
        <v>0</v>
      </c>
      <c r="BU738" s="17">
        <v>0</v>
      </c>
      <c r="BV738" s="17">
        <v>0</v>
      </c>
      <c r="BW738" s="17">
        <v>0</v>
      </c>
      <c r="BX738" s="17">
        <v>0</v>
      </c>
      <c r="BY738" s="17">
        <v>0</v>
      </c>
      <c r="BZ738" s="17">
        <v>0</v>
      </c>
      <c r="CA738" s="17">
        <v>0</v>
      </c>
      <c r="CB738" s="17">
        <v>0</v>
      </c>
      <c r="CC738" s="17">
        <v>0</v>
      </c>
      <c r="CD738" s="17">
        <v>0</v>
      </c>
      <c r="CE738" s="17">
        <v>0</v>
      </c>
      <c r="CF738" s="17">
        <v>0</v>
      </c>
      <c r="CG738" s="17">
        <v>0</v>
      </c>
      <c r="CH738" s="17">
        <v>0</v>
      </c>
      <c r="CI738" s="17">
        <v>0</v>
      </c>
      <c r="CJ738" s="17">
        <v>0</v>
      </c>
      <c r="CK738" s="17">
        <v>0</v>
      </c>
      <c r="CL738" s="702">
        <v>0</v>
      </c>
      <c r="CM738" s="702">
        <v>0</v>
      </c>
      <c r="CN738" s="702">
        <v>0</v>
      </c>
      <c r="CO738" s="702">
        <v>0</v>
      </c>
      <c r="CP738" s="702">
        <v>0</v>
      </c>
      <c r="CQ738" s="702">
        <v>0</v>
      </c>
      <c r="CR738" s="704">
        <v>0</v>
      </c>
      <c r="CS738" s="703">
        <v>0</v>
      </c>
      <c r="CT738" s="23" t="s">
        <v>56</v>
      </c>
      <c r="CU738" s="23" t="s">
        <v>56</v>
      </c>
      <c r="CV738" s="23" t="s">
        <v>56</v>
      </c>
      <c r="CW738" s="23" t="s">
        <v>56</v>
      </c>
      <c r="CX738" s="23" t="s">
        <v>56</v>
      </c>
      <c r="CY738" s="23" t="s">
        <v>56</v>
      </c>
      <c r="CZ738" s="23" t="s">
        <v>56</v>
      </c>
      <c r="DA738" s="23" t="s">
        <v>56</v>
      </c>
      <c r="DB738" s="23" t="s">
        <v>56</v>
      </c>
      <c r="DC738" s="120"/>
      <c r="DD738" s="692" t="s">
        <v>56</v>
      </c>
      <c r="DE738" s="120"/>
      <c r="DF738" s="120"/>
      <c r="DG738" s="120"/>
      <c r="DH738" s="140"/>
      <c r="DI738" s="140"/>
      <c r="DJ738" s="140"/>
      <c r="DK738" s="140"/>
      <c r="DL738" s="548" t="s">
        <v>56</v>
      </c>
      <c r="DM738" s="548" t="s">
        <v>56</v>
      </c>
      <c r="DN738" s="203" t="s">
        <v>55</v>
      </c>
      <c r="DO738" s="700" t="s">
        <v>56</v>
      </c>
      <c r="DP738" s="713" t="s">
        <v>56</v>
      </c>
      <c r="DQ738" s="548" t="s">
        <v>56</v>
      </c>
      <c r="DR738" s="673" t="s">
        <v>56</v>
      </c>
      <c r="DS738" s="203" t="s">
        <v>56</v>
      </c>
      <c r="DT738" s="1160" t="s">
        <v>56</v>
      </c>
      <c r="DU738" s="711">
        <v>0</v>
      </c>
      <c r="DV738" s="711">
        <v>0</v>
      </c>
      <c r="DW738" s="711">
        <v>0</v>
      </c>
      <c r="DX738" s="711">
        <v>0</v>
      </c>
      <c r="DY738" s="710">
        <v>0</v>
      </c>
      <c r="DZ738" s="710">
        <v>0</v>
      </c>
      <c r="EA738" s="710">
        <v>0</v>
      </c>
      <c r="EB738" s="710">
        <v>0</v>
      </c>
      <c r="EC738" s="236"/>
      <c r="ED738" s="49"/>
      <c r="EE738" s="232"/>
      <c r="EF738" s="700">
        <v>0</v>
      </c>
      <c r="EG738" s="712">
        <v>0</v>
      </c>
      <c r="EH738" s="44"/>
    </row>
    <row r="739" spans="1:138" ht="41.25" customHeight="1" x14ac:dyDescent="0.25">
      <c r="A739" s="871" t="s">
        <v>49</v>
      </c>
      <c r="B739" s="656" t="s">
        <v>96</v>
      </c>
      <c r="C739" s="656" t="s">
        <v>114</v>
      </c>
      <c r="D739" s="691" t="s">
        <v>565</v>
      </c>
      <c r="E739" s="656" t="s">
        <v>565</v>
      </c>
      <c r="F739" s="656" t="s">
        <v>1658</v>
      </c>
      <c r="G739" s="901" t="s">
        <v>565</v>
      </c>
      <c r="H739" s="897" t="s">
        <v>55</v>
      </c>
      <c r="I739" s="17" t="s">
        <v>860</v>
      </c>
      <c r="J739" s="64">
        <v>23</v>
      </c>
      <c r="K739" s="665">
        <v>15.496658575318699</v>
      </c>
      <c r="L739" s="665">
        <v>0.58522727151000009</v>
      </c>
      <c r="M739" s="64">
        <v>0</v>
      </c>
      <c r="N739" s="727" t="s">
        <v>56</v>
      </c>
      <c r="O739" s="548" t="s">
        <v>56</v>
      </c>
      <c r="P739" s="909" t="s">
        <v>56</v>
      </c>
      <c r="Q739" s="203" t="s">
        <v>57</v>
      </c>
      <c r="R739" s="205" t="s">
        <v>57</v>
      </c>
      <c r="S739" s="490">
        <v>0</v>
      </c>
      <c r="T739" s="18">
        <v>0</v>
      </c>
      <c r="U739" s="548">
        <v>0</v>
      </c>
      <c r="V739" s="18">
        <v>0</v>
      </c>
      <c r="W739" s="64">
        <v>0</v>
      </c>
      <c r="X739" s="18">
        <v>0</v>
      </c>
      <c r="Y739" s="18">
        <v>0</v>
      </c>
      <c r="Z739" s="18">
        <v>0</v>
      </c>
      <c r="AA739" s="18">
        <v>0</v>
      </c>
      <c r="AB739" s="18">
        <v>0</v>
      </c>
      <c r="AC739" s="18">
        <v>0</v>
      </c>
      <c r="AD739" s="18">
        <v>0</v>
      </c>
      <c r="AE739" s="18">
        <v>0</v>
      </c>
      <c r="AF739" s="18">
        <v>0</v>
      </c>
      <c r="AG739" s="64">
        <v>0</v>
      </c>
      <c r="AH739" s="18">
        <v>0</v>
      </c>
      <c r="AI739" s="64">
        <v>0</v>
      </c>
      <c r="AJ739" s="18">
        <v>0</v>
      </c>
      <c r="AK739" s="18">
        <v>1</v>
      </c>
      <c r="AL739" s="64">
        <v>1</v>
      </c>
      <c r="AM739" s="18">
        <v>0</v>
      </c>
      <c r="AN739" s="18" t="s">
        <v>58</v>
      </c>
      <c r="AO739" s="18">
        <v>0</v>
      </c>
      <c r="AP739" s="64">
        <v>0</v>
      </c>
      <c r="AQ739" s="64">
        <v>1</v>
      </c>
      <c r="AR739" s="11">
        <v>1</v>
      </c>
      <c r="AS739" s="17">
        <v>0</v>
      </c>
      <c r="AT739" s="490">
        <v>0</v>
      </c>
      <c r="AU739" s="64">
        <v>0</v>
      </c>
      <c r="AV739" s="18">
        <v>0</v>
      </c>
      <c r="AW739" s="64">
        <v>0</v>
      </c>
      <c r="AX739" s="18">
        <v>0</v>
      </c>
      <c r="AY739" s="17">
        <v>0</v>
      </c>
      <c r="AZ739" s="490">
        <v>0</v>
      </c>
      <c r="BA739" s="17">
        <v>0</v>
      </c>
      <c r="BB739" s="18">
        <v>0</v>
      </c>
      <c r="BC739" s="17">
        <v>0</v>
      </c>
      <c r="BD739" s="18">
        <v>0</v>
      </c>
      <c r="BE739" s="17">
        <v>0</v>
      </c>
      <c r="BF739" s="18">
        <v>0</v>
      </c>
      <c r="BG739" s="17">
        <v>0</v>
      </c>
      <c r="BH739" s="18">
        <v>0</v>
      </c>
      <c r="BI739" s="17">
        <v>0</v>
      </c>
      <c r="BJ739" s="18">
        <v>0</v>
      </c>
      <c r="BK739" s="17">
        <v>450</v>
      </c>
      <c r="BL739" s="17">
        <v>450</v>
      </c>
      <c r="BM739" s="17">
        <v>0</v>
      </c>
      <c r="BN739" s="17" t="s">
        <v>58</v>
      </c>
      <c r="BO739" s="18">
        <v>0</v>
      </c>
      <c r="BP739" s="18">
        <v>0</v>
      </c>
      <c r="BQ739" s="64">
        <v>450</v>
      </c>
      <c r="BR739" s="18">
        <v>450</v>
      </c>
      <c r="BS739" s="730" t="s">
        <v>56</v>
      </c>
      <c r="BT739" s="17">
        <v>0</v>
      </c>
      <c r="BU739" s="17">
        <v>0</v>
      </c>
      <c r="BV739" s="17">
        <v>0</v>
      </c>
      <c r="BW739" s="17">
        <v>0</v>
      </c>
      <c r="BX739" s="17">
        <v>0</v>
      </c>
      <c r="BY739" s="17">
        <v>0</v>
      </c>
      <c r="BZ739" s="17">
        <v>0</v>
      </c>
      <c r="CA739" s="17">
        <v>0</v>
      </c>
      <c r="CB739" s="17">
        <v>0</v>
      </c>
      <c r="CC739" s="17">
        <v>0</v>
      </c>
      <c r="CD739" s="17">
        <v>0</v>
      </c>
      <c r="CE739" s="17">
        <v>0</v>
      </c>
      <c r="CF739" s="17">
        <v>0</v>
      </c>
      <c r="CG739" s="17">
        <v>0</v>
      </c>
      <c r="CH739" s="17">
        <v>0</v>
      </c>
      <c r="CI739" s="17">
        <v>0</v>
      </c>
      <c r="CJ739" s="17">
        <v>0</v>
      </c>
      <c r="CK739" s="17">
        <v>0</v>
      </c>
      <c r="CL739" s="702">
        <v>528228</v>
      </c>
      <c r="CM739" s="702">
        <v>528228</v>
      </c>
      <c r="CN739" s="702">
        <v>0</v>
      </c>
      <c r="CO739" s="702">
        <v>0</v>
      </c>
      <c r="CP739" s="702">
        <v>0</v>
      </c>
      <c r="CQ739" s="702">
        <v>0</v>
      </c>
      <c r="CR739" s="704">
        <v>528228</v>
      </c>
      <c r="CS739" s="703">
        <v>528228</v>
      </c>
      <c r="CT739" s="23" t="s">
        <v>56</v>
      </c>
      <c r="CU739" s="23" t="s">
        <v>56</v>
      </c>
      <c r="CV739" s="23" t="s">
        <v>56</v>
      </c>
      <c r="CW739" s="23" t="s">
        <v>56</v>
      </c>
      <c r="CX739" s="23" t="s">
        <v>56</v>
      </c>
      <c r="CY739" s="23" t="s">
        <v>56</v>
      </c>
      <c r="CZ739" s="23" t="s">
        <v>56</v>
      </c>
      <c r="DA739" s="23" t="s">
        <v>56</v>
      </c>
      <c r="DB739" s="23" t="s">
        <v>56</v>
      </c>
      <c r="DC739" s="120"/>
      <c r="DD739" s="692" t="s">
        <v>56</v>
      </c>
      <c r="DE739" s="120"/>
      <c r="DF739" s="120"/>
      <c r="DG739" s="120"/>
      <c r="DH739" s="140"/>
      <c r="DI739" s="140"/>
      <c r="DJ739" s="140"/>
      <c r="DK739" s="140"/>
      <c r="DL739" s="548" t="s">
        <v>56</v>
      </c>
      <c r="DM739" s="548" t="s">
        <v>56</v>
      </c>
      <c r="DN739" s="203" t="s">
        <v>55</v>
      </c>
      <c r="DO739" s="700" t="s">
        <v>56</v>
      </c>
      <c r="DP739" s="713" t="s">
        <v>56</v>
      </c>
      <c r="DQ739" s="548" t="s">
        <v>56</v>
      </c>
      <c r="DR739" s="673" t="s">
        <v>56</v>
      </c>
      <c r="DS739" s="203" t="s">
        <v>56</v>
      </c>
      <c r="DT739" s="1160" t="s">
        <v>56</v>
      </c>
      <c r="DU739" s="711">
        <v>0</v>
      </c>
      <c r="DV739" s="711">
        <v>151.888888888889</v>
      </c>
      <c r="DW739" s="711">
        <v>0</v>
      </c>
      <c r="DX739" s="711">
        <v>151.888888888889</v>
      </c>
      <c r="DY739" s="710">
        <v>0</v>
      </c>
      <c r="DZ739" s="710">
        <v>1.7777777777777768</v>
      </c>
      <c r="EA739" s="710">
        <v>0</v>
      </c>
      <c r="EB739" s="710">
        <v>1.7777777777777768</v>
      </c>
      <c r="EC739" s="236"/>
      <c r="ED739" s="49"/>
      <c r="EE739" s="232"/>
      <c r="EF739" s="700">
        <v>0</v>
      </c>
      <c r="EG739" s="712">
        <v>0</v>
      </c>
      <c r="EH739" s="44"/>
    </row>
    <row r="740" spans="1:138" ht="41.25" customHeight="1" x14ac:dyDescent="0.25">
      <c r="A740" s="871" t="s">
        <v>49</v>
      </c>
      <c r="B740" s="656" t="s">
        <v>96</v>
      </c>
      <c r="C740" s="656" t="s">
        <v>114</v>
      </c>
      <c r="D740" s="691" t="s">
        <v>1551</v>
      </c>
      <c r="E740" s="656" t="s">
        <v>1552</v>
      </c>
      <c r="F740" s="656" t="s">
        <v>1659</v>
      </c>
      <c r="G740" s="901" t="s">
        <v>1556</v>
      </c>
      <c r="H740" s="897" t="s">
        <v>55</v>
      </c>
      <c r="I740" s="17" t="s">
        <v>889</v>
      </c>
      <c r="J740" s="64">
        <v>23</v>
      </c>
      <c r="K740" s="665">
        <v>14.7397523724111</v>
      </c>
      <c r="L740" s="665">
        <v>6.2717802899850001</v>
      </c>
      <c r="M740" s="64">
        <v>1</v>
      </c>
      <c r="N740" s="727" t="s">
        <v>56</v>
      </c>
      <c r="O740" s="548" t="s">
        <v>56</v>
      </c>
      <c r="P740" s="909" t="s">
        <v>56</v>
      </c>
      <c r="Q740" s="203" t="s">
        <v>57</v>
      </c>
      <c r="R740" s="205" t="s">
        <v>57</v>
      </c>
      <c r="S740" s="490">
        <v>0</v>
      </c>
      <c r="T740" s="18">
        <v>0</v>
      </c>
      <c r="U740" s="548" t="s">
        <v>58</v>
      </c>
      <c r="V740" s="18" t="s">
        <v>58</v>
      </c>
      <c r="W740" s="64" t="s">
        <v>58</v>
      </c>
      <c r="X740" s="18" t="s">
        <v>58</v>
      </c>
      <c r="Y740" s="18" t="s">
        <v>58</v>
      </c>
      <c r="Z740" s="18" t="s">
        <v>58</v>
      </c>
      <c r="AA740" s="18" t="s">
        <v>58</v>
      </c>
      <c r="AB740" s="18" t="s">
        <v>58</v>
      </c>
      <c r="AC740" s="18" t="s">
        <v>58</v>
      </c>
      <c r="AD740" s="18" t="s">
        <v>58</v>
      </c>
      <c r="AE740" s="18" t="s">
        <v>58</v>
      </c>
      <c r="AF740" s="18" t="s">
        <v>58</v>
      </c>
      <c r="AG740" s="64" t="s">
        <v>58</v>
      </c>
      <c r="AH740" s="18" t="s">
        <v>58</v>
      </c>
      <c r="AI740" s="64" t="s">
        <v>58</v>
      </c>
      <c r="AJ740" s="18" t="s">
        <v>58</v>
      </c>
      <c r="AK740" s="18" t="s">
        <v>58</v>
      </c>
      <c r="AL740" s="64" t="s">
        <v>58</v>
      </c>
      <c r="AM740" s="18" t="s">
        <v>58</v>
      </c>
      <c r="AN740" s="18" t="s">
        <v>58</v>
      </c>
      <c r="AO740" s="18" t="s">
        <v>58</v>
      </c>
      <c r="AP740" s="64" t="s">
        <v>58</v>
      </c>
      <c r="AQ740" s="64">
        <v>0</v>
      </c>
      <c r="AR740" s="11">
        <v>0</v>
      </c>
      <c r="AS740" s="17" t="s">
        <v>58</v>
      </c>
      <c r="AT740" s="490" t="s">
        <v>58</v>
      </c>
      <c r="AU740" s="64" t="s">
        <v>58</v>
      </c>
      <c r="AV740" s="18" t="s">
        <v>58</v>
      </c>
      <c r="AW740" s="64" t="s">
        <v>58</v>
      </c>
      <c r="AX740" s="18" t="s">
        <v>58</v>
      </c>
      <c r="AY740" s="17" t="s">
        <v>58</v>
      </c>
      <c r="AZ740" s="490" t="s">
        <v>58</v>
      </c>
      <c r="BA740" s="17" t="s">
        <v>58</v>
      </c>
      <c r="BB740" s="18" t="s">
        <v>58</v>
      </c>
      <c r="BC740" s="17" t="s">
        <v>58</v>
      </c>
      <c r="BD740" s="18" t="s">
        <v>58</v>
      </c>
      <c r="BE740" s="17" t="s">
        <v>58</v>
      </c>
      <c r="BF740" s="18" t="s">
        <v>58</v>
      </c>
      <c r="BG740" s="17" t="s">
        <v>58</v>
      </c>
      <c r="BH740" s="18" t="s">
        <v>58</v>
      </c>
      <c r="BI740" s="17" t="s">
        <v>58</v>
      </c>
      <c r="BJ740" s="18" t="s">
        <v>58</v>
      </c>
      <c r="BK740" s="17" t="s">
        <v>58</v>
      </c>
      <c r="BL740" s="17" t="s">
        <v>58</v>
      </c>
      <c r="BM740" s="17" t="s">
        <v>58</v>
      </c>
      <c r="BN740" s="17" t="s">
        <v>58</v>
      </c>
      <c r="BO740" s="18" t="s">
        <v>58</v>
      </c>
      <c r="BP740" s="18" t="s">
        <v>58</v>
      </c>
      <c r="BQ740" s="64">
        <v>0</v>
      </c>
      <c r="BR740" s="18">
        <v>0</v>
      </c>
      <c r="BS740" s="730" t="s">
        <v>56</v>
      </c>
      <c r="BT740" s="17">
        <v>0</v>
      </c>
      <c r="BU740" s="17">
        <v>0</v>
      </c>
      <c r="BV740" s="17">
        <v>0</v>
      </c>
      <c r="BW740" s="17">
        <v>0</v>
      </c>
      <c r="BX740" s="17">
        <v>0</v>
      </c>
      <c r="BY740" s="17">
        <v>0</v>
      </c>
      <c r="BZ740" s="17">
        <v>0</v>
      </c>
      <c r="CA740" s="17">
        <v>0</v>
      </c>
      <c r="CB740" s="17">
        <v>0</v>
      </c>
      <c r="CC740" s="17">
        <v>0</v>
      </c>
      <c r="CD740" s="17">
        <v>0</v>
      </c>
      <c r="CE740" s="17">
        <v>0</v>
      </c>
      <c r="CF740" s="17">
        <v>0</v>
      </c>
      <c r="CG740" s="17">
        <v>0</v>
      </c>
      <c r="CH740" s="17">
        <v>0</v>
      </c>
      <c r="CI740" s="17">
        <v>0</v>
      </c>
      <c r="CJ740" s="17">
        <v>0</v>
      </c>
      <c r="CK740" s="17">
        <v>0</v>
      </c>
      <c r="CL740" s="702">
        <v>0</v>
      </c>
      <c r="CM740" s="702">
        <v>0</v>
      </c>
      <c r="CN740" s="702">
        <v>0</v>
      </c>
      <c r="CO740" s="702">
        <v>0</v>
      </c>
      <c r="CP740" s="702">
        <v>0</v>
      </c>
      <c r="CQ740" s="702">
        <v>0</v>
      </c>
      <c r="CR740" s="704">
        <v>0</v>
      </c>
      <c r="CS740" s="703">
        <v>0</v>
      </c>
      <c r="CT740" s="23" t="s">
        <v>56</v>
      </c>
      <c r="CU740" s="23" t="s">
        <v>56</v>
      </c>
      <c r="CV740" s="23" t="s">
        <v>56</v>
      </c>
      <c r="CW740" s="23" t="s">
        <v>56</v>
      </c>
      <c r="CX740" s="23" t="s">
        <v>56</v>
      </c>
      <c r="CY740" s="23" t="s">
        <v>56</v>
      </c>
      <c r="CZ740" s="23" t="s">
        <v>56</v>
      </c>
      <c r="DA740" s="23" t="s">
        <v>56</v>
      </c>
      <c r="DB740" s="23" t="s">
        <v>56</v>
      </c>
      <c r="DC740" s="120"/>
      <c r="DD740" s="692" t="s">
        <v>56</v>
      </c>
      <c r="DE740" s="120"/>
      <c r="DF740" s="120"/>
      <c r="DG740" s="120"/>
      <c r="DH740" s="140"/>
      <c r="DI740" s="140"/>
      <c r="DJ740" s="140"/>
      <c r="DK740" s="140"/>
      <c r="DL740" s="548" t="s">
        <v>56</v>
      </c>
      <c r="DM740" s="548" t="s">
        <v>56</v>
      </c>
      <c r="DN740" s="203" t="s">
        <v>55</v>
      </c>
      <c r="DO740" s="700" t="s">
        <v>56</v>
      </c>
      <c r="DP740" s="713" t="s">
        <v>56</v>
      </c>
      <c r="DQ740" s="548" t="s">
        <v>56</v>
      </c>
      <c r="DR740" s="673" t="s">
        <v>56</v>
      </c>
      <c r="DS740" s="203" t="s">
        <v>56</v>
      </c>
      <c r="DT740" s="1160" t="s">
        <v>56</v>
      </c>
      <c r="DU740" s="711">
        <v>0</v>
      </c>
      <c r="DV740" s="711">
        <v>45</v>
      </c>
      <c r="DW740" s="711">
        <v>0</v>
      </c>
      <c r="DX740" s="711">
        <v>45</v>
      </c>
      <c r="DY740" s="710">
        <v>0</v>
      </c>
      <c r="DZ740" s="710">
        <v>0.66666666666666663</v>
      </c>
      <c r="EA740" s="710">
        <v>0</v>
      </c>
      <c r="EB740" s="710">
        <v>0.66666666666666663</v>
      </c>
      <c r="EC740" s="236"/>
      <c r="ED740" s="49"/>
      <c r="EE740" s="232"/>
      <c r="EF740" s="700">
        <v>0</v>
      </c>
      <c r="EG740" s="712">
        <v>0</v>
      </c>
      <c r="EH740" s="44"/>
    </row>
    <row r="741" spans="1:138" ht="41.25" customHeight="1" x14ac:dyDescent="0.25">
      <c r="A741" s="871" t="s">
        <v>49</v>
      </c>
      <c r="B741" s="656" t="s">
        <v>96</v>
      </c>
      <c r="C741" s="656" t="s">
        <v>114</v>
      </c>
      <c r="D741" s="691" t="s">
        <v>128</v>
      </c>
      <c r="E741" s="656" t="s">
        <v>128</v>
      </c>
      <c r="F741" s="656" t="s">
        <v>1660</v>
      </c>
      <c r="G741" s="901" t="s">
        <v>1592</v>
      </c>
      <c r="H741" s="897" t="s">
        <v>55</v>
      </c>
      <c r="I741" s="17" t="s">
        <v>889</v>
      </c>
      <c r="J741" s="64">
        <v>23</v>
      </c>
      <c r="K741" s="665">
        <v>11.1145700321694</v>
      </c>
      <c r="L741" s="665">
        <v>6.1723484720099995</v>
      </c>
      <c r="M741" s="64">
        <v>2</v>
      </c>
      <c r="N741" s="727" t="s">
        <v>56</v>
      </c>
      <c r="O741" s="548" t="s">
        <v>56</v>
      </c>
      <c r="P741" s="909" t="s">
        <v>56</v>
      </c>
      <c r="Q741" s="203" t="s">
        <v>57</v>
      </c>
      <c r="R741" s="205" t="s">
        <v>57</v>
      </c>
      <c r="S741" s="490">
        <v>0</v>
      </c>
      <c r="T741" s="18">
        <v>0</v>
      </c>
      <c r="U741" s="548">
        <v>0</v>
      </c>
      <c r="V741" s="18">
        <v>0</v>
      </c>
      <c r="W741" s="64">
        <v>0</v>
      </c>
      <c r="X741" s="18">
        <v>0</v>
      </c>
      <c r="Y741" s="18">
        <v>0</v>
      </c>
      <c r="Z741" s="18">
        <v>0</v>
      </c>
      <c r="AA741" s="18">
        <v>0</v>
      </c>
      <c r="AB741" s="18">
        <v>0</v>
      </c>
      <c r="AC741" s="18">
        <v>0</v>
      </c>
      <c r="AD741" s="18">
        <v>0</v>
      </c>
      <c r="AE741" s="18">
        <v>0</v>
      </c>
      <c r="AF741" s="18">
        <v>0</v>
      </c>
      <c r="AG741" s="64">
        <v>0</v>
      </c>
      <c r="AH741" s="18">
        <v>0</v>
      </c>
      <c r="AI741" s="64">
        <v>0</v>
      </c>
      <c r="AJ741" s="18">
        <v>0</v>
      </c>
      <c r="AK741" s="18">
        <v>1</v>
      </c>
      <c r="AL741" s="64">
        <v>1</v>
      </c>
      <c r="AM741" s="18">
        <v>0</v>
      </c>
      <c r="AN741" s="18" t="s">
        <v>58</v>
      </c>
      <c r="AO741" s="18">
        <v>0</v>
      </c>
      <c r="AP741" s="64">
        <v>0</v>
      </c>
      <c r="AQ741" s="64">
        <v>1</v>
      </c>
      <c r="AR741" s="11">
        <v>1</v>
      </c>
      <c r="AS741" s="17">
        <v>0</v>
      </c>
      <c r="AT741" s="490">
        <v>0</v>
      </c>
      <c r="AU741" s="64">
        <v>0</v>
      </c>
      <c r="AV741" s="18">
        <v>0</v>
      </c>
      <c r="AW741" s="64">
        <v>0</v>
      </c>
      <c r="AX741" s="18">
        <v>0</v>
      </c>
      <c r="AY741" s="17">
        <v>0</v>
      </c>
      <c r="AZ741" s="490">
        <v>0</v>
      </c>
      <c r="BA741" s="17">
        <v>0</v>
      </c>
      <c r="BB741" s="18">
        <v>0</v>
      </c>
      <c r="BC741" s="17">
        <v>0</v>
      </c>
      <c r="BD741" s="18">
        <v>0</v>
      </c>
      <c r="BE741" s="17">
        <v>0</v>
      </c>
      <c r="BF741" s="18">
        <v>0</v>
      </c>
      <c r="BG741" s="17">
        <v>0</v>
      </c>
      <c r="BH741" s="18">
        <v>0</v>
      </c>
      <c r="BI741" s="17">
        <v>0</v>
      </c>
      <c r="BJ741" s="18">
        <v>0</v>
      </c>
      <c r="BK741" s="17">
        <v>260</v>
      </c>
      <c r="BL741" s="17">
        <v>260</v>
      </c>
      <c r="BM741" s="17">
        <v>0</v>
      </c>
      <c r="BN741" s="17" t="s">
        <v>58</v>
      </c>
      <c r="BO741" s="18">
        <v>0</v>
      </c>
      <c r="BP741" s="18">
        <v>0</v>
      </c>
      <c r="BQ741" s="64">
        <v>260</v>
      </c>
      <c r="BR741" s="18">
        <v>260</v>
      </c>
      <c r="BS741" s="730" t="s">
        <v>56</v>
      </c>
      <c r="BT741" s="17">
        <v>0</v>
      </c>
      <c r="BU741" s="17">
        <v>0</v>
      </c>
      <c r="BV741" s="17">
        <v>0</v>
      </c>
      <c r="BW741" s="17">
        <v>0</v>
      </c>
      <c r="BX741" s="17">
        <v>0</v>
      </c>
      <c r="BY741" s="17">
        <v>0</v>
      </c>
      <c r="BZ741" s="17">
        <v>0</v>
      </c>
      <c r="CA741" s="17">
        <v>0</v>
      </c>
      <c r="CB741" s="17">
        <v>0</v>
      </c>
      <c r="CC741" s="17">
        <v>0</v>
      </c>
      <c r="CD741" s="17">
        <v>0</v>
      </c>
      <c r="CE741" s="17">
        <v>0</v>
      </c>
      <c r="CF741" s="17">
        <v>0</v>
      </c>
      <c r="CG741" s="17">
        <v>0</v>
      </c>
      <c r="CH741" s="17">
        <v>0</v>
      </c>
      <c r="CI741" s="17">
        <v>0</v>
      </c>
      <c r="CJ741" s="17">
        <v>0</v>
      </c>
      <c r="CK741" s="17">
        <v>0</v>
      </c>
      <c r="CL741" s="702">
        <v>305198.40000000002</v>
      </c>
      <c r="CM741" s="702">
        <v>305198.40000000002</v>
      </c>
      <c r="CN741" s="702">
        <v>0</v>
      </c>
      <c r="CO741" s="702">
        <v>0</v>
      </c>
      <c r="CP741" s="702">
        <v>0</v>
      </c>
      <c r="CQ741" s="702">
        <v>0</v>
      </c>
      <c r="CR741" s="704">
        <v>305198.40000000002</v>
      </c>
      <c r="CS741" s="703">
        <v>305198.40000000002</v>
      </c>
      <c r="CT741" s="23" t="s">
        <v>56</v>
      </c>
      <c r="CU741" s="23" t="s">
        <v>56</v>
      </c>
      <c r="CV741" s="23" t="s">
        <v>56</v>
      </c>
      <c r="CW741" s="23" t="s">
        <v>56</v>
      </c>
      <c r="CX741" s="23" t="s">
        <v>56</v>
      </c>
      <c r="CY741" s="23" t="s">
        <v>56</v>
      </c>
      <c r="CZ741" s="23" t="s">
        <v>56</v>
      </c>
      <c r="DA741" s="23" t="s">
        <v>56</v>
      </c>
      <c r="DB741" s="23" t="s">
        <v>56</v>
      </c>
      <c r="DC741" s="120"/>
      <c r="DD741" s="692" t="s">
        <v>56</v>
      </c>
      <c r="DE741" s="120"/>
      <c r="DF741" s="120"/>
      <c r="DG741" s="120"/>
      <c r="DH741" s="140"/>
      <c r="DI741" s="140"/>
      <c r="DJ741" s="140"/>
      <c r="DK741" s="140"/>
      <c r="DL741" s="548" t="s">
        <v>56</v>
      </c>
      <c r="DM741" s="548" t="s">
        <v>56</v>
      </c>
      <c r="DN741" s="203" t="s">
        <v>55</v>
      </c>
      <c r="DO741" s="700" t="s">
        <v>56</v>
      </c>
      <c r="DP741" s="713" t="s">
        <v>56</v>
      </c>
      <c r="DQ741" s="548" t="s">
        <v>56</v>
      </c>
      <c r="DR741" s="673" t="s">
        <v>56</v>
      </c>
      <c r="DS741" s="203" t="s">
        <v>56</v>
      </c>
      <c r="DT741" s="1160" t="s">
        <v>56</v>
      </c>
      <c r="DU741" s="711">
        <v>0</v>
      </c>
      <c r="DV741" s="711" t="s">
        <v>56</v>
      </c>
      <c r="DW741" s="711">
        <v>0</v>
      </c>
      <c r="DX741" s="711" t="s">
        <v>56</v>
      </c>
      <c r="DY741" s="710">
        <v>0</v>
      </c>
      <c r="DZ741" s="710" t="s">
        <v>56</v>
      </c>
      <c r="EA741" s="710">
        <v>0</v>
      </c>
      <c r="EB741" s="710" t="s">
        <v>56</v>
      </c>
      <c r="EC741" s="236"/>
      <c r="ED741" s="49"/>
      <c r="EE741" s="232"/>
      <c r="EF741" s="700">
        <v>0</v>
      </c>
      <c r="EG741" s="712" t="s">
        <v>56</v>
      </c>
      <c r="EH741" s="44"/>
    </row>
    <row r="742" spans="1:138" ht="41.25" customHeight="1" x14ac:dyDescent="0.25">
      <c r="A742" s="871" t="s">
        <v>49</v>
      </c>
      <c r="B742" s="656" t="s">
        <v>96</v>
      </c>
      <c r="C742" s="656" t="s">
        <v>114</v>
      </c>
      <c r="D742" s="691" t="s">
        <v>1661</v>
      </c>
      <c r="E742" s="656" t="s">
        <v>551</v>
      </c>
      <c r="F742" s="656" t="s">
        <v>1662</v>
      </c>
      <c r="G742" s="901" t="s">
        <v>551</v>
      </c>
      <c r="H742" s="897" t="s">
        <v>55</v>
      </c>
      <c r="I742" s="17" t="s">
        <v>889</v>
      </c>
      <c r="J742" s="64">
        <v>23</v>
      </c>
      <c r="K742" s="665">
        <v>8.7641770862985098</v>
      </c>
      <c r="L742" s="665">
        <v>1.4075757546479999</v>
      </c>
      <c r="M742" s="64">
        <v>10</v>
      </c>
      <c r="N742" s="727" t="s">
        <v>56</v>
      </c>
      <c r="O742" s="548" t="s">
        <v>56</v>
      </c>
      <c r="P742" s="909" t="s">
        <v>56</v>
      </c>
      <c r="Q742" s="203" t="s">
        <v>57</v>
      </c>
      <c r="R742" s="205" t="s">
        <v>57</v>
      </c>
      <c r="S742" s="490">
        <v>0</v>
      </c>
      <c r="T742" s="18">
        <v>0</v>
      </c>
      <c r="U742" s="548" t="s">
        <v>58</v>
      </c>
      <c r="V742" s="18" t="s">
        <v>58</v>
      </c>
      <c r="W742" s="64" t="s">
        <v>58</v>
      </c>
      <c r="X742" s="18" t="s">
        <v>58</v>
      </c>
      <c r="Y742" s="18" t="s">
        <v>58</v>
      </c>
      <c r="Z742" s="18" t="s">
        <v>58</v>
      </c>
      <c r="AA742" s="18" t="s">
        <v>58</v>
      </c>
      <c r="AB742" s="18" t="s">
        <v>58</v>
      </c>
      <c r="AC742" s="18" t="s">
        <v>58</v>
      </c>
      <c r="AD742" s="18" t="s">
        <v>58</v>
      </c>
      <c r="AE742" s="18" t="s">
        <v>58</v>
      </c>
      <c r="AF742" s="18" t="s">
        <v>58</v>
      </c>
      <c r="AG742" s="64" t="s">
        <v>58</v>
      </c>
      <c r="AH742" s="18" t="s">
        <v>58</v>
      </c>
      <c r="AI742" s="64" t="s">
        <v>58</v>
      </c>
      <c r="AJ742" s="18" t="s">
        <v>58</v>
      </c>
      <c r="AK742" s="18" t="s">
        <v>58</v>
      </c>
      <c r="AL742" s="64" t="s">
        <v>58</v>
      </c>
      <c r="AM742" s="18" t="s">
        <v>58</v>
      </c>
      <c r="AN742" s="18" t="s">
        <v>58</v>
      </c>
      <c r="AO742" s="18" t="s">
        <v>58</v>
      </c>
      <c r="AP742" s="64" t="s">
        <v>58</v>
      </c>
      <c r="AQ742" s="64">
        <v>0</v>
      </c>
      <c r="AR742" s="11">
        <v>0</v>
      </c>
      <c r="AS742" s="17" t="s">
        <v>58</v>
      </c>
      <c r="AT742" s="490" t="s">
        <v>58</v>
      </c>
      <c r="AU742" s="64" t="s">
        <v>58</v>
      </c>
      <c r="AV742" s="18" t="s">
        <v>58</v>
      </c>
      <c r="AW742" s="64" t="s">
        <v>58</v>
      </c>
      <c r="AX742" s="18" t="s">
        <v>58</v>
      </c>
      <c r="AY742" s="17" t="s">
        <v>58</v>
      </c>
      <c r="AZ742" s="490" t="s">
        <v>58</v>
      </c>
      <c r="BA742" s="17" t="s">
        <v>58</v>
      </c>
      <c r="BB742" s="18" t="s">
        <v>58</v>
      </c>
      <c r="BC742" s="17" t="s">
        <v>58</v>
      </c>
      <c r="BD742" s="18" t="s">
        <v>58</v>
      </c>
      <c r="BE742" s="17" t="s">
        <v>58</v>
      </c>
      <c r="BF742" s="18" t="s">
        <v>58</v>
      </c>
      <c r="BG742" s="17" t="s">
        <v>58</v>
      </c>
      <c r="BH742" s="18" t="s">
        <v>58</v>
      </c>
      <c r="BI742" s="17" t="s">
        <v>58</v>
      </c>
      <c r="BJ742" s="18" t="s">
        <v>58</v>
      </c>
      <c r="BK742" s="17" t="s">
        <v>58</v>
      </c>
      <c r="BL742" s="17" t="s">
        <v>58</v>
      </c>
      <c r="BM742" s="17" t="s">
        <v>58</v>
      </c>
      <c r="BN742" s="17" t="s">
        <v>58</v>
      </c>
      <c r="BO742" s="18" t="s">
        <v>58</v>
      </c>
      <c r="BP742" s="18" t="s">
        <v>58</v>
      </c>
      <c r="BQ742" s="64">
        <v>0</v>
      </c>
      <c r="BR742" s="18">
        <v>0</v>
      </c>
      <c r="BS742" s="730" t="s">
        <v>56</v>
      </c>
      <c r="BT742" s="17">
        <v>0</v>
      </c>
      <c r="BU742" s="17">
        <v>0</v>
      </c>
      <c r="BV742" s="17">
        <v>0</v>
      </c>
      <c r="BW742" s="17">
        <v>0</v>
      </c>
      <c r="BX742" s="17">
        <v>0</v>
      </c>
      <c r="BY742" s="17">
        <v>0</v>
      </c>
      <c r="BZ742" s="17">
        <v>0</v>
      </c>
      <c r="CA742" s="17">
        <v>0</v>
      </c>
      <c r="CB742" s="17">
        <v>0</v>
      </c>
      <c r="CC742" s="17">
        <v>0</v>
      </c>
      <c r="CD742" s="17">
        <v>0</v>
      </c>
      <c r="CE742" s="17">
        <v>0</v>
      </c>
      <c r="CF742" s="17">
        <v>0</v>
      </c>
      <c r="CG742" s="17">
        <v>0</v>
      </c>
      <c r="CH742" s="17">
        <v>0</v>
      </c>
      <c r="CI742" s="17">
        <v>0</v>
      </c>
      <c r="CJ742" s="17">
        <v>0</v>
      </c>
      <c r="CK742" s="17">
        <v>0</v>
      </c>
      <c r="CL742" s="702">
        <v>0</v>
      </c>
      <c r="CM742" s="702">
        <v>0</v>
      </c>
      <c r="CN742" s="702">
        <v>0</v>
      </c>
      <c r="CO742" s="702">
        <v>0</v>
      </c>
      <c r="CP742" s="702">
        <v>0</v>
      </c>
      <c r="CQ742" s="702">
        <v>0</v>
      </c>
      <c r="CR742" s="704">
        <v>0</v>
      </c>
      <c r="CS742" s="703">
        <v>0</v>
      </c>
      <c r="CT742" s="23" t="s">
        <v>56</v>
      </c>
      <c r="CU742" s="23" t="s">
        <v>56</v>
      </c>
      <c r="CV742" s="23" t="s">
        <v>56</v>
      </c>
      <c r="CW742" s="23" t="s">
        <v>56</v>
      </c>
      <c r="CX742" s="23" t="s">
        <v>56</v>
      </c>
      <c r="CY742" s="23" t="s">
        <v>56</v>
      </c>
      <c r="CZ742" s="23" t="s">
        <v>56</v>
      </c>
      <c r="DA742" s="23" t="s">
        <v>56</v>
      </c>
      <c r="DB742" s="23" t="s">
        <v>56</v>
      </c>
      <c r="DC742" s="120"/>
      <c r="DD742" s="692" t="s">
        <v>56</v>
      </c>
      <c r="DE742" s="120"/>
      <c r="DF742" s="120"/>
      <c r="DG742" s="120"/>
      <c r="DH742" s="140"/>
      <c r="DI742" s="140"/>
      <c r="DJ742" s="140"/>
      <c r="DK742" s="140"/>
      <c r="DL742" s="548" t="s">
        <v>56</v>
      </c>
      <c r="DM742" s="548" t="s">
        <v>56</v>
      </c>
      <c r="DN742" s="203" t="s">
        <v>55</v>
      </c>
      <c r="DO742" s="700" t="s">
        <v>56</v>
      </c>
      <c r="DP742" s="713" t="s">
        <v>56</v>
      </c>
      <c r="DQ742" s="548" t="s">
        <v>56</v>
      </c>
      <c r="DR742" s="673" t="s">
        <v>56</v>
      </c>
      <c r="DS742" s="203" t="s">
        <v>56</v>
      </c>
      <c r="DT742" s="1160" t="s">
        <v>56</v>
      </c>
      <c r="DU742" s="711">
        <v>0</v>
      </c>
      <c r="DV742" s="711">
        <v>33.106918238993721</v>
      </c>
      <c r="DW742" s="711">
        <v>0</v>
      </c>
      <c r="DX742" s="711">
        <v>32.666666666666664</v>
      </c>
      <c r="DY742" s="710">
        <v>0</v>
      </c>
      <c r="DZ742" s="710">
        <v>0.67295597484276737</v>
      </c>
      <c r="EA742" s="710">
        <v>0</v>
      </c>
      <c r="EB742" s="710">
        <v>0.66666666666666663</v>
      </c>
      <c r="EC742" s="236"/>
      <c r="ED742" s="49"/>
      <c r="EE742" s="232"/>
      <c r="EF742" s="700">
        <v>0</v>
      </c>
      <c r="EG742" s="712">
        <v>0</v>
      </c>
      <c r="EH742" s="44"/>
    </row>
    <row r="743" spans="1:138" ht="41.25" customHeight="1" x14ac:dyDescent="0.25">
      <c r="A743" s="871" t="s">
        <v>49</v>
      </c>
      <c r="B743" s="656" t="s">
        <v>96</v>
      </c>
      <c r="C743" s="656" t="s">
        <v>114</v>
      </c>
      <c r="D743" s="691" t="s">
        <v>1661</v>
      </c>
      <c r="E743" s="656" t="s">
        <v>551</v>
      </c>
      <c r="F743" s="656" t="s">
        <v>1663</v>
      </c>
      <c r="G743" s="901" t="s">
        <v>1664</v>
      </c>
      <c r="H743" s="897" t="s">
        <v>55</v>
      </c>
      <c r="I743" s="17" t="s">
        <v>889</v>
      </c>
      <c r="J743" s="64">
        <v>23</v>
      </c>
      <c r="K743" s="665">
        <v>9.95929214352104</v>
      </c>
      <c r="L743" s="665">
        <v>1.603030299696</v>
      </c>
      <c r="M743" s="64">
        <v>19</v>
      </c>
      <c r="N743" s="727" t="s">
        <v>56</v>
      </c>
      <c r="O743" s="548" t="s">
        <v>56</v>
      </c>
      <c r="P743" s="909" t="s">
        <v>56</v>
      </c>
      <c r="Q743" s="203" t="s">
        <v>57</v>
      </c>
      <c r="R743" s="205" t="s">
        <v>57</v>
      </c>
      <c r="S743" s="490">
        <v>0</v>
      </c>
      <c r="T743" s="18">
        <v>0</v>
      </c>
      <c r="U743" s="548">
        <v>0</v>
      </c>
      <c r="V743" s="18">
        <v>0</v>
      </c>
      <c r="W743" s="64">
        <v>0</v>
      </c>
      <c r="X743" s="18">
        <v>0</v>
      </c>
      <c r="Y743" s="18">
        <v>0</v>
      </c>
      <c r="Z743" s="18">
        <v>0</v>
      </c>
      <c r="AA743" s="18">
        <v>0</v>
      </c>
      <c r="AB743" s="18">
        <v>0</v>
      </c>
      <c r="AC743" s="18">
        <v>0</v>
      </c>
      <c r="AD743" s="18">
        <v>0</v>
      </c>
      <c r="AE743" s="18">
        <v>0</v>
      </c>
      <c r="AF743" s="18">
        <v>0</v>
      </c>
      <c r="AG743" s="64">
        <v>0</v>
      </c>
      <c r="AH743" s="18">
        <v>0</v>
      </c>
      <c r="AI743" s="64">
        <v>0</v>
      </c>
      <c r="AJ743" s="18">
        <v>0</v>
      </c>
      <c r="AK743" s="18">
        <v>1</v>
      </c>
      <c r="AL743" s="64">
        <v>1</v>
      </c>
      <c r="AM743" s="18">
        <v>0</v>
      </c>
      <c r="AN743" s="18" t="s">
        <v>58</v>
      </c>
      <c r="AO743" s="18">
        <v>0</v>
      </c>
      <c r="AP743" s="64">
        <v>0</v>
      </c>
      <c r="AQ743" s="64">
        <v>1</v>
      </c>
      <c r="AR743" s="11">
        <v>1</v>
      </c>
      <c r="AS743" s="17">
        <v>0</v>
      </c>
      <c r="AT743" s="490">
        <v>0</v>
      </c>
      <c r="AU743" s="64">
        <v>0</v>
      </c>
      <c r="AV743" s="18">
        <v>0</v>
      </c>
      <c r="AW743" s="64">
        <v>0</v>
      </c>
      <c r="AX743" s="18">
        <v>0</v>
      </c>
      <c r="AY743" s="17">
        <v>0</v>
      </c>
      <c r="AZ743" s="490">
        <v>0</v>
      </c>
      <c r="BA743" s="17">
        <v>0</v>
      </c>
      <c r="BB743" s="18">
        <v>0</v>
      </c>
      <c r="BC743" s="17">
        <v>0</v>
      </c>
      <c r="BD743" s="18">
        <v>0</v>
      </c>
      <c r="BE743" s="17">
        <v>0</v>
      </c>
      <c r="BF743" s="18">
        <v>0</v>
      </c>
      <c r="BG743" s="17">
        <v>0</v>
      </c>
      <c r="BH743" s="18">
        <v>0</v>
      </c>
      <c r="BI743" s="17">
        <v>0</v>
      </c>
      <c r="BJ743" s="18">
        <v>0</v>
      </c>
      <c r="BK743" s="17">
        <v>369.6</v>
      </c>
      <c r="BL743" s="17">
        <v>369.6</v>
      </c>
      <c r="BM743" s="17">
        <v>0</v>
      </c>
      <c r="BN743" s="17" t="s">
        <v>58</v>
      </c>
      <c r="BO743" s="18">
        <v>0</v>
      </c>
      <c r="BP743" s="18">
        <v>0</v>
      </c>
      <c r="BQ743" s="64">
        <v>369.6</v>
      </c>
      <c r="BR743" s="18">
        <v>369.6</v>
      </c>
      <c r="BS743" s="730" t="s">
        <v>56</v>
      </c>
      <c r="BT743" s="17">
        <v>0</v>
      </c>
      <c r="BU743" s="17">
        <v>0</v>
      </c>
      <c r="BV743" s="17">
        <v>0</v>
      </c>
      <c r="BW743" s="17">
        <v>0</v>
      </c>
      <c r="BX743" s="17">
        <v>0</v>
      </c>
      <c r="BY743" s="17">
        <v>0</v>
      </c>
      <c r="BZ743" s="17">
        <v>0</v>
      </c>
      <c r="CA743" s="17">
        <v>0</v>
      </c>
      <c r="CB743" s="17">
        <v>0</v>
      </c>
      <c r="CC743" s="17">
        <v>0</v>
      </c>
      <c r="CD743" s="17">
        <v>0</v>
      </c>
      <c r="CE743" s="17">
        <v>0</v>
      </c>
      <c r="CF743" s="17">
        <v>0</v>
      </c>
      <c r="CG743" s="17">
        <v>0</v>
      </c>
      <c r="CH743" s="17">
        <v>0</v>
      </c>
      <c r="CI743" s="17">
        <v>0</v>
      </c>
      <c r="CJ743" s="17">
        <v>0</v>
      </c>
      <c r="CK743" s="17">
        <v>0</v>
      </c>
      <c r="CL743" s="702">
        <v>433851.26400000008</v>
      </c>
      <c r="CM743" s="702">
        <v>433851.26400000008</v>
      </c>
      <c r="CN743" s="702">
        <v>0</v>
      </c>
      <c r="CO743" s="702">
        <v>0</v>
      </c>
      <c r="CP743" s="702">
        <v>0</v>
      </c>
      <c r="CQ743" s="702">
        <v>0</v>
      </c>
      <c r="CR743" s="704">
        <v>433851.26400000008</v>
      </c>
      <c r="CS743" s="703">
        <v>433851.26400000008</v>
      </c>
      <c r="CT743" s="23" t="s">
        <v>56</v>
      </c>
      <c r="CU743" s="23" t="s">
        <v>56</v>
      </c>
      <c r="CV743" s="23" t="s">
        <v>56</v>
      </c>
      <c r="CW743" s="23" t="s">
        <v>56</v>
      </c>
      <c r="CX743" s="23" t="s">
        <v>56</v>
      </c>
      <c r="CY743" s="23" t="s">
        <v>56</v>
      </c>
      <c r="CZ743" s="23" t="s">
        <v>56</v>
      </c>
      <c r="DA743" s="23" t="s">
        <v>56</v>
      </c>
      <c r="DB743" s="23" t="s">
        <v>56</v>
      </c>
      <c r="DC743" s="120"/>
      <c r="DD743" s="692" t="s">
        <v>56</v>
      </c>
      <c r="DE743" s="120"/>
      <c r="DF743" s="120"/>
      <c r="DG743" s="120"/>
      <c r="DH743" s="140"/>
      <c r="DI743" s="140"/>
      <c r="DJ743" s="140"/>
      <c r="DK743" s="140"/>
      <c r="DL743" s="548" t="s">
        <v>56</v>
      </c>
      <c r="DM743" s="548" t="s">
        <v>56</v>
      </c>
      <c r="DN743" s="203" t="s">
        <v>55</v>
      </c>
      <c r="DO743" s="700" t="s">
        <v>56</v>
      </c>
      <c r="DP743" s="713" t="s">
        <v>56</v>
      </c>
      <c r="DQ743" s="548" t="s">
        <v>56</v>
      </c>
      <c r="DR743" s="673" t="s">
        <v>56</v>
      </c>
      <c r="DS743" s="203" t="s">
        <v>56</v>
      </c>
      <c r="DT743" s="1160" t="s">
        <v>56</v>
      </c>
      <c r="DU743" s="711">
        <v>0</v>
      </c>
      <c r="DV743" s="711">
        <v>32.666666666666664</v>
      </c>
      <c r="DW743" s="711">
        <v>0</v>
      </c>
      <c r="DX743" s="711">
        <v>32.666666666666664</v>
      </c>
      <c r="DY743" s="710">
        <v>0</v>
      </c>
      <c r="DZ743" s="710">
        <v>0.66666666666666663</v>
      </c>
      <c r="EA743" s="710">
        <v>0</v>
      </c>
      <c r="EB743" s="710">
        <v>0.66666666666666663</v>
      </c>
      <c r="EC743" s="236"/>
      <c r="ED743" s="49"/>
      <c r="EE743" s="232"/>
      <c r="EF743" s="700">
        <v>0</v>
      </c>
      <c r="EG743" s="712">
        <v>0</v>
      </c>
      <c r="EH743" s="44"/>
    </row>
    <row r="744" spans="1:138" ht="41.25" customHeight="1" x14ac:dyDescent="0.25">
      <c r="A744" s="871" t="s">
        <v>49</v>
      </c>
      <c r="B744" s="656" t="s">
        <v>96</v>
      </c>
      <c r="C744" s="656" t="s">
        <v>114</v>
      </c>
      <c r="D744" s="691" t="s">
        <v>571</v>
      </c>
      <c r="E744" s="656" t="s">
        <v>571</v>
      </c>
      <c r="F744" s="656" t="s">
        <v>1665</v>
      </c>
      <c r="G744" s="901" t="s">
        <v>1646</v>
      </c>
      <c r="H744" s="897" t="s">
        <v>55</v>
      </c>
      <c r="I744" s="17" t="s">
        <v>860</v>
      </c>
      <c r="J744" s="64">
        <v>23</v>
      </c>
      <c r="K744" s="665">
        <v>20.6</v>
      </c>
      <c r="L744" s="665">
        <v>6.6666666528</v>
      </c>
      <c r="M744" s="64">
        <v>0</v>
      </c>
      <c r="N744" s="727" t="s">
        <v>56</v>
      </c>
      <c r="O744" s="548" t="s">
        <v>56</v>
      </c>
      <c r="P744" s="909" t="s">
        <v>56</v>
      </c>
      <c r="Q744" s="203" t="s">
        <v>57</v>
      </c>
      <c r="R744" s="205" t="s">
        <v>57</v>
      </c>
      <c r="S744" s="490">
        <v>0</v>
      </c>
      <c r="T744" s="18">
        <v>0</v>
      </c>
      <c r="U744" s="548" t="s">
        <v>58</v>
      </c>
      <c r="V744" s="18" t="s">
        <v>58</v>
      </c>
      <c r="W744" s="64" t="s">
        <v>58</v>
      </c>
      <c r="X744" s="18" t="s">
        <v>58</v>
      </c>
      <c r="Y744" s="18" t="s">
        <v>58</v>
      </c>
      <c r="Z744" s="18" t="s">
        <v>58</v>
      </c>
      <c r="AA744" s="18" t="s">
        <v>58</v>
      </c>
      <c r="AB744" s="18" t="s">
        <v>58</v>
      </c>
      <c r="AC744" s="18" t="s">
        <v>58</v>
      </c>
      <c r="AD744" s="18" t="s">
        <v>58</v>
      </c>
      <c r="AE744" s="18" t="s">
        <v>58</v>
      </c>
      <c r="AF744" s="18" t="s">
        <v>58</v>
      </c>
      <c r="AG744" s="64" t="s">
        <v>58</v>
      </c>
      <c r="AH744" s="18" t="s">
        <v>58</v>
      </c>
      <c r="AI744" s="64" t="s">
        <v>58</v>
      </c>
      <c r="AJ744" s="18" t="s">
        <v>58</v>
      </c>
      <c r="AK744" s="18" t="s">
        <v>58</v>
      </c>
      <c r="AL744" s="64" t="s">
        <v>58</v>
      </c>
      <c r="AM744" s="18" t="s">
        <v>58</v>
      </c>
      <c r="AN744" s="18" t="s">
        <v>58</v>
      </c>
      <c r="AO744" s="18" t="s">
        <v>58</v>
      </c>
      <c r="AP744" s="64" t="s">
        <v>58</v>
      </c>
      <c r="AQ744" s="64">
        <v>0</v>
      </c>
      <c r="AR744" s="11">
        <v>0</v>
      </c>
      <c r="AS744" s="17" t="s">
        <v>58</v>
      </c>
      <c r="AT744" s="490" t="s">
        <v>58</v>
      </c>
      <c r="AU744" s="64" t="s">
        <v>58</v>
      </c>
      <c r="AV744" s="18" t="s">
        <v>58</v>
      </c>
      <c r="AW744" s="64" t="s">
        <v>58</v>
      </c>
      <c r="AX744" s="18" t="s">
        <v>58</v>
      </c>
      <c r="AY744" s="17" t="s">
        <v>58</v>
      </c>
      <c r="AZ744" s="490" t="s">
        <v>58</v>
      </c>
      <c r="BA744" s="17" t="s">
        <v>58</v>
      </c>
      <c r="BB744" s="18" t="s">
        <v>58</v>
      </c>
      <c r="BC744" s="17" t="s">
        <v>58</v>
      </c>
      <c r="BD744" s="18" t="s">
        <v>58</v>
      </c>
      <c r="BE744" s="17" t="s">
        <v>58</v>
      </c>
      <c r="BF744" s="18" t="s">
        <v>58</v>
      </c>
      <c r="BG744" s="17" t="s">
        <v>58</v>
      </c>
      <c r="BH744" s="18" t="s">
        <v>58</v>
      </c>
      <c r="BI744" s="17" t="s">
        <v>58</v>
      </c>
      <c r="BJ744" s="18" t="s">
        <v>58</v>
      </c>
      <c r="BK744" s="17" t="s">
        <v>58</v>
      </c>
      <c r="BL744" s="17" t="s">
        <v>58</v>
      </c>
      <c r="BM744" s="17" t="s">
        <v>58</v>
      </c>
      <c r="BN744" s="17" t="s">
        <v>58</v>
      </c>
      <c r="BO744" s="18" t="s">
        <v>58</v>
      </c>
      <c r="BP744" s="18" t="s">
        <v>58</v>
      </c>
      <c r="BQ744" s="64">
        <v>0</v>
      </c>
      <c r="BR744" s="18">
        <v>0</v>
      </c>
      <c r="BS744" s="730" t="s">
        <v>56</v>
      </c>
      <c r="BT744" s="17">
        <v>0</v>
      </c>
      <c r="BU744" s="17">
        <v>0</v>
      </c>
      <c r="BV744" s="17">
        <v>0</v>
      </c>
      <c r="BW744" s="17">
        <v>0</v>
      </c>
      <c r="BX744" s="17">
        <v>0</v>
      </c>
      <c r="BY744" s="17">
        <v>0</v>
      </c>
      <c r="BZ744" s="17">
        <v>0</v>
      </c>
      <c r="CA744" s="17">
        <v>0</v>
      </c>
      <c r="CB744" s="17">
        <v>0</v>
      </c>
      <c r="CC744" s="17">
        <v>0</v>
      </c>
      <c r="CD744" s="17">
        <v>0</v>
      </c>
      <c r="CE744" s="17">
        <v>0</v>
      </c>
      <c r="CF744" s="17">
        <v>0</v>
      </c>
      <c r="CG744" s="17">
        <v>0</v>
      </c>
      <c r="CH744" s="17">
        <v>0</v>
      </c>
      <c r="CI744" s="17">
        <v>0</v>
      </c>
      <c r="CJ744" s="17">
        <v>0</v>
      </c>
      <c r="CK744" s="17">
        <v>0</v>
      </c>
      <c r="CL744" s="702">
        <v>0</v>
      </c>
      <c r="CM744" s="702">
        <v>0</v>
      </c>
      <c r="CN744" s="702">
        <v>0</v>
      </c>
      <c r="CO744" s="702">
        <v>0</v>
      </c>
      <c r="CP744" s="702">
        <v>0</v>
      </c>
      <c r="CQ744" s="702">
        <v>0</v>
      </c>
      <c r="CR744" s="704">
        <v>0</v>
      </c>
      <c r="CS744" s="703">
        <v>0</v>
      </c>
      <c r="CT744" s="23" t="s">
        <v>56</v>
      </c>
      <c r="CU744" s="23" t="s">
        <v>56</v>
      </c>
      <c r="CV744" s="23" t="s">
        <v>56</v>
      </c>
      <c r="CW744" s="23" t="s">
        <v>56</v>
      </c>
      <c r="CX744" s="23" t="s">
        <v>56</v>
      </c>
      <c r="CY744" s="23" t="s">
        <v>56</v>
      </c>
      <c r="CZ744" s="23" t="s">
        <v>56</v>
      </c>
      <c r="DA744" s="23" t="s">
        <v>56</v>
      </c>
      <c r="DB744" s="23" t="s">
        <v>56</v>
      </c>
      <c r="DC744" s="120"/>
      <c r="DD744" s="692" t="s">
        <v>56</v>
      </c>
      <c r="DE744" s="120"/>
      <c r="DF744" s="120"/>
      <c r="DG744" s="120"/>
      <c r="DH744" s="140"/>
      <c r="DI744" s="140"/>
      <c r="DJ744" s="140"/>
      <c r="DK744" s="140"/>
      <c r="DL744" s="548" t="s">
        <v>56</v>
      </c>
      <c r="DM744" s="548" t="s">
        <v>56</v>
      </c>
      <c r="DN744" s="203" t="s">
        <v>55</v>
      </c>
      <c r="DO744" s="700" t="s">
        <v>56</v>
      </c>
      <c r="DP744" s="713" t="s">
        <v>56</v>
      </c>
      <c r="DQ744" s="548" t="s">
        <v>56</v>
      </c>
      <c r="DR744" s="673" t="s">
        <v>56</v>
      </c>
      <c r="DS744" s="203" t="s">
        <v>56</v>
      </c>
      <c r="DT744" s="1160" t="s">
        <v>56</v>
      </c>
      <c r="DU744" s="711">
        <v>55</v>
      </c>
      <c r="DV744" s="711">
        <v>15.3888888888889</v>
      </c>
      <c r="DW744" s="711">
        <v>55.216666666666697</v>
      </c>
      <c r="DX744" s="711">
        <v>15.172222222222203</v>
      </c>
      <c r="DY744" s="710">
        <v>1</v>
      </c>
      <c r="DZ744" s="710">
        <v>-0.66666666666666674</v>
      </c>
      <c r="EA744" s="710">
        <v>1</v>
      </c>
      <c r="EB744" s="710">
        <v>-0.66666666666666674</v>
      </c>
      <c r="EC744" s="236"/>
      <c r="ED744" s="49"/>
      <c r="EE744" s="232"/>
      <c r="EF744" s="700">
        <v>0</v>
      </c>
      <c r="EG744" s="712">
        <v>48.666666666666664</v>
      </c>
      <c r="EH744" s="44"/>
    </row>
    <row r="745" spans="1:138" ht="41.25" customHeight="1" x14ac:dyDescent="0.25">
      <c r="A745" s="871" t="s">
        <v>49</v>
      </c>
      <c r="B745" s="656" t="s">
        <v>96</v>
      </c>
      <c r="C745" s="656" t="s">
        <v>114</v>
      </c>
      <c r="D745" s="691" t="s">
        <v>116</v>
      </c>
      <c r="E745" s="656" t="s">
        <v>116</v>
      </c>
      <c r="F745" s="656" t="s">
        <v>1666</v>
      </c>
      <c r="G745" s="901" t="s">
        <v>116</v>
      </c>
      <c r="H745" s="897" t="s">
        <v>55</v>
      </c>
      <c r="I745" s="17" t="s">
        <v>889</v>
      </c>
      <c r="J745" s="64">
        <v>23</v>
      </c>
      <c r="K745" s="665">
        <v>8.16661955768725</v>
      </c>
      <c r="L745" s="665">
        <v>0.57443181698700008</v>
      </c>
      <c r="M745" s="64">
        <v>5</v>
      </c>
      <c r="N745" s="727" t="s">
        <v>56</v>
      </c>
      <c r="O745" s="548" t="s">
        <v>56</v>
      </c>
      <c r="P745" s="909" t="s">
        <v>56</v>
      </c>
      <c r="Q745" s="203" t="s">
        <v>57</v>
      </c>
      <c r="R745" s="205" t="s">
        <v>57</v>
      </c>
      <c r="S745" s="490">
        <v>0</v>
      </c>
      <c r="T745" s="18">
        <v>0</v>
      </c>
      <c r="U745" s="548" t="s">
        <v>58</v>
      </c>
      <c r="V745" s="18" t="s">
        <v>58</v>
      </c>
      <c r="W745" s="64" t="s">
        <v>58</v>
      </c>
      <c r="X745" s="18" t="s">
        <v>58</v>
      </c>
      <c r="Y745" s="18" t="s">
        <v>58</v>
      </c>
      <c r="Z745" s="18" t="s">
        <v>58</v>
      </c>
      <c r="AA745" s="18" t="s">
        <v>58</v>
      </c>
      <c r="AB745" s="18" t="s">
        <v>58</v>
      </c>
      <c r="AC745" s="18" t="s">
        <v>58</v>
      </c>
      <c r="AD745" s="18" t="s">
        <v>58</v>
      </c>
      <c r="AE745" s="18" t="s">
        <v>58</v>
      </c>
      <c r="AF745" s="18" t="s">
        <v>58</v>
      </c>
      <c r="AG745" s="64" t="s">
        <v>58</v>
      </c>
      <c r="AH745" s="18" t="s">
        <v>58</v>
      </c>
      <c r="AI745" s="64" t="s">
        <v>58</v>
      </c>
      <c r="AJ745" s="18" t="s">
        <v>58</v>
      </c>
      <c r="AK745" s="18" t="s">
        <v>58</v>
      </c>
      <c r="AL745" s="64" t="s">
        <v>58</v>
      </c>
      <c r="AM745" s="18" t="s">
        <v>58</v>
      </c>
      <c r="AN745" s="18" t="s">
        <v>58</v>
      </c>
      <c r="AO745" s="18" t="s">
        <v>58</v>
      </c>
      <c r="AP745" s="64" t="s">
        <v>58</v>
      </c>
      <c r="AQ745" s="64">
        <v>0</v>
      </c>
      <c r="AR745" s="11">
        <v>0</v>
      </c>
      <c r="AS745" s="17" t="s">
        <v>58</v>
      </c>
      <c r="AT745" s="490" t="s">
        <v>58</v>
      </c>
      <c r="AU745" s="64" t="s">
        <v>58</v>
      </c>
      <c r="AV745" s="18" t="s">
        <v>58</v>
      </c>
      <c r="AW745" s="64" t="s">
        <v>58</v>
      </c>
      <c r="AX745" s="18" t="s">
        <v>58</v>
      </c>
      <c r="AY745" s="17" t="s">
        <v>58</v>
      </c>
      <c r="AZ745" s="490" t="s">
        <v>58</v>
      </c>
      <c r="BA745" s="17" t="s">
        <v>58</v>
      </c>
      <c r="BB745" s="18" t="s">
        <v>58</v>
      </c>
      <c r="BC745" s="17" t="s">
        <v>58</v>
      </c>
      <c r="BD745" s="18" t="s">
        <v>58</v>
      </c>
      <c r="BE745" s="17" t="s">
        <v>58</v>
      </c>
      <c r="BF745" s="18" t="s">
        <v>58</v>
      </c>
      <c r="BG745" s="17" t="s">
        <v>58</v>
      </c>
      <c r="BH745" s="18" t="s">
        <v>58</v>
      </c>
      <c r="BI745" s="17" t="s">
        <v>58</v>
      </c>
      <c r="BJ745" s="18" t="s">
        <v>58</v>
      </c>
      <c r="BK745" s="17" t="s">
        <v>58</v>
      </c>
      <c r="BL745" s="17" t="s">
        <v>58</v>
      </c>
      <c r="BM745" s="17" t="s">
        <v>58</v>
      </c>
      <c r="BN745" s="17" t="s">
        <v>58</v>
      </c>
      <c r="BO745" s="18" t="s">
        <v>58</v>
      </c>
      <c r="BP745" s="18" t="s">
        <v>58</v>
      </c>
      <c r="BQ745" s="64">
        <v>0</v>
      </c>
      <c r="BR745" s="18">
        <v>0</v>
      </c>
      <c r="BS745" s="730" t="s">
        <v>56</v>
      </c>
      <c r="BT745" s="17">
        <v>0</v>
      </c>
      <c r="BU745" s="17">
        <v>0</v>
      </c>
      <c r="BV745" s="17">
        <v>0</v>
      </c>
      <c r="BW745" s="17">
        <v>0</v>
      </c>
      <c r="BX745" s="17">
        <v>0</v>
      </c>
      <c r="BY745" s="17">
        <v>0</v>
      </c>
      <c r="BZ745" s="17">
        <v>0</v>
      </c>
      <c r="CA745" s="17">
        <v>0</v>
      </c>
      <c r="CB745" s="17">
        <v>0</v>
      </c>
      <c r="CC745" s="17">
        <v>0</v>
      </c>
      <c r="CD745" s="17">
        <v>0</v>
      </c>
      <c r="CE745" s="17">
        <v>0</v>
      </c>
      <c r="CF745" s="17">
        <v>0</v>
      </c>
      <c r="CG745" s="17">
        <v>0</v>
      </c>
      <c r="CH745" s="17">
        <v>0</v>
      </c>
      <c r="CI745" s="17">
        <v>0</v>
      </c>
      <c r="CJ745" s="17">
        <v>0</v>
      </c>
      <c r="CK745" s="17">
        <v>0</v>
      </c>
      <c r="CL745" s="702">
        <v>0</v>
      </c>
      <c r="CM745" s="702">
        <v>0</v>
      </c>
      <c r="CN745" s="702">
        <v>0</v>
      </c>
      <c r="CO745" s="702">
        <v>0</v>
      </c>
      <c r="CP745" s="702">
        <v>0</v>
      </c>
      <c r="CQ745" s="702">
        <v>0</v>
      </c>
      <c r="CR745" s="704">
        <v>0</v>
      </c>
      <c r="CS745" s="703">
        <v>0</v>
      </c>
      <c r="CT745" s="23" t="s">
        <v>56</v>
      </c>
      <c r="CU745" s="23" t="s">
        <v>56</v>
      </c>
      <c r="CV745" s="23" t="s">
        <v>56</v>
      </c>
      <c r="CW745" s="23" t="s">
        <v>56</v>
      </c>
      <c r="CX745" s="23" t="s">
        <v>56</v>
      </c>
      <c r="CY745" s="23" t="s">
        <v>56</v>
      </c>
      <c r="CZ745" s="23" t="s">
        <v>56</v>
      </c>
      <c r="DA745" s="23" t="s">
        <v>56</v>
      </c>
      <c r="DB745" s="23" t="s">
        <v>56</v>
      </c>
      <c r="DC745" s="120"/>
      <c r="DD745" s="692" t="s">
        <v>56</v>
      </c>
      <c r="DE745" s="120"/>
      <c r="DF745" s="120"/>
      <c r="DG745" s="120"/>
      <c r="DH745" s="140"/>
      <c r="DI745" s="140"/>
      <c r="DJ745" s="140"/>
      <c r="DK745" s="140"/>
      <c r="DL745" s="548" t="s">
        <v>56</v>
      </c>
      <c r="DM745" s="548" t="s">
        <v>56</v>
      </c>
      <c r="DN745" s="203" t="s">
        <v>55</v>
      </c>
      <c r="DO745" s="700" t="s">
        <v>56</v>
      </c>
      <c r="DP745" s="713" t="s">
        <v>56</v>
      </c>
      <c r="DQ745" s="548" t="s">
        <v>56</v>
      </c>
      <c r="DR745" s="673" t="s">
        <v>56</v>
      </c>
      <c r="DS745" s="203" t="s">
        <v>56</v>
      </c>
      <c r="DT745" s="1160" t="s">
        <v>56</v>
      </c>
      <c r="DU745" s="711">
        <v>439</v>
      </c>
      <c r="DV745" s="711">
        <v>-102.52380952380952</v>
      </c>
      <c r="DW745" s="711">
        <v>440.33333333333297</v>
      </c>
      <c r="DX745" s="711">
        <v>-103.85714285714266</v>
      </c>
      <c r="DY745" s="710">
        <v>3</v>
      </c>
      <c r="DZ745" s="710">
        <v>-1.3333333333333333</v>
      </c>
      <c r="EA745" s="710">
        <v>3</v>
      </c>
      <c r="EB745" s="710">
        <v>-1.3333333333333333</v>
      </c>
      <c r="EC745" s="236"/>
      <c r="ED745" s="49"/>
      <c r="EE745" s="232"/>
      <c r="EF745" s="700">
        <v>1841</v>
      </c>
      <c r="EG745" s="712">
        <v>-312.66666666666674</v>
      </c>
      <c r="EH745" s="44"/>
    </row>
    <row r="746" spans="1:138" ht="41.25" customHeight="1" x14ac:dyDescent="0.25">
      <c r="A746" s="871" t="s">
        <v>49</v>
      </c>
      <c r="B746" s="656" t="s">
        <v>96</v>
      </c>
      <c r="C746" s="656" t="s">
        <v>114</v>
      </c>
      <c r="D746" s="691" t="s">
        <v>1616</v>
      </c>
      <c r="E746" s="656" t="s">
        <v>134</v>
      </c>
      <c r="F746" s="656" t="s">
        <v>1667</v>
      </c>
      <c r="G746" s="901" t="s">
        <v>134</v>
      </c>
      <c r="H746" s="897" t="s">
        <v>55</v>
      </c>
      <c r="I746" s="17" t="s">
        <v>866</v>
      </c>
      <c r="J746" s="64">
        <v>23</v>
      </c>
      <c r="K746" s="665">
        <v>9.4015717834838597</v>
      </c>
      <c r="L746" s="665">
        <v>0.50871212015400002</v>
      </c>
      <c r="M746" s="64">
        <v>6</v>
      </c>
      <c r="N746" s="727" t="s">
        <v>56</v>
      </c>
      <c r="O746" s="548" t="s">
        <v>56</v>
      </c>
      <c r="P746" s="909" t="s">
        <v>56</v>
      </c>
      <c r="Q746" s="203" t="s">
        <v>57</v>
      </c>
      <c r="R746" s="205" t="s">
        <v>57</v>
      </c>
      <c r="S746" s="490">
        <v>0</v>
      </c>
      <c r="T746" s="18">
        <v>0</v>
      </c>
      <c r="U746" s="548" t="s">
        <v>58</v>
      </c>
      <c r="V746" s="18" t="s">
        <v>58</v>
      </c>
      <c r="W746" s="64" t="s">
        <v>58</v>
      </c>
      <c r="X746" s="18" t="s">
        <v>58</v>
      </c>
      <c r="Y746" s="18" t="s">
        <v>58</v>
      </c>
      <c r="Z746" s="18" t="s">
        <v>58</v>
      </c>
      <c r="AA746" s="18" t="s">
        <v>58</v>
      </c>
      <c r="AB746" s="18" t="s">
        <v>58</v>
      </c>
      <c r="AC746" s="18" t="s">
        <v>58</v>
      </c>
      <c r="AD746" s="18" t="s">
        <v>58</v>
      </c>
      <c r="AE746" s="18" t="s">
        <v>58</v>
      </c>
      <c r="AF746" s="18" t="s">
        <v>58</v>
      </c>
      <c r="AG746" s="64" t="s">
        <v>58</v>
      </c>
      <c r="AH746" s="18" t="s">
        <v>58</v>
      </c>
      <c r="AI746" s="64" t="s">
        <v>58</v>
      </c>
      <c r="AJ746" s="18" t="s">
        <v>58</v>
      </c>
      <c r="AK746" s="18" t="s">
        <v>58</v>
      </c>
      <c r="AL746" s="64" t="s">
        <v>58</v>
      </c>
      <c r="AM746" s="18" t="s">
        <v>58</v>
      </c>
      <c r="AN746" s="18" t="s">
        <v>58</v>
      </c>
      <c r="AO746" s="18" t="s">
        <v>58</v>
      </c>
      <c r="AP746" s="64" t="s">
        <v>58</v>
      </c>
      <c r="AQ746" s="64">
        <v>0</v>
      </c>
      <c r="AR746" s="11">
        <v>0</v>
      </c>
      <c r="AS746" s="17" t="s">
        <v>58</v>
      </c>
      <c r="AT746" s="490" t="s">
        <v>58</v>
      </c>
      <c r="AU746" s="64" t="s">
        <v>58</v>
      </c>
      <c r="AV746" s="18" t="s">
        <v>58</v>
      </c>
      <c r="AW746" s="64" t="s">
        <v>58</v>
      </c>
      <c r="AX746" s="18" t="s">
        <v>58</v>
      </c>
      <c r="AY746" s="17" t="s">
        <v>58</v>
      </c>
      <c r="AZ746" s="490" t="s">
        <v>58</v>
      </c>
      <c r="BA746" s="17" t="s">
        <v>58</v>
      </c>
      <c r="BB746" s="18" t="s">
        <v>58</v>
      </c>
      <c r="BC746" s="17" t="s">
        <v>58</v>
      </c>
      <c r="BD746" s="18" t="s">
        <v>58</v>
      </c>
      <c r="BE746" s="17" t="s">
        <v>58</v>
      </c>
      <c r="BF746" s="18" t="s">
        <v>58</v>
      </c>
      <c r="BG746" s="17" t="s">
        <v>58</v>
      </c>
      <c r="BH746" s="18" t="s">
        <v>58</v>
      </c>
      <c r="BI746" s="17" t="s">
        <v>58</v>
      </c>
      <c r="BJ746" s="18" t="s">
        <v>58</v>
      </c>
      <c r="BK746" s="17" t="s">
        <v>58</v>
      </c>
      <c r="BL746" s="17" t="s">
        <v>58</v>
      </c>
      <c r="BM746" s="17" t="s">
        <v>58</v>
      </c>
      <c r="BN746" s="17" t="s">
        <v>58</v>
      </c>
      <c r="BO746" s="18" t="s">
        <v>58</v>
      </c>
      <c r="BP746" s="18" t="s">
        <v>58</v>
      </c>
      <c r="BQ746" s="64">
        <v>0</v>
      </c>
      <c r="BR746" s="18">
        <v>0</v>
      </c>
      <c r="BS746" s="730" t="s">
        <v>56</v>
      </c>
      <c r="BT746" s="17">
        <v>0</v>
      </c>
      <c r="BU746" s="17">
        <v>0</v>
      </c>
      <c r="BV746" s="17">
        <v>0</v>
      </c>
      <c r="BW746" s="17">
        <v>0</v>
      </c>
      <c r="BX746" s="17">
        <v>0</v>
      </c>
      <c r="BY746" s="17">
        <v>0</v>
      </c>
      <c r="BZ746" s="17">
        <v>0</v>
      </c>
      <c r="CA746" s="17">
        <v>0</v>
      </c>
      <c r="CB746" s="17">
        <v>0</v>
      </c>
      <c r="CC746" s="17">
        <v>0</v>
      </c>
      <c r="CD746" s="17">
        <v>0</v>
      </c>
      <c r="CE746" s="17">
        <v>0</v>
      </c>
      <c r="CF746" s="17">
        <v>0</v>
      </c>
      <c r="CG746" s="17">
        <v>0</v>
      </c>
      <c r="CH746" s="17">
        <v>0</v>
      </c>
      <c r="CI746" s="17">
        <v>0</v>
      </c>
      <c r="CJ746" s="17">
        <v>0</v>
      </c>
      <c r="CK746" s="17">
        <v>0</v>
      </c>
      <c r="CL746" s="702">
        <v>0</v>
      </c>
      <c r="CM746" s="702">
        <v>0</v>
      </c>
      <c r="CN746" s="702">
        <v>0</v>
      </c>
      <c r="CO746" s="702">
        <v>0</v>
      </c>
      <c r="CP746" s="702">
        <v>0</v>
      </c>
      <c r="CQ746" s="702">
        <v>0</v>
      </c>
      <c r="CR746" s="704">
        <v>0</v>
      </c>
      <c r="CS746" s="703">
        <v>0</v>
      </c>
      <c r="CT746" s="23" t="s">
        <v>56</v>
      </c>
      <c r="CU746" s="23" t="s">
        <v>56</v>
      </c>
      <c r="CV746" s="23" t="s">
        <v>56</v>
      </c>
      <c r="CW746" s="23" t="s">
        <v>56</v>
      </c>
      <c r="CX746" s="23" t="s">
        <v>56</v>
      </c>
      <c r="CY746" s="23" t="s">
        <v>56</v>
      </c>
      <c r="CZ746" s="23" t="s">
        <v>56</v>
      </c>
      <c r="DA746" s="23" t="s">
        <v>56</v>
      </c>
      <c r="DB746" s="23" t="s">
        <v>56</v>
      </c>
      <c r="DC746" s="120"/>
      <c r="DD746" s="692" t="s">
        <v>56</v>
      </c>
      <c r="DE746" s="120"/>
      <c r="DF746" s="120"/>
      <c r="DG746" s="120"/>
      <c r="DH746" s="140"/>
      <c r="DI746" s="140"/>
      <c r="DJ746" s="140"/>
      <c r="DK746" s="140"/>
      <c r="DL746" s="548" t="s">
        <v>56</v>
      </c>
      <c r="DM746" s="548" t="s">
        <v>56</v>
      </c>
      <c r="DN746" s="203" t="s">
        <v>55</v>
      </c>
      <c r="DO746" s="700" t="s">
        <v>56</v>
      </c>
      <c r="DP746" s="713" t="s">
        <v>56</v>
      </c>
      <c r="DQ746" s="548" t="s">
        <v>56</v>
      </c>
      <c r="DR746" s="673" t="s">
        <v>56</v>
      </c>
      <c r="DS746" s="203" t="s">
        <v>56</v>
      </c>
      <c r="DT746" s="1160" t="s">
        <v>56</v>
      </c>
      <c r="DU746" s="711">
        <v>2048</v>
      </c>
      <c r="DV746" s="711">
        <v>-2048</v>
      </c>
      <c r="DW746" s="711">
        <v>2048.9833333333299</v>
      </c>
      <c r="DX746" s="711">
        <v>-2048.9833333333299</v>
      </c>
      <c r="DY746" s="710">
        <v>2</v>
      </c>
      <c r="DZ746" s="710">
        <v>-2</v>
      </c>
      <c r="EA746" s="710">
        <v>2</v>
      </c>
      <c r="EB746" s="710">
        <v>-2</v>
      </c>
      <c r="EC746" s="236"/>
      <c r="ED746" s="49"/>
      <c r="EE746" s="232"/>
      <c r="EF746" s="700">
        <v>12024</v>
      </c>
      <c r="EG746" s="712">
        <v>-12024</v>
      </c>
      <c r="EH746" s="44"/>
    </row>
    <row r="747" spans="1:138" ht="41.25" customHeight="1" x14ac:dyDescent="0.25">
      <c r="A747" s="871" t="s">
        <v>49</v>
      </c>
      <c r="B747" s="656" t="s">
        <v>96</v>
      </c>
      <c r="C747" s="656" t="s">
        <v>114</v>
      </c>
      <c r="D747" s="691" t="s">
        <v>1551</v>
      </c>
      <c r="E747" s="656" t="s">
        <v>1552</v>
      </c>
      <c r="F747" s="656" t="s">
        <v>1668</v>
      </c>
      <c r="G747" s="901" t="s">
        <v>1556</v>
      </c>
      <c r="H747" s="897" t="s">
        <v>55</v>
      </c>
      <c r="I747" s="17" t="s">
        <v>866</v>
      </c>
      <c r="J747" s="64">
        <v>23</v>
      </c>
      <c r="K747" s="665">
        <v>9.3218974463356901</v>
      </c>
      <c r="L747" s="665">
        <v>3.7946969618040001</v>
      </c>
      <c r="M747" s="64">
        <v>0</v>
      </c>
      <c r="N747" s="727" t="s">
        <v>56</v>
      </c>
      <c r="O747" s="548" t="s">
        <v>56</v>
      </c>
      <c r="P747" s="909" t="s">
        <v>56</v>
      </c>
      <c r="Q747" s="203" t="s">
        <v>57</v>
      </c>
      <c r="R747" s="205" t="s">
        <v>57</v>
      </c>
      <c r="S747" s="490">
        <v>0</v>
      </c>
      <c r="T747" s="18">
        <v>0</v>
      </c>
      <c r="U747" s="548" t="s">
        <v>58</v>
      </c>
      <c r="V747" s="18" t="s">
        <v>58</v>
      </c>
      <c r="W747" s="64" t="s">
        <v>58</v>
      </c>
      <c r="X747" s="18" t="s">
        <v>58</v>
      </c>
      <c r="Y747" s="18" t="s">
        <v>58</v>
      </c>
      <c r="Z747" s="18" t="s">
        <v>58</v>
      </c>
      <c r="AA747" s="18" t="s">
        <v>58</v>
      </c>
      <c r="AB747" s="18" t="s">
        <v>58</v>
      </c>
      <c r="AC747" s="18" t="s">
        <v>58</v>
      </c>
      <c r="AD747" s="18" t="s">
        <v>58</v>
      </c>
      <c r="AE747" s="18" t="s">
        <v>58</v>
      </c>
      <c r="AF747" s="18" t="s">
        <v>58</v>
      </c>
      <c r="AG747" s="64" t="s">
        <v>58</v>
      </c>
      <c r="AH747" s="18" t="s">
        <v>58</v>
      </c>
      <c r="AI747" s="64" t="s">
        <v>58</v>
      </c>
      <c r="AJ747" s="18" t="s">
        <v>58</v>
      </c>
      <c r="AK747" s="18" t="s">
        <v>58</v>
      </c>
      <c r="AL747" s="64" t="s">
        <v>58</v>
      </c>
      <c r="AM747" s="18" t="s">
        <v>58</v>
      </c>
      <c r="AN747" s="18" t="s">
        <v>58</v>
      </c>
      <c r="AO747" s="18" t="s">
        <v>58</v>
      </c>
      <c r="AP747" s="64" t="s">
        <v>58</v>
      </c>
      <c r="AQ747" s="64">
        <v>0</v>
      </c>
      <c r="AR747" s="11">
        <v>0</v>
      </c>
      <c r="AS747" s="17" t="s">
        <v>58</v>
      </c>
      <c r="AT747" s="490" t="s">
        <v>58</v>
      </c>
      <c r="AU747" s="64" t="s">
        <v>58</v>
      </c>
      <c r="AV747" s="18" t="s">
        <v>58</v>
      </c>
      <c r="AW747" s="64" t="s">
        <v>58</v>
      </c>
      <c r="AX747" s="18" t="s">
        <v>58</v>
      </c>
      <c r="AY747" s="17" t="s">
        <v>58</v>
      </c>
      <c r="AZ747" s="490" t="s">
        <v>58</v>
      </c>
      <c r="BA747" s="17" t="s">
        <v>58</v>
      </c>
      <c r="BB747" s="18" t="s">
        <v>58</v>
      </c>
      <c r="BC747" s="17" t="s">
        <v>58</v>
      </c>
      <c r="BD747" s="18" t="s">
        <v>58</v>
      </c>
      <c r="BE747" s="17" t="s">
        <v>58</v>
      </c>
      <c r="BF747" s="18" t="s">
        <v>58</v>
      </c>
      <c r="BG747" s="17" t="s">
        <v>58</v>
      </c>
      <c r="BH747" s="18" t="s">
        <v>58</v>
      </c>
      <c r="BI747" s="17" t="s">
        <v>58</v>
      </c>
      <c r="BJ747" s="18" t="s">
        <v>58</v>
      </c>
      <c r="BK747" s="17" t="s">
        <v>58</v>
      </c>
      <c r="BL747" s="17" t="s">
        <v>58</v>
      </c>
      <c r="BM747" s="17" t="s">
        <v>58</v>
      </c>
      <c r="BN747" s="17" t="s">
        <v>58</v>
      </c>
      <c r="BO747" s="18" t="s">
        <v>58</v>
      </c>
      <c r="BP747" s="18" t="s">
        <v>58</v>
      </c>
      <c r="BQ747" s="64">
        <v>0</v>
      </c>
      <c r="BR747" s="18">
        <v>0</v>
      </c>
      <c r="BS747" s="730" t="s">
        <v>56</v>
      </c>
      <c r="BT747" s="17">
        <v>0</v>
      </c>
      <c r="BU747" s="17">
        <v>0</v>
      </c>
      <c r="BV747" s="17">
        <v>0</v>
      </c>
      <c r="BW747" s="17">
        <v>0</v>
      </c>
      <c r="BX747" s="17">
        <v>0</v>
      </c>
      <c r="BY747" s="17">
        <v>0</v>
      </c>
      <c r="BZ747" s="17">
        <v>0</v>
      </c>
      <c r="CA747" s="17">
        <v>0</v>
      </c>
      <c r="CB747" s="17">
        <v>0</v>
      </c>
      <c r="CC747" s="17">
        <v>0</v>
      </c>
      <c r="CD747" s="17">
        <v>0</v>
      </c>
      <c r="CE747" s="17">
        <v>0</v>
      </c>
      <c r="CF747" s="17">
        <v>0</v>
      </c>
      <c r="CG747" s="17">
        <v>0</v>
      </c>
      <c r="CH747" s="17">
        <v>0</v>
      </c>
      <c r="CI747" s="17">
        <v>0</v>
      </c>
      <c r="CJ747" s="17">
        <v>0</v>
      </c>
      <c r="CK747" s="17">
        <v>0</v>
      </c>
      <c r="CL747" s="702">
        <v>0</v>
      </c>
      <c r="CM747" s="702">
        <v>0</v>
      </c>
      <c r="CN747" s="702">
        <v>0</v>
      </c>
      <c r="CO747" s="702">
        <v>0</v>
      </c>
      <c r="CP747" s="702">
        <v>0</v>
      </c>
      <c r="CQ747" s="702">
        <v>0</v>
      </c>
      <c r="CR747" s="704">
        <v>0</v>
      </c>
      <c r="CS747" s="703">
        <v>0</v>
      </c>
      <c r="CT747" s="23" t="s">
        <v>56</v>
      </c>
      <c r="CU747" s="23" t="s">
        <v>56</v>
      </c>
      <c r="CV747" s="23" t="s">
        <v>56</v>
      </c>
      <c r="CW747" s="23" t="s">
        <v>56</v>
      </c>
      <c r="CX747" s="23" t="s">
        <v>56</v>
      </c>
      <c r="CY747" s="23" t="s">
        <v>56</v>
      </c>
      <c r="CZ747" s="23" t="s">
        <v>56</v>
      </c>
      <c r="DA747" s="23" t="s">
        <v>56</v>
      </c>
      <c r="DB747" s="23" t="s">
        <v>56</v>
      </c>
      <c r="DC747" s="120"/>
      <c r="DD747" s="692" t="s">
        <v>56</v>
      </c>
      <c r="DE747" s="120"/>
      <c r="DF747" s="120"/>
      <c r="DG747" s="120"/>
      <c r="DH747" s="140"/>
      <c r="DI747" s="140"/>
      <c r="DJ747" s="140"/>
      <c r="DK747" s="140"/>
      <c r="DL747" s="548" t="s">
        <v>56</v>
      </c>
      <c r="DM747" s="548" t="s">
        <v>56</v>
      </c>
      <c r="DN747" s="203" t="s">
        <v>55</v>
      </c>
      <c r="DO747" s="700" t="s">
        <v>56</v>
      </c>
      <c r="DP747" s="713" t="s">
        <v>56</v>
      </c>
      <c r="DQ747" s="548" t="s">
        <v>56</v>
      </c>
      <c r="DR747" s="673" t="s">
        <v>56</v>
      </c>
      <c r="DS747" s="203" t="s">
        <v>56</v>
      </c>
      <c r="DT747" s="1160" t="s">
        <v>56</v>
      </c>
      <c r="DU747" s="711">
        <v>0</v>
      </c>
      <c r="DV747" s="711">
        <v>28.962962962962965</v>
      </c>
      <c r="DW747" s="711">
        <v>0</v>
      </c>
      <c r="DX747" s="711">
        <v>28.962962962962965</v>
      </c>
      <c r="DY747" s="710">
        <v>0</v>
      </c>
      <c r="DZ747" s="710">
        <v>0.62962962962962965</v>
      </c>
      <c r="EA747" s="710">
        <v>0</v>
      </c>
      <c r="EB747" s="710">
        <v>0.62962962962962965</v>
      </c>
      <c r="EC747" s="236"/>
      <c r="ED747" s="49"/>
      <c r="EE747" s="232"/>
      <c r="EF747" s="700">
        <v>0</v>
      </c>
      <c r="EG747" s="712">
        <v>0</v>
      </c>
      <c r="EH747" s="44"/>
    </row>
    <row r="748" spans="1:138" ht="41.25" customHeight="1" x14ac:dyDescent="0.25">
      <c r="A748" s="871" t="s">
        <v>49</v>
      </c>
      <c r="B748" s="656" t="s">
        <v>96</v>
      </c>
      <c r="C748" s="656" t="s">
        <v>114</v>
      </c>
      <c r="D748" s="691" t="s">
        <v>1661</v>
      </c>
      <c r="E748" s="656" t="s">
        <v>551</v>
      </c>
      <c r="F748" s="656" t="s">
        <v>1669</v>
      </c>
      <c r="G748" s="901" t="s">
        <v>551</v>
      </c>
      <c r="H748" s="897" t="s">
        <v>55</v>
      </c>
      <c r="I748" s="17" t="s">
        <v>860</v>
      </c>
      <c r="J748" s="64">
        <v>23</v>
      </c>
      <c r="K748" s="665">
        <v>21.3</v>
      </c>
      <c r="L748" s="665">
        <v>1.5695075724930001</v>
      </c>
      <c r="M748" s="64">
        <v>0</v>
      </c>
      <c r="N748" s="727" t="s">
        <v>56</v>
      </c>
      <c r="O748" s="548" t="s">
        <v>56</v>
      </c>
      <c r="P748" s="909" t="s">
        <v>56</v>
      </c>
      <c r="Q748" s="203" t="s">
        <v>57</v>
      </c>
      <c r="R748" s="205" t="s">
        <v>57</v>
      </c>
      <c r="S748" s="490">
        <v>0</v>
      </c>
      <c r="T748" s="18">
        <v>0</v>
      </c>
      <c r="U748" s="548" t="s">
        <v>58</v>
      </c>
      <c r="V748" s="18" t="s">
        <v>58</v>
      </c>
      <c r="W748" s="64" t="s">
        <v>58</v>
      </c>
      <c r="X748" s="18" t="s">
        <v>58</v>
      </c>
      <c r="Y748" s="18" t="s">
        <v>58</v>
      </c>
      <c r="Z748" s="18" t="s">
        <v>58</v>
      </c>
      <c r="AA748" s="18" t="s">
        <v>58</v>
      </c>
      <c r="AB748" s="18" t="s">
        <v>58</v>
      </c>
      <c r="AC748" s="18" t="s">
        <v>58</v>
      </c>
      <c r="AD748" s="18" t="s">
        <v>58</v>
      </c>
      <c r="AE748" s="18" t="s">
        <v>58</v>
      </c>
      <c r="AF748" s="18" t="s">
        <v>58</v>
      </c>
      <c r="AG748" s="64" t="s">
        <v>58</v>
      </c>
      <c r="AH748" s="18" t="s">
        <v>58</v>
      </c>
      <c r="AI748" s="64" t="s">
        <v>58</v>
      </c>
      <c r="AJ748" s="18" t="s">
        <v>58</v>
      </c>
      <c r="AK748" s="18" t="s">
        <v>58</v>
      </c>
      <c r="AL748" s="64" t="s">
        <v>58</v>
      </c>
      <c r="AM748" s="18" t="s">
        <v>58</v>
      </c>
      <c r="AN748" s="18" t="s">
        <v>58</v>
      </c>
      <c r="AO748" s="18" t="s">
        <v>58</v>
      </c>
      <c r="AP748" s="64" t="s">
        <v>58</v>
      </c>
      <c r="AQ748" s="64">
        <v>0</v>
      </c>
      <c r="AR748" s="11">
        <v>0</v>
      </c>
      <c r="AS748" s="17" t="s">
        <v>58</v>
      </c>
      <c r="AT748" s="490" t="s">
        <v>58</v>
      </c>
      <c r="AU748" s="64" t="s">
        <v>58</v>
      </c>
      <c r="AV748" s="18" t="s">
        <v>58</v>
      </c>
      <c r="AW748" s="64" t="s">
        <v>58</v>
      </c>
      <c r="AX748" s="18" t="s">
        <v>58</v>
      </c>
      <c r="AY748" s="17" t="s">
        <v>58</v>
      </c>
      <c r="AZ748" s="490" t="s">
        <v>58</v>
      </c>
      <c r="BA748" s="17" t="s">
        <v>58</v>
      </c>
      <c r="BB748" s="18" t="s">
        <v>58</v>
      </c>
      <c r="BC748" s="17" t="s">
        <v>58</v>
      </c>
      <c r="BD748" s="18" t="s">
        <v>58</v>
      </c>
      <c r="BE748" s="17" t="s">
        <v>58</v>
      </c>
      <c r="BF748" s="18" t="s">
        <v>58</v>
      </c>
      <c r="BG748" s="17" t="s">
        <v>58</v>
      </c>
      <c r="BH748" s="18" t="s">
        <v>58</v>
      </c>
      <c r="BI748" s="17" t="s">
        <v>58</v>
      </c>
      <c r="BJ748" s="18" t="s">
        <v>58</v>
      </c>
      <c r="BK748" s="17" t="s">
        <v>58</v>
      </c>
      <c r="BL748" s="17" t="s">
        <v>58</v>
      </c>
      <c r="BM748" s="17" t="s">
        <v>58</v>
      </c>
      <c r="BN748" s="17" t="s">
        <v>58</v>
      </c>
      <c r="BO748" s="18" t="s">
        <v>58</v>
      </c>
      <c r="BP748" s="18" t="s">
        <v>58</v>
      </c>
      <c r="BQ748" s="64">
        <v>0</v>
      </c>
      <c r="BR748" s="18">
        <v>0</v>
      </c>
      <c r="BS748" s="730" t="s">
        <v>56</v>
      </c>
      <c r="BT748" s="17">
        <v>0</v>
      </c>
      <c r="BU748" s="17">
        <v>0</v>
      </c>
      <c r="BV748" s="17">
        <v>0</v>
      </c>
      <c r="BW748" s="17">
        <v>0</v>
      </c>
      <c r="BX748" s="17">
        <v>0</v>
      </c>
      <c r="BY748" s="17">
        <v>0</v>
      </c>
      <c r="BZ748" s="17">
        <v>0</v>
      </c>
      <c r="CA748" s="17">
        <v>0</v>
      </c>
      <c r="CB748" s="17">
        <v>0</v>
      </c>
      <c r="CC748" s="17">
        <v>0</v>
      </c>
      <c r="CD748" s="17">
        <v>0</v>
      </c>
      <c r="CE748" s="17">
        <v>0</v>
      </c>
      <c r="CF748" s="17">
        <v>0</v>
      </c>
      <c r="CG748" s="17">
        <v>0</v>
      </c>
      <c r="CH748" s="17">
        <v>0</v>
      </c>
      <c r="CI748" s="17">
        <v>0</v>
      </c>
      <c r="CJ748" s="17">
        <v>0</v>
      </c>
      <c r="CK748" s="17">
        <v>0</v>
      </c>
      <c r="CL748" s="702">
        <v>0</v>
      </c>
      <c r="CM748" s="702">
        <v>0</v>
      </c>
      <c r="CN748" s="702">
        <v>0</v>
      </c>
      <c r="CO748" s="702">
        <v>0</v>
      </c>
      <c r="CP748" s="702">
        <v>0</v>
      </c>
      <c r="CQ748" s="702">
        <v>0</v>
      </c>
      <c r="CR748" s="704">
        <v>0</v>
      </c>
      <c r="CS748" s="703">
        <v>0</v>
      </c>
      <c r="CT748" s="23" t="s">
        <v>56</v>
      </c>
      <c r="CU748" s="23" t="s">
        <v>56</v>
      </c>
      <c r="CV748" s="23" t="s">
        <v>56</v>
      </c>
      <c r="CW748" s="23" t="s">
        <v>56</v>
      </c>
      <c r="CX748" s="23" t="s">
        <v>56</v>
      </c>
      <c r="CY748" s="23" t="s">
        <v>56</v>
      </c>
      <c r="CZ748" s="23" t="s">
        <v>56</v>
      </c>
      <c r="DA748" s="23" t="s">
        <v>56</v>
      </c>
      <c r="DB748" s="23" t="s">
        <v>56</v>
      </c>
      <c r="DC748" s="120"/>
      <c r="DD748" s="692" t="s">
        <v>56</v>
      </c>
      <c r="DE748" s="120"/>
      <c r="DF748" s="120"/>
      <c r="DG748" s="120"/>
      <c r="DH748" s="140"/>
      <c r="DI748" s="140"/>
      <c r="DJ748" s="140"/>
      <c r="DK748" s="140"/>
      <c r="DL748" s="548" t="s">
        <v>56</v>
      </c>
      <c r="DM748" s="548" t="s">
        <v>56</v>
      </c>
      <c r="DN748" s="203" t="s">
        <v>55</v>
      </c>
      <c r="DO748" s="700" t="s">
        <v>56</v>
      </c>
      <c r="DP748" s="713" t="s">
        <v>56</v>
      </c>
      <c r="DQ748" s="548" t="s">
        <v>56</v>
      </c>
      <c r="DR748" s="673" t="s">
        <v>56</v>
      </c>
      <c r="DS748" s="203" t="s">
        <v>56</v>
      </c>
      <c r="DT748" s="1160" t="s">
        <v>56</v>
      </c>
      <c r="DU748" s="711">
        <v>0</v>
      </c>
      <c r="DV748" s="711" t="s">
        <v>56</v>
      </c>
      <c r="DW748" s="711">
        <v>0</v>
      </c>
      <c r="DX748" s="711" t="s">
        <v>56</v>
      </c>
      <c r="DY748" s="710">
        <v>0</v>
      </c>
      <c r="DZ748" s="710" t="s">
        <v>56</v>
      </c>
      <c r="EA748" s="710">
        <v>0</v>
      </c>
      <c r="EB748" s="710" t="s">
        <v>56</v>
      </c>
      <c r="EC748" s="236"/>
      <c r="ED748" s="49"/>
      <c r="EE748" s="232"/>
      <c r="EF748" s="700">
        <v>0</v>
      </c>
      <c r="EG748" s="712" t="s">
        <v>56</v>
      </c>
      <c r="EH748" s="44"/>
    </row>
    <row r="749" spans="1:138" ht="41.25" customHeight="1" x14ac:dyDescent="0.25">
      <c r="A749" s="871" t="s">
        <v>49</v>
      </c>
      <c r="B749" s="656" t="s">
        <v>96</v>
      </c>
      <c r="C749" s="656" t="s">
        <v>114</v>
      </c>
      <c r="D749" s="691" t="s">
        <v>134</v>
      </c>
      <c r="E749" s="656" t="s">
        <v>134</v>
      </c>
      <c r="F749" s="656" t="s">
        <v>1670</v>
      </c>
      <c r="G749" s="901" t="s">
        <v>134</v>
      </c>
      <c r="H749" s="897" t="s">
        <v>55</v>
      </c>
      <c r="I749" s="17" t="s">
        <v>889</v>
      </c>
      <c r="J749" s="64">
        <v>23</v>
      </c>
      <c r="K749" s="665">
        <v>12.747893943706901</v>
      </c>
      <c r="L749" s="665">
        <v>1.3776515122860002</v>
      </c>
      <c r="M749" s="64">
        <v>1</v>
      </c>
      <c r="N749" s="727" t="s">
        <v>56</v>
      </c>
      <c r="O749" s="548" t="s">
        <v>56</v>
      </c>
      <c r="P749" s="909" t="s">
        <v>56</v>
      </c>
      <c r="Q749" s="203" t="s">
        <v>57</v>
      </c>
      <c r="R749" s="205" t="s">
        <v>57</v>
      </c>
      <c r="S749" s="490">
        <v>0</v>
      </c>
      <c r="T749" s="18">
        <v>0</v>
      </c>
      <c r="U749" s="548">
        <v>0</v>
      </c>
      <c r="V749" s="18">
        <v>0</v>
      </c>
      <c r="W749" s="64">
        <v>0</v>
      </c>
      <c r="X749" s="18">
        <v>0</v>
      </c>
      <c r="Y749" s="18">
        <v>0</v>
      </c>
      <c r="Z749" s="18">
        <v>0</v>
      </c>
      <c r="AA749" s="18">
        <v>0</v>
      </c>
      <c r="AB749" s="18">
        <v>0</v>
      </c>
      <c r="AC749" s="18">
        <v>0</v>
      </c>
      <c r="AD749" s="18">
        <v>0</v>
      </c>
      <c r="AE749" s="18">
        <v>0</v>
      </c>
      <c r="AF749" s="18">
        <v>0</v>
      </c>
      <c r="AG749" s="64">
        <v>1</v>
      </c>
      <c r="AH749" s="18">
        <v>1</v>
      </c>
      <c r="AI749" s="64">
        <v>0</v>
      </c>
      <c r="AJ749" s="18">
        <v>0</v>
      </c>
      <c r="AK749" s="18">
        <v>0</v>
      </c>
      <c r="AL749" s="64">
        <v>0</v>
      </c>
      <c r="AM749" s="18">
        <v>0</v>
      </c>
      <c r="AN749" s="18" t="s">
        <v>58</v>
      </c>
      <c r="AO749" s="18">
        <v>0</v>
      </c>
      <c r="AP749" s="64">
        <v>0</v>
      </c>
      <c r="AQ749" s="64">
        <v>1</v>
      </c>
      <c r="AR749" s="11">
        <v>1</v>
      </c>
      <c r="AS749" s="17">
        <v>0</v>
      </c>
      <c r="AT749" s="490">
        <v>0</v>
      </c>
      <c r="AU749" s="64">
        <v>0</v>
      </c>
      <c r="AV749" s="18">
        <v>0</v>
      </c>
      <c r="AW749" s="64">
        <v>0</v>
      </c>
      <c r="AX749" s="18">
        <v>0</v>
      </c>
      <c r="AY749" s="17">
        <v>0</v>
      </c>
      <c r="AZ749" s="490">
        <v>0</v>
      </c>
      <c r="BA749" s="17">
        <v>0</v>
      </c>
      <c r="BB749" s="18">
        <v>0</v>
      </c>
      <c r="BC749" s="17">
        <v>0</v>
      </c>
      <c r="BD749" s="18">
        <v>0</v>
      </c>
      <c r="BE749" s="17">
        <v>0</v>
      </c>
      <c r="BF749" s="18">
        <v>0</v>
      </c>
      <c r="BG749" s="17">
        <v>1560</v>
      </c>
      <c r="BH749" s="18">
        <v>1560</v>
      </c>
      <c r="BI749" s="17">
        <v>0</v>
      </c>
      <c r="BJ749" s="18">
        <v>0</v>
      </c>
      <c r="BK749" s="17">
        <v>0</v>
      </c>
      <c r="BL749" s="17" t="s">
        <v>58</v>
      </c>
      <c r="BM749" s="17">
        <v>0</v>
      </c>
      <c r="BN749" s="17" t="s">
        <v>58</v>
      </c>
      <c r="BO749" s="18">
        <v>0</v>
      </c>
      <c r="BP749" s="18">
        <v>0</v>
      </c>
      <c r="BQ749" s="64">
        <v>1560</v>
      </c>
      <c r="BR749" s="18">
        <v>1560</v>
      </c>
      <c r="BS749" s="730" t="s">
        <v>56</v>
      </c>
      <c r="BT749" s="17">
        <v>0</v>
      </c>
      <c r="BU749" s="17">
        <v>0</v>
      </c>
      <c r="BV749" s="17">
        <v>0</v>
      </c>
      <c r="BW749" s="17">
        <v>0</v>
      </c>
      <c r="BX749" s="17">
        <v>0</v>
      </c>
      <c r="BY749" s="17">
        <v>0</v>
      </c>
      <c r="BZ749" s="17">
        <v>0</v>
      </c>
      <c r="CA749" s="17">
        <v>0</v>
      </c>
      <c r="CB749" s="17">
        <v>0</v>
      </c>
      <c r="CC749" s="17">
        <v>0</v>
      </c>
      <c r="CD749" s="17">
        <v>0</v>
      </c>
      <c r="CE749" s="17">
        <v>0</v>
      </c>
      <c r="CF749" s="17">
        <v>0</v>
      </c>
      <c r="CG749" s="17">
        <v>0</v>
      </c>
      <c r="CH749" s="17">
        <v>7871385.5999999996</v>
      </c>
      <c r="CI749" s="17">
        <v>7871385.5999999996</v>
      </c>
      <c r="CJ749" s="17">
        <v>0</v>
      </c>
      <c r="CK749" s="17">
        <v>0</v>
      </c>
      <c r="CL749" s="702">
        <v>0</v>
      </c>
      <c r="CM749" s="702">
        <v>0</v>
      </c>
      <c r="CN749" s="702">
        <v>0</v>
      </c>
      <c r="CO749" s="702">
        <v>0</v>
      </c>
      <c r="CP749" s="702">
        <v>0</v>
      </c>
      <c r="CQ749" s="702">
        <v>0</v>
      </c>
      <c r="CR749" s="704">
        <v>7871385.5999999996</v>
      </c>
      <c r="CS749" s="703">
        <v>7871385.5999999996</v>
      </c>
      <c r="CT749" s="23" t="s">
        <v>56</v>
      </c>
      <c r="CU749" s="23" t="s">
        <v>56</v>
      </c>
      <c r="CV749" s="23" t="s">
        <v>56</v>
      </c>
      <c r="CW749" s="23" t="s">
        <v>56</v>
      </c>
      <c r="CX749" s="23" t="s">
        <v>56</v>
      </c>
      <c r="CY749" s="23" t="s">
        <v>56</v>
      </c>
      <c r="CZ749" s="23" t="s">
        <v>56</v>
      </c>
      <c r="DA749" s="23" t="s">
        <v>56</v>
      </c>
      <c r="DB749" s="23" t="s">
        <v>56</v>
      </c>
      <c r="DC749" s="120"/>
      <c r="DD749" s="692" t="s">
        <v>56</v>
      </c>
      <c r="DE749" s="120"/>
      <c r="DF749" s="120"/>
      <c r="DG749" s="120"/>
      <c r="DH749" s="140"/>
      <c r="DI749" s="140"/>
      <c r="DJ749" s="140"/>
      <c r="DK749" s="140"/>
      <c r="DL749" s="548" t="s">
        <v>56</v>
      </c>
      <c r="DM749" s="548" t="s">
        <v>56</v>
      </c>
      <c r="DN749" s="203" t="s">
        <v>55</v>
      </c>
      <c r="DO749" s="700" t="s">
        <v>56</v>
      </c>
      <c r="DP749" s="713" t="s">
        <v>56</v>
      </c>
      <c r="DQ749" s="548" t="s">
        <v>56</v>
      </c>
      <c r="DR749" s="673" t="s">
        <v>56</v>
      </c>
      <c r="DS749" s="203" t="s">
        <v>56</v>
      </c>
      <c r="DT749" s="1160" t="s">
        <v>56</v>
      </c>
      <c r="DU749" s="711">
        <v>0</v>
      </c>
      <c r="DV749" s="711" t="s">
        <v>56</v>
      </c>
      <c r="DW749" s="711">
        <v>0</v>
      </c>
      <c r="DX749" s="711" t="s">
        <v>56</v>
      </c>
      <c r="DY749" s="710">
        <v>0</v>
      </c>
      <c r="DZ749" s="710" t="s">
        <v>56</v>
      </c>
      <c r="EA749" s="710">
        <v>0</v>
      </c>
      <c r="EB749" s="710" t="s">
        <v>56</v>
      </c>
      <c r="EC749" s="236"/>
      <c r="ED749" s="49"/>
      <c r="EE749" s="232"/>
      <c r="EF749" s="700">
        <v>0</v>
      </c>
      <c r="EG749" s="712" t="s">
        <v>56</v>
      </c>
      <c r="EH749" s="44"/>
    </row>
    <row r="750" spans="1:138" ht="41.25" customHeight="1" x14ac:dyDescent="0.25">
      <c r="A750" s="871" t="s">
        <v>49</v>
      </c>
      <c r="B750" s="656" t="s">
        <v>96</v>
      </c>
      <c r="C750" s="656" t="s">
        <v>114</v>
      </c>
      <c r="D750" s="691" t="s">
        <v>571</v>
      </c>
      <c r="E750" s="656" t="s">
        <v>571</v>
      </c>
      <c r="F750" s="656" t="s">
        <v>1671</v>
      </c>
      <c r="G750" s="901" t="s">
        <v>1637</v>
      </c>
      <c r="H750" s="897" t="s">
        <v>55</v>
      </c>
      <c r="I750" s="17" t="s">
        <v>860</v>
      </c>
      <c r="J750" s="64">
        <v>23</v>
      </c>
      <c r="K750" s="665">
        <v>7.9674337148168304</v>
      </c>
      <c r="L750" s="665">
        <v>2.5882575703740001</v>
      </c>
      <c r="M750" s="64">
        <v>0</v>
      </c>
      <c r="N750" s="727" t="s">
        <v>56</v>
      </c>
      <c r="O750" s="548" t="s">
        <v>56</v>
      </c>
      <c r="P750" s="909" t="s">
        <v>56</v>
      </c>
      <c r="Q750" s="203" t="s">
        <v>57</v>
      </c>
      <c r="R750" s="205" t="s">
        <v>57</v>
      </c>
      <c r="S750" s="490">
        <v>0</v>
      </c>
      <c r="T750" s="18">
        <v>0</v>
      </c>
      <c r="U750" s="548">
        <v>0</v>
      </c>
      <c r="V750" s="18">
        <v>0</v>
      </c>
      <c r="W750" s="64">
        <v>0</v>
      </c>
      <c r="X750" s="18">
        <v>0</v>
      </c>
      <c r="Y750" s="18">
        <v>0</v>
      </c>
      <c r="Z750" s="18">
        <v>0</v>
      </c>
      <c r="AA750" s="18">
        <v>0</v>
      </c>
      <c r="AB750" s="18">
        <v>0</v>
      </c>
      <c r="AC750" s="18">
        <v>0</v>
      </c>
      <c r="AD750" s="18">
        <v>0</v>
      </c>
      <c r="AE750" s="18">
        <v>0</v>
      </c>
      <c r="AF750" s="18">
        <v>0</v>
      </c>
      <c r="AG750" s="64">
        <v>0</v>
      </c>
      <c r="AH750" s="18">
        <v>0</v>
      </c>
      <c r="AI750" s="64">
        <v>0</v>
      </c>
      <c r="AJ750" s="18">
        <v>0</v>
      </c>
      <c r="AK750" s="18">
        <v>1</v>
      </c>
      <c r="AL750" s="64">
        <v>1</v>
      </c>
      <c r="AM750" s="18">
        <v>0</v>
      </c>
      <c r="AN750" s="18" t="s">
        <v>58</v>
      </c>
      <c r="AO750" s="18">
        <v>0</v>
      </c>
      <c r="AP750" s="64">
        <v>0</v>
      </c>
      <c r="AQ750" s="64">
        <v>1</v>
      </c>
      <c r="AR750" s="11">
        <v>1</v>
      </c>
      <c r="AS750" s="17">
        <v>0</v>
      </c>
      <c r="AT750" s="490">
        <v>0</v>
      </c>
      <c r="AU750" s="64">
        <v>0</v>
      </c>
      <c r="AV750" s="18">
        <v>0</v>
      </c>
      <c r="AW750" s="64">
        <v>0</v>
      </c>
      <c r="AX750" s="18">
        <v>0</v>
      </c>
      <c r="AY750" s="17">
        <v>0</v>
      </c>
      <c r="AZ750" s="490">
        <v>0</v>
      </c>
      <c r="BA750" s="17">
        <v>0</v>
      </c>
      <c r="BB750" s="18">
        <v>0</v>
      </c>
      <c r="BC750" s="17">
        <v>0</v>
      </c>
      <c r="BD750" s="18">
        <v>0</v>
      </c>
      <c r="BE750" s="17">
        <v>0</v>
      </c>
      <c r="BF750" s="18">
        <v>0</v>
      </c>
      <c r="BG750" s="17">
        <v>0</v>
      </c>
      <c r="BH750" s="18">
        <v>0</v>
      </c>
      <c r="BI750" s="17">
        <v>0</v>
      </c>
      <c r="BJ750" s="18">
        <v>0</v>
      </c>
      <c r="BK750" s="17">
        <v>39</v>
      </c>
      <c r="BL750" s="17">
        <v>39</v>
      </c>
      <c r="BM750" s="17">
        <v>0</v>
      </c>
      <c r="BN750" s="17" t="s">
        <v>58</v>
      </c>
      <c r="BO750" s="18">
        <v>0</v>
      </c>
      <c r="BP750" s="18">
        <v>0</v>
      </c>
      <c r="BQ750" s="64">
        <v>39</v>
      </c>
      <c r="BR750" s="18">
        <v>39</v>
      </c>
      <c r="BS750" s="730" t="s">
        <v>56</v>
      </c>
      <c r="BT750" s="17">
        <v>0</v>
      </c>
      <c r="BU750" s="17">
        <v>0</v>
      </c>
      <c r="BV750" s="17">
        <v>0</v>
      </c>
      <c r="BW750" s="17">
        <v>0</v>
      </c>
      <c r="BX750" s="17">
        <v>0</v>
      </c>
      <c r="BY750" s="17">
        <v>0</v>
      </c>
      <c r="BZ750" s="17">
        <v>0</v>
      </c>
      <c r="CA750" s="17">
        <v>0</v>
      </c>
      <c r="CB750" s="17">
        <v>0</v>
      </c>
      <c r="CC750" s="17">
        <v>0</v>
      </c>
      <c r="CD750" s="17">
        <v>0</v>
      </c>
      <c r="CE750" s="17">
        <v>0</v>
      </c>
      <c r="CF750" s="17">
        <v>0</v>
      </c>
      <c r="CG750" s="17">
        <v>0</v>
      </c>
      <c r="CH750" s="17">
        <v>0</v>
      </c>
      <c r="CI750" s="17">
        <v>0</v>
      </c>
      <c r="CJ750" s="17">
        <v>0</v>
      </c>
      <c r="CK750" s="17">
        <v>0</v>
      </c>
      <c r="CL750" s="702">
        <v>45779.76</v>
      </c>
      <c r="CM750" s="702">
        <v>45779.76</v>
      </c>
      <c r="CN750" s="702">
        <v>0</v>
      </c>
      <c r="CO750" s="702">
        <v>0</v>
      </c>
      <c r="CP750" s="702">
        <v>0</v>
      </c>
      <c r="CQ750" s="702">
        <v>0</v>
      </c>
      <c r="CR750" s="704">
        <v>45779.76</v>
      </c>
      <c r="CS750" s="703">
        <v>45779.76</v>
      </c>
      <c r="CT750" s="23" t="s">
        <v>56</v>
      </c>
      <c r="CU750" s="23" t="s">
        <v>56</v>
      </c>
      <c r="CV750" s="23" t="s">
        <v>56</v>
      </c>
      <c r="CW750" s="23" t="s">
        <v>56</v>
      </c>
      <c r="CX750" s="23" t="s">
        <v>56</v>
      </c>
      <c r="CY750" s="23" t="s">
        <v>56</v>
      </c>
      <c r="CZ750" s="23" t="s">
        <v>56</v>
      </c>
      <c r="DA750" s="23" t="s">
        <v>56</v>
      </c>
      <c r="DB750" s="23" t="s">
        <v>56</v>
      </c>
      <c r="DC750" s="120"/>
      <c r="DD750" s="692" t="s">
        <v>56</v>
      </c>
      <c r="DE750" s="120"/>
      <c r="DF750" s="120"/>
      <c r="DG750" s="120"/>
      <c r="DH750" s="140"/>
      <c r="DI750" s="140"/>
      <c r="DJ750" s="140"/>
      <c r="DK750" s="140"/>
      <c r="DL750" s="548" t="s">
        <v>56</v>
      </c>
      <c r="DM750" s="548" t="s">
        <v>56</v>
      </c>
      <c r="DN750" s="203" t="s">
        <v>55</v>
      </c>
      <c r="DO750" s="700" t="s">
        <v>56</v>
      </c>
      <c r="DP750" s="713" t="s">
        <v>56</v>
      </c>
      <c r="DQ750" s="548" t="s">
        <v>56</v>
      </c>
      <c r="DR750" s="673" t="s">
        <v>56</v>
      </c>
      <c r="DS750" s="203" t="s">
        <v>56</v>
      </c>
      <c r="DT750" s="1160" t="s">
        <v>56</v>
      </c>
      <c r="DU750" s="711">
        <v>0</v>
      </c>
      <c r="DV750" s="711">
        <v>42</v>
      </c>
      <c r="DW750" s="711">
        <v>0</v>
      </c>
      <c r="DX750" s="711">
        <v>42</v>
      </c>
      <c r="DY750" s="710">
        <v>0</v>
      </c>
      <c r="DZ750" s="710">
        <v>0.66666666666666663</v>
      </c>
      <c r="EA750" s="710">
        <v>0</v>
      </c>
      <c r="EB750" s="710">
        <v>0.66666666666666663</v>
      </c>
      <c r="EC750" s="236"/>
      <c r="ED750" s="49"/>
      <c r="EE750" s="232"/>
      <c r="EF750" s="700">
        <v>0</v>
      </c>
      <c r="EG750" s="712">
        <v>0</v>
      </c>
      <c r="EH750" s="44"/>
    </row>
    <row r="751" spans="1:138" ht="41.25" customHeight="1" x14ac:dyDescent="0.25">
      <c r="A751" s="871" t="s">
        <v>49</v>
      </c>
      <c r="B751" s="656" t="s">
        <v>96</v>
      </c>
      <c r="C751" s="656" t="s">
        <v>114</v>
      </c>
      <c r="D751" s="691" t="s">
        <v>128</v>
      </c>
      <c r="E751" s="656" t="s">
        <v>128</v>
      </c>
      <c r="F751" s="656" t="s">
        <v>1672</v>
      </c>
      <c r="G751" s="901" t="s">
        <v>1592</v>
      </c>
      <c r="H751" s="897" t="s">
        <v>55</v>
      </c>
      <c r="I751" s="17" t="s">
        <v>860</v>
      </c>
      <c r="J751" s="64">
        <v>23</v>
      </c>
      <c r="K751" s="665">
        <v>11.234081537891701</v>
      </c>
      <c r="L751" s="665">
        <v>3.1142045389770003</v>
      </c>
      <c r="M751" s="64">
        <v>1</v>
      </c>
      <c r="N751" s="727" t="s">
        <v>56</v>
      </c>
      <c r="O751" s="548" t="s">
        <v>56</v>
      </c>
      <c r="P751" s="909" t="s">
        <v>56</v>
      </c>
      <c r="Q751" s="203" t="s">
        <v>57</v>
      </c>
      <c r="R751" s="205" t="s">
        <v>57</v>
      </c>
      <c r="S751" s="490">
        <v>0</v>
      </c>
      <c r="T751" s="18">
        <v>0</v>
      </c>
      <c r="U751" s="548" t="s">
        <v>58</v>
      </c>
      <c r="V751" s="18" t="s">
        <v>58</v>
      </c>
      <c r="W751" s="64" t="s">
        <v>58</v>
      </c>
      <c r="X751" s="18" t="s">
        <v>58</v>
      </c>
      <c r="Y751" s="18" t="s">
        <v>58</v>
      </c>
      <c r="Z751" s="18" t="s">
        <v>58</v>
      </c>
      <c r="AA751" s="18" t="s">
        <v>58</v>
      </c>
      <c r="AB751" s="18" t="s">
        <v>58</v>
      </c>
      <c r="AC751" s="18" t="s">
        <v>58</v>
      </c>
      <c r="AD751" s="18" t="s">
        <v>58</v>
      </c>
      <c r="AE751" s="18" t="s">
        <v>58</v>
      </c>
      <c r="AF751" s="18" t="s">
        <v>58</v>
      </c>
      <c r="AG751" s="64" t="s">
        <v>58</v>
      </c>
      <c r="AH751" s="18" t="s">
        <v>58</v>
      </c>
      <c r="AI751" s="64" t="s">
        <v>58</v>
      </c>
      <c r="AJ751" s="18" t="s">
        <v>58</v>
      </c>
      <c r="AK751" s="18" t="s">
        <v>58</v>
      </c>
      <c r="AL751" s="64" t="s">
        <v>58</v>
      </c>
      <c r="AM751" s="18" t="s">
        <v>58</v>
      </c>
      <c r="AN751" s="18" t="s">
        <v>58</v>
      </c>
      <c r="AO751" s="18" t="s">
        <v>58</v>
      </c>
      <c r="AP751" s="64" t="s">
        <v>58</v>
      </c>
      <c r="AQ751" s="64">
        <v>0</v>
      </c>
      <c r="AR751" s="11">
        <v>0</v>
      </c>
      <c r="AS751" s="17" t="s">
        <v>58</v>
      </c>
      <c r="AT751" s="490" t="s">
        <v>58</v>
      </c>
      <c r="AU751" s="64" t="s">
        <v>58</v>
      </c>
      <c r="AV751" s="18" t="s">
        <v>58</v>
      </c>
      <c r="AW751" s="64" t="s">
        <v>58</v>
      </c>
      <c r="AX751" s="18" t="s">
        <v>58</v>
      </c>
      <c r="AY751" s="17" t="s">
        <v>58</v>
      </c>
      <c r="AZ751" s="490" t="s">
        <v>58</v>
      </c>
      <c r="BA751" s="17" t="s">
        <v>58</v>
      </c>
      <c r="BB751" s="18" t="s">
        <v>58</v>
      </c>
      <c r="BC751" s="17" t="s">
        <v>58</v>
      </c>
      <c r="BD751" s="18" t="s">
        <v>58</v>
      </c>
      <c r="BE751" s="17" t="s">
        <v>58</v>
      </c>
      <c r="BF751" s="18" t="s">
        <v>58</v>
      </c>
      <c r="BG751" s="17" t="s">
        <v>58</v>
      </c>
      <c r="BH751" s="18" t="s">
        <v>58</v>
      </c>
      <c r="BI751" s="17" t="s">
        <v>58</v>
      </c>
      <c r="BJ751" s="18" t="s">
        <v>58</v>
      </c>
      <c r="BK751" s="17" t="s">
        <v>58</v>
      </c>
      <c r="BL751" s="17" t="s">
        <v>58</v>
      </c>
      <c r="BM751" s="17" t="s">
        <v>58</v>
      </c>
      <c r="BN751" s="17" t="s">
        <v>58</v>
      </c>
      <c r="BO751" s="18" t="s">
        <v>58</v>
      </c>
      <c r="BP751" s="18" t="s">
        <v>58</v>
      </c>
      <c r="BQ751" s="64">
        <v>0</v>
      </c>
      <c r="BR751" s="18">
        <v>0</v>
      </c>
      <c r="BS751" s="730" t="s">
        <v>56</v>
      </c>
      <c r="BT751" s="17">
        <v>0</v>
      </c>
      <c r="BU751" s="17">
        <v>0</v>
      </c>
      <c r="BV751" s="17">
        <v>0</v>
      </c>
      <c r="BW751" s="17">
        <v>0</v>
      </c>
      <c r="BX751" s="17">
        <v>0</v>
      </c>
      <c r="BY751" s="17">
        <v>0</v>
      </c>
      <c r="BZ751" s="17">
        <v>0</v>
      </c>
      <c r="CA751" s="17">
        <v>0</v>
      </c>
      <c r="CB751" s="17">
        <v>0</v>
      </c>
      <c r="CC751" s="17">
        <v>0</v>
      </c>
      <c r="CD751" s="17">
        <v>0</v>
      </c>
      <c r="CE751" s="17">
        <v>0</v>
      </c>
      <c r="CF751" s="17">
        <v>0</v>
      </c>
      <c r="CG751" s="17">
        <v>0</v>
      </c>
      <c r="CH751" s="17">
        <v>0</v>
      </c>
      <c r="CI751" s="17">
        <v>0</v>
      </c>
      <c r="CJ751" s="17">
        <v>0</v>
      </c>
      <c r="CK751" s="17">
        <v>0</v>
      </c>
      <c r="CL751" s="702">
        <v>0</v>
      </c>
      <c r="CM751" s="702">
        <v>0</v>
      </c>
      <c r="CN751" s="702">
        <v>0</v>
      </c>
      <c r="CO751" s="702">
        <v>0</v>
      </c>
      <c r="CP751" s="702">
        <v>0</v>
      </c>
      <c r="CQ751" s="702">
        <v>0</v>
      </c>
      <c r="CR751" s="704">
        <v>0</v>
      </c>
      <c r="CS751" s="703">
        <v>0</v>
      </c>
      <c r="CT751" s="23" t="s">
        <v>56</v>
      </c>
      <c r="CU751" s="23" t="s">
        <v>56</v>
      </c>
      <c r="CV751" s="23" t="s">
        <v>56</v>
      </c>
      <c r="CW751" s="23" t="s">
        <v>56</v>
      </c>
      <c r="CX751" s="23" t="s">
        <v>56</v>
      </c>
      <c r="CY751" s="23" t="s">
        <v>56</v>
      </c>
      <c r="CZ751" s="23" t="s">
        <v>56</v>
      </c>
      <c r="DA751" s="23" t="s">
        <v>56</v>
      </c>
      <c r="DB751" s="23" t="s">
        <v>56</v>
      </c>
      <c r="DC751" s="120"/>
      <c r="DD751" s="692" t="s">
        <v>56</v>
      </c>
      <c r="DE751" s="120"/>
      <c r="DF751" s="120"/>
      <c r="DG751" s="120"/>
      <c r="DH751" s="140"/>
      <c r="DI751" s="140"/>
      <c r="DJ751" s="140"/>
      <c r="DK751" s="140"/>
      <c r="DL751" s="548" t="s">
        <v>56</v>
      </c>
      <c r="DM751" s="548" t="s">
        <v>56</v>
      </c>
      <c r="DN751" s="203" t="s">
        <v>55</v>
      </c>
      <c r="DO751" s="700" t="s">
        <v>56</v>
      </c>
      <c r="DP751" s="713" t="s">
        <v>56</v>
      </c>
      <c r="DQ751" s="548" t="s">
        <v>56</v>
      </c>
      <c r="DR751" s="673" t="s">
        <v>56</v>
      </c>
      <c r="DS751" s="203" t="s">
        <v>56</v>
      </c>
      <c r="DT751" s="1160" t="s">
        <v>56</v>
      </c>
      <c r="DU751" s="711">
        <v>0</v>
      </c>
      <c r="DV751" s="711">
        <v>19.166666666666668</v>
      </c>
      <c r="DW751" s="711">
        <v>0</v>
      </c>
      <c r="DX751" s="711">
        <v>19.166666666666668</v>
      </c>
      <c r="DY751" s="710">
        <v>0</v>
      </c>
      <c r="DZ751" s="710">
        <v>0.5</v>
      </c>
      <c r="EA751" s="710">
        <v>0</v>
      </c>
      <c r="EB751" s="710">
        <v>0.5</v>
      </c>
      <c r="EC751" s="236"/>
      <c r="ED751" s="49"/>
      <c r="EE751" s="232"/>
      <c r="EF751" s="700">
        <v>0</v>
      </c>
      <c r="EG751" s="712">
        <v>38.333333333333336</v>
      </c>
      <c r="EH751" s="44"/>
    </row>
    <row r="752" spans="1:138" ht="41.25" customHeight="1" x14ac:dyDescent="0.25">
      <c r="A752" s="871" t="s">
        <v>49</v>
      </c>
      <c r="B752" s="656" t="s">
        <v>96</v>
      </c>
      <c r="C752" s="656" t="s">
        <v>114</v>
      </c>
      <c r="D752" s="691" t="s">
        <v>134</v>
      </c>
      <c r="E752" s="656" t="s">
        <v>134</v>
      </c>
      <c r="F752" s="657" t="s">
        <v>1673</v>
      </c>
      <c r="G752" s="902" t="s">
        <v>1656</v>
      </c>
      <c r="H752" s="897" t="s">
        <v>868</v>
      </c>
      <c r="I752" s="17" t="s">
        <v>889</v>
      </c>
      <c r="J752" s="64">
        <v>23</v>
      </c>
      <c r="K752" s="665" t="s">
        <v>56</v>
      </c>
      <c r="L752" s="665">
        <v>2.7590909033520004</v>
      </c>
      <c r="M752" s="64">
        <v>40</v>
      </c>
      <c r="N752" s="727" t="s">
        <v>56</v>
      </c>
      <c r="O752" s="548" t="s">
        <v>56</v>
      </c>
      <c r="P752" s="909" t="s">
        <v>56</v>
      </c>
      <c r="Q752" s="203" t="s">
        <v>57</v>
      </c>
      <c r="R752" s="205" t="s">
        <v>57</v>
      </c>
      <c r="S752" s="490">
        <v>0</v>
      </c>
      <c r="T752" s="18">
        <v>0</v>
      </c>
      <c r="U752" s="548" t="s">
        <v>58</v>
      </c>
      <c r="V752" s="18" t="s">
        <v>58</v>
      </c>
      <c r="W752" s="64" t="s">
        <v>58</v>
      </c>
      <c r="X752" s="18" t="s">
        <v>58</v>
      </c>
      <c r="Y752" s="18" t="s">
        <v>58</v>
      </c>
      <c r="Z752" s="18" t="s">
        <v>58</v>
      </c>
      <c r="AA752" s="18" t="s">
        <v>58</v>
      </c>
      <c r="AB752" s="18" t="s">
        <v>58</v>
      </c>
      <c r="AC752" s="18" t="s">
        <v>58</v>
      </c>
      <c r="AD752" s="18" t="s">
        <v>58</v>
      </c>
      <c r="AE752" s="18" t="s">
        <v>58</v>
      </c>
      <c r="AF752" s="18" t="s">
        <v>58</v>
      </c>
      <c r="AG752" s="64" t="s">
        <v>58</v>
      </c>
      <c r="AH752" s="18" t="s">
        <v>58</v>
      </c>
      <c r="AI752" s="64" t="s">
        <v>58</v>
      </c>
      <c r="AJ752" s="18" t="s">
        <v>58</v>
      </c>
      <c r="AK752" s="18" t="s">
        <v>58</v>
      </c>
      <c r="AL752" s="64" t="s">
        <v>58</v>
      </c>
      <c r="AM752" s="18" t="s">
        <v>58</v>
      </c>
      <c r="AN752" s="18" t="s">
        <v>58</v>
      </c>
      <c r="AO752" s="18" t="s">
        <v>58</v>
      </c>
      <c r="AP752" s="64" t="s">
        <v>58</v>
      </c>
      <c r="AQ752" s="64">
        <v>0</v>
      </c>
      <c r="AR752" s="11">
        <v>0</v>
      </c>
      <c r="AS752" s="17" t="s">
        <v>58</v>
      </c>
      <c r="AT752" s="490" t="s">
        <v>58</v>
      </c>
      <c r="AU752" s="64" t="s">
        <v>58</v>
      </c>
      <c r="AV752" s="18" t="s">
        <v>58</v>
      </c>
      <c r="AW752" s="64" t="s">
        <v>58</v>
      </c>
      <c r="AX752" s="18" t="s">
        <v>58</v>
      </c>
      <c r="AY752" s="17" t="s">
        <v>58</v>
      </c>
      <c r="AZ752" s="490" t="s">
        <v>58</v>
      </c>
      <c r="BA752" s="17" t="s">
        <v>58</v>
      </c>
      <c r="BB752" s="18" t="s">
        <v>58</v>
      </c>
      <c r="BC752" s="17" t="s">
        <v>58</v>
      </c>
      <c r="BD752" s="18" t="s">
        <v>58</v>
      </c>
      <c r="BE752" s="17" t="s">
        <v>58</v>
      </c>
      <c r="BF752" s="18" t="s">
        <v>58</v>
      </c>
      <c r="BG752" s="17" t="s">
        <v>58</v>
      </c>
      <c r="BH752" s="18" t="s">
        <v>58</v>
      </c>
      <c r="BI752" s="17" t="s">
        <v>58</v>
      </c>
      <c r="BJ752" s="18" t="s">
        <v>58</v>
      </c>
      <c r="BK752" s="17" t="s">
        <v>58</v>
      </c>
      <c r="BL752" s="17" t="s">
        <v>58</v>
      </c>
      <c r="BM752" s="17" t="s">
        <v>58</v>
      </c>
      <c r="BN752" s="17" t="s">
        <v>58</v>
      </c>
      <c r="BO752" s="18" t="s">
        <v>58</v>
      </c>
      <c r="BP752" s="18" t="s">
        <v>58</v>
      </c>
      <c r="BQ752" s="64">
        <v>0</v>
      </c>
      <c r="BR752" s="18">
        <v>0</v>
      </c>
      <c r="BS752" s="730" t="s">
        <v>56</v>
      </c>
      <c r="BT752" s="17">
        <v>0</v>
      </c>
      <c r="BU752" s="17">
        <v>0</v>
      </c>
      <c r="BV752" s="17">
        <v>0</v>
      </c>
      <c r="BW752" s="17">
        <v>0</v>
      </c>
      <c r="BX752" s="17">
        <v>0</v>
      </c>
      <c r="BY752" s="17">
        <v>0</v>
      </c>
      <c r="BZ752" s="17">
        <v>0</v>
      </c>
      <c r="CA752" s="17">
        <v>0</v>
      </c>
      <c r="CB752" s="17">
        <v>0</v>
      </c>
      <c r="CC752" s="17">
        <v>0</v>
      </c>
      <c r="CD752" s="17">
        <v>0</v>
      </c>
      <c r="CE752" s="17">
        <v>0</v>
      </c>
      <c r="CF752" s="17">
        <v>0</v>
      </c>
      <c r="CG752" s="17">
        <v>0</v>
      </c>
      <c r="CH752" s="17">
        <v>0</v>
      </c>
      <c r="CI752" s="17">
        <v>0</v>
      </c>
      <c r="CJ752" s="17">
        <v>0</v>
      </c>
      <c r="CK752" s="17">
        <v>0</v>
      </c>
      <c r="CL752" s="702">
        <v>0</v>
      </c>
      <c r="CM752" s="702">
        <v>0</v>
      </c>
      <c r="CN752" s="702">
        <v>0</v>
      </c>
      <c r="CO752" s="702">
        <v>0</v>
      </c>
      <c r="CP752" s="702">
        <v>0</v>
      </c>
      <c r="CQ752" s="702">
        <v>0</v>
      </c>
      <c r="CR752" s="704">
        <v>0</v>
      </c>
      <c r="CS752" s="703">
        <v>0</v>
      </c>
      <c r="CT752" s="23" t="s">
        <v>56</v>
      </c>
      <c r="CU752" s="23" t="s">
        <v>56</v>
      </c>
      <c r="CV752" s="23" t="s">
        <v>56</v>
      </c>
      <c r="CW752" s="23" t="s">
        <v>56</v>
      </c>
      <c r="CX752" s="23" t="s">
        <v>56</v>
      </c>
      <c r="CY752" s="23" t="s">
        <v>56</v>
      </c>
      <c r="CZ752" s="23" t="s">
        <v>56</v>
      </c>
      <c r="DA752" s="23" t="s">
        <v>56</v>
      </c>
      <c r="DB752" s="23" t="s">
        <v>56</v>
      </c>
      <c r="DC752" s="120"/>
      <c r="DD752" s="692" t="s">
        <v>56</v>
      </c>
      <c r="DE752" s="120"/>
      <c r="DF752" s="120"/>
      <c r="DG752" s="120"/>
      <c r="DH752" s="140"/>
      <c r="DI752" s="140"/>
      <c r="DJ752" s="140"/>
      <c r="DK752" s="140"/>
      <c r="DL752" s="548" t="s">
        <v>56</v>
      </c>
      <c r="DM752" s="548" t="s">
        <v>56</v>
      </c>
      <c r="DN752" s="203" t="s">
        <v>55</v>
      </c>
      <c r="DO752" s="700" t="s">
        <v>56</v>
      </c>
      <c r="DP752" s="713" t="s">
        <v>56</v>
      </c>
      <c r="DQ752" s="548" t="s">
        <v>56</v>
      </c>
      <c r="DR752" s="673" t="s">
        <v>56</v>
      </c>
      <c r="DS752" s="203" t="s">
        <v>56</v>
      </c>
      <c r="DT752" s="1160" t="s">
        <v>56</v>
      </c>
      <c r="DU752" s="711">
        <v>0</v>
      </c>
      <c r="DV752" s="711" t="s">
        <v>56</v>
      </c>
      <c r="DW752" s="711">
        <v>0</v>
      </c>
      <c r="DX752" s="711" t="s">
        <v>56</v>
      </c>
      <c r="DY752" s="710">
        <v>0</v>
      </c>
      <c r="DZ752" s="710" t="s">
        <v>56</v>
      </c>
      <c r="EA752" s="710">
        <v>0</v>
      </c>
      <c r="EB752" s="710" t="s">
        <v>56</v>
      </c>
      <c r="EC752" s="236"/>
      <c r="ED752" s="49"/>
      <c r="EE752" s="232"/>
      <c r="EF752" s="700">
        <v>0</v>
      </c>
      <c r="EG752" s="712" t="s">
        <v>56</v>
      </c>
      <c r="EH752" s="44"/>
    </row>
    <row r="753" spans="1:138" ht="41.25" customHeight="1" x14ac:dyDescent="0.25">
      <c r="A753" s="871" t="s">
        <v>49</v>
      </c>
      <c r="B753" s="656" t="s">
        <v>96</v>
      </c>
      <c r="C753" s="656" t="s">
        <v>114</v>
      </c>
      <c r="D753" s="691" t="s">
        <v>565</v>
      </c>
      <c r="E753" s="656" t="s">
        <v>565</v>
      </c>
      <c r="F753" s="656" t="s">
        <v>1674</v>
      </c>
      <c r="G753" s="901" t="s">
        <v>567</v>
      </c>
      <c r="H753" s="897" t="s">
        <v>55</v>
      </c>
      <c r="I753" s="17" t="s">
        <v>866</v>
      </c>
      <c r="J753" s="64">
        <v>23</v>
      </c>
      <c r="K753" s="665">
        <v>15.6958444181891</v>
      </c>
      <c r="L753" s="665">
        <v>10.145454524352001</v>
      </c>
      <c r="M753" s="64">
        <v>82</v>
      </c>
      <c r="N753" s="727" t="s">
        <v>56</v>
      </c>
      <c r="O753" s="548" t="s">
        <v>56</v>
      </c>
      <c r="P753" s="909" t="s">
        <v>56</v>
      </c>
      <c r="Q753" s="203" t="s">
        <v>57</v>
      </c>
      <c r="R753" s="205" t="s">
        <v>57</v>
      </c>
      <c r="S753" s="490">
        <v>0</v>
      </c>
      <c r="T753" s="18">
        <v>0</v>
      </c>
      <c r="U753" s="548">
        <v>0</v>
      </c>
      <c r="V753" s="18">
        <v>0</v>
      </c>
      <c r="W753" s="64">
        <v>0</v>
      </c>
      <c r="X753" s="18">
        <v>0</v>
      </c>
      <c r="Y753" s="18">
        <v>0</v>
      </c>
      <c r="Z753" s="18">
        <v>0</v>
      </c>
      <c r="AA753" s="18">
        <v>0</v>
      </c>
      <c r="AB753" s="18">
        <v>0</v>
      </c>
      <c r="AC753" s="18">
        <v>0</v>
      </c>
      <c r="AD753" s="18">
        <v>0</v>
      </c>
      <c r="AE753" s="18">
        <v>0</v>
      </c>
      <c r="AF753" s="18">
        <v>0</v>
      </c>
      <c r="AG753" s="64">
        <v>0</v>
      </c>
      <c r="AH753" s="18">
        <v>0</v>
      </c>
      <c r="AI753" s="64">
        <v>0</v>
      </c>
      <c r="AJ753" s="18">
        <v>0</v>
      </c>
      <c r="AK753" s="18">
        <v>0</v>
      </c>
      <c r="AL753" s="64">
        <v>0</v>
      </c>
      <c r="AM753" s="18">
        <v>0</v>
      </c>
      <c r="AN753" s="18">
        <v>3</v>
      </c>
      <c r="AO753" s="18">
        <v>3</v>
      </c>
      <c r="AP753" s="64">
        <v>3</v>
      </c>
      <c r="AQ753" s="64">
        <v>3</v>
      </c>
      <c r="AR753" s="11">
        <v>6</v>
      </c>
      <c r="AS753" s="17">
        <v>0</v>
      </c>
      <c r="AT753" s="490">
        <v>0</v>
      </c>
      <c r="AU753" s="64">
        <v>0</v>
      </c>
      <c r="AV753" s="18">
        <v>0</v>
      </c>
      <c r="AW753" s="64">
        <v>0</v>
      </c>
      <c r="AX753" s="18">
        <v>0</v>
      </c>
      <c r="AY753" s="17">
        <v>0</v>
      </c>
      <c r="AZ753" s="490">
        <v>0</v>
      </c>
      <c r="BA753" s="17">
        <v>0</v>
      </c>
      <c r="BB753" s="18">
        <v>0</v>
      </c>
      <c r="BC753" s="17">
        <v>0</v>
      </c>
      <c r="BD753" s="18">
        <v>0</v>
      </c>
      <c r="BE753" s="17">
        <v>0</v>
      </c>
      <c r="BF753" s="18">
        <v>0</v>
      </c>
      <c r="BG753" s="17">
        <v>0</v>
      </c>
      <c r="BH753" s="18">
        <v>0</v>
      </c>
      <c r="BI753" s="17">
        <v>0</v>
      </c>
      <c r="BJ753" s="18">
        <v>0</v>
      </c>
      <c r="BK753" s="17">
        <v>0</v>
      </c>
      <c r="BL753" s="17" t="s">
        <v>58</v>
      </c>
      <c r="BM753" s="17">
        <v>0</v>
      </c>
      <c r="BN753" s="17" t="s">
        <v>58</v>
      </c>
      <c r="BO753" s="18">
        <v>6500</v>
      </c>
      <c r="BP753" s="18">
        <v>6500</v>
      </c>
      <c r="BQ753" s="64">
        <v>6500</v>
      </c>
      <c r="BR753" s="18">
        <v>6500</v>
      </c>
      <c r="BS753" s="730" t="s">
        <v>56</v>
      </c>
      <c r="BT753" s="17">
        <v>0</v>
      </c>
      <c r="BU753" s="17">
        <v>0</v>
      </c>
      <c r="BV753" s="17">
        <v>0</v>
      </c>
      <c r="BW753" s="17">
        <v>0</v>
      </c>
      <c r="BX753" s="17">
        <v>0</v>
      </c>
      <c r="BY753" s="17">
        <v>0</v>
      </c>
      <c r="BZ753" s="17">
        <v>0</v>
      </c>
      <c r="CA753" s="17">
        <v>0</v>
      </c>
      <c r="CB753" s="17">
        <v>0</v>
      </c>
      <c r="CC753" s="17">
        <v>0</v>
      </c>
      <c r="CD753" s="17">
        <v>0</v>
      </c>
      <c r="CE753" s="17">
        <v>0</v>
      </c>
      <c r="CF753" s="17">
        <v>0</v>
      </c>
      <c r="CG753" s="17">
        <v>0</v>
      </c>
      <c r="CH753" s="17">
        <v>0</v>
      </c>
      <c r="CI753" s="17">
        <v>0</v>
      </c>
      <c r="CJ753" s="17">
        <v>0</v>
      </c>
      <c r="CK753" s="17">
        <v>0</v>
      </c>
      <c r="CL753" s="702">
        <v>0</v>
      </c>
      <c r="CM753" s="702">
        <v>0</v>
      </c>
      <c r="CN753" s="702">
        <v>0</v>
      </c>
      <c r="CO753" s="702">
        <v>0</v>
      </c>
      <c r="CP753" s="702">
        <v>21295560</v>
      </c>
      <c r="CQ753" s="702">
        <v>21295560</v>
      </c>
      <c r="CR753" s="704">
        <v>21295560</v>
      </c>
      <c r="CS753" s="703">
        <v>21295560</v>
      </c>
      <c r="CT753" s="23" t="s">
        <v>56</v>
      </c>
      <c r="CU753" s="23" t="s">
        <v>56</v>
      </c>
      <c r="CV753" s="23" t="s">
        <v>56</v>
      </c>
      <c r="CW753" s="23" t="s">
        <v>56</v>
      </c>
      <c r="CX753" s="23" t="s">
        <v>56</v>
      </c>
      <c r="CY753" s="23" t="s">
        <v>56</v>
      </c>
      <c r="CZ753" s="23" t="s">
        <v>56</v>
      </c>
      <c r="DA753" s="23" t="s">
        <v>56</v>
      </c>
      <c r="DB753" s="23" t="s">
        <v>56</v>
      </c>
      <c r="DC753" s="120"/>
      <c r="DD753" s="692" t="s">
        <v>56</v>
      </c>
      <c r="DE753" s="120"/>
      <c r="DF753" s="120"/>
      <c r="DG753" s="120"/>
      <c r="DH753" s="140"/>
      <c r="DI753" s="140"/>
      <c r="DJ753" s="140"/>
      <c r="DK753" s="140"/>
      <c r="DL753" s="548" t="s">
        <v>56</v>
      </c>
      <c r="DM753" s="548" t="s">
        <v>56</v>
      </c>
      <c r="DN753" s="203" t="s">
        <v>55</v>
      </c>
      <c r="DO753" s="700" t="s">
        <v>56</v>
      </c>
      <c r="DP753" s="713" t="s">
        <v>56</v>
      </c>
      <c r="DQ753" s="548" t="s">
        <v>56</v>
      </c>
      <c r="DR753" s="673" t="s">
        <v>56</v>
      </c>
      <c r="DS753" s="203" t="s">
        <v>56</v>
      </c>
      <c r="DT753" s="1160" t="s">
        <v>56</v>
      </c>
      <c r="DU753" s="711">
        <v>27.94388777555109</v>
      </c>
      <c r="DV753" s="711">
        <v>586.72309992297323</v>
      </c>
      <c r="DW753" s="711">
        <v>28.226587301587301</v>
      </c>
      <c r="DX753" s="711">
        <v>158.91095188336536</v>
      </c>
      <c r="DY753" s="710">
        <v>0.99799599198396749</v>
      </c>
      <c r="DZ753" s="710">
        <v>1.0669782313739793</v>
      </c>
      <c r="EA753" s="710">
        <v>0.98809523809523803</v>
      </c>
      <c r="EB753" s="710">
        <v>1.0723802060008949</v>
      </c>
      <c r="EC753" s="236"/>
      <c r="ED753" s="49"/>
      <c r="EE753" s="232"/>
      <c r="EF753" s="700">
        <v>0</v>
      </c>
      <c r="EG753" s="712">
        <v>0</v>
      </c>
      <c r="EH753" s="44"/>
    </row>
    <row r="754" spans="1:138" ht="41.25" customHeight="1" x14ac:dyDescent="0.25">
      <c r="A754" s="871" t="s">
        <v>49</v>
      </c>
      <c r="B754" s="656" t="s">
        <v>96</v>
      </c>
      <c r="C754" s="656" t="s">
        <v>114</v>
      </c>
      <c r="D754" s="691" t="s">
        <v>1602</v>
      </c>
      <c r="E754" s="656" t="s">
        <v>569</v>
      </c>
      <c r="F754" s="656" t="s">
        <v>1675</v>
      </c>
      <c r="G754" s="901" t="s">
        <v>1676</v>
      </c>
      <c r="H754" s="897" t="s">
        <v>868</v>
      </c>
      <c r="I754" s="17" t="s">
        <v>860</v>
      </c>
      <c r="J754" s="64">
        <v>23</v>
      </c>
      <c r="K754" s="665">
        <v>16.134053272504001</v>
      </c>
      <c r="L754" s="665">
        <v>5.828030290908</v>
      </c>
      <c r="M754" s="64">
        <v>0</v>
      </c>
      <c r="N754" s="727" t="s">
        <v>56</v>
      </c>
      <c r="O754" s="548" t="s">
        <v>56</v>
      </c>
      <c r="P754" s="909" t="s">
        <v>56</v>
      </c>
      <c r="Q754" s="203" t="s">
        <v>57</v>
      </c>
      <c r="R754" s="205" t="s">
        <v>57</v>
      </c>
      <c r="S754" s="490">
        <v>0</v>
      </c>
      <c r="T754" s="18">
        <v>0</v>
      </c>
      <c r="U754" s="548">
        <v>0</v>
      </c>
      <c r="V754" s="18">
        <v>0</v>
      </c>
      <c r="W754" s="64">
        <v>0</v>
      </c>
      <c r="X754" s="18">
        <v>0</v>
      </c>
      <c r="Y754" s="18">
        <v>0</v>
      </c>
      <c r="Z754" s="18">
        <v>0</v>
      </c>
      <c r="AA754" s="18">
        <v>0</v>
      </c>
      <c r="AB754" s="18">
        <v>0</v>
      </c>
      <c r="AC754" s="18">
        <v>0</v>
      </c>
      <c r="AD754" s="18">
        <v>0</v>
      </c>
      <c r="AE754" s="18">
        <v>0</v>
      </c>
      <c r="AF754" s="18">
        <v>0</v>
      </c>
      <c r="AG754" s="64">
        <v>0</v>
      </c>
      <c r="AH754" s="18">
        <v>0</v>
      </c>
      <c r="AI754" s="64">
        <v>0</v>
      </c>
      <c r="AJ754" s="18">
        <v>0</v>
      </c>
      <c r="AK754" s="18">
        <v>1</v>
      </c>
      <c r="AL754" s="64">
        <v>1</v>
      </c>
      <c r="AM754" s="18">
        <v>0</v>
      </c>
      <c r="AN754" s="18" t="s">
        <v>58</v>
      </c>
      <c r="AO754" s="18">
        <v>0</v>
      </c>
      <c r="AP754" s="64">
        <v>0</v>
      </c>
      <c r="AQ754" s="64">
        <v>1</v>
      </c>
      <c r="AR754" s="11">
        <v>1</v>
      </c>
      <c r="AS754" s="17">
        <v>0</v>
      </c>
      <c r="AT754" s="490">
        <v>0</v>
      </c>
      <c r="AU754" s="64">
        <v>0</v>
      </c>
      <c r="AV754" s="18">
        <v>0</v>
      </c>
      <c r="AW754" s="64">
        <v>0</v>
      </c>
      <c r="AX754" s="18">
        <v>0</v>
      </c>
      <c r="AY754" s="17">
        <v>0</v>
      </c>
      <c r="AZ754" s="490">
        <v>0</v>
      </c>
      <c r="BA754" s="17">
        <v>0</v>
      </c>
      <c r="BB754" s="18">
        <v>0</v>
      </c>
      <c r="BC754" s="17">
        <v>0</v>
      </c>
      <c r="BD754" s="18">
        <v>0</v>
      </c>
      <c r="BE754" s="17">
        <v>0</v>
      </c>
      <c r="BF754" s="18">
        <v>0</v>
      </c>
      <c r="BG754" s="17">
        <v>0</v>
      </c>
      <c r="BH754" s="18">
        <v>0</v>
      </c>
      <c r="BI754" s="17">
        <v>0</v>
      </c>
      <c r="BJ754" s="18">
        <v>0</v>
      </c>
      <c r="BK754" s="17">
        <v>2000</v>
      </c>
      <c r="BL754" s="17">
        <v>2000</v>
      </c>
      <c r="BM754" s="17">
        <v>0</v>
      </c>
      <c r="BN754" s="17" t="s">
        <v>58</v>
      </c>
      <c r="BO754" s="18">
        <v>0</v>
      </c>
      <c r="BP754" s="18">
        <v>0</v>
      </c>
      <c r="BQ754" s="64">
        <v>2000</v>
      </c>
      <c r="BR754" s="18">
        <v>2000</v>
      </c>
      <c r="BS754" s="730" t="s">
        <v>56</v>
      </c>
      <c r="BT754" s="17">
        <v>0</v>
      </c>
      <c r="BU754" s="17">
        <v>0</v>
      </c>
      <c r="BV754" s="17">
        <v>0</v>
      </c>
      <c r="BW754" s="17">
        <v>0</v>
      </c>
      <c r="BX754" s="17">
        <v>0</v>
      </c>
      <c r="BY754" s="17">
        <v>0</v>
      </c>
      <c r="BZ754" s="17">
        <v>0</v>
      </c>
      <c r="CA754" s="17">
        <v>0</v>
      </c>
      <c r="CB754" s="17">
        <v>0</v>
      </c>
      <c r="CC754" s="17">
        <v>0</v>
      </c>
      <c r="CD754" s="17">
        <v>0</v>
      </c>
      <c r="CE754" s="17">
        <v>0</v>
      </c>
      <c r="CF754" s="17">
        <v>0</v>
      </c>
      <c r="CG754" s="17">
        <v>0</v>
      </c>
      <c r="CH754" s="17">
        <v>0</v>
      </c>
      <c r="CI754" s="17">
        <v>0</v>
      </c>
      <c r="CJ754" s="17">
        <v>0</v>
      </c>
      <c r="CK754" s="17">
        <v>0</v>
      </c>
      <c r="CL754" s="702">
        <v>2347680</v>
      </c>
      <c r="CM754" s="702">
        <v>2347680</v>
      </c>
      <c r="CN754" s="702">
        <v>0</v>
      </c>
      <c r="CO754" s="702">
        <v>0</v>
      </c>
      <c r="CP754" s="702">
        <v>0</v>
      </c>
      <c r="CQ754" s="702">
        <v>0</v>
      </c>
      <c r="CR754" s="704">
        <v>2347680</v>
      </c>
      <c r="CS754" s="703">
        <v>2347680</v>
      </c>
      <c r="CT754" s="23" t="s">
        <v>56</v>
      </c>
      <c r="CU754" s="23" t="s">
        <v>56</v>
      </c>
      <c r="CV754" s="23" t="s">
        <v>56</v>
      </c>
      <c r="CW754" s="23" t="s">
        <v>56</v>
      </c>
      <c r="CX754" s="23" t="s">
        <v>56</v>
      </c>
      <c r="CY754" s="23" t="s">
        <v>56</v>
      </c>
      <c r="CZ754" s="23" t="s">
        <v>56</v>
      </c>
      <c r="DA754" s="23" t="s">
        <v>56</v>
      </c>
      <c r="DB754" s="23" t="s">
        <v>56</v>
      </c>
      <c r="DC754" s="120"/>
      <c r="DD754" s="692" t="s">
        <v>56</v>
      </c>
      <c r="DE754" s="120"/>
      <c r="DF754" s="120"/>
      <c r="DG754" s="120"/>
      <c r="DH754" s="140"/>
      <c r="DI754" s="140"/>
      <c r="DJ754" s="140"/>
      <c r="DK754" s="140"/>
      <c r="DL754" s="548" t="s">
        <v>56</v>
      </c>
      <c r="DM754" s="548" t="s">
        <v>56</v>
      </c>
      <c r="DN754" s="203" t="s">
        <v>55</v>
      </c>
      <c r="DO754" s="700" t="s">
        <v>56</v>
      </c>
      <c r="DP754" s="713" t="s">
        <v>56</v>
      </c>
      <c r="DQ754" s="548" t="s">
        <v>56</v>
      </c>
      <c r="DR754" s="673" t="s">
        <v>56</v>
      </c>
      <c r="DS754" s="203" t="s">
        <v>56</v>
      </c>
      <c r="DT754" s="1160" t="s">
        <v>56</v>
      </c>
      <c r="DU754" s="711">
        <v>0</v>
      </c>
      <c r="DV754" s="711" t="s">
        <v>56</v>
      </c>
      <c r="DW754" s="711">
        <v>0</v>
      </c>
      <c r="DX754" s="711" t="s">
        <v>56</v>
      </c>
      <c r="DY754" s="710">
        <v>0</v>
      </c>
      <c r="DZ754" s="710" t="s">
        <v>56</v>
      </c>
      <c r="EA754" s="710">
        <v>0</v>
      </c>
      <c r="EB754" s="710" t="s">
        <v>56</v>
      </c>
      <c r="EC754" s="236"/>
      <c r="ED754" s="49"/>
      <c r="EE754" s="232"/>
      <c r="EF754" s="700">
        <v>0</v>
      </c>
      <c r="EG754" s="712" t="s">
        <v>56</v>
      </c>
      <c r="EH754" s="44"/>
    </row>
    <row r="755" spans="1:138" ht="41.25" customHeight="1" x14ac:dyDescent="0.25">
      <c r="A755" s="871" t="s">
        <v>49</v>
      </c>
      <c r="B755" s="656" t="s">
        <v>96</v>
      </c>
      <c r="C755" s="656" t="s">
        <v>114</v>
      </c>
      <c r="D755" s="691" t="s">
        <v>559</v>
      </c>
      <c r="E755" s="656" t="s">
        <v>134</v>
      </c>
      <c r="F755" s="656" t="s">
        <v>1677</v>
      </c>
      <c r="G755" s="901" t="s">
        <v>561</v>
      </c>
      <c r="H755" s="897" t="s">
        <v>55</v>
      </c>
      <c r="I755" s="17" t="s">
        <v>860</v>
      </c>
      <c r="J755" s="64">
        <v>23</v>
      </c>
      <c r="K755" s="665">
        <v>23.26</v>
      </c>
      <c r="L755" s="665">
        <v>4.1979166579350009</v>
      </c>
      <c r="M755" s="64">
        <v>21</v>
      </c>
      <c r="N755" s="727" t="s">
        <v>56</v>
      </c>
      <c r="O755" s="548" t="s">
        <v>56</v>
      </c>
      <c r="P755" s="909" t="s">
        <v>56</v>
      </c>
      <c r="Q755" s="203" t="s">
        <v>57</v>
      </c>
      <c r="R755" s="205" t="s">
        <v>57</v>
      </c>
      <c r="S755" s="490">
        <v>0</v>
      </c>
      <c r="T755" s="18">
        <v>0</v>
      </c>
      <c r="U755" s="548">
        <v>0</v>
      </c>
      <c r="V755" s="18">
        <v>0</v>
      </c>
      <c r="W755" s="64">
        <v>0</v>
      </c>
      <c r="X755" s="18">
        <v>0</v>
      </c>
      <c r="Y755" s="18">
        <v>0</v>
      </c>
      <c r="Z755" s="18">
        <v>0</v>
      </c>
      <c r="AA755" s="18">
        <v>0</v>
      </c>
      <c r="AB755" s="18">
        <v>0</v>
      </c>
      <c r="AC755" s="18">
        <v>0</v>
      </c>
      <c r="AD755" s="18">
        <v>0</v>
      </c>
      <c r="AE755" s="18">
        <v>0</v>
      </c>
      <c r="AF755" s="18">
        <v>0</v>
      </c>
      <c r="AG755" s="64">
        <v>0</v>
      </c>
      <c r="AH755" s="18">
        <v>0</v>
      </c>
      <c r="AI755" s="64">
        <v>0</v>
      </c>
      <c r="AJ755" s="18">
        <v>0</v>
      </c>
      <c r="AK755" s="18">
        <v>2</v>
      </c>
      <c r="AL755" s="64">
        <v>2</v>
      </c>
      <c r="AM755" s="18">
        <v>0</v>
      </c>
      <c r="AN755" s="18" t="s">
        <v>58</v>
      </c>
      <c r="AO755" s="18">
        <v>0</v>
      </c>
      <c r="AP755" s="64">
        <v>0</v>
      </c>
      <c r="AQ755" s="64">
        <v>2</v>
      </c>
      <c r="AR755" s="11">
        <v>2</v>
      </c>
      <c r="AS755" s="17">
        <v>0</v>
      </c>
      <c r="AT755" s="490">
        <v>0</v>
      </c>
      <c r="AU755" s="64">
        <v>0</v>
      </c>
      <c r="AV755" s="18">
        <v>0</v>
      </c>
      <c r="AW755" s="64">
        <v>0</v>
      </c>
      <c r="AX755" s="18">
        <v>0</v>
      </c>
      <c r="AY755" s="17">
        <v>0</v>
      </c>
      <c r="AZ755" s="490">
        <v>0</v>
      </c>
      <c r="BA755" s="17">
        <v>0</v>
      </c>
      <c r="BB755" s="18">
        <v>0</v>
      </c>
      <c r="BC755" s="17">
        <v>0</v>
      </c>
      <c r="BD755" s="18">
        <v>0</v>
      </c>
      <c r="BE755" s="17">
        <v>0</v>
      </c>
      <c r="BF755" s="18">
        <v>0</v>
      </c>
      <c r="BG755" s="17">
        <v>0</v>
      </c>
      <c r="BH755" s="18">
        <v>0</v>
      </c>
      <c r="BI755" s="17">
        <v>0</v>
      </c>
      <c r="BJ755" s="18">
        <v>0</v>
      </c>
      <c r="BK755" s="17">
        <v>148.04000000000002</v>
      </c>
      <c r="BL755" s="17">
        <v>148.04000000000002</v>
      </c>
      <c r="BM755" s="17">
        <v>0</v>
      </c>
      <c r="BN755" s="17" t="s">
        <v>58</v>
      </c>
      <c r="BO755" s="18">
        <v>0</v>
      </c>
      <c r="BP755" s="18">
        <v>0</v>
      </c>
      <c r="BQ755" s="64">
        <v>148.04000000000002</v>
      </c>
      <c r="BR755" s="18">
        <v>148.04000000000002</v>
      </c>
      <c r="BS755" s="730" t="s">
        <v>56</v>
      </c>
      <c r="BT755" s="17">
        <v>0</v>
      </c>
      <c r="BU755" s="17">
        <v>0</v>
      </c>
      <c r="BV755" s="17">
        <v>0</v>
      </c>
      <c r="BW755" s="17">
        <v>0</v>
      </c>
      <c r="BX755" s="17">
        <v>0</v>
      </c>
      <c r="BY755" s="17">
        <v>0</v>
      </c>
      <c r="BZ755" s="17">
        <v>0</v>
      </c>
      <c r="CA755" s="17">
        <v>0</v>
      </c>
      <c r="CB755" s="17">
        <v>0</v>
      </c>
      <c r="CC755" s="17">
        <v>0</v>
      </c>
      <c r="CD755" s="17">
        <v>0</v>
      </c>
      <c r="CE755" s="17">
        <v>0</v>
      </c>
      <c r="CF755" s="17">
        <v>0</v>
      </c>
      <c r="CG755" s="17">
        <v>0</v>
      </c>
      <c r="CH755" s="17">
        <v>0</v>
      </c>
      <c r="CI755" s="17">
        <v>0</v>
      </c>
      <c r="CJ755" s="17">
        <v>0</v>
      </c>
      <c r="CK755" s="17">
        <v>0</v>
      </c>
      <c r="CL755" s="702">
        <v>173775.27360000004</v>
      </c>
      <c r="CM755" s="702">
        <v>173775.27360000004</v>
      </c>
      <c r="CN755" s="702">
        <v>0</v>
      </c>
      <c r="CO755" s="702">
        <v>0</v>
      </c>
      <c r="CP755" s="702">
        <v>0</v>
      </c>
      <c r="CQ755" s="702">
        <v>0</v>
      </c>
      <c r="CR755" s="704">
        <v>173775.27360000004</v>
      </c>
      <c r="CS755" s="703">
        <v>173775.27360000004</v>
      </c>
      <c r="CT755" s="23" t="s">
        <v>56</v>
      </c>
      <c r="CU755" s="23" t="s">
        <v>56</v>
      </c>
      <c r="CV755" s="23" t="s">
        <v>56</v>
      </c>
      <c r="CW755" s="23" t="s">
        <v>56</v>
      </c>
      <c r="CX755" s="23" t="s">
        <v>56</v>
      </c>
      <c r="CY755" s="23" t="s">
        <v>56</v>
      </c>
      <c r="CZ755" s="23" t="s">
        <v>56</v>
      </c>
      <c r="DA755" s="23" t="s">
        <v>56</v>
      </c>
      <c r="DB755" s="23" t="s">
        <v>56</v>
      </c>
      <c r="DC755" s="120"/>
      <c r="DD755" s="692" t="s">
        <v>56</v>
      </c>
      <c r="DE755" s="120"/>
      <c r="DF755" s="120"/>
      <c r="DG755" s="120"/>
      <c r="DH755" s="140"/>
      <c r="DI755" s="140"/>
      <c r="DJ755" s="140"/>
      <c r="DK755" s="140"/>
      <c r="DL755" s="548" t="s">
        <v>56</v>
      </c>
      <c r="DM755" s="548" t="s">
        <v>56</v>
      </c>
      <c r="DN755" s="203" t="s">
        <v>55</v>
      </c>
      <c r="DO755" s="700" t="s">
        <v>56</v>
      </c>
      <c r="DP755" s="713" t="s">
        <v>56</v>
      </c>
      <c r="DQ755" s="548" t="s">
        <v>56</v>
      </c>
      <c r="DR755" s="673" t="s">
        <v>56</v>
      </c>
      <c r="DS755" s="203" t="s">
        <v>56</v>
      </c>
      <c r="DT755" s="1160" t="s">
        <v>56</v>
      </c>
      <c r="DU755" s="711">
        <v>0</v>
      </c>
      <c r="DV755" s="711">
        <v>0</v>
      </c>
      <c r="DW755" s="711">
        <v>0</v>
      </c>
      <c r="DX755" s="711">
        <v>0</v>
      </c>
      <c r="DY755" s="710">
        <v>0</v>
      </c>
      <c r="DZ755" s="710">
        <v>0</v>
      </c>
      <c r="EA755" s="710">
        <v>0</v>
      </c>
      <c r="EB755" s="710">
        <v>0</v>
      </c>
      <c r="EC755" s="236"/>
      <c r="ED755" s="49"/>
      <c r="EE755" s="232"/>
      <c r="EF755" s="700">
        <v>0</v>
      </c>
      <c r="EG755" s="712">
        <v>0</v>
      </c>
      <c r="EH755" s="44"/>
    </row>
    <row r="756" spans="1:138" ht="41.25" customHeight="1" x14ac:dyDescent="0.25">
      <c r="A756" s="871" t="s">
        <v>49</v>
      </c>
      <c r="B756" s="656" t="s">
        <v>96</v>
      </c>
      <c r="C756" s="656" t="s">
        <v>114</v>
      </c>
      <c r="D756" s="691" t="s">
        <v>551</v>
      </c>
      <c r="E756" s="656" t="s">
        <v>551</v>
      </c>
      <c r="F756" s="656" t="s">
        <v>1678</v>
      </c>
      <c r="G756" s="901" t="s">
        <v>1679</v>
      </c>
      <c r="H756" s="897" t="s">
        <v>55</v>
      </c>
      <c r="I756" s="17" t="s">
        <v>889</v>
      </c>
      <c r="J756" s="64">
        <v>23</v>
      </c>
      <c r="K756" s="665" t="s">
        <v>56</v>
      </c>
      <c r="L756" s="665">
        <v>3.7812499921350002</v>
      </c>
      <c r="M756" s="64">
        <v>365</v>
      </c>
      <c r="N756" s="727" t="s">
        <v>56</v>
      </c>
      <c r="O756" s="548" t="s">
        <v>56</v>
      </c>
      <c r="P756" s="909" t="s">
        <v>56</v>
      </c>
      <c r="Q756" s="203" t="s">
        <v>57</v>
      </c>
      <c r="R756" s="205" t="s">
        <v>57</v>
      </c>
      <c r="S756" s="490">
        <v>0</v>
      </c>
      <c r="T756" s="18">
        <v>0</v>
      </c>
      <c r="U756" s="548" t="s">
        <v>58</v>
      </c>
      <c r="V756" s="18" t="s">
        <v>58</v>
      </c>
      <c r="W756" s="64" t="s">
        <v>58</v>
      </c>
      <c r="X756" s="18" t="s">
        <v>58</v>
      </c>
      <c r="Y756" s="18" t="s">
        <v>58</v>
      </c>
      <c r="Z756" s="18" t="s">
        <v>58</v>
      </c>
      <c r="AA756" s="18" t="s">
        <v>58</v>
      </c>
      <c r="AB756" s="18" t="s">
        <v>58</v>
      </c>
      <c r="AC756" s="18" t="s">
        <v>58</v>
      </c>
      <c r="AD756" s="18" t="s">
        <v>58</v>
      </c>
      <c r="AE756" s="18" t="s">
        <v>58</v>
      </c>
      <c r="AF756" s="18" t="s">
        <v>58</v>
      </c>
      <c r="AG756" s="64" t="s">
        <v>58</v>
      </c>
      <c r="AH756" s="18" t="s">
        <v>58</v>
      </c>
      <c r="AI756" s="64" t="s">
        <v>58</v>
      </c>
      <c r="AJ756" s="18" t="s">
        <v>58</v>
      </c>
      <c r="AK756" s="18" t="s">
        <v>58</v>
      </c>
      <c r="AL756" s="64" t="s">
        <v>58</v>
      </c>
      <c r="AM756" s="18" t="s">
        <v>58</v>
      </c>
      <c r="AN756" s="18" t="s">
        <v>58</v>
      </c>
      <c r="AO756" s="18" t="s">
        <v>58</v>
      </c>
      <c r="AP756" s="64" t="s">
        <v>58</v>
      </c>
      <c r="AQ756" s="64">
        <v>0</v>
      </c>
      <c r="AR756" s="11">
        <v>0</v>
      </c>
      <c r="AS756" s="17" t="s">
        <v>58</v>
      </c>
      <c r="AT756" s="490" t="s">
        <v>58</v>
      </c>
      <c r="AU756" s="64" t="s">
        <v>58</v>
      </c>
      <c r="AV756" s="18" t="s">
        <v>58</v>
      </c>
      <c r="AW756" s="64" t="s">
        <v>58</v>
      </c>
      <c r="AX756" s="18" t="s">
        <v>58</v>
      </c>
      <c r="AY756" s="17" t="s">
        <v>58</v>
      </c>
      <c r="AZ756" s="490" t="s">
        <v>58</v>
      </c>
      <c r="BA756" s="17" t="s">
        <v>58</v>
      </c>
      <c r="BB756" s="18" t="s">
        <v>58</v>
      </c>
      <c r="BC756" s="17" t="s">
        <v>58</v>
      </c>
      <c r="BD756" s="18" t="s">
        <v>58</v>
      </c>
      <c r="BE756" s="17" t="s">
        <v>58</v>
      </c>
      <c r="BF756" s="18" t="s">
        <v>58</v>
      </c>
      <c r="BG756" s="17" t="s">
        <v>58</v>
      </c>
      <c r="BH756" s="18" t="s">
        <v>58</v>
      </c>
      <c r="BI756" s="17" t="s">
        <v>58</v>
      </c>
      <c r="BJ756" s="18" t="s">
        <v>58</v>
      </c>
      <c r="BK756" s="17" t="s">
        <v>58</v>
      </c>
      <c r="BL756" s="17" t="s">
        <v>58</v>
      </c>
      <c r="BM756" s="17" t="s">
        <v>58</v>
      </c>
      <c r="BN756" s="17" t="s">
        <v>58</v>
      </c>
      <c r="BO756" s="18" t="s">
        <v>58</v>
      </c>
      <c r="BP756" s="18" t="s">
        <v>58</v>
      </c>
      <c r="BQ756" s="64">
        <v>0</v>
      </c>
      <c r="BR756" s="18">
        <v>0</v>
      </c>
      <c r="BS756" s="730" t="s">
        <v>56</v>
      </c>
      <c r="BT756" s="17">
        <v>0</v>
      </c>
      <c r="BU756" s="17">
        <v>0</v>
      </c>
      <c r="BV756" s="17">
        <v>0</v>
      </c>
      <c r="BW756" s="17">
        <v>0</v>
      </c>
      <c r="BX756" s="17">
        <v>0</v>
      </c>
      <c r="BY756" s="17">
        <v>0</v>
      </c>
      <c r="BZ756" s="17">
        <v>0</v>
      </c>
      <c r="CA756" s="17">
        <v>0</v>
      </c>
      <c r="CB756" s="17">
        <v>0</v>
      </c>
      <c r="CC756" s="17">
        <v>0</v>
      </c>
      <c r="CD756" s="17">
        <v>0</v>
      </c>
      <c r="CE756" s="17">
        <v>0</v>
      </c>
      <c r="CF756" s="17">
        <v>0</v>
      </c>
      <c r="CG756" s="17">
        <v>0</v>
      </c>
      <c r="CH756" s="17">
        <v>0</v>
      </c>
      <c r="CI756" s="17">
        <v>0</v>
      </c>
      <c r="CJ756" s="17">
        <v>0</v>
      </c>
      <c r="CK756" s="17">
        <v>0</v>
      </c>
      <c r="CL756" s="702">
        <v>0</v>
      </c>
      <c r="CM756" s="702">
        <v>0</v>
      </c>
      <c r="CN756" s="702">
        <v>0</v>
      </c>
      <c r="CO756" s="702">
        <v>0</v>
      </c>
      <c r="CP756" s="702">
        <v>0</v>
      </c>
      <c r="CQ756" s="702">
        <v>0</v>
      </c>
      <c r="CR756" s="704">
        <v>0</v>
      </c>
      <c r="CS756" s="703">
        <v>0</v>
      </c>
      <c r="CT756" s="23" t="s">
        <v>56</v>
      </c>
      <c r="CU756" s="23" t="s">
        <v>56</v>
      </c>
      <c r="CV756" s="23" t="s">
        <v>56</v>
      </c>
      <c r="CW756" s="23" t="s">
        <v>56</v>
      </c>
      <c r="CX756" s="23" t="s">
        <v>56</v>
      </c>
      <c r="CY756" s="23" t="s">
        <v>56</v>
      </c>
      <c r="CZ756" s="23" t="s">
        <v>56</v>
      </c>
      <c r="DA756" s="23" t="s">
        <v>56</v>
      </c>
      <c r="DB756" s="23" t="s">
        <v>56</v>
      </c>
      <c r="DC756" s="120"/>
      <c r="DD756" s="692" t="s">
        <v>56</v>
      </c>
      <c r="DE756" s="120"/>
      <c r="DF756" s="120"/>
      <c r="DG756" s="120"/>
      <c r="DH756" s="140"/>
      <c r="DI756" s="140"/>
      <c r="DJ756" s="140"/>
      <c r="DK756" s="140"/>
      <c r="DL756" s="548" t="s">
        <v>56</v>
      </c>
      <c r="DM756" s="548" t="s">
        <v>56</v>
      </c>
      <c r="DN756" s="203" t="s">
        <v>55</v>
      </c>
      <c r="DO756" s="700" t="s">
        <v>56</v>
      </c>
      <c r="DP756" s="713" t="s">
        <v>56</v>
      </c>
      <c r="DQ756" s="548" t="s">
        <v>56</v>
      </c>
      <c r="DR756" s="673" t="s">
        <v>56</v>
      </c>
      <c r="DS756" s="203" t="s">
        <v>56</v>
      </c>
      <c r="DT756" s="1160" t="s">
        <v>56</v>
      </c>
      <c r="DU756" s="711">
        <v>133.37610921501707</v>
      </c>
      <c r="DV756" s="711">
        <v>-100.30757852728684</v>
      </c>
      <c r="DW756" s="711">
        <v>133.600726612171</v>
      </c>
      <c r="DX756" s="711">
        <v>-100.61946824537047</v>
      </c>
      <c r="DY756" s="710">
        <v>1.9959044368600682</v>
      </c>
      <c r="DZ756" s="710">
        <v>-1.3286779266175115</v>
      </c>
      <c r="EA756" s="710">
        <v>1.99182561307902</v>
      </c>
      <c r="EB756" s="710">
        <v>-1.3258282904551915</v>
      </c>
      <c r="EC756" s="236"/>
      <c r="ED756" s="49"/>
      <c r="EE756" s="232"/>
      <c r="EF756" s="700">
        <v>48849</v>
      </c>
      <c r="EG756" s="712">
        <v>-48849</v>
      </c>
      <c r="EH756" s="44"/>
    </row>
    <row r="757" spans="1:138" ht="41.25" customHeight="1" x14ac:dyDescent="0.25">
      <c r="A757" s="871" t="s">
        <v>49</v>
      </c>
      <c r="B757" s="656" t="s">
        <v>96</v>
      </c>
      <c r="C757" s="656" t="s">
        <v>114</v>
      </c>
      <c r="D757" s="691" t="s">
        <v>1680</v>
      </c>
      <c r="E757" s="656" t="s">
        <v>1680</v>
      </c>
      <c r="F757" s="656" t="s">
        <v>1681</v>
      </c>
      <c r="G757" s="901" t="s">
        <v>1680</v>
      </c>
      <c r="H757" s="897" t="s">
        <v>55</v>
      </c>
      <c r="I757" s="17" t="s">
        <v>860</v>
      </c>
      <c r="J757" s="64">
        <v>2.4</v>
      </c>
      <c r="K757" s="665">
        <v>1.1015843136138057</v>
      </c>
      <c r="L757" s="665">
        <v>1.6202651481450001</v>
      </c>
      <c r="M757" s="64">
        <v>264</v>
      </c>
      <c r="N757" s="726">
        <v>3129222.3429999999</v>
      </c>
      <c r="O757" s="548" t="s">
        <v>863</v>
      </c>
      <c r="P757" s="909">
        <v>0.72330441700000003</v>
      </c>
      <c r="Q757" s="203" t="s">
        <v>57</v>
      </c>
      <c r="R757" s="205" t="s">
        <v>57</v>
      </c>
      <c r="S757" s="490">
        <v>0</v>
      </c>
      <c r="T757" s="18">
        <v>0</v>
      </c>
      <c r="U757" s="548">
        <v>0</v>
      </c>
      <c r="V757" s="18">
        <v>0</v>
      </c>
      <c r="W757" s="64">
        <v>0</v>
      </c>
      <c r="X757" s="18">
        <v>0</v>
      </c>
      <c r="Y757" s="18">
        <v>0</v>
      </c>
      <c r="Z757" s="18">
        <v>0</v>
      </c>
      <c r="AA757" s="18">
        <v>0</v>
      </c>
      <c r="AB757" s="18">
        <v>0</v>
      </c>
      <c r="AC757" s="18">
        <v>0</v>
      </c>
      <c r="AD757" s="18">
        <v>0</v>
      </c>
      <c r="AE757" s="18">
        <v>0</v>
      </c>
      <c r="AF757" s="18">
        <v>0</v>
      </c>
      <c r="AG757" s="64">
        <v>0</v>
      </c>
      <c r="AH757" s="18">
        <v>0</v>
      </c>
      <c r="AI757" s="64">
        <v>0</v>
      </c>
      <c r="AJ757" s="18">
        <v>0</v>
      </c>
      <c r="AK757" s="18">
        <v>2</v>
      </c>
      <c r="AL757" s="64">
        <v>2</v>
      </c>
      <c r="AM757" s="18">
        <v>0</v>
      </c>
      <c r="AN757" s="18" t="s">
        <v>58</v>
      </c>
      <c r="AO757" s="18">
        <v>0</v>
      </c>
      <c r="AP757" s="64">
        <v>0</v>
      </c>
      <c r="AQ757" s="64">
        <v>2</v>
      </c>
      <c r="AR757" s="11">
        <v>2</v>
      </c>
      <c r="AS757" s="17">
        <v>0</v>
      </c>
      <c r="AT757" s="490">
        <v>0</v>
      </c>
      <c r="AU757" s="64">
        <v>0</v>
      </c>
      <c r="AV757" s="18">
        <v>0</v>
      </c>
      <c r="AW757" s="64">
        <v>0</v>
      </c>
      <c r="AX757" s="18">
        <v>0</v>
      </c>
      <c r="AY757" s="17">
        <v>0</v>
      </c>
      <c r="AZ757" s="490">
        <v>0</v>
      </c>
      <c r="BA757" s="17">
        <v>0</v>
      </c>
      <c r="BB757" s="18">
        <v>0</v>
      </c>
      <c r="BC757" s="17">
        <v>0</v>
      </c>
      <c r="BD757" s="18">
        <v>0</v>
      </c>
      <c r="BE757" s="17">
        <v>0</v>
      </c>
      <c r="BF757" s="18">
        <v>0</v>
      </c>
      <c r="BG757" s="17">
        <v>0</v>
      </c>
      <c r="BH757" s="18">
        <v>0</v>
      </c>
      <c r="BI757" s="17">
        <v>0</v>
      </c>
      <c r="BJ757" s="18">
        <v>0</v>
      </c>
      <c r="BK757" s="17">
        <v>18</v>
      </c>
      <c r="BL757" s="17">
        <v>18</v>
      </c>
      <c r="BM757" s="17">
        <v>0</v>
      </c>
      <c r="BN757" s="17" t="s">
        <v>58</v>
      </c>
      <c r="BO757" s="18">
        <v>0</v>
      </c>
      <c r="BP757" s="18">
        <v>0</v>
      </c>
      <c r="BQ757" s="64">
        <v>18</v>
      </c>
      <c r="BR757" s="18">
        <v>18</v>
      </c>
      <c r="BS757" s="729">
        <v>2.4885787473353696E-2</v>
      </c>
      <c r="BT757" s="17">
        <v>0</v>
      </c>
      <c r="BU757" s="17">
        <v>0</v>
      </c>
      <c r="BV757" s="17">
        <v>0</v>
      </c>
      <c r="BW757" s="17">
        <v>0</v>
      </c>
      <c r="BX757" s="17">
        <v>0</v>
      </c>
      <c r="BY757" s="17">
        <v>0</v>
      </c>
      <c r="BZ757" s="17">
        <v>0</v>
      </c>
      <c r="CA757" s="17">
        <v>0</v>
      </c>
      <c r="CB757" s="17">
        <v>0</v>
      </c>
      <c r="CC757" s="17">
        <v>0</v>
      </c>
      <c r="CD757" s="17">
        <v>0</v>
      </c>
      <c r="CE757" s="17">
        <v>0</v>
      </c>
      <c r="CF757" s="17">
        <v>0</v>
      </c>
      <c r="CG757" s="17">
        <v>0</v>
      </c>
      <c r="CH757" s="17">
        <v>0</v>
      </c>
      <c r="CI757" s="17">
        <v>0</v>
      </c>
      <c r="CJ757" s="17">
        <v>0</v>
      </c>
      <c r="CK757" s="17">
        <v>0</v>
      </c>
      <c r="CL757" s="702">
        <v>21129.119999999999</v>
      </c>
      <c r="CM757" s="702">
        <v>21129.119999999999</v>
      </c>
      <c r="CN757" s="702">
        <v>0</v>
      </c>
      <c r="CO757" s="702">
        <v>0</v>
      </c>
      <c r="CP757" s="702">
        <v>0</v>
      </c>
      <c r="CQ757" s="702">
        <v>0</v>
      </c>
      <c r="CR757" s="704">
        <v>21129.119999999999</v>
      </c>
      <c r="CS757" s="703">
        <v>21129.119999999999</v>
      </c>
      <c r="CT757" s="23" t="s">
        <v>56</v>
      </c>
      <c r="CU757" s="23" t="s">
        <v>56</v>
      </c>
      <c r="CV757" s="23" t="s">
        <v>56</v>
      </c>
      <c r="CW757" s="23" t="s">
        <v>56</v>
      </c>
      <c r="CX757" s="23" t="s">
        <v>56</v>
      </c>
      <c r="CY757" s="23" t="s">
        <v>56</v>
      </c>
      <c r="CZ757" s="23" t="s">
        <v>56</v>
      </c>
      <c r="DA757" s="23" t="s">
        <v>56</v>
      </c>
      <c r="DB757" s="796">
        <v>3129222.3429999999</v>
      </c>
      <c r="DC757" s="120"/>
      <c r="DD757" s="692">
        <v>0.72330441700000003</v>
      </c>
      <c r="DE757" s="120"/>
      <c r="DF757" s="120"/>
      <c r="DG757" s="120"/>
      <c r="DH757" s="140"/>
      <c r="DI757" s="140"/>
      <c r="DJ757" s="140"/>
      <c r="DK757" s="140"/>
      <c r="DL757" s="548" t="s">
        <v>56</v>
      </c>
      <c r="DM757" s="548" t="s">
        <v>56</v>
      </c>
      <c r="DN757" s="203" t="s">
        <v>55</v>
      </c>
      <c r="DO757" s="700" t="s">
        <v>56</v>
      </c>
      <c r="DP757" s="713" t="s">
        <v>56</v>
      </c>
      <c r="DQ757" s="548" t="s">
        <v>56</v>
      </c>
      <c r="DR757" s="673" t="s">
        <v>56</v>
      </c>
      <c r="DS757" s="203" t="s">
        <v>56</v>
      </c>
      <c r="DT757" s="1160" t="s">
        <v>56</v>
      </c>
      <c r="DU757" s="711">
        <v>124.453125</v>
      </c>
      <c r="DV757" s="711">
        <v>-17.616899455003264</v>
      </c>
      <c r="DW757" s="711">
        <v>124.474902521808</v>
      </c>
      <c r="DX757" s="711">
        <v>-3.9030564302786672</v>
      </c>
      <c r="DY757" s="710">
        <v>1.09375</v>
      </c>
      <c r="DZ757" s="710">
        <v>-0.65966814467067891</v>
      </c>
      <c r="EA757" s="710">
        <v>1.08281051792369</v>
      </c>
      <c r="EB757" s="710">
        <v>-0.62230889651216836</v>
      </c>
      <c r="EC757" s="236"/>
      <c r="ED757" s="49"/>
      <c r="EE757" s="232"/>
      <c r="EF757" s="700">
        <v>0</v>
      </c>
      <c r="EG757" s="712">
        <v>28510.333333333332</v>
      </c>
      <c r="EH757" s="44"/>
    </row>
    <row r="758" spans="1:138" ht="41.25" customHeight="1" x14ac:dyDescent="0.25">
      <c r="A758" s="871" t="s">
        <v>49</v>
      </c>
      <c r="B758" s="656" t="s">
        <v>96</v>
      </c>
      <c r="C758" s="656" t="s">
        <v>114</v>
      </c>
      <c r="D758" s="691" t="s">
        <v>1680</v>
      </c>
      <c r="E758" s="656" t="s">
        <v>1680</v>
      </c>
      <c r="F758" s="656" t="s">
        <v>1682</v>
      </c>
      <c r="G758" s="901" t="s">
        <v>1680</v>
      </c>
      <c r="H758" s="897" t="s">
        <v>55</v>
      </c>
      <c r="I758" s="17" t="s">
        <v>866</v>
      </c>
      <c r="J758" s="64">
        <v>2.4</v>
      </c>
      <c r="K758" s="665">
        <v>1.0807997039229795</v>
      </c>
      <c r="L758" s="665">
        <v>8.3115530130150006</v>
      </c>
      <c r="M758" s="64">
        <v>386</v>
      </c>
      <c r="N758" s="726">
        <v>3424137.5060000001</v>
      </c>
      <c r="O758" s="548" t="s">
        <v>863</v>
      </c>
      <c r="P758" s="909">
        <v>0.83138438800000003</v>
      </c>
      <c r="Q758" s="203" t="s">
        <v>57</v>
      </c>
      <c r="R758" s="205" t="s">
        <v>57</v>
      </c>
      <c r="S758" s="490">
        <v>0</v>
      </c>
      <c r="T758" s="18">
        <v>0</v>
      </c>
      <c r="U758" s="548">
        <v>0</v>
      </c>
      <c r="V758" s="18">
        <v>0</v>
      </c>
      <c r="W758" s="64">
        <v>0</v>
      </c>
      <c r="X758" s="18">
        <v>0</v>
      </c>
      <c r="Y758" s="18">
        <v>0</v>
      </c>
      <c r="Z758" s="18">
        <v>0</v>
      </c>
      <c r="AA758" s="18">
        <v>0</v>
      </c>
      <c r="AB758" s="18">
        <v>0</v>
      </c>
      <c r="AC758" s="18">
        <v>0</v>
      </c>
      <c r="AD758" s="18">
        <v>0</v>
      </c>
      <c r="AE758" s="18">
        <v>0</v>
      </c>
      <c r="AF758" s="18">
        <v>0</v>
      </c>
      <c r="AG758" s="64">
        <v>0</v>
      </c>
      <c r="AH758" s="18">
        <v>0</v>
      </c>
      <c r="AI758" s="64">
        <v>0</v>
      </c>
      <c r="AJ758" s="18">
        <v>0</v>
      </c>
      <c r="AK758" s="18">
        <v>13</v>
      </c>
      <c r="AL758" s="64">
        <v>13</v>
      </c>
      <c r="AM758" s="18">
        <v>3</v>
      </c>
      <c r="AN758" s="18">
        <v>3</v>
      </c>
      <c r="AO758" s="18">
        <v>0</v>
      </c>
      <c r="AP758" s="64">
        <v>0</v>
      </c>
      <c r="AQ758" s="64">
        <v>16</v>
      </c>
      <c r="AR758" s="11">
        <v>16</v>
      </c>
      <c r="AS758" s="17">
        <v>0</v>
      </c>
      <c r="AT758" s="490">
        <v>0</v>
      </c>
      <c r="AU758" s="64">
        <v>0</v>
      </c>
      <c r="AV758" s="18">
        <v>0</v>
      </c>
      <c r="AW758" s="64">
        <v>0</v>
      </c>
      <c r="AX758" s="18">
        <v>0</v>
      </c>
      <c r="AY758" s="17">
        <v>0</v>
      </c>
      <c r="AZ758" s="490">
        <v>0</v>
      </c>
      <c r="BA758" s="17">
        <v>0</v>
      </c>
      <c r="BB758" s="18">
        <v>0</v>
      </c>
      <c r="BC758" s="17">
        <v>0</v>
      </c>
      <c r="BD758" s="18">
        <v>0</v>
      </c>
      <c r="BE758" s="17">
        <v>0</v>
      </c>
      <c r="BF758" s="18">
        <v>0</v>
      </c>
      <c r="BG758" s="17">
        <v>0</v>
      </c>
      <c r="BH758" s="18">
        <v>0</v>
      </c>
      <c r="BI758" s="17">
        <v>0</v>
      </c>
      <c r="BJ758" s="18">
        <v>0</v>
      </c>
      <c r="BK758" s="17">
        <v>108.345</v>
      </c>
      <c r="BL758" s="17">
        <v>108.345</v>
      </c>
      <c r="BM758" s="17">
        <v>35.200000000000003</v>
      </c>
      <c r="BN758" s="17">
        <v>35.200000000000003</v>
      </c>
      <c r="BO758" s="18">
        <v>0</v>
      </c>
      <c r="BP758" s="18">
        <v>0</v>
      </c>
      <c r="BQ758" s="64">
        <v>143.54500000000002</v>
      </c>
      <c r="BR758" s="18">
        <v>143.54500000000002</v>
      </c>
      <c r="BS758" s="729">
        <v>0.17265780073801434</v>
      </c>
      <c r="BT758" s="17">
        <v>0</v>
      </c>
      <c r="BU758" s="17">
        <v>0</v>
      </c>
      <c r="BV758" s="17">
        <v>0</v>
      </c>
      <c r="BW758" s="17">
        <v>0</v>
      </c>
      <c r="BX758" s="17">
        <v>0</v>
      </c>
      <c r="BY758" s="17">
        <v>0</v>
      </c>
      <c r="BZ758" s="17">
        <v>0</v>
      </c>
      <c r="CA758" s="17">
        <v>0</v>
      </c>
      <c r="CB758" s="17">
        <v>0</v>
      </c>
      <c r="CC758" s="17">
        <v>0</v>
      </c>
      <c r="CD758" s="17">
        <v>0</v>
      </c>
      <c r="CE758" s="17">
        <v>0</v>
      </c>
      <c r="CF758" s="17">
        <v>0</v>
      </c>
      <c r="CG758" s="17">
        <v>0</v>
      </c>
      <c r="CH758" s="17">
        <v>0</v>
      </c>
      <c r="CI758" s="17">
        <v>0</v>
      </c>
      <c r="CJ758" s="17">
        <v>0</v>
      </c>
      <c r="CK758" s="17">
        <v>0</v>
      </c>
      <c r="CL758" s="702">
        <v>127179.69480000001</v>
      </c>
      <c r="CM758" s="702">
        <v>127179.69480000001</v>
      </c>
      <c r="CN758" s="702">
        <v>41319.168000000005</v>
      </c>
      <c r="CO758" s="702">
        <v>41319.168000000005</v>
      </c>
      <c r="CP758" s="702">
        <v>0</v>
      </c>
      <c r="CQ758" s="702">
        <v>0</v>
      </c>
      <c r="CR758" s="704">
        <v>168498.8628</v>
      </c>
      <c r="CS758" s="703">
        <v>168498.8628</v>
      </c>
      <c r="CT758" s="23" t="s">
        <v>56</v>
      </c>
      <c r="CU758" s="23" t="s">
        <v>56</v>
      </c>
      <c r="CV758" s="23" t="s">
        <v>56</v>
      </c>
      <c r="CW758" s="23" t="s">
        <v>56</v>
      </c>
      <c r="CX758" s="23" t="s">
        <v>56</v>
      </c>
      <c r="CY758" s="23" t="s">
        <v>56</v>
      </c>
      <c r="CZ758" s="23" t="s">
        <v>56</v>
      </c>
      <c r="DA758" s="23" t="s">
        <v>56</v>
      </c>
      <c r="DB758" s="796">
        <v>3424137.5060000001</v>
      </c>
      <c r="DC758" s="120"/>
      <c r="DD758" s="692">
        <v>0.83138438800000003</v>
      </c>
      <c r="DE758" s="120"/>
      <c r="DF758" s="120"/>
      <c r="DG758" s="120"/>
      <c r="DH758" s="140"/>
      <c r="DI758" s="140"/>
      <c r="DJ758" s="140"/>
      <c r="DK758" s="140"/>
      <c r="DL758" s="548" t="s">
        <v>56</v>
      </c>
      <c r="DM758" s="548" t="s">
        <v>56</v>
      </c>
      <c r="DN758" s="203" t="s">
        <v>55</v>
      </c>
      <c r="DO758" s="700" t="s">
        <v>56</v>
      </c>
      <c r="DP758" s="713" t="s">
        <v>56</v>
      </c>
      <c r="DQ758" s="548" t="s">
        <v>56</v>
      </c>
      <c r="DR758" s="673" t="s">
        <v>56</v>
      </c>
      <c r="DS758" s="203" t="s">
        <v>56</v>
      </c>
      <c r="DT758" s="1160" t="s">
        <v>56</v>
      </c>
      <c r="DU758" s="711">
        <v>422.45918812745566</v>
      </c>
      <c r="DV758" s="711">
        <v>-238.84395482139021</v>
      </c>
      <c r="DW758" s="711">
        <v>416.549437694978</v>
      </c>
      <c r="DX758" s="711">
        <v>-365.07242421844057</v>
      </c>
      <c r="DY758" s="710">
        <v>2.3439546049759952</v>
      </c>
      <c r="DZ758" s="710">
        <v>-1.9753367128710373</v>
      </c>
      <c r="EA758" s="710">
        <v>2.2744142689033202</v>
      </c>
      <c r="EB758" s="710">
        <v>-1.9375471245545568</v>
      </c>
      <c r="EC758" s="236"/>
      <c r="ED758" s="49"/>
      <c r="EE758" s="232"/>
      <c r="EF758" s="700">
        <v>0</v>
      </c>
      <c r="EG758" s="712">
        <v>0</v>
      </c>
      <c r="EH758" s="44"/>
    </row>
    <row r="759" spans="1:138" ht="41.25" customHeight="1" x14ac:dyDescent="0.25">
      <c r="A759" s="871" t="s">
        <v>49</v>
      </c>
      <c r="B759" s="656" t="s">
        <v>96</v>
      </c>
      <c r="C759" s="656" t="s">
        <v>114</v>
      </c>
      <c r="D759" s="691" t="s">
        <v>1680</v>
      </c>
      <c r="E759" s="656" t="s">
        <v>1680</v>
      </c>
      <c r="F759" s="656" t="s">
        <v>1683</v>
      </c>
      <c r="G759" s="901" t="s">
        <v>1680</v>
      </c>
      <c r="H759" s="897" t="s">
        <v>55</v>
      </c>
      <c r="I759" s="17" t="s">
        <v>889</v>
      </c>
      <c r="J759" s="64">
        <v>2.4</v>
      </c>
      <c r="K759" s="665">
        <v>1.5588457268119895</v>
      </c>
      <c r="L759" s="665">
        <v>8.2469696798160008</v>
      </c>
      <c r="M759" s="64">
        <v>246</v>
      </c>
      <c r="N759" s="726">
        <v>5722554.5690000001</v>
      </c>
      <c r="O759" s="548" t="s">
        <v>863</v>
      </c>
      <c r="P759" s="909">
        <v>1.2928027230000001</v>
      </c>
      <c r="Q759" s="203" t="s">
        <v>57</v>
      </c>
      <c r="R759" s="205" t="s">
        <v>57</v>
      </c>
      <c r="S759" s="490">
        <v>0</v>
      </c>
      <c r="T759" s="18">
        <v>0</v>
      </c>
      <c r="U759" s="548">
        <v>0</v>
      </c>
      <c r="V759" s="18">
        <v>0</v>
      </c>
      <c r="W759" s="64">
        <v>0</v>
      </c>
      <c r="X759" s="18">
        <v>0</v>
      </c>
      <c r="Y759" s="18">
        <v>0</v>
      </c>
      <c r="Z759" s="18">
        <v>0</v>
      </c>
      <c r="AA759" s="18">
        <v>0</v>
      </c>
      <c r="AB759" s="18">
        <v>0</v>
      </c>
      <c r="AC759" s="18">
        <v>0</v>
      </c>
      <c r="AD759" s="18">
        <v>0</v>
      </c>
      <c r="AE759" s="18">
        <v>0</v>
      </c>
      <c r="AF759" s="18">
        <v>0</v>
      </c>
      <c r="AG759" s="64">
        <v>0</v>
      </c>
      <c r="AH759" s="18">
        <v>0</v>
      </c>
      <c r="AI759" s="64">
        <v>0</v>
      </c>
      <c r="AJ759" s="18">
        <v>0</v>
      </c>
      <c r="AK759" s="18">
        <v>9</v>
      </c>
      <c r="AL759" s="64">
        <v>9</v>
      </c>
      <c r="AM759" s="18">
        <v>1</v>
      </c>
      <c r="AN759" s="18">
        <v>1</v>
      </c>
      <c r="AO759" s="18">
        <v>0</v>
      </c>
      <c r="AP759" s="64">
        <v>0</v>
      </c>
      <c r="AQ759" s="64">
        <v>10</v>
      </c>
      <c r="AR759" s="11">
        <v>10</v>
      </c>
      <c r="AS759" s="17">
        <v>0</v>
      </c>
      <c r="AT759" s="490">
        <v>0</v>
      </c>
      <c r="AU759" s="64">
        <v>0</v>
      </c>
      <c r="AV759" s="18">
        <v>0</v>
      </c>
      <c r="AW759" s="64">
        <v>0</v>
      </c>
      <c r="AX759" s="18">
        <v>0</v>
      </c>
      <c r="AY759" s="17">
        <v>0</v>
      </c>
      <c r="AZ759" s="490">
        <v>0</v>
      </c>
      <c r="BA759" s="17">
        <v>0</v>
      </c>
      <c r="BB759" s="18">
        <v>0</v>
      </c>
      <c r="BC759" s="17">
        <v>0</v>
      </c>
      <c r="BD759" s="18">
        <v>0</v>
      </c>
      <c r="BE759" s="17">
        <v>0</v>
      </c>
      <c r="BF759" s="18">
        <v>0</v>
      </c>
      <c r="BG759" s="17">
        <v>0</v>
      </c>
      <c r="BH759" s="18">
        <v>0</v>
      </c>
      <c r="BI759" s="17">
        <v>0</v>
      </c>
      <c r="BJ759" s="18">
        <v>0</v>
      </c>
      <c r="BK759" s="17">
        <v>59.09</v>
      </c>
      <c r="BL759" s="17">
        <v>59.09</v>
      </c>
      <c r="BM759" s="17">
        <v>20</v>
      </c>
      <c r="BN759" s="17">
        <v>20</v>
      </c>
      <c r="BO759" s="18">
        <v>0</v>
      </c>
      <c r="BP759" s="18">
        <v>0</v>
      </c>
      <c r="BQ759" s="64">
        <v>79.09</v>
      </c>
      <c r="BR759" s="18">
        <v>79.09</v>
      </c>
      <c r="BS759" s="729">
        <v>6.1177160747672717E-2</v>
      </c>
      <c r="BT759" s="17">
        <v>0</v>
      </c>
      <c r="BU759" s="17">
        <v>0</v>
      </c>
      <c r="BV759" s="17">
        <v>0</v>
      </c>
      <c r="BW759" s="17">
        <v>0</v>
      </c>
      <c r="BX759" s="17">
        <v>0</v>
      </c>
      <c r="BY759" s="17">
        <v>0</v>
      </c>
      <c r="BZ759" s="17">
        <v>0</v>
      </c>
      <c r="CA759" s="17">
        <v>0</v>
      </c>
      <c r="CB759" s="17">
        <v>0</v>
      </c>
      <c r="CC759" s="17">
        <v>0</v>
      </c>
      <c r="CD759" s="17">
        <v>0</v>
      </c>
      <c r="CE759" s="17">
        <v>0</v>
      </c>
      <c r="CF759" s="17">
        <v>0</v>
      </c>
      <c r="CG759" s="17">
        <v>0</v>
      </c>
      <c r="CH759" s="17">
        <v>0</v>
      </c>
      <c r="CI759" s="17">
        <v>0</v>
      </c>
      <c r="CJ759" s="17">
        <v>0</v>
      </c>
      <c r="CK759" s="17">
        <v>0</v>
      </c>
      <c r="CL759" s="702">
        <v>69362.205600000001</v>
      </c>
      <c r="CM759" s="702">
        <v>69362.205600000001</v>
      </c>
      <c r="CN759" s="702">
        <v>23476.800000000003</v>
      </c>
      <c r="CO759" s="702">
        <v>23476.800000000003</v>
      </c>
      <c r="CP759" s="702">
        <v>0</v>
      </c>
      <c r="CQ759" s="702">
        <v>0</v>
      </c>
      <c r="CR759" s="704">
        <v>92839.005600000004</v>
      </c>
      <c r="CS759" s="703">
        <v>92839.005600000004</v>
      </c>
      <c r="CT759" s="23" t="s">
        <v>56</v>
      </c>
      <c r="CU759" s="23" t="s">
        <v>56</v>
      </c>
      <c r="CV759" s="23" t="s">
        <v>56</v>
      </c>
      <c r="CW759" s="23" t="s">
        <v>56</v>
      </c>
      <c r="CX759" s="23" t="s">
        <v>56</v>
      </c>
      <c r="CY759" s="23" t="s">
        <v>56</v>
      </c>
      <c r="CZ759" s="23" t="s">
        <v>56</v>
      </c>
      <c r="DA759" s="23" t="s">
        <v>56</v>
      </c>
      <c r="DB759" s="796">
        <v>5722554.5690000001</v>
      </c>
      <c r="DC759" s="120"/>
      <c r="DD759" s="692">
        <v>1.2928027230000001</v>
      </c>
      <c r="DE759" s="120"/>
      <c r="DF759" s="120"/>
      <c r="DG759" s="120"/>
      <c r="DH759" s="140"/>
      <c r="DI759" s="140"/>
      <c r="DJ759" s="140"/>
      <c r="DK759" s="140"/>
      <c r="DL759" s="548" t="s">
        <v>56</v>
      </c>
      <c r="DM759" s="548" t="s">
        <v>56</v>
      </c>
      <c r="DN759" s="203" t="s">
        <v>55</v>
      </c>
      <c r="DO759" s="700" t="s">
        <v>56</v>
      </c>
      <c r="DP759" s="713" t="s">
        <v>56</v>
      </c>
      <c r="DQ759" s="548" t="s">
        <v>56</v>
      </c>
      <c r="DR759" s="673" t="s">
        <v>56</v>
      </c>
      <c r="DS759" s="203" t="s">
        <v>56</v>
      </c>
      <c r="DT759" s="1160" t="s">
        <v>56</v>
      </c>
      <c r="DU759" s="711">
        <v>129.84265279583894</v>
      </c>
      <c r="DV759" s="711">
        <v>156.06109419159174</v>
      </c>
      <c r="DW759" s="711">
        <v>129.220984317465</v>
      </c>
      <c r="DX759" s="711">
        <v>156.86671305574365</v>
      </c>
      <c r="DY759" s="710">
        <v>1.2288686605981811</v>
      </c>
      <c r="DZ759" s="710">
        <v>0.31370162777478217</v>
      </c>
      <c r="EA759" s="710">
        <v>1.21400673799099</v>
      </c>
      <c r="EB759" s="710">
        <v>0.32963980751554023</v>
      </c>
      <c r="EC759" s="236"/>
      <c r="ED759" s="49"/>
      <c r="EE759" s="232"/>
      <c r="EF759" s="700">
        <v>0</v>
      </c>
      <c r="EG759" s="712">
        <v>3870</v>
      </c>
      <c r="EH759" s="44"/>
    </row>
    <row r="760" spans="1:138" ht="41.25" customHeight="1" x14ac:dyDescent="0.25">
      <c r="A760" s="871" t="s">
        <v>49</v>
      </c>
      <c r="B760" s="656" t="s">
        <v>96</v>
      </c>
      <c r="C760" s="656" t="s">
        <v>114</v>
      </c>
      <c r="D760" s="691" t="s">
        <v>1680</v>
      </c>
      <c r="E760" s="656" t="s">
        <v>1680</v>
      </c>
      <c r="F760" s="656" t="s">
        <v>1684</v>
      </c>
      <c r="G760" s="901" t="s">
        <v>1680</v>
      </c>
      <c r="H760" s="897" t="s">
        <v>55</v>
      </c>
      <c r="I760" s="17" t="s">
        <v>860</v>
      </c>
      <c r="J760" s="64">
        <v>2.4</v>
      </c>
      <c r="K760" s="665">
        <v>1.0891135477993101</v>
      </c>
      <c r="L760" s="665">
        <v>0.72689393788199996</v>
      </c>
      <c r="M760" s="64">
        <v>40</v>
      </c>
      <c r="N760" s="726">
        <v>2020756.27</v>
      </c>
      <c r="O760" s="548" t="s">
        <v>863</v>
      </c>
      <c r="P760" s="909">
        <v>0.40322142799999999</v>
      </c>
      <c r="Q760" s="203" t="s">
        <v>57</v>
      </c>
      <c r="R760" s="205" t="s">
        <v>57</v>
      </c>
      <c r="S760" s="490">
        <v>0</v>
      </c>
      <c r="T760" s="18">
        <v>0</v>
      </c>
      <c r="U760" s="548" t="s">
        <v>58</v>
      </c>
      <c r="V760" s="18" t="s">
        <v>58</v>
      </c>
      <c r="W760" s="64" t="s">
        <v>58</v>
      </c>
      <c r="X760" s="18" t="s">
        <v>58</v>
      </c>
      <c r="Y760" s="18" t="s">
        <v>58</v>
      </c>
      <c r="Z760" s="18" t="s">
        <v>58</v>
      </c>
      <c r="AA760" s="18" t="s">
        <v>58</v>
      </c>
      <c r="AB760" s="18" t="s">
        <v>58</v>
      </c>
      <c r="AC760" s="18" t="s">
        <v>58</v>
      </c>
      <c r="AD760" s="18" t="s">
        <v>58</v>
      </c>
      <c r="AE760" s="18" t="s">
        <v>58</v>
      </c>
      <c r="AF760" s="18" t="s">
        <v>58</v>
      </c>
      <c r="AG760" s="64" t="s">
        <v>58</v>
      </c>
      <c r="AH760" s="18" t="s">
        <v>58</v>
      </c>
      <c r="AI760" s="64" t="s">
        <v>58</v>
      </c>
      <c r="AJ760" s="18" t="s">
        <v>58</v>
      </c>
      <c r="AK760" s="18" t="s">
        <v>58</v>
      </c>
      <c r="AL760" s="64" t="s">
        <v>58</v>
      </c>
      <c r="AM760" s="18" t="s">
        <v>58</v>
      </c>
      <c r="AN760" s="18" t="s">
        <v>58</v>
      </c>
      <c r="AO760" s="18" t="s">
        <v>58</v>
      </c>
      <c r="AP760" s="64" t="s">
        <v>58</v>
      </c>
      <c r="AQ760" s="64">
        <v>0</v>
      </c>
      <c r="AR760" s="11">
        <v>0</v>
      </c>
      <c r="AS760" s="17" t="s">
        <v>58</v>
      </c>
      <c r="AT760" s="490" t="s">
        <v>58</v>
      </c>
      <c r="AU760" s="64" t="s">
        <v>58</v>
      </c>
      <c r="AV760" s="18" t="s">
        <v>58</v>
      </c>
      <c r="AW760" s="64" t="s">
        <v>58</v>
      </c>
      <c r="AX760" s="18" t="s">
        <v>58</v>
      </c>
      <c r="AY760" s="17" t="s">
        <v>58</v>
      </c>
      <c r="AZ760" s="490" t="s">
        <v>58</v>
      </c>
      <c r="BA760" s="17" t="s">
        <v>58</v>
      </c>
      <c r="BB760" s="18" t="s">
        <v>58</v>
      </c>
      <c r="BC760" s="17" t="s">
        <v>58</v>
      </c>
      <c r="BD760" s="18" t="s">
        <v>58</v>
      </c>
      <c r="BE760" s="17" t="s">
        <v>58</v>
      </c>
      <c r="BF760" s="18" t="s">
        <v>58</v>
      </c>
      <c r="BG760" s="17" t="s">
        <v>58</v>
      </c>
      <c r="BH760" s="18" t="s">
        <v>58</v>
      </c>
      <c r="BI760" s="17" t="s">
        <v>58</v>
      </c>
      <c r="BJ760" s="18" t="s">
        <v>58</v>
      </c>
      <c r="BK760" s="17" t="s">
        <v>58</v>
      </c>
      <c r="BL760" s="17" t="s">
        <v>58</v>
      </c>
      <c r="BM760" s="17" t="s">
        <v>58</v>
      </c>
      <c r="BN760" s="17" t="s">
        <v>58</v>
      </c>
      <c r="BO760" s="18" t="s">
        <v>58</v>
      </c>
      <c r="BP760" s="18" t="s">
        <v>58</v>
      </c>
      <c r="BQ760" s="64">
        <v>0</v>
      </c>
      <c r="BR760" s="18">
        <v>0</v>
      </c>
      <c r="BS760" s="729">
        <v>0</v>
      </c>
      <c r="BT760" s="17">
        <v>0</v>
      </c>
      <c r="BU760" s="17">
        <v>0</v>
      </c>
      <c r="BV760" s="17">
        <v>0</v>
      </c>
      <c r="BW760" s="17">
        <v>0</v>
      </c>
      <c r="BX760" s="17">
        <v>0</v>
      </c>
      <c r="BY760" s="17">
        <v>0</v>
      </c>
      <c r="BZ760" s="17">
        <v>0</v>
      </c>
      <c r="CA760" s="17">
        <v>0</v>
      </c>
      <c r="CB760" s="17">
        <v>0</v>
      </c>
      <c r="CC760" s="17">
        <v>0</v>
      </c>
      <c r="CD760" s="17">
        <v>0</v>
      </c>
      <c r="CE760" s="17">
        <v>0</v>
      </c>
      <c r="CF760" s="17">
        <v>0</v>
      </c>
      <c r="CG760" s="17">
        <v>0</v>
      </c>
      <c r="CH760" s="17">
        <v>0</v>
      </c>
      <c r="CI760" s="17">
        <v>0</v>
      </c>
      <c r="CJ760" s="17">
        <v>0</v>
      </c>
      <c r="CK760" s="17">
        <v>0</v>
      </c>
      <c r="CL760" s="702">
        <v>0</v>
      </c>
      <c r="CM760" s="702">
        <v>0</v>
      </c>
      <c r="CN760" s="702">
        <v>0</v>
      </c>
      <c r="CO760" s="702">
        <v>0</v>
      </c>
      <c r="CP760" s="702">
        <v>0</v>
      </c>
      <c r="CQ760" s="702">
        <v>0</v>
      </c>
      <c r="CR760" s="704">
        <v>0</v>
      </c>
      <c r="CS760" s="703">
        <v>0</v>
      </c>
      <c r="CT760" s="23" t="s">
        <v>56</v>
      </c>
      <c r="CU760" s="23" t="s">
        <v>56</v>
      </c>
      <c r="CV760" s="23" t="s">
        <v>56</v>
      </c>
      <c r="CW760" s="23" t="s">
        <v>56</v>
      </c>
      <c r="CX760" s="23" t="s">
        <v>56</v>
      </c>
      <c r="CY760" s="23" t="s">
        <v>56</v>
      </c>
      <c r="CZ760" s="23" t="s">
        <v>56</v>
      </c>
      <c r="DA760" s="23" t="s">
        <v>56</v>
      </c>
      <c r="DB760" s="796">
        <v>2020756.27</v>
      </c>
      <c r="DC760" s="120"/>
      <c r="DD760" s="692">
        <v>0.40322142799999999</v>
      </c>
      <c r="DE760" s="120"/>
      <c r="DF760" s="120"/>
      <c r="DG760" s="120"/>
      <c r="DH760" s="140"/>
      <c r="DI760" s="140"/>
      <c r="DJ760" s="140"/>
      <c r="DK760" s="140"/>
      <c r="DL760" s="548" t="s">
        <v>56</v>
      </c>
      <c r="DM760" s="548" t="s">
        <v>56</v>
      </c>
      <c r="DN760" s="203" t="s">
        <v>55</v>
      </c>
      <c r="DO760" s="700" t="s">
        <v>56</v>
      </c>
      <c r="DP760" s="713" t="s">
        <v>56</v>
      </c>
      <c r="DQ760" s="548" t="s">
        <v>56</v>
      </c>
      <c r="DR760" s="673" t="s">
        <v>56</v>
      </c>
      <c r="DS760" s="203" t="s">
        <v>56</v>
      </c>
      <c r="DT760" s="1160" t="s">
        <v>56</v>
      </c>
      <c r="DU760" s="711">
        <v>28.117154811715505</v>
      </c>
      <c r="DV760" s="711">
        <v>-25.933821478382171</v>
      </c>
      <c r="DW760" s="711">
        <v>28.566666666666698</v>
      </c>
      <c r="DX760" s="711">
        <v>-26.383333333333365</v>
      </c>
      <c r="DY760" s="710">
        <v>1.0041841004184109</v>
      </c>
      <c r="DZ760" s="710">
        <v>-0.99585076708507758</v>
      </c>
      <c r="EA760" s="710">
        <v>1</v>
      </c>
      <c r="EB760" s="710">
        <v>-0.9916666666666667</v>
      </c>
      <c r="EC760" s="236"/>
      <c r="ED760" s="49"/>
      <c r="EE760" s="232"/>
      <c r="EF760" s="700">
        <v>0</v>
      </c>
      <c r="EG760" s="712">
        <v>87.333333333333329</v>
      </c>
      <c r="EH760" s="44"/>
    </row>
    <row r="761" spans="1:138" ht="41.25" customHeight="1" x14ac:dyDescent="0.25">
      <c r="A761" s="871" t="s">
        <v>49</v>
      </c>
      <c r="B761" s="656" t="s">
        <v>96</v>
      </c>
      <c r="C761" s="656" t="s">
        <v>114</v>
      </c>
      <c r="D761" s="691" t="s">
        <v>125</v>
      </c>
      <c r="E761" s="656" t="s">
        <v>125</v>
      </c>
      <c r="F761" s="656" t="s">
        <v>1685</v>
      </c>
      <c r="G761" s="901" t="s">
        <v>125</v>
      </c>
      <c r="H761" s="897" t="s">
        <v>55</v>
      </c>
      <c r="I761" s="17" t="s">
        <v>866</v>
      </c>
      <c r="J761" s="64">
        <v>13.8</v>
      </c>
      <c r="K761" s="665">
        <v>11.234081537891738</v>
      </c>
      <c r="L761" s="665">
        <v>7.748674226307001</v>
      </c>
      <c r="M761" s="64">
        <v>1148</v>
      </c>
      <c r="N761" s="726">
        <v>251593.6649</v>
      </c>
      <c r="O761" s="548" t="s">
        <v>863</v>
      </c>
      <c r="P761" s="909">
        <v>4.3263165069999996</v>
      </c>
      <c r="Q761" s="203" t="s">
        <v>57</v>
      </c>
      <c r="R761" s="205" t="s">
        <v>57</v>
      </c>
      <c r="S761" s="490">
        <v>0</v>
      </c>
      <c r="T761" s="18">
        <v>0</v>
      </c>
      <c r="U761" s="548">
        <v>0</v>
      </c>
      <c r="V761" s="18">
        <v>0</v>
      </c>
      <c r="W761" s="64">
        <v>0</v>
      </c>
      <c r="X761" s="18">
        <v>0</v>
      </c>
      <c r="Y761" s="18">
        <v>0</v>
      </c>
      <c r="Z761" s="18">
        <v>0</v>
      </c>
      <c r="AA761" s="18">
        <v>0</v>
      </c>
      <c r="AB761" s="18">
        <v>0</v>
      </c>
      <c r="AC761" s="18">
        <v>0</v>
      </c>
      <c r="AD761" s="18">
        <v>0</v>
      </c>
      <c r="AE761" s="18">
        <v>0</v>
      </c>
      <c r="AF761" s="18">
        <v>0</v>
      </c>
      <c r="AG761" s="64">
        <v>1</v>
      </c>
      <c r="AH761" s="18">
        <v>1</v>
      </c>
      <c r="AI761" s="64">
        <v>0</v>
      </c>
      <c r="AJ761" s="18">
        <v>0</v>
      </c>
      <c r="AK761" s="18">
        <v>75</v>
      </c>
      <c r="AL761" s="64">
        <v>72</v>
      </c>
      <c r="AM761" s="18">
        <v>1</v>
      </c>
      <c r="AN761" s="18">
        <v>1</v>
      </c>
      <c r="AO761" s="18">
        <v>0</v>
      </c>
      <c r="AP761" s="64">
        <v>0</v>
      </c>
      <c r="AQ761" s="64">
        <v>77</v>
      </c>
      <c r="AR761" s="11">
        <v>74</v>
      </c>
      <c r="AS761" s="17">
        <v>0</v>
      </c>
      <c r="AT761" s="490">
        <v>0</v>
      </c>
      <c r="AU761" s="64">
        <v>0</v>
      </c>
      <c r="AV761" s="18">
        <v>0</v>
      </c>
      <c r="AW761" s="64">
        <v>0</v>
      </c>
      <c r="AX761" s="18">
        <v>0</v>
      </c>
      <c r="AY761" s="17">
        <v>0</v>
      </c>
      <c r="AZ761" s="490">
        <v>0</v>
      </c>
      <c r="BA761" s="17">
        <v>0</v>
      </c>
      <c r="BB761" s="18">
        <v>0</v>
      </c>
      <c r="BC761" s="17">
        <v>0</v>
      </c>
      <c r="BD761" s="18">
        <v>0</v>
      </c>
      <c r="BE761" s="17">
        <v>0</v>
      </c>
      <c r="BF761" s="18">
        <v>0</v>
      </c>
      <c r="BG761" s="17">
        <v>375</v>
      </c>
      <c r="BH761" s="18">
        <v>375</v>
      </c>
      <c r="BI761" s="17">
        <v>0</v>
      </c>
      <c r="BJ761" s="18">
        <v>0</v>
      </c>
      <c r="BK761" s="17">
        <v>417.13000000000017</v>
      </c>
      <c r="BL761" s="17">
        <v>401.21000000000015</v>
      </c>
      <c r="BM761" s="17">
        <v>3.8</v>
      </c>
      <c r="BN761" s="17">
        <v>3.8</v>
      </c>
      <c r="BO761" s="18">
        <v>0</v>
      </c>
      <c r="BP761" s="18">
        <v>0</v>
      </c>
      <c r="BQ761" s="64">
        <v>795.93000000000006</v>
      </c>
      <c r="BR761" s="18">
        <v>780.0100000000001</v>
      </c>
      <c r="BS761" s="729">
        <v>0.18397405707885259</v>
      </c>
      <c r="BT761" s="17">
        <v>0</v>
      </c>
      <c r="BU761" s="17">
        <v>0</v>
      </c>
      <c r="BV761" s="17">
        <v>0</v>
      </c>
      <c r="BW761" s="17">
        <v>0</v>
      </c>
      <c r="BX761" s="17">
        <v>0</v>
      </c>
      <c r="BY761" s="17">
        <v>0</v>
      </c>
      <c r="BZ761" s="17">
        <v>0</v>
      </c>
      <c r="CA761" s="17">
        <v>0</v>
      </c>
      <c r="CB761" s="17">
        <v>0</v>
      </c>
      <c r="CC761" s="17">
        <v>0</v>
      </c>
      <c r="CD761" s="17">
        <v>0</v>
      </c>
      <c r="CE761" s="17">
        <v>0</v>
      </c>
      <c r="CF761" s="17">
        <v>0</v>
      </c>
      <c r="CG761" s="17">
        <v>0</v>
      </c>
      <c r="CH761" s="17">
        <v>1892159.9999999998</v>
      </c>
      <c r="CI761" s="17">
        <v>1892159.9999999998</v>
      </c>
      <c r="CJ761" s="17">
        <v>0</v>
      </c>
      <c r="CK761" s="17">
        <v>0</v>
      </c>
      <c r="CL761" s="702">
        <v>489643.8792000002</v>
      </c>
      <c r="CM761" s="702">
        <v>470956.34640000021</v>
      </c>
      <c r="CN761" s="702">
        <v>4460.5919999999996</v>
      </c>
      <c r="CO761" s="702">
        <v>4460.5919999999996</v>
      </c>
      <c r="CP761" s="702">
        <v>0</v>
      </c>
      <c r="CQ761" s="702">
        <v>0</v>
      </c>
      <c r="CR761" s="704">
        <v>2386264.4712</v>
      </c>
      <c r="CS761" s="703">
        <v>2367576.9384000003</v>
      </c>
      <c r="CT761" s="23" t="s">
        <v>56</v>
      </c>
      <c r="CU761" s="23" t="s">
        <v>56</v>
      </c>
      <c r="CV761" s="23" t="s">
        <v>56</v>
      </c>
      <c r="CW761" s="23" t="s">
        <v>56</v>
      </c>
      <c r="CX761" s="23" t="s">
        <v>56</v>
      </c>
      <c r="CY761" s="23" t="s">
        <v>56</v>
      </c>
      <c r="CZ761" s="23" t="s">
        <v>56</v>
      </c>
      <c r="DA761" s="23" t="s">
        <v>56</v>
      </c>
      <c r="DB761" s="796">
        <v>251593.6649</v>
      </c>
      <c r="DC761" s="120"/>
      <c r="DD761" s="692">
        <v>4.3263165069999996</v>
      </c>
      <c r="DE761" s="120"/>
      <c r="DF761" s="120"/>
      <c r="DG761" s="120"/>
      <c r="DH761" s="140"/>
      <c r="DI761" s="140"/>
      <c r="DJ761" s="140"/>
      <c r="DK761" s="140"/>
      <c r="DL761" s="548" t="s">
        <v>56</v>
      </c>
      <c r="DM761" s="548" t="s">
        <v>56</v>
      </c>
      <c r="DN761" s="203" t="s">
        <v>55</v>
      </c>
      <c r="DO761" s="700" t="s">
        <v>56</v>
      </c>
      <c r="DP761" s="713" t="s">
        <v>56</v>
      </c>
      <c r="DQ761" s="548" t="s">
        <v>56</v>
      </c>
      <c r="DR761" s="673" t="s">
        <v>56</v>
      </c>
      <c r="DS761" s="203" t="s">
        <v>56</v>
      </c>
      <c r="DT761" s="1160" t="s">
        <v>56</v>
      </c>
      <c r="DU761" s="711">
        <v>17.536732929991356</v>
      </c>
      <c r="DV761" s="711">
        <v>147.52484311991677</v>
      </c>
      <c r="DW761" s="711">
        <v>17.675078258299401</v>
      </c>
      <c r="DX761" s="711">
        <v>147.15673086739696</v>
      </c>
      <c r="DY761" s="710">
        <v>0.14693171996542784</v>
      </c>
      <c r="DZ761" s="710">
        <v>1.2929132275280095</v>
      </c>
      <c r="EA761" s="710">
        <v>0.147062906685655</v>
      </c>
      <c r="EB761" s="710">
        <v>1.2918705455086752</v>
      </c>
      <c r="EC761" s="236"/>
      <c r="ED761" s="49"/>
      <c r="EE761" s="232"/>
      <c r="EF761" s="700">
        <v>2112</v>
      </c>
      <c r="EG761" s="712">
        <v>122911.33333333333</v>
      </c>
      <c r="EH761" s="44"/>
    </row>
    <row r="762" spans="1:138" ht="41.25" customHeight="1" x14ac:dyDescent="0.25">
      <c r="A762" s="871" t="s">
        <v>49</v>
      </c>
      <c r="B762" s="656" t="s">
        <v>96</v>
      </c>
      <c r="C762" s="656" t="s">
        <v>114</v>
      </c>
      <c r="D762" s="691" t="s">
        <v>125</v>
      </c>
      <c r="E762" s="656" t="s">
        <v>125</v>
      </c>
      <c r="F762" s="656" t="s">
        <v>126</v>
      </c>
      <c r="G762" s="901" t="s">
        <v>127</v>
      </c>
      <c r="H762" s="897" t="s">
        <v>55</v>
      </c>
      <c r="I762" s="17" t="s">
        <v>860</v>
      </c>
      <c r="J762" s="64">
        <v>13.8</v>
      </c>
      <c r="K762" s="665">
        <v>12.070662077947507</v>
      </c>
      <c r="L762" s="665">
        <v>21.300757531452003</v>
      </c>
      <c r="M762" s="64">
        <v>3039</v>
      </c>
      <c r="N762" s="726">
        <v>20058.725490000001</v>
      </c>
      <c r="O762" s="548" t="s">
        <v>863</v>
      </c>
      <c r="P762" s="909">
        <v>7.8638570769999996</v>
      </c>
      <c r="Q762" s="203" t="s">
        <v>902</v>
      </c>
      <c r="R762" s="205" t="s">
        <v>57</v>
      </c>
      <c r="S762" s="490">
        <v>0</v>
      </c>
      <c r="T762" s="18">
        <v>0</v>
      </c>
      <c r="U762" s="548">
        <v>0</v>
      </c>
      <c r="V762" s="18">
        <v>0</v>
      </c>
      <c r="W762" s="64">
        <v>0</v>
      </c>
      <c r="X762" s="18">
        <v>0</v>
      </c>
      <c r="Y762" s="18">
        <v>0</v>
      </c>
      <c r="Z762" s="18">
        <v>0</v>
      </c>
      <c r="AA762" s="18">
        <v>0</v>
      </c>
      <c r="AB762" s="18">
        <v>0</v>
      </c>
      <c r="AC762" s="18">
        <v>0</v>
      </c>
      <c r="AD762" s="18">
        <v>0</v>
      </c>
      <c r="AE762" s="18">
        <v>0</v>
      </c>
      <c r="AF762" s="18">
        <v>0</v>
      </c>
      <c r="AG762" s="64">
        <v>0</v>
      </c>
      <c r="AH762" s="18">
        <v>0</v>
      </c>
      <c r="AI762" s="64">
        <v>0</v>
      </c>
      <c r="AJ762" s="18">
        <v>0</v>
      </c>
      <c r="AK762" s="18">
        <v>317</v>
      </c>
      <c r="AL762" s="64">
        <v>312</v>
      </c>
      <c r="AM762" s="18">
        <v>4</v>
      </c>
      <c r="AN762" s="18">
        <v>3</v>
      </c>
      <c r="AO762" s="18">
        <v>0</v>
      </c>
      <c r="AP762" s="64">
        <v>0</v>
      </c>
      <c r="AQ762" s="64">
        <v>321</v>
      </c>
      <c r="AR762" s="11">
        <v>315</v>
      </c>
      <c r="AS762" s="17">
        <v>0</v>
      </c>
      <c r="AT762" s="490">
        <v>0</v>
      </c>
      <c r="AU762" s="64">
        <v>0</v>
      </c>
      <c r="AV762" s="18">
        <v>0</v>
      </c>
      <c r="AW762" s="64">
        <v>0</v>
      </c>
      <c r="AX762" s="18">
        <v>0</v>
      </c>
      <c r="AY762" s="17">
        <v>0</v>
      </c>
      <c r="AZ762" s="490">
        <v>0</v>
      </c>
      <c r="BA762" s="17">
        <v>0</v>
      </c>
      <c r="BB762" s="18">
        <v>0</v>
      </c>
      <c r="BC762" s="17">
        <v>0</v>
      </c>
      <c r="BD762" s="18">
        <v>0</v>
      </c>
      <c r="BE762" s="17">
        <v>0</v>
      </c>
      <c r="BF762" s="18">
        <v>0</v>
      </c>
      <c r="BG762" s="17">
        <v>0</v>
      </c>
      <c r="BH762" s="18">
        <v>0</v>
      </c>
      <c r="BI762" s="17">
        <v>0</v>
      </c>
      <c r="BJ762" s="18">
        <v>0</v>
      </c>
      <c r="BK762" s="17">
        <v>1991.7909999999956</v>
      </c>
      <c r="BL762" s="17">
        <v>1942.9509999999959</v>
      </c>
      <c r="BM762" s="17">
        <v>51.65</v>
      </c>
      <c r="BN762" s="17">
        <v>31.650000000000002</v>
      </c>
      <c r="BO762" s="18">
        <v>0</v>
      </c>
      <c r="BP762" s="18">
        <v>0</v>
      </c>
      <c r="BQ762" s="64">
        <v>2043.4409999999957</v>
      </c>
      <c r="BR762" s="18">
        <v>1974.600999999996</v>
      </c>
      <c r="BS762" s="729">
        <v>0.25985225570497683</v>
      </c>
      <c r="BT762" s="17">
        <v>0</v>
      </c>
      <c r="BU762" s="17">
        <v>0</v>
      </c>
      <c r="BV762" s="17">
        <v>0</v>
      </c>
      <c r="BW762" s="17">
        <v>0</v>
      </c>
      <c r="BX762" s="17">
        <v>0</v>
      </c>
      <c r="BY762" s="17">
        <v>0</v>
      </c>
      <c r="BZ762" s="17">
        <v>0</v>
      </c>
      <c r="CA762" s="17">
        <v>0</v>
      </c>
      <c r="CB762" s="17">
        <v>0</v>
      </c>
      <c r="CC762" s="17">
        <v>0</v>
      </c>
      <c r="CD762" s="17">
        <v>0</v>
      </c>
      <c r="CE762" s="17">
        <v>0</v>
      </c>
      <c r="CF762" s="17">
        <v>0</v>
      </c>
      <c r="CG762" s="17">
        <v>0</v>
      </c>
      <c r="CH762" s="17">
        <v>0</v>
      </c>
      <c r="CI762" s="17">
        <v>0</v>
      </c>
      <c r="CJ762" s="17">
        <v>0</v>
      </c>
      <c r="CK762" s="17">
        <v>0</v>
      </c>
      <c r="CL762" s="702">
        <v>2338043.9474399951</v>
      </c>
      <c r="CM762" s="702">
        <v>2280713.6018399955</v>
      </c>
      <c r="CN762" s="702">
        <v>60628.836000000003</v>
      </c>
      <c r="CO762" s="702">
        <v>37152.036</v>
      </c>
      <c r="CP762" s="702">
        <v>0</v>
      </c>
      <c r="CQ762" s="702">
        <v>0</v>
      </c>
      <c r="CR762" s="704">
        <v>2398672.7834399953</v>
      </c>
      <c r="CS762" s="703">
        <v>2317865.6378399953</v>
      </c>
      <c r="CT762" s="23" t="s">
        <v>56</v>
      </c>
      <c r="CU762" s="23" t="s">
        <v>56</v>
      </c>
      <c r="CV762" s="23" t="s">
        <v>56</v>
      </c>
      <c r="CW762" s="23" t="s">
        <v>56</v>
      </c>
      <c r="CX762" s="23" t="s">
        <v>56</v>
      </c>
      <c r="CY762" s="23" t="s">
        <v>56</v>
      </c>
      <c r="CZ762" s="23" t="s">
        <v>56</v>
      </c>
      <c r="DA762" s="23" t="s">
        <v>56</v>
      </c>
      <c r="DB762" s="796">
        <v>20058.725490000001</v>
      </c>
      <c r="DC762" s="120"/>
      <c r="DD762" s="692">
        <v>7.8638570769999996</v>
      </c>
      <c r="DE762" s="120"/>
      <c r="DF762" s="120"/>
      <c r="DG762" s="120"/>
      <c r="DH762" s="140"/>
      <c r="DI762" s="140"/>
      <c r="DJ762" s="140"/>
      <c r="DK762" s="140"/>
      <c r="DL762" s="548" t="s">
        <v>56</v>
      </c>
      <c r="DM762" s="548" t="s">
        <v>56</v>
      </c>
      <c r="DN762" s="203" t="s">
        <v>868</v>
      </c>
      <c r="DO762" s="700">
        <v>3049.5</v>
      </c>
      <c r="DP762" s="713" t="s">
        <v>56</v>
      </c>
      <c r="DQ762" s="548" t="s">
        <v>56</v>
      </c>
      <c r="DR762" s="673" t="s">
        <v>56</v>
      </c>
      <c r="DS762" s="700">
        <v>3049.5</v>
      </c>
      <c r="DT762" s="25" t="s">
        <v>903</v>
      </c>
      <c r="DU762" s="711">
        <v>37.045417281521559</v>
      </c>
      <c r="DV762" s="711">
        <v>152.42988416142637</v>
      </c>
      <c r="DW762" s="711">
        <v>37.389117858087097</v>
      </c>
      <c r="DX762" s="711">
        <v>128.0682051914263</v>
      </c>
      <c r="DY762" s="710">
        <v>0.5200852598786686</v>
      </c>
      <c r="DZ762" s="710">
        <v>0.27553945772815536</v>
      </c>
      <c r="EA762" s="710">
        <v>0.52083706613723102</v>
      </c>
      <c r="EB762" s="710">
        <v>0.24621995742987446</v>
      </c>
      <c r="EC762" s="236"/>
      <c r="ED762" s="49"/>
      <c r="EE762" s="232"/>
      <c r="EF762" s="700">
        <v>49058</v>
      </c>
      <c r="EG762" s="712">
        <v>-49058</v>
      </c>
      <c r="EH762" s="44"/>
    </row>
    <row r="763" spans="1:138" ht="41.25" customHeight="1" x14ac:dyDescent="0.25">
      <c r="A763" s="871" t="s">
        <v>49</v>
      </c>
      <c r="B763" s="656" t="s">
        <v>96</v>
      </c>
      <c r="C763" s="656" t="s">
        <v>114</v>
      </c>
      <c r="D763" s="691" t="s">
        <v>125</v>
      </c>
      <c r="E763" s="656" t="s">
        <v>125</v>
      </c>
      <c r="F763" s="656" t="s">
        <v>1686</v>
      </c>
      <c r="G763" s="901" t="s">
        <v>125</v>
      </c>
      <c r="H763" s="897" t="s">
        <v>55</v>
      </c>
      <c r="I763" s="17" t="s">
        <v>860</v>
      </c>
      <c r="J763" s="64">
        <v>13.8</v>
      </c>
      <c r="K763" s="665">
        <v>8.604828412002183</v>
      </c>
      <c r="L763" s="665">
        <v>5.2636363526880006</v>
      </c>
      <c r="M763" s="64">
        <v>794</v>
      </c>
      <c r="N763" s="731">
        <v>0</v>
      </c>
      <c r="O763" s="548" t="s">
        <v>863</v>
      </c>
      <c r="P763" s="909">
        <v>3.7287589790000002</v>
      </c>
      <c r="Q763" s="203" t="s">
        <v>57</v>
      </c>
      <c r="R763" s="205" t="s">
        <v>57</v>
      </c>
      <c r="S763" s="490">
        <v>0</v>
      </c>
      <c r="T763" s="18">
        <v>0</v>
      </c>
      <c r="U763" s="548">
        <v>0</v>
      </c>
      <c r="V763" s="18">
        <v>0</v>
      </c>
      <c r="W763" s="64">
        <v>0</v>
      </c>
      <c r="X763" s="18">
        <v>0</v>
      </c>
      <c r="Y763" s="18">
        <v>0</v>
      </c>
      <c r="Z763" s="18">
        <v>0</v>
      </c>
      <c r="AA763" s="18">
        <v>0</v>
      </c>
      <c r="AB763" s="18">
        <v>0</v>
      </c>
      <c r="AC763" s="18">
        <v>0</v>
      </c>
      <c r="AD763" s="18">
        <v>0</v>
      </c>
      <c r="AE763" s="18">
        <v>0</v>
      </c>
      <c r="AF763" s="18">
        <v>0</v>
      </c>
      <c r="AG763" s="64">
        <v>0</v>
      </c>
      <c r="AH763" s="18">
        <v>0</v>
      </c>
      <c r="AI763" s="64">
        <v>0</v>
      </c>
      <c r="AJ763" s="18">
        <v>0</v>
      </c>
      <c r="AK763" s="18">
        <v>78</v>
      </c>
      <c r="AL763" s="64">
        <v>78</v>
      </c>
      <c r="AM763" s="18">
        <v>0</v>
      </c>
      <c r="AN763" s="18" t="s">
        <v>58</v>
      </c>
      <c r="AO763" s="18">
        <v>0</v>
      </c>
      <c r="AP763" s="64">
        <v>0</v>
      </c>
      <c r="AQ763" s="64">
        <v>78</v>
      </c>
      <c r="AR763" s="11">
        <v>78</v>
      </c>
      <c r="AS763" s="17">
        <v>0</v>
      </c>
      <c r="AT763" s="490">
        <v>0</v>
      </c>
      <c r="AU763" s="64">
        <v>0</v>
      </c>
      <c r="AV763" s="18">
        <v>0</v>
      </c>
      <c r="AW763" s="64">
        <v>0</v>
      </c>
      <c r="AX763" s="18">
        <v>0</v>
      </c>
      <c r="AY763" s="17">
        <v>0</v>
      </c>
      <c r="AZ763" s="490">
        <v>0</v>
      </c>
      <c r="BA763" s="17">
        <v>0</v>
      </c>
      <c r="BB763" s="18">
        <v>0</v>
      </c>
      <c r="BC763" s="17">
        <v>0</v>
      </c>
      <c r="BD763" s="18">
        <v>0</v>
      </c>
      <c r="BE763" s="17">
        <v>0</v>
      </c>
      <c r="BF763" s="18">
        <v>0</v>
      </c>
      <c r="BG763" s="17">
        <v>0</v>
      </c>
      <c r="BH763" s="18">
        <v>0</v>
      </c>
      <c r="BI763" s="17">
        <v>0</v>
      </c>
      <c r="BJ763" s="18">
        <v>0</v>
      </c>
      <c r="BK763" s="17">
        <v>455.49500000000035</v>
      </c>
      <c r="BL763" s="17">
        <v>455.49500000000035</v>
      </c>
      <c r="BM763" s="17">
        <v>0</v>
      </c>
      <c r="BN763" s="17" t="s">
        <v>58</v>
      </c>
      <c r="BO763" s="18">
        <v>0</v>
      </c>
      <c r="BP763" s="18">
        <v>0</v>
      </c>
      <c r="BQ763" s="64">
        <v>455.49500000000035</v>
      </c>
      <c r="BR763" s="18">
        <v>455.49500000000035</v>
      </c>
      <c r="BS763" s="729">
        <v>0.12215726534359098</v>
      </c>
      <c r="BT763" s="17">
        <v>0</v>
      </c>
      <c r="BU763" s="17">
        <v>0</v>
      </c>
      <c r="BV763" s="17">
        <v>0</v>
      </c>
      <c r="BW763" s="17">
        <v>0</v>
      </c>
      <c r="BX763" s="17">
        <v>0</v>
      </c>
      <c r="BY763" s="17">
        <v>0</v>
      </c>
      <c r="BZ763" s="17">
        <v>0</v>
      </c>
      <c r="CA763" s="17">
        <v>0</v>
      </c>
      <c r="CB763" s="17">
        <v>0</v>
      </c>
      <c r="CC763" s="17">
        <v>0</v>
      </c>
      <c r="CD763" s="17">
        <v>0</v>
      </c>
      <c r="CE763" s="17">
        <v>0</v>
      </c>
      <c r="CF763" s="17">
        <v>0</v>
      </c>
      <c r="CG763" s="17">
        <v>0</v>
      </c>
      <c r="CH763" s="17">
        <v>0</v>
      </c>
      <c r="CI763" s="17">
        <v>0</v>
      </c>
      <c r="CJ763" s="17">
        <v>0</v>
      </c>
      <c r="CK763" s="17">
        <v>0</v>
      </c>
      <c r="CL763" s="702">
        <v>534678.25080000039</v>
      </c>
      <c r="CM763" s="702">
        <v>534678.25080000039</v>
      </c>
      <c r="CN763" s="702">
        <v>0</v>
      </c>
      <c r="CO763" s="702">
        <v>0</v>
      </c>
      <c r="CP763" s="702">
        <v>0</v>
      </c>
      <c r="CQ763" s="702">
        <v>0</v>
      </c>
      <c r="CR763" s="704">
        <v>534678.25080000039</v>
      </c>
      <c r="CS763" s="703">
        <v>534678.25080000039</v>
      </c>
      <c r="CT763" s="23" t="s">
        <v>56</v>
      </c>
      <c r="CU763" s="23" t="s">
        <v>56</v>
      </c>
      <c r="CV763" s="23" t="s">
        <v>56</v>
      </c>
      <c r="CW763" s="23" t="s">
        <v>56</v>
      </c>
      <c r="CX763" s="23" t="s">
        <v>56</v>
      </c>
      <c r="CY763" s="23" t="s">
        <v>56</v>
      </c>
      <c r="CZ763" s="23" t="s">
        <v>56</v>
      </c>
      <c r="DA763" s="23" t="s">
        <v>56</v>
      </c>
      <c r="DB763" s="796">
        <v>0</v>
      </c>
      <c r="DC763" s="120"/>
      <c r="DD763" s="692">
        <v>3.7287589790000002</v>
      </c>
      <c r="DE763" s="120"/>
      <c r="DF763" s="120"/>
      <c r="DG763" s="120"/>
      <c r="DH763" s="140"/>
      <c r="DI763" s="140"/>
      <c r="DJ763" s="140"/>
      <c r="DK763" s="140"/>
      <c r="DL763" s="548" t="s">
        <v>56</v>
      </c>
      <c r="DM763" s="548" t="s">
        <v>56</v>
      </c>
      <c r="DN763" s="203" t="s">
        <v>55</v>
      </c>
      <c r="DO763" s="700" t="s">
        <v>56</v>
      </c>
      <c r="DP763" s="713" t="s">
        <v>56</v>
      </c>
      <c r="DQ763" s="548" t="s">
        <v>56</v>
      </c>
      <c r="DR763" s="673" t="s">
        <v>56</v>
      </c>
      <c r="DS763" s="203" t="s">
        <v>56</v>
      </c>
      <c r="DT763" s="1160" t="s">
        <v>56</v>
      </c>
      <c r="DU763" s="711">
        <v>0.44596326356258026</v>
      </c>
      <c r="DV763" s="711">
        <v>152.40662248801746</v>
      </c>
      <c r="DW763" s="711">
        <v>0.451828529657477</v>
      </c>
      <c r="DX763" s="711">
        <v>152.48710458955469</v>
      </c>
      <c r="DY763" s="710">
        <v>3.8445108927808642E-3</v>
      </c>
      <c r="DZ763" s="710">
        <v>0.99479202827830981</v>
      </c>
      <c r="EA763" s="710">
        <v>3.8847117794486201E-3</v>
      </c>
      <c r="EB763" s="710">
        <v>0.9947533528533582</v>
      </c>
      <c r="EC763" s="236"/>
      <c r="ED763" s="49"/>
      <c r="EE763" s="232"/>
      <c r="EF763" s="700">
        <v>0</v>
      </c>
      <c r="EG763" s="712">
        <v>18388.666666666668</v>
      </c>
      <c r="EH763" s="44"/>
    </row>
    <row r="764" spans="1:138" ht="41.25" customHeight="1" x14ac:dyDescent="0.25">
      <c r="A764" s="871" t="s">
        <v>49</v>
      </c>
      <c r="B764" s="656" t="s">
        <v>96</v>
      </c>
      <c r="C764" s="656" t="s">
        <v>114</v>
      </c>
      <c r="D764" s="691" t="s">
        <v>551</v>
      </c>
      <c r="E764" s="656" t="s">
        <v>551</v>
      </c>
      <c r="F764" s="656" t="s">
        <v>1687</v>
      </c>
      <c r="G764" s="901" t="s">
        <v>1679</v>
      </c>
      <c r="H764" s="897" t="s">
        <v>55</v>
      </c>
      <c r="I764" s="17" t="s">
        <v>889</v>
      </c>
      <c r="J764" s="64">
        <v>23</v>
      </c>
      <c r="K764" s="665" t="s">
        <v>56</v>
      </c>
      <c r="L764" s="665">
        <v>3.9117424161060002</v>
      </c>
      <c r="M764" s="64">
        <v>341</v>
      </c>
      <c r="N764" s="727" t="s">
        <v>56</v>
      </c>
      <c r="O764" s="548" t="s">
        <v>56</v>
      </c>
      <c r="P764" s="909" t="s">
        <v>56</v>
      </c>
      <c r="Q764" s="203" t="s">
        <v>57</v>
      </c>
      <c r="R764" s="205" t="s">
        <v>57</v>
      </c>
      <c r="S764" s="490">
        <v>0</v>
      </c>
      <c r="T764" s="18">
        <v>0</v>
      </c>
      <c r="U764" s="548" t="s">
        <v>58</v>
      </c>
      <c r="V764" s="18" t="s">
        <v>58</v>
      </c>
      <c r="W764" s="64" t="s">
        <v>58</v>
      </c>
      <c r="X764" s="18" t="s">
        <v>58</v>
      </c>
      <c r="Y764" s="18" t="s">
        <v>58</v>
      </c>
      <c r="Z764" s="18" t="s">
        <v>58</v>
      </c>
      <c r="AA764" s="18" t="s">
        <v>58</v>
      </c>
      <c r="AB764" s="18" t="s">
        <v>58</v>
      </c>
      <c r="AC764" s="18" t="s">
        <v>58</v>
      </c>
      <c r="AD764" s="18" t="s">
        <v>58</v>
      </c>
      <c r="AE764" s="18" t="s">
        <v>58</v>
      </c>
      <c r="AF764" s="18" t="s">
        <v>58</v>
      </c>
      <c r="AG764" s="64" t="s">
        <v>58</v>
      </c>
      <c r="AH764" s="18" t="s">
        <v>58</v>
      </c>
      <c r="AI764" s="64" t="s">
        <v>58</v>
      </c>
      <c r="AJ764" s="18" t="s">
        <v>58</v>
      </c>
      <c r="AK764" s="18" t="s">
        <v>58</v>
      </c>
      <c r="AL764" s="64" t="s">
        <v>58</v>
      </c>
      <c r="AM764" s="18" t="s">
        <v>58</v>
      </c>
      <c r="AN764" s="18" t="s">
        <v>58</v>
      </c>
      <c r="AO764" s="18" t="s">
        <v>58</v>
      </c>
      <c r="AP764" s="64" t="s">
        <v>58</v>
      </c>
      <c r="AQ764" s="64">
        <v>0</v>
      </c>
      <c r="AR764" s="11">
        <v>0</v>
      </c>
      <c r="AS764" s="17" t="s">
        <v>58</v>
      </c>
      <c r="AT764" s="490" t="s">
        <v>58</v>
      </c>
      <c r="AU764" s="64" t="s">
        <v>58</v>
      </c>
      <c r="AV764" s="18" t="s">
        <v>58</v>
      </c>
      <c r="AW764" s="64" t="s">
        <v>58</v>
      </c>
      <c r="AX764" s="18" t="s">
        <v>58</v>
      </c>
      <c r="AY764" s="17" t="s">
        <v>58</v>
      </c>
      <c r="AZ764" s="490" t="s">
        <v>58</v>
      </c>
      <c r="BA764" s="17" t="s">
        <v>58</v>
      </c>
      <c r="BB764" s="18" t="s">
        <v>58</v>
      </c>
      <c r="BC764" s="17" t="s">
        <v>58</v>
      </c>
      <c r="BD764" s="18" t="s">
        <v>58</v>
      </c>
      <c r="BE764" s="17" t="s">
        <v>58</v>
      </c>
      <c r="BF764" s="18" t="s">
        <v>58</v>
      </c>
      <c r="BG764" s="17" t="s">
        <v>58</v>
      </c>
      <c r="BH764" s="18" t="s">
        <v>58</v>
      </c>
      <c r="BI764" s="17" t="s">
        <v>58</v>
      </c>
      <c r="BJ764" s="18" t="s">
        <v>58</v>
      </c>
      <c r="BK764" s="17" t="s">
        <v>58</v>
      </c>
      <c r="BL764" s="17" t="s">
        <v>58</v>
      </c>
      <c r="BM764" s="17" t="s">
        <v>58</v>
      </c>
      <c r="BN764" s="17" t="s">
        <v>58</v>
      </c>
      <c r="BO764" s="18" t="s">
        <v>58</v>
      </c>
      <c r="BP764" s="18" t="s">
        <v>58</v>
      </c>
      <c r="BQ764" s="64">
        <v>0</v>
      </c>
      <c r="BR764" s="18">
        <v>0</v>
      </c>
      <c r="BS764" s="730" t="s">
        <v>56</v>
      </c>
      <c r="BT764" s="17">
        <v>0</v>
      </c>
      <c r="BU764" s="17">
        <v>0</v>
      </c>
      <c r="BV764" s="17">
        <v>0</v>
      </c>
      <c r="BW764" s="17">
        <v>0</v>
      </c>
      <c r="BX764" s="17">
        <v>0</v>
      </c>
      <c r="BY764" s="17">
        <v>0</v>
      </c>
      <c r="BZ764" s="17">
        <v>0</v>
      </c>
      <c r="CA764" s="17">
        <v>0</v>
      </c>
      <c r="CB764" s="17">
        <v>0</v>
      </c>
      <c r="CC764" s="17">
        <v>0</v>
      </c>
      <c r="CD764" s="17">
        <v>0</v>
      </c>
      <c r="CE764" s="17">
        <v>0</v>
      </c>
      <c r="CF764" s="17">
        <v>0</v>
      </c>
      <c r="CG764" s="17">
        <v>0</v>
      </c>
      <c r="CH764" s="17">
        <v>0</v>
      </c>
      <c r="CI764" s="17">
        <v>0</v>
      </c>
      <c r="CJ764" s="17">
        <v>0</v>
      </c>
      <c r="CK764" s="17">
        <v>0</v>
      </c>
      <c r="CL764" s="702">
        <v>0</v>
      </c>
      <c r="CM764" s="702">
        <v>0</v>
      </c>
      <c r="CN764" s="702">
        <v>0</v>
      </c>
      <c r="CO764" s="702">
        <v>0</v>
      </c>
      <c r="CP764" s="702">
        <v>0</v>
      </c>
      <c r="CQ764" s="702">
        <v>0</v>
      </c>
      <c r="CR764" s="704">
        <v>0</v>
      </c>
      <c r="CS764" s="703">
        <v>0</v>
      </c>
      <c r="CT764" s="23">
        <v>1</v>
      </c>
      <c r="CU764" s="23">
        <v>10</v>
      </c>
      <c r="CV764" s="23" t="s">
        <v>1552</v>
      </c>
      <c r="CW764" s="23">
        <v>10</v>
      </c>
      <c r="CX764" s="23">
        <v>60</v>
      </c>
      <c r="CY764" s="23">
        <v>0</v>
      </c>
      <c r="CZ764" s="23">
        <v>0</v>
      </c>
      <c r="DA764" s="23" t="s">
        <v>905</v>
      </c>
      <c r="DB764" s="23" t="s">
        <v>56</v>
      </c>
      <c r="DC764" s="120"/>
      <c r="DD764" s="692" t="s">
        <v>56</v>
      </c>
      <c r="DE764" s="120"/>
      <c r="DF764" s="120"/>
      <c r="DG764" s="120"/>
      <c r="DH764" s="140"/>
      <c r="DI764" s="140"/>
      <c r="DJ764" s="140"/>
      <c r="DK764" s="140"/>
      <c r="DL764" s="548" t="s">
        <v>56</v>
      </c>
      <c r="DM764" s="548" t="s">
        <v>56</v>
      </c>
      <c r="DN764" s="203" t="s">
        <v>55</v>
      </c>
      <c r="DO764" s="700" t="s">
        <v>56</v>
      </c>
      <c r="DP764" s="713" t="s">
        <v>56</v>
      </c>
      <c r="DQ764" s="548" t="s">
        <v>56</v>
      </c>
      <c r="DR764" s="673" t="s">
        <v>56</v>
      </c>
      <c r="DS764" s="203" t="s">
        <v>56</v>
      </c>
      <c r="DT764" s="1160" t="s">
        <v>56</v>
      </c>
      <c r="DU764" s="711">
        <v>179.0053948013734</v>
      </c>
      <c r="DV764" s="711">
        <v>-151.49883312158337</v>
      </c>
      <c r="DW764" s="711">
        <v>178.57553606237801</v>
      </c>
      <c r="DX764" s="711">
        <v>-151.06897438258798</v>
      </c>
      <c r="DY764" s="710">
        <v>1.0004904364884759</v>
      </c>
      <c r="DZ764" s="710">
        <v>-0.64878439974306934</v>
      </c>
      <c r="EA764" s="710">
        <v>0.99415204678362601</v>
      </c>
      <c r="EB764" s="710">
        <v>-0.64244601003821944</v>
      </c>
      <c r="EC764" s="236"/>
      <c r="ED764" s="49"/>
      <c r="EE764" s="232"/>
      <c r="EF764" s="700">
        <v>60832</v>
      </c>
      <c r="EG764" s="712">
        <v>-58524</v>
      </c>
      <c r="EH764" s="44"/>
    </row>
    <row r="765" spans="1:138" ht="41.25" customHeight="1" x14ac:dyDescent="0.25">
      <c r="A765" s="871" t="s">
        <v>49</v>
      </c>
      <c r="B765" s="656" t="s">
        <v>96</v>
      </c>
      <c r="C765" s="656" t="s">
        <v>114</v>
      </c>
      <c r="D765" s="691" t="s">
        <v>1661</v>
      </c>
      <c r="E765" s="656" t="s">
        <v>551</v>
      </c>
      <c r="F765" s="656" t="s">
        <v>1688</v>
      </c>
      <c r="G765" s="901" t="s">
        <v>551</v>
      </c>
      <c r="H765" s="897" t="s">
        <v>55</v>
      </c>
      <c r="I765" s="17" t="s">
        <v>866</v>
      </c>
      <c r="J765" s="64">
        <v>23</v>
      </c>
      <c r="K765" s="665">
        <v>14.062520506651699</v>
      </c>
      <c r="L765" s="665">
        <v>1.6134469663410003</v>
      </c>
      <c r="M765" s="64">
        <v>7</v>
      </c>
      <c r="N765" s="727" t="s">
        <v>56</v>
      </c>
      <c r="O765" s="548" t="s">
        <v>56</v>
      </c>
      <c r="P765" s="909" t="s">
        <v>56</v>
      </c>
      <c r="Q765" s="203" t="s">
        <v>57</v>
      </c>
      <c r="R765" s="205" t="s">
        <v>57</v>
      </c>
      <c r="S765" s="490">
        <v>0</v>
      </c>
      <c r="T765" s="18">
        <v>0</v>
      </c>
      <c r="U765" s="548">
        <v>1</v>
      </c>
      <c r="V765" s="18">
        <v>1</v>
      </c>
      <c r="W765" s="64">
        <v>0</v>
      </c>
      <c r="X765" s="18">
        <v>0</v>
      </c>
      <c r="Y765" s="18">
        <v>0</v>
      </c>
      <c r="Z765" s="18">
        <v>0</v>
      </c>
      <c r="AA765" s="18">
        <v>0</v>
      </c>
      <c r="AB765" s="18">
        <v>0</v>
      </c>
      <c r="AC765" s="18">
        <v>0</v>
      </c>
      <c r="AD765" s="18">
        <v>0</v>
      </c>
      <c r="AE765" s="18">
        <v>0</v>
      </c>
      <c r="AF765" s="18">
        <v>0</v>
      </c>
      <c r="AG765" s="64">
        <v>0</v>
      </c>
      <c r="AH765" s="18">
        <v>0</v>
      </c>
      <c r="AI765" s="64">
        <v>0</v>
      </c>
      <c r="AJ765" s="18">
        <v>0</v>
      </c>
      <c r="AK765" s="18">
        <v>1</v>
      </c>
      <c r="AL765" s="64">
        <v>1</v>
      </c>
      <c r="AM765" s="18">
        <v>0</v>
      </c>
      <c r="AN765" s="18" t="s">
        <v>58</v>
      </c>
      <c r="AO765" s="18">
        <v>0</v>
      </c>
      <c r="AP765" s="64">
        <v>0</v>
      </c>
      <c r="AQ765" s="64">
        <v>2</v>
      </c>
      <c r="AR765" s="11">
        <v>2</v>
      </c>
      <c r="AS765" s="17">
        <v>0</v>
      </c>
      <c r="AT765" s="490">
        <v>0</v>
      </c>
      <c r="AU765" s="64">
        <v>500</v>
      </c>
      <c r="AV765" s="18">
        <v>500</v>
      </c>
      <c r="AW765" s="64">
        <v>0</v>
      </c>
      <c r="AX765" s="18">
        <v>0</v>
      </c>
      <c r="AY765" s="17">
        <v>0</v>
      </c>
      <c r="AZ765" s="490">
        <v>0</v>
      </c>
      <c r="BA765" s="17">
        <v>0</v>
      </c>
      <c r="BB765" s="18">
        <v>0</v>
      </c>
      <c r="BC765" s="17">
        <v>0</v>
      </c>
      <c r="BD765" s="18">
        <v>0</v>
      </c>
      <c r="BE765" s="17">
        <v>0</v>
      </c>
      <c r="BF765" s="18">
        <v>0</v>
      </c>
      <c r="BG765" s="17">
        <v>0</v>
      </c>
      <c r="BH765" s="18">
        <v>0</v>
      </c>
      <c r="BI765" s="17">
        <v>0</v>
      </c>
      <c r="BJ765" s="18">
        <v>0</v>
      </c>
      <c r="BK765" s="17">
        <v>1327.2</v>
      </c>
      <c r="BL765" s="17">
        <v>1327.2</v>
      </c>
      <c r="BM765" s="17">
        <v>0</v>
      </c>
      <c r="BN765" s="17" t="s">
        <v>58</v>
      </c>
      <c r="BO765" s="18">
        <v>0</v>
      </c>
      <c r="BP765" s="18">
        <v>0</v>
      </c>
      <c r="BQ765" s="64">
        <v>1827.2</v>
      </c>
      <c r="BR765" s="18">
        <v>1827.2</v>
      </c>
      <c r="BS765" s="730" t="s">
        <v>56</v>
      </c>
      <c r="BT765" s="17">
        <v>0</v>
      </c>
      <c r="BU765" s="17">
        <v>0</v>
      </c>
      <c r="BV765" s="17">
        <v>1752000</v>
      </c>
      <c r="BW765" s="17">
        <v>1752000</v>
      </c>
      <c r="BX765" s="17">
        <v>0</v>
      </c>
      <c r="BY765" s="17">
        <v>0</v>
      </c>
      <c r="BZ765" s="17">
        <v>0</v>
      </c>
      <c r="CA765" s="17">
        <v>0</v>
      </c>
      <c r="CB765" s="17">
        <v>0</v>
      </c>
      <c r="CC765" s="17">
        <v>0</v>
      </c>
      <c r="CD765" s="17">
        <v>0</v>
      </c>
      <c r="CE765" s="17">
        <v>0</v>
      </c>
      <c r="CF765" s="17">
        <v>0</v>
      </c>
      <c r="CG765" s="17">
        <v>0</v>
      </c>
      <c r="CH765" s="17">
        <v>0</v>
      </c>
      <c r="CI765" s="17">
        <v>0</v>
      </c>
      <c r="CJ765" s="17">
        <v>0</v>
      </c>
      <c r="CK765" s="17">
        <v>0</v>
      </c>
      <c r="CL765" s="702">
        <v>1557920.4480000001</v>
      </c>
      <c r="CM765" s="702">
        <v>1557920.4480000001</v>
      </c>
      <c r="CN765" s="702">
        <v>0</v>
      </c>
      <c r="CO765" s="702">
        <v>0</v>
      </c>
      <c r="CP765" s="702">
        <v>0</v>
      </c>
      <c r="CQ765" s="702">
        <v>0</v>
      </c>
      <c r="CR765" s="704">
        <v>3309920.4479999999</v>
      </c>
      <c r="CS765" s="703">
        <v>3309920.4479999999</v>
      </c>
      <c r="CT765" s="23" t="s">
        <v>56</v>
      </c>
      <c r="CU765" s="23" t="s">
        <v>56</v>
      </c>
      <c r="CV765" s="23" t="s">
        <v>56</v>
      </c>
      <c r="CW765" s="23" t="s">
        <v>56</v>
      </c>
      <c r="CX765" s="23" t="s">
        <v>56</v>
      </c>
      <c r="CY765" s="23" t="s">
        <v>56</v>
      </c>
      <c r="CZ765" s="23" t="s">
        <v>56</v>
      </c>
      <c r="DA765" s="23" t="s">
        <v>56</v>
      </c>
      <c r="DB765" s="17" t="s">
        <v>56</v>
      </c>
      <c r="DC765" s="10"/>
      <c r="DD765" s="692" t="s">
        <v>56</v>
      </c>
      <c r="DE765" s="120"/>
      <c r="DF765" s="120"/>
      <c r="DG765" s="120"/>
      <c r="DH765" s="140"/>
      <c r="DI765" s="140"/>
      <c r="DJ765" s="140"/>
      <c r="DK765" s="140"/>
      <c r="DL765" s="548" t="s">
        <v>56</v>
      </c>
      <c r="DM765" s="548" t="s">
        <v>56</v>
      </c>
      <c r="DN765" s="203" t="s">
        <v>55</v>
      </c>
      <c r="DO765" s="700" t="s">
        <v>56</v>
      </c>
      <c r="DP765" s="713" t="s">
        <v>56</v>
      </c>
      <c r="DQ765" s="548" t="s">
        <v>56</v>
      </c>
      <c r="DR765" s="673" t="s">
        <v>56</v>
      </c>
      <c r="DS765" s="203" t="s">
        <v>56</v>
      </c>
      <c r="DT765" s="1160" t="s">
        <v>56</v>
      </c>
      <c r="DU765" s="711">
        <v>49.777777777777779</v>
      </c>
      <c r="DV765" s="711">
        <v>438.49172576832166</v>
      </c>
      <c r="DW765" s="711">
        <v>50.281481481481499</v>
      </c>
      <c r="DX765" s="711">
        <v>429.34351851851852</v>
      </c>
      <c r="DY765" s="710">
        <v>0.77777777777777779</v>
      </c>
      <c r="DZ765" s="710">
        <v>0.35697399527186768</v>
      </c>
      <c r="EA765" s="710">
        <v>0.77777777777777801</v>
      </c>
      <c r="EB765" s="710">
        <v>0.34722222222222199</v>
      </c>
      <c r="EC765" s="236"/>
      <c r="ED765" s="49"/>
      <c r="EE765" s="232"/>
      <c r="EF765" s="700">
        <v>448</v>
      </c>
      <c r="EG765" s="712">
        <v>3250.3333333333335</v>
      </c>
      <c r="EH765" s="44"/>
    </row>
    <row r="766" spans="1:138" ht="41.25" customHeight="1" x14ac:dyDescent="0.25">
      <c r="A766" s="871" t="s">
        <v>49</v>
      </c>
      <c r="B766" s="656" t="s">
        <v>96</v>
      </c>
      <c r="C766" s="656" t="s">
        <v>114</v>
      </c>
      <c r="D766" s="691" t="s">
        <v>571</v>
      </c>
      <c r="E766" s="656" t="s">
        <v>571</v>
      </c>
      <c r="F766" s="656" t="s">
        <v>1689</v>
      </c>
      <c r="G766" s="901" t="s">
        <v>1637</v>
      </c>
      <c r="H766" s="897" t="s">
        <v>55</v>
      </c>
      <c r="I766" s="17" t="s">
        <v>866</v>
      </c>
      <c r="J766" s="64">
        <v>23</v>
      </c>
      <c r="K766" s="665">
        <v>19.918584287041998</v>
      </c>
      <c r="L766" s="665">
        <v>2.7640151457660003</v>
      </c>
      <c r="M766" s="64">
        <v>0</v>
      </c>
      <c r="N766" s="727" t="s">
        <v>56</v>
      </c>
      <c r="O766" s="548" t="s">
        <v>56</v>
      </c>
      <c r="P766" s="909" t="s">
        <v>56</v>
      </c>
      <c r="Q766" s="203" t="s">
        <v>57</v>
      </c>
      <c r="R766" s="205" t="s">
        <v>57</v>
      </c>
      <c r="S766" s="490">
        <v>0</v>
      </c>
      <c r="T766" s="18">
        <v>0</v>
      </c>
      <c r="U766" s="548" t="s">
        <v>58</v>
      </c>
      <c r="V766" s="18" t="s">
        <v>58</v>
      </c>
      <c r="W766" s="64" t="s">
        <v>58</v>
      </c>
      <c r="X766" s="18" t="s">
        <v>58</v>
      </c>
      <c r="Y766" s="18" t="s">
        <v>58</v>
      </c>
      <c r="Z766" s="18" t="s">
        <v>58</v>
      </c>
      <c r="AA766" s="18" t="s">
        <v>58</v>
      </c>
      <c r="AB766" s="18" t="s">
        <v>58</v>
      </c>
      <c r="AC766" s="18" t="s">
        <v>58</v>
      </c>
      <c r="AD766" s="18" t="s">
        <v>58</v>
      </c>
      <c r="AE766" s="18" t="s">
        <v>58</v>
      </c>
      <c r="AF766" s="18" t="s">
        <v>58</v>
      </c>
      <c r="AG766" s="64" t="s">
        <v>58</v>
      </c>
      <c r="AH766" s="18" t="s">
        <v>58</v>
      </c>
      <c r="AI766" s="64" t="s">
        <v>58</v>
      </c>
      <c r="AJ766" s="18" t="s">
        <v>58</v>
      </c>
      <c r="AK766" s="18" t="s">
        <v>58</v>
      </c>
      <c r="AL766" s="64" t="s">
        <v>58</v>
      </c>
      <c r="AM766" s="18" t="s">
        <v>58</v>
      </c>
      <c r="AN766" s="18" t="s">
        <v>58</v>
      </c>
      <c r="AO766" s="18" t="s">
        <v>58</v>
      </c>
      <c r="AP766" s="64" t="s">
        <v>58</v>
      </c>
      <c r="AQ766" s="64">
        <v>0</v>
      </c>
      <c r="AR766" s="11">
        <v>0</v>
      </c>
      <c r="AS766" s="17" t="s">
        <v>58</v>
      </c>
      <c r="AT766" s="490" t="s">
        <v>58</v>
      </c>
      <c r="AU766" s="64" t="s">
        <v>58</v>
      </c>
      <c r="AV766" s="18" t="s">
        <v>58</v>
      </c>
      <c r="AW766" s="64" t="s">
        <v>58</v>
      </c>
      <c r="AX766" s="18" t="s">
        <v>58</v>
      </c>
      <c r="AY766" s="17" t="s">
        <v>58</v>
      </c>
      <c r="AZ766" s="490" t="s">
        <v>58</v>
      </c>
      <c r="BA766" s="17" t="s">
        <v>58</v>
      </c>
      <c r="BB766" s="18" t="s">
        <v>58</v>
      </c>
      <c r="BC766" s="17" t="s">
        <v>58</v>
      </c>
      <c r="BD766" s="18" t="s">
        <v>58</v>
      </c>
      <c r="BE766" s="17" t="s">
        <v>58</v>
      </c>
      <c r="BF766" s="18" t="s">
        <v>58</v>
      </c>
      <c r="BG766" s="17" t="s">
        <v>58</v>
      </c>
      <c r="BH766" s="18" t="s">
        <v>58</v>
      </c>
      <c r="BI766" s="17" t="s">
        <v>58</v>
      </c>
      <c r="BJ766" s="18" t="s">
        <v>58</v>
      </c>
      <c r="BK766" s="17" t="s">
        <v>58</v>
      </c>
      <c r="BL766" s="17" t="s">
        <v>58</v>
      </c>
      <c r="BM766" s="17" t="s">
        <v>58</v>
      </c>
      <c r="BN766" s="17" t="s">
        <v>58</v>
      </c>
      <c r="BO766" s="18" t="s">
        <v>58</v>
      </c>
      <c r="BP766" s="18" t="s">
        <v>58</v>
      </c>
      <c r="BQ766" s="64">
        <v>0</v>
      </c>
      <c r="BR766" s="18">
        <v>0</v>
      </c>
      <c r="BS766" s="730" t="s">
        <v>56</v>
      </c>
      <c r="BT766" s="17">
        <v>0</v>
      </c>
      <c r="BU766" s="17">
        <v>0</v>
      </c>
      <c r="BV766" s="17">
        <v>0</v>
      </c>
      <c r="BW766" s="17">
        <v>0</v>
      </c>
      <c r="BX766" s="17">
        <v>0</v>
      </c>
      <c r="BY766" s="17">
        <v>0</v>
      </c>
      <c r="BZ766" s="17">
        <v>0</v>
      </c>
      <c r="CA766" s="17">
        <v>0</v>
      </c>
      <c r="CB766" s="17">
        <v>0</v>
      </c>
      <c r="CC766" s="17">
        <v>0</v>
      </c>
      <c r="CD766" s="17">
        <v>0</v>
      </c>
      <c r="CE766" s="17">
        <v>0</v>
      </c>
      <c r="CF766" s="17">
        <v>0</v>
      </c>
      <c r="CG766" s="17">
        <v>0</v>
      </c>
      <c r="CH766" s="17">
        <v>0</v>
      </c>
      <c r="CI766" s="17">
        <v>0</v>
      </c>
      <c r="CJ766" s="17">
        <v>0</v>
      </c>
      <c r="CK766" s="17">
        <v>0</v>
      </c>
      <c r="CL766" s="702">
        <v>0</v>
      </c>
      <c r="CM766" s="702">
        <v>0</v>
      </c>
      <c r="CN766" s="702">
        <v>0</v>
      </c>
      <c r="CO766" s="702">
        <v>0</v>
      </c>
      <c r="CP766" s="702">
        <v>0</v>
      </c>
      <c r="CQ766" s="702">
        <v>0</v>
      </c>
      <c r="CR766" s="704">
        <v>0</v>
      </c>
      <c r="CS766" s="703">
        <v>0</v>
      </c>
      <c r="CT766" s="23" t="s">
        <v>56</v>
      </c>
      <c r="CU766" s="23" t="s">
        <v>56</v>
      </c>
      <c r="CV766" s="23" t="s">
        <v>56</v>
      </c>
      <c r="CW766" s="23" t="s">
        <v>56</v>
      </c>
      <c r="CX766" s="23" t="s">
        <v>56</v>
      </c>
      <c r="CY766" s="23" t="s">
        <v>56</v>
      </c>
      <c r="CZ766" s="23" t="s">
        <v>56</v>
      </c>
      <c r="DA766" s="23" t="s">
        <v>56</v>
      </c>
      <c r="DB766" s="17" t="s">
        <v>56</v>
      </c>
      <c r="DC766" s="10"/>
      <c r="DD766" s="692" t="s">
        <v>56</v>
      </c>
      <c r="DE766" s="120"/>
      <c r="DF766" s="120"/>
      <c r="DG766" s="120"/>
      <c r="DH766" s="140"/>
      <c r="DI766" s="140"/>
      <c r="DJ766" s="140"/>
      <c r="DK766" s="140"/>
      <c r="DL766" s="548" t="s">
        <v>56</v>
      </c>
      <c r="DM766" s="548" t="s">
        <v>56</v>
      </c>
      <c r="DN766" s="203" t="s">
        <v>55</v>
      </c>
      <c r="DO766" s="700" t="s">
        <v>56</v>
      </c>
      <c r="DP766" s="713" t="s">
        <v>56</v>
      </c>
      <c r="DQ766" s="548" t="s">
        <v>56</v>
      </c>
      <c r="DR766" s="673" t="s">
        <v>56</v>
      </c>
      <c r="DS766" s="203" t="s">
        <v>56</v>
      </c>
      <c r="DT766" s="1160" t="s">
        <v>56</v>
      </c>
      <c r="DU766" s="711">
        <v>0</v>
      </c>
      <c r="DV766" s="711">
        <v>0</v>
      </c>
      <c r="DW766" s="711">
        <v>0</v>
      </c>
      <c r="DX766" s="711">
        <v>0</v>
      </c>
      <c r="DY766" s="710">
        <v>0</v>
      </c>
      <c r="DZ766" s="710">
        <v>0</v>
      </c>
      <c r="EA766" s="710">
        <v>0</v>
      </c>
      <c r="EB766" s="710">
        <v>0</v>
      </c>
      <c r="EC766" s="236"/>
      <c r="ED766" s="49"/>
      <c r="EE766" s="232"/>
      <c r="EF766" s="700">
        <v>0</v>
      </c>
      <c r="EG766" s="712">
        <v>0</v>
      </c>
      <c r="EH766" s="44"/>
    </row>
    <row r="767" spans="1:138" ht="41.25" customHeight="1" x14ac:dyDescent="0.25">
      <c r="A767" s="871" t="s">
        <v>49</v>
      </c>
      <c r="B767" s="656" t="s">
        <v>96</v>
      </c>
      <c r="C767" s="656" t="s">
        <v>114</v>
      </c>
      <c r="D767" s="691" t="s">
        <v>565</v>
      </c>
      <c r="E767" s="656" t="s">
        <v>565</v>
      </c>
      <c r="F767" s="656" t="s">
        <v>1690</v>
      </c>
      <c r="G767" s="901" t="s">
        <v>565</v>
      </c>
      <c r="H767" s="897" t="s">
        <v>55</v>
      </c>
      <c r="I767" s="17" t="s">
        <v>866</v>
      </c>
      <c r="J767" s="64">
        <v>4.16</v>
      </c>
      <c r="K767" s="665">
        <v>2.521865975820285</v>
      </c>
      <c r="L767" s="665">
        <v>2.8134469638450001</v>
      </c>
      <c r="M767" s="64">
        <v>1005</v>
      </c>
      <c r="N767" s="726">
        <v>7079393.6960000005</v>
      </c>
      <c r="O767" s="548" t="s">
        <v>874</v>
      </c>
      <c r="P767" s="909">
        <v>1.8013328399999999</v>
      </c>
      <c r="Q767" s="203" t="s">
        <v>57</v>
      </c>
      <c r="R767" s="205" t="s">
        <v>57</v>
      </c>
      <c r="S767" s="490">
        <v>0</v>
      </c>
      <c r="T767" s="18">
        <v>0</v>
      </c>
      <c r="U767" s="548">
        <v>0</v>
      </c>
      <c r="V767" s="18">
        <v>0</v>
      </c>
      <c r="W767" s="64">
        <v>0</v>
      </c>
      <c r="X767" s="18">
        <v>0</v>
      </c>
      <c r="Y767" s="18">
        <v>0</v>
      </c>
      <c r="Z767" s="18">
        <v>0</v>
      </c>
      <c r="AA767" s="18">
        <v>0</v>
      </c>
      <c r="AB767" s="18">
        <v>0</v>
      </c>
      <c r="AC767" s="18">
        <v>0</v>
      </c>
      <c r="AD767" s="18">
        <v>0</v>
      </c>
      <c r="AE767" s="18">
        <v>0</v>
      </c>
      <c r="AF767" s="18">
        <v>0</v>
      </c>
      <c r="AG767" s="64">
        <v>0</v>
      </c>
      <c r="AH767" s="18">
        <v>0</v>
      </c>
      <c r="AI767" s="64">
        <v>0</v>
      </c>
      <c r="AJ767" s="18">
        <v>0</v>
      </c>
      <c r="AK767" s="18">
        <v>14</v>
      </c>
      <c r="AL767" s="64">
        <v>14</v>
      </c>
      <c r="AM767" s="18">
        <v>1</v>
      </c>
      <c r="AN767" s="18">
        <v>1</v>
      </c>
      <c r="AO767" s="18">
        <v>0</v>
      </c>
      <c r="AP767" s="64">
        <v>0</v>
      </c>
      <c r="AQ767" s="64">
        <v>15</v>
      </c>
      <c r="AR767" s="11">
        <v>15</v>
      </c>
      <c r="AS767" s="17">
        <v>0</v>
      </c>
      <c r="AT767" s="490">
        <v>0</v>
      </c>
      <c r="AU767" s="64">
        <v>0</v>
      </c>
      <c r="AV767" s="18">
        <v>0</v>
      </c>
      <c r="AW767" s="64">
        <v>0</v>
      </c>
      <c r="AX767" s="18">
        <v>0</v>
      </c>
      <c r="AY767" s="17">
        <v>0</v>
      </c>
      <c r="AZ767" s="490">
        <v>0</v>
      </c>
      <c r="BA767" s="17">
        <v>0</v>
      </c>
      <c r="BB767" s="18">
        <v>0</v>
      </c>
      <c r="BC767" s="17">
        <v>0</v>
      </c>
      <c r="BD767" s="18">
        <v>0</v>
      </c>
      <c r="BE767" s="17">
        <v>0</v>
      </c>
      <c r="BF767" s="18">
        <v>0</v>
      </c>
      <c r="BG767" s="17">
        <v>0</v>
      </c>
      <c r="BH767" s="18">
        <v>0</v>
      </c>
      <c r="BI767" s="17">
        <v>0</v>
      </c>
      <c r="BJ767" s="18">
        <v>0</v>
      </c>
      <c r="BK767" s="17">
        <v>94.53</v>
      </c>
      <c r="BL767" s="17">
        <v>94.53</v>
      </c>
      <c r="BM767" s="17">
        <v>7.6</v>
      </c>
      <c r="BN767" s="17">
        <v>7.6</v>
      </c>
      <c r="BO767" s="18">
        <v>0</v>
      </c>
      <c r="BP767" s="18">
        <v>0</v>
      </c>
      <c r="BQ767" s="64">
        <v>102.13</v>
      </c>
      <c r="BR767" s="18">
        <v>102.13</v>
      </c>
      <c r="BS767" s="729">
        <v>5.6696906719360098E-2</v>
      </c>
      <c r="BT767" s="17">
        <v>0</v>
      </c>
      <c r="BU767" s="17">
        <v>0</v>
      </c>
      <c r="BV767" s="17">
        <v>0</v>
      </c>
      <c r="BW767" s="17">
        <v>0</v>
      </c>
      <c r="BX767" s="17">
        <v>0</v>
      </c>
      <c r="BY767" s="17">
        <v>0</v>
      </c>
      <c r="BZ767" s="17">
        <v>0</v>
      </c>
      <c r="CA767" s="17">
        <v>0</v>
      </c>
      <c r="CB767" s="17">
        <v>0</v>
      </c>
      <c r="CC767" s="17">
        <v>0</v>
      </c>
      <c r="CD767" s="17">
        <v>0</v>
      </c>
      <c r="CE767" s="17">
        <v>0</v>
      </c>
      <c r="CF767" s="17">
        <v>0</v>
      </c>
      <c r="CG767" s="17">
        <v>0</v>
      </c>
      <c r="CH767" s="17">
        <v>0</v>
      </c>
      <c r="CI767" s="17">
        <v>0</v>
      </c>
      <c r="CJ767" s="17">
        <v>0</v>
      </c>
      <c r="CK767" s="17">
        <v>0</v>
      </c>
      <c r="CL767" s="702">
        <v>110963.09520000001</v>
      </c>
      <c r="CM767" s="702">
        <v>110963.09520000001</v>
      </c>
      <c r="CN767" s="702">
        <v>8921.1839999999993</v>
      </c>
      <c r="CO767" s="702">
        <v>8921.1839999999993</v>
      </c>
      <c r="CP767" s="702">
        <v>0</v>
      </c>
      <c r="CQ767" s="702">
        <v>0</v>
      </c>
      <c r="CR767" s="704">
        <v>119884.2792</v>
      </c>
      <c r="CS767" s="703">
        <v>119884.2792</v>
      </c>
      <c r="CT767" s="23" t="s">
        <v>56</v>
      </c>
      <c r="CU767" s="23" t="s">
        <v>56</v>
      </c>
      <c r="CV767" s="23" t="s">
        <v>56</v>
      </c>
      <c r="CW767" s="23" t="s">
        <v>56</v>
      </c>
      <c r="CX767" s="23" t="s">
        <v>56</v>
      </c>
      <c r="CY767" s="23" t="s">
        <v>56</v>
      </c>
      <c r="CZ767" s="23" t="s">
        <v>56</v>
      </c>
      <c r="DA767" s="23" t="s">
        <v>56</v>
      </c>
      <c r="DB767" s="728">
        <v>7079393.6960000005</v>
      </c>
      <c r="DC767" s="10"/>
      <c r="DD767" s="692">
        <v>1.8013328399999999</v>
      </c>
      <c r="DE767" s="120"/>
      <c r="DF767" s="120"/>
      <c r="DG767" s="120"/>
      <c r="DH767" s="140"/>
      <c r="DI767" s="140"/>
      <c r="DJ767" s="140"/>
      <c r="DK767" s="140"/>
      <c r="DL767" s="548" t="s">
        <v>56</v>
      </c>
      <c r="DM767" s="548" t="s">
        <v>56</v>
      </c>
      <c r="DN767" s="203" t="s">
        <v>55</v>
      </c>
      <c r="DO767" s="700" t="s">
        <v>56</v>
      </c>
      <c r="DP767" s="713" t="s">
        <v>56</v>
      </c>
      <c r="DQ767" s="548" t="s">
        <v>56</v>
      </c>
      <c r="DR767" s="673" t="s">
        <v>56</v>
      </c>
      <c r="DS767" s="203" t="s">
        <v>56</v>
      </c>
      <c r="DT767" s="1160" t="s">
        <v>56</v>
      </c>
      <c r="DU767" s="711">
        <v>991.37535816618947</v>
      </c>
      <c r="DV767" s="711">
        <v>-821.74633948257622</v>
      </c>
      <c r="DW767" s="711">
        <v>964.73519776471301</v>
      </c>
      <c r="DX767" s="711">
        <v>-957.89322044045002</v>
      </c>
      <c r="DY767" s="710">
        <v>3.2128771279285364</v>
      </c>
      <c r="DZ767" s="710">
        <v>-3.1407429003809422</v>
      </c>
      <c r="EA767" s="710">
        <v>3.1289328416226598</v>
      </c>
      <c r="EB767" s="710">
        <v>-3.1068406269590167</v>
      </c>
      <c r="EC767" s="236"/>
      <c r="ED767" s="49"/>
      <c r="EE767" s="232"/>
      <c r="EF767" s="700">
        <v>972698</v>
      </c>
      <c r="EG767" s="712">
        <v>-972698</v>
      </c>
      <c r="EH767" s="44"/>
    </row>
    <row r="768" spans="1:138" ht="41.25" customHeight="1" x14ac:dyDescent="0.25">
      <c r="A768" s="871" t="s">
        <v>49</v>
      </c>
      <c r="B768" s="656" t="s">
        <v>96</v>
      </c>
      <c r="C768" s="656" t="s">
        <v>114</v>
      </c>
      <c r="D768" s="691" t="s">
        <v>565</v>
      </c>
      <c r="E768" s="656" t="s">
        <v>565</v>
      </c>
      <c r="F768" s="656" t="s">
        <v>1691</v>
      </c>
      <c r="G768" s="901" t="s">
        <v>565</v>
      </c>
      <c r="H768" s="897" t="s">
        <v>55</v>
      </c>
      <c r="I768" s="17" t="s">
        <v>866</v>
      </c>
      <c r="J768" s="64">
        <v>4.16</v>
      </c>
      <c r="K768" s="665">
        <v>2.3057060350356893</v>
      </c>
      <c r="L768" s="665">
        <v>13.706060577552002</v>
      </c>
      <c r="M768" s="64">
        <v>834</v>
      </c>
      <c r="N768" s="726">
        <v>7362569.4419999998</v>
      </c>
      <c r="O768" s="548" t="s">
        <v>874</v>
      </c>
      <c r="P768" s="909">
        <v>1.873386153</v>
      </c>
      <c r="Q768" s="203" t="s">
        <v>57</v>
      </c>
      <c r="R768" s="205" t="s">
        <v>57</v>
      </c>
      <c r="S768" s="490">
        <v>0</v>
      </c>
      <c r="T768" s="18">
        <v>0</v>
      </c>
      <c r="U768" s="548">
        <v>0</v>
      </c>
      <c r="V768" s="18">
        <v>0</v>
      </c>
      <c r="W768" s="64">
        <v>1</v>
      </c>
      <c r="X768" s="18">
        <v>0</v>
      </c>
      <c r="Y768" s="18">
        <v>0</v>
      </c>
      <c r="Z768" s="18">
        <v>0</v>
      </c>
      <c r="AA768" s="18">
        <v>0</v>
      </c>
      <c r="AB768" s="18">
        <v>0</v>
      </c>
      <c r="AC768" s="18">
        <v>0</v>
      </c>
      <c r="AD768" s="18">
        <v>0</v>
      </c>
      <c r="AE768" s="18">
        <v>0</v>
      </c>
      <c r="AF768" s="18">
        <v>0</v>
      </c>
      <c r="AG768" s="64">
        <v>0</v>
      </c>
      <c r="AH768" s="18">
        <v>0</v>
      </c>
      <c r="AI768" s="64">
        <v>0</v>
      </c>
      <c r="AJ768" s="18">
        <v>0</v>
      </c>
      <c r="AK768" s="18">
        <v>69</v>
      </c>
      <c r="AL768" s="64">
        <v>68</v>
      </c>
      <c r="AM768" s="18">
        <v>0</v>
      </c>
      <c r="AN768" s="18" t="s">
        <v>58</v>
      </c>
      <c r="AO768" s="18">
        <v>0</v>
      </c>
      <c r="AP768" s="64">
        <v>0</v>
      </c>
      <c r="AQ768" s="64">
        <v>70</v>
      </c>
      <c r="AR768" s="11">
        <v>68</v>
      </c>
      <c r="AS768" s="17">
        <v>0</v>
      </c>
      <c r="AT768" s="490">
        <v>0</v>
      </c>
      <c r="AU768" s="64">
        <v>0</v>
      </c>
      <c r="AV768" s="18">
        <v>0</v>
      </c>
      <c r="AW768" s="64">
        <v>8</v>
      </c>
      <c r="AX768" s="18">
        <v>8</v>
      </c>
      <c r="AY768" s="17">
        <v>0</v>
      </c>
      <c r="AZ768" s="490">
        <v>0</v>
      </c>
      <c r="BA768" s="17">
        <v>0</v>
      </c>
      <c r="BB768" s="18">
        <v>0</v>
      </c>
      <c r="BC768" s="17">
        <v>0</v>
      </c>
      <c r="BD768" s="18">
        <v>0</v>
      </c>
      <c r="BE768" s="17">
        <v>0</v>
      </c>
      <c r="BF768" s="18">
        <v>0</v>
      </c>
      <c r="BG768" s="17">
        <v>0</v>
      </c>
      <c r="BH768" s="18">
        <v>0</v>
      </c>
      <c r="BI768" s="17">
        <v>0</v>
      </c>
      <c r="BJ768" s="18">
        <v>0</v>
      </c>
      <c r="BK768" s="17">
        <v>460.78400000000005</v>
      </c>
      <c r="BL768" s="17">
        <v>452.27400000000006</v>
      </c>
      <c r="BM768" s="17">
        <v>0</v>
      </c>
      <c r="BN768" s="17" t="s">
        <v>58</v>
      </c>
      <c r="BO768" s="18">
        <v>0</v>
      </c>
      <c r="BP768" s="18">
        <v>0</v>
      </c>
      <c r="BQ768" s="64">
        <v>468.78400000000005</v>
      </c>
      <c r="BR768" s="18">
        <v>460.27400000000006</v>
      </c>
      <c r="BS768" s="729">
        <v>0.25023351392306359</v>
      </c>
      <c r="BT768" s="17">
        <v>0</v>
      </c>
      <c r="BU768" s="17">
        <v>0</v>
      </c>
      <c r="BV768" s="17">
        <v>0</v>
      </c>
      <c r="BW768" s="17">
        <v>0</v>
      </c>
      <c r="BX768" s="17">
        <v>0</v>
      </c>
      <c r="BY768" s="17">
        <v>0</v>
      </c>
      <c r="BZ768" s="17">
        <v>0</v>
      </c>
      <c r="CA768" s="17">
        <v>0</v>
      </c>
      <c r="CB768" s="17">
        <v>0</v>
      </c>
      <c r="CC768" s="17">
        <v>0</v>
      </c>
      <c r="CD768" s="17">
        <v>0</v>
      </c>
      <c r="CE768" s="17">
        <v>0</v>
      </c>
      <c r="CF768" s="17">
        <v>0</v>
      </c>
      <c r="CG768" s="17">
        <v>0</v>
      </c>
      <c r="CH768" s="17">
        <v>0</v>
      </c>
      <c r="CI768" s="17">
        <v>0</v>
      </c>
      <c r="CJ768" s="17">
        <v>0</v>
      </c>
      <c r="CK768" s="17">
        <v>0</v>
      </c>
      <c r="CL768" s="702">
        <v>540886.69056000013</v>
      </c>
      <c r="CM768" s="702">
        <v>530897.31216000009</v>
      </c>
      <c r="CN768" s="702">
        <v>0</v>
      </c>
      <c r="CO768" s="702">
        <v>0</v>
      </c>
      <c r="CP768" s="702">
        <v>0</v>
      </c>
      <c r="CQ768" s="702">
        <v>0</v>
      </c>
      <c r="CR768" s="704">
        <v>540886.69056000013</v>
      </c>
      <c r="CS768" s="703">
        <v>530897.31216000009</v>
      </c>
      <c r="CT768" s="23" t="s">
        <v>56</v>
      </c>
      <c r="CU768" s="23" t="s">
        <v>56</v>
      </c>
      <c r="CV768" s="23" t="s">
        <v>56</v>
      </c>
      <c r="CW768" s="23" t="s">
        <v>56</v>
      </c>
      <c r="CX768" s="23" t="s">
        <v>56</v>
      </c>
      <c r="CY768" s="23" t="s">
        <v>56</v>
      </c>
      <c r="CZ768" s="23" t="s">
        <v>56</v>
      </c>
      <c r="DA768" s="23" t="s">
        <v>56</v>
      </c>
      <c r="DB768" s="728">
        <v>7362569.4419999998</v>
      </c>
      <c r="DC768" s="10"/>
      <c r="DD768" s="692">
        <v>1.873386153</v>
      </c>
      <c r="DE768" s="120"/>
      <c r="DF768" s="120"/>
      <c r="DG768" s="120"/>
      <c r="DH768" s="140"/>
      <c r="DI768" s="140"/>
      <c r="DJ768" s="140"/>
      <c r="DK768" s="140"/>
      <c r="DL768" s="548" t="s">
        <v>56</v>
      </c>
      <c r="DM768" s="548" t="s">
        <v>56</v>
      </c>
      <c r="DN768" s="203" t="s">
        <v>55</v>
      </c>
      <c r="DO768" s="700" t="s">
        <v>56</v>
      </c>
      <c r="DP768" s="713" t="s">
        <v>56</v>
      </c>
      <c r="DQ768" s="548" t="s">
        <v>56</v>
      </c>
      <c r="DR768" s="673" t="s">
        <v>56</v>
      </c>
      <c r="DS768" s="203" t="s">
        <v>56</v>
      </c>
      <c r="DT768" s="1160" t="s">
        <v>56</v>
      </c>
      <c r="DU768" s="711">
        <v>823.34871845232283</v>
      </c>
      <c r="DV768" s="711">
        <v>-304.72814660834331</v>
      </c>
      <c r="DW768" s="711">
        <v>189.066730963764</v>
      </c>
      <c r="DX768" s="711">
        <v>-17.121975347089659</v>
      </c>
      <c r="DY768" s="710">
        <v>3.0450751252086823</v>
      </c>
      <c r="DZ768" s="710">
        <v>-1.2711017449645798</v>
      </c>
      <c r="EA768" s="710">
        <v>1.04004988567865</v>
      </c>
      <c r="EB768" s="710">
        <v>0.60462636630445155</v>
      </c>
      <c r="EC768" s="236"/>
      <c r="ED768" s="49"/>
      <c r="EE768" s="232"/>
      <c r="EF768" s="700">
        <v>139072</v>
      </c>
      <c r="EG768" s="712">
        <v>-139072</v>
      </c>
      <c r="EH768" s="44"/>
    </row>
    <row r="769" spans="1:138" ht="41.25" customHeight="1" x14ac:dyDescent="0.25">
      <c r="A769" s="871" t="s">
        <v>49</v>
      </c>
      <c r="B769" s="656" t="s">
        <v>96</v>
      </c>
      <c r="C769" s="656" t="s">
        <v>114</v>
      </c>
      <c r="D769" s="691" t="s">
        <v>565</v>
      </c>
      <c r="E769" s="656" t="s">
        <v>565</v>
      </c>
      <c r="F769" s="656" t="s">
        <v>1692</v>
      </c>
      <c r="G769" s="901" t="s">
        <v>565</v>
      </c>
      <c r="H769" s="897" t="s">
        <v>55</v>
      </c>
      <c r="I769" s="17" t="s">
        <v>866</v>
      </c>
      <c r="J769" s="64">
        <v>4.16</v>
      </c>
      <c r="K769" s="665">
        <v>1.3906289523809001</v>
      </c>
      <c r="L769" s="665">
        <v>5.9214015028349998</v>
      </c>
      <c r="M769" s="64">
        <v>569</v>
      </c>
      <c r="N769" s="726">
        <v>2831757.4789999998</v>
      </c>
      <c r="O769" s="548" t="s">
        <v>874</v>
      </c>
      <c r="P769" s="909">
        <v>0.72053313600000002</v>
      </c>
      <c r="Q769" s="203" t="s">
        <v>57</v>
      </c>
      <c r="R769" s="205" t="s">
        <v>57</v>
      </c>
      <c r="S769" s="490">
        <v>0</v>
      </c>
      <c r="T769" s="18">
        <v>0</v>
      </c>
      <c r="U769" s="548">
        <v>0</v>
      </c>
      <c r="V769" s="18">
        <v>0</v>
      </c>
      <c r="W769" s="64">
        <v>0</v>
      </c>
      <c r="X769" s="18">
        <v>0</v>
      </c>
      <c r="Y769" s="18">
        <v>0</v>
      </c>
      <c r="Z769" s="18">
        <v>0</v>
      </c>
      <c r="AA769" s="18">
        <v>0</v>
      </c>
      <c r="AB769" s="18">
        <v>0</v>
      </c>
      <c r="AC769" s="18">
        <v>0</v>
      </c>
      <c r="AD769" s="18">
        <v>0</v>
      </c>
      <c r="AE769" s="18">
        <v>0</v>
      </c>
      <c r="AF769" s="18">
        <v>0</v>
      </c>
      <c r="AG769" s="64">
        <v>0</v>
      </c>
      <c r="AH769" s="18">
        <v>0</v>
      </c>
      <c r="AI769" s="64">
        <v>0</v>
      </c>
      <c r="AJ769" s="18">
        <v>0</v>
      </c>
      <c r="AK769" s="18">
        <v>36</v>
      </c>
      <c r="AL769" s="64">
        <v>36</v>
      </c>
      <c r="AM769" s="18">
        <v>1</v>
      </c>
      <c r="AN769" s="18">
        <v>1</v>
      </c>
      <c r="AO769" s="18">
        <v>0</v>
      </c>
      <c r="AP769" s="64">
        <v>0</v>
      </c>
      <c r="AQ769" s="64">
        <v>37</v>
      </c>
      <c r="AR769" s="11">
        <v>37</v>
      </c>
      <c r="AS769" s="17">
        <v>0</v>
      </c>
      <c r="AT769" s="490">
        <v>0</v>
      </c>
      <c r="AU769" s="64">
        <v>0</v>
      </c>
      <c r="AV769" s="18">
        <v>0</v>
      </c>
      <c r="AW769" s="64">
        <v>0</v>
      </c>
      <c r="AX769" s="18">
        <v>0</v>
      </c>
      <c r="AY769" s="17">
        <v>0</v>
      </c>
      <c r="AZ769" s="490">
        <v>0</v>
      </c>
      <c r="BA769" s="17">
        <v>0</v>
      </c>
      <c r="BB769" s="18">
        <v>0</v>
      </c>
      <c r="BC769" s="17">
        <v>0</v>
      </c>
      <c r="BD769" s="18">
        <v>0</v>
      </c>
      <c r="BE769" s="17">
        <v>0</v>
      </c>
      <c r="BF769" s="18">
        <v>0</v>
      </c>
      <c r="BG769" s="17">
        <v>0</v>
      </c>
      <c r="BH769" s="18">
        <v>0</v>
      </c>
      <c r="BI769" s="17">
        <v>0</v>
      </c>
      <c r="BJ769" s="18">
        <v>0</v>
      </c>
      <c r="BK769" s="17">
        <v>202.26999999999995</v>
      </c>
      <c r="BL769" s="17">
        <v>202.26999999999995</v>
      </c>
      <c r="BM769" s="17">
        <v>20</v>
      </c>
      <c r="BN769" s="17">
        <v>20</v>
      </c>
      <c r="BO769" s="18">
        <v>0</v>
      </c>
      <c r="BP769" s="18">
        <v>0</v>
      </c>
      <c r="BQ769" s="64">
        <v>222.26999999999995</v>
      </c>
      <c r="BR769" s="18">
        <v>222.26999999999995</v>
      </c>
      <c r="BS769" s="729">
        <v>0.30847991423950272</v>
      </c>
      <c r="BT769" s="17">
        <v>0</v>
      </c>
      <c r="BU769" s="17">
        <v>0</v>
      </c>
      <c r="BV769" s="17">
        <v>0</v>
      </c>
      <c r="BW769" s="17">
        <v>0</v>
      </c>
      <c r="BX769" s="17">
        <v>0</v>
      </c>
      <c r="BY769" s="17">
        <v>0</v>
      </c>
      <c r="BZ769" s="17">
        <v>0</v>
      </c>
      <c r="CA769" s="17">
        <v>0</v>
      </c>
      <c r="CB769" s="17">
        <v>0</v>
      </c>
      <c r="CC769" s="17">
        <v>0</v>
      </c>
      <c r="CD769" s="17">
        <v>0</v>
      </c>
      <c r="CE769" s="17">
        <v>0</v>
      </c>
      <c r="CF769" s="17">
        <v>0</v>
      </c>
      <c r="CG769" s="17">
        <v>0</v>
      </c>
      <c r="CH769" s="17">
        <v>0</v>
      </c>
      <c r="CI769" s="17">
        <v>0</v>
      </c>
      <c r="CJ769" s="17">
        <v>0</v>
      </c>
      <c r="CK769" s="17">
        <v>0</v>
      </c>
      <c r="CL769" s="702">
        <v>237432.61679999996</v>
      </c>
      <c r="CM769" s="702">
        <v>237432.61679999996</v>
      </c>
      <c r="CN769" s="702">
        <v>23476.800000000003</v>
      </c>
      <c r="CO769" s="702">
        <v>23476.800000000003</v>
      </c>
      <c r="CP769" s="702">
        <v>0</v>
      </c>
      <c r="CQ769" s="702">
        <v>0</v>
      </c>
      <c r="CR769" s="704">
        <v>260909.41679999995</v>
      </c>
      <c r="CS769" s="703">
        <v>260909.41679999995</v>
      </c>
      <c r="CT769" s="23" t="s">
        <v>56</v>
      </c>
      <c r="CU769" s="23" t="s">
        <v>56</v>
      </c>
      <c r="CV769" s="23" t="s">
        <v>56</v>
      </c>
      <c r="CW769" s="23" t="s">
        <v>56</v>
      </c>
      <c r="CX769" s="23" t="s">
        <v>56</v>
      </c>
      <c r="CY769" s="23" t="s">
        <v>56</v>
      </c>
      <c r="CZ769" s="23" t="s">
        <v>56</v>
      </c>
      <c r="DA769" s="23" t="s">
        <v>56</v>
      </c>
      <c r="DB769" s="728">
        <v>2831757.4789999998</v>
      </c>
      <c r="DC769" s="10"/>
      <c r="DD769" s="692">
        <v>0.72053313600000002</v>
      </c>
      <c r="DE769" s="120"/>
      <c r="DF769" s="120"/>
      <c r="DG769" s="120"/>
      <c r="DH769" s="140"/>
      <c r="DI769" s="140"/>
      <c r="DJ769" s="140"/>
      <c r="DK769" s="140"/>
      <c r="DL769" s="548" t="s">
        <v>56</v>
      </c>
      <c r="DM769" s="548" t="s">
        <v>56</v>
      </c>
      <c r="DN769" s="203" t="s">
        <v>55</v>
      </c>
      <c r="DO769" s="700" t="s">
        <v>56</v>
      </c>
      <c r="DP769" s="713" t="s">
        <v>56</v>
      </c>
      <c r="DQ769" s="548" t="s">
        <v>56</v>
      </c>
      <c r="DR769" s="673" t="s">
        <v>56</v>
      </c>
      <c r="DS769" s="203" t="s">
        <v>56</v>
      </c>
      <c r="DT769" s="1160" t="s">
        <v>56</v>
      </c>
      <c r="DU769" s="711">
        <v>10.512998266897746</v>
      </c>
      <c r="DV769" s="711">
        <v>123.32885955859265</v>
      </c>
      <c r="DW769" s="711">
        <v>10.6215517742337</v>
      </c>
      <c r="DX769" s="711">
        <v>123.26133589818318</v>
      </c>
      <c r="DY769" s="710">
        <v>0.15944540727902945</v>
      </c>
      <c r="DZ769" s="710">
        <v>1.8267889402527782</v>
      </c>
      <c r="EA769" s="710">
        <v>0.159927870046353</v>
      </c>
      <c r="EB769" s="710">
        <v>1.8256307611858644</v>
      </c>
      <c r="EC769" s="236"/>
      <c r="ED769" s="49"/>
      <c r="EE769" s="232"/>
      <c r="EF769" s="700">
        <v>0</v>
      </c>
      <c r="EG769" s="712">
        <v>34454</v>
      </c>
      <c r="EH769" s="44"/>
    </row>
    <row r="770" spans="1:138" ht="41.25" customHeight="1" x14ac:dyDescent="0.25">
      <c r="A770" s="871" t="s">
        <v>49</v>
      </c>
      <c r="B770" s="656" t="s">
        <v>96</v>
      </c>
      <c r="C770" s="656" t="s">
        <v>114</v>
      </c>
      <c r="D770" s="691" t="s">
        <v>565</v>
      </c>
      <c r="E770" s="656" t="s">
        <v>565</v>
      </c>
      <c r="F770" s="656" t="s">
        <v>1693</v>
      </c>
      <c r="G770" s="901" t="s">
        <v>565</v>
      </c>
      <c r="H770" s="897" t="s">
        <v>55</v>
      </c>
      <c r="I770" s="17" t="s">
        <v>866</v>
      </c>
      <c r="J770" s="64">
        <v>4.16</v>
      </c>
      <c r="K770" s="665">
        <v>2.5362766385392583</v>
      </c>
      <c r="L770" s="665">
        <v>4.9821969593339999</v>
      </c>
      <c r="M770" s="64">
        <v>917</v>
      </c>
      <c r="N770" s="726">
        <v>7164346.4199999999</v>
      </c>
      <c r="O770" s="548" t="s">
        <v>874</v>
      </c>
      <c r="P770" s="909">
        <v>1.822948834</v>
      </c>
      <c r="Q770" s="203" t="s">
        <v>57</v>
      </c>
      <c r="R770" s="205" t="s">
        <v>57</v>
      </c>
      <c r="S770" s="490">
        <v>0</v>
      </c>
      <c r="T770" s="18">
        <v>0</v>
      </c>
      <c r="U770" s="548">
        <v>0</v>
      </c>
      <c r="V770" s="18">
        <v>0</v>
      </c>
      <c r="W770" s="64">
        <v>0</v>
      </c>
      <c r="X770" s="18">
        <v>0</v>
      </c>
      <c r="Y770" s="18">
        <v>0</v>
      </c>
      <c r="Z770" s="18">
        <v>0</v>
      </c>
      <c r="AA770" s="18">
        <v>0</v>
      </c>
      <c r="AB770" s="18">
        <v>0</v>
      </c>
      <c r="AC770" s="18">
        <v>0</v>
      </c>
      <c r="AD770" s="18">
        <v>0</v>
      </c>
      <c r="AE770" s="18">
        <v>0</v>
      </c>
      <c r="AF770" s="18">
        <v>0</v>
      </c>
      <c r="AG770" s="64">
        <v>1</v>
      </c>
      <c r="AH770" s="18">
        <v>1</v>
      </c>
      <c r="AI770" s="64">
        <v>0</v>
      </c>
      <c r="AJ770" s="18">
        <v>0</v>
      </c>
      <c r="AK770" s="18">
        <v>33</v>
      </c>
      <c r="AL770" s="64">
        <v>33</v>
      </c>
      <c r="AM770" s="18">
        <v>0</v>
      </c>
      <c r="AN770" s="18" t="s">
        <v>58</v>
      </c>
      <c r="AO770" s="18">
        <v>0</v>
      </c>
      <c r="AP770" s="64">
        <v>0</v>
      </c>
      <c r="AQ770" s="64">
        <v>34</v>
      </c>
      <c r="AR770" s="11">
        <v>34</v>
      </c>
      <c r="AS770" s="17">
        <v>0</v>
      </c>
      <c r="AT770" s="490">
        <v>0</v>
      </c>
      <c r="AU770" s="64">
        <v>0</v>
      </c>
      <c r="AV770" s="18">
        <v>0</v>
      </c>
      <c r="AW770" s="64">
        <v>0</v>
      </c>
      <c r="AX770" s="18">
        <v>0</v>
      </c>
      <c r="AY770" s="17">
        <v>0</v>
      </c>
      <c r="AZ770" s="490">
        <v>0</v>
      </c>
      <c r="BA770" s="17">
        <v>0</v>
      </c>
      <c r="BB770" s="18">
        <v>0</v>
      </c>
      <c r="BC770" s="17">
        <v>0</v>
      </c>
      <c r="BD770" s="18">
        <v>0</v>
      </c>
      <c r="BE770" s="17">
        <v>0</v>
      </c>
      <c r="BF770" s="18">
        <v>0</v>
      </c>
      <c r="BG770" s="17">
        <v>1.2</v>
      </c>
      <c r="BH770" s="18">
        <v>1.2</v>
      </c>
      <c r="BI770" s="17">
        <v>0</v>
      </c>
      <c r="BJ770" s="18">
        <v>0</v>
      </c>
      <c r="BK770" s="17">
        <v>236.79499999999999</v>
      </c>
      <c r="BL770" s="17">
        <v>236.79499999999999</v>
      </c>
      <c r="BM770" s="17">
        <v>0</v>
      </c>
      <c r="BN770" s="17" t="s">
        <v>58</v>
      </c>
      <c r="BO770" s="18">
        <v>0</v>
      </c>
      <c r="BP770" s="18">
        <v>0</v>
      </c>
      <c r="BQ770" s="64">
        <v>237.99499999999998</v>
      </c>
      <c r="BR770" s="18">
        <v>237.99499999999998</v>
      </c>
      <c r="BS770" s="729">
        <v>0.13055495335970577</v>
      </c>
      <c r="BT770" s="17">
        <v>0</v>
      </c>
      <c r="BU770" s="17">
        <v>0</v>
      </c>
      <c r="BV770" s="17">
        <v>0</v>
      </c>
      <c r="BW770" s="17">
        <v>0</v>
      </c>
      <c r="BX770" s="17">
        <v>0</v>
      </c>
      <c r="BY770" s="17">
        <v>0</v>
      </c>
      <c r="BZ770" s="17">
        <v>0</v>
      </c>
      <c r="CA770" s="17">
        <v>0</v>
      </c>
      <c r="CB770" s="17">
        <v>0</v>
      </c>
      <c r="CC770" s="17">
        <v>0</v>
      </c>
      <c r="CD770" s="17">
        <v>0</v>
      </c>
      <c r="CE770" s="17">
        <v>0</v>
      </c>
      <c r="CF770" s="17">
        <v>0</v>
      </c>
      <c r="CG770" s="17">
        <v>0</v>
      </c>
      <c r="CH770" s="17">
        <v>6054.9119999999994</v>
      </c>
      <c r="CI770" s="17">
        <v>6054.9119999999994</v>
      </c>
      <c r="CJ770" s="17">
        <v>0</v>
      </c>
      <c r="CK770" s="17">
        <v>0</v>
      </c>
      <c r="CL770" s="702">
        <v>277959.44280000002</v>
      </c>
      <c r="CM770" s="702">
        <v>277959.44280000002</v>
      </c>
      <c r="CN770" s="702">
        <v>0</v>
      </c>
      <c r="CO770" s="702">
        <v>0</v>
      </c>
      <c r="CP770" s="702">
        <v>0</v>
      </c>
      <c r="CQ770" s="702">
        <v>0</v>
      </c>
      <c r="CR770" s="704">
        <v>284014.35480000003</v>
      </c>
      <c r="CS770" s="703">
        <v>284014.35480000003</v>
      </c>
      <c r="CT770" s="23" t="s">
        <v>56</v>
      </c>
      <c r="CU770" s="23" t="s">
        <v>56</v>
      </c>
      <c r="CV770" s="23" t="s">
        <v>56</v>
      </c>
      <c r="CW770" s="23" t="s">
        <v>56</v>
      </c>
      <c r="CX770" s="23" t="s">
        <v>56</v>
      </c>
      <c r="CY770" s="23" t="s">
        <v>56</v>
      </c>
      <c r="CZ770" s="23" t="s">
        <v>56</v>
      </c>
      <c r="DA770" s="23" t="s">
        <v>56</v>
      </c>
      <c r="DB770" s="728">
        <v>7164346.4199999999</v>
      </c>
      <c r="DC770" s="10"/>
      <c r="DD770" s="692">
        <v>1.822948834</v>
      </c>
      <c r="DE770" s="120"/>
      <c r="DF770" s="120"/>
      <c r="DG770" s="120"/>
      <c r="DH770" s="140"/>
      <c r="DI770" s="140"/>
      <c r="DJ770" s="140"/>
      <c r="DK770" s="140"/>
      <c r="DL770" s="548" t="s">
        <v>56</v>
      </c>
      <c r="DM770" s="548" t="s">
        <v>56</v>
      </c>
      <c r="DN770" s="203" t="s">
        <v>55</v>
      </c>
      <c r="DO770" s="700" t="s">
        <v>56</v>
      </c>
      <c r="DP770" s="713" t="s">
        <v>56</v>
      </c>
      <c r="DQ770" s="548" t="s">
        <v>56</v>
      </c>
      <c r="DR770" s="673" t="s">
        <v>56</v>
      </c>
      <c r="DS770" s="203" t="s">
        <v>56</v>
      </c>
      <c r="DT770" s="1160" t="s">
        <v>56</v>
      </c>
      <c r="DU770" s="711">
        <v>2.9994451636767145</v>
      </c>
      <c r="DV770" s="711">
        <v>10.044647651103679</v>
      </c>
      <c r="DW770" s="711">
        <v>3.0331677704194302</v>
      </c>
      <c r="DX770" s="711">
        <v>-1.0385690049873302</v>
      </c>
      <c r="DY770" s="710">
        <v>0.99981505455890474</v>
      </c>
      <c r="DZ770" s="710">
        <v>-0.65844316683308546</v>
      </c>
      <c r="EA770" s="710">
        <v>0.99448123620309103</v>
      </c>
      <c r="EB770" s="710">
        <v>-0.9859935818821034</v>
      </c>
      <c r="EC770" s="236"/>
      <c r="ED770" s="49"/>
      <c r="EE770" s="232"/>
      <c r="EF770" s="700">
        <v>0</v>
      </c>
      <c r="EG770" s="712">
        <v>0</v>
      </c>
      <c r="EH770" s="44"/>
    </row>
    <row r="771" spans="1:138" ht="41.25" customHeight="1" x14ac:dyDescent="0.25">
      <c r="A771" s="871" t="s">
        <v>49</v>
      </c>
      <c r="B771" s="656" t="s">
        <v>96</v>
      </c>
      <c r="C771" s="656" t="s">
        <v>114</v>
      </c>
      <c r="D771" s="691" t="s">
        <v>565</v>
      </c>
      <c r="E771" s="656" t="s">
        <v>565</v>
      </c>
      <c r="F771" s="656" t="s">
        <v>1694</v>
      </c>
      <c r="G771" s="901" t="s">
        <v>565</v>
      </c>
      <c r="H771" s="897" t="s">
        <v>55</v>
      </c>
      <c r="I771" s="17" t="s">
        <v>866</v>
      </c>
      <c r="J771" s="64">
        <v>4.16</v>
      </c>
      <c r="K771" s="665">
        <v>1.9022074789044436</v>
      </c>
      <c r="L771" s="665">
        <v>1.522159087743</v>
      </c>
      <c r="M771" s="64">
        <v>270</v>
      </c>
      <c r="N771" s="726">
        <v>5182116.1859999998</v>
      </c>
      <c r="O771" s="548" t="s">
        <v>874</v>
      </c>
      <c r="P771" s="909">
        <v>1.3185756390000001</v>
      </c>
      <c r="Q771" s="203" t="s">
        <v>57</v>
      </c>
      <c r="R771" s="205" t="s">
        <v>57</v>
      </c>
      <c r="S771" s="490">
        <v>0</v>
      </c>
      <c r="T771" s="18">
        <v>0</v>
      </c>
      <c r="U771" s="548">
        <v>0</v>
      </c>
      <c r="V771" s="18">
        <v>0</v>
      </c>
      <c r="W771" s="64">
        <v>0</v>
      </c>
      <c r="X771" s="18">
        <v>0</v>
      </c>
      <c r="Y771" s="18">
        <v>0</v>
      </c>
      <c r="Z771" s="18">
        <v>0</v>
      </c>
      <c r="AA771" s="18">
        <v>0</v>
      </c>
      <c r="AB771" s="18">
        <v>0</v>
      </c>
      <c r="AC771" s="18">
        <v>0</v>
      </c>
      <c r="AD771" s="18">
        <v>0</v>
      </c>
      <c r="AE771" s="18">
        <v>0</v>
      </c>
      <c r="AF771" s="18">
        <v>0</v>
      </c>
      <c r="AG771" s="64">
        <v>0</v>
      </c>
      <c r="AH771" s="18">
        <v>0</v>
      </c>
      <c r="AI771" s="64">
        <v>0</v>
      </c>
      <c r="AJ771" s="18">
        <v>0</v>
      </c>
      <c r="AK771" s="18">
        <v>4</v>
      </c>
      <c r="AL771" s="64">
        <v>4</v>
      </c>
      <c r="AM771" s="18">
        <v>0</v>
      </c>
      <c r="AN771" s="18" t="s">
        <v>58</v>
      </c>
      <c r="AO771" s="18">
        <v>0</v>
      </c>
      <c r="AP771" s="64">
        <v>0</v>
      </c>
      <c r="AQ771" s="64">
        <v>4</v>
      </c>
      <c r="AR771" s="11">
        <v>4</v>
      </c>
      <c r="AS771" s="17">
        <v>0</v>
      </c>
      <c r="AT771" s="490">
        <v>0</v>
      </c>
      <c r="AU771" s="64">
        <v>0</v>
      </c>
      <c r="AV771" s="18">
        <v>0</v>
      </c>
      <c r="AW771" s="64">
        <v>0</v>
      </c>
      <c r="AX771" s="18">
        <v>0</v>
      </c>
      <c r="AY771" s="17">
        <v>0</v>
      </c>
      <c r="AZ771" s="490">
        <v>0</v>
      </c>
      <c r="BA771" s="17">
        <v>0</v>
      </c>
      <c r="BB771" s="18">
        <v>0</v>
      </c>
      <c r="BC771" s="17">
        <v>0</v>
      </c>
      <c r="BD771" s="18">
        <v>0</v>
      </c>
      <c r="BE771" s="17">
        <v>0</v>
      </c>
      <c r="BF771" s="18">
        <v>0</v>
      </c>
      <c r="BG771" s="17">
        <v>0</v>
      </c>
      <c r="BH771" s="18">
        <v>0</v>
      </c>
      <c r="BI771" s="17">
        <v>0</v>
      </c>
      <c r="BJ771" s="18">
        <v>0</v>
      </c>
      <c r="BK771" s="17">
        <v>58.8</v>
      </c>
      <c r="BL771" s="17">
        <v>58.8</v>
      </c>
      <c r="BM771" s="17">
        <v>0</v>
      </c>
      <c r="BN771" s="17" t="s">
        <v>58</v>
      </c>
      <c r="BO771" s="18">
        <v>0</v>
      </c>
      <c r="BP771" s="18">
        <v>0</v>
      </c>
      <c r="BQ771" s="64">
        <v>58.8</v>
      </c>
      <c r="BR771" s="18">
        <v>58.8</v>
      </c>
      <c r="BS771" s="729">
        <v>4.4593573747952427E-2</v>
      </c>
      <c r="BT771" s="17">
        <v>0</v>
      </c>
      <c r="BU771" s="17">
        <v>0</v>
      </c>
      <c r="BV771" s="17">
        <v>0</v>
      </c>
      <c r="BW771" s="17">
        <v>0</v>
      </c>
      <c r="BX771" s="17">
        <v>0</v>
      </c>
      <c r="BY771" s="17">
        <v>0</v>
      </c>
      <c r="BZ771" s="17">
        <v>0</v>
      </c>
      <c r="CA771" s="17">
        <v>0</v>
      </c>
      <c r="CB771" s="17">
        <v>0</v>
      </c>
      <c r="CC771" s="17">
        <v>0</v>
      </c>
      <c r="CD771" s="17">
        <v>0</v>
      </c>
      <c r="CE771" s="17">
        <v>0</v>
      </c>
      <c r="CF771" s="17">
        <v>0</v>
      </c>
      <c r="CG771" s="17">
        <v>0</v>
      </c>
      <c r="CH771" s="17">
        <v>0</v>
      </c>
      <c r="CI771" s="17">
        <v>0</v>
      </c>
      <c r="CJ771" s="17">
        <v>0</v>
      </c>
      <c r="CK771" s="17">
        <v>0</v>
      </c>
      <c r="CL771" s="702">
        <v>69021.792000000001</v>
      </c>
      <c r="CM771" s="702">
        <v>69021.792000000001</v>
      </c>
      <c r="CN771" s="702">
        <v>0</v>
      </c>
      <c r="CO771" s="702">
        <v>0</v>
      </c>
      <c r="CP771" s="702">
        <v>0</v>
      </c>
      <c r="CQ771" s="702">
        <v>0</v>
      </c>
      <c r="CR771" s="704">
        <v>69021.792000000001</v>
      </c>
      <c r="CS771" s="703">
        <v>69021.792000000001</v>
      </c>
      <c r="CT771" s="23" t="s">
        <v>56</v>
      </c>
      <c r="CU771" s="23" t="s">
        <v>56</v>
      </c>
      <c r="CV771" s="23" t="s">
        <v>56</v>
      </c>
      <c r="CW771" s="23" t="s">
        <v>56</v>
      </c>
      <c r="CX771" s="23" t="s">
        <v>56</v>
      </c>
      <c r="CY771" s="23" t="s">
        <v>56</v>
      </c>
      <c r="CZ771" s="23" t="s">
        <v>56</v>
      </c>
      <c r="DA771" s="23" t="s">
        <v>56</v>
      </c>
      <c r="DB771" s="728">
        <v>5182116.1859999998</v>
      </c>
      <c r="DC771" s="10"/>
      <c r="DD771" s="692">
        <v>1.3185756390000001</v>
      </c>
      <c r="DE771" s="120"/>
      <c r="DF771" s="120"/>
      <c r="DG771" s="120"/>
      <c r="DH771" s="140"/>
      <c r="DI771" s="140"/>
      <c r="DJ771" s="140"/>
      <c r="DK771" s="140"/>
      <c r="DL771" s="548" t="s">
        <v>56</v>
      </c>
      <c r="DM771" s="548" t="s">
        <v>56</v>
      </c>
      <c r="DN771" s="203" t="s">
        <v>55</v>
      </c>
      <c r="DO771" s="700" t="s">
        <v>56</v>
      </c>
      <c r="DP771" s="713" t="s">
        <v>56</v>
      </c>
      <c r="DQ771" s="548" t="s">
        <v>56</v>
      </c>
      <c r="DR771" s="673" t="s">
        <v>56</v>
      </c>
      <c r="DS771" s="203" t="s">
        <v>56</v>
      </c>
      <c r="DT771" s="1160" t="s">
        <v>56</v>
      </c>
      <c r="DU771" s="711">
        <v>93.342857142857241</v>
      </c>
      <c r="DV771" s="711">
        <v>35.714053167074695</v>
      </c>
      <c r="DW771" s="711">
        <v>93.238131181676195</v>
      </c>
      <c r="DX771" s="711">
        <v>31.751617342108929</v>
      </c>
      <c r="DY771" s="710">
        <v>0.76551724137931121</v>
      </c>
      <c r="DZ771" s="710">
        <v>0.89010569687171981</v>
      </c>
      <c r="EA771" s="710">
        <v>0.763074787437099</v>
      </c>
      <c r="EB771" s="710">
        <v>0.88196309076209045</v>
      </c>
      <c r="EC771" s="236"/>
      <c r="ED771" s="49"/>
      <c r="EE771" s="232"/>
      <c r="EF771" s="700">
        <v>11856</v>
      </c>
      <c r="EG771" s="712">
        <v>-11748</v>
      </c>
      <c r="EH771" s="44"/>
    </row>
    <row r="772" spans="1:138" ht="41.25" customHeight="1" x14ac:dyDescent="0.25">
      <c r="A772" s="871" t="s">
        <v>49</v>
      </c>
      <c r="B772" s="656" t="s">
        <v>96</v>
      </c>
      <c r="C772" s="656" t="s">
        <v>114</v>
      </c>
      <c r="D772" s="691" t="s">
        <v>565</v>
      </c>
      <c r="E772" s="656" t="s">
        <v>565</v>
      </c>
      <c r="F772" s="656" t="s">
        <v>1695</v>
      </c>
      <c r="G772" s="901" t="s">
        <v>565</v>
      </c>
      <c r="H772" s="897" t="s">
        <v>55</v>
      </c>
      <c r="I772" s="17" t="s">
        <v>860</v>
      </c>
      <c r="J772" s="64">
        <v>4.16</v>
      </c>
      <c r="K772" s="665">
        <v>2.7236152538859084</v>
      </c>
      <c r="L772" s="665">
        <v>2.314962116397</v>
      </c>
      <c r="M772" s="64">
        <v>225</v>
      </c>
      <c r="N772" s="726">
        <v>1415878.7390000001</v>
      </c>
      <c r="O772" s="548" t="s">
        <v>874</v>
      </c>
      <c r="P772" s="909">
        <v>0.36026656800000001</v>
      </c>
      <c r="Q772" s="203" t="s">
        <v>57</v>
      </c>
      <c r="R772" s="205" t="s">
        <v>57</v>
      </c>
      <c r="S772" s="490">
        <v>0</v>
      </c>
      <c r="T772" s="18">
        <v>0</v>
      </c>
      <c r="U772" s="548">
        <v>0</v>
      </c>
      <c r="V772" s="18">
        <v>0</v>
      </c>
      <c r="W772" s="64">
        <v>0</v>
      </c>
      <c r="X772" s="18">
        <v>0</v>
      </c>
      <c r="Y772" s="18">
        <v>0</v>
      </c>
      <c r="Z772" s="18">
        <v>0</v>
      </c>
      <c r="AA772" s="18">
        <v>0</v>
      </c>
      <c r="AB772" s="18">
        <v>0</v>
      </c>
      <c r="AC772" s="18">
        <v>0</v>
      </c>
      <c r="AD772" s="18">
        <v>0</v>
      </c>
      <c r="AE772" s="18">
        <v>0</v>
      </c>
      <c r="AF772" s="18">
        <v>0</v>
      </c>
      <c r="AG772" s="64">
        <v>0</v>
      </c>
      <c r="AH772" s="18">
        <v>0</v>
      </c>
      <c r="AI772" s="64">
        <v>0</v>
      </c>
      <c r="AJ772" s="18">
        <v>0</v>
      </c>
      <c r="AK772" s="18">
        <v>3</v>
      </c>
      <c r="AL772" s="64">
        <v>3</v>
      </c>
      <c r="AM772" s="18">
        <v>0</v>
      </c>
      <c r="AN772" s="18" t="s">
        <v>58</v>
      </c>
      <c r="AO772" s="18">
        <v>0</v>
      </c>
      <c r="AP772" s="64">
        <v>0</v>
      </c>
      <c r="AQ772" s="64">
        <v>3</v>
      </c>
      <c r="AR772" s="11">
        <v>3</v>
      </c>
      <c r="AS772" s="17">
        <v>0</v>
      </c>
      <c r="AT772" s="490">
        <v>0</v>
      </c>
      <c r="AU772" s="64">
        <v>0</v>
      </c>
      <c r="AV772" s="18">
        <v>0</v>
      </c>
      <c r="AW772" s="64">
        <v>0</v>
      </c>
      <c r="AX772" s="18">
        <v>0</v>
      </c>
      <c r="AY772" s="17">
        <v>0</v>
      </c>
      <c r="AZ772" s="490">
        <v>0</v>
      </c>
      <c r="BA772" s="17">
        <v>0</v>
      </c>
      <c r="BB772" s="18">
        <v>0</v>
      </c>
      <c r="BC772" s="17">
        <v>0</v>
      </c>
      <c r="BD772" s="18">
        <v>0</v>
      </c>
      <c r="BE772" s="17">
        <v>0</v>
      </c>
      <c r="BF772" s="18">
        <v>0</v>
      </c>
      <c r="BG772" s="17">
        <v>0</v>
      </c>
      <c r="BH772" s="18">
        <v>0</v>
      </c>
      <c r="BI772" s="17">
        <v>0</v>
      </c>
      <c r="BJ772" s="18">
        <v>0</v>
      </c>
      <c r="BK772" s="17">
        <v>27.6</v>
      </c>
      <c r="BL772" s="17">
        <v>27.6</v>
      </c>
      <c r="BM772" s="17">
        <v>0</v>
      </c>
      <c r="BN772" s="17" t="s">
        <v>58</v>
      </c>
      <c r="BO772" s="18">
        <v>0</v>
      </c>
      <c r="BP772" s="18">
        <v>0</v>
      </c>
      <c r="BQ772" s="64">
        <v>27.6</v>
      </c>
      <c r="BR772" s="18">
        <v>27.6</v>
      </c>
      <c r="BS772" s="729">
        <v>7.6609939560087076E-2</v>
      </c>
      <c r="BT772" s="17">
        <v>0</v>
      </c>
      <c r="BU772" s="17">
        <v>0</v>
      </c>
      <c r="BV772" s="17">
        <v>0</v>
      </c>
      <c r="BW772" s="17">
        <v>0</v>
      </c>
      <c r="BX772" s="17">
        <v>0</v>
      </c>
      <c r="BY772" s="17">
        <v>0</v>
      </c>
      <c r="BZ772" s="17">
        <v>0</v>
      </c>
      <c r="CA772" s="17">
        <v>0</v>
      </c>
      <c r="CB772" s="17">
        <v>0</v>
      </c>
      <c r="CC772" s="17">
        <v>0</v>
      </c>
      <c r="CD772" s="17">
        <v>0</v>
      </c>
      <c r="CE772" s="17">
        <v>0</v>
      </c>
      <c r="CF772" s="17">
        <v>0</v>
      </c>
      <c r="CG772" s="17">
        <v>0</v>
      </c>
      <c r="CH772" s="17">
        <v>0</v>
      </c>
      <c r="CI772" s="17">
        <v>0</v>
      </c>
      <c r="CJ772" s="17">
        <v>0</v>
      </c>
      <c r="CK772" s="17">
        <v>0</v>
      </c>
      <c r="CL772" s="702">
        <v>32397.984000000004</v>
      </c>
      <c r="CM772" s="702">
        <v>32397.984000000004</v>
      </c>
      <c r="CN772" s="702">
        <v>0</v>
      </c>
      <c r="CO772" s="702">
        <v>0</v>
      </c>
      <c r="CP772" s="702">
        <v>0</v>
      </c>
      <c r="CQ772" s="702">
        <v>0</v>
      </c>
      <c r="CR772" s="704">
        <v>32397.984000000004</v>
      </c>
      <c r="CS772" s="703">
        <v>32397.984000000004</v>
      </c>
      <c r="CT772" s="23" t="s">
        <v>56</v>
      </c>
      <c r="CU772" s="23" t="s">
        <v>56</v>
      </c>
      <c r="CV772" s="23" t="s">
        <v>56</v>
      </c>
      <c r="CW772" s="23" t="s">
        <v>56</v>
      </c>
      <c r="CX772" s="23" t="s">
        <v>56</v>
      </c>
      <c r="CY772" s="23" t="s">
        <v>56</v>
      </c>
      <c r="CZ772" s="23" t="s">
        <v>56</v>
      </c>
      <c r="DA772" s="23" t="s">
        <v>56</v>
      </c>
      <c r="DB772" s="728">
        <v>1415878.7390000001</v>
      </c>
      <c r="DC772" s="10"/>
      <c r="DD772" s="692">
        <v>0.36026656800000001</v>
      </c>
      <c r="DE772" s="120"/>
      <c r="DF772" s="120"/>
      <c r="DG772" s="120"/>
      <c r="DH772" s="140"/>
      <c r="DI772" s="140"/>
      <c r="DJ772" s="140"/>
      <c r="DK772" s="140"/>
      <c r="DL772" s="548" t="s">
        <v>56</v>
      </c>
      <c r="DM772" s="548" t="s">
        <v>56</v>
      </c>
      <c r="DN772" s="203" t="s">
        <v>55</v>
      </c>
      <c r="DO772" s="700" t="s">
        <v>56</v>
      </c>
      <c r="DP772" s="713" t="s">
        <v>56</v>
      </c>
      <c r="DQ772" s="548" t="s">
        <v>56</v>
      </c>
      <c r="DR772" s="673" t="s">
        <v>56</v>
      </c>
      <c r="DS772" s="203" t="s">
        <v>56</v>
      </c>
      <c r="DT772" s="1160" t="s">
        <v>56</v>
      </c>
      <c r="DU772" s="711">
        <v>79.805309734513273</v>
      </c>
      <c r="DV772" s="711">
        <v>64.262068576179601</v>
      </c>
      <c r="DW772" s="711">
        <v>86.237241735537197</v>
      </c>
      <c r="DX772" s="711">
        <v>56.657693822401711</v>
      </c>
      <c r="DY772" s="710">
        <v>1.9646017699115044</v>
      </c>
      <c r="DZ772" s="710">
        <v>0.10811547967218038</v>
      </c>
      <c r="EA772" s="710">
        <v>2.0750000000000002</v>
      </c>
      <c r="EB772" s="710">
        <v>2.7322544043251185E-5</v>
      </c>
      <c r="EC772" s="236"/>
      <c r="ED772" s="49"/>
      <c r="EE772" s="232"/>
      <c r="EF772" s="700">
        <v>4056</v>
      </c>
      <c r="EG772" s="712">
        <v>16271.333333333332</v>
      </c>
      <c r="EH772" s="44"/>
    </row>
    <row r="773" spans="1:138" ht="41.25" customHeight="1" x14ac:dyDescent="0.25">
      <c r="A773" s="871" t="s">
        <v>49</v>
      </c>
      <c r="B773" s="656" t="s">
        <v>96</v>
      </c>
      <c r="C773" s="656" t="s">
        <v>114</v>
      </c>
      <c r="D773" s="691" t="s">
        <v>565</v>
      </c>
      <c r="E773" s="656" t="s">
        <v>565</v>
      </c>
      <c r="F773" s="656" t="s">
        <v>1696</v>
      </c>
      <c r="G773" s="901" t="s">
        <v>565</v>
      </c>
      <c r="H773" s="897" t="s">
        <v>55</v>
      </c>
      <c r="I773" s="17" t="s">
        <v>860</v>
      </c>
      <c r="J773" s="64">
        <v>4.16</v>
      </c>
      <c r="K773" s="665">
        <v>2.7740525734023138</v>
      </c>
      <c r="L773" s="665">
        <v>1.0231060584780001</v>
      </c>
      <c r="M773" s="64">
        <v>103</v>
      </c>
      <c r="N773" s="726">
        <v>1415878.7390000001</v>
      </c>
      <c r="O773" s="548" t="s">
        <v>874</v>
      </c>
      <c r="P773" s="909">
        <v>0.36026656800000001</v>
      </c>
      <c r="Q773" s="203" t="s">
        <v>57</v>
      </c>
      <c r="R773" s="205" t="s">
        <v>57</v>
      </c>
      <c r="S773" s="490">
        <v>0</v>
      </c>
      <c r="T773" s="18">
        <v>0</v>
      </c>
      <c r="U773" s="548">
        <v>0</v>
      </c>
      <c r="V773" s="18">
        <v>0</v>
      </c>
      <c r="W773" s="64">
        <v>0</v>
      </c>
      <c r="X773" s="18">
        <v>0</v>
      </c>
      <c r="Y773" s="18">
        <v>0</v>
      </c>
      <c r="Z773" s="18">
        <v>0</v>
      </c>
      <c r="AA773" s="18">
        <v>0</v>
      </c>
      <c r="AB773" s="18">
        <v>0</v>
      </c>
      <c r="AC773" s="18">
        <v>0</v>
      </c>
      <c r="AD773" s="18">
        <v>0</v>
      </c>
      <c r="AE773" s="18">
        <v>0</v>
      </c>
      <c r="AF773" s="18">
        <v>0</v>
      </c>
      <c r="AG773" s="64">
        <v>0</v>
      </c>
      <c r="AH773" s="18">
        <v>0</v>
      </c>
      <c r="AI773" s="64">
        <v>0</v>
      </c>
      <c r="AJ773" s="18">
        <v>0</v>
      </c>
      <c r="AK773" s="18">
        <v>1</v>
      </c>
      <c r="AL773" s="64">
        <v>1</v>
      </c>
      <c r="AM773" s="18">
        <v>0</v>
      </c>
      <c r="AN773" s="18" t="s">
        <v>58</v>
      </c>
      <c r="AO773" s="18">
        <v>0</v>
      </c>
      <c r="AP773" s="64">
        <v>0</v>
      </c>
      <c r="AQ773" s="64">
        <v>1</v>
      </c>
      <c r="AR773" s="11">
        <v>1</v>
      </c>
      <c r="AS773" s="17">
        <v>0</v>
      </c>
      <c r="AT773" s="490">
        <v>0</v>
      </c>
      <c r="AU773" s="64">
        <v>0</v>
      </c>
      <c r="AV773" s="18">
        <v>0</v>
      </c>
      <c r="AW773" s="64">
        <v>0</v>
      </c>
      <c r="AX773" s="18">
        <v>0</v>
      </c>
      <c r="AY773" s="17">
        <v>0</v>
      </c>
      <c r="AZ773" s="490">
        <v>0</v>
      </c>
      <c r="BA773" s="17">
        <v>0</v>
      </c>
      <c r="BB773" s="18">
        <v>0</v>
      </c>
      <c r="BC773" s="17">
        <v>0</v>
      </c>
      <c r="BD773" s="18">
        <v>0</v>
      </c>
      <c r="BE773" s="17">
        <v>0</v>
      </c>
      <c r="BF773" s="18">
        <v>0</v>
      </c>
      <c r="BG773" s="17">
        <v>0</v>
      </c>
      <c r="BH773" s="18">
        <v>0</v>
      </c>
      <c r="BI773" s="17">
        <v>0</v>
      </c>
      <c r="BJ773" s="18">
        <v>0</v>
      </c>
      <c r="BK773" s="17">
        <v>4.6399999999999997</v>
      </c>
      <c r="BL773" s="17">
        <v>4.6399999999999997</v>
      </c>
      <c r="BM773" s="17">
        <v>0</v>
      </c>
      <c r="BN773" s="17" t="s">
        <v>58</v>
      </c>
      <c r="BO773" s="18">
        <v>0</v>
      </c>
      <c r="BP773" s="18">
        <v>0</v>
      </c>
      <c r="BQ773" s="64">
        <v>4.6399999999999997</v>
      </c>
      <c r="BR773" s="18">
        <v>4.6399999999999997</v>
      </c>
      <c r="BS773" s="729">
        <v>1.2879352157927682E-2</v>
      </c>
      <c r="BT773" s="17">
        <v>0</v>
      </c>
      <c r="BU773" s="17">
        <v>0</v>
      </c>
      <c r="BV773" s="17">
        <v>0</v>
      </c>
      <c r="BW773" s="17">
        <v>0</v>
      </c>
      <c r="BX773" s="17">
        <v>0</v>
      </c>
      <c r="BY773" s="17">
        <v>0</v>
      </c>
      <c r="BZ773" s="17">
        <v>0</v>
      </c>
      <c r="CA773" s="17">
        <v>0</v>
      </c>
      <c r="CB773" s="17">
        <v>0</v>
      </c>
      <c r="CC773" s="17">
        <v>0</v>
      </c>
      <c r="CD773" s="17">
        <v>0</v>
      </c>
      <c r="CE773" s="17">
        <v>0</v>
      </c>
      <c r="CF773" s="17">
        <v>0</v>
      </c>
      <c r="CG773" s="17">
        <v>0</v>
      </c>
      <c r="CH773" s="17">
        <v>0</v>
      </c>
      <c r="CI773" s="17">
        <v>0</v>
      </c>
      <c r="CJ773" s="17">
        <v>0</v>
      </c>
      <c r="CK773" s="17">
        <v>0</v>
      </c>
      <c r="CL773" s="702">
        <v>5446.6175999999996</v>
      </c>
      <c r="CM773" s="702">
        <v>5446.6175999999996</v>
      </c>
      <c r="CN773" s="702">
        <v>0</v>
      </c>
      <c r="CO773" s="702">
        <v>0</v>
      </c>
      <c r="CP773" s="702">
        <v>0</v>
      </c>
      <c r="CQ773" s="702">
        <v>0</v>
      </c>
      <c r="CR773" s="704">
        <v>5446.6175999999996</v>
      </c>
      <c r="CS773" s="703">
        <v>5446.6175999999996</v>
      </c>
      <c r="CT773" s="23" t="s">
        <v>56</v>
      </c>
      <c r="CU773" s="23" t="s">
        <v>56</v>
      </c>
      <c r="CV773" s="23" t="s">
        <v>56</v>
      </c>
      <c r="CW773" s="23" t="s">
        <v>56</v>
      </c>
      <c r="CX773" s="23" t="s">
        <v>56</v>
      </c>
      <c r="CY773" s="23" t="s">
        <v>56</v>
      </c>
      <c r="CZ773" s="23" t="s">
        <v>56</v>
      </c>
      <c r="DA773" s="23" t="s">
        <v>56</v>
      </c>
      <c r="DB773" s="728">
        <v>1415878.7390000001</v>
      </c>
      <c r="DC773" s="10"/>
      <c r="DD773" s="692">
        <v>0.36026656800000001</v>
      </c>
      <c r="DE773" s="120"/>
      <c r="DF773" s="120"/>
      <c r="DG773" s="120"/>
      <c r="DH773" s="140"/>
      <c r="DI773" s="140"/>
      <c r="DJ773" s="140"/>
      <c r="DK773" s="140"/>
      <c r="DL773" s="548" t="s">
        <v>56</v>
      </c>
      <c r="DM773" s="548" t="s">
        <v>56</v>
      </c>
      <c r="DN773" s="203" t="s">
        <v>55</v>
      </c>
      <c r="DO773" s="700" t="s">
        <v>56</v>
      </c>
      <c r="DP773" s="713" t="s">
        <v>56</v>
      </c>
      <c r="DQ773" s="548" t="s">
        <v>56</v>
      </c>
      <c r="DR773" s="673" t="s">
        <v>56</v>
      </c>
      <c r="DS773" s="203" t="s">
        <v>56</v>
      </c>
      <c r="DT773" s="1160" t="s">
        <v>56</v>
      </c>
      <c r="DU773" s="711">
        <v>0</v>
      </c>
      <c r="DV773" s="711">
        <v>62.072263315728264</v>
      </c>
      <c r="DW773" s="711">
        <v>0</v>
      </c>
      <c r="DX773" s="711">
        <v>60.445102821901138</v>
      </c>
      <c r="DY773" s="710">
        <v>0</v>
      </c>
      <c r="DZ773" s="710">
        <v>1.0930390024744232</v>
      </c>
      <c r="EA773" s="710">
        <v>0</v>
      </c>
      <c r="EB773" s="710">
        <v>1.0905698666719532</v>
      </c>
      <c r="EC773" s="236"/>
      <c r="ED773" s="49"/>
      <c r="EE773" s="232"/>
      <c r="EF773" s="700">
        <v>0</v>
      </c>
      <c r="EG773" s="712">
        <v>0</v>
      </c>
      <c r="EH773" s="44"/>
    </row>
    <row r="774" spans="1:138" ht="41.25" customHeight="1" x14ac:dyDescent="0.25">
      <c r="A774" s="871" t="s">
        <v>49</v>
      </c>
      <c r="B774" s="656" t="s">
        <v>96</v>
      </c>
      <c r="C774" s="656" t="s">
        <v>114</v>
      </c>
      <c r="D774" s="691" t="s">
        <v>565</v>
      </c>
      <c r="E774" s="656" t="s">
        <v>565</v>
      </c>
      <c r="F774" s="656" t="s">
        <v>1697</v>
      </c>
      <c r="G774" s="901" t="s">
        <v>565</v>
      </c>
      <c r="H774" s="897" t="s">
        <v>55</v>
      </c>
      <c r="I774" s="17" t="s">
        <v>866</v>
      </c>
      <c r="J774" s="64">
        <v>4.16</v>
      </c>
      <c r="K774" s="665">
        <v>2.680383265728989</v>
      </c>
      <c r="L774" s="665">
        <v>1.2812499973350002</v>
      </c>
      <c r="M774" s="64">
        <v>118</v>
      </c>
      <c r="N774" s="726">
        <v>2831757.4789999998</v>
      </c>
      <c r="O774" s="548" t="s">
        <v>874</v>
      </c>
      <c r="P774" s="909">
        <v>0.72053313600000002</v>
      </c>
      <c r="Q774" s="203" t="s">
        <v>57</v>
      </c>
      <c r="R774" s="205" t="s">
        <v>57</v>
      </c>
      <c r="S774" s="490">
        <v>0</v>
      </c>
      <c r="T774" s="18">
        <v>0</v>
      </c>
      <c r="U774" s="548">
        <v>0</v>
      </c>
      <c r="V774" s="18">
        <v>0</v>
      </c>
      <c r="W774" s="64">
        <v>0</v>
      </c>
      <c r="X774" s="18">
        <v>0</v>
      </c>
      <c r="Y774" s="18">
        <v>0</v>
      </c>
      <c r="Z774" s="18">
        <v>0</v>
      </c>
      <c r="AA774" s="18">
        <v>0</v>
      </c>
      <c r="AB774" s="18">
        <v>0</v>
      </c>
      <c r="AC774" s="18">
        <v>0</v>
      </c>
      <c r="AD774" s="18">
        <v>0</v>
      </c>
      <c r="AE774" s="18">
        <v>0</v>
      </c>
      <c r="AF774" s="18">
        <v>0</v>
      </c>
      <c r="AG774" s="64">
        <v>0</v>
      </c>
      <c r="AH774" s="18">
        <v>0</v>
      </c>
      <c r="AI774" s="64">
        <v>0</v>
      </c>
      <c r="AJ774" s="18">
        <v>0</v>
      </c>
      <c r="AK774" s="18">
        <v>1</v>
      </c>
      <c r="AL774" s="64">
        <v>1</v>
      </c>
      <c r="AM774" s="18">
        <v>0</v>
      </c>
      <c r="AN774" s="18" t="s">
        <v>58</v>
      </c>
      <c r="AO774" s="18">
        <v>0</v>
      </c>
      <c r="AP774" s="64">
        <v>0</v>
      </c>
      <c r="AQ774" s="64">
        <v>1</v>
      </c>
      <c r="AR774" s="11">
        <v>1</v>
      </c>
      <c r="AS774" s="17">
        <v>0</v>
      </c>
      <c r="AT774" s="490">
        <v>0</v>
      </c>
      <c r="AU774" s="64">
        <v>0</v>
      </c>
      <c r="AV774" s="18">
        <v>0</v>
      </c>
      <c r="AW774" s="64">
        <v>0</v>
      </c>
      <c r="AX774" s="18">
        <v>0</v>
      </c>
      <c r="AY774" s="17">
        <v>0</v>
      </c>
      <c r="AZ774" s="490">
        <v>0</v>
      </c>
      <c r="BA774" s="17">
        <v>0</v>
      </c>
      <c r="BB774" s="18">
        <v>0</v>
      </c>
      <c r="BC774" s="17">
        <v>0</v>
      </c>
      <c r="BD774" s="18">
        <v>0</v>
      </c>
      <c r="BE774" s="17">
        <v>0</v>
      </c>
      <c r="BF774" s="18">
        <v>0</v>
      </c>
      <c r="BG774" s="17">
        <v>0</v>
      </c>
      <c r="BH774" s="18">
        <v>0</v>
      </c>
      <c r="BI774" s="17">
        <v>0</v>
      </c>
      <c r="BJ774" s="18">
        <v>0</v>
      </c>
      <c r="BK774" s="17">
        <v>8</v>
      </c>
      <c r="BL774" s="17">
        <v>8</v>
      </c>
      <c r="BM774" s="17">
        <v>0</v>
      </c>
      <c r="BN774" s="17" t="s">
        <v>58</v>
      </c>
      <c r="BO774" s="18">
        <v>0</v>
      </c>
      <c r="BP774" s="18">
        <v>0</v>
      </c>
      <c r="BQ774" s="64">
        <v>8</v>
      </c>
      <c r="BR774" s="18">
        <v>8</v>
      </c>
      <c r="BS774" s="729">
        <v>1.1102889791316968E-2</v>
      </c>
      <c r="BT774" s="17">
        <v>0</v>
      </c>
      <c r="BU774" s="17">
        <v>0</v>
      </c>
      <c r="BV774" s="17">
        <v>0</v>
      </c>
      <c r="BW774" s="17">
        <v>0</v>
      </c>
      <c r="BX774" s="17">
        <v>0</v>
      </c>
      <c r="BY774" s="17">
        <v>0</v>
      </c>
      <c r="BZ774" s="17">
        <v>0</v>
      </c>
      <c r="CA774" s="17">
        <v>0</v>
      </c>
      <c r="CB774" s="17">
        <v>0</v>
      </c>
      <c r="CC774" s="17">
        <v>0</v>
      </c>
      <c r="CD774" s="17">
        <v>0</v>
      </c>
      <c r="CE774" s="17">
        <v>0</v>
      </c>
      <c r="CF774" s="17">
        <v>0</v>
      </c>
      <c r="CG774" s="17">
        <v>0</v>
      </c>
      <c r="CH774" s="17">
        <v>0</v>
      </c>
      <c r="CI774" s="17">
        <v>0</v>
      </c>
      <c r="CJ774" s="17">
        <v>0</v>
      </c>
      <c r="CK774" s="17">
        <v>0</v>
      </c>
      <c r="CL774" s="702">
        <v>9390.7200000000012</v>
      </c>
      <c r="CM774" s="702">
        <v>9390.7200000000012</v>
      </c>
      <c r="CN774" s="702">
        <v>0</v>
      </c>
      <c r="CO774" s="702">
        <v>0</v>
      </c>
      <c r="CP774" s="702">
        <v>0</v>
      </c>
      <c r="CQ774" s="702">
        <v>0</v>
      </c>
      <c r="CR774" s="704">
        <v>9390.7200000000012</v>
      </c>
      <c r="CS774" s="703">
        <v>9390.7200000000012</v>
      </c>
      <c r="CT774" s="23" t="s">
        <v>56</v>
      </c>
      <c r="CU774" s="23" t="s">
        <v>56</v>
      </c>
      <c r="CV774" s="23" t="s">
        <v>56</v>
      </c>
      <c r="CW774" s="23" t="s">
        <v>56</v>
      </c>
      <c r="CX774" s="23" t="s">
        <v>56</v>
      </c>
      <c r="CY774" s="23" t="s">
        <v>56</v>
      </c>
      <c r="CZ774" s="23" t="s">
        <v>56</v>
      </c>
      <c r="DA774" s="23" t="s">
        <v>56</v>
      </c>
      <c r="DB774" s="728">
        <v>2831757.4789999998</v>
      </c>
      <c r="DC774" s="10"/>
      <c r="DD774" s="692">
        <v>0.72053313600000002</v>
      </c>
      <c r="DE774" s="120"/>
      <c r="DF774" s="120"/>
      <c r="DG774" s="120"/>
      <c r="DH774" s="140"/>
      <c r="DI774" s="140"/>
      <c r="DJ774" s="140"/>
      <c r="DK774" s="140"/>
      <c r="DL774" s="548" t="s">
        <v>56</v>
      </c>
      <c r="DM774" s="548" t="s">
        <v>56</v>
      </c>
      <c r="DN774" s="203" t="s">
        <v>55</v>
      </c>
      <c r="DO774" s="700" t="s">
        <v>56</v>
      </c>
      <c r="DP774" s="713" t="s">
        <v>56</v>
      </c>
      <c r="DQ774" s="548" t="s">
        <v>56</v>
      </c>
      <c r="DR774" s="673" t="s">
        <v>56</v>
      </c>
      <c r="DS774" s="203" t="s">
        <v>56</v>
      </c>
      <c r="DT774" s="1160" t="s">
        <v>56</v>
      </c>
      <c r="DU774" s="711">
        <v>4.8785046728972095</v>
      </c>
      <c r="DV774" s="711" t="s">
        <v>56</v>
      </c>
      <c r="DW774" s="711">
        <v>4.8629629629629596</v>
      </c>
      <c r="DX774" s="711" t="s">
        <v>56</v>
      </c>
      <c r="DY774" s="710">
        <v>5.6074766355140339E-2</v>
      </c>
      <c r="DZ774" s="710" t="s">
        <v>56</v>
      </c>
      <c r="EA774" s="710">
        <v>5.5555555555555601E-2</v>
      </c>
      <c r="EB774" s="710" t="s">
        <v>56</v>
      </c>
      <c r="EC774" s="236"/>
      <c r="ED774" s="49"/>
      <c r="EE774" s="232"/>
      <c r="EF774" s="700">
        <v>0</v>
      </c>
      <c r="EG774" s="712" t="s">
        <v>56</v>
      </c>
      <c r="EH774" s="44"/>
    </row>
    <row r="775" spans="1:138" ht="41.25" customHeight="1" x14ac:dyDescent="0.25">
      <c r="A775" s="871" t="s">
        <v>49</v>
      </c>
      <c r="B775" s="656" t="s">
        <v>96</v>
      </c>
      <c r="C775" s="656" t="s">
        <v>114</v>
      </c>
      <c r="D775" s="691" t="s">
        <v>565</v>
      </c>
      <c r="E775" s="656" t="s">
        <v>565</v>
      </c>
      <c r="F775" s="656" t="s">
        <v>1698</v>
      </c>
      <c r="G775" s="901" t="s">
        <v>565</v>
      </c>
      <c r="H775" s="897" t="s">
        <v>55</v>
      </c>
      <c r="I775" s="17" t="s">
        <v>866</v>
      </c>
      <c r="J775" s="64">
        <v>4.16</v>
      </c>
      <c r="K775" s="665">
        <v>2.0246981120157148</v>
      </c>
      <c r="L775" s="665">
        <v>3.2354166599370004</v>
      </c>
      <c r="M775" s="64">
        <v>852</v>
      </c>
      <c r="N775" s="726">
        <v>6144913.7280000001</v>
      </c>
      <c r="O775" s="548" t="s">
        <v>874</v>
      </c>
      <c r="P775" s="909">
        <v>1.563556905</v>
      </c>
      <c r="Q775" s="203" t="s">
        <v>57</v>
      </c>
      <c r="R775" s="205" t="s">
        <v>57</v>
      </c>
      <c r="S775" s="490">
        <v>0</v>
      </c>
      <c r="T775" s="18">
        <v>0</v>
      </c>
      <c r="U775" s="548">
        <v>0</v>
      </c>
      <c r="V775" s="18">
        <v>0</v>
      </c>
      <c r="W775" s="64">
        <v>0</v>
      </c>
      <c r="X775" s="18">
        <v>0</v>
      </c>
      <c r="Y775" s="18">
        <v>0</v>
      </c>
      <c r="Z775" s="18">
        <v>0</v>
      </c>
      <c r="AA775" s="18">
        <v>0</v>
      </c>
      <c r="AB775" s="18">
        <v>0</v>
      </c>
      <c r="AC775" s="18">
        <v>0</v>
      </c>
      <c r="AD775" s="18">
        <v>0</v>
      </c>
      <c r="AE775" s="18">
        <v>0</v>
      </c>
      <c r="AF775" s="18">
        <v>0</v>
      </c>
      <c r="AG775" s="64">
        <v>0</v>
      </c>
      <c r="AH775" s="18">
        <v>0</v>
      </c>
      <c r="AI775" s="64">
        <v>0</v>
      </c>
      <c r="AJ775" s="18">
        <v>0</v>
      </c>
      <c r="AK775" s="18">
        <v>17</v>
      </c>
      <c r="AL775" s="64">
        <v>17</v>
      </c>
      <c r="AM775" s="18">
        <v>0</v>
      </c>
      <c r="AN775" s="18" t="s">
        <v>58</v>
      </c>
      <c r="AO775" s="18">
        <v>0</v>
      </c>
      <c r="AP775" s="64">
        <v>0</v>
      </c>
      <c r="AQ775" s="64">
        <v>17</v>
      </c>
      <c r="AR775" s="11">
        <v>17</v>
      </c>
      <c r="AS775" s="17">
        <v>0</v>
      </c>
      <c r="AT775" s="490">
        <v>0</v>
      </c>
      <c r="AU775" s="64">
        <v>0</v>
      </c>
      <c r="AV775" s="18">
        <v>0</v>
      </c>
      <c r="AW775" s="64">
        <v>0</v>
      </c>
      <c r="AX775" s="18">
        <v>0</v>
      </c>
      <c r="AY775" s="17">
        <v>0</v>
      </c>
      <c r="AZ775" s="490">
        <v>0</v>
      </c>
      <c r="BA775" s="17">
        <v>0</v>
      </c>
      <c r="BB775" s="18">
        <v>0</v>
      </c>
      <c r="BC775" s="17">
        <v>0</v>
      </c>
      <c r="BD775" s="18">
        <v>0</v>
      </c>
      <c r="BE775" s="17">
        <v>0</v>
      </c>
      <c r="BF775" s="18">
        <v>0</v>
      </c>
      <c r="BG775" s="17">
        <v>0</v>
      </c>
      <c r="BH775" s="18">
        <v>0</v>
      </c>
      <c r="BI775" s="17">
        <v>0</v>
      </c>
      <c r="BJ775" s="18">
        <v>0</v>
      </c>
      <c r="BK775" s="17">
        <v>93.139999999999986</v>
      </c>
      <c r="BL775" s="17">
        <v>93.14</v>
      </c>
      <c r="BM775" s="17">
        <v>0</v>
      </c>
      <c r="BN775" s="17" t="s">
        <v>58</v>
      </c>
      <c r="BO775" s="18">
        <v>0</v>
      </c>
      <c r="BP775" s="18">
        <v>0</v>
      </c>
      <c r="BQ775" s="64">
        <v>93.139999999999986</v>
      </c>
      <c r="BR775" s="18">
        <v>93.14</v>
      </c>
      <c r="BS775" s="729">
        <v>5.9569306177570801E-2</v>
      </c>
      <c r="BT775" s="17">
        <v>0</v>
      </c>
      <c r="BU775" s="17">
        <v>0</v>
      </c>
      <c r="BV775" s="17">
        <v>0</v>
      </c>
      <c r="BW775" s="17">
        <v>0</v>
      </c>
      <c r="BX775" s="17">
        <v>0</v>
      </c>
      <c r="BY775" s="17">
        <v>0</v>
      </c>
      <c r="BZ775" s="17">
        <v>0</v>
      </c>
      <c r="CA775" s="17">
        <v>0</v>
      </c>
      <c r="CB775" s="17">
        <v>0</v>
      </c>
      <c r="CC775" s="17">
        <v>0</v>
      </c>
      <c r="CD775" s="17">
        <v>0</v>
      </c>
      <c r="CE775" s="17">
        <v>0</v>
      </c>
      <c r="CF775" s="17">
        <v>0</v>
      </c>
      <c r="CG775" s="17">
        <v>0</v>
      </c>
      <c r="CH775" s="17">
        <v>0</v>
      </c>
      <c r="CI775" s="17">
        <v>0</v>
      </c>
      <c r="CJ775" s="17">
        <v>0</v>
      </c>
      <c r="CK775" s="17">
        <v>0</v>
      </c>
      <c r="CL775" s="702">
        <v>109331.45759999998</v>
      </c>
      <c r="CM775" s="702">
        <v>109331.45759999999</v>
      </c>
      <c r="CN775" s="702">
        <v>0</v>
      </c>
      <c r="CO775" s="702">
        <v>0</v>
      </c>
      <c r="CP775" s="702">
        <v>0</v>
      </c>
      <c r="CQ775" s="702">
        <v>0</v>
      </c>
      <c r="CR775" s="704">
        <v>109331.45759999998</v>
      </c>
      <c r="CS775" s="703">
        <v>109331.45759999999</v>
      </c>
      <c r="CT775" s="23" t="s">
        <v>56</v>
      </c>
      <c r="CU775" s="23" t="s">
        <v>56</v>
      </c>
      <c r="CV775" s="23" t="s">
        <v>56</v>
      </c>
      <c r="CW775" s="23" t="s">
        <v>56</v>
      </c>
      <c r="CX775" s="23" t="s">
        <v>56</v>
      </c>
      <c r="CY775" s="23" t="s">
        <v>56</v>
      </c>
      <c r="CZ775" s="23" t="s">
        <v>56</v>
      </c>
      <c r="DA775" s="23" t="s">
        <v>56</v>
      </c>
      <c r="DB775" s="728">
        <v>6144913.7280000001</v>
      </c>
      <c r="DC775" s="10"/>
      <c r="DD775" s="692">
        <v>1.563556905</v>
      </c>
      <c r="DE775" s="120"/>
      <c r="DF775" s="120"/>
      <c r="DG775" s="120"/>
      <c r="DH775" s="140"/>
      <c r="DI775" s="140"/>
      <c r="DJ775" s="140"/>
      <c r="DK775" s="140"/>
      <c r="DL775" s="548" t="s">
        <v>56</v>
      </c>
      <c r="DM775" s="548" t="s">
        <v>56</v>
      </c>
      <c r="DN775" s="203" t="s">
        <v>55</v>
      </c>
      <c r="DO775" s="700" t="s">
        <v>56</v>
      </c>
      <c r="DP775" s="713" t="s">
        <v>56</v>
      </c>
      <c r="DQ775" s="548" t="s">
        <v>56</v>
      </c>
      <c r="DR775" s="673" t="s">
        <v>56</v>
      </c>
      <c r="DS775" s="203" t="s">
        <v>56</v>
      </c>
      <c r="DT775" s="1160" t="s">
        <v>56</v>
      </c>
      <c r="DU775" s="711">
        <v>286.9695061971276</v>
      </c>
      <c r="DV775" s="711">
        <v>323.38490186701159</v>
      </c>
      <c r="DW775" s="711">
        <v>286.9822928936</v>
      </c>
      <c r="DX775" s="711">
        <v>-3.5240495404397052</v>
      </c>
      <c r="DY775" s="710">
        <v>1.9996065315758402</v>
      </c>
      <c r="DZ775" s="710">
        <v>0.43467596612063186</v>
      </c>
      <c r="EA775" s="710">
        <v>1.99528857479388</v>
      </c>
      <c r="EB775" s="710">
        <v>7.613574372232268E-2</v>
      </c>
      <c r="EC775" s="236"/>
      <c r="ED775" s="49"/>
      <c r="EE775" s="232"/>
      <c r="EF775" s="700">
        <v>240573</v>
      </c>
      <c r="EG775" s="712">
        <v>-59336.666666666657</v>
      </c>
      <c r="EH775" s="44"/>
    </row>
    <row r="776" spans="1:138" ht="41.25" customHeight="1" x14ac:dyDescent="0.25">
      <c r="A776" s="871" t="s">
        <v>49</v>
      </c>
      <c r="B776" s="656" t="s">
        <v>96</v>
      </c>
      <c r="C776" s="656" t="s">
        <v>114</v>
      </c>
      <c r="D776" s="691" t="s">
        <v>565</v>
      </c>
      <c r="E776" s="656" t="s">
        <v>565</v>
      </c>
      <c r="F776" s="656" t="s">
        <v>1699</v>
      </c>
      <c r="G776" s="901" t="s">
        <v>565</v>
      </c>
      <c r="H776" s="897" t="s">
        <v>55</v>
      </c>
      <c r="I776" s="17" t="s">
        <v>866</v>
      </c>
      <c r="J776" s="64">
        <v>4.16</v>
      </c>
      <c r="K776" s="665">
        <v>2.7740525734023138</v>
      </c>
      <c r="L776" s="665">
        <v>2.6763257520090002</v>
      </c>
      <c r="M776" s="64">
        <v>351</v>
      </c>
      <c r="N776" s="726">
        <v>8863400.909</v>
      </c>
      <c r="O776" s="548" t="s">
        <v>874</v>
      </c>
      <c r="P776" s="909">
        <v>2.2552687159999998</v>
      </c>
      <c r="Q776" s="203" t="s">
        <v>57</v>
      </c>
      <c r="R776" s="205" t="s">
        <v>57</v>
      </c>
      <c r="S776" s="490">
        <v>0</v>
      </c>
      <c r="T776" s="18">
        <v>0</v>
      </c>
      <c r="U776" s="548">
        <v>0</v>
      </c>
      <c r="V776" s="18">
        <v>0</v>
      </c>
      <c r="W776" s="64">
        <v>0</v>
      </c>
      <c r="X776" s="18">
        <v>0</v>
      </c>
      <c r="Y776" s="18">
        <v>0</v>
      </c>
      <c r="Z776" s="18">
        <v>0</v>
      </c>
      <c r="AA776" s="18">
        <v>0</v>
      </c>
      <c r="AB776" s="18">
        <v>0</v>
      </c>
      <c r="AC776" s="18">
        <v>0</v>
      </c>
      <c r="AD776" s="18">
        <v>0</v>
      </c>
      <c r="AE776" s="18">
        <v>0</v>
      </c>
      <c r="AF776" s="18">
        <v>0</v>
      </c>
      <c r="AG776" s="64">
        <v>0</v>
      </c>
      <c r="AH776" s="18">
        <v>0</v>
      </c>
      <c r="AI776" s="64">
        <v>0</v>
      </c>
      <c r="AJ776" s="18">
        <v>0</v>
      </c>
      <c r="AK776" s="18">
        <v>8</v>
      </c>
      <c r="AL776" s="64">
        <v>8</v>
      </c>
      <c r="AM776" s="18">
        <v>0</v>
      </c>
      <c r="AN776" s="18" t="s">
        <v>58</v>
      </c>
      <c r="AO776" s="18">
        <v>0</v>
      </c>
      <c r="AP776" s="64">
        <v>0</v>
      </c>
      <c r="AQ776" s="64">
        <v>8</v>
      </c>
      <c r="AR776" s="11">
        <v>8</v>
      </c>
      <c r="AS776" s="17">
        <v>0</v>
      </c>
      <c r="AT776" s="490">
        <v>0</v>
      </c>
      <c r="AU776" s="64">
        <v>0</v>
      </c>
      <c r="AV776" s="18">
        <v>0</v>
      </c>
      <c r="AW776" s="64">
        <v>0</v>
      </c>
      <c r="AX776" s="18">
        <v>0</v>
      </c>
      <c r="AY776" s="17">
        <v>0</v>
      </c>
      <c r="AZ776" s="490">
        <v>0</v>
      </c>
      <c r="BA776" s="17">
        <v>0</v>
      </c>
      <c r="BB776" s="18">
        <v>0</v>
      </c>
      <c r="BC776" s="17">
        <v>0</v>
      </c>
      <c r="BD776" s="18">
        <v>0</v>
      </c>
      <c r="BE776" s="17">
        <v>0</v>
      </c>
      <c r="BF776" s="18">
        <v>0</v>
      </c>
      <c r="BG776" s="17">
        <v>0</v>
      </c>
      <c r="BH776" s="18">
        <v>0</v>
      </c>
      <c r="BI776" s="17">
        <v>0</v>
      </c>
      <c r="BJ776" s="18">
        <v>0</v>
      </c>
      <c r="BK776" s="17">
        <v>37.879999999999995</v>
      </c>
      <c r="BL776" s="17">
        <v>37.880000000000003</v>
      </c>
      <c r="BM776" s="17">
        <v>0</v>
      </c>
      <c r="BN776" s="17" t="s">
        <v>58</v>
      </c>
      <c r="BO776" s="18">
        <v>0</v>
      </c>
      <c r="BP776" s="18">
        <v>0</v>
      </c>
      <c r="BQ776" s="64">
        <v>37.879999999999995</v>
      </c>
      <c r="BR776" s="18">
        <v>37.880000000000003</v>
      </c>
      <c r="BS776" s="729">
        <v>1.6796224649976477E-2</v>
      </c>
      <c r="BT776" s="17">
        <v>0</v>
      </c>
      <c r="BU776" s="17">
        <v>0</v>
      </c>
      <c r="BV776" s="17">
        <v>0</v>
      </c>
      <c r="BW776" s="17">
        <v>0</v>
      </c>
      <c r="BX776" s="17">
        <v>0</v>
      </c>
      <c r="BY776" s="17">
        <v>0</v>
      </c>
      <c r="BZ776" s="17">
        <v>0</v>
      </c>
      <c r="CA776" s="17">
        <v>0</v>
      </c>
      <c r="CB776" s="17">
        <v>0</v>
      </c>
      <c r="CC776" s="17">
        <v>0</v>
      </c>
      <c r="CD776" s="17">
        <v>0</v>
      </c>
      <c r="CE776" s="17">
        <v>0</v>
      </c>
      <c r="CF776" s="17">
        <v>0</v>
      </c>
      <c r="CG776" s="17">
        <v>0</v>
      </c>
      <c r="CH776" s="17">
        <v>0</v>
      </c>
      <c r="CI776" s="17">
        <v>0</v>
      </c>
      <c r="CJ776" s="17">
        <v>0</v>
      </c>
      <c r="CK776" s="17">
        <v>0</v>
      </c>
      <c r="CL776" s="702">
        <v>44465.059200000003</v>
      </c>
      <c r="CM776" s="702">
        <v>44465.059200000011</v>
      </c>
      <c r="CN776" s="702">
        <v>0</v>
      </c>
      <c r="CO776" s="702">
        <v>0</v>
      </c>
      <c r="CP776" s="702">
        <v>0</v>
      </c>
      <c r="CQ776" s="702">
        <v>0</v>
      </c>
      <c r="CR776" s="704">
        <v>44465.059200000003</v>
      </c>
      <c r="CS776" s="703">
        <v>44465.059200000011</v>
      </c>
      <c r="CT776" s="23" t="s">
        <v>56</v>
      </c>
      <c r="CU776" s="23" t="s">
        <v>56</v>
      </c>
      <c r="CV776" s="23" t="s">
        <v>56</v>
      </c>
      <c r="CW776" s="23" t="s">
        <v>56</v>
      </c>
      <c r="CX776" s="23" t="s">
        <v>56</v>
      </c>
      <c r="CY776" s="23" t="s">
        <v>56</v>
      </c>
      <c r="CZ776" s="23" t="s">
        <v>56</v>
      </c>
      <c r="DA776" s="23" t="s">
        <v>56</v>
      </c>
      <c r="DB776" s="728">
        <v>8863400.909</v>
      </c>
      <c r="DC776" s="10"/>
      <c r="DD776" s="692">
        <v>2.2552687159999998</v>
      </c>
      <c r="DE776" s="120"/>
      <c r="DF776" s="120"/>
      <c r="DG776" s="120"/>
      <c r="DH776" s="140"/>
      <c r="DI776" s="140"/>
      <c r="DJ776" s="140"/>
      <c r="DK776" s="140"/>
      <c r="DL776" s="548" t="s">
        <v>56</v>
      </c>
      <c r="DM776" s="548" t="s">
        <v>56</v>
      </c>
      <c r="DN776" s="203" t="s">
        <v>55</v>
      </c>
      <c r="DO776" s="700" t="s">
        <v>56</v>
      </c>
      <c r="DP776" s="713" t="s">
        <v>56</v>
      </c>
      <c r="DQ776" s="548" t="s">
        <v>56</v>
      </c>
      <c r="DR776" s="673" t="s">
        <v>56</v>
      </c>
      <c r="DS776" s="203" t="s">
        <v>56</v>
      </c>
      <c r="DT776" s="1160" t="s">
        <v>56</v>
      </c>
      <c r="DU776" s="711">
        <v>31.985314364387303</v>
      </c>
      <c r="DV776" s="711">
        <v>32.468330016192525</v>
      </c>
      <c r="DW776" s="711">
        <v>32.890607734806601</v>
      </c>
      <c r="DX776" s="711">
        <v>31.538545705026941</v>
      </c>
      <c r="DY776" s="710">
        <v>0</v>
      </c>
      <c r="DZ776" s="710">
        <v>1.1117992373860761</v>
      </c>
      <c r="EA776" s="710">
        <v>0</v>
      </c>
      <c r="EB776" s="710">
        <v>1.1114931006267474</v>
      </c>
      <c r="EC776" s="236"/>
      <c r="ED776" s="49"/>
      <c r="EE776" s="232"/>
      <c r="EF776" s="700">
        <v>11616</v>
      </c>
      <c r="EG776" s="712">
        <v>-5728</v>
      </c>
      <c r="EH776" s="44"/>
    </row>
    <row r="777" spans="1:138" ht="41.25" customHeight="1" x14ac:dyDescent="0.25">
      <c r="A777" s="871" t="s">
        <v>49</v>
      </c>
      <c r="B777" s="656" t="s">
        <v>96</v>
      </c>
      <c r="C777" s="656" t="s">
        <v>114</v>
      </c>
      <c r="D777" s="691" t="s">
        <v>540</v>
      </c>
      <c r="E777" s="656" t="s">
        <v>514</v>
      </c>
      <c r="F777" s="656" t="s">
        <v>541</v>
      </c>
      <c r="G777" s="901" t="s">
        <v>514</v>
      </c>
      <c r="H777" s="897" t="s">
        <v>55</v>
      </c>
      <c r="I777" s="17" t="s">
        <v>860</v>
      </c>
      <c r="J777" s="64">
        <v>13.8</v>
      </c>
      <c r="K777" s="665">
        <v>8.5570238097132822</v>
      </c>
      <c r="L777" s="665">
        <v>12.729924215946001</v>
      </c>
      <c r="M777" s="64">
        <v>1526</v>
      </c>
      <c r="N777" s="726">
        <v>3375.0915529999997</v>
      </c>
      <c r="O777" s="548" t="s">
        <v>863</v>
      </c>
      <c r="P777" s="909">
        <v>5.1867993480000001</v>
      </c>
      <c r="Q777" s="203" t="s">
        <v>902</v>
      </c>
      <c r="R777" s="205" t="s">
        <v>57</v>
      </c>
      <c r="S777" s="490">
        <v>0</v>
      </c>
      <c r="T777" s="18">
        <v>0</v>
      </c>
      <c r="U777" s="548">
        <v>0</v>
      </c>
      <c r="V777" s="18">
        <v>0</v>
      </c>
      <c r="W777" s="64">
        <v>0</v>
      </c>
      <c r="X777" s="18">
        <v>0</v>
      </c>
      <c r="Y777" s="18">
        <v>0</v>
      </c>
      <c r="Z777" s="18">
        <v>0</v>
      </c>
      <c r="AA777" s="18">
        <v>0</v>
      </c>
      <c r="AB777" s="18">
        <v>0</v>
      </c>
      <c r="AC777" s="18">
        <v>0</v>
      </c>
      <c r="AD777" s="18">
        <v>0</v>
      </c>
      <c r="AE777" s="18">
        <v>0</v>
      </c>
      <c r="AF777" s="18">
        <v>0</v>
      </c>
      <c r="AG777" s="64">
        <v>0</v>
      </c>
      <c r="AH777" s="18">
        <v>0</v>
      </c>
      <c r="AI777" s="64">
        <v>0</v>
      </c>
      <c r="AJ777" s="18">
        <v>0</v>
      </c>
      <c r="AK777" s="18">
        <v>202</v>
      </c>
      <c r="AL777" s="64">
        <v>199</v>
      </c>
      <c r="AM777" s="18">
        <v>1</v>
      </c>
      <c r="AN777" s="18">
        <v>1</v>
      </c>
      <c r="AO777" s="18">
        <v>0</v>
      </c>
      <c r="AP777" s="64">
        <v>0</v>
      </c>
      <c r="AQ777" s="64">
        <v>203</v>
      </c>
      <c r="AR777" s="11">
        <v>200</v>
      </c>
      <c r="AS777" s="17">
        <v>0</v>
      </c>
      <c r="AT777" s="490">
        <v>0</v>
      </c>
      <c r="AU777" s="64">
        <v>0</v>
      </c>
      <c r="AV777" s="18">
        <v>0</v>
      </c>
      <c r="AW777" s="64">
        <v>0</v>
      </c>
      <c r="AX777" s="18">
        <v>0</v>
      </c>
      <c r="AY777" s="17">
        <v>0</v>
      </c>
      <c r="AZ777" s="490">
        <v>0</v>
      </c>
      <c r="BA777" s="17">
        <v>0</v>
      </c>
      <c r="BB777" s="18">
        <v>0</v>
      </c>
      <c r="BC777" s="17">
        <v>0</v>
      </c>
      <c r="BD777" s="18">
        <v>0</v>
      </c>
      <c r="BE777" s="17">
        <v>0</v>
      </c>
      <c r="BF777" s="18">
        <v>0</v>
      </c>
      <c r="BG777" s="17">
        <v>0</v>
      </c>
      <c r="BH777" s="18">
        <v>0</v>
      </c>
      <c r="BI777" s="17">
        <v>0</v>
      </c>
      <c r="BJ777" s="18">
        <v>0</v>
      </c>
      <c r="BK777" s="17">
        <v>1272.0299999999991</v>
      </c>
      <c r="BL777" s="17">
        <v>1254.3699999999994</v>
      </c>
      <c r="BM777" s="17">
        <v>7.6</v>
      </c>
      <c r="BN777" s="17">
        <v>7.6</v>
      </c>
      <c r="BO777" s="18">
        <v>0</v>
      </c>
      <c r="BP777" s="18">
        <v>0</v>
      </c>
      <c r="BQ777" s="64">
        <v>1279.629999999999</v>
      </c>
      <c r="BR777" s="18">
        <v>1261.9699999999993</v>
      </c>
      <c r="BS777" s="729">
        <v>0.24670898450957368</v>
      </c>
      <c r="BT777" s="17">
        <v>0</v>
      </c>
      <c r="BU777" s="17">
        <v>0</v>
      </c>
      <c r="BV777" s="17">
        <v>0</v>
      </c>
      <c r="BW777" s="17">
        <v>0</v>
      </c>
      <c r="BX777" s="17">
        <v>0</v>
      </c>
      <c r="BY777" s="17">
        <v>0</v>
      </c>
      <c r="BZ777" s="17">
        <v>0</v>
      </c>
      <c r="CA777" s="17">
        <v>0</v>
      </c>
      <c r="CB777" s="17">
        <v>0</v>
      </c>
      <c r="CC777" s="17">
        <v>0</v>
      </c>
      <c r="CD777" s="17">
        <v>0</v>
      </c>
      <c r="CE777" s="17">
        <v>0</v>
      </c>
      <c r="CF777" s="17">
        <v>0</v>
      </c>
      <c r="CG777" s="17">
        <v>0</v>
      </c>
      <c r="CH777" s="17">
        <v>0</v>
      </c>
      <c r="CI777" s="17">
        <v>0</v>
      </c>
      <c r="CJ777" s="17">
        <v>0</v>
      </c>
      <c r="CK777" s="17">
        <v>0</v>
      </c>
      <c r="CL777" s="702">
        <v>1493159.695199999</v>
      </c>
      <c r="CM777" s="702">
        <v>1472429.6807999995</v>
      </c>
      <c r="CN777" s="702">
        <v>8921.1839999999993</v>
      </c>
      <c r="CO777" s="702">
        <v>8921.1839999999993</v>
      </c>
      <c r="CP777" s="702">
        <v>0</v>
      </c>
      <c r="CQ777" s="702">
        <v>0</v>
      </c>
      <c r="CR777" s="704">
        <v>1502080.8791999989</v>
      </c>
      <c r="CS777" s="703">
        <v>1481350.8647999994</v>
      </c>
      <c r="CT777" s="23" t="s">
        <v>56</v>
      </c>
      <c r="CU777" s="23" t="s">
        <v>56</v>
      </c>
      <c r="CV777" s="23" t="s">
        <v>56</v>
      </c>
      <c r="CW777" s="23" t="s">
        <v>56</v>
      </c>
      <c r="CX777" s="23" t="s">
        <v>56</v>
      </c>
      <c r="CY777" s="23" t="s">
        <v>56</v>
      </c>
      <c r="CZ777" s="23" t="s">
        <v>56</v>
      </c>
      <c r="DA777" s="23" t="s">
        <v>56</v>
      </c>
      <c r="DB777" s="728">
        <v>3375.0915529999997</v>
      </c>
      <c r="DC777" s="10"/>
      <c r="DD777" s="692">
        <v>5.1867993480000001</v>
      </c>
      <c r="DE777" s="120"/>
      <c r="DF777" s="120"/>
      <c r="DG777" s="120"/>
      <c r="DH777" s="140"/>
      <c r="DI777" s="140"/>
      <c r="DJ777" s="140"/>
      <c r="DK777" s="140"/>
      <c r="DL777" s="548" t="s">
        <v>56</v>
      </c>
      <c r="DM777" s="548" t="s">
        <v>56</v>
      </c>
      <c r="DN777" s="203" t="s">
        <v>868</v>
      </c>
      <c r="DO777" s="700">
        <v>1530.6666666666699</v>
      </c>
      <c r="DP777" s="713" t="s">
        <v>56</v>
      </c>
      <c r="DQ777" s="548" t="s">
        <v>56</v>
      </c>
      <c r="DR777" s="673" t="s">
        <v>56</v>
      </c>
      <c r="DS777" s="700">
        <v>1530.6666666666699</v>
      </c>
      <c r="DT777" s="25" t="s">
        <v>903</v>
      </c>
      <c r="DU777" s="711">
        <v>15.574912891986029</v>
      </c>
      <c r="DV777" s="711">
        <v>133.13485367042446</v>
      </c>
      <c r="DW777" s="711">
        <v>16.197651705361501</v>
      </c>
      <c r="DX777" s="711">
        <v>128.16115969363608</v>
      </c>
      <c r="DY777" s="710">
        <v>1.8952526132404142</v>
      </c>
      <c r="DZ777" s="710">
        <v>7.7752479571702837E-2</v>
      </c>
      <c r="EA777" s="710">
        <v>1.20095984839187</v>
      </c>
      <c r="EB777" s="710">
        <v>0.76630272413679701</v>
      </c>
      <c r="EC777" s="236"/>
      <c r="ED777" s="49"/>
      <c r="EE777" s="232"/>
      <c r="EF777" s="700">
        <v>13476</v>
      </c>
      <c r="EG777" s="712">
        <v>152358.33333333334</v>
      </c>
      <c r="EH777" s="44"/>
    </row>
    <row r="778" spans="1:138" ht="41.25" customHeight="1" x14ac:dyDescent="0.25">
      <c r="A778" s="871" t="s">
        <v>49</v>
      </c>
      <c r="B778" s="656" t="s">
        <v>96</v>
      </c>
      <c r="C778" s="656" t="s">
        <v>114</v>
      </c>
      <c r="D778" s="691" t="s">
        <v>540</v>
      </c>
      <c r="E778" s="656" t="s">
        <v>514</v>
      </c>
      <c r="F778" s="656" t="s">
        <v>542</v>
      </c>
      <c r="G778" s="901" t="s">
        <v>514</v>
      </c>
      <c r="H778" s="897" t="s">
        <v>55</v>
      </c>
      <c r="I778" s="17" t="s">
        <v>860</v>
      </c>
      <c r="J778" s="64">
        <v>13.8</v>
      </c>
      <c r="K778" s="665">
        <v>7.8399547753797663</v>
      </c>
      <c r="L778" s="665">
        <v>11.066666643648</v>
      </c>
      <c r="M778" s="64">
        <v>1416</v>
      </c>
      <c r="N778" s="726">
        <v>3375.0915529999997</v>
      </c>
      <c r="O778" s="548" t="s">
        <v>863</v>
      </c>
      <c r="P778" s="909">
        <v>4.4219257120000002</v>
      </c>
      <c r="Q778" s="203" t="s">
        <v>902</v>
      </c>
      <c r="R778" s="205" t="s">
        <v>57</v>
      </c>
      <c r="S778" s="490">
        <v>0</v>
      </c>
      <c r="T778" s="18">
        <v>0</v>
      </c>
      <c r="U778" s="548">
        <v>0</v>
      </c>
      <c r="V778" s="18">
        <v>0</v>
      </c>
      <c r="W778" s="64">
        <v>0</v>
      </c>
      <c r="X778" s="18">
        <v>0</v>
      </c>
      <c r="Y778" s="18">
        <v>0</v>
      </c>
      <c r="Z778" s="18">
        <v>0</v>
      </c>
      <c r="AA778" s="18">
        <v>0</v>
      </c>
      <c r="AB778" s="18">
        <v>0</v>
      </c>
      <c r="AC778" s="18">
        <v>0</v>
      </c>
      <c r="AD778" s="18">
        <v>0</v>
      </c>
      <c r="AE778" s="18">
        <v>0</v>
      </c>
      <c r="AF778" s="18">
        <v>0</v>
      </c>
      <c r="AG778" s="64">
        <v>0</v>
      </c>
      <c r="AH778" s="18">
        <v>0</v>
      </c>
      <c r="AI778" s="64">
        <v>0</v>
      </c>
      <c r="AJ778" s="18">
        <v>0</v>
      </c>
      <c r="AK778" s="18">
        <v>208</v>
      </c>
      <c r="AL778" s="64">
        <v>206</v>
      </c>
      <c r="AM778" s="18">
        <v>9</v>
      </c>
      <c r="AN778" s="18">
        <v>9</v>
      </c>
      <c r="AO778" s="18">
        <v>0</v>
      </c>
      <c r="AP778" s="64">
        <v>0</v>
      </c>
      <c r="AQ778" s="64">
        <v>217</v>
      </c>
      <c r="AR778" s="11">
        <v>215</v>
      </c>
      <c r="AS778" s="17">
        <v>0</v>
      </c>
      <c r="AT778" s="490">
        <v>0</v>
      </c>
      <c r="AU778" s="64">
        <v>0</v>
      </c>
      <c r="AV778" s="18">
        <v>0</v>
      </c>
      <c r="AW778" s="64">
        <v>0</v>
      </c>
      <c r="AX778" s="18">
        <v>0</v>
      </c>
      <c r="AY778" s="17">
        <v>0</v>
      </c>
      <c r="AZ778" s="490">
        <v>0</v>
      </c>
      <c r="BA778" s="17">
        <v>0</v>
      </c>
      <c r="BB778" s="18">
        <v>0</v>
      </c>
      <c r="BC778" s="17">
        <v>0</v>
      </c>
      <c r="BD778" s="18">
        <v>0</v>
      </c>
      <c r="BE778" s="17">
        <v>0</v>
      </c>
      <c r="BF778" s="18">
        <v>0</v>
      </c>
      <c r="BG778" s="17">
        <v>0</v>
      </c>
      <c r="BH778" s="18">
        <v>0</v>
      </c>
      <c r="BI778" s="17">
        <v>0</v>
      </c>
      <c r="BJ778" s="18">
        <v>0</v>
      </c>
      <c r="BK778" s="17">
        <v>1257.6649999999993</v>
      </c>
      <c r="BL778" s="17">
        <v>1240.0649999999996</v>
      </c>
      <c r="BM778" s="17">
        <v>83.895999999999987</v>
      </c>
      <c r="BN778" s="17">
        <v>83.896000000000001</v>
      </c>
      <c r="BO778" s="18">
        <v>0</v>
      </c>
      <c r="BP778" s="18">
        <v>0</v>
      </c>
      <c r="BQ778" s="64">
        <v>1341.5609999999992</v>
      </c>
      <c r="BR778" s="18">
        <v>1323.9609999999996</v>
      </c>
      <c r="BS778" s="729">
        <v>0.30338840753460383</v>
      </c>
      <c r="BT778" s="17">
        <v>0</v>
      </c>
      <c r="BU778" s="17">
        <v>0</v>
      </c>
      <c r="BV778" s="17">
        <v>0</v>
      </c>
      <c r="BW778" s="17">
        <v>0</v>
      </c>
      <c r="BX778" s="17">
        <v>0</v>
      </c>
      <c r="BY778" s="17">
        <v>0</v>
      </c>
      <c r="BZ778" s="17">
        <v>0</v>
      </c>
      <c r="CA778" s="17">
        <v>0</v>
      </c>
      <c r="CB778" s="17">
        <v>0</v>
      </c>
      <c r="CC778" s="17">
        <v>0</v>
      </c>
      <c r="CD778" s="17">
        <v>0</v>
      </c>
      <c r="CE778" s="17">
        <v>0</v>
      </c>
      <c r="CF778" s="17">
        <v>0</v>
      </c>
      <c r="CG778" s="17">
        <v>0</v>
      </c>
      <c r="CH778" s="17">
        <v>0</v>
      </c>
      <c r="CI778" s="17">
        <v>0</v>
      </c>
      <c r="CJ778" s="17">
        <v>0</v>
      </c>
      <c r="CK778" s="17">
        <v>0</v>
      </c>
      <c r="CL778" s="702">
        <v>1476297.4835999992</v>
      </c>
      <c r="CM778" s="702">
        <v>1455637.8995999997</v>
      </c>
      <c r="CN778" s="702">
        <v>98480.480639999994</v>
      </c>
      <c r="CO778" s="702">
        <v>98480.480640000009</v>
      </c>
      <c r="CP778" s="702">
        <v>0</v>
      </c>
      <c r="CQ778" s="702">
        <v>0</v>
      </c>
      <c r="CR778" s="704">
        <v>1574777.9642399992</v>
      </c>
      <c r="CS778" s="703">
        <v>1554118.3802399996</v>
      </c>
      <c r="CT778" s="23" t="s">
        <v>56</v>
      </c>
      <c r="CU778" s="23" t="s">
        <v>56</v>
      </c>
      <c r="CV778" s="23" t="s">
        <v>56</v>
      </c>
      <c r="CW778" s="23" t="s">
        <v>56</v>
      </c>
      <c r="CX778" s="23" t="s">
        <v>56</v>
      </c>
      <c r="CY778" s="23" t="s">
        <v>56</v>
      </c>
      <c r="CZ778" s="23" t="s">
        <v>56</v>
      </c>
      <c r="DA778" s="23" t="s">
        <v>56</v>
      </c>
      <c r="DB778" s="728">
        <v>3375.0915529999997</v>
      </c>
      <c r="DC778" s="10"/>
      <c r="DD778" s="692">
        <v>4.4219257120000002</v>
      </c>
      <c r="DE778" s="120"/>
      <c r="DF778" s="120"/>
      <c r="DG778" s="120"/>
      <c r="DH778" s="140"/>
      <c r="DI778" s="140"/>
      <c r="DJ778" s="140"/>
      <c r="DK778" s="140"/>
      <c r="DL778" s="548" t="s">
        <v>56</v>
      </c>
      <c r="DM778" s="548" t="s">
        <v>56</v>
      </c>
      <c r="DN778" s="203" t="s">
        <v>868</v>
      </c>
      <c r="DO778" s="700">
        <v>1432.0833333333301</v>
      </c>
      <c r="DP778" s="713" t="s">
        <v>56</v>
      </c>
      <c r="DQ778" s="548" t="s">
        <v>56</v>
      </c>
      <c r="DR778" s="673" t="s">
        <v>56</v>
      </c>
      <c r="DS778" s="700">
        <v>1432.0833333333301</v>
      </c>
      <c r="DT778" s="25" t="s">
        <v>918</v>
      </c>
      <c r="DU778" s="711">
        <v>81.035787023567252</v>
      </c>
      <c r="DV778" s="711">
        <v>36.384291295680143</v>
      </c>
      <c r="DW778" s="711">
        <v>80.970965362323597</v>
      </c>
      <c r="DX778" s="711">
        <v>36.353924652735387</v>
      </c>
      <c r="DY778" s="710">
        <v>0.5781786441664255</v>
      </c>
      <c r="DZ778" s="710">
        <v>0.70140386553468892</v>
      </c>
      <c r="EA778" s="710">
        <v>0.57743606388895796</v>
      </c>
      <c r="EB778" s="710">
        <v>0.70075069770069209</v>
      </c>
      <c r="EC778" s="236"/>
      <c r="ED778" s="49"/>
      <c r="EE778" s="232"/>
      <c r="EF778" s="700">
        <v>105600</v>
      </c>
      <c r="EG778" s="712">
        <v>19268</v>
      </c>
      <c r="EH778" s="44"/>
    </row>
    <row r="779" spans="1:138" ht="41.25" customHeight="1" x14ac:dyDescent="0.25">
      <c r="A779" s="871" t="s">
        <v>49</v>
      </c>
      <c r="B779" s="656" t="s">
        <v>96</v>
      </c>
      <c r="C779" s="656" t="s">
        <v>114</v>
      </c>
      <c r="D779" s="691" t="s">
        <v>128</v>
      </c>
      <c r="E779" s="656" t="s">
        <v>128</v>
      </c>
      <c r="F779" s="656" t="s">
        <v>129</v>
      </c>
      <c r="G779" s="901" t="s">
        <v>130</v>
      </c>
      <c r="H779" s="897" t="s">
        <v>55</v>
      </c>
      <c r="I779" s="17" t="s">
        <v>866</v>
      </c>
      <c r="J779" s="64">
        <v>13.8</v>
      </c>
      <c r="K779" s="665">
        <v>12.30968508939201</v>
      </c>
      <c r="L779" s="665">
        <v>18.635984809722</v>
      </c>
      <c r="M779" s="64">
        <v>1575</v>
      </c>
      <c r="N779" s="726">
        <v>20844119.52</v>
      </c>
      <c r="O779" s="548" t="s">
        <v>863</v>
      </c>
      <c r="P779" s="909">
        <v>6.1428913940000003</v>
      </c>
      <c r="Q779" s="203" t="s">
        <v>57</v>
      </c>
      <c r="R779" s="205" t="s">
        <v>57</v>
      </c>
      <c r="S779" s="490">
        <v>0</v>
      </c>
      <c r="T779" s="18">
        <v>0</v>
      </c>
      <c r="U779" s="548">
        <v>0</v>
      </c>
      <c r="V779" s="18">
        <v>0</v>
      </c>
      <c r="W779" s="64">
        <v>1</v>
      </c>
      <c r="X779" s="18">
        <v>0</v>
      </c>
      <c r="Y779" s="18">
        <v>0</v>
      </c>
      <c r="Z779" s="18">
        <v>0</v>
      </c>
      <c r="AA779" s="18">
        <v>0</v>
      </c>
      <c r="AB779" s="18">
        <v>0</v>
      </c>
      <c r="AC779" s="18">
        <v>0</v>
      </c>
      <c r="AD779" s="18">
        <v>0</v>
      </c>
      <c r="AE779" s="18">
        <v>0</v>
      </c>
      <c r="AF779" s="18">
        <v>0</v>
      </c>
      <c r="AG779" s="64">
        <v>0</v>
      </c>
      <c r="AH779" s="18">
        <v>0</v>
      </c>
      <c r="AI779" s="64">
        <v>0</v>
      </c>
      <c r="AJ779" s="18">
        <v>0</v>
      </c>
      <c r="AK779" s="18">
        <v>121</v>
      </c>
      <c r="AL779" s="64">
        <v>119</v>
      </c>
      <c r="AM779" s="18">
        <v>3</v>
      </c>
      <c r="AN779" s="18">
        <v>3</v>
      </c>
      <c r="AO779" s="18">
        <v>0</v>
      </c>
      <c r="AP779" s="64">
        <v>0</v>
      </c>
      <c r="AQ779" s="64">
        <v>125</v>
      </c>
      <c r="AR779" s="11">
        <v>122</v>
      </c>
      <c r="AS779" s="17">
        <v>0</v>
      </c>
      <c r="AT779" s="490">
        <v>0</v>
      </c>
      <c r="AU779" s="64">
        <v>0</v>
      </c>
      <c r="AV779" s="18">
        <v>0</v>
      </c>
      <c r="AW779" s="64">
        <v>16.405000000000001</v>
      </c>
      <c r="AX779" s="18">
        <v>16.405000000000001</v>
      </c>
      <c r="AY779" s="17">
        <v>0</v>
      </c>
      <c r="AZ779" s="490">
        <v>0</v>
      </c>
      <c r="BA779" s="17">
        <v>0</v>
      </c>
      <c r="BB779" s="18">
        <v>0</v>
      </c>
      <c r="BC779" s="17">
        <v>0</v>
      </c>
      <c r="BD779" s="18">
        <v>0</v>
      </c>
      <c r="BE779" s="17">
        <v>0</v>
      </c>
      <c r="BF779" s="18">
        <v>0</v>
      </c>
      <c r="BG779" s="17">
        <v>0</v>
      </c>
      <c r="BH779" s="18">
        <v>0</v>
      </c>
      <c r="BI779" s="17">
        <v>0</v>
      </c>
      <c r="BJ779" s="18">
        <v>0</v>
      </c>
      <c r="BK779" s="17">
        <v>2279.3799999999978</v>
      </c>
      <c r="BL779" s="17">
        <v>2267.9800000000005</v>
      </c>
      <c r="BM779" s="17">
        <v>21.599999999999998</v>
      </c>
      <c r="BN779" s="17">
        <v>21.6</v>
      </c>
      <c r="BO779" s="18">
        <v>0</v>
      </c>
      <c r="BP779" s="18">
        <v>0</v>
      </c>
      <c r="BQ779" s="64">
        <v>2317.3849999999979</v>
      </c>
      <c r="BR779" s="18">
        <v>2305.9850000000006</v>
      </c>
      <c r="BS779" s="729">
        <v>0.37724661749082489</v>
      </c>
      <c r="BT779" s="17">
        <v>0</v>
      </c>
      <c r="BU779" s="17">
        <v>0</v>
      </c>
      <c r="BV779" s="17">
        <v>0</v>
      </c>
      <c r="BW779" s="17">
        <v>0</v>
      </c>
      <c r="BX779" s="17">
        <v>0</v>
      </c>
      <c r="BY779" s="17">
        <v>0</v>
      </c>
      <c r="BZ779" s="17">
        <v>0</v>
      </c>
      <c r="CA779" s="17">
        <v>0</v>
      </c>
      <c r="CB779" s="17">
        <v>0</v>
      </c>
      <c r="CC779" s="17">
        <v>0</v>
      </c>
      <c r="CD779" s="17">
        <v>0</v>
      </c>
      <c r="CE779" s="17">
        <v>0</v>
      </c>
      <c r="CF779" s="17">
        <v>0</v>
      </c>
      <c r="CG779" s="17">
        <v>0</v>
      </c>
      <c r="CH779" s="17">
        <v>0</v>
      </c>
      <c r="CI779" s="17">
        <v>0</v>
      </c>
      <c r="CJ779" s="17">
        <v>0</v>
      </c>
      <c r="CK779" s="17">
        <v>0</v>
      </c>
      <c r="CL779" s="702">
        <v>2675627.4191999976</v>
      </c>
      <c r="CM779" s="702">
        <v>2662245.6432000007</v>
      </c>
      <c r="CN779" s="702">
        <v>25354.944</v>
      </c>
      <c r="CO779" s="702">
        <v>25354.944000000003</v>
      </c>
      <c r="CP779" s="702">
        <v>0</v>
      </c>
      <c r="CQ779" s="702">
        <v>0</v>
      </c>
      <c r="CR779" s="704">
        <v>2700982.3631999977</v>
      </c>
      <c r="CS779" s="703">
        <v>2687600.5872000009</v>
      </c>
      <c r="CT779" s="23" t="s">
        <v>56</v>
      </c>
      <c r="CU779" s="23" t="s">
        <v>56</v>
      </c>
      <c r="CV779" s="23" t="s">
        <v>56</v>
      </c>
      <c r="CW779" s="23" t="s">
        <v>56</v>
      </c>
      <c r="CX779" s="23" t="s">
        <v>56</v>
      </c>
      <c r="CY779" s="23" t="s">
        <v>56</v>
      </c>
      <c r="CZ779" s="23" t="s">
        <v>56</v>
      </c>
      <c r="DA779" s="23" t="s">
        <v>56</v>
      </c>
      <c r="DB779" s="728">
        <v>20844119.52</v>
      </c>
      <c r="DC779" s="10"/>
      <c r="DD779" s="692">
        <v>6.1428913940000003</v>
      </c>
      <c r="DE779" s="120"/>
      <c r="DF779" s="120"/>
      <c r="DG779" s="120"/>
      <c r="DH779" s="140"/>
      <c r="DI779" s="140"/>
      <c r="DJ779" s="140"/>
      <c r="DK779" s="140"/>
      <c r="DL779" s="548">
        <v>4</v>
      </c>
      <c r="DM779" s="548">
        <v>-2</v>
      </c>
      <c r="DN779" s="203" t="s">
        <v>868</v>
      </c>
      <c r="DO779" s="700">
        <v>1600.6666666666699</v>
      </c>
      <c r="DP779" s="713" t="s">
        <v>56</v>
      </c>
      <c r="DQ779" s="548" t="s">
        <v>56</v>
      </c>
      <c r="DR779" s="673" t="s">
        <v>56</v>
      </c>
      <c r="DS779" s="203" t="s">
        <v>56</v>
      </c>
      <c r="DT779" s="1160" t="s">
        <v>56</v>
      </c>
      <c r="DU779" s="711">
        <v>17.632028321532658</v>
      </c>
      <c r="DV779" s="711">
        <v>61.809858704322536</v>
      </c>
      <c r="DW779" s="711">
        <v>17.4404857478862</v>
      </c>
      <c r="DX779" s="711">
        <v>53.139386272577667</v>
      </c>
      <c r="DY779" s="710">
        <v>9.9333610995418375E-2</v>
      </c>
      <c r="DZ779" s="710">
        <v>0.45926202590652587</v>
      </c>
      <c r="EA779" s="710">
        <v>9.7357678973806899E-2</v>
      </c>
      <c r="EB779" s="710">
        <v>0.41791207867935587</v>
      </c>
      <c r="EC779" s="236"/>
      <c r="ED779" s="49"/>
      <c r="EE779" s="232"/>
      <c r="EF779" s="700">
        <v>0</v>
      </c>
      <c r="EG779" s="712">
        <v>38359.333333333336</v>
      </c>
      <c r="EH779" s="44"/>
    </row>
    <row r="780" spans="1:138" ht="41.25" customHeight="1" x14ac:dyDescent="0.25">
      <c r="A780" s="871" t="s">
        <v>49</v>
      </c>
      <c r="B780" s="656" t="s">
        <v>96</v>
      </c>
      <c r="C780" s="656" t="s">
        <v>114</v>
      </c>
      <c r="D780" s="691" t="s">
        <v>128</v>
      </c>
      <c r="E780" s="656" t="s">
        <v>128</v>
      </c>
      <c r="F780" s="656" t="s">
        <v>131</v>
      </c>
      <c r="G780" s="901" t="s">
        <v>130</v>
      </c>
      <c r="H780" s="897" t="s">
        <v>55</v>
      </c>
      <c r="I780" s="17" t="s">
        <v>866</v>
      </c>
      <c r="J780" s="64">
        <v>13.8</v>
      </c>
      <c r="K780" s="665">
        <v>12.668219606558768</v>
      </c>
      <c r="L780" s="665">
        <v>16.831439358930002</v>
      </c>
      <c r="M780" s="64">
        <v>1245</v>
      </c>
      <c r="N780" s="726">
        <v>13734229.68</v>
      </c>
      <c r="O780" s="548" t="s">
        <v>863</v>
      </c>
      <c r="P780" s="909">
        <v>6.1189890929999997</v>
      </c>
      <c r="Q780" s="203" t="s">
        <v>57</v>
      </c>
      <c r="R780" s="205" t="s">
        <v>57</v>
      </c>
      <c r="S780" s="490">
        <v>0</v>
      </c>
      <c r="T780" s="18">
        <v>0</v>
      </c>
      <c r="U780" s="548">
        <v>0</v>
      </c>
      <c r="V780" s="18">
        <v>0</v>
      </c>
      <c r="W780" s="64">
        <v>0</v>
      </c>
      <c r="X780" s="18">
        <v>0</v>
      </c>
      <c r="Y780" s="18">
        <v>0</v>
      </c>
      <c r="Z780" s="18">
        <v>0</v>
      </c>
      <c r="AA780" s="18">
        <v>0</v>
      </c>
      <c r="AB780" s="18">
        <v>0</v>
      </c>
      <c r="AC780" s="18">
        <v>0</v>
      </c>
      <c r="AD780" s="18">
        <v>0</v>
      </c>
      <c r="AE780" s="18">
        <v>0</v>
      </c>
      <c r="AF780" s="18">
        <v>0</v>
      </c>
      <c r="AG780" s="64">
        <v>0</v>
      </c>
      <c r="AH780" s="18">
        <v>0</v>
      </c>
      <c r="AI780" s="64">
        <v>0</v>
      </c>
      <c r="AJ780" s="18">
        <v>0</v>
      </c>
      <c r="AK780" s="18">
        <v>67</v>
      </c>
      <c r="AL780" s="64">
        <v>67</v>
      </c>
      <c r="AM780" s="18">
        <v>2</v>
      </c>
      <c r="AN780" s="18">
        <v>2</v>
      </c>
      <c r="AO780" s="18">
        <v>0</v>
      </c>
      <c r="AP780" s="64">
        <v>0</v>
      </c>
      <c r="AQ780" s="64">
        <v>69</v>
      </c>
      <c r="AR780" s="11">
        <v>69</v>
      </c>
      <c r="AS780" s="17">
        <v>0</v>
      </c>
      <c r="AT780" s="490">
        <v>0</v>
      </c>
      <c r="AU780" s="64">
        <v>0</v>
      </c>
      <c r="AV780" s="18">
        <v>0</v>
      </c>
      <c r="AW780" s="64">
        <v>0</v>
      </c>
      <c r="AX780" s="18">
        <v>0</v>
      </c>
      <c r="AY780" s="17">
        <v>0</v>
      </c>
      <c r="AZ780" s="490">
        <v>0</v>
      </c>
      <c r="BA780" s="17">
        <v>0</v>
      </c>
      <c r="BB780" s="18">
        <v>0</v>
      </c>
      <c r="BC780" s="17">
        <v>0</v>
      </c>
      <c r="BD780" s="18">
        <v>0</v>
      </c>
      <c r="BE780" s="17">
        <v>0</v>
      </c>
      <c r="BF780" s="18">
        <v>0</v>
      </c>
      <c r="BG780" s="17">
        <v>0</v>
      </c>
      <c r="BH780" s="18">
        <v>0</v>
      </c>
      <c r="BI780" s="17">
        <v>0</v>
      </c>
      <c r="BJ780" s="18">
        <v>0</v>
      </c>
      <c r="BK780" s="17">
        <v>795.01200000000028</v>
      </c>
      <c r="BL780" s="17">
        <v>795.01199999999994</v>
      </c>
      <c r="BM780" s="17">
        <v>25.28</v>
      </c>
      <c r="BN780" s="17">
        <v>25.28</v>
      </c>
      <c r="BO780" s="18">
        <v>0</v>
      </c>
      <c r="BP780" s="18">
        <v>0</v>
      </c>
      <c r="BQ780" s="64">
        <v>820.29200000000026</v>
      </c>
      <c r="BR780" s="18">
        <v>820.29199999999992</v>
      </c>
      <c r="BS780" s="729">
        <v>0.13405678414076563</v>
      </c>
      <c r="BT780" s="17">
        <v>0</v>
      </c>
      <c r="BU780" s="17">
        <v>0</v>
      </c>
      <c r="BV780" s="17">
        <v>0</v>
      </c>
      <c r="BW780" s="17">
        <v>0</v>
      </c>
      <c r="BX780" s="17">
        <v>0</v>
      </c>
      <c r="BY780" s="17">
        <v>0</v>
      </c>
      <c r="BZ780" s="17">
        <v>0</v>
      </c>
      <c r="CA780" s="17">
        <v>0</v>
      </c>
      <c r="CB780" s="17">
        <v>0</v>
      </c>
      <c r="CC780" s="17">
        <v>0</v>
      </c>
      <c r="CD780" s="17">
        <v>0</v>
      </c>
      <c r="CE780" s="17">
        <v>0</v>
      </c>
      <c r="CF780" s="17">
        <v>0</v>
      </c>
      <c r="CG780" s="17">
        <v>0</v>
      </c>
      <c r="CH780" s="17">
        <v>0</v>
      </c>
      <c r="CI780" s="17">
        <v>0</v>
      </c>
      <c r="CJ780" s="17">
        <v>0</v>
      </c>
      <c r="CK780" s="17">
        <v>0</v>
      </c>
      <c r="CL780" s="702">
        <v>933216.88608000043</v>
      </c>
      <c r="CM780" s="702">
        <v>933216.88608000008</v>
      </c>
      <c r="CN780" s="702">
        <v>29674.675200000001</v>
      </c>
      <c r="CO780" s="702">
        <v>29674.675200000001</v>
      </c>
      <c r="CP780" s="702">
        <v>0</v>
      </c>
      <c r="CQ780" s="702">
        <v>0</v>
      </c>
      <c r="CR780" s="704">
        <v>962891.56128000049</v>
      </c>
      <c r="CS780" s="703">
        <v>962891.56128000014</v>
      </c>
      <c r="CT780" s="23" t="s">
        <v>56</v>
      </c>
      <c r="CU780" s="23" t="s">
        <v>56</v>
      </c>
      <c r="CV780" s="23" t="s">
        <v>56</v>
      </c>
      <c r="CW780" s="23" t="s">
        <v>56</v>
      </c>
      <c r="CX780" s="23" t="s">
        <v>56</v>
      </c>
      <c r="CY780" s="23" t="s">
        <v>56</v>
      </c>
      <c r="CZ780" s="23" t="s">
        <v>56</v>
      </c>
      <c r="DA780" s="23" t="s">
        <v>56</v>
      </c>
      <c r="DB780" s="728">
        <v>13734229.68</v>
      </c>
      <c r="DC780" s="10"/>
      <c r="DD780" s="692">
        <v>6.1189890929999997</v>
      </c>
      <c r="DE780" s="120"/>
      <c r="DF780" s="120"/>
      <c r="DG780" s="120"/>
      <c r="DH780" s="140"/>
      <c r="DI780" s="140"/>
      <c r="DJ780" s="140"/>
      <c r="DK780" s="140"/>
      <c r="DL780" s="548">
        <v>2</v>
      </c>
      <c r="DM780" s="548">
        <v>1</v>
      </c>
      <c r="DN780" s="203" t="s">
        <v>868</v>
      </c>
      <c r="DO780" s="700">
        <v>1238.5</v>
      </c>
      <c r="DP780" s="713" t="s">
        <v>56</v>
      </c>
      <c r="DQ780" s="548" t="s">
        <v>56</v>
      </c>
      <c r="DR780" s="673" t="s">
        <v>56</v>
      </c>
      <c r="DS780" s="203" t="s">
        <v>56</v>
      </c>
      <c r="DT780" s="1160" t="s">
        <v>56</v>
      </c>
      <c r="DU780" s="711">
        <v>11.108599111828825</v>
      </c>
      <c r="DV780" s="711">
        <v>31.158981145918617</v>
      </c>
      <c r="DW780" s="711">
        <v>6.9572897208911204</v>
      </c>
      <c r="DX780" s="711">
        <v>32.093863181153047</v>
      </c>
      <c r="DY780" s="710">
        <v>8.8009689140088818E-2</v>
      </c>
      <c r="DZ780" s="710">
        <v>0.10749607428024198</v>
      </c>
      <c r="EA780" s="710">
        <v>5.9752991994427698E-2</v>
      </c>
      <c r="EB780" s="710">
        <v>0.13254902831344495</v>
      </c>
      <c r="EC780" s="236"/>
      <c r="ED780" s="49"/>
      <c r="EE780" s="232"/>
      <c r="EF780" s="700">
        <v>0</v>
      </c>
      <c r="EG780" s="712">
        <v>0</v>
      </c>
      <c r="EH780" s="44"/>
    </row>
    <row r="781" spans="1:138" ht="41.25" customHeight="1" x14ac:dyDescent="0.25">
      <c r="A781" s="871" t="s">
        <v>49</v>
      </c>
      <c r="B781" s="656" t="s">
        <v>96</v>
      </c>
      <c r="C781" s="656" t="s">
        <v>114</v>
      </c>
      <c r="D781" s="691" t="s">
        <v>128</v>
      </c>
      <c r="E781" s="656" t="s">
        <v>128</v>
      </c>
      <c r="F781" s="656" t="s">
        <v>1700</v>
      </c>
      <c r="G781" s="901" t="s">
        <v>130</v>
      </c>
      <c r="H781" s="897" t="s">
        <v>55</v>
      </c>
      <c r="I781" s="17" t="s">
        <v>866</v>
      </c>
      <c r="J781" s="64">
        <v>13.8</v>
      </c>
      <c r="K781" s="665">
        <v>11.234081537891738</v>
      </c>
      <c r="L781" s="665">
        <v>8.6486742244350001</v>
      </c>
      <c r="M781" s="64">
        <v>729</v>
      </c>
      <c r="N781" s="726">
        <v>25938949.41</v>
      </c>
      <c r="O781" s="548" t="s">
        <v>863</v>
      </c>
      <c r="P781" s="909">
        <v>8.3419030989999996</v>
      </c>
      <c r="Q781" s="203" t="s">
        <v>57</v>
      </c>
      <c r="R781" s="205" t="s">
        <v>57</v>
      </c>
      <c r="S781" s="490">
        <v>0</v>
      </c>
      <c r="T781" s="18">
        <v>0</v>
      </c>
      <c r="U781" s="548">
        <v>0</v>
      </c>
      <c r="V781" s="18">
        <v>0</v>
      </c>
      <c r="W781" s="64">
        <v>0</v>
      </c>
      <c r="X781" s="18">
        <v>0</v>
      </c>
      <c r="Y781" s="18">
        <v>0</v>
      </c>
      <c r="Z781" s="18">
        <v>0</v>
      </c>
      <c r="AA781" s="18">
        <v>0</v>
      </c>
      <c r="AB781" s="18">
        <v>0</v>
      </c>
      <c r="AC781" s="18">
        <v>0</v>
      </c>
      <c r="AD781" s="18">
        <v>0</v>
      </c>
      <c r="AE781" s="18">
        <v>0</v>
      </c>
      <c r="AF781" s="18">
        <v>0</v>
      </c>
      <c r="AG781" s="64">
        <v>2</v>
      </c>
      <c r="AH781" s="18">
        <v>2</v>
      </c>
      <c r="AI781" s="64">
        <v>0</v>
      </c>
      <c r="AJ781" s="18">
        <v>0</v>
      </c>
      <c r="AK781" s="18">
        <v>18</v>
      </c>
      <c r="AL781" s="64">
        <v>18</v>
      </c>
      <c r="AM781" s="18">
        <v>0</v>
      </c>
      <c r="AN781" s="18" t="s">
        <v>58</v>
      </c>
      <c r="AO781" s="18">
        <v>0</v>
      </c>
      <c r="AP781" s="64">
        <v>0</v>
      </c>
      <c r="AQ781" s="64">
        <v>20</v>
      </c>
      <c r="AR781" s="11">
        <v>20</v>
      </c>
      <c r="AS781" s="17">
        <v>0</v>
      </c>
      <c r="AT781" s="490">
        <v>0</v>
      </c>
      <c r="AU781" s="64">
        <v>0</v>
      </c>
      <c r="AV781" s="18">
        <v>0</v>
      </c>
      <c r="AW781" s="64">
        <v>0</v>
      </c>
      <c r="AX781" s="18">
        <v>0</v>
      </c>
      <c r="AY781" s="17">
        <v>0</v>
      </c>
      <c r="AZ781" s="490">
        <v>0</v>
      </c>
      <c r="BA781" s="17">
        <v>0</v>
      </c>
      <c r="BB781" s="18">
        <v>0</v>
      </c>
      <c r="BC781" s="17">
        <v>0</v>
      </c>
      <c r="BD781" s="18">
        <v>0</v>
      </c>
      <c r="BE781" s="17">
        <v>0</v>
      </c>
      <c r="BF781" s="18">
        <v>0</v>
      </c>
      <c r="BG781" s="17">
        <v>562.5</v>
      </c>
      <c r="BH781" s="18">
        <v>562.5</v>
      </c>
      <c r="BI781" s="17">
        <v>0</v>
      </c>
      <c r="BJ781" s="18">
        <v>0</v>
      </c>
      <c r="BK781" s="17">
        <v>279.67500000000001</v>
      </c>
      <c r="BL781" s="17">
        <v>279.67500000000001</v>
      </c>
      <c r="BM781" s="17">
        <v>0</v>
      </c>
      <c r="BN781" s="17" t="s">
        <v>58</v>
      </c>
      <c r="BO781" s="18">
        <v>0</v>
      </c>
      <c r="BP781" s="18">
        <v>0</v>
      </c>
      <c r="BQ781" s="64">
        <v>842.17499999999995</v>
      </c>
      <c r="BR781" s="18">
        <v>842.17499999999995</v>
      </c>
      <c r="BS781" s="729">
        <v>0.10095717847657056</v>
      </c>
      <c r="BT781" s="17">
        <v>0</v>
      </c>
      <c r="BU781" s="17">
        <v>0</v>
      </c>
      <c r="BV781" s="17">
        <v>0</v>
      </c>
      <c r="BW781" s="17">
        <v>0</v>
      </c>
      <c r="BX781" s="17">
        <v>0</v>
      </c>
      <c r="BY781" s="17">
        <v>0</v>
      </c>
      <c r="BZ781" s="17">
        <v>0</v>
      </c>
      <c r="CA781" s="17">
        <v>0</v>
      </c>
      <c r="CB781" s="17">
        <v>0</v>
      </c>
      <c r="CC781" s="17">
        <v>0</v>
      </c>
      <c r="CD781" s="17">
        <v>0</v>
      </c>
      <c r="CE781" s="17">
        <v>0</v>
      </c>
      <c r="CF781" s="17">
        <v>0</v>
      </c>
      <c r="CG781" s="17">
        <v>0</v>
      </c>
      <c r="CH781" s="17">
        <v>2838240</v>
      </c>
      <c r="CI781" s="17">
        <v>2838240</v>
      </c>
      <c r="CJ781" s="17">
        <v>0</v>
      </c>
      <c r="CK781" s="17">
        <v>0</v>
      </c>
      <c r="CL781" s="702">
        <v>328293.70200000005</v>
      </c>
      <c r="CM781" s="702">
        <v>328293.70200000005</v>
      </c>
      <c r="CN781" s="702">
        <v>0</v>
      </c>
      <c r="CO781" s="702">
        <v>0</v>
      </c>
      <c r="CP781" s="702">
        <v>0</v>
      </c>
      <c r="CQ781" s="702">
        <v>0</v>
      </c>
      <c r="CR781" s="704">
        <v>3166533.702</v>
      </c>
      <c r="CS781" s="703">
        <v>3166533.702</v>
      </c>
      <c r="CT781" s="23">
        <v>1</v>
      </c>
      <c r="CU781" s="23">
        <v>4</v>
      </c>
      <c r="CV781" s="23" t="s">
        <v>125</v>
      </c>
      <c r="CW781" s="23">
        <v>3</v>
      </c>
      <c r="CX781" s="23">
        <v>150</v>
      </c>
      <c r="CY781" s="23">
        <v>1</v>
      </c>
      <c r="CZ781" s="23">
        <v>6</v>
      </c>
      <c r="DA781" s="23" t="s">
        <v>905</v>
      </c>
      <c r="DB781" s="728">
        <v>25938949.41</v>
      </c>
      <c r="DC781" s="10"/>
      <c r="DD781" s="692">
        <v>8.3419030989999996</v>
      </c>
      <c r="DE781" s="120"/>
      <c r="DF781" s="120"/>
      <c r="DG781" s="120"/>
      <c r="DH781" s="140"/>
      <c r="DI781" s="140"/>
      <c r="DJ781" s="140"/>
      <c r="DK781" s="140"/>
      <c r="DL781" s="548">
        <v>2</v>
      </c>
      <c r="DM781" s="548">
        <v>0</v>
      </c>
      <c r="DN781" s="203" t="s">
        <v>868</v>
      </c>
      <c r="DO781" s="700">
        <v>735.83333333333303</v>
      </c>
      <c r="DP781" s="713" t="s">
        <v>56</v>
      </c>
      <c r="DQ781" s="548" t="s">
        <v>56</v>
      </c>
      <c r="DR781" s="673" t="s">
        <v>56</v>
      </c>
      <c r="DS781" s="203" t="s">
        <v>56</v>
      </c>
      <c r="DT781" s="1160" t="s">
        <v>56</v>
      </c>
      <c r="DU781" s="711">
        <v>190.16670441676112</v>
      </c>
      <c r="DV781" s="711">
        <v>-53.183587021015512</v>
      </c>
      <c r="DW781" s="711">
        <v>191.97318852060701</v>
      </c>
      <c r="DX781" s="711">
        <v>-55.641097729514627</v>
      </c>
      <c r="DY781" s="710">
        <v>3.0414496036240104</v>
      </c>
      <c r="DZ781" s="710">
        <v>-2.6638359648643037</v>
      </c>
      <c r="EA781" s="710">
        <v>3.0416237848747798</v>
      </c>
      <c r="EB781" s="710">
        <v>-2.6656395709416931</v>
      </c>
      <c r="EC781" s="236"/>
      <c r="ED781" s="49"/>
      <c r="EE781" s="232"/>
      <c r="EF781" s="700">
        <v>112887</v>
      </c>
      <c r="EG781" s="712">
        <v>-21867</v>
      </c>
      <c r="EH781" s="44"/>
    </row>
    <row r="782" spans="1:138" ht="41.25" customHeight="1" x14ac:dyDescent="0.25">
      <c r="A782" s="871" t="s">
        <v>49</v>
      </c>
      <c r="B782" s="656" t="s">
        <v>96</v>
      </c>
      <c r="C782" s="656" t="s">
        <v>114</v>
      </c>
      <c r="D782" s="691" t="s">
        <v>128</v>
      </c>
      <c r="E782" s="656" t="s">
        <v>128</v>
      </c>
      <c r="F782" s="656" t="s">
        <v>543</v>
      </c>
      <c r="G782" s="901" t="s">
        <v>544</v>
      </c>
      <c r="H782" s="897" t="s">
        <v>55</v>
      </c>
      <c r="I782" s="17" t="s">
        <v>860</v>
      </c>
      <c r="J782" s="64">
        <v>13.8</v>
      </c>
      <c r="K782" s="665">
        <v>12.30968508939201</v>
      </c>
      <c r="L782" s="665">
        <v>21.943749954356999</v>
      </c>
      <c r="M782" s="64">
        <v>4770</v>
      </c>
      <c r="N782" s="726">
        <v>38568589.119999997</v>
      </c>
      <c r="O782" s="548" t="s">
        <v>863</v>
      </c>
      <c r="P782" s="909">
        <v>11.47310455</v>
      </c>
      <c r="Q782" s="203" t="s">
        <v>902</v>
      </c>
      <c r="R782" s="205" t="s">
        <v>57</v>
      </c>
      <c r="S782" s="490">
        <v>0</v>
      </c>
      <c r="T782" s="18">
        <v>0</v>
      </c>
      <c r="U782" s="548">
        <v>0</v>
      </c>
      <c r="V782" s="18">
        <v>0</v>
      </c>
      <c r="W782" s="64">
        <v>0</v>
      </c>
      <c r="X782" s="18">
        <v>0</v>
      </c>
      <c r="Y782" s="18">
        <v>0</v>
      </c>
      <c r="Z782" s="18">
        <v>0</v>
      </c>
      <c r="AA782" s="18">
        <v>0</v>
      </c>
      <c r="AB782" s="18">
        <v>0</v>
      </c>
      <c r="AC782" s="18">
        <v>0</v>
      </c>
      <c r="AD782" s="18">
        <v>0</v>
      </c>
      <c r="AE782" s="18">
        <v>0</v>
      </c>
      <c r="AF782" s="18">
        <v>0</v>
      </c>
      <c r="AG782" s="64">
        <v>2</v>
      </c>
      <c r="AH782" s="18">
        <v>2</v>
      </c>
      <c r="AI782" s="64">
        <v>0</v>
      </c>
      <c r="AJ782" s="18">
        <v>0</v>
      </c>
      <c r="AK782" s="18">
        <v>191</v>
      </c>
      <c r="AL782" s="64">
        <v>189</v>
      </c>
      <c r="AM782" s="18">
        <v>10</v>
      </c>
      <c r="AN782" s="18">
        <v>10</v>
      </c>
      <c r="AO782" s="18">
        <v>0</v>
      </c>
      <c r="AP782" s="64">
        <v>0</v>
      </c>
      <c r="AQ782" s="64">
        <v>203</v>
      </c>
      <c r="AR782" s="11">
        <v>201</v>
      </c>
      <c r="AS782" s="17">
        <v>0</v>
      </c>
      <c r="AT782" s="490">
        <v>0</v>
      </c>
      <c r="AU782" s="64">
        <v>0</v>
      </c>
      <c r="AV782" s="18">
        <v>0</v>
      </c>
      <c r="AW782" s="64">
        <v>0</v>
      </c>
      <c r="AX782" s="18">
        <v>0</v>
      </c>
      <c r="AY782" s="17">
        <v>0</v>
      </c>
      <c r="AZ782" s="490">
        <v>0</v>
      </c>
      <c r="BA782" s="17">
        <v>0</v>
      </c>
      <c r="BB782" s="18">
        <v>0</v>
      </c>
      <c r="BC782" s="17">
        <v>0</v>
      </c>
      <c r="BD782" s="18">
        <v>0</v>
      </c>
      <c r="BE782" s="17">
        <v>0</v>
      </c>
      <c r="BF782" s="18">
        <v>0</v>
      </c>
      <c r="BG782" s="17">
        <v>6.2</v>
      </c>
      <c r="BH782" s="18">
        <v>6.2</v>
      </c>
      <c r="BI782" s="17">
        <v>0</v>
      </c>
      <c r="BJ782" s="18">
        <v>0</v>
      </c>
      <c r="BK782" s="17">
        <v>1178.0959999999998</v>
      </c>
      <c r="BL782" s="17">
        <v>1165.9759999999997</v>
      </c>
      <c r="BM782" s="17">
        <v>111.86999999999999</v>
      </c>
      <c r="BN782" s="17">
        <v>111.86999999999999</v>
      </c>
      <c r="BO782" s="18">
        <v>0</v>
      </c>
      <c r="BP782" s="18">
        <v>0</v>
      </c>
      <c r="BQ782" s="64">
        <v>1296.1659999999997</v>
      </c>
      <c r="BR782" s="18">
        <v>1284.0459999999996</v>
      </c>
      <c r="BS782" s="729">
        <v>0.1129743038905716</v>
      </c>
      <c r="BT782" s="17">
        <v>0</v>
      </c>
      <c r="BU782" s="17">
        <v>0</v>
      </c>
      <c r="BV782" s="17">
        <v>0</v>
      </c>
      <c r="BW782" s="17">
        <v>0</v>
      </c>
      <c r="BX782" s="17">
        <v>0</v>
      </c>
      <c r="BY782" s="17">
        <v>0</v>
      </c>
      <c r="BZ782" s="17">
        <v>0</v>
      </c>
      <c r="CA782" s="17">
        <v>0</v>
      </c>
      <c r="CB782" s="17">
        <v>0</v>
      </c>
      <c r="CC782" s="17">
        <v>0</v>
      </c>
      <c r="CD782" s="17">
        <v>0</v>
      </c>
      <c r="CE782" s="17">
        <v>0</v>
      </c>
      <c r="CF782" s="17">
        <v>0</v>
      </c>
      <c r="CG782" s="17">
        <v>0</v>
      </c>
      <c r="CH782" s="17">
        <v>31283.711999999996</v>
      </c>
      <c r="CI782" s="17">
        <v>31283.711999999996</v>
      </c>
      <c r="CJ782" s="17">
        <v>0</v>
      </c>
      <c r="CK782" s="17">
        <v>0</v>
      </c>
      <c r="CL782" s="702">
        <v>1382896.2086399999</v>
      </c>
      <c r="CM782" s="702">
        <v>1368669.2678399996</v>
      </c>
      <c r="CN782" s="702">
        <v>131317.48079999999</v>
      </c>
      <c r="CO782" s="702">
        <v>131317.48079999999</v>
      </c>
      <c r="CP782" s="702">
        <v>0</v>
      </c>
      <c r="CQ782" s="702">
        <v>0</v>
      </c>
      <c r="CR782" s="704">
        <v>1545497.4014399999</v>
      </c>
      <c r="CS782" s="703">
        <v>1531270.4606399997</v>
      </c>
      <c r="CT782" s="23" t="s">
        <v>56</v>
      </c>
      <c r="CU782" s="23" t="s">
        <v>56</v>
      </c>
      <c r="CV782" s="23" t="s">
        <v>56</v>
      </c>
      <c r="CW782" s="23" t="s">
        <v>56</v>
      </c>
      <c r="CX782" s="23" t="s">
        <v>56</v>
      </c>
      <c r="CY782" s="23" t="s">
        <v>56</v>
      </c>
      <c r="CZ782" s="23" t="s">
        <v>56</v>
      </c>
      <c r="DA782" s="23" t="s">
        <v>56</v>
      </c>
      <c r="DB782" s="728">
        <v>38568589.119999997</v>
      </c>
      <c r="DC782" s="10"/>
      <c r="DD782" s="692">
        <v>11.47310455</v>
      </c>
      <c r="DE782" s="120"/>
      <c r="DF782" s="120"/>
      <c r="DG782" s="120"/>
      <c r="DH782" s="140"/>
      <c r="DI782" s="140"/>
      <c r="DJ782" s="140"/>
      <c r="DK782" s="140"/>
      <c r="DL782" s="548">
        <v>10</v>
      </c>
      <c r="DM782" s="548">
        <v>-3</v>
      </c>
      <c r="DN782" s="203" t="s">
        <v>868</v>
      </c>
      <c r="DO782" s="700">
        <v>4624.25</v>
      </c>
      <c r="DP782" s="713" t="s">
        <v>56</v>
      </c>
      <c r="DQ782" s="548" t="s">
        <v>56</v>
      </c>
      <c r="DR782" s="673" t="s">
        <v>56</v>
      </c>
      <c r="DS782" s="700">
        <v>4624.25</v>
      </c>
      <c r="DT782" s="25" t="s">
        <v>918</v>
      </c>
      <c r="DU782" s="711">
        <v>205.22917229821053</v>
      </c>
      <c r="DV782" s="711">
        <v>-150.9418977027222</v>
      </c>
      <c r="DW782" s="711">
        <v>201.79493407204001</v>
      </c>
      <c r="DX782" s="711">
        <v>-153.86508421592117</v>
      </c>
      <c r="DY782" s="710">
        <v>1.0475212196572417</v>
      </c>
      <c r="DZ782" s="710">
        <v>-0.42254013120087508</v>
      </c>
      <c r="EA782" s="710">
        <v>1.0273450576391601</v>
      </c>
      <c r="EB782" s="710">
        <v>-0.41253305777181237</v>
      </c>
      <c r="EC782" s="236"/>
      <c r="ED782" s="49"/>
      <c r="EE782" s="232"/>
      <c r="EF782" s="700">
        <v>921628</v>
      </c>
      <c r="EG782" s="712">
        <v>-769035.66666666663</v>
      </c>
      <c r="EH782" s="44"/>
    </row>
    <row r="783" spans="1:138" ht="41.25" customHeight="1" x14ac:dyDescent="0.25">
      <c r="A783" s="871" t="s">
        <v>49</v>
      </c>
      <c r="B783" s="656" t="s">
        <v>96</v>
      </c>
      <c r="C783" s="656" t="s">
        <v>114</v>
      </c>
      <c r="D783" s="691" t="s">
        <v>128</v>
      </c>
      <c r="E783" s="656" t="s">
        <v>128</v>
      </c>
      <c r="F783" s="656" t="s">
        <v>132</v>
      </c>
      <c r="G783" s="901" t="s">
        <v>128</v>
      </c>
      <c r="H783" s="897" t="s">
        <v>55</v>
      </c>
      <c r="I783" s="17" t="s">
        <v>860</v>
      </c>
      <c r="J783" s="64">
        <v>13.8</v>
      </c>
      <c r="K783" s="665">
        <v>12.405294293969813</v>
      </c>
      <c r="L783" s="665">
        <v>19.827272686032</v>
      </c>
      <c r="M783" s="64">
        <v>3832</v>
      </c>
      <c r="N783" s="726">
        <v>39638009.089999996</v>
      </c>
      <c r="O783" s="548" t="s">
        <v>863</v>
      </c>
      <c r="P783" s="909">
        <v>11.35359304</v>
      </c>
      <c r="Q783" s="203" t="s">
        <v>57</v>
      </c>
      <c r="R783" s="205" t="s">
        <v>1190</v>
      </c>
      <c r="S783" s="490">
        <v>0</v>
      </c>
      <c r="T783" s="18">
        <v>0</v>
      </c>
      <c r="U783" s="548">
        <v>0</v>
      </c>
      <c r="V783" s="18">
        <v>0</v>
      </c>
      <c r="W783" s="64">
        <v>0</v>
      </c>
      <c r="X783" s="18">
        <v>0</v>
      </c>
      <c r="Y783" s="18">
        <v>0</v>
      </c>
      <c r="Z783" s="18">
        <v>0</v>
      </c>
      <c r="AA783" s="18">
        <v>0</v>
      </c>
      <c r="AB783" s="18">
        <v>0</v>
      </c>
      <c r="AC783" s="18">
        <v>0</v>
      </c>
      <c r="AD783" s="18">
        <v>0</v>
      </c>
      <c r="AE783" s="18">
        <v>0</v>
      </c>
      <c r="AF783" s="18">
        <v>0</v>
      </c>
      <c r="AG783" s="64">
        <v>0</v>
      </c>
      <c r="AH783" s="18">
        <v>0</v>
      </c>
      <c r="AI783" s="64">
        <v>0</v>
      </c>
      <c r="AJ783" s="18">
        <v>0</v>
      </c>
      <c r="AK783" s="18">
        <v>212</v>
      </c>
      <c r="AL783" s="64">
        <v>211</v>
      </c>
      <c r="AM783" s="18">
        <v>4</v>
      </c>
      <c r="AN783" s="18">
        <v>4</v>
      </c>
      <c r="AO783" s="18">
        <v>0</v>
      </c>
      <c r="AP783" s="64">
        <v>0</v>
      </c>
      <c r="AQ783" s="64">
        <v>216</v>
      </c>
      <c r="AR783" s="11">
        <v>215</v>
      </c>
      <c r="AS783" s="17">
        <v>0</v>
      </c>
      <c r="AT783" s="490">
        <v>0</v>
      </c>
      <c r="AU783" s="64">
        <v>0</v>
      </c>
      <c r="AV783" s="18">
        <v>0</v>
      </c>
      <c r="AW783" s="64">
        <v>0</v>
      </c>
      <c r="AX783" s="18">
        <v>0</v>
      </c>
      <c r="AY783" s="17">
        <v>0</v>
      </c>
      <c r="AZ783" s="490">
        <v>0</v>
      </c>
      <c r="BA783" s="17">
        <v>0</v>
      </c>
      <c r="BB783" s="18">
        <v>0</v>
      </c>
      <c r="BC783" s="17">
        <v>0</v>
      </c>
      <c r="BD783" s="18">
        <v>0</v>
      </c>
      <c r="BE783" s="17">
        <v>0</v>
      </c>
      <c r="BF783" s="18">
        <v>0</v>
      </c>
      <c r="BG783" s="17">
        <v>0</v>
      </c>
      <c r="BH783" s="18">
        <v>0</v>
      </c>
      <c r="BI783" s="17">
        <v>0</v>
      </c>
      <c r="BJ783" s="18">
        <v>0</v>
      </c>
      <c r="BK783" s="17">
        <v>1363.2589999999984</v>
      </c>
      <c r="BL783" s="17">
        <v>1355.6589999999994</v>
      </c>
      <c r="BM783" s="17">
        <v>66.97</v>
      </c>
      <c r="BN783" s="17">
        <v>66.97</v>
      </c>
      <c r="BO783" s="18">
        <v>0</v>
      </c>
      <c r="BP783" s="18">
        <v>0</v>
      </c>
      <c r="BQ783" s="64">
        <v>1430.2289999999985</v>
      </c>
      <c r="BR783" s="18">
        <v>1422.6289999999995</v>
      </c>
      <c r="BS783" s="729">
        <v>0.12597148717248707</v>
      </c>
      <c r="BT783" s="17">
        <v>0</v>
      </c>
      <c r="BU783" s="17">
        <v>0</v>
      </c>
      <c r="BV783" s="17">
        <v>0</v>
      </c>
      <c r="BW783" s="17">
        <v>0</v>
      </c>
      <c r="BX783" s="17">
        <v>0</v>
      </c>
      <c r="BY783" s="17">
        <v>0</v>
      </c>
      <c r="BZ783" s="17">
        <v>0</v>
      </c>
      <c r="CA783" s="17">
        <v>0</v>
      </c>
      <c r="CB783" s="17">
        <v>0</v>
      </c>
      <c r="CC783" s="17">
        <v>0</v>
      </c>
      <c r="CD783" s="17">
        <v>0</v>
      </c>
      <c r="CE783" s="17">
        <v>0</v>
      </c>
      <c r="CF783" s="17">
        <v>0</v>
      </c>
      <c r="CG783" s="17">
        <v>0</v>
      </c>
      <c r="CH783" s="17">
        <v>0</v>
      </c>
      <c r="CI783" s="17">
        <v>0</v>
      </c>
      <c r="CJ783" s="17">
        <v>0</v>
      </c>
      <c r="CK783" s="17">
        <v>0</v>
      </c>
      <c r="CL783" s="702">
        <v>1600247.9445599981</v>
      </c>
      <c r="CM783" s="702">
        <v>1591326.7605599994</v>
      </c>
      <c r="CN783" s="702">
        <v>78612.064800000007</v>
      </c>
      <c r="CO783" s="702">
        <v>78612.064800000007</v>
      </c>
      <c r="CP783" s="702">
        <v>0</v>
      </c>
      <c r="CQ783" s="702">
        <v>0</v>
      </c>
      <c r="CR783" s="704">
        <v>1678860.0093599982</v>
      </c>
      <c r="CS783" s="703">
        <v>1669938.8253599994</v>
      </c>
      <c r="CT783" s="23" t="s">
        <v>56</v>
      </c>
      <c r="CU783" s="23" t="s">
        <v>56</v>
      </c>
      <c r="CV783" s="23" t="s">
        <v>56</v>
      </c>
      <c r="CW783" s="23" t="s">
        <v>56</v>
      </c>
      <c r="CX783" s="23" t="s">
        <v>56</v>
      </c>
      <c r="CY783" s="23" t="s">
        <v>56</v>
      </c>
      <c r="CZ783" s="23" t="s">
        <v>56</v>
      </c>
      <c r="DA783" s="23" t="s">
        <v>56</v>
      </c>
      <c r="DB783" s="728">
        <v>39638009.089999996</v>
      </c>
      <c r="DC783" s="10"/>
      <c r="DD783" s="692">
        <v>11.35359304</v>
      </c>
      <c r="DE783" s="120"/>
      <c r="DF783" s="120"/>
      <c r="DG783" s="120"/>
      <c r="DH783" s="140"/>
      <c r="DI783" s="140"/>
      <c r="DJ783" s="140"/>
      <c r="DK783" s="140"/>
      <c r="DL783" s="548">
        <v>7</v>
      </c>
      <c r="DM783" s="548">
        <v>-4</v>
      </c>
      <c r="DN783" s="203" t="s">
        <v>868</v>
      </c>
      <c r="DO783" s="700">
        <v>3801.25</v>
      </c>
      <c r="DP783" s="713" t="s">
        <v>56</v>
      </c>
      <c r="DQ783" s="548" t="s">
        <v>56</v>
      </c>
      <c r="DR783" s="673" t="s">
        <v>56</v>
      </c>
      <c r="DS783" s="203" t="s">
        <v>56</v>
      </c>
      <c r="DT783" s="1160" t="s">
        <v>56</v>
      </c>
      <c r="DU783" s="711">
        <v>6.6688589279842159</v>
      </c>
      <c r="DV783" s="711">
        <v>70.094617889339318</v>
      </c>
      <c r="DW783" s="711">
        <v>6.6654596802882997</v>
      </c>
      <c r="DX783" s="711">
        <v>60.916116932769036</v>
      </c>
      <c r="DY783" s="710">
        <v>5.4718842486024336E-2</v>
      </c>
      <c r="DZ783" s="710">
        <v>0.50799964115828478</v>
      </c>
      <c r="EA783" s="710">
        <v>5.4601273287484597E-2</v>
      </c>
      <c r="EB783" s="710">
        <v>0.49367960267357675</v>
      </c>
      <c r="EC783" s="236"/>
      <c r="ED783" s="49"/>
      <c r="EE783" s="232"/>
      <c r="EF783" s="700">
        <v>0</v>
      </c>
      <c r="EG783" s="712">
        <v>54397.666666666664</v>
      </c>
      <c r="EH783" s="44"/>
    </row>
    <row r="784" spans="1:138" ht="41.25" customHeight="1" x14ac:dyDescent="0.25">
      <c r="A784" s="871" t="s">
        <v>49</v>
      </c>
      <c r="B784" s="656" t="s">
        <v>96</v>
      </c>
      <c r="C784" s="656" t="s">
        <v>114</v>
      </c>
      <c r="D784" s="691" t="s">
        <v>1701</v>
      </c>
      <c r="E784" s="656" t="s">
        <v>1701</v>
      </c>
      <c r="F784" s="656" t="s">
        <v>1702</v>
      </c>
      <c r="G784" s="901" t="s">
        <v>1703</v>
      </c>
      <c r="H784" s="897" t="s">
        <v>55</v>
      </c>
      <c r="I784" s="17" t="s">
        <v>860</v>
      </c>
      <c r="J784" s="64">
        <v>13.2</v>
      </c>
      <c r="K784" s="665">
        <v>10.745643210157313</v>
      </c>
      <c r="L784" s="665">
        <v>54.915530188806002</v>
      </c>
      <c r="M784" s="64">
        <v>2231</v>
      </c>
      <c r="N784" s="726">
        <v>31384150.130000003</v>
      </c>
      <c r="O784" s="548" t="s">
        <v>863</v>
      </c>
      <c r="P784" s="909">
        <v>9.9682988080000001</v>
      </c>
      <c r="Q784" s="203" t="s">
        <v>57</v>
      </c>
      <c r="R784" s="205" t="s">
        <v>57</v>
      </c>
      <c r="S784" s="490">
        <v>0</v>
      </c>
      <c r="T784" s="18">
        <v>0</v>
      </c>
      <c r="U784" s="548">
        <v>0</v>
      </c>
      <c r="V784" s="18">
        <v>0</v>
      </c>
      <c r="W784" s="64">
        <v>3</v>
      </c>
      <c r="X784" s="18">
        <v>3</v>
      </c>
      <c r="Y784" s="18">
        <v>0</v>
      </c>
      <c r="Z784" s="18">
        <v>0</v>
      </c>
      <c r="AA784" s="18">
        <v>0</v>
      </c>
      <c r="AB784" s="18">
        <v>0</v>
      </c>
      <c r="AC784" s="18">
        <v>0</v>
      </c>
      <c r="AD784" s="18">
        <v>0</v>
      </c>
      <c r="AE784" s="18">
        <v>0</v>
      </c>
      <c r="AF784" s="18">
        <v>0</v>
      </c>
      <c r="AG784" s="64">
        <v>0</v>
      </c>
      <c r="AH784" s="18">
        <v>0</v>
      </c>
      <c r="AI784" s="64">
        <v>0</v>
      </c>
      <c r="AJ784" s="18">
        <v>0</v>
      </c>
      <c r="AK784" s="18">
        <v>110</v>
      </c>
      <c r="AL784" s="64">
        <v>109</v>
      </c>
      <c r="AM784" s="18">
        <v>7</v>
      </c>
      <c r="AN784" s="18">
        <v>7</v>
      </c>
      <c r="AO784" s="18">
        <v>0</v>
      </c>
      <c r="AP784" s="64">
        <v>0</v>
      </c>
      <c r="AQ784" s="64">
        <v>120</v>
      </c>
      <c r="AR784" s="11">
        <v>119</v>
      </c>
      <c r="AS784" s="17">
        <v>0</v>
      </c>
      <c r="AT784" s="490">
        <v>0</v>
      </c>
      <c r="AU784" s="64">
        <v>0</v>
      </c>
      <c r="AV784" s="18">
        <v>0</v>
      </c>
      <c r="AW784" s="64">
        <v>35</v>
      </c>
      <c r="AX784" s="18">
        <v>35</v>
      </c>
      <c r="AY784" s="17">
        <v>0</v>
      </c>
      <c r="AZ784" s="490">
        <v>0</v>
      </c>
      <c r="BA784" s="17">
        <v>0</v>
      </c>
      <c r="BB784" s="18">
        <v>0</v>
      </c>
      <c r="BC784" s="17">
        <v>0</v>
      </c>
      <c r="BD784" s="18">
        <v>0</v>
      </c>
      <c r="BE784" s="17">
        <v>0</v>
      </c>
      <c r="BF784" s="18">
        <v>0</v>
      </c>
      <c r="BG784" s="17">
        <v>0</v>
      </c>
      <c r="BH784" s="18">
        <v>0</v>
      </c>
      <c r="BI784" s="17">
        <v>0</v>
      </c>
      <c r="BJ784" s="18">
        <v>0</v>
      </c>
      <c r="BK784" s="17">
        <v>1021.1850000000002</v>
      </c>
      <c r="BL784" s="17">
        <v>1015.1849999999999</v>
      </c>
      <c r="BM784" s="17">
        <v>101.6</v>
      </c>
      <c r="BN784" s="17">
        <v>101.6</v>
      </c>
      <c r="BO784" s="18">
        <v>0</v>
      </c>
      <c r="BP784" s="18">
        <v>0</v>
      </c>
      <c r="BQ784" s="64">
        <v>1157.7850000000001</v>
      </c>
      <c r="BR784" s="18">
        <v>1151.7849999999999</v>
      </c>
      <c r="BS784" s="729">
        <v>0.11614669888013654</v>
      </c>
      <c r="BT784" s="17">
        <v>0</v>
      </c>
      <c r="BU784" s="17">
        <v>0</v>
      </c>
      <c r="BV784" s="17">
        <v>0</v>
      </c>
      <c r="BW784" s="17">
        <v>0</v>
      </c>
      <c r="BX784" s="17">
        <v>0</v>
      </c>
      <c r="BY784" s="17">
        <v>0</v>
      </c>
      <c r="BZ784" s="17">
        <v>0</v>
      </c>
      <c r="CA784" s="17">
        <v>0</v>
      </c>
      <c r="CB784" s="17">
        <v>0</v>
      </c>
      <c r="CC784" s="17">
        <v>0</v>
      </c>
      <c r="CD784" s="17">
        <v>0</v>
      </c>
      <c r="CE784" s="17">
        <v>0</v>
      </c>
      <c r="CF784" s="17">
        <v>0</v>
      </c>
      <c r="CG784" s="17">
        <v>0</v>
      </c>
      <c r="CH784" s="17">
        <v>0</v>
      </c>
      <c r="CI784" s="17">
        <v>0</v>
      </c>
      <c r="CJ784" s="17">
        <v>0</v>
      </c>
      <c r="CK784" s="17">
        <v>0</v>
      </c>
      <c r="CL784" s="702">
        <v>1198707.8004000001</v>
      </c>
      <c r="CM784" s="702">
        <v>1191664.7603999998</v>
      </c>
      <c r="CN784" s="702">
        <v>119262.144</v>
      </c>
      <c r="CO784" s="702">
        <v>119262.144</v>
      </c>
      <c r="CP784" s="702">
        <v>0</v>
      </c>
      <c r="CQ784" s="702">
        <v>0</v>
      </c>
      <c r="CR784" s="704">
        <v>1317969.9444000002</v>
      </c>
      <c r="CS784" s="703">
        <v>1310926.9043999999</v>
      </c>
      <c r="CT784" s="23">
        <v>2</v>
      </c>
      <c r="CU784" s="23">
        <v>6</v>
      </c>
      <c r="CV784" s="23" t="s">
        <v>1704</v>
      </c>
      <c r="CW784" s="23">
        <v>6</v>
      </c>
      <c r="CX784" s="23">
        <v>36</v>
      </c>
      <c r="CY784" s="23">
        <v>0</v>
      </c>
      <c r="CZ784" s="23">
        <v>0</v>
      </c>
      <c r="DA784" s="23" t="s">
        <v>956</v>
      </c>
      <c r="DB784" s="728">
        <v>31384150.130000003</v>
      </c>
      <c r="DC784" s="10"/>
      <c r="DD784" s="692">
        <v>9.9682988080000001</v>
      </c>
      <c r="DE784" s="120"/>
      <c r="DF784" s="120"/>
      <c r="DG784" s="120"/>
      <c r="DH784" s="140"/>
      <c r="DI784" s="140"/>
      <c r="DJ784" s="140"/>
      <c r="DK784" s="140"/>
      <c r="DL784" s="548" t="s">
        <v>56</v>
      </c>
      <c r="DM784" s="548" t="s">
        <v>56</v>
      </c>
      <c r="DN784" s="203" t="s">
        <v>55</v>
      </c>
      <c r="DO784" s="700" t="s">
        <v>56</v>
      </c>
      <c r="DP784" s="713" t="s">
        <v>56</v>
      </c>
      <c r="DQ784" s="548" t="s">
        <v>56</v>
      </c>
      <c r="DR784" s="673" t="s">
        <v>56</v>
      </c>
      <c r="DS784" s="203" t="s">
        <v>56</v>
      </c>
      <c r="DT784" s="1160" t="s">
        <v>56</v>
      </c>
      <c r="DU784" s="711">
        <v>85.217767500839017</v>
      </c>
      <c r="DV784" s="711">
        <v>924.37381913014008</v>
      </c>
      <c r="DW784" s="711">
        <v>50.4481949122098</v>
      </c>
      <c r="DX784" s="711">
        <v>205.39359604553857</v>
      </c>
      <c r="DY784" s="710">
        <v>0.30343490098086701</v>
      </c>
      <c r="DZ784" s="710">
        <v>1.4593484814158091</v>
      </c>
      <c r="EA784" s="710">
        <v>0.23049981582117501</v>
      </c>
      <c r="EB784" s="710">
        <v>1.2313246667972333</v>
      </c>
      <c r="EC784" s="236"/>
      <c r="ED784" s="49"/>
      <c r="EE784" s="232"/>
      <c r="EF784" s="700">
        <v>23548</v>
      </c>
      <c r="EG784" s="712">
        <v>112424.33333333334</v>
      </c>
      <c r="EH784" s="44"/>
    </row>
    <row r="785" spans="1:138" ht="41.25" customHeight="1" x14ac:dyDescent="0.25">
      <c r="A785" s="871" t="s">
        <v>49</v>
      </c>
      <c r="B785" s="656" t="s">
        <v>96</v>
      </c>
      <c r="C785" s="656" t="s">
        <v>114</v>
      </c>
      <c r="D785" s="691" t="s">
        <v>1705</v>
      </c>
      <c r="E785" s="656" t="s">
        <v>565</v>
      </c>
      <c r="F785" s="656" t="s">
        <v>1706</v>
      </c>
      <c r="G785" s="901" t="s">
        <v>1707</v>
      </c>
      <c r="H785" s="897" t="s">
        <v>55</v>
      </c>
      <c r="I785" s="17" t="s">
        <v>866</v>
      </c>
      <c r="J785" s="64">
        <v>13.2</v>
      </c>
      <c r="K785" s="665">
        <v>10.882821634116768</v>
      </c>
      <c r="L785" s="665">
        <v>41.023295369217003</v>
      </c>
      <c r="M785" s="64">
        <v>2967</v>
      </c>
      <c r="N785" s="726">
        <v>31956659.27</v>
      </c>
      <c r="O785" s="548" t="s">
        <v>863</v>
      </c>
      <c r="P785" s="909">
        <v>7.1104149750000003</v>
      </c>
      <c r="Q785" s="203" t="s">
        <v>57</v>
      </c>
      <c r="R785" s="205" t="s">
        <v>57</v>
      </c>
      <c r="S785" s="490">
        <v>0</v>
      </c>
      <c r="T785" s="18">
        <v>0</v>
      </c>
      <c r="U785" s="548">
        <v>0</v>
      </c>
      <c r="V785" s="18">
        <v>0</v>
      </c>
      <c r="W785" s="64">
        <v>0</v>
      </c>
      <c r="X785" s="18">
        <v>0</v>
      </c>
      <c r="Y785" s="18">
        <v>0</v>
      </c>
      <c r="Z785" s="18">
        <v>0</v>
      </c>
      <c r="AA785" s="18">
        <v>0</v>
      </c>
      <c r="AB785" s="18">
        <v>0</v>
      </c>
      <c r="AC785" s="18">
        <v>0</v>
      </c>
      <c r="AD785" s="18">
        <v>0</v>
      </c>
      <c r="AE785" s="18">
        <v>0</v>
      </c>
      <c r="AF785" s="18">
        <v>0</v>
      </c>
      <c r="AG785" s="64">
        <v>1</v>
      </c>
      <c r="AH785" s="18">
        <v>1</v>
      </c>
      <c r="AI785" s="64">
        <v>0</v>
      </c>
      <c r="AJ785" s="18">
        <v>0</v>
      </c>
      <c r="AK785" s="18">
        <v>129</v>
      </c>
      <c r="AL785" s="64">
        <v>126</v>
      </c>
      <c r="AM785" s="18">
        <v>12</v>
      </c>
      <c r="AN785" s="18">
        <v>9</v>
      </c>
      <c r="AO785" s="18">
        <v>1</v>
      </c>
      <c r="AP785" s="64">
        <v>1</v>
      </c>
      <c r="AQ785" s="64">
        <v>143</v>
      </c>
      <c r="AR785" s="11">
        <v>137</v>
      </c>
      <c r="AS785" s="17">
        <v>0</v>
      </c>
      <c r="AT785" s="490">
        <v>0</v>
      </c>
      <c r="AU785" s="64">
        <v>0</v>
      </c>
      <c r="AV785" s="18">
        <v>0</v>
      </c>
      <c r="AW785" s="64">
        <v>0</v>
      </c>
      <c r="AX785" s="18">
        <v>0</v>
      </c>
      <c r="AY785" s="17">
        <v>0</v>
      </c>
      <c r="AZ785" s="490">
        <v>0</v>
      </c>
      <c r="BA785" s="17">
        <v>0</v>
      </c>
      <c r="BB785" s="18">
        <v>0</v>
      </c>
      <c r="BC785" s="17">
        <v>0</v>
      </c>
      <c r="BD785" s="18">
        <v>0</v>
      </c>
      <c r="BE785" s="17">
        <v>0</v>
      </c>
      <c r="BF785" s="18">
        <v>0</v>
      </c>
      <c r="BG785" s="17">
        <v>1.2</v>
      </c>
      <c r="BH785" s="18">
        <v>1.2</v>
      </c>
      <c r="BI785" s="17">
        <v>0</v>
      </c>
      <c r="BJ785" s="18">
        <v>0</v>
      </c>
      <c r="BK785" s="17">
        <v>859.26499999999942</v>
      </c>
      <c r="BL785" s="17">
        <v>838.34499999999991</v>
      </c>
      <c r="BM785" s="17">
        <v>161.04</v>
      </c>
      <c r="BN785" s="17">
        <v>111.11999999999999</v>
      </c>
      <c r="BO785" s="18">
        <v>10</v>
      </c>
      <c r="BP785" s="18">
        <v>10</v>
      </c>
      <c r="BQ785" s="64">
        <v>1031.5049999999994</v>
      </c>
      <c r="BR785" s="18">
        <v>960.66499999999996</v>
      </c>
      <c r="BS785" s="729">
        <v>0.1450695920880482</v>
      </c>
      <c r="BT785" s="17">
        <v>0</v>
      </c>
      <c r="BU785" s="17">
        <v>0</v>
      </c>
      <c r="BV785" s="17">
        <v>0</v>
      </c>
      <c r="BW785" s="17">
        <v>0</v>
      </c>
      <c r="BX785" s="17">
        <v>0</v>
      </c>
      <c r="BY785" s="17">
        <v>0</v>
      </c>
      <c r="BZ785" s="17">
        <v>0</v>
      </c>
      <c r="CA785" s="17">
        <v>0</v>
      </c>
      <c r="CB785" s="17">
        <v>0</v>
      </c>
      <c r="CC785" s="17">
        <v>0</v>
      </c>
      <c r="CD785" s="17">
        <v>0</v>
      </c>
      <c r="CE785" s="17">
        <v>0</v>
      </c>
      <c r="CF785" s="17">
        <v>0</v>
      </c>
      <c r="CG785" s="17">
        <v>0</v>
      </c>
      <c r="CH785" s="17">
        <v>6054.9119999999994</v>
      </c>
      <c r="CI785" s="17">
        <v>6054.9119999999994</v>
      </c>
      <c r="CJ785" s="17">
        <v>0</v>
      </c>
      <c r="CK785" s="17">
        <v>0</v>
      </c>
      <c r="CL785" s="702">
        <v>1008639.6275999993</v>
      </c>
      <c r="CM785" s="702">
        <v>984082.89480000001</v>
      </c>
      <c r="CN785" s="702">
        <v>189035.1936</v>
      </c>
      <c r="CO785" s="702">
        <v>130437.1008</v>
      </c>
      <c r="CP785" s="702">
        <v>32762.400000000001</v>
      </c>
      <c r="CQ785" s="702">
        <v>32762.400000000001</v>
      </c>
      <c r="CR785" s="704">
        <v>1236492.1331999991</v>
      </c>
      <c r="CS785" s="703">
        <v>1153337.3075999999</v>
      </c>
      <c r="CT785" s="23" t="s">
        <v>56</v>
      </c>
      <c r="CU785" s="23" t="s">
        <v>56</v>
      </c>
      <c r="CV785" s="23" t="s">
        <v>56</v>
      </c>
      <c r="CW785" s="23" t="s">
        <v>56</v>
      </c>
      <c r="CX785" s="23" t="s">
        <v>56</v>
      </c>
      <c r="CY785" s="23" t="s">
        <v>56</v>
      </c>
      <c r="CZ785" s="23" t="s">
        <v>56</v>
      </c>
      <c r="DA785" s="23" t="s">
        <v>56</v>
      </c>
      <c r="DB785" s="728">
        <v>31956659.27</v>
      </c>
      <c r="DC785" s="10"/>
      <c r="DD785" s="692">
        <v>7.1104149750000003</v>
      </c>
      <c r="DE785" s="120"/>
      <c r="DF785" s="120"/>
      <c r="DG785" s="120"/>
      <c r="DH785" s="140"/>
      <c r="DI785" s="140"/>
      <c r="DJ785" s="140"/>
      <c r="DK785" s="140"/>
      <c r="DL785" s="548" t="s">
        <v>56</v>
      </c>
      <c r="DM785" s="548" t="s">
        <v>56</v>
      </c>
      <c r="DN785" s="203" t="s">
        <v>55</v>
      </c>
      <c r="DO785" s="700" t="s">
        <v>56</v>
      </c>
      <c r="DP785" s="713" t="s">
        <v>56</v>
      </c>
      <c r="DQ785" s="548" t="s">
        <v>56</v>
      </c>
      <c r="DR785" s="673" t="s">
        <v>56</v>
      </c>
      <c r="DS785" s="203" t="s">
        <v>56</v>
      </c>
      <c r="DT785" s="1160" t="s">
        <v>56</v>
      </c>
      <c r="DU785" s="711">
        <v>146.57289360867512</v>
      </c>
      <c r="DV785" s="711">
        <v>254.81028127412239</v>
      </c>
      <c r="DW785" s="711">
        <v>91.596479807969303</v>
      </c>
      <c r="DX785" s="711">
        <v>29.921502150672822</v>
      </c>
      <c r="DY785" s="710">
        <v>1.3224242763876841</v>
      </c>
      <c r="DZ785" s="710">
        <v>-0.12248579345699317</v>
      </c>
      <c r="EA785" s="710">
        <v>1.18233628204984</v>
      </c>
      <c r="EB785" s="710">
        <v>-0.5364804923898846</v>
      </c>
      <c r="EC785" s="236"/>
      <c r="ED785" s="49"/>
      <c r="EE785" s="232"/>
      <c r="EF785" s="700">
        <v>8936</v>
      </c>
      <c r="EG785" s="712">
        <v>202451</v>
      </c>
      <c r="EH785" s="44"/>
    </row>
    <row r="786" spans="1:138" ht="41.25" customHeight="1" x14ac:dyDescent="0.25">
      <c r="A786" s="871" t="s">
        <v>49</v>
      </c>
      <c r="B786" s="656" t="s">
        <v>96</v>
      </c>
      <c r="C786" s="656" t="s">
        <v>114</v>
      </c>
      <c r="D786" s="691" t="s">
        <v>133</v>
      </c>
      <c r="E786" s="656" t="s">
        <v>134</v>
      </c>
      <c r="F786" s="656" t="s">
        <v>545</v>
      </c>
      <c r="G786" s="901" t="s">
        <v>546</v>
      </c>
      <c r="H786" s="897" t="s">
        <v>55</v>
      </c>
      <c r="I786" s="17" t="s">
        <v>860</v>
      </c>
      <c r="J786" s="64">
        <v>13.8</v>
      </c>
      <c r="K786" s="665">
        <v>12.548708100836516</v>
      </c>
      <c r="L786" s="665">
        <v>23.375189345319001</v>
      </c>
      <c r="M786" s="64">
        <v>3788</v>
      </c>
      <c r="N786" s="726">
        <v>39164868.490000002</v>
      </c>
      <c r="O786" s="548" t="s">
        <v>863</v>
      </c>
      <c r="P786" s="909">
        <v>10.732133210000001</v>
      </c>
      <c r="Q786" s="203" t="s">
        <v>902</v>
      </c>
      <c r="R786" s="205" t="s">
        <v>902</v>
      </c>
      <c r="S786" s="490">
        <v>0</v>
      </c>
      <c r="T786" s="18">
        <v>0</v>
      </c>
      <c r="U786" s="548">
        <v>0</v>
      </c>
      <c r="V786" s="18">
        <v>0</v>
      </c>
      <c r="W786" s="64">
        <v>0</v>
      </c>
      <c r="X786" s="18">
        <v>0</v>
      </c>
      <c r="Y786" s="18">
        <v>0</v>
      </c>
      <c r="Z786" s="18">
        <v>0</v>
      </c>
      <c r="AA786" s="18">
        <v>0</v>
      </c>
      <c r="AB786" s="18">
        <v>0</v>
      </c>
      <c r="AC786" s="18">
        <v>0</v>
      </c>
      <c r="AD786" s="18">
        <v>0</v>
      </c>
      <c r="AE786" s="18">
        <v>0</v>
      </c>
      <c r="AF786" s="18">
        <v>0</v>
      </c>
      <c r="AG786" s="64">
        <v>1</v>
      </c>
      <c r="AH786" s="18">
        <v>1</v>
      </c>
      <c r="AI786" s="64">
        <v>0</v>
      </c>
      <c r="AJ786" s="18">
        <v>0</v>
      </c>
      <c r="AK786" s="18">
        <v>409</v>
      </c>
      <c r="AL786" s="64">
        <v>405</v>
      </c>
      <c r="AM786" s="18">
        <v>4</v>
      </c>
      <c r="AN786" s="18">
        <v>4</v>
      </c>
      <c r="AO786" s="18">
        <v>0</v>
      </c>
      <c r="AP786" s="64">
        <v>0</v>
      </c>
      <c r="AQ786" s="64">
        <v>414</v>
      </c>
      <c r="AR786" s="11">
        <v>410</v>
      </c>
      <c r="AS786" s="17">
        <v>0</v>
      </c>
      <c r="AT786" s="490">
        <v>0</v>
      </c>
      <c r="AU786" s="64">
        <v>0</v>
      </c>
      <c r="AV786" s="18">
        <v>0</v>
      </c>
      <c r="AW786" s="64">
        <v>0</v>
      </c>
      <c r="AX786" s="18">
        <v>0</v>
      </c>
      <c r="AY786" s="17">
        <v>0</v>
      </c>
      <c r="AZ786" s="490">
        <v>0</v>
      </c>
      <c r="BA786" s="17">
        <v>0</v>
      </c>
      <c r="BB786" s="18">
        <v>0</v>
      </c>
      <c r="BC786" s="17">
        <v>0</v>
      </c>
      <c r="BD786" s="18">
        <v>0</v>
      </c>
      <c r="BE786" s="17">
        <v>0</v>
      </c>
      <c r="BF786" s="18">
        <v>0</v>
      </c>
      <c r="BG786" s="17">
        <v>1.1000000000000001</v>
      </c>
      <c r="BH786" s="18">
        <v>1.1000000000000001</v>
      </c>
      <c r="BI786" s="17">
        <v>0</v>
      </c>
      <c r="BJ786" s="18">
        <v>0</v>
      </c>
      <c r="BK786" s="17">
        <v>2335.749999999995</v>
      </c>
      <c r="BL786" s="17">
        <v>2309.1499999999933</v>
      </c>
      <c r="BM786" s="17">
        <v>27.799999999999997</v>
      </c>
      <c r="BN786" s="17">
        <v>27.799999999999997</v>
      </c>
      <c r="BO786" s="18">
        <v>0</v>
      </c>
      <c r="BP786" s="18">
        <v>0</v>
      </c>
      <c r="BQ786" s="64">
        <v>2364.6499999999951</v>
      </c>
      <c r="BR786" s="18">
        <v>2338.0499999999934</v>
      </c>
      <c r="BS786" s="729">
        <v>0.22033364231788127</v>
      </c>
      <c r="BT786" s="17">
        <v>0</v>
      </c>
      <c r="BU786" s="17">
        <v>0</v>
      </c>
      <c r="BV786" s="17">
        <v>0</v>
      </c>
      <c r="BW786" s="17">
        <v>0</v>
      </c>
      <c r="BX786" s="17">
        <v>0</v>
      </c>
      <c r="BY786" s="17">
        <v>0</v>
      </c>
      <c r="BZ786" s="17">
        <v>0</v>
      </c>
      <c r="CA786" s="17">
        <v>0</v>
      </c>
      <c r="CB786" s="17">
        <v>0</v>
      </c>
      <c r="CC786" s="17">
        <v>0</v>
      </c>
      <c r="CD786" s="17">
        <v>0</v>
      </c>
      <c r="CE786" s="17">
        <v>0</v>
      </c>
      <c r="CF786" s="17">
        <v>0</v>
      </c>
      <c r="CG786" s="17">
        <v>0</v>
      </c>
      <c r="CH786" s="17">
        <v>5550.3360000000002</v>
      </c>
      <c r="CI786" s="17">
        <v>5550.3360000000002</v>
      </c>
      <c r="CJ786" s="17">
        <v>0</v>
      </c>
      <c r="CK786" s="17">
        <v>0</v>
      </c>
      <c r="CL786" s="702">
        <v>2741796.7799999947</v>
      </c>
      <c r="CM786" s="702">
        <v>2710572.635999992</v>
      </c>
      <c r="CN786" s="702">
        <v>32632.751999999997</v>
      </c>
      <c r="CO786" s="702">
        <v>32632.751999999997</v>
      </c>
      <c r="CP786" s="702">
        <v>0</v>
      </c>
      <c r="CQ786" s="702">
        <v>0</v>
      </c>
      <c r="CR786" s="704">
        <v>2779979.8679999947</v>
      </c>
      <c r="CS786" s="703">
        <v>2748755.723999992</v>
      </c>
      <c r="CT786" s="23" t="s">
        <v>56</v>
      </c>
      <c r="CU786" s="23" t="s">
        <v>56</v>
      </c>
      <c r="CV786" s="23" t="s">
        <v>56</v>
      </c>
      <c r="CW786" s="23" t="s">
        <v>56</v>
      </c>
      <c r="CX786" s="23" t="s">
        <v>56</v>
      </c>
      <c r="CY786" s="23" t="s">
        <v>56</v>
      </c>
      <c r="CZ786" s="23" t="s">
        <v>56</v>
      </c>
      <c r="DA786" s="23" t="s">
        <v>56</v>
      </c>
      <c r="DB786" s="728">
        <v>39164868.490000002</v>
      </c>
      <c r="DC786" s="10"/>
      <c r="DD786" s="692">
        <v>10.732133210000001</v>
      </c>
      <c r="DE786" s="120"/>
      <c r="DF786" s="120"/>
      <c r="DG786" s="120"/>
      <c r="DH786" s="140"/>
      <c r="DI786" s="140"/>
      <c r="DJ786" s="140"/>
      <c r="DK786" s="140"/>
      <c r="DL786" s="548">
        <v>11</v>
      </c>
      <c r="DM786" s="548">
        <v>-5</v>
      </c>
      <c r="DN786" s="203" t="s">
        <v>868</v>
      </c>
      <c r="DO786" s="700">
        <v>3794.5</v>
      </c>
      <c r="DP786" s="713" t="s">
        <v>56</v>
      </c>
      <c r="DQ786" s="548" t="s">
        <v>56</v>
      </c>
      <c r="DR786" s="673" t="s">
        <v>56</v>
      </c>
      <c r="DS786" s="700">
        <v>3794.5</v>
      </c>
      <c r="DT786" s="25" t="s">
        <v>918</v>
      </c>
      <c r="DU786" s="711">
        <v>50.270127816576625</v>
      </c>
      <c r="DV786" s="711">
        <v>24.471596941788754</v>
      </c>
      <c r="DW786" s="711">
        <v>50.315917166024001</v>
      </c>
      <c r="DX786" s="711">
        <v>18.759673885242954</v>
      </c>
      <c r="DY786" s="710">
        <v>8.6704440637765182E-2</v>
      </c>
      <c r="DZ786" s="710">
        <v>0.67143133282160272</v>
      </c>
      <c r="EA786" s="710">
        <v>8.67250686351584E-2</v>
      </c>
      <c r="EB786" s="710">
        <v>0.66073123867162487</v>
      </c>
      <c r="EC786" s="236"/>
      <c r="ED786" s="49"/>
      <c r="EE786" s="232"/>
      <c r="EF786" s="700">
        <v>0</v>
      </c>
      <c r="EG786" s="712">
        <v>202897.33333333334</v>
      </c>
      <c r="EH786" s="44"/>
    </row>
    <row r="787" spans="1:138" ht="41.25" customHeight="1" x14ac:dyDescent="0.25">
      <c r="A787" s="871" t="s">
        <v>49</v>
      </c>
      <c r="B787" s="656" t="s">
        <v>96</v>
      </c>
      <c r="C787" s="656" t="s">
        <v>114</v>
      </c>
      <c r="D787" s="691" t="s">
        <v>133</v>
      </c>
      <c r="E787" s="656" t="s">
        <v>134</v>
      </c>
      <c r="F787" s="656" t="s">
        <v>547</v>
      </c>
      <c r="G787" s="901" t="s">
        <v>134</v>
      </c>
      <c r="H787" s="897" t="s">
        <v>55</v>
      </c>
      <c r="I787" s="17" t="s">
        <v>866</v>
      </c>
      <c r="J787" s="64">
        <v>13.8</v>
      </c>
      <c r="K787" s="665">
        <v>11.234081537891738</v>
      </c>
      <c r="L787" s="665">
        <v>15.737121179388</v>
      </c>
      <c r="M787" s="64">
        <v>1653</v>
      </c>
      <c r="N787" s="726">
        <v>18460216.23</v>
      </c>
      <c r="O787" s="548" t="s">
        <v>863</v>
      </c>
      <c r="P787" s="909">
        <v>5.9516729850000001</v>
      </c>
      <c r="Q787" s="203" t="s">
        <v>1190</v>
      </c>
      <c r="R787" s="205" t="s">
        <v>902</v>
      </c>
      <c r="S787" s="490">
        <v>0</v>
      </c>
      <c r="T787" s="18">
        <v>0</v>
      </c>
      <c r="U787" s="548">
        <v>0</v>
      </c>
      <c r="V787" s="18">
        <v>0</v>
      </c>
      <c r="W787" s="64">
        <v>0</v>
      </c>
      <c r="X787" s="18">
        <v>0</v>
      </c>
      <c r="Y787" s="18">
        <v>0</v>
      </c>
      <c r="Z787" s="18">
        <v>0</v>
      </c>
      <c r="AA787" s="18">
        <v>0</v>
      </c>
      <c r="AB787" s="18">
        <v>0</v>
      </c>
      <c r="AC787" s="18">
        <v>0</v>
      </c>
      <c r="AD787" s="18">
        <v>0</v>
      </c>
      <c r="AE787" s="18">
        <v>0</v>
      </c>
      <c r="AF787" s="18">
        <v>0</v>
      </c>
      <c r="AG787" s="64">
        <v>1</v>
      </c>
      <c r="AH787" s="18">
        <v>1</v>
      </c>
      <c r="AI787" s="64">
        <v>0</v>
      </c>
      <c r="AJ787" s="18">
        <v>0</v>
      </c>
      <c r="AK787" s="18">
        <v>93</v>
      </c>
      <c r="AL787" s="64">
        <v>93</v>
      </c>
      <c r="AM787" s="18">
        <v>3</v>
      </c>
      <c r="AN787" s="18">
        <v>3</v>
      </c>
      <c r="AO787" s="18">
        <v>0</v>
      </c>
      <c r="AP787" s="64">
        <v>0</v>
      </c>
      <c r="AQ787" s="64">
        <v>97</v>
      </c>
      <c r="AR787" s="11">
        <v>97</v>
      </c>
      <c r="AS787" s="17">
        <v>0</v>
      </c>
      <c r="AT787" s="490">
        <v>0</v>
      </c>
      <c r="AU787" s="64">
        <v>0</v>
      </c>
      <c r="AV787" s="18">
        <v>0</v>
      </c>
      <c r="AW787" s="64">
        <v>0</v>
      </c>
      <c r="AX787" s="18">
        <v>0</v>
      </c>
      <c r="AY787" s="17">
        <v>0</v>
      </c>
      <c r="AZ787" s="490">
        <v>0</v>
      </c>
      <c r="BA787" s="17">
        <v>0</v>
      </c>
      <c r="BB787" s="18">
        <v>0</v>
      </c>
      <c r="BC787" s="17">
        <v>0</v>
      </c>
      <c r="BD787" s="18">
        <v>0</v>
      </c>
      <c r="BE787" s="17">
        <v>0</v>
      </c>
      <c r="BF787" s="18">
        <v>0</v>
      </c>
      <c r="BG787" s="17">
        <v>75</v>
      </c>
      <c r="BH787" s="18">
        <v>75</v>
      </c>
      <c r="BI787" s="17">
        <v>0</v>
      </c>
      <c r="BJ787" s="18">
        <v>0</v>
      </c>
      <c r="BK787" s="17">
        <v>538.59500000000037</v>
      </c>
      <c r="BL787" s="17">
        <v>538.59500000000025</v>
      </c>
      <c r="BM787" s="17">
        <v>51.400000000000006</v>
      </c>
      <c r="BN787" s="17">
        <v>51.400000000000006</v>
      </c>
      <c r="BO787" s="18">
        <v>0</v>
      </c>
      <c r="BP787" s="18">
        <v>0</v>
      </c>
      <c r="BQ787" s="64">
        <v>664.99500000000035</v>
      </c>
      <c r="BR787" s="18">
        <v>664.99500000000023</v>
      </c>
      <c r="BS787" s="729">
        <v>0.11173244929215484</v>
      </c>
      <c r="BT787" s="17">
        <v>0</v>
      </c>
      <c r="BU787" s="17">
        <v>0</v>
      </c>
      <c r="BV787" s="17">
        <v>0</v>
      </c>
      <c r="BW787" s="17">
        <v>0</v>
      </c>
      <c r="BX787" s="17">
        <v>0</v>
      </c>
      <c r="BY787" s="17">
        <v>0</v>
      </c>
      <c r="BZ787" s="17">
        <v>0</v>
      </c>
      <c r="CA787" s="17">
        <v>0</v>
      </c>
      <c r="CB787" s="17">
        <v>0</v>
      </c>
      <c r="CC787" s="17">
        <v>0</v>
      </c>
      <c r="CD787" s="17">
        <v>0</v>
      </c>
      <c r="CE787" s="17">
        <v>0</v>
      </c>
      <c r="CF787" s="17">
        <v>0</v>
      </c>
      <c r="CG787" s="17">
        <v>0</v>
      </c>
      <c r="CH787" s="17">
        <v>378431.99999999994</v>
      </c>
      <c r="CI787" s="17">
        <v>378431.99999999994</v>
      </c>
      <c r="CJ787" s="17">
        <v>0</v>
      </c>
      <c r="CK787" s="17">
        <v>0</v>
      </c>
      <c r="CL787" s="702">
        <v>632224.35480000044</v>
      </c>
      <c r="CM787" s="702">
        <v>632224.35480000032</v>
      </c>
      <c r="CN787" s="702">
        <v>60335.376000000004</v>
      </c>
      <c r="CO787" s="702">
        <v>60335.376000000004</v>
      </c>
      <c r="CP787" s="702">
        <v>0</v>
      </c>
      <c r="CQ787" s="702">
        <v>0</v>
      </c>
      <c r="CR787" s="704">
        <v>1070991.7308000003</v>
      </c>
      <c r="CS787" s="703">
        <v>1070991.7308000003</v>
      </c>
      <c r="CT787" s="23" t="s">
        <v>56</v>
      </c>
      <c r="CU787" s="23" t="s">
        <v>56</v>
      </c>
      <c r="CV787" s="23" t="s">
        <v>56</v>
      </c>
      <c r="CW787" s="23" t="s">
        <v>56</v>
      </c>
      <c r="CX787" s="23" t="s">
        <v>56</v>
      </c>
      <c r="CY787" s="23" t="s">
        <v>56</v>
      </c>
      <c r="CZ787" s="23" t="s">
        <v>56</v>
      </c>
      <c r="DA787" s="23" t="s">
        <v>56</v>
      </c>
      <c r="DB787" s="728">
        <v>18460216.23</v>
      </c>
      <c r="DC787" s="10"/>
      <c r="DD787" s="692">
        <v>5.9516729850000001</v>
      </c>
      <c r="DE787" s="120"/>
      <c r="DF787" s="120"/>
      <c r="DG787" s="120"/>
      <c r="DH787" s="140"/>
      <c r="DI787" s="140"/>
      <c r="DJ787" s="140"/>
      <c r="DK787" s="140"/>
      <c r="DL787" s="548">
        <v>2</v>
      </c>
      <c r="DM787" s="548">
        <v>-2</v>
      </c>
      <c r="DN787" s="203" t="s">
        <v>868</v>
      </c>
      <c r="DO787" s="700">
        <v>1513.9166666666699</v>
      </c>
      <c r="DP787" s="713" t="s">
        <v>56</v>
      </c>
      <c r="DQ787" s="548" t="s">
        <v>56</v>
      </c>
      <c r="DR787" s="673" t="s">
        <v>56</v>
      </c>
      <c r="DS787" s="203" t="s">
        <v>56</v>
      </c>
      <c r="DT787" s="1160" t="s">
        <v>56</v>
      </c>
      <c r="DU787" s="711">
        <v>83.37777288490102</v>
      </c>
      <c r="DV787" s="711">
        <v>48.248964708394965</v>
      </c>
      <c r="DW787" s="711">
        <v>87.2013616517104</v>
      </c>
      <c r="DX787" s="711">
        <v>44.232259459911702</v>
      </c>
      <c r="DY787" s="710">
        <v>1.7015467606098933</v>
      </c>
      <c r="DZ787" s="710">
        <v>-0.77661230380072543</v>
      </c>
      <c r="EA787" s="710">
        <v>1.7674484943276001</v>
      </c>
      <c r="EB787" s="710">
        <v>-0.84491718615094913</v>
      </c>
      <c r="EC787" s="236"/>
      <c r="ED787" s="49"/>
      <c r="EE787" s="232"/>
      <c r="EF787" s="700">
        <v>102708</v>
      </c>
      <c r="EG787" s="712">
        <v>102072</v>
      </c>
      <c r="EH787" s="44"/>
    </row>
    <row r="788" spans="1:138" ht="41.25" customHeight="1" x14ac:dyDescent="0.25">
      <c r="A788" s="871" t="s">
        <v>49</v>
      </c>
      <c r="B788" s="656" t="s">
        <v>96</v>
      </c>
      <c r="C788" s="656" t="s">
        <v>114</v>
      </c>
      <c r="D788" s="691" t="s">
        <v>133</v>
      </c>
      <c r="E788" s="656" t="s">
        <v>134</v>
      </c>
      <c r="F788" s="656" t="s">
        <v>135</v>
      </c>
      <c r="G788" s="901" t="s">
        <v>136</v>
      </c>
      <c r="H788" s="897" t="s">
        <v>55</v>
      </c>
      <c r="I788" s="17" t="s">
        <v>860</v>
      </c>
      <c r="J788" s="64">
        <v>13.8</v>
      </c>
      <c r="K788" s="665">
        <v>12.429196595114265</v>
      </c>
      <c r="L788" s="665">
        <v>15.268560574302001</v>
      </c>
      <c r="M788" s="64">
        <v>4286</v>
      </c>
      <c r="N788" s="726">
        <v>40511563.340000004</v>
      </c>
      <c r="O788" s="548" t="s">
        <v>863</v>
      </c>
      <c r="P788" s="909">
        <v>10.25408719</v>
      </c>
      <c r="Q788" s="203" t="s">
        <v>57</v>
      </c>
      <c r="R788" s="205" t="s">
        <v>902</v>
      </c>
      <c r="S788" s="490">
        <v>0</v>
      </c>
      <c r="T788" s="18">
        <v>0</v>
      </c>
      <c r="U788" s="548">
        <v>0</v>
      </c>
      <c r="V788" s="18">
        <v>0</v>
      </c>
      <c r="W788" s="64">
        <v>0</v>
      </c>
      <c r="X788" s="18">
        <v>0</v>
      </c>
      <c r="Y788" s="18">
        <v>0</v>
      </c>
      <c r="Z788" s="18">
        <v>0</v>
      </c>
      <c r="AA788" s="18">
        <v>0</v>
      </c>
      <c r="AB788" s="18">
        <v>0</v>
      </c>
      <c r="AC788" s="18">
        <v>0</v>
      </c>
      <c r="AD788" s="18">
        <v>0</v>
      </c>
      <c r="AE788" s="18">
        <v>0</v>
      </c>
      <c r="AF788" s="18">
        <v>0</v>
      </c>
      <c r="AG788" s="64">
        <v>0</v>
      </c>
      <c r="AH788" s="18">
        <v>0</v>
      </c>
      <c r="AI788" s="64">
        <v>0</v>
      </c>
      <c r="AJ788" s="18">
        <v>0</v>
      </c>
      <c r="AK788" s="18">
        <v>245</v>
      </c>
      <c r="AL788" s="64">
        <v>242</v>
      </c>
      <c r="AM788" s="18">
        <v>2</v>
      </c>
      <c r="AN788" s="18">
        <v>2</v>
      </c>
      <c r="AO788" s="18">
        <v>0</v>
      </c>
      <c r="AP788" s="64">
        <v>0</v>
      </c>
      <c r="AQ788" s="64">
        <v>247</v>
      </c>
      <c r="AR788" s="11">
        <v>244</v>
      </c>
      <c r="AS788" s="17">
        <v>0</v>
      </c>
      <c r="AT788" s="490">
        <v>0</v>
      </c>
      <c r="AU788" s="64">
        <v>0</v>
      </c>
      <c r="AV788" s="18">
        <v>0</v>
      </c>
      <c r="AW788" s="64">
        <v>0</v>
      </c>
      <c r="AX788" s="18">
        <v>0</v>
      </c>
      <c r="AY788" s="17">
        <v>0</v>
      </c>
      <c r="AZ788" s="490">
        <v>0</v>
      </c>
      <c r="BA788" s="17">
        <v>0</v>
      </c>
      <c r="BB788" s="18">
        <v>0</v>
      </c>
      <c r="BC788" s="17">
        <v>0</v>
      </c>
      <c r="BD788" s="18">
        <v>0</v>
      </c>
      <c r="BE788" s="17">
        <v>0</v>
      </c>
      <c r="BF788" s="18">
        <v>0</v>
      </c>
      <c r="BG788" s="17">
        <v>0</v>
      </c>
      <c r="BH788" s="18">
        <v>0</v>
      </c>
      <c r="BI788" s="17">
        <v>0</v>
      </c>
      <c r="BJ788" s="18">
        <v>0</v>
      </c>
      <c r="BK788" s="17">
        <v>1363.719999999998</v>
      </c>
      <c r="BL788" s="17">
        <v>1342.5199999999988</v>
      </c>
      <c r="BM788" s="17">
        <v>7.6</v>
      </c>
      <c r="BN788" s="17">
        <v>7.6</v>
      </c>
      <c r="BO788" s="18">
        <v>0</v>
      </c>
      <c r="BP788" s="18">
        <v>0</v>
      </c>
      <c r="BQ788" s="64">
        <v>1371.3199999999979</v>
      </c>
      <c r="BR788" s="18">
        <v>1350.1199999999988</v>
      </c>
      <c r="BS788" s="729">
        <v>0.13373399061179603</v>
      </c>
      <c r="BT788" s="17">
        <v>0</v>
      </c>
      <c r="BU788" s="17">
        <v>0</v>
      </c>
      <c r="BV788" s="17">
        <v>0</v>
      </c>
      <c r="BW788" s="17">
        <v>0</v>
      </c>
      <c r="BX788" s="17">
        <v>0</v>
      </c>
      <c r="BY788" s="17">
        <v>0</v>
      </c>
      <c r="BZ788" s="17">
        <v>0</v>
      </c>
      <c r="CA788" s="17">
        <v>0</v>
      </c>
      <c r="CB788" s="17">
        <v>0</v>
      </c>
      <c r="CC788" s="17">
        <v>0</v>
      </c>
      <c r="CD788" s="17">
        <v>0</v>
      </c>
      <c r="CE788" s="17">
        <v>0</v>
      </c>
      <c r="CF788" s="17">
        <v>0</v>
      </c>
      <c r="CG788" s="17">
        <v>0</v>
      </c>
      <c r="CH788" s="17">
        <v>0</v>
      </c>
      <c r="CI788" s="17">
        <v>0</v>
      </c>
      <c r="CJ788" s="17">
        <v>0</v>
      </c>
      <c r="CK788" s="17">
        <v>0</v>
      </c>
      <c r="CL788" s="702">
        <v>1600789.0847999977</v>
      </c>
      <c r="CM788" s="702">
        <v>1575903.6767999989</v>
      </c>
      <c r="CN788" s="702">
        <v>8921.1839999999993</v>
      </c>
      <c r="CO788" s="702">
        <v>8921.1839999999993</v>
      </c>
      <c r="CP788" s="702">
        <v>0</v>
      </c>
      <c r="CQ788" s="702">
        <v>0</v>
      </c>
      <c r="CR788" s="704">
        <v>1609710.2687999976</v>
      </c>
      <c r="CS788" s="703">
        <v>1584824.8607999987</v>
      </c>
      <c r="CT788" s="23" t="s">
        <v>56</v>
      </c>
      <c r="CU788" s="23" t="s">
        <v>56</v>
      </c>
      <c r="CV788" s="23" t="s">
        <v>56</v>
      </c>
      <c r="CW788" s="23" t="s">
        <v>56</v>
      </c>
      <c r="CX788" s="23" t="s">
        <v>56</v>
      </c>
      <c r="CY788" s="23" t="s">
        <v>56</v>
      </c>
      <c r="CZ788" s="23" t="s">
        <v>56</v>
      </c>
      <c r="DA788" s="23" t="s">
        <v>56</v>
      </c>
      <c r="DB788" s="728">
        <v>40511563.340000004</v>
      </c>
      <c r="DC788" s="10"/>
      <c r="DD788" s="692">
        <v>10.25408719</v>
      </c>
      <c r="DE788" s="120"/>
      <c r="DF788" s="120"/>
      <c r="DG788" s="120"/>
      <c r="DH788" s="140"/>
      <c r="DI788" s="140"/>
      <c r="DJ788" s="140"/>
      <c r="DK788" s="140"/>
      <c r="DL788" s="548">
        <v>5</v>
      </c>
      <c r="DM788" s="548">
        <v>-3</v>
      </c>
      <c r="DN788" s="203" t="s">
        <v>868</v>
      </c>
      <c r="DO788" s="700">
        <v>4119.1666666666697</v>
      </c>
      <c r="DP788" s="713" t="s">
        <v>56</v>
      </c>
      <c r="DQ788" s="548" t="s">
        <v>56</v>
      </c>
      <c r="DR788" s="673" t="s">
        <v>56</v>
      </c>
      <c r="DS788" s="203" t="s">
        <v>56</v>
      </c>
      <c r="DT788" s="1160" t="s">
        <v>56</v>
      </c>
      <c r="DU788" s="711">
        <v>70.784948411895556</v>
      </c>
      <c r="DV788" s="711">
        <v>14.092866212347957</v>
      </c>
      <c r="DW788" s="711">
        <v>70.835436660678596</v>
      </c>
      <c r="DX788" s="711">
        <v>14.046392460899128</v>
      </c>
      <c r="DY788" s="710">
        <v>0.2493222739227188</v>
      </c>
      <c r="DZ788" s="710">
        <v>0.57304251175104759</v>
      </c>
      <c r="EA788" s="710">
        <v>0.24890628309978199</v>
      </c>
      <c r="EB788" s="710">
        <v>0.573460209438868</v>
      </c>
      <c r="EC788" s="236"/>
      <c r="ED788" s="49"/>
      <c r="EE788" s="232"/>
      <c r="EF788" s="700">
        <v>0</v>
      </c>
      <c r="EG788" s="712">
        <v>204805.66666666666</v>
      </c>
      <c r="EH788" s="44"/>
    </row>
    <row r="789" spans="1:138" ht="41.25" customHeight="1" x14ac:dyDescent="0.25">
      <c r="A789" s="871" t="s">
        <v>49</v>
      </c>
      <c r="B789" s="656" t="s">
        <v>96</v>
      </c>
      <c r="C789" s="656" t="s">
        <v>114</v>
      </c>
      <c r="D789" s="691" t="s">
        <v>133</v>
      </c>
      <c r="E789" s="656" t="s">
        <v>134</v>
      </c>
      <c r="F789" s="656" t="s">
        <v>137</v>
      </c>
      <c r="G789" s="901" t="s">
        <v>138</v>
      </c>
      <c r="H789" s="897" t="s">
        <v>55</v>
      </c>
      <c r="I789" s="17" t="s">
        <v>860</v>
      </c>
      <c r="J789" s="64">
        <v>13.8</v>
      </c>
      <c r="K789" s="665">
        <v>11.234081537891738</v>
      </c>
      <c r="L789" s="665">
        <v>17.800946932671003</v>
      </c>
      <c r="M789" s="64">
        <v>2700</v>
      </c>
      <c r="N789" s="726">
        <v>29844780.390000001</v>
      </c>
      <c r="O789" s="548" t="s">
        <v>863</v>
      </c>
      <c r="P789" s="909">
        <v>8.2462938950000009</v>
      </c>
      <c r="Q789" s="203" t="s">
        <v>57</v>
      </c>
      <c r="R789" s="205" t="s">
        <v>902</v>
      </c>
      <c r="S789" s="490">
        <v>0</v>
      </c>
      <c r="T789" s="18">
        <v>0</v>
      </c>
      <c r="U789" s="548">
        <v>0</v>
      </c>
      <c r="V789" s="18">
        <v>0</v>
      </c>
      <c r="W789" s="64">
        <v>0</v>
      </c>
      <c r="X789" s="18">
        <v>0</v>
      </c>
      <c r="Y789" s="18">
        <v>0</v>
      </c>
      <c r="Z789" s="18">
        <v>0</v>
      </c>
      <c r="AA789" s="18">
        <v>0</v>
      </c>
      <c r="AB789" s="18">
        <v>0</v>
      </c>
      <c r="AC789" s="18">
        <v>0</v>
      </c>
      <c r="AD789" s="18">
        <v>0</v>
      </c>
      <c r="AE789" s="18">
        <v>0</v>
      </c>
      <c r="AF789" s="18">
        <v>0</v>
      </c>
      <c r="AG789" s="64">
        <v>0</v>
      </c>
      <c r="AH789" s="18">
        <v>0</v>
      </c>
      <c r="AI789" s="64">
        <v>0</v>
      </c>
      <c r="AJ789" s="18">
        <v>0</v>
      </c>
      <c r="AK789" s="18">
        <v>347</v>
      </c>
      <c r="AL789" s="64">
        <v>344</v>
      </c>
      <c r="AM789" s="18">
        <v>4</v>
      </c>
      <c r="AN789" s="18">
        <v>4</v>
      </c>
      <c r="AO789" s="18">
        <v>0</v>
      </c>
      <c r="AP789" s="64">
        <v>0</v>
      </c>
      <c r="AQ789" s="64">
        <v>351</v>
      </c>
      <c r="AR789" s="11">
        <v>348</v>
      </c>
      <c r="AS789" s="17">
        <v>0</v>
      </c>
      <c r="AT789" s="490">
        <v>0</v>
      </c>
      <c r="AU789" s="64">
        <v>0</v>
      </c>
      <c r="AV789" s="18">
        <v>0</v>
      </c>
      <c r="AW789" s="64">
        <v>0</v>
      </c>
      <c r="AX789" s="18">
        <v>0</v>
      </c>
      <c r="AY789" s="17">
        <v>0</v>
      </c>
      <c r="AZ789" s="490">
        <v>0</v>
      </c>
      <c r="BA789" s="17">
        <v>0</v>
      </c>
      <c r="BB789" s="18">
        <v>0</v>
      </c>
      <c r="BC789" s="17">
        <v>0</v>
      </c>
      <c r="BD789" s="18">
        <v>0</v>
      </c>
      <c r="BE789" s="17">
        <v>0</v>
      </c>
      <c r="BF789" s="18">
        <v>0</v>
      </c>
      <c r="BG789" s="17">
        <v>0</v>
      </c>
      <c r="BH789" s="18">
        <v>0</v>
      </c>
      <c r="BI789" s="17">
        <v>0</v>
      </c>
      <c r="BJ789" s="18">
        <v>0</v>
      </c>
      <c r="BK789" s="17">
        <v>2100.8049999999953</v>
      </c>
      <c r="BL789" s="17">
        <v>2081.0049999999956</v>
      </c>
      <c r="BM789" s="17">
        <v>40.98</v>
      </c>
      <c r="BN789" s="17">
        <v>40.980000000000004</v>
      </c>
      <c r="BO789" s="18">
        <v>0</v>
      </c>
      <c r="BP789" s="18">
        <v>0</v>
      </c>
      <c r="BQ789" s="64">
        <v>2141.7849999999953</v>
      </c>
      <c r="BR789" s="18">
        <v>2121.9849999999956</v>
      </c>
      <c r="BS789" s="729">
        <v>0.2597269788430206</v>
      </c>
      <c r="BT789" s="17">
        <v>0</v>
      </c>
      <c r="BU789" s="17">
        <v>0</v>
      </c>
      <c r="BV789" s="17">
        <v>0</v>
      </c>
      <c r="BW789" s="17">
        <v>0</v>
      </c>
      <c r="BX789" s="17">
        <v>0</v>
      </c>
      <c r="BY789" s="17">
        <v>0</v>
      </c>
      <c r="BZ789" s="17">
        <v>0</v>
      </c>
      <c r="CA789" s="17">
        <v>0</v>
      </c>
      <c r="CB789" s="17">
        <v>0</v>
      </c>
      <c r="CC789" s="17">
        <v>0</v>
      </c>
      <c r="CD789" s="17">
        <v>0</v>
      </c>
      <c r="CE789" s="17">
        <v>0</v>
      </c>
      <c r="CF789" s="17">
        <v>0</v>
      </c>
      <c r="CG789" s="17">
        <v>0</v>
      </c>
      <c r="CH789" s="17">
        <v>0</v>
      </c>
      <c r="CI789" s="17">
        <v>0</v>
      </c>
      <c r="CJ789" s="17">
        <v>0</v>
      </c>
      <c r="CK789" s="17">
        <v>0</v>
      </c>
      <c r="CL789" s="702">
        <v>2466008.9411999946</v>
      </c>
      <c r="CM789" s="702">
        <v>2442766.909199995</v>
      </c>
      <c r="CN789" s="702">
        <v>48103.963199999998</v>
      </c>
      <c r="CO789" s="702">
        <v>48103.963200000006</v>
      </c>
      <c r="CP789" s="702">
        <v>0</v>
      </c>
      <c r="CQ789" s="702">
        <v>0</v>
      </c>
      <c r="CR789" s="704">
        <v>2514112.9043999948</v>
      </c>
      <c r="CS789" s="703">
        <v>2490870.8723999951</v>
      </c>
      <c r="CT789" s="23" t="s">
        <v>56</v>
      </c>
      <c r="CU789" s="23" t="s">
        <v>56</v>
      </c>
      <c r="CV789" s="23" t="s">
        <v>56</v>
      </c>
      <c r="CW789" s="23" t="s">
        <v>56</v>
      </c>
      <c r="CX789" s="23" t="s">
        <v>56</v>
      </c>
      <c r="CY789" s="23" t="s">
        <v>56</v>
      </c>
      <c r="CZ789" s="23" t="s">
        <v>56</v>
      </c>
      <c r="DA789" s="23" t="s">
        <v>56</v>
      </c>
      <c r="DB789" s="728">
        <v>29844780.390000001</v>
      </c>
      <c r="DC789" s="10"/>
      <c r="DD789" s="692">
        <v>8.2462938950000009</v>
      </c>
      <c r="DE789" s="120"/>
      <c r="DF789" s="120"/>
      <c r="DG789" s="120"/>
      <c r="DH789" s="140"/>
      <c r="DI789" s="140"/>
      <c r="DJ789" s="140"/>
      <c r="DK789" s="140"/>
      <c r="DL789" s="548">
        <v>3</v>
      </c>
      <c r="DM789" s="548">
        <v>2</v>
      </c>
      <c r="DN789" s="203" t="s">
        <v>868</v>
      </c>
      <c r="DO789" s="700">
        <v>2698.4166666666702</v>
      </c>
      <c r="DP789" s="713" t="s">
        <v>56</v>
      </c>
      <c r="DQ789" s="548" t="s">
        <v>56</v>
      </c>
      <c r="DR789" s="673" t="s">
        <v>56</v>
      </c>
      <c r="DS789" s="203" t="s">
        <v>56</v>
      </c>
      <c r="DT789" s="1160" t="s">
        <v>56</v>
      </c>
      <c r="DU789" s="711">
        <v>13.397115592477052</v>
      </c>
      <c r="DV789" s="711">
        <v>4.4986210289176523</v>
      </c>
      <c r="DW789" s="711">
        <v>7.3816299248178598</v>
      </c>
      <c r="DX789" s="711">
        <v>8.6336715215922037</v>
      </c>
      <c r="DY789" s="710">
        <v>8.1158704178376104E-2</v>
      </c>
      <c r="DZ789" s="710">
        <v>2.2749052496650546E-2</v>
      </c>
      <c r="EA789" s="710">
        <v>6.9594810324289005E-2</v>
      </c>
      <c r="EB789" s="710">
        <v>3.2370659192280798E-2</v>
      </c>
      <c r="EC789" s="236"/>
      <c r="ED789" s="49"/>
      <c r="EE789" s="232"/>
      <c r="EF789" s="700">
        <v>0</v>
      </c>
      <c r="EG789" s="712">
        <v>0</v>
      </c>
      <c r="EH789" s="44"/>
    </row>
    <row r="790" spans="1:138" ht="41.25" customHeight="1" x14ac:dyDescent="0.25">
      <c r="A790" s="871" t="s">
        <v>49</v>
      </c>
      <c r="B790" s="656" t="s">
        <v>96</v>
      </c>
      <c r="C790" s="656" t="s">
        <v>114</v>
      </c>
      <c r="D790" s="691" t="s">
        <v>133</v>
      </c>
      <c r="E790" s="656" t="s">
        <v>134</v>
      </c>
      <c r="F790" s="656" t="s">
        <v>139</v>
      </c>
      <c r="G790" s="901" t="s">
        <v>136</v>
      </c>
      <c r="H790" s="897" t="s">
        <v>55</v>
      </c>
      <c r="I790" s="17" t="s">
        <v>866</v>
      </c>
      <c r="J790" s="64">
        <v>13.8</v>
      </c>
      <c r="K790" s="665">
        <v>10.277989492113718</v>
      </c>
      <c r="L790" s="665">
        <v>11.928598460037001</v>
      </c>
      <c r="M790" s="64">
        <v>2915</v>
      </c>
      <c r="N790" s="726">
        <v>35398483.410000004</v>
      </c>
      <c r="O790" s="548" t="s">
        <v>863</v>
      </c>
      <c r="P790" s="909">
        <v>10.540914799999999</v>
      </c>
      <c r="Q790" s="203" t="s">
        <v>57</v>
      </c>
      <c r="R790" s="205" t="s">
        <v>902</v>
      </c>
      <c r="S790" s="490">
        <v>0</v>
      </c>
      <c r="T790" s="18">
        <v>0</v>
      </c>
      <c r="U790" s="548">
        <v>0</v>
      </c>
      <c r="V790" s="18">
        <v>0</v>
      </c>
      <c r="W790" s="64">
        <v>0</v>
      </c>
      <c r="X790" s="18">
        <v>0</v>
      </c>
      <c r="Y790" s="18">
        <v>0</v>
      </c>
      <c r="Z790" s="18">
        <v>0</v>
      </c>
      <c r="AA790" s="18">
        <v>0</v>
      </c>
      <c r="AB790" s="18">
        <v>0</v>
      </c>
      <c r="AC790" s="18">
        <v>0</v>
      </c>
      <c r="AD790" s="18">
        <v>0</v>
      </c>
      <c r="AE790" s="18">
        <v>0</v>
      </c>
      <c r="AF790" s="18">
        <v>0</v>
      </c>
      <c r="AG790" s="64">
        <v>1</v>
      </c>
      <c r="AH790" s="18">
        <v>1</v>
      </c>
      <c r="AI790" s="64">
        <v>0</v>
      </c>
      <c r="AJ790" s="18">
        <v>0</v>
      </c>
      <c r="AK790" s="18">
        <v>226</v>
      </c>
      <c r="AL790" s="64">
        <v>223</v>
      </c>
      <c r="AM790" s="18">
        <v>2</v>
      </c>
      <c r="AN790" s="18">
        <v>2</v>
      </c>
      <c r="AO790" s="18">
        <v>0</v>
      </c>
      <c r="AP790" s="64">
        <v>0</v>
      </c>
      <c r="AQ790" s="64">
        <v>229</v>
      </c>
      <c r="AR790" s="11">
        <v>226</v>
      </c>
      <c r="AS790" s="17">
        <v>0</v>
      </c>
      <c r="AT790" s="490">
        <v>0</v>
      </c>
      <c r="AU790" s="64">
        <v>0</v>
      </c>
      <c r="AV790" s="18">
        <v>0</v>
      </c>
      <c r="AW790" s="64">
        <v>0</v>
      </c>
      <c r="AX790" s="18">
        <v>0</v>
      </c>
      <c r="AY790" s="17">
        <v>0</v>
      </c>
      <c r="AZ790" s="490">
        <v>0</v>
      </c>
      <c r="BA790" s="17">
        <v>0</v>
      </c>
      <c r="BB790" s="18">
        <v>0</v>
      </c>
      <c r="BC790" s="17">
        <v>0</v>
      </c>
      <c r="BD790" s="18">
        <v>0</v>
      </c>
      <c r="BE790" s="17">
        <v>0</v>
      </c>
      <c r="BF790" s="18">
        <v>0</v>
      </c>
      <c r="BG790" s="17">
        <v>1.2</v>
      </c>
      <c r="BH790" s="18">
        <v>1.2</v>
      </c>
      <c r="BI790" s="17">
        <v>0</v>
      </c>
      <c r="BJ790" s="18">
        <v>0</v>
      </c>
      <c r="BK790" s="17">
        <v>1313.3469999999973</v>
      </c>
      <c r="BL790" s="17">
        <v>1294.3469999999995</v>
      </c>
      <c r="BM790" s="17">
        <v>15.2</v>
      </c>
      <c r="BN790" s="17">
        <v>15.2</v>
      </c>
      <c r="BO790" s="18">
        <v>0</v>
      </c>
      <c r="BP790" s="18">
        <v>0</v>
      </c>
      <c r="BQ790" s="64">
        <v>1329.7469999999973</v>
      </c>
      <c r="BR790" s="18">
        <v>1310.7469999999996</v>
      </c>
      <c r="BS790" s="729">
        <v>0.12615100541368549</v>
      </c>
      <c r="BT790" s="17">
        <v>0</v>
      </c>
      <c r="BU790" s="17">
        <v>0</v>
      </c>
      <c r="BV790" s="17">
        <v>0</v>
      </c>
      <c r="BW790" s="17">
        <v>0</v>
      </c>
      <c r="BX790" s="17">
        <v>0</v>
      </c>
      <c r="BY790" s="17">
        <v>0</v>
      </c>
      <c r="BZ790" s="17">
        <v>0</v>
      </c>
      <c r="CA790" s="17">
        <v>0</v>
      </c>
      <c r="CB790" s="17">
        <v>0</v>
      </c>
      <c r="CC790" s="17">
        <v>0</v>
      </c>
      <c r="CD790" s="17">
        <v>0</v>
      </c>
      <c r="CE790" s="17">
        <v>0</v>
      </c>
      <c r="CF790" s="17">
        <v>0</v>
      </c>
      <c r="CG790" s="17">
        <v>0</v>
      </c>
      <c r="CH790" s="17">
        <v>6054.9119999999994</v>
      </c>
      <c r="CI790" s="17">
        <v>6054.9119999999994</v>
      </c>
      <c r="CJ790" s="17">
        <v>0</v>
      </c>
      <c r="CK790" s="17">
        <v>0</v>
      </c>
      <c r="CL790" s="702">
        <v>1541659.242479997</v>
      </c>
      <c r="CM790" s="702">
        <v>1519356.2824799996</v>
      </c>
      <c r="CN790" s="702">
        <v>17842.367999999999</v>
      </c>
      <c r="CO790" s="702">
        <v>17842.367999999999</v>
      </c>
      <c r="CP790" s="702">
        <v>0</v>
      </c>
      <c r="CQ790" s="702">
        <v>0</v>
      </c>
      <c r="CR790" s="704">
        <v>1565556.522479997</v>
      </c>
      <c r="CS790" s="703">
        <v>1543253.5624799996</v>
      </c>
      <c r="CT790" s="23" t="s">
        <v>56</v>
      </c>
      <c r="CU790" s="23" t="s">
        <v>56</v>
      </c>
      <c r="CV790" s="23" t="s">
        <v>56</v>
      </c>
      <c r="CW790" s="23" t="s">
        <v>56</v>
      </c>
      <c r="CX790" s="23" t="s">
        <v>56</v>
      </c>
      <c r="CY790" s="23" t="s">
        <v>56</v>
      </c>
      <c r="CZ790" s="23" t="s">
        <v>56</v>
      </c>
      <c r="DA790" s="23" t="s">
        <v>56</v>
      </c>
      <c r="DB790" s="728">
        <v>35398483.410000004</v>
      </c>
      <c r="DC790" s="10"/>
      <c r="DD790" s="692">
        <v>10.540914799999999</v>
      </c>
      <c r="DE790" s="120"/>
      <c r="DF790" s="120"/>
      <c r="DG790" s="120"/>
      <c r="DH790" s="140"/>
      <c r="DI790" s="140"/>
      <c r="DJ790" s="140"/>
      <c r="DK790" s="140"/>
      <c r="DL790" s="548">
        <v>6</v>
      </c>
      <c r="DM790" s="548">
        <v>-3</v>
      </c>
      <c r="DN790" s="203" t="s">
        <v>868</v>
      </c>
      <c r="DO790" s="700">
        <v>2820.3333333333298</v>
      </c>
      <c r="DP790" s="713" t="s">
        <v>56</v>
      </c>
      <c r="DQ790" s="548" t="s">
        <v>56</v>
      </c>
      <c r="DR790" s="673" t="s">
        <v>56</v>
      </c>
      <c r="DS790" s="203" t="s">
        <v>56</v>
      </c>
      <c r="DT790" s="1160" t="s">
        <v>56</v>
      </c>
      <c r="DU790" s="711">
        <v>88.363668597092655</v>
      </c>
      <c r="DV790" s="711">
        <v>-68.477186766411847</v>
      </c>
      <c r="DW790" s="711">
        <v>88.073555882280502</v>
      </c>
      <c r="DX790" s="711">
        <v>-71.017671871292919</v>
      </c>
      <c r="DY790" s="710">
        <v>1.0913603592955929</v>
      </c>
      <c r="DZ790" s="710">
        <v>-0.97785390616889611</v>
      </c>
      <c r="EA790" s="710">
        <v>1.08087880751826</v>
      </c>
      <c r="EB790" s="710">
        <v>-0.96928953915119198</v>
      </c>
      <c r="EC790" s="236"/>
      <c r="ED790" s="49"/>
      <c r="EE790" s="232"/>
      <c r="EF790" s="700">
        <v>208309</v>
      </c>
      <c r="EG790" s="712">
        <v>-184988.66666666666</v>
      </c>
      <c r="EH790" s="44"/>
    </row>
    <row r="791" spans="1:138" ht="41.25" customHeight="1" x14ac:dyDescent="0.25">
      <c r="A791" s="871" t="s">
        <v>49</v>
      </c>
      <c r="B791" s="656" t="s">
        <v>96</v>
      </c>
      <c r="C791" s="656" t="s">
        <v>114</v>
      </c>
      <c r="D791" s="691" t="s">
        <v>133</v>
      </c>
      <c r="E791" s="656" t="s">
        <v>134</v>
      </c>
      <c r="F791" s="656" t="s">
        <v>1708</v>
      </c>
      <c r="G791" s="901" t="s">
        <v>561</v>
      </c>
      <c r="H791" s="897" t="s">
        <v>55</v>
      </c>
      <c r="I791" s="17" t="s">
        <v>866</v>
      </c>
      <c r="J791" s="64">
        <v>13.8</v>
      </c>
      <c r="K791" s="665">
        <v>12.668219606558768</v>
      </c>
      <c r="L791" s="665">
        <v>17.157575721888001</v>
      </c>
      <c r="M791" s="64">
        <v>1426</v>
      </c>
      <c r="N791" s="726">
        <v>27886933.16</v>
      </c>
      <c r="O791" s="548" t="s">
        <v>863</v>
      </c>
      <c r="P791" s="909">
        <v>6.8360581270000003</v>
      </c>
      <c r="Q791" s="203" t="s">
        <v>57</v>
      </c>
      <c r="R791" s="205" t="s">
        <v>902</v>
      </c>
      <c r="S791" s="490">
        <v>0</v>
      </c>
      <c r="T791" s="18">
        <v>0</v>
      </c>
      <c r="U791" s="548">
        <v>0</v>
      </c>
      <c r="V791" s="18">
        <v>0</v>
      </c>
      <c r="W791" s="64">
        <v>1</v>
      </c>
      <c r="X791" s="18">
        <v>0</v>
      </c>
      <c r="Y791" s="18">
        <v>0</v>
      </c>
      <c r="Z791" s="18">
        <v>0</v>
      </c>
      <c r="AA791" s="18">
        <v>0</v>
      </c>
      <c r="AB791" s="18">
        <v>0</v>
      </c>
      <c r="AC791" s="18">
        <v>0</v>
      </c>
      <c r="AD791" s="18">
        <v>0</v>
      </c>
      <c r="AE791" s="18">
        <v>0</v>
      </c>
      <c r="AF791" s="18">
        <v>0</v>
      </c>
      <c r="AG791" s="64">
        <v>0</v>
      </c>
      <c r="AH791" s="18">
        <v>0</v>
      </c>
      <c r="AI791" s="64">
        <v>0</v>
      </c>
      <c r="AJ791" s="18">
        <v>0</v>
      </c>
      <c r="AK791" s="18">
        <v>87</v>
      </c>
      <c r="AL791" s="64">
        <v>86</v>
      </c>
      <c r="AM791" s="18">
        <v>1</v>
      </c>
      <c r="AN791" s="18">
        <v>1</v>
      </c>
      <c r="AO791" s="18">
        <v>1</v>
      </c>
      <c r="AP791" s="64">
        <v>1</v>
      </c>
      <c r="AQ791" s="64">
        <v>90</v>
      </c>
      <c r="AR791" s="11">
        <v>88</v>
      </c>
      <c r="AS791" s="17">
        <v>0</v>
      </c>
      <c r="AT791" s="490">
        <v>0</v>
      </c>
      <c r="AU791" s="64">
        <v>0</v>
      </c>
      <c r="AV791" s="18">
        <v>0</v>
      </c>
      <c r="AW791" s="64">
        <v>8</v>
      </c>
      <c r="AX791" s="18">
        <v>8</v>
      </c>
      <c r="AY791" s="17">
        <v>0</v>
      </c>
      <c r="AZ791" s="490">
        <v>0</v>
      </c>
      <c r="BA791" s="17">
        <v>0</v>
      </c>
      <c r="BB791" s="18">
        <v>0</v>
      </c>
      <c r="BC791" s="17">
        <v>0</v>
      </c>
      <c r="BD791" s="18">
        <v>0</v>
      </c>
      <c r="BE791" s="17">
        <v>0</v>
      </c>
      <c r="BF791" s="18">
        <v>0</v>
      </c>
      <c r="BG791" s="17">
        <v>0</v>
      </c>
      <c r="BH791" s="18">
        <v>0</v>
      </c>
      <c r="BI791" s="17">
        <v>0</v>
      </c>
      <c r="BJ791" s="18">
        <v>0</v>
      </c>
      <c r="BK791" s="17">
        <v>1304.3169999999991</v>
      </c>
      <c r="BL791" s="17">
        <v>1296.7170000000001</v>
      </c>
      <c r="BM791" s="17">
        <v>11.38</v>
      </c>
      <c r="BN791" s="17">
        <v>11.38</v>
      </c>
      <c r="BO791" s="18">
        <v>1.8</v>
      </c>
      <c r="BP791" s="18">
        <v>1.8</v>
      </c>
      <c r="BQ791" s="64">
        <v>1325.4969999999992</v>
      </c>
      <c r="BR791" s="18">
        <v>1317.8970000000002</v>
      </c>
      <c r="BS791" s="729">
        <v>0.19389785390571171</v>
      </c>
      <c r="BT791" s="17">
        <v>0</v>
      </c>
      <c r="BU791" s="17">
        <v>0</v>
      </c>
      <c r="BV791" s="17">
        <v>0</v>
      </c>
      <c r="BW791" s="17">
        <v>0</v>
      </c>
      <c r="BX791" s="17">
        <v>0</v>
      </c>
      <c r="BY791" s="17">
        <v>0</v>
      </c>
      <c r="BZ791" s="17">
        <v>0</v>
      </c>
      <c r="CA791" s="17">
        <v>0</v>
      </c>
      <c r="CB791" s="17">
        <v>0</v>
      </c>
      <c r="CC791" s="17">
        <v>0</v>
      </c>
      <c r="CD791" s="17">
        <v>0</v>
      </c>
      <c r="CE791" s="17">
        <v>0</v>
      </c>
      <c r="CF791" s="17">
        <v>0</v>
      </c>
      <c r="CG791" s="17">
        <v>0</v>
      </c>
      <c r="CH791" s="17">
        <v>0</v>
      </c>
      <c r="CI791" s="17">
        <v>0</v>
      </c>
      <c r="CJ791" s="17">
        <v>0</v>
      </c>
      <c r="CK791" s="17">
        <v>0</v>
      </c>
      <c r="CL791" s="702">
        <v>1531059.4672799991</v>
      </c>
      <c r="CM791" s="702">
        <v>1522138.2832800001</v>
      </c>
      <c r="CN791" s="702">
        <v>13358.299200000003</v>
      </c>
      <c r="CO791" s="702">
        <v>13358.299200000003</v>
      </c>
      <c r="CP791" s="702">
        <v>5897.232</v>
      </c>
      <c r="CQ791" s="702">
        <v>5897.232</v>
      </c>
      <c r="CR791" s="704">
        <v>1550314.9984799991</v>
      </c>
      <c r="CS791" s="703">
        <v>1541393.8144800002</v>
      </c>
      <c r="CT791" s="23" t="s">
        <v>56</v>
      </c>
      <c r="CU791" s="23" t="s">
        <v>56</v>
      </c>
      <c r="CV791" s="23" t="s">
        <v>56</v>
      </c>
      <c r="CW791" s="23" t="s">
        <v>56</v>
      </c>
      <c r="CX791" s="23" t="s">
        <v>56</v>
      </c>
      <c r="CY791" s="23" t="s">
        <v>56</v>
      </c>
      <c r="CZ791" s="23" t="s">
        <v>56</v>
      </c>
      <c r="DA791" s="23" t="s">
        <v>56</v>
      </c>
      <c r="DB791" s="728">
        <v>27886933.16</v>
      </c>
      <c r="DC791" s="10"/>
      <c r="DD791" s="692">
        <v>6.8360581270000003</v>
      </c>
      <c r="DE791" s="120"/>
      <c r="DF791" s="120"/>
      <c r="DG791" s="120"/>
      <c r="DH791" s="140"/>
      <c r="DI791" s="140"/>
      <c r="DJ791" s="140"/>
      <c r="DK791" s="140"/>
      <c r="DL791" s="548">
        <v>3</v>
      </c>
      <c r="DM791" s="548">
        <v>0</v>
      </c>
      <c r="DN791" s="203" t="s">
        <v>868</v>
      </c>
      <c r="DO791" s="700">
        <v>1401</v>
      </c>
      <c r="DP791" s="713" t="s">
        <v>56</v>
      </c>
      <c r="DQ791" s="548" t="s">
        <v>56</v>
      </c>
      <c r="DR791" s="673" t="s">
        <v>56</v>
      </c>
      <c r="DS791" s="203" t="s">
        <v>56</v>
      </c>
      <c r="DT791" s="1160" t="s">
        <v>56</v>
      </c>
      <c r="DU791" s="711">
        <v>145.04425410421129</v>
      </c>
      <c r="DV791" s="711">
        <v>-77.115170575029708</v>
      </c>
      <c r="DW791" s="711">
        <v>141.22055858079301</v>
      </c>
      <c r="DX791" s="711">
        <v>-73.308565086116104</v>
      </c>
      <c r="DY791" s="710">
        <v>1.0856531049250535</v>
      </c>
      <c r="DZ791" s="710">
        <v>4.9737919655147955E-2</v>
      </c>
      <c r="EA791" s="710">
        <v>1.0475751400397499</v>
      </c>
      <c r="EB791" s="710">
        <v>8.6739118312521013E-2</v>
      </c>
      <c r="EC791" s="236"/>
      <c r="ED791" s="49"/>
      <c r="EE791" s="232"/>
      <c r="EF791" s="700">
        <v>176642</v>
      </c>
      <c r="EG791" s="712">
        <v>-119596.33333333334</v>
      </c>
      <c r="EH791" s="44"/>
    </row>
    <row r="792" spans="1:138" ht="41.25" customHeight="1" x14ac:dyDescent="0.25">
      <c r="A792" s="871" t="s">
        <v>49</v>
      </c>
      <c r="B792" s="656" t="s">
        <v>96</v>
      </c>
      <c r="C792" s="656" t="s">
        <v>114</v>
      </c>
      <c r="D792" s="691" t="s">
        <v>548</v>
      </c>
      <c r="E792" s="656" t="s">
        <v>134</v>
      </c>
      <c r="F792" s="656" t="s">
        <v>549</v>
      </c>
      <c r="G792" s="901" t="s">
        <v>134</v>
      </c>
      <c r="H792" s="897" t="s">
        <v>55</v>
      </c>
      <c r="I792" s="17" t="s">
        <v>860</v>
      </c>
      <c r="J792" s="64">
        <v>13.8</v>
      </c>
      <c r="K792" s="665">
        <v>7.7682478719464143</v>
      </c>
      <c r="L792" s="665">
        <v>15.949052997129002</v>
      </c>
      <c r="M792" s="64">
        <v>2735</v>
      </c>
      <c r="N792" s="726">
        <v>16606906.510000002</v>
      </c>
      <c r="O792" s="548" t="s">
        <v>863</v>
      </c>
      <c r="P792" s="909">
        <v>6.3102075019999999</v>
      </c>
      <c r="Q792" s="203" t="s">
        <v>57</v>
      </c>
      <c r="R792" s="205" t="s">
        <v>57</v>
      </c>
      <c r="S792" s="490">
        <v>0</v>
      </c>
      <c r="T792" s="18">
        <v>0</v>
      </c>
      <c r="U792" s="548">
        <v>0</v>
      </c>
      <c r="V792" s="18">
        <v>0</v>
      </c>
      <c r="W792" s="64">
        <v>0</v>
      </c>
      <c r="X792" s="18">
        <v>0</v>
      </c>
      <c r="Y792" s="18">
        <v>0</v>
      </c>
      <c r="Z792" s="18">
        <v>0</v>
      </c>
      <c r="AA792" s="18">
        <v>0</v>
      </c>
      <c r="AB792" s="18">
        <v>0</v>
      </c>
      <c r="AC792" s="18">
        <v>0</v>
      </c>
      <c r="AD792" s="18">
        <v>0</v>
      </c>
      <c r="AE792" s="18">
        <v>0</v>
      </c>
      <c r="AF792" s="18">
        <v>0</v>
      </c>
      <c r="AG792" s="64">
        <v>1</v>
      </c>
      <c r="AH792" s="18">
        <v>1</v>
      </c>
      <c r="AI792" s="64">
        <v>0</v>
      </c>
      <c r="AJ792" s="18">
        <v>0</v>
      </c>
      <c r="AK792" s="18">
        <v>255</v>
      </c>
      <c r="AL792" s="64">
        <v>254</v>
      </c>
      <c r="AM792" s="18">
        <v>9</v>
      </c>
      <c r="AN792" s="18">
        <v>9</v>
      </c>
      <c r="AO792" s="18">
        <v>0</v>
      </c>
      <c r="AP792" s="64">
        <v>0</v>
      </c>
      <c r="AQ792" s="64">
        <v>265</v>
      </c>
      <c r="AR792" s="11">
        <v>264</v>
      </c>
      <c r="AS792" s="17">
        <v>0</v>
      </c>
      <c r="AT792" s="490">
        <v>0</v>
      </c>
      <c r="AU792" s="64">
        <v>0</v>
      </c>
      <c r="AV792" s="18">
        <v>0</v>
      </c>
      <c r="AW792" s="64">
        <v>0</v>
      </c>
      <c r="AX792" s="18">
        <v>0</v>
      </c>
      <c r="AY792" s="17">
        <v>0</v>
      </c>
      <c r="AZ792" s="490">
        <v>0</v>
      </c>
      <c r="BA792" s="17">
        <v>0</v>
      </c>
      <c r="BB792" s="18">
        <v>0</v>
      </c>
      <c r="BC792" s="17">
        <v>0</v>
      </c>
      <c r="BD792" s="18">
        <v>0</v>
      </c>
      <c r="BE792" s="17">
        <v>0</v>
      </c>
      <c r="BF792" s="18">
        <v>0</v>
      </c>
      <c r="BG792" s="17">
        <v>1.2</v>
      </c>
      <c r="BH792" s="18">
        <v>1.2</v>
      </c>
      <c r="BI792" s="17">
        <v>0</v>
      </c>
      <c r="BJ792" s="18">
        <v>0</v>
      </c>
      <c r="BK792" s="17">
        <v>1967.6059999999961</v>
      </c>
      <c r="BL792" s="17">
        <v>1960.005999999998</v>
      </c>
      <c r="BM792" s="17">
        <v>132.46</v>
      </c>
      <c r="BN792" s="17">
        <v>132.45999999999998</v>
      </c>
      <c r="BO792" s="18">
        <v>0</v>
      </c>
      <c r="BP792" s="18">
        <v>0</v>
      </c>
      <c r="BQ792" s="64">
        <v>2101.265999999996</v>
      </c>
      <c r="BR792" s="18">
        <v>2093.6659999999979</v>
      </c>
      <c r="BS792" s="729">
        <v>0.33299475482129653</v>
      </c>
      <c r="BT792" s="17">
        <v>0</v>
      </c>
      <c r="BU792" s="17">
        <v>0</v>
      </c>
      <c r="BV792" s="17">
        <v>0</v>
      </c>
      <c r="BW792" s="17">
        <v>0</v>
      </c>
      <c r="BX792" s="17">
        <v>0</v>
      </c>
      <c r="BY792" s="17">
        <v>0</v>
      </c>
      <c r="BZ792" s="17">
        <v>0</v>
      </c>
      <c r="CA792" s="17">
        <v>0</v>
      </c>
      <c r="CB792" s="17">
        <v>0</v>
      </c>
      <c r="CC792" s="17">
        <v>0</v>
      </c>
      <c r="CD792" s="17">
        <v>0</v>
      </c>
      <c r="CE792" s="17">
        <v>0</v>
      </c>
      <c r="CF792" s="17">
        <v>0</v>
      </c>
      <c r="CG792" s="17">
        <v>0</v>
      </c>
      <c r="CH792" s="17">
        <v>6054.9119999999994</v>
      </c>
      <c r="CI792" s="17">
        <v>6054.9119999999994</v>
      </c>
      <c r="CJ792" s="17">
        <v>0</v>
      </c>
      <c r="CK792" s="17">
        <v>0</v>
      </c>
      <c r="CL792" s="702">
        <v>2309654.6270399955</v>
      </c>
      <c r="CM792" s="702">
        <v>2300733.4430399979</v>
      </c>
      <c r="CN792" s="702">
        <v>155486.84640000004</v>
      </c>
      <c r="CO792" s="702">
        <v>155486.84639999998</v>
      </c>
      <c r="CP792" s="702">
        <v>0</v>
      </c>
      <c r="CQ792" s="702">
        <v>0</v>
      </c>
      <c r="CR792" s="704">
        <v>2471196.3854399957</v>
      </c>
      <c r="CS792" s="703">
        <v>2462275.2014399981</v>
      </c>
      <c r="CT792" s="23" t="s">
        <v>56</v>
      </c>
      <c r="CU792" s="23" t="s">
        <v>56</v>
      </c>
      <c r="CV792" s="23" t="s">
        <v>56</v>
      </c>
      <c r="CW792" s="23" t="s">
        <v>56</v>
      </c>
      <c r="CX792" s="23" t="s">
        <v>56</v>
      </c>
      <c r="CY792" s="23" t="s">
        <v>56</v>
      </c>
      <c r="CZ792" s="23" t="s">
        <v>56</v>
      </c>
      <c r="DA792" s="23" t="s">
        <v>56</v>
      </c>
      <c r="DB792" s="728">
        <v>16606906.510000002</v>
      </c>
      <c r="DC792" s="10"/>
      <c r="DD792" s="692">
        <v>6.3102075019999999</v>
      </c>
      <c r="DE792" s="120"/>
      <c r="DF792" s="120"/>
      <c r="DG792" s="120"/>
      <c r="DH792" s="140"/>
      <c r="DI792" s="140"/>
      <c r="DJ792" s="140"/>
      <c r="DK792" s="140"/>
      <c r="DL792" s="548" t="s">
        <v>56</v>
      </c>
      <c r="DM792" s="548" t="s">
        <v>56</v>
      </c>
      <c r="DN792" s="203" t="s">
        <v>868</v>
      </c>
      <c r="DO792" s="700">
        <v>2739.5</v>
      </c>
      <c r="DP792" s="713" t="s">
        <v>56</v>
      </c>
      <c r="DQ792" s="548" t="s">
        <v>56</v>
      </c>
      <c r="DR792" s="673" t="s">
        <v>56</v>
      </c>
      <c r="DS792" s="203" t="s">
        <v>56</v>
      </c>
      <c r="DT792" s="1160" t="s">
        <v>56</v>
      </c>
      <c r="DU792" s="711">
        <v>89.673298047088892</v>
      </c>
      <c r="DV792" s="711">
        <v>54.82136775341398</v>
      </c>
      <c r="DW792" s="711">
        <v>91.095701816233003</v>
      </c>
      <c r="DX792" s="711">
        <v>51.072553125249641</v>
      </c>
      <c r="DY792" s="710">
        <v>1.0213542617265925</v>
      </c>
      <c r="DZ792" s="710">
        <v>0.76732914673801678</v>
      </c>
      <c r="EA792" s="710">
        <v>1.0262486328836999</v>
      </c>
      <c r="EB792" s="710">
        <v>0.75763263568994366</v>
      </c>
      <c r="EC792" s="236"/>
      <c r="ED792" s="49"/>
      <c r="EE792" s="232"/>
      <c r="EF792" s="700">
        <v>0</v>
      </c>
      <c r="EG792" s="712">
        <v>290031.33333333331</v>
      </c>
      <c r="EH792" s="44"/>
    </row>
    <row r="793" spans="1:138" ht="41.25" customHeight="1" x14ac:dyDescent="0.25">
      <c r="A793" s="871" t="s">
        <v>49</v>
      </c>
      <c r="B793" s="656" t="s">
        <v>96</v>
      </c>
      <c r="C793" s="656" t="s">
        <v>114</v>
      </c>
      <c r="D793" s="691" t="s">
        <v>548</v>
      </c>
      <c r="E793" s="656" t="s">
        <v>134</v>
      </c>
      <c r="F793" s="656" t="s">
        <v>550</v>
      </c>
      <c r="G793" s="901" t="s">
        <v>134</v>
      </c>
      <c r="H793" s="897" t="s">
        <v>55</v>
      </c>
      <c r="I793" s="17" t="s">
        <v>866</v>
      </c>
      <c r="J793" s="64">
        <v>13.8</v>
      </c>
      <c r="K793" s="665">
        <v>10.445305600124872</v>
      </c>
      <c r="L793" s="665">
        <v>1.7708333296500001</v>
      </c>
      <c r="M793" s="64">
        <v>506</v>
      </c>
      <c r="N793" s="726">
        <v>10227434.209999999</v>
      </c>
      <c r="O793" s="548" t="s">
        <v>863</v>
      </c>
      <c r="P793" s="909">
        <v>2.2468163080000001</v>
      </c>
      <c r="Q793" s="203" t="s">
        <v>57</v>
      </c>
      <c r="R793" s="205" t="s">
        <v>57</v>
      </c>
      <c r="S793" s="490">
        <v>0</v>
      </c>
      <c r="T793" s="18">
        <v>0</v>
      </c>
      <c r="U793" s="548">
        <v>0</v>
      </c>
      <c r="V793" s="18">
        <v>0</v>
      </c>
      <c r="W793" s="64">
        <v>0</v>
      </c>
      <c r="X793" s="18">
        <v>0</v>
      </c>
      <c r="Y793" s="18">
        <v>0</v>
      </c>
      <c r="Z793" s="18">
        <v>0</v>
      </c>
      <c r="AA793" s="18">
        <v>0</v>
      </c>
      <c r="AB793" s="18">
        <v>0</v>
      </c>
      <c r="AC793" s="18">
        <v>0</v>
      </c>
      <c r="AD793" s="18">
        <v>0</v>
      </c>
      <c r="AE793" s="18">
        <v>0</v>
      </c>
      <c r="AF793" s="18">
        <v>0</v>
      </c>
      <c r="AG793" s="64">
        <v>2</v>
      </c>
      <c r="AH793" s="18">
        <v>2</v>
      </c>
      <c r="AI793" s="64">
        <v>0</v>
      </c>
      <c r="AJ793" s="18">
        <v>0</v>
      </c>
      <c r="AK793" s="18">
        <v>34</v>
      </c>
      <c r="AL793" s="64">
        <v>34</v>
      </c>
      <c r="AM793" s="18">
        <v>1</v>
      </c>
      <c r="AN793" s="18">
        <v>1</v>
      </c>
      <c r="AO793" s="18">
        <v>0</v>
      </c>
      <c r="AP793" s="64">
        <v>0</v>
      </c>
      <c r="AQ793" s="64">
        <v>37</v>
      </c>
      <c r="AR793" s="11">
        <v>37</v>
      </c>
      <c r="AS793" s="17">
        <v>0</v>
      </c>
      <c r="AT793" s="490">
        <v>0</v>
      </c>
      <c r="AU793" s="64">
        <v>0</v>
      </c>
      <c r="AV793" s="18">
        <v>0</v>
      </c>
      <c r="AW793" s="64">
        <v>0</v>
      </c>
      <c r="AX793" s="18">
        <v>0</v>
      </c>
      <c r="AY793" s="17">
        <v>0</v>
      </c>
      <c r="AZ793" s="490">
        <v>0</v>
      </c>
      <c r="BA793" s="17">
        <v>0</v>
      </c>
      <c r="BB793" s="18">
        <v>0</v>
      </c>
      <c r="BC793" s="17">
        <v>0</v>
      </c>
      <c r="BD793" s="18">
        <v>0</v>
      </c>
      <c r="BE793" s="17">
        <v>0</v>
      </c>
      <c r="BF793" s="18">
        <v>0</v>
      </c>
      <c r="BG793" s="17">
        <v>1720</v>
      </c>
      <c r="BH793" s="18">
        <v>1720</v>
      </c>
      <c r="BI793" s="17">
        <v>0</v>
      </c>
      <c r="BJ793" s="18">
        <v>0</v>
      </c>
      <c r="BK793" s="17">
        <v>404.75000000000006</v>
      </c>
      <c r="BL793" s="17">
        <v>404.75</v>
      </c>
      <c r="BM793" s="17">
        <v>19</v>
      </c>
      <c r="BN793" s="17">
        <v>19</v>
      </c>
      <c r="BO793" s="18">
        <v>0</v>
      </c>
      <c r="BP793" s="18">
        <v>0</v>
      </c>
      <c r="BQ793" s="64">
        <v>2143.75</v>
      </c>
      <c r="BR793" s="18">
        <v>2143.75</v>
      </c>
      <c r="BS793" s="729">
        <v>0.95412784408185791</v>
      </c>
      <c r="BT793" s="17">
        <v>0</v>
      </c>
      <c r="BU793" s="17">
        <v>0</v>
      </c>
      <c r="BV793" s="17">
        <v>0</v>
      </c>
      <c r="BW793" s="17">
        <v>0</v>
      </c>
      <c r="BX793" s="17">
        <v>0</v>
      </c>
      <c r="BY793" s="17">
        <v>0</v>
      </c>
      <c r="BZ793" s="17">
        <v>0</v>
      </c>
      <c r="CA793" s="17">
        <v>0</v>
      </c>
      <c r="CB793" s="17">
        <v>0</v>
      </c>
      <c r="CC793" s="17">
        <v>0</v>
      </c>
      <c r="CD793" s="17">
        <v>0</v>
      </c>
      <c r="CE793" s="17">
        <v>0</v>
      </c>
      <c r="CF793" s="17">
        <v>0</v>
      </c>
      <c r="CG793" s="17">
        <v>0</v>
      </c>
      <c r="CH793" s="17">
        <v>8678707.1999999993</v>
      </c>
      <c r="CI793" s="17">
        <v>8678707.1999999993</v>
      </c>
      <c r="CJ793" s="17">
        <v>0</v>
      </c>
      <c r="CK793" s="17">
        <v>0</v>
      </c>
      <c r="CL793" s="702">
        <v>475111.74000000011</v>
      </c>
      <c r="CM793" s="702">
        <v>475111.74000000005</v>
      </c>
      <c r="CN793" s="702">
        <v>22302.960000000003</v>
      </c>
      <c r="CO793" s="702">
        <v>22302.960000000003</v>
      </c>
      <c r="CP793" s="702">
        <v>0</v>
      </c>
      <c r="CQ793" s="702">
        <v>0</v>
      </c>
      <c r="CR793" s="704">
        <v>9176121.9000000004</v>
      </c>
      <c r="CS793" s="703">
        <v>9176121.9000000004</v>
      </c>
      <c r="CT793" s="23" t="s">
        <v>56</v>
      </c>
      <c r="CU793" s="23" t="s">
        <v>56</v>
      </c>
      <c r="CV793" s="23" t="s">
        <v>56</v>
      </c>
      <c r="CW793" s="23" t="s">
        <v>56</v>
      </c>
      <c r="CX793" s="23" t="s">
        <v>56</v>
      </c>
      <c r="CY793" s="23" t="s">
        <v>56</v>
      </c>
      <c r="CZ793" s="23" t="s">
        <v>56</v>
      </c>
      <c r="DA793" s="23" t="s">
        <v>56</v>
      </c>
      <c r="DB793" s="728">
        <v>10227434.209999999</v>
      </c>
      <c r="DC793" s="10"/>
      <c r="DD793" s="692">
        <v>2.2468163080000001</v>
      </c>
      <c r="DE793" s="120"/>
      <c r="DF793" s="120"/>
      <c r="DG793" s="120"/>
      <c r="DH793" s="140"/>
      <c r="DI793" s="140"/>
      <c r="DJ793" s="140"/>
      <c r="DK793" s="140"/>
      <c r="DL793" s="548" t="s">
        <v>56</v>
      </c>
      <c r="DM793" s="548" t="s">
        <v>56</v>
      </c>
      <c r="DN793" s="203" t="s">
        <v>868</v>
      </c>
      <c r="DO793" s="700">
        <v>520.91666666666697</v>
      </c>
      <c r="DP793" s="713" t="s">
        <v>56</v>
      </c>
      <c r="DQ793" s="548" t="s">
        <v>56</v>
      </c>
      <c r="DR793" s="673" t="s">
        <v>56</v>
      </c>
      <c r="DS793" s="203" t="s">
        <v>56</v>
      </c>
      <c r="DT793" s="1160" t="s">
        <v>56</v>
      </c>
      <c r="DU793" s="711">
        <v>118.01887697968318</v>
      </c>
      <c r="DV793" s="711">
        <v>-80.791620618108254</v>
      </c>
      <c r="DW793" s="711">
        <v>118.256353767561</v>
      </c>
      <c r="DX793" s="711">
        <v>-81.029490684971108</v>
      </c>
      <c r="DY793" s="710">
        <v>1.0001599744040948</v>
      </c>
      <c r="DZ793" s="710">
        <v>-0.23751229740058599</v>
      </c>
      <c r="EA793" s="710">
        <v>0.998084291187739</v>
      </c>
      <c r="EB793" s="710">
        <v>-0.23550216068173768</v>
      </c>
      <c r="EC793" s="236"/>
      <c r="ED793" s="49"/>
      <c r="EE793" s="232"/>
      <c r="EF793" s="700">
        <v>0</v>
      </c>
      <c r="EG793" s="712">
        <v>0</v>
      </c>
      <c r="EH793" s="44"/>
    </row>
    <row r="794" spans="1:138" ht="41.25" customHeight="1" x14ac:dyDescent="0.25">
      <c r="A794" s="871" t="s">
        <v>49</v>
      </c>
      <c r="B794" s="656" t="s">
        <v>96</v>
      </c>
      <c r="C794" s="656" t="s">
        <v>114</v>
      </c>
      <c r="D794" s="691" t="s">
        <v>1709</v>
      </c>
      <c r="E794" s="656" t="s">
        <v>571</v>
      </c>
      <c r="F794" s="656" t="s">
        <v>1710</v>
      </c>
      <c r="G794" s="901" t="s">
        <v>571</v>
      </c>
      <c r="H794" s="897" t="s">
        <v>55</v>
      </c>
      <c r="I794" s="17" t="s">
        <v>860</v>
      </c>
      <c r="J794" s="64">
        <v>4.16</v>
      </c>
      <c r="K794" s="665">
        <v>2.8821325437946119</v>
      </c>
      <c r="L794" s="665">
        <v>3.1176136298790005</v>
      </c>
      <c r="M794" s="64">
        <v>851</v>
      </c>
      <c r="N794" s="726">
        <v>7447522.1699999999</v>
      </c>
      <c r="O794" s="548" t="s">
        <v>874</v>
      </c>
      <c r="P794" s="909">
        <v>1.8950021480000001</v>
      </c>
      <c r="Q794" s="203" t="s">
        <v>57</v>
      </c>
      <c r="R794" s="205" t="s">
        <v>57</v>
      </c>
      <c r="S794" s="490">
        <v>0</v>
      </c>
      <c r="T794" s="18">
        <v>0</v>
      </c>
      <c r="U794" s="548">
        <v>0</v>
      </c>
      <c r="V794" s="18">
        <v>0</v>
      </c>
      <c r="W794" s="64">
        <v>0</v>
      </c>
      <c r="X794" s="18">
        <v>0</v>
      </c>
      <c r="Y794" s="18">
        <v>0</v>
      </c>
      <c r="Z794" s="18">
        <v>0</v>
      </c>
      <c r="AA794" s="18">
        <v>0</v>
      </c>
      <c r="AB794" s="18">
        <v>0</v>
      </c>
      <c r="AC794" s="18">
        <v>0</v>
      </c>
      <c r="AD794" s="18">
        <v>0</v>
      </c>
      <c r="AE794" s="18">
        <v>0</v>
      </c>
      <c r="AF794" s="18">
        <v>0</v>
      </c>
      <c r="AG794" s="64">
        <v>0</v>
      </c>
      <c r="AH794" s="18">
        <v>0</v>
      </c>
      <c r="AI794" s="64">
        <v>0</v>
      </c>
      <c r="AJ794" s="18">
        <v>0</v>
      </c>
      <c r="AK794" s="18">
        <v>46</v>
      </c>
      <c r="AL794" s="64">
        <v>44</v>
      </c>
      <c r="AM794" s="18">
        <v>0</v>
      </c>
      <c r="AN794" s="18" t="s">
        <v>58</v>
      </c>
      <c r="AO794" s="18">
        <v>0</v>
      </c>
      <c r="AP794" s="64">
        <v>0</v>
      </c>
      <c r="AQ794" s="64">
        <v>46</v>
      </c>
      <c r="AR794" s="11">
        <v>44</v>
      </c>
      <c r="AS794" s="17">
        <v>0</v>
      </c>
      <c r="AT794" s="490">
        <v>0</v>
      </c>
      <c r="AU794" s="64">
        <v>0</v>
      </c>
      <c r="AV794" s="18">
        <v>0</v>
      </c>
      <c r="AW794" s="64">
        <v>0</v>
      </c>
      <c r="AX794" s="18">
        <v>0</v>
      </c>
      <c r="AY794" s="17">
        <v>0</v>
      </c>
      <c r="AZ794" s="490">
        <v>0</v>
      </c>
      <c r="BA794" s="17">
        <v>0</v>
      </c>
      <c r="BB794" s="18">
        <v>0</v>
      </c>
      <c r="BC794" s="17">
        <v>0</v>
      </c>
      <c r="BD794" s="18">
        <v>0</v>
      </c>
      <c r="BE794" s="17">
        <v>0</v>
      </c>
      <c r="BF794" s="18">
        <v>0</v>
      </c>
      <c r="BG794" s="17">
        <v>0</v>
      </c>
      <c r="BH794" s="18">
        <v>0</v>
      </c>
      <c r="BI794" s="17">
        <v>0</v>
      </c>
      <c r="BJ794" s="18">
        <v>0</v>
      </c>
      <c r="BK794" s="17">
        <v>275.12</v>
      </c>
      <c r="BL794" s="17">
        <v>268.32000000000005</v>
      </c>
      <c r="BM794" s="17">
        <v>0</v>
      </c>
      <c r="BN794" s="17" t="s">
        <v>58</v>
      </c>
      <c r="BO794" s="18">
        <v>0</v>
      </c>
      <c r="BP794" s="18">
        <v>0</v>
      </c>
      <c r="BQ794" s="64">
        <v>275.12</v>
      </c>
      <c r="BR794" s="18">
        <v>268.32000000000005</v>
      </c>
      <c r="BS794" s="729">
        <v>0.14518189348247643</v>
      </c>
      <c r="BT794" s="17">
        <v>0</v>
      </c>
      <c r="BU794" s="17">
        <v>0</v>
      </c>
      <c r="BV794" s="17">
        <v>0</v>
      </c>
      <c r="BW794" s="17">
        <v>0</v>
      </c>
      <c r="BX794" s="17">
        <v>0</v>
      </c>
      <c r="BY794" s="17">
        <v>0</v>
      </c>
      <c r="BZ794" s="17">
        <v>0</v>
      </c>
      <c r="CA794" s="17">
        <v>0</v>
      </c>
      <c r="CB794" s="17">
        <v>0</v>
      </c>
      <c r="CC794" s="17">
        <v>0</v>
      </c>
      <c r="CD794" s="17">
        <v>0</v>
      </c>
      <c r="CE794" s="17">
        <v>0</v>
      </c>
      <c r="CF794" s="17">
        <v>0</v>
      </c>
      <c r="CG794" s="17">
        <v>0</v>
      </c>
      <c r="CH794" s="17">
        <v>0</v>
      </c>
      <c r="CI794" s="17">
        <v>0</v>
      </c>
      <c r="CJ794" s="17">
        <v>0</v>
      </c>
      <c r="CK794" s="17">
        <v>0</v>
      </c>
      <c r="CL794" s="702">
        <v>322946.86080000002</v>
      </c>
      <c r="CM794" s="702">
        <v>314964.74880000006</v>
      </c>
      <c r="CN794" s="702">
        <v>0</v>
      </c>
      <c r="CO794" s="702">
        <v>0</v>
      </c>
      <c r="CP794" s="702">
        <v>0</v>
      </c>
      <c r="CQ794" s="702">
        <v>0</v>
      </c>
      <c r="CR794" s="704">
        <v>322946.86080000002</v>
      </c>
      <c r="CS794" s="703">
        <v>314964.74880000006</v>
      </c>
      <c r="CT794" s="23">
        <v>1</v>
      </c>
      <c r="CU794" s="23">
        <v>4</v>
      </c>
      <c r="CV794" s="23" t="s">
        <v>571</v>
      </c>
      <c r="CW794" s="23">
        <v>4</v>
      </c>
      <c r="CX794" s="23">
        <v>24</v>
      </c>
      <c r="CY794" s="23">
        <v>0</v>
      </c>
      <c r="CZ794" s="23">
        <v>0</v>
      </c>
      <c r="DA794" s="23" t="s">
        <v>905</v>
      </c>
      <c r="DB794" s="728">
        <v>7447522.1699999999</v>
      </c>
      <c r="DC794" s="10"/>
      <c r="DD794" s="692">
        <v>1.8950021480000001</v>
      </c>
      <c r="DE794" s="120"/>
      <c r="DF794" s="120"/>
      <c r="DG794" s="120"/>
      <c r="DH794" s="140"/>
      <c r="DI794" s="140"/>
      <c r="DJ794" s="140"/>
      <c r="DK794" s="140"/>
      <c r="DL794" s="548" t="s">
        <v>56</v>
      </c>
      <c r="DM794" s="548" t="s">
        <v>56</v>
      </c>
      <c r="DN794" s="203" t="s">
        <v>55</v>
      </c>
      <c r="DO794" s="700" t="s">
        <v>56</v>
      </c>
      <c r="DP794" s="713" t="s">
        <v>56</v>
      </c>
      <c r="DQ794" s="548" t="s">
        <v>56</v>
      </c>
      <c r="DR794" s="673" t="s">
        <v>56</v>
      </c>
      <c r="DS794" s="203" t="s">
        <v>56</v>
      </c>
      <c r="DT794" s="1160" t="s">
        <v>56</v>
      </c>
      <c r="DU794" s="711">
        <v>188.17124394184174</v>
      </c>
      <c r="DV794" s="711">
        <v>-185.59367023373051</v>
      </c>
      <c r="DW794" s="711">
        <v>187.793889886469</v>
      </c>
      <c r="DX794" s="711">
        <v>-185.27074711396588</v>
      </c>
      <c r="DY794" s="710">
        <v>1.9991922455573512</v>
      </c>
      <c r="DZ794" s="710">
        <v>-1.9726943917167694</v>
      </c>
      <c r="EA794" s="710">
        <v>1.98557113067655</v>
      </c>
      <c r="EB794" s="710">
        <v>-1.9594658841458286</v>
      </c>
      <c r="EC794" s="236"/>
      <c r="ED794" s="49"/>
      <c r="EE794" s="232"/>
      <c r="EF794" s="700">
        <v>0</v>
      </c>
      <c r="EG794" s="712">
        <v>0</v>
      </c>
      <c r="EH794" s="44"/>
    </row>
    <row r="795" spans="1:138" ht="41.25" customHeight="1" x14ac:dyDescent="0.25">
      <c r="A795" s="871" t="s">
        <v>49</v>
      </c>
      <c r="B795" s="656" t="s">
        <v>96</v>
      </c>
      <c r="C795" s="656" t="s">
        <v>114</v>
      </c>
      <c r="D795" s="691" t="s">
        <v>1709</v>
      </c>
      <c r="E795" s="656" t="s">
        <v>571</v>
      </c>
      <c r="F795" s="656" t="s">
        <v>1711</v>
      </c>
      <c r="G795" s="901" t="s">
        <v>571</v>
      </c>
      <c r="H795" s="897" t="s">
        <v>55</v>
      </c>
      <c r="I795" s="17" t="s">
        <v>860</v>
      </c>
      <c r="J795" s="64">
        <v>4.16</v>
      </c>
      <c r="K795" s="665">
        <v>2.9397751946705037</v>
      </c>
      <c r="L795" s="665">
        <v>5.9910984723870007</v>
      </c>
      <c r="M795" s="64">
        <v>983</v>
      </c>
      <c r="N795" s="726">
        <v>6049154.2860000003</v>
      </c>
      <c r="O795" s="548" t="s">
        <v>863</v>
      </c>
      <c r="P795" s="909">
        <v>1.9238234729999999</v>
      </c>
      <c r="Q795" s="203" t="s">
        <v>57</v>
      </c>
      <c r="R795" s="205" t="s">
        <v>57</v>
      </c>
      <c r="S795" s="490">
        <v>0</v>
      </c>
      <c r="T795" s="18">
        <v>0</v>
      </c>
      <c r="U795" s="548">
        <v>0</v>
      </c>
      <c r="V795" s="18">
        <v>0</v>
      </c>
      <c r="W795" s="64">
        <v>0</v>
      </c>
      <c r="X795" s="18">
        <v>0</v>
      </c>
      <c r="Y795" s="18">
        <v>0</v>
      </c>
      <c r="Z795" s="18">
        <v>0</v>
      </c>
      <c r="AA795" s="18">
        <v>0</v>
      </c>
      <c r="AB795" s="18">
        <v>0</v>
      </c>
      <c r="AC795" s="18">
        <v>0</v>
      </c>
      <c r="AD795" s="18">
        <v>0</v>
      </c>
      <c r="AE795" s="18">
        <v>0</v>
      </c>
      <c r="AF795" s="18">
        <v>0</v>
      </c>
      <c r="AG795" s="64">
        <v>0</v>
      </c>
      <c r="AH795" s="18">
        <v>0</v>
      </c>
      <c r="AI795" s="64">
        <v>0</v>
      </c>
      <c r="AJ795" s="18">
        <v>0</v>
      </c>
      <c r="AK795" s="18">
        <v>126</v>
      </c>
      <c r="AL795" s="64">
        <v>124</v>
      </c>
      <c r="AM795" s="18">
        <v>1</v>
      </c>
      <c r="AN795" s="18">
        <v>1</v>
      </c>
      <c r="AO795" s="18">
        <v>0</v>
      </c>
      <c r="AP795" s="64">
        <v>0</v>
      </c>
      <c r="AQ795" s="64">
        <v>127</v>
      </c>
      <c r="AR795" s="11">
        <v>125</v>
      </c>
      <c r="AS795" s="17">
        <v>0</v>
      </c>
      <c r="AT795" s="490">
        <v>0</v>
      </c>
      <c r="AU795" s="64">
        <v>0</v>
      </c>
      <c r="AV795" s="18">
        <v>0</v>
      </c>
      <c r="AW795" s="64">
        <v>0</v>
      </c>
      <c r="AX795" s="18">
        <v>0</v>
      </c>
      <c r="AY795" s="17">
        <v>0</v>
      </c>
      <c r="AZ795" s="490">
        <v>0</v>
      </c>
      <c r="BA795" s="17">
        <v>0</v>
      </c>
      <c r="BB795" s="18">
        <v>0</v>
      </c>
      <c r="BC795" s="17">
        <v>0</v>
      </c>
      <c r="BD795" s="18">
        <v>0</v>
      </c>
      <c r="BE795" s="17">
        <v>0</v>
      </c>
      <c r="BF795" s="18">
        <v>0</v>
      </c>
      <c r="BG795" s="17">
        <v>0</v>
      </c>
      <c r="BH795" s="18">
        <v>0</v>
      </c>
      <c r="BI795" s="17">
        <v>0</v>
      </c>
      <c r="BJ795" s="18">
        <v>0</v>
      </c>
      <c r="BK795" s="17">
        <v>667.51000000000033</v>
      </c>
      <c r="BL795" s="17">
        <v>656.91000000000031</v>
      </c>
      <c r="BM795" s="17">
        <v>6</v>
      </c>
      <c r="BN795" s="17">
        <v>6</v>
      </c>
      <c r="BO795" s="18">
        <v>0</v>
      </c>
      <c r="BP795" s="18">
        <v>0</v>
      </c>
      <c r="BQ795" s="64">
        <v>673.51000000000033</v>
      </c>
      <c r="BR795" s="18">
        <v>662.91000000000031</v>
      </c>
      <c r="BS795" s="729">
        <v>0.35008929324982846</v>
      </c>
      <c r="BT795" s="17">
        <v>0</v>
      </c>
      <c r="BU795" s="17">
        <v>0</v>
      </c>
      <c r="BV795" s="17">
        <v>0</v>
      </c>
      <c r="BW795" s="17">
        <v>0</v>
      </c>
      <c r="BX795" s="17">
        <v>0</v>
      </c>
      <c r="BY795" s="17">
        <v>0</v>
      </c>
      <c r="BZ795" s="17">
        <v>0</v>
      </c>
      <c r="CA795" s="17">
        <v>0</v>
      </c>
      <c r="CB795" s="17">
        <v>0</v>
      </c>
      <c r="CC795" s="17">
        <v>0</v>
      </c>
      <c r="CD795" s="17">
        <v>0</v>
      </c>
      <c r="CE795" s="17">
        <v>0</v>
      </c>
      <c r="CF795" s="17">
        <v>0</v>
      </c>
      <c r="CG795" s="17">
        <v>0</v>
      </c>
      <c r="CH795" s="17">
        <v>0</v>
      </c>
      <c r="CI795" s="17">
        <v>0</v>
      </c>
      <c r="CJ795" s="17">
        <v>0</v>
      </c>
      <c r="CK795" s="17">
        <v>0</v>
      </c>
      <c r="CL795" s="702">
        <v>783549.93840000045</v>
      </c>
      <c r="CM795" s="702">
        <v>771107.23440000042</v>
      </c>
      <c r="CN795" s="702">
        <v>7043.0400000000009</v>
      </c>
      <c r="CO795" s="702">
        <v>7043.0400000000009</v>
      </c>
      <c r="CP795" s="702">
        <v>0</v>
      </c>
      <c r="CQ795" s="702">
        <v>0</v>
      </c>
      <c r="CR795" s="704">
        <v>790592.97840000049</v>
      </c>
      <c r="CS795" s="703">
        <v>778150.27440000046</v>
      </c>
      <c r="CT795" s="23" t="s">
        <v>56</v>
      </c>
      <c r="CU795" s="23" t="s">
        <v>56</v>
      </c>
      <c r="CV795" s="23" t="s">
        <v>56</v>
      </c>
      <c r="CW795" s="23" t="s">
        <v>56</v>
      </c>
      <c r="CX795" s="23" t="s">
        <v>56</v>
      </c>
      <c r="CY795" s="23" t="s">
        <v>56</v>
      </c>
      <c r="CZ795" s="23" t="s">
        <v>56</v>
      </c>
      <c r="DA795" s="23" t="s">
        <v>56</v>
      </c>
      <c r="DB795" s="728">
        <v>6049154.2860000003</v>
      </c>
      <c r="DC795" s="10"/>
      <c r="DD795" s="692">
        <v>1.9238234729999999</v>
      </c>
      <c r="DE795" s="120"/>
      <c r="DF795" s="120"/>
      <c r="DG795" s="120"/>
      <c r="DH795" s="140"/>
      <c r="DI795" s="140"/>
      <c r="DJ795" s="140"/>
      <c r="DK795" s="140"/>
      <c r="DL795" s="548" t="s">
        <v>56</v>
      </c>
      <c r="DM795" s="548" t="s">
        <v>56</v>
      </c>
      <c r="DN795" s="203" t="s">
        <v>55</v>
      </c>
      <c r="DO795" s="700" t="s">
        <v>56</v>
      </c>
      <c r="DP795" s="713" t="s">
        <v>56</v>
      </c>
      <c r="DQ795" s="548" t="s">
        <v>56</v>
      </c>
      <c r="DR795" s="673" t="s">
        <v>56</v>
      </c>
      <c r="DS795" s="203" t="s">
        <v>56</v>
      </c>
      <c r="DT795" s="1160" t="s">
        <v>56</v>
      </c>
      <c r="DU795" s="711">
        <v>346.79321094561828</v>
      </c>
      <c r="DV795" s="711">
        <v>-333.92625994072131</v>
      </c>
      <c r="DW795" s="711">
        <v>279.477731546369</v>
      </c>
      <c r="DX795" s="711">
        <v>-267.25461480576246</v>
      </c>
      <c r="DY795" s="710">
        <v>3.9210252857637684</v>
      </c>
      <c r="DZ795" s="710">
        <v>-3.8171113235429672</v>
      </c>
      <c r="EA795" s="710">
        <v>3.18842715174975</v>
      </c>
      <c r="EB795" s="710">
        <v>-3.0855715556553349</v>
      </c>
      <c r="EC795" s="236"/>
      <c r="ED795" s="49"/>
      <c r="EE795" s="232"/>
      <c r="EF795" s="700">
        <v>0</v>
      </c>
      <c r="EG795" s="712">
        <v>0</v>
      </c>
      <c r="EH795" s="44"/>
    </row>
    <row r="796" spans="1:138" ht="41.25" customHeight="1" x14ac:dyDescent="0.25">
      <c r="A796" s="871" t="s">
        <v>49</v>
      </c>
      <c r="B796" s="656" t="s">
        <v>96</v>
      </c>
      <c r="C796" s="656" t="s">
        <v>114</v>
      </c>
      <c r="D796" s="691" t="s">
        <v>1709</v>
      </c>
      <c r="E796" s="656" t="s">
        <v>571</v>
      </c>
      <c r="F796" s="656" t="s">
        <v>1712</v>
      </c>
      <c r="G796" s="901" t="s">
        <v>571</v>
      </c>
      <c r="H796" s="897" t="s">
        <v>55</v>
      </c>
      <c r="I796" s="17" t="s">
        <v>860</v>
      </c>
      <c r="J796" s="64">
        <v>4.16</v>
      </c>
      <c r="K796" s="665">
        <v>2.6659726030100162</v>
      </c>
      <c r="L796" s="665">
        <v>2.1011363592660004</v>
      </c>
      <c r="M796" s="64">
        <v>667</v>
      </c>
      <c r="N796" s="726">
        <v>8127143.9620000003</v>
      </c>
      <c r="O796" s="548" t="s">
        <v>874</v>
      </c>
      <c r="P796" s="909">
        <v>2.0679300999999999</v>
      </c>
      <c r="Q796" s="203" t="s">
        <v>57</v>
      </c>
      <c r="R796" s="205" t="s">
        <v>57</v>
      </c>
      <c r="S796" s="490">
        <v>0</v>
      </c>
      <c r="T796" s="18">
        <v>0</v>
      </c>
      <c r="U796" s="548">
        <v>0</v>
      </c>
      <c r="V796" s="18">
        <v>0</v>
      </c>
      <c r="W796" s="64">
        <v>0</v>
      </c>
      <c r="X796" s="18">
        <v>0</v>
      </c>
      <c r="Y796" s="18">
        <v>0</v>
      </c>
      <c r="Z796" s="18">
        <v>0</v>
      </c>
      <c r="AA796" s="18">
        <v>0</v>
      </c>
      <c r="AB796" s="18">
        <v>0</v>
      </c>
      <c r="AC796" s="18">
        <v>0</v>
      </c>
      <c r="AD796" s="18">
        <v>0</v>
      </c>
      <c r="AE796" s="18">
        <v>0</v>
      </c>
      <c r="AF796" s="18">
        <v>0</v>
      </c>
      <c r="AG796" s="64">
        <v>0</v>
      </c>
      <c r="AH796" s="18">
        <v>0</v>
      </c>
      <c r="AI796" s="64">
        <v>0</v>
      </c>
      <c r="AJ796" s="18">
        <v>0</v>
      </c>
      <c r="AK796" s="18">
        <v>28</v>
      </c>
      <c r="AL796" s="64">
        <v>25</v>
      </c>
      <c r="AM796" s="18">
        <v>0</v>
      </c>
      <c r="AN796" s="18" t="s">
        <v>58</v>
      </c>
      <c r="AO796" s="18">
        <v>0</v>
      </c>
      <c r="AP796" s="64">
        <v>0</v>
      </c>
      <c r="AQ796" s="64">
        <v>28</v>
      </c>
      <c r="AR796" s="11">
        <v>25</v>
      </c>
      <c r="AS796" s="17">
        <v>0</v>
      </c>
      <c r="AT796" s="490">
        <v>0</v>
      </c>
      <c r="AU796" s="64">
        <v>0</v>
      </c>
      <c r="AV796" s="18">
        <v>0</v>
      </c>
      <c r="AW796" s="64">
        <v>0</v>
      </c>
      <c r="AX796" s="18">
        <v>0</v>
      </c>
      <c r="AY796" s="17">
        <v>0</v>
      </c>
      <c r="AZ796" s="490">
        <v>0</v>
      </c>
      <c r="BA796" s="17">
        <v>0</v>
      </c>
      <c r="BB796" s="18">
        <v>0</v>
      </c>
      <c r="BC796" s="17">
        <v>0</v>
      </c>
      <c r="BD796" s="18">
        <v>0</v>
      </c>
      <c r="BE796" s="17">
        <v>0</v>
      </c>
      <c r="BF796" s="18">
        <v>0</v>
      </c>
      <c r="BG796" s="17">
        <v>0</v>
      </c>
      <c r="BH796" s="18">
        <v>0</v>
      </c>
      <c r="BI796" s="17">
        <v>0</v>
      </c>
      <c r="BJ796" s="18">
        <v>0</v>
      </c>
      <c r="BK796" s="17">
        <v>164.81</v>
      </c>
      <c r="BL796" s="17">
        <v>150.40999999999997</v>
      </c>
      <c r="BM796" s="17">
        <v>0</v>
      </c>
      <c r="BN796" s="17" t="s">
        <v>58</v>
      </c>
      <c r="BO796" s="18">
        <v>0</v>
      </c>
      <c r="BP796" s="18">
        <v>0</v>
      </c>
      <c r="BQ796" s="64">
        <v>164.81</v>
      </c>
      <c r="BR796" s="18">
        <v>150.40999999999997</v>
      </c>
      <c r="BS796" s="729">
        <v>7.9698051689464755E-2</v>
      </c>
      <c r="BT796" s="17">
        <v>0</v>
      </c>
      <c r="BU796" s="17">
        <v>0</v>
      </c>
      <c r="BV796" s="17">
        <v>0</v>
      </c>
      <c r="BW796" s="17">
        <v>0</v>
      </c>
      <c r="BX796" s="17">
        <v>0</v>
      </c>
      <c r="BY796" s="17">
        <v>0</v>
      </c>
      <c r="BZ796" s="17">
        <v>0</v>
      </c>
      <c r="CA796" s="17">
        <v>0</v>
      </c>
      <c r="CB796" s="17">
        <v>0</v>
      </c>
      <c r="CC796" s="17">
        <v>0</v>
      </c>
      <c r="CD796" s="17">
        <v>0</v>
      </c>
      <c r="CE796" s="17">
        <v>0</v>
      </c>
      <c r="CF796" s="17">
        <v>0</v>
      </c>
      <c r="CG796" s="17">
        <v>0</v>
      </c>
      <c r="CH796" s="17">
        <v>0</v>
      </c>
      <c r="CI796" s="17">
        <v>0</v>
      </c>
      <c r="CJ796" s="17">
        <v>0</v>
      </c>
      <c r="CK796" s="17">
        <v>0</v>
      </c>
      <c r="CL796" s="702">
        <v>193460.5704</v>
      </c>
      <c r="CM796" s="702">
        <v>176557.27439999997</v>
      </c>
      <c r="CN796" s="702">
        <v>0</v>
      </c>
      <c r="CO796" s="702">
        <v>0</v>
      </c>
      <c r="CP796" s="702">
        <v>0</v>
      </c>
      <c r="CQ796" s="702">
        <v>0</v>
      </c>
      <c r="CR796" s="704">
        <v>193460.5704</v>
      </c>
      <c r="CS796" s="703">
        <v>176557.27439999997</v>
      </c>
      <c r="CT796" s="23" t="s">
        <v>56</v>
      </c>
      <c r="CU796" s="23" t="s">
        <v>56</v>
      </c>
      <c r="CV796" s="23" t="s">
        <v>56</v>
      </c>
      <c r="CW796" s="23" t="s">
        <v>56</v>
      </c>
      <c r="CX796" s="23" t="s">
        <v>56</v>
      </c>
      <c r="CY796" s="23" t="s">
        <v>56</v>
      </c>
      <c r="CZ796" s="23" t="s">
        <v>56</v>
      </c>
      <c r="DA796" s="23" t="s">
        <v>56</v>
      </c>
      <c r="DB796" s="728">
        <v>8127143.9620000003</v>
      </c>
      <c r="DC796" s="10"/>
      <c r="DD796" s="692">
        <v>2.0679300999999999</v>
      </c>
      <c r="DE796" s="120"/>
      <c r="DF796" s="120"/>
      <c r="DG796" s="120"/>
      <c r="DH796" s="140"/>
      <c r="DI796" s="140"/>
      <c r="DJ796" s="140"/>
      <c r="DK796" s="140"/>
      <c r="DL796" s="548" t="s">
        <v>56</v>
      </c>
      <c r="DM796" s="548" t="s">
        <v>56</v>
      </c>
      <c r="DN796" s="203" t="s">
        <v>55</v>
      </c>
      <c r="DO796" s="700" t="s">
        <v>56</v>
      </c>
      <c r="DP796" s="713" t="s">
        <v>56</v>
      </c>
      <c r="DQ796" s="548" t="s">
        <v>56</v>
      </c>
      <c r="DR796" s="673" t="s">
        <v>56</v>
      </c>
      <c r="DS796" s="203" t="s">
        <v>56</v>
      </c>
      <c r="DT796" s="1160" t="s">
        <v>56</v>
      </c>
      <c r="DU796" s="711">
        <v>290.62984929509003</v>
      </c>
      <c r="DV796" s="711">
        <v>-287.45982330764559</v>
      </c>
      <c r="DW796" s="711">
        <v>276.72652762016702</v>
      </c>
      <c r="DX796" s="711">
        <v>-274.55962785390278</v>
      </c>
      <c r="DY796" s="710">
        <v>3.1922216820612554</v>
      </c>
      <c r="DZ796" s="710">
        <v>-3.1797728848788092</v>
      </c>
      <c r="EA796" s="710">
        <v>3.0131024550099101</v>
      </c>
      <c r="EB796" s="710">
        <v>-3.0010444354749826</v>
      </c>
      <c r="EC796" s="236"/>
      <c r="ED796" s="49"/>
      <c r="EE796" s="232"/>
      <c r="EF796" s="700">
        <v>69762</v>
      </c>
      <c r="EG796" s="712">
        <v>-68007.333333333328</v>
      </c>
      <c r="EH796" s="44"/>
    </row>
    <row r="797" spans="1:138" ht="41.25" customHeight="1" x14ac:dyDescent="0.25">
      <c r="A797" s="871" t="s">
        <v>49</v>
      </c>
      <c r="B797" s="656" t="s">
        <v>96</v>
      </c>
      <c r="C797" s="656" t="s">
        <v>114</v>
      </c>
      <c r="D797" s="691" t="s">
        <v>1709</v>
      </c>
      <c r="E797" s="656" t="s">
        <v>571</v>
      </c>
      <c r="F797" s="656" t="s">
        <v>1713</v>
      </c>
      <c r="G797" s="901" t="s">
        <v>571</v>
      </c>
      <c r="H797" s="897" t="s">
        <v>55</v>
      </c>
      <c r="I797" s="17" t="s">
        <v>860</v>
      </c>
      <c r="J797" s="64">
        <v>4.16</v>
      </c>
      <c r="K797" s="665">
        <v>2.5434819698987448</v>
      </c>
      <c r="L797" s="665">
        <v>2.8810606000680004</v>
      </c>
      <c r="M797" s="64">
        <v>776</v>
      </c>
      <c r="N797" s="726">
        <v>6796217.9469999997</v>
      </c>
      <c r="O797" s="548" t="s">
        <v>874</v>
      </c>
      <c r="P797" s="909">
        <v>1.729279526</v>
      </c>
      <c r="Q797" s="203" t="s">
        <v>57</v>
      </c>
      <c r="R797" s="205" t="s">
        <v>57</v>
      </c>
      <c r="S797" s="490">
        <v>0</v>
      </c>
      <c r="T797" s="18">
        <v>0</v>
      </c>
      <c r="U797" s="548">
        <v>0</v>
      </c>
      <c r="V797" s="18">
        <v>0</v>
      </c>
      <c r="W797" s="64">
        <v>0</v>
      </c>
      <c r="X797" s="18">
        <v>0</v>
      </c>
      <c r="Y797" s="18">
        <v>0</v>
      </c>
      <c r="Z797" s="18">
        <v>0</v>
      </c>
      <c r="AA797" s="18">
        <v>0</v>
      </c>
      <c r="AB797" s="18">
        <v>0</v>
      </c>
      <c r="AC797" s="18">
        <v>0</v>
      </c>
      <c r="AD797" s="18">
        <v>0</v>
      </c>
      <c r="AE797" s="18">
        <v>0</v>
      </c>
      <c r="AF797" s="18">
        <v>0</v>
      </c>
      <c r="AG797" s="64">
        <v>0</v>
      </c>
      <c r="AH797" s="18">
        <v>0</v>
      </c>
      <c r="AI797" s="64">
        <v>0</v>
      </c>
      <c r="AJ797" s="18">
        <v>0</v>
      </c>
      <c r="AK797" s="18">
        <v>71</v>
      </c>
      <c r="AL797" s="64">
        <v>70</v>
      </c>
      <c r="AM797" s="18">
        <v>0</v>
      </c>
      <c r="AN797" s="18" t="s">
        <v>58</v>
      </c>
      <c r="AO797" s="18">
        <v>0</v>
      </c>
      <c r="AP797" s="64">
        <v>0</v>
      </c>
      <c r="AQ797" s="64">
        <v>71</v>
      </c>
      <c r="AR797" s="11">
        <v>70</v>
      </c>
      <c r="AS797" s="17">
        <v>0</v>
      </c>
      <c r="AT797" s="490">
        <v>0</v>
      </c>
      <c r="AU797" s="64">
        <v>0</v>
      </c>
      <c r="AV797" s="18">
        <v>0</v>
      </c>
      <c r="AW797" s="64">
        <v>0</v>
      </c>
      <c r="AX797" s="18">
        <v>0</v>
      </c>
      <c r="AY797" s="17">
        <v>0</v>
      </c>
      <c r="AZ797" s="490">
        <v>0</v>
      </c>
      <c r="BA797" s="17">
        <v>0</v>
      </c>
      <c r="BB797" s="18">
        <v>0</v>
      </c>
      <c r="BC797" s="17">
        <v>0</v>
      </c>
      <c r="BD797" s="18">
        <v>0</v>
      </c>
      <c r="BE797" s="17">
        <v>0</v>
      </c>
      <c r="BF797" s="18">
        <v>0</v>
      </c>
      <c r="BG797" s="17">
        <v>0</v>
      </c>
      <c r="BH797" s="18">
        <v>0</v>
      </c>
      <c r="BI797" s="17">
        <v>0</v>
      </c>
      <c r="BJ797" s="18">
        <v>0</v>
      </c>
      <c r="BK797" s="17">
        <v>370.57000000000016</v>
      </c>
      <c r="BL797" s="17">
        <v>366.7700000000001</v>
      </c>
      <c r="BM797" s="17">
        <v>0</v>
      </c>
      <c r="BN797" s="17" t="s">
        <v>58</v>
      </c>
      <c r="BO797" s="18">
        <v>0</v>
      </c>
      <c r="BP797" s="18">
        <v>0</v>
      </c>
      <c r="BQ797" s="64">
        <v>370.57000000000016</v>
      </c>
      <c r="BR797" s="18">
        <v>366.7700000000001</v>
      </c>
      <c r="BS797" s="729">
        <v>0.21429155577708503</v>
      </c>
      <c r="BT797" s="17">
        <v>0</v>
      </c>
      <c r="BU797" s="17">
        <v>0</v>
      </c>
      <c r="BV797" s="17">
        <v>0</v>
      </c>
      <c r="BW797" s="17">
        <v>0</v>
      </c>
      <c r="BX797" s="17">
        <v>0</v>
      </c>
      <c r="BY797" s="17">
        <v>0</v>
      </c>
      <c r="BZ797" s="17">
        <v>0</v>
      </c>
      <c r="CA797" s="17">
        <v>0</v>
      </c>
      <c r="CB797" s="17">
        <v>0</v>
      </c>
      <c r="CC797" s="17">
        <v>0</v>
      </c>
      <c r="CD797" s="17">
        <v>0</v>
      </c>
      <c r="CE797" s="17">
        <v>0</v>
      </c>
      <c r="CF797" s="17">
        <v>0</v>
      </c>
      <c r="CG797" s="17">
        <v>0</v>
      </c>
      <c r="CH797" s="17">
        <v>0</v>
      </c>
      <c r="CI797" s="17">
        <v>0</v>
      </c>
      <c r="CJ797" s="17">
        <v>0</v>
      </c>
      <c r="CK797" s="17">
        <v>0</v>
      </c>
      <c r="CL797" s="702">
        <v>434989.88880000025</v>
      </c>
      <c r="CM797" s="702">
        <v>430529.29680000013</v>
      </c>
      <c r="CN797" s="702">
        <v>0</v>
      </c>
      <c r="CO797" s="702">
        <v>0</v>
      </c>
      <c r="CP797" s="702">
        <v>0</v>
      </c>
      <c r="CQ797" s="702">
        <v>0</v>
      </c>
      <c r="CR797" s="704">
        <v>434989.88880000025</v>
      </c>
      <c r="CS797" s="703">
        <v>430529.29680000013</v>
      </c>
      <c r="CT797" s="23" t="s">
        <v>56</v>
      </c>
      <c r="CU797" s="23" t="s">
        <v>56</v>
      </c>
      <c r="CV797" s="23" t="s">
        <v>56</v>
      </c>
      <c r="CW797" s="23" t="s">
        <v>56</v>
      </c>
      <c r="CX797" s="23" t="s">
        <v>56</v>
      </c>
      <c r="CY797" s="23" t="s">
        <v>56</v>
      </c>
      <c r="CZ797" s="23" t="s">
        <v>56</v>
      </c>
      <c r="DA797" s="23" t="s">
        <v>56</v>
      </c>
      <c r="DB797" s="728">
        <v>6796217.9469999997</v>
      </c>
      <c r="DC797" s="10"/>
      <c r="DD797" s="692">
        <v>1.729279526</v>
      </c>
      <c r="DE797" s="120"/>
      <c r="DF797" s="120"/>
      <c r="DG797" s="120"/>
      <c r="DH797" s="140"/>
      <c r="DI797" s="140"/>
      <c r="DJ797" s="140"/>
      <c r="DK797" s="140"/>
      <c r="DL797" s="548" t="s">
        <v>56</v>
      </c>
      <c r="DM797" s="548" t="s">
        <v>56</v>
      </c>
      <c r="DN797" s="203" t="s">
        <v>55</v>
      </c>
      <c r="DO797" s="700" t="s">
        <v>56</v>
      </c>
      <c r="DP797" s="713" t="s">
        <v>56</v>
      </c>
      <c r="DQ797" s="548" t="s">
        <v>56</v>
      </c>
      <c r="DR797" s="673" t="s">
        <v>56</v>
      </c>
      <c r="DS797" s="203" t="s">
        <v>56</v>
      </c>
      <c r="DT797" s="1160" t="s">
        <v>56</v>
      </c>
      <c r="DU797" s="711">
        <v>361.4270270270269</v>
      </c>
      <c r="DV797" s="711">
        <v>-360.49369913563828</v>
      </c>
      <c r="DW797" s="711">
        <v>357.07021050593602</v>
      </c>
      <c r="DX797" s="711">
        <v>-356.13791460676714</v>
      </c>
      <c r="DY797" s="710">
        <v>3.9898510755653596</v>
      </c>
      <c r="DZ797" s="710">
        <v>-3.9767206449367034</v>
      </c>
      <c r="EA797" s="710">
        <v>3.92976428412247</v>
      </c>
      <c r="EB797" s="710">
        <v>-3.9166504985296164</v>
      </c>
      <c r="EC797" s="236"/>
      <c r="ED797" s="49"/>
      <c r="EE797" s="232"/>
      <c r="EF797" s="700">
        <v>0</v>
      </c>
      <c r="EG797" s="712">
        <v>0</v>
      </c>
      <c r="EH797" s="44"/>
    </row>
    <row r="798" spans="1:138" ht="41.25" customHeight="1" x14ac:dyDescent="0.25">
      <c r="A798" s="871" t="s">
        <v>49</v>
      </c>
      <c r="B798" s="656" t="s">
        <v>96</v>
      </c>
      <c r="C798" s="656" t="s">
        <v>114</v>
      </c>
      <c r="D798" s="691" t="s">
        <v>551</v>
      </c>
      <c r="E798" s="656" t="s">
        <v>116</v>
      </c>
      <c r="F798" s="656" t="s">
        <v>1714</v>
      </c>
      <c r="G798" s="901" t="s">
        <v>553</v>
      </c>
      <c r="H798" s="897" t="s">
        <v>55</v>
      </c>
      <c r="I798" s="17" t="s">
        <v>860</v>
      </c>
      <c r="J798" s="64">
        <v>4.16</v>
      </c>
      <c r="K798" s="665">
        <v>2.7380259166048808</v>
      </c>
      <c r="L798" s="665">
        <v>2.6691287823270002</v>
      </c>
      <c r="M798" s="64">
        <v>437</v>
      </c>
      <c r="N798" s="726">
        <v>6221478.8900000006</v>
      </c>
      <c r="O798" s="548" t="s">
        <v>863</v>
      </c>
      <c r="P798" s="909">
        <v>1.59237823</v>
      </c>
      <c r="Q798" s="203" t="s">
        <v>57</v>
      </c>
      <c r="R798" s="205" t="s">
        <v>57</v>
      </c>
      <c r="S798" s="490">
        <v>0</v>
      </c>
      <c r="T798" s="18">
        <v>0</v>
      </c>
      <c r="U798" s="548">
        <v>0</v>
      </c>
      <c r="V798" s="18">
        <v>0</v>
      </c>
      <c r="W798" s="64">
        <v>0</v>
      </c>
      <c r="X798" s="18">
        <v>0</v>
      </c>
      <c r="Y798" s="18">
        <v>0</v>
      </c>
      <c r="Z798" s="18">
        <v>0</v>
      </c>
      <c r="AA798" s="18">
        <v>0</v>
      </c>
      <c r="AB798" s="18">
        <v>0</v>
      </c>
      <c r="AC798" s="18">
        <v>0</v>
      </c>
      <c r="AD798" s="18">
        <v>0</v>
      </c>
      <c r="AE798" s="18">
        <v>0</v>
      </c>
      <c r="AF798" s="18">
        <v>0</v>
      </c>
      <c r="AG798" s="64">
        <v>0</v>
      </c>
      <c r="AH798" s="18">
        <v>0</v>
      </c>
      <c r="AI798" s="64">
        <v>0</v>
      </c>
      <c r="AJ798" s="18">
        <v>0</v>
      </c>
      <c r="AK798" s="18">
        <v>4</v>
      </c>
      <c r="AL798" s="64">
        <v>4</v>
      </c>
      <c r="AM798" s="18">
        <v>0</v>
      </c>
      <c r="AN798" s="18" t="s">
        <v>58</v>
      </c>
      <c r="AO798" s="18">
        <v>0</v>
      </c>
      <c r="AP798" s="64">
        <v>0</v>
      </c>
      <c r="AQ798" s="64">
        <v>4</v>
      </c>
      <c r="AR798" s="11">
        <v>4</v>
      </c>
      <c r="AS798" s="17">
        <v>0</v>
      </c>
      <c r="AT798" s="490">
        <v>0</v>
      </c>
      <c r="AU798" s="64">
        <v>0</v>
      </c>
      <c r="AV798" s="18">
        <v>0</v>
      </c>
      <c r="AW798" s="64">
        <v>0</v>
      </c>
      <c r="AX798" s="18">
        <v>0</v>
      </c>
      <c r="AY798" s="17">
        <v>0</v>
      </c>
      <c r="AZ798" s="490">
        <v>0</v>
      </c>
      <c r="BA798" s="17">
        <v>0</v>
      </c>
      <c r="BB798" s="18">
        <v>0</v>
      </c>
      <c r="BC798" s="17">
        <v>0</v>
      </c>
      <c r="BD798" s="18">
        <v>0</v>
      </c>
      <c r="BE798" s="17">
        <v>0</v>
      </c>
      <c r="BF798" s="18">
        <v>0</v>
      </c>
      <c r="BG798" s="17">
        <v>0</v>
      </c>
      <c r="BH798" s="18">
        <v>0</v>
      </c>
      <c r="BI798" s="17">
        <v>0</v>
      </c>
      <c r="BJ798" s="18">
        <v>0</v>
      </c>
      <c r="BK798" s="17">
        <v>24.840000000000003</v>
      </c>
      <c r="BL798" s="17">
        <v>24.840000000000003</v>
      </c>
      <c r="BM798" s="17">
        <v>0</v>
      </c>
      <c r="BN798" s="17" t="s">
        <v>58</v>
      </c>
      <c r="BO798" s="18">
        <v>0</v>
      </c>
      <c r="BP798" s="18">
        <v>0</v>
      </c>
      <c r="BQ798" s="64">
        <v>24.840000000000003</v>
      </c>
      <c r="BR798" s="18">
        <v>24.840000000000003</v>
      </c>
      <c r="BS798" s="729">
        <v>1.5599308965684618E-2</v>
      </c>
      <c r="BT798" s="17">
        <v>0</v>
      </c>
      <c r="BU798" s="17">
        <v>0</v>
      </c>
      <c r="BV798" s="17">
        <v>0</v>
      </c>
      <c r="BW798" s="17">
        <v>0</v>
      </c>
      <c r="BX798" s="17">
        <v>0</v>
      </c>
      <c r="BY798" s="17">
        <v>0</v>
      </c>
      <c r="BZ798" s="17">
        <v>0</v>
      </c>
      <c r="CA798" s="17">
        <v>0</v>
      </c>
      <c r="CB798" s="17">
        <v>0</v>
      </c>
      <c r="CC798" s="17">
        <v>0</v>
      </c>
      <c r="CD798" s="17">
        <v>0</v>
      </c>
      <c r="CE798" s="17">
        <v>0</v>
      </c>
      <c r="CF798" s="17">
        <v>0</v>
      </c>
      <c r="CG798" s="17">
        <v>0</v>
      </c>
      <c r="CH798" s="17">
        <v>0</v>
      </c>
      <c r="CI798" s="17">
        <v>0</v>
      </c>
      <c r="CJ798" s="17">
        <v>0</v>
      </c>
      <c r="CK798" s="17">
        <v>0</v>
      </c>
      <c r="CL798" s="702">
        <v>29158.185600000008</v>
      </c>
      <c r="CM798" s="702">
        <v>29158.185600000008</v>
      </c>
      <c r="CN798" s="702">
        <v>0</v>
      </c>
      <c r="CO798" s="702">
        <v>0</v>
      </c>
      <c r="CP798" s="702">
        <v>0</v>
      </c>
      <c r="CQ798" s="702">
        <v>0</v>
      </c>
      <c r="CR798" s="704">
        <v>29158.185600000008</v>
      </c>
      <c r="CS798" s="703">
        <v>29158.185600000008</v>
      </c>
      <c r="CT798" s="23" t="s">
        <v>56</v>
      </c>
      <c r="CU798" s="23" t="s">
        <v>56</v>
      </c>
      <c r="CV798" s="23" t="s">
        <v>56</v>
      </c>
      <c r="CW798" s="23" t="s">
        <v>56</v>
      </c>
      <c r="CX798" s="23" t="s">
        <v>56</v>
      </c>
      <c r="CY798" s="23" t="s">
        <v>56</v>
      </c>
      <c r="CZ798" s="23" t="s">
        <v>56</v>
      </c>
      <c r="DA798" s="23" t="s">
        <v>56</v>
      </c>
      <c r="DB798" s="728">
        <v>6221478.8900000006</v>
      </c>
      <c r="DC798" s="10"/>
      <c r="DD798" s="692">
        <v>1.59237823</v>
      </c>
      <c r="DE798" s="120"/>
      <c r="DF798" s="120"/>
      <c r="DG798" s="120"/>
      <c r="DH798" s="140"/>
      <c r="DI798" s="140"/>
      <c r="DJ798" s="140"/>
      <c r="DK798" s="140"/>
      <c r="DL798" s="548" t="s">
        <v>56</v>
      </c>
      <c r="DM798" s="548" t="s">
        <v>56</v>
      </c>
      <c r="DN798" s="203" t="s">
        <v>55</v>
      </c>
      <c r="DO798" s="700" t="s">
        <v>56</v>
      </c>
      <c r="DP798" s="713" t="s">
        <v>56</v>
      </c>
      <c r="DQ798" s="548" t="s">
        <v>56</v>
      </c>
      <c r="DR798" s="673" t="s">
        <v>56</v>
      </c>
      <c r="DS798" s="203" t="s">
        <v>56</v>
      </c>
      <c r="DT798" s="1160" t="s">
        <v>56</v>
      </c>
      <c r="DU798" s="711">
        <v>82.731198808637316</v>
      </c>
      <c r="DV798" s="711">
        <v>33.511160556849006</v>
      </c>
      <c r="DW798" s="711">
        <v>81.782869657512705</v>
      </c>
      <c r="DX798" s="711">
        <v>33.550212796568886</v>
      </c>
      <c r="DY798" s="710">
        <v>0.10722263588979887</v>
      </c>
      <c r="DZ798" s="710">
        <v>0.80769110144938627</v>
      </c>
      <c r="EA798" s="710">
        <v>0.10601009572501401</v>
      </c>
      <c r="EB798" s="710">
        <v>0.80029247557142091</v>
      </c>
      <c r="EC798" s="236"/>
      <c r="ED798" s="49"/>
      <c r="EE798" s="232"/>
      <c r="EF798" s="700">
        <v>0</v>
      </c>
      <c r="EG798" s="712">
        <v>27839</v>
      </c>
      <c r="EH798" s="44"/>
    </row>
    <row r="799" spans="1:138" ht="41.25" customHeight="1" x14ac:dyDescent="0.25">
      <c r="A799" s="871" t="s">
        <v>49</v>
      </c>
      <c r="B799" s="656" t="s">
        <v>96</v>
      </c>
      <c r="C799" s="656" t="s">
        <v>114</v>
      </c>
      <c r="D799" s="691" t="s">
        <v>551</v>
      </c>
      <c r="E799" s="656" t="s">
        <v>551</v>
      </c>
      <c r="F799" s="656" t="s">
        <v>1715</v>
      </c>
      <c r="G799" s="901" t="s">
        <v>551</v>
      </c>
      <c r="H799" s="897" t="s">
        <v>55</v>
      </c>
      <c r="I799" s="17" t="s">
        <v>866</v>
      </c>
      <c r="J799" s="64">
        <v>4.16</v>
      </c>
      <c r="K799" s="665">
        <v>2.6659726030100162</v>
      </c>
      <c r="L799" s="665">
        <v>2.8742424182640001</v>
      </c>
      <c r="M799" s="64">
        <v>864</v>
      </c>
      <c r="N799" s="726">
        <v>6898609.585</v>
      </c>
      <c r="O799" s="548" t="s">
        <v>863</v>
      </c>
      <c r="P799" s="909">
        <v>1.707663532</v>
      </c>
      <c r="Q799" s="203" t="s">
        <v>57</v>
      </c>
      <c r="R799" s="205" t="s">
        <v>57</v>
      </c>
      <c r="S799" s="490">
        <v>0</v>
      </c>
      <c r="T799" s="18">
        <v>0</v>
      </c>
      <c r="U799" s="548">
        <v>0</v>
      </c>
      <c r="V799" s="18">
        <v>0</v>
      </c>
      <c r="W799" s="64">
        <v>0</v>
      </c>
      <c r="X799" s="18">
        <v>0</v>
      </c>
      <c r="Y799" s="18">
        <v>0</v>
      </c>
      <c r="Z799" s="18">
        <v>0</v>
      </c>
      <c r="AA799" s="18">
        <v>0</v>
      </c>
      <c r="AB799" s="18">
        <v>0</v>
      </c>
      <c r="AC799" s="18">
        <v>0</v>
      </c>
      <c r="AD799" s="18">
        <v>0</v>
      </c>
      <c r="AE799" s="18">
        <v>0</v>
      </c>
      <c r="AF799" s="18">
        <v>0</v>
      </c>
      <c r="AG799" s="64">
        <v>0</v>
      </c>
      <c r="AH799" s="18">
        <v>0</v>
      </c>
      <c r="AI799" s="64">
        <v>0</v>
      </c>
      <c r="AJ799" s="18">
        <v>0</v>
      </c>
      <c r="AK799" s="18">
        <v>14</v>
      </c>
      <c r="AL799" s="64">
        <v>14</v>
      </c>
      <c r="AM799" s="18">
        <v>0</v>
      </c>
      <c r="AN799" s="18" t="s">
        <v>58</v>
      </c>
      <c r="AO799" s="18">
        <v>0</v>
      </c>
      <c r="AP799" s="64">
        <v>0</v>
      </c>
      <c r="AQ799" s="64">
        <v>14</v>
      </c>
      <c r="AR799" s="11">
        <v>14</v>
      </c>
      <c r="AS799" s="17">
        <v>0</v>
      </c>
      <c r="AT799" s="490">
        <v>0</v>
      </c>
      <c r="AU799" s="64">
        <v>0</v>
      </c>
      <c r="AV799" s="18">
        <v>0</v>
      </c>
      <c r="AW799" s="64">
        <v>0</v>
      </c>
      <c r="AX799" s="18">
        <v>0</v>
      </c>
      <c r="AY799" s="17">
        <v>0</v>
      </c>
      <c r="AZ799" s="490">
        <v>0</v>
      </c>
      <c r="BA799" s="17">
        <v>0</v>
      </c>
      <c r="BB799" s="18">
        <v>0</v>
      </c>
      <c r="BC799" s="17">
        <v>0</v>
      </c>
      <c r="BD799" s="18">
        <v>0</v>
      </c>
      <c r="BE799" s="17">
        <v>0</v>
      </c>
      <c r="BF799" s="18">
        <v>0</v>
      </c>
      <c r="BG799" s="17">
        <v>0</v>
      </c>
      <c r="BH799" s="18">
        <v>0</v>
      </c>
      <c r="BI799" s="17">
        <v>0</v>
      </c>
      <c r="BJ799" s="18">
        <v>0</v>
      </c>
      <c r="BK799" s="17">
        <v>94.409999999999982</v>
      </c>
      <c r="BL799" s="17">
        <v>94.409999999999982</v>
      </c>
      <c r="BM799" s="17">
        <v>0</v>
      </c>
      <c r="BN799" s="17" t="s">
        <v>58</v>
      </c>
      <c r="BO799" s="18">
        <v>0</v>
      </c>
      <c r="BP799" s="18">
        <v>0</v>
      </c>
      <c r="BQ799" s="64">
        <v>94.409999999999982</v>
      </c>
      <c r="BR799" s="18">
        <v>94.409999999999982</v>
      </c>
      <c r="BS799" s="729">
        <v>5.5286066740224786E-2</v>
      </c>
      <c r="BT799" s="17">
        <v>0</v>
      </c>
      <c r="BU799" s="17">
        <v>0</v>
      </c>
      <c r="BV799" s="17">
        <v>0</v>
      </c>
      <c r="BW799" s="17">
        <v>0</v>
      </c>
      <c r="BX799" s="17">
        <v>0</v>
      </c>
      <c r="BY799" s="17">
        <v>0</v>
      </c>
      <c r="BZ799" s="17">
        <v>0</v>
      </c>
      <c r="CA799" s="17">
        <v>0</v>
      </c>
      <c r="CB799" s="17">
        <v>0</v>
      </c>
      <c r="CC799" s="17">
        <v>0</v>
      </c>
      <c r="CD799" s="17">
        <v>0</v>
      </c>
      <c r="CE799" s="17">
        <v>0</v>
      </c>
      <c r="CF799" s="17">
        <v>0</v>
      </c>
      <c r="CG799" s="17">
        <v>0</v>
      </c>
      <c r="CH799" s="17">
        <v>0</v>
      </c>
      <c r="CI799" s="17">
        <v>0</v>
      </c>
      <c r="CJ799" s="17">
        <v>0</v>
      </c>
      <c r="CK799" s="17">
        <v>0</v>
      </c>
      <c r="CL799" s="702">
        <v>110822.23439999999</v>
      </c>
      <c r="CM799" s="702">
        <v>110822.23439999999</v>
      </c>
      <c r="CN799" s="702">
        <v>0</v>
      </c>
      <c r="CO799" s="702">
        <v>0</v>
      </c>
      <c r="CP799" s="702">
        <v>0</v>
      </c>
      <c r="CQ799" s="702">
        <v>0</v>
      </c>
      <c r="CR799" s="704">
        <v>110822.23439999999</v>
      </c>
      <c r="CS799" s="703">
        <v>110822.23439999999</v>
      </c>
      <c r="CT799" s="23" t="s">
        <v>56</v>
      </c>
      <c r="CU799" s="23" t="s">
        <v>56</v>
      </c>
      <c r="CV799" s="23" t="s">
        <v>56</v>
      </c>
      <c r="CW799" s="23" t="s">
        <v>56</v>
      </c>
      <c r="CX799" s="23" t="s">
        <v>56</v>
      </c>
      <c r="CY799" s="23" t="s">
        <v>56</v>
      </c>
      <c r="CZ799" s="23" t="s">
        <v>56</v>
      </c>
      <c r="DA799" s="23" t="s">
        <v>56</v>
      </c>
      <c r="DB799" s="728">
        <v>6898609.585</v>
      </c>
      <c r="DC799" s="10"/>
      <c r="DD799" s="692">
        <v>1.707663532</v>
      </c>
      <c r="DE799" s="120"/>
      <c r="DF799" s="120"/>
      <c r="DG799" s="120"/>
      <c r="DH799" s="140"/>
      <c r="DI799" s="140"/>
      <c r="DJ799" s="140"/>
      <c r="DK799" s="140"/>
      <c r="DL799" s="548" t="s">
        <v>56</v>
      </c>
      <c r="DM799" s="548" t="s">
        <v>56</v>
      </c>
      <c r="DN799" s="203" t="s">
        <v>55</v>
      </c>
      <c r="DO799" s="700" t="s">
        <v>56</v>
      </c>
      <c r="DP799" s="713" t="s">
        <v>56</v>
      </c>
      <c r="DQ799" s="548" t="s">
        <v>56</v>
      </c>
      <c r="DR799" s="673" t="s">
        <v>56</v>
      </c>
      <c r="DS799" s="203" t="s">
        <v>56</v>
      </c>
      <c r="DT799" s="1160" t="s">
        <v>56</v>
      </c>
      <c r="DU799" s="711">
        <v>28.968236582694402</v>
      </c>
      <c r="DV799" s="711">
        <v>47.373510447274242</v>
      </c>
      <c r="DW799" s="711">
        <v>29.045733652312599</v>
      </c>
      <c r="DX799" s="711">
        <v>46.960162206150194</v>
      </c>
      <c r="DY799" s="710">
        <v>4.4209897441003669E-2</v>
      </c>
      <c r="DZ799" s="710">
        <v>0.93618060487230137</v>
      </c>
      <c r="EA799" s="710">
        <v>4.4258373205741601E-2</v>
      </c>
      <c r="EB799" s="710">
        <v>0.93358780205070147</v>
      </c>
      <c r="EC799" s="236"/>
      <c r="ED799" s="49"/>
      <c r="EE799" s="232"/>
      <c r="EF799" s="700">
        <v>0</v>
      </c>
      <c r="EG799" s="712">
        <v>16405.333333333332</v>
      </c>
      <c r="EH799" s="44"/>
    </row>
    <row r="800" spans="1:138" ht="41.25" customHeight="1" x14ac:dyDescent="0.25">
      <c r="A800" s="871" t="s">
        <v>49</v>
      </c>
      <c r="B800" s="656" t="s">
        <v>96</v>
      </c>
      <c r="C800" s="656" t="s">
        <v>114</v>
      </c>
      <c r="D800" s="691" t="s">
        <v>551</v>
      </c>
      <c r="E800" s="656" t="s">
        <v>116</v>
      </c>
      <c r="F800" s="656" t="s">
        <v>1716</v>
      </c>
      <c r="G800" s="901" t="s">
        <v>553</v>
      </c>
      <c r="H800" s="897" t="s">
        <v>55</v>
      </c>
      <c r="I800" s="17" t="s">
        <v>866</v>
      </c>
      <c r="J800" s="64">
        <v>4.16</v>
      </c>
      <c r="K800" s="665">
        <v>3.0622658277817751</v>
      </c>
      <c r="L800" s="665">
        <v>4.3374999909780003</v>
      </c>
      <c r="M800" s="64">
        <v>724</v>
      </c>
      <c r="N800" s="726">
        <v>8365825.881000001</v>
      </c>
      <c r="O800" s="548" t="s">
        <v>863</v>
      </c>
      <c r="P800" s="909">
        <v>2.1039567570000002</v>
      </c>
      <c r="Q800" s="203" t="s">
        <v>57</v>
      </c>
      <c r="R800" s="205" t="s">
        <v>57</v>
      </c>
      <c r="S800" s="490">
        <v>0</v>
      </c>
      <c r="T800" s="18">
        <v>0</v>
      </c>
      <c r="U800" s="548">
        <v>0</v>
      </c>
      <c r="V800" s="18">
        <v>0</v>
      </c>
      <c r="W800" s="64">
        <v>0</v>
      </c>
      <c r="X800" s="18">
        <v>0</v>
      </c>
      <c r="Y800" s="18">
        <v>0</v>
      </c>
      <c r="Z800" s="18">
        <v>0</v>
      </c>
      <c r="AA800" s="18">
        <v>0</v>
      </c>
      <c r="AB800" s="18">
        <v>0</v>
      </c>
      <c r="AC800" s="18">
        <v>0</v>
      </c>
      <c r="AD800" s="18">
        <v>0</v>
      </c>
      <c r="AE800" s="18">
        <v>0</v>
      </c>
      <c r="AF800" s="18">
        <v>0</v>
      </c>
      <c r="AG800" s="64">
        <v>0</v>
      </c>
      <c r="AH800" s="18">
        <v>0</v>
      </c>
      <c r="AI800" s="64">
        <v>0</v>
      </c>
      <c r="AJ800" s="18">
        <v>0</v>
      </c>
      <c r="AK800" s="18">
        <v>45</v>
      </c>
      <c r="AL800" s="64">
        <v>45</v>
      </c>
      <c r="AM800" s="18">
        <v>0</v>
      </c>
      <c r="AN800" s="18" t="s">
        <v>58</v>
      </c>
      <c r="AO800" s="18">
        <v>0</v>
      </c>
      <c r="AP800" s="64">
        <v>0</v>
      </c>
      <c r="AQ800" s="64">
        <v>45</v>
      </c>
      <c r="AR800" s="11">
        <v>45</v>
      </c>
      <c r="AS800" s="17">
        <v>0</v>
      </c>
      <c r="AT800" s="490">
        <v>0</v>
      </c>
      <c r="AU800" s="64">
        <v>0</v>
      </c>
      <c r="AV800" s="18">
        <v>0</v>
      </c>
      <c r="AW800" s="64">
        <v>0</v>
      </c>
      <c r="AX800" s="18">
        <v>0</v>
      </c>
      <c r="AY800" s="17">
        <v>0</v>
      </c>
      <c r="AZ800" s="490">
        <v>0</v>
      </c>
      <c r="BA800" s="17">
        <v>0</v>
      </c>
      <c r="BB800" s="18">
        <v>0</v>
      </c>
      <c r="BC800" s="17">
        <v>0</v>
      </c>
      <c r="BD800" s="18">
        <v>0</v>
      </c>
      <c r="BE800" s="17">
        <v>0</v>
      </c>
      <c r="BF800" s="18">
        <v>0</v>
      </c>
      <c r="BG800" s="17">
        <v>0</v>
      </c>
      <c r="BH800" s="18">
        <v>0</v>
      </c>
      <c r="BI800" s="17">
        <v>0</v>
      </c>
      <c r="BJ800" s="18">
        <v>0</v>
      </c>
      <c r="BK800" s="17">
        <v>226.66000000000003</v>
      </c>
      <c r="BL800" s="17">
        <v>226.66000000000003</v>
      </c>
      <c r="BM800" s="17">
        <v>0</v>
      </c>
      <c r="BN800" s="17" t="s">
        <v>58</v>
      </c>
      <c r="BO800" s="18">
        <v>0</v>
      </c>
      <c r="BP800" s="18">
        <v>0</v>
      </c>
      <c r="BQ800" s="64">
        <v>226.66000000000003</v>
      </c>
      <c r="BR800" s="18">
        <v>226.66000000000003</v>
      </c>
      <c r="BS800" s="729">
        <v>0.10773035103781842</v>
      </c>
      <c r="BT800" s="17">
        <v>0</v>
      </c>
      <c r="BU800" s="17">
        <v>0</v>
      </c>
      <c r="BV800" s="17">
        <v>0</v>
      </c>
      <c r="BW800" s="17">
        <v>0</v>
      </c>
      <c r="BX800" s="17">
        <v>0</v>
      </c>
      <c r="BY800" s="17">
        <v>0</v>
      </c>
      <c r="BZ800" s="17">
        <v>0</v>
      </c>
      <c r="CA800" s="17">
        <v>0</v>
      </c>
      <c r="CB800" s="17">
        <v>0</v>
      </c>
      <c r="CC800" s="17">
        <v>0</v>
      </c>
      <c r="CD800" s="17">
        <v>0</v>
      </c>
      <c r="CE800" s="17">
        <v>0</v>
      </c>
      <c r="CF800" s="17">
        <v>0</v>
      </c>
      <c r="CG800" s="17">
        <v>0</v>
      </c>
      <c r="CH800" s="17">
        <v>0</v>
      </c>
      <c r="CI800" s="17">
        <v>0</v>
      </c>
      <c r="CJ800" s="17">
        <v>0</v>
      </c>
      <c r="CK800" s="17">
        <v>0</v>
      </c>
      <c r="CL800" s="702">
        <v>266062.57440000004</v>
      </c>
      <c r="CM800" s="702">
        <v>266062.57440000004</v>
      </c>
      <c r="CN800" s="702">
        <v>0</v>
      </c>
      <c r="CO800" s="702">
        <v>0</v>
      </c>
      <c r="CP800" s="702">
        <v>0</v>
      </c>
      <c r="CQ800" s="702">
        <v>0</v>
      </c>
      <c r="CR800" s="704">
        <v>266062.57440000004</v>
      </c>
      <c r="CS800" s="703">
        <v>266062.57440000004</v>
      </c>
      <c r="CT800" s="23" t="s">
        <v>56</v>
      </c>
      <c r="CU800" s="23" t="s">
        <v>56</v>
      </c>
      <c r="CV800" s="23" t="s">
        <v>56</v>
      </c>
      <c r="CW800" s="23" t="s">
        <v>56</v>
      </c>
      <c r="CX800" s="23" t="s">
        <v>56</v>
      </c>
      <c r="CY800" s="23" t="s">
        <v>56</v>
      </c>
      <c r="CZ800" s="23" t="s">
        <v>56</v>
      </c>
      <c r="DA800" s="23" t="s">
        <v>56</v>
      </c>
      <c r="DB800" s="728">
        <v>8365825.881000001</v>
      </c>
      <c r="DC800" s="10"/>
      <c r="DD800" s="692">
        <v>2.1039567570000002</v>
      </c>
      <c r="DE800" s="120"/>
      <c r="DF800" s="120"/>
      <c r="DG800" s="120"/>
      <c r="DH800" s="140"/>
      <c r="DI800" s="140"/>
      <c r="DJ800" s="140"/>
      <c r="DK800" s="140"/>
      <c r="DL800" s="548" t="s">
        <v>56</v>
      </c>
      <c r="DM800" s="548" t="s">
        <v>56</v>
      </c>
      <c r="DN800" s="203" t="s">
        <v>55</v>
      </c>
      <c r="DO800" s="700" t="s">
        <v>56</v>
      </c>
      <c r="DP800" s="713" t="s">
        <v>56</v>
      </c>
      <c r="DQ800" s="548" t="s">
        <v>56</v>
      </c>
      <c r="DR800" s="673" t="s">
        <v>56</v>
      </c>
      <c r="DS800" s="203" t="s">
        <v>56</v>
      </c>
      <c r="DT800" s="1160" t="s">
        <v>56</v>
      </c>
      <c r="DU800" s="711">
        <v>4.1969064571568886</v>
      </c>
      <c r="DV800" s="711">
        <v>85.133393775820338</v>
      </c>
      <c r="DW800" s="711">
        <v>4.2506872852233704</v>
      </c>
      <c r="DX800" s="711">
        <v>92.620134716485055</v>
      </c>
      <c r="DY800" s="710">
        <v>0.11342990424748348</v>
      </c>
      <c r="DZ800" s="710">
        <v>0.9061753531264668</v>
      </c>
      <c r="EA800" s="710">
        <v>0.11340206185567001</v>
      </c>
      <c r="EB800" s="710">
        <v>0.87265953027852561</v>
      </c>
      <c r="EC800" s="236"/>
      <c r="ED800" s="49"/>
      <c r="EE800" s="232"/>
      <c r="EF800" s="700">
        <v>0</v>
      </c>
      <c r="EG800" s="712">
        <v>9949.3333333333339</v>
      </c>
      <c r="EH800" s="44"/>
    </row>
    <row r="801" spans="1:138" ht="41.25" customHeight="1" x14ac:dyDescent="0.25">
      <c r="A801" s="871" t="s">
        <v>49</v>
      </c>
      <c r="B801" s="656" t="s">
        <v>96</v>
      </c>
      <c r="C801" s="656" t="s">
        <v>114</v>
      </c>
      <c r="D801" s="691" t="s">
        <v>551</v>
      </c>
      <c r="E801" s="656" t="s">
        <v>116</v>
      </c>
      <c r="F801" s="656" t="s">
        <v>1717</v>
      </c>
      <c r="G801" s="901" t="s">
        <v>553</v>
      </c>
      <c r="H801" s="897" t="s">
        <v>55</v>
      </c>
      <c r="I801" s="17" t="s">
        <v>866</v>
      </c>
      <c r="J801" s="64">
        <v>4.16</v>
      </c>
      <c r="K801" s="665">
        <v>2.7380259166048808</v>
      </c>
      <c r="L801" s="665">
        <v>2.7888257517750001</v>
      </c>
      <c r="M801" s="64">
        <v>246</v>
      </c>
      <c r="N801" s="726">
        <v>4486694.7300000004</v>
      </c>
      <c r="O801" s="548" t="s">
        <v>863</v>
      </c>
      <c r="P801" s="909">
        <v>1.116826361</v>
      </c>
      <c r="Q801" s="203" t="s">
        <v>57</v>
      </c>
      <c r="R801" s="205" t="s">
        <v>57</v>
      </c>
      <c r="S801" s="490">
        <v>0</v>
      </c>
      <c r="T801" s="18">
        <v>0</v>
      </c>
      <c r="U801" s="548" t="s">
        <v>58</v>
      </c>
      <c r="V801" s="18" t="s">
        <v>58</v>
      </c>
      <c r="W801" s="64" t="s">
        <v>58</v>
      </c>
      <c r="X801" s="18" t="s">
        <v>58</v>
      </c>
      <c r="Y801" s="18" t="s">
        <v>58</v>
      </c>
      <c r="Z801" s="18" t="s">
        <v>58</v>
      </c>
      <c r="AA801" s="18" t="s">
        <v>58</v>
      </c>
      <c r="AB801" s="18" t="s">
        <v>58</v>
      </c>
      <c r="AC801" s="18" t="s">
        <v>58</v>
      </c>
      <c r="AD801" s="18" t="s">
        <v>58</v>
      </c>
      <c r="AE801" s="18" t="s">
        <v>58</v>
      </c>
      <c r="AF801" s="18" t="s">
        <v>58</v>
      </c>
      <c r="AG801" s="64" t="s">
        <v>58</v>
      </c>
      <c r="AH801" s="18" t="s">
        <v>58</v>
      </c>
      <c r="AI801" s="64" t="s">
        <v>58</v>
      </c>
      <c r="AJ801" s="18" t="s">
        <v>58</v>
      </c>
      <c r="AK801" s="18" t="s">
        <v>58</v>
      </c>
      <c r="AL801" s="64" t="s">
        <v>58</v>
      </c>
      <c r="AM801" s="18" t="s">
        <v>58</v>
      </c>
      <c r="AN801" s="18" t="s">
        <v>58</v>
      </c>
      <c r="AO801" s="18" t="s">
        <v>58</v>
      </c>
      <c r="AP801" s="64" t="s">
        <v>58</v>
      </c>
      <c r="AQ801" s="64">
        <v>0</v>
      </c>
      <c r="AR801" s="11">
        <v>0</v>
      </c>
      <c r="AS801" s="17" t="s">
        <v>58</v>
      </c>
      <c r="AT801" s="490" t="s">
        <v>58</v>
      </c>
      <c r="AU801" s="64" t="s">
        <v>58</v>
      </c>
      <c r="AV801" s="18" t="s">
        <v>58</v>
      </c>
      <c r="AW801" s="64" t="s">
        <v>58</v>
      </c>
      <c r="AX801" s="18" t="s">
        <v>58</v>
      </c>
      <c r="AY801" s="17" t="s">
        <v>58</v>
      </c>
      <c r="AZ801" s="490" t="s">
        <v>58</v>
      </c>
      <c r="BA801" s="17" t="s">
        <v>58</v>
      </c>
      <c r="BB801" s="18" t="s">
        <v>58</v>
      </c>
      <c r="BC801" s="17" t="s">
        <v>58</v>
      </c>
      <c r="BD801" s="18" t="s">
        <v>58</v>
      </c>
      <c r="BE801" s="17" t="s">
        <v>58</v>
      </c>
      <c r="BF801" s="18" t="s">
        <v>58</v>
      </c>
      <c r="BG801" s="17" t="s">
        <v>58</v>
      </c>
      <c r="BH801" s="18" t="s">
        <v>58</v>
      </c>
      <c r="BI801" s="17" t="s">
        <v>58</v>
      </c>
      <c r="BJ801" s="18" t="s">
        <v>58</v>
      </c>
      <c r="BK801" s="17" t="s">
        <v>58</v>
      </c>
      <c r="BL801" s="17" t="s">
        <v>58</v>
      </c>
      <c r="BM801" s="17" t="s">
        <v>58</v>
      </c>
      <c r="BN801" s="17" t="s">
        <v>58</v>
      </c>
      <c r="BO801" s="18" t="s">
        <v>58</v>
      </c>
      <c r="BP801" s="18" t="s">
        <v>58</v>
      </c>
      <c r="BQ801" s="64">
        <v>0</v>
      </c>
      <c r="BR801" s="18">
        <v>0</v>
      </c>
      <c r="BS801" s="729">
        <v>0</v>
      </c>
      <c r="BT801" s="17">
        <v>0</v>
      </c>
      <c r="BU801" s="17">
        <v>0</v>
      </c>
      <c r="BV801" s="17">
        <v>0</v>
      </c>
      <c r="BW801" s="17">
        <v>0</v>
      </c>
      <c r="BX801" s="17">
        <v>0</v>
      </c>
      <c r="BY801" s="17">
        <v>0</v>
      </c>
      <c r="BZ801" s="17">
        <v>0</v>
      </c>
      <c r="CA801" s="17">
        <v>0</v>
      </c>
      <c r="CB801" s="17">
        <v>0</v>
      </c>
      <c r="CC801" s="17">
        <v>0</v>
      </c>
      <c r="CD801" s="17">
        <v>0</v>
      </c>
      <c r="CE801" s="17">
        <v>0</v>
      </c>
      <c r="CF801" s="17">
        <v>0</v>
      </c>
      <c r="CG801" s="17">
        <v>0</v>
      </c>
      <c r="CH801" s="17">
        <v>0</v>
      </c>
      <c r="CI801" s="17">
        <v>0</v>
      </c>
      <c r="CJ801" s="17">
        <v>0</v>
      </c>
      <c r="CK801" s="17">
        <v>0</v>
      </c>
      <c r="CL801" s="702">
        <v>0</v>
      </c>
      <c r="CM801" s="702">
        <v>0</v>
      </c>
      <c r="CN801" s="702">
        <v>0</v>
      </c>
      <c r="CO801" s="702">
        <v>0</v>
      </c>
      <c r="CP801" s="702">
        <v>0</v>
      </c>
      <c r="CQ801" s="702">
        <v>0</v>
      </c>
      <c r="CR801" s="704">
        <v>0</v>
      </c>
      <c r="CS801" s="703">
        <v>0</v>
      </c>
      <c r="CT801" s="23" t="s">
        <v>56</v>
      </c>
      <c r="CU801" s="23" t="s">
        <v>56</v>
      </c>
      <c r="CV801" s="23" t="s">
        <v>56</v>
      </c>
      <c r="CW801" s="23" t="s">
        <v>56</v>
      </c>
      <c r="CX801" s="23" t="s">
        <v>56</v>
      </c>
      <c r="CY801" s="23" t="s">
        <v>56</v>
      </c>
      <c r="CZ801" s="23" t="s">
        <v>56</v>
      </c>
      <c r="DA801" s="23" t="s">
        <v>56</v>
      </c>
      <c r="DB801" s="728">
        <v>4486694.7300000004</v>
      </c>
      <c r="DC801" s="10"/>
      <c r="DD801" s="692">
        <v>1.116826361</v>
      </c>
      <c r="DE801" s="120"/>
      <c r="DF801" s="120"/>
      <c r="DG801" s="120"/>
      <c r="DH801" s="140"/>
      <c r="DI801" s="140"/>
      <c r="DJ801" s="140"/>
      <c r="DK801" s="140"/>
      <c r="DL801" s="548" t="s">
        <v>56</v>
      </c>
      <c r="DM801" s="548" t="s">
        <v>56</v>
      </c>
      <c r="DN801" s="203" t="s">
        <v>55</v>
      </c>
      <c r="DO801" s="700" t="s">
        <v>56</v>
      </c>
      <c r="DP801" s="713" t="s">
        <v>56</v>
      </c>
      <c r="DQ801" s="548" t="s">
        <v>56</v>
      </c>
      <c r="DR801" s="673" t="s">
        <v>56</v>
      </c>
      <c r="DS801" s="203" t="s">
        <v>56</v>
      </c>
      <c r="DT801" s="1160" t="s">
        <v>56</v>
      </c>
      <c r="DU801" s="711">
        <v>28.759336099585063</v>
      </c>
      <c r="DV801" s="711">
        <v>14.56907718454778</v>
      </c>
      <c r="DW801" s="711">
        <v>28.965226337448598</v>
      </c>
      <c r="DX801" s="711">
        <v>8.4997353599534051</v>
      </c>
      <c r="DY801" s="710">
        <v>0.99170124481327804</v>
      </c>
      <c r="DZ801" s="710">
        <v>-0.52921661996702962</v>
      </c>
      <c r="EA801" s="710">
        <v>0.98353909465020595</v>
      </c>
      <c r="EB801" s="710">
        <v>-0.56596165005112486</v>
      </c>
      <c r="EC801" s="236"/>
      <c r="ED801" s="49"/>
      <c r="EE801" s="232"/>
      <c r="EF801" s="700">
        <v>6931</v>
      </c>
      <c r="EG801" s="712">
        <v>-6931</v>
      </c>
      <c r="EH801" s="44"/>
    </row>
    <row r="802" spans="1:138" ht="41.25" customHeight="1" x14ac:dyDescent="0.25">
      <c r="A802" s="871" t="s">
        <v>49</v>
      </c>
      <c r="B802" s="656" t="s">
        <v>96</v>
      </c>
      <c r="C802" s="656" t="s">
        <v>114</v>
      </c>
      <c r="D802" s="691" t="s">
        <v>551</v>
      </c>
      <c r="E802" s="656" t="s">
        <v>551</v>
      </c>
      <c r="F802" s="656" t="s">
        <v>1718</v>
      </c>
      <c r="G802" s="901" t="s">
        <v>1719</v>
      </c>
      <c r="H802" s="897" t="s">
        <v>55</v>
      </c>
      <c r="I802" s="17" t="s">
        <v>866</v>
      </c>
      <c r="J802" s="64">
        <v>13.8</v>
      </c>
      <c r="K802" s="665">
        <v>12.190173583669758</v>
      </c>
      <c r="L802" s="665">
        <v>9.8981060400180017</v>
      </c>
      <c r="M802" s="64">
        <v>1859</v>
      </c>
      <c r="N802" s="726">
        <v>32344269.240000002</v>
      </c>
      <c r="O802" s="548" t="s">
        <v>863</v>
      </c>
      <c r="P802" s="909">
        <v>8.2701961960000006</v>
      </c>
      <c r="Q802" s="203" t="s">
        <v>57</v>
      </c>
      <c r="R802" s="205" t="s">
        <v>57</v>
      </c>
      <c r="S802" s="490">
        <v>0</v>
      </c>
      <c r="T802" s="18">
        <v>0</v>
      </c>
      <c r="U802" s="548">
        <v>0</v>
      </c>
      <c r="V802" s="18">
        <v>0</v>
      </c>
      <c r="W802" s="64">
        <v>0</v>
      </c>
      <c r="X802" s="18">
        <v>0</v>
      </c>
      <c r="Y802" s="18">
        <v>0</v>
      </c>
      <c r="Z802" s="18">
        <v>0</v>
      </c>
      <c r="AA802" s="18">
        <v>0</v>
      </c>
      <c r="AB802" s="18">
        <v>0</v>
      </c>
      <c r="AC802" s="18">
        <v>0</v>
      </c>
      <c r="AD802" s="18">
        <v>0</v>
      </c>
      <c r="AE802" s="18">
        <v>0</v>
      </c>
      <c r="AF802" s="18">
        <v>0</v>
      </c>
      <c r="AG802" s="64">
        <v>3</v>
      </c>
      <c r="AH802" s="18">
        <v>3</v>
      </c>
      <c r="AI802" s="64">
        <v>0</v>
      </c>
      <c r="AJ802" s="18">
        <v>0</v>
      </c>
      <c r="AK802" s="18">
        <v>53</v>
      </c>
      <c r="AL802" s="64">
        <v>52</v>
      </c>
      <c r="AM802" s="18">
        <v>1</v>
      </c>
      <c r="AN802" s="18">
        <v>1</v>
      </c>
      <c r="AO802" s="18">
        <v>1</v>
      </c>
      <c r="AP802" s="64">
        <v>1</v>
      </c>
      <c r="AQ802" s="64">
        <v>58</v>
      </c>
      <c r="AR802" s="11">
        <v>57</v>
      </c>
      <c r="AS802" s="17">
        <v>0</v>
      </c>
      <c r="AT802" s="490">
        <v>0</v>
      </c>
      <c r="AU802" s="64">
        <v>0</v>
      </c>
      <c r="AV802" s="18">
        <v>0</v>
      </c>
      <c r="AW802" s="64">
        <v>0</v>
      </c>
      <c r="AX802" s="18">
        <v>0</v>
      </c>
      <c r="AY802" s="17">
        <v>0</v>
      </c>
      <c r="AZ802" s="490">
        <v>0</v>
      </c>
      <c r="BA802" s="17">
        <v>0</v>
      </c>
      <c r="BB802" s="18">
        <v>0</v>
      </c>
      <c r="BC802" s="17">
        <v>0</v>
      </c>
      <c r="BD802" s="18">
        <v>0</v>
      </c>
      <c r="BE802" s="17">
        <v>0</v>
      </c>
      <c r="BF802" s="18">
        <v>0</v>
      </c>
      <c r="BG802" s="17">
        <v>225</v>
      </c>
      <c r="BH802" s="18">
        <v>225</v>
      </c>
      <c r="BI802" s="17">
        <v>0</v>
      </c>
      <c r="BJ802" s="18">
        <v>0</v>
      </c>
      <c r="BK802" s="17">
        <v>278.30000000000013</v>
      </c>
      <c r="BL802" s="17">
        <v>272.30000000000007</v>
      </c>
      <c r="BM802" s="17">
        <v>17.68</v>
      </c>
      <c r="BN802" s="17">
        <v>17.68</v>
      </c>
      <c r="BO802" s="18">
        <v>100</v>
      </c>
      <c r="BP802" s="18">
        <v>100</v>
      </c>
      <c r="BQ802" s="64">
        <v>620.98000000000013</v>
      </c>
      <c r="BR802" s="18">
        <v>614.98</v>
      </c>
      <c r="BS802" s="729">
        <v>7.5086489520084898E-2</v>
      </c>
      <c r="BT802" s="17">
        <v>0</v>
      </c>
      <c r="BU802" s="17">
        <v>0</v>
      </c>
      <c r="BV802" s="17">
        <v>0</v>
      </c>
      <c r="BW802" s="17">
        <v>0</v>
      </c>
      <c r="BX802" s="17">
        <v>0</v>
      </c>
      <c r="BY802" s="17">
        <v>0</v>
      </c>
      <c r="BZ802" s="17">
        <v>0</v>
      </c>
      <c r="CA802" s="17">
        <v>0</v>
      </c>
      <c r="CB802" s="17">
        <v>0</v>
      </c>
      <c r="CC802" s="17">
        <v>0</v>
      </c>
      <c r="CD802" s="17">
        <v>0</v>
      </c>
      <c r="CE802" s="17">
        <v>0</v>
      </c>
      <c r="CF802" s="17">
        <v>0</v>
      </c>
      <c r="CG802" s="17">
        <v>0</v>
      </c>
      <c r="CH802" s="17">
        <v>1135296</v>
      </c>
      <c r="CI802" s="17">
        <v>1135296</v>
      </c>
      <c r="CJ802" s="17">
        <v>0</v>
      </c>
      <c r="CK802" s="17">
        <v>0</v>
      </c>
      <c r="CL802" s="702">
        <v>326679.6720000002</v>
      </c>
      <c r="CM802" s="702">
        <v>319636.6320000001</v>
      </c>
      <c r="CN802" s="702">
        <v>20753.4912</v>
      </c>
      <c r="CO802" s="702">
        <v>20753.4912</v>
      </c>
      <c r="CP802" s="702">
        <v>327624</v>
      </c>
      <c r="CQ802" s="702">
        <v>327624</v>
      </c>
      <c r="CR802" s="704">
        <v>1810353.1632000003</v>
      </c>
      <c r="CS802" s="703">
        <v>1803310.1232000003</v>
      </c>
      <c r="CT802" s="23">
        <v>1</v>
      </c>
      <c r="CU802" s="23">
        <v>4</v>
      </c>
      <c r="CV802" s="23" t="s">
        <v>1552</v>
      </c>
      <c r="CW802" s="23">
        <v>4</v>
      </c>
      <c r="CX802" s="23">
        <v>24</v>
      </c>
      <c r="CY802" s="23">
        <v>0</v>
      </c>
      <c r="CZ802" s="23">
        <v>0</v>
      </c>
      <c r="DA802" s="23" t="s">
        <v>946</v>
      </c>
      <c r="DB802" s="728">
        <v>32344269.240000002</v>
      </c>
      <c r="DC802" s="10"/>
      <c r="DD802" s="692">
        <v>8.2701961960000006</v>
      </c>
      <c r="DE802" s="120"/>
      <c r="DF802" s="120"/>
      <c r="DG802" s="120"/>
      <c r="DH802" s="140"/>
      <c r="DI802" s="140"/>
      <c r="DJ802" s="140"/>
      <c r="DK802" s="140"/>
      <c r="DL802" s="548" t="s">
        <v>56</v>
      </c>
      <c r="DM802" s="548" t="s">
        <v>56</v>
      </c>
      <c r="DN802" s="203" t="s">
        <v>868</v>
      </c>
      <c r="DO802" s="700">
        <v>1830.5833333333301</v>
      </c>
      <c r="DP802" s="713" t="s">
        <v>56</v>
      </c>
      <c r="DQ802" s="548" t="s">
        <v>56</v>
      </c>
      <c r="DR802" s="673" t="s">
        <v>56</v>
      </c>
      <c r="DS802" s="203" t="s">
        <v>56</v>
      </c>
      <c r="DT802" s="1160" t="s">
        <v>56</v>
      </c>
      <c r="DU802" s="711">
        <v>53.083079164200939</v>
      </c>
      <c r="DV802" s="711">
        <v>88.810385743379697</v>
      </c>
      <c r="DW802" s="711">
        <v>53.569137195912802</v>
      </c>
      <c r="DX802" s="711">
        <v>88.179583780517916</v>
      </c>
      <c r="DY802" s="710">
        <v>0.33213456548459114</v>
      </c>
      <c r="DZ802" s="710">
        <v>1.2956835208214073</v>
      </c>
      <c r="EA802" s="710">
        <v>0.332919883731286</v>
      </c>
      <c r="EB802" s="710">
        <v>1.2933027560922552</v>
      </c>
      <c r="EC802" s="236"/>
      <c r="ED802" s="49"/>
      <c r="EE802" s="232"/>
      <c r="EF802" s="700">
        <v>94076</v>
      </c>
      <c r="EG802" s="712">
        <v>71663.666666666657</v>
      </c>
      <c r="EH802" s="44"/>
    </row>
    <row r="803" spans="1:138" ht="41.25" customHeight="1" x14ac:dyDescent="0.25">
      <c r="A803" s="871" t="s">
        <v>49</v>
      </c>
      <c r="B803" s="656" t="s">
        <v>96</v>
      </c>
      <c r="C803" s="656" t="s">
        <v>114</v>
      </c>
      <c r="D803" s="691" t="s">
        <v>551</v>
      </c>
      <c r="E803" s="656" t="s">
        <v>551</v>
      </c>
      <c r="F803" s="656" t="s">
        <v>552</v>
      </c>
      <c r="G803" s="901" t="s">
        <v>553</v>
      </c>
      <c r="H803" s="897" t="s">
        <v>55</v>
      </c>
      <c r="I803" s="17" t="s">
        <v>860</v>
      </c>
      <c r="J803" s="64">
        <v>13.8</v>
      </c>
      <c r="K803" s="665">
        <v>13.002851822581077</v>
      </c>
      <c r="L803" s="665">
        <v>12.312878762268001</v>
      </c>
      <c r="M803" s="64">
        <v>4478</v>
      </c>
      <c r="N803" s="726">
        <v>30542889.289999999</v>
      </c>
      <c r="O803" s="548" t="s">
        <v>863</v>
      </c>
      <c r="P803" s="909">
        <v>8.9394606280000009</v>
      </c>
      <c r="Q803" s="203" t="s">
        <v>57</v>
      </c>
      <c r="R803" s="205" t="s">
        <v>57</v>
      </c>
      <c r="S803" s="490">
        <v>0</v>
      </c>
      <c r="T803" s="18">
        <v>0</v>
      </c>
      <c r="U803" s="548">
        <v>0</v>
      </c>
      <c r="V803" s="18">
        <v>0</v>
      </c>
      <c r="W803" s="64">
        <v>0</v>
      </c>
      <c r="X803" s="18">
        <v>0</v>
      </c>
      <c r="Y803" s="18">
        <v>0</v>
      </c>
      <c r="Z803" s="18">
        <v>0</v>
      </c>
      <c r="AA803" s="18">
        <v>0</v>
      </c>
      <c r="AB803" s="18">
        <v>0</v>
      </c>
      <c r="AC803" s="18">
        <v>0</v>
      </c>
      <c r="AD803" s="18">
        <v>0</v>
      </c>
      <c r="AE803" s="18">
        <v>0</v>
      </c>
      <c r="AF803" s="18">
        <v>0</v>
      </c>
      <c r="AG803" s="64">
        <v>0</v>
      </c>
      <c r="AH803" s="18">
        <v>0</v>
      </c>
      <c r="AI803" s="64">
        <v>0</v>
      </c>
      <c r="AJ803" s="18">
        <v>0</v>
      </c>
      <c r="AK803" s="18">
        <v>164</v>
      </c>
      <c r="AL803" s="64">
        <v>161</v>
      </c>
      <c r="AM803" s="18">
        <v>1</v>
      </c>
      <c r="AN803" s="18">
        <v>1</v>
      </c>
      <c r="AO803" s="18">
        <v>0</v>
      </c>
      <c r="AP803" s="64">
        <v>0</v>
      </c>
      <c r="AQ803" s="64">
        <v>165</v>
      </c>
      <c r="AR803" s="11">
        <v>162</v>
      </c>
      <c r="AS803" s="17">
        <v>0</v>
      </c>
      <c r="AT803" s="490">
        <v>0</v>
      </c>
      <c r="AU803" s="64">
        <v>0</v>
      </c>
      <c r="AV803" s="18">
        <v>0</v>
      </c>
      <c r="AW803" s="64">
        <v>0</v>
      </c>
      <c r="AX803" s="18">
        <v>0</v>
      </c>
      <c r="AY803" s="17">
        <v>0</v>
      </c>
      <c r="AZ803" s="490">
        <v>0</v>
      </c>
      <c r="BA803" s="17">
        <v>0</v>
      </c>
      <c r="BB803" s="18">
        <v>0</v>
      </c>
      <c r="BC803" s="17">
        <v>0</v>
      </c>
      <c r="BD803" s="18">
        <v>0</v>
      </c>
      <c r="BE803" s="17">
        <v>0</v>
      </c>
      <c r="BF803" s="18">
        <v>0</v>
      </c>
      <c r="BG803" s="17">
        <v>0</v>
      </c>
      <c r="BH803" s="18">
        <v>0</v>
      </c>
      <c r="BI803" s="17">
        <v>0</v>
      </c>
      <c r="BJ803" s="18">
        <v>0</v>
      </c>
      <c r="BK803" s="17">
        <v>908.54199999999992</v>
      </c>
      <c r="BL803" s="17">
        <v>889.5419999999998</v>
      </c>
      <c r="BM803" s="17">
        <v>12.6</v>
      </c>
      <c r="BN803" s="17">
        <v>12.6</v>
      </c>
      <c r="BO803" s="18">
        <v>0</v>
      </c>
      <c r="BP803" s="18">
        <v>0</v>
      </c>
      <c r="BQ803" s="64">
        <v>921.14199999999994</v>
      </c>
      <c r="BR803" s="18">
        <v>902.14199999999983</v>
      </c>
      <c r="BS803" s="729">
        <v>0.10304223468637663</v>
      </c>
      <c r="BT803" s="17">
        <v>0</v>
      </c>
      <c r="BU803" s="17">
        <v>0</v>
      </c>
      <c r="BV803" s="17">
        <v>0</v>
      </c>
      <c r="BW803" s="17">
        <v>0</v>
      </c>
      <c r="BX803" s="17">
        <v>0</v>
      </c>
      <c r="BY803" s="17">
        <v>0</v>
      </c>
      <c r="BZ803" s="17">
        <v>0</v>
      </c>
      <c r="CA803" s="17">
        <v>0</v>
      </c>
      <c r="CB803" s="17">
        <v>0</v>
      </c>
      <c r="CC803" s="17">
        <v>0</v>
      </c>
      <c r="CD803" s="17">
        <v>0</v>
      </c>
      <c r="CE803" s="17">
        <v>0</v>
      </c>
      <c r="CF803" s="17">
        <v>0</v>
      </c>
      <c r="CG803" s="17">
        <v>0</v>
      </c>
      <c r="CH803" s="17">
        <v>0</v>
      </c>
      <c r="CI803" s="17">
        <v>0</v>
      </c>
      <c r="CJ803" s="17">
        <v>0</v>
      </c>
      <c r="CK803" s="17">
        <v>0</v>
      </c>
      <c r="CL803" s="702">
        <v>1066482.9412799999</v>
      </c>
      <c r="CM803" s="702">
        <v>1044179.9812799998</v>
      </c>
      <c r="CN803" s="702">
        <v>14790.384000000002</v>
      </c>
      <c r="CO803" s="702">
        <v>14790.384000000002</v>
      </c>
      <c r="CP803" s="702">
        <v>0</v>
      </c>
      <c r="CQ803" s="702">
        <v>0</v>
      </c>
      <c r="CR803" s="704">
        <v>1081273.32528</v>
      </c>
      <c r="CS803" s="703">
        <v>1058970.3652799998</v>
      </c>
      <c r="CT803" s="23">
        <v>1</v>
      </c>
      <c r="CU803" s="23">
        <v>4</v>
      </c>
      <c r="CV803" s="23" t="s">
        <v>116</v>
      </c>
      <c r="CW803" s="23">
        <v>4</v>
      </c>
      <c r="CX803" s="23">
        <v>24</v>
      </c>
      <c r="CY803" s="23">
        <v>0</v>
      </c>
      <c r="CZ803" s="23">
        <v>0</v>
      </c>
      <c r="DA803" s="23" t="s">
        <v>946</v>
      </c>
      <c r="DB803" s="728">
        <v>30542889.289999999</v>
      </c>
      <c r="DC803" s="10"/>
      <c r="DD803" s="692">
        <v>8.9394606280000009</v>
      </c>
      <c r="DE803" s="120"/>
      <c r="DF803" s="120"/>
      <c r="DG803" s="120"/>
      <c r="DH803" s="140"/>
      <c r="DI803" s="140"/>
      <c r="DJ803" s="140"/>
      <c r="DK803" s="140"/>
      <c r="DL803" s="548" t="s">
        <v>56</v>
      </c>
      <c r="DM803" s="548" t="s">
        <v>56</v>
      </c>
      <c r="DN803" s="203" t="s">
        <v>868</v>
      </c>
      <c r="DO803" s="700">
        <v>4358.3333333333303</v>
      </c>
      <c r="DP803" s="713" t="s">
        <v>56</v>
      </c>
      <c r="DQ803" s="548" t="s">
        <v>56</v>
      </c>
      <c r="DR803" s="673" t="s">
        <v>56</v>
      </c>
      <c r="DS803" s="203" t="s">
        <v>56</v>
      </c>
      <c r="DT803" s="1160" t="s">
        <v>56</v>
      </c>
      <c r="DU803" s="711">
        <v>41.904780114722783</v>
      </c>
      <c r="DV803" s="711">
        <v>19.345921314363224</v>
      </c>
      <c r="DW803" s="711">
        <v>42.409571465074102</v>
      </c>
      <c r="DX803" s="711">
        <v>18.836359585598899</v>
      </c>
      <c r="DY803" s="710">
        <v>1.0694455066921613</v>
      </c>
      <c r="DZ803" s="710">
        <v>-0.35990744495149518</v>
      </c>
      <c r="EA803" s="710">
        <v>1.06613508013031</v>
      </c>
      <c r="EB803" s="710">
        <v>-0.3565590192456024</v>
      </c>
      <c r="EC803" s="236"/>
      <c r="ED803" s="49"/>
      <c r="EE803" s="232"/>
      <c r="EF803" s="700">
        <v>152390</v>
      </c>
      <c r="EG803" s="712">
        <v>-92735.666666666657</v>
      </c>
      <c r="EH803" s="44"/>
    </row>
    <row r="804" spans="1:138" ht="41.25" customHeight="1" x14ac:dyDescent="0.25">
      <c r="A804" s="871" t="s">
        <v>49</v>
      </c>
      <c r="B804" s="656" t="s">
        <v>96</v>
      </c>
      <c r="C804" s="656" t="s">
        <v>114</v>
      </c>
      <c r="D804" s="691" t="s">
        <v>551</v>
      </c>
      <c r="E804" s="656" t="s">
        <v>551</v>
      </c>
      <c r="F804" s="656" t="s">
        <v>1720</v>
      </c>
      <c r="G804" s="901" t="s">
        <v>1719</v>
      </c>
      <c r="H804" s="897" t="s">
        <v>55</v>
      </c>
      <c r="I804" s="17" t="s">
        <v>866</v>
      </c>
      <c r="J804" s="64">
        <v>13.8</v>
      </c>
      <c r="K804" s="665">
        <v>12.190173583669758</v>
      </c>
      <c r="L804" s="665">
        <v>8.2687499828010012</v>
      </c>
      <c r="M804" s="64">
        <v>2022</v>
      </c>
      <c r="N804" s="726">
        <v>36205859.170000002</v>
      </c>
      <c r="O804" s="548" t="s">
        <v>863</v>
      </c>
      <c r="P804" s="909">
        <v>7.8399547749999998</v>
      </c>
      <c r="Q804" s="203" t="s">
        <v>57</v>
      </c>
      <c r="R804" s="205" t="s">
        <v>57</v>
      </c>
      <c r="S804" s="490">
        <v>0</v>
      </c>
      <c r="T804" s="18">
        <v>0</v>
      </c>
      <c r="U804" s="548">
        <v>0</v>
      </c>
      <c r="V804" s="18">
        <v>0</v>
      </c>
      <c r="W804" s="64">
        <v>0</v>
      </c>
      <c r="X804" s="18">
        <v>0</v>
      </c>
      <c r="Y804" s="18">
        <v>0</v>
      </c>
      <c r="Z804" s="18">
        <v>0</v>
      </c>
      <c r="AA804" s="18">
        <v>0</v>
      </c>
      <c r="AB804" s="18">
        <v>0</v>
      </c>
      <c r="AC804" s="18">
        <v>0</v>
      </c>
      <c r="AD804" s="18">
        <v>0</v>
      </c>
      <c r="AE804" s="18">
        <v>0</v>
      </c>
      <c r="AF804" s="18">
        <v>0</v>
      </c>
      <c r="AG804" s="64">
        <v>0</v>
      </c>
      <c r="AH804" s="18">
        <v>0</v>
      </c>
      <c r="AI804" s="64">
        <v>0</v>
      </c>
      <c r="AJ804" s="18">
        <v>0</v>
      </c>
      <c r="AK804" s="18">
        <v>3</v>
      </c>
      <c r="AL804" s="64">
        <v>3</v>
      </c>
      <c r="AM804" s="18">
        <v>0</v>
      </c>
      <c r="AN804" s="18" t="s">
        <v>58</v>
      </c>
      <c r="AO804" s="18">
        <v>0</v>
      </c>
      <c r="AP804" s="64">
        <v>0</v>
      </c>
      <c r="AQ804" s="64">
        <v>3</v>
      </c>
      <c r="AR804" s="11">
        <v>3</v>
      </c>
      <c r="AS804" s="17">
        <v>0</v>
      </c>
      <c r="AT804" s="490">
        <v>0</v>
      </c>
      <c r="AU804" s="64">
        <v>0</v>
      </c>
      <c r="AV804" s="18">
        <v>0</v>
      </c>
      <c r="AW804" s="64">
        <v>0</v>
      </c>
      <c r="AX804" s="18">
        <v>0</v>
      </c>
      <c r="AY804" s="17">
        <v>0</v>
      </c>
      <c r="AZ804" s="490">
        <v>0</v>
      </c>
      <c r="BA804" s="17">
        <v>0</v>
      </c>
      <c r="BB804" s="18">
        <v>0</v>
      </c>
      <c r="BC804" s="17">
        <v>0</v>
      </c>
      <c r="BD804" s="18">
        <v>0</v>
      </c>
      <c r="BE804" s="17">
        <v>0</v>
      </c>
      <c r="BF804" s="18">
        <v>0</v>
      </c>
      <c r="BG804" s="17">
        <v>0</v>
      </c>
      <c r="BH804" s="18">
        <v>0</v>
      </c>
      <c r="BI804" s="17">
        <v>0</v>
      </c>
      <c r="BJ804" s="18">
        <v>0</v>
      </c>
      <c r="BK804" s="17">
        <v>485</v>
      </c>
      <c r="BL804" s="17">
        <v>485</v>
      </c>
      <c r="BM804" s="17">
        <v>0</v>
      </c>
      <c r="BN804" s="17" t="s">
        <v>58</v>
      </c>
      <c r="BO804" s="18">
        <v>0</v>
      </c>
      <c r="BP804" s="18">
        <v>0</v>
      </c>
      <c r="BQ804" s="64">
        <v>485</v>
      </c>
      <c r="BR804" s="18">
        <v>485</v>
      </c>
      <c r="BS804" s="729">
        <v>6.1862601752061763E-2</v>
      </c>
      <c r="BT804" s="17">
        <v>0</v>
      </c>
      <c r="BU804" s="17">
        <v>0</v>
      </c>
      <c r="BV804" s="17">
        <v>0</v>
      </c>
      <c r="BW804" s="17">
        <v>0</v>
      </c>
      <c r="BX804" s="17">
        <v>0</v>
      </c>
      <c r="BY804" s="17">
        <v>0</v>
      </c>
      <c r="BZ804" s="17">
        <v>0</v>
      </c>
      <c r="CA804" s="17">
        <v>0</v>
      </c>
      <c r="CB804" s="17">
        <v>0</v>
      </c>
      <c r="CC804" s="17">
        <v>0</v>
      </c>
      <c r="CD804" s="17">
        <v>0</v>
      </c>
      <c r="CE804" s="17">
        <v>0</v>
      </c>
      <c r="CF804" s="17">
        <v>0</v>
      </c>
      <c r="CG804" s="17">
        <v>0</v>
      </c>
      <c r="CH804" s="17">
        <v>0</v>
      </c>
      <c r="CI804" s="17">
        <v>0</v>
      </c>
      <c r="CJ804" s="17">
        <v>0</v>
      </c>
      <c r="CK804" s="17">
        <v>0</v>
      </c>
      <c r="CL804" s="702">
        <v>569312.4</v>
      </c>
      <c r="CM804" s="702">
        <v>569312.4</v>
      </c>
      <c r="CN804" s="702">
        <v>0</v>
      </c>
      <c r="CO804" s="702">
        <v>0</v>
      </c>
      <c r="CP804" s="702">
        <v>0</v>
      </c>
      <c r="CQ804" s="702">
        <v>0</v>
      </c>
      <c r="CR804" s="704">
        <v>569312.4</v>
      </c>
      <c r="CS804" s="703">
        <v>569312.4</v>
      </c>
      <c r="CT804" s="23" t="s">
        <v>56</v>
      </c>
      <c r="CU804" s="23" t="s">
        <v>56</v>
      </c>
      <c r="CV804" s="23" t="s">
        <v>56</v>
      </c>
      <c r="CW804" s="23" t="s">
        <v>56</v>
      </c>
      <c r="CX804" s="23" t="s">
        <v>56</v>
      </c>
      <c r="CY804" s="23" t="s">
        <v>56</v>
      </c>
      <c r="CZ804" s="23" t="s">
        <v>56</v>
      </c>
      <c r="DA804" s="23" t="s">
        <v>56</v>
      </c>
      <c r="DB804" s="728">
        <v>36205859.170000002</v>
      </c>
      <c r="DC804" s="10"/>
      <c r="DD804" s="692">
        <v>7.8399547749999998</v>
      </c>
      <c r="DE804" s="120"/>
      <c r="DF804" s="120"/>
      <c r="DG804" s="120"/>
      <c r="DH804" s="140"/>
      <c r="DI804" s="140"/>
      <c r="DJ804" s="140"/>
      <c r="DK804" s="140"/>
      <c r="DL804" s="548" t="s">
        <v>56</v>
      </c>
      <c r="DM804" s="548" t="s">
        <v>56</v>
      </c>
      <c r="DN804" s="203" t="s">
        <v>868</v>
      </c>
      <c r="DO804" s="700">
        <v>1962.3333333333301</v>
      </c>
      <c r="DP804" s="713" t="s">
        <v>56</v>
      </c>
      <c r="DQ804" s="548" t="s">
        <v>56</v>
      </c>
      <c r="DR804" s="673" t="s">
        <v>56</v>
      </c>
      <c r="DS804" s="203" t="s">
        <v>56</v>
      </c>
      <c r="DT804" s="1160" t="s">
        <v>56</v>
      </c>
      <c r="DU804" s="711">
        <v>242.95872260913919</v>
      </c>
      <c r="DV804" s="711">
        <v>-216.87700850968611</v>
      </c>
      <c r="DW804" s="711">
        <v>241.847112794613</v>
      </c>
      <c r="DX804" s="711">
        <v>-215.76360736338</v>
      </c>
      <c r="DY804" s="710">
        <v>1.6821810769492129</v>
      </c>
      <c r="DZ804" s="710">
        <v>-1.0780400455907477</v>
      </c>
      <c r="EA804" s="710">
        <v>1.66717171717172</v>
      </c>
      <c r="EB804" s="710">
        <v>-1.0630362037236165</v>
      </c>
      <c r="EC804" s="236"/>
      <c r="ED804" s="49"/>
      <c r="EE804" s="232"/>
      <c r="EF804" s="700">
        <v>476558</v>
      </c>
      <c r="EG804" s="712">
        <v>-469184</v>
      </c>
      <c r="EH804" s="44"/>
    </row>
    <row r="805" spans="1:138" ht="41.25" customHeight="1" x14ac:dyDescent="0.25">
      <c r="A805" s="871" t="s">
        <v>49</v>
      </c>
      <c r="B805" s="656" t="s">
        <v>96</v>
      </c>
      <c r="C805" s="656" t="s">
        <v>114</v>
      </c>
      <c r="D805" s="691" t="s">
        <v>551</v>
      </c>
      <c r="E805" s="656" t="s">
        <v>551</v>
      </c>
      <c r="F805" s="656" t="s">
        <v>1721</v>
      </c>
      <c r="G805" s="901" t="s">
        <v>1556</v>
      </c>
      <c r="H805" s="897" t="s">
        <v>55</v>
      </c>
      <c r="I805" s="17" t="s">
        <v>866</v>
      </c>
      <c r="J805" s="64">
        <v>13.8</v>
      </c>
      <c r="K805" s="665">
        <v>11.234081537891738</v>
      </c>
      <c r="L805" s="665">
        <v>7.31439392418</v>
      </c>
      <c r="M805" s="64">
        <v>2017</v>
      </c>
      <c r="N805" s="726">
        <v>15888679.620000001</v>
      </c>
      <c r="O805" s="548" t="s">
        <v>863</v>
      </c>
      <c r="P805" s="909">
        <v>4.7565579280000003</v>
      </c>
      <c r="Q805" s="203" t="s">
        <v>57</v>
      </c>
      <c r="R805" s="205" t="s">
        <v>57</v>
      </c>
      <c r="S805" s="490">
        <v>0</v>
      </c>
      <c r="T805" s="18">
        <v>0</v>
      </c>
      <c r="U805" s="548">
        <v>0</v>
      </c>
      <c r="V805" s="18">
        <v>0</v>
      </c>
      <c r="W805" s="64">
        <v>0</v>
      </c>
      <c r="X805" s="18">
        <v>0</v>
      </c>
      <c r="Y805" s="18">
        <v>0</v>
      </c>
      <c r="Z805" s="18">
        <v>0</v>
      </c>
      <c r="AA805" s="18">
        <v>0</v>
      </c>
      <c r="AB805" s="18">
        <v>0</v>
      </c>
      <c r="AC805" s="18">
        <v>0</v>
      </c>
      <c r="AD805" s="18">
        <v>0</v>
      </c>
      <c r="AE805" s="18">
        <v>0</v>
      </c>
      <c r="AF805" s="18">
        <v>0</v>
      </c>
      <c r="AG805" s="64">
        <v>0</v>
      </c>
      <c r="AH805" s="18">
        <v>0</v>
      </c>
      <c r="AI805" s="64">
        <v>0</v>
      </c>
      <c r="AJ805" s="18">
        <v>0</v>
      </c>
      <c r="AK805" s="18">
        <v>61</v>
      </c>
      <c r="AL805" s="64">
        <v>61</v>
      </c>
      <c r="AM805" s="18">
        <v>2</v>
      </c>
      <c r="AN805" s="18">
        <v>2</v>
      </c>
      <c r="AO805" s="18">
        <v>0</v>
      </c>
      <c r="AP805" s="64">
        <v>0</v>
      </c>
      <c r="AQ805" s="64">
        <v>63</v>
      </c>
      <c r="AR805" s="11">
        <v>63</v>
      </c>
      <c r="AS805" s="17">
        <v>0</v>
      </c>
      <c r="AT805" s="490">
        <v>0</v>
      </c>
      <c r="AU805" s="64">
        <v>0</v>
      </c>
      <c r="AV805" s="18">
        <v>0</v>
      </c>
      <c r="AW805" s="64">
        <v>0</v>
      </c>
      <c r="AX805" s="18">
        <v>0</v>
      </c>
      <c r="AY805" s="17">
        <v>0</v>
      </c>
      <c r="AZ805" s="490">
        <v>0</v>
      </c>
      <c r="BA805" s="17">
        <v>0</v>
      </c>
      <c r="BB805" s="18">
        <v>0</v>
      </c>
      <c r="BC805" s="17">
        <v>0</v>
      </c>
      <c r="BD805" s="18">
        <v>0</v>
      </c>
      <c r="BE805" s="17">
        <v>0</v>
      </c>
      <c r="BF805" s="18">
        <v>0</v>
      </c>
      <c r="BG805" s="17">
        <v>0</v>
      </c>
      <c r="BH805" s="18">
        <v>0</v>
      </c>
      <c r="BI805" s="17">
        <v>0</v>
      </c>
      <c r="BJ805" s="18">
        <v>0</v>
      </c>
      <c r="BK805" s="17">
        <v>328.89000000000004</v>
      </c>
      <c r="BL805" s="17">
        <v>328.89000000000004</v>
      </c>
      <c r="BM805" s="17">
        <v>20.977</v>
      </c>
      <c r="BN805" s="17">
        <v>20.977</v>
      </c>
      <c r="BO805" s="18">
        <v>0</v>
      </c>
      <c r="BP805" s="18">
        <v>0</v>
      </c>
      <c r="BQ805" s="64">
        <v>349.86700000000002</v>
      </c>
      <c r="BR805" s="18">
        <v>349.86700000000002</v>
      </c>
      <c r="BS805" s="729">
        <v>7.3554659755212803E-2</v>
      </c>
      <c r="BT805" s="17">
        <v>0</v>
      </c>
      <c r="BU805" s="17">
        <v>0</v>
      </c>
      <c r="BV805" s="17">
        <v>0</v>
      </c>
      <c r="BW805" s="17">
        <v>0</v>
      </c>
      <c r="BX805" s="17">
        <v>0</v>
      </c>
      <c r="BY805" s="17">
        <v>0</v>
      </c>
      <c r="BZ805" s="17">
        <v>0</v>
      </c>
      <c r="CA805" s="17">
        <v>0</v>
      </c>
      <c r="CB805" s="17">
        <v>0</v>
      </c>
      <c r="CC805" s="17">
        <v>0</v>
      </c>
      <c r="CD805" s="17">
        <v>0</v>
      </c>
      <c r="CE805" s="17">
        <v>0</v>
      </c>
      <c r="CF805" s="17">
        <v>0</v>
      </c>
      <c r="CG805" s="17">
        <v>0</v>
      </c>
      <c r="CH805" s="17">
        <v>0</v>
      </c>
      <c r="CI805" s="17">
        <v>0</v>
      </c>
      <c r="CJ805" s="17">
        <v>0</v>
      </c>
      <c r="CK805" s="17">
        <v>0</v>
      </c>
      <c r="CL805" s="702">
        <v>386064.23760000011</v>
      </c>
      <c r="CM805" s="702">
        <v>386064.23760000011</v>
      </c>
      <c r="CN805" s="702">
        <v>24623.641680000001</v>
      </c>
      <c r="CO805" s="702">
        <v>24623.641680000001</v>
      </c>
      <c r="CP805" s="702">
        <v>0</v>
      </c>
      <c r="CQ805" s="702">
        <v>0</v>
      </c>
      <c r="CR805" s="704">
        <v>410687.87928000011</v>
      </c>
      <c r="CS805" s="703">
        <v>410687.87928000011</v>
      </c>
      <c r="CT805" s="23" t="s">
        <v>56</v>
      </c>
      <c r="CU805" s="23" t="s">
        <v>56</v>
      </c>
      <c r="CV805" s="23" t="s">
        <v>56</v>
      </c>
      <c r="CW805" s="23" t="s">
        <v>56</v>
      </c>
      <c r="CX805" s="23" t="s">
        <v>56</v>
      </c>
      <c r="CY805" s="23" t="s">
        <v>56</v>
      </c>
      <c r="CZ805" s="23" t="s">
        <v>56</v>
      </c>
      <c r="DA805" s="23" t="s">
        <v>56</v>
      </c>
      <c r="DB805" s="728">
        <v>15888679.620000001</v>
      </c>
      <c r="DC805" s="10"/>
      <c r="DD805" s="692">
        <v>4.7565579280000003</v>
      </c>
      <c r="DE805" s="120"/>
      <c r="DF805" s="120"/>
      <c r="DG805" s="120"/>
      <c r="DH805" s="140"/>
      <c r="DI805" s="140"/>
      <c r="DJ805" s="140"/>
      <c r="DK805" s="140"/>
      <c r="DL805" s="548" t="s">
        <v>56</v>
      </c>
      <c r="DM805" s="548" t="s">
        <v>56</v>
      </c>
      <c r="DN805" s="203" t="s">
        <v>868</v>
      </c>
      <c r="DO805" s="700">
        <v>1900.5833333333301</v>
      </c>
      <c r="DP805" s="713" t="s">
        <v>56</v>
      </c>
      <c r="DQ805" s="548" t="s">
        <v>56</v>
      </c>
      <c r="DR805" s="673" t="s">
        <v>56</v>
      </c>
      <c r="DS805" s="203" t="s">
        <v>56</v>
      </c>
      <c r="DT805" s="1160" t="s">
        <v>56</v>
      </c>
      <c r="DU805" s="711">
        <v>34.961897662998261</v>
      </c>
      <c r="DV805" s="711">
        <v>70.536897347615678</v>
      </c>
      <c r="DW805" s="711">
        <v>35.490873675509903</v>
      </c>
      <c r="DX805" s="711">
        <v>69.41916851474609</v>
      </c>
      <c r="DY805" s="710">
        <v>0.18362783355987228</v>
      </c>
      <c r="DZ805" s="710">
        <v>0.56692134081856271</v>
      </c>
      <c r="EA805" s="710">
        <v>0.185761330456755</v>
      </c>
      <c r="EB805" s="710">
        <v>0.56228773867838733</v>
      </c>
      <c r="EC805" s="236"/>
      <c r="ED805" s="49"/>
      <c r="EE805" s="232"/>
      <c r="EF805" s="700">
        <v>64880</v>
      </c>
      <c r="EG805" s="712">
        <v>73093</v>
      </c>
      <c r="EH805" s="44"/>
    </row>
    <row r="806" spans="1:138" ht="41.25" customHeight="1" x14ac:dyDescent="0.25">
      <c r="A806" s="871" t="s">
        <v>49</v>
      </c>
      <c r="B806" s="656" t="s">
        <v>96</v>
      </c>
      <c r="C806" s="656" t="s">
        <v>114</v>
      </c>
      <c r="D806" s="691" t="s">
        <v>551</v>
      </c>
      <c r="E806" s="656" t="s">
        <v>551</v>
      </c>
      <c r="F806" s="656" t="s">
        <v>1722</v>
      </c>
      <c r="G806" s="901" t="s">
        <v>1556</v>
      </c>
      <c r="H806" s="897" t="s">
        <v>55</v>
      </c>
      <c r="I806" s="17" t="s">
        <v>860</v>
      </c>
      <c r="J806" s="64">
        <v>13.8</v>
      </c>
      <c r="K806" s="665">
        <v>12.166271282525308</v>
      </c>
      <c r="L806" s="665">
        <v>17.048295419085001</v>
      </c>
      <c r="M806" s="64">
        <v>3126</v>
      </c>
      <c r="N806" s="726">
        <v>27648079.359999999</v>
      </c>
      <c r="O806" s="548" t="s">
        <v>863</v>
      </c>
      <c r="P806" s="909">
        <v>8.174586991</v>
      </c>
      <c r="Q806" s="203" t="s">
        <v>57</v>
      </c>
      <c r="R806" s="205" t="s">
        <v>57</v>
      </c>
      <c r="S806" s="490">
        <v>0</v>
      </c>
      <c r="T806" s="18">
        <v>0</v>
      </c>
      <c r="U806" s="548">
        <v>0</v>
      </c>
      <c r="V806" s="18">
        <v>0</v>
      </c>
      <c r="W806" s="64">
        <v>0</v>
      </c>
      <c r="X806" s="18">
        <v>0</v>
      </c>
      <c r="Y806" s="18">
        <v>0</v>
      </c>
      <c r="Z806" s="18">
        <v>0</v>
      </c>
      <c r="AA806" s="18">
        <v>0</v>
      </c>
      <c r="AB806" s="18">
        <v>0</v>
      </c>
      <c r="AC806" s="18">
        <v>0</v>
      </c>
      <c r="AD806" s="18">
        <v>0</v>
      </c>
      <c r="AE806" s="18">
        <v>0</v>
      </c>
      <c r="AF806" s="18">
        <v>0</v>
      </c>
      <c r="AG806" s="64">
        <v>1</v>
      </c>
      <c r="AH806" s="18">
        <v>1</v>
      </c>
      <c r="AI806" s="64">
        <v>0</v>
      </c>
      <c r="AJ806" s="18">
        <v>0</v>
      </c>
      <c r="AK806" s="18">
        <v>194</v>
      </c>
      <c r="AL806" s="64">
        <v>192</v>
      </c>
      <c r="AM806" s="18">
        <v>7</v>
      </c>
      <c r="AN806" s="18">
        <v>7</v>
      </c>
      <c r="AO806" s="18">
        <v>0</v>
      </c>
      <c r="AP806" s="64">
        <v>0</v>
      </c>
      <c r="AQ806" s="64">
        <v>202</v>
      </c>
      <c r="AR806" s="11">
        <v>200</v>
      </c>
      <c r="AS806" s="17">
        <v>0</v>
      </c>
      <c r="AT806" s="490">
        <v>0</v>
      </c>
      <c r="AU806" s="64">
        <v>0</v>
      </c>
      <c r="AV806" s="18">
        <v>0</v>
      </c>
      <c r="AW806" s="64">
        <v>0</v>
      </c>
      <c r="AX806" s="18">
        <v>0</v>
      </c>
      <c r="AY806" s="17">
        <v>0</v>
      </c>
      <c r="AZ806" s="490">
        <v>0</v>
      </c>
      <c r="BA806" s="17">
        <v>0</v>
      </c>
      <c r="BB806" s="18">
        <v>0</v>
      </c>
      <c r="BC806" s="17">
        <v>0</v>
      </c>
      <c r="BD806" s="18">
        <v>0</v>
      </c>
      <c r="BE806" s="17">
        <v>0</v>
      </c>
      <c r="BF806" s="18">
        <v>0</v>
      </c>
      <c r="BG806" s="17">
        <v>75</v>
      </c>
      <c r="BH806" s="18">
        <v>75</v>
      </c>
      <c r="BI806" s="17">
        <v>0</v>
      </c>
      <c r="BJ806" s="18">
        <v>0</v>
      </c>
      <c r="BK806" s="17">
        <v>1143.0809999999999</v>
      </c>
      <c r="BL806" s="17">
        <v>1132.6809999999994</v>
      </c>
      <c r="BM806" s="17">
        <v>69.709999999999994</v>
      </c>
      <c r="BN806" s="17">
        <v>69.710000000000008</v>
      </c>
      <c r="BO806" s="18">
        <v>0</v>
      </c>
      <c r="BP806" s="18">
        <v>0</v>
      </c>
      <c r="BQ806" s="64">
        <v>1287.7909999999999</v>
      </c>
      <c r="BR806" s="18">
        <v>1277.3909999999994</v>
      </c>
      <c r="BS806" s="729">
        <v>0.15753590993867006</v>
      </c>
      <c r="BT806" s="17">
        <v>0</v>
      </c>
      <c r="BU806" s="17">
        <v>0</v>
      </c>
      <c r="BV806" s="17">
        <v>0</v>
      </c>
      <c r="BW806" s="17">
        <v>0</v>
      </c>
      <c r="BX806" s="17">
        <v>0</v>
      </c>
      <c r="BY806" s="17">
        <v>0</v>
      </c>
      <c r="BZ806" s="17">
        <v>0</v>
      </c>
      <c r="CA806" s="17">
        <v>0</v>
      </c>
      <c r="CB806" s="17">
        <v>0</v>
      </c>
      <c r="CC806" s="17">
        <v>0</v>
      </c>
      <c r="CD806" s="17">
        <v>0</v>
      </c>
      <c r="CE806" s="17">
        <v>0</v>
      </c>
      <c r="CF806" s="17">
        <v>0</v>
      </c>
      <c r="CG806" s="17">
        <v>0</v>
      </c>
      <c r="CH806" s="17">
        <v>378431.99999999994</v>
      </c>
      <c r="CI806" s="17">
        <v>378431.99999999994</v>
      </c>
      <c r="CJ806" s="17">
        <v>0</v>
      </c>
      <c r="CK806" s="17">
        <v>0</v>
      </c>
      <c r="CL806" s="702">
        <v>1341794.20104</v>
      </c>
      <c r="CM806" s="702">
        <v>1329586.2650399993</v>
      </c>
      <c r="CN806" s="702">
        <v>81828.386399999988</v>
      </c>
      <c r="CO806" s="702">
        <v>81828.386400000003</v>
      </c>
      <c r="CP806" s="702">
        <v>0</v>
      </c>
      <c r="CQ806" s="702">
        <v>0</v>
      </c>
      <c r="CR806" s="704">
        <v>1802054.5874399999</v>
      </c>
      <c r="CS806" s="703">
        <v>1789846.6514399992</v>
      </c>
      <c r="CT806" s="23" t="s">
        <v>56</v>
      </c>
      <c r="CU806" s="23" t="s">
        <v>56</v>
      </c>
      <c r="CV806" s="23" t="s">
        <v>56</v>
      </c>
      <c r="CW806" s="23" t="s">
        <v>56</v>
      </c>
      <c r="CX806" s="23" t="s">
        <v>56</v>
      </c>
      <c r="CY806" s="23" t="s">
        <v>56</v>
      </c>
      <c r="CZ806" s="23" t="s">
        <v>56</v>
      </c>
      <c r="DA806" s="23" t="s">
        <v>56</v>
      </c>
      <c r="DB806" s="728">
        <v>27648079.359999999</v>
      </c>
      <c r="DC806" s="10"/>
      <c r="DD806" s="692">
        <v>8.174586991</v>
      </c>
      <c r="DE806" s="120"/>
      <c r="DF806" s="120"/>
      <c r="DG806" s="120"/>
      <c r="DH806" s="140"/>
      <c r="DI806" s="140"/>
      <c r="DJ806" s="140"/>
      <c r="DK806" s="140"/>
      <c r="DL806" s="548" t="s">
        <v>56</v>
      </c>
      <c r="DM806" s="548" t="s">
        <v>56</v>
      </c>
      <c r="DN806" s="203" t="s">
        <v>868</v>
      </c>
      <c r="DO806" s="700">
        <v>3102.8333333333298</v>
      </c>
      <c r="DP806" s="713" t="s">
        <v>56</v>
      </c>
      <c r="DQ806" s="548" t="s">
        <v>56</v>
      </c>
      <c r="DR806" s="673" t="s">
        <v>56</v>
      </c>
      <c r="DS806" s="203" t="s">
        <v>56</v>
      </c>
      <c r="DT806" s="1160" t="s">
        <v>56</v>
      </c>
      <c r="DU806" s="711">
        <v>149.90299188913374</v>
      </c>
      <c r="DV806" s="711">
        <v>16.156465252100816</v>
      </c>
      <c r="DW806" s="711">
        <v>151.235201815137</v>
      </c>
      <c r="DX806" s="711">
        <v>-12.270979078684263</v>
      </c>
      <c r="DY806" s="710">
        <v>1.4344953537089773</v>
      </c>
      <c r="DZ806" s="710">
        <v>0.10189794327921953</v>
      </c>
      <c r="EA806" s="710">
        <v>1.43386183008298</v>
      </c>
      <c r="EB806" s="710">
        <v>-0.24024697718880339</v>
      </c>
      <c r="EC806" s="236"/>
      <c r="ED806" s="49"/>
      <c r="EE806" s="232"/>
      <c r="EF806" s="700">
        <v>146685</v>
      </c>
      <c r="EG806" s="712">
        <v>215893.33333333331</v>
      </c>
      <c r="EH806" s="44"/>
    </row>
    <row r="807" spans="1:138" ht="41.25" customHeight="1" x14ac:dyDescent="0.25">
      <c r="A807" s="871" t="s">
        <v>49</v>
      </c>
      <c r="B807" s="656" t="s">
        <v>96</v>
      </c>
      <c r="C807" s="656" t="s">
        <v>114</v>
      </c>
      <c r="D807" s="691" t="s">
        <v>551</v>
      </c>
      <c r="E807" s="656" t="s">
        <v>551</v>
      </c>
      <c r="F807" s="656" t="s">
        <v>1723</v>
      </c>
      <c r="G807" s="901" t="s">
        <v>1724</v>
      </c>
      <c r="H807" s="897" t="s">
        <v>55</v>
      </c>
      <c r="I807" s="17" t="s">
        <v>860</v>
      </c>
      <c r="J807" s="64">
        <v>13.8</v>
      </c>
      <c r="K807" s="665">
        <v>12.333587390536461</v>
      </c>
      <c r="L807" s="665">
        <v>19.151893899558001</v>
      </c>
      <c r="M807" s="64">
        <v>3954</v>
      </c>
      <c r="N807" s="726">
        <v>38461049.140000001</v>
      </c>
      <c r="O807" s="548" t="s">
        <v>863</v>
      </c>
      <c r="P807" s="909">
        <v>10.92335162</v>
      </c>
      <c r="Q807" s="203" t="s">
        <v>57</v>
      </c>
      <c r="R807" s="205" t="s">
        <v>57</v>
      </c>
      <c r="S807" s="490">
        <v>0</v>
      </c>
      <c r="T807" s="18">
        <v>0</v>
      </c>
      <c r="U807" s="548">
        <v>0</v>
      </c>
      <c r="V807" s="18">
        <v>0</v>
      </c>
      <c r="W807" s="64">
        <v>0</v>
      </c>
      <c r="X807" s="18">
        <v>0</v>
      </c>
      <c r="Y807" s="18">
        <v>0</v>
      </c>
      <c r="Z807" s="18">
        <v>0</v>
      </c>
      <c r="AA807" s="18">
        <v>0</v>
      </c>
      <c r="AB807" s="18">
        <v>0</v>
      </c>
      <c r="AC807" s="18">
        <v>0</v>
      </c>
      <c r="AD807" s="18">
        <v>0</v>
      </c>
      <c r="AE807" s="18">
        <v>0</v>
      </c>
      <c r="AF807" s="18">
        <v>0</v>
      </c>
      <c r="AG807" s="64">
        <v>0</v>
      </c>
      <c r="AH807" s="18">
        <v>0</v>
      </c>
      <c r="AI807" s="64">
        <v>0</v>
      </c>
      <c r="AJ807" s="18">
        <v>0</v>
      </c>
      <c r="AK807" s="18">
        <v>225</v>
      </c>
      <c r="AL807" s="64">
        <v>221</v>
      </c>
      <c r="AM807" s="18">
        <v>5</v>
      </c>
      <c r="AN807" s="18">
        <v>5</v>
      </c>
      <c r="AO807" s="18">
        <v>0</v>
      </c>
      <c r="AP807" s="64">
        <v>0</v>
      </c>
      <c r="AQ807" s="64">
        <v>230</v>
      </c>
      <c r="AR807" s="11">
        <v>226</v>
      </c>
      <c r="AS807" s="17">
        <v>0</v>
      </c>
      <c r="AT807" s="490">
        <v>0</v>
      </c>
      <c r="AU807" s="64">
        <v>0</v>
      </c>
      <c r="AV807" s="18">
        <v>0</v>
      </c>
      <c r="AW807" s="64">
        <v>0</v>
      </c>
      <c r="AX807" s="18">
        <v>0</v>
      </c>
      <c r="AY807" s="17">
        <v>0</v>
      </c>
      <c r="AZ807" s="490">
        <v>0</v>
      </c>
      <c r="BA807" s="17">
        <v>0</v>
      </c>
      <c r="BB807" s="18">
        <v>0</v>
      </c>
      <c r="BC807" s="17">
        <v>0</v>
      </c>
      <c r="BD807" s="18">
        <v>0</v>
      </c>
      <c r="BE807" s="17">
        <v>0</v>
      </c>
      <c r="BF807" s="18">
        <v>0</v>
      </c>
      <c r="BG807" s="17">
        <v>0</v>
      </c>
      <c r="BH807" s="18">
        <v>0</v>
      </c>
      <c r="BI807" s="17">
        <v>0</v>
      </c>
      <c r="BJ807" s="18">
        <v>0</v>
      </c>
      <c r="BK807" s="17">
        <v>1175.1709999999991</v>
      </c>
      <c r="BL807" s="17">
        <v>1150.7309999999991</v>
      </c>
      <c r="BM807" s="17">
        <v>44.730000000000004</v>
      </c>
      <c r="BN807" s="17">
        <v>44.730000000000004</v>
      </c>
      <c r="BO807" s="18">
        <v>0</v>
      </c>
      <c r="BP807" s="18">
        <v>0</v>
      </c>
      <c r="BQ807" s="64">
        <v>1219.9009999999992</v>
      </c>
      <c r="BR807" s="18">
        <v>1195.4609999999991</v>
      </c>
      <c r="BS807" s="729">
        <v>0.11167826894507669</v>
      </c>
      <c r="BT807" s="17">
        <v>0</v>
      </c>
      <c r="BU807" s="17">
        <v>0</v>
      </c>
      <c r="BV807" s="17">
        <v>0</v>
      </c>
      <c r="BW807" s="17">
        <v>0</v>
      </c>
      <c r="BX807" s="17">
        <v>0</v>
      </c>
      <c r="BY807" s="17">
        <v>0</v>
      </c>
      <c r="BZ807" s="17">
        <v>0</v>
      </c>
      <c r="CA807" s="17">
        <v>0</v>
      </c>
      <c r="CB807" s="17">
        <v>0</v>
      </c>
      <c r="CC807" s="17">
        <v>0</v>
      </c>
      <c r="CD807" s="17">
        <v>0</v>
      </c>
      <c r="CE807" s="17">
        <v>0</v>
      </c>
      <c r="CF807" s="17">
        <v>0</v>
      </c>
      <c r="CG807" s="17">
        <v>0</v>
      </c>
      <c r="CH807" s="17">
        <v>0</v>
      </c>
      <c r="CI807" s="17">
        <v>0</v>
      </c>
      <c r="CJ807" s="17">
        <v>0</v>
      </c>
      <c r="CK807" s="17">
        <v>0</v>
      </c>
      <c r="CL807" s="702">
        <v>1379462.7266399991</v>
      </c>
      <c r="CM807" s="702">
        <v>1350774.0770399992</v>
      </c>
      <c r="CN807" s="702">
        <v>52505.863200000014</v>
      </c>
      <c r="CO807" s="702">
        <v>52505.863200000014</v>
      </c>
      <c r="CP807" s="702">
        <v>0</v>
      </c>
      <c r="CQ807" s="702">
        <v>0</v>
      </c>
      <c r="CR807" s="704">
        <v>1431968.5898399991</v>
      </c>
      <c r="CS807" s="703">
        <v>1403279.9402399992</v>
      </c>
      <c r="CT807" s="23" t="s">
        <v>56</v>
      </c>
      <c r="CU807" s="23" t="s">
        <v>56</v>
      </c>
      <c r="CV807" s="23" t="s">
        <v>56</v>
      </c>
      <c r="CW807" s="23" t="s">
        <v>56</v>
      </c>
      <c r="CX807" s="23" t="s">
        <v>56</v>
      </c>
      <c r="CY807" s="23" t="s">
        <v>56</v>
      </c>
      <c r="CZ807" s="23" t="s">
        <v>56</v>
      </c>
      <c r="DA807" s="23" t="s">
        <v>56</v>
      </c>
      <c r="DB807" s="728">
        <v>38461049.140000001</v>
      </c>
      <c r="DC807" s="10"/>
      <c r="DD807" s="692">
        <v>10.92335162</v>
      </c>
      <c r="DE807" s="120"/>
      <c r="DF807" s="120"/>
      <c r="DG807" s="120"/>
      <c r="DH807" s="140"/>
      <c r="DI807" s="140"/>
      <c r="DJ807" s="140"/>
      <c r="DK807" s="140"/>
      <c r="DL807" s="548" t="s">
        <v>56</v>
      </c>
      <c r="DM807" s="548" t="s">
        <v>56</v>
      </c>
      <c r="DN807" s="203" t="s">
        <v>868</v>
      </c>
      <c r="DO807" s="700">
        <v>3904</v>
      </c>
      <c r="DP807" s="713" t="s">
        <v>56</v>
      </c>
      <c r="DQ807" s="548" t="s">
        <v>56</v>
      </c>
      <c r="DR807" s="673" t="s">
        <v>56</v>
      </c>
      <c r="DS807" s="203" t="s">
        <v>56</v>
      </c>
      <c r="DT807" s="1160" t="s">
        <v>56</v>
      </c>
      <c r="DU807" s="711">
        <v>37.027407786885249</v>
      </c>
      <c r="DV807" s="711">
        <v>22.221756260623465</v>
      </c>
      <c r="DW807" s="711">
        <v>36.902434182487603</v>
      </c>
      <c r="DX807" s="711">
        <v>22.337154778353181</v>
      </c>
      <c r="DY807" s="710">
        <v>4.9692622950819672E-2</v>
      </c>
      <c r="DZ807" s="710">
        <v>0.43688942752991378</v>
      </c>
      <c r="EA807" s="710">
        <v>4.9516480736048703E-2</v>
      </c>
      <c r="EB807" s="710">
        <v>0.43699463586338627</v>
      </c>
      <c r="EC807" s="236"/>
      <c r="ED807" s="49"/>
      <c r="EE807" s="232"/>
      <c r="EF807" s="700">
        <v>0</v>
      </c>
      <c r="EG807" s="712">
        <v>110697</v>
      </c>
      <c r="EH807" s="44"/>
    </row>
    <row r="808" spans="1:138" ht="41.25" customHeight="1" x14ac:dyDescent="0.25">
      <c r="A808" s="871" t="s">
        <v>49</v>
      </c>
      <c r="B808" s="656" t="s">
        <v>96</v>
      </c>
      <c r="C808" s="656" t="s">
        <v>114</v>
      </c>
      <c r="D808" s="691" t="s">
        <v>551</v>
      </c>
      <c r="E808" s="656" t="s">
        <v>551</v>
      </c>
      <c r="F808" s="656" t="s">
        <v>1725</v>
      </c>
      <c r="G808" s="901" t="s">
        <v>551</v>
      </c>
      <c r="H808" s="897" t="s">
        <v>55</v>
      </c>
      <c r="I808" s="17" t="s">
        <v>889</v>
      </c>
      <c r="J808" s="64">
        <v>13.8</v>
      </c>
      <c r="K808" s="665">
        <v>10.77993781614718</v>
      </c>
      <c r="L808" s="665">
        <v>0.19356060565800001</v>
      </c>
      <c r="M808" s="64">
        <v>0</v>
      </c>
      <c r="N808" s="731">
        <v>0</v>
      </c>
      <c r="O808" s="548" t="s">
        <v>863</v>
      </c>
      <c r="P808" s="909">
        <v>0</v>
      </c>
      <c r="Q808" s="203" t="s">
        <v>57</v>
      </c>
      <c r="R808" s="205" t="s">
        <v>57</v>
      </c>
      <c r="S808" s="490">
        <v>0</v>
      </c>
      <c r="T808" s="18">
        <v>0</v>
      </c>
      <c r="U808" s="548" t="s">
        <v>58</v>
      </c>
      <c r="V808" s="18" t="s">
        <v>58</v>
      </c>
      <c r="W808" s="64" t="s">
        <v>58</v>
      </c>
      <c r="X808" s="18" t="s">
        <v>58</v>
      </c>
      <c r="Y808" s="18" t="s">
        <v>58</v>
      </c>
      <c r="Z808" s="18" t="s">
        <v>58</v>
      </c>
      <c r="AA808" s="18" t="s">
        <v>58</v>
      </c>
      <c r="AB808" s="18" t="s">
        <v>58</v>
      </c>
      <c r="AC808" s="18" t="s">
        <v>58</v>
      </c>
      <c r="AD808" s="18" t="s">
        <v>58</v>
      </c>
      <c r="AE808" s="18" t="s">
        <v>58</v>
      </c>
      <c r="AF808" s="18" t="s">
        <v>58</v>
      </c>
      <c r="AG808" s="64" t="s">
        <v>58</v>
      </c>
      <c r="AH808" s="18" t="s">
        <v>58</v>
      </c>
      <c r="AI808" s="64" t="s">
        <v>58</v>
      </c>
      <c r="AJ808" s="18" t="s">
        <v>58</v>
      </c>
      <c r="AK808" s="18" t="s">
        <v>58</v>
      </c>
      <c r="AL808" s="64" t="s">
        <v>58</v>
      </c>
      <c r="AM808" s="18" t="s">
        <v>58</v>
      </c>
      <c r="AN808" s="18" t="s">
        <v>58</v>
      </c>
      <c r="AO808" s="18" t="s">
        <v>58</v>
      </c>
      <c r="AP808" s="64" t="s">
        <v>58</v>
      </c>
      <c r="AQ808" s="64">
        <v>0</v>
      </c>
      <c r="AR808" s="11">
        <v>0</v>
      </c>
      <c r="AS808" s="17" t="s">
        <v>58</v>
      </c>
      <c r="AT808" s="490" t="s">
        <v>58</v>
      </c>
      <c r="AU808" s="64" t="s">
        <v>58</v>
      </c>
      <c r="AV808" s="18" t="s">
        <v>58</v>
      </c>
      <c r="AW808" s="64" t="s">
        <v>58</v>
      </c>
      <c r="AX808" s="18" t="s">
        <v>58</v>
      </c>
      <c r="AY808" s="17" t="s">
        <v>58</v>
      </c>
      <c r="AZ808" s="490" t="s">
        <v>58</v>
      </c>
      <c r="BA808" s="17" t="s">
        <v>58</v>
      </c>
      <c r="BB808" s="18" t="s">
        <v>58</v>
      </c>
      <c r="BC808" s="17" t="s">
        <v>58</v>
      </c>
      <c r="BD808" s="18" t="s">
        <v>58</v>
      </c>
      <c r="BE808" s="17" t="s">
        <v>58</v>
      </c>
      <c r="BF808" s="18" t="s">
        <v>58</v>
      </c>
      <c r="BG808" s="17" t="s">
        <v>58</v>
      </c>
      <c r="BH808" s="18" t="s">
        <v>58</v>
      </c>
      <c r="BI808" s="17" t="s">
        <v>58</v>
      </c>
      <c r="BJ808" s="18" t="s">
        <v>58</v>
      </c>
      <c r="BK808" s="17" t="s">
        <v>58</v>
      </c>
      <c r="BL808" s="17" t="s">
        <v>58</v>
      </c>
      <c r="BM808" s="17" t="s">
        <v>58</v>
      </c>
      <c r="BN808" s="17" t="s">
        <v>58</v>
      </c>
      <c r="BO808" s="18" t="s">
        <v>58</v>
      </c>
      <c r="BP808" s="18" t="s">
        <v>58</v>
      </c>
      <c r="BQ808" s="64">
        <v>0</v>
      </c>
      <c r="BR808" s="18">
        <v>0</v>
      </c>
      <c r="BS808" s="729">
        <v>0</v>
      </c>
      <c r="BT808" s="17">
        <v>0</v>
      </c>
      <c r="BU808" s="17">
        <v>0</v>
      </c>
      <c r="BV808" s="17">
        <v>0</v>
      </c>
      <c r="BW808" s="17">
        <v>0</v>
      </c>
      <c r="BX808" s="17">
        <v>0</v>
      </c>
      <c r="BY808" s="17">
        <v>0</v>
      </c>
      <c r="BZ808" s="17">
        <v>0</v>
      </c>
      <c r="CA808" s="17">
        <v>0</v>
      </c>
      <c r="CB808" s="17">
        <v>0</v>
      </c>
      <c r="CC808" s="17">
        <v>0</v>
      </c>
      <c r="CD808" s="17">
        <v>0</v>
      </c>
      <c r="CE808" s="17">
        <v>0</v>
      </c>
      <c r="CF808" s="17">
        <v>0</v>
      </c>
      <c r="CG808" s="17">
        <v>0</v>
      </c>
      <c r="CH808" s="17">
        <v>0</v>
      </c>
      <c r="CI808" s="17">
        <v>0</v>
      </c>
      <c r="CJ808" s="17">
        <v>0</v>
      </c>
      <c r="CK808" s="17">
        <v>0</v>
      </c>
      <c r="CL808" s="702">
        <v>0</v>
      </c>
      <c r="CM808" s="702">
        <v>0</v>
      </c>
      <c r="CN808" s="702">
        <v>0</v>
      </c>
      <c r="CO808" s="702">
        <v>0</v>
      </c>
      <c r="CP808" s="702">
        <v>0</v>
      </c>
      <c r="CQ808" s="702">
        <v>0</v>
      </c>
      <c r="CR808" s="704">
        <v>0</v>
      </c>
      <c r="CS808" s="703">
        <v>0</v>
      </c>
      <c r="CT808" s="23" t="s">
        <v>56</v>
      </c>
      <c r="CU808" s="23" t="s">
        <v>56</v>
      </c>
      <c r="CV808" s="23" t="s">
        <v>56</v>
      </c>
      <c r="CW808" s="23" t="s">
        <v>56</v>
      </c>
      <c r="CX808" s="23" t="s">
        <v>56</v>
      </c>
      <c r="CY808" s="23" t="s">
        <v>56</v>
      </c>
      <c r="CZ808" s="23" t="s">
        <v>56</v>
      </c>
      <c r="DA808" s="23" t="s">
        <v>56</v>
      </c>
      <c r="DB808" s="728">
        <v>0</v>
      </c>
      <c r="DC808" s="10"/>
      <c r="DD808" s="692">
        <v>0</v>
      </c>
      <c r="DE808" s="120"/>
      <c r="DF808" s="120"/>
      <c r="DG808" s="120"/>
      <c r="DH808" s="140"/>
      <c r="DI808" s="140"/>
      <c r="DJ808" s="140"/>
      <c r="DK808" s="140"/>
      <c r="DL808" s="548" t="s">
        <v>56</v>
      </c>
      <c r="DM808" s="548" t="s">
        <v>56</v>
      </c>
      <c r="DN808" s="203" t="s">
        <v>868</v>
      </c>
      <c r="DO808" s="700">
        <v>0</v>
      </c>
      <c r="DP808" s="713" t="s">
        <v>56</v>
      </c>
      <c r="DQ808" s="548" t="s">
        <v>56</v>
      </c>
      <c r="DR808" s="673" t="s">
        <v>56</v>
      </c>
      <c r="DS808" s="203" t="s">
        <v>56</v>
      </c>
      <c r="DT808" s="1160" t="s">
        <v>56</v>
      </c>
      <c r="DU808" s="711">
        <v>0</v>
      </c>
      <c r="DV808" s="711">
        <v>35.15675667513986</v>
      </c>
      <c r="DW808" s="711">
        <v>0</v>
      </c>
      <c r="DX808" s="711">
        <v>35.097284747218936</v>
      </c>
      <c r="DY808" s="710">
        <v>0</v>
      </c>
      <c r="DZ808" s="710">
        <v>0.44682969406539025</v>
      </c>
      <c r="EA808" s="710">
        <v>0</v>
      </c>
      <c r="EB808" s="710">
        <v>0.446129268501058</v>
      </c>
      <c r="EC808" s="236"/>
      <c r="ED808" s="49"/>
      <c r="EE808" s="232"/>
      <c r="EF808" s="700">
        <v>0</v>
      </c>
      <c r="EG808" s="712">
        <v>31705</v>
      </c>
      <c r="EH808" s="44"/>
    </row>
    <row r="809" spans="1:138" ht="41.25" customHeight="1" x14ac:dyDescent="0.25">
      <c r="A809" s="871" t="s">
        <v>49</v>
      </c>
      <c r="B809" s="656" t="s">
        <v>96</v>
      </c>
      <c r="C809" s="656" t="s">
        <v>114</v>
      </c>
      <c r="D809" s="691" t="s">
        <v>551</v>
      </c>
      <c r="E809" s="656" t="s">
        <v>551</v>
      </c>
      <c r="F809" s="656" t="s">
        <v>1726</v>
      </c>
      <c r="G809" s="901" t="s">
        <v>553</v>
      </c>
      <c r="H809" s="897" t="s">
        <v>55</v>
      </c>
      <c r="I809" s="17" t="s">
        <v>866</v>
      </c>
      <c r="J809" s="64">
        <v>13.8</v>
      </c>
      <c r="K809" s="665">
        <v>9.6804319635024552</v>
      </c>
      <c r="L809" s="665">
        <v>5.8212121091040006</v>
      </c>
      <c r="M809" s="64">
        <v>1311</v>
      </c>
      <c r="N809" s="726">
        <v>33392089.240000002</v>
      </c>
      <c r="O809" s="548" t="s">
        <v>863</v>
      </c>
      <c r="P809" s="909">
        <v>7.5770294629999997</v>
      </c>
      <c r="Q809" s="203" t="s">
        <v>57</v>
      </c>
      <c r="R809" s="205" t="s">
        <v>57</v>
      </c>
      <c r="S809" s="490">
        <v>0</v>
      </c>
      <c r="T809" s="18">
        <v>0</v>
      </c>
      <c r="U809" s="548">
        <v>0</v>
      </c>
      <c r="V809" s="18">
        <v>0</v>
      </c>
      <c r="W809" s="64">
        <v>0</v>
      </c>
      <c r="X809" s="18">
        <v>0</v>
      </c>
      <c r="Y809" s="18">
        <v>0</v>
      </c>
      <c r="Z809" s="18">
        <v>0</v>
      </c>
      <c r="AA809" s="18">
        <v>0</v>
      </c>
      <c r="AB809" s="18">
        <v>0</v>
      </c>
      <c r="AC809" s="18">
        <v>0</v>
      </c>
      <c r="AD809" s="18">
        <v>0</v>
      </c>
      <c r="AE809" s="18">
        <v>0</v>
      </c>
      <c r="AF809" s="18">
        <v>0</v>
      </c>
      <c r="AG809" s="64">
        <v>0</v>
      </c>
      <c r="AH809" s="18">
        <v>0</v>
      </c>
      <c r="AI809" s="64">
        <v>0</v>
      </c>
      <c r="AJ809" s="18">
        <v>0</v>
      </c>
      <c r="AK809" s="18">
        <v>15</v>
      </c>
      <c r="AL809" s="64">
        <v>15</v>
      </c>
      <c r="AM809" s="18">
        <v>0</v>
      </c>
      <c r="AN809" s="18" t="s">
        <v>58</v>
      </c>
      <c r="AO809" s="18">
        <v>0</v>
      </c>
      <c r="AP809" s="64">
        <v>0</v>
      </c>
      <c r="AQ809" s="64">
        <v>15</v>
      </c>
      <c r="AR809" s="11">
        <v>15</v>
      </c>
      <c r="AS809" s="17">
        <v>0</v>
      </c>
      <c r="AT809" s="490">
        <v>0</v>
      </c>
      <c r="AU809" s="64">
        <v>0</v>
      </c>
      <c r="AV809" s="18">
        <v>0</v>
      </c>
      <c r="AW809" s="64">
        <v>0</v>
      </c>
      <c r="AX809" s="18">
        <v>0</v>
      </c>
      <c r="AY809" s="17">
        <v>0</v>
      </c>
      <c r="AZ809" s="490">
        <v>0</v>
      </c>
      <c r="BA809" s="17">
        <v>0</v>
      </c>
      <c r="BB809" s="18">
        <v>0</v>
      </c>
      <c r="BC809" s="17">
        <v>0</v>
      </c>
      <c r="BD809" s="18">
        <v>0</v>
      </c>
      <c r="BE809" s="17">
        <v>0</v>
      </c>
      <c r="BF809" s="18">
        <v>0</v>
      </c>
      <c r="BG809" s="17">
        <v>0</v>
      </c>
      <c r="BH809" s="18">
        <v>0</v>
      </c>
      <c r="BI809" s="17">
        <v>0</v>
      </c>
      <c r="BJ809" s="18">
        <v>0</v>
      </c>
      <c r="BK809" s="17">
        <v>299.98000000000008</v>
      </c>
      <c r="BL809" s="17">
        <v>299.97999999999996</v>
      </c>
      <c r="BM809" s="17">
        <v>0</v>
      </c>
      <c r="BN809" s="17" t="s">
        <v>58</v>
      </c>
      <c r="BO809" s="18">
        <v>0</v>
      </c>
      <c r="BP809" s="18">
        <v>0</v>
      </c>
      <c r="BQ809" s="64">
        <v>299.98000000000008</v>
      </c>
      <c r="BR809" s="18">
        <v>299.97999999999996</v>
      </c>
      <c r="BS809" s="729">
        <v>3.959071315016742E-2</v>
      </c>
      <c r="BT809" s="17">
        <v>0</v>
      </c>
      <c r="BU809" s="17">
        <v>0</v>
      </c>
      <c r="BV809" s="17">
        <v>0</v>
      </c>
      <c r="BW809" s="17">
        <v>0</v>
      </c>
      <c r="BX809" s="17">
        <v>0</v>
      </c>
      <c r="BY809" s="17">
        <v>0</v>
      </c>
      <c r="BZ809" s="17">
        <v>0</v>
      </c>
      <c r="CA809" s="17">
        <v>0</v>
      </c>
      <c r="CB809" s="17">
        <v>0</v>
      </c>
      <c r="CC809" s="17">
        <v>0</v>
      </c>
      <c r="CD809" s="17">
        <v>0</v>
      </c>
      <c r="CE809" s="17">
        <v>0</v>
      </c>
      <c r="CF809" s="17">
        <v>0</v>
      </c>
      <c r="CG809" s="17">
        <v>0</v>
      </c>
      <c r="CH809" s="17">
        <v>0</v>
      </c>
      <c r="CI809" s="17">
        <v>0</v>
      </c>
      <c r="CJ809" s="17">
        <v>0</v>
      </c>
      <c r="CK809" s="17">
        <v>0</v>
      </c>
      <c r="CL809" s="702">
        <v>352128.52320000011</v>
      </c>
      <c r="CM809" s="702">
        <v>352128.5232</v>
      </c>
      <c r="CN809" s="702">
        <v>0</v>
      </c>
      <c r="CO809" s="702">
        <v>0</v>
      </c>
      <c r="CP809" s="702">
        <v>0</v>
      </c>
      <c r="CQ809" s="702">
        <v>0</v>
      </c>
      <c r="CR809" s="704">
        <v>352128.52320000011</v>
      </c>
      <c r="CS809" s="703">
        <v>352128.5232</v>
      </c>
      <c r="CT809" s="23">
        <v>1</v>
      </c>
      <c r="CU809" s="23">
        <v>10</v>
      </c>
      <c r="CV809" s="23" t="s">
        <v>116</v>
      </c>
      <c r="CW809" s="23">
        <v>10</v>
      </c>
      <c r="CX809" s="23">
        <v>60</v>
      </c>
      <c r="CY809" s="23">
        <v>0</v>
      </c>
      <c r="CZ809" s="23">
        <v>0</v>
      </c>
      <c r="DA809" s="23" t="s">
        <v>905</v>
      </c>
      <c r="DB809" s="728">
        <v>33392089.240000002</v>
      </c>
      <c r="DC809" s="10"/>
      <c r="DD809" s="692">
        <v>7.5770294629999997</v>
      </c>
      <c r="DE809" s="120"/>
      <c r="DF809" s="120"/>
      <c r="DG809" s="120"/>
      <c r="DH809" s="140"/>
      <c r="DI809" s="140"/>
      <c r="DJ809" s="140"/>
      <c r="DK809" s="140"/>
      <c r="DL809" s="548" t="s">
        <v>56</v>
      </c>
      <c r="DM809" s="548" t="s">
        <v>56</v>
      </c>
      <c r="DN809" s="203" t="s">
        <v>868</v>
      </c>
      <c r="DO809" s="700">
        <v>1287.75</v>
      </c>
      <c r="DP809" s="713" t="s">
        <v>56</v>
      </c>
      <c r="DQ809" s="548" t="s">
        <v>56</v>
      </c>
      <c r="DR809" s="673" t="s">
        <v>56</v>
      </c>
      <c r="DS809" s="203" t="s">
        <v>56</v>
      </c>
      <c r="DT809" s="1160" t="s">
        <v>56</v>
      </c>
      <c r="DU809" s="711">
        <v>0</v>
      </c>
      <c r="DV809" s="711">
        <v>213.3191590215412</v>
      </c>
      <c r="DW809" s="711">
        <v>0</v>
      </c>
      <c r="DX809" s="711">
        <v>212.36225191096034</v>
      </c>
      <c r="DY809" s="710">
        <v>0</v>
      </c>
      <c r="DZ809" s="710">
        <v>1.2861882648629377</v>
      </c>
      <c r="EA809" s="710">
        <v>0</v>
      </c>
      <c r="EB809" s="710">
        <v>1.2740473547970279</v>
      </c>
      <c r="EC809" s="236"/>
      <c r="ED809" s="49"/>
      <c r="EE809" s="232"/>
      <c r="EF809" s="700">
        <v>0</v>
      </c>
      <c r="EG809" s="712">
        <v>114970.33333333333</v>
      </c>
      <c r="EH809" s="44"/>
    </row>
    <row r="810" spans="1:138" ht="41.25" customHeight="1" x14ac:dyDescent="0.25">
      <c r="A810" s="871" t="s">
        <v>49</v>
      </c>
      <c r="B810" s="656" t="s">
        <v>96</v>
      </c>
      <c r="C810" s="656" t="s">
        <v>114</v>
      </c>
      <c r="D810" s="691" t="s">
        <v>551</v>
      </c>
      <c r="E810" s="656" t="s">
        <v>551</v>
      </c>
      <c r="F810" s="656" t="s">
        <v>1727</v>
      </c>
      <c r="G810" s="901" t="s">
        <v>116</v>
      </c>
      <c r="H810" s="897" t="s">
        <v>55</v>
      </c>
      <c r="I810" s="17" t="s">
        <v>866</v>
      </c>
      <c r="J810" s="64">
        <v>13.8</v>
      </c>
      <c r="K810" s="665">
        <v>12.190173583669758</v>
      </c>
      <c r="L810" s="665">
        <v>6.2982954414450001</v>
      </c>
      <c r="M810" s="64">
        <v>1925</v>
      </c>
      <c r="N810" s="726">
        <v>27596569.370000001</v>
      </c>
      <c r="O810" s="548" t="s">
        <v>863</v>
      </c>
      <c r="P810" s="909">
        <v>6.6209374170000004</v>
      </c>
      <c r="Q810" s="203" t="s">
        <v>57</v>
      </c>
      <c r="R810" s="205" t="s">
        <v>57</v>
      </c>
      <c r="S810" s="490">
        <v>0</v>
      </c>
      <c r="T810" s="18">
        <v>0</v>
      </c>
      <c r="U810" s="548">
        <v>0</v>
      </c>
      <c r="V810" s="18">
        <v>0</v>
      </c>
      <c r="W810" s="64">
        <v>0</v>
      </c>
      <c r="X810" s="18">
        <v>0</v>
      </c>
      <c r="Y810" s="18">
        <v>0</v>
      </c>
      <c r="Z810" s="18">
        <v>0</v>
      </c>
      <c r="AA810" s="18">
        <v>0</v>
      </c>
      <c r="AB810" s="18">
        <v>0</v>
      </c>
      <c r="AC810" s="18">
        <v>0</v>
      </c>
      <c r="AD810" s="18">
        <v>0</v>
      </c>
      <c r="AE810" s="18">
        <v>0</v>
      </c>
      <c r="AF810" s="18">
        <v>0</v>
      </c>
      <c r="AG810" s="64">
        <v>0</v>
      </c>
      <c r="AH810" s="18">
        <v>0</v>
      </c>
      <c r="AI810" s="64">
        <v>0</v>
      </c>
      <c r="AJ810" s="18">
        <v>0</v>
      </c>
      <c r="AK810" s="18">
        <v>17</v>
      </c>
      <c r="AL810" s="64">
        <v>17</v>
      </c>
      <c r="AM810" s="18">
        <v>0</v>
      </c>
      <c r="AN810" s="18" t="s">
        <v>58</v>
      </c>
      <c r="AO810" s="18">
        <v>0</v>
      </c>
      <c r="AP810" s="64">
        <v>0</v>
      </c>
      <c r="AQ810" s="64">
        <v>17</v>
      </c>
      <c r="AR810" s="11">
        <v>17</v>
      </c>
      <c r="AS810" s="17">
        <v>0</v>
      </c>
      <c r="AT810" s="490">
        <v>0</v>
      </c>
      <c r="AU810" s="64">
        <v>0</v>
      </c>
      <c r="AV810" s="18">
        <v>0</v>
      </c>
      <c r="AW810" s="64">
        <v>0</v>
      </c>
      <c r="AX810" s="18">
        <v>0</v>
      </c>
      <c r="AY810" s="17">
        <v>0</v>
      </c>
      <c r="AZ810" s="490">
        <v>0</v>
      </c>
      <c r="BA810" s="17">
        <v>0</v>
      </c>
      <c r="BB810" s="18">
        <v>0</v>
      </c>
      <c r="BC810" s="17">
        <v>0</v>
      </c>
      <c r="BD810" s="18">
        <v>0</v>
      </c>
      <c r="BE810" s="17">
        <v>0</v>
      </c>
      <c r="BF810" s="18">
        <v>0</v>
      </c>
      <c r="BG810" s="17">
        <v>0</v>
      </c>
      <c r="BH810" s="18">
        <v>0</v>
      </c>
      <c r="BI810" s="17">
        <v>0</v>
      </c>
      <c r="BJ810" s="18">
        <v>0</v>
      </c>
      <c r="BK810" s="17">
        <v>102.88</v>
      </c>
      <c r="BL810" s="17">
        <v>102.88</v>
      </c>
      <c r="BM810" s="17">
        <v>0</v>
      </c>
      <c r="BN810" s="17" t="s">
        <v>58</v>
      </c>
      <c r="BO810" s="18">
        <v>0</v>
      </c>
      <c r="BP810" s="18">
        <v>0</v>
      </c>
      <c r="BQ810" s="64">
        <v>102.88</v>
      </c>
      <c r="BR810" s="18">
        <v>102.88</v>
      </c>
      <c r="BS810" s="729">
        <v>1.5538585176148026E-2</v>
      </c>
      <c r="BT810" s="17">
        <v>0</v>
      </c>
      <c r="BU810" s="17">
        <v>0</v>
      </c>
      <c r="BV810" s="17">
        <v>0</v>
      </c>
      <c r="BW810" s="17">
        <v>0</v>
      </c>
      <c r="BX810" s="17">
        <v>0</v>
      </c>
      <c r="BY810" s="17">
        <v>0</v>
      </c>
      <c r="BZ810" s="17">
        <v>0</v>
      </c>
      <c r="CA810" s="17">
        <v>0</v>
      </c>
      <c r="CB810" s="17">
        <v>0</v>
      </c>
      <c r="CC810" s="17">
        <v>0</v>
      </c>
      <c r="CD810" s="17">
        <v>0</v>
      </c>
      <c r="CE810" s="17">
        <v>0</v>
      </c>
      <c r="CF810" s="17">
        <v>0</v>
      </c>
      <c r="CG810" s="17">
        <v>0</v>
      </c>
      <c r="CH810" s="17">
        <v>0</v>
      </c>
      <c r="CI810" s="17">
        <v>0</v>
      </c>
      <c r="CJ810" s="17">
        <v>0</v>
      </c>
      <c r="CK810" s="17">
        <v>0</v>
      </c>
      <c r="CL810" s="702">
        <v>120764.65920000001</v>
      </c>
      <c r="CM810" s="702">
        <v>120764.65920000001</v>
      </c>
      <c r="CN810" s="702">
        <v>0</v>
      </c>
      <c r="CO810" s="702">
        <v>0</v>
      </c>
      <c r="CP810" s="702">
        <v>0</v>
      </c>
      <c r="CQ810" s="702">
        <v>0</v>
      </c>
      <c r="CR810" s="704">
        <v>120764.65920000001</v>
      </c>
      <c r="CS810" s="703">
        <v>120764.65920000001</v>
      </c>
      <c r="CT810" s="23" t="s">
        <v>56</v>
      </c>
      <c r="CU810" s="23" t="s">
        <v>56</v>
      </c>
      <c r="CV810" s="23" t="s">
        <v>56</v>
      </c>
      <c r="CW810" s="23" t="s">
        <v>56</v>
      </c>
      <c r="CX810" s="23" t="s">
        <v>56</v>
      </c>
      <c r="CY810" s="23" t="s">
        <v>56</v>
      </c>
      <c r="CZ810" s="23" t="s">
        <v>56</v>
      </c>
      <c r="DA810" s="23" t="s">
        <v>56</v>
      </c>
      <c r="DB810" s="728">
        <v>27596569.370000001</v>
      </c>
      <c r="DC810" s="10"/>
      <c r="DD810" s="692">
        <v>6.6209374170000004</v>
      </c>
      <c r="DE810" s="120"/>
      <c r="DF810" s="120"/>
      <c r="DG810" s="120"/>
      <c r="DH810" s="140"/>
      <c r="DI810" s="140"/>
      <c r="DJ810" s="140"/>
      <c r="DK810" s="140"/>
      <c r="DL810" s="548" t="s">
        <v>56</v>
      </c>
      <c r="DM810" s="548" t="s">
        <v>56</v>
      </c>
      <c r="DN810" s="203" t="s">
        <v>868</v>
      </c>
      <c r="DO810" s="700">
        <v>1977.4166666666699</v>
      </c>
      <c r="DP810" s="713" t="s">
        <v>56</v>
      </c>
      <c r="DQ810" s="548" t="s">
        <v>56</v>
      </c>
      <c r="DR810" s="673" t="s">
        <v>56</v>
      </c>
      <c r="DS810" s="203" t="s">
        <v>56</v>
      </c>
      <c r="DT810" s="1160" t="s">
        <v>56</v>
      </c>
      <c r="DU810" s="711">
        <v>15.543006447806455</v>
      </c>
      <c r="DV810" s="711">
        <v>51.064366776466933</v>
      </c>
      <c r="DW810" s="711">
        <v>15.580170662745701</v>
      </c>
      <c r="DX810" s="711">
        <v>50.569553389804938</v>
      </c>
      <c r="DY810" s="710">
        <v>6.3719499346790748E-2</v>
      </c>
      <c r="DZ810" s="710">
        <v>1.2449946903495555</v>
      </c>
      <c r="EA810" s="710">
        <v>6.3708175647263804E-2</v>
      </c>
      <c r="EB810" s="710">
        <v>1.2366961260891243</v>
      </c>
      <c r="EC810" s="236"/>
      <c r="ED810" s="49"/>
      <c r="EE810" s="232"/>
      <c r="EF810" s="700">
        <v>0</v>
      </c>
      <c r="EG810" s="712">
        <v>57799.333333333336</v>
      </c>
      <c r="EH810" s="44"/>
    </row>
    <row r="811" spans="1:138" ht="41.25" customHeight="1" x14ac:dyDescent="0.25">
      <c r="A811" s="871" t="s">
        <v>49</v>
      </c>
      <c r="B811" s="656" t="s">
        <v>96</v>
      </c>
      <c r="C811" s="656" t="s">
        <v>114</v>
      </c>
      <c r="D811" s="691" t="s">
        <v>551</v>
      </c>
      <c r="E811" s="656" t="s">
        <v>551</v>
      </c>
      <c r="F811" s="656" t="s">
        <v>1728</v>
      </c>
      <c r="G811" s="901" t="s">
        <v>553</v>
      </c>
      <c r="H811" s="897" t="s">
        <v>55</v>
      </c>
      <c r="I811" s="17" t="s">
        <v>889</v>
      </c>
      <c r="J811" s="64">
        <v>13.8</v>
      </c>
      <c r="K811" s="665">
        <v>13.672116254625688</v>
      </c>
      <c r="L811" s="665">
        <v>0.92291666474700007</v>
      </c>
      <c r="M811" s="64">
        <v>0</v>
      </c>
      <c r="N811" s="726">
        <v>1489.9999500000001</v>
      </c>
      <c r="O811" s="548" t="s">
        <v>863</v>
      </c>
      <c r="P811" s="909">
        <v>0</v>
      </c>
      <c r="Q811" s="203" t="s">
        <v>57</v>
      </c>
      <c r="R811" s="205" t="s">
        <v>57</v>
      </c>
      <c r="S811" s="490">
        <v>0</v>
      </c>
      <c r="T811" s="18">
        <v>0</v>
      </c>
      <c r="U811" s="548" t="s">
        <v>58</v>
      </c>
      <c r="V811" s="18" t="s">
        <v>58</v>
      </c>
      <c r="W811" s="64" t="s">
        <v>58</v>
      </c>
      <c r="X811" s="18" t="s">
        <v>58</v>
      </c>
      <c r="Y811" s="18" t="s">
        <v>58</v>
      </c>
      <c r="Z811" s="18" t="s">
        <v>58</v>
      </c>
      <c r="AA811" s="18" t="s">
        <v>58</v>
      </c>
      <c r="AB811" s="18" t="s">
        <v>58</v>
      </c>
      <c r="AC811" s="18" t="s">
        <v>58</v>
      </c>
      <c r="AD811" s="18" t="s">
        <v>58</v>
      </c>
      <c r="AE811" s="18" t="s">
        <v>58</v>
      </c>
      <c r="AF811" s="18" t="s">
        <v>58</v>
      </c>
      <c r="AG811" s="64" t="s">
        <v>58</v>
      </c>
      <c r="AH811" s="18" t="s">
        <v>58</v>
      </c>
      <c r="AI811" s="64" t="s">
        <v>58</v>
      </c>
      <c r="AJ811" s="18" t="s">
        <v>58</v>
      </c>
      <c r="AK811" s="18" t="s">
        <v>58</v>
      </c>
      <c r="AL811" s="64" t="s">
        <v>58</v>
      </c>
      <c r="AM811" s="18" t="s">
        <v>58</v>
      </c>
      <c r="AN811" s="18" t="s">
        <v>58</v>
      </c>
      <c r="AO811" s="18" t="s">
        <v>58</v>
      </c>
      <c r="AP811" s="64" t="s">
        <v>58</v>
      </c>
      <c r="AQ811" s="64">
        <v>0</v>
      </c>
      <c r="AR811" s="11">
        <v>0</v>
      </c>
      <c r="AS811" s="17" t="s">
        <v>58</v>
      </c>
      <c r="AT811" s="490" t="s">
        <v>58</v>
      </c>
      <c r="AU811" s="64" t="s">
        <v>58</v>
      </c>
      <c r="AV811" s="18" t="s">
        <v>58</v>
      </c>
      <c r="AW811" s="64" t="s">
        <v>58</v>
      </c>
      <c r="AX811" s="18" t="s">
        <v>58</v>
      </c>
      <c r="AY811" s="17" t="s">
        <v>58</v>
      </c>
      <c r="AZ811" s="490" t="s">
        <v>58</v>
      </c>
      <c r="BA811" s="17" t="s">
        <v>58</v>
      </c>
      <c r="BB811" s="18" t="s">
        <v>58</v>
      </c>
      <c r="BC811" s="17" t="s">
        <v>58</v>
      </c>
      <c r="BD811" s="18" t="s">
        <v>58</v>
      </c>
      <c r="BE811" s="17" t="s">
        <v>58</v>
      </c>
      <c r="BF811" s="18" t="s">
        <v>58</v>
      </c>
      <c r="BG811" s="17" t="s">
        <v>58</v>
      </c>
      <c r="BH811" s="18" t="s">
        <v>58</v>
      </c>
      <c r="BI811" s="17" t="s">
        <v>58</v>
      </c>
      <c r="BJ811" s="18" t="s">
        <v>58</v>
      </c>
      <c r="BK811" s="17" t="s">
        <v>58</v>
      </c>
      <c r="BL811" s="17" t="s">
        <v>58</v>
      </c>
      <c r="BM811" s="17" t="s">
        <v>58</v>
      </c>
      <c r="BN811" s="17" t="s">
        <v>58</v>
      </c>
      <c r="BO811" s="18" t="s">
        <v>58</v>
      </c>
      <c r="BP811" s="18" t="s">
        <v>58</v>
      </c>
      <c r="BQ811" s="64">
        <v>0</v>
      </c>
      <c r="BR811" s="18">
        <v>0</v>
      </c>
      <c r="BS811" s="729">
        <v>0</v>
      </c>
      <c r="BT811" s="17">
        <v>0</v>
      </c>
      <c r="BU811" s="17">
        <v>0</v>
      </c>
      <c r="BV811" s="17">
        <v>0</v>
      </c>
      <c r="BW811" s="17">
        <v>0</v>
      </c>
      <c r="BX811" s="17">
        <v>0</v>
      </c>
      <c r="BY811" s="17">
        <v>0</v>
      </c>
      <c r="BZ811" s="17">
        <v>0</v>
      </c>
      <c r="CA811" s="17">
        <v>0</v>
      </c>
      <c r="CB811" s="17">
        <v>0</v>
      </c>
      <c r="CC811" s="17">
        <v>0</v>
      </c>
      <c r="CD811" s="17">
        <v>0</v>
      </c>
      <c r="CE811" s="17">
        <v>0</v>
      </c>
      <c r="CF811" s="17">
        <v>0</v>
      </c>
      <c r="CG811" s="17">
        <v>0</v>
      </c>
      <c r="CH811" s="17">
        <v>0</v>
      </c>
      <c r="CI811" s="17">
        <v>0</v>
      </c>
      <c r="CJ811" s="17">
        <v>0</v>
      </c>
      <c r="CK811" s="17">
        <v>0</v>
      </c>
      <c r="CL811" s="702">
        <v>0</v>
      </c>
      <c r="CM811" s="702">
        <v>0</v>
      </c>
      <c r="CN811" s="702">
        <v>0</v>
      </c>
      <c r="CO811" s="702">
        <v>0</v>
      </c>
      <c r="CP811" s="702">
        <v>0</v>
      </c>
      <c r="CQ811" s="702">
        <v>0</v>
      </c>
      <c r="CR811" s="704">
        <v>0</v>
      </c>
      <c r="CS811" s="703">
        <v>0</v>
      </c>
      <c r="CT811" s="23" t="s">
        <v>56</v>
      </c>
      <c r="CU811" s="23" t="s">
        <v>56</v>
      </c>
      <c r="CV811" s="23" t="s">
        <v>56</v>
      </c>
      <c r="CW811" s="23" t="s">
        <v>56</v>
      </c>
      <c r="CX811" s="23" t="s">
        <v>56</v>
      </c>
      <c r="CY811" s="23" t="s">
        <v>56</v>
      </c>
      <c r="CZ811" s="23" t="s">
        <v>56</v>
      </c>
      <c r="DA811" s="23" t="s">
        <v>56</v>
      </c>
      <c r="DB811" s="728">
        <v>1489.9999500000001</v>
      </c>
      <c r="DC811" s="10"/>
      <c r="DD811" s="692">
        <v>0</v>
      </c>
      <c r="DE811" s="120"/>
      <c r="DF811" s="120"/>
      <c r="DG811" s="120"/>
      <c r="DH811" s="140"/>
      <c r="DI811" s="140"/>
      <c r="DJ811" s="140"/>
      <c r="DK811" s="140"/>
      <c r="DL811" s="548" t="s">
        <v>56</v>
      </c>
      <c r="DM811" s="548" t="s">
        <v>56</v>
      </c>
      <c r="DN811" s="203" t="s">
        <v>55</v>
      </c>
      <c r="DO811" s="700" t="s">
        <v>56</v>
      </c>
      <c r="DP811" s="713" t="s">
        <v>56</v>
      </c>
      <c r="DQ811" s="548" t="s">
        <v>56</v>
      </c>
      <c r="DR811" s="673" t="s">
        <v>56</v>
      </c>
      <c r="DS811" s="203" t="s">
        <v>56</v>
      </c>
      <c r="DT811" s="1160" t="s">
        <v>56</v>
      </c>
      <c r="DU811" s="711">
        <v>0</v>
      </c>
      <c r="DV811" s="711">
        <v>130.76488938785985</v>
      </c>
      <c r="DW811" s="711">
        <v>0</v>
      </c>
      <c r="DX811" s="711">
        <v>130.79802643571946</v>
      </c>
      <c r="DY811" s="710">
        <v>0</v>
      </c>
      <c r="DZ811" s="710">
        <v>1.5877964010163543</v>
      </c>
      <c r="EA811" s="710">
        <v>0</v>
      </c>
      <c r="EB811" s="710">
        <v>1.5879868318434145</v>
      </c>
      <c r="EC811" s="236"/>
      <c r="ED811" s="49"/>
      <c r="EE811" s="232"/>
      <c r="EF811" s="700">
        <v>0</v>
      </c>
      <c r="EG811" s="712">
        <v>139862.33333333334</v>
      </c>
      <c r="EH811" s="44"/>
    </row>
    <row r="812" spans="1:138" ht="41.25" customHeight="1" x14ac:dyDescent="0.25">
      <c r="A812" s="871" t="s">
        <v>49</v>
      </c>
      <c r="B812" s="656" t="s">
        <v>96</v>
      </c>
      <c r="C812" s="656" t="s">
        <v>114</v>
      </c>
      <c r="D812" s="691" t="s">
        <v>1729</v>
      </c>
      <c r="E812" s="656" t="s">
        <v>134</v>
      </c>
      <c r="F812" s="656" t="s">
        <v>1730</v>
      </c>
      <c r="G812" s="901" t="s">
        <v>134</v>
      </c>
      <c r="H812" s="897" t="s">
        <v>55</v>
      </c>
      <c r="I812" s="17" t="s">
        <v>866</v>
      </c>
      <c r="J812" s="64">
        <v>4.16</v>
      </c>
      <c r="K812" s="665">
        <v>2.557892632617718</v>
      </c>
      <c r="L812" s="665">
        <v>1.329924239658</v>
      </c>
      <c r="M812" s="64">
        <v>149</v>
      </c>
      <c r="N812" s="726">
        <v>2350358.7080000001</v>
      </c>
      <c r="O812" s="548" t="s">
        <v>874</v>
      </c>
      <c r="P812" s="909">
        <v>0.59804250299999995</v>
      </c>
      <c r="Q812" s="203" t="s">
        <v>57</v>
      </c>
      <c r="R812" s="205" t="s">
        <v>57</v>
      </c>
      <c r="S812" s="490">
        <v>0</v>
      </c>
      <c r="T812" s="18">
        <v>0</v>
      </c>
      <c r="U812" s="548">
        <v>0</v>
      </c>
      <c r="V812" s="18">
        <v>0</v>
      </c>
      <c r="W812" s="64">
        <v>0</v>
      </c>
      <c r="X812" s="18">
        <v>0</v>
      </c>
      <c r="Y812" s="18">
        <v>0</v>
      </c>
      <c r="Z812" s="18">
        <v>0</v>
      </c>
      <c r="AA812" s="18">
        <v>0</v>
      </c>
      <c r="AB812" s="18">
        <v>0</v>
      </c>
      <c r="AC812" s="18">
        <v>0</v>
      </c>
      <c r="AD812" s="18">
        <v>0</v>
      </c>
      <c r="AE812" s="18">
        <v>0</v>
      </c>
      <c r="AF812" s="18">
        <v>0</v>
      </c>
      <c r="AG812" s="64">
        <v>1</v>
      </c>
      <c r="AH812" s="18">
        <v>1</v>
      </c>
      <c r="AI812" s="64">
        <v>0</v>
      </c>
      <c r="AJ812" s="18">
        <v>0</v>
      </c>
      <c r="AK812" s="18">
        <v>15</v>
      </c>
      <c r="AL812" s="64">
        <v>15</v>
      </c>
      <c r="AM812" s="18">
        <v>0</v>
      </c>
      <c r="AN812" s="18" t="s">
        <v>58</v>
      </c>
      <c r="AO812" s="18">
        <v>0</v>
      </c>
      <c r="AP812" s="64">
        <v>0</v>
      </c>
      <c r="AQ812" s="64">
        <v>16</v>
      </c>
      <c r="AR812" s="11">
        <v>16</v>
      </c>
      <c r="AS812" s="17">
        <v>0</v>
      </c>
      <c r="AT812" s="490">
        <v>0</v>
      </c>
      <c r="AU812" s="64">
        <v>0</v>
      </c>
      <c r="AV812" s="18">
        <v>0</v>
      </c>
      <c r="AW812" s="64">
        <v>0</v>
      </c>
      <c r="AX812" s="18">
        <v>0</v>
      </c>
      <c r="AY812" s="17">
        <v>0</v>
      </c>
      <c r="AZ812" s="490">
        <v>0</v>
      </c>
      <c r="BA812" s="17">
        <v>0</v>
      </c>
      <c r="BB812" s="18">
        <v>0</v>
      </c>
      <c r="BC812" s="17">
        <v>0</v>
      </c>
      <c r="BD812" s="18">
        <v>0</v>
      </c>
      <c r="BE812" s="17">
        <v>0</v>
      </c>
      <c r="BF812" s="18">
        <v>0</v>
      </c>
      <c r="BG812" s="17">
        <v>75</v>
      </c>
      <c r="BH812" s="18">
        <v>75</v>
      </c>
      <c r="BI812" s="17">
        <v>0</v>
      </c>
      <c r="BJ812" s="18">
        <v>0</v>
      </c>
      <c r="BK812" s="17">
        <v>83.979999999999976</v>
      </c>
      <c r="BL812" s="17">
        <v>83.979999999999976</v>
      </c>
      <c r="BM812" s="17">
        <v>0</v>
      </c>
      <c r="BN812" s="17" t="s">
        <v>58</v>
      </c>
      <c r="BO812" s="18">
        <v>0</v>
      </c>
      <c r="BP812" s="18">
        <v>0</v>
      </c>
      <c r="BQ812" s="64">
        <v>158.97999999999996</v>
      </c>
      <c r="BR812" s="18">
        <v>158.97999999999996</v>
      </c>
      <c r="BS812" s="729">
        <v>0.26583394859478737</v>
      </c>
      <c r="BT812" s="17">
        <v>0</v>
      </c>
      <c r="BU812" s="17">
        <v>0</v>
      </c>
      <c r="BV812" s="17">
        <v>0</v>
      </c>
      <c r="BW812" s="17">
        <v>0</v>
      </c>
      <c r="BX812" s="17">
        <v>0</v>
      </c>
      <c r="BY812" s="17">
        <v>0</v>
      </c>
      <c r="BZ812" s="17">
        <v>0</v>
      </c>
      <c r="CA812" s="17">
        <v>0</v>
      </c>
      <c r="CB812" s="17">
        <v>0</v>
      </c>
      <c r="CC812" s="17">
        <v>0</v>
      </c>
      <c r="CD812" s="17">
        <v>0</v>
      </c>
      <c r="CE812" s="17">
        <v>0</v>
      </c>
      <c r="CF812" s="17">
        <v>0</v>
      </c>
      <c r="CG812" s="17">
        <v>0</v>
      </c>
      <c r="CH812" s="17">
        <v>378431.99999999994</v>
      </c>
      <c r="CI812" s="17">
        <v>378431.99999999994</v>
      </c>
      <c r="CJ812" s="17">
        <v>0</v>
      </c>
      <c r="CK812" s="17">
        <v>0</v>
      </c>
      <c r="CL812" s="702">
        <v>98579.083199999979</v>
      </c>
      <c r="CM812" s="702">
        <v>98579.083199999979</v>
      </c>
      <c r="CN812" s="702">
        <v>0</v>
      </c>
      <c r="CO812" s="702">
        <v>0</v>
      </c>
      <c r="CP812" s="702">
        <v>0</v>
      </c>
      <c r="CQ812" s="702">
        <v>0</v>
      </c>
      <c r="CR812" s="704">
        <v>477011.08319999994</v>
      </c>
      <c r="CS812" s="703">
        <v>477011.08319999994</v>
      </c>
      <c r="CT812" s="23" t="s">
        <v>56</v>
      </c>
      <c r="CU812" s="23" t="s">
        <v>56</v>
      </c>
      <c r="CV812" s="23" t="s">
        <v>56</v>
      </c>
      <c r="CW812" s="23" t="s">
        <v>56</v>
      </c>
      <c r="CX812" s="23" t="s">
        <v>56</v>
      </c>
      <c r="CY812" s="23" t="s">
        <v>56</v>
      </c>
      <c r="CZ812" s="23" t="s">
        <v>56</v>
      </c>
      <c r="DA812" s="23" t="s">
        <v>56</v>
      </c>
      <c r="DB812" s="728">
        <v>2350358.7080000001</v>
      </c>
      <c r="DC812" s="10"/>
      <c r="DD812" s="692">
        <v>0.59804250299999995</v>
      </c>
      <c r="DE812" s="120"/>
      <c r="DF812" s="120"/>
      <c r="DG812" s="120"/>
      <c r="DH812" s="140"/>
      <c r="DI812" s="140"/>
      <c r="DJ812" s="140"/>
      <c r="DK812" s="140"/>
      <c r="DL812" s="548" t="s">
        <v>56</v>
      </c>
      <c r="DM812" s="548" t="s">
        <v>56</v>
      </c>
      <c r="DN812" s="203" t="s">
        <v>55</v>
      </c>
      <c r="DO812" s="700" t="s">
        <v>56</v>
      </c>
      <c r="DP812" s="713" t="s">
        <v>56</v>
      </c>
      <c r="DQ812" s="548" t="s">
        <v>56</v>
      </c>
      <c r="DR812" s="673" t="s">
        <v>56</v>
      </c>
      <c r="DS812" s="203" t="s">
        <v>56</v>
      </c>
      <c r="DT812" s="1160" t="s">
        <v>56</v>
      </c>
      <c r="DU812" s="711">
        <v>0</v>
      </c>
      <c r="DV812" s="711">
        <v>1.6953642384105967</v>
      </c>
      <c r="DW812" s="711">
        <v>0</v>
      </c>
      <c r="DX812" s="711">
        <v>1.6953642384105967</v>
      </c>
      <c r="DY812" s="710">
        <v>0</v>
      </c>
      <c r="DZ812" s="710">
        <v>1.3245033112582766E-2</v>
      </c>
      <c r="EA812" s="710">
        <v>0</v>
      </c>
      <c r="EB812" s="710">
        <v>1.3245033112582766E-2</v>
      </c>
      <c r="EC812" s="236"/>
      <c r="ED812" s="49"/>
      <c r="EE812" s="232"/>
      <c r="EF812" s="700">
        <v>0</v>
      </c>
      <c r="EG812" s="712">
        <v>256</v>
      </c>
      <c r="EH812" s="44"/>
    </row>
    <row r="813" spans="1:138" ht="41.25" customHeight="1" x14ac:dyDescent="0.25">
      <c r="A813" s="871" t="s">
        <v>49</v>
      </c>
      <c r="B813" s="656" t="s">
        <v>96</v>
      </c>
      <c r="C813" s="656" t="s">
        <v>114</v>
      </c>
      <c r="D813" s="691" t="s">
        <v>1729</v>
      </c>
      <c r="E813" s="656" t="s">
        <v>134</v>
      </c>
      <c r="F813" s="656" t="s">
        <v>1731</v>
      </c>
      <c r="G813" s="901" t="s">
        <v>134</v>
      </c>
      <c r="H813" s="897" t="s">
        <v>55</v>
      </c>
      <c r="I813" s="17" t="s">
        <v>860</v>
      </c>
      <c r="J813" s="64">
        <v>4.16</v>
      </c>
      <c r="K813" s="665">
        <v>2.557892632617718</v>
      </c>
      <c r="L813" s="665">
        <v>3.9314393857619998</v>
      </c>
      <c r="M813" s="64">
        <v>1122</v>
      </c>
      <c r="N813" s="726">
        <v>8268731.8369999994</v>
      </c>
      <c r="O813" s="548" t="s">
        <v>874</v>
      </c>
      <c r="P813" s="909">
        <v>2.1039567570000002</v>
      </c>
      <c r="Q813" s="203" t="s">
        <v>57</v>
      </c>
      <c r="R813" s="205" t="s">
        <v>57</v>
      </c>
      <c r="S813" s="490">
        <v>0</v>
      </c>
      <c r="T813" s="18">
        <v>0</v>
      </c>
      <c r="U813" s="548">
        <v>0</v>
      </c>
      <c r="V813" s="18">
        <v>0</v>
      </c>
      <c r="W813" s="64">
        <v>0</v>
      </c>
      <c r="X813" s="18">
        <v>0</v>
      </c>
      <c r="Y813" s="18">
        <v>0</v>
      </c>
      <c r="Z813" s="18">
        <v>0</v>
      </c>
      <c r="AA813" s="18">
        <v>0</v>
      </c>
      <c r="AB813" s="18">
        <v>0</v>
      </c>
      <c r="AC813" s="18">
        <v>0</v>
      </c>
      <c r="AD813" s="18">
        <v>0</v>
      </c>
      <c r="AE813" s="18">
        <v>0</v>
      </c>
      <c r="AF813" s="18">
        <v>0</v>
      </c>
      <c r="AG813" s="64">
        <v>0</v>
      </c>
      <c r="AH813" s="18">
        <v>0</v>
      </c>
      <c r="AI813" s="64">
        <v>0</v>
      </c>
      <c r="AJ813" s="18">
        <v>0</v>
      </c>
      <c r="AK813" s="18">
        <v>31</v>
      </c>
      <c r="AL813" s="64">
        <v>31</v>
      </c>
      <c r="AM813" s="18">
        <v>0</v>
      </c>
      <c r="AN813" s="18" t="s">
        <v>58</v>
      </c>
      <c r="AO813" s="18">
        <v>0</v>
      </c>
      <c r="AP813" s="64">
        <v>0</v>
      </c>
      <c r="AQ813" s="64">
        <v>31</v>
      </c>
      <c r="AR813" s="11">
        <v>31</v>
      </c>
      <c r="AS813" s="17">
        <v>0</v>
      </c>
      <c r="AT813" s="490">
        <v>0</v>
      </c>
      <c r="AU813" s="64">
        <v>0</v>
      </c>
      <c r="AV813" s="18">
        <v>0</v>
      </c>
      <c r="AW813" s="64">
        <v>0</v>
      </c>
      <c r="AX813" s="18">
        <v>0</v>
      </c>
      <c r="AY813" s="17">
        <v>0</v>
      </c>
      <c r="AZ813" s="490">
        <v>0</v>
      </c>
      <c r="BA813" s="17">
        <v>0</v>
      </c>
      <c r="BB813" s="18">
        <v>0</v>
      </c>
      <c r="BC813" s="17">
        <v>0</v>
      </c>
      <c r="BD813" s="18">
        <v>0</v>
      </c>
      <c r="BE813" s="17">
        <v>0</v>
      </c>
      <c r="BF813" s="18">
        <v>0</v>
      </c>
      <c r="BG813" s="17">
        <v>0</v>
      </c>
      <c r="BH813" s="18">
        <v>0</v>
      </c>
      <c r="BI813" s="17">
        <v>0</v>
      </c>
      <c r="BJ813" s="18">
        <v>0</v>
      </c>
      <c r="BK813" s="17">
        <v>143.77000000000001</v>
      </c>
      <c r="BL813" s="17">
        <v>143.76999999999998</v>
      </c>
      <c r="BM813" s="17">
        <v>0</v>
      </c>
      <c r="BN813" s="17" t="s">
        <v>58</v>
      </c>
      <c r="BO813" s="18">
        <v>0</v>
      </c>
      <c r="BP813" s="18">
        <v>0</v>
      </c>
      <c r="BQ813" s="64">
        <v>143.77000000000001</v>
      </c>
      <c r="BR813" s="18">
        <v>143.76999999999998</v>
      </c>
      <c r="BS813" s="729">
        <v>6.8333153484104611E-2</v>
      </c>
      <c r="BT813" s="17">
        <v>0</v>
      </c>
      <c r="BU813" s="17">
        <v>0</v>
      </c>
      <c r="BV813" s="17">
        <v>0</v>
      </c>
      <c r="BW813" s="17">
        <v>0</v>
      </c>
      <c r="BX813" s="17">
        <v>0</v>
      </c>
      <c r="BY813" s="17">
        <v>0</v>
      </c>
      <c r="BZ813" s="17">
        <v>0</v>
      </c>
      <c r="CA813" s="17">
        <v>0</v>
      </c>
      <c r="CB813" s="17">
        <v>0</v>
      </c>
      <c r="CC813" s="17">
        <v>0</v>
      </c>
      <c r="CD813" s="17">
        <v>0</v>
      </c>
      <c r="CE813" s="17">
        <v>0</v>
      </c>
      <c r="CF813" s="17">
        <v>0</v>
      </c>
      <c r="CG813" s="17">
        <v>0</v>
      </c>
      <c r="CH813" s="17">
        <v>0</v>
      </c>
      <c r="CI813" s="17">
        <v>0</v>
      </c>
      <c r="CJ813" s="17">
        <v>0</v>
      </c>
      <c r="CK813" s="17">
        <v>0</v>
      </c>
      <c r="CL813" s="702">
        <v>168762.9768</v>
      </c>
      <c r="CM813" s="702">
        <v>168762.97679999997</v>
      </c>
      <c r="CN813" s="702">
        <v>0</v>
      </c>
      <c r="CO813" s="702">
        <v>0</v>
      </c>
      <c r="CP813" s="702">
        <v>0</v>
      </c>
      <c r="CQ813" s="702">
        <v>0</v>
      </c>
      <c r="CR813" s="704">
        <v>168762.9768</v>
      </c>
      <c r="CS813" s="703">
        <v>168762.97679999997</v>
      </c>
      <c r="CT813" s="23" t="s">
        <v>56</v>
      </c>
      <c r="CU813" s="23" t="s">
        <v>56</v>
      </c>
      <c r="CV813" s="23" t="s">
        <v>56</v>
      </c>
      <c r="CW813" s="23" t="s">
        <v>56</v>
      </c>
      <c r="CX813" s="23" t="s">
        <v>56</v>
      </c>
      <c r="CY813" s="23" t="s">
        <v>56</v>
      </c>
      <c r="CZ813" s="23" t="s">
        <v>56</v>
      </c>
      <c r="DA813" s="23" t="s">
        <v>56</v>
      </c>
      <c r="DB813" s="728">
        <v>8268731.8369999994</v>
      </c>
      <c r="DC813" s="10"/>
      <c r="DD813" s="692">
        <v>2.1039567570000002</v>
      </c>
      <c r="DE813" s="120"/>
      <c r="DF813" s="120"/>
      <c r="DG813" s="120"/>
      <c r="DH813" s="140"/>
      <c r="DI813" s="140"/>
      <c r="DJ813" s="140"/>
      <c r="DK813" s="140"/>
      <c r="DL813" s="548" t="s">
        <v>56</v>
      </c>
      <c r="DM813" s="548" t="s">
        <v>56</v>
      </c>
      <c r="DN813" s="203" t="s">
        <v>55</v>
      </c>
      <c r="DO813" s="700" t="s">
        <v>56</v>
      </c>
      <c r="DP813" s="713" t="s">
        <v>56</v>
      </c>
      <c r="DQ813" s="548" t="s">
        <v>56</v>
      </c>
      <c r="DR813" s="673" t="s">
        <v>56</v>
      </c>
      <c r="DS813" s="203" t="s">
        <v>56</v>
      </c>
      <c r="DT813" s="1160" t="s">
        <v>56</v>
      </c>
      <c r="DU813" s="711">
        <v>23.337548188126515</v>
      </c>
      <c r="DV813" s="711">
        <v>14.165462284304805</v>
      </c>
      <c r="DW813" s="711">
        <v>23.485003602198098</v>
      </c>
      <c r="DX813" s="711">
        <v>13.990637897943166</v>
      </c>
      <c r="DY813" s="710">
        <v>0.13508095605242909</v>
      </c>
      <c r="DZ813" s="710">
        <v>1.2386192752023069</v>
      </c>
      <c r="EA813" s="710">
        <v>0.135301075888482</v>
      </c>
      <c r="EB813" s="710">
        <v>1.2352999722737181</v>
      </c>
      <c r="EC813" s="236"/>
      <c r="ED813" s="49"/>
      <c r="EE813" s="232"/>
      <c r="EF813" s="700">
        <v>0</v>
      </c>
      <c r="EG813" s="712">
        <v>0</v>
      </c>
      <c r="EH813" s="44"/>
    </row>
    <row r="814" spans="1:138" ht="41.25" customHeight="1" x14ac:dyDescent="0.25">
      <c r="A814" s="871" t="s">
        <v>49</v>
      </c>
      <c r="B814" s="656" t="s">
        <v>96</v>
      </c>
      <c r="C814" s="656" t="s">
        <v>114</v>
      </c>
      <c r="D814" s="691" t="s">
        <v>1729</v>
      </c>
      <c r="E814" s="656" t="s">
        <v>134</v>
      </c>
      <c r="F814" s="656" t="s">
        <v>1732</v>
      </c>
      <c r="G814" s="901" t="s">
        <v>134</v>
      </c>
      <c r="H814" s="897" t="s">
        <v>55</v>
      </c>
      <c r="I814" s="17" t="s">
        <v>866</v>
      </c>
      <c r="J814" s="64">
        <v>4.16</v>
      </c>
      <c r="K814" s="665">
        <v>2.7380259166048808</v>
      </c>
      <c r="L814" s="665">
        <v>2.9907196907490006</v>
      </c>
      <c r="M814" s="64">
        <v>811</v>
      </c>
      <c r="N814" s="726">
        <v>9203211.8050000016</v>
      </c>
      <c r="O814" s="548" t="s">
        <v>874</v>
      </c>
      <c r="P814" s="909">
        <v>2.3417326919999999</v>
      </c>
      <c r="Q814" s="203" t="s">
        <v>57</v>
      </c>
      <c r="R814" s="205" t="s">
        <v>57</v>
      </c>
      <c r="S814" s="490">
        <v>0</v>
      </c>
      <c r="T814" s="18">
        <v>0</v>
      </c>
      <c r="U814" s="548">
        <v>0</v>
      </c>
      <c r="V814" s="18">
        <v>0</v>
      </c>
      <c r="W814" s="64">
        <v>0</v>
      </c>
      <c r="X814" s="18">
        <v>0</v>
      </c>
      <c r="Y814" s="18">
        <v>0</v>
      </c>
      <c r="Z814" s="18">
        <v>0</v>
      </c>
      <c r="AA814" s="18">
        <v>0</v>
      </c>
      <c r="AB814" s="18">
        <v>0</v>
      </c>
      <c r="AC814" s="18">
        <v>0</v>
      </c>
      <c r="AD814" s="18">
        <v>0</v>
      </c>
      <c r="AE814" s="18">
        <v>0</v>
      </c>
      <c r="AF814" s="18">
        <v>0</v>
      </c>
      <c r="AG814" s="64">
        <v>0</v>
      </c>
      <c r="AH814" s="18">
        <v>0</v>
      </c>
      <c r="AI814" s="64">
        <v>0</v>
      </c>
      <c r="AJ814" s="18">
        <v>0</v>
      </c>
      <c r="AK814" s="18">
        <v>9</v>
      </c>
      <c r="AL814" s="64">
        <v>9</v>
      </c>
      <c r="AM814" s="18">
        <v>2</v>
      </c>
      <c r="AN814" s="18">
        <v>2</v>
      </c>
      <c r="AO814" s="18">
        <v>0</v>
      </c>
      <c r="AP814" s="64">
        <v>0</v>
      </c>
      <c r="AQ814" s="64">
        <v>11</v>
      </c>
      <c r="AR814" s="11">
        <v>11</v>
      </c>
      <c r="AS814" s="17">
        <v>0</v>
      </c>
      <c r="AT814" s="490">
        <v>0</v>
      </c>
      <c r="AU814" s="64">
        <v>0</v>
      </c>
      <c r="AV814" s="18">
        <v>0</v>
      </c>
      <c r="AW814" s="64">
        <v>0</v>
      </c>
      <c r="AX814" s="18">
        <v>0</v>
      </c>
      <c r="AY814" s="17">
        <v>0</v>
      </c>
      <c r="AZ814" s="490">
        <v>0</v>
      </c>
      <c r="BA814" s="17">
        <v>0</v>
      </c>
      <c r="BB814" s="18">
        <v>0</v>
      </c>
      <c r="BC814" s="17">
        <v>0</v>
      </c>
      <c r="BD814" s="18">
        <v>0</v>
      </c>
      <c r="BE814" s="17">
        <v>0</v>
      </c>
      <c r="BF814" s="18">
        <v>0</v>
      </c>
      <c r="BG814" s="17">
        <v>0</v>
      </c>
      <c r="BH814" s="18">
        <v>0</v>
      </c>
      <c r="BI814" s="17">
        <v>0</v>
      </c>
      <c r="BJ814" s="18">
        <v>0</v>
      </c>
      <c r="BK814" s="17">
        <v>52.605000000000004</v>
      </c>
      <c r="BL814" s="17">
        <v>52.605000000000004</v>
      </c>
      <c r="BM814" s="17">
        <v>11.67</v>
      </c>
      <c r="BN814" s="17">
        <v>11.67</v>
      </c>
      <c r="BO814" s="18">
        <v>0</v>
      </c>
      <c r="BP814" s="18">
        <v>0</v>
      </c>
      <c r="BQ814" s="64">
        <v>64.275000000000006</v>
      </c>
      <c r="BR814" s="18">
        <v>64.275000000000006</v>
      </c>
      <c r="BS814" s="729">
        <v>2.7447624666803772E-2</v>
      </c>
      <c r="BT814" s="17">
        <v>0</v>
      </c>
      <c r="BU814" s="17">
        <v>0</v>
      </c>
      <c r="BV814" s="17">
        <v>0</v>
      </c>
      <c r="BW814" s="17">
        <v>0</v>
      </c>
      <c r="BX814" s="17">
        <v>0</v>
      </c>
      <c r="BY814" s="17">
        <v>0</v>
      </c>
      <c r="BZ814" s="17">
        <v>0</v>
      </c>
      <c r="CA814" s="17">
        <v>0</v>
      </c>
      <c r="CB814" s="17">
        <v>0</v>
      </c>
      <c r="CC814" s="17">
        <v>0</v>
      </c>
      <c r="CD814" s="17">
        <v>0</v>
      </c>
      <c r="CE814" s="17">
        <v>0</v>
      </c>
      <c r="CF814" s="17">
        <v>0</v>
      </c>
      <c r="CG814" s="17">
        <v>0</v>
      </c>
      <c r="CH814" s="17">
        <v>0</v>
      </c>
      <c r="CI814" s="17">
        <v>0</v>
      </c>
      <c r="CJ814" s="17">
        <v>0</v>
      </c>
      <c r="CK814" s="17">
        <v>0</v>
      </c>
      <c r="CL814" s="702">
        <v>61749.853200000012</v>
      </c>
      <c r="CM814" s="702">
        <v>61749.853200000012</v>
      </c>
      <c r="CN814" s="702">
        <v>13698.712800000001</v>
      </c>
      <c r="CO814" s="702">
        <v>13698.712800000001</v>
      </c>
      <c r="CP814" s="702">
        <v>0</v>
      </c>
      <c r="CQ814" s="702">
        <v>0</v>
      </c>
      <c r="CR814" s="704">
        <v>75448.566000000021</v>
      </c>
      <c r="CS814" s="703">
        <v>75448.566000000021</v>
      </c>
      <c r="CT814" s="23" t="s">
        <v>56</v>
      </c>
      <c r="CU814" s="23" t="s">
        <v>56</v>
      </c>
      <c r="CV814" s="23" t="s">
        <v>56</v>
      </c>
      <c r="CW814" s="23" t="s">
        <v>56</v>
      </c>
      <c r="CX814" s="23" t="s">
        <v>56</v>
      </c>
      <c r="CY814" s="23" t="s">
        <v>56</v>
      </c>
      <c r="CZ814" s="23" t="s">
        <v>56</v>
      </c>
      <c r="DA814" s="23" t="s">
        <v>56</v>
      </c>
      <c r="DB814" s="728">
        <v>9203211.8050000016</v>
      </c>
      <c r="DC814" s="10"/>
      <c r="DD814" s="692">
        <v>2.3417326919999999</v>
      </c>
      <c r="DE814" s="120"/>
      <c r="DF814" s="120"/>
      <c r="DG814" s="120"/>
      <c r="DH814" s="140"/>
      <c r="DI814" s="140"/>
      <c r="DJ814" s="140"/>
      <c r="DK814" s="140"/>
      <c r="DL814" s="548" t="s">
        <v>56</v>
      </c>
      <c r="DM814" s="548" t="s">
        <v>56</v>
      </c>
      <c r="DN814" s="203" t="s">
        <v>55</v>
      </c>
      <c r="DO814" s="700" t="s">
        <v>56</v>
      </c>
      <c r="DP814" s="713" t="s">
        <v>56</v>
      </c>
      <c r="DQ814" s="548" t="s">
        <v>56</v>
      </c>
      <c r="DR814" s="673" t="s">
        <v>56</v>
      </c>
      <c r="DS814" s="203" t="s">
        <v>56</v>
      </c>
      <c r="DT814" s="1160" t="s">
        <v>56</v>
      </c>
      <c r="DU814" s="711">
        <v>0.94353192730100077</v>
      </c>
      <c r="DV814" s="711">
        <v>41.597182341761986</v>
      </c>
      <c r="DW814" s="711">
        <v>0.94828259172521501</v>
      </c>
      <c r="DX814" s="711">
        <v>41.301026245218686</v>
      </c>
      <c r="DY814" s="710">
        <v>1.1662941004956745E-3</v>
      </c>
      <c r="DZ814" s="710">
        <v>0.67524773204020638</v>
      </c>
      <c r="EA814" s="710">
        <v>1.17096018735363E-3</v>
      </c>
      <c r="EB814" s="710">
        <v>0.67403186476833832</v>
      </c>
      <c r="EC814" s="236"/>
      <c r="ED814" s="49"/>
      <c r="EE814" s="232"/>
      <c r="EF814" s="700">
        <v>0</v>
      </c>
      <c r="EG814" s="712">
        <v>23800</v>
      </c>
      <c r="EH814" s="44"/>
    </row>
    <row r="815" spans="1:138" ht="41.25" customHeight="1" x14ac:dyDescent="0.25">
      <c r="A815" s="871" t="s">
        <v>49</v>
      </c>
      <c r="B815" s="656" t="s">
        <v>96</v>
      </c>
      <c r="C815" s="656" t="s">
        <v>114</v>
      </c>
      <c r="D815" s="691" t="s">
        <v>1729</v>
      </c>
      <c r="E815" s="656" t="s">
        <v>134</v>
      </c>
      <c r="F815" s="656" t="s">
        <v>1733</v>
      </c>
      <c r="G815" s="901" t="s">
        <v>134</v>
      </c>
      <c r="H815" s="897" t="s">
        <v>55</v>
      </c>
      <c r="I815" s="17" t="s">
        <v>860</v>
      </c>
      <c r="J815" s="64">
        <v>4.16</v>
      </c>
      <c r="K815" s="665">
        <v>2.557892632617718</v>
      </c>
      <c r="L815" s="665">
        <v>1.8020833295850001</v>
      </c>
      <c r="M815" s="64">
        <v>646</v>
      </c>
      <c r="N815" s="726">
        <v>7447522.1699999999</v>
      </c>
      <c r="O815" s="548" t="s">
        <v>874</v>
      </c>
      <c r="P815" s="909">
        <v>1.8950021480000001</v>
      </c>
      <c r="Q815" s="203" t="s">
        <v>57</v>
      </c>
      <c r="R815" s="205" t="s">
        <v>57</v>
      </c>
      <c r="S815" s="490">
        <v>0</v>
      </c>
      <c r="T815" s="18">
        <v>0</v>
      </c>
      <c r="U815" s="548">
        <v>0</v>
      </c>
      <c r="V815" s="18">
        <v>0</v>
      </c>
      <c r="W815" s="64">
        <v>0</v>
      </c>
      <c r="X815" s="18">
        <v>0</v>
      </c>
      <c r="Y815" s="18">
        <v>0</v>
      </c>
      <c r="Z815" s="18">
        <v>0</v>
      </c>
      <c r="AA815" s="18">
        <v>0</v>
      </c>
      <c r="AB815" s="18">
        <v>0</v>
      </c>
      <c r="AC815" s="18">
        <v>0</v>
      </c>
      <c r="AD815" s="18">
        <v>0</v>
      </c>
      <c r="AE815" s="18">
        <v>0</v>
      </c>
      <c r="AF815" s="18">
        <v>0</v>
      </c>
      <c r="AG815" s="64">
        <v>0</v>
      </c>
      <c r="AH815" s="18">
        <v>0</v>
      </c>
      <c r="AI815" s="64">
        <v>0</v>
      </c>
      <c r="AJ815" s="18">
        <v>0</v>
      </c>
      <c r="AK815" s="18">
        <v>15</v>
      </c>
      <c r="AL815" s="64">
        <v>15</v>
      </c>
      <c r="AM815" s="18">
        <v>0</v>
      </c>
      <c r="AN815" s="18" t="s">
        <v>58</v>
      </c>
      <c r="AO815" s="18">
        <v>0</v>
      </c>
      <c r="AP815" s="64">
        <v>0</v>
      </c>
      <c r="AQ815" s="64">
        <v>15</v>
      </c>
      <c r="AR815" s="11">
        <v>15</v>
      </c>
      <c r="AS815" s="17">
        <v>0</v>
      </c>
      <c r="AT815" s="490">
        <v>0</v>
      </c>
      <c r="AU815" s="64">
        <v>0</v>
      </c>
      <c r="AV815" s="18">
        <v>0</v>
      </c>
      <c r="AW815" s="64">
        <v>0</v>
      </c>
      <c r="AX815" s="18">
        <v>0</v>
      </c>
      <c r="AY815" s="17">
        <v>0</v>
      </c>
      <c r="AZ815" s="490">
        <v>0</v>
      </c>
      <c r="BA815" s="17">
        <v>0</v>
      </c>
      <c r="BB815" s="18">
        <v>0</v>
      </c>
      <c r="BC815" s="17">
        <v>0</v>
      </c>
      <c r="BD815" s="18">
        <v>0</v>
      </c>
      <c r="BE815" s="17">
        <v>0</v>
      </c>
      <c r="BF815" s="18">
        <v>0</v>
      </c>
      <c r="BG815" s="17">
        <v>0</v>
      </c>
      <c r="BH815" s="18">
        <v>0</v>
      </c>
      <c r="BI815" s="17">
        <v>0</v>
      </c>
      <c r="BJ815" s="18">
        <v>0</v>
      </c>
      <c r="BK815" s="17">
        <v>75.919999999999987</v>
      </c>
      <c r="BL815" s="17">
        <v>75.919999999999973</v>
      </c>
      <c r="BM815" s="17">
        <v>0</v>
      </c>
      <c r="BN815" s="17" t="s">
        <v>58</v>
      </c>
      <c r="BO815" s="18">
        <v>0</v>
      </c>
      <c r="BP815" s="18">
        <v>0</v>
      </c>
      <c r="BQ815" s="64">
        <v>75.919999999999987</v>
      </c>
      <c r="BR815" s="18">
        <v>75.919999999999973</v>
      </c>
      <c r="BS815" s="729">
        <v>4.0063279126161699E-2</v>
      </c>
      <c r="BT815" s="17">
        <v>0</v>
      </c>
      <c r="BU815" s="17">
        <v>0</v>
      </c>
      <c r="BV815" s="17">
        <v>0</v>
      </c>
      <c r="BW815" s="17">
        <v>0</v>
      </c>
      <c r="BX815" s="17">
        <v>0</v>
      </c>
      <c r="BY815" s="17">
        <v>0</v>
      </c>
      <c r="BZ815" s="17">
        <v>0</v>
      </c>
      <c r="CA815" s="17">
        <v>0</v>
      </c>
      <c r="CB815" s="17">
        <v>0</v>
      </c>
      <c r="CC815" s="17">
        <v>0</v>
      </c>
      <c r="CD815" s="17">
        <v>0</v>
      </c>
      <c r="CE815" s="17">
        <v>0</v>
      </c>
      <c r="CF815" s="17">
        <v>0</v>
      </c>
      <c r="CG815" s="17">
        <v>0</v>
      </c>
      <c r="CH815" s="17">
        <v>0</v>
      </c>
      <c r="CI815" s="17">
        <v>0</v>
      </c>
      <c r="CJ815" s="17">
        <v>0</v>
      </c>
      <c r="CK815" s="17">
        <v>0</v>
      </c>
      <c r="CL815" s="702">
        <v>89117.93279999998</v>
      </c>
      <c r="CM815" s="702">
        <v>89117.932799999966</v>
      </c>
      <c r="CN815" s="702">
        <v>0</v>
      </c>
      <c r="CO815" s="702">
        <v>0</v>
      </c>
      <c r="CP815" s="702">
        <v>0</v>
      </c>
      <c r="CQ815" s="702">
        <v>0</v>
      </c>
      <c r="CR815" s="704">
        <v>89117.93279999998</v>
      </c>
      <c r="CS815" s="703">
        <v>89117.932799999966</v>
      </c>
      <c r="CT815" s="23" t="s">
        <v>56</v>
      </c>
      <c r="CU815" s="23" t="s">
        <v>56</v>
      </c>
      <c r="CV815" s="23" t="s">
        <v>56</v>
      </c>
      <c r="CW815" s="23" t="s">
        <v>56</v>
      </c>
      <c r="CX815" s="23" t="s">
        <v>56</v>
      </c>
      <c r="CY815" s="23" t="s">
        <v>56</v>
      </c>
      <c r="CZ815" s="23" t="s">
        <v>56</v>
      </c>
      <c r="DA815" s="23" t="s">
        <v>56</v>
      </c>
      <c r="DB815" s="728">
        <v>7447522.1699999999</v>
      </c>
      <c r="DC815" s="10"/>
      <c r="DD815" s="692">
        <v>1.8950021480000001</v>
      </c>
      <c r="DE815" s="120"/>
      <c r="DF815" s="120"/>
      <c r="DG815" s="120"/>
      <c r="DH815" s="140"/>
      <c r="DI815" s="140"/>
      <c r="DJ815" s="140"/>
      <c r="DK815" s="140"/>
      <c r="DL815" s="548" t="s">
        <v>56</v>
      </c>
      <c r="DM815" s="548" t="s">
        <v>56</v>
      </c>
      <c r="DN815" s="203" t="s">
        <v>55</v>
      </c>
      <c r="DO815" s="700" t="s">
        <v>56</v>
      </c>
      <c r="DP815" s="713" t="s">
        <v>56</v>
      </c>
      <c r="DQ815" s="548" t="s">
        <v>56</v>
      </c>
      <c r="DR815" s="673" t="s">
        <v>56</v>
      </c>
      <c r="DS815" s="203" t="s">
        <v>56</v>
      </c>
      <c r="DT815" s="1160" t="s">
        <v>56</v>
      </c>
      <c r="DU815" s="711">
        <v>6.2375102375102376</v>
      </c>
      <c r="DV815" s="711">
        <v>30.856985924063785</v>
      </c>
      <c r="DW815" s="711">
        <v>6.1246260683760703</v>
      </c>
      <c r="DX815" s="711">
        <v>30.957257627269403</v>
      </c>
      <c r="DY815" s="710">
        <v>2.2932022932022931E-2</v>
      </c>
      <c r="DZ815" s="710">
        <v>1.3724665573894959</v>
      </c>
      <c r="EA815" s="710">
        <v>2.2435897435897401E-2</v>
      </c>
      <c r="EB815" s="710">
        <v>1.3708606052308625</v>
      </c>
      <c r="EC815" s="236"/>
      <c r="ED815" s="49"/>
      <c r="EE815" s="232"/>
      <c r="EF815" s="700">
        <v>0</v>
      </c>
      <c r="EG815" s="712">
        <v>0</v>
      </c>
      <c r="EH815" s="44"/>
    </row>
    <row r="816" spans="1:138" ht="41.25" customHeight="1" x14ac:dyDescent="0.25">
      <c r="A816" s="871" t="s">
        <v>49</v>
      </c>
      <c r="B816" s="656" t="s">
        <v>96</v>
      </c>
      <c r="C816" s="656" t="s">
        <v>114</v>
      </c>
      <c r="D816" s="691" t="s">
        <v>1729</v>
      </c>
      <c r="E816" s="656" t="s">
        <v>134</v>
      </c>
      <c r="F816" s="656" t="s">
        <v>1734</v>
      </c>
      <c r="G816" s="901" t="s">
        <v>134</v>
      </c>
      <c r="H816" s="897" t="s">
        <v>55</v>
      </c>
      <c r="I816" s="17" t="s">
        <v>889</v>
      </c>
      <c r="J816" s="64">
        <v>4.16</v>
      </c>
      <c r="K816" s="665">
        <v>2.6299459462125832</v>
      </c>
      <c r="L816" s="665">
        <v>1.5916666633560002</v>
      </c>
      <c r="M816" s="64">
        <v>298</v>
      </c>
      <c r="N816" s="726">
        <v>7504157.3169999998</v>
      </c>
      <c r="O816" s="548" t="s">
        <v>874</v>
      </c>
      <c r="P816" s="909">
        <v>1.9094128100000001</v>
      </c>
      <c r="Q816" s="203" t="s">
        <v>57</v>
      </c>
      <c r="R816" s="205" t="s">
        <v>57</v>
      </c>
      <c r="S816" s="490">
        <v>0</v>
      </c>
      <c r="T816" s="18">
        <v>0</v>
      </c>
      <c r="U816" s="548" t="s">
        <v>58</v>
      </c>
      <c r="V816" s="18" t="s">
        <v>58</v>
      </c>
      <c r="W816" s="64" t="s">
        <v>58</v>
      </c>
      <c r="X816" s="18" t="s">
        <v>58</v>
      </c>
      <c r="Y816" s="18" t="s">
        <v>58</v>
      </c>
      <c r="Z816" s="18" t="s">
        <v>58</v>
      </c>
      <c r="AA816" s="18" t="s">
        <v>58</v>
      </c>
      <c r="AB816" s="18" t="s">
        <v>58</v>
      </c>
      <c r="AC816" s="18" t="s">
        <v>58</v>
      </c>
      <c r="AD816" s="18" t="s">
        <v>58</v>
      </c>
      <c r="AE816" s="18" t="s">
        <v>58</v>
      </c>
      <c r="AF816" s="18" t="s">
        <v>58</v>
      </c>
      <c r="AG816" s="64" t="s">
        <v>58</v>
      </c>
      <c r="AH816" s="18" t="s">
        <v>58</v>
      </c>
      <c r="AI816" s="64" t="s">
        <v>58</v>
      </c>
      <c r="AJ816" s="18" t="s">
        <v>58</v>
      </c>
      <c r="AK816" s="18" t="s">
        <v>58</v>
      </c>
      <c r="AL816" s="64" t="s">
        <v>58</v>
      </c>
      <c r="AM816" s="18" t="s">
        <v>58</v>
      </c>
      <c r="AN816" s="18" t="s">
        <v>58</v>
      </c>
      <c r="AO816" s="18" t="s">
        <v>58</v>
      </c>
      <c r="AP816" s="64" t="s">
        <v>58</v>
      </c>
      <c r="AQ816" s="64">
        <v>0</v>
      </c>
      <c r="AR816" s="11">
        <v>0</v>
      </c>
      <c r="AS816" s="17" t="s">
        <v>58</v>
      </c>
      <c r="AT816" s="490" t="s">
        <v>58</v>
      </c>
      <c r="AU816" s="64" t="s">
        <v>58</v>
      </c>
      <c r="AV816" s="18" t="s">
        <v>58</v>
      </c>
      <c r="AW816" s="64" t="s">
        <v>58</v>
      </c>
      <c r="AX816" s="18" t="s">
        <v>58</v>
      </c>
      <c r="AY816" s="17" t="s">
        <v>58</v>
      </c>
      <c r="AZ816" s="490" t="s">
        <v>58</v>
      </c>
      <c r="BA816" s="17" t="s">
        <v>58</v>
      </c>
      <c r="BB816" s="18" t="s">
        <v>58</v>
      </c>
      <c r="BC816" s="17" t="s">
        <v>58</v>
      </c>
      <c r="BD816" s="18" t="s">
        <v>58</v>
      </c>
      <c r="BE816" s="17" t="s">
        <v>58</v>
      </c>
      <c r="BF816" s="18" t="s">
        <v>58</v>
      </c>
      <c r="BG816" s="17" t="s">
        <v>58</v>
      </c>
      <c r="BH816" s="18" t="s">
        <v>58</v>
      </c>
      <c r="BI816" s="17" t="s">
        <v>58</v>
      </c>
      <c r="BJ816" s="18" t="s">
        <v>58</v>
      </c>
      <c r="BK816" s="17" t="s">
        <v>58</v>
      </c>
      <c r="BL816" s="17" t="s">
        <v>58</v>
      </c>
      <c r="BM816" s="17" t="s">
        <v>58</v>
      </c>
      <c r="BN816" s="17" t="s">
        <v>58</v>
      </c>
      <c r="BO816" s="18" t="s">
        <v>58</v>
      </c>
      <c r="BP816" s="18" t="s">
        <v>58</v>
      </c>
      <c r="BQ816" s="64">
        <v>0</v>
      </c>
      <c r="BR816" s="18">
        <v>0</v>
      </c>
      <c r="BS816" s="729">
        <v>0</v>
      </c>
      <c r="BT816" s="17">
        <v>0</v>
      </c>
      <c r="BU816" s="17">
        <v>0</v>
      </c>
      <c r="BV816" s="17">
        <v>0</v>
      </c>
      <c r="BW816" s="17">
        <v>0</v>
      </c>
      <c r="BX816" s="17">
        <v>0</v>
      </c>
      <c r="BY816" s="17">
        <v>0</v>
      </c>
      <c r="BZ816" s="17">
        <v>0</v>
      </c>
      <c r="CA816" s="17">
        <v>0</v>
      </c>
      <c r="CB816" s="17">
        <v>0</v>
      </c>
      <c r="CC816" s="17">
        <v>0</v>
      </c>
      <c r="CD816" s="17">
        <v>0</v>
      </c>
      <c r="CE816" s="17">
        <v>0</v>
      </c>
      <c r="CF816" s="17">
        <v>0</v>
      </c>
      <c r="CG816" s="17">
        <v>0</v>
      </c>
      <c r="CH816" s="17">
        <v>0</v>
      </c>
      <c r="CI816" s="17">
        <v>0</v>
      </c>
      <c r="CJ816" s="17">
        <v>0</v>
      </c>
      <c r="CK816" s="17">
        <v>0</v>
      </c>
      <c r="CL816" s="702">
        <v>0</v>
      </c>
      <c r="CM816" s="702">
        <v>0</v>
      </c>
      <c r="CN816" s="702">
        <v>0</v>
      </c>
      <c r="CO816" s="702">
        <v>0</v>
      </c>
      <c r="CP816" s="702">
        <v>0</v>
      </c>
      <c r="CQ816" s="702">
        <v>0</v>
      </c>
      <c r="CR816" s="704">
        <v>0</v>
      </c>
      <c r="CS816" s="703">
        <v>0</v>
      </c>
      <c r="CT816" s="23">
        <v>1</v>
      </c>
      <c r="CU816" s="23">
        <v>2</v>
      </c>
      <c r="CV816" s="23" t="s">
        <v>134</v>
      </c>
      <c r="CW816" s="23">
        <v>2</v>
      </c>
      <c r="CX816" s="23">
        <v>12</v>
      </c>
      <c r="CY816" s="23">
        <v>0</v>
      </c>
      <c r="CZ816" s="23">
        <v>0</v>
      </c>
      <c r="DA816" s="23" t="s">
        <v>905</v>
      </c>
      <c r="DB816" s="728">
        <v>7504157.3169999998</v>
      </c>
      <c r="DC816" s="10"/>
      <c r="DD816" s="692">
        <v>1.9094128100000001</v>
      </c>
      <c r="DE816" s="120"/>
      <c r="DF816" s="120"/>
      <c r="DG816" s="120"/>
      <c r="DH816" s="140"/>
      <c r="DI816" s="140"/>
      <c r="DJ816" s="140"/>
      <c r="DK816" s="140"/>
      <c r="DL816" s="548" t="s">
        <v>56</v>
      </c>
      <c r="DM816" s="548" t="s">
        <v>56</v>
      </c>
      <c r="DN816" s="203" t="s">
        <v>55</v>
      </c>
      <c r="DO816" s="700" t="s">
        <v>56</v>
      </c>
      <c r="DP816" s="713" t="s">
        <v>56</v>
      </c>
      <c r="DQ816" s="548" t="s">
        <v>56</v>
      </c>
      <c r="DR816" s="673" t="s">
        <v>56</v>
      </c>
      <c r="DS816" s="203" t="s">
        <v>56</v>
      </c>
      <c r="DT816" s="1160" t="s">
        <v>56</v>
      </c>
      <c r="DU816" s="711">
        <v>0</v>
      </c>
      <c r="DV816" s="711">
        <v>108.41139349525203</v>
      </c>
      <c r="DW816" s="711">
        <v>0</v>
      </c>
      <c r="DX816" s="711">
        <v>108.40314177421571</v>
      </c>
      <c r="DY816" s="710">
        <v>0</v>
      </c>
      <c r="DZ816" s="710">
        <v>0.83894010169373834</v>
      </c>
      <c r="EA816" s="710">
        <v>0</v>
      </c>
      <c r="EB816" s="710">
        <v>0.83891832934271904</v>
      </c>
      <c r="EC816" s="236"/>
      <c r="ED816" s="49"/>
      <c r="EE816" s="232"/>
      <c r="EF816" s="700">
        <v>0</v>
      </c>
      <c r="EG816" s="712">
        <v>35711.666666666664</v>
      </c>
      <c r="EH816" s="44"/>
    </row>
    <row r="817" spans="1:138" ht="41.25" customHeight="1" x14ac:dyDescent="0.25">
      <c r="A817" s="871" t="s">
        <v>49</v>
      </c>
      <c r="B817" s="656" t="s">
        <v>96</v>
      </c>
      <c r="C817" s="656" t="s">
        <v>114</v>
      </c>
      <c r="D817" s="691" t="s">
        <v>1729</v>
      </c>
      <c r="E817" s="656" t="s">
        <v>134</v>
      </c>
      <c r="F817" s="656" t="s">
        <v>1735</v>
      </c>
      <c r="G817" s="901" t="s">
        <v>134</v>
      </c>
      <c r="H817" s="897" t="s">
        <v>55</v>
      </c>
      <c r="I817" s="17" t="s">
        <v>866</v>
      </c>
      <c r="J817" s="64">
        <v>4.16</v>
      </c>
      <c r="K817" s="665">
        <v>2.557892632617718</v>
      </c>
      <c r="L817" s="665">
        <v>3.3666666596640002</v>
      </c>
      <c r="M817" s="64">
        <v>897</v>
      </c>
      <c r="N817" s="726">
        <v>8863400.909</v>
      </c>
      <c r="O817" s="548" t="s">
        <v>874</v>
      </c>
      <c r="P817" s="909">
        <v>2.2552687159999998</v>
      </c>
      <c r="Q817" s="203" t="s">
        <v>57</v>
      </c>
      <c r="R817" s="205" t="s">
        <v>57</v>
      </c>
      <c r="S817" s="490">
        <v>0</v>
      </c>
      <c r="T817" s="18">
        <v>0</v>
      </c>
      <c r="U817" s="548">
        <v>0</v>
      </c>
      <c r="V817" s="18">
        <v>0</v>
      </c>
      <c r="W817" s="64">
        <v>0</v>
      </c>
      <c r="X817" s="18">
        <v>0</v>
      </c>
      <c r="Y817" s="18">
        <v>0</v>
      </c>
      <c r="Z817" s="18">
        <v>0</v>
      </c>
      <c r="AA817" s="18">
        <v>0</v>
      </c>
      <c r="AB817" s="18">
        <v>0</v>
      </c>
      <c r="AC817" s="18">
        <v>0</v>
      </c>
      <c r="AD817" s="18">
        <v>0</v>
      </c>
      <c r="AE817" s="18">
        <v>0</v>
      </c>
      <c r="AF817" s="18">
        <v>0</v>
      </c>
      <c r="AG817" s="64">
        <v>0</v>
      </c>
      <c r="AH817" s="18">
        <v>0</v>
      </c>
      <c r="AI817" s="64">
        <v>0</v>
      </c>
      <c r="AJ817" s="18">
        <v>0</v>
      </c>
      <c r="AK817" s="18">
        <v>3</v>
      </c>
      <c r="AL817" s="64">
        <v>3</v>
      </c>
      <c r="AM817" s="18">
        <v>0</v>
      </c>
      <c r="AN817" s="18" t="s">
        <v>58</v>
      </c>
      <c r="AO817" s="18">
        <v>0</v>
      </c>
      <c r="AP817" s="64">
        <v>0</v>
      </c>
      <c r="AQ817" s="64">
        <v>3</v>
      </c>
      <c r="AR817" s="11">
        <v>3</v>
      </c>
      <c r="AS817" s="17">
        <v>0</v>
      </c>
      <c r="AT817" s="490">
        <v>0</v>
      </c>
      <c r="AU817" s="64">
        <v>0</v>
      </c>
      <c r="AV817" s="18">
        <v>0</v>
      </c>
      <c r="AW817" s="64">
        <v>0</v>
      </c>
      <c r="AX817" s="18">
        <v>0</v>
      </c>
      <c r="AY817" s="17">
        <v>0</v>
      </c>
      <c r="AZ817" s="490">
        <v>0</v>
      </c>
      <c r="BA817" s="17">
        <v>0</v>
      </c>
      <c r="BB817" s="18">
        <v>0</v>
      </c>
      <c r="BC817" s="17">
        <v>0</v>
      </c>
      <c r="BD817" s="18">
        <v>0</v>
      </c>
      <c r="BE817" s="17">
        <v>0</v>
      </c>
      <c r="BF817" s="18">
        <v>0</v>
      </c>
      <c r="BG817" s="17">
        <v>0</v>
      </c>
      <c r="BH817" s="18">
        <v>0</v>
      </c>
      <c r="BI817" s="17">
        <v>0</v>
      </c>
      <c r="BJ817" s="18">
        <v>0</v>
      </c>
      <c r="BK817" s="17">
        <v>37.39</v>
      </c>
      <c r="BL817" s="17">
        <v>37.39</v>
      </c>
      <c r="BM817" s="17">
        <v>0</v>
      </c>
      <c r="BN817" s="17" t="s">
        <v>58</v>
      </c>
      <c r="BO817" s="18">
        <v>0</v>
      </c>
      <c r="BP817" s="18">
        <v>0</v>
      </c>
      <c r="BQ817" s="64">
        <v>37.39</v>
      </c>
      <c r="BR817" s="18">
        <v>37.39</v>
      </c>
      <c r="BS817" s="729">
        <v>1.6578955640512687E-2</v>
      </c>
      <c r="BT817" s="17">
        <v>0</v>
      </c>
      <c r="BU817" s="17">
        <v>0</v>
      </c>
      <c r="BV817" s="17">
        <v>0</v>
      </c>
      <c r="BW817" s="17">
        <v>0</v>
      </c>
      <c r="BX817" s="17">
        <v>0</v>
      </c>
      <c r="BY817" s="17">
        <v>0</v>
      </c>
      <c r="BZ817" s="17">
        <v>0</v>
      </c>
      <c r="CA817" s="17">
        <v>0</v>
      </c>
      <c r="CB817" s="17">
        <v>0</v>
      </c>
      <c r="CC817" s="17">
        <v>0</v>
      </c>
      <c r="CD817" s="17">
        <v>0</v>
      </c>
      <c r="CE817" s="17">
        <v>0</v>
      </c>
      <c r="CF817" s="17">
        <v>0</v>
      </c>
      <c r="CG817" s="17">
        <v>0</v>
      </c>
      <c r="CH817" s="17">
        <v>0</v>
      </c>
      <c r="CI817" s="17">
        <v>0</v>
      </c>
      <c r="CJ817" s="17">
        <v>0</v>
      </c>
      <c r="CK817" s="17">
        <v>0</v>
      </c>
      <c r="CL817" s="702">
        <v>43889.877600000007</v>
      </c>
      <c r="CM817" s="702">
        <v>43889.877600000007</v>
      </c>
      <c r="CN817" s="702">
        <v>0</v>
      </c>
      <c r="CO817" s="702">
        <v>0</v>
      </c>
      <c r="CP817" s="702">
        <v>0</v>
      </c>
      <c r="CQ817" s="702">
        <v>0</v>
      </c>
      <c r="CR817" s="704">
        <v>43889.877600000007</v>
      </c>
      <c r="CS817" s="703">
        <v>43889.877600000007</v>
      </c>
      <c r="CT817" s="23" t="s">
        <v>56</v>
      </c>
      <c r="CU817" s="23" t="s">
        <v>56</v>
      </c>
      <c r="CV817" s="23" t="s">
        <v>56</v>
      </c>
      <c r="CW817" s="23" t="s">
        <v>56</v>
      </c>
      <c r="CX817" s="23" t="s">
        <v>56</v>
      </c>
      <c r="CY817" s="23" t="s">
        <v>56</v>
      </c>
      <c r="CZ817" s="23" t="s">
        <v>56</v>
      </c>
      <c r="DA817" s="23" t="s">
        <v>56</v>
      </c>
      <c r="DB817" s="728">
        <v>8863400.909</v>
      </c>
      <c r="DC817" s="10"/>
      <c r="DD817" s="692">
        <v>2.2552687159999998</v>
      </c>
      <c r="DE817" s="120"/>
      <c r="DF817" s="120"/>
      <c r="DG817" s="120"/>
      <c r="DH817" s="140"/>
      <c r="DI817" s="140"/>
      <c r="DJ817" s="140"/>
      <c r="DK817" s="140"/>
      <c r="DL817" s="548" t="s">
        <v>56</v>
      </c>
      <c r="DM817" s="548" t="s">
        <v>56</v>
      </c>
      <c r="DN817" s="203" t="s">
        <v>55</v>
      </c>
      <c r="DO817" s="700" t="s">
        <v>56</v>
      </c>
      <c r="DP817" s="713" t="s">
        <v>56</v>
      </c>
      <c r="DQ817" s="548" t="s">
        <v>56</v>
      </c>
      <c r="DR817" s="673" t="s">
        <v>56</v>
      </c>
      <c r="DS817" s="203" t="s">
        <v>56</v>
      </c>
      <c r="DT817" s="1160" t="s">
        <v>56</v>
      </c>
      <c r="DU817" s="711">
        <v>103.48848798963425</v>
      </c>
      <c r="DV817" s="711">
        <v>-65.050746630351952</v>
      </c>
      <c r="DW817" s="711">
        <v>29.7236514851101</v>
      </c>
      <c r="DX817" s="711">
        <v>8.6896525151724013</v>
      </c>
      <c r="DY817" s="710">
        <v>1.2690122595435069</v>
      </c>
      <c r="DZ817" s="710">
        <v>5.4232684770728845E-2</v>
      </c>
      <c r="EA817" s="710">
        <v>0.232690884877051</v>
      </c>
      <c r="EB817" s="710">
        <v>1.0864811662705522</v>
      </c>
      <c r="EC817" s="236"/>
      <c r="ED817" s="49"/>
      <c r="EE817" s="232"/>
      <c r="EF817" s="700">
        <v>0</v>
      </c>
      <c r="EG817" s="712">
        <v>0</v>
      </c>
      <c r="EH817" s="44"/>
    </row>
    <row r="818" spans="1:138" ht="41.25" customHeight="1" x14ac:dyDescent="0.25">
      <c r="A818" s="871" t="s">
        <v>49</v>
      </c>
      <c r="B818" s="656" t="s">
        <v>96</v>
      </c>
      <c r="C818" s="656" t="s">
        <v>114</v>
      </c>
      <c r="D818" s="691" t="s">
        <v>554</v>
      </c>
      <c r="E818" s="656" t="s">
        <v>514</v>
      </c>
      <c r="F818" s="656" t="s">
        <v>555</v>
      </c>
      <c r="G818" s="901" t="s">
        <v>514</v>
      </c>
      <c r="H818" s="897" t="s">
        <v>55</v>
      </c>
      <c r="I818" s="17" t="s">
        <v>860</v>
      </c>
      <c r="J818" s="64">
        <v>4.16</v>
      </c>
      <c r="K818" s="665">
        <v>3.2784257685663705</v>
      </c>
      <c r="L818" s="665">
        <v>1.9596590868329999</v>
      </c>
      <c r="M818" s="64">
        <v>758</v>
      </c>
      <c r="N818" s="726">
        <v>5663514.9570000004</v>
      </c>
      <c r="O818" s="548" t="s">
        <v>874</v>
      </c>
      <c r="P818" s="909">
        <v>1.441066272</v>
      </c>
      <c r="Q818" s="203" t="s">
        <v>57</v>
      </c>
      <c r="R818" s="205" t="s">
        <v>57</v>
      </c>
      <c r="S818" s="490">
        <v>0</v>
      </c>
      <c r="T818" s="18">
        <v>0</v>
      </c>
      <c r="U818" s="548">
        <v>0</v>
      </c>
      <c r="V818" s="18">
        <v>0</v>
      </c>
      <c r="W818" s="64">
        <v>0</v>
      </c>
      <c r="X818" s="18">
        <v>0</v>
      </c>
      <c r="Y818" s="18">
        <v>0</v>
      </c>
      <c r="Z818" s="18">
        <v>0</v>
      </c>
      <c r="AA818" s="18">
        <v>0</v>
      </c>
      <c r="AB818" s="18">
        <v>0</v>
      </c>
      <c r="AC818" s="18">
        <v>0</v>
      </c>
      <c r="AD818" s="18">
        <v>0</v>
      </c>
      <c r="AE818" s="18">
        <v>0</v>
      </c>
      <c r="AF818" s="18">
        <v>0</v>
      </c>
      <c r="AG818" s="64">
        <v>0</v>
      </c>
      <c r="AH818" s="18">
        <v>0</v>
      </c>
      <c r="AI818" s="64">
        <v>0</v>
      </c>
      <c r="AJ818" s="18">
        <v>0</v>
      </c>
      <c r="AK818" s="18">
        <v>44</v>
      </c>
      <c r="AL818" s="64">
        <v>44</v>
      </c>
      <c r="AM818" s="18">
        <v>0</v>
      </c>
      <c r="AN818" s="18" t="s">
        <v>58</v>
      </c>
      <c r="AO818" s="18">
        <v>0</v>
      </c>
      <c r="AP818" s="64">
        <v>0</v>
      </c>
      <c r="AQ818" s="64">
        <v>44</v>
      </c>
      <c r="AR818" s="11">
        <v>44</v>
      </c>
      <c r="AS818" s="17">
        <v>0</v>
      </c>
      <c r="AT818" s="490">
        <v>0</v>
      </c>
      <c r="AU818" s="64">
        <v>0</v>
      </c>
      <c r="AV818" s="18">
        <v>0</v>
      </c>
      <c r="AW818" s="64">
        <v>0</v>
      </c>
      <c r="AX818" s="18">
        <v>0</v>
      </c>
      <c r="AY818" s="17">
        <v>0</v>
      </c>
      <c r="AZ818" s="490">
        <v>0</v>
      </c>
      <c r="BA818" s="17">
        <v>0</v>
      </c>
      <c r="BB818" s="18">
        <v>0</v>
      </c>
      <c r="BC818" s="17">
        <v>0</v>
      </c>
      <c r="BD818" s="18">
        <v>0</v>
      </c>
      <c r="BE818" s="17">
        <v>0</v>
      </c>
      <c r="BF818" s="18">
        <v>0</v>
      </c>
      <c r="BG818" s="17">
        <v>0</v>
      </c>
      <c r="BH818" s="18">
        <v>0</v>
      </c>
      <c r="BI818" s="17">
        <v>0</v>
      </c>
      <c r="BJ818" s="18">
        <v>0</v>
      </c>
      <c r="BK818" s="17">
        <v>244.60000000000002</v>
      </c>
      <c r="BL818" s="17">
        <v>244.60000000000002</v>
      </c>
      <c r="BM818" s="17">
        <v>0</v>
      </c>
      <c r="BN818" s="17" t="s">
        <v>58</v>
      </c>
      <c r="BO818" s="18">
        <v>0</v>
      </c>
      <c r="BP818" s="18">
        <v>0</v>
      </c>
      <c r="BQ818" s="64">
        <v>244.60000000000002</v>
      </c>
      <c r="BR818" s="18">
        <v>244.60000000000002</v>
      </c>
      <c r="BS818" s="729">
        <v>0.16973542768475813</v>
      </c>
      <c r="BT818" s="17">
        <v>0</v>
      </c>
      <c r="BU818" s="17">
        <v>0</v>
      </c>
      <c r="BV818" s="17">
        <v>0</v>
      </c>
      <c r="BW818" s="17">
        <v>0</v>
      </c>
      <c r="BX818" s="17">
        <v>0</v>
      </c>
      <c r="BY818" s="17">
        <v>0</v>
      </c>
      <c r="BZ818" s="17">
        <v>0</v>
      </c>
      <c r="CA818" s="17">
        <v>0</v>
      </c>
      <c r="CB818" s="17">
        <v>0</v>
      </c>
      <c r="CC818" s="17">
        <v>0</v>
      </c>
      <c r="CD818" s="17">
        <v>0</v>
      </c>
      <c r="CE818" s="17">
        <v>0</v>
      </c>
      <c r="CF818" s="17">
        <v>0</v>
      </c>
      <c r="CG818" s="17">
        <v>0</v>
      </c>
      <c r="CH818" s="17">
        <v>0</v>
      </c>
      <c r="CI818" s="17">
        <v>0</v>
      </c>
      <c r="CJ818" s="17">
        <v>0</v>
      </c>
      <c r="CK818" s="17">
        <v>0</v>
      </c>
      <c r="CL818" s="702">
        <v>287121.26400000002</v>
      </c>
      <c r="CM818" s="702">
        <v>287121.26400000002</v>
      </c>
      <c r="CN818" s="702">
        <v>0</v>
      </c>
      <c r="CO818" s="702">
        <v>0</v>
      </c>
      <c r="CP818" s="702">
        <v>0</v>
      </c>
      <c r="CQ818" s="702">
        <v>0</v>
      </c>
      <c r="CR818" s="704">
        <v>287121.26400000002</v>
      </c>
      <c r="CS818" s="703">
        <v>287121.26400000002</v>
      </c>
      <c r="CT818" s="23" t="s">
        <v>56</v>
      </c>
      <c r="CU818" s="23" t="s">
        <v>56</v>
      </c>
      <c r="CV818" s="23" t="s">
        <v>56</v>
      </c>
      <c r="CW818" s="23" t="s">
        <v>56</v>
      </c>
      <c r="CX818" s="23" t="s">
        <v>56</v>
      </c>
      <c r="CY818" s="23" t="s">
        <v>56</v>
      </c>
      <c r="CZ818" s="23" t="s">
        <v>56</v>
      </c>
      <c r="DA818" s="23" t="s">
        <v>56</v>
      </c>
      <c r="DB818" s="728">
        <v>5663514.9570000004</v>
      </c>
      <c r="DC818" s="10"/>
      <c r="DD818" s="692">
        <v>1.441066272</v>
      </c>
      <c r="DE818" s="120"/>
      <c r="DF818" s="120"/>
      <c r="DG818" s="120"/>
      <c r="DH818" s="140"/>
      <c r="DI818" s="140"/>
      <c r="DJ818" s="140"/>
      <c r="DK818" s="140"/>
      <c r="DL818" s="548" t="s">
        <v>56</v>
      </c>
      <c r="DM818" s="548" t="s">
        <v>56</v>
      </c>
      <c r="DN818" s="203" t="s">
        <v>868</v>
      </c>
      <c r="DO818" s="700">
        <v>758.08333333333303</v>
      </c>
      <c r="DP818" s="713" t="s">
        <v>56</v>
      </c>
      <c r="DQ818" s="548" t="s">
        <v>56</v>
      </c>
      <c r="DR818" s="673" t="s">
        <v>56</v>
      </c>
      <c r="DS818" s="203" t="s">
        <v>56</v>
      </c>
      <c r="DT818" s="1160" t="s">
        <v>56</v>
      </c>
      <c r="DU818" s="711">
        <v>8.4766406507639918</v>
      </c>
      <c r="DV818" s="711">
        <v>51.960676518983391</v>
      </c>
      <c r="DW818" s="711">
        <v>8.4558552631578898</v>
      </c>
      <c r="DX818" s="711">
        <v>43.485120237290275</v>
      </c>
      <c r="DY818" s="710">
        <v>3.5616137188083999E-2</v>
      </c>
      <c r="DZ818" s="710">
        <v>0.38452551444136623</v>
      </c>
      <c r="EA818" s="710">
        <v>3.5526315789473698E-2</v>
      </c>
      <c r="EB818" s="710">
        <v>0.35514114134367908</v>
      </c>
      <c r="EC818" s="236"/>
      <c r="ED818" s="49"/>
      <c r="EE818" s="232"/>
      <c r="EF818" s="700">
        <v>0</v>
      </c>
      <c r="EG818" s="712">
        <v>18933.333333333332</v>
      </c>
      <c r="EH818" s="44"/>
    </row>
    <row r="819" spans="1:138" ht="41.25" customHeight="1" x14ac:dyDescent="0.25">
      <c r="A819" s="871" t="s">
        <v>49</v>
      </c>
      <c r="B819" s="656" t="s">
        <v>96</v>
      </c>
      <c r="C819" s="656" t="s">
        <v>114</v>
      </c>
      <c r="D819" s="691" t="s">
        <v>554</v>
      </c>
      <c r="E819" s="656" t="s">
        <v>514</v>
      </c>
      <c r="F819" s="656" t="s">
        <v>556</v>
      </c>
      <c r="G819" s="901" t="s">
        <v>514</v>
      </c>
      <c r="H819" s="897" t="s">
        <v>55</v>
      </c>
      <c r="I819" s="17" t="s">
        <v>860</v>
      </c>
      <c r="J819" s="64">
        <v>4.16</v>
      </c>
      <c r="K819" s="665">
        <v>2.954185857389477</v>
      </c>
      <c r="L819" s="665">
        <v>2.4104166616530001</v>
      </c>
      <c r="M819" s="64">
        <v>1165</v>
      </c>
      <c r="N819" s="726">
        <v>7928920.9410000006</v>
      </c>
      <c r="O819" s="548" t="s">
        <v>874</v>
      </c>
      <c r="P819" s="909">
        <v>2.0174927810000001</v>
      </c>
      <c r="Q819" s="203" t="s">
        <v>57</v>
      </c>
      <c r="R819" s="205" t="s">
        <v>57</v>
      </c>
      <c r="S819" s="490">
        <v>0</v>
      </c>
      <c r="T819" s="18">
        <v>0</v>
      </c>
      <c r="U819" s="548">
        <v>0</v>
      </c>
      <c r="V819" s="18">
        <v>0</v>
      </c>
      <c r="W819" s="64">
        <v>0</v>
      </c>
      <c r="X819" s="18">
        <v>0</v>
      </c>
      <c r="Y819" s="18">
        <v>0</v>
      </c>
      <c r="Z819" s="18">
        <v>0</v>
      </c>
      <c r="AA819" s="18">
        <v>0</v>
      </c>
      <c r="AB819" s="18">
        <v>0</v>
      </c>
      <c r="AC819" s="18">
        <v>0</v>
      </c>
      <c r="AD819" s="18">
        <v>0</v>
      </c>
      <c r="AE819" s="18">
        <v>0</v>
      </c>
      <c r="AF819" s="18">
        <v>0</v>
      </c>
      <c r="AG819" s="64">
        <v>0</v>
      </c>
      <c r="AH819" s="18">
        <v>0</v>
      </c>
      <c r="AI819" s="64">
        <v>0</v>
      </c>
      <c r="AJ819" s="18">
        <v>0</v>
      </c>
      <c r="AK819" s="18">
        <v>57</v>
      </c>
      <c r="AL819" s="64">
        <v>56</v>
      </c>
      <c r="AM819" s="18">
        <v>0</v>
      </c>
      <c r="AN819" s="18" t="s">
        <v>58</v>
      </c>
      <c r="AO819" s="18">
        <v>0</v>
      </c>
      <c r="AP819" s="64">
        <v>0</v>
      </c>
      <c r="AQ819" s="64">
        <v>57</v>
      </c>
      <c r="AR819" s="11">
        <v>56</v>
      </c>
      <c r="AS819" s="17">
        <v>0</v>
      </c>
      <c r="AT819" s="490">
        <v>0</v>
      </c>
      <c r="AU819" s="64">
        <v>0</v>
      </c>
      <c r="AV819" s="18">
        <v>0</v>
      </c>
      <c r="AW819" s="64">
        <v>0</v>
      </c>
      <c r="AX819" s="18">
        <v>0</v>
      </c>
      <c r="AY819" s="17">
        <v>0</v>
      </c>
      <c r="AZ819" s="490">
        <v>0</v>
      </c>
      <c r="BA819" s="17">
        <v>0</v>
      </c>
      <c r="BB819" s="18">
        <v>0</v>
      </c>
      <c r="BC819" s="17">
        <v>0</v>
      </c>
      <c r="BD819" s="18">
        <v>0</v>
      </c>
      <c r="BE819" s="17">
        <v>0</v>
      </c>
      <c r="BF819" s="18">
        <v>0</v>
      </c>
      <c r="BG819" s="17">
        <v>0</v>
      </c>
      <c r="BH819" s="18">
        <v>0</v>
      </c>
      <c r="BI819" s="17">
        <v>0</v>
      </c>
      <c r="BJ819" s="18">
        <v>0</v>
      </c>
      <c r="BK819" s="17">
        <v>337.19000000000005</v>
      </c>
      <c r="BL819" s="17">
        <v>334.19000000000005</v>
      </c>
      <c r="BM819" s="17">
        <v>0</v>
      </c>
      <c r="BN819" s="17" t="s">
        <v>58</v>
      </c>
      <c r="BO819" s="18">
        <v>0</v>
      </c>
      <c r="BP819" s="18">
        <v>0</v>
      </c>
      <c r="BQ819" s="64">
        <v>337.19000000000005</v>
      </c>
      <c r="BR819" s="18">
        <v>334.19000000000005</v>
      </c>
      <c r="BS819" s="729">
        <v>0.16713318787334983</v>
      </c>
      <c r="BT819" s="17">
        <v>0</v>
      </c>
      <c r="BU819" s="17">
        <v>0</v>
      </c>
      <c r="BV819" s="17">
        <v>0</v>
      </c>
      <c r="BW819" s="17">
        <v>0</v>
      </c>
      <c r="BX819" s="17">
        <v>0</v>
      </c>
      <c r="BY819" s="17">
        <v>0</v>
      </c>
      <c r="BZ819" s="17">
        <v>0</v>
      </c>
      <c r="CA819" s="17">
        <v>0</v>
      </c>
      <c r="CB819" s="17">
        <v>0</v>
      </c>
      <c r="CC819" s="17">
        <v>0</v>
      </c>
      <c r="CD819" s="17">
        <v>0</v>
      </c>
      <c r="CE819" s="17">
        <v>0</v>
      </c>
      <c r="CF819" s="17">
        <v>0</v>
      </c>
      <c r="CG819" s="17">
        <v>0</v>
      </c>
      <c r="CH819" s="17">
        <v>0</v>
      </c>
      <c r="CI819" s="17">
        <v>0</v>
      </c>
      <c r="CJ819" s="17">
        <v>0</v>
      </c>
      <c r="CK819" s="17">
        <v>0</v>
      </c>
      <c r="CL819" s="702">
        <v>395807.10960000008</v>
      </c>
      <c r="CM819" s="702">
        <v>392285.58960000006</v>
      </c>
      <c r="CN819" s="702">
        <v>0</v>
      </c>
      <c r="CO819" s="702">
        <v>0</v>
      </c>
      <c r="CP819" s="702">
        <v>0</v>
      </c>
      <c r="CQ819" s="702">
        <v>0</v>
      </c>
      <c r="CR819" s="704">
        <v>395807.10960000008</v>
      </c>
      <c r="CS819" s="703">
        <v>392285.58960000006</v>
      </c>
      <c r="CT819" s="23" t="s">
        <v>56</v>
      </c>
      <c r="CU819" s="23" t="s">
        <v>56</v>
      </c>
      <c r="CV819" s="23" t="s">
        <v>56</v>
      </c>
      <c r="CW819" s="23" t="s">
        <v>56</v>
      </c>
      <c r="CX819" s="23" t="s">
        <v>56</v>
      </c>
      <c r="CY819" s="23" t="s">
        <v>56</v>
      </c>
      <c r="CZ819" s="23" t="s">
        <v>56</v>
      </c>
      <c r="DA819" s="23" t="s">
        <v>56</v>
      </c>
      <c r="DB819" s="728">
        <v>7928920.9410000006</v>
      </c>
      <c r="DC819" s="10"/>
      <c r="DD819" s="692">
        <v>2.0174927810000001</v>
      </c>
      <c r="DE819" s="120"/>
      <c r="DF819" s="120"/>
      <c r="DG819" s="120"/>
      <c r="DH819" s="140"/>
      <c r="DI819" s="140"/>
      <c r="DJ819" s="140"/>
      <c r="DK819" s="140"/>
      <c r="DL819" s="548" t="s">
        <v>56</v>
      </c>
      <c r="DM819" s="548" t="s">
        <v>56</v>
      </c>
      <c r="DN819" s="203" t="s">
        <v>868</v>
      </c>
      <c r="DO819" s="700">
        <v>1103.6666666666699</v>
      </c>
      <c r="DP819" s="713" t="s">
        <v>56</v>
      </c>
      <c r="DQ819" s="548" t="s">
        <v>56</v>
      </c>
      <c r="DR819" s="673" t="s">
        <v>56</v>
      </c>
      <c r="DS819" s="203" t="s">
        <v>56</v>
      </c>
      <c r="DT819" s="1160" t="s">
        <v>56</v>
      </c>
      <c r="DU819" s="711">
        <v>66.762911507097357</v>
      </c>
      <c r="DV819" s="711">
        <v>-19.349761633457312</v>
      </c>
      <c r="DW819" s="711">
        <v>68.113609876020902</v>
      </c>
      <c r="DX819" s="711">
        <v>-20.915615792858567</v>
      </c>
      <c r="DY819" s="710">
        <v>0.42404107520386464</v>
      </c>
      <c r="DZ819" s="710">
        <v>3.2756736079487592E-2</v>
      </c>
      <c r="EA819" s="710">
        <v>0.42829855836694603</v>
      </c>
      <c r="EB819" s="710">
        <v>2.5468889670241301E-2</v>
      </c>
      <c r="EC819" s="236"/>
      <c r="ED819" s="49"/>
      <c r="EE819" s="232"/>
      <c r="EF819" s="700">
        <v>11130</v>
      </c>
      <c r="EG819" s="712">
        <v>14856</v>
      </c>
      <c r="EH819" s="44"/>
    </row>
    <row r="820" spans="1:138" ht="41.25" customHeight="1" x14ac:dyDescent="0.25">
      <c r="A820" s="871" t="s">
        <v>49</v>
      </c>
      <c r="B820" s="656" t="s">
        <v>96</v>
      </c>
      <c r="C820" s="656" t="s">
        <v>114</v>
      </c>
      <c r="D820" s="691" t="s">
        <v>557</v>
      </c>
      <c r="E820" s="656" t="s">
        <v>557</v>
      </c>
      <c r="F820" s="656" t="s">
        <v>1736</v>
      </c>
      <c r="G820" s="901" t="s">
        <v>557</v>
      </c>
      <c r="H820" s="897" t="s">
        <v>55</v>
      </c>
      <c r="I820" s="17" t="s">
        <v>860</v>
      </c>
      <c r="J820" s="64">
        <v>4.16</v>
      </c>
      <c r="K820" s="665">
        <v>2.6515619402910429</v>
      </c>
      <c r="L820" s="665">
        <v>2.9816287816770002</v>
      </c>
      <c r="M820" s="64">
        <v>1001</v>
      </c>
      <c r="N820" s="726">
        <v>7746773.4449999994</v>
      </c>
      <c r="O820" s="548" t="s">
        <v>863</v>
      </c>
      <c r="P820" s="909">
        <v>1.9166181419999999</v>
      </c>
      <c r="Q820" s="203" t="s">
        <v>57</v>
      </c>
      <c r="R820" s="205" t="s">
        <v>57</v>
      </c>
      <c r="S820" s="490">
        <v>0</v>
      </c>
      <c r="T820" s="18">
        <v>0</v>
      </c>
      <c r="U820" s="548">
        <v>0</v>
      </c>
      <c r="V820" s="18">
        <v>0</v>
      </c>
      <c r="W820" s="64">
        <v>0</v>
      </c>
      <c r="X820" s="18">
        <v>0</v>
      </c>
      <c r="Y820" s="18">
        <v>0</v>
      </c>
      <c r="Z820" s="18">
        <v>0</v>
      </c>
      <c r="AA820" s="18">
        <v>0</v>
      </c>
      <c r="AB820" s="18">
        <v>0</v>
      </c>
      <c r="AC820" s="18">
        <v>0</v>
      </c>
      <c r="AD820" s="18">
        <v>0</v>
      </c>
      <c r="AE820" s="18">
        <v>0</v>
      </c>
      <c r="AF820" s="18">
        <v>0</v>
      </c>
      <c r="AG820" s="64">
        <v>0</v>
      </c>
      <c r="AH820" s="18">
        <v>0</v>
      </c>
      <c r="AI820" s="64">
        <v>0</v>
      </c>
      <c r="AJ820" s="18">
        <v>0</v>
      </c>
      <c r="AK820" s="18">
        <v>11</v>
      </c>
      <c r="AL820" s="64">
        <v>11</v>
      </c>
      <c r="AM820" s="18">
        <v>1</v>
      </c>
      <c r="AN820" s="18">
        <v>1</v>
      </c>
      <c r="AO820" s="18">
        <v>0</v>
      </c>
      <c r="AP820" s="64">
        <v>0</v>
      </c>
      <c r="AQ820" s="64">
        <v>12</v>
      </c>
      <c r="AR820" s="11">
        <v>12</v>
      </c>
      <c r="AS820" s="17">
        <v>0</v>
      </c>
      <c r="AT820" s="490">
        <v>0</v>
      </c>
      <c r="AU820" s="64">
        <v>0</v>
      </c>
      <c r="AV820" s="18">
        <v>0</v>
      </c>
      <c r="AW820" s="64">
        <v>0</v>
      </c>
      <c r="AX820" s="18">
        <v>0</v>
      </c>
      <c r="AY820" s="17">
        <v>0</v>
      </c>
      <c r="AZ820" s="490">
        <v>0</v>
      </c>
      <c r="BA820" s="17">
        <v>0</v>
      </c>
      <c r="BB820" s="18">
        <v>0</v>
      </c>
      <c r="BC820" s="17">
        <v>0</v>
      </c>
      <c r="BD820" s="18">
        <v>0</v>
      </c>
      <c r="BE820" s="17">
        <v>0</v>
      </c>
      <c r="BF820" s="18">
        <v>0</v>
      </c>
      <c r="BG820" s="17">
        <v>0</v>
      </c>
      <c r="BH820" s="18">
        <v>0</v>
      </c>
      <c r="BI820" s="17">
        <v>0</v>
      </c>
      <c r="BJ820" s="18">
        <v>0</v>
      </c>
      <c r="BK820" s="17">
        <v>63.620000000000005</v>
      </c>
      <c r="BL820" s="17">
        <v>63.620000000000005</v>
      </c>
      <c r="BM820" s="17">
        <v>7.6</v>
      </c>
      <c r="BN820" s="17">
        <v>7.6</v>
      </c>
      <c r="BO820" s="18">
        <v>0</v>
      </c>
      <c r="BP820" s="18">
        <v>0</v>
      </c>
      <c r="BQ820" s="64">
        <v>71.22</v>
      </c>
      <c r="BR820" s="18">
        <v>71.22</v>
      </c>
      <c r="BS820" s="729">
        <v>3.7159201637151154E-2</v>
      </c>
      <c r="BT820" s="17">
        <v>0</v>
      </c>
      <c r="BU820" s="17">
        <v>0</v>
      </c>
      <c r="BV820" s="17">
        <v>0</v>
      </c>
      <c r="BW820" s="17">
        <v>0</v>
      </c>
      <c r="BX820" s="17">
        <v>0</v>
      </c>
      <c r="BY820" s="17">
        <v>0</v>
      </c>
      <c r="BZ820" s="17">
        <v>0</v>
      </c>
      <c r="CA820" s="17">
        <v>0</v>
      </c>
      <c r="CB820" s="17">
        <v>0</v>
      </c>
      <c r="CC820" s="17">
        <v>0</v>
      </c>
      <c r="CD820" s="17">
        <v>0</v>
      </c>
      <c r="CE820" s="17">
        <v>0</v>
      </c>
      <c r="CF820" s="17">
        <v>0</v>
      </c>
      <c r="CG820" s="17">
        <v>0</v>
      </c>
      <c r="CH820" s="17">
        <v>0</v>
      </c>
      <c r="CI820" s="17">
        <v>0</v>
      </c>
      <c r="CJ820" s="17">
        <v>0</v>
      </c>
      <c r="CK820" s="17">
        <v>0</v>
      </c>
      <c r="CL820" s="702">
        <v>74679.700800000006</v>
      </c>
      <c r="CM820" s="702">
        <v>74679.700800000006</v>
      </c>
      <c r="CN820" s="702">
        <v>8921.1839999999993</v>
      </c>
      <c r="CO820" s="702">
        <v>8921.1839999999993</v>
      </c>
      <c r="CP820" s="702">
        <v>0</v>
      </c>
      <c r="CQ820" s="702">
        <v>0</v>
      </c>
      <c r="CR820" s="704">
        <v>83600.8848</v>
      </c>
      <c r="CS820" s="703">
        <v>83600.8848</v>
      </c>
      <c r="CT820" s="23" t="s">
        <v>56</v>
      </c>
      <c r="CU820" s="23" t="s">
        <v>56</v>
      </c>
      <c r="CV820" s="23" t="s">
        <v>56</v>
      </c>
      <c r="CW820" s="23" t="s">
        <v>56</v>
      </c>
      <c r="CX820" s="23" t="s">
        <v>56</v>
      </c>
      <c r="CY820" s="23" t="s">
        <v>56</v>
      </c>
      <c r="CZ820" s="23" t="s">
        <v>56</v>
      </c>
      <c r="DA820" s="23" t="s">
        <v>56</v>
      </c>
      <c r="DB820" s="728">
        <v>7746773.4449999994</v>
      </c>
      <c r="DC820" s="10"/>
      <c r="DD820" s="692">
        <v>1.9166181419999999</v>
      </c>
      <c r="DE820" s="120"/>
      <c r="DF820" s="120"/>
      <c r="DG820" s="120"/>
      <c r="DH820" s="140"/>
      <c r="DI820" s="140"/>
      <c r="DJ820" s="140"/>
      <c r="DK820" s="140"/>
      <c r="DL820" s="548" t="s">
        <v>56</v>
      </c>
      <c r="DM820" s="548" t="s">
        <v>56</v>
      </c>
      <c r="DN820" s="203" t="s">
        <v>55</v>
      </c>
      <c r="DO820" s="700" t="s">
        <v>56</v>
      </c>
      <c r="DP820" s="713" t="s">
        <v>56</v>
      </c>
      <c r="DQ820" s="548" t="s">
        <v>56</v>
      </c>
      <c r="DR820" s="673" t="s">
        <v>56</v>
      </c>
      <c r="DS820" s="203" t="s">
        <v>56</v>
      </c>
      <c r="DT820" s="1160" t="s">
        <v>56</v>
      </c>
      <c r="DU820" s="711">
        <v>90.844772612854484</v>
      </c>
      <c r="DV820" s="711">
        <v>39.988437700676513</v>
      </c>
      <c r="DW820" s="711">
        <v>91.287912879262294</v>
      </c>
      <c r="DX820" s="711">
        <v>3.3740011379723711</v>
      </c>
      <c r="DY820" s="710">
        <v>1.0491693237120319</v>
      </c>
      <c r="DZ820" s="710">
        <v>-0.53183477509510857</v>
      </c>
      <c r="EA820" s="710">
        <v>1.0442959204903</v>
      </c>
      <c r="EB820" s="710">
        <v>-0.57292698033898493</v>
      </c>
      <c r="EC820" s="236"/>
      <c r="ED820" s="49"/>
      <c r="EE820" s="232"/>
      <c r="EF820" s="700">
        <v>0</v>
      </c>
      <c r="EG820" s="712">
        <v>5826.666666666667</v>
      </c>
      <c r="EH820" s="44"/>
    </row>
    <row r="821" spans="1:138" ht="41.25" customHeight="1" x14ac:dyDescent="0.25">
      <c r="A821" s="871" t="s">
        <v>49</v>
      </c>
      <c r="B821" s="656" t="s">
        <v>96</v>
      </c>
      <c r="C821" s="656" t="s">
        <v>114</v>
      </c>
      <c r="D821" s="691" t="s">
        <v>557</v>
      </c>
      <c r="E821" s="656" t="s">
        <v>557</v>
      </c>
      <c r="F821" s="656" t="s">
        <v>1737</v>
      </c>
      <c r="G821" s="901" t="s">
        <v>557</v>
      </c>
      <c r="H821" s="897" t="s">
        <v>55</v>
      </c>
      <c r="I821" s="17" t="s">
        <v>860</v>
      </c>
      <c r="J821" s="64">
        <v>4.16</v>
      </c>
      <c r="K821" s="665">
        <v>2.2696793782382572</v>
      </c>
      <c r="L821" s="665">
        <v>10.403219675331</v>
      </c>
      <c r="M821" s="64">
        <v>851</v>
      </c>
      <c r="N821" s="726">
        <v>7948288.5870000003</v>
      </c>
      <c r="O821" s="548" t="s">
        <v>863</v>
      </c>
      <c r="P821" s="909">
        <v>1.858975491</v>
      </c>
      <c r="Q821" s="203" t="s">
        <v>57</v>
      </c>
      <c r="R821" s="205" t="s">
        <v>57</v>
      </c>
      <c r="S821" s="490">
        <v>0</v>
      </c>
      <c r="T821" s="18">
        <v>0</v>
      </c>
      <c r="U821" s="548">
        <v>0</v>
      </c>
      <c r="V821" s="18">
        <v>0</v>
      </c>
      <c r="W821" s="64">
        <v>0</v>
      </c>
      <c r="X821" s="18">
        <v>0</v>
      </c>
      <c r="Y821" s="18">
        <v>0</v>
      </c>
      <c r="Z821" s="18">
        <v>0</v>
      </c>
      <c r="AA821" s="18">
        <v>0</v>
      </c>
      <c r="AB821" s="18">
        <v>0</v>
      </c>
      <c r="AC821" s="18">
        <v>0</v>
      </c>
      <c r="AD821" s="18">
        <v>0</v>
      </c>
      <c r="AE821" s="18">
        <v>0</v>
      </c>
      <c r="AF821" s="18">
        <v>0</v>
      </c>
      <c r="AG821" s="64">
        <v>0</v>
      </c>
      <c r="AH821" s="18">
        <v>0</v>
      </c>
      <c r="AI821" s="64">
        <v>0</v>
      </c>
      <c r="AJ821" s="18">
        <v>0</v>
      </c>
      <c r="AK821" s="18">
        <v>72</v>
      </c>
      <c r="AL821" s="64">
        <v>71</v>
      </c>
      <c r="AM821" s="18">
        <v>10</v>
      </c>
      <c r="AN821" s="18">
        <v>9</v>
      </c>
      <c r="AO821" s="18">
        <v>0</v>
      </c>
      <c r="AP821" s="64">
        <v>0</v>
      </c>
      <c r="AQ821" s="64">
        <v>82</v>
      </c>
      <c r="AR821" s="11">
        <v>80</v>
      </c>
      <c r="AS821" s="17">
        <v>0</v>
      </c>
      <c r="AT821" s="490">
        <v>0</v>
      </c>
      <c r="AU821" s="64">
        <v>0</v>
      </c>
      <c r="AV821" s="18">
        <v>0</v>
      </c>
      <c r="AW821" s="64">
        <v>0</v>
      </c>
      <c r="AX821" s="18">
        <v>0</v>
      </c>
      <c r="AY821" s="17">
        <v>0</v>
      </c>
      <c r="AZ821" s="490">
        <v>0</v>
      </c>
      <c r="BA821" s="17">
        <v>0</v>
      </c>
      <c r="BB821" s="18">
        <v>0</v>
      </c>
      <c r="BC821" s="17">
        <v>0</v>
      </c>
      <c r="BD821" s="18">
        <v>0</v>
      </c>
      <c r="BE821" s="17">
        <v>0</v>
      </c>
      <c r="BF821" s="18">
        <v>0</v>
      </c>
      <c r="BG821" s="17">
        <v>0</v>
      </c>
      <c r="BH821" s="18">
        <v>0</v>
      </c>
      <c r="BI821" s="17">
        <v>0</v>
      </c>
      <c r="BJ821" s="18">
        <v>0</v>
      </c>
      <c r="BK821" s="17">
        <v>451.00000000000017</v>
      </c>
      <c r="BL821" s="17">
        <v>446.20000000000016</v>
      </c>
      <c r="BM821" s="17">
        <v>136.53</v>
      </c>
      <c r="BN821" s="17">
        <v>116.95999999999998</v>
      </c>
      <c r="BO821" s="18">
        <v>0</v>
      </c>
      <c r="BP821" s="18">
        <v>0</v>
      </c>
      <c r="BQ821" s="64">
        <v>587.5300000000002</v>
      </c>
      <c r="BR821" s="18">
        <v>563.16000000000008</v>
      </c>
      <c r="BS821" s="729">
        <v>0.31605042823020207</v>
      </c>
      <c r="BT821" s="17">
        <v>0</v>
      </c>
      <c r="BU821" s="17">
        <v>0</v>
      </c>
      <c r="BV821" s="17">
        <v>0</v>
      </c>
      <c r="BW821" s="17">
        <v>0</v>
      </c>
      <c r="BX821" s="17">
        <v>0</v>
      </c>
      <c r="BY821" s="17">
        <v>0</v>
      </c>
      <c r="BZ821" s="17">
        <v>0</v>
      </c>
      <c r="CA821" s="17">
        <v>0</v>
      </c>
      <c r="CB821" s="17">
        <v>0</v>
      </c>
      <c r="CC821" s="17">
        <v>0</v>
      </c>
      <c r="CD821" s="17">
        <v>0</v>
      </c>
      <c r="CE821" s="17">
        <v>0</v>
      </c>
      <c r="CF821" s="17">
        <v>0</v>
      </c>
      <c r="CG821" s="17">
        <v>0</v>
      </c>
      <c r="CH821" s="17">
        <v>0</v>
      </c>
      <c r="CI821" s="17">
        <v>0</v>
      </c>
      <c r="CJ821" s="17">
        <v>0</v>
      </c>
      <c r="CK821" s="17">
        <v>0</v>
      </c>
      <c r="CL821" s="702">
        <v>529401.8400000002</v>
      </c>
      <c r="CM821" s="702">
        <v>523767.40800000023</v>
      </c>
      <c r="CN821" s="702">
        <v>160264.37520000001</v>
      </c>
      <c r="CO821" s="702">
        <v>137292.32639999999</v>
      </c>
      <c r="CP821" s="702">
        <v>0</v>
      </c>
      <c r="CQ821" s="702">
        <v>0</v>
      </c>
      <c r="CR821" s="704">
        <v>689666.21520000021</v>
      </c>
      <c r="CS821" s="703">
        <v>661059.73440000019</v>
      </c>
      <c r="CT821" s="23" t="s">
        <v>56</v>
      </c>
      <c r="CU821" s="23" t="s">
        <v>56</v>
      </c>
      <c r="CV821" s="23" t="s">
        <v>56</v>
      </c>
      <c r="CW821" s="23" t="s">
        <v>56</v>
      </c>
      <c r="CX821" s="23" t="s">
        <v>56</v>
      </c>
      <c r="CY821" s="23" t="s">
        <v>56</v>
      </c>
      <c r="CZ821" s="23" t="s">
        <v>56</v>
      </c>
      <c r="DA821" s="23" t="s">
        <v>56</v>
      </c>
      <c r="DB821" s="728">
        <v>7948288.5870000003</v>
      </c>
      <c r="DC821" s="10"/>
      <c r="DD821" s="692">
        <v>1.858975491</v>
      </c>
      <c r="DE821" s="120"/>
      <c r="DF821" s="120"/>
      <c r="DG821" s="120"/>
      <c r="DH821" s="140"/>
      <c r="DI821" s="140"/>
      <c r="DJ821" s="140"/>
      <c r="DK821" s="140"/>
      <c r="DL821" s="548" t="s">
        <v>56</v>
      </c>
      <c r="DM821" s="548" t="s">
        <v>56</v>
      </c>
      <c r="DN821" s="203" t="s">
        <v>55</v>
      </c>
      <c r="DO821" s="700" t="s">
        <v>56</v>
      </c>
      <c r="DP821" s="713" t="s">
        <v>56</v>
      </c>
      <c r="DQ821" s="548" t="s">
        <v>56</v>
      </c>
      <c r="DR821" s="673" t="s">
        <v>56</v>
      </c>
      <c r="DS821" s="203" t="s">
        <v>56</v>
      </c>
      <c r="DT821" s="1160" t="s">
        <v>56</v>
      </c>
      <c r="DU821" s="711">
        <v>122.21234754656325</v>
      </c>
      <c r="DV821" s="711">
        <v>-5.5105452079028083</v>
      </c>
      <c r="DW821" s="711">
        <v>106.106899395578</v>
      </c>
      <c r="DX821" s="711">
        <v>-68.535026657625579</v>
      </c>
      <c r="DY821" s="710">
        <v>2.0523778008887201</v>
      </c>
      <c r="DZ821" s="710">
        <v>-1.4665944953081569</v>
      </c>
      <c r="EA821" s="710">
        <v>2.0194276691355202</v>
      </c>
      <c r="EB821" s="710">
        <v>-1.4967290080936753</v>
      </c>
      <c r="EC821" s="236"/>
      <c r="ED821" s="49"/>
      <c r="EE821" s="232"/>
      <c r="EF821" s="700">
        <v>61190</v>
      </c>
      <c r="EG821" s="712">
        <v>-31614.666666666668</v>
      </c>
      <c r="EH821" s="44"/>
    </row>
    <row r="822" spans="1:138" ht="41.25" customHeight="1" x14ac:dyDescent="0.25">
      <c r="A822" s="871" t="s">
        <v>49</v>
      </c>
      <c r="B822" s="656" t="s">
        <v>96</v>
      </c>
      <c r="C822" s="656" t="s">
        <v>114</v>
      </c>
      <c r="D822" s="691" t="s">
        <v>557</v>
      </c>
      <c r="E822" s="656" t="s">
        <v>557</v>
      </c>
      <c r="F822" s="656" t="s">
        <v>1738</v>
      </c>
      <c r="G822" s="901" t="s">
        <v>557</v>
      </c>
      <c r="H822" s="897" t="s">
        <v>55</v>
      </c>
      <c r="I822" s="17" t="s">
        <v>860</v>
      </c>
      <c r="J822" s="64">
        <v>4.16</v>
      </c>
      <c r="K822" s="665">
        <v>3.3144524253638039</v>
      </c>
      <c r="L822" s="665">
        <v>0.71420454396900002</v>
      </c>
      <c r="M822" s="64">
        <v>34</v>
      </c>
      <c r="N822" s="726">
        <v>10107.02843</v>
      </c>
      <c r="O822" s="548" t="s">
        <v>863</v>
      </c>
      <c r="P822" s="909">
        <v>0.30262391700000002</v>
      </c>
      <c r="Q822" s="203" t="s">
        <v>57</v>
      </c>
      <c r="R822" s="205" t="s">
        <v>57</v>
      </c>
      <c r="S822" s="490">
        <v>0</v>
      </c>
      <c r="T822" s="18">
        <v>0</v>
      </c>
      <c r="U822" s="548">
        <v>0</v>
      </c>
      <c r="V822" s="18">
        <v>0</v>
      </c>
      <c r="W822" s="64">
        <v>0</v>
      </c>
      <c r="X822" s="18">
        <v>0</v>
      </c>
      <c r="Y822" s="18">
        <v>0</v>
      </c>
      <c r="Z822" s="18">
        <v>0</v>
      </c>
      <c r="AA822" s="18">
        <v>0</v>
      </c>
      <c r="AB822" s="18">
        <v>0</v>
      </c>
      <c r="AC822" s="18">
        <v>0</v>
      </c>
      <c r="AD822" s="18">
        <v>0</v>
      </c>
      <c r="AE822" s="18">
        <v>0</v>
      </c>
      <c r="AF822" s="18">
        <v>0</v>
      </c>
      <c r="AG822" s="64">
        <v>0</v>
      </c>
      <c r="AH822" s="18">
        <v>0</v>
      </c>
      <c r="AI822" s="64">
        <v>0</v>
      </c>
      <c r="AJ822" s="18">
        <v>0</v>
      </c>
      <c r="AK822" s="18">
        <v>3</v>
      </c>
      <c r="AL822" s="64">
        <v>3</v>
      </c>
      <c r="AM822" s="18">
        <v>0</v>
      </c>
      <c r="AN822" s="18" t="s">
        <v>58</v>
      </c>
      <c r="AO822" s="18">
        <v>0</v>
      </c>
      <c r="AP822" s="64">
        <v>0</v>
      </c>
      <c r="AQ822" s="64">
        <v>3</v>
      </c>
      <c r="AR822" s="11">
        <v>3</v>
      </c>
      <c r="AS822" s="17">
        <v>0</v>
      </c>
      <c r="AT822" s="490">
        <v>0</v>
      </c>
      <c r="AU822" s="64">
        <v>0</v>
      </c>
      <c r="AV822" s="18">
        <v>0</v>
      </c>
      <c r="AW822" s="64">
        <v>0</v>
      </c>
      <c r="AX822" s="18">
        <v>0</v>
      </c>
      <c r="AY822" s="17">
        <v>0</v>
      </c>
      <c r="AZ822" s="490">
        <v>0</v>
      </c>
      <c r="BA822" s="17">
        <v>0</v>
      </c>
      <c r="BB822" s="18">
        <v>0</v>
      </c>
      <c r="BC822" s="17">
        <v>0</v>
      </c>
      <c r="BD822" s="18">
        <v>0</v>
      </c>
      <c r="BE822" s="17">
        <v>0</v>
      </c>
      <c r="BF822" s="18">
        <v>0</v>
      </c>
      <c r="BG822" s="17">
        <v>0</v>
      </c>
      <c r="BH822" s="18">
        <v>0</v>
      </c>
      <c r="BI822" s="17">
        <v>0</v>
      </c>
      <c r="BJ822" s="18">
        <v>0</v>
      </c>
      <c r="BK822" s="17">
        <v>19.5</v>
      </c>
      <c r="BL822" s="17">
        <v>19.5</v>
      </c>
      <c r="BM822" s="17">
        <v>0</v>
      </c>
      <c r="BN822" s="17" t="s">
        <v>58</v>
      </c>
      <c r="BO822" s="18">
        <v>0</v>
      </c>
      <c r="BP822" s="18">
        <v>0</v>
      </c>
      <c r="BQ822" s="64">
        <v>19.5</v>
      </c>
      <c r="BR822" s="18">
        <v>19.5</v>
      </c>
      <c r="BS822" s="729">
        <v>6.4436413993015626E-2</v>
      </c>
      <c r="BT822" s="17">
        <v>0</v>
      </c>
      <c r="BU822" s="17">
        <v>0</v>
      </c>
      <c r="BV822" s="17">
        <v>0</v>
      </c>
      <c r="BW822" s="17">
        <v>0</v>
      </c>
      <c r="BX822" s="17">
        <v>0</v>
      </c>
      <c r="BY822" s="17">
        <v>0</v>
      </c>
      <c r="BZ822" s="17">
        <v>0</v>
      </c>
      <c r="CA822" s="17">
        <v>0</v>
      </c>
      <c r="CB822" s="17">
        <v>0</v>
      </c>
      <c r="CC822" s="17">
        <v>0</v>
      </c>
      <c r="CD822" s="17">
        <v>0</v>
      </c>
      <c r="CE822" s="17">
        <v>0</v>
      </c>
      <c r="CF822" s="17">
        <v>0</v>
      </c>
      <c r="CG822" s="17">
        <v>0</v>
      </c>
      <c r="CH822" s="17">
        <v>0</v>
      </c>
      <c r="CI822" s="17">
        <v>0</v>
      </c>
      <c r="CJ822" s="17">
        <v>0</v>
      </c>
      <c r="CK822" s="17">
        <v>0</v>
      </c>
      <c r="CL822" s="702">
        <v>22889.88</v>
      </c>
      <c r="CM822" s="702">
        <v>22889.88</v>
      </c>
      <c r="CN822" s="702">
        <v>0</v>
      </c>
      <c r="CO822" s="702">
        <v>0</v>
      </c>
      <c r="CP822" s="702">
        <v>0</v>
      </c>
      <c r="CQ822" s="702">
        <v>0</v>
      </c>
      <c r="CR822" s="704">
        <v>22889.88</v>
      </c>
      <c r="CS822" s="703">
        <v>22889.88</v>
      </c>
      <c r="CT822" s="23" t="s">
        <v>56</v>
      </c>
      <c r="CU822" s="23" t="s">
        <v>56</v>
      </c>
      <c r="CV822" s="23" t="s">
        <v>56</v>
      </c>
      <c r="CW822" s="23" t="s">
        <v>56</v>
      </c>
      <c r="CX822" s="23" t="s">
        <v>56</v>
      </c>
      <c r="CY822" s="23" t="s">
        <v>56</v>
      </c>
      <c r="CZ822" s="23" t="s">
        <v>56</v>
      </c>
      <c r="DA822" s="23" t="s">
        <v>56</v>
      </c>
      <c r="DB822" s="728">
        <v>10107.02843</v>
      </c>
      <c r="DC822" s="10"/>
      <c r="DD822" s="692">
        <v>0.30262391700000002</v>
      </c>
      <c r="DE822" s="120"/>
      <c r="DF822" s="120"/>
      <c r="DG822" s="120"/>
      <c r="DH822" s="140"/>
      <c r="DI822" s="140"/>
      <c r="DJ822" s="140"/>
      <c r="DK822" s="140"/>
      <c r="DL822" s="548" t="s">
        <v>56</v>
      </c>
      <c r="DM822" s="548" t="s">
        <v>56</v>
      </c>
      <c r="DN822" s="203" t="s">
        <v>55</v>
      </c>
      <c r="DO822" s="700" t="s">
        <v>56</v>
      </c>
      <c r="DP822" s="713" t="s">
        <v>56</v>
      </c>
      <c r="DQ822" s="548" t="s">
        <v>56</v>
      </c>
      <c r="DR822" s="673" t="s">
        <v>56</v>
      </c>
      <c r="DS822" s="203" t="s">
        <v>56</v>
      </c>
      <c r="DT822" s="1160" t="s">
        <v>56</v>
      </c>
      <c r="DU822" s="711">
        <v>27.93533487297924</v>
      </c>
      <c r="DV822" s="711">
        <v>85.363366425722106</v>
      </c>
      <c r="DW822" s="711">
        <v>27.063157894736801</v>
      </c>
      <c r="DX822" s="711">
        <v>86.235543403964542</v>
      </c>
      <c r="DY822" s="710">
        <v>0.99769053117783002</v>
      </c>
      <c r="DZ822" s="710">
        <v>-0.63225041573771334</v>
      </c>
      <c r="EA822" s="710">
        <v>0.94736842105263197</v>
      </c>
      <c r="EB822" s="710">
        <v>-0.5819283056125153</v>
      </c>
      <c r="EC822" s="236"/>
      <c r="ED822" s="49"/>
      <c r="EE822" s="232"/>
      <c r="EF822" s="700">
        <v>0</v>
      </c>
      <c r="EG822" s="712">
        <v>0</v>
      </c>
      <c r="EH822" s="44"/>
    </row>
    <row r="823" spans="1:138" ht="41.25" customHeight="1" x14ac:dyDescent="0.25">
      <c r="A823" s="871" t="s">
        <v>49</v>
      </c>
      <c r="B823" s="656" t="s">
        <v>96</v>
      </c>
      <c r="C823" s="656" t="s">
        <v>114</v>
      </c>
      <c r="D823" s="691" t="s">
        <v>557</v>
      </c>
      <c r="E823" s="656" t="s">
        <v>557</v>
      </c>
      <c r="F823" s="656" t="s">
        <v>1739</v>
      </c>
      <c r="G823" s="901" t="s">
        <v>557</v>
      </c>
      <c r="H823" s="897" t="s">
        <v>55</v>
      </c>
      <c r="I823" s="17" t="s">
        <v>860</v>
      </c>
      <c r="J823" s="64">
        <v>4.16</v>
      </c>
      <c r="K823" s="665">
        <v>2.4858393190228529</v>
      </c>
      <c r="L823" s="665">
        <v>5.9232954422250002</v>
      </c>
      <c r="M823" s="64">
        <v>568</v>
      </c>
      <c r="N823" s="726">
        <v>1445.4000430000001</v>
      </c>
      <c r="O823" s="548" t="s">
        <v>863</v>
      </c>
      <c r="P823" s="909">
        <v>1.3618076269999999</v>
      </c>
      <c r="Q823" s="203" t="s">
        <v>57</v>
      </c>
      <c r="R823" s="205" t="s">
        <v>57</v>
      </c>
      <c r="S823" s="490">
        <v>0</v>
      </c>
      <c r="T823" s="18">
        <v>0</v>
      </c>
      <c r="U823" s="548">
        <v>0</v>
      </c>
      <c r="V823" s="18">
        <v>0</v>
      </c>
      <c r="W823" s="64">
        <v>0</v>
      </c>
      <c r="X823" s="18">
        <v>0</v>
      </c>
      <c r="Y823" s="18">
        <v>0</v>
      </c>
      <c r="Z823" s="18">
        <v>0</v>
      </c>
      <c r="AA823" s="18">
        <v>0</v>
      </c>
      <c r="AB823" s="18">
        <v>0</v>
      </c>
      <c r="AC823" s="18">
        <v>0</v>
      </c>
      <c r="AD823" s="18">
        <v>0</v>
      </c>
      <c r="AE823" s="18">
        <v>0</v>
      </c>
      <c r="AF823" s="18">
        <v>0</v>
      </c>
      <c r="AG823" s="64">
        <v>0</v>
      </c>
      <c r="AH823" s="18">
        <v>0</v>
      </c>
      <c r="AI823" s="64">
        <v>0</v>
      </c>
      <c r="AJ823" s="18">
        <v>0</v>
      </c>
      <c r="AK823" s="18">
        <v>30</v>
      </c>
      <c r="AL823" s="64">
        <v>30</v>
      </c>
      <c r="AM823" s="18">
        <v>0</v>
      </c>
      <c r="AN823" s="18" t="s">
        <v>58</v>
      </c>
      <c r="AO823" s="18">
        <v>0</v>
      </c>
      <c r="AP823" s="64">
        <v>0</v>
      </c>
      <c r="AQ823" s="64">
        <v>30</v>
      </c>
      <c r="AR823" s="11">
        <v>30</v>
      </c>
      <c r="AS823" s="17">
        <v>0</v>
      </c>
      <c r="AT823" s="490">
        <v>0</v>
      </c>
      <c r="AU823" s="64">
        <v>0</v>
      </c>
      <c r="AV823" s="18">
        <v>0</v>
      </c>
      <c r="AW823" s="64">
        <v>0</v>
      </c>
      <c r="AX823" s="18">
        <v>0</v>
      </c>
      <c r="AY823" s="17">
        <v>0</v>
      </c>
      <c r="AZ823" s="490">
        <v>0</v>
      </c>
      <c r="BA823" s="17">
        <v>0</v>
      </c>
      <c r="BB823" s="18">
        <v>0</v>
      </c>
      <c r="BC823" s="17">
        <v>0</v>
      </c>
      <c r="BD823" s="18">
        <v>0</v>
      </c>
      <c r="BE823" s="17">
        <v>0</v>
      </c>
      <c r="BF823" s="18">
        <v>0</v>
      </c>
      <c r="BG823" s="17">
        <v>0</v>
      </c>
      <c r="BH823" s="18">
        <v>0</v>
      </c>
      <c r="BI823" s="17">
        <v>0</v>
      </c>
      <c r="BJ823" s="18">
        <v>0</v>
      </c>
      <c r="BK823" s="17">
        <v>172.33499999999998</v>
      </c>
      <c r="BL823" s="17">
        <v>172.33499999999998</v>
      </c>
      <c r="BM823" s="17">
        <v>0</v>
      </c>
      <c r="BN823" s="17" t="s">
        <v>58</v>
      </c>
      <c r="BO823" s="18">
        <v>0</v>
      </c>
      <c r="BP823" s="18">
        <v>0</v>
      </c>
      <c r="BQ823" s="64">
        <v>172.33499999999998</v>
      </c>
      <c r="BR823" s="18">
        <v>172.33499999999998</v>
      </c>
      <c r="BS823" s="729">
        <v>0.12654871112717009</v>
      </c>
      <c r="BT823" s="17">
        <v>0</v>
      </c>
      <c r="BU823" s="17">
        <v>0</v>
      </c>
      <c r="BV823" s="17">
        <v>0</v>
      </c>
      <c r="BW823" s="17">
        <v>0</v>
      </c>
      <c r="BX823" s="17">
        <v>0</v>
      </c>
      <c r="BY823" s="17">
        <v>0</v>
      </c>
      <c r="BZ823" s="17">
        <v>0</v>
      </c>
      <c r="CA823" s="17">
        <v>0</v>
      </c>
      <c r="CB823" s="17">
        <v>0</v>
      </c>
      <c r="CC823" s="17">
        <v>0</v>
      </c>
      <c r="CD823" s="17">
        <v>0</v>
      </c>
      <c r="CE823" s="17">
        <v>0</v>
      </c>
      <c r="CF823" s="17">
        <v>0</v>
      </c>
      <c r="CG823" s="17">
        <v>0</v>
      </c>
      <c r="CH823" s="17">
        <v>0</v>
      </c>
      <c r="CI823" s="17">
        <v>0</v>
      </c>
      <c r="CJ823" s="17">
        <v>0</v>
      </c>
      <c r="CK823" s="17">
        <v>0</v>
      </c>
      <c r="CL823" s="702">
        <v>202293.71639999998</v>
      </c>
      <c r="CM823" s="702">
        <v>202293.71639999998</v>
      </c>
      <c r="CN823" s="702">
        <v>0</v>
      </c>
      <c r="CO823" s="702">
        <v>0</v>
      </c>
      <c r="CP823" s="702">
        <v>0</v>
      </c>
      <c r="CQ823" s="702">
        <v>0</v>
      </c>
      <c r="CR823" s="704">
        <v>202293.71639999998</v>
      </c>
      <c r="CS823" s="703">
        <v>202293.71639999998</v>
      </c>
      <c r="CT823" s="23" t="s">
        <v>56</v>
      </c>
      <c r="CU823" s="23" t="s">
        <v>56</v>
      </c>
      <c r="CV823" s="23" t="s">
        <v>56</v>
      </c>
      <c r="CW823" s="23" t="s">
        <v>56</v>
      </c>
      <c r="CX823" s="23" t="s">
        <v>56</v>
      </c>
      <c r="CY823" s="23" t="s">
        <v>56</v>
      </c>
      <c r="CZ823" s="23" t="s">
        <v>56</v>
      </c>
      <c r="DA823" s="23" t="s">
        <v>56</v>
      </c>
      <c r="DB823" s="728">
        <v>1445.4000430000001</v>
      </c>
      <c r="DC823" s="10"/>
      <c r="DD823" s="692">
        <v>1.3618076269999999</v>
      </c>
      <c r="DE823" s="120"/>
      <c r="DF823" s="120"/>
      <c r="DG823" s="120"/>
      <c r="DH823" s="140"/>
      <c r="DI823" s="140"/>
      <c r="DJ823" s="140"/>
      <c r="DK823" s="140"/>
      <c r="DL823" s="548" t="s">
        <v>56</v>
      </c>
      <c r="DM823" s="548" t="s">
        <v>56</v>
      </c>
      <c r="DN823" s="203" t="s">
        <v>55</v>
      </c>
      <c r="DO823" s="700" t="s">
        <v>56</v>
      </c>
      <c r="DP823" s="713" t="s">
        <v>56</v>
      </c>
      <c r="DQ823" s="548" t="s">
        <v>56</v>
      </c>
      <c r="DR823" s="673" t="s">
        <v>56</v>
      </c>
      <c r="DS823" s="203" t="s">
        <v>56</v>
      </c>
      <c r="DT823" s="1160" t="s">
        <v>56</v>
      </c>
      <c r="DU823" s="711">
        <v>188.13765182186245</v>
      </c>
      <c r="DV823" s="711">
        <v>-126.72522264697241</v>
      </c>
      <c r="DW823" s="711">
        <v>178.877988505747</v>
      </c>
      <c r="DX823" s="711">
        <v>-126.53868073566849</v>
      </c>
      <c r="DY823" s="710">
        <v>1.9988432620011578</v>
      </c>
      <c r="DZ823" s="710">
        <v>-1.2204399632706484</v>
      </c>
      <c r="EA823" s="710">
        <v>1.9810344827586199</v>
      </c>
      <c r="EB823" s="710">
        <v>-1.3201781101157191</v>
      </c>
      <c r="EC823" s="236"/>
      <c r="ED823" s="49"/>
      <c r="EE823" s="232"/>
      <c r="EF823" s="700">
        <v>86816</v>
      </c>
      <c r="EG823" s="712">
        <v>-62158.333333333328</v>
      </c>
      <c r="EH823" s="44"/>
    </row>
    <row r="824" spans="1:138" ht="41.25" customHeight="1" x14ac:dyDescent="0.25">
      <c r="A824" s="871" t="s">
        <v>49</v>
      </c>
      <c r="B824" s="656" t="s">
        <v>96</v>
      </c>
      <c r="C824" s="656" t="s">
        <v>114</v>
      </c>
      <c r="D824" s="691" t="s">
        <v>557</v>
      </c>
      <c r="E824" s="656" t="s">
        <v>557</v>
      </c>
      <c r="F824" s="656" t="s">
        <v>558</v>
      </c>
      <c r="G824" s="901" t="s">
        <v>557</v>
      </c>
      <c r="H824" s="897" t="s">
        <v>55</v>
      </c>
      <c r="I824" s="17" t="s">
        <v>866</v>
      </c>
      <c r="J824" s="64">
        <v>13.2</v>
      </c>
      <c r="K824" s="665">
        <v>10.699917068837495</v>
      </c>
      <c r="L824" s="665">
        <v>11.424242400480001</v>
      </c>
      <c r="M824" s="64">
        <v>1230</v>
      </c>
      <c r="N824" s="726">
        <v>8607379.6689999998</v>
      </c>
      <c r="O824" s="548" t="s">
        <v>863</v>
      </c>
      <c r="P824" s="909">
        <v>2.6978423380000001</v>
      </c>
      <c r="Q824" s="203" t="s">
        <v>57</v>
      </c>
      <c r="R824" s="205" t="s">
        <v>57</v>
      </c>
      <c r="S824" s="490">
        <v>0</v>
      </c>
      <c r="T824" s="18">
        <v>0</v>
      </c>
      <c r="U824" s="548">
        <v>0</v>
      </c>
      <c r="V824" s="18">
        <v>0</v>
      </c>
      <c r="W824" s="64">
        <v>0</v>
      </c>
      <c r="X824" s="18">
        <v>0</v>
      </c>
      <c r="Y824" s="18">
        <v>0</v>
      </c>
      <c r="Z824" s="18">
        <v>0</v>
      </c>
      <c r="AA824" s="18">
        <v>0</v>
      </c>
      <c r="AB824" s="18">
        <v>0</v>
      </c>
      <c r="AC824" s="18">
        <v>0</v>
      </c>
      <c r="AD824" s="18">
        <v>0</v>
      </c>
      <c r="AE824" s="18">
        <v>0</v>
      </c>
      <c r="AF824" s="18">
        <v>0</v>
      </c>
      <c r="AG824" s="64">
        <v>0</v>
      </c>
      <c r="AH824" s="18">
        <v>0</v>
      </c>
      <c r="AI824" s="64">
        <v>0</v>
      </c>
      <c r="AJ824" s="18">
        <v>0</v>
      </c>
      <c r="AK824" s="18">
        <v>81</v>
      </c>
      <c r="AL824" s="64">
        <v>78</v>
      </c>
      <c r="AM824" s="18">
        <v>5</v>
      </c>
      <c r="AN824" s="18">
        <v>5</v>
      </c>
      <c r="AO824" s="18">
        <v>1</v>
      </c>
      <c r="AP824" s="64">
        <v>1</v>
      </c>
      <c r="AQ824" s="64">
        <v>87</v>
      </c>
      <c r="AR824" s="11">
        <v>84</v>
      </c>
      <c r="AS824" s="17">
        <v>0</v>
      </c>
      <c r="AT824" s="490">
        <v>0</v>
      </c>
      <c r="AU824" s="64">
        <v>0</v>
      </c>
      <c r="AV824" s="18">
        <v>0</v>
      </c>
      <c r="AW824" s="64">
        <v>0</v>
      </c>
      <c r="AX824" s="18">
        <v>0</v>
      </c>
      <c r="AY824" s="17">
        <v>0</v>
      </c>
      <c r="AZ824" s="490">
        <v>0</v>
      </c>
      <c r="BA824" s="17">
        <v>0</v>
      </c>
      <c r="BB824" s="18">
        <v>0</v>
      </c>
      <c r="BC824" s="17">
        <v>0</v>
      </c>
      <c r="BD824" s="18">
        <v>0</v>
      </c>
      <c r="BE824" s="17">
        <v>0</v>
      </c>
      <c r="BF824" s="18">
        <v>0</v>
      </c>
      <c r="BG824" s="17">
        <v>0</v>
      </c>
      <c r="BH824" s="18">
        <v>0</v>
      </c>
      <c r="BI824" s="17">
        <v>0</v>
      </c>
      <c r="BJ824" s="18">
        <v>0</v>
      </c>
      <c r="BK824" s="17">
        <v>483.41500000000008</v>
      </c>
      <c r="BL824" s="17">
        <v>464.41500000000002</v>
      </c>
      <c r="BM824" s="17">
        <v>60.4</v>
      </c>
      <c r="BN824" s="17">
        <v>60.400000000000006</v>
      </c>
      <c r="BO824" s="18">
        <v>1.8</v>
      </c>
      <c r="BP824" s="18">
        <v>1.8</v>
      </c>
      <c r="BQ824" s="64">
        <v>545.61500000000001</v>
      </c>
      <c r="BR824" s="18">
        <v>526.61500000000001</v>
      </c>
      <c r="BS824" s="729">
        <v>0.20224124750169145</v>
      </c>
      <c r="BT824" s="17">
        <v>0</v>
      </c>
      <c r="BU824" s="17">
        <v>0</v>
      </c>
      <c r="BV824" s="17">
        <v>0</v>
      </c>
      <c r="BW824" s="17">
        <v>0</v>
      </c>
      <c r="BX824" s="17">
        <v>0</v>
      </c>
      <c r="BY824" s="17">
        <v>0</v>
      </c>
      <c r="BZ824" s="17">
        <v>0</v>
      </c>
      <c r="CA824" s="17">
        <v>0</v>
      </c>
      <c r="CB824" s="17">
        <v>0</v>
      </c>
      <c r="CC824" s="17">
        <v>0</v>
      </c>
      <c r="CD824" s="17">
        <v>0</v>
      </c>
      <c r="CE824" s="17">
        <v>0</v>
      </c>
      <c r="CF824" s="17">
        <v>0</v>
      </c>
      <c r="CG824" s="17">
        <v>0</v>
      </c>
      <c r="CH824" s="17">
        <v>0</v>
      </c>
      <c r="CI824" s="17">
        <v>0</v>
      </c>
      <c r="CJ824" s="17">
        <v>0</v>
      </c>
      <c r="CK824" s="17">
        <v>0</v>
      </c>
      <c r="CL824" s="702">
        <v>567451.86360000004</v>
      </c>
      <c r="CM824" s="702">
        <v>545148.90360000008</v>
      </c>
      <c r="CN824" s="702">
        <v>70899.936000000002</v>
      </c>
      <c r="CO824" s="702">
        <v>70899.936000000016</v>
      </c>
      <c r="CP824" s="702">
        <v>5897.232</v>
      </c>
      <c r="CQ824" s="702">
        <v>5897.232</v>
      </c>
      <c r="CR824" s="704">
        <v>644249.03159999999</v>
      </c>
      <c r="CS824" s="703">
        <v>621946.07160000002</v>
      </c>
      <c r="CT824" s="23" t="s">
        <v>56</v>
      </c>
      <c r="CU824" s="23" t="s">
        <v>56</v>
      </c>
      <c r="CV824" s="23" t="s">
        <v>56</v>
      </c>
      <c r="CW824" s="23" t="s">
        <v>56</v>
      </c>
      <c r="CX824" s="23" t="s">
        <v>56</v>
      </c>
      <c r="CY824" s="23" t="s">
        <v>56</v>
      </c>
      <c r="CZ824" s="23" t="s">
        <v>56</v>
      </c>
      <c r="DA824" s="23" t="s">
        <v>56</v>
      </c>
      <c r="DB824" s="728">
        <v>8607379.6689999998</v>
      </c>
      <c r="DC824" s="10"/>
      <c r="DD824" s="692">
        <v>2.6978423380000001</v>
      </c>
      <c r="DE824" s="120"/>
      <c r="DF824" s="120"/>
      <c r="DG824" s="120"/>
      <c r="DH824" s="140"/>
      <c r="DI824" s="140"/>
      <c r="DJ824" s="140"/>
      <c r="DK824" s="140"/>
      <c r="DL824" s="548" t="s">
        <v>56</v>
      </c>
      <c r="DM824" s="548" t="s">
        <v>56</v>
      </c>
      <c r="DN824" s="203" t="s">
        <v>868</v>
      </c>
      <c r="DO824" s="700">
        <v>1265.25</v>
      </c>
      <c r="DP824" s="713" t="s">
        <v>56</v>
      </c>
      <c r="DQ824" s="548" t="s">
        <v>56</v>
      </c>
      <c r="DR824" s="673" t="s">
        <v>56</v>
      </c>
      <c r="DS824" s="203" t="s">
        <v>56</v>
      </c>
      <c r="DT824" s="1160" t="s">
        <v>56</v>
      </c>
      <c r="DU824" s="711">
        <v>9.4068365935585856</v>
      </c>
      <c r="DV824" s="711">
        <v>155.16231995800496</v>
      </c>
      <c r="DW824" s="711">
        <v>9.3994930119145206</v>
      </c>
      <c r="DX824" s="711">
        <v>45.621104528624599</v>
      </c>
      <c r="DY824" s="710">
        <v>3.7937166567871959E-2</v>
      </c>
      <c r="DZ824" s="710">
        <v>0.43440802800028638</v>
      </c>
      <c r="EA824" s="710">
        <v>3.7848679798306001E-2</v>
      </c>
      <c r="EB824" s="710">
        <v>0.35450700783624556</v>
      </c>
      <c r="EC824" s="236"/>
      <c r="ED824" s="49"/>
      <c r="EE824" s="232"/>
      <c r="EF824" s="700">
        <v>0</v>
      </c>
      <c r="EG824" s="712">
        <v>61514.666666666664</v>
      </c>
      <c r="EH824" s="44"/>
    </row>
    <row r="825" spans="1:138" ht="41.25" customHeight="1" x14ac:dyDescent="0.25">
      <c r="A825" s="871" t="s">
        <v>49</v>
      </c>
      <c r="B825" s="656" t="s">
        <v>96</v>
      </c>
      <c r="C825" s="656" t="s">
        <v>114</v>
      </c>
      <c r="D825" s="691" t="s">
        <v>559</v>
      </c>
      <c r="E825" s="656" t="s">
        <v>134</v>
      </c>
      <c r="F825" s="656" t="s">
        <v>1740</v>
      </c>
      <c r="G825" s="901" t="s">
        <v>134</v>
      </c>
      <c r="H825" s="897" t="s">
        <v>55</v>
      </c>
      <c r="I825" s="17" t="s">
        <v>866</v>
      </c>
      <c r="J825" s="64">
        <v>13.8</v>
      </c>
      <c r="K825" s="665">
        <v>11.783834464214101</v>
      </c>
      <c r="L825" s="665">
        <v>10.258143918057002</v>
      </c>
      <c r="M825" s="64">
        <v>2750</v>
      </c>
      <c r="N825" s="726">
        <v>25319629.41</v>
      </c>
      <c r="O825" s="548" t="s">
        <v>863</v>
      </c>
      <c r="P825" s="909">
        <v>6.3102075019999999</v>
      </c>
      <c r="Q825" s="203" t="s">
        <v>1190</v>
      </c>
      <c r="R825" s="205" t="s">
        <v>57</v>
      </c>
      <c r="S825" s="490">
        <v>0</v>
      </c>
      <c r="T825" s="18">
        <v>0</v>
      </c>
      <c r="U825" s="548">
        <v>0</v>
      </c>
      <c r="V825" s="18">
        <v>0</v>
      </c>
      <c r="W825" s="64">
        <v>0</v>
      </c>
      <c r="X825" s="18">
        <v>0</v>
      </c>
      <c r="Y825" s="18">
        <v>0</v>
      </c>
      <c r="Z825" s="18">
        <v>0</v>
      </c>
      <c r="AA825" s="18">
        <v>0</v>
      </c>
      <c r="AB825" s="18">
        <v>0</v>
      </c>
      <c r="AC825" s="18">
        <v>0</v>
      </c>
      <c r="AD825" s="18">
        <v>0</v>
      </c>
      <c r="AE825" s="18">
        <v>0</v>
      </c>
      <c r="AF825" s="18">
        <v>0</v>
      </c>
      <c r="AG825" s="64">
        <v>4</v>
      </c>
      <c r="AH825" s="18">
        <v>4</v>
      </c>
      <c r="AI825" s="64">
        <v>0</v>
      </c>
      <c r="AJ825" s="18">
        <v>0</v>
      </c>
      <c r="AK825" s="18">
        <v>73</v>
      </c>
      <c r="AL825" s="64">
        <v>70</v>
      </c>
      <c r="AM825" s="18">
        <v>2</v>
      </c>
      <c r="AN825" s="18">
        <v>2</v>
      </c>
      <c r="AO825" s="18">
        <v>0</v>
      </c>
      <c r="AP825" s="64">
        <v>0</v>
      </c>
      <c r="AQ825" s="64">
        <v>79</v>
      </c>
      <c r="AR825" s="11">
        <v>76</v>
      </c>
      <c r="AS825" s="17">
        <v>0</v>
      </c>
      <c r="AT825" s="490">
        <v>0</v>
      </c>
      <c r="AU825" s="64">
        <v>0</v>
      </c>
      <c r="AV825" s="18">
        <v>0</v>
      </c>
      <c r="AW825" s="64">
        <v>0</v>
      </c>
      <c r="AX825" s="18">
        <v>0</v>
      </c>
      <c r="AY825" s="17">
        <v>0</v>
      </c>
      <c r="AZ825" s="490">
        <v>0</v>
      </c>
      <c r="BA825" s="17">
        <v>0</v>
      </c>
      <c r="BB825" s="18">
        <v>0</v>
      </c>
      <c r="BC825" s="17">
        <v>0</v>
      </c>
      <c r="BD825" s="18">
        <v>0</v>
      </c>
      <c r="BE825" s="17">
        <v>0</v>
      </c>
      <c r="BF825" s="18">
        <v>0</v>
      </c>
      <c r="BG825" s="17">
        <v>78.599999999999994</v>
      </c>
      <c r="BH825" s="18">
        <v>78.599999999999994</v>
      </c>
      <c r="BI825" s="17">
        <v>0</v>
      </c>
      <c r="BJ825" s="18">
        <v>0</v>
      </c>
      <c r="BK825" s="17">
        <v>959.43599999999969</v>
      </c>
      <c r="BL825" s="17">
        <v>941.476</v>
      </c>
      <c r="BM825" s="17">
        <v>23.299999999999997</v>
      </c>
      <c r="BN825" s="17">
        <v>23.299999999999997</v>
      </c>
      <c r="BO825" s="18">
        <v>0</v>
      </c>
      <c r="BP825" s="18">
        <v>0</v>
      </c>
      <c r="BQ825" s="64">
        <v>1061.3359999999996</v>
      </c>
      <c r="BR825" s="18">
        <v>1043.376</v>
      </c>
      <c r="BS825" s="729">
        <v>0.16819351814716277</v>
      </c>
      <c r="BT825" s="17">
        <v>0</v>
      </c>
      <c r="BU825" s="17">
        <v>0</v>
      </c>
      <c r="BV825" s="17">
        <v>0</v>
      </c>
      <c r="BW825" s="17">
        <v>0</v>
      </c>
      <c r="BX825" s="17">
        <v>0</v>
      </c>
      <c r="BY825" s="17">
        <v>0</v>
      </c>
      <c r="BZ825" s="17">
        <v>0</v>
      </c>
      <c r="CA825" s="17">
        <v>0</v>
      </c>
      <c r="CB825" s="17">
        <v>0</v>
      </c>
      <c r="CC825" s="17">
        <v>0</v>
      </c>
      <c r="CD825" s="17">
        <v>0</v>
      </c>
      <c r="CE825" s="17">
        <v>0</v>
      </c>
      <c r="CF825" s="17">
        <v>0</v>
      </c>
      <c r="CG825" s="17">
        <v>0</v>
      </c>
      <c r="CH825" s="17">
        <v>396596.73599999998</v>
      </c>
      <c r="CI825" s="17">
        <v>396596.73599999998</v>
      </c>
      <c r="CJ825" s="17">
        <v>0</v>
      </c>
      <c r="CK825" s="17">
        <v>0</v>
      </c>
      <c r="CL825" s="702">
        <v>1126224.3542399998</v>
      </c>
      <c r="CM825" s="702">
        <v>1105142.18784</v>
      </c>
      <c r="CN825" s="702">
        <v>27350.471999999998</v>
      </c>
      <c r="CO825" s="702">
        <v>27350.471999999998</v>
      </c>
      <c r="CP825" s="702">
        <v>0</v>
      </c>
      <c r="CQ825" s="702">
        <v>0</v>
      </c>
      <c r="CR825" s="704">
        <v>1550171.5622399999</v>
      </c>
      <c r="CS825" s="703">
        <v>1529089.3958400001</v>
      </c>
      <c r="CT825" s="23">
        <v>2</v>
      </c>
      <c r="CU825" s="23">
        <v>18</v>
      </c>
      <c r="CV825" s="23" t="s">
        <v>1741</v>
      </c>
      <c r="CW825" s="23">
        <v>18</v>
      </c>
      <c r="CX825" s="23">
        <v>108</v>
      </c>
      <c r="CY825" s="23">
        <v>0</v>
      </c>
      <c r="CZ825" s="23">
        <v>0</v>
      </c>
      <c r="DA825" s="23" t="s">
        <v>956</v>
      </c>
      <c r="DB825" s="728">
        <v>25319629.41</v>
      </c>
      <c r="DC825" s="10"/>
      <c r="DD825" s="692">
        <v>6.3102075019999999</v>
      </c>
      <c r="DE825" s="120"/>
      <c r="DF825" s="120"/>
      <c r="DG825" s="120"/>
      <c r="DH825" s="140"/>
      <c r="DI825" s="140"/>
      <c r="DJ825" s="140"/>
      <c r="DK825" s="140"/>
      <c r="DL825" s="548" t="s">
        <v>56</v>
      </c>
      <c r="DM825" s="548" t="s">
        <v>56</v>
      </c>
      <c r="DN825" s="203" t="s">
        <v>868</v>
      </c>
      <c r="DO825" s="700">
        <v>2674.1666666666702</v>
      </c>
      <c r="DP825" s="713" t="s">
        <v>56</v>
      </c>
      <c r="DQ825" s="548" t="s">
        <v>56</v>
      </c>
      <c r="DR825" s="673" t="s">
        <v>56</v>
      </c>
      <c r="DS825" s="203" t="s">
        <v>56</v>
      </c>
      <c r="DT825" s="1160" t="s">
        <v>56</v>
      </c>
      <c r="DU825" s="711">
        <v>84.794640074789541</v>
      </c>
      <c r="DV825" s="711">
        <v>-46.761964424002393</v>
      </c>
      <c r="DW825" s="711">
        <v>76.649443367419096</v>
      </c>
      <c r="DX825" s="711">
        <v>-57.787129355067222</v>
      </c>
      <c r="DY825" s="710">
        <v>1.113617949516982</v>
      </c>
      <c r="DZ825" s="710">
        <v>-0.68236620725561337</v>
      </c>
      <c r="EA825" s="710">
        <v>1.09685430916449</v>
      </c>
      <c r="EB825" s="710">
        <v>-0.66980825860847704</v>
      </c>
      <c r="EC825" s="236"/>
      <c r="ED825" s="49"/>
      <c r="EE825" s="232"/>
      <c r="EF825" s="700">
        <v>107724</v>
      </c>
      <c r="EG825" s="712">
        <v>-107724</v>
      </c>
      <c r="EH825" s="44"/>
    </row>
    <row r="826" spans="1:138" ht="41.25" customHeight="1" x14ac:dyDescent="0.25">
      <c r="A826" s="871" t="s">
        <v>49</v>
      </c>
      <c r="B826" s="656" t="s">
        <v>96</v>
      </c>
      <c r="C826" s="656" t="s">
        <v>114</v>
      </c>
      <c r="D826" s="691" t="s">
        <v>559</v>
      </c>
      <c r="E826" s="656" t="s">
        <v>134</v>
      </c>
      <c r="F826" s="656" t="s">
        <v>560</v>
      </c>
      <c r="G826" s="901" t="s">
        <v>561</v>
      </c>
      <c r="H826" s="897" t="s">
        <v>55</v>
      </c>
      <c r="I826" s="17" t="s">
        <v>866</v>
      </c>
      <c r="J826" s="64">
        <v>13.8</v>
      </c>
      <c r="K826" s="665">
        <v>11.783834464214101</v>
      </c>
      <c r="L826" s="665">
        <v>17.000568146457002</v>
      </c>
      <c r="M826" s="64">
        <v>3049</v>
      </c>
      <c r="N826" s="726">
        <v>35310059.18</v>
      </c>
      <c r="O826" s="548" t="s">
        <v>863</v>
      </c>
      <c r="P826" s="909">
        <v>8.7960468209999991</v>
      </c>
      <c r="Q826" s="203" t="s">
        <v>57</v>
      </c>
      <c r="R826" s="205" t="s">
        <v>57</v>
      </c>
      <c r="S826" s="490">
        <v>0</v>
      </c>
      <c r="T826" s="18">
        <v>0</v>
      </c>
      <c r="U826" s="548">
        <v>0</v>
      </c>
      <c r="V826" s="18">
        <v>0</v>
      </c>
      <c r="W826" s="64">
        <v>1</v>
      </c>
      <c r="X826" s="18">
        <v>1</v>
      </c>
      <c r="Y826" s="18">
        <v>0</v>
      </c>
      <c r="Z826" s="18">
        <v>0</v>
      </c>
      <c r="AA826" s="18">
        <v>0</v>
      </c>
      <c r="AB826" s="18">
        <v>0</v>
      </c>
      <c r="AC826" s="18">
        <v>0</v>
      </c>
      <c r="AD826" s="18">
        <v>0</v>
      </c>
      <c r="AE826" s="18">
        <v>0</v>
      </c>
      <c r="AF826" s="18">
        <v>0</v>
      </c>
      <c r="AG826" s="64">
        <v>0</v>
      </c>
      <c r="AH826" s="18">
        <v>0</v>
      </c>
      <c r="AI826" s="64">
        <v>0</v>
      </c>
      <c r="AJ826" s="18">
        <v>0</v>
      </c>
      <c r="AK826" s="18">
        <v>95</v>
      </c>
      <c r="AL826" s="64">
        <v>94</v>
      </c>
      <c r="AM826" s="18">
        <v>3</v>
      </c>
      <c r="AN826" s="18">
        <v>3</v>
      </c>
      <c r="AO826" s="18">
        <v>0</v>
      </c>
      <c r="AP826" s="64">
        <v>0</v>
      </c>
      <c r="AQ826" s="64">
        <v>99</v>
      </c>
      <c r="AR826" s="11">
        <v>98</v>
      </c>
      <c r="AS826" s="17">
        <v>0</v>
      </c>
      <c r="AT826" s="490">
        <v>0</v>
      </c>
      <c r="AU826" s="64">
        <v>0</v>
      </c>
      <c r="AV826" s="18">
        <v>0</v>
      </c>
      <c r="AW826" s="64">
        <v>21</v>
      </c>
      <c r="AX826" s="18">
        <v>21</v>
      </c>
      <c r="AY826" s="17">
        <v>0</v>
      </c>
      <c r="AZ826" s="490">
        <v>0</v>
      </c>
      <c r="BA826" s="17">
        <v>0</v>
      </c>
      <c r="BB826" s="18">
        <v>0</v>
      </c>
      <c r="BC826" s="17">
        <v>0</v>
      </c>
      <c r="BD826" s="18">
        <v>0</v>
      </c>
      <c r="BE826" s="17">
        <v>0</v>
      </c>
      <c r="BF826" s="18">
        <v>0</v>
      </c>
      <c r="BG826" s="17">
        <v>0</v>
      </c>
      <c r="BH826" s="18">
        <v>0</v>
      </c>
      <c r="BI826" s="17">
        <v>0</v>
      </c>
      <c r="BJ826" s="18">
        <v>0</v>
      </c>
      <c r="BK826" s="17">
        <v>498.97000000000031</v>
      </c>
      <c r="BL826" s="17">
        <v>493.97000000000031</v>
      </c>
      <c r="BM826" s="17">
        <v>26.200000000000003</v>
      </c>
      <c r="BN826" s="17">
        <v>26.2</v>
      </c>
      <c r="BO826" s="18">
        <v>0</v>
      </c>
      <c r="BP826" s="18">
        <v>0</v>
      </c>
      <c r="BQ826" s="64">
        <v>546.1700000000003</v>
      </c>
      <c r="BR826" s="18">
        <v>541.1700000000003</v>
      </c>
      <c r="BS826" s="729">
        <v>6.2092666298234601E-2</v>
      </c>
      <c r="BT826" s="17">
        <v>0</v>
      </c>
      <c r="BU826" s="17">
        <v>0</v>
      </c>
      <c r="BV826" s="17">
        <v>0</v>
      </c>
      <c r="BW826" s="17">
        <v>0</v>
      </c>
      <c r="BX826" s="17">
        <v>0</v>
      </c>
      <c r="BY826" s="17">
        <v>0</v>
      </c>
      <c r="BZ826" s="17">
        <v>0</v>
      </c>
      <c r="CA826" s="17">
        <v>0</v>
      </c>
      <c r="CB826" s="17">
        <v>0</v>
      </c>
      <c r="CC826" s="17">
        <v>0</v>
      </c>
      <c r="CD826" s="17">
        <v>0</v>
      </c>
      <c r="CE826" s="17">
        <v>0</v>
      </c>
      <c r="CF826" s="17">
        <v>0</v>
      </c>
      <c r="CG826" s="17">
        <v>0</v>
      </c>
      <c r="CH826" s="17">
        <v>0</v>
      </c>
      <c r="CI826" s="17">
        <v>0</v>
      </c>
      <c r="CJ826" s="17">
        <v>0</v>
      </c>
      <c r="CK826" s="17">
        <v>0</v>
      </c>
      <c r="CL826" s="702">
        <v>585710.9448000004</v>
      </c>
      <c r="CM826" s="702">
        <v>579841.74480000034</v>
      </c>
      <c r="CN826" s="702">
        <v>30754.608000000004</v>
      </c>
      <c r="CO826" s="702">
        <v>30754.608</v>
      </c>
      <c r="CP826" s="702">
        <v>0</v>
      </c>
      <c r="CQ826" s="702">
        <v>0</v>
      </c>
      <c r="CR826" s="704">
        <v>616465.55280000041</v>
      </c>
      <c r="CS826" s="703">
        <v>610596.35280000034</v>
      </c>
      <c r="CT826" s="23" t="s">
        <v>56</v>
      </c>
      <c r="CU826" s="23" t="s">
        <v>56</v>
      </c>
      <c r="CV826" s="23" t="s">
        <v>56</v>
      </c>
      <c r="CW826" s="23" t="s">
        <v>56</v>
      </c>
      <c r="CX826" s="23" t="s">
        <v>56</v>
      </c>
      <c r="CY826" s="23" t="s">
        <v>56</v>
      </c>
      <c r="CZ826" s="23" t="s">
        <v>56</v>
      </c>
      <c r="DA826" s="23" t="s">
        <v>56</v>
      </c>
      <c r="DB826" s="728">
        <v>35310059.18</v>
      </c>
      <c r="DC826" s="10"/>
      <c r="DD826" s="692">
        <v>8.7960468209999991</v>
      </c>
      <c r="DE826" s="120"/>
      <c r="DF826" s="120"/>
      <c r="DG826" s="120"/>
      <c r="DH826" s="140"/>
      <c r="DI826" s="140"/>
      <c r="DJ826" s="140"/>
      <c r="DK826" s="140"/>
      <c r="DL826" s="548" t="s">
        <v>56</v>
      </c>
      <c r="DM826" s="548" t="s">
        <v>56</v>
      </c>
      <c r="DN826" s="203" t="s">
        <v>868</v>
      </c>
      <c r="DO826" s="700">
        <v>3041.1666666666702</v>
      </c>
      <c r="DP826" s="713" t="s">
        <v>56</v>
      </c>
      <c r="DQ826" s="548" t="s">
        <v>56</v>
      </c>
      <c r="DR826" s="673" t="s">
        <v>56</v>
      </c>
      <c r="DS826" s="203" t="s">
        <v>56</v>
      </c>
      <c r="DT826" s="1160" t="s">
        <v>56</v>
      </c>
      <c r="DU826" s="711">
        <v>59.70208801446806</v>
      </c>
      <c r="DV826" s="711">
        <v>40.34628751448389</v>
      </c>
      <c r="DW826" s="711">
        <v>58.6420295345632</v>
      </c>
      <c r="DX826" s="711">
        <v>41.274367081125455</v>
      </c>
      <c r="DY826" s="710">
        <v>0.59681043459198702</v>
      </c>
      <c r="DZ826" s="710">
        <v>0.15095739316674694</v>
      </c>
      <c r="EA826" s="710">
        <v>0.59002127996310705</v>
      </c>
      <c r="EB826" s="710">
        <v>0.15680621379251292</v>
      </c>
      <c r="EC826" s="236"/>
      <c r="ED826" s="49"/>
      <c r="EE826" s="232"/>
      <c r="EF826" s="700">
        <v>162557</v>
      </c>
      <c r="EG826" s="712">
        <v>60104.333333333343</v>
      </c>
      <c r="EH826" s="44"/>
    </row>
    <row r="827" spans="1:138" ht="41.25" customHeight="1" x14ac:dyDescent="0.25">
      <c r="A827" s="871" t="s">
        <v>49</v>
      </c>
      <c r="B827" s="656" t="s">
        <v>96</v>
      </c>
      <c r="C827" s="656" t="s">
        <v>114</v>
      </c>
      <c r="D827" s="691" t="s">
        <v>559</v>
      </c>
      <c r="E827" s="656" t="s">
        <v>134</v>
      </c>
      <c r="F827" s="656" t="s">
        <v>562</v>
      </c>
      <c r="G827" s="901" t="s">
        <v>134</v>
      </c>
      <c r="H827" s="897" t="s">
        <v>55</v>
      </c>
      <c r="I827" s="17" t="s">
        <v>866</v>
      </c>
      <c r="J827" s="64">
        <v>13.8</v>
      </c>
      <c r="K827" s="665">
        <v>11.783834464214101</v>
      </c>
      <c r="L827" s="665">
        <v>16.447537844577003</v>
      </c>
      <c r="M827" s="64">
        <v>2763</v>
      </c>
      <c r="N827" s="726">
        <v>27907669.34</v>
      </c>
      <c r="O827" s="548" t="s">
        <v>863</v>
      </c>
      <c r="P827" s="909">
        <v>7.1945926440000001</v>
      </c>
      <c r="Q827" s="203" t="s">
        <v>57</v>
      </c>
      <c r="R827" s="205" t="s">
        <v>57</v>
      </c>
      <c r="S827" s="490">
        <v>0</v>
      </c>
      <c r="T827" s="18">
        <v>0</v>
      </c>
      <c r="U827" s="548">
        <v>0</v>
      </c>
      <c r="V827" s="18">
        <v>0</v>
      </c>
      <c r="W827" s="64">
        <v>0</v>
      </c>
      <c r="X827" s="18">
        <v>0</v>
      </c>
      <c r="Y827" s="18">
        <v>0</v>
      </c>
      <c r="Z827" s="18">
        <v>0</v>
      </c>
      <c r="AA827" s="18">
        <v>0</v>
      </c>
      <c r="AB827" s="18">
        <v>0</v>
      </c>
      <c r="AC827" s="18">
        <v>0</v>
      </c>
      <c r="AD827" s="18">
        <v>0</v>
      </c>
      <c r="AE827" s="18">
        <v>0</v>
      </c>
      <c r="AF827" s="18">
        <v>0</v>
      </c>
      <c r="AG827" s="64">
        <v>1</v>
      </c>
      <c r="AH827" s="18">
        <v>1</v>
      </c>
      <c r="AI827" s="64">
        <v>0</v>
      </c>
      <c r="AJ827" s="18">
        <v>0</v>
      </c>
      <c r="AK827" s="18">
        <v>102</v>
      </c>
      <c r="AL827" s="64">
        <v>102</v>
      </c>
      <c r="AM827" s="18">
        <v>1</v>
      </c>
      <c r="AN827" s="18">
        <v>1</v>
      </c>
      <c r="AO827" s="18">
        <v>0</v>
      </c>
      <c r="AP827" s="64">
        <v>0</v>
      </c>
      <c r="AQ827" s="64">
        <v>104</v>
      </c>
      <c r="AR827" s="11">
        <v>104</v>
      </c>
      <c r="AS827" s="17">
        <v>0</v>
      </c>
      <c r="AT827" s="490">
        <v>0</v>
      </c>
      <c r="AU827" s="64">
        <v>0</v>
      </c>
      <c r="AV827" s="18">
        <v>0</v>
      </c>
      <c r="AW827" s="64">
        <v>0</v>
      </c>
      <c r="AX827" s="18">
        <v>0</v>
      </c>
      <c r="AY827" s="17">
        <v>0</v>
      </c>
      <c r="AZ827" s="490">
        <v>0</v>
      </c>
      <c r="BA827" s="17">
        <v>0</v>
      </c>
      <c r="BB827" s="18">
        <v>0</v>
      </c>
      <c r="BC827" s="17">
        <v>0</v>
      </c>
      <c r="BD827" s="18">
        <v>0</v>
      </c>
      <c r="BE827" s="17">
        <v>0</v>
      </c>
      <c r="BF827" s="18">
        <v>0</v>
      </c>
      <c r="BG827" s="17">
        <v>1.2</v>
      </c>
      <c r="BH827" s="18">
        <v>1.2</v>
      </c>
      <c r="BI827" s="17">
        <v>0</v>
      </c>
      <c r="BJ827" s="18">
        <v>0</v>
      </c>
      <c r="BK827" s="17">
        <v>738.84000000000026</v>
      </c>
      <c r="BL827" s="17">
        <v>738.84000000000026</v>
      </c>
      <c r="BM827" s="17">
        <v>10</v>
      </c>
      <c r="BN827" s="17">
        <v>10</v>
      </c>
      <c r="BO827" s="18">
        <v>0</v>
      </c>
      <c r="BP827" s="18">
        <v>0</v>
      </c>
      <c r="BQ827" s="64">
        <v>750.0400000000003</v>
      </c>
      <c r="BR827" s="18">
        <v>750.0400000000003</v>
      </c>
      <c r="BS827" s="729">
        <v>0.1042505166189643</v>
      </c>
      <c r="BT827" s="17">
        <v>0</v>
      </c>
      <c r="BU827" s="17">
        <v>0</v>
      </c>
      <c r="BV827" s="17">
        <v>0</v>
      </c>
      <c r="BW827" s="17">
        <v>0</v>
      </c>
      <c r="BX827" s="17">
        <v>0</v>
      </c>
      <c r="BY827" s="17">
        <v>0</v>
      </c>
      <c r="BZ827" s="17">
        <v>0</v>
      </c>
      <c r="CA827" s="17">
        <v>0</v>
      </c>
      <c r="CB827" s="17">
        <v>0</v>
      </c>
      <c r="CC827" s="17">
        <v>0</v>
      </c>
      <c r="CD827" s="17">
        <v>0</v>
      </c>
      <c r="CE827" s="17">
        <v>0</v>
      </c>
      <c r="CF827" s="17">
        <v>0</v>
      </c>
      <c r="CG827" s="17">
        <v>0</v>
      </c>
      <c r="CH827" s="17">
        <v>6054.9119999999994</v>
      </c>
      <c r="CI827" s="17">
        <v>6054.9119999999994</v>
      </c>
      <c r="CJ827" s="17">
        <v>0</v>
      </c>
      <c r="CK827" s="17">
        <v>0</v>
      </c>
      <c r="CL827" s="702">
        <v>867279.94560000033</v>
      </c>
      <c r="CM827" s="702">
        <v>867279.94560000033</v>
      </c>
      <c r="CN827" s="702">
        <v>11738.400000000001</v>
      </c>
      <c r="CO827" s="702">
        <v>11738.400000000001</v>
      </c>
      <c r="CP827" s="702">
        <v>0</v>
      </c>
      <c r="CQ827" s="702">
        <v>0</v>
      </c>
      <c r="CR827" s="704">
        <v>885073.25760000036</v>
      </c>
      <c r="CS827" s="703">
        <v>885073.25760000036</v>
      </c>
      <c r="CT827" s="23" t="s">
        <v>56</v>
      </c>
      <c r="CU827" s="23" t="s">
        <v>56</v>
      </c>
      <c r="CV827" s="23" t="s">
        <v>56</v>
      </c>
      <c r="CW827" s="23" t="s">
        <v>56</v>
      </c>
      <c r="CX827" s="23" t="s">
        <v>56</v>
      </c>
      <c r="CY827" s="23" t="s">
        <v>56</v>
      </c>
      <c r="CZ827" s="23" t="s">
        <v>56</v>
      </c>
      <c r="DA827" s="23" t="s">
        <v>56</v>
      </c>
      <c r="DB827" s="728">
        <v>27907669.34</v>
      </c>
      <c r="DC827" s="10"/>
      <c r="DD827" s="692">
        <v>7.1945926440000001</v>
      </c>
      <c r="DE827" s="120"/>
      <c r="DF827" s="120"/>
      <c r="DG827" s="120"/>
      <c r="DH827" s="140"/>
      <c r="DI827" s="140"/>
      <c r="DJ827" s="140"/>
      <c r="DK827" s="140"/>
      <c r="DL827" s="548" t="s">
        <v>56</v>
      </c>
      <c r="DM827" s="548" t="s">
        <v>56</v>
      </c>
      <c r="DN827" s="203" t="s">
        <v>868</v>
      </c>
      <c r="DO827" s="700">
        <v>2701.25</v>
      </c>
      <c r="DP827" s="713" t="s">
        <v>56</v>
      </c>
      <c r="DQ827" s="548" t="s">
        <v>56</v>
      </c>
      <c r="DR827" s="673" t="s">
        <v>56</v>
      </c>
      <c r="DS827" s="203" t="s">
        <v>56</v>
      </c>
      <c r="DT827" s="1160" t="s">
        <v>56</v>
      </c>
      <c r="DU827" s="711">
        <v>36.835168903285513</v>
      </c>
      <c r="DV827" s="711">
        <v>53.772158242264801</v>
      </c>
      <c r="DW827" s="711">
        <v>37.113687600956197</v>
      </c>
      <c r="DX827" s="711">
        <v>31.910741377567348</v>
      </c>
      <c r="DY827" s="710">
        <v>0.4942156409069875</v>
      </c>
      <c r="DZ827" s="710">
        <v>0.50914255029004862</v>
      </c>
      <c r="EA827" s="710">
        <v>0.49383649218743397</v>
      </c>
      <c r="EB827" s="710">
        <v>0.48639025590252394</v>
      </c>
      <c r="EC827" s="236"/>
      <c r="ED827" s="49"/>
      <c r="EE827" s="232"/>
      <c r="EF827" s="700">
        <v>64000</v>
      </c>
      <c r="EG827" s="712">
        <v>-19718</v>
      </c>
      <c r="EH827" s="44"/>
    </row>
    <row r="828" spans="1:138" ht="41.25" customHeight="1" x14ac:dyDescent="0.25">
      <c r="A828" s="871" t="s">
        <v>49</v>
      </c>
      <c r="B828" s="656" t="s">
        <v>96</v>
      </c>
      <c r="C828" s="656" t="s">
        <v>114</v>
      </c>
      <c r="D828" s="691" t="s">
        <v>97</v>
      </c>
      <c r="E828" s="656" t="s">
        <v>514</v>
      </c>
      <c r="F828" s="656" t="s">
        <v>563</v>
      </c>
      <c r="G828" s="901" t="s">
        <v>514</v>
      </c>
      <c r="H828" s="897" t="s">
        <v>55</v>
      </c>
      <c r="I828" s="17" t="s">
        <v>860</v>
      </c>
      <c r="J828" s="64">
        <v>4.16</v>
      </c>
      <c r="K828" s="665">
        <v>2.6299459462125832</v>
      </c>
      <c r="L828" s="665">
        <v>1.5407196937650003</v>
      </c>
      <c r="M828" s="64">
        <v>346</v>
      </c>
      <c r="N828" s="726">
        <v>1415878.7390000001</v>
      </c>
      <c r="O828" s="548" t="s">
        <v>874</v>
      </c>
      <c r="P828" s="909">
        <v>0.36026656800000001</v>
      </c>
      <c r="Q828" s="203" t="s">
        <v>57</v>
      </c>
      <c r="R828" s="205" t="s">
        <v>57</v>
      </c>
      <c r="S828" s="490">
        <v>0</v>
      </c>
      <c r="T828" s="18">
        <v>0</v>
      </c>
      <c r="U828" s="548">
        <v>0</v>
      </c>
      <c r="V828" s="18">
        <v>0</v>
      </c>
      <c r="W828" s="64">
        <v>0</v>
      </c>
      <c r="X828" s="18">
        <v>0</v>
      </c>
      <c r="Y828" s="18">
        <v>0</v>
      </c>
      <c r="Z828" s="18">
        <v>0</v>
      </c>
      <c r="AA828" s="18">
        <v>0</v>
      </c>
      <c r="AB828" s="18">
        <v>0</v>
      </c>
      <c r="AC828" s="18">
        <v>0</v>
      </c>
      <c r="AD828" s="18">
        <v>0</v>
      </c>
      <c r="AE828" s="18">
        <v>0</v>
      </c>
      <c r="AF828" s="18">
        <v>0</v>
      </c>
      <c r="AG828" s="64">
        <v>0</v>
      </c>
      <c r="AH828" s="18">
        <v>0</v>
      </c>
      <c r="AI828" s="64">
        <v>0</v>
      </c>
      <c r="AJ828" s="18">
        <v>0</v>
      </c>
      <c r="AK828" s="18">
        <v>24</v>
      </c>
      <c r="AL828" s="64">
        <v>24</v>
      </c>
      <c r="AM828" s="18">
        <v>0</v>
      </c>
      <c r="AN828" s="18" t="s">
        <v>58</v>
      </c>
      <c r="AO828" s="18">
        <v>0</v>
      </c>
      <c r="AP828" s="64">
        <v>0</v>
      </c>
      <c r="AQ828" s="64">
        <v>24</v>
      </c>
      <c r="AR828" s="11">
        <v>24</v>
      </c>
      <c r="AS828" s="17">
        <v>0</v>
      </c>
      <c r="AT828" s="490">
        <v>0</v>
      </c>
      <c r="AU828" s="64">
        <v>0</v>
      </c>
      <c r="AV828" s="18">
        <v>0</v>
      </c>
      <c r="AW828" s="64">
        <v>0</v>
      </c>
      <c r="AX828" s="18">
        <v>0</v>
      </c>
      <c r="AY828" s="17">
        <v>0</v>
      </c>
      <c r="AZ828" s="490">
        <v>0</v>
      </c>
      <c r="BA828" s="17">
        <v>0</v>
      </c>
      <c r="BB828" s="18">
        <v>0</v>
      </c>
      <c r="BC828" s="17">
        <v>0</v>
      </c>
      <c r="BD828" s="18">
        <v>0</v>
      </c>
      <c r="BE828" s="17">
        <v>0</v>
      </c>
      <c r="BF828" s="18">
        <v>0</v>
      </c>
      <c r="BG828" s="17">
        <v>0</v>
      </c>
      <c r="BH828" s="18">
        <v>0</v>
      </c>
      <c r="BI828" s="17">
        <v>0</v>
      </c>
      <c r="BJ828" s="18">
        <v>0</v>
      </c>
      <c r="BK828" s="17">
        <v>112.34999999999998</v>
      </c>
      <c r="BL828" s="17">
        <v>112.35</v>
      </c>
      <c r="BM828" s="17">
        <v>0</v>
      </c>
      <c r="BN828" s="17" t="s">
        <v>58</v>
      </c>
      <c r="BO828" s="18">
        <v>0</v>
      </c>
      <c r="BP828" s="18">
        <v>0</v>
      </c>
      <c r="BQ828" s="64">
        <v>112.34999999999998</v>
      </c>
      <c r="BR828" s="18">
        <v>112.35</v>
      </c>
      <c r="BS828" s="729">
        <v>0.31185241701361527</v>
      </c>
      <c r="BT828" s="17">
        <v>0</v>
      </c>
      <c r="BU828" s="17">
        <v>0</v>
      </c>
      <c r="BV828" s="17">
        <v>0</v>
      </c>
      <c r="BW828" s="17">
        <v>0</v>
      </c>
      <c r="BX828" s="17">
        <v>0</v>
      </c>
      <c r="BY828" s="17">
        <v>0</v>
      </c>
      <c r="BZ828" s="17">
        <v>0</v>
      </c>
      <c r="CA828" s="17">
        <v>0</v>
      </c>
      <c r="CB828" s="17">
        <v>0</v>
      </c>
      <c r="CC828" s="17">
        <v>0</v>
      </c>
      <c r="CD828" s="17">
        <v>0</v>
      </c>
      <c r="CE828" s="17">
        <v>0</v>
      </c>
      <c r="CF828" s="17">
        <v>0</v>
      </c>
      <c r="CG828" s="17">
        <v>0</v>
      </c>
      <c r="CH828" s="17">
        <v>0</v>
      </c>
      <c r="CI828" s="17">
        <v>0</v>
      </c>
      <c r="CJ828" s="17">
        <v>0</v>
      </c>
      <c r="CK828" s="17">
        <v>0</v>
      </c>
      <c r="CL828" s="702">
        <v>131880.92399999997</v>
      </c>
      <c r="CM828" s="702">
        <v>131880.924</v>
      </c>
      <c r="CN828" s="702">
        <v>0</v>
      </c>
      <c r="CO828" s="702">
        <v>0</v>
      </c>
      <c r="CP828" s="702">
        <v>0</v>
      </c>
      <c r="CQ828" s="702">
        <v>0</v>
      </c>
      <c r="CR828" s="704">
        <v>131880.92399999997</v>
      </c>
      <c r="CS828" s="703">
        <v>131880.924</v>
      </c>
      <c r="CT828" s="23" t="s">
        <v>56</v>
      </c>
      <c r="CU828" s="23" t="s">
        <v>56</v>
      </c>
      <c r="CV828" s="23" t="s">
        <v>56</v>
      </c>
      <c r="CW828" s="23" t="s">
        <v>56</v>
      </c>
      <c r="CX828" s="23" t="s">
        <v>56</v>
      </c>
      <c r="CY828" s="23" t="s">
        <v>56</v>
      </c>
      <c r="CZ828" s="23" t="s">
        <v>56</v>
      </c>
      <c r="DA828" s="23" t="s">
        <v>56</v>
      </c>
      <c r="DB828" s="728">
        <v>1415878.7390000001</v>
      </c>
      <c r="DC828" s="10"/>
      <c r="DD828" s="692">
        <v>0.36026656800000001</v>
      </c>
      <c r="DE828" s="120"/>
      <c r="DF828" s="120"/>
      <c r="DG828" s="120"/>
      <c r="DH828" s="140"/>
      <c r="DI828" s="140"/>
      <c r="DJ828" s="140"/>
      <c r="DK828" s="140"/>
      <c r="DL828" s="548" t="s">
        <v>56</v>
      </c>
      <c r="DM828" s="548" t="s">
        <v>56</v>
      </c>
      <c r="DN828" s="203" t="s">
        <v>868</v>
      </c>
      <c r="DO828" s="700">
        <v>330.25</v>
      </c>
      <c r="DP828" s="713" t="s">
        <v>56</v>
      </c>
      <c r="DQ828" s="548" t="s">
        <v>56</v>
      </c>
      <c r="DR828" s="673" t="s">
        <v>56</v>
      </c>
      <c r="DS828" s="203" t="s">
        <v>56</v>
      </c>
      <c r="DT828" s="1160" t="s">
        <v>56</v>
      </c>
      <c r="DU828" s="711">
        <v>19.984859954579864</v>
      </c>
      <c r="DV828" s="711">
        <v>-18.617043862625842</v>
      </c>
      <c r="DW828" s="711">
        <v>20.0483333333333</v>
      </c>
      <c r="DX828" s="711">
        <v>-18.680517241379277</v>
      </c>
      <c r="DY828" s="710">
        <v>9.9924299772899322E-2</v>
      </c>
      <c r="DZ828" s="710">
        <v>-9.3219318929987458E-2</v>
      </c>
      <c r="EA828" s="710">
        <v>0.1</v>
      </c>
      <c r="EB828" s="710">
        <v>-9.3295019157088141E-2</v>
      </c>
      <c r="EC828" s="236"/>
      <c r="ED828" s="49"/>
      <c r="EE828" s="232"/>
      <c r="EF828" s="700">
        <v>0</v>
      </c>
      <c r="EG828" s="712">
        <v>0</v>
      </c>
      <c r="EH828" s="44"/>
    </row>
    <row r="829" spans="1:138" ht="41.25" customHeight="1" x14ac:dyDescent="0.25">
      <c r="A829" s="871" t="s">
        <v>49</v>
      </c>
      <c r="B829" s="656" t="s">
        <v>96</v>
      </c>
      <c r="C829" s="656" t="s">
        <v>114</v>
      </c>
      <c r="D829" s="691" t="s">
        <v>1742</v>
      </c>
      <c r="E829" s="656" t="s">
        <v>569</v>
      </c>
      <c r="F829" s="656" t="s">
        <v>1743</v>
      </c>
      <c r="G829" s="901" t="s">
        <v>569</v>
      </c>
      <c r="H829" s="897" t="s">
        <v>55</v>
      </c>
      <c r="I829" s="17" t="s">
        <v>866</v>
      </c>
      <c r="J829" s="64">
        <v>13.2</v>
      </c>
      <c r="K829" s="665">
        <v>11.08858927005595</v>
      </c>
      <c r="L829" s="665">
        <v>20.521590866406001</v>
      </c>
      <c r="M829" s="64">
        <v>1684</v>
      </c>
      <c r="N829" s="726">
        <v>29412969.34</v>
      </c>
      <c r="O829" s="548" t="s">
        <v>863</v>
      </c>
      <c r="P829" s="909">
        <v>8.3907469320000008</v>
      </c>
      <c r="Q829" s="203" t="s">
        <v>57</v>
      </c>
      <c r="R829" s="205" t="s">
        <v>57</v>
      </c>
      <c r="S829" s="490">
        <v>0</v>
      </c>
      <c r="T829" s="18">
        <v>0</v>
      </c>
      <c r="U829" s="548">
        <v>0</v>
      </c>
      <c r="V829" s="18">
        <v>0</v>
      </c>
      <c r="W829" s="64">
        <v>0</v>
      </c>
      <c r="X829" s="18">
        <v>0</v>
      </c>
      <c r="Y829" s="18">
        <v>0</v>
      </c>
      <c r="Z829" s="18">
        <v>0</v>
      </c>
      <c r="AA829" s="18">
        <v>0</v>
      </c>
      <c r="AB829" s="18">
        <v>0</v>
      </c>
      <c r="AC829" s="18">
        <v>0</v>
      </c>
      <c r="AD829" s="18">
        <v>0</v>
      </c>
      <c r="AE829" s="18">
        <v>0</v>
      </c>
      <c r="AF829" s="18">
        <v>0</v>
      </c>
      <c r="AG829" s="64">
        <v>1</v>
      </c>
      <c r="AH829" s="18">
        <v>1</v>
      </c>
      <c r="AI829" s="64">
        <v>0</v>
      </c>
      <c r="AJ829" s="18">
        <v>0</v>
      </c>
      <c r="AK829" s="18">
        <v>123</v>
      </c>
      <c r="AL829" s="64">
        <v>122</v>
      </c>
      <c r="AM829" s="18">
        <v>2</v>
      </c>
      <c r="AN829" s="18">
        <v>2</v>
      </c>
      <c r="AO829" s="18">
        <v>0</v>
      </c>
      <c r="AP829" s="64">
        <v>0</v>
      </c>
      <c r="AQ829" s="64">
        <v>126</v>
      </c>
      <c r="AR829" s="11">
        <v>125</v>
      </c>
      <c r="AS829" s="17">
        <v>0</v>
      </c>
      <c r="AT829" s="490">
        <v>0</v>
      </c>
      <c r="AU829" s="64">
        <v>0</v>
      </c>
      <c r="AV829" s="18">
        <v>0</v>
      </c>
      <c r="AW829" s="64">
        <v>0</v>
      </c>
      <c r="AX829" s="18">
        <v>0</v>
      </c>
      <c r="AY829" s="17">
        <v>0</v>
      </c>
      <c r="AZ829" s="490">
        <v>0</v>
      </c>
      <c r="BA829" s="17">
        <v>0</v>
      </c>
      <c r="BB829" s="18">
        <v>0</v>
      </c>
      <c r="BC829" s="17">
        <v>0</v>
      </c>
      <c r="BD829" s="18">
        <v>0</v>
      </c>
      <c r="BE829" s="17">
        <v>0</v>
      </c>
      <c r="BF829" s="18">
        <v>0</v>
      </c>
      <c r="BG829" s="17">
        <v>75</v>
      </c>
      <c r="BH829" s="18">
        <v>75</v>
      </c>
      <c r="BI829" s="17">
        <v>0</v>
      </c>
      <c r="BJ829" s="18">
        <v>0</v>
      </c>
      <c r="BK829" s="17">
        <v>4592.9200000000046</v>
      </c>
      <c r="BL829" s="17">
        <v>4588.67</v>
      </c>
      <c r="BM829" s="17">
        <v>34.86</v>
      </c>
      <c r="BN829" s="17">
        <v>34.86</v>
      </c>
      <c r="BO829" s="18">
        <v>0</v>
      </c>
      <c r="BP829" s="18">
        <v>0</v>
      </c>
      <c r="BQ829" s="64">
        <v>4702.7800000000043</v>
      </c>
      <c r="BR829" s="18">
        <v>4698.53</v>
      </c>
      <c r="BS829" s="729">
        <v>0.5604721532078264</v>
      </c>
      <c r="BT829" s="17">
        <v>0</v>
      </c>
      <c r="BU829" s="17">
        <v>0</v>
      </c>
      <c r="BV829" s="17">
        <v>0</v>
      </c>
      <c r="BW829" s="17">
        <v>0</v>
      </c>
      <c r="BX829" s="17">
        <v>0</v>
      </c>
      <c r="BY829" s="17">
        <v>0</v>
      </c>
      <c r="BZ829" s="17">
        <v>0</v>
      </c>
      <c r="CA829" s="17">
        <v>0</v>
      </c>
      <c r="CB829" s="17">
        <v>0</v>
      </c>
      <c r="CC829" s="17">
        <v>0</v>
      </c>
      <c r="CD829" s="17">
        <v>0</v>
      </c>
      <c r="CE829" s="17">
        <v>0</v>
      </c>
      <c r="CF829" s="17">
        <v>0</v>
      </c>
      <c r="CG829" s="17">
        <v>0</v>
      </c>
      <c r="CH829" s="17">
        <v>378431.99999999994</v>
      </c>
      <c r="CI829" s="17">
        <v>378431.99999999994</v>
      </c>
      <c r="CJ829" s="17">
        <v>0</v>
      </c>
      <c r="CK829" s="17">
        <v>0</v>
      </c>
      <c r="CL829" s="702">
        <v>5391353.2128000064</v>
      </c>
      <c r="CM829" s="702">
        <v>5386364.3928000005</v>
      </c>
      <c r="CN829" s="702">
        <v>40920.062400000003</v>
      </c>
      <c r="CO829" s="702">
        <v>40920.062400000003</v>
      </c>
      <c r="CP829" s="702">
        <v>0</v>
      </c>
      <c r="CQ829" s="702">
        <v>0</v>
      </c>
      <c r="CR829" s="704">
        <v>5810705.2752000066</v>
      </c>
      <c r="CS829" s="703">
        <v>5805716.4552000007</v>
      </c>
      <c r="CT829" s="23" t="s">
        <v>56</v>
      </c>
      <c r="CU829" s="23" t="s">
        <v>56</v>
      </c>
      <c r="CV829" s="23" t="s">
        <v>56</v>
      </c>
      <c r="CW829" s="23" t="s">
        <v>56</v>
      </c>
      <c r="CX829" s="23" t="s">
        <v>56</v>
      </c>
      <c r="CY829" s="23" t="s">
        <v>56</v>
      </c>
      <c r="CZ829" s="23" t="s">
        <v>56</v>
      </c>
      <c r="DA829" s="23" t="s">
        <v>56</v>
      </c>
      <c r="DB829" s="728">
        <v>29412969.34</v>
      </c>
      <c r="DC829" s="10"/>
      <c r="DD829" s="692">
        <v>8.3907469320000008</v>
      </c>
      <c r="DE829" s="120"/>
      <c r="DF829" s="120"/>
      <c r="DG829" s="120"/>
      <c r="DH829" s="140"/>
      <c r="DI829" s="140"/>
      <c r="DJ829" s="140"/>
      <c r="DK829" s="140"/>
      <c r="DL829" s="548" t="s">
        <v>56</v>
      </c>
      <c r="DM829" s="548" t="s">
        <v>56</v>
      </c>
      <c r="DN829" s="203" t="s">
        <v>868</v>
      </c>
      <c r="DO829" s="700">
        <v>1713.5833333333301</v>
      </c>
      <c r="DP829" s="713" t="s">
        <v>56</v>
      </c>
      <c r="DQ829" s="548" t="s">
        <v>56</v>
      </c>
      <c r="DR829" s="673" t="s">
        <v>56</v>
      </c>
      <c r="DS829" s="203" t="s">
        <v>56</v>
      </c>
      <c r="DT829" s="1160" t="s">
        <v>56</v>
      </c>
      <c r="DU829" s="711">
        <v>71.076204833925146</v>
      </c>
      <c r="DV829" s="711">
        <v>120.91250810339622</v>
      </c>
      <c r="DW829" s="711">
        <v>71.035843178201105</v>
      </c>
      <c r="DX829" s="711">
        <v>22.349188920281406</v>
      </c>
      <c r="DY829" s="710">
        <v>0.12721879103243713</v>
      </c>
      <c r="DZ829" s="710">
        <v>0.32722629196029585</v>
      </c>
      <c r="EA829" s="710">
        <v>0.12658040828213901</v>
      </c>
      <c r="EB829" s="710">
        <v>0.29273917893294393</v>
      </c>
      <c r="EC829" s="236"/>
      <c r="ED829" s="49"/>
      <c r="EE829" s="232"/>
      <c r="EF829" s="700">
        <v>75346</v>
      </c>
      <c r="EG829" s="712">
        <v>39860</v>
      </c>
      <c r="EH829" s="44"/>
    </row>
    <row r="830" spans="1:138" ht="41.25" customHeight="1" x14ac:dyDescent="0.25">
      <c r="A830" s="871" t="s">
        <v>49</v>
      </c>
      <c r="B830" s="656" t="s">
        <v>96</v>
      </c>
      <c r="C830" s="656" t="s">
        <v>114</v>
      </c>
      <c r="D830" s="691" t="s">
        <v>1742</v>
      </c>
      <c r="E830" s="656" t="s">
        <v>569</v>
      </c>
      <c r="F830" s="656" t="s">
        <v>1744</v>
      </c>
      <c r="G830" s="901" t="s">
        <v>569</v>
      </c>
      <c r="H830" s="897" t="s">
        <v>55</v>
      </c>
      <c r="I830" s="17" t="s">
        <v>866</v>
      </c>
      <c r="J830" s="64">
        <v>13.2</v>
      </c>
      <c r="K830" s="665">
        <v>12.117427449751863</v>
      </c>
      <c r="L830" s="665">
        <v>17.485606024236002</v>
      </c>
      <c r="M830" s="64">
        <v>2337</v>
      </c>
      <c r="N830" s="726">
        <v>29831984.039999999</v>
      </c>
      <c r="O830" s="548" t="s">
        <v>863</v>
      </c>
      <c r="P830" s="909">
        <v>7.4990871759999997</v>
      </c>
      <c r="Q830" s="203" t="s">
        <v>57</v>
      </c>
      <c r="R830" s="205" t="s">
        <v>57</v>
      </c>
      <c r="S830" s="490">
        <v>0</v>
      </c>
      <c r="T830" s="18">
        <v>0</v>
      </c>
      <c r="U830" s="548">
        <v>0</v>
      </c>
      <c r="V830" s="18">
        <v>0</v>
      </c>
      <c r="W830" s="64">
        <v>0</v>
      </c>
      <c r="X830" s="18">
        <v>0</v>
      </c>
      <c r="Y830" s="18">
        <v>0</v>
      </c>
      <c r="Z830" s="18">
        <v>0</v>
      </c>
      <c r="AA830" s="18">
        <v>0</v>
      </c>
      <c r="AB830" s="18">
        <v>0</v>
      </c>
      <c r="AC830" s="18">
        <v>0</v>
      </c>
      <c r="AD830" s="18">
        <v>0</v>
      </c>
      <c r="AE830" s="18">
        <v>0</v>
      </c>
      <c r="AF830" s="18">
        <v>0</v>
      </c>
      <c r="AG830" s="64">
        <v>0</v>
      </c>
      <c r="AH830" s="18">
        <v>0</v>
      </c>
      <c r="AI830" s="64">
        <v>0</v>
      </c>
      <c r="AJ830" s="18">
        <v>0</v>
      </c>
      <c r="AK830" s="18">
        <v>141</v>
      </c>
      <c r="AL830" s="64">
        <v>140</v>
      </c>
      <c r="AM830" s="18">
        <v>6</v>
      </c>
      <c r="AN830" s="18">
        <v>6</v>
      </c>
      <c r="AO830" s="18">
        <v>0</v>
      </c>
      <c r="AP830" s="64">
        <v>0</v>
      </c>
      <c r="AQ830" s="64">
        <v>147</v>
      </c>
      <c r="AR830" s="11">
        <v>146</v>
      </c>
      <c r="AS830" s="17">
        <v>0</v>
      </c>
      <c r="AT830" s="490">
        <v>0</v>
      </c>
      <c r="AU830" s="64">
        <v>0</v>
      </c>
      <c r="AV830" s="18">
        <v>0</v>
      </c>
      <c r="AW830" s="64">
        <v>0</v>
      </c>
      <c r="AX830" s="18">
        <v>0</v>
      </c>
      <c r="AY830" s="17">
        <v>0</v>
      </c>
      <c r="AZ830" s="490">
        <v>0</v>
      </c>
      <c r="BA830" s="17">
        <v>0</v>
      </c>
      <c r="BB830" s="18">
        <v>0</v>
      </c>
      <c r="BC830" s="17">
        <v>0</v>
      </c>
      <c r="BD830" s="18">
        <v>0</v>
      </c>
      <c r="BE830" s="17">
        <v>0</v>
      </c>
      <c r="BF830" s="18">
        <v>0</v>
      </c>
      <c r="BG830" s="17">
        <v>0</v>
      </c>
      <c r="BH830" s="18">
        <v>0</v>
      </c>
      <c r="BI830" s="17">
        <v>0</v>
      </c>
      <c r="BJ830" s="18">
        <v>0</v>
      </c>
      <c r="BK830" s="17">
        <v>773.25099999999975</v>
      </c>
      <c r="BL830" s="17">
        <v>767.25099999999975</v>
      </c>
      <c r="BM830" s="17">
        <v>69.56</v>
      </c>
      <c r="BN830" s="17">
        <v>69.56</v>
      </c>
      <c r="BO830" s="18">
        <v>0</v>
      </c>
      <c r="BP830" s="18">
        <v>0</v>
      </c>
      <c r="BQ830" s="64">
        <v>842.81099999999969</v>
      </c>
      <c r="BR830" s="18">
        <v>836.81099999999969</v>
      </c>
      <c r="BS830" s="729">
        <v>0.11238847878676797</v>
      </c>
      <c r="BT830" s="17">
        <v>0</v>
      </c>
      <c r="BU830" s="17">
        <v>0</v>
      </c>
      <c r="BV830" s="17">
        <v>0</v>
      </c>
      <c r="BW830" s="17">
        <v>0</v>
      </c>
      <c r="BX830" s="17">
        <v>0</v>
      </c>
      <c r="BY830" s="17">
        <v>0</v>
      </c>
      <c r="BZ830" s="17">
        <v>0</v>
      </c>
      <c r="CA830" s="17">
        <v>0</v>
      </c>
      <c r="CB830" s="17">
        <v>0</v>
      </c>
      <c r="CC830" s="17">
        <v>0</v>
      </c>
      <c r="CD830" s="17">
        <v>0</v>
      </c>
      <c r="CE830" s="17">
        <v>0</v>
      </c>
      <c r="CF830" s="17">
        <v>0</v>
      </c>
      <c r="CG830" s="17">
        <v>0</v>
      </c>
      <c r="CH830" s="17">
        <v>0</v>
      </c>
      <c r="CI830" s="17">
        <v>0</v>
      </c>
      <c r="CJ830" s="17">
        <v>0</v>
      </c>
      <c r="CK830" s="17">
        <v>0</v>
      </c>
      <c r="CL830" s="702">
        <v>907672.95383999974</v>
      </c>
      <c r="CM830" s="702">
        <v>900629.9138399997</v>
      </c>
      <c r="CN830" s="702">
        <v>81652.310400000002</v>
      </c>
      <c r="CO830" s="702">
        <v>81652.310400000002</v>
      </c>
      <c r="CP830" s="702">
        <v>0</v>
      </c>
      <c r="CQ830" s="702">
        <v>0</v>
      </c>
      <c r="CR830" s="704">
        <v>989325.2642399997</v>
      </c>
      <c r="CS830" s="703">
        <v>982282.22423999966</v>
      </c>
      <c r="CT830" s="23" t="s">
        <v>56</v>
      </c>
      <c r="CU830" s="23" t="s">
        <v>56</v>
      </c>
      <c r="CV830" s="23" t="s">
        <v>56</v>
      </c>
      <c r="CW830" s="23" t="s">
        <v>56</v>
      </c>
      <c r="CX830" s="23" t="s">
        <v>56</v>
      </c>
      <c r="CY830" s="23" t="s">
        <v>56</v>
      </c>
      <c r="CZ830" s="23" t="s">
        <v>56</v>
      </c>
      <c r="DA830" s="23" t="s">
        <v>56</v>
      </c>
      <c r="DB830" s="728">
        <v>29831984.039999999</v>
      </c>
      <c r="DC830" s="10"/>
      <c r="DD830" s="692">
        <v>7.4990871759999997</v>
      </c>
      <c r="DE830" s="120"/>
      <c r="DF830" s="120"/>
      <c r="DG830" s="120"/>
      <c r="DH830" s="140"/>
      <c r="DI830" s="140"/>
      <c r="DJ830" s="140"/>
      <c r="DK830" s="140"/>
      <c r="DL830" s="548" t="s">
        <v>56</v>
      </c>
      <c r="DM830" s="548" t="s">
        <v>56</v>
      </c>
      <c r="DN830" s="203" t="s">
        <v>868</v>
      </c>
      <c r="DO830" s="700">
        <v>2250.9166666666702</v>
      </c>
      <c r="DP830" s="713" t="s">
        <v>56</v>
      </c>
      <c r="DQ830" s="548" t="s">
        <v>56</v>
      </c>
      <c r="DR830" s="673" t="s">
        <v>56</v>
      </c>
      <c r="DS830" s="203" t="s">
        <v>56</v>
      </c>
      <c r="DT830" s="1160" t="s">
        <v>56</v>
      </c>
      <c r="DU830" s="711">
        <v>24.106623227573913</v>
      </c>
      <c r="DV830" s="711">
        <v>104.18067682134279</v>
      </c>
      <c r="DW830" s="711">
        <v>24.393086254435701</v>
      </c>
      <c r="DX830" s="711">
        <v>1.819325039845932</v>
      </c>
      <c r="DY830" s="710">
        <v>8.4410055162711356E-2</v>
      </c>
      <c r="DZ830" s="710">
        <v>0.33321176847229106</v>
      </c>
      <c r="EA830" s="710">
        <v>8.5303693236741002E-2</v>
      </c>
      <c r="EB830" s="710">
        <v>-3.638431177597809E-3</v>
      </c>
      <c r="EC830" s="236"/>
      <c r="ED830" s="49"/>
      <c r="EE830" s="232"/>
      <c r="EF830" s="700">
        <v>0</v>
      </c>
      <c r="EG830" s="712">
        <v>0</v>
      </c>
      <c r="EH830" s="44"/>
    </row>
    <row r="831" spans="1:138" ht="41.25" customHeight="1" x14ac:dyDescent="0.25">
      <c r="A831" s="871" t="s">
        <v>49</v>
      </c>
      <c r="B831" s="656" t="s">
        <v>96</v>
      </c>
      <c r="C831" s="656" t="s">
        <v>114</v>
      </c>
      <c r="D831" s="691" t="s">
        <v>1742</v>
      </c>
      <c r="E831" s="656" t="s">
        <v>569</v>
      </c>
      <c r="F831" s="656" t="s">
        <v>1745</v>
      </c>
      <c r="G831" s="901" t="s">
        <v>1609</v>
      </c>
      <c r="H831" s="897" t="s">
        <v>55</v>
      </c>
      <c r="I831" s="17" t="s">
        <v>866</v>
      </c>
      <c r="J831" s="64">
        <v>13.2</v>
      </c>
      <c r="K831" s="665">
        <v>10.905684704776677</v>
      </c>
      <c r="L831" s="665">
        <v>42.512121123696005</v>
      </c>
      <c r="M831" s="64">
        <v>1993</v>
      </c>
      <c r="N831" s="726">
        <v>32859008.039999999</v>
      </c>
      <c r="O831" s="548" t="s">
        <v>863</v>
      </c>
      <c r="P831" s="909">
        <v>9.00804984</v>
      </c>
      <c r="Q831" s="203" t="s">
        <v>902</v>
      </c>
      <c r="R831" s="205" t="s">
        <v>57</v>
      </c>
      <c r="S831" s="490">
        <v>0</v>
      </c>
      <c r="T831" s="18">
        <v>0</v>
      </c>
      <c r="U831" s="548">
        <v>0</v>
      </c>
      <c r="V831" s="18">
        <v>0</v>
      </c>
      <c r="W831" s="64">
        <v>0</v>
      </c>
      <c r="X831" s="18">
        <v>0</v>
      </c>
      <c r="Y831" s="18">
        <v>0</v>
      </c>
      <c r="Z831" s="18">
        <v>0</v>
      </c>
      <c r="AA831" s="18">
        <v>0</v>
      </c>
      <c r="AB831" s="18">
        <v>0</v>
      </c>
      <c r="AC831" s="18">
        <v>0</v>
      </c>
      <c r="AD831" s="18">
        <v>0</v>
      </c>
      <c r="AE831" s="18">
        <v>0</v>
      </c>
      <c r="AF831" s="18">
        <v>0</v>
      </c>
      <c r="AG831" s="64">
        <v>1</v>
      </c>
      <c r="AH831" s="18">
        <v>1</v>
      </c>
      <c r="AI831" s="64">
        <v>0</v>
      </c>
      <c r="AJ831" s="18">
        <v>0</v>
      </c>
      <c r="AK831" s="18">
        <v>129</v>
      </c>
      <c r="AL831" s="64">
        <v>127</v>
      </c>
      <c r="AM831" s="18">
        <v>10</v>
      </c>
      <c r="AN831" s="18">
        <v>10</v>
      </c>
      <c r="AO831" s="18">
        <v>0</v>
      </c>
      <c r="AP831" s="64">
        <v>0</v>
      </c>
      <c r="AQ831" s="64">
        <v>140</v>
      </c>
      <c r="AR831" s="11">
        <v>138</v>
      </c>
      <c r="AS831" s="17">
        <v>0</v>
      </c>
      <c r="AT831" s="490">
        <v>0</v>
      </c>
      <c r="AU831" s="64">
        <v>0</v>
      </c>
      <c r="AV831" s="18">
        <v>0</v>
      </c>
      <c r="AW831" s="64">
        <v>0</v>
      </c>
      <c r="AX831" s="18">
        <v>0</v>
      </c>
      <c r="AY831" s="17">
        <v>0</v>
      </c>
      <c r="AZ831" s="490">
        <v>0</v>
      </c>
      <c r="BA831" s="17">
        <v>0</v>
      </c>
      <c r="BB831" s="18">
        <v>0</v>
      </c>
      <c r="BC831" s="17">
        <v>0</v>
      </c>
      <c r="BD831" s="18">
        <v>0</v>
      </c>
      <c r="BE831" s="17">
        <v>0</v>
      </c>
      <c r="BF831" s="18">
        <v>0</v>
      </c>
      <c r="BG831" s="17">
        <v>60</v>
      </c>
      <c r="BH831" s="18">
        <v>60</v>
      </c>
      <c r="BI831" s="17">
        <v>0</v>
      </c>
      <c r="BJ831" s="18">
        <v>0</v>
      </c>
      <c r="BK831" s="17">
        <v>947.38399999999979</v>
      </c>
      <c r="BL831" s="17">
        <v>932.18399999999974</v>
      </c>
      <c r="BM831" s="17">
        <v>141.86000000000001</v>
      </c>
      <c r="BN831" s="17">
        <v>141.85999999999999</v>
      </c>
      <c r="BO831" s="18">
        <v>0</v>
      </c>
      <c r="BP831" s="18">
        <v>0</v>
      </c>
      <c r="BQ831" s="64">
        <v>1149.2439999999997</v>
      </c>
      <c r="BR831" s="18">
        <v>1134.0439999999996</v>
      </c>
      <c r="BS831" s="729">
        <v>0.12757966712137991</v>
      </c>
      <c r="BT831" s="17">
        <v>0</v>
      </c>
      <c r="BU831" s="17">
        <v>0</v>
      </c>
      <c r="BV831" s="17">
        <v>0</v>
      </c>
      <c r="BW831" s="17">
        <v>0</v>
      </c>
      <c r="BX831" s="17">
        <v>0</v>
      </c>
      <c r="BY831" s="17">
        <v>0</v>
      </c>
      <c r="BZ831" s="17">
        <v>0</v>
      </c>
      <c r="CA831" s="17">
        <v>0</v>
      </c>
      <c r="CB831" s="17">
        <v>0</v>
      </c>
      <c r="CC831" s="17">
        <v>0</v>
      </c>
      <c r="CD831" s="17">
        <v>0</v>
      </c>
      <c r="CE831" s="17">
        <v>0</v>
      </c>
      <c r="CF831" s="17">
        <v>0</v>
      </c>
      <c r="CG831" s="17">
        <v>0</v>
      </c>
      <c r="CH831" s="17">
        <v>302745.59999999998</v>
      </c>
      <c r="CI831" s="17">
        <v>302745.59999999998</v>
      </c>
      <c r="CJ831" s="17">
        <v>0</v>
      </c>
      <c r="CK831" s="17">
        <v>0</v>
      </c>
      <c r="CL831" s="702">
        <v>1112077.2345599998</v>
      </c>
      <c r="CM831" s="702">
        <v>1094234.8665599998</v>
      </c>
      <c r="CN831" s="702">
        <v>166520.94240000003</v>
      </c>
      <c r="CO831" s="702">
        <v>166520.9424</v>
      </c>
      <c r="CP831" s="702">
        <v>0</v>
      </c>
      <c r="CQ831" s="702">
        <v>0</v>
      </c>
      <c r="CR831" s="704">
        <v>1581343.7769599999</v>
      </c>
      <c r="CS831" s="703">
        <v>1563501.4089599997</v>
      </c>
      <c r="CT831" s="23">
        <v>3</v>
      </c>
      <c r="CU831" s="23">
        <v>6</v>
      </c>
      <c r="CV831" s="23" t="s">
        <v>1746</v>
      </c>
      <c r="CW831" s="23">
        <v>6</v>
      </c>
      <c r="CX831" s="23">
        <v>36</v>
      </c>
      <c r="CY831" s="23">
        <v>0</v>
      </c>
      <c r="CZ831" s="23">
        <v>0</v>
      </c>
      <c r="DA831" s="23" t="s">
        <v>1105</v>
      </c>
      <c r="DB831" s="728">
        <v>32859008.039999999</v>
      </c>
      <c r="DC831" s="10"/>
      <c r="DD831" s="692">
        <v>9.00804984</v>
      </c>
      <c r="DE831" s="120"/>
      <c r="DF831" s="120"/>
      <c r="DG831" s="120"/>
      <c r="DH831" s="140"/>
      <c r="DI831" s="140"/>
      <c r="DJ831" s="140"/>
      <c r="DK831" s="140"/>
      <c r="DL831" s="548" t="s">
        <v>56</v>
      </c>
      <c r="DM831" s="548" t="s">
        <v>56</v>
      </c>
      <c r="DN831" s="203" t="s">
        <v>868</v>
      </c>
      <c r="DO831" s="700">
        <v>2015</v>
      </c>
      <c r="DP831" s="713" t="s">
        <v>56</v>
      </c>
      <c r="DQ831" s="548" t="s">
        <v>56</v>
      </c>
      <c r="DR831" s="673" t="s">
        <v>56</v>
      </c>
      <c r="DS831" s="700">
        <v>2015</v>
      </c>
      <c r="DT831" s="25" t="s">
        <v>918</v>
      </c>
      <c r="DU831" s="711">
        <v>220.95732009925558</v>
      </c>
      <c r="DV831" s="711">
        <v>-10.284783397040059</v>
      </c>
      <c r="DW831" s="711">
        <v>177.17928905260899</v>
      </c>
      <c r="DX831" s="711">
        <v>-58.185156419125533</v>
      </c>
      <c r="DY831" s="710">
        <v>1.5588089330024815</v>
      </c>
      <c r="DZ831" s="710">
        <v>-0.74747205316166132</v>
      </c>
      <c r="EA831" s="710">
        <v>0.956554337474257</v>
      </c>
      <c r="EB831" s="710">
        <v>-0.18784761896965696</v>
      </c>
      <c r="EC831" s="236"/>
      <c r="ED831" s="49"/>
      <c r="EE831" s="232"/>
      <c r="EF831" s="700">
        <v>61357</v>
      </c>
      <c r="EG831" s="712">
        <v>-28943.333333333332</v>
      </c>
      <c r="EH831" s="44"/>
    </row>
    <row r="832" spans="1:138" ht="41.25" customHeight="1" x14ac:dyDescent="0.25">
      <c r="A832" s="871" t="s">
        <v>49</v>
      </c>
      <c r="B832" s="656" t="s">
        <v>96</v>
      </c>
      <c r="C832" s="656" t="s">
        <v>114</v>
      </c>
      <c r="D832" s="691" t="s">
        <v>1742</v>
      </c>
      <c r="E832" s="656" t="s">
        <v>569</v>
      </c>
      <c r="F832" s="656" t="s">
        <v>1747</v>
      </c>
      <c r="G832" s="901" t="s">
        <v>1748</v>
      </c>
      <c r="H832" s="897" t="s">
        <v>55</v>
      </c>
      <c r="I832" s="17" t="s">
        <v>866</v>
      </c>
      <c r="J832" s="64">
        <v>34.5</v>
      </c>
      <c r="K832" s="665">
        <v>28.981540137646235</v>
      </c>
      <c r="L832" s="665">
        <v>118.457575511184</v>
      </c>
      <c r="M832" s="64">
        <v>7218</v>
      </c>
      <c r="N832" s="726">
        <v>101044745.40000001</v>
      </c>
      <c r="O832" s="548" t="s">
        <v>863</v>
      </c>
      <c r="P832" s="909">
        <v>23.663278129999998</v>
      </c>
      <c r="Q832" s="203" t="s">
        <v>57</v>
      </c>
      <c r="R832" s="205" t="s">
        <v>57</v>
      </c>
      <c r="S832" s="490">
        <v>0</v>
      </c>
      <c r="T832" s="18">
        <v>0</v>
      </c>
      <c r="U832" s="548">
        <v>0</v>
      </c>
      <c r="V832" s="18">
        <v>0</v>
      </c>
      <c r="W832" s="64">
        <v>1</v>
      </c>
      <c r="X832" s="18">
        <v>1</v>
      </c>
      <c r="Y832" s="18">
        <v>0</v>
      </c>
      <c r="Z832" s="18">
        <v>0</v>
      </c>
      <c r="AA832" s="18">
        <v>0</v>
      </c>
      <c r="AB832" s="18">
        <v>0</v>
      </c>
      <c r="AC832" s="18">
        <v>0</v>
      </c>
      <c r="AD832" s="18">
        <v>0</v>
      </c>
      <c r="AE832" s="18">
        <v>0</v>
      </c>
      <c r="AF832" s="18">
        <v>0</v>
      </c>
      <c r="AG832" s="64">
        <v>0</v>
      </c>
      <c r="AH832" s="18">
        <v>0</v>
      </c>
      <c r="AI832" s="64">
        <v>0</v>
      </c>
      <c r="AJ832" s="18">
        <v>0</v>
      </c>
      <c r="AK832" s="18">
        <v>371</v>
      </c>
      <c r="AL832" s="64">
        <v>367</v>
      </c>
      <c r="AM832" s="18">
        <v>33</v>
      </c>
      <c r="AN832" s="18">
        <v>33</v>
      </c>
      <c r="AO832" s="18">
        <v>1</v>
      </c>
      <c r="AP832" s="64">
        <v>1</v>
      </c>
      <c r="AQ832" s="64">
        <v>406</v>
      </c>
      <c r="AR832" s="11">
        <v>402</v>
      </c>
      <c r="AS832" s="17">
        <v>0</v>
      </c>
      <c r="AT832" s="490">
        <v>0</v>
      </c>
      <c r="AU832" s="64">
        <v>0</v>
      </c>
      <c r="AV832" s="18">
        <v>0</v>
      </c>
      <c r="AW832" s="64">
        <v>5</v>
      </c>
      <c r="AX832" s="18">
        <v>5</v>
      </c>
      <c r="AY832" s="17">
        <v>0</v>
      </c>
      <c r="AZ832" s="490">
        <v>0</v>
      </c>
      <c r="BA832" s="17">
        <v>0</v>
      </c>
      <c r="BB832" s="18">
        <v>0</v>
      </c>
      <c r="BC832" s="17">
        <v>0</v>
      </c>
      <c r="BD832" s="18">
        <v>0</v>
      </c>
      <c r="BE832" s="17">
        <v>0</v>
      </c>
      <c r="BF832" s="18">
        <v>0</v>
      </c>
      <c r="BG832" s="17">
        <v>0</v>
      </c>
      <c r="BH832" s="18">
        <v>0</v>
      </c>
      <c r="BI832" s="17">
        <v>0</v>
      </c>
      <c r="BJ832" s="18">
        <v>0</v>
      </c>
      <c r="BK832" s="17">
        <v>5087.4060000000054</v>
      </c>
      <c r="BL832" s="17">
        <v>5054.0059999999958</v>
      </c>
      <c r="BM832" s="17">
        <v>454.5390000000001</v>
      </c>
      <c r="BN832" s="17">
        <v>454.53900000000004</v>
      </c>
      <c r="BO832" s="18">
        <v>6</v>
      </c>
      <c r="BP832" s="18">
        <v>6</v>
      </c>
      <c r="BQ832" s="64">
        <v>5552.9450000000052</v>
      </c>
      <c r="BR832" s="18">
        <v>5519.5449999999955</v>
      </c>
      <c r="BS832" s="729">
        <v>0.2346650776571845</v>
      </c>
      <c r="BT832" s="17">
        <v>0</v>
      </c>
      <c r="BU832" s="17">
        <v>0</v>
      </c>
      <c r="BV832" s="17">
        <v>0</v>
      </c>
      <c r="BW832" s="17">
        <v>0</v>
      </c>
      <c r="BX832" s="17">
        <v>0</v>
      </c>
      <c r="BY832" s="17">
        <v>0</v>
      </c>
      <c r="BZ832" s="17">
        <v>0</v>
      </c>
      <c r="CA832" s="17">
        <v>0</v>
      </c>
      <c r="CB832" s="17">
        <v>0</v>
      </c>
      <c r="CC832" s="17">
        <v>0</v>
      </c>
      <c r="CD832" s="17">
        <v>0</v>
      </c>
      <c r="CE832" s="17">
        <v>0</v>
      </c>
      <c r="CF832" s="17">
        <v>0</v>
      </c>
      <c r="CG832" s="17">
        <v>0</v>
      </c>
      <c r="CH832" s="17">
        <v>0</v>
      </c>
      <c r="CI832" s="17">
        <v>0</v>
      </c>
      <c r="CJ832" s="17">
        <v>0</v>
      </c>
      <c r="CK832" s="17">
        <v>0</v>
      </c>
      <c r="CL832" s="702">
        <v>5971800.6590400068</v>
      </c>
      <c r="CM832" s="702">
        <v>5932594.4030399946</v>
      </c>
      <c r="CN832" s="702">
        <v>533556.05976000021</v>
      </c>
      <c r="CO832" s="702">
        <v>533556.05976000009</v>
      </c>
      <c r="CP832" s="702">
        <v>19657.439999999999</v>
      </c>
      <c r="CQ832" s="702">
        <v>19657.439999999999</v>
      </c>
      <c r="CR832" s="704">
        <v>6525014.1588000078</v>
      </c>
      <c r="CS832" s="703">
        <v>6485807.9027999947</v>
      </c>
      <c r="CT832" s="23">
        <v>1</v>
      </c>
      <c r="CU832" s="23">
        <v>10</v>
      </c>
      <c r="CV832" s="23" t="s">
        <v>565</v>
      </c>
      <c r="CW832" s="23">
        <v>10</v>
      </c>
      <c r="CX832" s="23">
        <v>60</v>
      </c>
      <c r="CY832" s="23">
        <v>0</v>
      </c>
      <c r="CZ832" s="23">
        <v>0</v>
      </c>
      <c r="DA832" s="23" t="s">
        <v>905</v>
      </c>
      <c r="DB832" s="728">
        <v>101044745.40000001</v>
      </c>
      <c r="DC832" s="10"/>
      <c r="DD832" s="692">
        <v>23.663278129999998</v>
      </c>
      <c r="DE832" s="120"/>
      <c r="DF832" s="120"/>
      <c r="DG832" s="120"/>
      <c r="DH832" s="140"/>
      <c r="DI832" s="140"/>
      <c r="DJ832" s="140"/>
      <c r="DK832" s="140"/>
      <c r="DL832" s="548" t="s">
        <v>56</v>
      </c>
      <c r="DM832" s="548" t="s">
        <v>56</v>
      </c>
      <c r="DN832" s="203" t="s">
        <v>868</v>
      </c>
      <c r="DO832" s="700">
        <v>7255.4166666666697</v>
      </c>
      <c r="DP832" s="713" t="s">
        <v>56</v>
      </c>
      <c r="DQ832" s="548" t="s">
        <v>56</v>
      </c>
      <c r="DR832" s="673" t="s">
        <v>56</v>
      </c>
      <c r="DS832" s="203" t="s">
        <v>56</v>
      </c>
      <c r="DT832" s="1160" t="s">
        <v>56</v>
      </c>
      <c r="DU832" s="711">
        <v>271.01544822833506</v>
      </c>
      <c r="DV832" s="711">
        <v>51.426207295411473</v>
      </c>
      <c r="DW832" s="711">
        <v>257.93480758297699</v>
      </c>
      <c r="DX832" s="711">
        <v>-67.571573515501314</v>
      </c>
      <c r="DY832" s="710">
        <v>1.2055820364095786</v>
      </c>
      <c r="DZ832" s="710">
        <v>1.7352132741809427</v>
      </c>
      <c r="EA832" s="710">
        <v>1.1877434367527699</v>
      </c>
      <c r="EB832" s="710">
        <v>1.6654818544001599</v>
      </c>
      <c r="EC832" s="236"/>
      <c r="ED832" s="49"/>
      <c r="EE832" s="232"/>
      <c r="EF832" s="700">
        <v>1019103</v>
      </c>
      <c r="EG832" s="712">
        <v>-351079</v>
      </c>
      <c r="EH832" s="44"/>
    </row>
    <row r="833" spans="1:138" ht="41.25" customHeight="1" x14ac:dyDescent="0.25">
      <c r="A833" s="871" t="s">
        <v>49</v>
      </c>
      <c r="B833" s="656" t="s">
        <v>96</v>
      </c>
      <c r="C833" s="656" t="s">
        <v>114</v>
      </c>
      <c r="D833" s="691" t="s">
        <v>1742</v>
      </c>
      <c r="E833" s="656" t="s">
        <v>569</v>
      </c>
      <c r="F833" s="656" t="s">
        <v>1749</v>
      </c>
      <c r="G833" s="901" t="s">
        <v>1750</v>
      </c>
      <c r="H833" s="897" t="s">
        <v>55</v>
      </c>
      <c r="I833" s="17" t="s">
        <v>866</v>
      </c>
      <c r="J833" s="64">
        <v>34.5</v>
      </c>
      <c r="K833" s="665">
        <v>28.981540137646235</v>
      </c>
      <c r="L833" s="665">
        <v>111.005113405473</v>
      </c>
      <c r="M833" s="64">
        <v>4457</v>
      </c>
      <c r="N833" s="726">
        <v>57370684.170000002</v>
      </c>
      <c r="O833" s="548" t="s">
        <v>863</v>
      </c>
      <c r="P833" s="909">
        <v>15.297472730000001</v>
      </c>
      <c r="Q833" s="203" t="s">
        <v>57</v>
      </c>
      <c r="R833" s="205" t="s">
        <v>57</v>
      </c>
      <c r="S833" s="490">
        <v>0</v>
      </c>
      <c r="T833" s="18">
        <v>0</v>
      </c>
      <c r="U833" s="548">
        <v>0</v>
      </c>
      <c r="V833" s="18">
        <v>0</v>
      </c>
      <c r="W833" s="64">
        <v>0</v>
      </c>
      <c r="X833" s="18">
        <v>0</v>
      </c>
      <c r="Y833" s="18">
        <v>0</v>
      </c>
      <c r="Z833" s="18">
        <v>0</v>
      </c>
      <c r="AA833" s="18">
        <v>0</v>
      </c>
      <c r="AB833" s="18">
        <v>0</v>
      </c>
      <c r="AC833" s="18">
        <v>0</v>
      </c>
      <c r="AD833" s="18">
        <v>0</v>
      </c>
      <c r="AE833" s="18">
        <v>0</v>
      </c>
      <c r="AF833" s="18">
        <v>0</v>
      </c>
      <c r="AG833" s="64">
        <v>0</v>
      </c>
      <c r="AH833" s="18">
        <v>0</v>
      </c>
      <c r="AI833" s="64">
        <v>0</v>
      </c>
      <c r="AJ833" s="18">
        <v>0</v>
      </c>
      <c r="AK833" s="18">
        <v>328</v>
      </c>
      <c r="AL833" s="64">
        <v>321</v>
      </c>
      <c r="AM833" s="18">
        <v>21</v>
      </c>
      <c r="AN833" s="18">
        <v>18</v>
      </c>
      <c r="AO833" s="18">
        <v>2</v>
      </c>
      <c r="AP833" s="64">
        <v>2</v>
      </c>
      <c r="AQ833" s="64">
        <v>351</v>
      </c>
      <c r="AR833" s="11">
        <v>341</v>
      </c>
      <c r="AS833" s="17">
        <v>0</v>
      </c>
      <c r="AT833" s="490">
        <v>0</v>
      </c>
      <c r="AU833" s="64">
        <v>0</v>
      </c>
      <c r="AV833" s="18">
        <v>0</v>
      </c>
      <c r="AW833" s="64">
        <v>0</v>
      </c>
      <c r="AX833" s="18">
        <v>0</v>
      </c>
      <c r="AY833" s="17">
        <v>0</v>
      </c>
      <c r="AZ833" s="490">
        <v>0</v>
      </c>
      <c r="BA833" s="17">
        <v>0</v>
      </c>
      <c r="BB833" s="18">
        <v>0</v>
      </c>
      <c r="BC833" s="17">
        <v>0</v>
      </c>
      <c r="BD833" s="18">
        <v>0</v>
      </c>
      <c r="BE833" s="17">
        <v>0</v>
      </c>
      <c r="BF833" s="18">
        <v>0</v>
      </c>
      <c r="BG833" s="17">
        <v>0</v>
      </c>
      <c r="BH833" s="18">
        <v>0</v>
      </c>
      <c r="BI833" s="17">
        <v>0</v>
      </c>
      <c r="BJ833" s="18">
        <v>0</v>
      </c>
      <c r="BK833" s="17">
        <v>2654.0299999999988</v>
      </c>
      <c r="BL833" s="17">
        <v>2593.7099999999973</v>
      </c>
      <c r="BM833" s="17">
        <v>291.48199999999997</v>
      </c>
      <c r="BN833" s="17">
        <v>255.08199999999999</v>
      </c>
      <c r="BO833" s="18">
        <v>60</v>
      </c>
      <c r="BP833" s="18">
        <v>60</v>
      </c>
      <c r="BQ833" s="64">
        <v>3005.5119999999988</v>
      </c>
      <c r="BR833" s="18">
        <v>2908.7919999999972</v>
      </c>
      <c r="BS833" s="729">
        <v>0.19647114611983352</v>
      </c>
      <c r="BT833" s="17">
        <v>0</v>
      </c>
      <c r="BU833" s="17">
        <v>0</v>
      </c>
      <c r="BV833" s="17">
        <v>0</v>
      </c>
      <c r="BW833" s="17">
        <v>0</v>
      </c>
      <c r="BX833" s="17">
        <v>0</v>
      </c>
      <c r="BY833" s="17">
        <v>0</v>
      </c>
      <c r="BZ833" s="17">
        <v>0</v>
      </c>
      <c r="CA833" s="17">
        <v>0</v>
      </c>
      <c r="CB833" s="17">
        <v>0</v>
      </c>
      <c r="CC833" s="17">
        <v>0</v>
      </c>
      <c r="CD833" s="17">
        <v>0</v>
      </c>
      <c r="CE833" s="17">
        <v>0</v>
      </c>
      <c r="CF833" s="17">
        <v>0</v>
      </c>
      <c r="CG833" s="17">
        <v>0</v>
      </c>
      <c r="CH833" s="17">
        <v>0</v>
      </c>
      <c r="CI833" s="17">
        <v>0</v>
      </c>
      <c r="CJ833" s="17">
        <v>0</v>
      </c>
      <c r="CK833" s="17">
        <v>0</v>
      </c>
      <c r="CL833" s="702">
        <v>3115406.5751999989</v>
      </c>
      <c r="CM833" s="702">
        <v>3044600.5463999971</v>
      </c>
      <c r="CN833" s="702">
        <v>342153.23087999999</v>
      </c>
      <c r="CO833" s="702">
        <v>299425.45487999998</v>
      </c>
      <c r="CP833" s="702">
        <v>196574.40000000002</v>
      </c>
      <c r="CQ833" s="702">
        <v>196574.40000000002</v>
      </c>
      <c r="CR833" s="704">
        <v>3654134.206079999</v>
      </c>
      <c r="CS833" s="703">
        <v>3540600.4012799971</v>
      </c>
      <c r="CT833" s="23">
        <v>1</v>
      </c>
      <c r="CU833" s="23">
        <v>2</v>
      </c>
      <c r="CV833" s="23" t="s">
        <v>1751</v>
      </c>
      <c r="CW833" s="23">
        <v>2</v>
      </c>
      <c r="CX833" s="23">
        <v>12</v>
      </c>
      <c r="CY833" s="23">
        <v>0</v>
      </c>
      <c r="CZ833" s="23">
        <v>0</v>
      </c>
      <c r="DA833" s="23" t="s">
        <v>905</v>
      </c>
      <c r="DB833" s="728">
        <v>57370684.170000002</v>
      </c>
      <c r="DC833" s="10"/>
      <c r="DD833" s="692">
        <v>15.297472730000001</v>
      </c>
      <c r="DE833" s="120"/>
      <c r="DF833" s="120"/>
      <c r="DG833" s="120"/>
      <c r="DH833" s="140"/>
      <c r="DI833" s="140"/>
      <c r="DJ833" s="140"/>
      <c r="DK833" s="140"/>
      <c r="DL833" s="548" t="s">
        <v>56</v>
      </c>
      <c r="DM833" s="548" t="s">
        <v>56</v>
      </c>
      <c r="DN833" s="203" t="s">
        <v>868</v>
      </c>
      <c r="DO833" s="700">
        <v>4513.75</v>
      </c>
      <c r="DP833" s="713" t="s">
        <v>56</v>
      </c>
      <c r="DQ833" s="548" t="s">
        <v>56</v>
      </c>
      <c r="DR833" s="673" t="s">
        <v>56</v>
      </c>
      <c r="DS833" s="203" t="s">
        <v>56</v>
      </c>
      <c r="DT833" s="1160" t="s">
        <v>56</v>
      </c>
      <c r="DU833" s="711">
        <v>243.15857103295485</v>
      </c>
      <c r="DV833" s="711">
        <v>337.72707656955691</v>
      </c>
      <c r="DW833" s="711">
        <v>217.78074635476199</v>
      </c>
      <c r="DX833" s="711">
        <v>89.549973423402349</v>
      </c>
      <c r="DY833" s="710">
        <v>2.1503184713375796</v>
      </c>
      <c r="DZ833" s="710">
        <v>1.2608647030727447</v>
      </c>
      <c r="EA833" s="710">
        <v>1.3722648240895099</v>
      </c>
      <c r="EB833" s="710">
        <v>1.5935019864702467</v>
      </c>
      <c r="EC833" s="236"/>
      <c r="ED833" s="49"/>
      <c r="EE833" s="232"/>
      <c r="EF833" s="700">
        <v>584944</v>
      </c>
      <c r="EG833" s="712">
        <v>281346.33333333337</v>
      </c>
      <c r="EH833" s="44"/>
    </row>
    <row r="834" spans="1:138" ht="41.25" customHeight="1" x14ac:dyDescent="0.25">
      <c r="A834" s="871" t="s">
        <v>49</v>
      </c>
      <c r="B834" s="656" t="s">
        <v>96</v>
      </c>
      <c r="C834" s="656" t="s">
        <v>114</v>
      </c>
      <c r="D834" s="691" t="s">
        <v>1742</v>
      </c>
      <c r="E834" s="656" t="s">
        <v>569</v>
      </c>
      <c r="F834" s="656" t="s">
        <v>1752</v>
      </c>
      <c r="G834" s="901" t="s">
        <v>1753</v>
      </c>
      <c r="H834" s="897" t="s">
        <v>55</v>
      </c>
      <c r="I834" s="17" t="s">
        <v>866</v>
      </c>
      <c r="J834" s="64">
        <v>34.5</v>
      </c>
      <c r="K834" s="665">
        <v>32.566885309313811</v>
      </c>
      <c r="L834" s="665">
        <v>37.820454466788</v>
      </c>
      <c r="M834" s="64">
        <v>2429</v>
      </c>
      <c r="N834" s="726">
        <v>52737311.5</v>
      </c>
      <c r="O834" s="548" t="s">
        <v>863</v>
      </c>
      <c r="P834" s="909">
        <v>8.1267823890000006</v>
      </c>
      <c r="Q834" s="203" t="s">
        <v>57</v>
      </c>
      <c r="R834" s="205" t="s">
        <v>57</v>
      </c>
      <c r="S834" s="490">
        <v>0</v>
      </c>
      <c r="T834" s="18">
        <v>0</v>
      </c>
      <c r="U834" s="548">
        <v>0</v>
      </c>
      <c r="V834" s="18">
        <v>0</v>
      </c>
      <c r="W834" s="64">
        <v>0</v>
      </c>
      <c r="X834" s="18">
        <v>0</v>
      </c>
      <c r="Y834" s="18">
        <v>0</v>
      </c>
      <c r="Z834" s="18">
        <v>0</v>
      </c>
      <c r="AA834" s="18">
        <v>0</v>
      </c>
      <c r="AB834" s="18">
        <v>0</v>
      </c>
      <c r="AC834" s="18">
        <v>0</v>
      </c>
      <c r="AD834" s="18">
        <v>0</v>
      </c>
      <c r="AE834" s="18">
        <v>0</v>
      </c>
      <c r="AF834" s="18">
        <v>0</v>
      </c>
      <c r="AG834" s="64">
        <v>0</v>
      </c>
      <c r="AH834" s="18">
        <v>0</v>
      </c>
      <c r="AI834" s="64">
        <v>0</v>
      </c>
      <c r="AJ834" s="18">
        <v>0</v>
      </c>
      <c r="AK834" s="18">
        <v>109</v>
      </c>
      <c r="AL834" s="64">
        <v>108</v>
      </c>
      <c r="AM834" s="18">
        <v>5</v>
      </c>
      <c r="AN834" s="18">
        <v>4</v>
      </c>
      <c r="AO834" s="18">
        <v>0</v>
      </c>
      <c r="AP834" s="64">
        <v>0</v>
      </c>
      <c r="AQ834" s="64">
        <v>114</v>
      </c>
      <c r="AR834" s="11">
        <v>112</v>
      </c>
      <c r="AS834" s="17">
        <v>0</v>
      </c>
      <c r="AT834" s="490">
        <v>0</v>
      </c>
      <c r="AU834" s="64">
        <v>0</v>
      </c>
      <c r="AV834" s="18">
        <v>0</v>
      </c>
      <c r="AW834" s="64">
        <v>0</v>
      </c>
      <c r="AX834" s="18">
        <v>0</v>
      </c>
      <c r="AY834" s="17">
        <v>0</v>
      </c>
      <c r="AZ834" s="490">
        <v>0</v>
      </c>
      <c r="BA834" s="17">
        <v>0</v>
      </c>
      <c r="BB834" s="18">
        <v>0</v>
      </c>
      <c r="BC834" s="17">
        <v>0</v>
      </c>
      <c r="BD834" s="18">
        <v>0</v>
      </c>
      <c r="BE834" s="17">
        <v>0</v>
      </c>
      <c r="BF834" s="18">
        <v>0</v>
      </c>
      <c r="BG834" s="17">
        <v>0</v>
      </c>
      <c r="BH834" s="18">
        <v>0</v>
      </c>
      <c r="BI834" s="17">
        <v>0</v>
      </c>
      <c r="BJ834" s="18">
        <v>0</v>
      </c>
      <c r="BK834" s="17">
        <v>1085.454</v>
      </c>
      <c r="BL834" s="17">
        <v>1077.8540000000003</v>
      </c>
      <c r="BM834" s="17">
        <v>48.620000000000005</v>
      </c>
      <c r="BN834" s="17">
        <v>35.4</v>
      </c>
      <c r="BO834" s="18">
        <v>0</v>
      </c>
      <c r="BP834" s="18">
        <v>0</v>
      </c>
      <c r="BQ834" s="64">
        <v>1134.0740000000001</v>
      </c>
      <c r="BR834" s="18">
        <v>1113.2540000000004</v>
      </c>
      <c r="BS834" s="729">
        <v>0.13954772574383498</v>
      </c>
      <c r="BT834" s="17">
        <v>0</v>
      </c>
      <c r="BU834" s="17">
        <v>0</v>
      </c>
      <c r="BV834" s="17">
        <v>0</v>
      </c>
      <c r="BW834" s="17">
        <v>0</v>
      </c>
      <c r="BX834" s="17">
        <v>0</v>
      </c>
      <c r="BY834" s="17">
        <v>0</v>
      </c>
      <c r="BZ834" s="17">
        <v>0</v>
      </c>
      <c r="CA834" s="17">
        <v>0</v>
      </c>
      <c r="CB834" s="17">
        <v>0</v>
      </c>
      <c r="CC834" s="17">
        <v>0</v>
      </c>
      <c r="CD834" s="17">
        <v>0</v>
      </c>
      <c r="CE834" s="17">
        <v>0</v>
      </c>
      <c r="CF834" s="17">
        <v>0</v>
      </c>
      <c r="CG834" s="17">
        <v>0</v>
      </c>
      <c r="CH834" s="17">
        <v>0</v>
      </c>
      <c r="CI834" s="17">
        <v>0</v>
      </c>
      <c r="CJ834" s="17">
        <v>0</v>
      </c>
      <c r="CK834" s="17">
        <v>0</v>
      </c>
      <c r="CL834" s="702">
        <v>1274149.32336</v>
      </c>
      <c r="CM834" s="702">
        <v>1265228.1393600004</v>
      </c>
      <c r="CN834" s="702">
        <v>57072.100800000007</v>
      </c>
      <c r="CO834" s="702">
        <v>41553.936000000002</v>
      </c>
      <c r="CP834" s="702">
        <v>0</v>
      </c>
      <c r="CQ834" s="702">
        <v>0</v>
      </c>
      <c r="CR834" s="704">
        <v>1331221.4241599999</v>
      </c>
      <c r="CS834" s="703">
        <v>1306782.0753600004</v>
      </c>
      <c r="CT834" s="23" t="s">
        <v>56</v>
      </c>
      <c r="CU834" s="23" t="s">
        <v>56</v>
      </c>
      <c r="CV834" s="23" t="s">
        <v>56</v>
      </c>
      <c r="CW834" s="23" t="s">
        <v>56</v>
      </c>
      <c r="CX834" s="23" t="s">
        <v>56</v>
      </c>
      <c r="CY834" s="23" t="s">
        <v>56</v>
      </c>
      <c r="CZ834" s="23" t="s">
        <v>56</v>
      </c>
      <c r="DA834" s="23" t="s">
        <v>56</v>
      </c>
      <c r="DB834" s="728">
        <v>52737311.5</v>
      </c>
      <c r="DC834" s="10"/>
      <c r="DD834" s="692">
        <v>8.1267823890000006</v>
      </c>
      <c r="DE834" s="120"/>
      <c r="DF834" s="120"/>
      <c r="DG834" s="120"/>
      <c r="DH834" s="140"/>
      <c r="DI834" s="140"/>
      <c r="DJ834" s="140"/>
      <c r="DK834" s="140"/>
      <c r="DL834" s="548" t="s">
        <v>56</v>
      </c>
      <c r="DM834" s="548" t="s">
        <v>56</v>
      </c>
      <c r="DN834" s="203" t="s">
        <v>55</v>
      </c>
      <c r="DO834" s="700" t="s">
        <v>56</v>
      </c>
      <c r="DP834" s="713" t="s">
        <v>56</v>
      </c>
      <c r="DQ834" s="548" t="s">
        <v>56</v>
      </c>
      <c r="DR834" s="673" t="s">
        <v>56</v>
      </c>
      <c r="DS834" s="203" t="s">
        <v>56</v>
      </c>
      <c r="DT834" s="1160" t="s">
        <v>56</v>
      </c>
      <c r="DU834" s="711">
        <v>101.04486785494775</v>
      </c>
      <c r="DV834" s="711">
        <v>81.147225474846053</v>
      </c>
      <c r="DW834" s="711">
        <v>97.570481969735397</v>
      </c>
      <c r="DX834" s="711">
        <v>-30.699639411870521</v>
      </c>
      <c r="DY834" s="710">
        <v>0.43433722597828311</v>
      </c>
      <c r="DZ834" s="710">
        <v>0.14139721123016241</v>
      </c>
      <c r="EA834" s="710">
        <v>0.43388559496921603</v>
      </c>
      <c r="EB834" s="710">
        <v>4.7990047845501038E-2</v>
      </c>
      <c r="EC834" s="236"/>
      <c r="ED834" s="49"/>
      <c r="EE834" s="232"/>
      <c r="EF834" s="700">
        <v>0</v>
      </c>
      <c r="EG834" s="712">
        <v>41800</v>
      </c>
      <c r="EH834" s="44"/>
    </row>
    <row r="835" spans="1:138" ht="41.25" customHeight="1" x14ac:dyDescent="0.25">
      <c r="A835" s="871" t="s">
        <v>49</v>
      </c>
      <c r="B835" s="656" t="s">
        <v>96</v>
      </c>
      <c r="C835" s="656" t="s">
        <v>114</v>
      </c>
      <c r="D835" s="691" t="s">
        <v>564</v>
      </c>
      <c r="E835" s="656" t="s">
        <v>565</v>
      </c>
      <c r="F835" s="656" t="s">
        <v>1754</v>
      </c>
      <c r="G835" s="901" t="s">
        <v>565</v>
      </c>
      <c r="H835" s="897" t="s">
        <v>55</v>
      </c>
      <c r="I835" s="17" t="s">
        <v>860</v>
      </c>
      <c r="J835" s="64">
        <v>4.16</v>
      </c>
      <c r="K835" s="665">
        <v>2.2696793782382572</v>
      </c>
      <c r="L835" s="665">
        <v>0.40265151431400004</v>
      </c>
      <c r="M835" s="64">
        <v>2</v>
      </c>
      <c r="N835" s="726">
        <v>3319526.1609999998</v>
      </c>
      <c r="O835" s="548" t="s">
        <v>863</v>
      </c>
      <c r="P835" s="909">
        <v>0.72053313600000002</v>
      </c>
      <c r="Q835" s="203" t="s">
        <v>57</v>
      </c>
      <c r="R835" s="205" t="s">
        <v>57</v>
      </c>
      <c r="S835" s="490">
        <v>0</v>
      </c>
      <c r="T835" s="18">
        <v>0</v>
      </c>
      <c r="U835" s="548" t="s">
        <v>58</v>
      </c>
      <c r="V835" s="18" t="s">
        <v>58</v>
      </c>
      <c r="W835" s="64" t="s">
        <v>58</v>
      </c>
      <c r="X835" s="18" t="s">
        <v>58</v>
      </c>
      <c r="Y835" s="18" t="s">
        <v>58</v>
      </c>
      <c r="Z835" s="18" t="s">
        <v>58</v>
      </c>
      <c r="AA835" s="18" t="s">
        <v>58</v>
      </c>
      <c r="AB835" s="18" t="s">
        <v>58</v>
      </c>
      <c r="AC835" s="18" t="s">
        <v>58</v>
      </c>
      <c r="AD835" s="18" t="s">
        <v>58</v>
      </c>
      <c r="AE835" s="18" t="s">
        <v>58</v>
      </c>
      <c r="AF835" s="18" t="s">
        <v>58</v>
      </c>
      <c r="AG835" s="64" t="s">
        <v>58</v>
      </c>
      <c r="AH835" s="18" t="s">
        <v>58</v>
      </c>
      <c r="AI835" s="64" t="s">
        <v>58</v>
      </c>
      <c r="AJ835" s="18" t="s">
        <v>58</v>
      </c>
      <c r="AK835" s="18" t="s">
        <v>58</v>
      </c>
      <c r="AL835" s="64" t="s">
        <v>58</v>
      </c>
      <c r="AM835" s="18" t="s">
        <v>58</v>
      </c>
      <c r="AN835" s="18" t="s">
        <v>58</v>
      </c>
      <c r="AO835" s="18" t="s">
        <v>58</v>
      </c>
      <c r="AP835" s="64" t="s">
        <v>58</v>
      </c>
      <c r="AQ835" s="64">
        <v>0</v>
      </c>
      <c r="AR835" s="11">
        <v>0</v>
      </c>
      <c r="AS835" s="17" t="s">
        <v>58</v>
      </c>
      <c r="AT835" s="490" t="s">
        <v>58</v>
      </c>
      <c r="AU835" s="64" t="s">
        <v>58</v>
      </c>
      <c r="AV835" s="18" t="s">
        <v>58</v>
      </c>
      <c r="AW835" s="64" t="s">
        <v>58</v>
      </c>
      <c r="AX835" s="18" t="s">
        <v>58</v>
      </c>
      <c r="AY835" s="17" t="s">
        <v>58</v>
      </c>
      <c r="AZ835" s="490" t="s">
        <v>58</v>
      </c>
      <c r="BA835" s="17" t="s">
        <v>58</v>
      </c>
      <c r="BB835" s="18" t="s">
        <v>58</v>
      </c>
      <c r="BC835" s="17" t="s">
        <v>58</v>
      </c>
      <c r="BD835" s="18" t="s">
        <v>58</v>
      </c>
      <c r="BE835" s="17" t="s">
        <v>58</v>
      </c>
      <c r="BF835" s="18" t="s">
        <v>58</v>
      </c>
      <c r="BG835" s="17" t="s">
        <v>58</v>
      </c>
      <c r="BH835" s="18" t="s">
        <v>58</v>
      </c>
      <c r="BI835" s="17" t="s">
        <v>58</v>
      </c>
      <c r="BJ835" s="18" t="s">
        <v>58</v>
      </c>
      <c r="BK835" s="17" t="s">
        <v>58</v>
      </c>
      <c r="BL835" s="17" t="s">
        <v>58</v>
      </c>
      <c r="BM835" s="17" t="s">
        <v>58</v>
      </c>
      <c r="BN835" s="17" t="s">
        <v>58</v>
      </c>
      <c r="BO835" s="18" t="s">
        <v>58</v>
      </c>
      <c r="BP835" s="18" t="s">
        <v>58</v>
      </c>
      <c r="BQ835" s="64">
        <v>0</v>
      </c>
      <c r="BR835" s="18">
        <v>0</v>
      </c>
      <c r="BS835" s="729">
        <v>0</v>
      </c>
      <c r="BT835" s="17">
        <v>0</v>
      </c>
      <c r="BU835" s="17">
        <v>0</v>
      </c>
      <c r="BV835" s="17">
        <v>0</v>
      </c>
      <c r="BW835" s="17">
        <v>0</v>
      </c>
      <c r="BX835" s="17">
        <v>0</v>
      </c>
      <c r="BY835" s="17">
        <v>0</v>
      </c>
      <c r="BZ835" s="17">
        <v>0</v>
      </c>
      <c r="CA835" s="17">
        <v>0</v>
      </c>
      <c r="CB835" s="17">
        <v>0</v>
      </c>
      <c r="CC835" s="17">
        <v>0</v>
      </c>
      <c r="CD835" s="17">
        <v>0</v>
      </c>
      <c r="CE835" s="17">
        <v>0</v>
      </c>
      <c r="CF835" s="17">
        <v>0</v>
      </c>
      <c r="CG835" s="17">
        <v>0</v>
      </c>
      <c r="CH835" s="17">
        <v>0</v>
      </c>
      <c r="CI835" s="17">
        <v>0</v>
      </c>
      <c r="CJ835" s="17">
        <v>0</v>
      </c>
      <c r="CK835" s="17">
        <v>0</v>
      </c>
      <c r="CL835" s="702">
        <v>0</v>
      </c>
      <c r="CM835" s="702">
        <v>0</v>
      </c>
      <c r="CN835" s="702">
        <v>0</v>
      </c>
      <c r="CO835" s="702">
        <v>0</v>
      </c>
      <c r="CP835" s="702">
        <v>0</v>
      </c>
      <c r="CQ835" s="702">
        <v>0</v>
      </c>
      <c r="CR835" s="704">
        <v>0</v>
      </c>
      <c r="CS835" s="703">
        <v>0</v>
      </c>
      <c r="CT835" s="23" t="s">
        <v>56</v>
      </c>
      <c r="CU835" s="23" t="s">
        <v>56</v>
      </c>
      <c r="CV835" s="23" t="s">
        <v>56</v>
      </c>
      <c r="CW835" s="23" t="s">
        <v>56</v>
      </c>
      <c r="CX835" s="23" t="s">
        <v>56</v>
      </c>
      <c r="CY835" s="23" t="s">
        <v>56</v>
      </c>
      <c r="CZ835" s="23" t="s">
        <v>56</v>
      </c>
      <c r="DA835" s="23" t="s">
        <v>56</v>
      </c>
      <c r="DB835" s="728">
        <v>3319526.1609999998</v>
      </c>
      <c r="DC835" s="10"/>
      <c r="DD835" s="692">
        <v>0.72053313600000002</v>
      </c>
      <c r="DE835" s="120"/>
      <c r="DF835" s="120"/>
      <c r="DG835" s="120"/>
      <c r="DH835" s="140"/>
      <c r="DI835" s="140"/>
      <c r="DJ835" s="140"/>
      <c r="DK835" s="140"/>
      <c r="DL835" s="548" t="s">
        <v>56</v>
      </c>
      <c r="DM835" s="548" t="s">
        <v>56</v>
      </c>
      <c r="DN835" s="203" t="s">
        <v>55</v>
      </c>
      <c r="DO835" s="700" t="s">
        <v>56</v>
      </c>
      <c r="DP835" s="713" t="s">
        <v>56</v>
      </c>
      <c r="DQ835" s="548" t="s">
        <v>56</v>
      </c>
      <c r="DR835" s="673" t="s">
        <v>56</v>
      </c>
      <c r="DS835" s="203" t="s">
        <v>56</v>
      </c>
      <c r="DT835" s="1160" t="s">
        <v>56</v>
      </c>
      <c r="DU835" s="711">
        <v>28</v>
      </c>
      <c r="DV835" s="711">
        <v>-4</v>
      </c>
      <c r="DW835" s="711">
        <v>28.566666666666698</v>
      </c>
      <c r="DX835" s="711">
        <v>-4.5666666666666984</v>
      </c>
      <c r="DY835" s="710">
        <v>1</v>
      </c>
      <c r="DZ835" s="710">
        <v>-0.66666666666666674</v>
      </c>
      <c r="EA835" s="710">
        <v>1</v>
      </c>
      <c r="EB835" s="710">
        <v>-0.66666666666666674</v>
      </c>
      <c r="EC835" s="236"/>
      <c r="ED835" s="49"/>
      <c r="EE835" s="232"/>
      <c r="EF835" s="700">
        <v>0</v>
      </c>
      <c r="EG835" s="712">
        <v>48</v>
      </c>
      <c r="EH835" s="44"/>
    </row>
    <row r="836" spans="1:138" ht="41.25" customHeight="1" x14ac:dyDescent="0.25">
      <c r="A836" s="871" t="s">
        <v>49</v>
      </c>
      <c r="B836" s="656" t="s">
        <v>96</v>
      </c>
      <c r="C836" s="656" t="s">
        <v>114</v>
      </c>
      <c r="D836" s="691" t="s">
        <v>564</v>
      </c>
      <c r="E836" s="656" t="s">
        <v>565</v>
      </c>
      <c r="F836" s="656" t="s">
        <v>1755</v>
      </c>
      <c r="G836" s="901" t="s">
        <v>565</v>
      </c>
      <c r="H836" s="897" t="s">
        <v>55</v>
      </c>
      <c r="I836" s="17" t="s">
        <v>860</v>
      </c>
      <c r="J836" s="64">
        <v>4.16</v>
      </c>
      <c r="K836" s="665">
        <v>3.0622658277817751</v>
      </c>
      <c r="L836" s="665">
        <v>5.8253787757620001</v>
      </c>
      <c r="M836" s="64">
        <v>794</v>
      </c>
      <c r="N836" s="726">
        <v>4729034.9890000001</v>
      </c>
      <c r="O836" s="548" t="s">
        <v>874</v>
      </c>
      <c r="P836" s="909">
        <v>1.2032903370000001</v>
      </c>
      <c r="Q836" s="203" t="s">
        <v>57</v>
      </c>
      <c r="R836" s="205" t="s">
        <v>57</v>
      </c>
      <c r="S836" s="490">
        <v>0</v>
      </c>
      <c r="T836" s="18">
        <v>0</v>
      </c>
      <c r="U836" s="548">
        <v>0</v>
      </c>
      <c r="V836" s="18">
        <v>0</v>
      </c>
      <c r="W836" s="64">
        <v>0</v>
      </c>
      <c r="X836" s="18">
        <v>0</v>
      </c>
      <c r="Y836" s="18">
        <v>0</v>
      </c>
      <c r="Z836" s="18">
        <v>0</v>
      </c>
      <c r="AA836" s="18">
        <v>0</v>
      </c>
      <c r="AB836" s="18">
        <v>0</v>
      </c>
      <c r="AC836" s="18">
        <v>0</v>
      </c>
      <c r="AD836" s="18">
        <v>0</v>
      </c>
      <c r="AE836" s="18">
        <v>0</v>
      </c>
      <c r="AF836" s="18">
        <v>0</v>
      </c>
      <c r="AG836" s="64">
        <v>0</v>
      </c>
      <c r="AH836" s="18">
        <v>0</v>
      </c>
      <c r="AI836" s="64">
        <v>0</v>
      </c>
      <c r="AJ836" s="18">
        <v>0</v>
      </c>
      <c r="AK836" s="18">
        <v>64</v>
      </c>
      <c r="AL836" s="64">
        <v>64</v>
      </c>
      <c r="AM836" s="18">
        <v>2</v>
      </c>
      <c r="AN836" s="18">
        <v>2</v>
      </c>
      <c r="AO836" s="18">
        <v>0</v>
      </c>
      <c r="AP836" s="64">
        <v>0</v>
      </c>
      <c r="AQ836" s="64">
        <v>66</v>
      </c>
      <c r="AR836" s="11">
        <v>66</v>
      </c>
      <c r="AS836" s="17">
        <v>0</v>
      </c>
      <c r="AT836" s="490">
        <v>0</v>
      </c>
      <c r="AU836" s="64">
        <v>0</v>
      </c>
      <c r="AV836" s="18">
        <v>0</v>
      </c>
      <c r="AW836" s="64">
        <v>0</v>
      </c>
      <c r="AX836" s="18">
        <v>0</v>
      </c>
      <c r="AY836" s="17">
        <v>0</v>
      </c>
      <c r="AZ836" s="490">
        <v>0</v>
      </c>
      <c r="BA836" s="17">
        <v>0</v>
      </c>
      <c r="BB836" s="18">
        <v>0</v>
      </c>
      <c r="BC836" s="17">
        <v>0</v>
      </c>
      <c r="BD836" s="18">
        <v>0</v>
      </c>
      <c r="BE836" s="17">
        <v>0</v>
      </c>
      <c r="BF836" s="18">
        <v>0</v>
      </c>
      <c r="BG836" s="17">
        <v>0</v>
      </c>
      <c r="BH836" s="18">
        <v>0</v>
      </c>
      <c r="BI836" s="17">
        <v>0</v>
      </c>
      <c r="BJ836" s="18">
        <v>0</v>
      </c>
      <c r="BK836" s="17">
        <v>380.83599999999996</v>
      </c>
      <c r="BL836" s="17">
        <v>380.83599999999996</v>
      </c>
      <c r="BM836" s="17">
        <v>29.86</v>
      </c>
      <c r="BN836" s="17">
        <v>29.86</v>
      </c>
      <c r="BO836" s="18">
        <v>0</v>
      </c>
      <c r="BP836" s="18">
        <v>0</v>
      </c>
      <c r="BQ836" s="64">
        <v>410.69599999999997</v>
      </c>
      <c r="BR836" s="18">
        <v>410.69599999999997</v>
      </c>
      <c r="BS836" s="729">
        <v>0.34131081034352218</v>
      </c>
      <c r="BT836" s="17">
        <v>0</v>
      </c>
      <c r="BU836" s="17">
        <v>0</v>
      </c>
      <c r="BV836" s="17">
        <v>0</v>
      </c>
      <c r="BW836" s="17">
        <v>0</v>
      </c>
      <c r="BX836" s="17">
        <v>0</v>
      </c>
      <c r="BY836" s="17">
        <v>0</v>
      </c>
      <c r="BZ836" s="17">
        <v>0</v>
      </c>
      <c r="CA836" s="17">
        <v>0</v>
      </c>
      <c r="CB836" s="17">
        <v>0</v>
      </c>
      <c r="CC836" s="17">
        <v>0</v>
      </c>
      <c r="CD836" s="17">
        <v>0</v>
      </c>
      <c r="CE836" s="17">
        <v>0</v>
      </c>
      <c r="CF836" s="17">
        <v>0</v>
      </c>
      <c r="CG836" s="17">
        <v>0</v>
      </c>
      <c r="CH836" s="17">
        <v>0</v>
      </c>
      <c r="CI836" s="17">
        <v>0</v>
      </c>
      <c r="CJ836" s="17">
        <v>0</v>
      </c>
      <c r="CK836" s="17">
        <v>0</v>
      </c>
      <c r="CL836" s="702">
        <v>447040.53023999999</v>
      </c>
      <c r="CM836" s="702">
        <v>447040.53023999999</v>
      </c>
      <c r="CN836" s="702">
        <v>35050.862399999998</v>
      </c>
      <c r="CO836" s="702">
        <v>35050.862399999998</v>
      </c>
      <c r="CP836" s="702">
        <v>0</v>
      </c>
      <c r="CQ836" s="702">
        <v>0</v>
      </c>
      <c r="CR836" s="704">
        <v>482091.39263999998</v>
      </c>
      <c r="CS836" s="703">
        <v>482091.39263999998</v>
      </c>
      <c r="CT836" s="23" t="s">
        <v>56</v>
      </c>
      <c r="CU836" s="23" t="s">
        <v>56</v>
      </c>
      <c r="CV836" s="23" t="s">
        <v>56</v>
      </c>
      <c r="CW836" s="23" t="s">
        <v>56</v>
      </c>
      <c r="CX836" s="23" t="s">
        <v>56</v>
      </c>
      <c r="CY836" s="23" t="s">
        <v>56</v>
      </c>
      <c r="CZ836" s="23" t="s">
        <v>56</v>
      </c>
      <c r="DA836" s="23" t="s">
        <v>56</v>
      </c>
      <c r="DB836" s="728">
        <v>4729034.9890000001</v>
      </c>
      <c r="DC836" s="10"/>
      <c r="DD836" s="692">
        <v>1.2032903370000001</v>
      </c>
      <c r="DE836" s="120"/>
      <c r="DF836" s="120"/>
      <c r="DG836" s="120"/>
      <c r="DH836" s="140"/>
      <c r="DI836" s="140"/>
      <c r="DJ836" s="140"/>
      <c r="DK836" s="140"/>
      <c r="DL836" s="548" t="s">
        <v>56</v>
      </c>
      <c r="DM836" s="548" t="s">
        <v>56</v>
      </c>
      <c r="DN836" s="203" t="s">
        <v>55</v>
      </c>
      <c r="DO836" s="700" t="s">
        <v>56</v>
      </c>
      <c r="DP836" s="713" t="s">
        <v>56</v>
      </c>
      <c r="DQ836" s="548" t="s">
        <v>56</v>
      </c>
      <c r="DR836" s="673" t="s">
        <v>56</v>
      </c>
      <c r="DS836" s="203" t="s">
        <v>56</v>
      </c>
      <c r="DT836" s="1160" t="s">
        <v>56</v>
      </c>
      <c r="DU836" s="711">
        <v>63.970127877237879</v>
      </c>
      <c r="DV836" s="711">
        <v>61.727848607181663</v>
      </c>
      <c r="DW836" s="711">
        <v>57.699586283702203</v>
      </c>
      <c r="DX836" s="711">
        <v>43.760729862082115</v>
      </c>
      <c r="DY836" s="710">
        <v>1.1785166240409211</v>
      </c>
      <c r="DZ836" s="710">
        <v>-0.70321626461852782</v>
      </c>
      <c r="EA836" s="710">
        <v>1.1377295822345399</v>
      </c>
      <c r="EB836" s="710">
        <v>-0.67720603143195168</v>
      </c>
      <c r="EC836" s="236"/>
      <c r="ED836" s="49"/>
      <c r="EE836" s="232"/>
      <c r="EF836" s="700">
        <v>0</v>
      </c>
      <c r="EG836" s="712">
        <v>72179</v>
      </c>
      <c r="EH836" s="44"/>
    </row>
    <row r="837" spans="1:138" ht="41.25" customHeight="1" x14ac:dyDescent="0.25">
      <c r="A837" s="871" t="s">
        <v>49</v>
      </c>
      <c r="B837" s="656" t="s">
        <v>96</v>
      </c>
      <c r="C837" s="656" t="s">
        <v>114</v>
      </c>
      <c r="D837" s="691" t="s">
        <v>564</v>
      </c>
      <c r="E837" s="656" t="s">
        <v>565</v>
      </c>
      <c r="F837" s="656" t="s">
        <v>566</v>
      </c>
      <c r="G837" s="901" t="s">
        <v>567</v>
      </c>
      <c r="H837" s="897" t="s">
        <v>55</v>
      </c>
      <c r="I837" s="17" t="s">
        <v>860</v>
      </c>
      <c r="J837" s="64">
        <v>13.2</v>
      </c>
      <c r="K837" s="665">
        <v>7.5905394590898467</v>
      </c>
      <c r="L837" s="665">
        <v>30.418560542790001</v>
      </c>
      <c r="M837" s="64">
        <v>2561</v>
      </c>
      <c r="N837" s="726">
        <v>20299639.280000001</v>
      </c>
      <c r="O837" s="548" t="s">
        <v>863</v>
      </c>
      <c r="P837" s="909">
        <v>6.0358506539999999</v>
      </c>
      <c r="Q837" s="203" t="s">
        <v>57</v>
      </c>
      <c r="R837" s="205" t="s">
        <v>57</v>
      </c>
      <c r="S837" s="490">
        <v>0</v>
      </c>
      <c r="T837" s="18">
        <v>0</v>
      </c>
      <c r="U837" s="548">
        <v>0</v>
      </c>
      <c r="V837" s="18">
        <v>0</v>
      </c>
      <c r="W837" s="64">
        <v>0</v>
      </c>
      <c r="X837" s="18">
        <v>0</v>
      </c>
      <c r="Y837" s="18">
        <v>0</v>
      </c>
      <c r="Z837" s="18">
        <v>0</v>
      </c>
      <c r="AA837" s="18">
        <v>0</v>
      </c>
      <c r="AB837" s="18">
        <v>0</v>
      </c>
      <c r="AC837" s="18">
        <v>0</v>
      </c>
      <c r="AD837" s="18">
        <v>0</v>
      </c>
      <c r="AE837" s="18">
        <v>0</v>
      </c>
      <c r="AF837" s="18">
        <v>0</v>
      </c>
      <c r="AG837" s="64">
        <v>0</v>
      </c>
      <c r="AH837" s="18">
        <v>0</v>
      </c>
      <c r="AI837" s="64">
        <v>0</v>
      </c>
      <c r="AJ837" s="18">
        <v>0</v>
      </c>
      <c r="AK837" s="18">
        <v>222</v>
      </c>
      <c r="AL837" s="64">
        <v>222</v>
      </c>
      <c r="AM837" s="18">
        <v>9</v>
      </c>
      <c r="AN837" s="18">
        <v>9</v>
      </c>
      <c r="AO837" s="18">
        <v>0</v>
      </c>
      <c r="AP837" s="64">
        <v>0</v>
      </c>
      <c r="AQ837" s="64">
        <v>231</v>
      </c>
      <c r="AR837" s="11">
        <v>231</v>
      </c>
      <c r="AS837" s="17">
        <v>0</v>
      </c>
      <c r="AT837" s="490">
        <v>0</v>
      </c>
      <c r="AU837" s="64">
        <v>0</v>
      </c>
      <c r="AV837" s="18">
        <v>0</v>
      </c>
      <c r="AW837" s="64">
        <v>0</v>
      </c>
      <c r="AX837" s="18">
        <v>0</v>
      </c>
      <c r="AY837" s="17">
        <v>0</v>
      </c>
      <c r="AZ837" s="490">
        <v>0</v>
      </c>
      <c r="BA837" s="17">
        <v>0</v>
      </c>
      <c r="BB837" s="18">
        <v>0</v>
      </c>
      <c r="BC837" s="17">
        <v>0</v>
      </c>
      <c r="BD837" s="18">
        <v>0</v>
      </c>
      <c r="BE837" s="17">
        <v>0</v>
      </c>
      <c r="BF837" s="18">
        <v>0</v>
      </c>
      <c r="BG837" s="17">
        <v>0</v>
      </c>
      <c r="BH837" s="18">
        <v>0</v>
      </c>
      <c r="BI837" s="17">
        <v>0</v>
      </c>
      <c r="BJ837" s="18">
        <v>0</v>
      </c>
      <c r="BK837" s="17">
        <v>1346.3299999999992</v>
      </c>
      <c r="BL837" s="17">
        <v>1346.3299999999995</v>
      </c>
      <c r="BM837" s="17">
        <v>102.53699999999999</v>
      </c>
      <c r="BN837" s="17">
        <v>102.53699999999999</v>
      </c>
      <c r="BO837" s="18">
        <v>0</v>
      </c>
      <c r="BP837" s="18">
        <v>0</v>
      </c>
      <c r="BQ837" s="64">
        <v>1448.8669999999993</v>
      </c>
      <c r="BR837" s="18">
        <v>1448.8669999999995</v>
      </c>
      <c r="BS837" s="729">
        <v>0.24004354697540853</v>
      </c>
      <c r="BT837" s="17">
        <v>0</v>
      </c>
      <c r="BU837" s="17">
        <v>0</v>
      </c>
      <c r="BV837" s="17">
        <v>0</v>
      </c>
      <c r="BW837" s="17">
        <v>0</v>
      </c>
      <c r="BX837" s="17">
        <v>0</v>
      </c>
      <c r="BY837" s="17">
        <v>0</v>
      </c>
      <c r="BZ837" s="17">
        <v>0</v>
      </c>
      <c r="CA837" s="17">
        <v>0</v>
      </c>
      <c r="CB837" s="17">
        <v>0</v>
      </c>
      <c r="CC837" s="17">
        <v>0</v>
      </c>
      <c r="CD837" s="17">
        <v>0</v>
      </c>
      <c r="CE837" s="17">
        <v>0</v>
      </c>
      <c r="CF837" s="17">
        <v>0</v>
      </c>
      <c r="CG837" s="17">
        <v>0</v>
      </c>
      <c r="CH837" s="17">
        <v>0</v>
      </c>
      <c r="CI837" s="17">
        <v>0</v>
      </c>
      <c r="CJ837" s="17">
        <v>0</v>
      </c>
      <c r="CK837" s="17">
        <v>0</v>
      </c>
      <c r="CL837" s="702">
        <v>1580376.0071999992</v>
      </c>
      <c r="CM837" s="702">
        <v>1580376.0071999994</v>
      </c>
      <c r="CN837" s="702">
        <v>120362.03207999999</v>
      </c>
      <c r="CO837" s="702">
        <v>120362.03207999999</v>
      </c>
      <c r="CP837" s="702">
        <v>0</v>
      </c>
      <c r="CQ837" s="702">
        <v>0</v>
      </c>
      <c r="CR837" s="704">
        <v>1700738.0392799992</v>
      </c>
      <c r="CS837" s="703">
        <v>1700738.0392799994</v>
      </c>
      <c r="CT837" s="23" t="s">
        <v>56</v>
      </c>
      <c r="CU837" s="23" t="s">
        <v>56</v>
      </c>
      <c r="CV837" s="23" t="s">
        <v>56</v>
      </c>
      <c r="CW837" s="23" t="s">
        <v>56</v>
      </c>
      <c r="CX837" s="23" t="s">
        <v>56</v>
      </c>
      <c r="CY837" s="23" t="s">
        <v>56</v>
      </c>
      <c r="CZ837" s="23" t="s">
        <v>56</v>
      </c>
      <c r="DA837" s="23" t="s">
        <v>56</v>
      </c>
      <c r="DB837" s="728">
        <v>20299639.280000001</v>
      </c>
      <c r="DC837" s="10"/>
      <c r="DD837" s="692">
        <v>6.0358506539999999</v>
      </c>
      <c r="DE837" s="120"/>
      <c r="DF837" s="120"/>
      <c r="DG837" s="120"/>
      <c r="DH837" s="140"/>
      <c r="DI837" s="140"/>
      <c r="DJ837" s="140"/>
      <c r="DK837" s="140"/>
      <c r="DL837" s="548" t="s">
        <v>56</v>
      </c>
      <c r="DM837" s="548" t="s">
        <v>56</v>
      </c>
      <c r="DN837" s="203" t="s">
        <v>868</v>
      </c>
      <c r="DO837" s="700">
        <v>2648.25</v>
      </c>
      <c r="DP837" s="713" t="s">
        <v>56</v>
      </c>
      <c r="DQ837" s="548" t="s">
        <v>56</v>
      </c>
      <c r="DR837" s="673" t="s">
        <v>56</v>
      </c>
      <c r="DS837" s="203" t="s">
        <v>56</v>
      </c>
      <c r="DT837" s="1160" t="s">
        <v>56</v>
      </c>
      <c r="DU837" s="711">
        <v>249.32766921551968</v>
      </c>
      <c r="DV837" s="711">
        <v>166.7446048479095</v>
      </c>
      <c r="DW837" s="711">
        <v>221.50599576429599</v>
      </c>
      <c r="DX837" s="711">
        <v>68.482668806599662</v>
      </c>
      <c r="DY837" s="710">
        <v>1.3710941187576702</v>
      </c>
      <c r="DZ837" s="710">
        <v>1.5721442838714834</v>
      </c>
      <c r="EA837" s="710">
        <v>1.3415198841387901</v>
      </c>
      <c r="EB837" s="710">
        <v>1.2755449481777199</v>
      </c>
      <c r="EC837" s="236"/>
      <c r="ED837" s="49"/>
      <c r="EE837" s="232"/>
      <c r="EF837" s="700">
        <v>410200</v>
      </c>
      <c r="EG837" s="712">
        <v>126048.33333333337</v>
      </c>
      <c r="EH837" s="44"/>
    </row>
    <row r="838" spans="1:138" ht="41.25" customHeight="1" x14ac:dyDescent="0.25">
      <c r="A838" s="871" t="s">
        <v>49</v>
      </c>
      <c r="B838" s="656" t="s">
        <v>96</v>
      </c>
      <c r="C838" s="656" t="s">
        <v>114</v>
      </c>
      <c r="D838" s="691" t="s">
        <v>1756</v>
      </c>
      <c r="E838" s="656" t="s">
        <v>551</v>
      </c>
      <c r="F838" s="656" t="s">
        <v>1757</v>
      </c>
      <c r="G838" s="901" t="s">
        <v>551</v>
      </c>
      <c r="H838" s="897" t="s">
        <v>55</v>
      </c>
      <c r="I838" s="17" t="s">
        <v>889</v>
      </c>
      <c r="J838" s="64">
        <v>13.8</v>
      </c>
      <c r="K838" s="665">
        <v>13.624311652336788</v>
      </c>
      <c r="L838" s="665">
        <v>0.25946969643000001</v>
      </c>
      <c r="M838" s="64">
        <v>0</v>
      </c>
      <c r="N838" s="731">
        <v>0</v>
      </c>
      <c r="O838" s="548" t="s">
        <v>874</v>
      </c>
      <c r="P838" s="909">
        <v>0</v>
      </c>
      <c r="Q838" s="203" t="s">
        <v>57</v>
      </c>
      <c r="R838" s="205" t="s">
        <v>57</v>
      </c>
      <c r="S838" s="490">
        <v>0</v>
      </c>
      <c r="T838" s="18">
        <v>0</v>
      </c>
      <c r="U838" s="548">
        <v>0</v>
      </c>
      <c r="V838" s="18">
        <v>0</v>
      </c>
      <c r="W838" s="64">
        <v>1</v>
      </c>
      <c r="X838" s="18">
        <v>1</v>
      </c>
      <c r="Y838" s="18">
        <v>0</v>
      </c>
      <c r="Z838" s="18">
        <v>0</v>
      </c>
      <c r="AA838" s="18">
        <v>0</v>
      </c>
      <c r="AB838" s="18">
        <v>0</v>
      </c>
      <c r="AC838" s="18">
        <v>0</v>
      </c>
      <c r="AD838" s="18">
        <v>0</v>
      </c>
      <c r="AE838" s="18">
        <v>0</v>
      </c>
      <c r="AF838" s="18">
        <v>0</v>
      </c>
      <c r="AG838" s="64">
        <v>0</v>
      </c>
      <c r="AH838" s="18">
        <v>0</v>
      </c>
      <c r="AI838" s="64">
        <v>0</v>
      </c>
      <c r="AJ838" s="18">
        <v>0</v>
      </c>
      <c r="AK838" s="18">
        <v>0</v>
      </c>
      <c r="AL838" s="64">
        <v>0</v>
      </c>
      <c r="AM838" s="18">
        <v>0</v>
      </c>
      <c r="AN838" s="18" t="s">
        <v>58</v>
      </c>
      <c r="AO838" s="18">
        <v>0</v>
      </c>
      <c r="AP838" s="64">
        <v>0</v>
      </c>
      <c r="AQ838" s="64">
        <v>1</v>
      </c>
      <c r="AR838" s="11">
        <v>1</v>
      </c>
      <c r="AS838" s="17">
        <v>0</v>
      </c>
      <c r="AT838" s="490">
        <v>0</v>
      </c>
      <c r="AU838" s="64">
        <v>0</v>
      </c>
      <c r="AV838" s="18">
        <v>0</v>
      </c>
      <c r="AW838" s="64">
        <v>7798</v>
      </c>
      <c r="AX838" s="18">
        <v>7798</v>
      </c>
      <c r="AY838" s="17">
        <v>0</v>
      </c>
      <c r="AZ838" s="490">
        <v>0</v>
      </c>
      <c r="BA838" s="17">
        <v>0</v>
      </c>
      <c r="BB838" s="18">
        <v>0</v>
      </c>
      <c r="BC838" s="17">
        <v>0</v>
      </c>
      <c r="BD838" s="18">
        <v>0</v>
      </c>
      <c r="BE838" s="17">
        <v>0</v>
      </c>
      <c r="BF838" s="18">
        <v>0</v>
      </c>
      <c r="BG838" s="17">
        <v>0</v>
      </c>
      <c r="BH838" s="18">
        <v>0</v>
      </c>
      <c r="BI838" s="17">
        <v>0</v>
      </c>
      <c r="BJ838" s="18">
        <v>0</v>
      </c>
      <c r="BK838" s="17">
        <v>0</v>
      </c>
      <c r="BL838" s="17" t="s">
        <v>58</v>
      </c>
      <c r="BM838" s="17">
        <v>0</v>
      </c>
      <c r="BN838" s="17" t="s">
        <v>58</v>
      </c>
      <c r="BO838" s="18">
        <v>0</v>
      </c>
      <c r="BP838" s="18">
        <v>0</v>
      </c>
      <c r="BQ838" s="64">
        <v>7798</v>
      </c>
      <c r="BR838" s="18">
        <v>7798</v>
      </c>
      <c r="BS838" s="729">
        <v>0</v>
      </c>
      <c r="BT838" s="17">
        <v>0</v>
      </c>
      <c r="BU838" s="17">
        <v>0</v>
      </c>
      <c r="BV838" s="17">
        <v>0</v>
      </c>
      <c r="BW838" s="17">
        <v>0</v>
      </c>
      <c r="BX838" s="17">
        <v>0</v>
      </c>
      <c r="BY838" s="17">
        <v>0</v>
      </c>
      <c r="BZ838" s="17">
        <v>0</v>
      </c>
      <c r="CA838" s="17">
        <v>0</v>
      </c>
      <c r="CB838" s="17">
        <v>0</v>
      </c>
      <c r="CC838" s="17">
        <v>0</v>
      </c>
      <c r="CD838" s="17">
        <v>0</v>
      </c>
      <c r="CE838" s="17">
        <v>0</v>
      </c>
      <c r="CF838" s="17">
        <v>0</v>
      </c>
      <c r="CG838" s="17">
        <v>0</v>
      </c>
      <c r="CH838" s="17">
        <v>0</v>
      </c>
      <c r="CI838" s="17">
        <v>0</v>
      </c>
      <c r="CJ838" s="17">
        <v>0</v>
      </c>
      <c r="CK838" s="17">
        <v>0</v>
      </c>
      <c r="CL838" s="702">
        <v>0</v>
      </c>
      <c r="CM838" s="702">
        <v>0</v>
      </c>
      <c r="CN838" s="702">
        <v>0</v>
      </c>
      <c r="CO838" s="702">
        <v>0</v>
      </c>
      <c r="CP838" s="702">
        <v>0</v>
      </c>
      <c r="CQ838" s="702">
        <v>0</v>
      </c>
      <c r="CR838" s="704">
        <v>0</v>
      </c>
      <c r="CS838" s="703">
        <v>0</v>
      </c>
      <c r="CT838" s="23" t="s">
        <v>56</v>
      </c>
      <c r="CU838" s="23" t="s">
        <v>56</v>
      </c>
      <c r="CV838" s="23" t="s">
        <v>56</v>
      </c>
      <c r="CW838" s="23" t="s">
        <v>56</v>
      </c>
      <c r="CX838" s="23" t="s">
        <v>56</v>
      </c>
      <c r="CY838" s="23" t="s">
        <v>56</v>
      </c>
      <c r="CZ838" s="23" t="s">
        <v>56</v>
      </c>
      <c r="DA838" s="23" t="s">
        <v>56</v>
      </c>
      <c r="DB838" s="728">
        <v>0</v>
      </c>
      <c r="DC838" s="10"/>
      <c r="DD838" s="692">
        <v>0</v>
      </c>
      <c r="DE838" s="120"/>
      <c r="DF838" s="120"/>
      <c r="DG838" s="120"/>
      <c r="DH838" s="140"/>
      <c r="DI838" s="140"/>
      <c r="DJ838" s="140"/>
      <c r="DK838" s="140"/>
      <c r="DL838" s="548" t="s">
        <v>56</v>
      </c>
      <c r="DM838" s="548" t="s">
        <v>56</v>
      </c>
      <c r="DN838" s="203" t="s">
        <v>55</v>
      </c>
      <c r="DO838" s="700" t="s">
        <v>56</v>
      </c>
      <c r="DP838" s="713" t="s">
        <v>56</v>
      </c>
      <c r="DQ838" s="548" t="s">
        <v>56</v>
      </c>
      <c r="DR838" s="673" t="s">
        <v>56</v>
      </c>
      <c r="DS838" s="203" t="s">
        <v>56</v>
      </c>
      <c r="DT838" s="1160" t="s">
        <v>56</v>
      </c>
      <c r="DU838" s="711">
        <v>0</v>
      </c>
      <c r="DV838" s="711" t="s">
        <v>56</v>
      </c>
      <c r="DW838" s="711">
        <v>0</v>
      </c>
      <c r="DX838" s="711" t="s">
        <v>56</v>
      </c>
      <c r="DY838" s="710">
        <v>0</v>
      </c>
      <c r="DZ838" s="710" t="s">
        <v>56</v>
      </c>
      <c r="EA838" s="710">
        <v>0</v>
      </c>
      <c r="EB838" s="710" t="s">
        <v>56</v>
      </c>
      <c r="EC838" s="236"/>
      <c r="ED838" s="49"/>
      <c r="EE838" s="232"/>
      <c r="EF838" s="700">
        <v>0</v>
      </c>
      <c r="EG838" s="712" t="s">
        <v>56</v>
      </c>
      <c r="EH838" s="44"/>
    </row>
    <row r="839" spans="1:138" ht="41.25" customHeight="1" x14ac:dyDescent="0.25">
      <c r="A839" s="871" t="s">
        <v>49</v>
      </c>
      <c r="B839" s="656" t="s">
        <v>96</v>
      </c>
      <c r="C839" s="656" t="s">
        <v>114</v>
      </c>
      <c r="D839" s="691" t="s">
        <v>1756</v>
      </c>
      <c r="E839" s="656" t="s">
        <v>551</v>
      </c>
      <c r="F839" s="656" t="s">
        <v>1758</v>
      </c>
      <c r="G839" s="901" t="s">
        <v>553</v>
      </c>
      <c r="H839" s="897" t="s">
        <v>55</v>
      </c>
      <c r="I839" s="17" t="s">
        <v>866</v>
      </c>
      <c r="J839" s="64">
        <v>13.8</v>
      </c>
      <c r="K839" s="665">
        <v>13.528702447758988</v>
      </c>
      <c r="L839" s="665">
        <v>11.408712097482001</v>
      </c>
      <c r="M839" s="64">
        <v>4983</v>
      </c>
      <c r="N839" s="726">
        <v>38420686.439999998</v>
      </c>
      <c r="O839" s="548" t="s">
        <v>874</v>
      </c>
      <c r="P839" s="909">
        <v>9.7760411680000008</v>
      </c>
      <c r="Q839" s="203" t="s">
        <v>57</v>
      </c>
      <c r="R839" s="205" t="s">
        <v>57</v>
      </c>
      <c r="S839" s="490">
        <v>0</v>
      </c>
      <c r="T839" s="18">
        <v>0</v>
      </c>
      <c r="U839" s="548">
        <v>0</v>
      </c>
      <c r="V839" s="18">
        <v>0</v>
      </c>
      <c r="W839" s="64">
        <v>0</v>
      </c>
      <c r="X839" s="18">
        <v>0</v>
      </c>
      <c r="Y839" s="18">
        <v>0</v>
      </c>
      <c r="Z839" s="18">
        <v>0</v>
      </c>
      <c r="AA839" s="18">
        <v>0</v>
      </c>
      <c r="AB839" s="18">
        <v>0</v>
      </c>
      <c r="AC839" s="18">
        <v>0</v>
      </c>
      <c r="AD839" s="18">
        <v>0</v>
      </c>
      <c r="AE839" s="18">
        <v>0</v>
      </c>
      <c r="AF839" s="18">
        <v>0</v>
      </c>
      <c r="AG839" s="64">
        <v>2</v>
      </c>
      <c r="AH839" s="18">
        <v>2</v>
      </c>
      <c r="AI839" s="64">
        <v>0</v>
      </c>
      <c r="AJ839" s="18">
        <v>0</v>
      </c>
      <c r="AK839" s="18">
        <v>150</v>
      </c>
      <c r="AL839" s="64">
        <v>148</v>
      </c>
      <c r="AM839" s="18">
        <v>1</v>
      </c>
      <c r="AN839" s="18">
        <v>1</v>
      </c>
      <c r="AO839" s="18">
        <v>0</v>
      </c>
      <c r="AP839" s="64">
        <v>0</v>
      </c>
      <c r="AQ839" s="64">
        <v>153</v>
      </c>
      <c r="AR839" s="11">
        <v>151</v>
      </c>
      <c r="AS839" s="17">
        <v>0</v>
      </c>
      <c r="AT839" s="490">
        <v>0</v>
      </c>
      <c r="AU839" s="64">
        <v>0</v>
      </c>
      <c r="AV839" s="18">
        <v>0</v>
      </c>
      <c r="AW839" s="64">
        <v>0</v>
      </c>
      <c r="AX839" s="18">
        <v>0</v>
      </c>
      <c r="AY839" s="17">
        <v>0</v>
      </c>
      <c r="AZ839" s="490">
        <v>0</v>
      </c>
      <c r="BA839" s="17">
        <v>0</v>
      </c>
      <c r="BB839" s="18">
        <v>0</v>
      </c>
      <c r="BC839" s="17">
        <v>0</v>
      </c>
      <c r="BD839" s="18">
        <v>0</v>
      </c>
      <c r="BE839" s="17">
        <v>0</v>
      </c>
      <c r="BF839" s="18">
        <v>0</v>
      </c>
      <c r="BG839" s="17">
        <v>2.4</v>
      </c>
      <c r="BH839" s="18">
        <v>2.4</v>
      </c>
      <c r="BI839" s="17">
        <v>0</v>
      </c>
      <c r="BJ839" s="18">
        <v>0</v>
      </c>
      <c r="BK839" s="17">
        <v>1279.3579999999986</v>
      </c>
      <c r="BL839" s="17">
        <v>1267.9580000000001</v>
      </c>
      <c r="BM839" s="17">
        <v>7.6</v>
      </c>
      <c r="BN839" s="17">
        <v>7.6</v>
      </c>
      <c r="BO839" s="18">
        <v>0</v>
      </c>
      <c r="BP839" s="18">
        <v>0</v>
      </c>
      <c r="BQ839" s="64">
        <v>1289.3579999999986</v>
      </c>
      <c r="BR839" s="18">
        <v>1277.9580000000001</v>
      </c>
      <c r="BS839" s="729">
        <v>0.13188958371211296</v>
      </c>
      <c r="BT839" s="17">
        <v>0</v>
      </c>
      <c r="BU839" s="17">
        <v>0</v>
      </c>
      <c r="BV839" s="17">
        <v>0</v>
      </c>
      <c r="BW839" s="17">
        <v>0</v>
      </c>
      <c r="BX839" s="17">
        <v>0</v>
      </c>
      <c r="BY839" s="17">
        <v>0</v>
      </c>
      <c r="BZ839" s="17">
        <v>0</v>
      </c>
      <c r="CA839" s="17">
        <v>0</v>
      </c>
      <c r="CB839" s="17">
        <v>0</v>
      </c>
      <c r="CC839" s="17">
        <v>0</v>
      </c>
      <c r="CD839" s="17">
        <v>0</v>
      </c>
      <c r="CE839" s="17">
        <v>0</v>
      </c>
      <c r="CF839" s="17">
        <v>0</v>
      </c>
      <c r="CG839" s="17">
        <v>0</v>
      </c>
      <c r="CH839" s="17">
        <v>12109.823999999999</v>
      </c>
      <c r="CI839" s="17">
        <v>12109.823999999999</v>
      </c>
      <c r="CJ839" s="17">
        <v>0</v>
      </c>
      <c r="CK839" s="17">
        <v>0</v>
      </c>
      <c r="CL839" s="702">
        <v>1501761.5947199983</v>
      </c>
      <c r="CM839" s="702">
        <v>1488379.8187200003</v>
      </c>
      <c r="CN839" s="702">
        <v>8921.1839999999993</v>
      </c>
      <c r="CO839" s="702">
        <v>8921.1839999999993</v>
      </c>
      <c r="CP839" s="702">
        <v>0</v>
      </c>
      <c r="CQ839" s="702">
        <v>0</v>
      </c>
      <c r="CR839" s="704">
        <v>1522792.6027199982</v>
      </c>
      <c r="CS839" s="703">
        <v>1509410.8267200002</v>
      </c>
      <c r="CT839" s="23" t="s">
        <v>56</v>
      </c>
      <c r="CU839" s="23" t="s">
        <v>56</v>
      </c>
      <c r="CV839" s="23" t="s">
        <v>56</v>
      </c>
      <c r="CW839" s="23" t="s">
        <v>56</v>
      </c>
      <c r="CX839" s="23" t="s">
        <v>56</v>
      </c>
      <c r="CY839" s="23" t="s">
        <v>56</v>
      </c>
      <c r="CZ839" s="23" t="s">
        <v>56</v>
      </c>
      <c r="DA839" s="23" t="s">
        <v>56</v>
      </c>
      <c r="DB839" s="728">
        <v>38420686.439999998</v>
      </c>
      <c r="DC839" s="10"/>
      <c r="DD839" s="692">
        <v>9.7760411680000008</v>
      </c>
      <c r="DE839" s="120"/>
      <c r="DF839" s="120"/>
      <c r="DG839" s="120"/>
      <c r="DH839" s="140"/>
      <c r="DI839" s="140"/>
      <c r="DJ839" s="140"/>
      <c r="DK839" s="140"/>
      <c r="DL839" s="548" t="s">
        <v>56</v>
      </c>
      <c r="DM839" s="548" t="s">
        <v>56</v>
      </c>
      <c r="DN839" s="203" t="s">
        <v>55</v>
      </c>
      <c r="DO839" s="700" t="s">
        <v>56</v>
      </c>
      <c r="DP839" s="713" t="s">
        <v>56</v>
      </c>
      <c r="DQ839" s="548" t="s">
        <v>56</v>
      </c>
      <c r="DR839" s="673" t="s">
        <v>56</v>
      </c>
      <c r="DS839" s="203" t="s">
        <v>56</v>
      </c>
      <c r="DT839" s="1160" t="s">
        <v>56</v>
      </c>
      <c r="DU839" s="711">
        <v>22.794585050029429</v>
      </c>
      <c r="DV839" s="711" t="s">
        <v>56</v>
      </c>
      <c r="DW839" s="711">
        <v>20.961455707881601</v>
      </c>
      <c r="DX839" s="711" t="s">
        <v>56</v>
      </c>
      <c r="DY839" s="710">
        <v>8.4520306062389639E-2</v>
      </c>
      <c r="DZ839" s="710" t="s">
        <v>56</v>
      </c>
      <c r="EA839" s="710">
        <v>7.7542151938464005E-2</v>
      </c>
      <c r="EB839" s="710" t="s">
        <v>56</v>
      </c>
      <c r="EC839" s="236"/>
      <c r="ED839" s="49"/>
      <c r="EE839" s="232"/>
      <c r="EF839" s="700">
        <v>0</v>
      </c>
      <c r="EG839" s="712" t="s">
        <v>56</v>
      </c>
      <c r="EH839" s="44"/>
    </row>
    <row r="840" spans="1:138" ht="41.25" customHeight="1" x14ac:dyDescent="0.25">
      <c r="A840" s="871" t="s">
        <v>49</v>
      </c>
      <c r="B840" s="656" t="s">
        <v>96</v>
      </c>
      <c r="C840" s="656" t="s">
        <v>114</v>
      </c>
      <c r="D840" s="691" t="s">
        <v>1756</v>
      </c>
      <c r="E840" s="656" t="s">
        <v>551</v>
      </c>
      <c r="F840" s="656" t="s">
        <v>1759</v>
      </c>
      <c r="G840" s="901" t="s">
        <v>551</v>
      </c>
      <c r="H840" s="897" t="s">
        <v>55</v>
      </c>
      <c r="I840" s="17" t="s">
        <v>866</v>
      </c>
      <c r="J840" s="64">
        <v>13.8</v>
      </c>
      <c r="K840" s="665">
        <v>14.317478385525853</v>
      </c>
      <c r="L840" s="665">
        <v>7.6083333175080003</v>
      </c>
      <c r="M840" s="64">
        <v>2008</v>
      </c>
      <c r="N840" s="726">
        <v>22639084.190000001</v>
      </c>
      <c r="O840" s="548" t="s">
        <v>874</v>
      </c>
      <c r="P840" s="909">
        <v>5.7604545759999999</v>
      </c>
      <c r="Q840" s="203" t="s">
        <v>57</v>
      </c>
      <c r="R840" s="205" t="s">
        <v>57</v>
      </c>
      <c r="S840" s="490">
        <v>0</v>
      </c>
      <c r="T840" s="18">
        <v>0</v>
      </c>
      <c r="U840" s="548">
        <v>0</v>
      </c>
      <c r="V840" s="18">
        <v>0</v>
      </c>
      <c r="W840" s="64">
        <v>0</v>
      </c>
      <c r="X840" s="18">
        <v>0</v>
      </c>
      <c r="Y840" s="18">
        <v>0</v>
      </c>
      <c r="Z840" s="18">
        <v>0</v>
      </c>
      <c r="AA840" s="18">
        <v>0</v>
      </c>
      <c r="AB840" s="18">
        <v>0</v>
      </c>
      <c r="AC840" s="18">
        <v>0</v>
      </c>
      <c r="AD840" s="18">
        <v>0</v>
      </c>
      <c r="AE840" s="18">
        <v>0</v>
      </c>
      <c r="AF840" s="18">
        <v>0</v>
      </c>
      <c r="AG840" s="64">
        <v>1</v>
      </c>
      <c r="AH840" s="18">
        <v>1</v>
      </c>
      <c r="AI840" s="64">
        <v>0</v>
      </c>
      <c r="AJ840" s="18">
        <v>0</v>
      </c>
      <c r="AK840" s="18">
        <v>67</v>
      </c>
      <c r="AL840" s="64">
        <v>67</v>
      </c>
      <c r="AM840" s="18">
        <v>0</v>
      </c>
      <c r="AN840" s="18" t="s">
        <v>58</v>
      </c>
      <c r="AO840" s="18">
        <v>0</v>
      </c>
      <c r="AP840" s="64">
        <v>0</v>
      </c>
      <c r="AQ840" s="64">
        <v>68</v>
      </c>
      <c r="AR840" s="11">
        <v>68</v>
      </c>
      <c r="AS840" s="17">
        <v>0</v>
      </c>
      <c r="AT840" s="490">
        <v>0</v>
      </c>
      <c r="AU840" s="64">
        <v>0</v>
      </c>
      <c r="AV840" s="18">
        <v>0</v>
      </c>
      <c r="AW840" s="64">
        <v>0</v>
      </c>
      <c r="AX840" s="18">
        <v>0</v>
      </c>
      <c r="AY840" s="17">
        <v>0</v>
      </c>
      <c r="AZ840" s="490">
        <v>0</v>
      </c>
      <c r="BA840" s="17">
        <v>0</v>
      </c>
      <c r="BB840" s="18">
        <v>0</v>
      </c>
      <c r="BC840" s="17">
        <v>0</v>
      </c>
      <c r="BD840" s="18">
        <v>0</v>
      </c>
      <c r="BE840" s="17">
        <v>0</v>
      </c>
      <c r="BF840" s="18">
        <v>0</v>
      </c>
      <c r="BG840" s="17">
        <v>1.2</v>
      </c>
      <c r="BH840" s="18">
        <v>1.2</v>
      </c>
      <c r="BI840" s="17">
        <v>0</v>
      </c>
      <c r="BJ840" s="18">
        <v>0</v>
      </c>
      <c r="BK840" s="17">
        <v>605.43599999999992</v>
      </c>
      <c r="BL840" s="17">
        <v>605.43600000000004</v>
      </c>
      <c r="BM840" s="17">
        <v>0</v>
      </c>
      <c r="BN840" s="17" t="s">
        <v>58</v>
      </c>
      <c r="BO840" s="18">
        <v>0</v>
      </c>
      <c r="BP840" s="18">
        <v>0</v>
      </c>
      <c r="BQ840" s="64">
        <v>606.63599999999997</v>
      </c>
      <c r="BR840" s="18">
        <v>606.63600000000008</v>
      </c>
      <c r="BS840" s="729">
        <v>0.10531043895866317</v>
      </c>
      <c r="BT840" s="17">
        <v>0</v>
      </c>
      <c r="BU840" s="17">
        <v>0</v>
      </c>
      <c r="BV840" s="17">
        <v>0</v>
      </c>
      <c r="BW840" s="17">
        <v>0</v>
      </c>
      <c r="BX840" s="17">
        <v>0</v>
      </c>
      <c r="BY840" s="17">
        <v>0</v>
      </c>
      <c r="BZ840" s="17">
        <v>0</v>
      </c>
      <c r="CA840" s="17">
        <v>0</v>
      </c>
      <c r="CB840" s="17">
        <v>0</v>
      </c>
      <c r="CC840" s="17">
        <v>0</v>
      </c>
      <c r="CD840" s="17">
        <v>0</v>
      </c>
      <c r="CE840" s="17">
        <v>0</v>
      </c>
      <c r="CF840" s="17">
        <v>0</v>
      </c>
      <c r="CG840" s="17">
        <v>0</v>
      </c>
      <c r="CH840" s="17">
        <v>6054.9119999999994</v>
      </c>
      <c r="CI840" s="17">
        <v>6054.9119999999994</v>
      </c>
      <c r="CJ840" s="17">
        <v>0</v>
      </c>
      <c r="CK840" s="17">
        <v>0</v>
      </c>
      <c r="CL840" s="702">
        <v>710684.99423999991</v>
      </c>
      <c r="CM840" s="702">
        <v>710684.99424000003</v>
      </c>
      <c r="CN840" s="702">
        <v>0</v>
      </c>
      <c r="CO840" s="702">
        <v>0</v>
      </c>
      <c r="CP840" s="702">
        <v>0</v>
      </c>
      <c r="CQ840" s="702">
        <v>0</v>
      </c>
      <c r="CR840" s="704">
        <v>716739.90623999992</v>
      </c>
      <c r="CS840" s="703">
        <v>716739.90624000004</v>
      </c>
      <c r="CT840" s="23" t="s">
        <v>56</v>
      </c>
      <c r="CU840" s="23" t="s">
        <v>56</v>
      </c>
      <c r="CV840" s="23" t="s">
        <v>56</v>
      </c>
      <c r="CW840" s="23" t="s">
        <v>56</v>
      </c>
      <c r="CX840" s="23" t="s">
        <v>56</v>
      </c>
      <c r="CY840" s="23" t="s">
        <v>56</v>
      </c>
      <c r="CZ840" s="23" t="s">
        <v>56</v>
      </c>
      <c r="DA840" s="23" t="s">
        <v>56</v>
      </c>
      <c r="DB840" s="728">
        <v>22639084.190000001</v>
      </c>
      <c r="DC840" s="10"/>
      <c r="DD840" s="692">
        <v>5.7604545759999999</v>
      </c>
      <c r="DE840" s="120"/>
      <c r="DF840" s="120"/>
      <c r="DG840" s="120"/>
      <c r="DH840" s="140"/>
      <c r="DI840" s="140"/>
      <c r="DJ840" s="140"/>
      <c r="DK840" s="140"/>
      <c r="DL840" s="548" t="s">
        <v>56</v>
      </c>
      <c r="DM840" s="548" t="s">
        <v>56</v>
      </c>
      <c r="DN840" s="203" t="s">
        <v>55</v>
      </c>
      <c r="DO840" s="700" t="s">
        <v>56</v>
      </c>
      <c r="DP840" s="713" t="s">
        <v>56</v>
      </c>
      <c r="DQ840" s="548" t="s">
        <v>56</v>
      </c>
      <c r="DR840" s="673" t="s">
        <v>56</v>
      </c>
      <c r="DS840" s="203" t="s">
        <v>56</v>
      </c>
      <c r="DT840" s="1160" t="s">
        <v>56</v>
      </c>
      <c r="DU840" s="711">
        <v>0.51674641148325273</v>
      </c>
      <c r="DV840" s="711" t="s">
        <v>56</v>
      </c>
      <c r="DW840" s="711">
        <v>0.52070241340693701</v>
      </c>
      <c r="DX840" s="711" t="s">
        <v>56</v>
      </c>
      <c r="DY840" s="710">
        <v>1.4817101404537713E-2</v>
      </c>
      <c r="DZ840" s="710" t="s">
        <v>56</v>
      </c>
      <c r="EA840" s="710">
        <v>1.48186883654215E-2</v>
      </c>
      <c r="EB840" s="710" t="s">
        <v>56</v>
      </c>
      <c r="EC840" s="236"/>
      <c r="ED840" s="49"/>
      <c r="EE840" s="232"/>
      <c r="EF840" s="700">
        <v>0</v>
      </c>
      <c r="EG840" s="712" t="s">
        <v>56</v>
      </c>
      <c r="EH840" s="44"/>
    </row>
    <row r="841" spans="1:138" ht="41.25" customHeight="1" x14ac:dyDescent="0.25">
      <c r="A841" s="871" t="s">
        <v>49</v>
      </c>
      <c r="B841" s="656" t="s">
        <v>96</v>
      </c>
      <c r="C841" s="656" t="s">
        <v>114</v>
      </c>
      <c r="D841" s="691" t="s">
        <v>1756</v>
      </c>
      <c r="E841" s="656" t="s">
        <v>551</v>
      </c>
      <c r="F841" s="657" t="s">
        <v>1760</v>
      </c>
      <c r="G841" s="902" t="s">
        <v>551</v>
      </c>
      <c r="H841" s="897" t="s">
        <v>868</v>
      </c>
      <c r="I841" s="17" t="s">
        <v>866</v>
      </c>
      <c r="J841" s="64">
        <v>13.8</v>
      </c>
      <c r="K841" s="665">
        <v>13.24187483402558</v>
      </c>
      <c r="L841" s="665">
        <v>1.8335227234590001</v>
      </c>
      <c r="M841" s="64">
        <v>394</v>
      </c>
      <c r="N841" s="726">
        <v>4415091.108</v>
      </c>
      <c r="O841" s="548" t="s">
        <v>874</v>
      </c>
      <c r="P841" s="909">
        <v>1.123408154</v>
      </c>
      <c r="Q841" s="203" t="s">
        <v>57</v>
      </c>
      <c r="R841" s="205" t="s">
        <v>57</v>
      </c>
      <c r="S841" s="490">
        <v>0</v>
      </c>
      <c r="T841" s="18">
        <v>0</v>
      </c>
      <c r="U841" s="548">
        <v>0</v>
      </c>
      <c r="V841" s="18">
        <v>0</v>
      </c>
      <c r="W841" s="64">
        <v>0</v>
      </c>
      <c r="X841" s="18">
        <v>0</v>
      </c>
      <c r="Y841" s="18">
        <v>0</v>
      </c>
      <c r="Z841" s="18">
        <v>0</v>
      </c>
      <c r="AA841" s="18">
        <v>0</v>
      </c>
      <c r="AB841" s="18">
        <v>0</v>
      </c>
      <c r="AC841" s="18">
        <v>0</v>
      </c>
      <c r="AD841" s="18">
        <v>0</v>
      </c>
      <c r="AE841" s="18">
        <v>0</v>
      </c>
      <c r="AF841" s="18">
        <v>0</v>
      </c>
      <c r="AG841" s="64">
        <v>1</v>
      </c>
      <c r="AH841" s="18">
        <v>1</v>
      </c>
      <c r="AI841" s="64">
        <v>0</v>
      </c>
      <c r="AJ841" s="18">
        <v>0</v>
      </c>
      <c r="AK841" s="18">
        <v>3</v>
      </c>
      <c r="AL841" s="64">
        <v>3</v>
      </c>
      <c r="AM841" s="18">
        <v>0</v>
      </c>
      <c r="AN841" s="18" t="s">
        <v>58</v>
      </c>
      <c r="AO841" s="18">
        <v>0</v>
      </c>
      <c r="AP841" s="64">
        <v>0</v>
      </c>
      <c r="AQ841" s="64">
        <v>4</v>
      </c>
      <c r="AR841" s="11">
        <v>4</v>
      </c>
      <c r="AS841" s="17">
        <v>0</v>
      </c>
      <c r="AT841" s="490">
        <v>0</v>
      </c>
      <c r="AU841" s="64">
        <v>0</v>
      </c>
      <c r="AV841" s="18">
        <v>0</v>
      </c>
      <c r="AW841" s="64">
        <v>0</v>
      </c>
      <c r="AX841" s="18">
        <v>0</v>
      </c>
      <c r="AY841" s="17">
        <v>0</v>
      </c>
      <c r="AZ841" s="490">
        <v>0</v>
      </c>
      <c r="BA841" s="17">
        <v>0</v>
      </c>
      <c r="BB841" s="18">
        <v>0</v>
      </c>
      <c r="BC841" s="17">
        <v>0</v>
      </c>
      <c r="BD841" s="18">
        <v>0</v>
      </c>
      <c r="BE841" s="17">
        <v>0</v>
      </c>
      <c r="BF841" s="18">
        <v>0</v>
      </c>
      <c r="BG841" s="17">
        <v>1.2</v>
      </c>
      <c r="BH841" s="18">
        <v>1.2</v>
      </c>
      <c r="BI841" s="17">
        <v>0</v>
      </c>
      <c r="BJ841" s="18">
        <v>0</v>
      </c>
      <c r="BK841" s="17">
        <v>16.399999999999999</v>
      </c>
      <c r="BL841" s="17">
        <v>16.399999999999999</v>
      </c>
      <c r="BM841" s="17">
        <v>0</v>
      </c>
      <c r="BN841" s="17" t="s">
        <v>58</v>
      </c>
      <c r="BO841" s="18">
        <v>0</v>
      </c>
      <c r="BP841" s="18">
        <v>0</v>
      </c>
      <c r="BQ841" s="64">
        <v>17.599999999999998</v>
      </c>
      <c r="BR841" s="18">
        <v>17.599999999999998</v>
      </c>
      <c r="BS841" s="729">
        <v>1.5666612296994238E-2</v>
      </c>
      <c r="BT841" s="17">
        <v>0</v>
      </c>
      <c r="BU841" s="17">
        <v>0</v>
      </c>
      <c r="BV841" s="17">
        <v>0</v>
      </c>
      <c r="BW841" s="17">
        <v>0</v>
      </c>
      <c r="BX841" s="17">
        <v>0</v>
      </c>
      <c r="BY841" s="17">
        <v>0</v>
      </c>
      <c r="BZ841" s="17">
        <v>0</v>
      </c>
      <c r="CA841" s="17">
        <v>0</v>
      </c>
      <c r="CB841" s="17">
        <v>0</v>
      </c>
      <c r="CC841" s="17">
        <v>0</v>
      </c>
      <c r="CD841" s="17">
        <v>0</v>
      </c>
      <c r="CE841" s="17">
        <v>0</v>
      </c>
      <c r="CF841" s="17">
        <v>0</v>
      </c>
      <c r="CG841" s="17">
        <v>0</v>
      </c>
      <c r="CH841" s="17">
        <v>6054.9119999999994</v>
      </c>
      <c r="CI841" s="17">
        <v>6054.9119999999994</v>
      </c>
      <c r="CJ841" s="17">
        <v>0</v>
      </c>
      <c r="CK841" s="17">
        <v>0</v>
      </c>
      <c r="CL841" s="702">
        <v>19250.975999999999</v>
      </c>
      <c r="CM841" s="702">
        <v>19250.975999999999</v>
      </c>
      <c r="CN841" s="702">
        <v>0</v>
      </c>
      <c r="CO841" s="702">
        <v>0</v>
      </c>
      <c r="CP841" s="702">
        <v>0</v>
      </c>
      <c r="CQ841" s="702">
        <v>0</v>
      </c>
      <c r="CR841" s="704">
        <v>25305.887999999999</v>
      </c>
      <c r="CS841" s="703">
        <v>25305.887999999999</v>
      </c>
      <c r="CT841" s="23" t="s">
        <v>56</v>
      </c>
      <c r="CU841" s="23" t="s">
        <v>56</v>
      </c>
      <c r="CV841" s="23" t="s">
        <v>56</v>
      </c>
      <c r="CW841" s="23" t="s">
        <v>56</v>
      </c>
      <c r="CX841" s="23" t="s">
        <v>56</v>
      </c>
      <c r="CY841" s="23" t="s">
        <v>56</v>
      </c>
      <c r="CZ841" s="23" t="s">
        <v>56</v>
      </c>
      <c r="DA841" s="23" t="s">
        <v>56</v>
      </c>
      <c r="DB841" s="728">
        <v>4415091.108</v>
      </c>
      <c r="DC841" s="10"/>
      <c r="DD841" s="692">
        <v>1.123408154</v>
      </c>
      <c r="DE841" s="120"/>
      <c r="DF841" s="120"/>
      <c r="DG841" s="120"/>
      <c r="DH841" s="140"/>
      <c r="DI841" s="140"/>
      <c r="DJ841" s="140"/>
      <c r="DK841" s="140"/>
      <c r="DL841" s="548" t="s">
        <v>56</v>
      </c>
      <c r="DM841" s="548" t="s">
        <v>56</v>
      </c>
      <c r="DN841" s="203" t="s">
        <v>55</v>
      </c>
      <c r="DO841" s="700" t="s">
        <v>56</v>
      </c>
      <c r="DP841" s="713" t="s">
        <v>56</v>
      </c>
      <c r="DQ841" s="548" t="s">
        <v>56</v>
      </c>
      <c r="DR841" s="673" t="s">
        <v>56</v>
      </c>
      <c r="DS841" s="203" t="s">
        <v>56</v>
      </c>
      <c r="DT841" s="1160" t="s">
        <v>56</v>
      </c>
      <c r="DU841" s="711">
        <v>44.168117383735435</v>
      </c>
      <c r="DV841" s="711" t="s">
        <v>56</v>
      </c>
      <c r="DW841" s="711">
        <v>44.005934718100903</v>
      </c>
      <c r="DX841" s="711" t="s">
        <v>56</v>
      </c>
      <c r="DY841" s="710">
        <v>0.29843322556578</v>
      </c>
      <c r="DZ841" s="710" t="s">
        <v>56</v>
      </c>
      <c r="EA841" s="710">
        <v>0.29673590504450997</v>
      </c>
      <c r="EB841" s="710" t="s">
        <v>56</v>
      </c>
      <c r="EC841" s="236"/>
      <c r="ED841" s="49"/>
      <c r="EE841" s="232"/>
      <c r="EF841" s="700">
        <v>0</v>
      </c>
      <c r="EG841" s="712" t="s">
        <v>56</v>
      </c>
      <c r="EH841" s="44"/>
    </row>
    <row r="842" spans="1:138" ht="41.25" customHeight="1" x14ac:dyDescent="0.25">
      <c r="A842" s="871" t="s">
        <v>49</v>
      </c>
      <c r="B842" s="656" t="s">
        <v>96</v>
      </c>
      <c r="C842" s="656" t="s">
        <v>114</v>
      </c>
      <c r="D842" s="691" t="s">
        <v>116</v>
      </c>
      <c r="E842" s="656" t="s">
        <v>116</v>
      </c>
      <c r="F842" s="656" t="s">
        <v>1761</v>
      </c>
      <c r="G842" s="901" t="s">
        <v>1556</v>
      </c>
      <c r="H842" s="897" t="s">
        <v>55</v>
      </c>
      <c r="I842" s="17" t="s">
        <v>866</v>
      </c>
      <c r="J842" s="64">
        <v>4.16</v>
      </c>
      <c r="K842" s="665">
        <v>3.3000417626448302</v>
      </c>
      <c r="L842" s="665">
        <v>2.8124999941500004</v>
      </c>
      <c r="M842" s="64">
        <v>168</v>
      </c>
      <c r="N842" s="726">
        <v>3199885.952</v>
      </c>
      <c r="O842" s="548" t="s">
        <v>874</v>
      </c>
      <c r="P842" s="909">
        <v>0.81420244399999997</v>
      </c>
      <c r="Q842" s="203" t="s">
        <v>57</v>
      </c>
      <c r="R842" s="205" t="s">
        <v>57</v>
      </c>
      <c r="S842" s="490">
        <v>0</v>
      </c>
      <c r="T842" s="18">
        <v>0</v>
      </c>
      <c r="U842" s="548">
        <v>0</v>
      </c>
      <c r="V842" s="18">
        <v>0</v>
      </c>
      <c r="W842" s="64">
        <v>0</v>
      </c>
      <c r="X842" s="18">
        <v>0</v>
      </c>
      <c r="Y842" s="18">
        <v>0</v>
      </c>
      <c r="Z842" s="18">
        <v>0</v>
      </c>
      <c r="AA842" s="18">
        <v>0</v>
      </c>
      <c r="AB842" s="18">
        <v>0</v>
      </c>
      <c r="AC842" s="18">
        <v>0</v>
      </c>
      <c r="AD842" s="18">
        <v>0</v>
      </c>
      <c r="AE842" s="18">
        <v>0</v>
      </c>
      <c r="AF842" s="18">
        <v>0</v>
      </c>
      <c r="AG842" s="64">
        <v>0</v>
      </c>
      <c r="AH842" s="18">
        <v>0</v>
      </c>
      <c r="AI842" s="64">
        <v>0</v>
      </c>
      <c r="AJ842" s="18">
        <v>0</v>
      </c>
      <c r="AK842" s="18">
        <v>13</v>
      </c>
      <c r="AL842" s="64">
        <v>13</v>
      </c>
      <c r="AM842" s="18">
        <v>0</v>
      </c>
      <c r="AN842" s="18" t="s">
        <v>58</v>
      </c>
      <c r="AO842" s="18">
        <v>0</v>
      </c>
      <c r="AP842" s="64">
        <v>0</v>
      </c>
      <c r="AQ842" s="64">
        <v>13</v>
      </c>
      <c r="AR842" s="11">
        <v>13</v>
      </c>
      <c r="AS842" s="17">
        <v>0</v>
      </c>
      <c r="AT842" s="490">
        <v>0</v>
      </c>
      <c r="AU842" s="64">
        <v>0</v>
      </c>
      <c r="AV842" s="18">
        <v>0</v>
      </c>
      <c r="AW842" s="64">
        <v>0</v>
      </c>
      <c r="AX842" s="18">
        <v>0</v>
      </c>
      <c r="AY842" s="17">
        <v>0</v>
      </c>
      <c r="AZ842" s="490">
        <v>0</v>
      </c>
      <c r="BA842" s="17">
        <v>0</v>
      </c>
      <c r="BB842" s="18">
        <v>0</v>
      </c>
      <c r="BC842" s="17">
        <v>0</v>
      </c>
      <c r="BD842" s="18">
        <v>0</v>
      </c>
      <c r="BE842" s="17">
        <v>0</v>
      </c>
      <c r="BF842" s="18">
        <v>0</v>
      </c>
      <c r="BG842" s="17">
        <v>0</v>
      </c>
      <c r="BH842" s="18">
        <v>0</v>
      </c>
      <c r="BI842" s="17">
        <v>0</v>
      </c>
      <c r="BJ842" s="18">
        <v>0</v>
      </c>
      <c r="BK842" s="17">
        <v>83.679999999999993</v>
      </c>
      <c r="BL842" s="17">
        <v>83.68</v>
      </c>
      <c r="BM842" s="17">
        <v>0</v>
      </c>
      <c r="BN842" s="17" t="s">
        <v>58</v>
      </c>
      <c r="BO842" s="18">
        <v>0</v>
      </c>
      <c r="BP842" s="18">
        <v>0</v>
      </c>
      <c r="BQ842" s="64">
        <v>83.679999999999993</v>
      </c>
      <c r="BR842" s="18">
        <v>83.68</v>
      </c>
      <c r="BS842" s="729">
        <v>0.10277542227569142</v>
      </c>
      <c r="BT842" s="17">
        <v>0</v>
      </c>
      <c r="BU842" s="17">
        <v>0</v>
      </c>
      <c r="BV842" s="17">
        <v>0</v>
      </c>
      <c r="BW842" s="17">
        <v>0</v>
      </c>
      <c r="BX842" s="17">
        <v>0</v>
      </c>
      <c r="BY842" s="17">
        <v>0</v>
      </c>
      <c r="BZ842" s="17">
        <v>0</v>
      </c>
      <c r="CA842" s="17">
        <v>0</v>
      </c>
      <c r="CB842" s="17">
        <v>0</v>
      </c>
      <c r="CC842" s="17">
        <v>0</v>
      </c>
      <c r="CD842" s="17">
        <v>0</v>
      </c>
      <c r="CE842" s="17">
        <v>0</v>
      </c>
      <c r="CF842" s="17">
        <v>0</v>
      </c>
      <c r="CG842" s="17">
        <v>0</v>
      </c>
      <c r="CH842" s="17">
        <v>0</v>
      </c>
      <c r="CI842" s="17">
        <v>0</v>
      </c>
      <c r="CJ842" s="17">
        <v>0</v>
      </c>
      <c r="CK842" s="17">
        <v>0</v>
      </c>
      <c r="CL842" s="702">
        <v>98226.931200000006</v>
      </c>
      <c r="CM842" s="702">
        <v>98226.931200000021</v>
      </c>
      <c r="CN842" s="702">
        <v>0</v>
      </c>
      <c r="CO842" s="702">
        <v>0</v>
      </c>
      <c r="CP842" s="702">
        <v>0</v>
      </c>
      <c r="CQ842" s="702">
        <v>0</v>
      </c>
      <c r="CR842" s="704">
        <v>98226.931200000006</v>
      </c>
      <c r="CS842" s="703">
        <v>98226.931200000021</v>
      </c>
      <c r="CT842" s="23" t="s">
        <v>56</v>
      </c>
      <c r="CU842" s="23" t="s">
        <v>56</v>
      </c>
      <c r="CV842" s="23" t="s">
        <v>56</v>
      </c>
      <c r="CW842" s="23" t="s">
        <v>56</v>
      </c>
      <c r="CX842" s="23" t="s">
        <v>56</v>
      </c>
      <c r="CY842" s="23" t="s">
        <v>56</v>
      </c>
      <c r="CZ842" s="23" t="s">
        <v>56</v>
      </c>
      <c r="DA842" s="23" t="s">
        <v>56</v>
      </c>
      <c r="DB842" s="728">
        <v>3199885.952</v>
      </c>
      <c r="DC842" s="10"/>
      <c r="DD842" s="692">
        <v>0.81420244399999997</v>
      </c>
      <c r="DE842" s="120"/>
      <c r="DF842" s="120"/>
      <c r="DG842" s="120"/>
      <c r="DH842" s="140"/>
      <c r="DI842" s="140"/>
      <c r="DJ842" s="140"/>
      <c r="DK842" s="140"/>
      <c r="DL842" s="548" t="s">
        <v>56</v>
      </c>
      <c r="DM842" s="548" t="s">
        <v>56</v>
      </c>
      <c r="DN842" s="203" t="s">
        <v>55</v>
      </c>
      <c r="DO842" s="700" t="s">
        <v>56</v>
      </c>
      <c r="DP842" s="713" t="s">
        <v>56</v>
      </c>
      <c r="DQ842" s="548" t="s">
        <v>56</v>
      </c>
      <c r="DR842" s="673" t="s">
        <v>56</v>
      </c>
      <c r="DS842" s="203" t="s">
        <v>56</v>
      </c>
      <c r="DT842" s="1160" t="s">
        <v>56</v>
      </c>
      <c r="DU842" s="711">
        <v>0</v>
      </c>
      <c r="DV842" s="711">
        <v>48.954505145389398</v>
      </c>
      <c r="DW842" s="711">
        <v>0</v>
      </c>
      <c r="DX842" s="711">
        <v>48.620275112703602</v>
      </c>
      <c r="DY842" s="710">
        <v>0</v>
      </c>
      <c r="DZ842" s="710">
        <v>0.71240480417402008</v>
      </c>
      <c r="EA842" s="710">
        <v>0</v>
      </c>
      <c r="EB842" s="710">
        <v>0.70912803914768985</v>
      </c>
      <c r="EC842" s="236"/>
      <c r="ED842" s="49"/>
      <c r="EE842" s="232"/>
      <c r="EF842" s="700">
        <v>0</v>
      </c>
      <c r="EG842" s="712">
        <v>0</v>
      </c>
      <c r="EH842" s="44"/>
    </row>
    <row r="843" spans="1:138" ht="41.25" customHeight="1" x14ac:dyDescent="0.25">
      <c r="A843" s="871" t="s">
        <v>49</v>
      </c>
      <c r="B843" s="656" t="s">
        <v>96</v>
      </c>
      <c r="C843" s="656" t="s">
        <v>114</v>
      </c>
      <c r="D843" s="691" t="s">
        <v>116</v>
      </c>
      <c r="E843" s="656" t="s">
        <v>116</v>
      </c>
      <c r="F843" s="656" t="s">
        <v>1762</v>
      </c>
      <c r="G843" s="901" t="s">
        <v>116</v>
      </c>
      <c r="H843" s="897" t="s">
        <v>55</v>
      </c>
      <c r="I843" s="17" t="s">
        <v>866</v>
      </c>
      <c r="J843" s="64">
        <v>4.16</v>
      </c>
      <c r="K843" s="665">
        <v>2.6947939284479623</v>
      </c>
      <c r="L843" s="665">
        <v>1.8515151476640002</v>
      </c>
      <c r="M843" s="64">
        <v>818</v>
      </c>
      <c r="N843" s="726">
        <v>5068845.8849999998</v>
      </c>
      <c r="O843" s="548" t="s">
        <v>874</v>
      </c>
      <c r="P843" s="909">
        <v>1.289754313</v>
      </c>
      <c r="Q843" s="203" t="s">
        <v>57</v>
      </c>
      <c r="R843" s="205" t="s">
        <v>57</v>
      </c>
      <c r="S843" s="490">
        <v>0</v>
      </c>
      <c r="T843" s="18">
        <v>0</v>
      </c>
      <c r="U843" s="548">
        <v>0</v>
      </c>
      <c r="V843" s="18">
        <v>0</v>
      </c>
      <c r="W843" s="64">
        <v>0</v>
      </c>
      <c r="X843" s="18">
        <v>0</v>
      </c>
      <c r="Y843" s="18">
        <v>0</v>
      </c>
      <c r="Z843" s="18">
        <v>0</v>
      </c>
      <c r="AA843" s="18">
        <v>0</v>
      </c>
      <c r="AB843" s="18">
        <v>0</v>
      </c>
      <c r="AC843" s="18">
        <v>0</v>
      </c>
      <c r="AD843" s="18">
        <v>0</v>
      </c>
      <c r="AE843" s="18">
        <v>0</v>
      </c>
      <c r="AF843" s="18">
        <v>0</v>
      </c>
      <c r="AG843" s="64">
        <v>0</v>
      </c>
      <c r="AH843" s="18">
        <v>0</v>
      </c>
      <c r="AI843" s="64">
        <v>0</v>
      </c>
      <c r="AJ843" s="18">
        <v>0</v>
      </c>
      <c r="AK843" s="18">
        <v>4</v>
      </c>
      <c r="AL843" s="64">
        <v>4</v>
      </c>
      <c r="AM843" s="18">
        <v>0</v>
      </c>
      <c r="AN843" s="18" t="s">
        <v>58</v>
      </c>
      <c r="AO843" s="18">
        <v>0</v>
      </c>
      <c r="AP843" s="64">
        <v>0</v>
      </c>
      <c r="AQ843" s="64">
        <v>4</v>
      </c>
      <c r="AR843" s="11">
        <v>4</v>
      </c>
      <c r="AS843" s="17">
        <v>0</v>
      </c>
      <c r="AT843" s="490">
        <v>0</v>
      </c>
      <c r="AU843" s="64">
        <v>0</v>
      </c>
      <c r="AV843" s="18">
        <v>0</v>
      </c>
      <c r="AW843" s="64">
        <v>0</v>
      </c>
      <c r="AX843" s="18">
        <v>0</v>
      </c>
      <c r="AY843" s="17">
        <v>0</v>
      </c>
      <c r="AZ843" s="490">
        <v>0</v>
      </c>
      <c r="BA843" s="17">
        <v>0</v>
      </c>
      <c r="BB843" s="18">
        <v>0</v>
      </c>
      <c r="BC843" s="17">
        <v>0</v>
      </c>
      <c r="BD843" s="18">
        <v>0</v>
      </c>
      <c r="BE843" s="17">
        <v>0</v>
      </c>
      <c r="BF843" s="18">
        <v>0</v>
      </c>
      <c r="BG843" s="17">
        <v>0</v>
      </c>
      <c r="BH843" s="18">
        <v>0</v>
      </c>
      <c r="BI843" s="17">
        <v>0</v>
      </c>
      <c r="BJ843" s="18">
        <v>0</v>
      </c>
      <c r="BK843" s="17">
        <v>33</v>
      </c>
      <c r="BL843" s="17">
        <v>33</v>
      </c>
      <c r="BM843" s="17">
        <v>0</v>
      </c>
      <c r="BN843" s="17" t="s">
        <v>58</v>
      </c>
      <c r="BO843" s="18">
        <v>0</v>
      </c>
      <c r="BP843" s="18">
        <v>0</v>
      </c>
      <c r="BQ843" s="64">
        <v>33</v>
      </c>
      <c r="BR843" s="18">
        <v>33</v>
      </c>
      <c r="BS843" s="729">
        <v>2.5586268382573728E-2</v>
      </c>
      <c r="BT843" s="17">
        <v>0</v>
      </c>
      <c r="BU843" s="17">
        <v>0</v>
      </c>
      <c r="BV843" s="17">
        <v>0</v>
      </c>
      <c r="BW843" s="17">
        <v>0</v>
      </c>
      <c r="BX843" s="17">
        <v>0</v>
      </c>
      <c r="BY843" s="17">
        <v>0</v>
      </c>
      <c r="BZ843" s="17">
        <v>0</v>
      </c>
      <c r="CA843" s="17">
        <v>0</v>
      </c>
      <c r="CB843" s="17">
        <v>0</v>
      </c>
      <c r="CC843" s="17">
        <v>0</v>
      </c>
      <c r="CD843" s="17">
        <v>0</v>
      </c>
      <c r="CE843" s="17">
        <v>0</v>
      </c>
      <c r="CF843" s="17">
        <v>0</v>
      </c>
      <c r="CG843" s="17">
        <v>0</v>
      </c>
      <c r="CH843" s="17">
        <v>0</v>
      </c>
      <c r="CI843" s="17">
        <v>0</v>
      </c>
      <c r="CJ843" s="17">
        <v>0</v>
      </c>
      <c r="CK843" s="17">
        <v>0</v>
      </c>
      <c r="CL843" s="702">
        <v>38736.720000000008</v>
      </c>
      <c r="CM843" s="702">
        <v>38736.720000000008</v>
      </c>
      <c r="CN843" s="702">
        <v>0</v>
      </c>
      <c r="CO843" s="702">
        <v>0</v>
      </c>
      <c r="CP843" s="702">
        <v>0</v>
      </c>
      <c r="CQ843" s="702">
        <v>0</v>
      </c>
      <c r="CR843" s="704">
        <v>38736.720000000008</v>
      </c>
      <c r="CS843" s="703">
        <v>38736.720000000008</v>
      </c>
      <c r="CT843" s="23" t="s">
        <v>56</v>
      </c>
      <c r="CU843" s="23" t="s">
        <v>56</v>
      </c>
      <c r="CV843" s="23" t="s">
        <v>56</v>
      </c>
      <c r="CW843" s="23" t="s">
        <v>56</v>
      </c>
      <c r="CX843" s="23" t="s">
        <v>56</v>
      </c>
      <c r="CY843" s="23" t="s">
        <v>56</v>
      </c>
      <c r="CZ843" s="23" t="s">
        <v>56</v>
      </c>
      <c r="DA843" s="23" t="s">
        <v>56</v>
      </c>
      <c r="DB843" s="728">
        <v>5068845.8849999998</v>
      </c>
      <c r="DC843" s="10"/>
      <c r="DD843" s="692">
        <v>1.289754313</v>
      </c>
      <c r="DE843" s="120"/>
      <c r="DF843" s="120"/>
      <c r="DG843" s="120"/>
      <c r="DH843" s="140"/>
      <c r="DI843" s="140"/>
      <c r="DJ843" s="140"/>
      <c r="DK843" s="140"/>
      <c r="DL843" s="548" t="s">
        <v>56</v>
      </c>
      <c r="DM843" s="548" t="s">
        <v>56</v>
      </c>
      <c r="DN843" s="203" t="s">
        <v>55</v>
      </c>
      <c r="DO843" s="700" t="s">
        <v>56</v>
      </c>
      <c r="DP843" s="713" t="s">
        <v>56</v>
      </c>
      <c r="DQ843" s="548" t="s">
        <v>56</v>
      </c>
      <c r="DR843" s="673" t="s">
        <v>56</v>
      </c>
      <c r="DS843" s="203" t="s">
        <v>56</v>
      </c>
      <c r="DT843" s="1160" t="s">
        <v>56</v>
      </c>
      <c r="DU843" s="711">
        <v>0</v>
      </c>
      <c r="DV843" s="711">
        <v>106.1619486389274</v>
      </c>
      <c r="DW843" s="711">
        <v>0</v>
      </c>
      <c r="DX843" s="711">
        <v>105.74934726618426</v>
      </c>
      <c r="DY843" s="710">
        <v>0</v>
      </c>
      <c r="DZ843" s="710">
        <v>1.0885905920367482</v>
      </c>
      <c r="EA843" s="710">
        <v>0</v>
      </c>
      <c r="EB843" s="710">
        <v>1.0839956717324515</v>
      </c>
      <c r="EC843" s="236"/>
      <c r="ED843" s="49"/>
      <c r="EE843" s="232"/>
      <c r="EF843" s="700">
        <v>0</v>
      </c>
      <c r="EG843" s="712">
        <v>19760.333333333332</v>
      </c>
      <c r="EH843" s="44"/>
    </row>
    <row r="844" spans="1:138" ht="41.25" customHeight="1" x14ac:dyDescent="0.25">
      <c r="A844" s="871" t="s">
        <v>49</v>
      </c>
      <c r="B844" s="656" t="s">
        <v>96</v>
      </c>
      <c r="C844" s="656" t="s">
        <v>114</v>
      </c>
      <c r="D844" s="691" t="s">
        <v>116</v>
      </c>
      <c r="E844" s="656" t="s">
        <v>116</v>
      </c>
      <c r="F844" s="656" t="s">
        <v>1763</v>
      </c>
      <c r="G844" s="901" t="s">
        <v>116</v>
      </c>
      <c r="H844" s="897" t="s">
        <v>55</v>
      </c>
      <c r="I844" s="17" t="s">
        <v>866</v>
      </c>
      <c r="J844" s="64">
        <v>4.16</v>
      </c>
      <c r="K844" s="665">
        <v>3.1487298040956135</v>
      </c>
      <c r="L844" s="665">
        <v>3.8454545374560003</v>
      </c>
      <c r="M844" s="64">
        <v>1118</v>
      </c>
      <c r="N844" s="726">
        <v>7589110.0410000002</v>
      </c>
      <c r="O844" s="548" t="s">
        <v>874</v>
      </c>
      <c r="P844" s="909">
        <v>1.9310288040000001</v>
      </c>
      <c r="Q844" s="203" t="s">
        <v>57</v>
      </c>
      <c r="R844" s="205" t="s">
        <v>57</v>
      </c>
      <c r="S844" s="490">
        <v>0</v>
      </c>
      <c r="T844" s="18">
        <v>0</v>
      </c>
      <c r="U844" s="548">
        <v>0</v>
      </c>
      <c r="V844" s="18">
        <v>0</v>
      </c>
      <c r="W844" s="64">
        <v>0</v>
      </c>
      <c r="X844" s="18">
        <v>0</v>
      </c>
      <c r="Y844" s="18">
        <v>0</v>
      </c>
      <c r="Z844" s="18">
        <v>0</v>
      </c>
      <c r="AA844" s="18">
        <v>0</v>
      </c>
      <c r="AB844" s="18">
        <v>0</v>
      </c>
      <c r="AC844" s="18">
        <v>0</v>
      </c>
      <c r="AD844" s="18">
        <v>0</v>
      </c>
      <c r="AE844" s="18">
        <v>0</v>
      </c>
      <c r="AF844" s="18">
        <v>0</v>
      </c>
      <c r="AG844" s="64">
        <v>0</v>
      </c>
      <c r="AH844" s="18">
        <v>0</v>
      </c>
      <c r="AI844" s="64">
        <v>0</v>
      </c>
      <c r="AJ844" s="18">
        <v>0</v>
      </c>
      <c r="AK844" s="18">
        <v>38</v>
      </c>
      <c r="AL844" s="64">
        <v>37</v>
      </c>
      <c r="AM844" s="18">
        <v>0</v>
      </c>
      <c r="AN844" s="18" t="s">
        <v>58</v>
      </c>
      <c r="AO844" s="18">
        <v>0</v>
      </c>
      <c r="AP844" s="64">
        <v>0</v>
      </c>
      <c r="AQ844" s="64">
        <v>38</v>
      </c>
      <c r="AR844" s="11">
        <v>37</v>
      </c>
      <c r="AS844" s="17">
        <v>0</v>
      </c>
      <c r="AT844" s="490">
        <v>0</v>
      </c>
      <c r="AU844" s="64">
        <v>0</v>
      </c>
      <c r="AV844" s="18">
        <v>0</v>
      </c>
      <c r="AW844" s="64">
        <v>0</v>
      </c>
      <c r="AX844" s="18">
        <v>0</v>
      </c>
      <c r="AY844" s="17">
        <v>0</v>
      </c>
      <c r="AZ844" s="490">
        <v>0</v>
      </c>
      <c r="BA844" s="17">
        <v>0</v>
      </c>
      <c r="BB844" s="18">
        <v>0</v>
      </c>
      <c r="BC844" s="17">
        <v>0</v>
      </c>
      <c r="BD844" s="18">
        <v>0</v>
      </c>
      <c r="BE844" s="17">
        <v>0</v>
      </c>
      <c r="BF844" s="18">
        <v>0</v>
      </c>
      <c r="BG844" s="17">
        <v>0</v>
      </c>
      <c r="BH844" s="18">
        <v>0</v>
      </c>
      <c r="BI844" s="17">
        <v>0</v>
      </c>
      <c r="BJ844" s="18">
        <v>0</v>
      </c>
      <c r="BK844" s="17">
        <v>210.99500000000003</v>
      </c>
      <c r="BL844" s="17">
        <v>204.32500000000002</v>
      </c>
      <c r="BM844" s="17">
        <v>0</v>
      </c>
      <c r="BN844" s="17" t="s">
        <v>58</v>
      </c>
      <c r="BO844" s="18">
        <v>0</v>
      </c>
      <c r="BP844" s="18">
        <v>0</v>
      </c>
      <c r="BQ844" s="64">
        <v>210.99500000000003</v>
      </c>
      <c r="BR844" s="18">
        <v>204.32500000000002</v>
      </c>
      <c r="BS844" s="729">
        <v>0.1092655891838266</v>
      </c>
      <c r="BT844" s="17">
        <v>0</v>
      </c>
      <c r="BU844" s="17">
        <v>0</v>
      </c>
      <c r="BV844" s="17">
        <v>0</v>
      </c>
      <c r="BW844" s="17">
        <v>0</v>
      </c>
      <c r="BX844" s="17">
        <v>0</v>
      </c>
      <c r="BY844" s="17">
        <v>0</v>
      </c>
      <c r="BZ844" s="17">
        <v>0</v>
      </c>
      <c r="CA844" s="17">
        <v>0</v>
      </c>
      <c r="CB844" s="17">
        <v>0</v>
      </c>
      <c r="CC844" s="17">
        <v>0</v>
      </c>
      <c r="CD844" s="17">
        <v>0</v>
      </c>
      <c r="CE844" s="17">
        <v>0</v>
      </c>
      <c r="CF844" s="17">
        <v>0</v>
      </c>
      <c r="CG844" s="17">
        <v>0</v>
      </c>
      <c r="CH844" s="17">
        <v>0</v>
      </c>
      <c r="CI844" s="17">
        <v>0</v>
      </c>
      <c r="CJ844" s="17">
        <v>0</v>
      </c>
      <c r="CK844" s="17">
        <v>0</v>
      </c>
      <c r="CL844" s="702">
        <v>247674.37080000003</v>
      </c>
      <c r="CM844" s="702">
        <v>239844.85800000004</v>
      </c>
      <c r="CN844" s="702">
        <v>0</v>
      </c>
      <c r="CO844" s="702">
        <v>0</v>
      </c>
      <c r="CP844" s="702">
        <v>0</v>
      </c>
      <c r="CQ844" s="702">
        <v>0</v>
      </c>
      <c r="CR844" s="704">
        <v>247674.37080000003</v>
      </c>
      <c r="CS844" s="703">
        <v>239844.85800000004</v>
      </c>
      <c r="CT844" s="23">
        <v>1</v>
      </c>
      <c r="CU844" s="23">
        <v>10</v>
      </c>
      <c r="CV844" s="23" t="s">
        <v>116</v>
      </c>
      <c r="CW844" s="23">
        <v>10</v>
      </c>
      <c r="CX844" s="23">
        <v>60</v>
      </c>
      <c r="CY844" s="23">
        <v>0</v>
      </c>
      <c r="CZ844" s="23">
        <v>0</v>
      </c>
      <c r="DA844" s="23" t="s">
        <v>905</v>
      </c>
      <c r="DB844" s="728">
        <v>7589110.0410000002</v>
      </c>
      <c r="DC844" s="10"/>
      <c r="DD844" s="692">
        <v>1.9310288040000001</v>
      </c>
      <c r="DE844" s="120"/>
      <c r="DF844" s="120"/>
      <c r="DG844" s="120"/>
      <c r="DH844" s="140"/>
      <c r="DI844" s="140"/>
      <c r="DJ844" s="140"/>
      <c r="DK844" s="140"/>
      <c r="DL844" s="548" t="s">
        <v>56</v>
      </c>
      <c r="DM844" s="548" t="s">
        <v>56</v>
      </c>
      <c r="DN844" s="203" t="s">
        <v>55</v>
      </c>
      <c r="DO844" s="700" t="s">
        <v>56</v>
      </c>
      <c r="DP844" s="713" t="s">
        <v>56</v>
      </c>
      <c r="DQ844" s="548" t="s">
        <v>56</v>
      </c>
      <c r="DR844" s="673" t="s">
        <v>56</v>
      </c>
      <c r="DS844" s="203" t="s">
        <v>56</v>
      </c>
      <c r="DT844" s="1160" t="s">
        <v>56</v>
      </c>
      <c r="DU844" s="711">
        <v>7.9257003654080158</v>
      </c>
      <c r="DV844" s="711">
        <v>68.021012055282839</v>
      </c>
      <c r="DW844" s="711">
        <v>8.0243030118030099</v>
      </c>
      <c r="DX844" s="711">
        <v>67.63626051561198</v>
      </c>
      <c r="DY844" s="710">
        <v>0.10779537149817264</v>
      </c>
      <c r="DZ844" s="710">
        <v>0.90198580498776704</v>
      </c>
      <c r="EA844" s="710">
        <v>0.10853683353683399</v>
      </c>
      <c r="EB844" s="710">
        <v>0.89845175118917608</v>
      </c>
      <c r="EC844" s="236"/>
      <c r="ED844" s="49"/>
      <c r="EE844" s="232"/>
      <c r="EF844" s="700">
        <v>0</v>
      </c>
      <c r="EG844" s="712">
        <v>25626.666666666668</v>
      </c>
      <c r="EH844" s="44"/>
    </row>
    <row r="845" spans="1:138" ht="41.25" customHeight="1" x14ac:dyDescent="0.25">
      <c r="A845" s="871" t="s">
        <v>49</v>
      </c>
      <c r="B845" s="656" t="s">
        <v>96</v>
      </c>
      <c r="C845" s="656" t="s">
        <v>114</v>
      </c>
      <c r="D845" s="691" t="s">
        <v>116</v>
      </c>
      <c r="E845" s="656" t="s">
        <v>116</v>
      </c>
      <c r="F845" s="656" t="s">
        <v>1764</v>
      </c>
      <c r="G845" s="901" t="s">
        <v>116</v>
      </c>
      <c r="H845" s="897" t="s">
        <v>55</v>
      </c>
      <c r="I845" s="17" t="s">
        <v>889</v>
      </c>
      <c r="J845" s="64">
        <v>4.16</v>
      </c>
      <c r="K845" s="665">
        <v>3.2712204372068845</v>
      </c>
      <c r="L845" s="665">
        <v>1.7024621176710002</v>
      </c>
      <c r="M845" s="64">
        <v>208</v>
      </c>
      <c r="N845" s="726">
        <v>283175.74939999997</v>
      </c>
      <c r="O845" s="548" t="s">
        <v>874</v>
      </c>
      <c r="P845" s="909">
        <v>7.2053313999999993E-2</v>
      </c>
      <c r="Q845" s="203" t="s">
        <v>57</v>
      </c>
      <c r="R845" s="205" t="s">
        <v>57</v>
      </c>
      <c r="S845" s="490">
        <v>0</v>
      </c>
      <c r="T845" s="18">
        <v>0</v>
      </c>
      <c r="U845" s="548">
        <v>0</v>
      </c>
      <c r="V845" s="18">
        <v>0</v>
      </c>
      <c r="W845" s="64">
        <v>0</v>
      </c>
      <c r="X845" s="18">
        <v>0</v>
      </c>
      <c r="Y845" s="18">
        <v>0</v>
      </c>
      <c r="Z845" s="18">
        <v>0</v>
      </c>
      <c r="AA845" s="18">
        <v>0</v>
      </c>
      <c r="AB845" s="18">
        <v>0</v>
      </c>
      <c r="AC845" s="18">
        <v>0</v>
      </c>
      <c r="AD845" s="18">
        <v>0</v>
      </c>
      <c r="AE845" s="18">
        <v>0</v>
      </c>
      <c r="AF845" s="18">
        <v>0</v>
      </c>
      <c r="AG845" s="64">
        <v>0</v>
      </c>
      <c r="AH845" s="18">
        <v>0</v>
      </c>
      <c r="AI845" s="64">
        <v>0</v>
      </c>
      <c r="AJ845" s="18">
        <v>0</v>
      </c>
      <c r="AK845" s="18">
        <v>2</v>
      </c>
      <c r="AL845" s="64">
        <v>2</v>
      </c>
      <c r="AM845" s="18">
        <v>0</v>
      </c>
      <c r="AN845" s="18" t="s">
        <v>58</v>
      </c>
      <c r="AO845" s="18">
        <v>0</v>
      </c>
      <c r="AP845" s="64">
        <v>0</v>
      </c>
      <c r="AQ845" s="64">
        <v>2</v>
      </c>
      <c r="AR845" s="11">
        <v>2</v>
      </c>
      <c r="AS845" s="17">
        <v>0</v>
      </c>
      <c r="AT845" s="490">
        <v>0</v>
      </c>
      <c r="AU845" s="64">
        <v>0</v>
      </c>
      <c r="AV845" s="18">
        <v>0</v>
      </c>
      <c r="AW845" s="64">
        <v>0</v>
      </c>
      <c r="AX845" s="18">
        <v>0</v>
      </c>
      <c r="AY845" s="17">
        <v>0</v>
      </c>
      <c r="AZ845" s="490">
        <v>0</v>
      </c>
      <c r="BA845" s="17">
        <v>0</v>
      </c>
      <c r="BB845" s="18">
        <v>0</v>
      </c>
      <c r="BC845" s="17">
        <v>0</v>
      </c>
      <c r="BD845" s="18">
        <v>0</v>
      </c>
      <c r="BE845" s="17">
        <v>0</v>
      </c>
      <c r="BF845" s="18">
        <v>0</v>
      </c>
      <c r="BG845" s="17">
        <v>0</v>
      </c>
      <c r="BH845" s="18">
        <v>0</v>
      </c>
      <c r="BI845" s="17">
        <v>0</v>
      </c>
      <c r="BJ845" s="18">
        <v>0</v>
      </c>
      <c r="BK845" s="17">
        <v>53.8</v>
      </c>
      <c r="BL845" s="17">
        <v>53.8</v>
      </c>
      <c r="BM845" s="17">
        <v>0</v>
      </c>
      <c r="BN845" s="17" t="s">
        <v>58</v>
      </c>
      <c r="BO845" s="18">
        <v>0</v>
      </c>
      <c r="BP845" s="18">
        <v>0</v>
      </c>
      <c r="BQ845" s="64">
        <v>53.8</v>
      </c>
      <c r="BR845" s="18">
        <v>53.8</v>
      </c>
      <c r="BS845" s="729">
        <v>0.74666933432097249</v>
      </c>
      <c r="BT845" s="17">
        <v>0</v>
      </c>
      <c r="BU845" s="17">
        <v>0</v>
      </c>
      <c r="BV845" s="17">
        <v>0</v>
      </c>
      <c r="BW845" s="17">
        <v>0</v>
      </c>
      <c r="BX845" s="17">
        <v>0</v>
      </c>
      <c r="BY845" s="17">
        <v>0</v>
      </c>
      <c r="BZ845" s="17">
        <v>0</v>
      </c>
      <c r="CA845" s="17">
        <v>0</v>
      </c>
      <c r="CB845" s="17">
        <v>0</v>
      </c>
      <c r="CC845" s="17">
        <v>0</v>
      </c>
      <c r="CD845" s="17">
        <v>0</v>
      </c>
      <c r="CE845" s="17">
        <v>0</v>
      </c>
      <c r="CF845" s="17">
        <v>0</v>
      </c>
      <c r="CG845" s="17">
        <v>0</v>
      </c>
      <c r="CH845" s="17">
        <v>0</v>
      </c>
      <c r="CI845" s="17">
        <v>0</v>
      </c>
      <c r="CJ845" s="17">
        <v>0</v>
      </c>
      <c r="CK845" s="17">
        <v>0</v>
      </c>
      <c r="CL845" s="702">
        <v>63152.591999999997</v>
      </c>
      <c r="CM845" s="702">
        <v>63152.591999999997</v>
      </c>
      <c r="CN845" s="702">
        <v>0</v>
      </c>
      <c r="CO845" s="702">
        <v>0</v>
      </c>
      <c r="CP845" s="702">
        <v>0</v>
      </c>
      <c r="CQ845" s="702">
        <v>0</v>
      </c>
      <c r="CR845" s="704">
        <v>63152.591999999997</v>
      </c>
      <c r="CS845" s="703">
        <v>63152.591999999997</v>
      </c>
      <c r="CT845" s="23">
        <v>1</v>
      </c>
      <c r="CU845" s="23">
        <v>5</v>
      </c>
      <c r="CV845" s="23" t="s">
        <v>116</v>
      </c>
      <c r="CW845" s="23">
        <v>5</v>
      </c>
      <c r="CX845" s="23">
        <v>30</v>
      </c>
      <c r="CY845" s="23">
        <v>0</v>
      </c>
      <c r="CZ845" s="23">
        <v>0</v>
      </c>
      <c r="DA845" s="23" t="s">
        <v>905</v>
      </c>
      <c r="DB845" s="728">
        <v>283175.74939999997</v>
      </c>
      <c r="DC845" s="10"/>
      <c r="DD845" s="692">
        <v>7.2053313999999993E-2</v>
      </c>
      <c r="DE845" s="120"/>
      <c r="DF845" s="120"/>
      <c r="DG845" s="120"/>
      <c r="DH845" s="140"/>
      <c r="DI845" s="140"/>
      <c r="DJ845" s="140"/>
      <c r="DK845" s="140"/>
      <c r="DL845" s="548" t="s">
        <v>56</v>
      </c>
      <c r="DM845" s="548" t="s">
        <v>56</v>
      </c>
      <c r="DN845" s="203" t="s">
        <v>55</v>
      </c>
      <c r="DO845" s="700" t="s">
        <v>56</v>
      </c>
      <c r="DP845" s="713" t="s">
        <v>56</v>
      </c>
      <c r="DQ845" s="548" t="s">
        <v>56</v>
      </c>
      <c r="DR845" s="673" t="s">
        <v>56</v>
      </c>
      <c r="DS845" s="203" t="s">
        <v>56</v>
      </c>
      <c r="DT845" s="1160" t="s">
        <v>56</v>
      </c>
      <c r="DU845" s="711">
        <v>0</v>
      </c>
      <c r="DV845" s="711">
        <v>251.63300885442484</v>
      </c>
      <c r="DW845" s="711">
        <v>0</v>
      </c>
      <c r="DX845" s="711">
        <v>252.18750881532833</v>
      </c>
      <c r="DY845" s="710">
        <v>0</v>
      </c>
      <c r="DZ845" s="710">
        <v>1.1787460203975646</v>
      </c>
      <c r="EA845" s="710">
        <v>0</v>
      </c>
      <c r="EB845" s="710">
        <v>1.1754169876350333</v>
      </c>
      <c r="EC845" s="236"/>
      <c r="ED845" s="49"/>
      <c r="EE845" s="232"/>
      <c r="EF845" s="700">
        <v>0</v>
      </c>
      <c r="EG845" s="712">
        <v>11656.666666666666</v>
      </c>
      <c r="EH845" s="44"/>
    </row>
    <row r="846" spans="1:138" ht="41.25" customHeight="1" x14ac:dyDescent="0.25">
      <c r="A846" s="871" t="s">
        <v>49</v>
      </c>
      <c r="B846" s="656" t="s">
        <v>96</v>
      </c>
      <c r="C846" s="656" t="s">
        <v>114</v>
      </c>
      <c r="D846" s="691" t="s">
        <v>116</v>
      </c>
      <c r="E846" s="656" t="s">
        <v>116</v>
      </c>
      <c r="F846" s="656" t="s">
        <v>1765</v>
      </c>
      <c r="G846" s="901" t="s">
        <v>116</v>
      </c>
      <c r="H846" s="897" t="s">
        <v>55</v>
      </c>
      <c r="I846" s="17" t="s">
        <v>889</v>
      </c>
      <c r="J846" s="64">
        <v>4.16</v>
      </c>
      <c r="K846" s="665">
        <v>2.7164099225264211</v>
      </c>
      <c r="L846" s="665">
        <v>0.69564393794699997</v>
      </c>
      <c r="M846" s="64">
        <v>41</v>
      </c>
      <c r="N846" s="726">
        <v>283175.74939999997</v>
      </c>
      <c r="O846" s="548" t="s">
        <v>874</v>
      </c>
      <c r="P846" s="909">
        <v>7.2053313999999993E-2</v>
      </c>
      <c r="Q846" s="203" t="s">
        <v>57</v>
      </c>
      <c r="R846" s="205" t="s">
        <v>57</v>
      </c>
      <c r="S846" s="490">
        <v>0</v>
      </c>
      <c r="T846" s="18">
        <v>0</v>
      </c>
      <c r="U846" s="548" t="s">
        <v>58</v>
      </c>
      <c r="V846" s="18" t="s">
        <v>58</v>
      </c>
      <c r="W846" s="64" t="s">
        <v>58</v>
      </c>
      <c r="X846" s="18" t="s">
        <v>58</v>
      </c>
      <c r="Y846" s="18" t="s">
        <v>58</v>
      </c>
      <c r="Z846" s="18" t="s">
        <v>58</v>
      </c>
      <c r="AA846" s="18" t="s">
        <v>58</v>
      </c>
      <c r="AB846" s="18" t="s">
        <v>58</v>
      </c>
      <c r="AC846" s="18" t="s">
        <v>58</v>
      </c>
      <c r="AD846" s="18" t="s">
        <v>58</v>
      </c>
      <c r="AE846" s="18" t="s">
        <v>58</v>
      </c>
      <c r="AF846" s="18" t="s">
        <v>58</v>
      </c>
      <c r="AG846" s="64" t="s">
        <v>58</v>
      </c>
      <c r="AH846" s="18" t="s">
        <v>58</v>
      </c>
      <c r="AI846" s="64" t="s">
        <v>58</v>
      </c>
      <c r="AJ846" s="18" t="s">
        <v>58</v>
      </c>
      <c r="AK846" s="18" t="s">
        <v>58</v>
      </c>
      <c r="AL846" s="64" t="s">
        <v>58</v>
      </c>
      <c r="AM846" s="18" t="s">
        <v>58</v>
      </c>
      <c r="AN846" s="18" t="s">
        <v>58</v>
      </c>
      <c r="AO846" s="18" t="s">
        <v>58</v>
      </c>
      <c r="AP846" s="64" t="s">
        <v>58</v>
      </c>
      <c r="AQ846" s="64">
        <v>0</v>
      </c>
      <c r="AR846" s="11">
        <v>0</v>
      </c>
      <c r="AS846" s="17" t="s">
        <v>58</v>
      </c>
      <c r="AT846" s="490" t="s">
        <v>58</v>
      </c>
      <c r="AU846" s="64" t="s">
        <v>58</v>
      </c>
      <c r="AV846" s="18" t="s">
        <v>58</v>
      </c>
      <c r="AW846" s="64" t="s">
        <v>58</v>
      </c>
      <c r="AX846" s="18" t="s">
        <v>58</v>
      </c>
      <c r="AY846" s="17" t="s">
        <v>58</v>
      </c>
      <c r="AZ846" s="490" t="s">
        <v>58</v>
      </c>
      <c r="BA846" s="17" t="s">
        <v>58</v>
      </c>
      <c r="BB846" s="18" t="s">
        <v>58</v>
      </c>
      <c r="BC846" s="17" t="s">
        <v>58</v>
      </c>
      <c r="BD846" s="18" t="s">
        <v>58</v>
      </c>
      <c r="BE846" s="17" t="s">
        <v>58</v>
      </c>
      <c r="BF846" s="18" t="s">
        <v>58</v>
      </c>
      <c r="BG846" s="17" t="s">
        <v>58</v>
      </c>
      <c r="BH846" s="18" t="s">
        <v>58</v>
      </c>
      <c r="BI846" s="17" t="s">
        <v>58</v>
      </c>
      <c r="BJ846" s="18" t="s">
        <v>58</v>
      </c>
      <c r="BK846" s="17" t="s">
        <v>58</v>
      </c>
      <c r="BL846" s="17" t="s">
        <v>58</v>
      </c>
      <c r="BM846" s="17" t="s">
        <v>58</v>
      </c>
      <c r="BN846" s="17" t="s">
        <v>58</v>
      </c>
      <c r="BO846" s="18" t="s">
        <v>58</v>
      </c>
      <c r="BP846" s="18" t="s">
        <v>58</v>
      </c>
      <c r="BQ846" s="64">
        <v>0</v>
      </c>
      <c r="BR846" s="18">
        <v>0</v>
      </c>
      <c r="BS846" s="729">
        <v>0</v>
      </c>
      <c r="BT846" s="17">
        <v>0</v>
      </c>
      <c r="BU846" s="17">
        <v>0</v>
      </c>
      <c r="BV846" s="17">
        <v>0</v>
      </c>
      <c r="BW846" s="17">
        <v>0</v>
      </c>
      <c r="BX846" s="17">
        <v>0</v>
      </c>
      <c r="BY846" s="17">
        <v>0</v>
      </c>
      <c r="BZ846" s="17">
        <v>0</v>
      </c>
      <c r="CA846" s="17">
        <v>0</v>
      </c>
      <c r="CB846" s="17">
        <v>0</v>
      </c>
      <c r="CC846" s="17">
        <v>0</v>
      </c>
      <c r="CD846" s="17">
        <v>0</v>
      </c>
      <c r="CE846" s="17">
        <v>0</v>
      </c>
      <c r="CF846" s="17">
        <v>0</v>
      </c>
      <c r="CG846" s="17">
        <v>0</v>
      </c>
      <c r="CH846" s="17">
        <v>0</v>
      </c>
      <c r="CI846" s="17">
        <v>0</v>
      </c>
      <c r="CJ846" s="17">
        <v>0</v>
      </c>
      <c r="CK846" s="17">
        <v>0</v>
      </c>
      <c r="CL846" s="702">
        <v>0</v>
      </c>
      <c r="CM846" s="702">
        <v>0</v>
      </c>
      <c r="CN846" s="702">
        <v>0</v>
      </c>
      <c r="CO846" s="702">
        <v>0</v>
      </c>
      <c r="CP846" s="702">
        <v>0</v>
      </c>
      <c r="CQ846" s="702">
        <v>0</v>
      </c>
      <c r="CR846" s="704">
        <v>0</v>
      </c>
      <c r="CS846" s="703">
        <v>0</v>
      </c>
      <c r="CT846" s="23" t="s">
        <v>56</v>
      </c>
      <c r="CU846" s="23" t="s">
        <v>56</v>
      </c>
      <c r="CV846" s="23" t="s">
        <v>56</v>
      </c>
      <c r="CW846" s="23" t="s">
        <v>56</v>
      </c>
      <c r="CX846" s="23" t="s">
        <v>56</v>
      </c>
      <c r="CY846" s="23" t="s">
        <v>56</v>
      </c>
      <c r="CZ846" s="23" t="s">
        <v>56</v>
      </c>
      <c r="DA846" s="23" t="s">
        <v>56</v>
      </c>
      <c r="DB846" s="728">
        <v>283175.74939999997</v>
      </c>
      <c r="DC846" s="10"/>
      <c r="DD846" s="692">
        <v>7.2053313999999993E-2</v>
      </c>
      <c r="DE846" s="120"/>
      <c r="DF846" s="120"/>
      <c r="DG846" s="120"/>
      <c r="DH846" s="140"/>
      <c r="DI846" s="140"/>
      <c r="DJ846" s="140"/>
      <c r="DK846" s="140"/>
      <c r="DL846" s="548" t="s">
        <v>56</v>
      </c>
      <c r="DM846" s="548" t="s">
        <v>56</v>
      </c>
      <c r="DN846" s="203" t="s">
        <v>55</v>
      </c>
      <c r="DO846" s="700" t="s">
        <v>56</v>
      </c>
      <c r="DP846" s="713" t="s">
        <v>56</v>
      </c>
      <c r="DQ846" s="548" t="s">
        <v>56</v>
      </c>
      <c r="DR846" s="673" t="s">
        <v>56</v>
      </c>
      <c r="DS846" s="203" t="s">
        <v>56</v>
      </c>
      <c r="DT846" s="1160" t="s">
        <v>56</v>
      </c>
      <c r="DU846" s="711">
        <v>24.104803493449761</v>
      </c>
      <c r="DV846" s="711">
        <v>16.964204771013026</v>
      </c>
      <c r="DW846" s="711">
        <v>23.024390243902399</v>
      </c>
      <c r="DX846" s="711">
        <v>17.658943089430931</v>
      </c>
      <c r="DY846" s="710">
        <v>1.0480349344978157</v>
      </c>
      <c r="DZ846" s="710">
        <v>-0.44523419987889945</v>
      </c>
      <c r="EA846" s="710">
        <v>0.97560975609756095</v>
      </c>
      <c r="EB846" s="710">
        <v>-0.37659014825442361</v>
      </c>
      <c r="EC846" s="236"/>
      <c r="ED846" s="49"/>
      <c r="EE846" s="232"/>
      <c r="EF846" s="700">
        <v>920</v>
      </c>
      <c r="EG846" s="712">
        <v>-920</v>
      </c>
      <c r="EH846" s="44"/>
    </row>
    <row r="847" spans="1:138" ht="41.25" customHeight="1" x14ac:dyDescent="0.25">
      <c r="A847" s="871" t="s">
        <v>49</v>
      </c>
      <c r="B847" s="656" t="s">
        <v>96</v>
      </c>
      <c r="C847" s="656" t="s">
        <v>114</v>
      </c>
      <c r="D847" s="691" t="s">
        <v>116</v>
      </c>
      <c r="E847" s="656" t="s">
        <v>116</v>
      </c>
      <c r="F847" s="656" t="s">
        <v>1766</v>
      </c>
      <c r="G847" s="901" t="s">
        <v>116</v>
      </c>
      <c r="H847" s="897" t="s">
        <v>55</v>
      </c>
      <c r="I847" s="17" t="s">
        <v>889</v>
      </c>
      <c r="J847" s="64">
        <v>4.16</v>
      </c>
      <c r="K847" s="665">
        <v>2.1039567569700668</v>
      </c>
      <c r="L847" s="665">
        <v>0.63693181685700007</v>
      </c>
      <c r="M847" s="64">
        <v>36</v>
      </c>
      <c r="N847" s="726">
        <v>283175.74939999997</v>
      </c>
      <c r="O847" s="548" t="s">
        <v>874</v>
      </c>
      <c r="P847" s="909">
        <v>7.2053313999999993E-2</v>
      </c>
      <c r="Q847" s="203" t="s">
        <v>57</v>
      </c>
      <c r="R847" s="205" t="s">
        <v>57</v>
      </c>
      <c r="S847" s="490">
        <v>0</v>
      </c>
      <c r="T847" s="18">
        <v>0</v>
      </c>
      <c r="U847" s="548" t="s">
        <v>58</v>
      </c>
      <c r="V847" s="18" t="s">
        <v>58</v>
      </c>
      <c r="W847" s="64" t="s">
        <v>58</v>
      </c>
      <c r="X847" s="18" t="s">
        <v>58</v>
      </c>
      <c r="Y847" s="18" t="s">
        <v>58</v>
      </c>
      <c r="Z847" s="18" t="s">
        <v>58</v>
      </c>
      <c r="AA847" s="18" t="s">
        <v>58</v>
      </c>
      <c r="AB847" s="18" t="s">
        <v>58</v>
      </c>
      <c r="AC847" s="18" t="s">
        <v>58</v>
      </c>
      <c r="AD847" s="18" t="s">
        <v>58</v>
      </c>
      <c r="AE847" s="18" t="s">
        <v>58</v>
      </c>
      <c r="AF847" s="18" t="s">
        <v>58</v>
      </c>
      <c r="AG847" s="64" t="s">
        <v>58</v>
      </c>
      <c r="AH847" s="18" t="s">
        <v>58</v>
      </c>
      <c r="AI847" s="64" t="s">
        <v>58</v>
      </c>
      <c r="AJ847" s="18" t="s">
        <v>58</v>
      </c>
      <c r="AK847" s="18" t="s">
        <v>58</v>
      </c>
      <c r="AL847" s="64" t="s">
        <v>58</v>
      </c>
      <c r="AM847" s="18" t="s">
        <v>58</v>
      </c>
      <c r="AN847" s="18" t="s">
        <v>58</v>
      </c>
      <c r="AO847" s="18" t="s">
        <v>58</v>
      </c>
      <c r="AP847" s="64" t="s">
        <v>58</v>
      </c>
      <c r="AQ847" s="64">
        <v>0</v>
      </c>
      <c r="AR847" s="11">
        <v>0</v>
      </c>
      <c r="AS847" s="17" t="s">
        <v>58</v>
      </c>
      <c r="AT847" s="490" t="s">
        <v>58</v>
      </c>
      <c r="AU847" s="64" t="s">
        <v>58</v>
      </c>
      <c r="AV847" s="18" t="s">
        <v>58</v>
      </c>
      <c r="AW847" s="64" t="s">
        <v>58</v>
      </c>
      <c r="AX847" s="18" t="s">
        <v>58</v>
      </c>
      <c r="AY847" s="17" t="s">
        <v>58</v>
      </c>
      <c r="AZ847" s="490" t="s">
        <v>58</v>
      </c>
      <c r="BA847" s="17" t="s">
        <v>58</v>
      </c>
      <c r="BB847" s="18" t="s">
        <v>58</v>
      </c>
      <c r="BC847" s="17" t="s">
        <v>58</v>
      </c>
      <c r="BD847" s="18" t="s">
        <v>58</v>
      </c>
      <c r="BE847" s="17" t="s">
        <v>58</v>
      </c>
      <c r="BF847" s="18" t="s">
        <v>58</v>
      </c>
      <c r="BG847" s="17" t="s">
        <v>58</v>
      </c>
      <c r="BH847" s="18" t="s">
        <v>58</v>
      </c>
      <c r="BI847" s="17" t="s">
        <v>58</v>
      </c>
      <c r="BJ847" s="18" t="s">
        <v>58</v>
      </c>
      <c r="BK847" s="17" t="s">
        <v>58</v>
      </c>
      <c r="BL847" s="17" t="s">
        <v>58</v>
      </c>
      <c r="BM847" s="17" t="s">
        <v>58</v>
      </c>
      <c r="BN847" s="17" t="s">
        <v>58</v>
      </c>
      <c r="BO847" s="18" t="s">
        <v>58</v>
      </c>
      <c r="BP847" s="18" t="s">
        <v>58</v>
      </c>
      <c r="BQ847" s="64">
        <v>0</v>
      </c>
      <c r="BR847" s="18">
        <v>0</v>
      </c>
      <c r="BS847" s="729">
        <v>0</v>
      </c>
      <c r="BT847" s="17">
        <v>0</v>
      </c>
      <c r="BU847" s="17">
        <v>0</v>
      </c>
      <c r="BV847" s="17">
        <v>0</v>
      </c>
      <c r="BW847" s="17">
        <v>0</v>
      </c>
      <c r="BX847" s="17">
        <v>0</v>
      </c>
      <c r="BY847" s="17">
        <v>0</v>
      </c>
      <c r="BZ847" s="17">
        <v>0</v>
      </c>
      <c r="CA847" s="17">
        <v>0</v>
      </c>
      <c r="CB847" s="17">
        <v>0</v>
      </c>
      <c r="CC847" s="17">
        <v>0</v>
      </c>
      <c r="CD847" s="17">
        <v>0</v>
      </c>
      <c r="CE847" s="17">
        <v>0</v>
      </c>
      <c r="CF847" s="17">
        <v>0</v>
      </c>
      <c r="CG847" s="17">
        <v>0</v>
      </c>
      <c r="CH847" s="17">
        <v>0</v>
      </c>
      <c r="CI847" s="17">
        <v>0</v>
      </c>
      <c r="CJ847" s="17">
        <v>0</v>
      </c>
      <c r="CK847" s="17">
        <v>0</v>
      </c>
      <c r="CL847" s="702">
        <v>0</v>
      </c>
      <c r="CM847" s="702">
        <v>0</v>
      </c>
      <c r="CN847" s="702">
        <v>0</v>
      </c>
      <c r="CO847" s="702">
        <v>0</v>
      </c>
      <c r="CP847" s="702">
        <v>0</v>
      </c>
      <c r="CQ847" s="702">
        <v>0</v>
      </c>
      <c r="CR847" s="704">
        <v>0</v>
      </c>
      <c r="CS847" s="703">
        <v>0</v>
      </c>
      <c r="CT847" s="23" t="s">
        <v>56</v>
      </c>
      <c r="CU847" s="23" t="s">
        <v>56</v>
      </c>
      <c r="CV847" s="23" t="s">
        <v>56</v>
      </c>
      <c r="CW847" s="23" t="s">
        <v>56</v>
      </c>
      <c r="CX847" s="23" t="s">
        <v>56</v>
      </c>
      <c r="CY847" s="23" t="s">
        <v>56</v>
      </c>
      <c r="CZ847" s="23" t="s">
        <v>56</v>
      </c>
      <c r="DA847" s="23" t="s">
        <v>56</v>
      </c>
      <c r="DB847" s="728">
        <v>283175.74939999997</v>
      </c>
      <c r="DC847" s="10"/>
      <c r="DD847" s="692">
        <v>7.2053313999999993E-2</v>
      </c>
      <c r="DE847" s="120"/>
      <c r="DF847" s="120"/>
      <c r="DG847" s="120"/>
      <c r="DH847" s="140"/>
      <c r="DI847" s="140"/>
      <c r="DJ847" s="140"/>
      <c r="DK847" s="140"/>
      <c r="DL847" s="548" t="s">
        <v>56</v>
      </c>
      <c r="DM847" s="548" t="s">
        <v>56</v>
      </c>
      <c r="DN847" s="203" t="s">
        <v>55</v>
      </c>
      <c r="DO847" s="700" t="s">
        <v>56</v>
      </c>
      <c r="DP847" s="713" t="s">
        <v>56</v>
      </c>
      <c r="DQ847" s="548" t="s">
        <v>56</v>
      </c>
      <c r="DR847" s="673" t="s">
        <v>56</v>
      </c>
      <c r="DS847" s="203" t="s">
        <v>56</v>
      </c>
      <c r="DT847" s="1160" t="s">
        <v>56</v>
      </c>
      <c r="DU847" s="711">
        <v>0</v>
      </c>
      <c r="DV847" s="711">
        <v>57.366006501122577</v>
      </c>
      <c r="DW847" s="711">
        <v>0</v>
      </c>
      <c r="DX847" s="711">
        <v>45.919540229885065</v>
      </c>
      <c r="DY847" s="710">
        <v>0</v>
      </c>
      <c r="DZ847" s="710">
        <v>1.313638829003595</v>
      </c>
      <c r="EA847" s="710">
        <v>0</v>
      </c>
      <c r="EB847" s="710">
        <v>0.97658578118348205</v>
      </c>
      <c r="EC847" s="236"/>
      <c r="ED847" s="49"/>
      <c r="EE847" s="232"/>
      <c r="EF847" s="700">
        <v>0</v>
      </c>
      <c r="EG847" s="712">
        <v>247</v>
      </c>
      <c r="EH847" s="44"/>
    </row>
    <row r="848" spans="1:138" ht="41.25" customHeight="1" x14ac:dyDescent="0.25">
      <c r="A848" s="871" t="s">
        <v>49</v>
      </c>
      <c r="B848" s="656" t="s">
        <v>96</v>
      </c>
      <c r="C848" s="656" t="s">
        <v>114</v>
      </c>
      <c r="D848" s="691" t="s">
        <v>116</v>
      </c>
      <c r="E848" s="656" t="s">
        <v>116</v>
      </c>
      <c r="F848" s="656" t="s">
        <v>1767</v>
      </c>
      <c r="G848" s="901" t="s">
        <v>116</v>
      </c>
      <c r="H848" s="897" t="s">
        <v>55</v>
      </c>
      <c r="I848" s="17" t="s">
        <v>889</v>
      </c>
      <c r="J848" s="64">
        <v>4.16</v>
      </c>
      <c r="K848" s="665">
        <v>2.2696793782382572</v>
      </c>
      <c r="L848" s="665">
        <v>0.57007575639000008</v>
      </c>
      <c r="M848" s="64">
        <v>70</v>
      </c>
      <c r="N848" s="726">
        <v>283175.74939999997</v>
      </c>
      <c r="O848" s="548" t="s">
        <v>874</v>
      </c>
      <c r="P848" s="909">
        <v>7.2053313999999993E-2</v>
      </c>
      <c r="Q848" s="203" t="s">
        <v>57</v>
      </c>
      <c r="R848" s="205" t="s">
        <v>57</v>
      </c>
      <c r="S848" s="490">
        <v>0</v>
      </c>
      <c r="T848" s="18">
        <v>0</v>
      </c>
      <c r="U848" s="548" t="s">
        <v>58</v>
      </c>
      <c r="V848" s="18" t="s">
        <v>58</v>
      </c>
      <c r="W848" s="64" t="s">
        <v>58</v>
      </c>
      <c r="X848" s="18" t="s">
        <v>58</v>
      </c>
      <c r="Y848" s="18" t="s">
        <v>58</v>
      </c>
      <c r="Z848" s="18" t="s">
        <v>58</v>
      </c>
      <c r="AA848" s="18" t="s">
        <v>58</v>
      </c>
      <c r="AB848" s="18" t="s">
        <v>58</v>
      </c>
      <c r="AC848" s="18" t="s">
        <v>58</v>
      </c>
      <c r="AD848" s="18" t="s">
        <v>58</v>
      </c>
      <c r="AE848" s="18" t="s">
        <v>58</v>
      </c>
      <c r="AF848" s="18" t="s">
        <v>58</v>
      </c>
      <c r="AG848" s="64" t="s">
        <v>58</v>
      </c>
      <c r="AH848" s="18" t="s">
        <v>58</v>
      </c>
      <c r="AI848" s="64" t="s">
        <v>58</v>
      </c>
      <c r="AJ848" s="18" t="s">
        <v>58</v>
      </c>
      <c r="AK848" s="18" t="s">
        <v>58</v>
      </c>
      <c r="AL848" s="64" t="s">
        <v>58</v>
      </c>
      <c r="AM848" s="18" t="s">
        <v>58</v>
      </c>
      <c r="AN848" s="18" t="s">
        <v>58</v>
      </c>
      <c r="AO848" s="18" t="s">
        <v>58</v>
      </c>
      <c r="AP848" s="64" t="s">
        <v>58</v>
      </c>
      <c r="AQ848" s="64">
        <v>0</v>
      </c>
      <c r="AR848" s="11">
        <v>0</v>
      </c>
      <c r="AS848" s="17" t="s">
        <v>58</v>
      </c>
      <c r="AT848" s="490" t="s">
        <v>58</v>
      </c>
      <c r="AU848" s="64" t="s">
        <v>58</v>
      </c>
      <c r="AV848" s="18" t="s">
        <v>58</v>
      </c>
      <c r="AW848" s="64" t="s">
        <v>58</v>
      </c>
      <c r="AX848" s="18" t="s">
        <v>58</v>
      </c>
      <c r="AY848" s="17" t="s">
        <v>58</v>
      </c>
      <c r="AZ848" s="490" t="s">
        <v>58</v>
      </c>
      <c r="BA848" s="17" t="s">
        <v>58</v>
      </c>
      <c r="BB848" s="18" t="s">
        <v>58</v>
      </c>
      <c r="BC848" s="17" t="s">
        <v>58</v>
      </c>
      <c r="BD848" s="18" t="s">
        <v>58</v>
      </c>
      <c r="BE848" s="17" t="s">
        <v>58</v>
      </c>
      <c r="BF848" s="18" t="s">
        <v>58</v>
      </c>
      <c r="BG848" s="17" t="s">
        <v>58</v>
      </c>
      <c r="BH848" s="18" t="s">
        <v>58</v>
      </c>
      <c r="BI848" s="17" t="s">
        <v>58</v>
      </c>
      <c r="BJ848" s="18" t="s">
        <v>58</v>
      </c>
      <c r="BK848" s="17" t="s">
        <v>58</v>
      </c>
      <c r="BL848" s="17" t="s">
        <v>58</v>
      </c>
      <c r="BM848" s="17" t="s">
        <v>58</v>
      </c>
      <c r="BN848" s="17" t="s">
        <v>58</v>
      </c>
      <c r="BO848" s="18" t="s">
        <v>58</v>
      </c>
      <c r="BP848" s="18" t="s">
        <v>58</v>
      </c>
      <c r="BQ848" s="64">
        <v>0</v>
      </c>
      <c r="BR848" s="18">
        <v>0</v>
      </c>
      <c r="BS848" s="729">
        <v>0</v>
      </c>
      <c r="BT848" s="17">
        <v>0</v>
      </c>
      <c r="BU848" s="17">
        <v>0</v>
      </c>
      <c r="BV848" s="17">
        <v>0</v>
      </c>
      <c r="BW848" s="17">
        <v>0</v>
      </c>
      <c r="BX848" s="17">
        <v>0</v>
      </c>
      <c r="BY848" s="17">
        <v>0</v>
      </c>
      <c r="BZ848" s="17">
        <v>0</v>
      </c>
      <c r="CA848" s="17">
        <v>0</v>
      </c>
      <c r="CB848" s="17">
        <v>0</v>
      </c>
      <c r="CC848" s="17">
        <v>0</v>
      </c>
      <c r="CD848" s="17">
        <v>0</v>
      </c>
      <c r="CE848" s="17">
        <v>0</v>
      </c>
      <c r="CF848" s="17">
        <v>0</v>
      </c>
      <c r="CG848" s="17">
        <v>0</v>
      </c>
      <c r="CH848" s="17">
        <v>0</v>
      </c>
      <c r="CI848" s="17">
        <v>0</v>
      </c>
      <c r="CJ848" s="17">
        <v>0</v>
      </c>
      <c r="CK848" s="17">
        <v>0</v>
      </c>
      <c r="CL848" s="702">
        <v>0</v>
      </c>
      <c r="CM848" s="702">
        <v>0</v>
      </c>
      <c r="CN848" s="702">
        <v>0</v>
      </c>
      <c r="CO848" s="702">
        <v>0</v>
      </c>
      <c r="CP848" s="702">
        <v>0</v>
      </c>
      <c r="CQ848" s="702">
        <v>0</v>
      </c>
      <c r="CR848" s="704">
        <v>0</v>
      </c>
      <c r="CS848" s="703">
        <v>0</v>
      </c>
      <c r="CT848" s="23" t="s">
        <v>56</v>
      </c>
      <c r="CU848" s="23" t="s">
        <v>56</v>
      </c>
      <c r="CV848" s="23" t="s">
        <v>56</v>
      </c>
      <c r="CW848" s="23" t="s">
        <v>56</v>
      </c>
      <c r="CX848" s="23" t="s">
        <v>56</v>
      </c>
      <c r="CY848" s="23" t="s">
        <v>56</v>
      </c>
      <c r="CZ848" s="23" t="s">
        <v>56</v>
      </c>
      <c r="DA848" s="23" t="s">
        <v>56</v>
      </c>
      <c r="DB848" s="728">
        <v>283175.74939999997</v>
      </c>
      <c r="DC848" s="10"/>
      <c r="DD848" s="692">
        <v>7.2053313999999993E-2</v>
      </c>
      <c r="DE848" s="120"/>
      <c r="DF848" s="120"/>
      <c r="DG848" s="120"/>
      <c r="DH848" s="140"/>
      <c r="DI848" s="140"/>
      <c r="DJ848" s="140"/>
      <c r="DK848" s="140"/>
      <c r="DL848" s="548" t="s">
        <v>56</v>
      </c>
      <c r="DM848" s="548" t="s">
        <v>56</v>
      </c>
      <c r="DN848" s="203" t="s">
        <v>55</v>
      </c>
      <c r="DO848" s="700" t="s">
        <v>56</v>
      </c>
      <c r="DP848" s="713" t="s">
        <v>56</v>
      </c>
      <c r="DQ848" s="548" t="s">
        <v>56</v>
      </c>
      <c r="DR848" s="673" t="s">
        <v>56</v>
      </c>
      <c r="DS848" s="203" t="s">
        <v>56</v>
      </c>
      <c r="DT848" s="1160" t="s">
        <v>56</v>
      </c>
      <c r="DU848" s="711">
        <v>161.40759493670893</v>
      </c>
      <c r="DV848" s="711">
        <v>63.525232614616527</v>
      </c>
      <c r="DW848" s="711">
        <v>162.683333333333</v>
      </c>
      <c r="DX848" s="711">
        <v>64.568664839637847</v>
      </c>
      <c r="DY848" s="710">
        <v>2.0050632911392414</v>
      </c>
      <c r="DZ848" s="710">
        <v>-0.81084300008468557</v>
      </c>
      <c r="EA848" s="710">
        <v>2</v>
      </c>
      <c r="EB848" s="710">
        <v>-0.80688739688980005</v>
      </c>
      <c r="EC848" s="236"/>
      <c r="ED848" s="49"/>
      <c r="EE848" s="232"/>
      <c r="EF848" s="700">
        <v>10626</v>
      </c>
      <c r="EG848" s="712">
        <v>-10626</v>
      </c>
      <c r="EH848" s="44"/>
    </row>
    <row r="849" spans="1:138" ht="41.25" customHeight="1" x14ac:dyDescent="0.25">
      <c r="A849" s="871" t="s">
        <v>49</v>
      </c>
      <c r="B849" s="656" t="s">
        <v>96</v>
      </c>
      <c r="C849" s="656" t="s">
        <v>114</v>
      </c>
      <c r="D849" s="691" t="s">
        <v>116</v>
      </c>
      <c r="E849" s="656" t="s">
        <v>116</v>
      </c>
      <c r="F849" s="656" t="s">
        <v>1768</v>
      </c>
      <c r="G849" s="901" t="s">
        <v>116</v>
      </c>
      <c r="H849" s="897" t="s">
        <v>55</v>
      </c>
      <c r="I849" s="17" t="s">
        <v>866</v>
      </c>
      <c r="J849" s="64">
        <v>4.16</v>
      </c>
      <c r="K849" s="665">
        <v>2.6083299521341239</v>
      </c>
      <c r="L849" s="665">
        <v>2.5897727218860003</v>
      </c>
      <c r="M849" s="64">
        <v>634</v>
      </c>
      <c r="N849" s="726">
        <v>6003325.8530000001</v>
      </c>
      <c r="O849" s="548" t="s">
        <v>874</v>
      </c>
      <c r="P849" s="909">
        <v>1.5275302479999999</v>
      </c>
      <c r="Q849" s="203" t="s">
        <v>57</v>
      </c>
      <c r="R849" s="205" t="s">
        <v>57</v>
      </c>
      <c r="S849" s="490">
        <v>0</v>
      </c>
      <c r="T849" s="18">
        <v>0</v>
      </c>
      <c r="U849" s="548">
        <v>0</v>
      </c>
      <c r="V849" s="18">
        <v>0</v>
      </c>
      <c r="W849" s="64">
        <v>0</v>
      </c>
      <c r="X849" s="18">
        <v>0</v>
      </c>
      <c r="Y849" s="18">
        <v>0</v>
      </c>
      <c r="Z849" s="18">
        <v>0</v>
      </c>
      <c r="AA849" s="18">
        <v>0</v>
      </c>
      <c r="AB849" s="18">
        <v>0</v>
      </c>
      <c r="AC849" s="18">
        <v>0</v>
      </c>
      <c r="AD849" s="18">
        <v>0</v>
      </c>
      <c r="AE849" s="18">
        <v>0</v>
      </c>
      <c r="AF849" s="18">
        <v>0</v>
      </c>
      <c r="AG849" s="64">
        <v>0</v>
      </c>
      <c r="AH849" s="18">
        <v>0</v>
      </c>
      <c r="AI849" s="64">
        <v>0</v>
      </c>
      <c r="AJ849" s="18">
        <v>0</v>
      </c>
      <c r="AK849" s="18">
        <v>3</v>
      </c>
      <c r="AL849" s="64">
        <v>3</v>
      </c>
      <c r="AM849" s="18">
        <v>0</v>
      </c>
      <c r="AN849" s="18" t="s">
        <v>58</v>
      </c>
      <c r="AO849" s="18">
        <v>0</v>
      </c>
      <c r="AP849" s="64">
        <v>0</v>
      </c>
      <c r="AQ849" s="64">
        <v>3</v>
      </c>
      <c r="AR849" s="11">
        <v>3</v>
      </c>
      <c r="AS849" s="17">
        <v>0</v>
      </c>
      <c r="AT849" s="490">
        <v>0</v>
      </c>
      <c r="AU849" s="64">
        <v>0</v>
      </c>
      <c r="AV849" s="18">
        <v>0</v>
      </c>
      <c r="AW849" s="64">
        <v>0</v>
      </c>
      <c r="AX849" s="18">
        <v>0</v>
      </c>
      <c r="AY849" s="17">
        <v>0</v>
      </c>
      <c r="AZ849" s="490">
        <v>0</v>
      </c>
      <c r="BA849" s="17">
        <v>0</v>
      </c>
      <c r="BB849" s="18">
        <v>0</v>
      </c>
      <c r="BC849" s="17">
        <v>0</v>
      </c>
      <c r="BD849" s="18">
        <v>0</v>
      </c>
      <c r="BE849" s="17">
        <v>0</v>
      </c>
      <c r="BF849" s="18">
        <v>0</v>
      </c>
      <c r="BG849" s="17">
        <v>0</v>
      </c>
      <c r="BH849" s="18">
        <v>0</v>
      </c>
      <c r="BI849" s="17">
        <v>0</v>
      </c>
      <c r="BJ849" s="18">
        <v>0</v>
      </c>
      <c r="BK849" s="17">
        <v>161.4</v>
      </c>
      <c r="BL849" s="17">
        <v>161.4</v>
      </c>
      <c r="BM849" s="17">
        <v>0</v>
      </c>
      <c r="BN849" s="17" t="s">
        <v>58</v>
      </c>
      <c r="BO849" s="18">
        <v>0</v>
      </c>
      <c r="BP849" s="18">
        <v>0</v>
      </c>
      <c r="BQ849" s="64">
        <v>161.4</v>
      </c>
      <c r="BR849" s="18">
        <v>161.4</v>
      </c>
      <c r="BS849" s="729">
        <v>0.10566075546544595</v>
      </c>
      <c r="BT849" s="17">
        <v>0</v>
      </c>
      <c r="BU849" s="17">
        <v>0</v>
      </c>
      <c r="BV849" s="17">
        <v>0</v>
      </c>
      <c r="BW849" s="17">
        <v>0</v>
      </c>
      <c r="BX849" s="17">
        <v>0</v>
      </c>
      <c r="BY849" s="17">
        <v>0</v>
      </c>
      <c r="BZ849" s="17">
        <v>0</v>
      </c>
      <c r="CA849" s="17">
        <v>0</v>
      </c>
      <c r="CB849" s="17">
        <v>0</v>
      </c>
      <c r="CC849" s="17">
        <v>0</v>
      </c>
      <c r="CD849" s="17">
        <v>0</v>
      </c>
      <c r="CE849" s="17">
        <v>0</v>
      </c>
      <c r="CF849" s="17">
        <v>0</v>
      </c>
      <c r="CG849" s="17">
        <v>0</v>
      </c>
      <c r="CH849" s="17">
        <v>0</v>
      </c>
      <c r="CI849" s="17">
        <v>0</v>
      </c>
      <c r="CJ849" s="17">
        <v>0</v>
      </c>
      <c r="CK849" s="17">
        <v>0</v>
      </c>
      <c r="CL849" s="702">
        <v>189457.77600000001</v>
      </c>
      <c r="CM849" s="702">
        <v>189457.77600000001</v>
      </c>
      <c r="CN849" s="702">
        <v>0</v>
      </c>
      <c r="CO849" s="702">
        <v>0</v>
      </c>
      <c r="CP849" s="702">
        <v>0</v>
      </c>
      <c r="CQ849" s="702">
        <v>0</v>
      </c>
      <c r="CR849" s="704">
        <v>189457.77600000001</v>
      </c>
      <c r="CS849" s="703">
        <v>189457.77600000001</v>
      </c>
      <c r="CT849" s="23">
        <v>1</v>
      </c>
      <c r="CU849" s="23">
        <v>10</v>
      </c>
      <c r="CV849" s="23" t="s">
        <v>116</v>
      </c>
      <c r="CW849" s="23">
        <v>10</v>
      </c>
      <c r="CX849" s="23">
        <v>60</v>
      </c>
      <c r="CY849" s="23">
        <v>0</v>
      </c>
      <c r="CZ849" s="23">
        <v>0</v>
      </c>
      <c r="DA849" s="23" t="s">
        <v>905</v>
      </c>
      <c r="DB849" s="728">
        <v>6003325.8530000001</v>
      </c>
      <c r="DC849" s="10"/>
      <c r="DD849" s="692">
        <v>1.5275302479999999</v>
      </c>
      <c r="DE849" s="120"/>
      <c r="DF849" s="120"/>
      <c r="DG849" s="120"/>
      <c r="DH849" s="140"/>
      <c r="DI849" s="140"/>
      <c r="DJ849" s="140"/>
      <c r="DK849" s="140"/>
      <c r="DL849" s="548" t="s">
        <v>56</v>
      </c>
      <c r="DM849" s="548" t="s">
        <v>56</v>
      </c>
      <c r="DN849" s="203" t="s">
        <v>55</v>
      </c>
      <c r="DO849" s="700" t="s">
        <v>56</v>
      </c>
      <c r="DP849" s="713" t="s">
        <v>56</v>
      </c>
      <c r="DQ849" s="548" t="s">
        <v>56</v>
      </c>
      <c r="DR849" s="673" t="s">
        <v>56</v>
      </c>
      <c r="DS849" s="203" t="s">
        <v>56</v>
      </c>
      <c r="DT849" s="1160" t="s">
        <v>56</v>
      </c>
      <c r="DU849" s="711">
        <v>0</v>
      </c>
      <c r="DV849" s="711">
        <v>166.38965576944182</v>
      </c>
      <c r="DW849" s="711">
        <v>0</v>
      </c>
      <c r="DX849" s="711">
        <v>166.40343932790179</v>
      </c>
      <c r="DY849" s="710">
        <v>0</v>
      </c>
      <c r="DZ849" s="710">
        <v>1.2285940705530827</v>
      </c>
      <c r="EA849" s="710">
        <v>0</v>
      </c>
      <c r="EB849" s="710">
        <v>1.2281552734979917</v>
      </c>
      <c r="EC849" s="236"/>
      <c r="ED849" s="49"/>
      <c r="EE849" s="232"/>
      <c r="EF849" s="700">
        <v>0</v>
      </c>
      <c r="EG849" s="712">
        <v>32351</v>
      </c>
      <c r="EH849" s="44"/>
    </row>
    <row r="850" spans="1:138" ht="41.25" customHeight="1" x14ac:dyDescent="0.25">
      <c r="A850" s="871" t="s">
        <v>49</v>
      </c>
      <c r="B850" s="656" t="s">
        <v>96</v>
      </c>
      <c r="C850" s="656" t="s">
        <v>114</v>
      </c>
      <c r="D850" s="691" t="s">
        <v>116</v>
      </c>
      <c r="E850" s="656" t="s">
        <v>116</v>
      </c>
      <c r="F850" s="656" t="s">
        <v>1769</v>
      </c>
      <c r="G850" s="901" t="s">
        <v>1556</v>
      </c>
      <c r="H850" s="897" t="s">
        <v>55</v>
      </c>
      <c r="I850" s="17" t="s">
        <v>860</v>
      </c>
      <c r="J850" s="64">
        <v>4.16</v>
      </c>
      <c r="K850" s="665">
        <v>2.7668472420428274</v>
      </c>
      <c r="L850" s="665">
        <v>2.1532196924910001</v>
      </c>
      <c r="M850" s="64">
        <v>205</v>
      </c>
      <c r="N850" s="726">
        <v>283175.74939999997</v>
      </c>
      <c r="O850" s="548" t="s">
        <v>874</v>
      </c>
      <c r="P850" s="909">
        <v>7.2053313999999993E-2</v>
      </c>
      <c r="Q850" s="203" t="s">
        <v>57</v>
      </c>
      <c r="R850" s="205" t="s">
        <v>57</v>
      </c>
      <c r="S850" s="490">
        <v>0</v>
      </c>
      <c r="T850" s="18">
        <v>0</v>
      </c>
      <c r="U850" s="548">
        <v>0</v>
      </c>
      <c r="V850" s="18">
        <v>0</v>
      </c>
      <c r="W850" s="64">
        <v>0</v>
      </c>
      <c r="X850" s="18">
        <v>0</v>
      </c>
      <c r="Y850" s="18">
        <v>0</v>
      </c>
      <c r="Z850" s="18">
        <v>0</v>
      </c>
      <c r="AA850" s="18">
        <v>0</v>
      </c>
      <c r="AB850" s="18">
        <v>0</v>
      </c>
      <c r="AC850" s="18">
        <v>0</v>
      </c>
      <c r="AD850" s="18">
        <v>0</v>
      </c>
      <c r="AE850" s="18">
        <v>0</v>
      </c>
      <c r="AF850" s="18">
        <v>0</v>
      </c>
      <c r="AG850" s="64">
        <v>0</v>
      </c>
      <c r="AH850" s="18">
        <v>0</v>
      </c>
      <c r="AI850" s="64">
        <v>0</v>
      </c>
      <c r="AJ850" s="18">
        <v>0</v>
      </c>
      <c r="AK850" s="18">
        <v>2</v>
      </c>
      <c r="AL850" s="64">
        <v>2</v>
      </c>
      <c r="AM850" s="18">
        <v>0</v>
      </c>
      <c r="AN850" s="18" t="s">
        <v>58</v>
      </c>
      <c r="AO850" s="18">
        <v>0</v>
      </c>
      <c r="AP850" s="64">
        <v>0</v>
      </c>
      <c r="AQ850" s="64">
        <v>2</v>
      </c>
      <c r="AR850" s="11">
        <v>2</v>
      </c>
      <c r="AS850" s="17">
        <v>0</v>
      </c>
      <c r="AT850" s="490">
        <v>0</v>
      </c>
      <c r="AU850" s="64">
        <v>0</v>
      </c>
      <c r="AV850" s="18">
        <v>0</v>
      </c>
      <c r="AW850" s="64">
        <v>0</v>
      </c>
      <c r="AX850" s="18">
        <v>0</v>
      </c>
      <c r="AY850" s="17">
        <v>0</v>
      </c>
      <c r="AZ850" s="490">
        <v>0</v>
      </c>
      <c r="BA850" s="17">
        <v>0</v>
      </c>
      <c r="BB850" s="18">
        <v>0</v>
      </c>
      <c r="BC850" s="17">
        <v>0</v>
      </c>
      <c r="BD850" s="18">
        <v>0</v>
      </c>
      <c r="BE850" s="17">
        <v>0</v>
      </c>
      <c r="BF850" s="18">
        <v>0</v>
      </c>
      <c r="BG850" s="17">
        <v>0</v>
      </c>
      <c r="BH850" s="18">
        <v>0</v>
      </c>
      <c r="BI850" s="17">
        <v>0</v>
      </c>
      <c r="BJ850" s="18">
        <v>0</v>
      </c>
      <c r="BK850" s="17">
        <v>11.399999999999999</v>
      </c>
      <c r="BL850" s="17">
        <v>11.399999999999999</v>
      </c>
      <c r="BM850" s="17">
        <v>0</v>
      </c>
      <c r="BN850" s="17" t="s">
        <v>58</v>
      </c>
      <c r="BO850" s="18">
        <v>0</v>
      </c>
      <c r="BP850" s="18">
        <v>0</v>
      </c>
      <c r="BQ850" s="64">
        <v>11.399999999999999</v>
      </c>
      <c r="BR850" s="18">
        <v>11.399999999999999</v>
      </c>
      <c r="BS850" s="729">
        <v>0.15821617864793838</v>
      </c>
      <c r="BT850" s="17">
        <v>0</v>
      </c>
      <c r="BU850" s="17">
        <v>0</v>
      </c>
      <c r="BV850" s="17">
        <v>0</v>
      </c>
      <c r="BW850" s="17">
        <v>0</v>
      </c>
      <c r="BX850" s="17">
        <v>0</v>
      </c>
      <c r="BY850" s="17">
        <v>0</v>
      </c>
      <c r="BZ850" s="17">
        <v>0</v>
      </c>
      <c r="CA850" s="17">
        <v>0</v>
      </c>
      <c r="CB850" s="17">
        <v>0</v>
      </c>
      <c r="CC850" s="17">
        <v>0</v>
      </c>
      <c r="CD850" s="17">
        <v>0</v>
      </c>
      <c r="CE850" s="17">
        <v>0</v>
      </c>
      <c r="CF850" s="17">
        <v>0</v>
      </c>
      <c r="CG850" s="17">
        <v>0</v>
      </c>
      <c r="CH850" s="17">
        <v>0</v>
      </c>
      <c r="CI850" s="17">
        <v>0</v>
      </c>
      <c r="CJ850" s="17">
        <v>0</v>
      </c>
      <c r="CK850" s="17">
        <v>0</v>
      </c>
      <c r="CL850" s="702">
        <v>13381.775999999998</v>
      </c>
      <c r="CM850" s="702">
        <v>13381.775999999998</v>
      </c>
      <c r="CN850" s="702">
        <v>0</v>
      </c>
      <c r="CO850" s="702">
        <v>0</v>
      </c>
      <c r="CP850" s="702">
        <v>0</v>
      </c>
      <c r="CQ850" s="702">
        <v>0</v>
      </c>
      <c r="CR850" s="704">
        <v>13381.775999999998</v>
      </c>
      <c r="CS850" s="703">
        <v>13381.775999999998</v>
      </c>
      <c r="CT850" s="23" t="s">
        <v>56</v>
      </c>
      <c r="CU850" s="23" t="s">
        <v>56</v>
      </c>
      <c r="CV850" s="23" t="s">
        <v>56</v>
      </c>
      <c r="CW850" s="23" t="s">
        <v>56</v>
      </c>
      <c r="CX850" s="23" t="s">
        <v>56</v>
      </c>
      <c r="CY850" s="23" t="s">
        <v>56</v>
      </c>
      <c r="CZ850" s="23" t="s">
        <v>56</v>
      </c>
      <c r="DA850" s="23" t="s">
        <v>56</v>
      </c>
      <c r="DB850" s="728">
        <v>283175.74939999997</v>
      </c>
      <c r="DC850" s="10"/>
      <c r="DD850" s="692">
        <v>7.2053313999999993E-2</v>
      </c>
      <c r="DE850" s="120"/>
      <c r="DF850" s="120"/>
      <c r="DG850" s="120"/>
      <c r="DH850" s="140"/>
      <c r="DI850" s="140"/>
      <c r="DJ850" s="140"/>
      <c r="DK850" s="140"/>
      <c r="DL850" s="548" t="s">
        <v>56</v>
      </c>
      <c r="DM850" s="548" t="s">
        <v>56</v>
      </c>
      <c r="DN850" s="203" t="s">
        <v>55</v>
      </c>
      <c r="DO850" s="700" t="s">
        <v>56</v>
      </c>
      <c r="DP850" s="713" t="s">
        <v>56</v>
      </c>
      <c r="DQ850" s="548" t="s">
        <v>56</v>
      </c>
      <c r="DR850" s="673" t="s">
        <v>56</v>
      </c>
      <c r="DS850" s="203" t="s">
        <v>56</v>
      </c>
      <c r="DT850" s="1160" t="s">
        <v>56</v>
      </c>
      <c r="DU850" s="711">
        <v>111.21212121212122</v>
      </c>
      <c r="DV850" s="711">
        <v>-24.260608475225652</v>
      </c>
      <c r="DW850" s="711">
        <v>108.829824561404</v>
      </c>
      <c r="DX850" s="711">
        <v>-22.534684663684629</v>
      </c>
      <c r="DY850" s="710">
        <v>0.99663299663299665</v>
      </c>
      <c r="DZ850" s="710">
        <v>0.37187834480688575</v>
      </c>
      <c r="EA850" s="710">
        <v>0.97368421052631604</v>
      </c>
      <c r="EB850" s="710">
        <v>0.38730067664330725</v>
      </c>
      <c r="EC850" s="236"/>
      <c r="ED850" s="49"/>
      <c r="EE850" s="232"/>
      <c r="EF850" s="700">
        <v>16515</v>
      </c>
      <c r="EG850" s="712">
        <v>-9757.6666666666679</v>
      </c>
      <c r="EH850" s="44"/>
    </row>
    <row r="851" spans="1:138" ht="41.25" customHeight="1" x14ac:dyDescent="0.25">
      <c r="A851" s="871" t="s">
        <v>49</v>
      </c>
      <c r="B851" s="656" t="s">
        <v>96</v>
      </c>
      <c r="C851" s="656" t="s">
        <v>114</v>
      </c>
      <c r="D851" s="691" t="s">
        <v>116</v>
      </c>
      <c r="E851" s="656" t="s">
        <v>116</v>
      </c>
      <c r="F851" s="656" t="s">
        <v>1770</v>
      </c>
      <c r="G851" s="901" t="s">
        <v>116</v>
      </c>
      <c r="H851" s="897" t="s">
        <v>55</v>
      </c>
      <c r="I851" s="17" t="s">
        <v>889</v>
      </c>
      <c r="J851" s="64">
        <v>4.16</v>
      </c>
      <c r="K851" s="665">
        <v>3.2568097744879116</v>
      </c>
      <c r="L851" s="665">
        <v>0.75378787722000007</v>
      </c>
      <c r="M851" s="64">
        <v>1</v>
      </c>
      <c r="N851" s="726">
        <v>2775122.3279999997</v>
      </c>
      <c r="O851" s="548" t="s">
        <v>874</v>
      </c>
      <c r="P851" s="909">
        <v>0.70612247299999997</v>
      </c>
      <c r="Q851" s="203" t="s">
        <v>57</v>
      </c>
      <c r="R851" s="205" t="s">
        <v>57</v>
      </c>
      <c r="S851" s="490">
        <v>0</v>
      </c>
      <c r="T851" s="18">
        <v>0</v>
      </c>
      <c r="U851" s="548" t="s">
        <v>58</v>
      </c>
      <c r="V851" s="18" t="s">
        <v>58</v>
      </c>
      <c r="W851" s="64" t="s">
        <v>58</v>
      </c>
      <c r="X851" s="18" t="s">
        <v>58</v>
      </c>
      <c r="Y851" s="18" t="s">
        <v>58</v>
      </c>
      <c r="Z851" s="18" t="s">
        <v>58</v>
      </c>
      <c r="AA851" s="18" t="s">
        <v>58</v>
      </c>
      <c r="AB851" s="18" t="s">
        <v>58</v>
      </c>
      <c r="AC851" s="18" t="s">
        <v>58</v>
      </c>
      <c r="AD851" s="18" t="s">
        <v>58</v>
      </c>
      <c r="AE851" s="18" t="s">
        <v>58</v>
      </c>
      <c r="AF851" s="18" t="s">
        <v>58</v>
      </c>
      <c r="AG851" s="64" t="s">
        <v>58</v>
      </c>
      <c r="AH851" s="18" t="s">
        <v>58</v>
      </c>
      <c r="AI851" s="64" t="s">
        <v>58</v>
      </c>
      <c r="AJ851" s="18" t="s">
        <v>58</v>
      </c>
      <c r="AK851" s="18" t="s">
        <v>58</v>
      </c>
      <c r="AL851" s="64" t="s">
        <v>58</v>
      </c>
      <c r="AM851" s="18" t="s">
        <v>58</v>
      </c>
      <c r="AN851" s="18" t="s">
        <v>58</v>
      </c>
      <c r="AO851" s="18" t="s">
        <v>58</v>
      </c>
      <c r="AP851" s="64" t="s">
        <v>58</v>
      </c>
      <c r="AQ851" s="64">
        <v>0</v>
      </c>
      <c r="AR851" s="11">
        <v>0</v>
      </c>
      <c r="AS851" s="17" t="s">
        <v>58</v>
      </c>
      <c r="AT851" s="490" t="s">
        <v>58</v>
      </c>
      <c r="AU851" s="64" t="s">
        <v>58</v>
      </c>
      <c r="AV851" s="18" t="s">
        <v>58</v>
      </c>
      <c r="AW851" s="64" t="s">
        <v>58</v>
      </c>
      <c r="AX851" s="18" t="s">
        <v>58</v>
      </c>
      <c r="AY851" s="17" t="s">
        <v>58</v>
      </c>
      <c r="AZ851" s="490" t="s">
        <v>58</v>
      </c>
      <c r="BA851" s="17" t="s">
        <v>58</v>
      </c>
      <c r="BB851" s="18" t="s">
        <v>58</v>
      </c>
      <c r="BC851" s="17" t="s">
        <v>58</v>
      </c>
      <c r="BD851" s="18" t="s">
        <v>58</v>
      </c>
      <c r="BE851" s="17" t="s">
        <v>58</v>
      </c>
      <c r="BF851" s="18" t="s">
        <v>58</v>
      </c>
      <c r="BG851" s="17" t="s">
        <v>58</v>
      </c>
      <c r="BH851" s="18" t="s">
        <v>58</v>
      </c>
      <c r="BI851" s="17" t="s">
        <v>58</v>
      </c>
      <c r="BJ851" s="18" t="s">
        <v>58</v>
      </c>
      <c r="BK851" s="17" t="s">
        <v>58</v>
      </c>
      <c r="BL851" s="17" t="s">
        <v>58</v>
      </c>
      <c r="BM851" s="17" t="s">
        <v>58</v>
      </c>
      <c r="BN851" s="17" t="s">
        <v>58</v>
      </c>
      <c r="BO851" s="18" t="s">
        <v>58</v>
      </c>
      <c r="BP851" s="18" t="s">
        <v>58</v>
      </c>
      <c r="BQ851" s="64">
        <v>0</v>
      </c>
      <c r="BR851" s="18">
        <v>0</v>
      </c>
      <c r="BS851" s="729">
        <v>0</v>
      </c>
      <c r="BT851" s="17">
        <v>0</v>
      </c>
      <c r="BU851" s="17">
        <v>0</v>
      </c>
      <c r="BV851" s="17">
        <v>0</v>
      </c>
      <c r="BW851" s="17">
        <v>0</v>
      </c>
      <c r="BX851" s="17">
        <v>0</v>
      </c>
      <c r="BY851" s="17">
        <v>0</v>
      </c>
      <c r="BZ851" s="17">
        <v>0</v>
      </c>
      <c r="CA851" s="17">
        <v>0</v>
      </c>
      <c r="CB851" s="17">
        <v>0</v>
      </c>
      <c r="CC851" s="17">
        <v>0</v>
      </c>
      <c r="CD851" s="17">
        <v>0</v>
      </c>
      <c r="CE851" s="17">
        <v>0</v>
      </c>
      <c r="CF851" s="17">
        <v>0</v>
      </c>
      <c r="CG851" s="17">
        <v>0</v>
      </c>
      <c r="CH851" s="17">
        <v>0</v>
      </c>
      <c r="CI851" s="17">
        <v>0</v>
      </c>
      <c r="CJ851" s="17">
        <v>0</v>
      </c>
      <c r="CK851" s="17">
        <v>0</v>
      </c>
      <c r="CL851" s="702">
        <v>0</v>
      </c>
      <c r="CM851" s="702">
        <v>0</v>
      </c>
      <c r="CN851" s="702">
        <v>0</v>
      </c>
      <c r="CO851" s="702">
        <v>0</v>
      </c>
      <c r="CP851" s="702">
        <v>0</v>
      </c>
      <c r="CQ851" s="702">
        <v>0</v>
      </c>
      <c r="CR851" s="704">
        <v>0</v>
      </c>
      <c r="CS851" s="703">
        <v>0</v>
      </c>
      <c r="CT851" s="23" t="s">
        <v>56</v>
      </c>
      <c r="CU851" s="23" t="s">
        <v>56</v>
      </c>
      <c r="CV851" s="23" t="s">
        <v>56</v>
      </c>
      <c r="CW851" s="23" t="s">
        <v>56</v>
      </c>
      <c r="CX851" s="23" t="s">
        <v>56</v>
      </c>
      <c r="CY851" s="23" t="s">
        <v>56</v>
      </c>
      <c r="CZ851" s="23" t="s">
        <v>56</v>
      </c>
      <c r="DA851" s="23" t="s">
        <v>56</v>
      </c>
      <c r="DB851" s="728">
        <v>2775122.3279999997</v>
      </c>
      <c r="DC851" s="10"/>
      <c r="DD851" s="692">
        <v>0.70612247299999997</v>
      </c>
      <c r="DE851" s="120"/>
      <c r="DF851" s="120"/>
      <c r="DG851" s="120"/>
      <c r="DH851" s="140"/>
      <c r="DI851" s="140"/>
      <c r="DJ851" s="140"/>
      <c r="DK851" s="140"/>
      <c r="DL851" s="548" t="s">
        <v>56</v>
      </c>
      <c r="DM851" s="548" t="s">
        <v>56</v>
      </c>
      <c r="DN851" s="203" t="s">
        <v>55</v>
      </c>
      <c r="DO851" s="700" t="s">
        <v>56</v>
      </c>
      <c r="DP851" s="713" t="s">
        <v>56</v>
      </c>
      <c r="DQ851" s="548" t="s">
        <v>56</v>
      </c>
      <c r="DR851" s="673" t="s">
        <v>56</v>
      </c>
      <c r="DS851" s="203" t="s">
        <v>56</v>
      </c>
      <c r="DT851" s="1160" t="s">
        <v>56</v>
      </c>
      <c r="DU851" s="711">
        <v>0</v>
      </c>
      <c r="DV851" s="711">
        <v>43</v>
      </c>
      <c r="DW851" s="711">
        <v>0</v>
      </c>
      <c r="DX851" s="711">
        <v>43</v>
      </c>
      <c r="DY851" s="710">
        <v>0</v>
      </c>
      <c r="DZ851" s="710">
        <v>0.66666666666666663</v>
      </c>
      <c r="EA851" s="710">
        <v>0</v>
      </c>
      <c r="EB851" s="710">
        <v>0.66666666666666663</v>
      </c>
      <c r="EC851" s="236"/>
      <c r="ED851" s="49"/>
      <c r="EE851" s="232"/>
      <c r="EF851" s="700">
        <v>0</v>
      </c>
      <c r="EG851" s="712">
        <v>0</v>
      </c>
      <c r="EH851" s="44"/>
    </row>
    <row r="852" spans="1:138" ht="41.25" customHeight="1" x14ac:dyDescent="0.25">
      <c r="A852" s="871" t="s">
        <v>49</v>
      </c>
      <c r="B852" s="656" t="s">
        <v>96</v>
      </c>
      <c r="C852" s="656" t="s">
        <v>114</v>
      </c>
      <c r="D852" s="691" t="s">
        <v>1771</v>
      </c>
      <c r="E852" s="656" t="s">
        <v>1552</v>
      </c>
      <c r="F852" s="656" t="s">
        <v>1772</v>
      </c>
      <c r="G852" s="901" t="s">
        <v>1552</v>
      </c>
      <c r="H852" s="897" t="s">
        <v>55</v>
      </c>
      <c r="I852" s="17" t="s">
        <v>860</v>
      </c>
      <c r="J852" s="64">
        <v>4.16</v>
      </c>
      <c r="K852" s="665">
        <v>3.2279884490499655</v>
      </c>
      <c r="L852" s="665">
        <v>2.6744318126190003</v>
      </c>
      <c r="M852" s="64">
        <v>1075</v>
      </c>
      <c r="N852" s="726">
        <v>6630378.8839999996</v>
      </c>
      <c r="O852" s="548" t="s">
        <v>863</v>
      </c>
      <c r="P852" s="909">
        <v>1.9454394669999999</v>
      </c>
      <c r="Q852" s="203" t="s">
        <v>57</v>
      </c>
      <c r="R852" s="205" t="s">
        <v>57</v>
      </c>
      <c r="S852" s="490">
        <v>0</v>
      </c>
      <c r="T852" s="18">
        <v>0</v>
      </c>
      <c r="U852" s="548">
        <v>0</v>
      </c>
      <c r="V852" s="18">
        <v>0</v>
      </c>
      <c r="W852" s="64">
        <v>0</v>
      </c>
      <c r="X852" s="18">
        <v>0</v>
      </c>
      <c r="Y852" s="18">
        <v>0</v>
      </c>
      <c r="Z852" s="18">
        <v>0</v>
      </c>
      <c r="AA852" s="18">
        <v>0</v>
      </c>
      <c r="AB852" s="18">
        <v>0</v>
      </c>
      <c r="AC852" s="18">
        <v>0</v>
      </c>
      <c r="AD852" s="18">
        <v>0</v>
      </c>
      <c r="AE852" s="18">
        <v>0</v>
      </c>
      <c r="AF852" s="18">
        <v>0</v>
      </c>
      <c r="AG852" s="64">
        <v>0</v>
      </c>
      <c r="AH852" s="18">
        <v>0</v>
      </c>
      <c r="AI852" s="64">
        <v>0</v>
      </c>
      <c r="AJ852" s="18">
        <v>0</v>
      </c>
      <c r="AK852" s="18">
        <v>30</v>
      </c>
      <c r="AL852" s="64">
        <v>29</v>
      </c>
      <c r="AM852" s="18">
        <v>0</v>
      </c>
      <c r="AN852" s="18" t="s">
        <v>58</v>
      </c>
      <c r="AO852" s="18">
        <v>0</v>
      </c>
      <c r="AP852" s="64">
        <v>0</v>
      </c>
      <c r="AQ852" s="64">
        <v>30</v>
      </c>
      <c r="AR852" s="11">
        <v>29</v>
      </c>
      <c r="AS852" s="17">
        <v>0</v>
      </c>
      <c r="AT852" s="490">
        <v>0</v>
      </c>
      <c r="AU852" s="64">
        <v>0</v>
      </c>
      <c r="AV852" s="18">
        <v>0</v>
      </c>
      <c r="AW852" s="64">
        <v>0</v>
      </c>
      <c r="AX852" s="18">
        <v>0</v>
      </c>
      <c r="AY852" s="17">
        <v>0</v>
      </c>
      <c r="AZ852" s="490">
        <v>0</v>
      </c>
      <c r="BA852" s="17">
        <v>0</v>
      </c>
      <c r="BB852" s="18">
        <v>0</v>
      </c>
      <c r="BC852" s="17">
        <v>0</v>
      </c>
      <c r="BD852" s="18">
        <v>0</v>
      </c>
      <c r="BE852" s="17">
        <v>0</v>
      </c>
      <c r="BF852" s="18">
        <v>0</v>
      </c>
      <c r="BG852" s="17">
        <v>0</v>
      </c>
      <c r="BH852" s="18">
        <v>0</v>
      </c>
      <c r="BI852" s="17">
        <v>0</v>
      </c>
      <c r="BJ852" s="18">
        <v>0</v>
      </c>
      <c r="BK852" s="17">
        <v>165.25999999999996</v>
      </c>
      <c r="BL852" s="17">
        <v>161.45999999999998</v>
      </c>
      <c r="BM852" s="17">
        <v>0</v>
      </c>
      <c r="BN852" s="17" t="s">
        <v>58</v>
      </c>
      <c r="BO852" s="18">
        <v>0</v>
      </c>
      <c r="BP852" s="18">
        <v>0</v>
      </c>
      <c r="BQ852" s="64">
        <v>165.25999999999996</v>
      </c>
      <c r="BR852" s="18">
        <v>161.45999999999998</v>
      </c>
      <c r="BS852" s="729">
        <v>8.4947387365818236E-2</v>
      </c>
      <c r="BT852" s="17">
        <v>0</v>
      </c>
      <c r="BU852" s="17">
        <v>0</v>
      </c>
      <c r="BV852" s="17">
        <v>0</v>
      </c>
      <c r="BW852" s="17">
        <v>0</v>
      </c>
      <c r="BX852" s="17">
        <v>0</v>
      </c>
      <c r="BY852" s="17">
        <v>0</v>
      </c>
      <c r="BZ852" s="17">
        <v>0</v>
      </c>
      <c r="CA852" s="17">
        <v>0</v>
      </c>
      <c r="CB852" s="17">
        <v>0</v>
      </c>
      <c r="CC852" s="17">
        <v>0</v>
      </c>
      <c r="CD852" s="17">
        <v>0</v>
      </c>
      <c r="CE852" s="17">
        <v>0</v>
      </c>
      <c r="CF852" s="17">
        <v>0</v>
      </c>
      <c r="CG852" s="17">
        <v>0</v>
      </c>
      <c r="CH852" s="17">
        <v>0</v>
      </c>
      <c r="CI852" s="17">
        <v>0</v>
      </c>
      <c r="CJ852" s="17">
        <v>0</v>
      </c>
      <c r="CK852" s="17">
        <v>0</v>
      </c>
      <c r="CL852" s="702">
        <v>193988.79839999994</v>
      </c>
      <c r="CM852" s="702">
        <v>189528.2064</v>
      </c>
      <c r="CN852" s="702">
        <v>0</v>
      </c>
      <c r="CO852" s="702">
        <v>0</v>
      </c>
      <c r="CP852" s="702">
        <v>0</v>
      </c>
      <c r="CQ852" s="702">
        <v>0</v>
      </c>
      <c r="CR852" s="704">
        <v>193988.79839999994</v>
      </c>
      <c r="CS852" s="703">
        <v>189528.2064</v>
      </c>
      <c r="CT852" s="23" t="s">
        <v>56</v>
      </c>
      <c r="CU852" s="23" t="s">
        <v>56</v>
      </c>
      <c r="CV852" s="23" t="s">
        <v>56</v>
      </c>
      <c r="CW852" s="23" t="s">
        <v>56</v>
      </c>
      <c r="CX852" s="23" t="s">
        <v>56</v>
      </c>
      <c r="CY852" s="23" t="s">
        <v>56</v>
      </c>
      <c r="CZ852" s="23" t="s">
        <v>56</v>
      </c>
      <c r="DA852" s="23" t="s">
        <v>56</v>
      </c>
      <c r="DB852" s="728">
        <v>6630378.8839999996</v>
      </c>
      <c r="DC852" s="10"/>
      <c r="DD852" s="692">
        <v>1.9454394669999999</v>
      </c>
      <c r="DE852" s="120"/>
      <c r="DF852" s="120"/>
      <c r="DG852" s="120"/>
      <c r="DH852" s="140"/>
      <c r="DI852" s="140"/>
      <c r="DJ852" s="140"/>
      <c r="DK852" s="140"/>
      <c r="DL852" s="548" t="s">
        <v>56</v>
      </c>
      <c r="DM852" s="548" t="s">
        <v>56</v>
      </c>
      <c r="DN852" s="203" t="s">
        <v>55</v>
      </c>
      <c r="DO852" s="700" t="s">
        <v>56</v>
      </c>
      <c r="DP852" s="713" t="s">
        <v>56</v>
      </c>
      <c r="DQ852" s="548" t="s">
        <v>56</v>
      </c>
      <c r="DR852" s="673" t="s">
        <v>56</v>
      </c>
      <c r="DS852" s="203" t="s">
        <v>56</v>
      </c>
      <c r="DT852" s="1160" t="s">
        <v>56</v>
      </c>
      <c r="DU852" s="711">
        <v>0</v>
      </c>
      <c r="DV852" s="711">
        <v>126.71916964107754</v>
      </c>
      <c r="DW852" s="711">
        <v>0</v>
      </c>
      <c r="DX852" s="711">
        <v>126.67157283101407</v>
      </c>
      <c r="DY852" s="710">
        <v>0</v>
      </c>
      <c r="DZ852" s="710">
        <v>1.0593302577323824</v>
      </c>
      <c r="EA852" s="710">
        <v>0</v>
      </c>
      <c r="EB852" s="710">
        <v>1.0585678593510681</v>
      </c>
      <c r="EC852" s="236"/>
      <c r="ED852" s="49"/>
      <c r="EE852" s="232"/>
      <c r="EF852" s="700">
        <v>0</v>
      </c>
      <c r="EG852" s="712">
        <v>0</v>
      </c>
      <c r="EH852" s="44"/>
    </row>
    <row r="853" spans="1:138" ht="41.25" customHeight="1" x14ac:dyDescent="0.25">
      <c r="A853" s="871" t="s">
        <v>49</v>
      </c>
      <c r="B853" s="656" t="s">
        <v>96</v>
      </c>
      <c r="C853" s="656" t="s">
        <v>114</v>
      </c>
      <c r="D853" s="691" t="s">
        <v>1771</v>
      </c>
      <c r="E853" s="656" t="s">
        <v>1552</v>
      </c>
      <c r="F853" s="656" t="s">
        <v>1773</v>
      </c>
      <c r="G853" s="901" t="s">
        <v>1552</v>
      </c>
      <c r="H853" s="897" t="s">
        <v>55</v>
      </c>
      <c r="I853" s="17" t="s">
        <v>860</v>
      </c>
      <c r="J853" s="64">
        <v>4.16</v>
      </c>
      <c r="K853" s="665">
        <v>3.2207831176904782</v>
      </c>
      <c r="L853" s="665">
        <v>2.057196965418</v>
      </c>
      <c r="M853" s="64">
        <v>682</v>
      </c>
      <c r="N853" s="726">
        <v>7903395.6170000006</v>
      </c>
      <c r="O853" s="548" t="s">
        <v>863</v>
      </c>
      <c r="P853" s="909">
        <v>3.3432737509999999</v>
      </c>
      <c r="Q853" s="203" t="s">
        <v>57</v>
      </c>
      <c r="R853" s="205" t="s">
        <v>57</v>
      </c>
      <c r="S853" s="490">
        <v>0</v>
      </c>
      <c r="T853" s="18">
        <v>0</v>
      </c>
      <c r="U853" s="548">
        <v>0</v>
      </c>
      <c r="V853" s="18">
        <v>0</v>
      </c>
      <c r="W853" s="64">
        <v>0</v>
      </c>
      <c r="X853" s="18">
        <v>0</v>
      </c>
      <c r="Y853" s="18">
        <v>0</v>
      </c>
      <c r="Z853" s="18">
        <v>0</v>
      </c>
      <c r="AA853" s="18">
        <v>0</v>
      </c>
      <c r="AB853" s="18">
        <v>0</v>
      </c>
      <c r="AC853" s="18">
        <v>0</v>
      </c>
      <c r="AD853" s="18">
        <v>0</v>
      </c>
      <c r="AE853" s="18">
        <v>0</v>
      </c>
      <c r="AF853" s="18">
        <v>0</v>
      </c>
      <c r="AG853" s="64">
        <v>0</v>
      </c>
      <c r="AH853" s="18">
        <v>0</v>
      </c>
      <c r="AI853" s="64">
        <v>0</v>
      </c>
      <c r="AJ853" s="18">
        <v>0</v>
      </c>
      <c r="AK853" s="18">
        <v>3</v>
      </c>
      <c r="AL853" s="64">
        <v>3</v>
      </c>
      <c r="AM853" s="18">
        <v>0</v>
      </c>
      <c r="AN853" s="18" t="s">
        <v>58</v>
      </c>
      <c r="AO853" s="18">
        <v>0</v>
      </c>
      <c r="AP853" s="64">
        <v>0</v>
      </c>
      <c r="AQ853" s="64">
        <v>3</v>
      </c>
      <c r="AR853" s="11">
        <v>3</v>
      </c>
      <c r="AS853" s="17">
        <v>0</v>
      </c>
      <c r="AT853" s="490">
        <v>0</v>
      </c>
      <c r="AU853" s="64">
        <v>0</v>
      </c>
      <c r="AV853" s="18">
        <v>0</v>
      </c>
      <c r="AW853" s="64">
        <v>0</v>
      </c>
      <c r="AX853" s="18">
        <v>0</v>
      </c>
      <c r="AY853" s="17">
        <v>0</v>
      </c>
      <c r="AZ853" s="490">
        <v>0</v>
      </c>
      <c r="BA853" s="17">
        <v>0</v>
      </c>
      <c r="BB853" s="18">
        <v>0</v>
      </c>
      <c r="BC853" s="17">
        <v>0</v>
      </c>
      <c r="BD853" s="18">
        <v>0</v>
      </c>
      <c r="BE853" s="17">
        <v>0</v>
      </c>
      <c r="BF853" s="18">
        <v>0</v>
      </c>
      <c r="BG853" s="17">
        <v>0</v>
      </c>
      <c r="BH853" s="18">
        <v>0</v>
      </c>
      <c r="BI853" s="17">
        <v>0</v>
      </c>
      <c r="BJ853" s="18">
        <v>0</v>
      </c>
      <c r="BK853" s="17">
        <v>18.55</v>
      </c>
      <c r="BL853" s="17">
        <v>18.55</v>
      </c>
      <c r="BM853" s="17">
        <v>0</v>
      </c>
      <c r="BN853" s="17" t="s">
        <v>58</v>
      </c>
      <c r="BO853" s="18">
        <v>0</v>
      </c>
      <c r="BP853" s="18">
        <v>0</v>
      </c>
      <c r="BQ853" s="64">
        <v>18.55</v>
      </c>
      <c r="BR853" s="18">
        <v>18.55</v>
      </c>
      <c r="BS853" s="729">
        <v>5.5484538155009134E-3</v>
      </c>
      <c r="BT853" s="17">
        <v>0</v>
      </c>
      <c r="BU853" s="17">
        <v>0</v>
      </c>
      <c r="BV853" s="17">
        <v>0</v>
      </c>
      <c r="BW853" s="17">
        <v>0</v>
      </c>
      <c r="BX853" s="17">
        <v>0</v>
      </c>
      <c r="BY853" s="17">
        <v>0</v>
      </c>
      <c r="BZ853" s="17">
        <v>0</v>
      </c>
      <c r="CA853" s="17">
        <v>0</v>
      </c>
      <c r="CB853" s="17">
        <v>0</v>
      </c>
      <c r="CC853" s="17">
        <v>0</v>
      </c>
      <c r="CD853" s="17">
        <v>0</v>
      </c>
      <c r="CE853" s="17">
        <v>0</v>
      </c>
      <c r="CF853" s="17">
        <v>0</v>
      </c>
      <c r="CG853" s="17">
        <v>0</v>
      </c>
      <c r="CH853" s="17">
        <v>0</v>
      </c>
      <c r="CI853" s="17">
        <v>0</v>
      </c>
      <c r="CJ853" s="17">
        <v>0</v>
      </c>
      <c r="CK853" s="17">
        <v>0</v>
      </c>
      <c r="CL853" s="702">
        <v>21774.732000000004</v>
      </c>
      <c r="CM853" s="702">
        <v>21774.732000000004</v>
      </c>
      <c r="CN853" s="702">
        <v>0</v>
      </c>
      <c r="CO853" s="702">
        <v>0</v>
      </c>
      <c r="CP853" s="702">
        <v>0</v>
      </c>
      <c r="CQ853" s="702">
        <v>0</v>
      </c>
      <c r="CR853" s="704">
        <v>21774.732000000004</v>
      </c>
      <c r="CS853" s="703">
        <v>21774.732000000004</v>
      </c>
      <c r="CT853" s="23" t="s">
        <v>56</v>
      </c>
      <c r="CU853" s="23" t="s">
        <v>56</v>
      </c>
      <c r="CV853" s="23" t="s">
        <v>56</v>
      </c>
      <c r="CW853" s="23" t="s">
        <v>56</v>
      </c>
      <c r="CX853" s="23" t="s">
        <v>56</v>
      </c>
      <c r="CY853" s="23" t="s">
        <v>56</v>
      </c>
      <c r="CZ853" s="23" t="s">
        <v>56</v>
      </c>
      <c r="DA853" s="23" t="s">
        <v>56</v>
      </c>
      <c r="DB853" s="728">
        <v>7903395.6170000006</v>
      </c>
      <c r="DC853" s="10"/>
      <c r="DD853" s="692">
        <v>3.3432737509999999</v>
      </c>
      <c r="DE853" s="120"/>
      <c r="DF853" s="120"/>
      <c r="DG853" s="120"/>
      <c r="DH853" s="140"/>
      <c r="DI853" s="140"/>
      <c r="DJ853" s="140"/>
      <c r="DK853" s="140"/>
      <c r="DL853" s="548" t="s">
        <v>56</v>
      </c>
      <c r="DM853" s="548" t="s">
        <v>56</v>
      </c>
      <c r="DN853" s="203" t="s">
        <v>55</v>
      </c>
      <c r="DO853" s="700" t="s">
        <v>56</v>
      </c>
      <c r="DP853" s="713" t="s">
        <v>56</v>
      </c>
      <c r="DQ853" s="548" t="s">
        <v>56</v>
      </c>
      <c r="DR853" s="673" t="s">
        <v>56</v>
      </c>
      <c r="DS853" s="203" t="s">
        <v>56</v>
      </c>
      <c r="DT853" s="1160" t="s">
        <v>56</v>
      </c>
      <c r="DU853" s="711">
        <v>69.162037037037038</v>
      </c>
      <c r="DV853" s="711">
        <v>58.101894564933659</v>
      </c>
      <c r="DW853" s="711">
        <v>68.583152454780404</v>
      </c>
      <c r="DX853" s="711">
        <v>48.430029562933214</v>
      </c>
      <c r="DY853" s="710">
        <v>0.31172839506172839</v>
      </c>
      <c r="DZ853" s="710">
        <v>0.77487031076890345</v>
      </c>
      <c r="EA853" s="710">
        <v>0.31007751937984501</v>
      </c>
      <c r="EB853" s="710">
        <v>0.76984999737013626</v>
      </c>
      <c r="EC853" s="236"/>
      <c r="ED853" s="49"/>
      <c r="EE853" s="232"/>
      <c r="EF853" s="700">
        <v>43792</v>
      </c>
      <c r="EG853" s="712">
        <v>-43792</v>
      </c>
      <c r="EH853" s="44"/>
    </row>
    <row r="854" spans="1:138" ht="41.25" customHeight="1" x14ac:dyDescent="0.25">
      <c r="A854" s="871" t="s">
        <v>49</v>
      </c>
      <c r="B854" s="656" t="s">
        <v>96</v>
      </c>
      <c r="C854" s="656" t="s">
        <v>114</v>
      </c>
      <c r="D854" s="691" t="s">
        <v>1771</v>
      </c>
      <c r="E854" s="656" t="s">
        <v>1552</v>
      </c>
      <c r="F854" s="656" t="s">
        <v>1774</v>
      </c>
      <c r="G854" s="901" t="s">
        <v>1552</v>
      </c>
      <c r="H854" s="897" t="s">
        <v>55</v>
      </c>
      <c r="I854" s="17" t="s">
        <v>860</v>
      </c>
      <c r="J854" s="64">
        <v>4.16</v>
      </c>
      <c r="K854" s="665">
        <v>3.2856310999258573</v>
      </c>
      <c r="L854" s="665">
        <v>2.085416662329</v>
      </c>
      <c r="M854" s="64">
        <v>700</v>
      </c>
      <c r="N854" s="726">
        <v>7389918.108</v>
      </c>
      <c r="O854" s="548" t="s">
        <v>863</v>
      </c>
      <c r="P854" s="909">
        <v>2.1327780820000002</v>
      </c>
      <c r="Q854" s="203" t="s">
        <v>57</v>
      </c>
      <c r="R854" s="205" t="s">
        <v>57</v>
      </c>
      <c r="S854" s="490">
        <v>0</v>
      </c>
      <c r="T854" s="18">
        <v>0</v>
      </c>
      <c r="U854" s="548">
        <v>0</v>
      </c>
      <c r="V854" s="18">
        <v>0</v>
      </c>
      <c r="W854" s="64">
        <v>0</v>
      </c>
      <c r="X854" s="18">
        <v>0</v>
      </c>
      <c r="Y854" s="18">
        <v>0</v>
      </c>
      <c r="Z854" s="18">
        <v>0</v>
      </c>
      <c r="AA854" s="18">
        <v>0</v>
      </c>
      <c r="AB854" s="18">
        <v>0</v>
      </c>
      <c r="AC854" s="18">
        <v>0</v>
      </c>
      <c r="AD854" s="18">
        <v>0</v>
      </c>
      <c r="AE854" s="18">
        <v>0</v>
      </c>
      <c r="AF854" s="18">
        <v>0</v>
      </c>
      <c r="AG854" s="64">
        <v>0</v>
      </c>
      <c r="AH854" s="18">
        <v>0</v>
      </c>
      <c r="AI854" s="64">
        <v>0</v>
      </c>
      <c r="AJ854" s="18">
        <v>0</v>
      </c>
      <c r="AK854" s="18">
        <v>16</v>
      </c>
      <c r="AL854" s="64">
        <v>15</v>
      </c>
      <c r="AM854" s="18">
        <v>1</v>
      </c>
      <c r="AN854" s="18">
        <v>1</v>
      </c>
      <c r="AO854" s="18">
        <v>0</v>
      </c>
      <c r="AP854" s="64">
        <v>0</v>
      </c>
      <c r="AQ854" s="64">
        <v>17</v>
      </c>
      <c r="AR854" s="11">
        <v>16</v>
      </c>
      <c r="AS854" s="17">
        <v>0</v>
      </c>
      <c r="AT854" s="490">
        <v>0</v>
      </c>
      <c r="AU854" s="64">
        <v>0</v>
      </c>
      <c r="AV854" s="18">
        <v>0</v>
      </c>
      <c r="AW854" s="64">
        <v>0</v>
      </c>
      <c r="AX854" s="18">
        <v>0</v>
      </c>
      <c r="AY854" s="17">
        <v>0</v>
      </c>
      <c r="AZ854" s="490">
        <v>0</v>
      </c>
      <c r="BA854" s="17">
        <v>0</v>
      </c>
      <c r="BB854" s="18">
        <v>0</v>
      </c>
      <c r="BC854" s="17">
        <v>0</v>
      </c>
      <c r="BD854" s="18">
        <v>0</v>
      </c>
      <c r="BE854" s="17">
        <v>0</v>
      </c>
      <c r="BF854" s="18">
        <v>0</v>
      </c>
      <c r="BG854" s="17">
        <v>0</v>
      </c>
      <c r="BH854" s="18">
        <v>0</v>
      </c>
      <c r="BI854" s="17">
        <v>0</v>
      </c>
      <c r="BJ854" s="18">
        <v>0</v>
      </c>
      <c r="BK854" s="17">
        <v>106.31</v>
      </c>
      <c r="BL854" s="17">
        <v>86.31</v>
      </c>
      <c r="BM854" s="17">
        <v>11</v>
      </c>
      <c r="BN854" s="17">
        <v>11</v>
      </c>
      <c r="BO854" s="18">
        <v>0</v>
      </c>
      <c r="BP854" s="18">
        <v>0</v>
      </c>
      <c r="BQ854" s="64">
        <v>117.31</v>
      </c>
      <c r="BR854" s="18">
        <v>97.31</v>
      </c>
      <c r="BS854" s="729">
        <v>5.5003378452761119E-2</v>
      </c>
      <c r="BT854" s="17">
        <v>0</v>
      </c>
      <c r="BU854" s="17">
        <v>0</v>
      </c>
      <c r="BV854" s="17">
        <v>0</v>
      </c>
      <c r="BW854" s="17">
        <v>0</v>
      </c>
      <c r="BX854" s="17">
        <v>0</v>
      </c>
      <c r="BY854" s="17">
        <v>0</v>
      </c>
      <c r="BZ854" s="17">
        <v>0</v>
      </c>
      <c r="CA854" s="17">
        <v>0</v>
      </c>
      <c r="CB854" s="17">
        <v>0</v>
      </c>
      <c r="CC854" s="17">
        <v>0</v>
      </c>
      <c r="CD854" s="17">
        <v>0</v>
      </c>
      <c r="CE854" s="17">
        <v>0</v>
      </c>
      <c r="CF854" s="17">
        <v>0</v>
      </c>
      <c r="CG854" s="17">
        <v>0</v>
      </c>
      <c r="CH854" s="17">
        <v>0</v>
      </c>
      <c r="CI854" s="17">
        <v>0</v>
      </c>
      <c r="CJ854" s="17">
        <v>0</v>
      </c>
      <c r="CK854" s="17">
        <v>0</v>
      </c>
      <c r="CL854" s="702">
        <v>124790.93040000001</v>
      </c>
      <c r="CM854" s="702">
        <v>101314.13040000001</v>
      </c>
      <c r="CN854" s="702">
        <v>12912.240000000002</v>
      </c>
      <c r="CO854" s="702">
        <v>12912.240000000002</v>
      </c>
      <c r="CP854" s="702">
        <v>0</v>
      </c>
      <c r="CQ854" s="702">
        <v>0</v>
      </c>
      <c r="CR854" s="704">
        <v>137703.1704</v>
      </c>
      <c r="CS854" s="703">
        <v>114226.37040000001</v>
      </c>
      <c r="CT854" s="23" t="s">
        <v>56</v>
      </c>
      <c r="CU854" s="23" t="s">
        <v>56</v>
      </c>
      <c r="CV854" s="23" t="s">
        <v>56</v>
      </c>
      <c r="CW854" s="23" t="s">
        <v>56</v>
      </c>
      <c r="CX854" s="23" t="s">
        <v>56</v>
      </c>
      <c r="CY854" s="23" t="s">
        <v>56</v>
      </c>
      <c r="CZ854" s="23" t="s">
        <v>56</v>
      </c>
      <c r="DA854" s="23" t="s">
        <v>56</v>
      </c>
      <c r="DB854" s="728">
        <v>7389918.108</v>
      </c>
      <c r="DC854" s="10"/>
      <c r="DD854" s="692">
        <v>2.1327780820000002</v>
      </c>
      <c r="DE854" s="120"/>
      <c r="DF854" s="120"/>
      <c r="DG854" s="120"/>
      <c r="DH854" s="140"/>
      <c r="DI854" s="140"/>
      <c r="DJ854" s="140"/>
      <c r="DK854" s="140"/>
      <c r="DL854" s="548" t="s">
        <v>56</v>
      </c>
      <c r="DM854" s="548" t="s">
        <v>56</v>
      </c>
      <c r="DN854" s="203" t="s">
        <v>55</v>
      </c>
      <c r="DO854" s="700" t="s">
        <v>56</v>
      </c>
      <c r="DP854" s="713" t="s">
        <v>56</v>
      </c>
      <c r="DQ854" s="548" t="s">
        <v>56</v>
      </c>
      <c r="DR854" s="673" t="s">
        <v>56</v>
      </c>
      <c r="DS854" s="203" t="s">
        <v>56</v>
      </c>
      <c r="DT854" s="1160" t="s">
        <v>56</v>
      </c>
      <c r="DU854" s="711">
        <v>8.3569861009509872</v>
      </c>
      <c r="DV854" s="711">
        <v>115.51384590385281</v>
      </c>
      <c r="DW854" s="711">
        <v>0</v>
      </c>
      <c r="DX854" s="711">
        <v>123.48924776983692</v>
      </c>
      <c r="DY854" s="710">
        <v>4.0965618141916606E-2</v>
      </c>
      <c r="DZ854" s="710">
        <v>1.007782507227259</v>
      </c>
      <c r="EA854" s="710">
        <v>0</v>
      </c>
      <c r="EB854" s="710">
        <v>1.0447350460232452</v>
      </c>
      <c r="EC854" s="236"/>
      <c r="ED854" s="49"/>
      <c r="EE854" s="232"/>
      <c r="EF854" s="700">
        <v>0</v>
      </c>
      <c r="EG854" s="712">
        <v>0</v>
      </c>
      <c r="EH854" s="44"/>
    </row>
    <row r="855" spans="1:138" ht="41.25" customHeight="1" x14ac:dyDescent="0.25">
      <c r="A855" s="871" t="s">
        <v>49</v>
      </c>
      <c r="B855" s="656" t="s">
        <v>96</v>
      </c>
      <c r="C855" s="656" t="s">
        <v>114</v>
      </c>
      <c r="D855" s="691" t="s">
        <v>1771</v>
      </c>
      <c r="E855" s="656" t="s">
        <v>1552</v>
      </c>
      <c r="F855" s="656" t="s">
        <v>1775</v>
      </c>
      <c r="G855" s="901" t="s">
        <v>1552</v>
      </c>
      <c r="H855" s="897" t="s">
        <v>55</v>
      </c>
      <c r="I855" s="17" t="s">
        <v>860</v>
      </c>
      <c r="J855" s="64">
        <v>4.16</v>
      </c>
      <c r="K855" s="665">
        <v>3.350479082161236</v>
      </c>
      <c r="L855" s="665">
        <v>4.1214015065790006</v>
      </c>
      <c r="M855" s="64">
        <v>1254</v>
      </c>
      <c r="N855" s="726">
        <v>11966959.75</v>
      </c>
      <c r="O855" s="548" t="s">
        <v>863</v>
      </c>
      <c r="P855" s="909">
        <v>3.1054978160000002</v>
      </c>
      <c r="Q855" s="203" t="s">
        <v>57</v>
      </c>
      <c r="R855" s="205" t="s">
        <v>57</v>
      </c>
      <c r="S855" s="490">
        <v>0</v>
      </c>
      <c r="T855" s="18">
        <v>0</v>
      </c>
      <c r="U855" s="548">
        <v>0</v>
      </c>
      <c r="V855" s="18">
        <v>0</v>
      </c>
      <c r="W855" s="64">
        <v>0</v>
      </c>
      <c r="X855" s="18">
        <v>0</v>
      </c>
      <c r="Y855" s="18">
        <v>0</v>
      </c>
      <c r="Z855" s="18">
        <v>0</v>
      </c>
      <c r="AA855" s="18">
        <v>0</v>
      </c>
      <c r="AB855" s="18">
        <v>0</v>
      </c>
      <c r="AC855" s="18">
        <v>0</v>
      </c>
      <c r="AD855" s="18">
        <v>0</v>
      </c>
      <c r="AE855" s="18">
        <v>0</v>
      </c>
      <c r="AF855" s="18">
        <v>0</v>
      </c>
      <c r="AG855" s="64">
        <v>1</v>
      </c>
      <c r="AH855" s="18">
        <v>1</v>
      </c>
      <c r="AI855" s="64">
        <v>0</v>
      </c>
      <c r="AJ855" s="18">
        <v>0</v>
      </c>
      <c r="AK855" s="18">
        <v>21</v>
      </c>
      <c r="AL855" s="64">
        <v>20</v>
      </c>
      <c r="AM855" s="18">
        <v>1</v>
      </c>
      <c r="AN855" s="18">
        <v>1</v>
      </c>
      <c r="AO855" s="18">
        <v>0</v>
      </c>
      <c r="AP855" s="64">
        <v>0</v>
      </c>
      <c r="AQ855" s="64">
        <v>23</v>
      </c>
      <c r="AR855" s="11">
        <v>22</v>
      </c>
      <c r="AS855" s="17">
        <v>0</v>
      </c>
      <c r="AT855" s="490">
        <v>0</v>
      </c>
      <c r="AU855" s="64">
        <v>0</v>
      </c>
      <c r="AV855" s="18">
        <v>0</v>
      </c>
      <c r="AW855" s="64">
        <v>0</v>
      </c>
      <c r="AX855" s="18">
        <v>0</v>
      </c>
      <c r="AY855" s="17">
        <v>0</v>
      </c>
      <c r="AZ855" s="490">
        <v>0</v>
      </c>
      <c r="BA855" s="17">
        <v>0</v>
      </c>
      <c r="BB855" s="18">
        <v>0</v>
      </c>
      <c r="BC855" s="17">
        <v>0</v>
      </c>
      <c r="BD855" s="18">
        <v>0</v>
      </c>
      <c r="BE855" s="17">
        <v>0</v>
      </c>
      <c r="BF855" s="18">
        <v>0</v>
      </c>
      <c r="BG855" s="17">
        <v>4000</v>
      </c>
      <c r="BH855" s="18">
        <v>4000</v>
      </c>
      <c r="BI855" s="17">
        <v>0</v>
      </c>
      <c r="BJ855" s="18">
        <v>0</v>
      </c>
      <c r="BK855" s="17">
        <v>470.45799999999997</v>
      </c>
      <c r="BL855" s="17">
        <v>465.45799999999997</v>
      </c>
      <c r="BM855" s="17">
        <v>6</v>
      </c>
      <c r="BN855" s="17">
        <v>6</v>
      </c>
      <c r="BO855" s="18">
        <v>0</v>
      </c>
      <c r="BP855" s="18">
        <v>0</v>
      </c>
      <c r="BQ855" s="64">
        <v>4476.4579999999996</v>
      </c>
      <c r="BR855" s="18">
        <v>4471.4579999999996</v>
      </c>
      <c r="BS855" s="729">
        <v>1.4414622921119451</v>
      </c>
      <c r="BT855" s="17">
        <v>0</v>
      </c>
      <c r="BU855" s="17">
        <v>0</v>
      </c>
      <c r="BV855" s="17">
        <v>0</v>
      </c>
      <c r="BW855" s="17">
        <v>0</v>
      </c>
      <c r="BX855" s="17">
        <v>0</v>
      </c>
      <c r="BY855" s="17">
        <v>0</v>
      </c>
      <c r="BZ855" s="17">
        <v>0</v>
      </c>
      <c r="CA855" s="17">
        <v>0</v>
      </c>
      <c r="CB855" s="17">
        <v>0</v>
      </c>
      <c r="CC855" s="17">
        <v>0</v>
      </c>
      <c r="CD855" s="17">
        <v>0</v>
      </c>
      <c r="CE855" s="17">
        <v>0</v>
      </c>
      <c r="CF855" s="17">
        <v>0</v>
      </c>
      <c r="CG855" s="17">
        <v>0</v>
      </c>
      <c r="CH855" s="17">
        <v>20183040</v>
      </c>
      <c r="CI855" s="17">
        <v>20183040</v>
      </c>
      <c r="CJ855" s="17">
        <v>0</v>
      </c>
      <c r="CK855" s="17">
        <v>0</v>
      </c>
      <c r="CL855" s="702">
        <v>552242.41872000007</v>
      </c>
      <c r="CM855" s="702">
        <v>546373.21872</v>
      </c>
      <c r="CN855" s="702">
        <v>7043.0400000000009</v>
      </c>
      <c r="CO855" s="702">
        <v>7043.0400000000009</v>
      </c>
      <c r="CP855" s="702">
        <v>0</v>
      </c>
      <c r="CQ855" s="702">
        <v>0</v>
      </c>
      <c r="CR855" s="704">
        <v>20742325.458719999</v>
      </c>
      <c r="CS855" s="703">
        <v>20736456.258719999</v>
      </c>
      <c r="CT855" s="23" t="s">
        <v>56</v>
      </c>
      <c r="CU855" s="23" t="s">
        <v>56</v>
      </c>
      <c r="CV855" s="23" t="s">
        <v>56</v>
      </c>
      <c r="CW855" s="23" t="s">
        <v>56</v>
      </c>
      <c r="CX855" s="23" t="s">
        <v>56</v>
      </c>
      <c r="CY855" s="23" t="s">
        <v>56</v>
      </c>
      <c r="CZ855" s="23" t="s">
        <v>56</v>
      </c>
      <c r="DA855" s="23" t="s">
        <v>56</v>
      </c>
      <c r="DB855" s="728">
        <v>11966959.75</v>
      </c>
      <c r="DC855" s="10"/>
      <c r="DD855" s="692">
        <v>3.1054978160000002</v>
      </c>
      <c r="DE855" s="120"/>
      <c r="DF855" s="120"/>
      <c r="DG855" s="120"/>
      <c r="DH855" s="140"/>
      <c r="DI855" s="140"/>
      <c r="DJ855" s="140"/>
      <c r="DK855" s="140"/>
      <c r="DL855" s="548" t="s">
        <v>56</v>
      </c>
      <c r="DM855" s="548" t="s">
        <v>56</v>
      </c>
      <c r="DN855" s="203" t="s">
        <v>55</v>
      </c>
      <c r="DO855" s="700" t="s">
        <v>56</v>
      </c>
      <c r="DP855" s="713" t="s">
        <v>56</v>
      </c>
      <c r="DQ855" s="548" t="s">
        <v>56</v>
      </c>
      <c r="DR855" s="673" t="s">
        <v>56</v>
      </c>
      <c r="DS855" s="203" t="s">
        <v>56</v>
      </c>
      <c r="DT855" s="1160" t="s">
        <v>56</v>
      </c>
      <c r="DU855" s="711">
        <v>0</v>
      </c>
      <c r="DV855" s="711">
        <v>119.1193917073745</v>
      </c>
      <c r="DW855" s="711">
        <v>0</v>
      </c>
      <c r="DX855" s="711">
        <v>118.73110254116223</v>
      </c>
      <c r="DY855" s="710">
        <v>0</v>
      </c>
      <c r="DZ855" s="710">
        <v>1.0043243482306494</v>
      </c>
      <c r="EA855" s="710">
        <v>0</v>
      </c>
      <c r="EB855" s="710">
        <v>0.99796692481351423</v>
      </c>
      <c r="EC855" s="236"/>
      <c r="ED855" s="49"/>
      <c r="EE855" s="232"/>
      <c r="EF855" s="700">
        <v>0</v>
      </c>
      <c r="EG855" s="712">
        <v>0</v>
      </c>
      <c r="EH855" s="44"/>
    </row>
    <row r="856" spans="1:138" ht="41.25" customHeight="1" x14ac:dyDescent="0.25">
      <c r="A856" s="871" t="s">
        <v>49</v>
      </c>
      <c r="B856" s="656" t="s">
        <v>96</v>
      </c>
      <c r="C856" s="656" t="s">
        <v>114</v>
      </c>
      <c r="D856" s="691" t="s">
        <v>1771</v>
      </c>
      <c r="E856" s="656" t="s">
        <v>1552</v>
      </c>
      <c r="F856" s="656" t="s">
        <v>1776</v>
      </c>
      <c r="G856" s="901" t="s">
        <v>1552</v>
      </c>
      <c r="H856" s="897" t="s">
        <v>55</v>
      </c>
      <c r="I856" s="17" t="s">
        <v>860</v>
      </c>
      <c r="J856" s="64">
        <v>4.16</v>
      </c>
      <c r="K856" s="665">
        <v>3.3865057389586686</v>
      </c>
      <c r="L856" s="665">
        <v>4.887121201956</v>
      </c>
      <c r="M856" s="64">
        <v>938</v>
      </c>
      <c r="N856" s="726">
        <v>10457129.74</v>
      </c>
      <c r="O856" s="548" t="s">
        <v>863</v>
      </c>
      <c r="P856" s="909">
        <v>2.853311218</v>
      </c>
      <c r="Q856" s="203" t="s">
        <v>57</v>
      </c>
      <c r="R856" s="205" t="s">
        <v>57</v>
      </c>
      <c r="S856" s="490">
        <v>0</v>
      </c>
      <c r="T856" s="18">
        <v>0</v>
      </c>
      <c r="U856" s="548">
        <v>0</v>
      </c>
      <c r="V856" s="18">
        <v>0</v>
      </c>
      <c r="W856" s="64">
        <v>0</v>
      </c>
      <c r="X856" s="18">
        <v>0</v>
      </c>
      <c r="Y856" s="18">
        <v>0</v>
      </c>
      <c r="Z856" s="18">
        <v>0</v>
      </c>
      <c r="AA856" s="18">
        <v>0</v>
      </c>
      <c r="AB856" s="18">
        <v>0</v>
      </c>
      <c r="AC856" s="18">
        <v>0</v>
      </c>
      <c r="AD856" s="18">
        <v>0</v>
      </c>
      <c r="AE856" s="18">
        <v>0</v>
      </c>
      <c r="AF856" s="18">
        <v>0</v>
      </c>
      <c r="AG856" s="64">
        <v>0</v>
      </c>
      <c r="AH856" s="18">
        <v>0</v>
      </c>
      <c r="AI856" s="64">
        <v>0</v>
      </c>
      <c r="AJ856" s="18">
        <v>0</v>
      </c>
      <c r="AK856" s="18">
        <v>24</v>
      </c>
      <c r="AL856" s="64">
        <v>24</v>
      </c>
      <c r="AM856" s="18">
        <v>1</v>
      </c>
      <c r="AN856" s="18">
        <v>0</v>
      </c>
      <c r="AO856" s="18">
        <v>0</v>
      </c>
      <c r="AP856" s="64">
        <v>0</v>
      </c>
      <c r="AQ856" s="64">
        <v>25</v>
      </c>
      <c r="AR856" s="11">
        <v>24</v>
      </c>
      <c r="AS856" s="17">
        <v>0</v>
      </c>
      <c r="AT856" s="490">
        <v>0</v>
      </c>
      <c r="AU856" s="64">
        <v>0</v>
      </c>
      <c r="AV856" s="18">
        <v>0</v>
      </c>
      <c r="AW856" s="64">
        <v>0</v>
      </c>
      <c r="AX856" s="18">
        <v>0</v>
      </c>
      <c r="AY856" s="17">
        <v>0</v>
      </c>
      <c r="AZ856" s="490">
        <v>0</v>
      </c>
      <c r="BA856" s="17">
        <v>0</v>
      </c>
      <c r="BB856" s="18">
        <v>0</v>
      </c>
      <c r="BC856" s="17">
        <v>0</v>
      </c>
      <c r="BD856" s="18">
        <v>0</v>
      </c>
      <c r="BE856" s="17">
        <v>0</v>
      </c>
      <c r="BF856" s="18">
        <v>0</v>
      </c>
      <c r="BG856" s="17">
        <v>0</v>
      </c>
      <c r="BH856" s="18">
        <v>0</v>
      </c>
      <c r="BI856" s="17">
        <v>0</v>
      </c>
      <c r="BJ856" s="18">
        <v>0</v>
      </c>
      <c r="BK856" s="17">
        <v>127.29000000000002</v>
      </c>
      <c r="BL856" s="17">
        <v>127.29</v>
      </c>
      <c r="BM856" s="17">
        <v>15.22</v>
      </c>
      <c r="BN856" s="17">
        <v>0</v>
      </c>
      <c r="BO856" s="18">
        <v>0</v>
      </c>
      <c r="BP856" s="18">
        <v>0</v>
      </c>
      <c r="BQ856" s="64">
        <v>142.51000000000002</v>
      </c>
      <c r="BR856" s="18">
        <v>127.29</v>
      </c>
      <c r="BS856" s="729">
        <v>4.9945480570426873E-2</v>
      </c>
      <c r="BT856" s="17">
        <v>0</v>
      </c>
      <c r="BU856" s="17">
        <v>0</v>
      </c>
      <c r="BV856" s="17">
        <v>0</v>
      </c>
      <c r="BW856" s="17">
        <v>0</v>
      </c>
      <c r="BX856" s="17">
        <v>0</v>
      </c>
      <c r="BY856" s="17">
        <v>0</v>
      </c>
      <c r="BZ856" s="17">
        <v>0</v>
      </c>
      <c r="CA856" s="17">
        <v>0</v>
      </c>
      <c r="CB856" s="17">
        <v>0</v>
      </c>
      <c r="CC856" s="17">
        <v>0</v>
      </c>
      <c r="CD856" s="17">
        <v>0</v>
      </c>
      <c r="CE856" s="17">
        <v>0</v>
      </c>
      <c r="CF856" s="17">
        <v>0</v>
      </c>
      <c r="CG856" s="17">
        <v>0</v>
      </c>
      <c r="CH856" s="17">
        <v>0</v>
      </c>
      <c r="CI856" s="17">
        <v>0</v>
      </c>
      <c r="CJ856" s="17">
        <v>0</v>
      </c>
      <c r="CK856" s="17">
        <v>0</v>
      </c>
      <c r="CL856" s="702">
        <v>149418.09360000002</v>
      </c>
      <c r="CM856" s="702">
        <v>149418.09359999999</v>
      </c>
      <c r="CN856" s="702">
        <v>17865.844800000003</v>
      </c>
      <c r="CO856" s="702">
        <v>0</v>
      </c>
      <c r="CP856" s="702">
        <v>0</v>
      </c>
      <c r="CQ856" s="702">
        <v>0</v>
      </c>
      <c r="CR856" s="704">
        <v>167283.93840000001</v>
      </c>
      <c r="CS856" s="703">
        <v>149418.09359999999</v>
      </c>
      <c r="CT856" s="23" t="s">
        <v>56</v>
      </c>
      <c r="CU856" s="23" t="s">
        <v>56</v>
      </c>
      <c r="CV856" s="23" t="s">
        <v>56</v>
      </c>
      <c r="CW856" s="23" t="s">
        <v>56</v>
      </c>
      <c r="CX856" s="23" t="s">
        <v>56</v>
      </c>
      <c r="CY856" s="23" t="s">
        <v>56</v>
      </c>
      <c r="CZ856" s="23" t="s">
        <v>56</v>
      </c>
      <c r="DA856" s="23" t="s">
        <v>56</v>
      </c>
      <c r="DB856" s="728">
        <v>10457129.74</v>
      </c>
      <c r="DC856" s="10"/>
      <c r="DD856" s="692">
        <v>2.853311218</v>
      </c>
      <c r="DE856" s="120"/>
      <c r="DF856" s="120"/>
      <c r="DG856" s="120"/>
      <c r="DH856" s="140"/>
      <c r="DI856" s="140"/>
      <c r="DJ856" s="140"/>
      <c r="DK856" s="140"/>
      <c r="DL856" s="548" t="s">
        <v>56</v>
      </c>
      <c r="DM856" s="548" t="s">
        <v>56</v>
      </c>
      <c r="DN856" s="203" t="s">
        <v>55</v>
      </c>
      <c r="DO856" s="700" t="s">
        <v>56</v>
      </c>
      <c r="DP856" s="713" t="s">
        <v>56</v>
      </c>
      <c r="DQ856" s="548" t="s">
        <v>56</v>
      </c>
      <c r="DR856" s="673" t="s">
        <v>56</v>
      </c>
      <c r="DS856" s="203" t="s">
        <v>56</v>
      </c>
      <c r="DT856" s="1160" t="s">
        <v>56</v>
      </c>
      <c r="DU856" s="711">
        <v>2.6569951944872616</v>
      </c>
      <c r="DV856" s="711">
        <v>91.438149085898459</v>
      </c>
      <c r="DW856" s="711">
        <v>2.6512491630414901</v>
      </c>
      <c r="DX856" s="711">
        <v>91.299928710456882</v>
      </c>
      <c r="DY856" s="710">
        <v>1.1968446822014693E-2</v>
      </c>
      <c r="DZ856" s="710">
        <v>1.3392286793495565</v>
      </c>
      <c r="EA856" s="710">
        <v>1.19235608050852E-2</v>
      </c>
      <c r="EB856" s="710">
        <v>1.336883618385853</v>
      </c>
      <c r="EC856" s="236"/>
      <c r="ED856" s="49"/>
      <c r="EE856" s="232"/>
      <c r="EF856" s="700">
        <v>0</v>
      </c>
      <c r="EG856" s="712">
        <v>0</v>
      </c>
      <c r="EH856" s="44"/>
    </row>
    <row r="857" spans="1:138" ht="41.25" customHeight="1" x14ac:dyDescent="0.25">
      <c r="A857" s="871" t="s">
        <v>49</v>
      </c>
      <c r="B857" s="656" t="s">
        <v>96</v>
      </c>
      <c r="C857" s="656" t="s">
        <v>114</v>
      </c>
      <c r="D857" s="691" t="s">
        <v>1777</v>
      </c>
      <c r="E857" s="656" t="s">
        <v>128</v>
      </c>
      <c r="F857" s="656" t="s">
        <v>1778</v>
      </c>
      <c r="G857" s="901" t="s">
        <v>1779</v>
      </c>
      <c r="H857" s="897" t="s">
        <v>55</v>
      </c>
      <c r="I857" s="17" t="s">
        <v>860</v>
      </c>
      <c r="J857" s="64">
        <v>4.16</v>
      </c>
      <c r="K857" s="665">
        <v>3.0622658277817751</v>
      </c>
      <c r="L857" s="665">
        <v>5.5515151399680001</v>
      </c>
      <c r="M857" s="64">
        <v>1057</v>
      </c>
      <c r="N857" s="726">
        <v>9146576.6550000012</v>
      </c>
      <c r="O857" s="548" t="s">
        <v>874</v>
      </c>
      <c r="P857" s="909">
        <v>2.3273220289999998</v>
      </c>
      <c r="Q857" s="203" t="s">
        <v>57</v>
      </c>
      <c r="R857" s="205" t="s">
        <v>57</v>
      </c>
      <c r="S857" s="490">
        <v>0</v>
      </c>
      <c r="T857" s="18">
        <v>0</v>
      </c>
      <c r="U857" s="548">
        <v>0</v>
      </c>
      <c r="V857" s="18">
        <v>0</v>
      </c>
      <c r="W857" s="64">
        <v>0</v>
      </c>
      <c r="X857" s="18">
        <v>0</v>
      </c>
      <c r="Y857" s="18">
        <v>0</v>
      </c>
      <c r="Z857" s="18">
        <v>0</v>
      </c>
      <c r="AA857" s="18">
        <v>0</v>
      </c>
      <c r="AB857" s="18">
        <v>0</v>
      </c>
      <c r="AC857" s="18">
        <v>0</v>
      </c>
      <c r="AD857" s="18">
        <v>0</v>
      </c>
      <c r="AE857" s="18">
        <v>0</v>
      </c>
      <c r="AF857" s="18">
        <v>0</v>
      </c>
      <c r="AG857" s="64">
        <v>0</v>
      </c>
      <c r="AH857" s="18">
        <v>0</v>
      </c>
      <c r="AI857" s="64">
        <v>0</v>
      </c>
      <c r="AJ857" s="18">
        <v>0</v>
      </c>
      <c r="AK857" s="18">
        <v>42</v>
      </c>
      <c r="AL857" s="64">
        <v>41</v>
      </c>
      <c r="AM857" s="18">
        <v>2</v>
      </c>
      <c r="AN857" s="18">
        <v>2</v>
      </c>
      <c r="AO857" s="18">
        <v>0</v>
      </c>
      <c r="AP857" s="64">
        <v>0</v>
      </c>
      <c r="AQ857" s="64">
        <v>44</v>
      </c>
      <c r="AR857" s="11">
        <v>43</v>
      </c>
      <c r="AS857" s="17">
        <v>0</v>
      </c>
      <c r="AT857" s="490">
        <v>0</v>
      </c>
      <c r="AU857" s="64">
        <v>0</v>
      </c>
      <c r="AV857" s="18">
        <v>0</v>
      </c>
      <c r="AW857" s="64">
        <v>0</v>
      </c>
      <c r="AX857" s="18">
        <v>0</v>
      </c>
      <c r="AY857" s="17">
        <v>0</v>
      </c>
      <c r="AZ857" s="490">
        <v>0</v>
      </c>
      <c r="BA857" s="17">
        <v>0</v>
      </c>
      <c r="BB857" s="18">
        <v>0</v>
      </c>
      <c r="BC857" s="17">
        <v>0</v>
      </c>
      <c r="BD857" s="18">
        <v>0</v>
      </c>
      <c r="BE857" s="17">
        <v>0</v>
      </c>
      <c r="BF857" s="18">
        <v>0</v>
      </c>
      <c r="BG857" s="17">
        <v>0</v>
      </c>
      <c r="BH857" s="18">
        <v>0</v>
      </c>
      <c r="BI857" s="17">
        <v>0</v>
      </c>
      <c r="BJ857" s="18">
        <v>0</v>
      </c>
      <c r="BK857" s="17">
        <v>260.15800000000002</v>
      </c>
      <c r="BL857" s="17">
        <v>251.51800000000003</v>
      </c>
      <c r="BM857" s="17">
        <v>23.6</v>
      </c>
      <c r="BN857" s="17">
        <v>23.6</v>
      </c>
      <c r="BO857" s="18">
        <v>0</v>
      </c>
      <c r="BP857" s="18">
        <v>0</v>
      </c>
      <c r="BQ857" s="64">
        <v>283.75800000000004</v>
      </c>
      <c r="BR857" s="18">
        <v>275.11800000000005</v>
      </c>
      <c r="BS857" s="729">
        <v>0.12192468273156198</v>
      </c>
      <c r="BT857" s="17">
        <v>0</v>
      </c>
      <c r="BU857" s="17">
        <v>0</v>
      </c>
      <c r="BV857" s="17">
        <v>0</v>
      </c>
      <c r="BW857" s="17">
        <v>0</v>
      </c>
      <c r="BX857" s="17">
        <v>0</v>
      </c>
      <c r="BY857" s="17">
        <v>0</v>
      </c>
      <c r="BZ857" s="17">
        <v>0</v>
      </c>
      <c r="CA857" s="17">
        <v>0</v>
      </c>
      <c r="CB857" s="17">
        <v>0</v>
      </c>
      <c r="CC857" s="17">
        <v>0</v>
      </c>
      <c r="CD857" s="17">
        <v>0</v>
      </c>
      <c r="CE857" s="17">
        <v>0</v>
      </c>
      <c r="CF857" s="17">
        <v>0</v>
      </c>
      <c r="CG857" s="17">
        <v>0</v>
      </c>
      <c r="CH857" s="17">
        <v>0</v>
      </c>
      <c r="CI857" s="17">
        <v>0</v>
      </c>
      <c r="CJ857" s="17">
        <v>0</v>
      </c>
      <c r="CK857" s="17">
        <v>0</v>
      </c>
      <c r="CL857" s="702">
        <v>305383.86672000005</v>
      </c>
      <c r="CM857" s="702">
        <v>295241.88912000007</v>
      </c>
      <c r="CN857" s="702">
        <v>27702.624000000003</v>
      </c>
      <c r="CO857" s="702">
        <v>27702.624000000003</v>
      </c>
      <c r="CP857" s="702">
        <v>0</v>
      </c>
      <c r="CQ857" s="702">
        <v>0</v>
      </c>
      <c r="CR857" s="704">
        <v>333086.49072000006</v>
      </c>
      <c r="CS857" s="703">
        <v>322944.51312000008</v>
      </c>
      <c r="CT857" s="23" t="s">
        <v>56</v>
      </c>
      <c r="CU857" s="23" t="s">
        <v>56</v>
      </c>
      <c r="CV857" s="23" t="s">
        <v>56</v>
      </c>
      <c r="CW857" s="23" t="s">
        <v>56</v>
      </c>
      <c r="CX857" s="23" t="s">
        <v>56</v>
      </c>
      <c r="CY857" s="23" t="s">
        <v>56</v>
      </c>
      <c r="CZ857" s="23" t="s">
        <v>56</v>
      </c>
      <c r="DA857" s="23" t="s">
        <v>56</v>
      </c>
      <c r="DB857" s="728">
        <v>9146576.6550000012</v>
      </c>
      <c r="DC857" s="10"/>
      <c r="DD857" s="692">
        <v>2.3273220289999998</v>
      </c>
      <c r="DE857" s="120"/>
      <c r="DF857" s="120"/>
      <c r="DG857" s="120"/>
      <c r="DH857" s="140"/>
      <c r="DI857" s="140"/>
      <c r="DJ857" s="140"/>
      <c r="DK857" s="140"/>
      <c r="DL857" s="548" t="s">
        <v>56</v>
      </c>
      <c r="DM857" s="548" t="s">
        <v>56</v>
      </c>
      <c r="DN857" s="203" t="s">
        <v>55</v>
      </c>
      <c r="DO857" s="700" t="s">
        <v>56</v>
      </c>
      <c r="DP857" s="713" t="s">
        <v>56</v>
      </c>
      <c r="DQ857" s="548" t="s">
        <v>56</v>
      </c>
      <c r="DR857" s="673" t="s">
        <v>56</v>
      </c>
      <c r="DS857" s="203" t="s">
        <v>56</v>
      </c>
      <c r="DT857" s="1160" t="s">
        <v>56</v>
      </c>
      <c r="DU857" s="711">
        <v>100.88269230769231</v>
      </c>
      <c r="DV857" s="711">
        <v>-91.898965074188283</v>
      </c>
      <c r="DW857" s="711">
        <v>100.944258905852</v>
      </c>
      <c r="DX857" s="711">
        <v>-99.008455132740181</v>
      </c>
      <c r="DY857" s="710">
        <v>0.98942307692307696</v>
      </c>
      <c r="DZ857" s="710">
        <v>-0.95950123503091078</v>
      </c>
      <c r="EA857" s="710">
        <v>0.98187022900763399</v>
      </c>
      <c r="EB857" s="710">
        <v>-0.95763607442167564</v>
      </c>
      <c r="EC857" s="236"/>
      <c r="ED857" s="49"/>
      <c r="EE857" s="232"/>
      <c r="EF857" s="700">
        <v>104918</v>
      </c>
      <c r="EG857" s="712">
        <v>-104918</v>
      </c>
      <c r="EH857" s="44"/>
    </row>
    <row r="858" spans="1:138" ht="41.25" customHeight="1" x14ac:dyDescent="0.25">
      <c r="A858" s="871" t="s">
        <v>49</v>
      </c>
      <c r="B858" s="656" t="s">
        <v>96</v>
      </c>
      <c r="C858" s="656" t="s">
        <v>114</v>
      </c>
      <c r="D858" s="691" t="s">
        <v>1777</v>
      </c>
      <c r="E858" s="656" t="s">
        <v>128</v>
      </c>
      <c r="F858" s="656" t="s">
        <v>1780</v>
      </c>
      <c r="G858" s="901" t="s">
        <v>128</v>
      </c>
      <c r="H858" s="897" t="s">
        <v>55</v>
      </c>
      <c r="I858" s="17" t="s">
        <v>860</v>
      </c>
      <c r="J858" s="64">
        <v>4.16</v>
      </c>
      <c r="K858" s="665">
        <v>3.3865057389586686</v>
      </c>
      <c r="L858" s="665">
        <v>2.5164772674929998</v>
      </c>
      <c r="M858" s="64">
        <v>268</v>
      </c>
      <c r="N858" s="726">
        <v>1415878.7390000001</v>
      </c>
      <c r="O858" s="548" t="s">
        <v>874</v>
      </c>
      <c r="P858" s="909">
        <v>0.36026656800000001</v>
      </c>
      <c r="Q858" s="203" t="s">
        <v>57</v>
      </c>
      <c r="R858" s="205" t="s">
        <v>57</v>
      </c>
      <c r="S858" s="490">
        <v>0</v>
      </c>
      <c r="T858" s="18">
        <v>0</v>
      </c>
      <c r="U858" s="548">
        <v>0</v>
      </c>
      <c r="V858" s="18">
        <v>0</v>
      </c>
      <c r="W858" s="64">
        <v>0</v>
      </c>
      <c r="X858" s="18">
        <v>0</v>
      </c>
      <c r="Y858" s="18">
        <v>0</v>
      </c>
      <c r="Z858" s="18">
        <v>0</v>
      </c>
      <c r="AA858" s="18">
        <v>0</v>
      </c>
      <c r="AB858" s="18">
        <v>0</v>
      </c>
      <c r="AC858" s="18">
        <v>0</v>
      </c>
      <c r="AD858" s="18">
        <v>0</v>
      </c>
      <c r="AE858" s="18">
        <v>0</v>
      </c>
      <c r="AF858" s="18">
        <v>0</v>
      </c>
      <c r="AG858" s="64">
        <v>0</v>
      </c>
      <c r="AH858" s="18">
        <v>0</v>
      </c>
      <c r="AI858" s="64">
        <v>0</v>
      </c>
      <c r="AJ858" s="18">
        <v>0</v>
      </c>
      <c r="AK858" s="18">
        <v>1</v>
      </c>
      <c r="AL858" s="64">
        <v>1</v>
      </c>
      <c r="AM858" s="18">
        <v>0</v>
      </c>
      <c r="AN858" s="18" t="s">
        <v>58</v>
      </c>
      <c r="AO858" s="18">
        <v>0</v>
      </c>
      <c r="AP858" s="64">
        <v>0</v>
      </c>
      <c r="AQ858" s="64">
        <v>1</v>
      </c>
      <c r="AR858" s="11">
        <v>1</v>
      </c>
      <c r="AS858" s="17">
        <v>0</v>
      </c>
      <c r="AT858" s="490">
        <v>0</v>
      </c>
      <c r="AU858" s="64">
        <v>0</v>
      </c>
      <c r="AV858" s="18">
        <v>0</v>
      </c>
      <c r="AW858" s="64">
        <v>0</v>
      </c>
      <c r="AX858" s="18">
        <v>0</v>
      </c>
      <c r="AY858" s="17">
        <v>0</v>
      </c>
      <c r="AZ858" s="490">
        <v>0</v>
      </c>
      <c r="BA858" s="17">
        <v>0</v>
      </c>
      <c r="BB858" s="18">
        <v>0</v>
      </c>
      <c r="BC858" s="17">
        <v>0</v>
      </c>
      <c r="BD858" s="18">
        <v>0</v>
      </c>
      <c r="BE858" s="17">
        <v>0</v>
      </c>
      <c r="BF858" s="18">
        <v>0</v>
      </c>
      <c r="BG858" s="17">
        <v>0</v>
      </c>
      <c r="BH858" s="18">
        <v>0</v>
      </c>
      <c r="BI858" s="17">
        <v>0</v>
      </c>
      <c r="BJ858" s="18">
        <v>0</v>
      </c>
      <c r="BK858" s="17">
        <v>17.3</v>
      </c>
      <c r="BL858" s="17">
        <v>17.3</v>
      </c>
      <c r="BM858" s="17">
        <v>0</v>
      </c>
      <c r="BN858" s="17" t="s">
        <v>58</v>
      </c>
      <c r="BO858" s="18">
        <v>0</v>
      </c>
      <c r="BP858" s="18">
        <v>0</v>
      </c>
      <c r="BQ858" s="64">
        <v>17.3</v>
      </c>
      <c r="BR858" s="18">
        <v>17.3</v>
      </c>
      <c r="BS858" s="729">
        <v>4.8019998347445879E-2</v>
      </c>
      <c r="BT858" s="17">
        <v>0</v>
      </c>
      <c r="BU858" s="17">
        <v>0</v>
      </c>
      <c r="BV858" s="17">
        <v>0</v>
      </c>
      <c r="BW858" s="17">
        <v>0</v>
      </c>
      <c r="BX858" s="17">
        <v>0</v>
      </c>
      <c r="BY858" s="17">
        <v>0</v>
      </c>
      <c r="BZ858" s="17">
        <v>0</v>
      </c>
      <c r="CA858" s="17">
        <v>0</v>
      </c>
      <c r="CB858" s="17">
        <v>0</v>
      </c>
      <c r="CC858" s="17">
        <v>0</v>
      </c>
      <c r="CD858" s="17">
        <v>0</v>
      </c>
      <c r="CE858" s="17">
        <v>0</v>
      </c>
      <c r="CF858" s="17">
        <v>0</v>
      </c>
      <c r="CG858" s="17">
        <v>0</v>
      </c>
      <c r="CH858" s="17">
        <v>0</v>
      </c>
      <c r="CI858" s="17">
        <v>0</v>
      </c>
      <c r="CJ858" s="17">
        <v>0</v>
      </c>
      <c r="CK858" s="17">
        <v>0</v>
      </c>
      <c r="CL858" s="702">
        <v>20307.432000000001</v>
      </c>
      <c r="CM858" s="702">
        <v>20307.432000000001</v>
      </c>
      <c r="CN858" s="702">
        <v>0</v>
      </c>
      <c r="CO858" s="702">
        <v>0</v>
      </c>
      <c r="CP858" s="702">
        <v>0</v>
      </c>
      <c r="CQ858" s="702">
        <v>0</v>
      </c>
      <c r="CR858" s="704">
        <v>20307.432000000001</v>
      </c>
      <c r="CS858" s="703">
        <v>20307.432000000001</v>
      </c>
      <c r="CT858" s="23" t="s">
        <v>56</v>
      </c>
      <c r="CU858" s="23" t="s">
        <v>56</v>
      </c>
      <c r="CV858" s="23" t="s">
        <v>56</v>
      </c>
      <c r="CW858" s="23" t="s">
        <v>56</v>
      </c>
      <c r="CX858" s="23" t="s">
        <v>56</v>
      </c>
      <c r="CY858" s="23" t="s">
        <v>56</v>
      </c>
      <c r="CZ858" s="23" t="s">
        <v>56</v>
      </c>
      <c r="DA858" s="23" t="s">
        <v>56</v>
      </c>
      <c r="DB858" s="728">
        <v>1415878.7390000001</v>
      </c>
      <c r="DC858" s="10"/>
      <c r="DD858" s="692">
        <v>0.36026656800000001</v>
      </c>
      <c r="DE858" s="120"/>
      <c r="DF858" s="120"/>
      <c r="DG858" s="120"/>
      <c r="DH858" s="140"/>
      <c r="DI858" s="140"/>
      <c r="DJ858" s="140"/>
      <c r="DK858" s="140"/>
      <c r="DL858" s="548" t="s">
        <v>56</v>
      </c>
      <c r="DM858" s="548" t="s">
        <v>56</v>
      </c>
      <c r="DN858" s="203" t="s">
        <v>55</v>
      </c>
      <c r="DO858" s="700" t="s">
        <v>56</v>
      </c>
      <c r="DP858" s="713" t="s">
        <v>56</v>
      </c>
      <c r="DQ858" s="548" t="s">
        <v>56</v>
      </c>
      <c r="DR858" s="673" t="s">
        <v>56</v>
      </c>
      <c r="DS858" s="203" t="s">
        <v>56</v>
      </c>
      <c r="DT858" s="1160" t="s">
        <v>56</v>
      </c>
      <c r="DU858" s="711">
        <v>75.398064314704868</v>
      </c>
      <c r="DV858" s="711">
        <v>-48.372319092437962</v>
      </c>
      <c r="DW858" s="711">
        <v>75.513805970149306</v>
      </c>
      <c r="DX858" s="711">
        <v>-61.699321644533747</v>
      </c>
      <c r="DY858" s="710">
        <v>0.60318451451763888</v>
      </c>
      <c r="DZ858" s="710">
        <v>-0.47792657694407981</v>
      </c>
      <c r="EA858" s="710">
        <v>0.60074626865671599</v>
      </c>
      <c r="EB858" s="710">
        <v>-0.49503240682863858</v>
      </c>
      <c r="EC858" s="236"/>
      <c r="ED858" s="49"/>
      <c r="EE858" s="232"/>
      <c r="EF858" s="700">
        <v>0</v>
      </c>
      <c r="EG858" s="712">
        <v>0</v>
      </c>
      <c r="EH858" s="44"/>
    </row>
    <row r="859" spans="1:138" ht="41.25" customHeight="1" x14ac:dyDescent="0.25">
      <c r="A859" s="871" t="s">
        <v>49</v>
      </c>
      <c r="B859" s="656" t="s">
        <v>96</v>
      </c>
      <c r="C859" s="656" t="s">
        <v>114</v>
      </c>
      <c r="D859" s="691" t="s">
        <v>1777</v>
      </c>
      <c r="E859" s="656" t="s">
        <v>128</v>
      </c>
      <c r="F859" s="656" t="s">
        <v>1781</v>
      </c>
      <c r="G859" s="901" t="s">
        <v>1592</v>
      </c>
      <c r="H859" s="897" t="s">
        <v>55</v>
      </c>
      <c r="I859" s="17" t="s">
        <v>860</v>
      </c>
      <c r="J859" s="64">
        <v>4.16</v>
      </c>
      <c r="K859" s="665">
        <v>3.3865057389586686</v>
      </c>
      <c r="L859" s="665">
        <v>3.6460227196890003</v>
      </c>
      <c r="M859" s="64">
        <v>332</v>
      </c>
      <c r="N859" s="726">
        <v>2746804.7549999999</v>
      </c>
      <c r="O859" s="548" t="s">
        <v>874</v>
      </c>
      <c r="P859" s="909">
        <v>0.69891714199999999</v>
      </c>
      <c r="Q859" s="203" t="s">
        <v>57</v>
      </c>
      <c r="R859" s="205" t="s">
        <v>57</v>
      </c>
      <c r="S859" s="490">
        <v>0</v>
      </c>
      <c r="T859" s="18">
        <v>0</v>
      </c>
      <c r="U859" s="548">
        <v>0</v>
      </c>
      <c r="V859" s="18">
        <v>0</v>
      </c>
      <c r="W859" s="64">
        <v>0</v>
      </c>
      <c r="X859" s="18">
        <v>0</v>
      </c>
      <c r="Y859" s="18">
        <v>0</v>
      </c>
      <c r="Z859" s="18">
        <v>0</v>
      </c>
      <c r="AA859" s="18">
        <v>0</v>
      </c>
      <c r="AB859" s="18">
        <v>0</v>
      </c>
      <c r="AC859" s="18">
        <v>0</v>
      </c>
      <c r="AD859" s="18">
        <v>0</v>
      </c>
      <c r="AE859" s="18">
        <v>0</v>
      </c>
      <c r="AF859" s="18">
        <v>0</v>
      </c>
      <c r="AG859" s="64">
        <v>0</v>
      </c>
      <c r="AH859" s="18">
        <v>0</v>
      </c>
      <c r="AI859" s="64">
        <v>0</v>
      </c>
      <c r="AJ859" s="18">
        <v>0</v>
      </c>
      <c r="AK859" s="18">
        <v>2</v>
      </c>
      <c r="AL859" s="64">
        <v>2</v>
      </c>
      <c r="AM859" s="18">
        <v>0</v>
      </c>
      <c r="AN859" s="18" t="s">
        <v>58</v>
      </c>
      <c r="AO859" s="18">
        <v>0</v>
      </c>
      <c r="AP859" s="64">
        <v>0</v>
      </c>
      <c r="AQ859" s="64">
        <v>2</v>
      </c>
      <c r="AR859" s="11">
        <v>2</v>
      </c>
      <c r="AS859" s="17">
        <v>0</v>
      </c>
      <c r="AT859" s="490">
        <v>0</v>
      </c>
      <c r="AU859" s="64">
        <v>0</v>
      </c>
      <c r="AV859" s="18">
        <v>0</v>
      </c>
      <c r="AW859" s="64">
        <v>0</v>
      </c>
      <c r="AX859" s="18">
        <v>0</v>
      </c>
      <c r="AY859" s="17">
        <v>0</v>
      </c>
      <c r="AZ859" s="490">
        <v>0</v>
      </c>
      <c r="BA859" s="17">
        <v>0</v>
      </c>
      <c r="BB859" s="18">
        <v>0</v>
      </c>
      <c r="BC859" s="17">
        <v>0</v>
      </c>
      <c r="BD859" s="18">
        <v>0</v>
      </c>
      <c r="BE859" s="17">
        <v>0</v>
      </c>
      <c r="BF859" s="18">
        <v>0</v>
      </c>
      <c r="BG859" s="17">
        <v>0</v>
      </c>
      <c r="BH859" s="18">
        <v>0</v>
      </c>
      <c r="BI859" s="17">
        <v>0</v>
      </c>
      <c r="BJ859" s="18">
        <v>0</v>
      </c>
      <c r="BK859" s="17">
        <v>49.2</v>
      </c>
      <c r="BL859" s="17">
        <v>49.2</v>
      </c>
      <c r="BM859" s="17">
        <v>0</v>
      </c>
      <c r="BN859" s="17" t="s">
        <v>58</v>
      </c>
      <c r="BO859" s="18">
        <v>0</v>
      </c>
      <c r="BP859" s="18">
        <v>0</v>
      </c>
      <c r="BQ859" s="64">
        <v>49.2</v>
      </c>
      <c r="BR859" s="18">
        <v>49.2</v>
      </c>
      <c r="BS859" s="729">
        <v>7.0394610524519091E-2</v>
      </c>
      <c r="BT859" s="17">
        <v>0</v>
      </c>
      <c r="BU859" s="17">
        <v>0</v>
      </c>
      <c r="BV859" s="17">
        <v>0</v>
      </c>
      <c r="BW859" s="17">
        <v>0</v>
      </c>
      <c r="BX859" s="17">
        <v>0</v>
      </c>
      <c r="BY859" s="17">
        <v>0</v>
      </c>
      <c r="BZ859" s="17">
        <v>0</v>
      </c>
      <c r="CA859" s="17">
        <v>0</v>
      </c>
      <c r="CB859" s="17">
        <v>0</v>
      </c>
      <c r="CC859" s="17">
        <v>0</v>
      </c>
      <c r="CD859" s="17">
        <v>0</v>
      </c>
      <c r="CE859" s="17">
        <v>0</v>
      </c>
      <c r="CF859" s="17">
        <v>0</v>
      </c>
      <c r="CG859" s="17">
        <v>0</v>
      </c>
      <c r="CH859" s="17">
        <v>0</v>
      </c>
      <c r="CI859" s="17">
        <v>0</v>
      </c>
      <c r="CJ859" s="17">
        <v>0</v>
      </c>
      <c r="CK859" s="17">
        <v>0</v>
      </c>
      <c r="CL859" s="702">
        <v>57752.928000000007</v>
      </c>
      <c r="CM859" s="702">
        <v>57752.928000000007</v>
      </c>
      <c r="CN859" s="702">
        <v>0</v>
      </c>
      <c r="CO859" s="702">
        <v>0</v>
      </c>
      <c r="CP859" s="702">
        <v>0</v>
      </c>
      <c r="CQ859" s="702">
        <v>0</v>
      </c>
      <c r="CR859" s="704">
        <v>57752.928000000007</v>
      </c>
      <c r="CS859" s="703">
        <v>57752.928000000007</v>
      </c>
      <c r="CT859" s="23">
        <v>1</v>
      </c>
      <c r="CU859" s="23">
        <v>2</v>
      </c>
      <c r="CV859" s="23" t="s">
        <v>128</v>
      </c>
      <c r="CW859" s="23">
        <v>2</v>
      </c>
      <c r="CX859" s="23">
        <v>12</v>
      </c>
      <c r="CY859" s="23">
        <v>0</v>
      </c>
      <c r="CZ859" s="23">
        <v>0</v>
      </c>
      <c r="DA859" s="23" t="s">
        <v>911</v>
      </c>
      <c r="DB859" s="728">
        <v>2746804.7549999999</v>
      </c>
      <c r="DC859" s="10"/>
      <c r="DD859" s="692">
        <v>0.69891714199999999</v>
      </c>
      <c r="DE859" s="120"/>
      <c r="DF859" s="120"/>
      <c r="DG859" s="120"/>
      <c r="DH859" s="140"/>
      <c r="DI859" s="140"/>
      <c r="DJ859" s="140"/>
      <c r="DK859" s="140"/>
      <c r="DL859" s="548" t="s">
        <v>56</v>
      </c>
      <c r="DM859" s="548" t="s">
        <v>56</v>
      </c>
      <c r="DN859" s="203" t="s">
        <v>55</v>
      </c>
      <c r="DO859" s="700" t="s">
        <v>56</v>
      </c>
      <c r="DP859" s="713" t="s">
        <v>56</v>
      </c>
      <c r="DQ859" s="548" t="s">
        <v>56</v>
      </c>
      <c r="DR859" s="673" t="s">
        <v>56</v>
      </c>
      <c r="DS859" s="203" t="s">
        <v>56</v>
      </c>
      <c r="DT859" s="1160" t="s">
        <v>56</v>
      </c>
      <c r="DU859" s="711">
        <v>66.848552338530141</v>
      </c>
      <c r="DV859" s="711">
        <v>-63.258359130099237</v>
      </c>
      <c r="DW859" s="711">
        <v>66.811726867335594</v>
      </c>
      <c r="DX859" s="711">
        <v>-63.22153365890469</v>
      </c>
      <c r="DY859" s="710">
        <v>0.1436525612472162</v>
      </c>
      <c r="DZ859" s="710">
        <v>-0.12332664399506946</v>
      </c>
      <c r="EA859" s="710">
        <v>0.14334448160535099</v>
      </c>
      <c r="EB859" s="710">
        <v>-0.12301856435320424</v>
      </c>
      <c r="EC859" s="236"/>
      <c r="ED859" s="49"/>
      <c r="EE859" s="232"/>
      <c r="EF859" s="700">
        <v>0</v>
      </c>
      <c r="EG859" s="712">
        <v>0</v>
      </c>
      <c r="EH859" s="44"/>
    </row>
    <row r="860" spans="1:138" ht="41.25" customHeight="1" x14ac:dyDescent="0.25">
      <c r="A860" s="871" t="s">
        <v>49</v>
      </c>
      <c r="B860" s="656" t="s">
        <v>96</v>
      </c>
      <c r="C860" s="656" t="s">
        <v>114</v>
      </c>
      <c r="D860" s="691" t="s">
        <v>1777</v>
      </c>
      <c r="E860" s="656" t="s">
        <v>128</v>
      </c>
      <c r="F860" s="656" t="s">
        <v>1782</v>
      </c>
      <c r="G860" s="901" t="s">
        <v>1779</v>
      </c>
      <c r="H860" s="897" t="s">
        <v>55</v>
      </c>
      <c r="I860" s="17" t="s">
        <v>866</v>
      </c>
      <c r="J860" s="64">
        <v>4.16</v>
      </c>
      <c r="K860" s="665">
        <v>2.997417845546396</v>
      </c>
      <c r="L860" s="665">
        <v>5.3520833222010005</v>
      </c>
      <c r="M860" s="64">
        <v>1919</v>
      </c>
      <c r="N860" s="726">
        <v>12657955.93</v>
      </c>
      <c r="O860" s="548" t="s">
        <v>874</v>
      </c>
      <c r="P860" s="909">
        <v>3.2207831179999999</v>
      </c>
      <c r="Q860" s="203" t="s">
        <v>57</v>
      </c>
      <c r="R860" s="205" t="s">
        <v>57</v>
      </c>
      <c r="S860" s="490">
        <v>0</v>
      </c>
      <c r="T860" s="18">
        <v>0</v>
      </c>
      <c r="U860" s="548">
        <v>0</v>
      </c>
      <c r="V860" s="18">
        <v>0</v>
      </c>
      <c r="W860" s="64">
        <v>0</v>
      </c>
      <c r="X860" s="18">
        <v>0</v>
      </c>
      <c r="Y860" s="18">
        <v>0</v>
      </c>
      <c r="Z860" s="18">
        <v>0</v>
      </c>
      <c r="AA860" s="18">
        <v>0</v>
      </c>
      <c r="AB860" s="18">
        <v>0</v>
      </c>
      <c r="AC860" s="18">
        <v>0</v>
      </c>
      <c r="AD860" s="18">
        <v>0</v>
      </c>
      <c r="AE860" s="18">
        <v>0</v>
      </c>
      <c r="AF860" s="18">
        <v>0</v>
      </c>
      <c r="AG860" s="64">
        <v>0</v>
      </c>
      <c r="AH860" s="18">
        <v>0</v>
      </c>
      <c r="AI860" s="64">
        <v>0</v>
      </c>
      <c r="AJ860" s="18">
        <v>0</v>
      </c>
      <c r="AK860" s="18">
        <v>43</v>
      </c>
      <c r="AL860" s="64">
        <v>43</v>
      </c>
      <c r="AM860" s="18">
        <v>0</v>
      </c>
      <c r="AN860" s="18" t="s">
        <v>58</v>
      </c>
      <c r="AO860" s="18">
        <v>0</v>
      </c>
      <c r="AP860" s="64">
        <v>0</v>
      </c>
      <c r="AQ860" s="64">
        <v>43</v>
      </c>
      <c r="AR860" s="11">
        <v>43</v>
      </c>
      <c r="AS860" s="17">
        <v>0</v>
      </c>
      <c r="AT860" s="490">
        <v>0</v>
      </c>
      <c r="AU860" s="64">
        <v>0</v>
      </c>
      <c r="AV860" s="18">
        <v>0</v>
      </c>
      <c r="AW860" s="64">
        <v>0</v>
      </c>
      <c r="AX860" s="18">
        <v>0</v>
      </c>
      <c r="AY860" s="17">
        <v>0</v>
      </c>
      <c r="AZ860" s="490">
        <v>0</v>
      </c>
      <c r="BA860" s="17">
        <v>0</v>
      </c>
      <c r="BB860" s="18">
        <v>0</v>
      </c>
      <c r="BC860" s="17">
        <v>0</v>
      </c>
      <c r="BD860" s="18">
        <v>0</v>
      </c>
      <c r="BE860" s="17">
        <v>0</v>
      </c>
      <c r="BF860" s="18">
        <v>0</v>
      </c>
      <c r="BG860" s="17">
        <v>0</v>
      </c>
      <c r="BH860" s="18">
        <v>0</v>
      </c>
      <c r="BI860" s="17">
        <v>0</v>
      </c>
      <c r="BJ860" s="18">
        <v>0</v>
      </c>
      <c r="BK860" s="17">
        <v>256.85300000000007</v>
      </c>
      <c r="BL860" s="17">
        <v>256.85300000000007</v>
      </c>
      <c r="BM860" s="17">
        <v>0</v>
      </c>
      <c r="BN860" s="17" t="s">
        <v>58</v>
      </c>
      <c r="BO860" s="18">
        <v>0</v>
      </c>
      <c r="BP860" s="18">
        <v>0</v>
      </c>
      <c r="BQ860" s="64">
        <v>256.85300000000007</v>
      </c>
      <c r="BR860" s="18">
        <v>256.85300000000007</v>
      </c>
      <c r="BS860" s="729">
        <v>7.9748617211921211E-2</v>
      </c>
      <c r="BT860" s="17">
        <v>0</v>
      </c>
      <c r="BU860" s="17">
        <v>0</v>
      </c>
      <c r="BV860" s="17">
        <v>0</v>
      </c>
      <c r="BW860" s="17">
        <v>0</v>
      </c>
      <c r="BX860" s="17">
        <v>0</v>
      </c>
      <c r="BY860" s="17">
        <v>0</v>
      </c>
      <c r="BZ860" s="17">
        <v>0</v>
      </c>
      <c r="CA860" s="17">
        <v>0</v>
      </c>
      <c r="CB860" s="17">
        <v>0</v>
      </c>
      <c r="CC860" s="17">
        <v>0</v>
      </c>
      <c r="CD860" s="17">
        <v>0</v>
      </c>
      <c r="CE860" s="17">
        <v>0</v>
      </c>
      <c r="CF860" s="17">
        <v>0</v>
      </c>
      <c r="CG860" s="17">
        <v>0</v>
      </c>
      <c r="CH860" s="17">
        <v>0</v>
      </c>
      <c r="CI860" s="17">
        <v>0</v>
      </c>
      <c r="CJ860" s="17">
        <v>0</v>
      </c>
      <c r="CK860" s="17">
        <v>0</v>
      </c>
      <c r="CL860" s="702">
        <v>301504.32552000007</v>
      </c>
      <c r="CM860" s="702">
        <v>301504.32552000007</v>
      </c>
      <c r="CN860" s="702">
        <v>0</v>
      </c>
      <c r="CO860" s="702">
        <v>0</v>
      </c>
      <c r="CP860" s="702">
        <v>0</v>
      </c>
      <c r="CQ860" s="702">
        <v>0</v>
      </c>
      <c r="CR860" s="704">
        <v>301504.32552000007</v>
      </c>
      <c r="CS860" s="703">
        <v>301504.32552000007</v>
      </c>
      <c r="CT860" s="23" t="s">
        <v>56</v>
      </c>
      <c r="CU860" s="23" t="s">
        <v>56</v>
      </c>
      <c r="CV860" s="23" t="s">
        <v>56</v>
      </c>
      <c r="CW860" s="23" t="s">
        <v>56</v>
      </c>
      <c r="CX860" s="23" t="s">
        <v>56</v>
      </c>
      <c r="CY860" s="23" t="s">
        <v>56</v>
      </c>
      <c r="CZ860" s="23" t="s">
        <v>56</v>
      </c>
      <c r="DA860" s="23" t="s">
        <v>56</v>
      </c>
      <c r="DB860" s="728">
        <v>12657955.93</v>
      </c>
      <c r="DC860" s="10"/>
      <c r="DD860" s="692">
        <v>3.2207831179999999</v>
      </c>
      <c r="DE860" s="120"/>
      <c r="DF860" s="120"/>
      <c r="DG860" s="120"/>
      <c r="DH860" s="140"/>
      <c r="DI860" s="140"/>
      <c r="DJ860" s="140"/>
      <c r="DK860" s="140"/>
      <c r="DL860" s="548" t="s">
        <v>56</v>
      </c>
      <c r="DM860" s="548" t="s">
        <v>56</v>
      </c>
      <c r="DN860" s="203" t="s">
        <v>55</v>
      </c>
      <c r="DO860" s="700" t="s">
        <v>56</v>
      </c>
      <c r="DP860" s="713" t="s">
        <v>56</v>
      </c>
      <c r="DQ860" s="548" t="s">
        <v>56</v>
      </c>
      <c r="DR860" s="673" t="s">
        <v>56</v>
      </c>
      <c r="DS860" s="203" t="s">
        <v>56</v>
      </c>
      <c r="DT860" s="1160" t="s">
        <v>56</v>
      </c>
      <c r="DU860" s="711">
        <v>4.2264150943396226</v>
      </c>
      <c r="DV860" s="711">
        <v>27.674389100508701</v>
      </c>
      <c r="DW860" s="711">
        <v>4.2236065573770496</v>
      </c>
      <c r="DX860" s="711">
        <v>21.498344930146658</v>
      </c>
      <c r="DY860" s="710">
        <v>1.3125512715340444E-2</v>
      </c>
      <c r="DZ860" s="710">
        <v>4.4456652129050749E-2</v>
      </c>
      <c r="EA860" s="710">
        <v>1.3114754098360701E-2</v>
      </c>
      <c r="EB860" s="710">
        <v>4.1367452734526931E-2</v>
      </c>
      <c r="EC860" s="236"/>
      <c r="ED860" s="49"/>
      <c r="EE860" s="232"/>
      <c r="EF860" s="700">
        <v>0</v>
      </c>
      <c r="EG860" s="712">
        <v>0</v>
      </c>
      <c r="EH860" s="44"/>
    </row>
    <row r="861" spans="1:138" ht="41.25" customHeight="1" x14ac:dyDescent="0.25">
      <c r="A861" s="871" t="s">
        <v>49</v>
      </c>
      <c r="B861" s="656" t="s">
        <v>96</v>
      </c>
      <c r="C861" s="656" t="s">
        <v>114</v>
      </c>
      <c r="D861" s="691" t="s">
        <v>1783</v>
      </c>
      <c r="E861" s="656" t="s">
        <v>122</v>
      </c>
      <c r="F861" s="656" t="s">
        <v>1784</v>
      </c>
      <c r="G861" s="901" t="s">
        <v>122</v>
      </c>
      <c r="H861" s="897" t="s">
        <v>55</v>
      </c>
      <c r="I861" s="17" t="s">
        <v>860</v>
      </c>
      <c r="J861" s="64">
        <v>4.16</v>
      </c>
      <c r="K861" s="665">
        <v>3.7107456501355629</v>
      </c>
      <c r="L861" s="665">
        <v>0.16174242390600002</v>
      </c>
      <c r="M861" s="64">
        <v>0</v>
      </c>
      <c r="N861" s="726">
        <v>4729034.9890000001</v>
      </c>
      <c r="O861" s="548" t="s">
        <v>874</v>
      </c>
      <c r="P861" s="909">
        <v>1.2032903370000001</v>
      </c>
      <c r="Q861" s="203" t="s">
        <v>57</v>
      </c>
      <c r="R861" s="205" t="s">
        <v>57</v>
      </c>
      <c r="S861" s="490">
        <v>0</v>
      </c>
      <c r="T861" s="18">
        <v>0</v>
      </c>
      <c r="U861" s="548" t="s">
        <v>58</v>
      </c>
      <c r="V861" s="18" t="s">
        <v>58</v>
      </c>
      <c r="W861" s="64" t="s">
        <v>58</v>
      </c>
      <c r="X861" s="18" t="s">
        <v>58</v>
      </c>
      <c r="Y861" s="18" t="s">
        <v>58</v>
      </c>
      <c r="Z861" s="18" t="s">
        <v>58</v>
      </c>
      <c r="AA861" s="18" t="s">
        <v>58</v>
      </c>
      <c r="AB861" s="18" t="s">
        <v>58</v>
      </c>
      <c r="AC861" s="18" t="s">
        <v>58</v>
      </c>
      <c r="AD861" s="18" t="s">
        <v>58</v>
      </c>
      <c r="AE861" s="18" t="s">
        <v>58</v>
      </c>
      <c r="AF861" s="18" t="s">
        <v>58</v>
      </c>
      <c r="AG861" s="64" t="s">
        <v>58</v>
      </c>
      <c r="AH861" s="18" t="s">
        <v>58</v>
      </c>
      <c r="AI861" s="64" t="s">
        <v>58</v>
      </c>
      <c r="AJ861" s="18" t="s">
        <v>58</v>
      </c>
      <c r="AK861" s="18" t="s">
        <v>58</v>
      </c>
      <c r="AL861" s="64" t="s">
        <v>58</v>
      </c>
      <c r="AM861" s="18" t="s">
        <v>58</v>
      </c>
      <c r="AN861" s="18" t="s">
        <v>58</v>
      </c>
      <c r="AO861" s="18" t="s">
        <v>58</v>
      </c>
      <c r="AP861" s="64" t="s">
        <v>58</v>
      </c>
      <c r="AQ861" s="64">
        <v>0</v>
      </c>
      <c r="AR861" s="11">
        <v>0</v>
      </c>
      <c r="AS861" s="17" t="s">
        <v>58</v>
      </c>
      <c r="AT861" s="490" t="s">
        <v>58</v>
      </c>
      <c r="AU861" s="64" t="s">
        <v>58</v>
      </c>
      <c r="AV861" s="18" t="s">
        <v>58</v>
      </c>
      <c r="AW861" s="64" t="s">
        <v>58</v>
      </c>
      <c r="AX861" s="18" t="s">
        <v>58</v>
      </c>
      <c r="AY861" s="17" t="s">
        <v>58</v>
      </c>
      <c r="AZ861" s="490" t="s">
        <v>58</v>
      </c>
      <c r="BA861" s="17" t="s">
        <v>58</v>
      </c>
      <c r="BB861" s="18" t="s">
        <v>58</v>
      </c>
      <c r="BC861" s="17" t="s">
        <v>58</v>
      </c>
      <c r="BD861" s="18" t="s">
        <v>58</v>
      </c>
      <c r="BE861" s="17" t="s">
        <v>58</v>
      </c>
      <c r="BF861" s="18" t="s">
        <v>58</v>
      </c>
      <c r="BG861" s="17" t="s">
        <v>58</v>
      </c>
      <c r="BH861" s="18" t="s">
        <v>58</v>
      </c>
      <c r="BI861" s="17" t="s">
        <v>58</v>
      </c>
      <c r="BJ861" s="18" t="s">
        <v>58</v>
      </c>
      <c r="BK861" s="17" t="s">
        <v>58</v>
      </c>
      <c r="BL861" s="17" t="s">
        <v>58</v>
      </c>
      <c r="BM861" s="17" t="s">
        <v>58</v>
      </c>
      <c r="BN861" s="17" t="s">
        <v>58</v>
      </c>
      <c r="BO861" s="18" t="s">
        <v>58</v>
      </c>
      <c r="BP861" s="18" t="s">
        <v>58</v>
      </c>
      <c r="BQ861" s="64">
        <v>0</v>
      </c>
      <c r="BR861" s="18">
        <v>0</v>
      </c>
      <c r="BS861" s="729">
        <v>0</v>
      </c>
      <c r="BT861" s="17">
        <v>0</v>
      </c>
      <c r="BU861" s="17">
        <v>0</v>
      </c>
      <c r="BV861" s="17">
        <v>0</v>
      </c>
      <c r="BW861" s="17">
        <v>0</v>
      </c>
      <c r="BX861" s="17">
        <v>0</v>
      </c>
      <c r="BY861" s="17">
        <v>0</v>
      </c>
      <c r="BZ861" s="17">
        <v>0</v>
      </c>
      <c r="CA861" s="17">
        <v>0</v>
      </c>
      <c r="CB861" s="17">
        <v>0</v>
      </c>
      <c r="CC861" s="17">
        <v>0</v>
      </c>
      <c r="CD861" s="17">
        <v>0</v>
      </c>
      <c r="CE861" s="17">
        <v>0</v>
      </c>
      <c r="CF861" s="17">
        <v>0</v>
      </c>
      <c r="CG861" s="17">
        <v>0</v>
      </c>
      <c r="CH861" s="17">
        <v>0</v>
      </c>
      <c r="CI861" s="17">
        <v>0</v>
      </c>
      <c r="CJ861" s="17">
        <v>0</v>
      </c>
      <c r="CK861" s="17">
        <v>0</v>
      </c>
      <c r="CL861" s="702">
        <v>0</v>
      </c>
      <c r="CM861" s="702">
        <v>0</v>
      </c>
      <c r="CN861" s="702">
        <v>0</v>
      </c>
      <c r="CO861" s="702">
        <v>0</v>
      </c>
      <c r="CP861" s="702">
        <v>0</v>
      </c>
      <c r="CQ861" s="702">
        <v>0</v>
      </c>
      <c r="CR861" s="704">
        <v>0</v>
      </c>
      <c r="CS861" s="703">
        <v>0</v>
      </c>
      <c r="CT861" s="23" t="s">
        <v>56</v>
      </c>
      <c r="CU861" s="23" t="s">
        <v>56</v>
      </c>
      <c r="CV861" s="23" t="s">
        <v>56</v>
      </c>
      <c r="CW861" s="23" t="s">
        <v>56</v>
      </c>
      <c r="CX861" s="23" t="s">
        <v>56</v>
      </c>
      <c r="CY861" s="23" t="s">
        <v>56</v>
      </c>
      <c r="CZ861" s="23" t="s">
        <v>56</v>
      </c>
      <c r="DA861" s="23" t="s">
        <v>56</v>
      </c>
      <c r="DB861" s="728">
        <v>4729034.9890000001</v>
      </c>
      <c r="DC861" s="10"/>
      <c r="DD861" s="692">
        <v>1.2032903370000001</v>
      </c>
      <c r="DE861" s="120"/>
      <c r="DF861" s="120"/>
      <c r="DG861" s="120"/>
      <c r="DH861" s="140"/>
      <c r="DI861" s="140"/>
      <c r="DJ861" s="140"/>
      <c r="DK861" s="140"/>
      <c r="DL861" s="548" t="s">
        <v>56</v>
      </c>
      <c r="DM861" s="548" t="s">
        <v>56</v>
      </c>
      <c r="DN861" s="203" t="s">
        <v>55</v>
      </c>
      <c r="DO861" s="700" t="s">
        <v>56</v>
      </c>
      <c r="DP861" s="713" t="s">
        <v>56</v>
      </c>
      <c r="DQ861" s="548" t="s">
        <v>56</v>
      </c>
      <c r="DR861" s="673" t="s">
        <v>56</v>
      </c>
      <c r="DS861" s="203" t="s">
        <v>56</v>
      </c>
      <c r="DT861" s="1160" t="s">
        <v>56</v>
      </c>
      <c r="DU861" s="711">
        <v>0</v>
      </c>
      <c r="DV861" s="711" t="s">
        <v>56</v>
      </c>
      <c r="DW861" s="711">
        <v>0</v>
      </c>
      <c r="DX861" s="711" t="s">
        <v>56</v>
      </c>
      <c r="DY861" s="710">
        <v>0</v>
      </c>
      <c r="DZ861" s="710" t="s">
        <v>56</v>
      </c>
      <c r="EA861" s="710">
        <v>0</v>
      </c>
      <c r="EB861" s="710" t="s">
        <v>56</v>
      </c>
      <c r="EC861" s="236"/>
      <c r="ED861" s="49"/>
      <c r="EE861" s="232"/>
      <c r="EF861" s="700">
        <v>0</v>
      </c>
      <c r="EG861" s="712" t="s">
        <v>56</v>
      </c>
      <c r="EH861" s="44"/>
    </row>
    <row r="862" spans="1:138" ht="41.25" customHeight="1" x14ac:dyDescent="0.25">
      <c r="A862" s="871" t="s">
        <v>49</v>
      </c>
      <c r="B862" s="656" t="s">
        <v>96</v>
      </c>
      <c r="C862" s="656" t="s">
        <v>114</v>
      </c>
      <c r="D862" s="691" t="s">
        <v>1785</v>
      </c>
      <c r="E862" s="656" t="s">
        <v>514</v>
      </c>
      <c r="F862" s="656" t="s">
        <v>1786</v>
      </c>
      <c r="G862" s="901" t="s">
        <v>514</v>
      </c>
      <c r="H862" s="897" t="s">
        <v>55</v>
      </c>
      <c r="I862" s="17" t="s">
        <v>860</v>
      </c>
      <c r="J862" s="64">
        <v>4.16</v>
      </c>
      <c r="K862" s="665">
        <v>1.7292795262767671</v>
      </c>
      <c r="L862" s="665">
        <v>0.88087121028900006</v>
      </c>
      <c r="M862" s="64">
        <v>172</v>
      </c>
      <c r="N862" s="726">
        <v>2548581.7289999998</v>
      </c>
      <c r="O862" s="548" t="s">
        <v>874</v>
      </c>
      <c r="P862" s="909">
        <v>0.64847982199999998</v>
      </c>
      <c r="Q862" s="203" t="s">
        <v>57</v>
      </c>
      <c r="R862" s="205" t="s">
        <v>57</v>
      </c>
      <c r="S862" s="490">
        <v>0</v>
      </c>
      <c r="T862" s="18">
        <v>0</v>
      </c>
      <c r="U862" s="548">
        <v>0</v>
      </c>
      <c r="V862" s="18">
        <v>0</v>
      </c>
      <c r="W862" s="64">
        <v>0</v>
      </c>
      <c r="X862" s="18">
        <v>0</v>
      </c>
      <c r="Y862" s="18">
        <v>0</v>
      </c>
      <c r="Z862" s="18">
        <v>0</v>
      </c>
      <c r="AA862" s="18">
        <v>0</v>
      </c>
      <c r="AB862" s="18">
        <v>0</v>
      </c>
      <c r="AC862" s="18">
        <v>0</v>
      </c>
      <c r="AD862" s="18">
        <v>0</v>
      </c>
      <c r="AE862" s="18">
        <v>0</v>
      </c>
      <c r="AF862" s="18">
        <v>0</v>
      </c>
      <c r="AG862" s="64">
        <v>0</v>
      </c>
      <c r="AH862" s="18">
        <v>0</v>
      </c>
      <c r="AI862" s="64">
        <v>0</v>
      </c>
      <c r="AJ862" s="18">
        <v>0</v>
      </c>
      <c r="AK862" s="18">
        <v>12</v>
      </c>
      <c r="AL862" s="64">
        <v>12</v>
      </c>
      <c r="AM862" s="18">
        <v>0</v>
      </c>
      <c r="AN862" s="18" t="s">
        <v>58</v>
      </c>
      <c r="AO862" s="18">
        <v>0</v>
      </c>
      <c r="AP862" s="64">
        <v>0</v>
      </c>
      <c r="AQ862" s="64">
        <v>12</v>
      </c>
      <c r="AR862" s="11">
        <v>12</v>
      </c>
      <c r="AS862" s="17">
        <v>0</v>
      </c>
      <c r="AT862" s="490">
        <v>0</v>
      </c>
      <c r="AU862" s="64">
        <v>0</v>
      </c>
      <c r="AV862" s="18">
        <v>0</v>
      </c>
      <c r="AW862" s="64">
        <v>0</v>
      </c>
      <c r="AX862" s="18">
        <v>0</v>
      </c>
      <c r="AY862" s="17">
        <v>0</v>
      </c>
      <c r="AZ862" s="490">
        <v>0</v>
      </c>
      <c r="BA862" s="17">
        <v>0</v>
      </c>
      <c r="BB862" s="18">
        <v>0</v>
      </c>
      <c r="BC862" s="17">
        <v>0</v>
      </c>
      <c r="BD862" s="18">
        <v>0</v>
      </c>
      <c r="BE862" s="17">
        <v>0</v>
      </c>
      <c r="BF862" s="18">
        <v>0</v>
      </c>
      <c r="BG862" s="17">
        <v>0</v>
      </c>
      <c r="BH862" s="18">
        <v>0</v>
      </c>
      <c r="BI862" s="17">
        <v>0</v>
      </c>
      <c r="BJ862" s="18">
        <v>0</v>
      </c>
      <c r="BK862" s="17">
        <v>83.14</v>
      </c>
      <c r="BL862" s="17">
        <v>83.140000000000015</v>
      </c>
      <c r="BM862" s="17">
        <v>0</v>
      </c>
      <c r="BN862" s="17" t="s">
        <v>58</v>
      </c>
      <c r="BO862" s="18">
        <v>0</v>
      </c>
      <c r="BP862" s="18">
        <v>0</v>
      </c>
      <c r="BQ862" s="64">
        <v>83.14</v>
      </c>
      <c r="BR862" s="18">
        <v>83.140000000000015</v>
      </c>
      <c r="BS862" s="729">
        <v>0.12820753580826144</v>
      </c>
      <c r="BT862" s="17">
        <v>0</v>
      </c>
      <c r="BU862" s="17">
        <v>0</v>
      </c>
      <c r="BV862" s="17">
        <v>0</v>
      </c>
      <c r="BW862" s="17">
        <v>0</v>
      </c>
      <c r="BX862" s="17">
        <v>0</v>
      </c>
      <c r="BY862" s="17">
        <v>0</v>
      </c>
      <c r="BZ862" s="17">
        <v>0</v>
      </c>
      <c r="CA862" s="17">
        <v>0</v>
      </c>
      <c r="CB862" s="17">
        <v>0</v>
      </c>
      <c r="CC862" s="17">
        <v>0</v>
      </c>
      <c r="CD862" s="17">
        <v>0</v>
      </c>
      <c r="CE862" s="17">
        <v>0</v>
      </c>
      <c r="CF862" s="17">
        <v>0</v>
      </c>
      <c r="CG862" s="17">
        <v>0</v>
      </c>
      <c r="CH862" s="17">
        <v>0</v>
      </c>
      <c r="CI862" s="17">
        <v>0</v>
      </c>
      <c r="CJ862" s="17">
        <v>0</v>
      </c>
      <c r="CK862" s="17">
        <v>0</v>
      </c>
      <c r="CL862" s="702">
        <v>97593.0576</v>
      </c>
      <c r="CM862" s="702">
        <v>97593.057600000015</v>
      </c>
      <c r="CN862" s="702">
        <v>0</v>
      </c>
      <c r="CO862" s="702">
        <v>0</v>
      </c>
      <c r="CP862" s="702">
        <v>0</v>
      </c>
      <c r="CQ862" s="702">
        <v>0</v>
      </c>
      <c r="CR862" s="704">
        <v>97593.0576</v>
      </c>
      <c r="CS862" s="703">
        <v>97593.057600000015</v>
      </c>
      <c r="CT862" s="23" t="s">
        <v>56</v>
      </c>
      <c r="CU862" s="23" t="s">
        <v>56</v>
      </c>
      <c r="CV862" s="23" t="s">
        <v>56</v>
      </c>
      <c r="CW862" s="23" t="s">
        <v>56</v>
      </c>
      <c r="CX862" s="23" t="s">
        <v>56</v>
      </c>
      <c r="CY862" s="23" t="s">
        <v>56</v>
      </c>
      <c r="CZ862" s="23" t="s">
        <v>56</v>
      </c>
      <c r="DA862" s="23" t="s">
        <v>56</v>
      </c>
      <c r="DB862" s="728">
        <v>2548581.7289999998</v>
      </c>
      <c r="DC862" s="10"/>
      <c r="DD862" s="692">
        <v>0.64847982199999998</v>
      </c>
      <c r="DE862" s="120"/>
      <c r="DF862" s="120"/>
      <c r="DG862" s="120"/>
      <c r="DH862" s="140"/>
      <c r="DI862" s="140"/>
      <c r="DJ862" s="140"/>
      <c r="DK862" s="140"/>
      <c r="DL862" s="548" t="s">
        <v>56</v>
      </c>
      <c r="DM862" s="548" t="s">
        <v>56</v>
      </c>
      <c r="DN862" s="203" t="s">
        <v>55</v>
      </c>
      <c r="DO862" s="700" t="s">
        <v>56</v>
      </c>
      <c r="DP862" s="713" t="s">
        <v>56</v>
      </c>
      <c r="DQ862" s="548" t="s">
        <v>56</v>
      </c>
      <c r="DR862" s="673" t="s">
        <v>56</v>
      </c>
      <c r="DS862" s="203" t="s">
        <v>56</v>
      </c>
      <c r="DT862" s="1160" t="s">
        <v>56</v>
      </c>
      <c r="DU862" s="711">
        <v>449.75</v>
      </c>
      <c r="DV862" s="711">
        <v>-121.99104018412373</v>
      </c>
      <c r="DW862" s="711">
        <v>448.84106492896598</v>
      </c>
      <c r="DX862" s="711">
        <v>-152.13975918863594</v>
      </c>
      <c r="DY862" s="710">
        <v>7.0059523809523814</v>
      </c>
      <c r="DZ862" s="710">
        <v>-6.4644372686207054</v>
      </c>
      <c r="EA862" s="710">
        <v>6.9410707995773198</v>
      </c>
      <c r="EB862" s="710">
        <v>-6.4479320954630062</v>
      </c>
      <c r="EC862" s="236"/>
      <c r="ED862" s="49"/>
      <c r="EE862" s="232"/>
      <c r="EF862" s="700">
        <v>32470</v>
      </c>
      <c r="EG862" s="712">
        <v>-32470</v>
      </c>
      <c r="EH862" s="44"/>
    </row>
    <row r="863" spans="1:138" ht="41.25" customHeight="1" x14ac:dyDescent="0.25">
      <c r="A863" s="871" t="s">
        <v>49</v>
      </c>
      <c r="B863" s="656" t="s">
        <v>96</v>
      </c>
      <c r="C863" s="656" t="s">
        <v>114</v>
      </c>
      <c r="D863" s="691" t="s">
        <v>1785</v>
      </c>
      <c r="E863" s="656" t="s">
        <v>514</v>
      </c>
      <c r="F863" s="656" t="s">
        <v>1787</v>
      </c>
      <c r="G863" s="901" t="s">
        <v>514</v>
      </c>
      <c r="H863" s="897" t="s">
        <v>55</v>
      </c>
      <c r="I863" s="17" t="s">
        <v>860</v>
      </c>
      <c r="J863" s="64">
        <v>4.16</v>
      </c>
      <c r="K863" s="665">
        <v>2.521865975820285</v>
      </c>
      <c r="L863" s="665">
        <v>1.620075754206</v>
      </c>
      <c r="M863" s="64">
        <v>710</v>
      </c>
      <c r="N863" s="726">
        <v>2548581.7289999998</v>
      </c>
      <c r="O863" s="548" t="s">
        <v>874</v>
      </c>
      <c r="P863" s="909">
        <v>0.64847982199999998</v>
      </c>
      <c r="Q863" s="203" t="s">
        <v>57</v>
      </c>
      <c r="R863" s="205" t="s">
        <v>57</v>
      </c>
      <c r="S863" s="490">
        <v>0</v>
      </c>
      <c r="T863" s="18">
        <v>0</v>
      </c>
      <c r="U863" s="548">
        <v>0</v>
      </c>
      <c r="V863" s="18">
        <v>0</v>
      </c>
      <c r="W863" s="64">
        <v>0</v>
      </c>
      <c r="X863" s="18">
        <v>0</v>
      </c>
      <c r="Y863" s="18">
        <v>0</v>
      </c>
      <c r="Z863" s="18">
        <v>0</v>
      </c>
      <c r="AA863" s="18">
        <v>0</v>
      </c>
      <c r="AB863" s="18">
        <v>0</v>
      </c>
      <c r="AC863" s="18">
        <v>0</v>
      </c>
      <c r="AD863" s="18">
        <v>0</v>
      </c>
      <c r="AE863" s="18">
        <v>0</v>
      </c>
      <c r="AF863" s="18">
        <v>0</v>
      </c>
      <c r="AG863" s="64">
        <v>0</v>
      </c>
      <c r="AH863" s="18">
        <v>0</v>
      </c>
      <c r="AI863" s="64">
        <v>0</v>
      </c>
      <c r="AJ863" s="18">
        <v>0</v>
      </c>
      <c r="AK863" s="18">
        <v>29</v>
      </c>
      <c r="AL863" s="64">
        <v>28</v>
      </c>
      <c r="AM863" s="18">
        <v>0</v>
      </c>
      <c r="AN863" s="18" t="s">
        <v>58</v>
      </c>
      <c r="AO863" s="18">
        <v>0</v>
      </c>
      <c r="AP863" s="64">
        <v>0</v>
      </c>
      <c r="AQ863" s="64">
        <v>29</v>
      </c>
      <c r="AR863" s="11">
        <v>28</v>
      </c>
      <c r="AS863" s="17">
        <v>0</v>
      </c>
      <c r="AT863" s="490">
        <v>0</v>
      </c>
      <c r="AU863" s="64">
        <v>0</v>
      </c>
      <c r="AV863" s="18">
        <v>0</v>
      </c>
      <c r="AW863" s="64">
        <v>0</v>
      </c>
      <c r="AX863" s="18">
        <v>0</v>
      </c>
      <c r="AY863" s="17">
        <v>0</v>
      </c>
      <c r="AZ863" s="490">
        <v>0</v>
      </c>
      <c r="BA863" s="17">
        <v>0</v>
      </c>
      <c r="BB863" s="18">
        <v>0</v>
      </c>
      <c r="BC863" s="17">
        <v>0</v>
      </c>
      <c r="BD863" s="18">
        <v>0</v>
      </c>
      <c r="BE863" s="17">
        <v>0</v>
      </c>
      <c r="BF863" s="18">
        <v>0</v>
      </c>
      <c r="BG863" s="17">
        <v>0</v>
      </c>
      <c r="BH863" s="18">
        <v>0</v>
      </c>
      <c r="BI863" s="17">
        <v>0</v>
      </c>
      <c r="BJ863" s="18">
        <v>0</v>
      </c>
      <c r="BK863" s="17">
        <v>151.99999999999997</v>
      </c>
      <c r="BL863" s="17">
        <v>148.19999999999999</v>
      </c>
      <c r="BM863" s="17">
        <v>0</v>
      </c>
      <c r="BN863" s="17" t="s">
        <v>58</v>
      </c>
      <c r="BO863" s="18">
        <v>0</v>
      </c>
      <c r="BP863" s="18">
        <v>0</v>
      </c>
      <c r="BQ863" s="64">
        <v>151.99999999999997</v>
      </c>
      <c r="BR863" s="18">
        <v>148.19999999999999</v>
      </c>
      <c r="BS863" s="729">
        <v>0.23439434018349453</v>
      </c>
      <c r="BT863" s="17">
        <v>0</v>
      </c>
      <c r="BU863" s="17">
        <v>0</v>
      </c>
      <c r="BV863" s="17">
        <v>0</v>
      </c>
      <c r="BW863" s="17">
        <v>0</v>
      </c>
      <c r="BX863" s="17">
        <v>0</v>
      </c>
      <c r="BY863" s="17">
        <v>0</v>
      </c>
      <c r="BZ863" s="17">
        <v>0</v>
      </c>
      <c r="CA863" s="17">
        <v>0</v>
      </c>
      <c r="CB863" s="17">
        <v>0</v>
      </c>
      <c r="CC863" s="17">
        <v>0</v>
      </c>
      <c r="CD863" s="17">
        <v>0</v>
      </c>
      <c r="CE863" s="17">
        <v>0</v>
      </c>
      <c r="CF863" s="17">
        <v>0</v>
      </c>
      <c r="CG863" s="17">
        <v>0</v>
      </c>
      <c r="CH863" s="17">
        <v>0</v>
      </c>
      <c r="CI863" s="17">
        <v>0</v>
      </c>
      <c r="CJ863" s="17">
        <v>0</v>
      </c>
      <c r="CK863" s="17">
        <v>0</v>
      </c>
      <c r="CL863" s="702">
        <v>178423.67999999999</v>
      </c>
      <c r="CM863" s="702">
        <v>173963.08799999999</v>
      </c>
      <c r="CN863" s="702">
        <v>0</v>
      </c>
      <c r="CO863" s="702">
        <v>0</v>
      </c>
      <c r="CP863" s="702">
        <v>0</v>
      </c>
      <c r="CQ863" s="702">
        <v>0</v>
      </c>
      <c r="CR863" s="704">
        <v>178423.67999999999</v>
      </c>
      <c r="CS863" s="703">
        <v>173963.08799999999</v>
      </c>
      <c r="CT863" s="23" t="s">
        <v>56</v>
      </c>
      <c r="CU863" s="23" t="s">
        <v>56</v>
      </c>
      <c r="CV863" s="23" t="s">
        <v>56</v>
      </c>
      <c r="CW863" s="23" t="s">
        <v>56</v>
      </c>
      <c r="CX863" s="23" t="s">
        <v>56</v>
      </c>
      <c r="CY863" s="23" t="s">
        <v>56</v>
      </c>
      <c r="CZ863" s="23" t="s">
        <v>56</v>
      </c>
      <c r="DA863" s="23" t="s">
        <v>56</v>
      </c>
      <c r="DB863" s="728">
        <v>2548581.7289999998</v>
      </c>
      <c r="DC863" s="10"/>
      <c r="DD863" s="692">
        <v>0.64847982199999998</v>
      </c>
      <c r="DE863" s="120"/>
      <c r="DF863" s="120"/>
      <c r="DG863" s="120"/>
      <c r="DH863" s="140"/>
      <c r="DI863" s="140"/>
      <c r="DJ863" s="140"/>
      <c r="DK863" s="140"/>
      <c r="DL863" s="548" t="s">
        <v>56</v>
      </c>
      <c r="DM863" s="548" t="s">
        <v>56</v>
      </c>
      <c r="DN863" s="203" t="s">
        <v>55</v>
      </c>
      <c r="DO863" s="700" t="s">
        <v>56</v>
      </c>
      <c r="DP863" s="713" t="s">
        <v>56</v>
      </c>
      <c r="DQ863" s="548" t="s">
        <v>56</v>
      </c>
      <c r="DR863" s="673" t="s">
        <v>56</v>
      </c>
      <c r="DS863" s="203" t="s">
        <v>56</v>
      </c>
      <c r="DT863" s="1160" t="s">
        <v>56</v>
      </c>
      <c r="DU863" s="711">
        <v>238.9718955057572</v>
      </c>
      <c r="DV863" s="711">
        <v>-31.656612104947556</v>
      </c>
      <c r="DW863" s="711">
        <v>240.55124633382599</v>
      </c>
      <c r="DX863" s="711">
        <v>-33.651052083631669</v>
      </c>
      <c r="DY863" s="710">
        <v>6.0141141512937999</v>
      </c>
      <c r="DZ863" s="710">
        <v>-5.6811181998767957</v>
      </c>
      <c r="EA863" s="710">
        <v>5.9778433946551903</v>
      </c>
      <c r="EB863" s="710">
        <v>-5.6454735422853384</v>
      </c>
      <c r="EC863" s="236"/>
      <c r="ED863" s="49"/>
      <c r="EE863" s="232"/>
      <c r="EF863" s="700">
        <v>0</v>
      </c>
      <c r="EG863" s="712">
        <v>0</v>
      </c>
      <c r="EH863" s="44"/>
    </row>
    <row r="864" spans="1:138" ht="41.25" customHeight="1" x14ac:dyDescent="0.25">
      <c r="A864" s="871" t="s">
        <v>49</v>
      </c>
      <c r="B864" s="656" t="s">
        <v>96</v>
      </c>
      <c r="C864" s="656" t="s">
        <v>114</v>
      </c>
      <c r="D864" s="691" t="s">
        <v>568</v>
      </c>
      <c r="E864" s="656" t="s">
        <v>569</v>
      </c>
      <c r="F864" s="656" t="s">
        <v>570</v>
      </c>
      <c r="G864" s="901" t="s">
        <v>569</v>
      </c>
      <c r="H864" s="897" t="s">
        <v>55</v>
      </c>
      <c r="I864" s="17" t="s">
        <v>866</v>
      </c>
      <c r="J864" s="64">
        <v>13.2</v>
      </c>
      <c r="K864" s="665">
        <v>10.974273916756404</v>
      </c>
      <c r="L864" s="665">
        <v>7.3115530150950008</v>
      </c>
      <c r="M864" s="64">
        <v>617</v>
      </c>
      <c r="N864" s="726">
        <v>23272145.349999998</v>
      </c>
      <c r="O864" s="548" t="s">
        <v>874</v>
      </c>
      <c r="P864" s="909">
        <v>5.9215353009999996</v>
      </c>
      <c r="Q864" s="203" t="s">
        <v>57</v>
      </c>
      <c r="R864" s="205" t="s">
        <v>57</v>
      </c>
      <c r="S864" s="490">
        <v>0</v>
      </c>
      <c r="T864" s="18">
        <v>0</v>
      </c>
      <c r="U864" s="548">
        <v>0</v>
      </c>
      <c r="V864" s="18">
        <v>0</v>
      </c>
      <c r="W864" s="64">
        <v>0</v>
      </c>
      <c r="X864" s="18">
        <v>0</v>
      </c>
      <c r="Y864" s="18">
        <v>0</v>
      </c>
      <c r="Z864" s="18">
        <v>0</v>
      </c>
      <c r="AA864" s="18">
        <v>0</v>
      </c>
      <c r="AB864" s="18">
        <v>0</v>
      </c>
      <c r="AC864" s="18">
        <v>0</v>
      </c>
      <c r="AD864" s="18">
        <v>0</v>
      </c>
      <c r="AE864" s="18">
        <v>0</v>
      </c>
      <c r="AF864" s="18">
        <v>0</v>
      </c>
      <c r="AG864" s="64">
        <v>1</v>
      </c>
      <c r="AH864" s="18">
        <v>1</v>
      </c>
      <c r="AI864" s="64">
        <v>0</v>
      </c>
      <c r="AJ864" s="18">
        <v>0</v>
      </c>
      <c r="AK864" s="18">
        <v>72</v>
      </c>
      <c r="AL864" s="64">
        <v>72</v>
      </c>
      <c r="AM864" s="18">
        <v>1</v>
      </c>
      <c r="AN864" s="18">
        <v>1</v>
      </c>
      <c r="AO864" s="18">
        <v>0</v>
      </c>
      <c r="AP864" s="64">
        <v>0</v>
      </c>
      <c r="AQ864" s="64">
        <v>74</v>
      </c>
      <c r="AR864" s="11">
        <v>74</v>
      </c>
      <c r="AS864" s="17">
        <v>0</v>
      </c>
      <c r="AT864" s="490">
        <v>0</v>
      </c>
      <c r="AU864" s="64">
        <v>0</v>
      </c>
      <c r="AV864" s="18">
        <v>0</v>
      </c>
      <c r="AW864" s="64">
        <v>0</v>
      </c>
      <c r="AX864" s="18">
        <v>0</v>
      </c>
      <c r="AY864" s="17">
        <v>0</v>
      </c>
      <c r="AZ864" s="490">
        <v>0</v>
      </c>
      <c r="BA864" s="17">
        <v>0</v>
      </c>
      <c r="BB864" s="18">
        <v>0</v>
      </c>
      <c r="BC864" s="17">
        <v>0</v>
      </c>
      <c r="BD864" s="18">
        <v>0</v>
      </c>
      <c r="BE864" s="17">
        <v>0</v>
      </c>
      <c r="BF864" s="18">
        <v>0</v>
      </c>
      <c r="BG864" s="17">
        <v>365</v>
      </c>
      <c r="BH864" s="18">
        <v>365</v>
      </c>
      <c r="BI864" s="17">
        <v>0</v>
      </c>
      <c r="BJ864" s="18">
        <v>0</v>
      </c>
      <c r="BK864" s="17">
        <v>460.57000000000016</v>
      </c>
      <c r="BL864" s="17">
        <v>460.57000000000016</v>
      </c>
      <c r="BM864" s="17">
        <v>7.6</v>
      </c>
      <c r="BN864" s="17">
        <v>7.6</v>
      </c>
      <c r="BO864" s="18">
        <v>0</v>
      </c>
      <c r="BP864" s="18">
        <v>0</v>
      </c>
      <c r="BQ864" s="64">
        <v>833.17000000000019</v>
      </c>
      <c r="BR864" s="18">
        <v>833.17000000000019</v>
      </c>
      <c r="BS864" s="729">
        <v>0.14070168590556212</v>
      </c>
      <c r="BT864" s="17">
        <v>0</v>
      </c>
      <c r="BU864" s="17">
        <v>0</v>
      </c>
      <c r="BV864" s="17">
        <v>0</v>
      </c>
      <c r="BW864" s="17">
        <v>0</v>
      </c>
      <c r="BX864" s="17">
        <v>0</v>
      </c>
      <c r="BY864" s="17">
        <v>0</v>
      </c>
      <c r="BZ864" s="17">
        <v>0</v>
      </c>
      <c r="CA864" s="17">
        <v>0</v>
      </c>
      <c r="CB864" s="17">
        <v>0</v>
      </c>
      <c r="CC864" s="17">
        <v>0</v>
      </c>
      <c r="CD864" s="17">
        <v>0</v>
      </c>
      <c r="CE864" s="17">
        <v>0</v>
      </c>
      <c r="CF864" s="17">
        <v>0</v>
      </c>
      <c r="CG864" s="17">
        <v>0</v>
      </c>
      <c r="CH864" s="17">
        <v>1841702.4</v>
      </c>
      <c r="CI864" s="17">
        <v>1841702.4</v>
      </c>
      <c r="CJ864" s="17">
        <v>0</v>
      </c>
      <c r="CK864" s="17">
        <v>0</v>
      </c>
      <c r="CL864" s="702">
        <v>540635.48880000017</v>
      </c>
      <c r="CM864" s="702">
        <v>540635.48880000017</v>
      </c>
      <c r="CN864" s="702">
        <v>8921.1839999999993</v>
      </c>
      <c r="CO864" s="702">
        <v>8921.1839999999993</v>
      </c>
      <c r="CP864" s="702">
        <v>0</v>
      </c>
      <c r="CQ864" s="702">
        <v>0</v>
      </c>
      <c r="CR864" s="704">
        <v>2391259.0727999997</v>
      </c>
      <c r="CS864" s="703">
        <v>2391259.0727999997</v>
      </c>
      <c r="CT864" s="23">
        <v>1</v>
      </c>
      <c r="CU864" s="23">
        <v>4</v>
      </c>
      <c r="CV864" s="23" t="s">
        <v>569</v>
      </c>
      <c r="CW864" s="23">
        <v>4</v>
      </c>
      <c r="CX864" s="23">
        <v>24</v>
      </c>
      <c r="CY864" s="23">
        <v>0</v>
      </c>
      <c r="CZ864" s="23">
        <v>0</v>
      </c>
      <c r="DA864" s="23" t="s">
        <v>911</v>
      </c>
      <c r="DB864" s="728">
        <v>23272145.349999998</v>
      </c>
      <c r="DC864" s="10"/>
      <c r="DD864" s="692">
        <v>5.9215353009999996</v>
      </c>
      <c r="DE864" s="120"/>
      <c r="DF864" s="120"/>
      <c r="DG864" s="120"/>
      <c r="DH864" s="140"/>
      <c r="DI864" s="140"/>
      <c r="DJ864" s="140"/>
      <c r="DK864" s="140"/>
      <c r="DL864" s="548" t="s">
        <v>56</v>
      </c>
      <c r="DM864" s="548" t="s">
        <v>56</v>
      </c>
      <c r="DN864" s="203" t="s">
        <v>868</v>
      </c>
      <c r="DO864" s="700">
        <v>625</v>
      </c>
      <c r="DP864" s="713" t="s">
        <v>56</v>
      </c>
      <c r="DQ864" s="548" t="s">
        <v>56</v>
      </c>
      <c r="DR864" s="673" t="s">
        <v>56</v>
      </c>
      <c r="DS864" s="203" t="s">
        <v>56</v>
      </c>
      <c r="DT864" s="1160" t="s">
        <v>56</v>
      </c>
      <c r="DU864" s="711">
        <v>111.896</v>
      </c>
      <c r="DV864" s="711">
        <v>-99.271645886069393</v>
      </c>
      <c r="DW864" s="711">
        <v>114.78984932907299</v>
      </c>
      <c r="DX864" s="711">
        <v>-102.15056721558143</v>
      </c>
      <c r="DY864" s="710">
        <v>3.5968</v>
      </c>
      <c r="DZ864" s="710">
        <v>-3.1998363136930363</v>
      </c>
      <c r="EA864" s="710">
        <v>3.5915297124600598</v>
      </c>
      <c r="EB864" s="710">
        <v>-3.1941225726394094</v>
      </c>
      <c r="EC864" s="236"/>
      <c r="ED864" s="49"/>
      <c r="EE864" s="232"/>
      <c r="EF864" s="700">
        <v>40560</v>
      </c>
      <c r="EG864" s="712">
        <v>-40560</v>
      </c>
      <c r="EH864" s="44"/>
    </row>
    <row r="865" spans="1:138" ht="41.25" customHeight="1" x14ac:dyDescent="0.25">
      <c r="A865" s="871" t="s">
        <v>49</v>
      </c>
      <c r="B865" s="656" t="s">
        <v>96</v>
      </c>
      <c r="C865" s="656" t="s">
        <v>114</v>
      </c>
      <c r="D865" s="691" t="s">
        <v>1788</v>
      </c>
      <c r="E865" s="656" t="s">
        <v>1788</v>
      </c>
      <c r="F865" s="656" t="s">
        <v>1789</v>
      </c>
      <c r="G865" s="901" t="s">
        <v>1788</v>
      </c>
      <c r="H865" s="897" t="s">
        <v>55</v>
      </c>
      <c r="I865" s="17" t="s">
        <v>860</v>
      </c>
      <c r="J865" s="64">
        <v>4.16</v>
      </c>
      <c r="K865" s="665">
        <v>3.3865057389586686</v>
      </c>
      <c r="L865" s="665">
        <v>3.1587121146419999</v>
      </c>
      <c r="M865" s="64">
        <v>563</v>
      </c>
      <c r="N865" s="726">
        <v>3624649.5719999997</v>
      </c>
      <c r="O865" s="548" t="s">
        <v>874</v>
      </c>
      <c r="P865" s="909">
        <v>0.92228241399999999</v>
      </c>
      <c r="Q865" s="203" t="s">
        <v>57</v>
      </c>
      <c r="R865" s="205" t="s">
        <v>57</v>
      </c>
      <c r="S865" s="490">
        <v>0</v>
      </c>
      <c r="T865" s="18">
        <v>0</v>
      </c>
      <c r="U865" s="548">
        <v>0</v>
      </c>
      <c r="V865" s="18">
        <v>0</v>
      </c>
      <c r="W865" s="64">
        <v>0</v>
      </c>
      <c r="X865" s="18">
        <v>0</v>
      </c>
      <c r="Y865" s="18">
        <v>0</v>
      </c>
      <c r="Z865" s="18">
        <v>0</v>
      </c>
      <c r="AA865" s="18">
        <v>0</v>
      </c>
      <c r="AB865" s="18">
        <v>0</v>
      </c>
      <c r="AC865" s="18">
        <v>0</v>
      </c>
      <c r="AD865" s="18">
        <v>0</v>
      </c>
      <c r="AE865" s="18">
        <v>0</v>
      </c>
      <c r="AF865" s="18">
        <v>0</v>
      </c>
      <c r="AG865" s="64">
        <v>0</v>
      </c>
      <c r="AH865" s="18">
        <v>0</v>
      </c>
      <c r="AI865" s="64">
        <v>0</v>
      </c>
      <c r="AJ865" s="18">
        <v>0</v>
      </c>
      <c r="AK865" s="18">
        <v>27</v>
      </c>
      <c r="AL865" s="64">
        <v>27</v>
      </c>
      <c r="AM865" s="18">
        <v>2</v>
      </c>
      <c r="AN865" s="18">
        <v>2</v>
      </c>
      <c r="AO865" s="18">
        <v>0</v>
      </c>
      <c r="AP865" s="64">
        <v>0</v>
      </c>
      <c r="AQ865" s="64">
        <v>29</v>
      </c>
      <c r="AR865" s="11">
        <v>29</v>
      </c>
      <c r="AS865" s="17">
        <v>0</v>
      </c>
      <c r="AT865" s="490">
        <v>0</v>
      </c>
      <c r="AU865" s="64">
        <v>0</v>
      </c>
      <c r="AV865" s="18">
        <v>0</v>
      </c>
      <c r="AW865" s="64">
        <v>0</v>
      </c>
      <c r="AX865" s="18">
        <v>0</v>
      </c>
      <c r="AY865" s="17">
        <v>0</v>
      </c>
      <c r="AZ865" s="490">
        <v>0</v>
      </c>
      <c r="BA865" s="17">
        <v>0</v>
      </c>
      <c r="BB865" s="18">
        <v>0</v>
      </c>
      <c r="BC865" s="17">
        <v>0</v>
      </c>
      <c r="BD865" s="18">
        <v>0</v>
      </c>
      <c r="BE865" s="17">
        <v>0</v>
      </c>
      <c r="BF865" s="18">
        <v>0</v>
      </c>
      <c r="BG865" s="17">
        <v>0</v>
      </c>
      <c r="BH865" s="18">
        <v>0</v>
      </c>
      <c r="BI865" s="17">
        <v>0</v>
      </c>
      <c r="BJ865" s="18">
        <v>0</v>
      </c>
      <c r="BK865" s="17">
        <v>125.12</v>
      </c>
      <c r="BL865" s="17">
        <v>125.12</v>
      </c>
      <c r="BM865" s="17">
        <v>32.6</v>
      </c>
      <c r="BN865" s="17">
        <v>32.6</v>
      </c>
      <c r="BO865" s="18">
        <v>0</v>
      </c>
      <c r="BP865" s="18">
        <v>0</v>
      </c>
      <c r="BQ865" s="64">
        <v>157.72</v>
      </c>
      <c r="BR865" s="18">
        <v>157.72</v>
      </c>
      <c r="BS865" s="729">
        <v>0.17101052519906337</v>
      </c>
      <c r="BT865" s="17">
        <v>0</v>
      </c>
      <c r="BU865" s="17">
        <v>0</v>
      </c>
      <c r="BV865" s="17">
        <v>0</v>
      </c>
      <c r="BW865" s="17">
        <v>0</v>
      </c>
      <c r="BX865" s="17">
        <v>0</v>
      </c>
      <c r="BY865" s="17">
        <v>0</v>
      </c>
      <c r="BZ865" s="17">
        <v>0</v>
      </c>
      <c r="CA865" s="17">
        <v>0</v>
      </c>
      <c r="CB865" s="17">
        <v>0</v>
      </c>
      <c r="CC865" s="17">
        <v>0</v>
      </c>
      <c r="CD865" s="17">
        <v>0</v>
      </c>
      <c r="CE865" s="17">
        <v>0</v>
      </c>
      <c r="CF865" s="17">
        <v>0</v>
      </c>
      <c r="CG865" s="17">
        <v>0</v>
      </c>
      <c r="CH865" s="17">
        <v>0</v>
      </c>
      <c r="CI865" s="17">
        <v>0</v>
      </c>
      <c r="CJ865" s="17">
        <v>0</v>
      </c>
      <c r="CK865" s="17">
        <v>0</v>
      </c>
      <c r="CL865" s="702">
        <v>146870.86080000002</v>
      </c>
      <c r="CM865" s="702">
        <v>146870.86080000002</v>
      </c>
      <c r="CN865" s="702">
        <v>38267.184000000001</v>
      </c>
      <c r="CO865" s="702">
        <v>38267.184000000001</v>
      </c>
      <c r="CP865" s="702">
        <v>0</v>
      </c>
      <c r="CQ865" s="702">
        <v>0</v>
      </c>
      <c r="CR865" s="704">
        <v>185138.04480000003</v>
      </c>
      <c r="CS865" s="703">
        <v>185138.04480000003</v>
      </c>
      <c r="CT865" s="23" t="s">
        <v>56</v>
      </c>
      <c r="CU865" s="23" t="s">
        <v>56</v>
      </c>
      <c r="CV865" s="23" t="s">
        <v>56</v>
      </c>
      <c r="CW865" s="23" t="s">
        <v>56</v>
      </c>
      <c r="CX865" s="23" t="s">
        <v>56</v>
      </c>
      <c r="CY865" s="23" t="s">
        <v>56</v>
      </c>
      <c r="CZ865" s="23" t="s">
        <v>56</v>
      </c>
      <c r="DA865" s="23" t="s">
        <v>56</v>
      </c>
      <c r="DB865" s="728">
        <v>3624649.5719999997</v>
      </c>
      <c r="DC865" s="10"/>
      <c r="DD865" s="692">
        <v>0.92228241399999999</v>
      </c>
      <c r="DE865" s="120"/>
      <c r="DF865" s="120"/>
      <c r="DG865" s="120"/>
      <c r="DH865" s="140"/>
      <c r="DI865" s="140"/>
      <c r="DJ865" s="140"/>
      <c r="DK865" s="140"/>
      <c r="DL865" s="548" t="s">
        <v>56</v>
      </c>
      <c r="DM865" s="548" t="s">
        <v>56</v>
      </c>
      <c r="DN865" s="203" t="s">
        <v>55</v>
      </c>
      <c r="DO865" s="700" t="s">
        <v>56</v>
      </c>
      <c r="DP865" s="713" t="s">
        <v>56</v>
      </c>
      <c r="DQ865" s="548" t="s">
        <v>56</v>
      </c>
      <c r="DR865" s="673" t="s">
        <v>56</v>
      </c>
      <c r="DS865" s="203" t="s">
        <v>56</v>
      </c>
      <c r="DT865" s="1160" t="s">
        <v>56</v>
      </c>
      <c r="DU865" s="711">
        <v>200.45418905183669</v>
      </c>
      <c r="DV865" s="711">
        <v>-132.67916845323947</v>
      </c>
      <c r="DW865" s="711">
        <v>201.426490844699</v>
      </c>
      <c r="DX865" s="711">
        <v>-133.80604876734537</v>
      </c>
      <c r="DY865" s="710">
        <v>2.0002904022070558</v>
      </c>
      <c r="DZ865" s="710">
        <v>-1.6159517901200111</v>
      </c>
      <c r="EA865" s="710">
        <v>1.9930495064426199</v>
      </c>
      <c r="EB865" s="710">
        <v>-1.6100086017239115</v>
      </c>
      <c r="EC865" s="236"/>
      <c r="ED865" s="49"/>
      <c r="EE865" s="232"/>
      <c r="EF865" s="700">
        <v>115044</v>
      </c>
      <c r="EG865" s="712">
        <v>-88257.333333333328</v>
      </c>
      <c r="EH865" s="44"/>
    </row>
    <row r="866" spans="1:138" ht="41.25" customHeight="1" x14ac:dyDescent="0.25">
      <c r="A866" s="871" t="s">
        <v>49</v>
      </c>
      <c r="B866" s="656" t="s">
        <v>96</v>
      </c>
      <c r="C866" s="656" t="s">
        <v>114</v>
      </c>
      <c r="D866" s="691" t="s">
        <v>1788</v>
      </c>
      <c r="E866" s="656" t="s">
        <v>1788</v>
      </c>
      <c r="F866" s="656" t="s">
        <v>1790</v>
      </c>
      <c r="G866" s="901" t="s">
        <v>1788</v>
      </c>
      <c r="H866" s="897" t="s">
        <v>55</v>
      </c>
      <c r="I866" s="17" t="s">
        <v>866</v>
      </c>
      <c r="J866" s="64">
        <v>4.16</v>
      </c>
      <c r="K866" s="665">
        <v>3.0622658277817751</v>
      </c>
      <c r="L866" s="665">
        <v>7.5770833175729999</v>
      </c>
      <c r="M866" s="64">
        <v>855</v>
      </c>
      <c r="N866" s="726">
        <v>8333657.3919999991</v>
      </c>
      <c r="O866" s="548" t="s">
        <v>863</v>
      </c>
      <c r="P866" s="909">
        <v>2.1327780820000002</v>
      </c>
      <c r="Q866" s="203" t="s">
        <v>57</v>
      </c>
      <c r="R866" s="205" t="s">
        <v>57</v>
      </c>
      <c r="S866" s="490">
        <v>0</v>
      </c>
      <c r="T866" s="18">
        <v>0</v>
      </c>
      <c r="U866" s="548">
        <v>0</v>
      </c>
      <c r="V866" s="18">
        <v>0</v>
      </c>
      <c r="W866" s="64">
        <v>0</v>
      </c>
      <c r="X866" s="18">
        <v>0</v>
      </c>
      <c r="Y866" s="18">
        <v>0</v>
      </c>
      <c r="Z866" s="18">
        <v>0</v>
      </c>
      <c r="AA866" s="18">
        <v>0</v>
      </c>
      <c r="AB866" s="18">
        <v>0</v>
      </c>
      <c r="AC866" s="18">
        <v>0</v>
      </c>
      <c r="AD866" s="18">
        <v>0</v>
      </c>
      <c r="AE866" s="18">
        <v>0</v>
      </c>
      <c r="AF866" s="18">
        <v>0</v>
      </c>
      <c r="AG866" s="64">
        <v>0</v>
      </c>
      <c r="AH866" s="18">
        <v>0</v>
      </c>
      <c r="AI866" s="64">
        <v>0</v>
      </c>
      <c r="AJ866" s="18">
        <v>0</v>
      </c>
      <c r="AK866" s="18">
        <v>65</v>
      </c>
      <c r="AL866" s="64">
        <v>64</v>
      </c>
      <c r="AM866" s="18">
        <v>1</v>
      </c>
      <c r="AN866" s="18">
        <v>0</v>
      </c>
      <c r="AO866" s="18">
        <v>0</v>
      </c>
      <c r="AP866" s="64">
        <v>0</v>
      </c>
      <c r="AQ866" s="64">
        <v>66</v>
      </c>
      <c r="AR866" s="11">
        <v>64</v>
      </c>
      <c r="AS866" s="17">
        <v>0</v>
      </c>
      <c r="AT866" s="490">
        <v>0</v>
      </c>
      <c r="AU866" s="64">
        <v>0</v>
      </c>
      <c r="AV866" s="18">
        <v>0</v>
      </c>
      <c r="AW866" s="64">
        <v>0</v>
      </c>
      <c r="AX866" s="18">
        <v>0</v>
      </c>
      <c r="AY866" s="17">
        <v>0</v>
      </c>
      <c r="AZ866" s="490">
        <v>0</v>
      </c>
      <c r="BA866" s="17">
        <v>0</v>
      </c>
      <c r="BB866" s="18">
        <v>0</v>
      </c>
      <c r="BC866" s="17">
        <v>0</v>
      </c>
      <c r="BD866" s="18">
        <v>0</v>
      </c>
      <c r="BE866" s="17">
        <v>0</v>
      </c>
      <c r="BF866" s="18">
        <v>0</v>
      </c>
      <c r="BG866" s="17">
        <v>0</v>
      </c>
      <c r="BH866" s="18">
        <v>0</v>
      </c>
      <c r="BI866" s="17">
        <v>0</v>
      </c>
      <c r="BJ866" s="18">
        <v>0</v>
      </c>
      <c r="BK866" s="17">
        <v>388.43500000000012</v>
      </c>
      <c r="BL866" s="17">
        <v>383.43500000000006</v>
      </c>
      <c r="BM866" s="17">
        <v>12.68</v>
      </c>
      <c r="BN866" s="17">
        <v>0</v>
      </c>
      <c r="BO866" s="18">
        <v>0</v>
      </c>
      <c r="BP866" s="18">
        <v>0</v>
      </c>
      <c r="BQ866" s="64">
        <v>401.11500000000012</v>
      </c>
      <c r="BR866" s="18">
        <v>383.43500000000006</v>
      </c>
      <c r="BS866" s="729">
        <v>0.18807160641104154</v>
      </c>
      <c r="BT866" s="17">
        <v>0</v>
      </c>
      <c r="BU866" s="17">
        <v>0</v>
      </c>
      <c r="BV866" s="17">
        <v>0</v>
      </c>
      <c r="BW866" s="17">
        <v>0</v>
      </c>
      <c r="BX866" s="17">
        <v>0</v>
      </c>
      <c r="BY866" s="17">
        <v>0</v>
      </c>
      <c r="BZ866" s="17">
        <v>0</v>
      </c>
      <c r="CA866" s="17">
        <v>0</v>
      </c>
      <c r="CB866" s="17">
        <v>0</v>
      </c>
      <c r="CC866" s="17">
        <v>0</v>
      </c>
      <c r="CD866" s="17">
        <v>0</v>
      </c>
      <c r="CE866" s="17">
        <v>0</v>
      </c>
      <c r="CF866" s="17">
        <v>0</v>
      </c>
      <c r="CG866" s="17">
        <v>0</v>
      </c>
      <c r="CH866" s="17">
        <v>0</v>
      </c>
      <c r="CI866" s="17">
        <v>0</v>
      </c>
      <c r="CJ866" s="17">
        <v>0</v>
      </c>
      <c r="CK866" s="17">
        <v>0</v>
      </c>
      <c r="CL866" s="702">
        <v>455960.54040000017</v>
      </c>
      <c r="CM866" s="702">
        <v>450091.3404000001</v>
      </c>
      <c r="CN866" s="702">
        <v>14884.2912</v>
      </c>
      <c r="CO866" s="702">
        <v>0</v>
      </c>
      <c r="CP866" s="702">
        <v>0</v>
      </c>
      <c r="CQ866" s="702">
        <v>0</v>
      </c>
      <c r="CR866" s="704">
        <v>470844.83160000015</v>
      </c>
      <c r="CS866" s="703">
        <v>450091.3404000001</v>
      </c>
      <c r="CT866" s="23" t="s">
        <v>56</v>
      </c>
      <c r="CU866" s="23" t="s">
        <v>56</v>
      </c>
      <c r="CV866" s="23" t="s">
        <v>56</v>
      </c>
      <c r="CW866" s="23" t="s">
        <v>56</v>
      </c>
      <c r="CX866" s="23" t="s">
        <v>56</v>
      </c>
      <c r="CY866" s="23" t="s">
        <v>56</v>
      </c>
      <c r="CZ866" s="23" t="s">
        <v>56</v>
      </c>
      <c r="DA866" s="23" t="s">
        <v>56</v>
      </c>
      <c r="DB866" s="728">
        <v>8333657.3919999991</v>
      </c>
      <c r="DC866" s="10"/>
      <c r="DD866" s="692">
        <v>2.1327780820000002</v>
      </c>
      <c r="DE866" s="120"/>
      <c r="DF866" s="120"/>
      <c r="DG866" s="120"/>
      <c r="DH866" s="140"/>
      <c r="DI866" s="140"/>
      <c r="DJ866" s="140"/>
      <c r="DK866" s="140"/>
      <c r="DL866" s="548" t="s">
        <v>56</v>
      </c>
      <c r="DM866" s="548" t="s">
        <v>56</v>
      </c>
      <c r="DN866" s="203" t="s">
        <v>55</v>
      </c>
      <c r="DO866" s="700" t="s">
        <v>56</v>
      </c>
      <c r="DP866" s="713" t="s">
        <v>56</v>
      </c>
      <c r="DQ866" s="548" t="s">
        <v>56</v>
      </c>
      <c r="DR866" s="673" t="s">
        <v>56</v>
      </c>
      <c r="DS866" s="203" t="s">
        <v>56</v>
      </c>
      <c r="DT866" s="1160" t="s">
        <v>56</v>
      </c>
      <c r="DU866" s="711">
        <v>281.83069192114431</v>
      </c>
      <c r="DV866" s="711">
        <v>-212.08323179924707</v>
      </c>
      <c r="DW866" s="711">
        <v>276.12015009581501</v>
      </c>
      <c r="DX866" s="711">
        <v>-226.86263225474491</v>
      </c>
      <c r="DY866" s="710">
        <v>2.3042133745651343</v>
      </c>
      <c r="DZ866" s="710">
        <v>-2.1740234459415144</v>
      </c>
      <c r="EA866" s="710">
        <v>2.2784680441412499</v>
      </c>
      <c r="EB866" s="710">
        <v>-2.1788019941767609</v>
      </c>
      <c r="EC866" s="236"/>
      <c r="ED866" s="49"/>
      <c r="EE866" s="232"/>
      <c r="EF866" s="700">
        <v>232052</v>
      </c>
      <c r="EG866" s="712">
        <v>-232052</v>
      </c>
      <c r="EH866" s="44"/>
    </row>
    <row r="867" spans="1:138" ht="41.25" customHeight="1" x14ac:dyDescent="0.25">
      <c r="A867" s="871" t="s">
        <v>49</v>
      </c>
      <c r="B867" s="656" t="s">
        <v>96</v>
      </c>
      <c r="C867" s="656" t="s">
        <v>114</v>
      </c>
      <c r="D867" s="691" t="s">
        <v>571</v>
      </c>
      <c r="E867" s="656" t="s">
        <v>571</v>
      </c>
      <c r="F867" s="656" t="s">
        <v>1791</v>
      </c>
      <c r="G867" s="901" t="s">
        <v>571</v>
      </c>
      <c r="H867" s="897" t="s">
        <v>55</v>
      </c>
      <c r="I867" s="17" t="s">
        <v>866</v>
      </c>
      <c r="J867" s="64">
        <v>4.16</v>
      </c>
      <c r="K867" s="665">
        <v>2.9325698633110173</v>
      </c>
      <c r="L867" s="665">
        <v>2.5920454491539999</v>
      </c>
      <c r="M867" s="64">
        <v>293</v>
      </c>
      <c r="N867" s="726">
        <v>4898940.4369999999</v>
      </c>
      <c r="O867" s="548" t="s">
        <v>874</v>
      </c>
      <c r="P867" s="909">
        <v>1.2465223249999999</v>
      </c>
      <c r="Q867" s="203" t="s">
        <v>57</v>
      </c>
      <c r="R867" s="205" t="s">
        <v>57</v>
      </c>
      <c r="S867" s="490">
        <v>0</v>
      </c>
      <c r="T867" s="18">
        <v>0</v>
      </c>
      <c r="U867" s="548">
        <v>0</v>
      </c>
      <c r="V867" s="18">
        <v>0</v>
      </c>
      <c r="W867" s="64">
        <v>0</v>
      </c>
      <c r="X867" s="18">
        <v>0</v>
      </c>
      <c r="Y867" s="18">
        <v>0</v>
      </c>
      <c r="Z867" s="18">
        <v>0</v>
      </c>
      <c r="AA867" s="18">
        <v>0</v>
      </c>
      <c r="AB867" s="18">
        <v>0</v>
      </c>
      <c r="AC867" s="18">
        <v>0</v>
      </c>
      <c r="AD867" s="18">
        <v>0</v>
      </c>
      <c r="AE867" s="18">
        <v>0</v>
      </c>
      <c r="AF867" s="18">
        <v>0</v>
      </c>
      <c r="AG867" s="64">
        <v>0</v>
      </c>
      <c r="AH867" s="18">
        <v>0</v>
      </c>
      <c r="AI867" s="64">
        <v>0</v>
      </c>
      <c r="AJ867" s="18">
        <v>0</v>
      </c>
      <c r="AK867" s="18">
        <v>20</v>
      </c>
      <c r="AL867" s="64">
        <v>20</v>
      </c>
      <c r="AM867" s="18">
        <v>0</v>
      </c>
      <c r="AN867" s="18" t="s">
        <v>58</v>
      </c>
      <c r="AO867" s="18">
        <v>0</v>
      </c>
      <c r="AP867" s="64">
        <v>0</v>
      </c>
      <c r="AQ867" s="64">
        <v>20</v>
      </c>
      <c r="AR867" s="11">
        <v>20</v>
      </c>
      <c r="AS867" s="17">
        <v>0</v>
      </c>
      <c r="AT867" s="490">
        <v>0</v>
      </c>
      <c r="AU867" s="64">
        <v>0</v>
      </c>
      <c r="AV867" s="18">
        <v>0</v>
      </c>
      <c r="AW867" s="64">
        <v>0</v>
      </c>
      <c r="AX867" s="18">
        <v>0</v>
      </c>
      <c r="AY867" s="17">
        <v>0</v>
      </c>
      <c r="AZ867" s="490">
        <v>0</v>
      </c>
      <c r="BA867" s="17">
        <v>0</v>
      </c>
      <c r="BB867" s="18">
        <v>0</v>
      </c>
      <c r="BC867" s="17">
        <v>0</v>
      </c>
      <c r="BD867" s="18">
        <v>0</v>
      </c>
      <c r="BE867" s="17">
        <v>0</v>
      </c>
      <c r="BF867" s="18">
        <v>0</v>
      </c>
      <c r="BG867" s="17">
        <v>0</v>
      </c>
      <c r="BH867" s="18">
        <v>0</v>
      </c>
      <c r="BI867" s="17">
        <v>0</v>
      </c>
      <c r="BJ867" s="18">
        <v>0</v>
      </c>
      <c r="BK867" s="17">
        <v>119.68999999999998</v>
      </c>
      <c r="BL867" s="17">
        <v>119.68999999999998</v>
      </c>
      <c r="BM867" s="17">
        <v>0</v>
      </c>
      <c r="BN867" s="17" t="s">
        <v>58</v>
      </c>
      <c r="BO867" s="18">
        <v>0</v>
      </c>
      <c r="BP867" s="18">
        <v>0</v>
      </c>
      <c r="BQ867" s="64">
        <v>119.68999999999998</v>
      </c>
      <c r="BR867" s="18">
        <v>119.68999999999998</v>
      </c>
      <c r="BS867" s="729">
        <v>9.6019138686505259E-2</v>
      </c>
      <c r="BT867" s="17">
        <v>0</v>
      </c>
      <c r="BU867" s="17">
        <v>0</v>
      </c>
      <c r="BV867" s="17">
        <v>0</v>
      </c>
      <c r="BW867" s="17">
        <v>0</v>
      </c>
      <c r="BX867" s="17">
        <v>0</v>
      </c>
      <c r="BY867" s="17">
        <v>0</v>
      </c>
      <c r="BZ867" s="17">
        <v>0</v>
      </c>
      <c r="CA867" s="17">
        <v>0</v>
      </c>
      <c r="CB867" s="17">
        <v>0</v>
      </c>
      <c r="CC867" s="17">
        <v>0</v>
      </c>
      <c r="CD867" s="17">
        <v>0</v>
      </c>
      <c r="CE867" s="17">
        <v>0</v>
      </c>
      <c r="CF867" s="17">
        <v>0</v>
      </c>
      <c r="CG867" s="17">
        <v>0</v>
      </c>
      <c r="CH867" s="17">
        <v>0</v>
      </c>
      <c r="CI867" s="17">
        <v>0</v>
      </c>
      <c r="CJ867" s="17">
        <v>0</v>
      </c>
      <c r="CK867" s="17">
        <v>0</v>
      </c>
      <c r="CL867" s="702">
        <v>140496.90959999998</v>
      </c>
      <c r="CM867" s="702">
        <v>140496.90959999998</v>
      </c>
      <c r="CN867" s="702">
        <v>0</v>
      </c>
      <c r="CO867" s="702">
        <v>0</v>
      </c>
      <c r="CP867" s="702">
        <v>0</v>
      </c>
      <c r="CQ867" s="702">
        <v>0</v>
      </c>
      <c r="CR867" s="704">
        <v>140496.90959999998</v>
      </c>
      <c r="CS867" s="703">
        <v>140496.90959999998</v>
      </c>
      <c r="CT867" s="23" t="s">
        <v>56</v>
      </c>
      <c r="CU867" s="23" t="s">
        <v>56</v>
      </c>
      <c r="CV867" s="23" t="s">
        <v>56</v>
      </c>
      <c r="CW867" s="23" t="s">
        <v>56</v>
      </c>
      <c r="CX867" s="23" t="s">
        <v>56</v>
      </c>
      <c r="CY867" s="23" t="s">
        <v>56</v>
      </c>
      <c r="CZ867" s="23" t="s">
        <v>56</v>
      </c>
      <c r="DA867" s="23" t="s">
        <v>56</v>
      </c>
      <c r="DB867" s="728">
        <v>4898940.4369999999</v>
      </c>
      <c r="DC867" s="10"/>
      <c r="DD867" s="692">
        <v>1.2465223249999999</v>
      </c>
      <c r="DE867" s="120"/>
      <c r="DF867" s="120"/>
      <c r="DG867" s="120"/>
      <c r="DH867" s="140"/>
      <c r="DI867" s="140"/>
      <c r="DJ867" s="140"/>
      <c r="DK867" s="140"/>
      <c r="DL867" s="548" t="s">
        <v>56</v>
      </c>
      <c r="DM867" s="548" t="s">
        <v>56</v>
      </c>
      <c r="DN867" s="203" t="s">
        <v>55</v>
      </c>
      <c r="DO867" s="700" t="s">
        <v>56</v>
      </c>
      <c r="DP867" s="713" t="s">
        <v>56</v>
      </c>
      <c r="DQ867" s="548" t="s">
        <v>56</v>
      </c>
      <c r="DR867" s="673" t="s">
        <v>56</v>
      </c>
      <c r="DS867" s="203" t="s">
        <v>56</v>
      </c>
      <c r="DT867" s="1160" t="s">
        <v>56</v>
      </c>
      <c r="DU867" s="711">
        <v>0</v>
      </c>
      <c r="DV867" s="711">
        <v>43.150446766047871</v>
      </c>
      <c r="DW867" s="711">
        <v>0</v>
      </c>
      <c r="DX867" s="711">
        <v>43.153489233444056</v>
      </c>
      <c r="DY867" s="710">
        <v>0</v>
      </c>
      <c r="DZ867" s="710">
        <v>1.0012001467241181</v>
      </c>
      <c r="EA867" s="710">
        <v>0</v>
      </c>
      <c r="EB867" s="710">
        <v>0.99890343024839068</v>
      </c>
      <c r="EC867" s="236"/>
      <c r="ED867" s="49"/>
      <c r="EE867" s="232"/>
      <c r="EF867" s="700">
        <v>0</v>
      </c>
      <c r="EG867" s="712">
        <v>7810.333333333333</v>
      </c>
      <c r="EH867" s="44"/>
    </row>
    <row r="868" spans="1:138" ht="41.25" customHeight="1" x14ac:dyDescent="0.25">
      <c r="A868" s="871" t="s">
        <v>49</v>
      </c>
      <c r="B868" s="656" t="s">
        <v>96</v>
      </c>
      <c r="C868" s="656" t="s">
        <v>114</v>
      </c>
      <c r="D868" s="691" t="s">
        <v>571</v>
      </c>
      <c r="E868" s="656" t="s">
        <v>571</v>
      </c>
      <c r="F868" s="656" t="s">
        <v>1792</v>
      </c>
      <c r="G868" s="901" t="s">
        <v>571</v>
      </c>
      <c r="H868" s="897" t="s">
        <v>55</v>
      </c>
      <c r="I868" s="17" t="s">
        <v>860</v>
      </c>
      <c r="J868" s="64">
        <v>4.16</v>
      </c>
      <c r="K868" s="665">
        <v>2.7956685674807735</v>
      </c>
      <c r="L868" s="665">
        <v>3.2602272659460003</v>
      </c>
      <c r="M868" s="64">
        <v>778</v>
      </c>
      <c r="N868" s="726">
        <v>7560792.4670000002</v>
      </c>
      <c r="O868" s="548" t="s">
        <v>874</v>
      </c>
      <c r="P868" s="909">
        <v>1.9238234729999999</v>
      </c>
      <c r="Q868" s="203" t="s">
        <v>57</v>
      </c>
      <c r="R868" s="205" t="s">
        <v>57</v>
      </c>
      <c r="S868" s="490">
        <v>0</v>
      </c>
      <c r="T868" s="18">
        <v>0</v>
      </c>
      <c r="U868" s="548">
        <v>0</v>
      </c>
      <c r="V868" s="18">
        <v>0</v>
      </c>
      <c r="W868" s="64">
        <v>0</v>
      </c>
      <c r="X868" s="18">
        <v>0</v>
      </c>
      <c r="Y868" s="18">
        <v>0</v>
      </c>
      <c r="Z868" s="18">
        <v>0</v>
      </c>
      <c r="AA868" s="18">
        <v>0</v>
      </c>
      <c r="AB868" s="18">
        <v>0</v>
      </c>
      <c r="AC868" s="18">
        <v>0</v>
      </c>
      <c r="AD868" s="18">
        <v>0</v>
      </c>
      <c r="AE868" s="18">
        <v>0</v>
      </c>
      <c r="AF868" s="18">
        <v>0</v>
      </c>
      <c r="AG868" s="64">
        <v>0</v>
      </c>
      <c r="AH868" s="18">
        <v>0</v>
      </c>
      <c r="AI868" s="64">
        <v>0</v>
      </c>
      <c r="AJ868" s="18">
        <v>0</v>
      </c>
      <c r="AK868" s="18">
        <v>72</v>
      </c>
      <c r="AL868" s="64">
        <v>71</v>
      </c>
      <c r="AM868" s="18">
        <v>0</v>
      </c>
      <c r="AN868" s="18" t="s">
        <v>58</v>
      </c>
      <c r="AO868" s="18">
        <v>0</v>
      </c>
      <c r="AP868" s="64">
        <v>0</v>
      </c>
      <c r="AQ868" s="64">
        <v>72</v>
      </c>
      <c r="AR868" s="11">
        <v>71</v>
      </c>
      <c r="AS868" s="17">
        <v>0</v>
      </c>
      <c r="AT868" s="490">
        <v>0</v>
      </c>
      <c r="AU868" s="64">
        <v>0</v>
      </c>
      <c r="AV868" s="18">
        <v>0</v>
      </c>
      <c r="AW868" s="64">
        <v>0</v>
      </c>
      <c r="AX868" s="18">
        <v>0</v>
      </c>
      <c r="AY868" s="17">
        <v>0</v>
      </c>
      <c r="AZ868" s="490">
        <v>0</v>
      </c>
      <c r="BA868" s="17">
        <v>0</v>
      </c>
      <c r="BB868" s="18">
        <v>0</v>
      </c>
      <c r="BC868" s="17">
        <v>0</v>
      </c>
      <c r="BD868" s="18">
        <v>0</v>
      </c>
      <c r="BE868" s="17">
        <v>0</v>
      </c>
      <c r="BF868" s="18">
        <v>0</v>
      </c>
      <c r="BG868" s="17">
        <v>0</v>
      </c>
      <c r="BH868" s="18">
        <v>0</v>
      </c>
      <c r="BI868" s="17">
        <v>0</v>
      </c>
      <c r="BJ868" s="18">
        <v>0</v>
      </c>
      <c r="BK868" s="17">
        <v>421.3400000000002</v>
      </c>
      <c r="BL868" s="17">
        <v>415.34000000000009</v>
      </c>
      <c r="BM868" s="17">
        <v>0</v>
      </c>
      <c r="BN868" s="17" t="s">
        <v>58</v>
      </c>
      <c r="BO868" s="18">
        <v>0</v>
      </c>
      <c r="BP868" s="18">
        <v>0</v>
      </c>
      <c r="BQ868" s="64">
        <v>421.3400000000002</v>
      </c>
      <c r="BR868" s="18">
        <v>415.34000000000009</v>
      </c>
      <c r="BS868" s="729">
        <v>0.2190117783223452</v>
      </c>
      <c r="BT868" s="17">
        <v>0</v>
      </c>
      <c r="BU868" s="17">
        <v>0</v>
      </c>
      <c r="BV868" s="17">
        <v>0</v>
      </c>
      <c r="BW868" s="17">
        <v>0</v>
      </c>
      <c r="BX868" s="17">
        <v>0</v>
      </c>
      <c r="BY868" s="17">
        <v>0</v>
      </c>
      <c r="BZ868" s="17">
        <v>0</v>
      </c>
      <c r="CA868" s="17">
        <v>0</v>
      </c>
      <c r="CB868" s="17">
        <v>0</v>
      </c>
      <c r="CC868" s="17">
        <v>0</v>
      </c>
      <c r="CD868" s="17">
        <v>0</v>
      </c>
      <c r="CE868" s="17">
        <v>0</v>
      </c>
      <c r="CF868" s="17">
        <v>0</v>
      </c>
      <c r="CG868" s="17">
        <v>0</v>
      </c>
      <c r="CH868" s="17">
        <v>0</v>
      </c>
      <c r="CI868" s="17">
        <v>0</v>
      </c>
      <c r="CJ868" s="17">
        <v>0</v>
      </c>
      <c r="CK868" s="17">
        <v>0</v>
      </c>
      <c r="CL868" s="702">
        <v>494585.74560000026</v>
      </c>
      <c r="CM868" s="702">
        <v>487542.70560000016</v>
      </c>
      <c r="CN868" s="702">
        <v>0</v>
      </c>
      <c r="CO868" s="702">
        <v>0</v>
      </c>
      <c r="CP868" s="702">
        <v>0</v>
      </c>
      <c r="CQ868" s="702">
        <v>0</v>
      </c>
      <c r="CR868" s="704">
        <v>494585.74560000026</v>
      </c>
      <c r="CS868" s="703">
        <v>487542.70560000016</v>
      </c>
      <c r="CT868" s="23" t="s">
        <v>56</v>
      </c>
      <c r="CU868" s="23" t="s">
        <v>56</v>
      </c>
      <c r="CV868" s="23" t="s">
        <v>56</v>
      </c>
      <c r="CW868" s="23" t="s">
        <v>56</v>
      </c>
      <c r="CX868" s="23" t="s">
        <v>56</v>
      </c>
      <c r="CY868" s="23" t="s">
        <v>56</v>
      </c>
      <c r="CZ868" s="23" t="s">
        <v>56</v>
      </c>
      <c r="DA868" s="23" t="s">
        <v>56</v>
      </c>
      <c r="DB868" s="728">
        <v>7560792.4670000002</v>
      </c>
      <c r="DC868" s="10"/>
      <c r="DD868" s="692">
        <v>1.9238234729999999</v>
      </c>
      <c r="DE868" s="120"/>
      <c r="DF868" s="120"/>
      <c r="DG868" s="120"/>
      <c r="DH868" s="140"/>
      <c r="DI868" s="140"/>
      <c r="DJ868" s="140"/>
      <c r="DK868" s="140"/>
      <c r="DL868" s="548" t="s">
        <v>56</v>
      </c>
      <c r="DM868" s="548" t="s">
        <v>56</v>
      </c>
      <c r="DN868" s="203" t="s">
        <v>55</v>
      </c>
      <c r="DO868" s="700" t="s">
        <v>56</v>
      </c>
      <c r="DP868" s="713" t="s">
        <v>56</v>
      </c>
      <c r="DQ868" s="548" t="s">
        <v>56</v>
      </c>
      <c r="DR868" s="673" t="s">
        <v>56</v>
      </c>
      <c r="DS868" s="203" t="s">
        <v>56</v>
      </c>
      <c r="DT868" s="1160" t="s">
        <v>56</v>
      </c>
      <c r="DU868" s="711">
        <v>0</v>
      </c>
      <c r="DV868" s="711">
        <v>22.191028323458372</v>
      </c>
      <c r="DW868" s="711">
        <v>0</v>
      </c>
      <c r="DX868" s="711">
        <v>22.14232040928643</v>
      </c>
      <c r="DY868" s="710">
        <v>0</v>
      </c>
      <c r="DZ868" s="710">
        <v>0.69055130161435896</v>
      </c>
      <c r="EA868" s="710">
        <v>0</v>
      </c>
      <c r="EB868" s="710">
        <v>0.68916270438397209</v>
      </c>
      <c r="EC868" s="236"/>
      <c r="ED868" s="49"/>
      <c r="EE868" s="232"/>
      <c r="EF868" s="700">
        <v>0</v>
      </c>
      <c r="EG868" s="712">
        <v>0</v>
      </c>
      <c r="EH868" s="44"/>
    </row>
    <row r="869" spans="1:138" ht="41.25" customHeight="1" x14ac:dyDescent="0.25">
      <c r="A869" s="871" t="s">
        <v>49</v>
      </c>
      <c r="B869" s="656" t="s">
        <v>96</v>
      </c>
      <c r="C869" s="656" t="s">
        <v>114</v>
      </c>
      <c r="D869" s="691" t="s">
        <v>571</v>
      </c>
      <c r="E869" s="656" t="s">
        <v>571</v>
      </c>
      <c r="F869" s="656" t="s">
        <v>1793</v>
      </c>
      <c r="G869" s="901" t="s">
        <v>571</v>
      </c>
      <c r="H869" s="897" t="s">
        <v>55</v>
      </c>
      <c r="I869" s="17" t="s">
        <v>866</v>
      </c>
      <c r="J869" s="64">
        <v>4.16</v>
      </c>
      <c r="K869" s="665">
        <v>3.350479082161236</v>
      </c>
      <c r="L869" s="665">
        <v>3.7267045377030001</v>
      </c>
      <c r="M869" s="64">
        <v>707</v>
      </c>
      <c r="N869" s="726">
        <v>8551907.5859999992</v>
      </c>
      <c r="O869" s="548" t="s">
        <v>874</v>
      </c>
      <c r="P869" s="909">
        <v>2.1760100709999999</v>
      </c>
      <c r="Q869" s="203" t="s">
        <v>57</v>
      </c>
      <c r="R869" s="205" t="s">
        <v>57</v>
      </c>
      <c r="S869" s="490">
        <v>0</v>
      </c>
      <c r="T869" s="18">
        <v>0</v>
      </c>
      <c r="U869" s="548">
        <v>0</v>
      </c>
      <c r="V869" s="18">
        <v>0</v>
      </c>
      <c r="W869" s="64">
        <v>0</v>
      </c>
      <c r="X869" s="18">
        <v>0</v>
      </c>
      <c r="Y869" s="18">
        <v>0</v>
      </c>
      <c r="Z869" s="18">
        <v>0</v>
      </c>
      <c r="AA869" s="18">
        <v>0</v>
      </c>
      <c r="AB869" s="18">
        <v>0</v>
      </c>
      <c r="AC869" s="18">
        <v>0</v>
      </c>
      <c r="AD869" s="18">
        <v>0</v>
      </c>
      <c r="AE869" s="18">
        <v>0</v>
      </c>
      <c r="AF869" s="18">
        <v>0</v>
      </c>
      <c r="AG869" s="64">
        <v>0</v>
      </c>
      <c r="AH869" s="18">
        <v>0</v>
      </c>
      <c r="AI869" s="64">
        <v>0</v>
      </c>
      <c r="AJ869" s="18">
        <v>0</v>
      </c>
      <c r="AK869" s="18">
        <v>21</v>
      </c>
      <c r="AL869" s="64">
        <v>21</v>
      </c>
      <c r="AM869" s="18">
        <v>1</v>
      </c>
      <c r="AN869" s="18">
        <v>1</v>
      </c>
      <c r="AO869" s="18">
        <v>0</v>
      </c>
      <c r="AP869" s="64">
        <v>0</v>
      </c>
      <c r="AQ869" s="64">
        <v>22</v>
      </c>
      <c r="AR869" s="11">
        <v>22</v>
      </c>
      <c r="AS869" s="17">
        <v>0</v>
      </c>
      <c r="AT869" s="490">
        <v>0</v>
      </c>
      <c r="AU869" s="64">
        <v>0</v>
      </c>
      <c r="AV869" s="18">
        <v>0</v>
      </c>
      <c r="AW869" s="64">
        <v>0</v>
      </c>
      <c r="AX869" s="18">
        <v>0</v>
      </c>
      <c r="AY869" s="17">
        <v>0</v>
      </c>
      <c r="AZ869" s="490">
        <v>0</v>
      </c>
      <c r="BA869" s="17">
        <v>0</v>
      </c>
      <c r="BB869" s="18">
        <v>0</v>
      </c>
      <c r="BC869" s="17">
        <v>0</v>
      </c>
      <c r="BD869" s="18">
        <v>0</v>
      </c>
      <c r="BE869" s="17">
        <v>0</v>
      </c>
      <c r="BF869" s="18">
        <v>0</v>
      </c>
      <c r="BG869" s="17">
        <v>0</v>
      </c>
      <c r="BH869" s="18">
        <v>0</v>
      </c>
      <c r="BI869" s="17">
        <v>0</v>
      </c>
      <c r="BJ869" s="18">
        <v>0</v>
      </c>
      <c r="BK869" s="17">
        <v>131.16999999999996</v>
      </c>
      <c r="BL869" s="17">
        <v>131.16999999999999</v>
      </c>
      <c r="BM869" s="17">
        <v>3.84</v>
      </c>
      <c r="BN869" s="17">
        <v>3.84</v>
      </c>
      <c r="BO869" s="18">
        <v>0</v>
      </c>
      <c r="BP869" s="18">
        <v>0</v>
      </c>
      <c r="BQ869" s="64">
        <v>135.00999999999996</v>
      </c>
      <c r="BR869" s="18">
        <v>135.01</v>
      </c>
      <c r="BS869" s="729">
        <v>6.2044749608146446E-2</v>
      </c>
      <c r="BT869" s="17">
        <v>0</v>
      </c>
      <c r="BU869" s="17">
        <v>0</v>
      </c>
      <c r="BV869" s="17">
        <v>0</v>
      </c>
      <c r="BW869" s="17">
        <v>0</v>
      </c>
      <c r="BX869" s="17">
        <v>0</v>
      </c>
      <c r="BY869" s="17">
        <v>0</v>
      </c>
      <c r="BZ869" s="17">
        <v>0</v>
      </c>
      <c r="CA869" s="17">
        <v>0</v>
      </c>
      <c r="CB869" s="17">
        <v>0</v>
      </c>
      <c r="CC869" s="17">
        <v>0</v>
      </c>
      <c r="CD869" s="17">
        <v>0</v>
      </c>
      <c r="CE869" s="17">
        <v>0</v>
      </c>
      <c r="CF869" s="17">
        <v>0</v>
      </c>
      <c r="CG869" s="17">
        <v>0</v>
      </c>
      <c r="CH869" s="17">
        <v>0</v>
      </c>
      <c r="CI869" s="17">
        <v>0</v>
      </c>
      <c r="CJ869" s="17">
        <v>0</v>
      </c>
      <c r="CK869" s="17">
        <v>0</v>
      </c>
      <c r="CL869" s="702">
        <v>153972.59279999995</v>
      </c>
      <c r="CM869" s="702">
        <v>153972.59279999998</v>
      </c>
      <c r="CN869" s="702">
        <v>4507.5456000000004</v>
      </c>
      <c r="CO869" s="702">
        <v>4507.5456000000004</v>
      </c>
      <c r="CP869" s="702">
        <v>0</v>
      </c>
      <c r="CQ869" s="702">
        <v>0</v>
      </c>
      <c r="CR869" s="704">
        <v>158480.13839999997</v>
      </c>
      <c r="CS869" s="703">
        <v>158480.1384</v>
      </c>
      <c r="CT869" s="23" t="s">
        <v>56</v>
      </c>
      <c r="CU869" s="23" t="s">
        <v>56</v>
      </c>
      <c r="CV869" s="23" t="s">
        <v>56</v>
      </c>
      <c r="CW869" s="23" t="s">
        <v>56</v>
      </c>
      <c r="CX869" s="23" t="s">
        <v>56</v>
      </c>
      <c r="CY869" s="23" t="s">
        <v>56</v>
      </c>
      <c r="CZ869" s="23" t="s">
        <v>56</v>
      </c>
      <c r="DA869" s="23" t="s">
        <v>56</v>
      </c>
      <c r="DB869" s="728">
        <v>8551907.5859999992</v>
      </c>
      <c r="DC869" s="10"/>
      <c r="DD869" s="692">
        <v>2.1760100709999999</v>
      </c>
      <c r="DE869" s="120"/>
      <c r="DF869" s="120"/>
      <c r="DG869" s="120"/>
      <c r="DH869" s="140"/>
      <c r="DI869" s="140"/>
      <c r="DJ869" s="140"/>
      <c r="DK869" s="140"/>
      <c r="DL869" s="548" t="s">
        <v>56</v>
      </c>
      <c r="DM869" s="548" t="s">
        <v>56</v>
      </c>
      <c r="DN869" s="203" t="s">
        <v>55</v>
      </c>
      <c r="DO869" s="700" t="s">
        <v>56</v>
      </c>
      <c r="DP869" s="713" t="s">
        <v>56</v>
      </c>
      <c r="DQ869" s="548" t="s">
        <v>56</v>
      </c>
      <c r="DR869" s="673" t="s">
        <v>56</v>
      </c>
      <c r="DS869" s="203" t="s">
        <v>56</v>
      </c>
      <c r="DT869" s="1160" t="s">
        <v>56</v>
      </c>
      <c r="DU869" s="711">
        <v>5.0553683196918657E-2</v>
      </c>
      <c r="DV869" s="711">
        <v>65.869401521260087</v>
      </c>
      <c r="DW869" s="711">
        <v>5.05780346820809E-2</v>
      </c>
      <c r="DX869" s="711">
        <v>65.848487121507063</v>
      </c>
      <c r="DY869" s="710">
        <v>0</v>
      </c>
      <c r="DZ869" s="710">
        <v>1.1444192301003628</v>
      </c>
      <c r="EA869" s="710">
        <v>0</v>
      </c>
      <c r="EB869" s="710">
        <v>1.1401299321942968</v>
      </c>
      <c r="EC869" s="236"/>
      <c r="ED869" s="49"/>
      <c r="EE869" s="232"/>
      <c r="EF869" s="700">
        <v>35</v>
      </c>
      <c r="EG869" s="712">
        <v>20061</v>
      </c>
      <c r="EH869" s="44"/>
    </row>
    <row r="870" spans="1:138" ht="41.25" customHeight="1" x14ac:dyDescent="0.25">
      <c r="A870" s="871" t="s">
        <v>49</v>
      </c>
      <c r="B870" s="656" t="s">
        <v>96</v>
      </c>
      <c r="C870" s="656" t="s">
        <v>114</v>
      </c>
      <c r="D870" s="691" t="s">
        <v>571</v>
      </c>
      <c r="E870" s="656" t="s">
        <v>571</v>
      </c>
      <c r="F870" s="656" t="s">
        <v>1794</v>
      </c>
      <c r="G870" s="901" t="s">
        <v>571</v>
      </c>
      <c r="H870" s="897" t="s">
        <v>55</v>
      </c>
      <c r="I870" s="17" t="s">
        <v>866</v>
      </c>
      <c r="J870" s="64">
        <v>4.16</v>
      </c>
      <c r="K870" s="665">
        <v>2.4930446503823389</v>
      </c>
      <c r="L870" s="665">
        <v>1.8948863596950001</v>
      </c>
      <c r="M870" s="64">
        <v>179</v>
      </c>
      <c r="N870" s="726">
        <v>2831757.4789999998</v>
      </c>
      <c r="O870" s="548" t="s">
        <v>874</v>
      </c>
      <c r="P870" s="909">
        <v>0.72053313600000002</v>
      </c>
      <c r="Q870" s="203" t="s">
        <v>57</v>
      </c>
      <c r="R870" s="205" t="s">
        <v>57</v>
      </c>
      <c r="S870" s="490">
        <v>0</v>
      </c>
      <c r="T870" s="18">
        <v>0</v>
      </c>
      <c r="U870" s="548">
        <v>0</v>
      </c>
      <c r="V870" s="18">
        <v>0</v>
      </c>
      <c r="W870" s="64">
        <v>0</v>
      </c>
      <c r="X870" s="18">
        <v>0</v>
      </c>
      <c r="Y870" s="18">
        <v>0</v>
      </c>
      <c r="Z870" s="18">
        <v>0</v>
      </c>
      <c r="AA870" s="18">
        <v>0</v>
      </c>
      <c r="AB870" s="18">
        <v>0</v>
      </c>
      <c r="AC870" s="18">
        <v>0</v>
      </c>
      <c r="AD870" s="18">
        <v>0</v>
      </c>
      <c r="AE870" s="18">
        <v>0</v>
      </c>
      <c r="AF870" s="18">
        <v>0</v>
      </c>
      <c r="AG870" s="64">
        <v>0</v>
      </c>
      <c r="AH870" s="18">
        <v>0</v>
      </c>
      <c r="AI870" s="64">
        <v>0</v>
      </c>
      <c r="AJ870" s="18">
        <v>0</v>
      </c>
      <c r="AK870" s="18">
        <v>11</v>
      </c>
      <c r="AL870" s="64">
        <v>11</v>
      </c>
      <c r="AM870" s="18">
        <v>0</v>
      </c>
      <c r="AN870" s="18" t="s">
        <v>58</v>
      </c>
      <c r="AO870" s="18">
        <v>0</v>
      </c>
      <c r="AP870" s="64">
        <v>0</v>
      </c>
      <c r="AQ870" s="64">
        <v>11</v>
      </c>
      <c r="AR870" s="11">
        <v>11</v>
      </c>
      <c r="AS870" s="17">
        <v>0</v>
      </c>
      <c r="AT870" s="490">
        <v>0</v>
      </c>
      <c r="AU870" s="64">
        <v>0</v>
      </c>
      <c r="AV870" s="18">
        <v>0</v>
      </c>
      <c r="AW870" s="64">
        <v>0</v>
      </c>
      <c r="AX870" s="18">
        <v>0</v>
      </c>
      <c r="AY870" s="17">
        <v>0</v>
      </c>
      <c r="AZ870" s="490">
        <v>0</v>
      </c>
      <c r="BA870" s="17">
        <v>0</v>
      </c>
      <c r="BB870" s="18">
        <v>0</v>
      </c>
      <c r="BC870" s="17">
        <v>0</v>
      </c>
      <c r="BD870" s="18">
        <v>0</v>
      </c>
      <c r="BE870" s="17">
        <v>0</v>
      </c>
      <c r="BF870" s="18">
        <v>0</v>
      </c>
      <c r="BG870" s="17">
        <v>0</v>
      </c>
      <c r="BH870" s="18">
        <v>0</v>
      </c>
      <c r="BI870" s="17">
        <v>0</v>
      </c>
      <c r="BJ870" s="18">
        <v>0</v>
      </c>
      <c r="BK870" s="17">
        <v>53.42</v>
      </c>
      <c r="BL870" s="17">
        <v>53.419999999999995</v>
      </c>
      <c r="BM870" s="17">
        <v>0</v>
      </c>
      <c r="BN870" s="17" t="s">
        <v>58</v>
      </c>
      <c r="BO870" s="18">
        <v>0</v>
      </c>
      <c r="BP870" s="18">
        <v>0</v>
      </c>
      <c r="BQ870" s="64">
        <v>53.42</v>
      </c>
      <c r="BR870" s="18">
        <v>53.419999999999995</v>
      </c>
      <c r="BS870" s="729">
        <v>7.4139546581519056E-2</v>
      </c>
      <c r="BT870" s="17">
        <v>0</v>
      </c>
      <c r="BU870" s="17">
        <v>0</v>
      </c>
      <c r="BV870" s="17">
        <v>0</v>
      </c>
      <c r="BW870" s="17">
        <v>0</v>
      </c>
      <c r="BX870" s="17">
        <v>0</v>
      </c>
      <c r="BY870" s="17">
        <v>0</v>
      </c>
      <c r="BZ870" s="17">
        <v>0</v>
      </c>
      <c r="CA870" s="17">
        <v>0</v>
      </c>
      <c r="CB870" s="17">
        <v>0</v>
      </c>
      <c r="CC870" s="17">
        <v>0</v>
      </c>
      <c r="CD870" s="17">
        <v>0</v>
      </c>
      <c r="CE870" s="17">
        <v>0</v>
      </c>
      <c r="CF870" s="17">
        <v>0</v>
      </c>
      <c r="CG870" s="17">
        <v>0</v>
      </c>
      <c r="CH870" s="17">
        <v>0</v>
      </c>
      <c r="CI870" s="17">
        <v>0</v>
      </c>
      <c r="CJ870" s="17">
        <v>0</v>
      </c>
      <c r="CK870" s="17">
        <v>0</v>
      </c>
      <c r="CL870" s="702">
        <v>62706.532800000001</v>
      </c>
      <c r="CM870" s="702">
        <v>62706.532799999994</v>
      </c>
      <c r="CN870" s="702">
        <v>0</v>
      </c>
      <c r="CO870" s="702">
        <v>0</v>
      </c>
      <c r="CP870" s="702">
        <v>0</v>
      </c>
      <c r="CQ870" s="702">
        <v>0</v>
      </c>
      <c r="CR870" s="704">
        <v>62706.532800000001</v>
      </c>
      <c r="CS870" s="703">
        <v>62706.532799999994</v>
      </c>
      <c r="CT870" s="23" t="s">
        <v>56</v>
      </c>
      <c r="CU870" s="23" t="s">
        <v>56</v>
      </c>
      <c r="CV870" s="23" t="s">
        <v>56</v>
      </c>
      <c r="CW870" s="23" t="s">
        <v>56</v>
      </c>
      <c r="CX870" s="23" t="s">
        <v>56</v>
      </c>
      <c r="CY870" s="23" t="s">
        <v>56</v>
      </c>
      <c r="CZ870" s="23" t="s">
        <v>56</v>
      </c>
      <c r="DA870" s="23" t="s">
        <v>56</v>
      </c>
      <c r="DB870" s="728">
        <v>2831757.4789999998</v>
      </c>
      <c r="DC870" s="10"/>
      <c r="DD870" s="692">
        <v>0.72053313600000002</v>
      </c>
      <c r="DE870" s="120"/>
      <c r="DF870" s="120"/>
      <c r="DG870" s="120"/>
      <c r="DH870" s="140"/>
      <c r="DI870" s="140"/>
      <c r="DJ870" s="140"/>
      <c r="DK870" s="140"/>
      <c r="DL870" s="548" t="s">
        <v>56</v>
      </c>
      <c r="DM870" s="548" t="s">
        <v>56</v>
      </c>
      <c r="DN870" s="203" t="s">
        <v>55</v>
      </c>
      <c r="DO870" s="700" t="s">
        <v>56</v>
      </c>
      <c r="DP870" s="713" t="s">
        <v>56</v>
      </c>
      <c r="DQ870" s="548" t="s">
        <v>56</v>
      </c>
      <c r="DR870" s="673" t="s">
        <v>56</v>
      </c>
      <c r="DS870" s="203" t="s">
        <v>56</v>
      </c>
      <c r="DT870" s="1160" t="s">
        <v>56</v>
      </c>
      <c r="DU870" s="711">
        <v>0</v>
      </c>
      <c r="DV870" s="711">
        <v>15.90586567428673</v>
      </c>
      <c r="DW870" s="711">
        <v>0</v>
      </c>
      <c r="DX870" s="711">
        <v>15.895265470644603</v>
      </c>
      <c r="DY870" s="710">
        <v>0</v>
      </c>
      <c r="DZ870" s="710">
        <v>0.6624844940634409</v>
      </c>
      <c r="EA870" s="710">
        <v>0</v>
      </c>
      <c r="EB870" s="710">
        <v>0.65718439224237635</v>
      </c>
      <c r="EC870" s="236"/>
      <c r="ED870" s="49"/>
      <c r="EE870" s="232"/>
      <c r="EF870" s="700">
        <v>0</v>
      </c>
      <c r="EG870" s="712">
        <v>0</v>
      </c>
      <c r="EH870" s="44"/>
    </row>
    <row r="871" spans="1:138" ht="41.25" customHeight="1" x14ac:dyDescent="0.25">
      <c r="A871" s="871" t="s">
        <v>49</v>
      </c>
      <c r="B871" s="656" t="s">
        <v>96</v>
      </c>
      <c r="C871" s="656" t="s">
        <v>114</v>
      </c>
      <c r="D871" s="691" t="s">
        <v>571</v>
      </c>
      <c r="E871" s="656" t="s">
        <v>571</v>
      </c>
      <c r="F871" s="656" t="s">
        <v>1795</v>
      </c>
      <c r="G871" s="901" t="s">
        <v>571</v>
      </c>
      <c r="H871" s="897" t="s">
        <v>55</v>
      </c>
      <c r="I871" s="17" t="s">
        <v>866</v>
      </c>
      <c r="J871" s="64">
        <v>4.16</v>
      </c>
      <c r="K871" s="665">
        <v>2.6299459462125832</v>
      </c>
      <c r="L871" s="665">
        <v>2.7369318124890003</v>
      </c>
      <c r="M871" s="64">
        <v>993</v>
      </c>
      <c r="N871" s="726">
        <v>6994440.9720000001</v>
      </c>
      <c r="O871" s="548" t="s">
        <v>874</v>
      </c>
      <c r="P871" s="909">
        <v>1.7797168459999999</v>
      </c>
      <c r="Q871" s="203" t="s">
        <v>57</v>
      </c>
      <c r="R871" s="205" t="s">
        <v>57</v>
      </c>
      <c r="S871" s="490">
        <v>0</v>
      </c>
      <c r="T871" s="18">
        <v>0</v>
      </c>
      <c r="U871" s="548">
        <v>0</v>
      </c>
      <c r="V871" s="18">
        <v>0</v>
      </c>
      <c r="W871" s="64">
        <v>0</v>
      </c>
      <c r="X871" s="18">
        <v>0</v>
      </c>
      <c r="Y871" s="18">
        <v>0</v>
      </c>
      <c r="Z871" s="18">
        <v>0</v>
      </c>
      <c r="AA871" s="18">
        <v>0</v>
      </c>
      <c r="AB871" s="18">
        <v>0</v>
      </c>
      <c r="AC871" s="18">
        <v>0</v>
      </c>
      <c r="AD871" s="18">
        <v>0</v>
      </c>
      <c r="AE871" s="18">
        <v>0</v>
      </c>
      <c r="AF871" s="18">
        <v>0</v>
      </c>
      <c r="AG871" s="64">
        <v>0</v>
      </c>
      <c r="AH871" s="18">
        <v>0</v>
      </c>
      <c r="AI871" s="64">
        <v>0</v>
      </c>
      <c r="AJ871" s="18">
        <v>0</v>
      </c>
      <c r="AK871" s="18">
        <v>35</v>
      </c>
      <c r="AL871" s="64">
        <v>35</v>
      </c>
      <c r="AM871" s="18">
        <v>0</v>
      </c>
      <c r="AN871" s="18" t="s">
        <v>58</v>
      </c>
      <c r="AO871" s="18">
        <v>0</v>
      </c>
      <c r="AP871" s="64">
        <v>0</v>
      </c>
      <c r="AQ871" s="64">
        <v>35</v>
      </c>
      <c r="AR871" s="11">
        <v>35</v>
      </c>
      <c r="AS871" s="17">
        <v>0</v>
      </c>
      <c r="AT871" s="490">
        <v>0</v>
      </c>
      <c r="AU871" s="64">
        <v>0</v>
      </c>
      <c r="AV871" s="18">
        <v>0</v>
      </c>
      <c r="AW871" s="64">
        <v>0</v>
      </c>
      <c r="AX871" s="18">
        <v>0</v>
      </c>
      <c r="AY871" s="17">
        <v>0</v>
      </c>
      <c r="AZ871" s="490">
        <v>0</v>
      </c>
      <c r="BA871" s="17">
        <v>0</v>
      </c>
      <c r="BB871" s="18">
        <v>0</v>
      </c>
      <c r="BC871" s="17">
        <v>0</v>
      </c>
      <c r="BD871" s="18">
        <v>0</v>
      </c>
      <c r="BE871" s="17">
        <v>0</v>
      </c>
      <c r="BF871" s="18">
        <v>0</v>
      </c>
      <c r="BG871" s="17">
        <v>0</v>
      </c>
      <c r="BH871" s="18">
        <v>0</v>
      </c>
      <c r="BI871" s="17">
        <v>0</v>
      </c>
      <c r="BJ871" s="18">
        <v>0</v>
      </c>
      <c r="BK871" s="17">
        <v>210.71</v>
      </c>
      <c r="BL871" s="17">
        <v>210.71</v>
      </c>
      <c r="BM871" s="17">
        <v>0</v>
      </c>
      <c r="BN871" s="17" t="s">
        <v>58</v>
      </c>
      <c r="BO871" s="18">
        <v>0</v>
      </c>
      <c r="BP871" s="18">
        <v>0</v>
      </c>
      <c r="BQ871" s="64">
        <v>210.71</v>
      </c>
      <c r="BR871" s="18">
        <v>210.71</v>
      </c>
      <c r="BS871" s="729">
        <v>0.11839523825016376</v>
      </c>
      <c r="BT871" s="17">
        <v>0</v>
      </c>
      <c r="BU871" s="17">
        <v>0</v>
      </c>
      <c r="BV871" s="17">
        <v>0</v>
      </c>
      <c r="BW871" s="17">
        <v>0</v>
      </c>
      <c r="BX871" s="17">
        <v>0</v>
      </c>
      <c r="BY871" s="17">
        <v>0</v>
      </c>
      <c r="BZ871" s="17">
        <v>0</v>
      </c>
      <c r="CA871" s="17">
        <v>0</v>
      </c>
      <c r="CB871" s="17">
        <v>0</v>
      </c>
      <c r="CC871" s="17">
        <v>0</v>
      </c>
      <c r="CD871" s="17">
        <v>0</v>
      </c>
      <c r="CE871" s="17">
        <v>0</v>
      </c>
      <c r="CF871" s="17">
        <v>0</v>
      </c>
      <c r="CG871" s="17">
        <v>0</v>
      </c>
      <c r="CH871" s="17">
        <v>0</v>
      </c>
      <c r="CI871" s="17">
        <v>0</v>
      </c>
      <c r="CJ871" s="17">
        <v>0</v>
      </c>
      <c r="CK871" s="17">
        <v>0</v>
      </c>
      <c r="CL871" s="702">
        <v>247339.82640000002</v>
      </c>
      <c r="CM871" s="702">
        <v>247339.82640000002</v>
      </c>
      <c r="CN871" s="702">
        <v>0</v>
      </c>
      <c r="CO871" s="702">
        <v>0</v>
      </c>
      <c r="CP871" s="702">
        <v>0</v>
      </c>
      <c r="CQ871" s="702">
        <v>0</v>
      </c>
      <c r="CR871" s="704">
        <v>247339.82640000002</v>
      </c>
      <c r="CS871" s="703">
        <v>247339.82640000002</v>
      </c>
      <c r="CT871" s="23" t="s">
        <v>56</v>
      </c>
      <c r="CU871" s="23" t="s">
        <v>56</v>
      </c>
      <c r="CV871" s="23" t="s">
        <v>56</v>
      </c>
      <c r="CW871" s="23" t="s">
        <v>56</v>
      </c>
      <c r="CX871" s="23" t="s">
        <v>56</v>
      </c>
      <c r="CY871" s="23" t="s">
        <v>56</v>
      </c>
      <c r="CZ871" s="23" t="s">
        <v>56</v>
      </c>
      <c r="DA871" s="23" t="s">
        <v>56</v>
      </c>
      <c r="DB871" s="728">
        <v>6994440.9720000001</v>
      </c>
      <c r="DC871" s="10"/>
      <c r="DD871" s="692">
        <v>1.7797168459999999</v>
      </c>
      <c r="DE871" s="120"/>
      <c r="DF871" s="120"/>
      <c r="DG871" s="120"/>
      <c r="DH871" s="140"/>
      <c r="DI871" s="140"/>
      <c r="DJ871" s="140"/>
      <c r="DK871" s="140"/>
      <c r="DL871" s="548" t="s">
        <v>56</v>
      </c>
      <c r="DM871" s="548" t="s">
        <v>56</v>
      </c>
      <c r="DN871" s="203" t="s">
        <v>55</v>
      </c>
      <c r="DO871" s="700" t="s">
        <v>56</v>
      </c>
      <c r="DP871" s="713" t="s">
        <v>56</v>
      </c>
      <c r="DQ871" s="548" t="s">
        <v>56</v>
      </c>
      <c r="DR871" s="673" t="s">
        <v>56</v>
      </c>
      <c r="DS871" s="203" t="s">
        <v>56</v>
      </c>
      <c r="DT871" s="1160" t="s">
        <v>56</v>
      </c>
      <c r="DU871" s="711">
        <v>13.577648268769288</v>
      </c>
      <c r="DV871" s="711">
        <v>25.44939145391934</v>
      </c>
      <c r="DW871" s="711">
        <v>13.689499828708501</v>
      </c>
      <c r="DX871" s="711">
        <v>25.410331979875437</v>
      </c>
      <c r="DY871" s="710">
        <v>1.0047994514912584</v>
      </c>
      <c r="DZ871" s="710">
        <v>-0.23601879995148323</v>
      </c>
      <c r="EA871" s="710">
        <v>1.0041109969167501</v>
      </c>
      <c r="EB871" s="710">
        <v>-0.23714804143732471</v>
      </c>
      <c r="EC871" s="236"/>
      <c r="ED871" s="49"/>
      <c r="EE871" s="232"/>
      <c r="EF871" s="700">
        <v>10628</v>
      </c>
      <c r="EG871" s="712">
        <v>11464</v>
      </c>
      <c r="EH871" s="44"/>
    </row>
    <row r="872" spans="1:138" ht="41.25" customHeight="1" x14ac:dyDescent="0.25">
      <c r="A872" s="871" t="s">
        <v>49</v>
      </c>
      <c r="B872" s="656" t="s">
        <v>96</v>
      </c>
      <c r="C872" s="656" t="s">
        <v>114</v>
      </c>
      <c r="D872" s="691" t="s">
        <v>571</v>
      </c>
      <c r="E872" s="656" t="s">
        <v>571</v>
      </c>
      <c r="F872" s="656" t="s">
        <v>1796</v>
      </c>
      <c r="G872" s="901" t="s">
        <v>571</v>
      </c>
      <c r="H872" s="897" t="s">
        <v>55</v>
      </c>
      <c r="I872" s="17" t="s">
        <v>866</v>
      </c>
      <c r="J872" s="64">
        <v>4.16</v>
      </c>
      <c r="K872" s="665">
        <v>2.9397751946705037</v>
      </c>
      <c r="L872" s="665">
        <v>3.016098478575</v>
      </c>
      <c r="M872" s="64">
        <v>675</v>
      </c>
      <c r="N872" s="726">
        <v>9288164.5289999992</v>
      </c>
      <c r="O872" s="548" t="s">
        <v>874</v>
      </c>
      <c r="P872" s="909">
        <v>2.3633486860000001</v>
      </c>
      <c r="Q872" s="203" t="s">
        <v>57</v>
      </c>
      <c r="R872" s="205" t="s">
        <v>57</v>
      </c>
      <c r="S872" s="490">
        <v>0</v>
      </c>
      <c r="T872" s="18">
        <v>0</v>
      </c>
      <c r="U872" s="548">
        <v>0</v>
      </c>
      <c r="V872" s="18">
        <v>0</v>
      </c>
      <c r="W872" s="64">
        <v>0</v>
      </c>
      <c r="X872" s="18">
        <v>0</v>
      </c>
      <c r="Y872" s="18">
        <v>0</v>
      </c>
      <c r="Z872" s="18">
        <v>0</v>
      </c>
      <c r="AA872" s="18">
        <v>0</v>
      </c>
      <c r="AB872" s="18">
        <v>0</v>
      </c>
      <c r="AC872" s="18">
        <v>0</v>
      </c>
      <c r="AD872" s="18">
        <v>0</v>
      </c>
      <c r="AE872" s="18">
        <v>0</v>
      </c>
      <c r="AF872" s="18">
        <v>0</v>
      </c>
      <c r="AG872" s="64">
        <v>0</v>
      </c>
      <c r="AH872" s="18">
        <v>0</v>
      </c>
      <c r="AI872" s="64">
        <v>0</v>
      </c>
      <c r="AJ872" s="18">
        <v>0</v>
      </c>
      <c r="AK872" s="18">
        <v>57</v>
      </c>
      <c r="AL872" s="64">
        <v>56</v>
      </c>
      <c r="AM872" s="18">
        <v>0</v>
      </c>
      <c r="AN872" s="18" t="s">
        <v>58</v>
      </c>
      <c r="AO872" s="18">
        <v>0</v>
      </c>
      <c r="AP872" s="64">
        <v>0</v>
      </c>
      <c r="AQ872" s="64">
        <v>57</v>
      </c>
      <c r="AR872" s="11">
        <v>56</v>
      </c>
      <c r="AS872" s="17">
        <v>0</v>
      </c>
      <c r="AT872" s="490">
        <v>0</v>
      </c>
      <c r="AU872" s="64">
        <v>0</v>
      </c>
      <c r="AV872" s="18">
        <v>0</v>
      </c>
      <c r="AW872" s="64">
        <v>0</v>
      </c>
      <c r="AX872" s="18">
        <v>0</v>
      </c>
      <c r="AY872" s="17">
        <v>0</v>
      </c>
      <c r="AZ872" s="490">
        <v>0</v>
      </c>
      <c r="BA872" s="17">
        <v>0</v>
      </c>
      <c r="BB872" s="18">
        <v>0</v>
      </c>
      <c r="BC872" s="17">
        <v>0</v>
      </c>
      <c r="BD872" s="18">
        <v>0</v>
      </c>
      <c r="BE872" s="17">
        <v>0</v>
      </c>
      <c r="BF872" s="18">
        <v>0</v>
      </c>
      <c r="BG872" s="17">
        <v>0</v>
      </c>
      <c r="BH872" s="18">
        <v>0</v>
      </c>
      <c r="BI872" s="17">
        <v>0</v>
      </c>
      <c r="BJ872" s="18">
        <v>0</v>
      </c>
      <c r="BK872" s="17">
        <v>337.76000000000005</v>
      </c>
      <c r="BL872" s="17">
        <v>333.96000000000009</v>
      </c>
      <c r="BM872" s="17">
        <v>0</v>
      </c>
      <c r="BN872" s="17" t="s">
        <v>58</v>
      </c>
      <c r="BO872" s="18">
        <v>0</v>
      </c>
      <c r="BP872" s="18">
        <v>0</v>
      </c>
      <c r="BQ872" s="64">
        <v>337.76000000000005</v>
      </c>
      <c r="BR872" s="18">
        <v>333.96000000000009</v>
      </c>
      <c r="BS872" s="729">
        <v>0.1429158557942897</v>
      </c>
      <c r="BT872" s="17">
        <v>0</v>
      </c>
      <c r="BU872" s="17">
        <v>0</v>
      </c>
      <c r="BV872" s="17">
        <v>0</v>
      </c>
      <c r="BW872" s="17">
        <v>0</v>
      </c>
      <c r="BX872" s="17">
        <v>0</v>
      </c>
      <c r="BY872" s="17">
        <v>0</v>
      </c>
      <c r="BZ872" s="17">
        <v>0</v>
      </c>
      <c r="CA872" s="17">
        <v>0</v>
      </c>
      <c r="CB872" s="17">
        <v>0</v>
      </c>
      <c r="CC872" s="17">
        <v>0</v>
      </c>
      <c r="CD872" s="17">
        <v>0</v>
      </c>
      <c r="CE872" s="17">
        <v>0</v>
      </c>
      <c r="CF872" s="17">
        <v>0</v>
      </c>
      <c r="CG872" s="17">
        <v>0</v>
      </c>
      <c r="CH872" s="17">
        <v>0</v>
      </c>
      <c r="CI872" s="17">
        <v>0</v>
      </c>
      <c r="CJ872" s="17">
        <v>0</v>
      </c>
      <c r="CK872" s="17">
        <v>0</v>
      </c>
      <c r="CL872" s="702">
        <v>396476.19840000011</v>
      </c>
      <c r="CM872" s="702">
        <v>392015.60640000016</v>
      </c>
      <c r="CN872" s="702">
        <v>0</v>
      </c>
      <c r="CO872" s="702">
        <v>0</v>
      </c>
      <c r="CP872" s="702">
        <v>0</v>
      </c>
      <c r="CQ872" s="702">
        <v>0</v>
      </c>
      <c r="CR872" s="704">
        <v>396476.19840000011</v>
      </c>
      <c r="CS872" s="703">
        <v>392015.60640000016</v>
      </c>
      <c r="CT872" s="23" t="s">
        <v>56</v>
      </c>
      <c r="CU872" s="23" t="s">
        <v>56</v>
      </c>
      <c r="CV872" s="23" t="s">
        <v>56</v>
      </c>
      <c r="CW872" s="23" t="s">
        <v>56</v>
      </c>
      <c r="CX872" s="23" t="s">
        <v>56</v>
      </c>
      <c r="CY872" s="23" t="s">
        <v>56</v>
      </c>
      <c r="CZ872" s="23" t="s">
        <v>56</v>
      </c>
      <c r="DA872" s="23" t="s">
        <v>56</v>
      </c>
      <c r="DB872" s="728">
        <v>9288164.5289999992</v>
      </c>
      <c r="DC872" s="10"/>
      <c r="DD872" s="692">
        <v>2.3633486860000001</v>
      </c>
      <c r="DE872" s="120"/>
      <c r="DF872" s="120"/>
      <c r="DG872" s="120"/>
      <c r="DH872" s="140"/>
      <c r="DI872" s="140"/>
      <c r="DJ872" s="140"/>
      <c r="DK872" s="140"/>
      <c r="DL872" s="548" t="s">
        <v>56</v>
      </c>
      <c r="DM872" s="548" t="s">
        <v>56</v>
      </c>
      <c r="DN872" s="203" t="s">
        <v>55</v>
      </c>
      <c r="DO872" s="700" t="s">
        <v>56</v>
      </c>
      <c r="DP872" s="713" t="s">
        <v>56</v>
      </c>
      <c r="DQ872" s="548" t="s">
        <v>56</v>
      </c>
      <c r="DR872" s="673" t="s">
        <v>56</v>
      </c>
      <c r="DS872" s="203" t="s">
        <v>56</v>
      </c>
      <c r="DT872" s="1160" t="s">
        <v>56</v>
      </c>
      <c r="DU872" s="711">
        <v>0</v>
      </c>
      <c r="DV872" s="711">
        <v>23.874775167430922</v>
      </c>
      <c r="DW872" s="711">
        <v>0</v>
      </c>
      <c r="DX872" s="711">
        <v>23.87206813259878</v>
      </c>
      <c r="DY872" s="710">
        <v>0</v>
      </c>
      <c r="DZ872" s="710">
        <v>0.69410521315168416</v>
      </c>
      <c r="EA872" s="710">
        <v>0</v>
      </c>
      <c r="EB872" s="710">
        <v>0.69275169573561346</v>
      </c>
      <c r="EC872" s="236"/>
      <c r="ED872" s="49"/>
      <c r="EE872" s="232"/>
      <c r="EF872" s="700">
        <v>0</v>
      </c>
      <c r="EG872" s="712">
        <v>0</v>
      </c>
      <c r="EH872" s="44"/>
    </row>
    <row r="873" spans="1:138" ht="41.25" customHeight="1" x14ac:dyDescent="0.25">
      <c r="A873" s="871" t="s">
        <v>49</v>
      </c>
      <c r="B873" s="656" t="s">
        <v>96</v>
      </c>
      <c r="C873" s="656" t="s">
        <v>114</v>
      </c>
      <c r="D873" s="691" t="s">
        <v>1797</v>
      </c>
      <c r="E873" s="656" t="s">
        <v>514</v>
      </c>
      <c r="F873" s="656" t="s">
        <v>1798</v>
      </c>
      <c r="G873" s="901" t="s">
        <v>514</v>
      </c>
      <c r="H873" s="897" t="s">
        <v>55</v>
      </c>
      <c r="I873" s="17" t="s">
        <v>860</v>
      </c>
      <c r="J873" s="64">
        <v>4.16</v>
      </c>
      <c r="K873" s="665">
        <v>3.3865057389586686</v>
      </c>
      <c r="L873" s="665">
        <v>3.7505681740170003</v>
      </c>
      <c r="M873" s="64">
        <v>1043</v>
      </c>
      <c r="N873" s="726">
        <v>9231529.3789999988</v>
      </c>
      <c r="O873" s="548" t="s">
        <v>874</v>
      </c>
      <c r="P873" s="909">
        <v>2.3489380230000001</v>
      </c>
      <c r="Q873" s="203" t="s">
        <v>57</v>
      </c>
      <c r="R873" s="205" t="s">
        <v>57</v>
      </c>
      <c r="S873" s="490">
        <v>0</v>
      </c>
      <c r="T873" s="18">
        <v>0</v>
      </c>
      <c r="U873" s="548">
        <v>0</v>
      </c>
      <c r="V873" s="18">
        <v>0</v>
      </c>
      <c r="W873" s="64">
        <v>0</v>
      </c>
      <c r="X873" s="18">
        <v>0</v>
      </c>
      <c r="Y873" s="18">
        <v>0</v>
      </c>
      <c r="Z873" s="18">
        <v>0</v>
      </c>
      <c r="AA873" s="18">
        <v>0</v>
      </c>
      <c r="AB873" s="18">
        <v>0</v>
      </c>
      <c r="AC873" s="18">
        <v>0</v>
      </c>
      <c r="AD873" s="18">
        <v>0</v>
      </c>
      <c r="AE873" s="18">
        <v>0</v>
      </c>
      <c r="AF873" s="18">
        <v>0</v>
      </c>
      <c r="AG873" s="64">
        <v>0</v>
      </c>
      <c r="AH873" s="18">
        <v>0</v>
      </c>
      <c r="AI873" s="64">
        <v>0</v>
      </c>
      <c r="AJ873" s="18">
        <v>0</v>
      </c>
      <c r="AK873" s="18">
        <v>52</v>
      </c>
      <c r="AL873" s="64">
        <v>51</v>
      </c>
      <c r="AM873" s="18">
        <v>0</v>
      </c>
      <c r="AN873" s="18" t="s">
        <v>58</v>
      </c>
      <c r="AO873" s="18">
        <v>0</v>
      </c>
      <c r="AP873" s="64">
        <v>0</v>
      </c>
      <c r="AQ873" s="64">
        <v>52</v>
      </c>
      <c r="AR873" s="11">
        <v>51</v>
      </c>
      <c r="AS873" s="17">
        <v>0</v>
      </c>
      <c r="AT873" s="490">
        <v>0</v>
      </c>
      <c r="AU873" s="64">
        <v>0</v>
      </c>
      <c r="AV873" s="18">
        <v>0</v>
      </c>
      <c r="AW873" s="64">
        <v>0</v>
      </c>
      <c r="AX873" s="18">
        <v>0</v>
      </c>
      <c r="AY873" s="17">
        <v>0</v>
      </c>
      <c r="AZ873" s="490">
        <v>0</v>
      </c>
      <c r="BA873" s="17">
        <v>0</v>
      </c>
      <c r="BB873" s="18">
        <v>0</v>
      </c>
      <c r="BC873" s="17">
        <v>0</v>
      </c>
      <c r="BD873" s="18">
        <v>0</v>
      </c>
      <c r="BE873" s="17">
        <v>0</v>
      </c>
      <c r="BF873" s="18">
        <v>0</v>
      </c>
      <c r="BG873" s="17">
        <v>0</v>
      </c>
      <c r="BH873" s="18">
        <v>0</v>
      </c>
      <c r="BI873" s="17">
        <v>0</v>
      </c>
      <c r="BJ873" s="18">
        <v>0</v>
      </c>
      <c r="BK873" s="17">
        <v>1813.3499999999997</v>
      </c>
      <c r="BL873" s="17">
        <v>1805.75</v>
      </c>
      <c r="BM873" s="17">
        <v>0</v>
      </c>
      <c r="BN873" s="17" t="s">
        <v>58</v>
      </c>
      <c r="BO873" s="18">
        <v>0</v>
      </c>
      <c r="BP873" s="18">
        <v>0</v>
      </c>
      <c r="BQ873" s="64">
        <v>1813.3499999999997</v>
      </c>
      <c r="BR873" s="18">
        <v>1805.75</v>
      </c>
      <c r="BS873" s="729">
        <v>0.77198716281327762</v>
      </c>
      <c r="BT873" s="17">
        <v>0</v>
      </c>
      <c r="BU873" s="17">
        <v>0</v>
      </c>
      <c r="BV873" s="17">
        <v>0</v>
      </c>
      <c r="BW873" s="17">
        <v>0</v>
      </c>
      <c r="BX873" s="17">
        <v>0</v>
      </c>
      <c r="BY873" s="17">
        <v>0</v>
      </c>
      <c r="BZ873" s="17">
        <v>0</v>
      </c>
      <c r="CA873" s="17">
        <v>0</v>
      </c>
      <c r="CB873" s="17">
        <v>0</v>
      </c>
      <c r="CC873" s="17">
        <v>0</v>
      </c>
      <c r="CD873" s="17">
        <v>0</v>
      </c>
      <c r="CE873" s="17">
        <v>0</v>
      </c>
      <c r="CF873" s="17">
        <v>0</v>
      </c>
      <c r="CG873" s="17">
        <v>0</v>
      </c>
      <c r="CH873" s="17">
        <v>0</v>
      </c>
      <c r="CI873" s="17">
        <v>0</v>
      </c>
      <c r="CJ873" s="17">
        <v>0</v>
      </c>
      <c r="CK873" s="17">
        <v>0</v>
      </c>
      <c r="CL873" s="702">
        <v>2128582.764</v>
      </c>
      <c r="CM873" s="702">
        <v>2119661.58</v>
      </c>
      <c r="CN873" s="702">
        <v>0</v>
      </c>
      <c r="CO873" s="702">
        <v>0</v>
      </c>
      <c r="CP873" s="702">
        <v>0</v>
      </c>
      <c r="CQ873" s="702">
        <v>0</v>
      </c>
      <c r="CR873" s="704">
        <v>2128582.764</v>
      </c>
      <c r="CS873" s="703">
        <v>2119661.58</v>
      </c>
      <c r="CT873" s="23">
        <v>1</v>
      </c>
      <c r="CU873" s="23">
        <v>8</v>
      </c>
      <c r="CV873" s="23" t="s">
        <v>514</v>
      </c>
      <c r="CW873" s="23">
        <v>8</v>
      </c>
      <c r="CX873" s="23">
        <v>48</v>
      </c>
      <c r="CY873" s="23">
        <v>0</v>
      </c>
      <c r="CZ873" s="23">
        <v>0</v>
      </c>
      <c r="DA873" s="23" t="s">
        <v>911</v>
      </c>
      <c r="DB873" s="728">
        <v>9231529.3789999988</v>
      </c>
      <c r="DC873" s="10"/>
      <c r="DD873" s="692">
        <v>2.3489380230000001</v>
      </c>
      <c r="DE873" s="120"/>
      <c r="DF873" s="120"/>
      <c r="DG873" s="120"/>
      <c r="DH873" s="140"/>
      <c r="DI873" s="140"/>
      <c r="DJ873" s="140"/>
      <c r="DK873" s="140"/>
      <c r="DL873" s="548" t="s">
        <v>56</v>
      </c>
      <c r="DM873" s="548" t="s">
        <v>56</v>
      </c>
      <c r="DN873" s="203" t="s">
        <v>55</v>
      </c>
      <c r="DO873" s="700" t="s">
        <v>56</v>
      </c>
      <c r="DP873" s="713" t="s">
        <v>56</v>
      </c>
      <c r="DQ873" s="548" t="s">
        <v>56</v>
      </c>
      <c r="DR873" s="673" t="s">
        <v>56</v>
      </c>
      <c r="DS873" s="203" t="s">
        <v>56</v>
      </c>
      <c r="DT873" s="1160" t="s">
        <v>56</v>
      </c>
      <c r="DU873" s="711">
        <v>0.82547770700636947</v>
      </c>
      <c r="DV873" s="711">
        <v>149.39019735947201</v>
      </c>
      <c r="DW873" s="711">
        <v>0.85109034267912798</v>
      </c>
      <c r="DX873" s="711">
        <v>149.71516508632391</v>
      </c>
      <c r="DY873" s="710">
        <v>1.8343949044585986E-2</v>
      </c>
      <c r="DZ873" s="710">
        <v>1.0154586253135161</v>
      </c>
      <c r="EA873" s="710">
        <v>1.86915887850467E-2</v>
      </c>
      <c r="EB873" s="710">
        <v>1.0145493155110512</v>
      </c>
      <c r="EC873" s="236"/>
      <c r="ED873" s="49"/>
      <c r="EE873" s="232"/>
      <c r="EF873" s="700">
        <v>0</v>
      </c>
      <c r="EG873" s="712">
        <v>140146</v>
      </c>
      <c r="EH873" s="44"/>
    </row>
    <row r="874" spans="1:138" ht="41.25" customHeight="1" x14ac:dyDescent="0.25">
      <c r="A874" s="871" t="s">
        <v>49</v>
      </c>
      <c r="B874" s="656" t="s">
        <v>96</v>
      </c>
      <c r="C874" s="656" t="s">
        <v>114</v>
      </c>
      <c r="D874" s="691" t="s">
        <v>1797</v>
      </c>
      <c r="E874" s="656" t="s">
        <v>514</v>
      </c>
      <c r="F874" s="656" t="s">
        <v>1799</v>
      </c>
      <c r="G874" s="901" t="s">
        <v>514</v>
      </c>
      <c r="H874" s="897" t="s">
        <v>55</v>
      </c>
      <c r="I874" s="17" t="s">
        <v>860</v>
      </c>
      <c r="J874" s="64">
        <v>4.16</v>
      </c>
      <c r="K874" s="665">
        <v>2.4858393190228529</v>
      </c>
      <c r="L874" s="665">
        <v>0.347727272004</v>
      </c>
      <c r="M874" s="64">
        <v>66</v>
      </c>
      <c r="N874" s="726">
        <v>141587.87469999999</v>
      </c>
      <c r="O874" s="548" t="s">
        <v>874</v>
      </c>
      <c r="P874" s="909">
        <v>3.6026656999999997E-2</v>
      </c>
      <c r="Q874" s="203" t="s">
        <v>57</v>
      </c>
      <c r="R874" s="205" t="s">
        <v>57</v>
      </c>
      <c r="S874" s="490">
        <v>0</v>
      </c>
      <c r="T874" s="18">
        <v>0</v>
      </c>
      <c r="U874" s="548">
        <v>0</v>
      </c>
      <c r="V874" s="18">
        <v>0</v>
      </c>
      <c r="W874" s="64">
        <v>0</v>
      </c>
      <c r="X874" s="18">
        <v>0</v>
      </c>
      <c r="Y874" s="18">
        <v>0</v>
      </c>
      <c r="Z874" s="18">
        <v>0</v>
      </c>
      <c r="AA874" s="18">
        <v>0</v>
      </c>
      <c r="AB874" s="18">
        <v>0</v>
      </c>
      <c r="AC874" s="18">
        <v>0</v>
      </c>
      <c r="AD874" s="18">
        <v>0</v>
      </c>
      <c r="AE874" s="18">
        <v>0</v>
      </c>
      <c r="AF874" s="18">
        <v>0</v>
      </c>
      <c r="AG874" s="64">
        <v>0</v>
      </c>
      <c r="AH874" s="18">
        <v>0</v>
      </c>
      <c r="AI874" s="64">
        <v>0</v>
      </c>
      <c r="AJ874" s="18">
        <v>0</v>
      </c>
      <c r="AK874" s="18">
        <v>9</v>
      </c>
      <c r="AL874" s="64">
        <v>9</v>
      </c>
      <c r="AM874" s="18">
        <v>0</v>
      </c>
      <c r="AN874" s="18" t="s">
        <v>58</v>
      </c>
      <c r="AO874" s="18">
        <v>0</v>
      </c>
      <c r="AP874" s="64">
        <v>0</v>
      </c>
      <c r="AQ874" s="64">
        <v>9</v>
      </c>
      <c r="AR874" s="11">
        <v>9</v>
      </c>
      <c r="AS874" s="17">
        <v>0</v>
      </c>
      <c r="AT874" s="490">
        <v>0</v>
      </c>
      <c r="AU874" s="64">
        <v>0</v>
      </c>
      <c r="AV874" s="18">
        <v>0</v>
      </c>
      <c r="AW874" s="64">
        <v>0</v>
      </c>
      <c r="AX874" s="18">
        <v>0</v>
      </c>
      <c r="AY874" s="17">
        <v>0</v>
      </c>
      <c r="AZ874" s="490">
        <v>0</v>
      </c>
      <c r="BA874" s="17">
        <v>0</v>
      </c>
      <c r="BB874" s="18">
        <v>0</v>
      </c>
      <c r="BC874" s="17">
        <v>0</v>
      </c>
      <c r="BD874" s="18">
        <v>0</v>
      </c>
      <c r="BE874" s="17">
        <v>0</v>
      </c>
      <c r="BF874" s="18">
        <v>0</v>
      </c>
      <c r="BG874" s="17">
        <v>0</v>
      </c>
      <c r="BH874" s="18">
        <v>0</v>
      </c>
      <c r="BI874" s="17">
        <v>0</v>
      </c>
      <c r="BJ874" s="18">
        <v>0</v>
      </c>
      <c r="BK874" s="17">
        <v>52.39</v>
      </c>
      <c r="BL874" s="17">
        <v>52.39</v>
      </c>
      <c r="BM874" s="17">
        <v>0</v>
      </c>
      <c r="BN874" s="17" t="s">
        <v>58</v>
      </c>
      <c r="BO874" s="18">
        <v>0</v>
      </c>
      <c r="BP874" s="18">
        <v>0</v>
      </c>
      <c r="BQ874" s="64">
        <v>52.39</v>
      </c>
      <c r="BR874" s="18">
        <v>52.39</v>
      </c>
      <c r="BS874" s="729">
        <v>1.4542009823448232</v>
      </c>
      <c r="BT874" s="17">
        <v>0</v>
      </c>
      <c r="BU874" s="17">
        <v>0</v>
      </c>
      <c r="BV874" s="17">
        <v>0</v>
      </c>
      <c r="BW874" s="17">
        <v>0</v>
      </c>
      <c r="BX874" s="17">
        <v>0</v>
      </c>
      <c r="BY874" s="17">
        <v>0</v>
      </c>
      <c r="BZ874" s="17">
        <v>0</v>
      </c>
      <c r="CA874" s="17">
        <v>0</v>
      </c>
      <c r="CB874" s="17">
        <v>0</v>
      </c>
      <c r="CC874" s="17">
        <v>0</v>
      </c>
      <c r="CD874" s="17">
        <v>0</v>
      </c>
      <c r="CE874" s="17">
        <v>0</v>
      </c>
      <c r="CF874" s="17">
        <v>0</v>
      </c>
      <c r="CG874" s="17">
        <v>0</v>
      </c>
      <c r="CH874" s="17">
        <v>0</v>
      </c>
      <c r="CI874" s="17">
        <v>0</v>
      </c>
      <c r="CJ874" s="17">
        <v>0</v>
      </c>
      <c r="CK874" s="17">
        <v>0</v>
      </c>
      <c r="CL874" s="702">
        <v>61497.477600000006</v>
      </c>
      <c r="CM874" s="702">
        <v>61497.477600000006</v>
      </c>
      <c r="CN874" s="702">
        <v>0</v>
      </c>
      <c r="CO874" s="702">
        <v>0</v>
      </c>
      <c r="CP874" s="702">
        <v>0</v>
      </c>
      <c r="CQ874" s="702">
        <v>0</v>
      </c>
      <c r="CR874" s="704">
        <v>61497.477600000006</v>
      </c>
      <c r="CS874" s="703">
        <v>61497.477600000006</v>
      </c>
      <c r="CT874" s="23" t="s">
        <v>56</v>
      </c>
      <c r="CU874" s="23" t="s">
        <v>56</v>
      </c>
      <c r="CV874" s="23" t="s">
        <v>56</v>
      </c>
      <c r="CW874" s="23" t="s">
        <v>56</v>
      </c>
      <c r="CX874" s="23" t="s">
        <v>56</v>
      </c>
      <c r="CY874" s="23" t="s">
        <v>56</v>
      </c>
      <c r="CZ874" s="23" t="s">
        <v>56</v>
      </c>
      <c r="DA874" s="23" t="s">
        <v>56</v>
      </c>
      <c r="DB874" s="728">
        <v>141587.87469999999</v>
      </c>
      <c r="DC874" s="10"/>
      <c r="DD874" s="692">
        <v>3.6026656999999997E-2</v>
      </c>
      <c r="DE874" s="120"/>
      <c r="DF874" s="120"/>
      <c r="DG874" s="120"/>
      <c r="DH874" s="140"/>
      <c r="DI874" s="140"/>
      <c r="DJ874" s="140"/>
      <c r="DK874" s="140"/>
      <c r="DL874" s="548" t="s">
        <v>56</v>
      </c>
      <c r="DM874" s="548" t="s">
        <v>56</v>
      </c>
      <c r="DN874" s="203" t="s">
        <v>55</v>
      </c>
      <c r="DO874" s="700" t="s">
        <v>56</v>
      </c>
      <c r="DP874" s="713" t="s">
        <v>56</v>
      </c>
      <c r="DQ874" s="548" t="s">
        <v>56</v>
      </c>
      <c r="DR874" s="673" t="s">
        <v>56</v>
      </c>
      <c r="DS874" s="203" t="s">
        <v>56</v>
      </c>
      <c r="DT874" s="1160" t="s">
        <v>56</v>
      </c>
      <c r="DU874" s="711">
        <v>0</v>
      </c>
      <c r="DV874" s="711">
        <v>28</v>
      </c>
      <c r="DW874" s="711">
        <v>0</v>
      </c>
      <c r="DX874" s="711">
        <v>28</v>
      </c>
      <c r="DY874" s="710">
        <v>0</v>
      </c>
      <c r="DZ874" s="710">
        <v>0.33333333333333331</v>
      </c>
      <c r="EA874" s="710">
        <v>0</v>
      </c>
      <c r="EB874" s="710">
        <v>0.33333333333333331</v>
      </c>
      <c r="EC874" s="236"/>
      <c r="ED874" s="49"/>
      <c r="EE874" s="232"/>
      <c r="EF874" s="700">
        <v>0</v>
      </c>
      <c r="EG874" s="712">
        <v>1960</v>
      </c>
      <c r="EH874" s="44"/>
    </row>
    <row r="875" spans="1:138" ht="41.25" customHeight="1" x14ac:dyDescent="0.25">
      <c r="A875" s="871" t="s">
        <v>49</v>
      </c>
      <c r="B875" s="656" t="s">
        <v>96</v>
      </c>
      <c r="C875" s="656" t="s">
        <v>114</v>
      </c>
      <c r="D875" s="691" t="s">
        <v>1797</v>
      </c>
      <c r="E875" s="656" t="s">
        <v>514</v>
      </c>
      <c r="F875" s="656" t="s">
        <v>1800</v>
      </c>
      <c r="G875" s="901" t="s">
        <v>127</v>
      </c>
      <c r="H875" s="897" t="s">
        <v>55</v>
      </c>
      <c r="I875" s="17" t="s">
        <v>860</v>
      </c>
      <c r="J875" s="64">
        <v>4.16</v>
      </c>
      <c r="K875" s="665">
        <v>3.0262391709843421</v>
      </c>
      <c r="L875" s="665">
        <v>3.911931810045</v>
      </c>
      <c r="M875" s="64">
        <v>433</v>
      </c>
      <c r="N875" s="726">
        <v>5153798.6090000002</v>
      </c>
      <c r="O875" s="548" t="s">
        <v>874</v>
      </c>
      <c r="P875" s="909">
        <v>1.311370307</v>
      </c>
      <c r="Q875" s="203" t="s">
        <v>57</v>
      </c>
      <c r="R875" s="205" t="s">
        <v>57</v>
      </c>
      <c r="S875" s="490">
        <v>0</v>
      </c>
      <c r="T875" s="18">
        <v>0</v>
      </c>
      <c r="U875" s="548">
        <v>0</v>
      </c>
      <c r="V875" s="18">
        <v>0</v>
      </c>
      <c r="W875" s="64">
        <v>0</v>
      </c>
      <c r="X875" s="18">
        <v>0</v>
      </c>
      <c r="Y875" s="18">
        <v>0</v>
      </c>
      <c r="Z875" s="18">
        <v>0</v>
      </c>
      <c r="AA875" s="18">
        <v>0</v>
      </c>
      <c r="AB875" s="18">
        <v>0</v>
      </c>
      <c r="AC875" s="18">
        <v>0</v>
      </c>
      <c r="AD875" s="18">
        <v>0</v>
      </c>
      <c r="AE875" s="18">
        <v>0</v>
      </c>
      <c r="AF875" s="18">
        <v>0</v>
      </c>
      <c r="AG875" s="64">
        <v>0</v>
      </c>
      <c r="AH875" s="18">
        <v>0</v>
      </c>
      <c r="AI875" s="64">
        <v>0</v>
      </c>
      <c r="AJ875" s="18">
        <v>0</v>
      </c>
      <c r="AK875" s="18">
        <v>40</v>
      </c>
      <c r="AL875" s="64">
        <v>39</v>
      </c>
      <c r="AM875" s="18">
        <v>0</v>
      </c>
      <c r="AN875" s="18" t="s">
        <v>58</v>
      </c>
      <c r="AO875" s="18">
        <v>0</v>
      </c>
      <c r="AP875" s="64">
        <v>0</v>
      </c>
      <c r="AQ875" s="64">
        <v>40</v>
      </c>
      <c r="AR875" s="11">
        <v>39</v>
      </c>
      <c r="AS875" s="17">
        <v>0</v>
      </c>
      <c r="AT875" s="490">
        <v>0</v>
      </c>
      <c r="AU875" s="64">
        <v>0</v>
      </c>
      <c r="AV875" s="18">
        <v>0</v>
      </c>
      <c r="AW875" s="64">
        <v>0</v>
      </c>
      <c r="AX875" s="18">
        <v>0</v>
      </c>
      <c r="AY875" s="17">
        <v>0</v>
      </c>
      <c r="AZ875" s="490">
        <v>0</v>
      </c>
      <c r="BA875" s="17">
        <v>0</v>
      </c>
      <c r="BB875" s="18">
        <v>0</v>
      </c>
      <c r="BC875" s="17">
        <v>0</v>
      </c>
      <c r="BD875" s="18">
        <v>0</v>
      </c>
      <c r="BE875" s="17">
        <v>0</v>
      </c>
      <c r="BF875" s="18">
        <v>0</v>
      </c>
      <c r="BG875" s="17">
        <v>0</v>
      </c>
      <c r="BH875" s="18">
        <v>0</v>
      </c>
      <c r="BI875" s="17">
        <v>0</v>
      </c>
      <c r="BJ875" s="18">
        <v>0</v>
      </c>
      <c r="BK875" s="17">
        <v>251.56</v>
      </c>
      <c r="BL875" s="17">
        <v>246.55999999999997</v>
      </c>
      <c r="BM875" s="17">
        <v>0</v>
      </c>
      <c r="BN875" s="17" t="s">
        <v>58</v>
      </c>
      <c r="BO875" s="18">
        <v>0</v>
      </c>
      <c r="BP875" s="18">
        <v>0</v>
      </c>
      <c r="BQ875" s="64">
        <v>251.56</v>
      </c>
      <c r="BR875" s="18">
        <v>246.55999999999997</v>
      </c>
      <c r="BS875" s="729">
        <v>0.19182987342110072</v>
      </c>
      <c r="BT875" s="17">
        <v>0</v>
      </c>
      <c r="BU875" s="17">
        <v>0</v>
      </c>
      <c r="BV875" s="17">
        <v>0</v>
      </c>
      <c r="BW875" s="17">
        <v>0</v>
      </c>
      <c r="BX875" s="17">
        <v>0</v>
      </c>
      <c r="BY875" s="17">
        <v>0</v>
      </c>
      <c r="BZ875" s="17">
        <v>0</v>
      </c>
      <c r="CA875" s="17">
        <v>0</v>
      </c>
      <c r="CB875" s="17">
        <v>0</v>
      </c>
      <c r="CC875" s="17">
        <v>0</v>
      </c>
      <c r="CD875" s="17">
        <v>0</v>
      </c>
      <c r="CE875" s="17">
        <v>0</v>
      </c>
      <c r="CF875" s="17">
        <v>0</v>
      </c>
      <c r="CG875" s="17">
        <v>0</v>
      </c>
      <c r="CH875" s="17">
        <v>0</v>
      </c>
      <c r="CI875" s="17">
        <v>0</v>
      </c>
      <c r="CJ875" s="17">
        <v>0</v>
      </c>
      <c r="CK875" s="17">
        <v>0</v>
      </c>
      <c r="CL875" s="702">
        <v>295291.19040000002</v>
      </c>
      <c r="CM875" s="702">
        <v>289421.99040000001</v>
      </c>
      <c r="CN875" s="702">
        <v>0</v>
      </c>
      <c r="CO875" s="702">
        <v>0</v>
      </c>
      <c r="CP875" s="702">
        <v>0</v>
      </c>
      <c r="CQ875" s="702">
        <v>0</v>
      </c>
      <c r="CR875" s="704">
        <v>295291.19040000002</v>
      </c>
      <c r="CS875" s="703">
        <v>289421.99040000001</v>
      </c>
      <c r="CT875" s="23" t="s">
        <v>56</v>
      </c>
      <c r="CU875" s="23" t="s">
        <v>56</v>
      </c>
      <c r="CV875" s="23" t="s">
        <v>56</v>
      </c>
      <c r="CW875" s="23" t="s">
        <v>56</v>
      </c>
      <c r="CX875" s="23" t="s">
        <v>56</v>
      </c>
      <c r="CY875" s="23" t="s">
        <v>56</v>
      </c>
      <c r="CZ875" s="23" t="s">
        <v>56</v>
      </c>
      <c r="DA875" s="23" t="s">
        <v>56</v>
      </c>
      <c r="DB875" s="728">
        <v>5153798.6090000002</v>
      </c>
      <c r="DC875" s="10"/>
      <c r="DD875" s="692">
        <v>1.311370307</v>
      </c>
      <c r="DE875" s="120"/>
      <c r="DF875" s="120"/>
      <c r="DG875" s="120"/>
      <c r="DH875" s="140"/>
      <c r="DI875" s="140"/>
      <c r="DJ875" s="140"/>
      <c r="DK875" s="140"/>
      <c r="DL875" s="548" t="s">
        <v>56</v>
      </c>
      <c r="DM875" s="548" t="s">
        <v>56</v>
      </c>
      <c r="DN875" s="203" t="s">
        <v>55</v>
      </c>
      <c r="DO875" s="700" t="s">
        <v>56</v>
      </c>
      <c r="DP875" s="713" t="s">
        <v>56</v>
      </c>
      <c r="DQ875" s="548" t="s">
        <v>56</v>
      </c>
      <c r="DR875" s="673" t="s">
        <v>56</v>
      </c>
      <c r="DS875" s="203" t="s">
        <v>56</v>
      </c>
      <c r="DT875" s="1160" t="s">
        <v>56</v>
      </c>
      <c r="DU875" s="711">
        <v>36.137796808096503</v>
      </c>
      <c r="DV875" s="711">
        <v>-0.19902899969762444</v>
      </c>
      <c r="DW875" s="711">
        <v>36.270986549702002</v>
      </c>
      <c r="DX875" s="711">
        <v>-0.44629931810145251</v>
      </c>
      <c r="DY875" s="710">
        <v>0.21954067730634469</v>
      </c>
      <c r="DZ875" s="710">
        <v>0.22469372041528446</v>
      </c>
      <c r="EA875" s="710">
        <v>0.21925560987120499</v>
      </c>
      <c r="EB875" s="710">
        <v>0.22361522690498128</v>
      </c>
      <c r="EC875" s="236"/>
      <c r="ED875" s="49"/>
      <c r="EE875" s="232"/>
      <c r="EF875" s="700">
        <v>0</v>
      </c>
      <c r="EG875" s="712">
        <v>11553</v>
      </c>
      <c r="EH875" s="44"/>
    </row>
    <row r="876" spans="1:138" ht="41.25" customHeight="1" x14ac:dyDescent="0.25">
      <c r="A876" s="871" t="s">
        <v>49</v>
      </c>
      <c r="B876" s="656" t="s">
        <v>96</v>
      </c>
      <c r="C876" s="656" t="s">
        <v>114</v>
      </c>
      <c r="D876" s="691" t="s">
        <v>571</v>
      </c>
      <c r="E876" s="656" t="s">
        <v>571</v>
      </c>
      <c r="F876" s="656" t="s">
        <v>572</v>
      </c>
      <c r="G876" s="901" t="s">
        <v>571</v>
      </c>
      <c r="H876" s="897" t="s">
        <v>55</v>
      </c>
      <c r="I876" s="17" t="s">
        <v>866</v>
      </c>
      <c r="J876" s="64">
        <v>13.8</v>
      </c>
      <c r="K876" s="665">
        <v>8.533121508568831</v>
      </c>
      <c r="L876" s="665">
        <v>8.590530285162</v>
      </c>
      <c r="M876" s="64">
        <v>3173</v>
      </c>
      <c r="N876" s="726">
        <v>17362069.599999998</v>
      </c>
      <c r="O876" s="548" t="s">
        <v>863</v>
      </c>
      <c r="P876" s="909">
        <v>6.788253525</v>
      </c>
      <c r="Q876" s="203" t="s">
        <v>57</v>
      </c>
      <c r="R876" s="205" t="s">
        <v>57</v>
      </c>
      <c r="S876" s="490">
        <v>0</v>
      </c>
      <c r="T876" s="18">
        <v>0</v>
      </c>
      <c r="U876" s="548">
        <v>1</v>
      </c>
      <c r="V876" s="18">
        <v>1</v>
      </c>
      <c r="W876" s="64">
        <v>0</v>
      </c>
      <c r="X876" s="18">
        <v>0</v>
      </c>
      <c r="Y876" s="18">
        <v>0</v>
      </c>
      <c r="Z876" s="18">
        <v>0</v>
      </c>
      <c r="AA876" s="18">
        <v>0</v>
      </c>
      <c r="AB876" s="18">
        <v>0</v>
      </c>
      <c r="AC876" s="18">
        <v>0</v>
      </c>
      <c r="AD876" s="18">
        <v>0</v>
      </c>
      <c r="AE876" s="18">
        <v>0</v>
      </c>
      <c r="AF876" s="18">
        <v>0</v>
      </c>
      <c r="AG876" s="64">
        <v>0</v>
      </c>
      <c r="AH876" s="18">
        <v>0</v>
      </c>
      <c r="AI876" s="64">
        <v>0</v>
      </c>
      <c r="AJ876" s="18">
        <v>0</v>
      </c>
      <c r="AK876" s="18">
        <v>74</v>
      </c>
      <c r="AL876" s="64">
        <v>73</v>
      </c>
      <c r="AM876" s="18">
        <v>0</v>
      </c>
      <c r="AN876" s="18" t="s">
        <v>58</v>
      </c>
      <c r="AO876" s="18">
        <v>0</v>
      </c>
      <c r="AP876" s="64">
        <v>0</v>
      </c>
      <c r="AQ876" s="64">
        <v>75</v>
      </c>
      <c r="AR876" s="11">
        <v>74</v>
      </c>
      <c r="AS876" s="17">
        <v>0</v>
      </c>
      <c r="AT876" s="490">
        <v>0</v>
      </c>
      <c r="AU876" s="64">
        <v>75</v>
      </c>
      <c r="AV876" s="18">
        <v>75</v>
      </c>
      <c r="AW876" s="64">
        <v>0</v>
      </c>
      <c r="AX876" s="18">
        <v>0</v>
      </c>
      <c r="AY876" s="17">
        <v>0</v>
      </c>
      <c r="AZ876" s="490">
        <v>0</v>
      </c>
      <c r="BA876" s="17">
        <v>0</v>
      </c>
      <c r="BB876" s="18">
        <v>0</v>
      </c>
      <c r="BC876" s="17">
        <v>0</v>
      </c>
      <c r="BD876" s="18">
        <v>0</v>
      </c>
      <c r="BE876" s="17">
        <v>0</v>
      </c>
      <c r="BF876" s="18">
        <v>0</v>
      </c>
      <c r="BG876" s="17">
        <v>0</v>
      </c>
      <c r="BH876" s="18">
        <v>0</v>
      </c>
      <c r="BI876" s="17">
        <v>0</v>
      </c>
      <c r="BJ876" s="18">
        <v>0</v>
      </c>
      <c r="BK876" s="17">
        <v>411.8450000000002</v>
      </c>
      <c r="BL876" s="17">
        <v>408.04500000000013</v>
      </c>
      <c r="BM876" s="17">
        <v>0</v>
      </c>
      <c r="BN876" s="17" t="s">
        <v>58</v>
      </c>
      <c r="BO876" s="18">
        <v>0</v>
      </c>
      <c r="BP876" s="18">
        <v>0</v>
      </c>
      <c r="BQ876" s="64">
        <v>486.8450000000002</v>
      </c>
      <c r="BR876" s="18">
        <v>483.04500000000013</v>
      </c>
      <c r="BS876" s="729">
        <v>7.1718741530060956E-2</v>
      </c>
      <c r="BT876" s="17">
        <v>0</v>
      </c>
      <c r="BU876" s="17">
        <v>0</v>
      </c>
      <c r="BV876" s="17">
        <v>262800</v>
      </c>
      <c r="BW876" s="17">
        <v>262800</v>
      </c>
      <c r="BX876" s="17">
        <v>0</v>
      </c>
      <c r="BY876" s="17">
        <v>0</v>
      </c>
      <c r="BZ876" s="17">
        <v>0</v>
      </c>
      <c r="CA876" s="17">
        <v>0</v>
      </c>
      <c r="CB876" s="17">
        <v>0</v>
      </c>
      <c r="CC876" s="17">
        <v>0</v>
      </c>
      <c r="CD876" s="17">
        <v>0</v>
      </c>
      <c r="CE876" s="17">
        <v>0</v>
      </c>
      <c r="CF876" s="17">
        <v>0</v>
      </c>
      <c r="CG876" s="17">
        <v>0</v>
      </c>
      <c r="CH876" s="17">
        <v>0</v>
      </c>
      <c r="CI876" s="17">
        <v>0</v>
      </c>
      <c r="CJ876" s="17">
        <v>0</v>
      </c>
      <c r="CK876" s="17">
        <v>0</v>
      </c>
      <c r="CL876" s="702">
        <v>483440.13480000023</v>
      </c>
      <c r="CM876" s="702">
        <v>478979.54280000017</v>
      </c>
      <c r="CN876" s="702">
        <v>0</v>
      </c>
      <c r="CO876" s="702">
        <v>0</v>
      </c>
      <c r="CP876" s="702">
        <v>0</v>
      </c>
      <c r="CQ876" s="702">
        <v>0</v>
      </c>
      <c r="CR876" s="704">
        <v>746240.13480000023</v>
      </c>
      <c r="CS876" s="703">
        <v>741779.54280000017</v>
      </c>
      <c r="CT876" s="23" t="s">
        <v>56</v>
      </c>
      <c r="CU876" s="23" t="s">
        <v>56</v>
      </c>
      <c r="CV876" s="23" t="s">
        <v>56</v>
      </c>
      <c r="CW876" s="23" t="s">
        <v>56</v>
      </c>
      <c r="CX876" s="23" t="s">
        <v>56</v>
      </c>
      <c r="CY876" s="23" t="s">
        <v>56</v>
      </c>
      <c r="CZ876" s="23" t="s">
        <v>56</v>
      </c>
      <c r="DA876" s="23" t="s">
        <v>56</v>
      </c>
      <c r="DB876" s="728">
        <v>17362069.599999998</v>
      </c>
      <c r="DC876" s="10"/>
      <c r="DD876" s="692">
        <v>6.788253525</v>
      </c>
      <c r="DE876" s="120"/>
      <c r="DF876" s="120"/>
      <c r="DG876" s="120"/>
      <c r="DH876" s="140"/>
      <c r="DI876" s="140"/>
      <c r="DJ876" s="140"/>
      <c r="DK876" s="140"/>
      <c r="DL876" s="548" t="s">
        <v>56</v>
      </c>
      <c r="DM876" s="548" t="s">
        <v>56</v>
      </c>
      <c r="DN876" s="203" t="s">
        <v>868</v>
      </c>
      <c r="DO876" s="700">
        <v>2830.9166666666702</v>
      </c>
      <c r="DP876" s="713" t="s">
        <v>56</v>
      </c>
      <c r="DQ876" s="548" t="s">
        <v>56</v>
      </c>
      <c r="DR876" s="673" t="s">
        <v>56</v>
      </c>
      <c r="DS876" s="203" t="s">
        <v>56</v>
      </c>
      <c r="DT876" s="1160" t="s">
        <v>56</v>
      </c>
      <c r="DU876" s="711">
        <v>204.76406346589712</v>
      </c>
      <c r="DV876" s="711">
        <v>-200.14575204420899</v>
      </c>
      <c r="DW876" s="711">
        <v>196.33088664547901</v>
      </c>
      <c r="DX876" s="711">
        <v>-191.7117649163319</v>
      </c>
      <c r="DY876" s="710">
        <v>2.2109446292425865</v>
      </c>
      <c r="DZ876" s="710">
        <v>-2.1686195326799247</v>
      </c>
      <c r="EA876" s="710">
        <v>2.1033191645860199</v>
      </c>
      <c r="EB876" s="710">
        <v>-2.0609862749608157</v>
      </c>
      <c r="EC876" s="236"/>
      <c r="ED876" s="49"/>
      <c r="EE876" s="232"/>
      <c r="EF876" s="700">
        <v>158523</v>
      </c>
      <c r="EG876" s="712">
        <v>-158523</v>
      </c>
      <c r="EH876" s="44"/>
    </row>
    <row r="877" spans="1:138" ht="41.25" customHeight="1" x14ac:dyDescent="0.25">
      <c r="A877" s="871" t="s">
        <v>49</v>
      </c>
      <c r="B877" s="656" t="s">
        <v>96</v>
      </c>
      <c r="C877" s="656" t="s">
        <v>114</v>
      </c>
      <c r="D877" s="691" t="s">
        <v>571</v>
      </c>
      <c r="E877" s="656" t="s">
        <v>571</v>
      </c>
      <c r="F877" s="656" t="s">
        <v>573</v>
      </c>
      <c r="G877" s="901" t="s">
        <v>574</v>
      </c>
      <c r="H877" s="897" t="s">
        <v>55</v>
      </c>
      <c r="I877" s="17" t="s">
        <v>860</v>
      </c>
      <c r="J877" s="64">
        <v>13.8</v>
      </c>
      <c r="K877" s="665">
        <v>10.038966480669213</v>
      </c>
      <c r="L877" s="665">
        <v>14.046969667752</v>
      </c>
      <c r="M877" s="64">
        <v>2756</v>
      </c>
      <c r="N877" s="726">
        <v>23538569.459999997</v>
      </c>
      <c r="O877" s="548" t="s">
        <v>863</v>
      </c>
      <c r="P877" s="909">
        <v>7.553127162</v>
      </c>
      <c r="Q877" s="203" t="s">
        <v>57</v>
      </c>
      <c r="R877" s="205" t="s">
        <v>57</v>
      </c>
      <c r="S877" s="490">
        <v>0</v>
      </c>
      <c r="T877" s="18">
        <v>0</v>
      </c>
      <c r="U877" s="548">
        <v>0</v>
      </c>
      <c r="V877" s="18">
        <v>0</v>
      </c>
      <c r="W877" s="64">
        <v>0</v>
      </c>
      <c r="X877" s="18">
        <v>0</v>
      </c>
      <c r="Y877" s="18">
        <v>0</v>
      </c>
      <c r="Z877" s="18">
        <v>0</v>
      </c>
      <c r="AA877" s="18">
        <v>0</v>
      </c>
      <c r="AB877" s="18">
        <v>0</v>
      </c>
      <c r="AC877" s="18">
        <v>0</v>
      </c>
      <c r="AD877" s="18">
        <v>0</v>
      </c>
      <c r="AE877" s="18">
        <v>0</v>
      </c>
      <c r="AF877" s="18">
        <v>0</v>
      </c>
      <c r="AG877" s="64">
        <v>0</v>
      </c>
      <c r="AH877" s="18">
        <v>0</v>
      </c>
      <c r="AI877" s="64">
        <v>0</v>
      </c>
      <c r="AJ877" s="18">
        <v>0</v>
      </c>
      <c r="AK877" s="18">
        <v>236</v>
      </c>
      <c r="AL877" s="64">
        <v>233</v>
      </c>
      <c r="AM877" s="18">
        <v>2</v>
      </c>
      <c r="AN877" s="18">
        <v>2</v>
      </c>
      <c r="AO877" s="18">
        <v>0</v>
      </c>
      <c r="AP877" s="64">
        <v>0</v>
      </c>
      <c r="AQ877" s="64">
        <v>238</v>
      </c>
      <c r="AR877" s="11">
        <v>235</v>
      </c>
      <c r="AS877" s="17">
        <v>0</v>
      </c>
      <c r="AT877" s="490">
        <v>0</v>
      </c>
      <c r="AU877" s="64">
        <v>0</v>
      </c>
      <c r="AV877" s="18">
        <v>0</v>
      </c>
      <c r="AW877" s="64">
        <v>0</v>
      </c>
      <c r="AX877" s="18">
        <v>0</v>
      </c>
      <c r="AY877" s="17">
        <v>0</v>
      </c>
      <c r="AZ877" s="490">
        <v>0</v>
      </c>
      <c r="BA877" s="17">
        <v>0</v>
      </c>
      <c r="BB877" s="18">
        <v>0</v>
      </c>
      <c r="BC877" s="17">
        <v>0</v>
      </c>
      <c r="BD877" s="18">
        <v>0</v>
      </c>
      <c r="BE877" s="17">
        <v>0</v>
      </c>
      <c r="BF877" s="18">
        <v>0</v>
      </c>
      <c r="BG877" s="17">
        <v>0</v>
      </c>
      <c r="BH877" s="18">
        <v>0</v>
      </c>
      <c r="BI877" s="17">
        <v>0</v>
      </c>
      <c r="BJ877" s="18">
        <v>0</v>
      </c>
      <c r="BK877" s="17">
        <v>1913.1899999999987</v>
      </c>
      <c r="BL877" s="17">
        <v>1902.5499999999995</v>
      </c>
      <c r="BM877" s="17">
        <v>11.44</v>
      </c>
      <c r="BN877" s="17">
        <v>11.44</v>
      </c>
      <c r="BO877" s="18">
        <v>0</v>
      </c>
      <c r="BP877" s="18">
        <v>0</v>
      </c>
      <c r="BQ877" s="64">
        <v>1924.6299999999987</v>
      </c>
      <c r="BR877" s="18">
        <v>1913.9899999999996</v>
      </c>
      <c r="BS877" s="729">
        <v>0.25481233914382745</v>
      </c>
      <c r="BT877" s="17">
        <v>0</v>
      </c>
      <c r="BU877" s="17">
        <v>0</v>
      </c>
      <c r="BV877" s="17">
        <v>0</v>
      </c>
      <c r="BW877" s="17">
        <v>0</v>
      </c>
      <c r="BX877" s="17">
        <v>0</v>
      </c>
      <c r="BY877" s="17">
        <v>0</v>
      </c>
      <c r="BZ877" s="17">
        <v>0</v>
      </c>
      <c r="CA877" s="17">
        <v>0</v>
      </c>
      <c r="CB877" s="17">
        <v>0</v>
      </c>
      <c r="CC877" s="17">
        <v>0</v>
      </c>
      <c r="CD877" s="17">
        <v>0</v>
      </c>
      <c r="CE877" s="17">
        <v>0</v>
      </c>
      <c r="CF877" s="17">
        <v>0</v>
      </c>
      <c r="CG877" s="17">
        <v>0</v>
      </c>
      <c r="CH877" s="17">
        <v>0</v>
      </c>
      <c r="CI877" s="17">
        <v>0</v>
      </c>
      <c r="CJ877" s="17">
        <v>0</v>
      </c>
      <c r="CK877" s="17">
        <v>0</v>
      </c>
      <c r="CL877" s="702">
        <v>2245778.9495999985</v>
      </c>
      <c r="CM877" s="702">
        <v>2233289.2919999994</v>
      </c>
      <c r="CN877" s="702">
        <v>13428.729600000001</v>
      </c>
      <c r="CO877" s="702">
        <v>13428.729600000001</v>
      </c>
      <c r="CP877" s="702">
        <v>0</v>
      </c>
      <c r="CQ877" s="702">
        <v>0</v>
      </c>
      <c r="CR877" s="704">
        <v>2259207.6791999987</v>
      </c>
      <c r="CS877" s="703">
        <v>2246718.0215999996</v>
      </c>
      <c r="CT877" s="23" t="s">
        <v>56</v>
      </c>
      <c r="CU877" s="23" t="s">
        <v>56</v>
      </c>
      <c r="CV877" s="23" t="s">
        <v>56</v>
      </c>
      <c r="CW877" s="23" t="s">
        <v>56</v>
      </c>
      <c r="CX877" s="23" t="s">
        <v>56</v>
      </c>
      <c r="CY877" s="23" t="s">
        <v>56</v>
      </c>
      <c r="CZ877" s="23" t="s">
        <v>56</v>
      </c>
      <c r="DA877" s="23" t="s">
        <v>56</v>
      </c>
      <c r="DB877" s="728">
        <v>23538569.459999997</v>
      </c>
      <c r="DC877" s="10"/>
      <c r="DD877" s="692">
        <v>7.553127162</v>
      </c>
      <c r="DE877" s="120"/>
      <c r="DF877" s="120"/>
      <c r="DG877" s="120"/>
      <c r="DH877" s="140"/>
      <c r="DI877" s="140"/>
      <c r="DJ877" s="140"/>
      <c r="DK877" s="140"/>
      <c r="DL877" s="548" t="s">
        <v>56</v>
      </c>
      <c r="DM877" s="548" t="s">
        <v>56</v>
      </c>
      <c r="DN877" s="203" t="s">
        <v>868</v>
      </c>
      <c r="DO877" s="700">
        <v>2708.4166666666702</v>
      </c>
      <c r="DP877" s="713" t="s">
        <v>56</v>
      </c>
      <c r="DQ877" s="548" t="s">
        <v>56</v>
      </c>
      <c r="DR877" s="673" t="s">
        <v>56</v>
      </c>
      <c r="DS877" s="203" t="s">
        <v>56</v>
      </c>
      <c r="DT877" s="1160" t="s">
        <v>56</v>
      </c>
      <c r="DU877" s="711">
        <v>81.716377957601196</v>
      </c>
      <c r="DV877" s="711">
        <v>-66.279243055958062</v>
      </c>
      <c r="DW877" s="711">
        <v>82.175473681326693</v>
      </c>
      <c r="DX877" s="711">
        <v>-66.738338779683559</v>
      </c>
      <c r="DY877" s="710">
        <v>2.0332912833451253</v>
      </c>
      <c r="DZ877" s="710">
        <v>-1.9234138874239453</v>
      </c>
      <c r="EA877" s="710">
        <v>2.0254204703297298</v>
      </c>
      <c r="EB877" s="710">
        <v>-1.9155430744085498</v>
      </c>
      <c r="EC877" s="236"/>
      <c r="ED877" s="49"/>
      <c r="EE877" s="232"/>
      <c r="EF877" s="700">
        <v>103132</v>
      </c>
      <c r="EG877" s="712">
        <v>-103132</v>
      </c>
      <c r="EH877" s="44"/>
    </row>
    <row r="878" spans="1:138" ht="41.25" customHeight="1" x14ac:dyDescent="0.25">
      <c r="A878" s="871" t="s">
        <v>49</v>
      </c>
      <c r="B878" s="656" t="s">
        <v>96</v>
      </c>
      <c r="C878" s="656" t="s">
        <v>114</v>
      </c>
      <c r="D878" s="691" t="s">
        <v>571</v>
      </c>
      <c r="E878" s="656" t="s">
        <v>571</v>
      </c>
      <c r="F878" s="656" t="s">
        <v>575</v>
      </c>
      <c r="G878" s="901" t="s">
        <v>571</v>
      </c>
      <c r="H878" s="897" t="s">
        <v>55</v>
      </c>
      <c r="I878" s="17" t="s">
        <v>860</v>
      </c>
      <c r="J878" s="64">
        <v>13.8</v>
      </c>
      <c r="K878" s="665">
        <v>8.4375123039910278</v>
      </c>
      <c r="L878" s="665">
        <v>5.1717802922730005</v>
      </c>
      <c r="M878" s="64">
        <v>1356</v>
      </c>
      <c r="N878" s="726">
        <v>6356279.852</v>
      </c>
      <c r="O878" s="548" t="s">
        <v>863</v>
      </c>
      <c r="P878" s="909">
        <v>3.2507129560000001</v>
      </c>
      <c r="Q878" s="203" t="s">
        <v>57</v>
      </c>
      <c r="R878" s="205" t="s">
        <v>57</v>
      </c>
      <c r="S878" s="490">
        <v>0</v>
      </c>
      <c r="T878" s="18">
        <v>0</v>
      </c>
      <c r="U878" s="548">
        <v>0</v>
      </c>
      <c r="V878" s="18">
        <v>0</v>
      </c>
      <c r="W878" s="64">
        <v>0</v>
      </c>
      <c r="X878" s="18">
        <v>0</v>
      </c>
      <c r="Y878" s="18">
        <v>0</v>
      </c>
      <c r="Z878" s="18">
        <v>0</v>
      </c>
      <c r="AA878" s="18">
        <v>0</v>
      </c>
      <c r="AB878" s="18">
        <v>0</v>
      </c>
      <c r="AC878" s="18">
        <v>0</v>
      </c>
      <c r="AD878" s="18">
        <v>0</v>
      </c>
      <c r="AE878" s="18">
        <v>0</v>
      </c>
      <c r="AF878" s="18">
        <v>0</v>
      </c>
      <c r="AG878" s="64">
        <v>0</v>
      </c>
      <c r="AH878" s="18">
        <v>0</v>
      </c>
      <c r="AI878" s="64">
        <v>0</v>
      </c>
      <c r="AJ878" s="18">
        <v>0</v>
      </c>
      <c r="AK878" s="18">
        <v>105</v>
      </c>
      <c r="AL878" s="64">
        <v>104</v>
      </c>
      <c r="AM878" s="18">
        <v>0</v>
      </c>
      <c r="AN878" s="18" t="s">
        <v>58</v>
      </c>
      <c r="AO878" s="18">
        <v>0</v>
      </c>
      <c r="AP878" s="64">
        <v>0</v>
      </c>
      <c r="AQ878" s="64">
        <v>105</v>
      </c>
      <c r="AR878" s="11">
        <v>104</v>
      </c>
      <c r="AS878" s="17">
        <v>0</v>
      </c>
      <c r="AT878" s="490">
        <v>0</v>
      </c>
      <c r="AU878" s="64">
        <v>0</v>
      </c>
      <c r="AV878" s="18">
        <v>0</v>
      </c>
      <c r="AW878" s="64">
        <v>0</v>
      </c>
      <c r="AX878" s="18">
        <v>0</v>
      </c>
      <c r="AY878" s="17">
        <v>0</v>
      </c>
      <c r="AZ878" s="490">
        <v>0</v>
      </c>
      <c r="BA878" s="17">
        <v>0</v>
      </c>
      <c r="BB878" s="18">
        <v>0</v>
      </c>
      <c r="BC878" s="17">
        <v>0</v>
      </c>
      <c r="BD878" s="18">
        <v>0</v>
      </c>
      <c r="BE878" s="17">
        <v>0</v>
      </c>
      <c r="BF878" s="18">
        <v>0</v>
      </c>
      <c r="BG878" s="17">
        <v>0</v>
      </c>
      <c r="BH878" s="18">
        <v>0</v>
      </c>
      <c r="BI878" s="17">
        <v>0</v>
      </c>
      <c r="BJ878" s="18">
        <v>0</v>
      </c>
      <c r="BK878" s="17">
        <v>604.50500000000011</v>
      </c>
      <c r="BL878" s="17">
        <v>601.50500000000022</v>
      </c>
      <c r="BM878" s="17">
        <v>0</v>
      </c>
      <c r="BN878" s="17" t="s">
        <v>58</v>
      </c>
      <c r="BO878" s="18">
        <v>0</v>
      </c>
      <c r="BP878" s="18">
        <v>0</v>
      </c>
      <c r="BQ878" s="64">
        <v>604.50500000000011</v>
      </c>
      <c r="BR878" s="18">
        <v>601.50500000000022</v>
      </c>
      <c r="BS878" s="729">
        <v>0.18596074405285018</v>
      </c>
      <c r="BT878" s="17">
        <v>0</v>
      </c>
      <c r="BU878" s="17">
        <v>0</v>
      </c>
      <c r="BV878" s="17">
        <v>0</v>
      </c>
      <c r="BW878" s="17">
        <v>0</v>
      </c>
      <c r="BX878" s="17">
        <v>0</v>
      </c>
      <c r="BY878" s="17">
        <v>0</v>
      </c>
      <c r="BZ878" s="17">
        <v>0</v>
      </c>
      <c r="CA878" s="17">
        <v>0</v>
      </c>
      <c r="CB878" s="17">
        <v>0</v>
      </c>
      <c r="CC878" s="17">
        <v>0</v>
      </c>
      <c r="CD878" s="17">
        <v>0</v>
      </c>
      <c r="CE878" s="17">
        <v>0</v>
      </c>
      <c r="CF878" s="17">
        <v>0</v>
      </c>
      <c r="CG878" s="17">
        <v>0</v>
      </c>
      <c r="CH878" s="17">
        <v>0</v>
      </c>
      <c r="CI878" s="17">
        <v>0</v>
      </c>
      <c r="CJ878" s="17">
        <v>0</v>
      </c>
      <c r="CK878" s="17">
        <v>0</v>
      </c>
      <c r="CL878" s="702">
        <v>709592.1492000001</v>
      </c>
      <c r="CM878" s="702">
        <v>706070.62920000032</v>
      </c>
      <c r="CN878" s="702">
        <v>0</v>
      </c>
      <c r="CO878" s="702">
        <v>0</v>
      </c>
      <c r="CP878" s="702">
        <v>0</v>
      </c>
      <c r="CQ878" s="702">
        <v>0</v>
      </c>
      <c r="CR878" s="704">
        <v>709592.1492000001</v>
      </c>
      <c r="CS878" s="703">
        <v>706070.62920000032</v>
      </c>
      <c r="CT878" s="23" t="s">
        <v>56</v>
      </c>
      <c r="CU878" s="23" t="s">
        <v>56</v>
      </c>
      <c r="CV878" s="23" t="s">
        <v>56</v>
      </c>
      <c r="CW878" s="23" t="s">
        <v>56</v>
      </c>
      <c r="CX878" s="23" t="s">
        <v>56</v>
      </c>
      <c r="CY878" s="23" t="s">
        <v>56</v>
      </c>
      <c r="CZ878" s="23" t="s">
        <v>56</v>
      </c>
      <c r="DA878" s="23" t="s">
        <v>56</v>
      </c>
      <c r="DB878" s="728">
        <v>6356279.852</v>
      </c>
      <c r="DC878" s="10"/>
      <c r="DD878" s="692">
        <v>3.2507129560000001</v>
      </c>
      <c r="DE878" s="120"/>
      <c r="DF878" s="120"/>
      <c r="DG878" s="120"/>
      <c r="DH878" s="140"/>
      <c r="DI878" s="140"/>
      <c r="DJ878" s="140"/>
      <c r="DK878" s="140"/>
      <c r="DL878" s="548" t="s">
        <v>56</v>
      </c>
      <c r="DM878" s="548" t="s">
        <v>56</v>
      </c>
      <c r="DN878" s="203" t="s">
        <v>868</v>
      </c>
      <c r="DO878" s="700">
        <v>1317.5833333333301</v>
      </c>
      <c r="DP878" s="713" t="s">
        <v>56</v>
      </c>
      <c r="DQ878" s="548" t="s">
        <v>56</v>
      </c>
      <c r="DR878" s="673" t="s">
        <v>56</v>
      </c>
      <c r="DS878" s="203" t="s">
        <v>56</v>
      </c>
      <c r="DT878" s="1160" t="s">
        <v>56</v>
      </c>
      <c r="DU878" s="711">
        <v>6.7464423502624919</v>
      </c>
      <c r="DV878" s="711">
        <v>-2.6185048860331825</v>
      </c>
      <c r="DW878" s="711">
        <v>6.7593971631205703</v>
      </c>
      <c r="DX878" s="711">
        <v>-2.6274893185324615</v>
      </c>
      <c r="DY878" s="710">
        <v>1.9733097210802655E-2</v>
      </c>
      <c r="DZ878" s="710">
        <v>-5.9530420160930162E-3</v>
      </c>
      <c r="EA878" s="710">
        <v>1.97568389057751E-2</v>
      </c>
      <c r="EB878" s="710">
        <v>-5.9735727617952275E-3</v>
      </c>
      <c r="EC878" s="236"/>
      <c r="ED878" s="49"/>
      <c r="EE878" s="232"/>
      <c r="EF878" s="700">
        <v>0</v>
      </c>
      <c r="EG878" s="712">
        <v>0</v>
      </c>
      <c r="EH878" s="44"/>
    </row>
    <row r="879" spans="1:138" ht="41.25" customHeight="1" x14ac:dyDescent="0.25">
      <c r="A879" s="871" t="s">
        <v>49</v>
      </c>
      <c r="B879" s="656" t="s">
        <v>96</v>
      </c>
      <c r="C879" s="656" t="s">
        <v>114</v>
      </c>
      <c r="D879" s="691" t="s">
        <v>571</v>
      </c>
      <c r="E879" s="656" t="s">
        <v>571</v>
      </c>
      <c r="F879" s="656" t="s">
        <v>576</v>
      </c>
      <c r="G879" s="901" t="s">
        <v>571</v>
      </c>
      <c r="H879" s="897" t="s">
        <v>55</v>
      </c>
      <c r="I879" s="17" t="s">
        <v>860</v>
      </c>
      <c r="J879" s="64">
        <v>13.8</v>
      </c>
      <c r="K879" s="665">
        <v>12.190173583669758</v>
      </c>
      <c r="L879" s="665">
        <v>7.2140151365100005</v>
      </c>
      <c r="M879" s="64">
        <v>3358</v>
      </c>
      <c r="N879" s="726">
        <v>40296119.079999998</v>
      </c>
      <c r="O879" s="548" t="s">
        <v>863</v>
      </c>
      <c r="P879" s="909">
        <v>10.11067338</v>
      </c>
      <c r="Q879" s="203" t="s">
        <v>57</v>
      </c>
      <c r="R879" s="205" t="s">
        <v>57</v>
      </c>
      <c r="S879" s="490">
        <v>0</v>
      </c>
      <c r="T879" s="18">
        <v>0</v>
      </c>
      <c r="U879" s="548">
        <v>0</v>
      </c>
      <c r="V879" s="18">
        <v>0</v>
      </c>
      <c r="W879" s="64">
        <v>0</v>
      </c>
      <c r="X879" s="18">
        <v>0</v>
      </c>
      <c r="Y879" s="18">
        <v>0</v>
      </c>
      <c r="Z879" s="18">
        <v>0</v>
      </c>
      <c r="AA879" s="18">
        <v>0</v>
      </c>
      <c r="AB879" s="18">
        <v>0</v>
      </c>
      <c r="AC879" s="18">
        <v>0</v>
      </c>
      <c r="AD879" s="18">
        <v>0</v>
      </c>
      <c r="AE879" s="18">
        <v>0</v>
      </c>
      <c r="AF879" s="18">
        <v>0</v>
      </c>
      <c r="AG879" s="64">
        <v>0</v>
      </c>
      <c r="AH879" s="18">
        <v>0</v>
      </c>
      <c r="AI879" s="64">
        <v>0</v>
      </c>
      <c r="AJ879" s="18">
        <v>0</v>
      </c>
      <c r="AK879" s="18">
        <v>20</v>
      </c>
      <c r="AL879" s="64">
        <v>19</v>
      </c>
      <c r="AM879" s="18">
        <v>0</v>
      </c>
      <c r="AN879" s="18" t="s">
        <v>58</v>
      </c>
      <c r="AO879" s="18">
        <v>0</v>
      </c>
      <c r="AP879" s="64">
        <v>0</v>
      </c>
      <c r="AQ879" s="64">
        <v>20</v>
      </c>
      <c r="AR879" s="11">
        <v>19</v>
      </c>
      <c r="AS879" s="17">
        <v>0</v>
      </c>
      <c r="AT879" s="490">
        <v>0</v>
      </c>
      <c r="AU879" s="64">
        <v>0</v>
      </c>
      <c r="AV879" s="18">
        <v>0</v>
      </c>
      <c r="AW879" s="64">
        <v>0</v>
      </c>
      <c r="AX879" s="18">
        <v>0</v>
      </c>
      <c r="AY879" s="17">
        <v>0</v>
      </c>
      <c r="AZ879" s="490">
        <v>0</v>
      </c>
      <c r="BA879" s="17">
        <v>0</v>
      </c>
      <c r="BB879" s="18">
        <v>0</v>
      </c>
      <c r="BC879" s="17">
        <v>0</v>
      </c>
      <c r="BD879" s="18">
        <v>0</v>
      </c>
      <c r="BE879" s="17">
        <v>0</v>
      </c>
      <c r="BF879" s="18">
        <v>0</v>
      </c>
      <c r="BG879" s="17">
        <v>0</v>
      </c>
      <c r="BH879" s="18">
        <v>0</v>
      </c>
      <c r="BI879" s="17">
        <v>0</v>
      </c>
      <c r="BJ879" s="18">
        <v>0</v>
      </c>
      <c r="BK879" s="17">
        <v>1798.6100000000004</v>
      </c>
      <c r="BL879" s="17">
        <v>798.61</v>
      </c>
      <c r="BM879" s="17">
        <v>0</v>
      </c>
      <c r="BN879" s="17" t="s">
        <v>58</v>
      </c>
      <c r="BO879" s="18">
        <v>0</v>
      </c>
      <c r="BP879" s="18">
        <v>0</v>
      </c>
      <c r="BQ879" s="64">
        <v>1798.6100000000004</v>
      </c>
      <c r="BR879" s="18">
        <v>798.61</v>
      </c>
      <c r="BS879" s="729">
        <v>0.17789220681956203</v>
      </c>
      <c r="BT879" s="17">
        <v>0</v>
      </c>
      <c r="BU879" s="17">
        <v>0</v>
      </c>
      <c r="BV879" s="17">
        <v>0</v>
      </c>
      <c r="BW879" s="17">
        <v>0</v>
      </c>
      <c r="BX879" s="17">
        <v>0</v>
      </c>
      <c r="BY879" s="17">
        <v>0</v>
      </c>
      <c r="BZ879" s="17">
        <v>0</v>
      </c>
      <c r="CA879" s="17">
        <v>0</v>
      </c>
      <c r="CB879" s="17">
        <v>0</v>
      </c>
      <c r="CC879" s="17">
        <v>0</v>
      </c>
      <c r="CD879" s="17">
        <v>0</v>
      </c>
      <c r="CE879" s="17">
        <v>0</v>
      </c>
      <c r="CF879" s="17">
        <v>0</v>
      </c>
      <c r="CG879" s="17">
        <v>0</v>
      </c>
      <c r="CH879" s="17">
        <v>0</v>
      </c>
      <c r="CI879" s="17">
        <v>0</v>
      </c>
      <c r="CJ879" s="17">
        <v>0</v>
      </c>
      <c r="CK879" s="17">
        <v>0</v>
      </c>
      <c r="CL879" s="702">
        <v>2111280.3624000004</v>
      </c>
      <c r="CM879" s="702">
        <v>937440.3624000001</v>
      </c>
      <c r="CN879" s="702">
        <v>0</v>
      </c>
      <c r="CO879" s="702">
        <v>0</v>
      </c>
      <c r="CP879" s="702">
        <v>0</v>
      </c>
      <c r="CQ879" s="702">
        <v>0</v>
      </c>
      <c r="CR879" s="704">
        <v>2111280.3624000004</v>
      </c>
      <c r="CS879" s="703">
        <v>937440.3624000001</v>
      </c>
      <c r="CT879" s="23">
        <v>1</v>
      </c>
      <c r="CU879" s="23">
        <v>8</v>
      </c>
      <c r="CV879" s="23" t="s">
        <v>571</v>
      </c>
      <c r="CW879" s="23">
        <v>0</v>
      </c>
      <c r="CX879" s="23">
        <v>0</v>
      </c>
      <c r="CY879" s="23">
        <v>8</v>
      </c>
      <c r="CZ879" s="23">
        <v>2000</v>
      </c>
      <c r="DA879" s="23" t="s">
        <v>905</v>
      </c>
      <c r="DB879" s="728">
        <v>40296119.079999998</v>
      </c>
      <c r="DC879" s="10"/>
      <c r="DD879" s="692">
        <v>10.11067338</v>
      </c>
      <c r="DE879" s="120"/>
      <c r="DF879" s="120"/>
      <c r="DG879" s="120"/>
      <c r="DH879" s="140"/>
      <c r="DI879" s="140"/>
      <c r="DJ879" s="140"/>
      <c r="DK879" s="140"/>
      <c r="DL879" s="548" t="s">
        <v>56</v>
      </c>
      <c r="DM879" s="548" t="s">
        <v>56</v>
      </c>
      <c r="DN879" s="203" t="s">
        <v>868</v>
      </c>
      <c r="DO879" s="700">
        <v>3258.1666666666702</v>
      </c>
      <c r="DP879" s="713" t="s">
        <v>56</v>
      </c>
      <c r="DQ879" s="548" t="s">
        <v>56</v>
      </c>
      <c r="DR879" s="673" t="s">
        <v>56</v>
      </c>
      <c r="DS879" s="203" t="s">
        <v>56</v>
      </c>
      <c r="DT879" s="1160" t="s">
        <v>56</v>
      </c>
      <c r="DU879" s="711">
        <v>1.1000051153511676</v>
      </c>
      <c r="DV879" s="711">
        <v>44.498361204735737</v>
      </c>
      <c r="DW879" s="711">
        <v>1.1690559104753699</v>
      </c>
      <c r="DX879" s="711">
        <v>15.517925700240076</v>
      </c>
      <c r="DY879" s="710">
        <v>1.1969921735127103E-2</v>
      </c>
      <c r="DZ879" s="710">
        <v>0.12803739489469407</v>
      </c>
      <c r="EA879" s="710">
        <v>1.26399227505081E-2</v>
      </c>
      <c r="EB879" s="710">
        <v>8.4928402785330342E-2</v>
      </c>
      <c r="EC879" s="236"/>
      <c r="ED879" s="49"/>
      <c r="EE879" s="232"/>
      <c r="EF879" s="700">
        <v>0</v>
      </c>
      <c r="EG879" s="712">
        <v>30083.333333333332</v>
      </c>
      <c r="EH879" s="44"/>
    </row>
    <row r="880" spans="1:138" ht="41.25" customHeight="1" x14ac:dyDescent="0.25">
      <c r="A880" s="871" t="s">
        <v>49</v>
      </c>
      <c r="B880" s="656" t="s">
        <v>96</v>
      </c>
      <c r="C880" s="656" t="s">
        <v>114</v>
      </c>
      <c r="D880" s="691" t="s">
        <v>577</v>
      </c>
      <c r="E880" s="656" t="s">
        <v>551</v>
      </c>
      <c r="F880" s="656" t="s">
        <v>578</v>
      </c>
      <c r="G880" s="901" t="s">
        <v>551</v>
      </c>
      <c r="H880" s="897" t="s">
        <v>55</v>
      </c>
      <c r="I880" s="17" t="s">
        <v>866</v>
      </c>
      <c r="J880" s="64">
        <v>13.8</v>
      </c>
      <c r="K880" s="665">
        <v>11.831639066503</v>
      </c>
      <c r="L880" s="665">
        <v>3.3515151445440003</v>
      </c>
      <c r="M880" s="64">
        <v>504</v>
      </c>
      <c r="N880" s="726">
        <v>10993529.74</v>
      </c>
      <c r="O880" s="548" t="s">
        <v>863</v>
      </c>
      <c r="P880" s="909">
        <v>2.772666933</v>
      </c>
      <c r="Q880" s="203" t="s">
        <v>57</v>
      </c>
      <c r="R880" s="205" t="s">
        <v>57</v>
      </c>
      <c r="S880" s="490">
        <v>0</v>
      </c>
      <c r="T880" s="18">
        <v>0</v>
      </c>
      <c r="U880" s="548">
        <v>0</v>
      </c>
      <c r="V880" s="18">
        <v>0</v>
      </c>
      <c r="W880" s="64">
        <v>0</v>
      </c>
      <c r="X880" s="18">
        <v>0</v>
      </c>
      <c r="Y880" s="18">
        <v>0</v>
      </c>
      <c r="Z880" s="18">
        <v>0</v>
      </c>
      <c r="AA880" s="18">
        <v>0</v>
      </c>
      <c r="AB880" s="18">
        <v>0</v>
      </c>
      <c r="AC880" s="18">
        <v>0</v>
      </c>
      <c r="AD880" s="18">
        <v>0</v>
      </c>
      <c r="AE880" s="18">
        <v>0</v>
      </c>
      <c r="AF880" s="18">
        <v>0</v>
      </c>
      <c r="AG880" s="64">
        <v>1</v>
      </c>
      <c r="AH880" s="18">
        <v>1</v>
      </c>
      <c r="AI880" s="64">
        <v>0</v>
      </c>
      <c r="AJ880" s="18">
        <v>0</v>
      </c>
      <c r="AK880" s="18">
        <v>24</v>
      </c>
      <c r="AL880" s="64">
        <v>24</v>
      </c>
      <c r="AM880" s="18">
        <v>0</v>
      </c>
      <c r="AN880" s="18" t="s">
        <v>58</v>
      </c>
      <c r="AO880" s="18">
        <v>0</v>
      </c>
      <c r="AP880" s="64">
        <v>0</v>
      </c>
      <c r="AQ880" s="64">
        <v>25</v>
      </c>
      <c r="AR880" s="11">
        <v>25</v>
      </c>
      <c r="AS880" s="17">
        <v>0</v>
      </c>
      <c r="AT880" s="490">
        <v>0</v>
      </c>
      <c r="AU880" s="64">
        <v>0</v>
      </c>
      <c r="AV880" s="18">
        <v>0</v>
      </c>
      <c r="AW880" s="64">
        <v>0</v>
      </c>
      <c r="AX880" s="18">
        <v>0</v>
      </c>
      <c r="AY880" s="17">
        <v>0</v>
      </c>
      <c r="AZ880" s="490">
        <v>0</v>
      </c>
      <c r="BA880" s="17">
        <v>0</v>
      </c>
      <c r="BB880" s="18">
        <v>0</v>
      </c>
      <c r="BC880" s="17">
        <v>0</v>
      </c>
      <c r="BD880" s="18">
        <v>0</v>
      </c>
      <c r="BE880" s="17">
        <v>0</v>
      </c>
      <c r="BF880" s="18">
        <v>0</v>
      </c>
      <c r="BG880" s="17">
        <v>1.2</v>
      </c>
      <c r="BH880" s="18">
        <v>1.2</v>
      </c>
      <c r="BI880" s="17">
        <v>0</v>
      </c>
      <c r="BJ880" s="18">
        <v>0</v>
      </c>
      <c r="BK880" s="17">
        <v>260.40000000000003</v>
      </c>
      <c r="BL880" s="17">
        <v>260.39999999999998</v>
      </c>
      <c r="BM880" s="17">
        <v>0</v>
      </c>
      <c r="BN880" s="17" t="s">
        <v>58</v>
      </c>
      <c r="BO880" s="18">
        <v>0</v>
      </c>
      <c r="BP880" s="18">
        <v>0</v>
      </c>
      <c r="BQ880" s="64">
        <v>261.60000000000002</v>
      </c>
      <c r="BR880" s="18">
        <v>261.59999999999997</v>
      </c>
      <c r="BS880" s="729">
        <v>9.4349594207101969E-2</v>
      </c>
      <c r="BT880" s="17">
        <v>0</v>
      </c>
      <c r="BU880" s="17">
        <v>0</v>
      </c>
      <c r="BV880" s="17">
        <v>0</v>
      </c>
      <c r="BW880" s="17">
        <v>0</v>
      </c>
      <c r="BX880" s="17">
        <v>0</v>
      </c>
      <c r="BY880" s="17">
        <v>0</v>
      </c>
      <c r="BZ880" s="17">
        <v>0</v>
      </c>
      <c r="CA880" s="17">
        <v>0</v>
      </c>
      <c r="CB880" s="17">
        <v>0</v>
      </c>
      <c r="CC880" s="17">
        <v>0</v>
      </c>
      <c r="CD880" s="17">
        <v>0</v>
      </c>
      <c r="CE880" s="17">
        <v>0</v>
      </c>
      <c r="CF880" s="17">
        <v>0</v>
      </c>
      <c r="CG880" s="17">
        <v>0</v>
      </c>
      <c r="CH880" s="17">
        <v>6054.9119999999994</v>
      </c>
      <c r="CI880" s="17">
        <v>6054.9119999999994</v>
      </c>
      <c r="CJ880" s="17">
        <v>0</v>
      </c>
      <c r="CK880" s="17">
        <v>0</v>
      </c>
      <c r="CL880" s="702">
        <v>305667.93600000005</v>
      </c>
      <c r="CM880" s="702">
        <v>305667.93599999999</v>
      </c>
      <c r="CN880" s="702">
        <v>0</v>
      </c>
      <c r="CO880" s="702">
        <v>0</v>
      </c>
      <c r="CP880" s="702">
        <v>0</v>
      </c>
      <c r="CQ880" s="702">
        <v>0</v>
      </c>
      <c r="CR880" s="704">
        <v>311722.84800000006</v>
      </c>
      <c r="CS880" s="703">
        <v>311722.848</v>
      </c>
      <c r="CT880" s="23" t="s">
        <v>56</v>
      </c>
      <c r="CU880" s="23" t="s">
        <v>56</v>
      </c>
      <c r="CV880" s="23" t="s">
        <v>56</v>
      </c>
      <c r="CW880" s="23" t="s">
        <v>56</v>
      </c>
      <c r="CX880" s="23" t="s">
        <v>56</v>
      </c>
      <c r="CY880" s="23" t="s">
        <v>56</v>
      </c>
      <c r="CZ880" s="23" t="s">
        <v>56</v>
      </c>
      <c r="DA880" s="23" t="s">
        <v>56</v>
      </c>
      <c r="DB880" s="728">
        <v>10993529.74</v>
      </c>
      <c r="DC880" s="10"/>
      <c r="DD880" s="692">
        <v>2.772666933</v>
      </c>
      <c r="DE880" s="120"/>
      <c r="DF880" s="120"/>
      <c r="DG880" s="120"/>
      <c r="DH880" s="140"/>
      <c r="DI880" s="140"/>
      <c r="DJ880" s="140"/>
      <c r="DK880" s="140"/>
      <c r="DL880" s="548" t="s">
        <v>56</v>
      </c>
      <c r="DM880" s="548" t="s">
        <v>56</v>
      </c>
      <c r="DN880" s="203" t="s">
        <v>868</v>
      </c>
      <c r="DO880" s="700">
        <v>475.58333333333297</v>
      </c>
      <c r="DP880" s="713" t="s">
        <v>56</v>
      </c>
      <c r="DQ880" s="548" t="s">
        <v>56</v>
      </c>
      <c r="DR880" s="673" t="s">
        <v>56</v>
      </c>
      <c r="DS880" s="203" t="s">
        <v>56</v>
      </c>
      <c r="DT880" s="1160" t="s">
        <v>56</v>
      </c>
      <c r="DU880" s="711">
        <v>220.83826879271086</v>
      </c>
      <c r="DV880" s="711" t="s">
        <v>56</v>
      </c>
      <c r="DW880" s="711">
        <v>217.358721111862</v>
      </c>
      <c r="DX880" s="711">
        <v>-217.358721111862</v>
      </c>
      <c r="DY880" s="710">
        <v>2.0143683196075011</v>
      </c>
      <c r="DZ880" s="710" t="s">
        <v>56</v>
      </c>
      <c r="EA880" s="710">
        <v>1.97531004119352</v>
      </c>
      <c r="EB880" s="710">
        <v>-1.97531004119352</v>
      </c>
      <c r="EC880" s="236"/>
      <c r="ED880" s="49"/>
      <c r="EE880" s="232"/>
      <c r="EF880" s="700">
        <v>80126</v>
      </c>
      <c r="EG880" s="712" t="s">
        <v>56</v>
      </c>
      <c r="EH880" s="44"/>
    </row>
    <row r="881" spans="1:138" ht="41.25" customHeight="1" x14ac:dyDescent="0.25">
      <c r="A881" s="871" t="s">
        <v>49</v>
      </c>
      <c r="B881" s="656" t="s">
        <v>96</v>
      </c>
      <c r="C881" s="656" t="s">
        <v>114</v>
      </c>
      <c r="D881" s="691" t="s">
        <v>1801</v>
      </c>
      <c r="E881" s="656" t="s">
        <v>1631</v>
      </c>
      <c r="F881" s="656" t="s">
        <v>1802</v>
      </c>
      <c r="G881" s="901" t="s">
        <v>1631</v>
      </c>
      <c r="H881" s="897" t="s">
        <v>55</v>
      </c>
      <c r="I881" s="17" t="s">
        <v>860</v>
      </c>
      <c r="J881" s="64">
        <v>13.8</v>
      </c>
      <c r="K881" s="665">
        <v>10.158477986391464</v>
      </c>
      <c r="L881" s="665">
        <v>14.682954514914</v>
      </c>
      <c r="M881" s="64">
        <v>3939</v>
      </c>
      <c r="N881" s="726">
        <v>885674.28800000006</v>
      </c>
      <c r="O881" s="548" t="s">
        <v>863</v>
      </c>
      <c r="P881" s="909">
        <v>4.1829026999999996</v>
      </c>
      <c r="Q881" s="203" t="s">
        <v>902</v>
      </c>
      <c r="R881" s="205" t="s">
        <v>57</v>
      </c>
      <c r="S881" s="490">
        <v>0</v>
      </c>
      <c r="T881" s="18">
        <v>0</v>
      </c>
      <c r="U881" s="548">
        <v>0</v>
      </c>
      <c r="V881" s="18">
        <v>0</v>
      </c>
      <c r="W881" s="64">
        <v>0</v>
      </c>
      <c r="X881" s="18">
        <v>0</v>
      </c>
      <c r="Y881" s="18">
        <v>0</v>
      </c>
      <c r="Z881" s="18">
        <v>0</v>
      </c>
      <c r="AA881" s="18">
        <v>0</v>
      </c>
      <c r="AB881" s="18">
        <v>0</v>
      </c>
      <c r="AC881" s="18">
        <v>0</v>
      </c>
      <c r="AD881" s="18">
        <v>0</v>
      </c>
      <c r="AE881" s="18">
        <v>0</v>
      </c>
      <c r="AF881" s="18">
        <v>0</v>
      </c>
      <c r="AG881" s="64">
        <v>0</v>
      </c>
      <c r="AH881" s="18">
        <v>0</v>
      </c>
      <c r="AI881" s="64">
        <v>0</v>
      </c>
      <c r="AJ881" s="18">
        <v>0</v>
      </c>
      <c r="AK881" s="18">
        <v>136</v>
      </c>
      <c r="AL881" s="64">
        <v>135</v>
      </c>
      <c r="AM881" s="18">
        <v>6</v>
      </c>
      <c r="AN881" s="18">
        <v>6</v>
      </c>
      <c r="AO881" s="18">
        <v>0</v>
      </c>
      <c r="AP881" s="64">
        <v>0</v>
      </c>
      <c r="AQ881" s="64">
        <v>142</v>
      </c>
      <c r="AR881" s="11">
        <v>141</v>
      </c>
      <c r="AS881" s="17">
        <v>0</v>
      </c>
      <c r="AT881" s="490">
        <v>0</v>
      </c>
      <c r="AU881" s="64">
        <v>0</v>
      </c>
      <c r="AV881" s="18">
        <v>0</v>
      </c>
      <c r="AW881" s="64">
        <v>0</v>
      </c>
      <c r="AX881" s="18">
        <v>0</v>
      </c>
      <c r="AY881" s="17">
        <v>0</v>
      </c>
      <c r="AZ881" s="490">
        <v>0</v>
      </c>
      <c r="BA881" s="17">
        <v>0</v>
      </c>
      <c r="BB881" s="18">
        <v>0</v>
      </c>
      <c r="BC881" s="17">
        <v>0</v>
      </c>
      <c r="BD881" s="18">
        <v>0</v>
      </c>
      <c r="BE881" s="17">
        <v>0</v>
      </c>
      <c r="BF881" s="18">
        <v>0</v>
      </c>
      <c r="BG881" s="17">
        <v>0</v>
      </c>
      <c r="BH881" s="18">
        <v>0</v>
      </c>
      <c r="BI881" s="17">
        <v>0</v>
      </c>
      <c r="BJ881" s="18">
        <v>0</v>
      </c>
      <c r="BK881" s="17">
        <v>759.55799999999977</v>
      </c>
      <c r="BL881" s="17">
        <v>755.75799999999981</v>
      </c>
      <c r="BM881" s="17">
        <v>53.4</v>
      </c>
      <c r="BN881" s="17">
        <v>53.4</v>
      </c>
      <c r="BO881" s="18">
        <v>0</v>
      </c>
      <c r="BP881" s="18">
        <v>0</v>
      </c>
      <c r="BQ881" s="64">
        <v>812.95799999999974</v>
      </c>
      <c r="BR881" s="18">
        <v>809.15799999999979</v>
      </c>
      <c r="BS881" s="729">
        <v>0.19435259634416066</v>
      </c>
      <c r="BT881" s="17">
        <v>0</v>
      </c>
      <c r="BU881" s="17">
        <v>0</v>
      </c>
      <c r="BV881" s="17">
        <v>0</v>
      </c>
      <c r="BW881" s="17">
        <v>0</v>
      </c>
      <c r="BX881" s="17">
        <v>0</v>
      </c>
      <c r="BY881" s="17">
        <v>0</v>
      </c>
      <c r="BZ881" s="17">
        <v>0</v>
      </c>
      <c r="CA881" s="17">
        <v>0</v>
      </c>
      <c r="CB881" s="17">
        <v>0</v>
      </c>
      <c r="CC881" s="17">
        <v>0</v>
      </c>
      <c r="CD881" s="17">
        <v>0</v>
      </c>
      <c r="CE881" s="17">
        <v>0</v>
      </c>
      <c r="CF881" s="17">
        <v>0</v>
      </c>
      <c r="CG881" s="17">
        <v>0</v>
      </c>
      <c r="CH881" s="17">
        <v>0</v>
      </c>
      <c r="CI881" s="17">
        <v>0</v>
      </c>
      <c r="CJ881" s="17">
        <v>0</v>
      </c>
      <c r="CK881" s="17">
        <v>0</v>
      </c>
      <c r="CL881" s="702">
        <v>891599.5627199997</v>
      </c>
      <c r="CM881" s="702">
        <v>887138.97071999975</v>
      </c>
      <c r="CN881" s="702">
        <v>62683.056000000004</v>
      </c>
      <c r="CO881" s="702">
        <v>62683.056000000004</v>
      </c>
      <c r="CP881" s="702">
        <v>0</v>
      </c>
      <c r="CQ881" s="702">
        <v>0</v>
      </c>
      <c r="CR881" s="704">
        <v>954282.61871999968</v>
      </c>
      <c r="CS881" s="703">
        <v>949822.02671999973</v>
      </c>
      <c r="CT881" s="23" t="s">
        <v>56</v>
      </c>
      <c r="CU881" s="23" t="s">
        <v>56</v>
      </c>
      <c r="CV881" s="23" t="s">
        <v>56</v>
      </c>
      <c r="CW881" s="23" t="s">
        <v>56</v>
      </c>
      <c r="CX881" s="23" t="s">
        <v>56</v>
      </c>
      <c r="CY881" s="23" t="s">
        <v>56</v>
      </c>
      <c r="CZ881" s="23" t="s">
        <v>56</v>
      </c>
      <c r="DA881" s="23" t="s">
        <v>56</v>
      </c>
      <c r="DB881" s="796">
        <v>885674.28800000006</v>
      </c>
      <c r="DC881" s="120"/>
      <c r="DD881" s="692">
        <v>4.1829026999999996</v>
      </c>
      <c r="DE881" s="120"/>
      <c r="DF881" s="120"/>
      <c r="DG881" s="120"/>
      <c r="DH881" s="140"/>
      <c r="DI881" s="140"/>
      <c r="DJ881" s="140"/>
      <c r="DK881" s="140"/>
      <c r="DL881" s="548" t="s">
        <v>56</v>
      </c>
      <c r="DM881" s="548" t="s">
        <v>56</v>
      </c>
      <c r="DN881" s="203" t="s">
        <v>868</v>
      </c>
      <c r="DO881" s="700">
        <v>3819.9166666666702</v>
      </c>
      <c r="DP881" s="713" t="s">
        <v>56</v>
      </c>
      <c r="DQ881" s="548" t="s">
        <v>56</v>
      </c>
      <c r="DR881" s="673" t="s">
        <v>56</v>
      </c>
      <c r="DS881" s="700">
        <v>3819.9166666666702</v>
      </c>
      <c r="DT881" s="25" t="s">
        <v>918</v>
      </c>
      <c r="DU881" s="711">
        <v>16.310303453391203</v>
      </c>
      <c r="DV881" s="711">
        <v>252.58004511944574</v>
      </c>
      <c r="DW881" s="711">
        <v>16.387804807277099</v>
      </c>
      <c r="DX881" s="711">
        <v>252.06230211545957</v>
      </c>
      <c r="DY881" s="710">
        <v>0.10628504112218844</v>
      </c>
      <c r="DZ881" s="710">
        <v>2.3236162763213168</v>
      </c>
      <c r="EA881" s="710">
        <v>0.106473611701581</v>
      </c>
      <c r="EB881" s="710">
        <v>2.3207050768134692</v>
      </c>
      <c r="EC881" s="236"/>
      <c r="ED881" s="49"/>
      <c r="EE881" s="232"/>
      <c r="EF881" s="700">
        <v>0</v>
      </c>
      <c r="EG881" s="712">
        <v>492125</v>
      </c>
      <c r="EH881" s="44"/>
    </row>
    <row r="882" spans="1:138" ht="41.25" customHeight="1" x14ac:dyDescent="0.25">
      <c r="A882" s="871" t="s">
        <v>49</v>
      </c>
      <c r="B882" s="656" t="s">
        <v>96</v>
      </c>
      <c r="C882" s="656" t="s">
        <v>114</v>
      </c>
      <c r="D882" s="691" t="s">
        <v>1552</v>
      </c>
      <c r="E882" s="656" t="s">
        <v>1552</v>
      </c>
      <c r="F882" s="656" t="s">
        <v>1803</v>
      </c>
      <c r="G882" s="901" t="s">
        <v>1552</v>
      </c>
      <c r="H882" s="897" t="s">
        <v>55</v>
      </c>
      <c r="I882" s="17" t="s">
        <v>866</v>
      </c>
      <c r="J882" s="64">
        <v>4.16</v>
      </c>
      <c r="K882" s="665">
        <v>2.3777593486305548</v>
      </c>
      <c r="L882" s="665">
        <v>1.5409090877040001</v>
      </c>
      <c r="M882" s="64">
        <v>444</v>
      </c>
      <c r="N882" s="726">
        <v>5465291.932</v>
      </c>
      <c r="O882" s="548" t="s">
        <v>874</v>
      </c>
      <c r="P882" s="909">
        <v>1.3906289519999999</v>
      </c>
      <c r="Q882" s="203" t="s">
        <v>57</v>
      </c>
      <c r="R882" s="205" t="s">
        <v>57</v>
      </c>
      <c r="S882" s="490">
        <v>0</v>
      </c>
      <c r="T882" s="18">
        <v>0</v>
      </c>
      <c r="U882" s="548">
        <v>0</v>
      </c>
      <c r="V882" s="18">
        <v>0</v>
      </c>
      <c r="W882" s="64">
        <v>0</v>
      </c>
      <c r="X882" s="18">
        <v>0</v>
      </c>
      <c r="Y882" s="18">
        <v>0</v>
      </c>
      <c r="Z882" s="18">
        <v>0</v>
      </c>
      <c r="AA882" s="18">
        <v>0</v>
      </c>
      <c r="AB882" s="18">
        <v>0</v>
      </c>
      <c r="AC882" s="18">
        <v>0</v>
      </c>
      <c r="AD882" s="18">
        <v>0</v>
      </c>
      <c r="AE882" s="18">
        <v>0</v>
      </c>
      <c r="AF882" s="18">
        <v>0</v>
      </c>
      <c r="AG882" s="64">
        <v>0</v>
      </c>
      <c r="AH882" s="18">
        <v>0</v>
      </c>
      <c r="AI882" s="64">
        <v>0</v>
      </c>
      <c r="AJ882" s="18">
        <v>0</v>
      </c>
      <c r="AK882" s="18">
        <v>14</v>
      </c>
      <c r="AL882" s="64">
        <v>14</v>
      </c>
      <c r="AM882" s="18">
        <v>0</v>
      </c>
      <c r="AN882" s="18" t="s">
        <v>58</v>
      </c>
      <c r="AO882" s="18">
        <v>0</v>
      </c>
      <c r="AP882" s="64">
        <v>0</v>
      </c>
      <c r="AQ882" s="64">
        <v>14</v>
      </c>
      <c r="AR882" s="11">
        <v>14</v>
      </c>
      <c r="AS882" s="17">
        <v>0</v>
      </c>
      <c r="AT882" s="490">
        <v>0</v>
      </c>
      <c r="AU882" s="64">
        <v>0</v>
      </c>
      <c r="AV882" s="18">
        <v>0</v>
      </c>
      <c r="AW882" s="64">
        <v>0</v>
      </c>
      <c r="AX882" s="18">
        <v>0</v>
      </c>
      <c r="AY882" s="17">
        <v>0</v>
      </c>
      <c r="AZ882" s="490">
        <v>0</v>
      </c>
      <c r="BA882" s="17">
        <v>0</v>
      </c>
      <c r="BB882" s="18">
        <v>0</v>
      </c>
      <c r="BC882" s="17">
        <v>0</v>
      </c>
      <c r="BD882" s="18">
        <v>0</v>
      </c>
      <c r="BE882" s="17">
        <v>0</v>
      </c>
      <c r="BF882" s="18">
        <v>0</v>
      </c>
      <c r="BG882" s="17">
        <v>0</v>
      </c>
      <c r="BH882" s="18">
        <v>0</v>
      </c>
      <c r="BI882" s="17">
        <v>0</v>
      </c>
      <c r="BJ882" s="18">
        <v>0</v>
      </c>
      <c r="BK882" s="17">
        <v>88.032000000000011</v>
      </c>
      <c r="BL882" s="17">
        <v>88.032000000000011</v>
      </c>
      <c r="BM882" s="17">
        <v>0</v>
      </c>
      <c r="BN882" s="17" t="s">
        <v>58</v>
      </c>
      <c r="BO882" s="18">
        <v>0</v>
      </c>
      <c r="BP882" s="18">
        <v>0</v>
      </c>
      <c r="BQ882" s="64">
        <v>88.032000000000011</v>
      </c>
      <c r="BR882" s="18">
        <v>88.032000000000011</v>
      </c>
      <c r="BS882" s="729">
        <v>6.3303730210271081E-2</v>
      </c>
      <c r="BT882" s="17">
        <v>0</v>
      </c>
      <c r="BU882" s="17">
        <v>0</v>
      </c>
      <c r="BV882" s="17">
        <v>0</v>
      </c>
      <c r="BW882" s="17">
        <v>0</v>
      </c>
      <c r="BX882" s="17">
        <v>0</v>
      </c>
      <c r="BY882" s="17">
        <v>0</v>
      </c>
      <c r="BZ882" s="17">
        <v>0</v>
      </c>
      <c r="CA882" s="17">
        <v>0</v>
      </c>
      <c r="CB882" s="17">
        <v>0</v>
      </c>
      <c r="CC882" s="17">
        <v>0</v>
      </c>
      <c r="CD882" s="17">
        <v>0</v>
      </c>
      <c r="CE882" s="17">
        <v>0</v>
      </c>
      <c r="CF882" s="17">
        <v>0</v>
      </c>
      <c r="CG882" s="17">
        <v>0</v>
      </c>
      <c r="CH882" s="17">
        <v>0</v>
      </c>
      <c r="CI882" s="17">
        <v>0</v>
      </c>
      <c r="CJ882" s="17">
        <v>0</v>
      </c>
      <c r="CK882" s="17">
        <v>0</v>
      </c>
      <c r="CL882" s="702">
        <v>103335.48288000003</v>
      </c>
      <c r="CM882" s="702">
        <v>103335.48288000003</v>
      </c>
      <c r="CN882" s="702">
        <v>0</v>
      </c>
      <c r="CO882" s="702">
        <v>0</v>
      </c>
      <c r="CP882" s="702">
        <v>0</v>
      </c>
      <c r="CQ882" s="702">
        <v>0</v>
      </c>
      <c r="CR882" s="704">
        <v>103335.48288000003</v>
      </c>
      <c r="CS882" s="703">
        <v>103335.48288000003</v>
      </c>
      <c r="CT882" s="23">
        <v>1</v>
      </c>
      <c r="CU882" s="23">
        <v>2</v>
      </c>
      <c r="CV882" s="23" t="s">
        <v>1552</v>
      </c>
      <c r="CW882" s="23">
        <v>2</v>
      </c>
      <c r="CX882" s="23">
        <v>12</v>
      </c>
      <c r="CY882" s="23">
        <v>0</v>
      </c>
      <c r="CZ882" s="23">
        <v>0</v>
      </c>
      <c r="DA882" s="23" t="s">
        <v>905</v>
      </c>
      <c r="DB882" s="728">
        <v>5465291.932</v>
      </c>
      <c r="DC882" s="10"/>
      <c r="DD882" s="692">
        <v>1.3906289519999999</v>
      </c>
      <c r="DE882" s="120"/>
      <c r="DF882" s="120"/>
      <c r="DG882" s="120"/>
      <c r="DH882" s="140"/>
      <c r="DI882" s="140"/>
      <c r="DJ882" s="140"/>
      <c r="DK882" s="140"/>
      <c r="DL882" s="548" t="s">
        <v>56</v>
      </c>
      <c r="DM882" s="548" t="s">
        <v>56</v>
      </c>
      <c r="DN882" s="203" t="s">
        <v>55</v>
      </c>
      <c r="DO882" s="700" t="s">
        <v>56</v>
      </c>
      <c r="DP882" s="713" t="s">
        <v>56</v>
      </c>
      <c r="DQ882" s="548" t="s">
        <v>56</v>
      </c>
      <c r="DR882" s="673" t="s">
        <v>56</v>
      </c>
      <c r="DS882" s="203" t="s">
        <v>56</v>
      </c>
      <c r="DT882" s="1160" t="s">
        <v>56</v>
      </c>
      <c r="DU882" s="711">
        <v>129.20172009382341</v>
      </c>
      <c r="DV882" s="711">
        <v>-72.123931453950718</v>
      </c>
      <c r="DW882" s="711">
        <v>128.59651162790701</v>
      </c>
      <c r="DX882" s="711">
        <v>-71.656846982862589</v>
      </c>
      <c r="DY882" s="710">
        <v>1.0015637216575457</v>
      </c>
      <c r="DZ882" s="710">
        <v>9.0399756418239274E-2</v>
      </c>
      <c r="EA882" s="710">
        <v>0.99302325581395301</v>
      </c>
      <c r="EB882" s="710">
        <v>9.6747095328080346E-2</v>
      </c>
      <c r="EC882" s="236"/>
      <c r="ED882" s="49"/>
      <c r="EE882" s="232"/>
      <c r="EF882" s="700">
        <v>0</v>
      </c>
      <c r="EG882" s="712">
        <v>0</v>
      </c>
      <c r="EH882" s="44"/>
    </row>
    <row r="883" spans="1:138" ht="41.25" customHeight="1" x14ac:dyDescent="0.25">
      <c r="A883" s="871" t="s">
        <v>49</v>
      </c>
      <c r="B883" s="656" t="s">
        <v>96</v>
      </c>
      <c r="C883" s="656" t="s">
        <v>114</v>
      </c>
      <c r="D883" s="691" t="s">
        <v>1552</v>
      </c>
      <c r="E883" s="656" t="s">
        <v>1552</v>
      </c>
      <c r="F883" s="656" t="s">
        <v>1804</v>
      </c>
      <c r="G883" s="901" t="s">
        <v>1552</v>
      </c>
      <c r="H883" s="897" t="s">
        <v>55</v>
      </c>
      <c r="I883" s="17" t="s">
        <v>866</v>
      </c>
      <c r="J883" s="64">
        <v>4.16</v>
      </c>
      <c r="K883" s="665">
        <v>4.4096627920057561</v>
      </c>
      <c r="L883" s="665">
        <v>2.6289772672590002</v>
      </c>
      <c r="M883" s="64">
        <v>429</v>
      </c>
      <c r="N883" s="727" t="s">
        <v>56</v>
      </c>
      <c r="O883" s="548" t="s">
        <v>56</v>
      </c>
      <c r="P883" s="909" t="s">
        <v>56</v>
      </c>
      <c r="Q883" s="203" t="s">
        <v>57</v>
      </c>
      <c r="R883" s="205" t="s">
        <v>57</v>
      </c>
      <c r="S883" s="490">
        <v>0</v>
      </c>
      <c r="T883" s="18">
        <v>0</v>
      </c>
      <c r="U883" s="548">
        <v>0</v>
      </c>
      <c r="V883" s="18">
        <v>0</v>
      </c>
      <c r="W883" s="64">
        <v>1</v>
      </c>
      <c r="X883" s="18">
        <v>1</v>
      </c>
      <c r="Y883" s="18">
        <v>0</v>
      </c>
      <c r="Z883" s="18">
        <v>0</v>
      </c>
      <c r="AA883" s="18">
        <v>0</v>
      </c>
      <c r="AB883" s="18">
        <v>0</v>
      </c>
      <c r="AC883" s="18">
        <v>0</v>
      </c>
      <c r="AD883" s="18">
        <v>0</v>
      </c>
      <c r="AE883" s="18">
        <v>0</v>
      </c>
      <c r="AF883" s="18">
        <v>0</v>
      </c>
      <c r="AG883" s="64">
        <v>0</v>
      </c>
      <c r="AH883" s="18">
        <v>0</v>
      </c>
      <c r="AI883" s="64">
        <v>0</v>
      </c>
      <c r="AJ883" s="18">
        <v>0</v>
      </c>
      <c r="AK883" s="18">
        <v>8</v>
      </c>
      <c r="AL883" s="64">
        <v>8</v>
      </c>
      <c r="AM883" s="18">
        <v>0</v>
      </c>
      <c r="AN883" s="18" t="s">
        <v>58</v>
      </c>
      <c r="AO883" s="18">
        <v>0</v>
      </c>
      <c r="AP883" s="64">
        <v>0</v>
      </c>
      <c r="AQ883" s="64">
        <v>9</v>
      </c>
      <c r="AR883" s="11">
        <v>9</v>
      </c>
      <c r="AS883" s="17">
        <v>0</v>
      </c>
      <c r="AT883" s="490">
        <v>0</v>
      </c>
      <c r="AU883" s="64">
        <v>0</v>
      </c>
      <c r="AV883" s="18">
        <v>0</v>
      </c>
      <c r="AW883" s="64">
        <v>280</v>
      </c>
      <c r="AX883" s="18">
        <v>280</v>
      </c>
      <c r="AY883" s="17">
        <v>0</v>
      </c>
      <c r="AZ883" s="490">
        <v>0</v>
      </c>
      <c r="BA883" s="17">
        <v>0</v>
      </c>
      <c r="BB883" s="18">
        <v>0</v>
      </c>
      <c r="BC883" s="17">
        <v>0</v>
      </c>
      <c r="BD883" s="18">
        <v>0</v>
      </c>
      <c r="BE883" s="17">
        <v>0</v>
      </c>
      <c r="BF883" s="18">
        <v>0</v>
      </c>
      <c r="BG883" s="17">
        <v>0</v>
      </c>
      <c r="BH883" s="18">
        <v>0</v>
      </c>
      <c r="BI883" s="17">
        <v>0</v>
      </c>
      <c r="BJ883" s="18">
        <v>0</v>
      </c>
      <c r="BK883" s="17">
        <v>271.41999999999996</v>
      </c>
      <c r="BL883" s="17">
        <v>271.42</v>
      </c>
      <c r="BM883" s="17">
        <v>0</v>
      </c>
      <c r="BN883" s="17" t="s">
        <v>58</v>
      </c>
      <c r="BO883" s="18">
        <v>0</v>
      </c>
      <c r="BP883" s="18">
        <v>0</v>
      </c>
      <c r="BQ883" s="64">
        <v>551.41999999999996</v>
      </c>
      <c r="BR883" s="18">
        <v>551.42000000000007</v>
      </c>
      <c r="BS883" s="730" t="s">
        <v>56</v>
      </c>
      <c r="BT883" s="17">
        <v>0</v>
      </c>
      <c r="BU883" s="17">
        <v>0</v>
      </c>
      <c r="BV883" s="17">
        <v>0</v>
      </c>
      <c r="BW883" s="17">
        <v>0</v>
      </c>
      <c r="BX883" s="17">
        <v>0</v>
      </c>
      <c r="BY883" s="17">
        <v>0</v>
      </c>
      <c r="BZ883" s="17">
        <v>0</v>
      </c>
      <c r="CA883" s="17">
        <v>0</v>
      </c>
      <c r="CB883" s="17">
        <v>0</v>
      </c>
      <c r="CC883" s="17">
        <v>0</v>
      </c>
      <c r="CD883" s="17">
        <v>0</v>
      </c>
      <c r="CE883" s="17">
        <v>0</v>
      </c>
      <c r="CF883" s="17">
        <v>0</v>
      </c>
      <c r="CG883" s="17">
        <v>0</v>
      </c>
      <c r="CH883" s="17">
        <v>0</v>
      </c>
      <c r="CI883" s="17">
        <v>0</v>
      </c>
      <c r="CJ883" s="17">
        <v>0</v>
      </c>
      <c r="CK883" s="17">
        <v>0</v>
      </c>
      <c r="CL883" s="702">
        <v>318603.65279999992</v>
      </c>
      <c r="CM883" s="702">
        <v>318603.65279999998</v>
      </c>
      <c r="CN883" s="702">
        <v>0</v>
      </c>
      <c r="CO883" s="702">
        <v>0</v>
      </c>
      <c r="CP883" s="702">
        <v>0</v>
      </c>
      <c r="CQ883" s="702">
        <v>0</v>
      </c>
      <c r="CR883" s="704">
        <v>318603.65279999992</v>
      </c>
      <c r="CS883" s="703">
        <v>318603.65279999998</v>
      </c>
      <c r="CT883" s="23" t="s">
        <v>56</v>
      </c>
      <c r="CU883" s="23" t="s">
        <v>56</v>
      </c>
      <c r="CV883" s="23" t="s">
        <v>56</v>
      </c>
      <c r="CW883" s="23" t="s">
        <v>56</v>
      </c>
      <c r="CX883" s="23" t="s">
        <v>56</v>
      </c>
      <c r="CY883" s="23" t="s">
        <v>56</v>
      </c>
      <c r="CZ883" s="23" t="s">
        <v>56</v>
      </c>
      <c r="DA883" s="23" t="s">
        <v>56</v>
      </c>
      <c r="DB883" s="17" t="s">
        <v>56</v>
      </c>
      <c r="DC883" s="10"/>
      <c r="DD883" s="692" t="s">
        <v>56</v>
      </c>
      <c r="DE883" s="120"/>
      <c r="DF883" s="120"/>
      <c r="DG883" s="120"/>
      <c r="DH883" s="140"/>
      <c r="DI883" s="140"/>
      <c r="DJ883" s="140"/>
      <c r="DK883" s="140"/>
      <c r="DL883" s="548" t="s">
        <v>56</v>
      </c>
      <c r="DM883" s="548" t="s">
        <v>56</v>
      </c>
      <c r="DN883" s="203" t="s">
        <v>55</v>
      </c>
      <c r="DO883" s="700" t="s">
        <v>56</v>
      </c>
      <c r="DP883" s="713" t="s">
        <v>56</v>
      </c>
      <c r="DQ883" s="548" t="s">
        <v>56</v>
      </c>
      <c r="DR883" s="673" t="s">
        <v>56</v>
      </c>
      <c r="DS883" s="203" t="s">
        <v>56</v>
      </c>
      <c r="DT883" s="1160" t="s">
        <v>56</v>
      </c>
      <c r="DU883" s="711">
        <v>139.77854111941795</v>
      </c>
      <c r="DV883" s="711">
        <v>-18.482329745824146</v>
      </c>
      <c r="DW883" s="711">
        <v>140.12546184739</v>
      </c>
      <c r="DX883" s="711">
        <v>-19.150411133150769</v>
      </c>
      <c r="DY883" s="710">
        <v>2.0101030511214368</v>
      </c>
      <c r="DZ883" s="710">
        <v>-0.26084986368890228</v>
      </c>
      <c r="EA883" s="710">
        <v>1.9975903614457799</v>
      </c>
      <c r="EB883" s="710">
        <v>-0.25062754665700582</v>
      </c>
      <c r="EC883" s="236"/>
      <c r="ED883" s="49"/>
      <c r="EE883" s="232"/>
      <c r="EF883" s="700">
        <v>4535</v>
      </c>
      <c r="EG883" s="712">
        <v>11073.666666666666</v>
      </c>
      <c r="EH883" s="44"/>
    </row>
    <row r="884" spans="1:138" ht="41.25" customHeight="1" x14ac:dyDescent="0.25">
      <c r="A884" s="871" t="s">
        <v>49</v>
      </c>
      <c r="B884" s="656" t="s">
        <v>96</v>
      </c>
      <c r="C884" s="656" t="s">
        <v>114</v>
      </c>
      <c r="D884" s="691" t="s">
        <v>1552</v>
      </c>
      <c r="E884" s="656" t="s">
        <v>1552</v>
      </c>
      <c r="F884" s="656" t="s">
        <v>1805</v>
      </c>
      <c r="G884" s="901" t="s">
        <v>1552</v>
      </c>
      <c r="H884" s="897" t="s">
        <v>55</v>
      </c>
      <c r="I884" s="17" t="s">
        <v>866</v>
      </c>
      <c r="J884" s="64">
        <v>4.16</v>
      </c>
      <c r="K884" s="665">
        <v>2.3417326918331218</v>
      </c>
      <c r="L884" s="665">
        <v>1.9528409050290001</v>
      </c>
      <c r="M884" s="64">
        <v>618</v>
      </c>
      <c r="N884" s="726">
        <v>6428089.4770000009</v>
      </c>
      <c r="O884" s="548" t="s">
        <v>874</v>
      </c>
      <c r="P884" s="909">
        <v>1.6356102189999999</v>
      </c>
      <c r="Q884" s="203" t="s">
        <v>57</v>
      </c>
      <c r="R884" s="205" t="s">
        <v>57</v>
      </c>
      <c r="S884" s="490">
        <v>0</v>
      </c>
      <c r="T884" s="18">
        <v>0</v>
      </c>
      <c r="U884" s="548">
        <v>0</v>
      </c>
      <c r="V884" s="18">
        <v>0</v>
      </c>
      <c r="W884" s="64">
        <v>0</v>
      </c>
      <c r="X884" s="18">
        <v>0</v>
      </c>
      <c r="Y884" s="18">
        <v>0</v>
      </c>
      <c r="Z884" s="18">
        <v>0</v>
      </c>
      <c r="AA884" s="18">
        <v>0</v>
      </c>
      <c r="AB884" s="18">
        <v>0</v>
      </c>
      <c r="AC884" s="18">
        <v>0</v>
      </c>
      <c r="AD884" s="18">
        <v>0</v>
      </c>
      <c r="AE884" s="18">
        <v>0</v>
      </c>
      <c r="AF884" s="18">
        <v>0</v>
      </c>
      <c r="AG884" s="64">
        <v>0</v>
      </c>
      <c r="AH884" s="18">
        <v>0</v>
      </c>
      <c r="AI884" s="64">
        <v>0</v>
      </c>
      <c r="AJ884" s="18">
        <v>0</v>
      </c>
      <c r="AK884" s="18">
        <v>11</v>
      </c>
      <c r="AL884" s="64">
        <v>10</v>
      </c>
      <c r="AM884" s="18">
        <v>0</v>
      </c>
      <c r="AN884" s="18" t="s">
        <v>58</v>
      </c>
      <c r="AO884" s="18">
        <v>0</v>
      </c>
      <c r="AP884" s="64">
        <v>0</v>
      </c>
      <c r="AQ884" s="64">
        <v>11</v>
      </c>
      <c r="AR884" s="11">
        <v>10</v>
      </c>
      <c r="AS884" s="17">
        <v>0</v>
      </c>
      <c r="AT884" s="490">
        <v>0</v>
      </c>
      <c r="AU884" s="64">
        <v>0</v>
      </c>
      <c r="AV884" s="18">
        <v>0</v>
      </c>
      <c r="AW884" s="64">
        <v>0</v>
      </c>
      <c r="AX884" s="18">
        <v>0</v>
      </c>
      <c r="AY884" s="17">
        <v>0</v>
      </c>
      <c r="AZ884" s="490">
        <v>0</v>
      </c>
      <c r="BA884" s="17">
        <v>0</v>
      </c>
      <c r="BB884" s="18">
        <v>0</v>
      </c>
      <c r="BC884" s="17">
        <v>0</v>
      </c>
      <c r="BD884" s="18">
        <v>0</v>
      </c>
      <c r="BE884" s="17">
        <v>0</v>
      </c>
      <c r="BF884" s="18">
        <v>0</v>
      </c>
      <c r="BG884" s="17">
        <v>0</v>
      </c>
      <c r="BH884" s="18">
        <v>0</v>
      </c>
      <c r="BI884" s="17">
        <v>0</v>
      </c>
      <c r="BJ884" s="18">
        <v>0</v>
      </c>
      <c r="BK884" s="17">
        <v>93.09</v>
      </c>
      <c r="BL884" s="17">
        <v>75.98</v>
      </c>
      <c r="BM884" s="17">
        <v>0</v>
      </c>
      <c r="BN884" s="17" t="s">
        <v>58</v>
      </c>
      <c r="BO884" s="18">
        <v>0</v>
      </c>
      <c r="BP884" s="18">
        <v>0</v>
      </c>
      <c r="BQ884" s="64">
        <v>93.09</v>
      </c>
      <c r="BR884" s="18">
        <v>75.98</v>
      </c>
      <c r="BS884" s="729">
        <v>5.6914538022949351E-2</v>
      </c>
      <c r="BT884" s="17">
        <v>0</v>
      </c>
      <c r="BU884" s="17">
        <v>0</v>
      </c>
      <c r="BV884" s="17">
        <v>0</v>
      </c>
      <c r="BW884" s="17">
        <v>0</v>
      </c>
      <c r="BX884" s="17">
        <v>0</v>
      </c>
      <c r="BY884" s="17">
        <v>0</v>
      </c>
      <c r="BZ884" s="17">
        <v>0</v>
      </c>
      <c r="CA884" s="17">
        <v>0</v>
      </c>
      <c r="CB884" s="17">
        <v>0</v>
      </c>
      <c r="CC884" s="17">
        <v>0</v>
      </c>
      <c r="CD884" s="17">
        <v>0</v>
      </c>
      <c r="CE884" s="17">
        <v>0</v>
      </c>
      <c r="CF884" s="17">
        <v>0</v>
      </c>
      <c r="CG884" s="17">
        <v>0</v>
      </c>
      <c r="CH884" s="17">
        <v>0</v>
      </c>
      <c r="CI884" s="17">
        <v>0</v>
      </c>
      <c r="CJ884" s="17">
        <v>0</v>
      </c>
      <c r="CK884" s="17">
        <v>0</v>
      </c>
      <c r="CL884" s="702">
        <v>109272.76560000001</v>
      </c>
      <c r="CM884" s="702">
        <v>89188.363200000007</v>
      </c>
      <c r="CN884" s="702">
        <v>0</v>
      </c>
      <c r="CO884" s="702">
        <v>0</v>
      </c>
      <c r="CP884" s="702">
        <v>0</v>
      </c>
      <c r="CQ884" s="702">
        <v>0</v>
      </c>
      <c r="CR884" s="704">
        <v>109272.76560000001</v>
      </c>
      <c r="CS884" s="703">
        <v>89188.363200000007</v>
      </c>
      <c r="CT884" s="23" t="s">
        <v>56</v>
      </c>
      <c r="CU884" s="23" t="s">
        <v>56</v>
      </c>
      <c r="CV884" s="23" t="s">
        <v>56</v>
      </c>
      <c r="CW884" s="23" t="s">
        <v>56</v>
      </c>
      <c r="CX884" s="23" t="s">
        <v>56</v>
      </c>
      <c r="CY884" s="23" t="s">
        <v>56</v>
      </c>
      <c r="CZ884" s="23" t="s">
        <v>56</v>
      </c>
      <c r="DA884" s="23" t="s">
        <v>56</v>
      </c>
      <c r="DB884" s="728">
        <v>6428089.4770000009</v>
      </c>
      <c r="DC884" s="10"/>
      <c r="DD884" s="692">
        <v>1.6356102189999999</v>
      </c>
      <c r="DE884" s="120"/>
      <c r="DF884" s="120"/>
      <c r="DG884" s="120"/>
      <c r="DH884" s="140"/>
      <c r="DI884" s="140"/>
      <c r="DJ884" s="140"/>
      <c r="DK884" s="140"/>
      <c r="DL884" s="548" t="s">
        <v>56</v>
      </c>
      <c r="DM884" s="548" t="s">
        <v>56</v>
      </c>
      <c r="DN884" s="203" t="s">
        <v>55</v>
      </c>
      <c r="DO884" s="700" t="s">
        <v>56</v>
      </c>
      <c r="DP884" s="713" t="s">
        <v>56</v>
      </c>
      <c r="DQ884" s="548" t="s">
        <v>56</v>
      </c>
      <c r="DR884" s="673" t="s">
        <v>56</v>
      </c>
      <c r="DS884" s="203" t="s">
        <v>56</v>
      </c>
      <c r="DT884" s="1160" t="s">
        <v>56</v>
      </c>
      <c r="DU884" s="711">
        <v>153.28407224958949</v>
      </c>
      <c r="DV884" s="711">
        <v>-24.414021234381011</v>
      </c>
      <c r="DW884" s="711">
        <v>130.43231601203999</v>
      </c>
      <c r="DX884" s="711">
        <v>-1.9920386114254711</v>
      </c>
      <c r="DY884" s="710">
        <v>1.0722495894909687</v>
      </c>
      <c r="DZ884" s="710">
        <v>0.59166583251461402</v>
      </c>
      <c r="EA884" s="710">
        <v>0.99674807201386495</v>
      </c>
      <c r="EB884" s="710">
        <v>0.66496165984095079</v>
      </c>
      <c r="EC884" s="236"/>
      <c r="ED884" s="49"/>
      <c r="EE884" s="232"/>
      <c r="EF884" s="700">
        <v>0</v>
      </c>
      <c r="EG884" s="712">
        <v>52285.666666666664</v>
      </c>
      <c r="EH884" s="44"/>
    </row>
    <row r="885" spans="1:138" ht="41.25" customHeight="1" x14ac:dyDescent="0.25">
      <c r="A885" s="871" t="s">
        <v>49</v>
      </c>
      <c r="B885" s="656" t="s">
        <v>96</v>
      </c>
      <c r="C885" s="656" t="s">
        <v>114</v>
      </c>
      <c r="D885" s="691" t="s">
        <v>1552</v>
      </c>
      <c r="E885" s="656" t="s">
        <v>1552</v>
      </c>
      <c r="F885" s="656" t="s">
        <v>1806</v>
      </c>
      <c r="G885" s="901" t="s">
        <v>1552</v>
      </c>
      <c r="H885" s="897" t="s">
        <v>55</v>
      </c>
      <c r="I885" s="17" t="s">
        <v>860</v>
      </c>
      <c r="J885" s="64">
        <v>4.16</v>
      </c>
      <c r="K885" s="665">
        <v>2.3417326918331218</v>
      </c>
      <c r="L885" s="665">
        <v>1.47348484542</v>
      </c>
      <c r="M885" s="64">
        <v>268</v>
      </c>
      <c r="N885" s="726">
        <v>4530811.9669999992</v>
      </c>
      <c r="O885" s="548" t="s">
        <v>874</v>
      </c>
      <c r="P885" s="909">
        <v>1.1528530180000001</v>
      </c>
      <c r="Q885" s="203" t="s">
        <v>57</v>
      </c>
      <c r="R885" s="205" t="s">
        <v>57</v>
      </c>
      <c r="S885" s="490">
        <v>0</v>
      </c>
      <c r="T885" s="18">
        <v>0</v>
      </c>
      <c r="U885" s="548">
        <v>0</v>
      </c>
      <c r="V885" s="18">
        <v>0</v>
      </c>
      <c r="W885" s="64">
        <v>0</v>
      </c>
      <c r="X885" s="18">
        <v>0</v>
      </c>
      <c r="Y885" s="18">
        <v>0</v>
      </c>
      <c r="Z885" s="18">
        <v>0</v>
      </c>
      <c r="AA885" s="18">
        <v>0</v>
      </c>
      <c r="AB885" s="18">
        <v>0</v>
      </c>
      <c r="AC885" s="18">
        <v>0</v>
      </c>
      <c r="AD885" s="18">
        <v>0</v>
      </c>
      <c r="AE885" s="18">
        <v>0</v>
      </c>
      <c r="AF885" s="18">
        <v>0</v>
      </c>
      <c r="AG885" s="64">
        <v>0</v>
      </c>
      <c r="AH885" s="18">
        <v>0</v>
      </c>
      <c r="AI885" s="64">
        <v>0</v>
      </c>
      <c r="AJ885" s="18">
        <v>0</v>
      </c>
      <c r="AK885" s="18">
        <v>1</v>
      </c>
      <c r="AL885" s="64">
        <v>1</v>
      </c>
      <c r="AM885" s="18">
        <v>0</v>
      </c>
      <c r="AN885" s="18" t="s">
        <v>58</v>
      </c>
      <c r="AO885" s="18">
        <v>0</v>
      </c>
      <c r="AP885" s="64">
        <v>0</v>
      </c>
      <c r="AQ885" s="64">
        <v>1</v>
      </c>
      <c r="AR885" s="11">
        <v>1</v>
      </c>
      <c r="AS885" s="17">
        <v>0</v>
      </c>
      <c r="AT885" s="490">
        <v>0</v>
      </c>
      <c r="AU885" s="64">
        <v>0</v>
      </c>
      <c r="AV885" s="18">
        <v>0</v>
      </c>
      <c r="AW885" s="64">
        <v>0</v>
      </c>
      <c r="AX885" s="18">
        <v>0</v>
      </c>
      <c r="AY885" s="17">
        <v>0</v>
      </c>
      <c r="AZ885" s="490">
        <v>0</v>
      </c>
      <c r="BA885" s="17">
        <v>0</v>
      </c>
      <c r="BB885" s="18">
        <v>0</v>
      </c>
      <c r="BC885" s="17">
        <v>0</v>
      </c>
      <c r="BD885" s="18">
        <v>0</v>
      </c>
      <c r="BE885" s="17">
        <v>0</v>
      </c>
      <c r="BF885" s="18">
        <v>0</v>
      </c>
      <c r="BG885" s="17">
        <v>0</v>
      </c>
      <c r="BH885" s="18">
        <v>0</v>
      </c>
      <c r="BI885" s="17">
        <v>0</v>
      </c>
      <c r="BJ885" s="18">
        <v>0</v>
      </c>
      <c r="BK885" s="17">
        <v>6.5</v>
      </c>
      <c r="BL885" s="17">
        <v>6.5</v>
      </c>
      <c r="BM885" s="17">
        <v>0</v>
      </c>
      <c r="BN885" s="17" t="s">
        <v>58</v>
      </c>
      <c r="BO885" s="18">
        <v>0</v>
      </c>
      <c r="BP885" s="18">
        <v>0</v>
      </c>
      <c r="BQ885" s="64">
        <v>6.5</v>
      </c>
      <c r="BR885" s="18">
        <v>6.5</v>
      </c>
      <c r="BS885" s="729">
        <v>5.6381862201968919E-3</v>
      </c>
      <c r="BT885" s="17">
        <v>0</v>
      </c>
      <c r="BU885" s="17">
        <v>0</v>
      </c>
      <c r="BV885" s="17">
        <v>0</v>
      </c>
      <c r="BW885" s="17">
        <v>0</v>
      </c>
      <c r="BX885" s="17">
        <v>0</v>
      </c>
      <c r="BY885" s="17">
        <v>0</v>
      </c>
      <c r="BZ885" s="17">
        <v>0</v>
      </c>
      <c r="CA885" s="17">
        <v>0</v>
      </c>
      <c r="CB885" s="17">
        <v>0</v>
      </c>
      <c r="CC885" s="17">
        <v>0</v>
      </c>
      <c r="CD885" s="17">
        <v>0</v>
      </c>
      <c r="CE885" s="17">
        <v>0</v>
      </c>
      <c r="CF885" s="17">
        <v>0</v>
      </c>
      <c r="CG885" s="17">
        <v>0</v>
      </c>
      <c r="CH885" s="17">
        <v>0</v>
      </c>
      <c r="CI885" s="17">
        <v>0</v>
      </c>
      <c r="CJ885" s="17">
        <v>0</v>
      </c>
      <c r="CK885" s="17">
        <v>0</v>
      </c>
      <c r="CL885" s="702">
        <v>7629.96</v>
      </c>
      <c r="CM885" s="702">
        <v>7629.96</v>
      </c>
      <c r="CN885" s="702">
        <v>0</v>
      </c>
      <c r="CO885" s="702">
        <v>0</v>
      </c>
      <c r="CP885" s="702">
        <v>0</v>
      </c>
      <c r="CQ885" s="702">
        <v>0</v>
      </c>
      <c r="CR885" s="704">
        <v>7629.96</v>
      </c>
      <c r="CS885" s="703">
        <v>7629.96</v>
      </c>
      <c r="CT885" s="23" t="s">
        <v>56</v>
      </c>
      <c r="CU885" s="23" t="s">
        <v>56</v>
      </c>
      <c r="CV885" s="23" t="s">
        <v>56</v>
      </c>
      <c r="CW885" s="23" t="s">
        <v>56</v>
      </c>
      <c r="CX885" s="23" t="s">
        <v>56</v>
      </c>
      <c r="CY885" s="23" t="s">
        <v>56</v>
      </c>
      <c r="CZ885" s="23" t="s">
        <v>56</v>
      </c>
      <c r="DA885" s="23" t="s">
        <v>56</v>
      </c>
      <c r="DB885" s="728">
        <v>4530811.9669999992</v>
      </c>
      <c r="DC885" s="10"/>
      <c r="DD885" s="692">
        <v>1.1528530180000001</v>
      </c>
      <c r="DE885" s="120"/>
      <c r="DF885" s="120"/>
      <c r="DG885" s="120"/>
      <c r="DH885" s="140"/>
      <c r="DI885" s="140"/>
      <c r="DJ885" s="140"/>
      <c r="DK885" s="140"/>
      <c r="DL885" s="548" t="s">
        <v>56</v>
      </c>
      <c r="DM885" s="548" t="s">
        <v>56</v>
      </c>
      <c r="DN885" s="203" t="s">
        <v>55</v>
      </c>
      <c r="DO885" s="700" t="s">
        <v>56</v>
      </c>
      <c r="DP885" s="713" t="s">
        <v>56</v>
      </c>
      <c r="DQ885" s="548" t="s">
        <v>56</v>
      </c>
      <c r="DR885" s="673" t="s">
        <v>56</v>
      </c>
      <c r="DS885" s="203" t="s">
        <v>56</v>
      </c>
      <c r="DT885" s="1160" t="s">
        <v>56</v>
      </c>
      <c r="DU885" s="711">
        <v>113.0116009280741</v>
      </c>
      <c r="DV885" s="711">
        <v>-70.224829411563235</v>
      </c>
      <c r="DW885" s="711">
        <v>112.473225974765</v>
      </c>
      <c r="DX885" s="711">
        <v>-69.911691051314023</v>
      </c>
      <c r="DY885" s="710">
        <v>1.1375538614517717</v>
      </c>
      <c r="DZ885" s="710">
        <v>-0.13898651538187512</v>
      </c>
      <c r="EA885" s="710">
        <v>1.1285931126079101</v>
      </c>
      <c r="EB885" s="710">
        <v>-0.13360095055483745</v>
      </c>
      <c r="EC885" s="236"/>
      <c r="ED885" s="49"/>
      <c r="EE885" s="232"/>
      <c r="EF885" s="700">
        <v>0</v>
      </c>
      <c r="EG885" s="712">
        <v>0</v>
      </c>
      <c r="EH885" s="44"/>
    </row>
    <row r="886" spans="1:138" ht="41.25" customHeight="1" x14ac:dyDescent="0.25">
      <c r="A886" s="871" t="s">
        <v>49</v>
      </c>
      <c r="B886" s="656" t="s">
        <v>96</v>
      </c>
      <c r="C886" s="656" t="s">
        <v>114</v>
      </c>
      <c r="D886" s="691" t="s">
        <v>1552</v>
      </c>
      <c r="E886" s="656" t="s">
        <v>1552</v>
      </c>
      <c r="F886" s="656" t="s">
        <v>1807</v>
      </c>
      <c r="G886" s="901" t="s">
        <v>1552</v>
      </c>
      <c r="H886" s="897" t="s">
        <v>55</v>
      </c>
      <c r="I886" s="17" t="s">
        <v>860</v>
      </c>
      <c r="J886" s="64">
        <v>4.16</v>
      </c>
      <c r="K886" s="665">
        <v>2.2696793782382572</v>
      </c>
      <c r="L886" s="665">
        <v>0.85549242246300006</v>
      </c>
      <c r="M886" s="64">
        <v>109</v>
      </c>
      <c r="N886" s="726">
        <v>5663514.9570000004</v>
      </c>
      <c r="O886" s="548" t="s">
        <v>874</v>
      </c>
      <c r="P886" s="909">
        <v>1.441066272</v>
      </c>
      <c r="Q886" s="203" t="s">
        <v>57</v>
      </c>
      <c r="R886" s="205" t="s">
        <v>57</v>
      </c>
      <c r="S886" s="490">
        <v>0</v>
      </c>
      <c r="T886" s="18">
        <v>0</v>
      </c>
      <c r="U886" s="548">
        <v>0</v>
      </c>
      <c r="V886" s="18">
        <v>0</v>
      </c>
      <c r="W886" s="64">
        <v>0</v>
      </c>
      <c r="X886" s="18">
        <v>0</v>
      </c>
      <c r="Y886" s="18">
        <v>0</v>
      </c>
      <c r="Z886" s="18">
        <v>0</v>
      </c>
      <c r="AA886" s="18">
        <v>0</v>
      </c>
      <c r="AB886" s="18">
        <v>0</v>
      </c>
      <c r="AC886" s="18">
        <v>0</v>
      </c>
      <c r="AD886" s="18">
        <v>0</v>
      </c>
      <c r="AE886" s="18">
        <v>0</v>
      </c>
      <c r="AF886" s="18">
        <v>0</v>
      </c>
      <c r="AG886" s="64">
        <v>1</v>
      </c>
      <c r="AH886" s="18">
        <v>1</v>
      </c>
      <c r="AI886" s="64">
        <v>0</v>
      </c>
      <c r="AJ886" s="18">
        <v>0</v>
      </c>
      <c r="AK886" s="18">
        <v>0</v>
      </c>
      <c r="AL886" s="64">
        <v>0</v>
      </c>
      <c r="AM886" s="18">
        <v>0</v>
      </c>
      <c r="AN886" s="18" t="s">
        <v>58</v>
      </c>
      <c r="AO886" s="18">
        <v>0</v>
      </c>
      <c r="AP886" s="64">
        <v>0</v>
      </c>
      <c r="AQ886" s="64">
        <v>1</v>
      </c>
      <c r="AR886" s="11">
        <v>1</v>
      </c>
      <c r="AS886" s="17">
        <v>0</v>
      </c>
      <c r="AT886" s="490">
        <v>0</v>
      </c>
      <c r="AU886" s="64">
        <v>0</v>
      </c>
      <c r="AV886" s="18">
        <v>0</v>
      </c>
      <c r="AW886" s="64">
        <v>0</v>
      </c>
      <c r="AX886" s="18">
        <v>0</v>
      </c>
      <c r="AY886" s="17">
        <v>0</v>
      </c>
      <c r="AZ886" s="490">
        <v>0</v>
      </c>
      <c r="BA886" s="17">
        <v>0</v>
      </c>
      <c r="BB886" s="18">
        <v>0</v>
      </c>
      <c r="BC886" s="17">
        <v>0</v>
      </c>
      <c r="BD886" s="18">
        <v>0</v>
      </c>
      <c r="BE886" s="17">
        <v>0</v>
      </c>
      <c r="BF886" s="18">
        <v>0</v>
      </c>
      <c r="BG886" s="17">
        <v>75</v>
      </c>
      <c r="BH886" s="18">
        <v>75</v>
      </c>
      <c r="BI886" s="17">
        <v>0</v>
      </c>
      <c r="BJ886" s="18">
        <v>0</v>
      </c>
      <c r="BK886" s="17">
        <v>0</v>
      </c>
      <c r="BL886" s="17" t="s">
        <v>58</v>
      </c>
      <c r="BM886" s="17">
        <v>0</v>
      </c>
      <c r="BN886" s="17" t="s">
        <v>58</v>
      </c>
      <c r="BO886" s="18">
        <v>0</v>
      </c>
      <c r="BP886" s="18">
        <v>0</v>
      </c>
      <c r="BQ886" s="64">
        <v>75</v>
      </c>
      <c r="BR886" s="18">
        <v>75</v>
      </c>
      <c r="BS886" s="729">
        <v>5.2044795896798279E-2</v>
      </c>
      <c r="BT886" s="17">
        <v>0</v>
      </c>
      <c r="BU886" s="17">
        <v>0</v>
      </c>
      <c r="BV886" s="17">
        <v>0</v>
      </c>
      <c r="BW886" s="17">
        <v>0</v>
      </c>
      <c r="BX886" s="17">
        <v>0</v>
      </c>
      <c r="BY886" s="17">
        <v>0</v>
      </c>
      <c r="BZ886" s="17">
        <v>0</v>
      </c>
      <c r="CA886" s="17">
        <v>0</v>
      </c>
      <c r="CB886" s="17">
        <v>0</v>
      </c>
      <c r="CC886" s="17">
        <v>0</v>
      </c>
      <c r="CD886" s="17">
        <v>0</v>
      </c>
      <c r="CE886" s="17">
        <v>0</v>
      </c>
      <c r="CF886" s="17">
        <v>0</v>
      </c>
      <c r="CG886" s="17">
        <v>0</v>
      </c>
      <c r="CH886" s="17">
        <v>378431.99999999994</v>
      </c>
      <c r="CI886" s="17">
        <v>378431.99999999994</v>
      </c>
      <c r="CJ886" s="17">
        <v>0</v>
      </c>
      <c r="CK886" s="17">
        <v>0</v>
      </c>
      <c r="CL886" s="702">
        <v>0</v>
      </c>
      <c r="CM886" s="702">
        <v>0</v>
      </c>
      <c r="CN886" s="702">
        <v>0</v>
      </c>
      <c r="CO886" s="702">
        <v>0</v>
      </c>
      <c r="CP886" s="702">
        <v>0</v>
      </c>
      <c r="CQ886" s="702">
        <v>0</v>
      </c>
      <c r="CR886" s="704">
        <v>378431.99999999994</v>
      </c>
      <c r="CS886" s="703">
        <v>378431.99999999994</v>
      </c>
      <c r="CT886" s="23" t="s">
        <v>56</v>
      </c>
      <c r="CU886" s="23" t="s">
        <v>56</v>
      </c>
      <c r="CV886" s="23" t="s">
        <v>56</v>
      </c>
      <c r="CW886" s="23" t="s">
        <v>56</v>
      </c>
      <c r="CX886" s="23" t="s">
        <v>56</v>
      </c>
      <c r="CY886" s="23" t="s">
        <v>56</v>
      </c>
      <c r="CZ886" s="23" t="s">
        <v>56</v>
      </c>
      <c r="DA886" s="23" t="s">
        <v>56</v>
      </c>
      <c r="DB886" s="728">
        <v>5663514.9570000004</v>
      </c>
      <c r="DC886" s="10"/>
      <c r="DD886" s="692">
        <v>1.441066272</v>
      </c>
      <c r="DE886" s="120"/>
      <c r="DF886" s="120"/>
      <c r="DG886" s="120"/>
      <c r="DH886" s="140"/>
      <c r="DI886" s="140"/>
      <c r="DJ886" s="140"/>
      <c r="DK886" s="140"/>
      <c r="DL886" s="548" t="s">
        <v>56</v>
      </c>
      <c r="DM886" s="548" t="s">
        <v>56</v>
      </c>
      <c r="DN886" s="203" t="s">
        <v>55</v>
      </c>
      <c r="DO886" s="700" t="s">
        <v>56</v>
      </c>
      <c r="DP886" s="713" t="s">
        <v>56</v>
      </c>
      <c r="DQ886" s="548" t="s">
        <v>56</v>
      </c>
      <c r="DR886" s="673" t="s">
        <v>56</v>
      </c>
      <c r="DS886" s="203" t="s">
        <v>56</v>
      </c>
      <c r="DT886" s="1160" t="s">
        <v>56</v>
      </c>
      <c r="DU886" s="711">
        <v>610.58770614692469</v>
      </c>
      <c r="DV886" s="711">
        <v>-405.29180395573599</v>
      </c>
      <c r="DW886" s="711">
        <v>604.69820574162702</v>
      </c>
      <c r="DX886" s="711">
        <v>-402.71525357349367</v>
      </c>
      <c r="DY886" s="710">
        <v>2.3478260869565148</v>
      </c>
      <c r="DZ886" s="710">
        <v>-0.59677916732229841</v>
      </c>
      <c r="EA886" s="710">
        <v>2.3019138755980899</v>
      </c>
      <c r="EB886" s="710">
        <v>-0.56682836482422982</v>
      </c>
      <c r="EC886" s="236"/>
      <c r="ED886" s="49"/>
      <c r="EE886" s="232"/>
      <c r="EF886" s="700">
        <v>25811</v>
      </c>
      <c r="EG886" s="712">
        <v>-14649</v>
      </c>
      <c r="EH886" s="44"/>
    </row>
    <row r="887" spans="1:138" ht="41.25" customHeight="1" x14ac:dyDescent="0.25">
      <c r="A887" s="871" t="s">
        <v>49</v>
      </c>
      <c r="B887" s="656" t="s">
        <v>96</v>
      </c>
      <c r="C887" s="656" t="s">
        <v>114</v>
      </c>
      <c r="D887" s="691" t="s">
        <v>1552</v>
      </c>
      <c r="E887" s="656" t="s">
        <v>1552</v>
      </c>
      <c r="F887" s="656" t="s">
        <v>1808</v>
      </c>
      <c r="G887" s="901" t="s">
        <v>1552</v>
      </c>
      <c r="H887" s="897" t="s">
        <v>55</v>
      </c>
      <c r="I887" s="17" t="s">
        <v>866</v>
      </c>
      <c r="J887" s="64">
        <v>4.16</v>
      </c>
      <c r="K887" s="665">
        <v>2.3201166977546626</v>
      </c>
      <c r="L887" s="665">
        <v>3.6446969621159999</v>
      </c>
      <c r="M887" s="64">
        <v>939</v>
      </c>
      <c r="N887" s="726">
        <v>7843968.2169999992</v>
      </c>
      <c r="O887" s="548" t="s">
        <v>874</v>
      </c>
      <c r="P887" s="909">
        <v>1.995876787</v>
      </c>
      <c r="Q887" s="203" t="s">
        <v>57</v>
      </c>
      <c r="R887" s="205" t="s">
        <v>57</v>
      </c>
      <c r="S887" s="490">
        <v>0</v>
      </c>
      <c r="T887" s="18">
        <v>0</v>
      </c>
      <c r="U887" s="548">
        <v>0</v>
      </c>
      <c r="V887" s="18">
        <v>0</v>
      </c>
      <c r="W887" s="64">
        <v>0</v>
      </c>
      <c r="X887" s="18">
        <v>0</v>
      </c>
      <c r="Y887" s="18">
        <v>0</v>
      </c>
      <c r="Z887" s="18">
        <v>0</v>
      </c>
      <c r="AA887" s="18">
        <v>0</v>
      </c>
      <c r="AB887" s="18">
        <v>0</v>
      </c>
      <c r="AC887" s="18">
        <v>0</v>
      </c>
      <c r="AD887" s="18">
        <v>0</v>
      </c>
      <c r="AE887" s="18">
        <v>0</v>
      </c>
      <c r="AF887" s="18">
        <v>0</v>
      </c>
      <c r="AG887" s="64">
        <v>0</v>
      </c>
      <c r="AH887" s="18">
        <v>0</v>
      </c>
      <c r="AI887" s="64">
        <v>0</v>
      </c>
      <c r="AJ887" s="18">
        <v>0</v>
      </c>
      <c r="AK887" s="18">
        <v>47</v>
      </c>
      <c r="AL887" s="64">
        <v>47</v>
      </c>
      <c r="AM887" s="18">
        <v>0</v>
      </c>
      <c r="AN887" s="18" t="s">
        <v>58</v>
      </c>
      <c r="AO887" s="18">
        <v>0</v>
      </c>
      <c r="AP887" s="64">
        <v>0</v>
      </c>
      <c r="AQ887" s="64">
        <v>47</v>
      </c>
      <c r="AR887" s="11">
        <v>47</v>
      </c>
      <c r="AS887" s="17">
        <v>0</v>
      </c>
      <c r="AT887" s="490">
        <v>0</v>
      </c>
      <c r="AU887" s="64">
        <v>0</v>
      </c>
      <c r="AV887" s="18">
        <v>0</v>
      </c>
      <c r="AW887" s="64">
        <v>0</v>
      </c>
      <c r="AX887" s="18">
        <v>0</v>
      </c>
      <c r="AY887" s="17">
        <v>0</v>
      </c>
      <c r="AZ887" s="490">
        <v>0</v>
      </c>
      <c r="BA887" s="17">
        <v>0</v>
      </c>
      <c r="BB887" s="18">
        <v>0</v>
      </c>
      <c r="BC887" s="17">
        <v>0</v>
      </c>
      <c r="BD887" s="18">
        <v>0</v>
      </c>
      <c r="BE887" s="17">
        <v>0</v>
      </c>
      <c r="BF887" s="18">
        <v>0</v>
      </c>
      <c r="BG887" s="17">
        <v>0</v>
      </c>
      <c r="BH887" s="18">
        <v>0</v>
      </c>
      <c r="BI887" s="17">
        <v>0</v>
      </c>
      <c r="BJ887" s="18">
        <v>0</v>
      </c>
      <c r="BK887" s="17">
        <v>218.03999999999994</v>
      </c>
      <c r="BL887" s="17">
        <v>218.03999999999994</v>
      </c>
      <c r="BM887" s="17">
        <v>0</v>
      </c>
      <c r="BN887" s="17" t="s">
        <v>58</v>
      </c>
      <c r="BO887" s="18">
        <v>0</v>
      </c>
      <c r="BP887" s="18">
        <v>0</v>
      </c>
      <c r="BQ887" s="64">
        <v>218.03999999999994</v>
      </c>
      <c r="BR887" s="18">
        <v>218.03999999999994</v>
      </c>
      <c r="BS887" s="729">
        <v>0.10924522065700037</v>
      </c>
      <c r="BT887" s="17">
        <v>0</v>
      </c>
      <c r="BU887" s="17">
        <v>0</v>
      </c>
      <c r="BV887" s="17">
        <v>0</v>
      </c>
      <c r="BW887" s="17">
        <v>0</v>
      </c>
      <c r="BX887" s="17">
        <v>0</v>
      </c>
      <c r="BY887" s="17">
        <v>0</v>
      </c>
      <c r="BZ887" s="17">
        <v>0</v>
      </c>
      <c r="CA887" s="17">
        <v>0</v>
      </c>
      <c r="CB887" s="17">
        <v>0</v>
      </c>
      <c r="CC887" s="17">
        <v>0</v>
      </c>
      <c r="CD887" s="17">
        <v>0</v>
      </c>
      <c r="CE887" s="17">
        <v>0</v>
      </c>
      <c r="CF887" s="17">
        <v>0</v>
      </c>
      <c r="CG887" s="17">
        <v>0</v>
      </c>
      <c r="CH887" s="17">
        <v>0</v>
      </c>
      <c r="CI887" s="17">
        <v>0</v>
      </c>
      <c r="CJ887" s="17">
        <v>0</v>
      </c>
      <c r="CK887" s="17">
        <v>0</v>
      </c>
      <c r="CL887" s="702">
        <v>255944.07359999995</v>
      </c>
      <c r="CM887" s="702">
        <v>255944.07359999995</v>
      </c>
      <c r="CN887" s="702">
        <v>0</v>
      </c>
      <c r="CO887" s="702">
        <v>0</v>
      </c>
      <c r="CP887" s="702">
        <v>0</v>
      </c>
      <c r="CQ887" s="702">
        <v>0</v>
      </c>
      <c r="CR887" s="704">
        <v>255944.07359999995</v>
      </c>
      <c r="CS887" s="703">
        <v>255944.07359999995</v>
      </c>
      <c r="CT887" s="23" t="s">
        <v>56</v>
      </c>
      <c r="CU887" s="23" t="s">
        <v>56</v>
      </c>
      <c r="CV887" s="23" t="s">
        <v>56</v>
      </c>
      <c r="CW887" s="23" t="s">
        <v>56</v>
      </c>
      <c r="CX887" s="23" t="s">
        <v>56</v>
      </c>
      <c r="CY887" s="23" t="s">
        <v>56</v>
      </c>
      <c r="CZ887" s="23" t="s">
        <v>56</v>
      </c>
      <c r="DA887" s="23" t="s">
        <v>56</v>
      </c>
      <c r="DB887" s="728">
        <v>7843968.2169999992</v>
      </c>
      <c r="DC887" s="10"/>
      <c r="DD887" s="692">
        <v>1.995876787</v>
      </c>
      <c r="DE887" s="120"/>
      <c r="DF887" s="120"/>
      <c r="DG887" s="120"/>
      <c r="DH887" s="140"/>
      <c r="DI887" s="140"/>
      <c r="DJ887" s="140"/>
      <c r="DK887" s="140"/>
      <c r="DL887" s="548" t="s">
        <v>56</v>
      </c>
      <c r="DM887" s="548" t="s">
        <v>56</v>
      </c>
      <c r="DN887" s="203" t="s">
        <v>55</v>
      </c>
      <c r="DO887" s="700" t="s">
        <v>56</v>
      </c>
      <c r="DP887" s="713" t="s">
        <v>56</v>
      </c>
      <c r="DQ887" s="548" t="s">
        <v>56</v>
      </c>
      <c r="DR887" s="673" t="s">
        <v>56</v>
      </c>
      <c r="DS887" s="203" t="s">
        <v>56</v>
      </c>
      <c r="DT887" s="1160" t="s">
        <v>56</v>
      </c>
      <c r="DU887" s="711">
        <v>252.92500226716234</v>
      </c>
      <c r="DV887" s="711">
        <v>-203.39735353951571</v>
      </c>
      <c r="DW887" s="711">
        <v>256.37279991677201</v>
      </c>
      <c r="DX887" s="711">
        <v>-207.04378465342589</v>
      </c>
      <c r="DY887" s="710">
        <v>2.1568876394304879</v>
      </c>
      <c r="DZ887" s="710">
        <v>-1.073413102594009</v>
      </c>
      <c r="EA887" s="710">
        <v>2.17117071322724</v>
      </c>
      <c r="EB887" s="710">
        <v>-1.0908072257491768</v>
      </c>
      <c r="EC887" s="236"/>
      <c r="ED887" s="49"/>
      <c r="EE887" s="232"/>
      <c r="EF887" s="700">
        <v>219753</v>
      </c>
      <c r="EG887" s="712">
        <v>-219753</v>
      </c>
      <c r="EH887" s="44"/>
    </row>
    <row r="888" spans="1:138" ht="41.25" customHeight="1" x14ac:dyDescent="0.25">
      <c r="A888" s="871" t="s">
        <v>49</v>
      </c>
      <c r="B888" s="656" t="s">
        <v>96</v>
      </c>
      <c r="C888" s="656" t="s">
        <v>114</v>
      </c>
      <c r="D888" s="691" t="s">
        <v>1552</v>
      </c>
      <c r="E888" s="656" t="s">
        <v>1552</v>
      </c>
      <c r="F888" s="656" t="s">
        <v>1809</v>
      </c>
      <c r="G888" s="901" t="s">
        <v>1552</v>
      </c>
      <c r="H888" s="897" t="s">
        <v>55</v>
      </c>
      <c r="I888" s="17" t="s">
        <v>860</v>
      </c>
      <c r="J888" s="64">
        <v>4.16</v>
      </c>
      <c r="K888" s="665">
        <v>2.3849646799900412</v>
      </c>
      <c r="L888" s="665">
        <v>0.95189393741400008</v>
      </c>
      <c r="M888" s="64">
        <v>56</v>
      </c>
      <c r="N888" s="726">
        <v>5861737.9790000003</v>
      </c>
      <c r="O888" s="548" t="s">
        <v>874</v>
      </c>
      <c r="P888" s="909">
        <v>1.4915035910000001</v>
      </c>
      <c r="Q888" s="203" t="s">
        <v>57</v>
      </c>
      <c r="R888" s="205" t="s">
        <v>57</v>
      </c>
      <c r="S888" s="490">
        <v>0</v>
      </c>
      <c r="T888" s="18">
        <v>0</v>
      </c>
      <c r="U888" s="548" t="s">
        <v>58</v>
      </c>
      <c r="V888" s="18" t="s">
        <v>58</v>
      </c>
      <c r="W888" s="64" t="s">
        <v>58</v>
      </c>
      <c r="X888" s="18" t="s">
        <v>58</v>
      </c>
      <c r="Y888" s="18" t="s">
        <v>58</v>
      </c>
      <c r="Z888" s="18" t="s">
        <v>58</v>
      </c>
      <c r="AA888" s="18" t="s">
        <v>58</v>
      </c>
      <c r="AB888" s="18" t="s">
        <v>58</v>
      </c>
      <c r="AC888" s="18" t="s">
        <v>58</v>
      </c>
      <c r="AD888" s="18" t="s">
        <v>58</v>
      </c>
      <c r="AE888" s="18" t="s">
        <v>58</v>
      </c>
      <c r="AF888" s="18" t="s">
        <v>58</v>
      </c>
      <c r="AG888" s="64" t="s">
        <v>58</v>
      </c>
      <c r="AH888" s="18" t="s">
        <v>58</v>
      </c>
      <c r="AI888" s="64" t="s">
        <v>58</v>
      </c>
      <c r="AJ888" s="18" t="s">
        <v>58</v>
      </c>
      <c r="AK888" s="18" t="s">
        <v>58</v>
      </c>
      <c r="AL888" s="64" t="s">
        <v>58</v>
      </c>
      <c r="AM888" s="18" t="s">
        <v>58</v>
      </c>
      <c r="AN888" s="18" t="s">
        <v>58</v>
      </c>
      <c r="AO888" s="18" t="s">
        <v>58</v>
      </c>
      <c r="AP888" s="64" t="s">
        <v>58</v>
      </c>
      <c r="AQ888" s="64">
        <v>0</v>
      </c>
      <c r="AR888" s="11">
        <v>0</v>
      </c>
      <c r="AS888" s="17" t="s">
        <v>58</v>
      </c>
      <c r="AT888" s="490" t="s">
        <v>58</v>
      </c>
      <c r="AU888" s="64" t="s">
        <v>58</v>
      </c>
      <c r="AV888" s="18" t="s">
        <v>58</v>
      </c>
      <c r="AW888" s="64" t="s">
        <v>58</v>
      </c>
      <c r="AX888" s="18" t="s">
        <v>58</v>
      </c>
      <c r="AY888" s="17" t="s">
        <v>58</v>
      </c>
      <c r="AZ888" s="490" t="s">
        <v>58</v>
      </c>
      <c r="BA888" s="17" t="s">
        <v>58</v>
      </c>
      <c r="BB888" s="18" t="s">
        <v>58</v>
      </c>
      <c r="BC888" s="17" t="s">
        <v>58</v>
      </c>
      <c r="BD888" s="18" t="s">
        <v>58</v>
      </c>
      <c r="BE888" s="17" t="s">
        <v>58</v>
      </c>
      <c r="BF888" s="18" t="s">
        <v>58</v>
      </c>
      <c r="BG888" s="17" t="s">
        <v>58</v>
      </c>
      <c r="BH888" s="18" t="s">
        <v>58</v>
      </c>
      <c r="BI888" s="17" t="s">
        <v>58</v>
      </c>
      <c r="BJ888" s="18" t="s">
        <v>58</v>
      </c>
      <c r="BK888" s="17" t="s">
        <v>58</v>
      </c>
      <c r="BL888" s="17" t="s">
        <v>58</v>
      </c>
      <c r="BM888" s="17" t="s">
        <v>58</v>
      </c>
      <c r="BN888" s="17" t="s">
        <v>58</v>
      </c>
      <c r="BO888" s="18" t="s">
        <v>58</v>
      </c>
      <c r="BP888" s="18" t="s">
        <v>58</v>
      </c>
      <c r="BQ888" s="64">
        <v>0</v>
      </c>
      <c r="BR888" s="18">
        <v>0</v>
      </c>
      <c r="BS888" s="729">
        <v>0</v>
      </c>
      <c r="BT888" s="17">
        <v>0</v>
      </c>
      <c r="BU888" s="17">
        <v>0</v>
      </c>
      <c r="BV888" s="17">
        <v>0</v>
      </c>
      <c r="BW888" s="17">
        <v>0</v>
      </c>
      <c r="BX888" s="17">
        <v>0</v>
      </c>
      <c r="BY888" s="17">
        <v>0</v>
      </c>
      <c r="BZ888" s="17">
        <v>0</v>
      </c>
      <c r="CA888" s="17">
        <v>0</v>
      </c>
      <c r="CB888" s="17">
        <v>0</v>
      </c>
      <c r="CC888" s="17">
        <v>0</v>
      </c>
      <c r="CD888" s="17">
        <v>0</v>
      </c>
      <c r="CE888" s="17">
        <v>0</v>
      </c>
      <c r="CF888" s="17">
        <v>0</v>
      </c>
      <c r="CG888" s="17">
        <v>0</v>
      </c>
      <c r="CH888" s="17">
        <v>0</v>
      </c>
      <c r="CI888" s="17">
        <v>0</v>
      </c>
      <c r="CJ888" s="17">
        <v>0</v>
      </c>
      <c r="CK888" s="17">
        <v>0</v>
      </c>
      <c r="CL888" s="702">
        <v>0</v>
      </c>
      <c r="CM888" s="702">
        <v>0</v>
      </c>
      <c r="CN888" s="702">
        <v>0</v>
      </c>
      <c r="CO888" s="702">
        <v>0</v>
      </c>
      <c r="CP888" s="702">
        <v>0</v>
      </c>
      <c r="CQ888" s="702">
        <v>0</v>
      </c>
      <c r="CR888" s="704">
        <v>0</v>
      </c>
      <c r="CS888" s="703">
        <v>0</v>
      </c>
      <c r="CT888" s="23" t="s">
        <v>56</v>
      </c>
      <c r="CU888" s="23" t="s">
        <v>56</v>
      </c>
      <c r="CV888" s="23" t="s">
        <v>56</v>
      </c>
      <c r="CW888" s="23" t="s">
        <v>56</v>
      </c>
      <c r="CX888" s="23" t="s">
        <v>56</v>
      </c>
      <c r="CY888" s="23" t="s">
        <v>56</v>
      </c>
      <c r="CZ888" s="23" t="s">
        <v>56</v>
      </c>
      <c r="DA888" s="23" t="s">
        <v>56</v>
      </c>
      <c r="DB888" s="728">
        <v>5861737.9790000003</v>
      </c>
      <c r="DC888" s="10"/>
      <c r="DD888" s="692">
        <v>1.4915035910000001</v>
      </c>
      <c r="DE888" s="120"/>
      <c r="DF888" s="120"/>
      <c r="DG888" s="120"/>
      <c r="DH888" s="140"/>
      <c r="DI888" s="140"/>
      <c r="DJ888" s="140"/>
      <c r="DK888" s="140"/>
      <c r="DL888" s="548" t="s">
        <v>56</v>
      </c>
      <c r="DM888" s="548" t="s">
        <v>56</v>
      </c>
      <c r="DN888" s="203" t="s">
        <v>55</v>
      </c>
      <c r="DO888" s="700" t="s">
        <v>56</v>
      </c>
      <c r="DP888" s="713" t="s">
        <v>56</v>
      </c>
      <c r="DQ888" s="548" t="s">
        <v>56</v>
      </c>
      <c r="DR888" s="673" t="s">
        <v>56</v>
      </c>
      <c r="DS888" s="203" t="s">
        <v>56</v>
      </c>
      <c r="DT888" s="1160" t="s">
        <v>56</v>
      </c>
      <c r="DU888" s="711">
        <v>107.79775280898882</v>
      </c>
      <c r="DV888" s="711">
        <v>34.598099725573363</v>
      </c>
      <c r="DW888" s="711">
        <v>107.394166666667</v>
      </c>
      <c r="DX888" s="711">
        <v>34.744543010752309</v>
      </c>
      <c r="DY888" s="710">
        <v>0.99438202247191065</v>
      </c>
      <c r="DZ888" s="710">
        <v>0.34858849907004053</v>
      </c>
      <c r="EA888" s="710">
        <v>0.98333333333333295</v>
      </c>
      <c r="EB888" s="710">
        <v>0.35555555555555718</v>
      </c>
      <c r="EC888" s="236"/>
      <c r="ED888" s="49"/>
      <c r="EE888" s="232"/>
      <c r="EF888" s="700">
        <v>0</v>
      </c>
      <c r="EG888" s="712">
        <v>6148.666666666667</v>
      </c>
      <c r="EH888" s="44"/>
    </row>
    <row r="889" spans="1:138" ht="41.25" customHeight="1" x14ac:dyDescent="0.25">
      <c r="A889" s="871" t="s">
        <v>49</v>
      </c>
      <c r="B889" s="656" t="s">
        <v>96</v>
      </c>
      <c r="C889" s="656" t="s">
        <v>114</v>
      </c>
      <c r="D889" s="691" t="s">
        <v>1810</v>
      </c>
      <c r="E889" s="656" t="s">
        <v>122</v>
      </c>
      <c r="F889" s="656" t="s">
        <v>1811</v>
      </c>
      <c r="G889" s="901" t="s">
        <v>122</v>
      </c>
      <c r="H889" s="897" t="s">
        <v>55</v>
      </c>
      <c r="I889" s="17" t="s">
        <v>860</v>
      </c>
      <c r="J889" s="64">
        <v>4.16</v>
      </c>
      <c r="K889" s="665">
        <v>2.0174927806562284</v>
      </c>
      <c r="L889" s="665">
        <v>1.889015147586</v>
      </c>
      <c r="M889" s="64">
        <v>260</v>
      </c>
      <c r="N889" s="726">
        <v>5097163.4620000003</v>
      </c>
      <c r="O889" s="548" t="s">
        <v>874</v>
      </c>
      <c r="P889" s="909">
        <v>1.296959645</v>
      </c>
      <c r="Q889" s="203" t="s">
        <v>57</v>
      </c>
      <c r="R889" s="205" t="s">
        <v>57</v>
      </c>
      <c r="S889" s="490">
        <v>0</v>
      </c>
      <c r="T889" s="18">
        <v>0</v>
      </c>
      <c r="U889" s="548">
        <v>0</v>
      </c>
      <c r="V889" s="18">
        <v>0</v>
      </c>
      <c r="W889" s="64">
        <v>0</v>
      </c>
      <c r="X889" s="18">
        <v>0</v>
      </c>
      <c r="Y889" s="18">
        <v>0</v>
      </c>
      <c r="Z889" s="18">
        <v>0</v>
      </c>
      <c r="AA889" s="18">
        <v>0</v>
      </c>
      <c r="AB889" s="18">
        <v>0</v>
      </c>
      <c r="AC889" s="18">
        <v>0</v>
      </c>
      <c r="AD889" s="18">
        <v>0</v>
      </c>
      <c r="AE889" s="18">
        <v>0</v>
      </c>
      <c r="AF889" s="18">
        <v>0</v>
      </c>
      <c r="AG889" s="64">
        <v>0</v>
      </c>
      <c r="AH889" s="18">
        <v>0</v>
      </c>
      <c r="AI889" s="64">
        <v>0</v>
      </c>
      <c r="AJ889" s="18">
        <v>0</v>
      </c>
      <c r="AK889" s="18">
        <v>13</v>
      </c>
      <c r="AL889" s="64">
        <v>13</v>
      </c>
      <c r="AM889" s="18">
        <v>2</v>
      </c>
      <c r="AN889" s="18">
        <v>2</v>
      </c>
      <c r="AO889" s="18">
        <v>0</v>
      </c>
      <c r="AP889" s="64">
        <v>0</v>
      </c>
      <c r="AQ889" s="64">
        <v>15</v>
      </c>
      <c r="AR889" s="11">
        <v>15</v>
      </c>
      <c r="AS889" s="17">
        <v>0</v>
      </c>
      <c r="AT889" s="490">
        <v>0</v>
      </c>
      <c r="AU889" s="64">
        <v>0</v>
      </c>
      <c r="AV889" s="18">
        <v>0</v>
      </c>
      <c r="AW889" s="64">
        <v>0</v>
      </c>
      <c r="AX889" s="18">
        <v>0</v>
      </c>
      <c r="AY889" s="17">
        <v>0</v>
      </c>
      <c r="AZ889" s="490">
        <v>0</v>
      </c>
      <c r="BA889" s="17">
        <v>0</v>
      </c>
      <c r="BB889" s="18">
        <v>0</v>
      </c>
      <c r="BC889" s="17">
        <v>0</v>
      </c>
      <c r="BD889" s="18">
        <v>0</v>
      </c>
      <c r="BE889" s="17">
        <v>0</v>
      </c>
      <c r="BF889" s="18">
        <v>0</v>
      </c>
      <c r="BG889" s="17">
        <v>0</v>
      </c>
      <c r="BH889" s="18">
        <v>0</v>
      </c>
      <c r="BI889" s="17">
        <v>0</v>
      </c>
      <c r="BJ889" s="18">
        <v>0</v>
      </c>
      <c r="BK889" s="17">
        <v>80.52000000000001</v>
      </c>
      <c r="BL889" s="17">
        <v>80.52</v>
      </c>
      <c r="BM889" s="17">
        <v>15.28</v>
      </c>
      <c r="BN889" s="17">
        <v>15.28</v>
      </c>
      <c r="BO889" s="18">
        <v>0</v>
      </c>
      <c r="BP889" s="18">
        <v>0</v>
      </c>
      <c r="BQ889" s="64">
        <v>95.800000000000011</v>
      </c>
      <c r="BR889" s="18">
        <v>95.8</v>
      </c>
      <c r="BS889" s="729">
        <v>7.3865058461398778E-2</v>
      </c>
      <c r="BT889" s="17">
        <v>0</v>
      </c>
      <c r="BU889" s="17">
        <v>0</v>
      </c>
      <c r="BV889" s="17">
        <v>0</v>
      </c>
      <c r="BW889" s="17">
        <v>0</v>
      </c>
      <c r="BX889" s="17">
        <v>0</v>
      </c>
      <c r="BY889" s="17">
        <v>0</v>
      </c>
      <c r="BZ889" s="17">
        <v>0</v>
      </c>
      <c r="CA889" s="17">
        <v>0</v>
      </c>
      <c r="CB889" s="17">
        <v>0</v>
      </c>
      <c r="CC889" s="17">
        <v>0</v>
      </c>
      <c r="CD889" s="17">
        <v>0</v>
      </c>
      <c r="CE889" s="17">
        <v>0</v>
      </c>
      <c r="CF889" s="17">
        <v>0</v>
      </c>
      <c r="CG889" s="17">
        <v>0</v>
      </c>
      <c r="CH889" s="17">
        <v>0</v>
      </c>
      <c r="CI889" s="17">
        <v>0</v>
      </c>
      <c r="CJ889" s="17">
        <v>0</v>
      </c>
      <c r="CK889" s="17">
        <v>0</v>
      </c>
      <c r="CL889" s="702">
        <v>94517.596800000014</v>
      </c>
      <c r="CM889" s="702">
        <v>94517.596799999999</v>
      </c>
      <c r="CN889" s="702">
        <v>17936.2752</v>
      </c>
      <c r="CO889" s="702">
        <v>17936.2752</v>
      </c>
      <c r="CP889" s="702">
        <v>0</v>
      </c>
      <c r="CQ889" s="702">
        <v>0</v>
      </c>
      <c r="CR889" s="704">
        <v>112453.87200000002</v>
      </c>
      <c r="CS889" s="703">
        <v>112453.872</v>
      </c>
      <c r="CT889" s="23" t="s">
        <v>56</v>
      </c>
      <c r="CU889" s="23" t="s">
        <v>56</v>
      </c>
      <c r="CV889" s="23" t="s">
        <v>56</v>
      </c>
      <c r="CW889" s="23" t="s">
        <v>56</v>
      </c>
      <c r="CX889" s="23" t="s">
        <v>56</v>
      </c>
      <c r="CY889" s="23" t="s">
        <v>56</v>
      </c>
      <c r="CZ889" s="23" t="s">
        <v>56</v>
      </c>
      <c r="DA889" s="23" t="s">
        <v>56</v>
      </c>
      <c r="DB889" s="796">
        <v>5097163.4620000003</v>
      </c>
      <c r="DC889" s="10"/>
      <c r="DD889" s="692">
        <v>1.296959645</v>
      </c>
      <c r="DE889" s="120"/>
      <c r="DF889" s="120"/>
      <c r="DG889" s="120"/>
      <c r="DH889" s="140"/>
      <c r="DI889" s="140"/>
      <c r="DJ889" s="140"/>
      <c r="DK889" s="140"/>
      <c r="DL889" s="548" t="s">
        <v>56</v>
      </c>
      <c r="DM889" s="548" t="s">
        <v>56</v>
      </c>
      <c r="DN889" s="203" t="s">
        <v>55</v>
      </c>
      <c r="DO889" s="700" t="s">
        <v>56</v>
      </c>
      <c r="DP889" s="713" t="s">
        <v>56</v>
      </c>
      <c r="DQ889" s="548" t="s">
        <v>56</v>
      </c>
      <c r="DR889" s="673" t="s">
        <v>56</v>
      </c>
      <c r="DS889" s="203" t="s">
        <v>56</v>
      </c>
      <c r="DT889" s="1160" t="s">
        <v>56</v>
      </c>
      <c r="DU889" s="711">
        <v>0</v>
      </c>
      <c r="DV889" s="711">
        <v>94.929428188157956</v>
      </c>
      <c r="DW889" s="711">
        <v>0</v>
      </c>
      <c r="DX889" s="711">
        <v>16.70527065527066</v>
      </c>
      <c r="DY889" s="710">
        <v>0</v>
      </c>
      <c r="DZ889" s="710">
        <v>0.40216449691709638</v>
      </c>
      <c r="EA889" s="710">
        <v>0</v>
      </c>
      <c r="EB889" s="710">
        <v>0.32473884140550796</v>
      </c>
      <c r="EC889" s="236"/>
      <c r="ED889" s="49"/>
      <c r="EE889" s="232"/>
      <c r="EF889" s="700">
        <v>0</v>
      </c>
      <c r="EG889" s="712">
        <v>4454</v>
      </c>
      <c r="EH889" s="44"/>
    </row>
    <row r="890" spans="1:138" ht="41.25" customHeight="1" x14ac:dyDescent="0.25">
      <c r="A890" s="871" t="s">
        <v>49</v>
      </c>
      <c r="B890" s="656" t="s">
        <v>96</v>
      </c>
      <c r="C890" s="656" t="s">
        <v>114</v>
      </c>
      <c r="D890" s="691" t="s">
        <v>1810</v>
      </c>
      <c r="E890" s="656" t="s">
        <v>122</v>
      </c>
      <c r="F890" s="656" t="s">
        <v>1812</v>
      </c>
      <c r="G890" s="901" t="s">
        <v>122</v>
      </c>
      <c r="H890" s="897" t="s">
        <v>55</v>
      </c>
      <c r="I890" s="17" t="s">
        <v>866</v>
      </c>
      <c r="J890" s="64">
        <v>4.16</v>
      </c>
      <c r="K890" s="665">
        <v>2.8100792301997464</v>
      </c>
      <c r="L890" s="665">
        <v>5.3193181707540003</v>
      </c>
      <c r="M890" s="64">
        <v>371</v>
      </c>
      <c r="N890" s="726">
        <v>4813987.7130000005</v>
      </c>
      <c r="O890" s="548" t="s">
        <v>874</v>
      </c>
      <c r="P890" s="909">
        <v>1.2249063309999999</v>
      </c>
      <c r="Q890" s="203" t="s">
        <v>57</v>
      </c>
      <c r="R890" s="205" t="s">
        <v>57</v>
      </c>
      <c r="S890" s="490">
        <v>0</v>
      </c>
      <c r="T890" s="18">
        <v>0</v>
      </c>
      <c r="U890" s="548">
        <v>0</v>
      </c>
      <c r="V890" s="18">
        <v>0</v>
      </c>
      <c r="W890" s="64">
        <v>0</v>
      </c>
      <c r="X890" s="18">
        <v>0</v>
      </c>
      <c r="Y890" s="18">
        <v>0</v>
      </c>
      <c r="Z890" s="18">
        <v>0</v>
      </c>
      <c r="AA890" s="18">
        <v>0</v>
      </c>
      <c r="AB890" s="18">
        <v>0</v>
      </c>
      <c r="AC890" s="18">
        <v>0</v>
      </c>
      <c r="AD890" s="18">
        <v>0</v>
      </c>
      <c r="AE890" s="18">
        <v>0</v>
      </c>
      <c r="AF890" s="18">
        <v>0</v>
      </c>
      <c r="AG890" s="64">
        <v>0</v>
      </c>
      <c r="AH890" s="18">
        <v>0</v>
      </c>
      <c r="AI890" s="64">
        <v>0</v>
      </c>
      <c r="AJ890" s="18">
        <v>0</v>
      </c>
      <c r="AK890" s="18">
        <v>11</v>
      </c>
      <c r="AL890" s="64">
        <v>11</v>
      </c>
      <c r="AM890" s="18">
        <v>4</v>
      </c>
      <c r="AN890" s="18">
        <v>4</v>
      </c>
      <c r="AO890" s="18">
        <v>0</v>
      </c>
      <c r="AP890" s="64">
        <v>0</v>
      </c>
      <c r="AQ890" s="64">
        <v>15</v>
      </c>
      <c r="AR890" s="11">
        <v>15</v>
      </c>
      <c r="AS890" s="17">
        <v>0</v>
      </c>
      <c r="AT890" s="490">
        <v>0</v>
      </c>
      <c r="AU890" s="64">
        <v>0</v>
      </c>
      <c r="AV890" s="18">
        <v>0</v>
      </c>
      <c r="AW890" s="64">
        <v>0</v>
      </c>
      <c r="AX890" s="18">
        <v>0</v>
      </c>
      <c r="AY890" s="17">
        <v>0</v>
      </c>
      <c r="AZ890" s="490">
        <v>0</v>
      </c>
      <c r="BA890" s="17">
        <v>0</v>
      </c>
      <c r="BB890" s="18">
        <v>0</v>
      </c>
      <c r="BC890" s="17">
        <v>0</v>
      </c>
      <c r="BD890" s="18">
        <v>0</v>
      </c>
      <c r="BE890" s="17">
        <v>0</v>
      </c>
      <c r="BF890" s="18">
        <v>0</v>
      </c>
      <c r="BG890" s="17">
        <v>0</v>
      </c>
      <c r="BH890" s="18">
        <v>0</v>
      </c>
      <c r="BI890" s="17">
        <v>0</v>
      </c>
      <c r="BJ890" s="18">
        <v>0</v>
      </c>
      <c r="BK890" s="17">
        <v>76.069999999999993</v>
      </c>
      <c r="BL890" s="17">
        <v>76.069999999999993</v>
      </c>
      <c r="BM890" s="17">
        <v>85.759999999999991</v>
      </c>
      <c r="BN890" s="17">
        <v>85.76</v>
      </c>
      <c r="BO890" s="18">
        <v>0</v>
      </c>
      <c r="BP890" s="18">
        <v>0</v>
      </c>
      <c r="BQ890" s="64">
        <v>161.82999999999998</v>
      </c>
      <c r="BR890" s="18">
        <v>161.82999999999998</v>
      </c>
      <c r="BS890" s="729">
        <v>0.13211622464869111</v>
      </c>
      <c r="BT890" s="17">
        <v>0</v>
      </c>
      <c r="BU890" s="17">
        <v>0</v>
      </c>
      <c r="BV890" s="17">
        <v>0</v>
      </c>
      <c r="BW890" s="17">
        <v>0</v>
      </c>
      <c r="BX890" s="17">
        <v>0</v>
      </c>
      <c r="BY890" s="17">
        <v>0</v>
      </c>
      <c r="BZ890" s="17">
        <v>0</v>
      </c>
      <c r="CA890" s="17">
        <v>0</v>
      </c>
      <c r="CB890" s="17">
        <v>0</v>
      </c>
      <c r="CC890" s="17">
        <v>0</v>
      </c>
      <c r="CD890" s="17">
        <v>0</v>
      </c>
      <c r="CE890" s="17">
        <v>0</v>
      </c>
      <c r="CF890" s="17">
        <v>0</v>
      </c>
      <c r="CG890" s="17">
        <v>0</v>
      </c>
      <c r="CH890" s="17">
        <v>0</v>
      </c>
      <c r="CI890" s="17">
        <v>0</v>
      </c>
      <c r="CJ890" s="17">
        <v>0</v>
      </c>
      <c r="CK890" s="17">
        <v>0</v>
      </c>
      <c r="CL890" s="702">
        <v>89294.008799999996</v>
      </c>
      <c r="CM890" s="702">
        <v>89294.008799999996</v>
      </c>
      <c r="CN890" s="702">
        <v>100668.5184</v>
      </c>
      <c r="CO890" s="702">
        <v>100668.51840000002</v>
      </c>
      <c r="CP890" s="702">
        <v>0</v>
      </c>
      <c r="CQ890" s="702">
        <v>0</v>
      </c>
      <c r="CR890" s="704">
        <v>189962.52720000001</v>
      </c>
      <c r="CS890" s="703">
        <v>189962.52720000001</v>
      </c>
      <c r="CT890" s="23" t="s">
        <v>56</v>
      </c>
      <c r="CU890" s="23" t="s">
        <v>56</v>
      </c>
      <c r="CV890" s="23" t="s">
        <v>56</v>
      </c>
      <c r="CW890" s="23" t="s">
        <v>56</v>
      </c>
      <c r="CX890" s="23" t="s">
        <v>56</v>
      </c>
      <c r="CY890" s="23" t="s">
        <v>56</v>
      </c>
      <c r="CZ890" s="23" t="s">
        <v>56</v>
      </c>
      <c r="DA890" s="23" t="s">
        <v>56</v>
      </c>
      <c r="DB890" s="796">
        <v>4813987.7130000005</v>
      </c>
      <c r="DC890" s="10"/>
      <c r="DD890" s="692">
        <v>1.2249063309999999</v>
      </c>
      <c r="DE890" s="120"/>
      <c r="DF890" s="120"/>
      <c r="DG890" s="120"/>
      <c r="DH890" s="140"/>
      <c r="DI890" s="140"/>
      <c r="DJ890" s="140"/>
      <c r="DK890" s="140"/>
      <c r="DL890" s="548" t="s">
        <v>56</v>
      </c>
      <c r="DM890" s="548" t="s">
        <v>56</v>
      </c>
      <c r="DN890" s="203" t="s">
        <v>55</v>
      </c>
      <c r="DO890" s="700" t="s">
        <v>56</v>
      </c>
      <c r="DP890" s="713" t="s">
        <v>56</v>
      </c>
      <c r="DQ890" s="548" t="s">
        <v>56</v>
      </c>
      <c r="DR890" s="673" t="s">
        <v>56</v>
      </c>
      <c r="DS890" s="203" t="s">
        <v>56</v>
      </c>
      <c r="DT890" s="1160" t="s">
        <v>56</v>
      </c>
      <c r="DU890" s="711">
        <v>15.231999999999999</v>
      </c>
      <c r="DV890" s="711">
        <v>160.62366670701556</v>
      </c>
      <c r="DW890" s="711">
        <v>14.722940074906401</v>
      </c>
      <c r="DX890" s="711">
        <v>142.93766551735166</v>
      </c>
      <c r="DY890" s="710">
        <v>4.072727272727273E-2</v>
      </c>
      <c r="DZ890" s="710">
        <v>1.1346721620244886</v>
      </c>
      <c r="EA890" s="710">
        <v>3.9325842696629199E-2</v>
      </c>
      <c r="EB890" s="710">
        <v>1.1124312699528718</v>
      </c>
      <c r="EC890" s="236"/>
      <c r="ED890" s="49"/>
      <c r="EE890" s="232"/>
      <c r="EF890" s="700">
        <v>0</v>
      </c>
      <c r="EG890" s="712">
        <v>36702.333333333336</v>
      </c>
      <c r="EH890" s="44"/>
    </row>
    <row r="891" spans="1:138" ht="41.25" customHeight="1" x14ac:dyDescent="0.25">
      <c r="A891" s="871" t="s">
        <v>49</v>
      </c>
      <c r="B891" s="656" t="s">
        <v>96</v>
      </c>
      <c r="C891" s="656" t="s">
        <v>140</v>
      </c>
      <c r="D891" s="691" t="s">
        <v>595</v>
      </c>
      <c r="E891" s="656" t="s">
        <v>595</v>
      </c>
      <c r="F891" s="656" t="s">
        <v>1813</v>
      </c>
      <c r="G891" s="901" t="s">
        <v>659</v>
      </c>
      <c r="H891" s="897" t="s">
        <v>55</v>
      </c>
      <c r="I891" s="17" t="s">
        <v>866</v>
      </c>
      <c r="J891" s="64">
        <v>13.8</v>
      </c>
      <c r="K891" s="665">
        <v>20.100000000000001</v>
      </c>
      <c r="L891" s="665">
        <v>7.8380681655149997</v>
      </c>
      <c r="M891" s="64">
        <v>22</v>
      </c>
      <c r="N891" s="727" t="s">
        <v>56</v>
      </c>
      <c r="O891" s="548" t="s">
        <v>56</v>
      </c>
      <c r="P891" s="909" t="s">
        <v>56</v>
      </c>
      <c r="Q891" s="203" t="s">
        <v>57</v>
      </c>
      <c r="R891" s="205" t="s">
        <v>57</v>
      </c>
      <c r="S891" s="490">
        <v>0</v>
      </c>
      <c r="T891" s="18">
        <v>0</v>
      </c>
      <c r="U891" s="548" t="s">
        <v>58</v>
      </c>
      <c r="V891" s="18" t="s">
        <v>58</v>
      </c>
      <c r="W891" s="64" t="s">
        <v>58</v>
      </c>
      <c r="X891" s="18" t="s">
        <v>58</v>
      </c>
      <c r="Y891" s="18" t="s">
        <v>58</v>
      </c>
      <c r="Z891" s="18" t="s">
        <v>58</v>
      </c>
      <c r="AA891" s="18" t="s">
        <v>58</v>
      </c>
      <c r="AB891" s="18" t="s">
        <v>58</v>
      </c>
      <c r="AC891" s="18" t="s">
        <v>58</v>
      </c>
      <c r="AD891" s="18" t="s">
        <v>58</v>
      </c>
      <c r="AE891" s="18" t="s">
        <v>58</v>
      </c>
      <c r="AF891" s="18" t="s">
        <v>58</v>
      </c>
      <c r="AG891" s="64" t="s">
        <v>58</v>
      </c>
      <c r="AH891" s="18" t="s">
        <v>58</v>
      </c>
      <c r="AI891" s="64" t="s">
        <v>58</v>
      </c>
      <c r="AJ891" s="18" t="s">
        <v>58</v>
      </c>
      <c r="AK891" s="18" t="s">
        <v>58</v>
      </c>
      <c r="AL891" s="64" t="s">
        <v>58</v>
      </c>
      <c r="AM891" s="18" t="s">
        <v>58</v>
      </c>
      <c r="AN891" s="18" t="s">
        <v>58</v>
      </c>
      <c r="AO891" s="18" t="s">
        <v>58</v>
      </c>
      <c r="AP891" s="64" t="s">
        <v>58</v>
      </c>
      <c r="AQ891" s="64">
        <v>0</v>
      </c>
      <c r="AR891" s="11">
        <v>0</v>
      </c>
      <c r="AS891" s="17" t="s">
        <v>58</v>
      </c>
      <c r="AT891" s="490" t="s">
        <v>58</v>
      </c>
      <c r="AU891" s="64" t="s">
        <v>58</v>
      </c>
      <c r="AV891" s="18" t="s">
        <v>58</v>
      </c>
      <c r="AW891" s="64" t="s">
        <v>58</v>
      </c>
      <c r="AX891" s="18" t="s">
        <v>58</v>
      </c>
      <c r="AY891" s="17" t="s">
        <v>58</v>
      </c>
      <c r="AZ891" s="490" t="s">
        <v>58</v>
      </c>
      <c r="BA891" s="17" t="s">
        <v>58</v>
      </c>
      <c r="BB891" s="18" t="s">
        <v>58</v>
      </c>
      <c r="BC891" s="17" t="s">
        <v>58</v>
      </c>
      <c r="BD891" s="18" t="s">
        <v>58</v>
      </c>
      <c r="BE891" s="17" t="s">
        <v>58</v>
      </c>
      <c r="BF891" s="18" t="s">
        <v>58</v>
      </c>
      <c r="BG891" s="17" t="s">
        <v>58</v>
      </c>
      <c r="BH891" s="18" t="s">
        <v>58</v>
      </c>
      <c r="BI891" s="17" t="s">
        <v>58</v>
      </c>
      <c r="BJ891" s="18" t="s">
        <v>58</v>
      </c>
      <c r="BK891" s="17" t="s">
        <v>58</v>
      </c>
      <c r="BL891" s="17" t="s">
        <v>58</v>
      </c>
      <c r="BM891" s="17" t="s">
        <v>58</v>
      </c>
      <c r="BN891" s="17" t="s">
        <v>58</v>
      </c>
      <c r="BO891" s="18" t="s">
        <v>58</v>
      </c>
      <c r="BP891" s="18" t="s">
        <v>58</v>
      </c>
      <c r="BQ891" s="64">
        <v>0</v>
      </c>
      <c r="BR891" s="18">
        <v>0</v>
      </c>
      <c r="BS891" s="730" t="s">
        <v>56</v>
      </c>
      <c r="BT891" s="17">
        <v>0</v>
      </c>
      <c r="BU891" s="17">
        <v>0</v>
      </c>
      <c r="BV891" s="17">
        <v>0</v>
      </c>
      <c r="BW891" s="17">
        <v>0</v>
      </c>
      <c r="BX891" s="17">
        <v>0</v>
      </c>
      <c r="BY891" s="17">
        <v>0</v>
      </c>
      <c r="BZ891" s="17">
        <v>0</v>
      </c>
      <c r="CA891" s="17">
        <v>0</v>
      </c>
      <c r="CB891" s="17">
        <v>0</v>
      </c>
      <c r="CC891" s="17">
        <v>0</v>
      </c>
      <c r="CD891" s="17">
        <v>0</v>
      </c>
      <c r="CE891" s="17">
        <v>0</v>
      </c>
      <c r="CF891" s="17">
        <v>0</v>
      </c>
      <c r="CG891" s="17">
        <v>0</v>
      </c>
      <c r="CH891" s="17">
        <v>0</v>
      </c>
      <c r="CI891" s="17">
        <v>0</v>
      </c>
      <c r="CJ891" s="17">
        <v>0</v>
      </c>
      <c r="CK891" s="17">
        <v>0</v>
      </c>
      <c r="CL891" s="702">
        <v>0</v>
      </c>
      <c r="CM891" s="702">
        <v>0</v>
      </c>
      <c r="CN891" s="702">
        <v>0</v>
      </c>
      <c r="CO891" s="702">
        <v>0</v>
      </c>
      <c r="CP891" s="702">
        <v>0</v>
      </c>
      <c r="CQ891" s="702">
        <v>0</v>
      </c>
      <c r="CR891" s="704">
        <v>0</v>
      </c>
      <c r="CS891" s="703">
        <v>0</v>
      </c>
      <c r="CT891" s="23" t="s">
        <v>56</v>
      </c>
      <c r="CU891" s="23" t="s">
        <v>56</v>
      </c>
      <c r="CV891" s="23" t="s">
        <v>56</v>
      </c>
      <c r="CW891" s="23" t="s">
        <v>56</v>
      </c>
      <c r="CX891" s="23" t="s">
        <v>56</v>
      </c>
      <c r="CY891" s="23" t="s">
        <v>56</v>
      </c>
      <c r="CZ891" s="23" t="s">
        <v>56</v>
      </c>
      <c r="DA891" s="23" t="s">
        <v>56</v>
      </c>
      <c r="DB891" s="23" t="s">
        <v>56</v>
      </c>
      <c r="DC891" s="120"/>
      <c r="DD891" s="692" t="s">
        <v>56</v>
      </c>
      <c r="DE891" s="120"/>
      <c r="DF891" s="120"/>
      <c r="DG891" s="120"/>
      <c r="DH891" s="140"/>
      <c r="DI891" s="140"/>
      <c r="DJ891" s="140"/>
      <c r="DK891" s="140"/>
      <c r="DL891" s="548" t="s">
        <v>56</v>
      </c>
      <c r="DM891" s="548" t="s">
        <v>56</v>
      </c>
      <c r="DN891" s="203" t="s">
        <v>55</v>
      </c>
      <c r="DO891" s="700" t="s">
        <v>56</v>
      </c>
      <c r="DP891" s="713" t="s">
        <v>56</v>
      </c>
      <c r="DQ891" s="548" t="s">
        <v>56</v>
      </c>
      <c r="DR891" s="673" t="s">
        <v>56</v>
      </c>
      <c r="DS891" s="203" t="s">
        <v>56</v>
      </c>
      <c r="DT891" s="1160" t="s">
        <v>56</v>
      </c>
      <c r="DU891" s="711">
        <v>0</v>
      </c>
      <c r="DV891" s="711">
        <v>14.142076502732239</v>
      </c>
      <c r="DW891" s="711">
        <v>0</v>
      </c>
      <c r="DX891" s="711">
        <v>13.7659574468085</v>
      </c>
      <c r="DY891" s="710">
        <v>0</v>
      </c>
      <c r="DZ891" s="710">
        <v>0.32786885245901637</v>
      </c>
      <c r="EA891" s="710">
        <v>0</v>
      </c>
      <c r="EB891" s="710">
        <v>0.31914893617021267</v>
      </c>
      <c r="EC891" s="236"/>
      <c r="ED891" s="49"/>
      <c r="EE891" s="232"/>
      <c r="EF891" s="700">
        <v>0</v>
      </c>
      <c r="EG891" s="712">
        <v>647</v>
      </c>
      <c r="EH891" s="44"/>
    </row>
    <row r="892" spans="1:138" ht="41.25" customHeight="1" x14ac:dyDescent="0.25">
      <c r="A892" s="871" t="s">
        <v>49</v>
      </c>
      <c r="B892" s="656" t="s">
        <v>96</v>
      </c>
      <c r="C892" s="656" t="s">
        <v>140</v>
      </c>
      <c r="D892" s="691" t="s">
        <v>1814</v>
      </c>
      <c r="E892" s="656" t="s">
        <v>1814</v>
      </c>
      <c r="F892" s="656" t="s">
        <v>1815</v>
      </c>
      <c r="G892" s="901" t="s">
        <v>1814</v>
      </c>
      <c r="H892" s="897" t="s">
        <v>55</v>
      </c>
      <c r="I892" s="17" t="s">
        <v>889</v>
      </c>
      <c r="J892" s="64">
        <v>13.8</v>
      </c>
      <c r="K892" s="665" t="s">
        <v>56</v>
      </c>
      <c r="L892" s="665">
        <v>0.61950757446900007</v>
      </c>
      <c r="M892" s="64">
        <v>2</v>
      </c>
      <c r="N892" s="727" t="s">
        <v>56</v>
      </c>
      <c r="O892" s="548" t="s">
        <v>56</v>
      </c>
      <c r="P892" s="909" t="s">
        <v>56</v>
      </c>
      <c r="Q892" s="203" t="s">
        <v>57</v>
      </c>
      <c r="R892" s="205" t="s">
        <v>57</v>
      </c>
      <c r="S892" s="490">
        <v>0</v>
      </c>
      <c r="T892" s="18">
        <v>0</v>
      </c>
      <c r="U892" s="548" t="s">
        <v>58</v>
      </c>
      <c r="V892" s="18" t="s">
        <v>58</v>
      </c>
      <c r="W892" s="64" t="s">
        <v>58</v>
      </c>
      <c r="X892" s="18" t="s">
        <v>58</v>
      </c>
      <c r="Y892" s="18" t="s">
        <v>58</v>
      </c>
      <c r="Z892" s="18" t="s">
        <v>58</v>
      </c>
      <c r="AA892" s="18" t="s">
        <v>58</v>
      </c>
      <c r="AB892" s="18" t="s">
        <v>58</v>
      </c>
      <c r="AC892" s="18" t="s">
        <v>58</v>
      </c>
      <c r="AD892" s="18" t="s">
        <v>58</v>
      </c>
      <c r="AE892" s="18" t="s">
        <v>58</v>
      </c>
      <c r="AF892" s="18" t="s">
        <v>58</v>
      </c>
      <c r="AG892" s="64" t="s">
        <v>58</v>
      </c>
      <c r="AH892" s="18" t="s">
        <v>58</v>
      </c>
      <c r="AI892" s="64" t="s">
        <v>58</v>
      </c>
      <c r="AJ892" s="18" t="s">
        <v>58</v>
      </c>
      <c r="AK892" s="18" t="s">
        <v>58</v>
      </c>
      <c r="AL892" s="64" t="s">
        <v>58</v>
      </c>
      <c r="AM892" s="18" t="s">
        <v>58</v>
      </c>
      <c r="AN892" s="18" t="s">
        <v>58</v>
      </c>
      <c r="AO892" s="18" t="s">
        <v>58</v>
      </c>
      <c r="AP892" s="64" t="s">
        <v>58</v>
      </c>
      <c r="AQ892" s="64">
        <v>0</v>
      </c>
      <c r="AR892" s="11">
        <v>0</v>
      </c>
      <c r="AS892" s="17" t="s">
        <v>58</v>
      </c>
      <c r="AT892" s="490" t="s">
        <v>58</v>
      </c>
      <c r="AU892" s="64" t="s">
        <v>58</v>
      </c>
      <c r="AV892" s="18" t="s">
        <v>58</v>
      </c>
      <c r="AW892" s="64" t="s">
        <v>58</v>
      </c>
      <c r="AX892" s="18" t="s">
        <v>58</v>
      </c>
      <c r="AY892" s="17" t="s">
        <v>58</v>
      </c>
      <c r="AZ892" s="490" t="s">
        <v>58</v>
      </c>
      <c r="BA892" s="17" t="s">
        <v>58</v>
      </c>
      <c r="BB892" s="18" t="s">
        <v>58</v>
      </c>
      <c r="BC892" s="17" t="s">
        <v>58</v>
      </c>
      <c r="BD892" s="18" t="s">
        <v>58</v>
      </c>
      <c r="BE892" s="17" t="s">
        <v>58</v>
      </c>
      <c r="BF892" s="18" t="s">
        <v>58</v>
      </c>
      <c r="BG892" s="17" t="s">
        <v>58</v>
      </c>
      <c r="BH892" s="18" t="s">
        <v>58</v>
      </c>
      <c r="BI892" s="17" t="s">
        <v>58</v>
      </c>
      <c r="BJ892" s="18" t="s">
        <v>58</v>
      </c>
      <c r="BK892" s="17" t="s">
        <v>58</v>
      </c>
      <c r="BL892" s="17" t="s">
        <v>58</v>
      </c>
      <c r="BM892" s="17" t="s">
        <v>58</v>
      </c>
      <c r="BN892" s="17" t="s">
        <v>58</v>
      </c>
      <c r="BO892" s="18" t="s">
        <v>58</v>
      </c>
      <c r="BP892" s="18" t="s">
        <v>58</v>
      </c>
      <c r="BQ892" s="64">
        <v>0</v>
      </c>
      <c r="BR892" s="18">
        <v>0</v>
      </c>
      <c r="BS892" s="730" t="s">
        <v>56</v>
      </c>
      <c r="BT892" s="17">
        <v>0</v>
      </c>
      <c r="BU892" s="17">
        <v>0</v>
      </c>
      <c r="BV892" s="17">
        <v>0</v>
      </c>
      <c r="BW892" s="17">
        <v>0</v>
      </c>
      <c r="BX892" s="17">
        <v>0</v>
      </c>
      <c r="BY892" s="17">
        <v>0</v>
      </c>
      <c r="BZ892" s="17">
        <v>0</v>
      </c>
      <c r="CA892" s="17">
        <v>0</v>
      </c>
      <c r="CB892" s="17">
        <v>0</v>
      </c>
      <c r="CC892" s="17">
        <v>0</v>
      </c>
      <c r="CD892" s="17">
        <v>0</v>
      </c>
      <c r="CE892" s="17">
        <v>0</v>
      </c>
      <c r="CF892" s="17">
        <v>0</v>
      </c>
      <c r="CG892" s="17">
        <v>0</v>
      </c>
      <c r="CH892" s="17">
        <v>0</v>
      </c>
      <c r="CI892" s="17">
        <v>0</v>
      </c>
      <c r="CJ892" s="17">
        <v>0</v>
      </c>
      <c r="CK892" s="17">
        <v>0</v>
      </c>
      <c r="CL892" s="702">
        <v>0</v>
      </c>
      <c r="CM892" s="702">
        <v>0</v>
      </c>
      <c r="CN892" s="702">
        <v>0</v>
      </c>
      <c r="CO892" s="702">
        <v>0</v>
      </c>
      <c r="CP892" s="702">
        <v>0</v>
      </c>
      <c r="CQ892" s="702">
        <v>0</v>
      </c>
      <c r="CR892" s="704">
        <v>0</v>
      </c>
      <c r="CS892" s="703">
        <v>0</v>
      </c>
      <c r="CT892" s="23" t="s">
        <v>56</v>
      </c>
      <c r="CU892" s="23" t="s">
        <v>56</v>
      </c>
      <c r="CV892" s="23" t="s">
        <v>56</v>
      </c>
      <c r="CW892" s="23" t="s">
        <v>56</v>
      </c>
      <c r="CX892" s="23" t="s">
        <v>56</v>
      </c>
      <c r="CY892" s="23" t="s">
        <v>56</v>
      </c>
      <c r="CZ892" s="23" t="s">
        <v>56</v>
      </c>
      <c r="DA892" s="23" t="s">
        <v>56</v>
      </c>
      <c r="DB892" s="23" t="s">
        <v>56</v>
      </c>
      <c r="DC892" s="120"/>
      <c r="DD892" s="692" t="s">
        <v>56</v>
      </c>
      <c r="DE892" s="120"/>
      <c r="DF892" s="120"/>
      <c r="DG892" s="120"/>
      <c r="DH892" s="140"/>
      <c r="DI892" s="140"/>
      <c r="DJ892" s="140"/>
      <c r="DK892" s="140"/>
      <c r="DL892" s="548" t="s">
        <v>56</v>
      </c>
      <c r="DM892" s="548" t="s">
        <v>56</v>
      </c>
      <c r="DN892" s="203" t="s">
        <v>55</v>
      </c>
      <c r="DO892" s="700" t="s">
        <v>56</v>
      </c>
      <c r="DP892" s="713" t="s">
        <v>56</v>
      </c>
      <c r="DQ892" s="548" t="s">
        <v>56</v>
      </c>
      <c r="DR892" s="673" t="s">
        <v>56</v>
      </c>
      <c r="DS892" s="203" t="s">
        <v>56</v>
      </c>
      <c r="DT892" s="1160" t="s">
        <v>56</v>
      </c>
      <c r="DU892" s="711">
        <v>0</v>
      </c>
      <c r="DV892" s="711">
        <v>105</v>
      </c>
      <c r="DW892" s="711">
        <v>0</v>
      </c>
      <c r="DX892" s="711">
        <v>105</v>
      </c>
      <c r="DY892" s="710">
        <v>0</v>
      </c>
      <c r="DZ892" s="710">
        <v>0.66666666666666663</v>
      </c>
      <c r="EA892" s="710">
        <v>0</v>
      </c>
      <c r="EB892" s="710">
        <v>0.66666666666666663</v>
      </c>
      <c r="EC892" s="236"/>
      <c r="ED892" s="49"/>
      <c r="EE892" s="232"/>
      <c r="EF892" s="700">
        <v>0</v>
      </c>
      <c r="EG892" s="712">
        <v>105</v>
      </c>
      <c r="EH892" s="44"/>
    </row>
    <row r="893" spans="1:138" ht="41.25" customHeight="1" x14ac:dyDescent="0.25">
      <c r="A893" s="871" t="s">
        <v>49</v>
      </c>
      <c r="B893" s="656" t="s">
        <v>96</v>
      </c>
      <c r="C893" s="656" t="s">
        <v>140</v>
      </c>
      <c r="D893" s="691" t="s">
        <v>648</v>
      </c>
      <c r="E893" s="656" t="s">
        <v>648</v>
      </c>
      <c r="F893" s="656" t="s">
        <v>1816</v>
      </c>
      <c r="G893" s="901" t="s">
        <v>648</v>
      </c>
      <c r="H893" s="897" t="s">
        <v>55</v>
      </c>
      <c r="I893" s="17" t="s">
        <v>866</v>
      </c>
      <c r="J893" s="64">
        <v>13.8</v>
      </c>
      <c r="K893" s="665" t="s">
        <v>56</v>
      </c>
      <c r="L893" s="665">
        <v>1.8373106022390002</v>
      </c>
      <c r="M893" s="64">
        <v>251</v>
      </c>
      <c r="N893" s="727" t="s">
        <v>56</v>
      </c>
      <c r="O893" s="548" t="s">
        <v>56</v>
      </c>
      <c r="P893" s="909" t="s">
        <v>56</v>
      </c>
      <c r="Q893" s="203" t="s">
        <v>57</v>
      </c>
      <c r="R893" s="205" t="s">
        <v>57</v>
      </c>
      <c r="S893" s="490">
        <v>0</v>
      </c>
      <c r="T893" s="18">
        <v>0</v>
      </c>
      <c r="U893" s="548" t="s">
        <v>58</v>
      </c>
      <c r="V893" s="18" t="s">
        <v>58</v>
      </c>
      <c r="W893" s="64" t="s">
        <v>58</v>
      </c>
      <c r="X893" s="18" t="s">
        <v>58</v>
      </c>
      <c r="Y893" s="18" t="s">
        <v>58</v>
      </c>
      <c r="Z893" s="18" t="s">
        <v>58</v>
      </c>
      <c r="AA893" s="18" t="s">
        <v>58</v>
      </c>
      <c r="AB893" s="18" t="s">
        <v>58</v>
      </c>
      <c r="AC893" s="18" t="s">
        <v>58</v>
      </c>
      <c r="AD893" s="18" t="s">
        <v>58</v>
      </c>
      <c r="AE893" s="18" t="s">
        <v>58</v>
      </c>
      <c r="AF893" s="18" t="s">
        <v>58</v>
      </c>
      <c r="AG893" s="64" t="s">
        <v>58</v>
      </c>
      <c r="AH893" s="18" t="s">
        <v>58</v>
      </c>
      <c r="AI893" s="64" t="s">
        <v>58</v>
      </c>
      <c r="AJ893" s="18" t="s">
        <v>58</v>
      </c>
      <c r="AK893" s="18" t="s">
        <v>58</v>
      </c>
      <c r="AL893" s="64" t="s">
        <v>58</v>
      </c>
      <c r="AM893" s="18" t="s">
        <v>58</v>
      </c>
      <c r="AN893" s="18" t="s">
        <v>58</v>
      </c>
      <c r="AO893" s="18" t="s">
        <v>58</v>
      </c>
      <c r="AP893" s="64" t="s">
        <v>58</v>
      </c>
      <c r="AQ893" s="64">
        <v>0</v>
      </c>
      <c r="AR893" s="11">
        <v>0</v>
      </c>
      <c r="AS893" s="17" t="s">
        <v>58</v>
      </c>
      <c r="AT893" s="490" t="s">
        <v>58</v>
      </c>
      <c r="AU893" s="64" t="s">
        <v>58</v>
      </c>
      <c r="AV893" s="18" t="s">
        <v>58</v>
      </c>
      <c r="AW893" s="64" t="s">
        <v>58</v>
      </c>
      <c r="AX893" s="18" t="s">
        <v>58</v>
      </c>
      <c r="AY893" s="17" t="s">
        <v>58</v>
      </c>
      <c r="AZ893" s="490" t="s">
        <v>58</v>
      </c>
      <c r="BA893" s="17" t="s">
        <v>58</v>
      </c>
      <c r="BB893" s="18" t="s">
        <v>58</v>
      </c>
      <c r="BC893" s="17" t="s">
        <v>58</v>
      </c>
      <c r="BD893" s="18" t="s">
        <v>58</v>
      </c>
      <c r="BE893" s="17" t="s">
        <v>58</v>
      </c>
      <c r="BF893" s="18" t="s">
        <v>58</v>
      </c>
      <c r="BG893" s="17" t="s">
        <v>58</v>
      </c>
      <c r="BH893" s="18" t="s">
        <v>58</v>
      </c>
      <c r="BI893" s="17" t="s">
        <v>58</v>
      </c>
      <c r="BJ893" s="18" t="s">
        <v>58</v>
      </c>
      <c r="BK893" s="17" t="s">
        <v>58</v>
      </c>
      <c r="BL893" s="17" t="s">
        <v>58</v>
      </c>
      <c r="BM893" s="17" t="s">
        <v>58</v>
      </c>
      <c r="BN893" s="17" t="s">
        <v>58</v>
      </c>
      <c r="BO893" s="18" t="s">
        <v>58</v>
      </c>
      <c r="BP893" s="18" t="s">
        <v>58</v>
      </c>
      <c r="BQ893" s="64">
        <v>0</v>
      </c>
      <c r="BR893" s="18">
        <v>0</v>
      </c>
      <c r="BS893" s="730" t="s">
        <v>56</v>
      </c>
      <c r="BT893" s="17">
        <v>0</v>
      </c>
      <c r="BU893" s="17">
        <v>0</v>
      </c>
      <c r="BV893" s="17">
        <v>0</v>
      </c>
      <c r="BW893" s="17">
        <v>0</v>
      </c>
      <c r="BX893" s="17">
        <v>0</v>
      </c>
      <c r="BY893" s="17">
        <v>0</v>
      </c>
      <c r="BZ893" s="17">
        <v>0</v>
      </c>
      <c r="CA893" s="17">
        <v>0</v>
      </c>
      <c r="CB893" s="17">
        <v>0</v>
      </c>
      <c r="CC893" s="17">
        <v>0</v>
      </c>
      <c r="CD893" s="17">
        <v>0</v>
      </c>
      <c r="CE893" s="17">
        <v>0</v>
      </c>
      <c r="CF893" s="17">
        <v>0</v>
      </c>
      <c r="CG893" s="17">
        <v>0</v>
      </c>
      <c r="CH893" s="17">
        <v>0</v>
      </c>
      <c r="CI893" s="17">
        <v>0</v>
      </c>
      <c r="CJ893" s="17">
        <v>0</v>
      </c>
      <c r="CK893" s="17">
        <v>0</v>
      </c>
      <c r="CL893" s="702">
        <v>0</v>
      </c>
      <c r="CM893" s="702">
        <v>0</v>
      </c>
      <c r="CN893" s="702">
        <v>0</v>
      </c>
      <c r="CO893" s="702">
        <v>0</v>
      </c>
      <c r="CP893" s="702">
        <v>0</v>
      </c>
      <c r="CQ893" s="702">
        <v>0</v>
      </c>
      <c r="CR893" s="704">
        <v>0</v>
      </c>
      <c r="CS893" s="703">
        <v>0</v>
      </c>
      <c r="CT893" s="23" t="s">
        <v>56</v>
      </c>
      <c r="CU893" s="23" t="s">
        <v>56</v>
      </c>
      <c r="CV893" s="23" t="s">
        <v>56</v>
      </c>
      <c r="CW893" s="23" t="s">
        <v>56</v>
      </c>
      <c r="CX893" s="23" t="s">
        <v>56</v>
      </c>
      <c r="CY893" s="23" t="s">
        <v>56</v>
      </c>
      <c r="CZ893" s="23" t="s">
        <v>56</v>
      </c>
      <c r="DA893" s="23" t="s">
        <v>56</v>
      </c>
      <c r="DB893" s="23" t="s">
        <v>56</v>
      </c>
      <c r="DC893" s="120"/>
      <c r="DD893" s="692" t="s">
        <v>56</v>
      </c>
      <c r="DE893" s="120"/>
      <c r="DF893" s="120"/>
      <c r="DG893" s="120"/>
      <c r="DH893" s="140"/>
      <c r="DI893" s="140"/>
      <c r="DJ893" s="140"/>
      <c r="DK893" s="140"/>
      <c r="DL893" s="548" t="s">
        <v>56</v>
      </c>
      <c r="DM893" s="548" t="s">
        <v>56</v>
      </c>
      <c r="DN893" s="203" t="s">
        <v>55</v>
      </c>
      <c r="DO893" s="700" t="s">
        <v>56</v>
      </c>
      <c r="DP893" s="713" t="s">
        <v>56</v>
      </c>
      <c r="DQ893" s="548" t="s">
        <v>56</v>
      </c>
      <c r="DR893" s="673" t="s">
        <v>56</v>
      </c>
      <c r="DS893" s="203" t="s">
        <v>56</v>
      </c>
      <c r="DT893" s="1160" t="s">
        <v>56</v>
      </c>
      <c r="DU893" s="711">
        <v>109.85170340681363</v>
      </c>
      <c r="DV893" s="711">
        <v>47.093314563668642</v>
      </c>
      <c r="DW893" s="711">
        <v>110.231191432396</v>
      </c>
      <c r="DX893" s="711">
        <v>-56.453413654618338</v>
      </c>
      <c r="DY893" s="710">
        <v>0.9939879759519038</v>
      </c>
      <c r="DZ893" s="710">
        <v>-0.33029892430435059</v>
      </c>
      <c r="EA893" s="710">
        <v>0.99598393574297195</v>
      </c>
      <c r="EB893" s="710">
        <v>-0.66402234452212161</v>
      </c>
      <c r="EC893" s="236"/>
      <c r="ED893" s="49"/>
      <c r="EE893" s="232"/>
      <c r="EF893" s="700">
        <v>27408</v>
      </c>
      <c r="EG893" s="712">
        <v>-27408</v>
      </c>
      <c r="EH893" s="44"/>
    </row>
    <row r="894" spans="1:138" ht="41.25" customHeight="1" x14ac:dyDescent="0.25">
      <c r="A894" s="871" t="s">
        <v>49</v>
      </c>
      <c r="B894" s="656" t="s">
        <v>96</v>
      </c>
      <c r="C894" s="656" t="s">
        <v>140</v>
      </c>
      <c r="D894" s="691" t="s">
        <v>1814</v>
      </c>
      <c r="E894" s="656" t="s">
        <v>1814</v>
      </c>
      <c r="F894" s="656" t="s">
        <v>1817</v>
      </c>
      <c r="G894" s="901" t="s">
        <v>1814</v>
      </c>
      <c r="H894" s="897" t="s">
        <v>55</v>
      </c>
      <c r="I894" s="17" t="s">
        <v>889</v>
      </c>
      <c r="J894" s="64">
        <v>13.8</v>
      </c>
      <c r="K894" s="665" t="s">
        <v>56</v>
      </c>
      <c r="L894" s="665">
        <v>1.443749996997</v>
      </c>
      <c r="M894" s="64">
        <v>2</v>
      </c>
      <c r="N894" s="727" t="s">
        <v>56</v>
      </c>
      <c r="O894" s="548" t="s">
        <v>56</v>
      </c>
      <c r="P894" s="909" t="s">
        <v>56</v>
      </c>
      <c r="Q894" s="203" t="s">
        <v>57</v>
      </c>
      <c r="R894" s="205" t="s">
        <v>57</v>
      </c>
      <c r="S894" s="490">
        <v>0</v>
      </c>
      <c r="T894" s="18">
        <v>0</v>
      </c>
      <c r="U894" s="548">
        <v>0</v>
      </c>
      <c r="V894" s="18">
        <v>0</v>
      </c>
      <c r="W894" s="64">
        <v>0</v>
      </c>
      <c r="X894" s="18">
        <v>0</v>
      </c>
      <c r="Y894" s="18">
        <v>0</v>
      </c>
      <c r="Z894" s="18">
        <v>0</v>
      </c>
      <c r="AA894" s="18">
        <v>0</v>
      </c>
      <c r="AB894" s="18">
        <v>0</v>
      </c>
      <c r="AC894" s="18">
        <v>0</v>
      </c>
      <c r="AD894" s="18">
        <v>0</v>
      </c>
      <c r="AE894" s="18">
        <v>0</v>
      </c>
      <c r="AF894" s="18">
        <v>0</v>
      </c>
      <c r="AG894" s="64">
        <v>0</v>
      </c>
      <c r="AH894" s="18">
        <v>0</v>
      </c>
      <c r="AI894" s="64">
        <v>0</v>
      </c>
      <c r="AJ894" s="18">
        <v>0</v>
      </c>
      <c r="AK894" s="18">
        <v>1</v>
      </c>
      <c r="AL894" s="64">
        <v>1</v>
      </c>
      <c r="AM894" s="18">
        <v>0</v>
      </c>
      <c r="AN894" s="18" t="s">
        <v>58</v>
      </c>
      <c r="AO894" s="18">
        <v>0</v>
      </c>
      <c r="AP894" s="64">
        <v>0</v>
      </c>
      <c r="AQ894" s="64">
        <v>1</v>
      </c>
      <c r="AR894" s="11">
        <v>1</v>
      </c>
      <c r="AS894" s="17">
        <v>0</v>
      </c>
      <c r="AT894" s="490">
        <v>0</v>
      </c>
      <c r="AU894" s="64">
        <v>0</v>
      </c>
      <c r="AV894" s="18">
        <v>0</v>
      </c>
      <c r="AW894" s="64">
        <v>0</v>
      </c>
      <c r="AX894" s="18">
        <v>0</v>
      </c>
      <c r="AY894" s="17">
        <v>0</v>
      </c>
      <c r="AZ894" s="490">
        <v>0</v>
      </c>
      <c r="BA894" s="17">
        <v>0</v>
      </c>
      <c r="BB894" s="18">
        <v>0</v>
      </c>
      <c r="BC894" s="17">
        <v>0</v>
      </c>
      <c r="BD894" s="18">
        <v>0</v>
      </c>
      <c r="BE894" s="17">
        <v>0</v>
      </c>
      <c r="BF894" s="18">
        <v>0</v>
      </c>
      <c r="BG894" s="17">
        <v>0</v>
      </c>
      <c r="BH894" s="18">
        <v>0</v>
      </c>
      <c r="BI894" s="17">
        <v>0</v>
      </c>
      <c r="BJ894" s="18">
        <v>0</v>
      </c>
      <c r="BK894" s="17">
        <v>60</v>
      </c>
      <c r="BL894" s="17">
        <v>60</v>
      </c>
      <c r="BM894" s="17">
        <v>0</v>
      </c>
      <c r="BN894" s="17" t="s">
        <v>58</v>
      </c>
      <c r="BO894" s="18">
        <v>0</v>
      </c>
      <c r="BP894" s="18">
        <v>0</v>
      </c>
      <c r="BQ894" s="64">
        <v>60</v>
      </c>
      <c r="BR894" s="18">
        <v>60</v>
      </c>
      <c r="BS894" s="730" t="s">
        <v>56</v>
      </c>
      <c r="BT894" s="17">
        <v>0</v>
      </c>
      <c r="BU894" s="17">
        <v>0</v>
      </c>
      <c r="BV894" s="17">
        <v>0</v>
      </c>
      <c r="BW894" s="17">
        <v>0</v>
      </c>
      <c r="BX894" s="17">
        <v>0</v>
      </c>
      <c r="BY894" s="17">
        <v>0</v>
      </c>
      <c r="BZ894" s="17">
        <v>0</v>
      </c>
      <c r="CA894" s="17">
        <v>0</v>
      </c>
      <c r="CB894" s="17">
        <v>0</v>
      </c>
      <c r="CC894" s="17">
        <v>0</v>
      </c>
      <c r="CD894" s="17">
        <v>0</v>
      </c>
      <c r="CE894" s="17">
        <v>0</v>
      </c>
      <c r="CF894" s="17">
        <v>0</v>
      </c>
      <c r="CG894" s="17">
        <v>0</v>
      </c>
      <c r="CH894" s="17">
        <v>0</v>
      </c>
      <c r="CI894" s="17">
        <v>0</v>
      </c>
      <c r="CJ894" s="17">
        <v>0</v>
      </c>
      <c r="CK894" s="17">
        <v>0</v>
      </c>
      <c r="CL894" s="702">
        <v>70430.400000000009</v>
      </c>
      <c r="CM894" s="702">
        <v>70430.400000000009</v>
      </c>
      <c r="CN894" s="702">
        <v>0</v>
      </c>
      <c r="CO894" s="702">
        <v>0</v>
      </c>
      <c r="CP894" s="702">
        <v>0</v>
      </c>
      <c r="CQ894" s="702">
        <v>0</v>
      </c>
      <c r="CR894" s="704">
        <v>70430.400000000009</v>
      </c>
      <c r="CS894" s="703">
        <v>70430.400000000009</v>
      </c>
      <c r="CT894" s="23" t="s">
        <v>56</v>
      </c>
      <c r="CU894" s="23" t="s">
        <v>56</v>
      </c>
      <c r="CV894" s="23" t="s">
        <v>56</v>
      </c>
      <c r="CW894" s="23" t="s">
        <v>56</v>
      </c>
      <c r="CX894" s="23" t="s">
        <v>56</v>
      </c>
      <c r="CY894" s="23" t="s">
        <v>56</v>
      </c>
      <c r="CZ894" s="23" t="s">
        <v>56</v>
      </c>
      <c r="DA894" s="23" t="s">
        <v>56</v>
      </c>
      <c r="DB894" s="23" t="s">
        <v>56</v>
      </c>
      <c r="DC894" s="120"/>
      <c r="DD894" s="692" t="s">
        <v>56</v>
      </c>
      <c r="DE894" s="120"/>
      <c r="DF894" s="120"/>
      <c r="DG894" s="120"/>
      <c r="DH894" s="140"/>
      <c r="DI894" s="140"/>
      <c r="DJ894" s="140"/>
      <c r="DK894" s="140"/>
      <c r="DL894" s="548" t="s">
        <v>56</v>
      </c>
      <c r="DM894" s="548" t="s">
        <v>56</v>
      </c>
      <c r="DN894" s="203" t="s">
        <v>55</v>
      </c>
      <c r="DO894" s="700" t="s">
        <v>56</v>
      </c>
      <c r="DP894" s="713" t="s">
        <v>56</v>
      </c>
      <c r="DQ894" s="548" t="s">
        <v>56</v>
      </c>
      <c r="DR894" s="673" t="s">
        <v>56</v>
      </c>
      <c r="DS894" s="203" t="s">
        <v>56</v>
      </c>
      <c r="DT894" s="1160" t="s">
        <v>56</v>
      </c>
      <c r="DU894" s="711">
        <v>142</v>
      </c>
      <c r="DV894" s="711">
        <v>-142</v>
      </c>
      <c r="DW894" s="711">
        <v>142.53333333333299</v>
      </c>
      <c r="DX894" s="711">
        <v>-142.53333333333299</v>
      </c>
      <c r="DY894" s="710">
        <v>1</v>
      </c>
      <c r="DZ894" s="710">
        <v>-1</v>
      </c>
      <c r="EA894" s="710">
        <v>1</v>
      </c>
      <c r="EB894" s="710">
        <v>-1</v>
      </c>
      <c r="EC894" s="236"/>
      <c r="ED894" s="49"/>
      <c r="EE894" s="232"/>
      <c r="EF894" s="700">
        <v>284</v>
      </c>
      <c r="EG894" s="712">
        <v>-284</v>
      </c>
      <c r="EH894" s="44"/>
    </row>
    <row r="895" spans="1:138" ht="41.25" customHeight="1" x14ac:dyDescent="0.25">
      <c r="A895" s="871" t="s">
        <v>49</v>
      </c>
      <c r="B895" s="656" t="s">
        <v>96</v>
      </c>
      <c r="C895" s="656" t="s">
        <v>140</v>
      </c>
      <c r="D895" s="691" t="s">
        <v>1814</v>
      </c>
      <c r="E895" s="656" t="s">
        <v>1814</v>
      </c>
      <c r="F895" s="656" t="s">
        <v>1818</v>
      </c>
      <c r="G895" s="901" t="s">
        <v>1814</v>
      </c>
      <c r="H895" s="897" t="s">
        <v>55</v>
      </c>
      <c r="I895" s="17" t="s">
        <v>889</v>
      </c>
      <c r="J895" s="64">
        <v>13.8</v>
      </c>
      <c r="K895" s="665">
        <v>6.6</v>
      </c>
      <c r="L895" s="665">
        <v>1.5912878754780002</v>
      </c>
      <c r="M895" s="64">
        <v>1</v>
      </c>
      <c r="N895" s="727" t="s">
        <v>56</v>
      </c>
      <c r="O895" s="548" t="s">
        <v>56</v>
      </c>
      <c r="P895" s="909" t="s">
        <v>56</v>
      </c>
      <c r="Q895" s="203" t="s">
        <v>57</v>
      </c>
      <c r="R895" s="205" t="s">
        <v>57</v>
      </c>
      <c r="S895" s="490">
        <v>0</v>
      </c>
      <c r="T895" s="18">
        <v>0</v>
      </c>
      <c r="U895" s="548" t="s">
        <v>58</v>
      </c>
      <c r="V895" s="18" t="s">
        <v>58</v>
      </c>
      <c r="W895" s="64" t="s">
        <v>58</v>
      </c>
      <c r="X895" s="18" t="s">
        <v>58</v>
      </c>
      <c r="Y895" s="18" t="s">
        <v>58</v>
      </c>
      <c r="Z895" s="18" t="s">
        <v>58</v>
      </c>
      <c r="AA895" s="18" t="s">
        <v>58</v>
      </c>
      <c r="AB895" s="18" t="s">
        <v>58</v>
      </c>
      <c r="AC895" s="18" t="s">
        <v>58</v>
      </c>
      <c r="AD895" s="18" t="s">
        <v>58</v>
      </c>
      <c r="AE895" s="18" t="s">
        <v>58</v>
      </c>
      <c r="AF895" s="18" t="s">
        <v>58</v>
      </c>
      <c r="AG895" s="64" t="s">
        <v>58</v>
      </c>
      <c r="AH895" s="18" t="s">
        <v>58</v>
      </c>
      <c r="AI895" s="64" t="s">
        <v>58</v>
      </c>
      <c r="AJ895" s="18" t="s">
        <v>58</v>
      </c>
      <c r="AK895" s="18" t="s">
        <v>58</v>
      </c>
      <c r="AL895" s="64" t="s">
        <v>58</v>
      </c>
      <c r="AM895" s="18" t="s">
        <v>58</v>
      </c>
      <c r="AN895" s="18" t="s">
        <v>58</v>
      </c>
      <c r="AO895" s="18" t="s">
        <v>58</v>
      </c>
      <c r="AP895" s="64" t="s">
        <v>58</v>
      </c>
      <c r="AQ895" s="64">
        <v>0</v>
      </c>
      <c r="AR895" s="11">
        <v>0</v>
      </c>
      <c r="AS895" s="17" t="s">
        <v>58</v>
      </c>
      <c r="AT895" s="490" t="s">
        <v>58</v>
      </c>
      <c r="AU895" s="64" t="s">
        <v>58</v>
      </c>
      <c r="AV895" s="18" t="s">
        <v>58</v>
      </c>
      <c r="AW895" s="64" t="s">
        <v>58</v>
      </c>
      <c r="AX895" s="18" t="s">
        <v>58</v>
      </c>
      <c r="AY895" s="17" t="s">
        <v>58</v>
      </c>
      <c r="AZ895" s="490" t="s">
        <v>58</v>
      </c>
      <c r="BA895" s="17" t="s">
        <v>58</v>
      </c>
      <c r="BB895" s="18" t="s">
        <v>58</v>
      </c>
      <c r="BC895" s="17" t="s">
        <v>58</v>
      </c>
      <c r="BD895" s="18" t="s">
        <v>58</v>
      </c>
      <c r="BE895" s="17" t="s">
        <v>58</v>
      </c>
      <c r="BF895" s="18" t="s">
        <v>58</v>
      </c>
      <c r="BG895" s="17" t="s">
        <v>58</v>
      </c>
      <c r="BH895" s="18" t="s">
        <v>58</v>
      </c>
      <c r="BI895" s="17" t="s">
        <v>58</v>
      </c>
      <c r="BJ895" s="18" t="s">
        <v>58</v>
      </c>
      <c r="BK895" s="17" t="s">
        <v>58</v>
      </c>
      <c r="BL895" s="17" t="s">
        <v>58</v>
      </c>
      <c r="BM895" s="17" t="s">
        <v>58</v>
      </c>
      <c r="BN895" s="17" t="s">
        <v>58</v>
      </c>
      <c r="BO895" s="18" t="s">
        <v>58</v>
      </c>
      <c r="BP895" s="18" t="s">
        <v>58</v>
      </c>
      <c r="BQ895" s="64">
        <v>0</v>
      </c>
      <c r="BR895" s="18">
        <v>0</v>
      </c>
      <c r="BS895" s="730" t="s">
        <v>56</v>
      </c>
      <c r="BT895" s="17">
        <v>0</v>
      </c>
      <c r="BU895" s="17">
        <v>0</v>
      </c>
      <c r="BV895" s="17">
        <v>0</v>
      </c>
      <c r="BW895" s="17">
        <v>0</v>
      </c>
      <c r="BX895" s="17">
        <v>0</v>
      </c>
      <c r="BY895" s="17">
        <v>0</v>
      </c>
      <c r="BZ895" s="17">
        <v>0</v>
      </c>
      <c r="CA895" s="17">
        <v>0</v>
      </c>
      <c r="CB895" s="17">
        <v>0</v>
      </c>
      <c r="CC895" s="17">
        <v>0</v>
      </c>
      <c r="CD895" s="17">
        <v>0</v>
      </c>
      <c r="CE895" s="17">
        <v>0</v>
      </c>
      <c r="CF895" s="17">
        <v>0</v>
      </c>
      <c r="CG895" s="17">
        <v>0</v>
      </c>
      <c r="CH895" s="17">
        <v>0</v>
      </c>
      <c r="CI895" s="17">
        <v>0</v>
      </c>
      <c r="CJ895" s="17">
        <v>0</v>
      </c>
      <c r="CK895" s="17">
        <v>0</v>
      </c>
      <c r="CL895" s="702">
        <v>0</v>
      </c>
      <c r="CM895" s="702">
        <v>0</v>
      </c>
      <c r="CN895" s="702">
        <v>0</v>
      </c>
      <c r="CO895" s="702">
        <v>0</v>
      </c>
      <c r="CP895" s="702">
        <v>0</v>
      </c>
      <c r="CQ895" s="702">
        <v>0</v>
      </c>
      <c r="CR895" s="704">
        <v>0</v>
      </c>
      <c r="CS895" s="703">
        <v>0</v>
      </c>
      <c r="CT895" s="23" t="s">
        <v>56</v>
      </c>
      <c r="CU895" s="23" t="s">
        <v>56</v>
      </c>
      <c r="CV895" s="23" t="s">
        <v>56</v>
      </c>
      <c r="CW895" s="23" t="s">
        <v>56</v>
      </c>
      <c r="CX895" s="23" t="s">
        <v>56</v>
      </c>
      <c r="CY895" s="23" t="s">
        <v>56</v>
      </c>
      <c r="CZ895" s="23" t="s">
        <v>56</v>
      </c>
      <c r="DA895" s="23" t="s">
        <v>56</v>
      </c>
      <c r="DB895" s="23" t="s">
        <v>56</v>
      </c>
      <c r="DC895" s="120"/>
      <c r="DD895" s="692" t="s">
        <v>56</v>
      </c>
      <c r="DE895" s="120"/>
      <c r="DF895" s="120"/>
      <c r="DG895" s="120"/>
      <c r="DH895" s="140"/>
      <c r="DI895" s="140"/>
      <c r="DJ895" s="140"/>
      <c r="DK895" s="140"/>
      <c r="DL895" s="548" t="s">
        <v>56</v>
      </c>
      <c r="DM895" s="548" t="s">
        <v>56</v>
      </c>
      <c r="DN895" s="203" t="s">
        <v>55</v>
      </c>
      <c r="DO895" s="700" t="s">
        <v>56</v>
      </c>
      <c r="DP895" s="713" t="s">
        <v>56</v>
      </c>
      <c r="DQ895" s="548" t="s">
        <v>56</v>
      </c>
      <c r="DR895" s="673" t="s">
        <v>56</v>
      </c>
      <c r="DS895" s="203" t="s">
        <v>56</v>
      </c>
      <c r="DT895" s="1160" t="s">
        <v>56</v>
      </c>
      <c r="DU895" s="711">
        <v>0</v>
      </c>
      <c r="DV895" s="711">
        <v>18</v>
      </c>
      <c r="DW895" s="711">
        <v>0</v>
      </c>
      <c r="DX895" s="711">
        <v>18</v>
      </c>
      <c r="DY895" s="710">
        <v>0</v>
      </c>
      <c r="DZ895" s="710">
        <v>0.33333333333333331</v>
      </c>
      <c r="EA895" s="710">
        <v>0</v>
      </c>
      <c r="EB895" s="710">
        <v>0.33333333333333331</v>
      </c>
      <c r="EC895" s="236"/>
      <c r="ED895" s="49"/>
      <c r="EE895" s="232"/>
      <c r="EF895" s="700">
        <v>0</v>
      </c>
      <c r="EG895" s="712">
        <v>18</v>
      </c>
      <c r="EH895" s="44"/>
    </row>
    <row r="896" spans="1:138" ht="41.25" customHeight="1" x14ac:dyDescent="0.25">
      <c r="A896" s="871" t="s">
        <v>49</v>
      </c>
      <c r="B896" s="656" t="s">
        <v>96</v>
      </c>
      <c r="C896" s="656" t="s">
        <v>140</v>
      </c>
      <c r="D896" s="691" t="s">
        <v>648</v>
      </c>
      <c r="E896" s="656" t="s">
        <v>648</v>
      </c>
      <c r="F896" s="656" t="s">
        <v>1819</v>
      </c>
      <c r="G896" s="901" t="s">
        <v>648</v>
      </c>
      <c r="H896" s="897" t="s">
        <v>55</v>
      </c>
      <c r="I896" s="17" t="s">
        <v>866</v>
      </c>
      <c r="J896" s="64">
        <v>13.8</v>
      </c>
      <c r="K896" s="665" t="s">
        <v>56</v>
      </c>
      <c r="L896" s="665">
        <v>1.9723484807460001</v>
      </c>
      <c r="M896" s="64">
        <v>67</v>
      </c>
      <c r="N896" s="727" t="s">
        <v>56</v>
      </c>
      <c r="O896" s="548" t="s">
        <v>56</v>
      </c>
      <c r="P896" s="909" t="s">
        <v>56</v>
      </c>
      <c r="Q896" s="203" t="s">
        <v>57</v>
      </c>
      <c r="R896" s="205" t="s">
        <v>57</v>
      </c>
      <c r="S896" s="490">
        <v>0</v>
      </c>
      <c r="T896" s="18">
        <v>0</v>
      </c>
      <c r="U896" s="548" t="s">
        <v>58</v>
      </c>
      <c r="V896" s="18" t="s">
        <v>58</v>
      </c>
      <c r="W896" s="64" t="s">
        <v>58</v>
      </c>
      <c r="X896" s="18" t="s">
        <v>58</v>
      </c>
      <c r="Y896" s="18" t="s">
        <v>58</v>
      </c>
      <c r="Z896" s="18" t="s">
        <v>58</v>
      </c>
      <c r="AA896" s="18" t="s">
        <v>58</v>
      </c>
      <c r="AB896" s="18" t="s">
        <v>58</v>
      </c>
      <c r="AC896" s="18" t="s">
        <v>58</v>
      </c>
      <c r="AD896" s="18" t="s">
        <v>58</v>
      </c>
      <c r="AE896" s="18" t="s">
        <v>58</v>
      </c>
      <c r="AF896" s="18" t="s">
        <v>58</v>
      </c>
      <c r="AG896" s="64" t="s">
        <v>58</v>
      </c>
      <c r="AH896" s="18" t="s">
        <v>58</v>
      </c>
      <c r="AI896" s="64" t="s">
        <v>58</v>
      </c>
      <c r="AJ896" s="18" t="s">
        <v>58</v>
      </c>
      <c r="AK896" s="18" t="s">
        <v>58</v>
      </c>
      <c r="AL896" s="64" t="s">
        <v>58</v>
      </c>
      <c r="AM896" s="18" t="s">
        <v>58</v>
      </c>
      <c r="AN896" s="18" t="s">
        <v>58</v>
      </c>
      <c r="AO896" s="18" t="s">
        <v>58</v>
      </c>
      <c r="AP896" s="64" t="s">
        <v>58</v>
      </c>
      <c r="AQ896" s="64">
        <v>0</v>
      </c>
      <c r="AR896" s="11">
        <v>0</v>
      </c>
      <c r="AS896" s="17" t="s">
        <v>58</v>
      </c>
      <c r="AT896" s="490" t="s">
        <v>58</v>
      </c>
      <c r="AU896" s="64" t="s">
        <v>58</v>
      </c>
      <c r="AV896" s="18" t="s">
        <v>58</v>
      </c>
      <c r="AW896" s="64" t="s">
        <v>58</v>
      </c>
      <c r="AX896" s="18" t="s">
        <v>58</v>
      </c>
      <c r="AY896" s="17" t="s">
        <v>58</v>
      </c>
      <c r="AZ896" s="490" t="s">
        <v>58</v>
      </c>
      <c r="BA896" s="17" t="s">
        <v>58</v>
      </c>
      <c r="BB896" s="18" t="s">
        <v>58</v>
      </c>
      <c r="BC896" s="17" t="s">
        <v>58</v>
      </c>
      <c r="BD896" s="18" t="s">
        <v>58</v>
      </c>
      <c r="BE896" s="17" t="s">
        <v>58</v>
      </c>
      <c r="BF896" s="18" t="s">
        <v>58</v>
      </c>
      <c r="BG896" s="17" t="s">
        <v>58</v>
      </c>
      <c r="BH896" s="18" t="s">
        <v>58</v>
      </c>
      <c r="BI896" s="17" t="s">
        <v>58</v>
      </c>
      <c r="BJ896" s="18" t="s">
        <v>58</v>
      </c>
      <c r="BK896" s="17" t="s">
        <v>58</v>
      </c>
      <c r="BL896" s="17" t="s">
        <v>58</v>
      </c>
      <c r="BM896" s="17" t="s">
        <v>58</v>
      </c>
      <c r="BN896" s="17" t="s">
        <v>58</v>
      </c>
      <c r="BO896" s="18" t="s">
        <v>58</v>
      </c>
      <c r="BP896" s="18" t="s">
        <v>58</v>
      </c>
      <c r="BQ896" s="64">
        <v>0</v>
      </c>
      <c r="BR896" s="18">
        <v>0</v>
      </c>
      <c r="BS896" s="730" t="s">
        <v>56</v>
      </c>
      <c r="BT896" s="17">
        <v>0</v>
      </c>
      <c r="BU896" s="17">
        <v>0</v>
      </c>
      <c r="BV896" s="17">
        <v>0</v>
      </c>
      <c r="BW896" s="17">
        <v>0</v>
      </c>
      <c r="BX896" s="17">
        <v>0</v>
      </c>
      <c r="BY896" s="17">
        <v>0</v>
      </c>
      <c r="BZ896" s="17">
        <v>0</v>
      </c>
      <c r="CA896" s="17">
        <v>0</v>
      </c>
      <c r="CB896" s="17">
        <v>0</v>
      </c>
      <c r="CC896" s="17">
        <v>0</v>
      </c>
      <c r="CD896" s="17">
        <v>0</v>
      </c>
      <c r="CE896" s="17">
        <v>0</v>
      </c>
      <c r="CF896" s="17">
        <v>0</v>
      </c>
      <c r="CG896" s="17">
        <v>0</v>
      </c>
      <c r="CH896" s="17">
        <v>0</v>
      </c>
      <c r="CI896" s="17">
        <v>0</v>
      </c>
      <c r="CJ896" s="17">
        <v>0</v>
      </c>
      <c r="CK896" s="17">
        <v>0</v>
      </c>
      <c r="CL896" s="702">
        <v>0</v>
      </c>
      <c r="CM896" s="702">
        <v>0</v>
      </c>
      <c r="CN896" s="702">
        <v>0</v>
      </c>
      <c r="CO896" s="702">
        <v>0</v>
      </c>
      <c r="CP896" s="702">
        <v>0</v>
      </c>
      <c r="CQ896" s="702">
        <v>0</v>
      </c>
      <c r="CR896" s="704">
        <v>0</v>
      </c>
      <c r="CS896" s="703">
        <v>0</v>
      </c>
      <c r="CT896" s="23" t="s">
        <v>56</v>
      </c>
      <c r="CU896" s="23" t="s">
        <v>56</v>
      </c>
      <c r="CV896" s="23" t="s">
        <v>56</v>
      </c>
      <c r="CW896" s="23" t="s">
        <v>56</v>
      </c>
      <c r="CX896" s="23" t="s">
        <v>56</v>
      </c>
      <c r="CY896" s="23" t="s">
        <v>56</v>
      </c>
      <c r="CZ896" s="23" t="s">
        <v>56</v>
      </c>
      <c r="DA896" s="23" t="s">
        <v>56</v>
      </c>
      <c r="DB896" s="23" t="s">
        <v>56</v>
      </c>
      <c r="DC896" s="120"/>
      <c r="DD896" s="692" t="s">
        <v>56</v>
      </c>
      <c r="DE896" s="120"/>
      <c r="DF896" s="120"/>
      <c r="DG896" s="120"/>
      <c r="DH896" s="140"/>
      <c r="DI896" s="140"/>
      <c r="DJ896" s="140"/>
      <c r="DK896" s="140"/>
      <c r="DL896" s="548" t="s">
        <v>56</v>
      </c>
      <c r="DM896" s="548" t="s">
        <v>56</v>
      </c>
      <c r="DN896" s="203" t="s">
        <v>55</v>
      </c>
      <c r="DO896" s="700" t="s">
        <v>56</v>
      </c>
      <c r="DP896" s="713" t="s">
        <v>56</v>
      </c>
      <c r="DQ896" s="548" t="s">
        <v>56</v>
      </c>
      <c r="DR896" s="673" t="s">
        <v>56</v>
      </c>
      <c r="DS896" s="203" t="s">
        <v>56</v>
      </c>
      <c r="DT896" s="1160" t="s">
        <v>56</v>
      </c>
      <c r="DU896" s="711">
        <v>0</v>
      </c>
      <c r="DV896" s="711">
        <v>156.82384823848238</v>
      </c>
      <c r="DW896" s="711">
        <v>0</v>
      </c>
      <c r="DX896" s="711">
        <v>54</v>
      </c>
      <c r="DY896" s="710">
        <v>0</v>
      </c>
      <c r="DZ896" s="710">
        <v>0.66395663956639561</v>
      </c>
      <c r="EA896" s="710">
        <v>0</v>
      </c>
      <c r="EB896" s="710">
        <v>0.33333333333333331</v>
      </c>
      <c r="EC896" s="236"/>
      <c r="ED896" s="49"/>
      <c r="EE896" s="232"/>
      <c r="EF896" s="700">
        <v>0</v>
      </c>
      <c r="EG896" s="712">
        <v>0</v>
      </c>
      <c r="EH896" s="44"/>
    </row>
    <row r="897" spans="1:138" ht="41.25" customHeight="1" x14ac:dyDescent="0.25">
      <c r="A897" s="871" t="s">
        <v>49</v>
      </c>
      <c r="B897" s="656" t="s">
        <v>96</v>
      </c>
      <c r="C897" s="656" t="s">
        <v>140</v>
      </c>
      <c r="D897" s="691" t="s">
        <v>1814</v>
      </c>
      <c r="E897" s="656" t="s">
        <v>1814</v>
      </c>
      <c r="F897" s="656" t="s">
        <v>1820</v>
      </c>
      <c r="G897" s="901" t="s">
        <v>1814</v>
      </c>
      <c r="H897" s="897" t="s">
        <v>868</v>
      </c>
      <c r="I897" s="17" t="s">
        <v>889</v>
      </c>
      <c r="J897" s="64">
        <v>13.8</v>
      </c>
      <c r="K897" s="665" t="s">
        <v>56</v>
      </c>
      <c r="L897" s="665">
        <v>0.41439393853200002</v>
      </c>
      <c r="M897" s="64">
        <v>0</v>
      </c>
      <c r="N897" s="727" t="s">
        <v>56</v>
      </c>
      <c r="O897" s="548" t="s">
        <v>56</v>
      </c>
      <c r="P897" s="909" t="s">
        <v>56</v>
      </c>
      <c r="Q897" s="203" t="s">
        <v>57</v>
      </c>
      <c r="R897" s="205" t="s">
        <v>57</v>
      </c>
      <c r="S897" s="490">
        <v>0</v>
      </c>
      <c r="T897" s="18">
        <v>0</v>
      </c>
      <c r="U897" s="548" t="s">
        <v>58</v>
      </c>
      <c r="V897" s="18" t="s">
        <v>58</v>
      </c>
      <c r="W897" s="64" t="s">
        <v>58</v>
      </c>
      <c r="X897" s="18" t="s">
        <v>58</v>
      </c>
      <c r="Y897" s="18" t="s">
        <v>58</v>
      </c>
      <c r="Z897" s="18" t="s">
        <v>58</v>
      </c>
      <c r="AA897" s="18" t="s">
        <v>58</v>
      </c>
      <c r="AB897" s="18" t="s">
        <v>58</v>
      </c>
      <c r="AC897" s="18" t="s">
        <v>58</v>
      </c>
      <c r="AD897" s="18" t="s">
        <v>58</v>
      </c>
      <c r="AE897" s="18" t="s">
        <v>58</v>
      </c>
      <c r="AF897" s="18" t="s">
        <v>58</v>
      </c>
      <c r="AG897" s="64" t="s">
        <v>58</v>
      </c>
      <c r="AH897" s="18" t="s">
        <v>58</v>
      </c>
      <c r="AI897" s="64" t="s">
        <v>58</v>
      </c>
      <c r="AJ897" s="18" t="s">
        <v>58</v>
      </c>
      <c r="AK897" s="18" t="s">
        <v>58</v>
      </c>
      <c r="AL897" s="64" t="s">
        <v>58</v>
      </c>
      <c r="AM897" s="18" t="s">
        <v>58</v>
      </c>
      <c r="AN897" s="18" t="s">
        <v>58</v>
      </c>
      <c r="AO897" s="18" t="s">
        <v>58</v>
      </c>
      <c r="AP897" s="64" t="s">
        <v>58</v>
      </c>
      <c r="AQ897" s="64">
        <v>0</v>
      </c>
      <c r="AR897" s="11">
        <v>0</v>
      </c>
      <c r="AS897" s="17" t="s">
        <v>58</v>
      </c>
      <c r="AT897" s="490" t="s">
        <v>58</v>
      </c>
      <c r="AU897" s="64" t="s">
        <v>58</v>
      </c>
      <c r="AV897" s="18" t="s">
        <v>58</v>
      </c>
      <c r="AW897" s="64" t="s">
        <v>58</v>
      </c>
      <c r="AX897" s="18" t="s">
        <v>58</v>
      </c>
      <c r="AY897" s="17" t="s">
        <v>58</v>
      </c>
      <c r="AZ897" s="490" t="s">
        <v>58</v>
      </c>
      <c r="BA897" s="17" t="s">
        <v>58</v>
      </c>
      <c r="BB897" s="18" t="s">
        <v>58</v>
      </c>
      <c r="BC897" s="17" t="s">
        <v>58</v>
      </c>
      <c r="BD897" s="18" t="s">
        <v>58</v>
      </c>
      <c r="BE897" s="17" t="s">
        <v>58</v>
      </c>
      <c r="BF897" s="18" t="s">
        <v>58</v>
      </c>
      <c r="BG897" s="17" t="s">
        <v>58</v>
      </c>
      <c r="BH897" s="18" t="s">
        <v>58</v>
      </c>
      <c r="BI897" s="17" t="s">
        <v>58</v>
      </c>
      <c r="BJ897" s="18" t="s">
        <v>58</v>
      </c>
      <c r="BK897" s="17" t="s">
        <v>58</v>
      </c>
      <c r="BL897" s="17" t="s">
        <v>58</v>
      </c>
      <c r="BM897" s="17" t="s">
        <v>58</v>
      </c>
      <c r="BN897" s="17" t="s">
        <v>58</v>
      </c>
      <c r="BO897" s="18" t="s">
        <v>58</v>
      </c>
      <c r="BP897" s="18" t="s">
        <v>58</v>
      </c>
      <c r="BQ897" s="64">
        <v>0</v>
      </c>
      <c r="BR897" s="18">
        <v>0</v>
      </c>
      <c r="BS897" s="730" t="s">
        <v>56</v>
      </c>
      <c r="BT897" s="17">
        <v>0</v>
      </c>
      <c r="BU897" s="17">
        <v>0</v>
      </c>
      <c r="BV897" s="17">
        <v>0</v>
      </c>
      <c r="BW897" s="17">
        <v>0</v>
      </c>
      <c r="BX897" s="17">
        <v>0</v>
      </c>
      <c r="BY897" s="17">
        <v>0</v>
      </c>
      <c r="BZ897" s="17">
        <v>0</v>
      </c>
      <c r="CA897" s="17">
        <v>0</v>
      </c>
      <c r="CB897" s="17">
        <v>0</v>
      </c>
      <c r="CC897" s="17">
        <v>0</v>
      </c>
      <c r="CD897" s="17">
        <v>0</v>
      </c>
      <c r="CE897" s="17">
        <v>0</v>
      </c>
      <c r="CF897" s="17">
        <v>0</v>
      </c>
      <c r="CG897" s="17">
        <v>0</v>
      </c>
      <c r="CH897" s="17">
        <v>0</v>
      </c>
      <c r="CI897" s="17">
        <v>0</v>
      </c>
      <c r="CJ897" s="17">
        <v>0</v>
      </c>
      <c r="CK897" s="17">
        <v>0</v>
      </c>
      <c r="CL897" s="702">
        <v>0</v>
      </c>
      <c r="CM897" s="702">
        <v>0</v>
      </c>
      <c r="CN897" s="702">
        <v>0</v>
      </c>
      <c r="CO897" s="702">
        <v>0</v>
      </c>
      <c r="CP897" s="702">
        <v>0</v>
      </c>
      <c r="CQ897" s="702">
        <v>0</v>
      </c>
      <c r="CR897" s="704">
        <v>0</v>
      </c>
      <c r="CS897" s="703">
        <v>0</v>
      </c>
      <c r="CT897" s="23" t="s">
        <v>56</v>
      </c>
      <c r="CU897" s="23" t="s">
        <v>56</v>
      </c>
      <c r="CV897" s="23" t="s">
        <v>56</v>
      </c>
      <c r="CW897" s="23" t="s">
        <v>56</v>
      </c>
      <c r="CX897" s="23" t="s">
        <v>56</v>
      </c>
      <c r="CY897" s="23" t="s">
        <v>56</v>
      </c>
      <c r="CZ897" s="23" t="s">
        <v>56</v>
      </c>
      <c r="DA897" s="23" t="s">
        <v>56</v>
      </c>
      <c r="DB897" s="23" t="s">
        <v>56</v>
      </c>
      <c r="DC897" s="120"/>
      <c r="DD897" s="692" t="s">
        <v>56</v>
      </c>
      <c r="DE897" s="120"/>
      <c r="DF897" s="120"/>
      <c r="DG897" s="120"/>
      <c r="DH897" s="140"/>
      <c r="DI897" s="140"/>
      <c r="DJ897" s="140"/>
      <c r="DK897" s="140"/>
      <c r="DL897" s="548" t="s">
        <v>56</v>
      </c>
      <c r="DM897" s="548" t="s">
        <v>56</v>
      </c>
      <c r="DN897" s="203" t="s">
        <v>55</v>
      </c>
      <c r="DO897" s="700" t="s">
        <v>56</v>
      </c>
      <c r="DP897" s="713" t="s">
        <v>56</v>
      </c>
      <c r="DQ897" s="548" t="s">
        <v>56</v>
      </c>
      <c r="DR897" s="673" t="s">
        <v>56</v>
      </c>
      <c r="DS897" s="203" t="s">
        <v>56</v>
      </c>
      <c r="DT897" s="1160" t="s">
        <v>56</v>
      </c>
      <c r="DU897" s="711">
        <v>0</v>
      </c>
      <c r="DV897" s="711">
        <v>95.666666666666671</v>
      </c>
      <c r="DW897" s="711">
        <v>0</v>
      </c>
      <c r="DX897" s="711">
        <v>95.666666666666671</v>
      </c>
      <c r="DY897" s="710">
        <v>0</v>
      </c>
      <c r="DZ897" s="710">
        <v>0.66666666666666663</v>
      </c>
      <c r="EA897" s="710">
        <v>0</v>
      </c>
      <c r="EB897" s="710">
        <v>0.66666666666666663</v>
      </c>
      <c r="EC897" s="236"/>
      <c r="ED897" s="49"/>
      <c r="EE897" s="232"/>
      <c r="EF897" s="700">
        <v>0</v>
      </c>
      <c r="EG897" s="712">
        <v>1052.3333333333333</v>
      </c>
      <c r="EH897" s="44"/>
    </row>
    <row r="898" spans="1:138" ht="41.25" customHeight="1" x14ac:dyDescent="0.25">
      <c r="A898" s="871" t="s">
        <v>49</v>
      </c>
      <c r="B898" s="656" t="s">
        <v>96</v>
      </c>
      <c r="C898" s="656" t="s">
        <v>140</v>
      </c>
      <c r="D898" s="691" t="s">
        <v>1814</v>
      </c>
      <c r="E898" s="656" t="s">
        <v>1814</v>
      </c>
      <c r="F898" s="656" t="s">
        <v>1821</v>
      </c>
      <c r="G898" s="901" t="s">
        <v>1814</v>
      </c>
      <c r="H898" s="897" t="s">
        <v>55</v>
      </c>
      <c r="I898" s="17" t="s">
        <v>889</v>
      </c>
      <c r="J898" s="64">
        <v>13.8</v>
      </c>
      <c r="K898" s="665">
        <v>4.8</v>
      </c>
      <c r="L898" s="665">
        <v>0.54204545341800003</v>
      </c>
      <c r="M898" s="64">
        <v>199</v>
      </c>
      <c r="N898" s="727" t="s">
        <v>56</v>
      </c>
      <c r="O898" s="548" t="s">
        <v>56</v>
      </c>
      <c r="P898" s="909" t="s">
        <v>56</v>
      </c>
      <c r="Q898" s="203" t="s">
        <v>57</v>
      </c>
      <c r="R898" s="205" t="s">
        <v>57</v>
      </c>
      <c r="S898" s="490">
        <v>0</v>
      </c>
      <c r="T898" s="18">
        <v>0</v>
      </c>
      <c r="U898" s="548">
        <v>0</v>
      </c>
      <c r="V898" s="18">
        <v>0</v>
      </c>
      <c r="W898" s="64">
        <v>0</v>
      </c>
      <c r="X898" s="18">
        <v>0</v>
      </c>
      <c r="Y898" s="18">
        <v>0</v>
      </c>
      <c r="Z898" s="18">
        <v>0</v>
      </c>
      <c r="AA898" s="18">
        <v>0</v>
      </c>
      <c r="AB898" s="18">
        <v>0</v>
      </c>
      <c r="AC898" s="18">
        <v>0</v>
      </c>
      <c r="AD898" s="18">
        <v>0</v>
      </c>
      <c r="AE898" s="18">
        <v>0</v>
      </c>
      <c r="AF898" s="18">
        <v>0</v>
      </c>
      <c r="AG898" s="64">
        <v>0</v>
      </c>
      <c r="AH898" s="18">
        <v>0</v>
      </c>
      <c r="AI898" s="64">
        <v>0</v>
      </c>
      <c r="AJ898" s="18">
        <v>0</v>
      </c>
      <c r="AK898" s="18">
        <v>1</v>
      </c>
      <c r="AL898" s="64">
        <v>1</v>
      </c>
      <c r="AM898" s="18">
        <v>0</v>
      </c>
      <c r="AN898" s="18" t="s">
        <v>58</v>
      </c>
      <c r="AO898" s="18">
        <v>0</v>
      </c>
      <c r="AP898" s="64">
        <v>0</v>
      </c>
      <c r="AQ898" s="64">
        <v>1</v>
      </c>
      <c r="AR898" s="11">
        <v>1</v>
      </c>
      <c r="AS898" s="17">
        <v>0</v>
      </c>
      <c r="AT898" s="490">
        <v>0</v>
      </c>
      <c r="AU898" s="64">
        <v>0</v>
      </c>
      <c r="AV898" s="18">
        <v>0</v>
      </c>
      <c r="AW898" s="64">
        <v>0</v>
      </c>
      <c r="AX898" s="18">
        <v>0</v>
      </c>
      <c r="AY898" s="17">
        <v>0</v>
      </c>
      <c r="AZ898" s="490">
        <v>0</v>
      </c>
      <c r="BA898" s="17">
        <v>0</v>
      </c>
      <c r="BB898" s="18">
        <v>0</v>
      </c>
      <c r="BC898" s="17">
        <v>0</v>
      </c>
      <c r="BD898" s="18">
        <v>0</v>
      </c>
      <c r="BE898" s="17">
        <v>0</v>
      </c>
      <c r="BF898" s="18">
        <v>0</v>
      </c>
      <c r="BG898" s="17">
        <v>0</v>
      </c>
      <c r="BH898" s="18">
        <v>0</v>
      </c>
      <c r="BI898" s="17">
        <v>0</v>
      </c>
      <c r="BJ898" s="18">
        <v>0</v>
      </c>
      <c r="BK898" s="17">
        <v>176</v>
      </c>
      <c r="BL898" s="17">
        <v>176</v>
      </c>
      <c r="BM898" s="17">
        <v>0</v>
      </c>
      <c r="BN898" s="17" t="s">
        <v>58</v>
      </c>
      <c r="BO898" s="18">
        <v>0</v>
      </c>
      <c r="BP898" s="18">
        <v>0</v>
      </c>
      <c r="BQ898" s="64">
        <v>176</v>
      </c>
      <c r="BR898" s="18">
        <v>176</v>
      </c>
      <c r="BS898" s="730" t="s">
        <v>56</v>
      </c>
      <c r="BT898" s="17">
        <v>0</v>
      </c>
      <c r="BU898" s="17">
        <v>0</v>
      </c>
      <c r="BV898" s="17">
        <v>0</v>
      </c>
      <c r="BW898" s="17">
        <v>0</v>
      </c>
      <c r="BX898" s="17">
        <v>0</v>
      </c>
      <c r="BY898" s="17">
        <v>0</v>
      </c>
      <c r="BZ898" s="17">
        <v>0</v>
      </c>
      <c r="CA898" s="17">
        <v>0</v>
      </c>
      <c r="CB898" s="17">
        <v>0</v>
      </c>
      <c r="CC898" s="17">
        <v>0</v>
      </c>
      <c r="CD898" s="17">
        <v>0</v>
      </c>
      <c r="CE898" s="17">
        <v>0</v>
      </c>
      <c r="CF898" s="17">
        <v>0</v>
      </c>
      <c r="CG898" s="17">
        <v>0</v>
      </c>
      <c r="CH898" s="17">
        <v>0</v>
      </c>
      <c r="CI898" s="17">
        <v>0</v>
      </c>
      <c r="CJ898" s="17">
        <v>0</v>
      </c>
      <c r="CK898" s="17">
        <v>0</v>
      </c>
      <c r="CL898" s="702">
        <v>206595.84000000003</v>
      </c>
      <c r="CM898" s="702">
        <v>206595.84000000003</v>
      </c>
      <c r="CN898" s="702">
        <v>0</v>
      </c>
      <c r="CO898" s="702">
        <v>0</v>
      </c>
      <c r="CP898" s="702">
        <v>0</v>
      </c>
      <c r="CQ898" s="702">
        <v>0</v>
      </c>
      <c r="CR898" s="704">
        <v>206595.84000000003</v>
      </c>
      <c r="CS898" s="703">
        <v>206595.84000000003</v>
      </c>
      <c r="CT898" s="23">
        <v>1</v>
      </c>
      <c r="CU898" s="23">
        <v>4</v>
      </c>
      <c r="CV898" s="23" t="s">
        <v>1814</v>
      </c>
      <c r="CW898" s="23">
        <v>4</v>
      </c>
      <c r="CX898" s="23">
        <v>24</v>
      </c>
      <c r="CY898" s="23">
        <v>0</v>
      </c>
      <c r="CZ898" s="23">
        <v>0</v>
      </c>
      <c r="DA898" s="23" t="s">
        <v>905</v>
      </c>
      <c r="DB898" s="23" t="s">
        <v>56</v>
      </c>
      <c r="DC898" s="120"/>
      <c r="DD898" s="692" t="s">
        <v>56</v>
      </c>
      <c r="DE898" s="120"/>
      <c r="DF898" s="120"/>
      <c r="DG898" s="120"/>
      <c r="DH898" s="140"/>
      <c r="DI898" s="140"/>
      <c r="DJ898" s="140"/>
      <c r="DK898" s="140"/>
      <c r="DL898" s="548" t="s">
        <v>56</v>
      </c>
      <c r="DM898" s="548" t="s">
        <v>56</v>
      </c>
      <c r="DN898" s="203" t="s">
        <v>55</v>
      </c>
      <c r="DO898" s="700" t="s">
        <v>56</v>
      </c>
      <c r="DP898" s="713" t="s">
        <v>56</v>
      </c>
      <c r="DQ898" s="548" t="s">
        <v>56</v>
      </c>
      <c r="DR898" s="673" t="s">
        <v>56</v>
      </c>
      <c r="DS898" s="203" t="s">
        <v>56</v>
      </c>
      <c r="DT898" s="1160" t="s">
        <v>56</v>
      </c>
      <c r="DU898" s="711">
        <v>0</v>
      </c>
      <c r="DV898" s="711">
        <v>0</v>
      </c>
      <c r="DW898" s="711">
        <v>0</v>
      </c>
      <c r="DX898" s="711">
        <v>0</v>
      </c>
      <c r="DY898" s="710">
        <v>0</v>
      </c>
      <c r="DZ898" s="710">
        <v>0</v>
      </c>
      <c r="EA898" s="710">
        <v>0</v>
      </c>
      <c r="EB898" s="710">
        <v>0</v>
      </c>
      <c r="EC898" s="236"/>
      <c r="ED898" s="49"/>
      <c r="EE898" s="232"/>
      <c r="EF898" s="700">
        <v>0</v>
      </c>
      <c r="EG898" s="712">
        <v>0</v>
      </c>
      <c r="EH898" s="44"/>
    </row>
    <row r="899" spans="1:138" ht="41.25" customHeight="1" x14ac:dyDescent="0.25">
      <c r="A899" s="871" t="s">
        <v>49</v>
      </c>
      <c r="B899" s="656" t="s">
        <v>96</v>
      </c>
      <c r="C899" s="656" t="s">
        <v>140</v>
      </c>
      <c r="D899" s="691" t="s">
        <v>1814</v>
      </c>
      <c r="E899" s="656" t="s">
        <v>1814</v>
      </c>
      <c r="F899" s="656" t="s">
        <v>1822</v>
      </c>
      <c r="G899" s="901" t="s">
        <v>1814</v>
      </c>
      <c r="H899" s="897" t="s">
        <v>55</v>
      </c>
      <c r="I899" s="17" t="s">
        <v>866</v>
      </c>
      <c r="J899" s="64">
        <v>13.8</v>
      </c>
      <c r="K899" s="665">
        <v>7.5</v>
      </c>
      <c r="L899" s="665">
        <v>2.7077651458830001</v>
      </c>
      <c r="M899" s="64">
        <v>996</v>
      </c>
      <c r="N899" s="727" t="s">
        <v>56</v>
      </c>
      <c r="O899" s="548" t="s">
        <v>56</v>
      </c>
      <c r="P899" s="909" t="s">
        <v>56</v>
      </c>
      <c r="Q899" s="203" t="s">
        <v>57</v>
      </c>
      <c r="R899" s="205" t="s">
        <v>57</v>
      </c>
      <c r="S899" s="490">
        <v>0</v>
      </c>
      <c r="T899" s="18">
        <v>0</v>
      </c>
      <c r="U899" s="548">
        <v>0</v>
      </c>
      <c r="V899" s="18">
        <v>0</v>
      </c>
      <c r="W899" s="64">
        <v>0</v>
      </c>
      <c r="X899" s="18">
        <v>0</v>
      </c>
      <c r="Y899" s="18">
        <v>0</v>
      </c>
      <c r="Z899" s="18">
        <v>0</v>
      </c>
      <c r="AA899" s="18">
        <v>0</v>
      </c>
      <c r="AB899" s="18">
        <v>0</v>
      </c>
      <c r="AC899" s="18">
        <v>0</v>
      </c>
      <c r="AD899" s="18">
        <v>0</v>
      </c>
      <c r="AE899" s="18">
        <v>0</v>
      </c>
      <c r="AF899" s="18">
        <v>0</v>
      </c>
      <c r="AG899" s="64">
        <v>0</v>
      </c>
      <c r="AH899" s="18">
        <v>0</v>
      </c>
      <c r="AI899" s="64">
        <v>0</v>
      </c>
      <c r="AJ899" s="18">
        <v>0</v>
      </c>
      <c r="AK899" s="18">
        <v>2</v>
      </c>
      <c r="AL899" s="64">
        <v>2</v>
      </c>
      <c r="AM899" s="18">
        <v>0</v>
      </c>
      <c r="AN899" s="18" t="s">
        <v>58</v>
      </c>
      <c r="AO899" s="18">
        <v>0</v>
      </c>
      <c r="AP899" s="64">
        <v>0</v>
      </c>
      <c r="AQ899" s="64">
        <v>2</v>
      </c>
      <c r="AR899" s="11">
        <v>2</v>
      </c>
      <c r="AS899" s="17">
        <v>0</v>
      </c>
      <c r="AT899" s="490">
        <v>0</v>
      </c>
      <c r="AU899" s="64">
        <v>0</v>
      </c>
      <c r="AV899" s="18">
        <v>0</v>
      </c>
      <c r="AW899" s="64">
        <v>0</v>
      </c>
      <c r="AX899" s="18">
        <v>0</v>
      </c>
      <c r="AY899" s="17">
        <v>0</v>
      </c>
      <c r="AZ899" s="490">
        <v>0</v>
      </c>
      <c r="BA899" s="17">
        <v>0</v>
      </c>
      <c r="BB899" s="18">
        <v>0</v>
      </c>
      <c r="BC899" s="17">
        <v>0</v>
      </c>
      <c r="BD899" s="18">
        <v>0</v>
      </c>
      <c r="BE899" s="17">
        <v>0</v>
      </c>
      <c r="BF899" s="18">
        <v>0</v>
      </c>
      <c r="BG899" s="17">
        <v>0</v>
      </c>
      <c r="BH899" s="18">
        <v>0</v>
      </c>
      <c r="BI899" s="17">
        <v>0</v>
      </c>
      <c r="BJ899" s="18">
        <v>0</v>
      </c>
      <c r="BK899" s="17">
        <v>630</v>
      </c>
      <c r="BL899" s="17">
        <v>630</v>
      </c>
      <c r="BM899" s="17">
        <v>0</v>
      </c>
      <c r="BN899" s="17" t="s">
        <v>58</v>
      </c>
      <c r="BO899" s="18">
        <v>0</v>
      </c>
      <c r="BP899" s="18">
        <v>0</v>
      </c>
      <c r="BQ899" s="64">
        <v>630</v>
      </c>
      <c r="BR899" s="18">
        <v>630</v>
      </c>
      <c r="BS899" s="730" t="s">
        <v>56</v>
      </c>
      <c r="BT899" s="17">
        <v>0</v>
      </c>
      <c r="BU899" s="17">
        <v>0</v>
      </c>
      <c r="BV899" s="17">
        <v>0</v>
      </c>
      <c r="BW899" s="17">
        <v>0</v>
      </c>
      <c r="BX899" s="17">
        <v>0</v>
      </c>
      <c r="BY899" s="17">
        <v>0</v>
      </c>
      <c r="BZ899" s="17">
        <v>0</v>
      </c>
      <c r="CA899" s="17">
        <v>0</v>
      </c>
      <c r="CB899" s="17">
        <v>0</v>
      </c>
      <c r="CC899" s="17">
        <v>0</v>
      </c>
      <c r="CD899" s="17">
        <v>0</v>
      </c>
      <c r="CE899" s="17">
        <v>0</v>
      </c>
      <c r="CF899" s="17">
        <v>0</v>
      </c>
      <c r="CG899" s="17">
        <v>0</v>
      </c>
      <c r="CH899" s="17">
        <v>0</v>
      </c>
      <c r="CI899" s="17">
        <v>0</v>
      </c>
      <c r="CJ899" s="17">
        <v>0</v>
      </c>
      <c r="CK899" s="17">
        <v>0</v>
      </c>
      <c r="CL899" s="702">
        <v>739519.20000000007</v>
      </c>
      <c r="CM899" s="702">
        <v>739519.20000000007</v>
      </c>
      <c r="CN899" s="702">
        <v>0</v>
      </c>
      <c r="CO899" s="702">
        <v>0</v>
      </c>
      <c r="CP899" s="702">
        <v>0</v>
      </c>
      <c r="CQ899" s="702">
        <v>0</v>
      </c>
      <c r="CR899" s="704">
        <v>739519.20000000007</v>
      </c>
      <c r="CS899" s="703">
        <v>739519.20000000007</v>
      </c>
      <c r="CT899" s="23" t="s">
        <v>56</v>
      </c>
      <c r="CU899" s="23" t="s">
        <v>56</v>
      </c>
      <c r="CV899" s="23" t="s">
        <v>56</v>
      </c>
      <c r="CW899" s="23" t="s">
        <v>56</v>
      </c>
      <c r="CX899" s="23" t="s">
        <v>56</v>
      </c>
      <c r="CY899" s="23" t="s">
        <v>56</v>
      </c>
      <c r="CZ899" s="23" t="s">
        <v>56</v>
      </c>
      <c r="DA899" s="23" t="s">
        <v>56</v>
      </c>
      <c r="DB899" s="23" t="s">
        <v>56</v>
      </c>
      <c r="DC899" s="120"/>
      <c r="DD899" s="692" t="s">
        <v>56</v>
      </c>
      <c r="DE899" s="120"/>
      <c r="DF899" s="120"/>
      <c r="DG899" s="120"/>
      <c r="DH899" s="140"/>
      <c r="DI899" s="140"/>
      <c r="DJ899" s="140"/>
      <c r="DK899" s="140"/>
      <c r="DL899" s="548" t="s">
        <v>56</v>
      </c>
      <c r="DM899" s="548" t="s">
        <v>56</v>
      </c>
      <c r="DN899" s="203" t="s">
        <v>55</v>
      </c>
      <c r="DO899" s="700" t="s">
        <v>56</v>
      </c>
      <c r="DP899" s="713" t="s">
        <v>56</v>
      </c>
      <c r="DQ899" s="548" t="s">
        <v>56</v>
      </c>
      <c r="DR899" s="673" t="s">
        <v>56</v>
      </c>
      <c r="DS899" s="203" t="s">
        <v>56</v>
      </c>
      <c r="DT899" s="1160" t="s">
        <v>56</v>
      </c>
      <c r="DU899" s="711">
        <v>10.496618692561121</v>
      </c>
      <c r="DV899" s="711">
        <v>-10.496618692561121</v>
      </c>
      <c r="DW899" s="711">
        <v>10.374216380182</v>
      </c>
      <c r="DX899" s="711">
        <v>-10.374216380182</v>
      </c>
      <c r="DY899" s="710">
        <v>0.18415120513265124</v>
      </c>
      <c r="DZ899" s="710">
        <v>-0.18415120513265124</v>
      </c>
      <c r="EA899" s="710">
        <v>0.17896865520728</v>
      </c>
      <c r="EB899" s="710">
        <v>-0.17896865520728</v>
      </c>
      <c r="EC899" s="236"/>
      <c r="ED899" s="49"/>
      <c r="EE899" s="232"/>
      <c r="EF899" s="700">
        <v>0</v>
      </c>
      <c r="EG899" s="712">
        <v>0</v>
      </c>
      <c r="EH899" s="44"/>
    </row>
    <row r="900" spans="1:138" ht="41.25" customHeight="1" x14ac:dyDescent="0.25">
      <c r="A900" s="871" t="s">
        <v>49</v>
      </c>
      <c r="B900" s="656" t="s">
        <v>96</v>
      </c>
      <c r="C900" s="656" t="s">
        <v>140</v>
      </c>
      <c r="D900" s="691" t="s">
        <v>595</v>
      </c>
      <c r="E900" s="656" t="s">
        <v>595</v>
      </c>
      <c r="F900" s="657" t="s">
        <v>1823</v>
      </c>
      <c r="G900" s="902" t="s">
        <v>659</v>
      </c>
      <c r="H900" s="897" t="s">
        <v>868</v>
      </c>
      <c r="I900" s="17" t="s">
        <v>860</v>
      </c>
      <c r="J900" s="64">
        <v>13.8</v>
      </c>
      <c r="K900" s="665" t="s">
        <v>56</v>
      </c>
      <c r="L900" s="665">
        <v>6.149431805391</v>
      </c>
      <c r="M900" s="64">
        <v>1</v>
      </c>
      <c r="N900" s="727" t="s">
        <v>56</v>
      </c>
      <c r="O900" s="548" t="s">
        <v>56</v>
      </c>
      <c r="P900" s="909" t="s">
        <v>56</v>
      </c>
      <c r="Q900" s="203" t="s">
        <v>57</v>
      </c>
      <c r="R900" s="205" t="s">
        <v>57</v>
      </c>
      <c r="S900" s="490">
        <v>0</v>
      </c>
      <c r="T900" s="18">
        <v>0</v>
      </c>
      <c r="U900" s="548" t="s">
        <v>58</v>
      </c>
      <c r="V900" s="18" t="s">
        <v>58</v>
      </c>
      <c r="W900" s="64" t="s">
        <v>58</v>
      </c>
      <c r="X900" s="18" t="s">
        <v>58</v>
      </c>
      <c r="Y900" s="18" t="s">
        <v>58</v>
      </c>
      <c r="Z900" s="18" t="s">
        <v>58</v>
      </c>
      <c r="AA900" s="18" t="s">
        <v>58</v>
      </c>
      <c r="AB900" s="18" t="s">
        <v>58</v>
      </c>
      <c r="AC900" s="18" t="s">
        <v>58</v>
      </c>
      <c r="AD900" s="18" t="s">
        <v>58</v>
      </c>
      <c r="AE900" s="18" t="s">
        <v>58</v>
      </c>
      <c r="AF900" s="18" t="s">
        <v>58</v>
      </c>
      <c r="AG900" s="64" t="s">
        <v>58</v>
      </c>
      <c r="AH900" s="18" t="s">
        <v>58</v>
      </c>
      <c r="AI900" s="64" t="s">
        <v>58</v>
      </c>
      <c r="AJ900" s="18" t="s">
        <v>58</v>
      </c>
      <c r="AK900" s="18" t="s">
        <v>58</v>
      </c>
      <c r="AL900" s="64" t="s">
        <v>58</v>
      </c>
      <c r="AM900" s="18" t="s">
        <v>58</v>
      </c>
      <c r="AN900" s="18" t="s">
        <v>58</v>
      </c>
      <c r="AO900" s="18" t="s">
        <v>58</v>
      </c>
      <c r="AP900" s="64" t="s">
        <v>58</v>
      </c>
      <c r="AQ900" s="64">
        <v>0</v>
      </c>
      <c r="AR900" s="11">
        <v>0</v>
      </c>
      <c r="AS900" s="17" t="s">
        <v>58</v>
      </c>
      <c r="AT900" s="490" t="s">
        <v>58</v>
      </c>
      <c r="AU900" s="64" t="s">
        <v>58</v>
      </c>
      <c r="AV900" s="18" t="s">
        <v>58</v>
      </c>
      <c r="AW900" s="64" t="s">
        <v>58</v>
      </c>
      <c r="AX900" s="18" t="s">
        <v>58</v>
      </c>
      <c r="AY900" s="17" t="s">
        <v>58</v>
      </c>
      <c r="AZ900" s="490" t="s">
        <v>58</v>
      </c>
      <c r="BA900" s="17" t="s">
        <v>58</v>
      </c>
      <c r="BB900" s="18" t="s">
        <v>58</v>
      </c>
      <c r="BC900" s="17" t="s">
        <v>58</v>
      </c>
      <c r="BD900" s="18" t="s">
        <v>58</v>
      </c>
      <c r="BE900" s="17" t="s">
        <v>58</v>
      </c>
      <c r="BF900" s="18" t="s">
        <v>58</v>
      </c>
      <c r="BG900" s="17" t="s">
        <v>58</v>
      </c>
      <c r="BH900" s="18" t="s">
        <v>58</v>
      </c>
      <c r="BI900" s="17" t="s">
        <v>58</v>
      </c>
      <c r="BJ900" s="18" t="s">
        <v>58</v>
      </c>
      <c r="BK900" s="17" t="s">
        <v>58</v>
      </c>
      <c r="BL900" s="17" t="s">
        <v>58</v>
      </c>
      <c r="BM900" s="17" t="s">
        <v>58</v>
      </c>
      <c r="BN900" s="17" t="s">
        <v>58</v>
      </c>
      <c r="BO900" s="18" t="s">
        <v>58</v>
      </c>
      <c r="BP900" s="18" t="s">
        <v>58</v>
      </c>
      <c r="BQ900" s="64">
        <v>0</v>
      </c>
      <c r="BR900" s="18">
        <v>0</v>
      </c>
      <c r="BS900" s="730" t="s">
        <v>56</v>
      </c>
      <c r="BT900" s="17">
        <v>0</v>
      </c>
      <c r="BU900" s="17">
        <v>0</v>
      </c>
      <c r="BV900" s="17">
        <v>0</v>
      </c>
      <c r="BW900" s="17">
        <v>0</v>
      </c>
      <c r="BX900" s="17">
        <v>0</v>
      </c>
      <c r="BY900" s="17">
        <v>0</v>
      </c>
      <c r="BZ900" s="17">
        <v>0</v>
      </c>
      <c r="CA900" s="17">
        <v>0</v>
      </c>
      <c r="CB900" s="17">
        <v>0</v>
      </c>
      <c r="CC900" s="17">
        <v>0</v>
      </c>
      <c r="CD900" s="17">
        <v>0</v>
      </c>
      <c r="CE900" s="17">
        <v>0</v>
      </c>
      <c r="CF900" s="17">
        <v>0</v>
      </c>
      <c r="CG900" s="17">
        <v>0</v>
      </c>
      <c r="CH900" s="17">
        <v>0</v>
      </c>
      <c r="CI900" s="17">
        <v>0</v>
      </c>
      <c r="CJ900" s="17">
        <v>0</v>
      </c>
      <c r="CK900" s="17">
        <v>0</v>
      </c>
      <c r="CL900" s="702">
        <v>0</v>
      </c>
      <c r="CM900" s="702">
        <v>0</v>
      </c>
      <c r="CN900" s="702">
        <v>0</v>
      </c>
      <c r="CO900" s="702">
        <v>0</v>
      </c>
      <c r="CP900" s="702">
        <v>0</v>
      </c>
      <c r="CQ900" s="702">
        <v>0</v>
      </c>
      <c r="CR900" s="704">
        <v>0</v>
      </c>
      <c r="CS900" s="703">
        <v>0</v>
      </c>
      <c r="CT900" s="23" t="s">
        <v>56</v>
      </c>
      <c r="CU900" s="23" t="s">
        <v>56</v>
      </c>
      <c r="CV900" s="23" t="s">
        <v>56</v>
      </c>
      <c r="CW900" s="23" t="s">
        <v>56</v>
      </c>
      <c r="CX900" s="23" t="s">
        <v>56</v>
      </c>
      <c r="CY900" s="23" t="s">
        <v>56</v>
      </c>
      <c r="CZ900" s="23" t="s">
        <v>56</v>
      </c>
      <c r="DA900" s="23" t="s">
        <v>56</v>
      </c>
      <c r="DB900" s="23" t="s">
        <v>56</v>
      </c>
      <c r="DC900" s="120"/>
      <c r="DD900" s="692" t="s">
        <v>56</v>
      </c>
      <c r="DE900" s="120"/>
      <c r="DF900" s="120"/>
      <c r="DG900" s="120"/>
      <c r="DH900" s="140"/>
      <c r="DI900" s="140"/>
      <c r="DJ900" s="140"/>
      <c r="DK900" s="140"/>
      <c r="DL900" s="548" t="s">
        <v>56</v>
      </c>
      <c r="DM900" s="548" t="s">
        <v>56</v>
      </c>
      <c r="DN900" s="203" t="s">
        <v>55</v>
      </c>
      <c r="DO900" s="700" t="s">
        <v>56</v>
      </c>
      <c r="DP900" s="713" t="s">
        <v>56</v>
      </c>
      <c r="DQ900" s="548" t="s">
        <v>56</v>
      </c>
      <c r="DR900" s="673" t="s">
        <v>56</v>
      </c>
      <c r="DS900" s="203" t="s">
        <v>56</v>
      </c>
      <c r="DT900" s="1160" t="s">
        <v>56</v>
      </c>
      <c r="DU900" s="711">
        <v>0</v>
      </c>
      <c r="DV900" s="711" t="s">
        <v>56</v>
      </c>
      <c r="DW900" s="711">
        <v>0</v>
      </c>
      <c r="DX900" s="711" t="s">
        <v>56</v>
      </c>
      <c r="DY900" s="710">
        <v>0</v>
      </c>
      <c r="DZ900" s="710" t="s">
        <v>56</v>
      </c>
      <c r="EA900" s="710">
        <v>0</v>
      </c>
      <c r="EB900" s="710" t="s">
        <v>56</v>
      </c>
      <c r="EC900" s="236"/>
      <c r="ED900" s="49"/>
      <c r="EE900" s="232"/>
      <c r="EF900" s="700">
        <v>0</v>
      </c>
      <c r="EG900" s="712" t="s">
        <v>56</v>
      </c>
      <c r="EH900" s="44"/>
    </row>
    <row r="901" spans="1:138" ht="41.25" customHeight="1" x14ac:dyDescent="0.25">
      <c r="A901" s="871" t="s">
        <v>49</v>
      </c>
      <c r="B901" s="656" t="s">
        <v>96</v>
      </c>
      <c r="C901" s="656" t="s">
        <v>140</v>
      </c>
      <c r="D901" s="691" t="s">
        <v>1814</v>
      </c>
      <c r="E901" s="656" t="s">
        <v>1814</v>
      </c>
      <c r="F901" s="656" t="s">
        <v>1824</v>
      </c>
      <c r="G901" s="901" t="s">
        <v>1814</v>
      </c>
      <c r="H901" s="897" t="s">
        <v>55</v>
      </c>
      <c r="I901" s="17" t="s">
        <v>866</v>
      </c>
      <c r="J901" s="64">
        <v>13.8</v>
      </c>
      <c r="K901" s="665">
        <v>7.4</v>
      </c>
      <c r="L901" s="665">
        <v>0.85719696791400013</v>
      </c>
      <c r="M901" s="64">
        <v>146</v>
      </c>
      <c r="N901" s="727" t="s">
        <v>56</v>
      </c>
      <c r="O901" s="548" t="s">
        <v>56</v>
      </c>
      <c r="P901" s="909" t="s">
        <v>56</v>
      </c>
      <c r="Q901" s="203" t="s">
        <v>57</v>
      </c>
      <c r="R901" s="205" t="s">
        <v>57</v>
      </c>
      <c r="S901" s="490">
        <v>0</v>
      </c>
      <c r="T901" s="18">
        <v>0</v>
      </c>
      <c r="U901" s="548" t="s">
        <v>58</v>
      </c>
      <c r="V901" s="18" t="s">
        <v>58</v>
      </c>
      <c r="W901" s="64" t="s">
        <v>58</v>
      </c>
      <c r="X901" s="18" t="s">
        <v>58</v>
      </c>
      <c r="Y901" s="18" t="s">
        <v>58</v>
      </c>
      <c r="Z901" s="18" t="s">
        <v>58</v>
      </c>
      <c r="AA901" s="18" t="s">
        <v>58</v>
      </c>
      <c r="AB901" s="18" t="s">
        <v>58</v>
      </c>
      <c r="AC901" s="18" t="s">
        <v>58</v>
      </c>
      <c r="AD901" s="18" t="s">
        <v>58</v>
      </c>
      <c r="AE901" s="18" t="s">
        <v>58</v>
      </c>
      <c r="AF901" s="18" t="s">
        <v>58</v>
      </c>
      <c r="AG901" s="64" t="s">
        <v>58</v>
      </c>
      <c r="AH901" s="18" t="s">
        <v>58</v>
      </c>
      <c r="AI901" s="64" t="s">
        <v>58</v>
      </c>
      <c r="AJ901" s="18" t="s">
        <v>58</v>
      </c>
      <c r="AK901" s="18" t="s">
        <v>58</v>
      </c>
      <c r="AL901" s="64" t="s">
        <v>58</v>
      </c>
      <c r="AM901" s="18" t="s">
        <v>58</v>
      </c>
      <c r="AN901" s="18" t="s">
        <v>58</v>
      </c>
      <c r="AO901" s="18" t="s">
        <v>58</v>
      </c>
      <c r="AP901" s="64" t="s">
        <v>58</v>
      </c>
      <c r="AQ901" s="64">
        <v>0</v>
      </c>
      <c r="AR901" s="11">
        <v>0</v>
      </c>
      <c r="AS901" s="17" t="s">
        <v>58</v>
      </c>
      <c r="AT901" s="490" t="s">
        <v>58</v>
      </c>
      <c r="AU901" s="64" t="s">
        <v>58</v>
      </c>
      <c r="AV901" s="18" t="s">
        <v>58</v>
      </c>
      <c r="AW901" s="64" t="s">
        <v>58</v>
      </c>
      <c r="AX901" s="18" t="s">
        <v>58</v>
      </c>
      <c r="AY901" s="17" t="s">
        <v>58</v>
      </c>
      <c r="AZ901" s="490" t="s">
        <v>58</v>
      </c>
      <c r="BA901" s="17" t="s">
        <v>58</v>
      </c>
      <c r="BB901" s="18" t="s">
        <v>58</v>
      </c>
      <c r="BC901" s="17" t="s">
        <v>58</v>
      </c>
      <c r="BD901" s="18" t="s">
        <v>58</v>
      </c>
      <c r="BE901" s="17" t="s">
        <v>58</v>
      </c>
      <c r="BF901" s="18" t="s">
        <v>58</v>
      </c>
      <c r="BG901" s="17" t="s">
        <v>58</v>
      </c>
      <c r="BH901" s="18" t="s">
        <v>58</v>
      </c>
      <c r="BI901" s="17" t="s">
        <v>58</v>
      </c>
      <c r="BJ901" s="18" t="s">
        <v>58</v>
      </c>
      <c r="BK901" s="17" t="s">
        <v>58</v>
      </c>
      <c r="BL901" s="17" t="s">
        <v>58</v>
      </c>
      <c r="BM901" s="17" t="s">
        <v>58</v>
      </c>
      <c r="BN901" s="17" t="s">
        <v>58</v>
      </c>
      <c r="BO901" s="18" t="s">
        <v>58</v>
      </c>
      <c r="BP901" s="18" t="s">
        <v>58</v>
      </c>
      <c r="BQ901" s="64">
        <v>0</v>
      </c>
      <c r="BR901" s="18">
        <v>0</v>
      </c>
      <c r="BS901" s="730" t="s">
        <v>56</v>
      </c>
      <c r="BT901" s="17">
        <v>0</v>
      </c>
      <c r="BU901" s="17">
        <v>0</v>
      </c>
      <c r="BV901" s="17">
        <v>0</v>
      </c>
      <c r="BW901" s="17">
        <v>0</v>
      </c>
      <c r="BX901" s="17">
        <v>0</v>
      </c>
      <c r="BY901" s="17">
        <v>0</v>
      </c>
      <c r="BZ901" s="17">
        <v>0</v>
      </c>
      <c r="CA901" s="17">
        <v>0</v>
      </c>
      <c r="CB901" s="17">
        <v>0</v>
      </c>
      <c r="CC901" s="17">
        <v>0</v>
      </c>
      <c r="CD901" s="17">
        <v>0</v>
      </c>
      <c r="CE901" s="17">
        <v>0</v>
      </c>
      <c r="CF901" s="17">
        <v>0</v>
      </c>
      <c r="CG901" s="17">
        <v>0</v>
      </c>
      <c r="CH901" s="17">
        <v>0</v>
      </c>
      <c r="CI901" s="17">
        <v>0</v>
      </c>
      <c r="CJ901" s="17">
        <v>0</v>
      </c>
      <c r="CK901" s="17">
        <v>0</v>
      </c>
      <c r="CL901" s="702">
        <v>0</v>
      </c>
      <c r="CM901" s="702">
        <v>0</v>
      </c>
      <c r="CN901" s="702">
        <v>0</v>
      </c>
      <c r="CO901" s="702">
        <v>0</v>
      </c>
      <c r="CP901" s="702">
        <v>0</v>
      </c>
      <c r="CQ901" s="702">
        <v>0</v>
      </c>
      <c r="CR901" s="704">
        <v>0</v>
      </c>
      <c r="CS901" s="703">
        <v>0</v>
      </c>
      <c r="CT901" s="23" t="s">
        <v>56</v>
      </c>
      <c r="CU901" s="23" t="s">
        <v>56</v>
      </c>
      <c r="CV901" s="23" t="s">
        <v>56</v>
      </c>
      <c r="CW901" s="23" t="s">
        <v>56</v>
      </c>
      <c r="CX901" s="23" t="s">
        <v>56</v>
      </c>
      <c r="CY901" s="23" t="s">
        <v>56</v>
      </c>
      <c r="CZ901" s="23" t="s">
        <v>56</v>
      </c>
      <c r="DA901" s="23" t="s">
        <v>56</v>
      </c>
      <c r="DB901" s="23" t="s">
        <v>56</v>
      </c>
      <c r="DC901" s="120"/>
      <c r="DD901" s="692" t="s">
        <v>56</v>
      </c>
      <c r="DE901" s="120"/>
      <c r="DF901" s="120"/>
      <c r="DG901" s="120"/>
      <c r="DH901" s="140"/>
      <c r="DI901" s="140"/>
      <c r="DJ901" s="140"/>
      <c r="DK901" s="140"/>
      <c r="DL901" s="548" t="s">
        <v>56</v>
      </c>
      <c r="DM901" s="548" t="s">
        <v>56</v>
      </c>
      <c r="DN901" s="203" t="s">
        <v>55</v>
      </c>
      <c r="DO901" s="700" t="s">
        <v>56</v>
      </c>
      <c r="DP901" s="713" t="s">
        <v>56</v>
      </c>
      <c r="DQ901" s="548" t="s">
        <v>56</v>
      </c>
      <c r="DR901" s="673" t="s">
        <v>56</v>
      </c>
      <c r="DS901" s="203" t="s">
        <v>56</v>
      </c>
      <c r="DT901" s="1160" t="s">
        <v>56</v>
      </c>
      <c r="DU901" s="711">
        <v>0</v>
      </c>
      <c r="DV901" s="711">
        <v>32.337605796253861</v>
      </c>
      <c r="DW901" s="711">
        <v>0</v>
      </c>
      <c r="DX901" s="711">
        <v>32.211331918451329</v>
      </c>
      <c r="DY901" s="710">
        <v>0</v>
      </c>
      <c r="DZ901" s="710">
        <v>0.66081842844842975</v>
      </c>
      <c r="EA901" s="710">
        <v>0</v>
      </c>
      <c r="EB901" s="710">
        <v>0.65740562094025334</v>
      </c>
      <c r="EC901" s="236"/>
      <c r="ED901" s="49"/>
      <c r="EE901" s="232"/>
      <c r="EF901" s="700">
        <v>0</v>
      </c>
      <c r="EG901" s="712">
        <v>1423.3333333333333</v>
      </c>
      <c r="EH901" s="44"/>
    </row>
    <row r="902" spans="1:138" ht="41.25" customHeight="1" x14ac:dyDescent="0.25">
      <c r="A902" s="871" t="s">
        <v>49</v>
      </c>
      <c r="B902" s="656" t="s">
        <v>96</v>
      </c>
      <c r="C902" s="656" t="s">
        <v>140</v>
      </c>
      <c r="D902" s="691" t="s">
        <v>1814</v>
      </c>
      <c r="E902" s="656" t="s">
        <v>1814</v>
      </c>
      <c r="F902" s="656" t="s">
        <v>1825</v>
      </c>
      <c r="G902" s="901" t="s">
        <v>1814</v>
      </c>
      <c r="H902" s="897" t="s">
        <v>55</v>
      </c>
      <c r="I902" s="17" t="s">
        <v>866</v>
      </c>
      <c r="J902" s="64">
        <v>13.8</v>
      </c>
      <c r="K902" s="665">
        <v>9.6</v>
      </c>
      <c r="L902" s="665">
        <v>0.73920454391700008</v>
      </c>
      <c r="M902" s="64">
        <v>6</v>
      </c>
      <c r="N902" s="727" t="s">
        <v>56</v>
      </c>
      <c r="O902" s="548" t="s">
        <v>56</v>
      </c>
      <c r="P902" s="909" t="s">
        <v>56</v>
      </c>
      <c r="Q902" s="203" t="s">
        <v>57</v>
      </c>
      <c r="R902" s="205" t="s">
        <v>57</v>
      </c>
      <c r="S902" s="490">
        <v>0</v>
      </c>
      <c r="T902" s="18">
        <v>0</v>
      </c>
      <c r="U902" s="548" t="s">
        <v>58</v>
      </c>
      <c r="V902" s="18" t="s">
        <v>58</v>
      </c>
      <c r="W902" s="64" t="s">
        <v>58</v>
      </c>
      <c r="X902" s="18" t="s">
        <v>58</v>
      </c>
      <c r="Y902" s="18" t="s">
        <v>58</v>
      </c>
      <c r="Z902" s="18" t="s">
        <v>58</v>
      </c>
      <c r="AA902" s="18" t="s">
        <v>58</v>
      </c>
      <c r="AB902" s="18" t="s">
        <v>58</v>
      </c>
      <c r="AC902" s="18" t="s">
        <v>58</v>
      </c>
      <c r="AD902" s="18" t="s">
        <v>58</v>
      </c>
      <c r="AE902" s="18" t="s">
        <v>58</v>
      </c>
      <c r="AF902" s="18" t="s">
        <v>58</v>
      </c>
      <c r="AG902" s="64" t="s">
        <v>58</v>
      </c>
      <c r="AH902" s="18" t="s">
        <v>58</v>
      </c>
      <c r="AI902" s="64" t="s">
        <v>58</v>
      </c>
      <c r="AJ902" s="18" t="s">
        <v>58</v>
      </c>
      <c r="AK902" s="18" t="s">
        <v>58</v>
      </c>
      <c r="AL902" s="64" t="s">
        <v>58</v>
      </c>
      <c r="AM902" s="18" t="s">
        <v>58</v>
      </c>
      <c r="AN902" s="18" t="s">
        <v>58</v>
      </c>
      <c r="AO902" s="18" t="s">
        <v>58</v>
      </c>
      <c r="AP902" s="64" t="s">
        <v>58</v>
      </c>
      <c r="AQ902" s="64">
        <v>0</v>
      </c>
      <c r="AR902" s="11">
        <v>0</v>
      </c>
      <c r="AS902" s="17" t="s">
        <v>58</v>
      </c>
      <c r="AT902" s="490" t="s">
        <v>58</v>
      </c>
      <c r="AU902" s="64" t="s">
        <v>58</v>
      </c>
      <c r="AV902" s="18" t="s">
        <v>58</v>
      </c>
      <c r="AW902" s="64" t="s">
        <v>58</v>
      </c>
      <c r="AX902" s="18" t="s">
        <v>58</v>
      </c>
      <c r="AY902" s="17" t="s">
        <v>58</v>
      </c>
      <c r="AZ902" s="490" t="s">
        <v>58</v>
      </c>
      <c r="BA902" s="17" t="s">
        <v>58</v>
      </c>
      <c r="BB902" s="18" t="s">
        <v>58</v>
      </c>
      <c r="BC902" s="17" t="s">
        <v>58</v>
      </c>
      <c r="BD902" s="18" t="s">
        <v>58</v>
      </c>
      <c r="BE902" s="17" t="s">
        <v>58</v>
      </c>
      <c r="BF902" s="18" t="s">
        <v>58</v>
      </c>
      <c r="BG902" s="17" t="s">
        <v>58</v>
      </c>
      <c r="BH902" s="18" t="s">
        <v>58</v>
      </c>
      <c r="BI902" s="17" t="s">
        <v>58</v>
      </c>
      <c r="BJ902" s="18" t="s">
        <v>58</v>
      </c>
      <c r="BK902" s="17" t="s">
        <v>58</v>
      </c>
      <c r="BL902" s="17" t="s">
        <v>58</v>
      </c>
      <c r="BM902" s="17" t="s">
        <v>58</v>
      </c>
      <c r="BN902" s="17" t="s">
        <v>58</v>
      </c>
      <c r="BO902" s="18" t="s">
        <v>58</v>
      </c>
      <c r="BP902" s="18" t="s">
        <v>58</v>
      </c>
      <c r="BQ902" s="64">
        <v>0</v>
      </c>
      <c r="BR902" s="18">
        <v>0</v>
      </c>
      <c r="BS902" s="730" t="s">
        <v>56</v>
      </c>
      <c r="BT902" s="17">
        <v>0</v>
      </c>
      <c r="BU902" s="17">
        <v>0</v>
      </c>
      <c r="BV902" s="17">
        <v>0</v>
      </c>
      <c r="BW902" s="17">
        <v>0</v>
      </c>
      <c r="BX902" s="17">
        <v>0</v>
      </c>
      <c r="BY902" s="17">
        <v>0</v>
      </c>
      <c r="BZ902" s="17">
        <v>0</v>
      </c>
      <c r="CA902" s="17">
        <v>0</v>
      </c>
      <c r="CB902" s="17">
        <v>0</v>
      </c>
      <c r="CC902" s="17">
        <v>0</v>
      </c>
      <c r="CD902" s="17">
        <v>0</v>
      </c>
      <c r="CE902" s="17">
        <v>0</v>
      </c>
      <c r="CF902" s="17">
        <v>0</v>
      </c>
      <c r="CG902" s="17">
        <v>0</v>
      </c>
      <c r="CH902" s="17">
        <v>0</v>
      </c>
      <c r="CI902" s="17">
        <v>0</v>
      </c>
      <c r="CJ902" s="17">
        <v>0</v>
      </c>
      <c r="CK902" s="17">
        <v>0</v>
      </c>
      <c r="CL902" s="702">
        <v>0</v>
      </c>
      <c r="CM902" s="702">
        <v>0</v>
      </c>
      <c r="CN902" s="702">
        <v>0</v>
      </c>
      <c r="CO902" s="702">
        <v>0</v>
      </c>
      <c r="CP902" s="702">
        <v>0</v>
      </c>
      <c r="CQ902" s="702">
        <v>0</v>
      </c>
      <c r="CR902" s="704">
        <v>0</v>
      </c>
      <c r="CS902" s="703">
        <v>0</v>
      </c>
      <c r="CT902" s="23" t="s">
        <v>56</v>
      </c>
      <c r="CU902" s="23" t="s">
        <v>56</v>
      </c>
      <c r="CV902" s="23" t="s">
        <v>56</v>
      </c>
      <c r="CW902" s="23" t="s">
        <v>56</v>
      </c>
      <c r="CX902" s="23" t="s">
        <v>56</v>
      </c>
      <c r="CY902" s="23" t="s">
        <v>56</v>
      </c>
      <c r="CZ902" s="23" t="s">
        <v>56</v>
      </c>
      <c r="DA902" s="23" t="s">
        <v>56</v>
      </c>
      <c r="DB902" s="17" t="s">
        <v>56</v>
      </c>
      <c r="DC902" s="10"/>
      <c r="DD902" s="692" t="s">
        <v>56</v>
      </c>
      <c r="DE902" s="120"/>
      <c r="DF902" s="120"/>
      <c r="DG902" s="120"/>
      <c r="DH902" s="140"/>
      <c r="DI902" s="140"/>
      <c r="DJ902" s="140"/>
      <c r="DK902" s="140"/>
      <c r="DL902" s="548" t="s">
        <v>56</v>
      </c>
      <c r="DM902" s="548" t="s">
        <v>56</v>
      </c>
      <c r="DN902" s="203" t="s">
        <v>55</v>
      </c>
      <c r="DO902" s="700" t="s">
        <v>56</v>
      </c>
      <c r="DP902" s="713" t="s">
        <v>56</v>
      </c>
      <c r="DQ902" s="548" t="s">
        <v>56</v>
      </c>
      <c r="DR902" s="673" t="s">
        <v>56</v>
      </c>
      <c r="DS902" s="203" t="s">
        <v>56</v>
      </c>
      <c r="DT902" s="1160" t="s">
        <v>56</v>
      </c>
      <c r="DU902" s="711">
        <v>0</v>
      </c>
      <c r="DV902" s="711">
        <v>119.33333333333333</v>
      </c>
      <c r="DW902" s="711">
        <v>0</v>
      </c>
      <c r="DX902" s="711">
        <v>119.33333333333333</v>
      </c>
      <c r="DY902" s="710">
        <v>0</v>
      </c>
      <c r="DZ902" s="710">
        <v>1.6666666666666667</v>
      </c>
      <c r="EA902" s="710">
        <v>0</v>
      </c>
      <c r="EB902" s="710">
        <v>1.6666666666666667</v>
      </c>
      <c r="EC902" s="236"/>
      <c r="ED902" s="49"/>
      <c r="EE902" s="232"/>
      <c r="EF902" s="700">
        <v>0</v>
      </c>
      <c r="EG902" s="712">
        <v>477.33333333333331</v>
      </c>
      <c r="EH902" s="44"/>
    </row>
    <row r="903" spans="1:138" ht="41.25" customHeight="1" x14ac:dyDescent="0.25">
      <c r="A903" s="871" t="s">
        <v>49</v>
      </c>
      <c r="B903" s="656" t="s">
        <v>96</v>
      </c>
      <c r="C903" s="656" t="s">
        <v>140</v>
      </c>
      <c r="D903" s="691" t="s">
        <v>1826</v>
      </c>
      <c r="E903" s="656" t="s">
        <v>633</v>
      </c>
      <c r="F903" s="656" t="s">
        <v>1827</v>
      </c>
      <c r="G903" s="901" t="s">
        <v>633</v>
      </c>
      <c r="H903" s="897" t="s">
        <v>55</v>
      </c>
      <c r="I903" s="17" t="s">
        <v>889</v>
      </c>
      <c r="J903" s="64">
        <v>4.16</v>
      </c>
      <c r="K903" s="665">
        <v>2.2696793782382572</v>
      </c>
      <c r="L903" s="665">
        <v>1.6401515117400001</v>
      </c>
      <c r="M903" s="64">
        <v>181</v>
      </c>
      <c r="N903" s="726">
        <v>2746804.7549999999</v>
      </c>
      <c r="O903" s="548" t="s">
        <v>874</v>
      </c>
      <c r="P903" s="909">
        <v>0.69891714199999999</v>
      </c>
      <c r="Q903" s="203" t="s">
        <v>57</v>
      </c>
      <c r="R903" s="205" t="s">
        <v>57</v>
      </c>
      <c r="S903" s="490">
        <v>0</v>
      </c>
      <c r="T903" s="18">
        <v>0</v>
      </c>
      <c r="U903" s="548" t="s">
        <v>58</v>
      </c>
      <c r="V903" s="18" t="s">
        <v>58</v>
      </c>
      <c r="W903" s="64" t="s">
        <v>58</v>
      </c>
      <c r="X903" s="18" t="s">
        <v>58</v>
      </c>
      <c r="Y903" s="18" t="s">
        <v>58</v>
      </c>
      <c r="Z903" s="18" t="s">
        <v>58</v>
      </c>
      <c r="AA903" s="18" t="s">
        <v>58</v>
      </c>
      <c r="AB903" s="18" t="s">
        <v>58</v>
      </c>
      <c r="AC903" s="18" t="s">
        <v>58</v>
      </c>
      <c r="AD903" s="18" t="s">
        <v>58</v>
      </c>
      <c r="AE903" s="18" t="s">
        <v>58</v>
      </c>
      <c r="AF903" s="18" t="s">
        <v>58</v>
      </c>
      <c r="AG903" s="64" t="s">
        <v>58</v>
      </c>
      <c r="AH903" s="18" t="s">
        <v>58</v>
      </c>
      <c r="AI903" s="64" t="s">
        <v>58</v>
      </c>
      <c r="AJ903" s="18" t="s">
        <v>58</v>
      </c>
      <c r="AK903" s="18" t="s">
        <v>58</v>
      </c>
      <c r="AL903" s="64" t="s">
        <v>58</v>
      </c>
      <c r="AM903" s="18" t="s">
        <v>58</v>
      </c>
      <c r="AN903" s="18" t="s">
        <v>58</v>
      </c>
      <c r="AO903" s="18" t="s">
        <v>58</v>
      </c>
      <c r="AP903" s="64" t="s">
        <v>58</v>
      </c>
      <c r="AQ903" s="64">
        <v>0</v>
      </c>
      <c r="AR903" s="11">
        <v>0</v>
      </c>
      <c r="AS903" s="17" t="s">
        <v>58</v>
      </c>
      <c r="AT903" s="490" t="s">
        <v>58</v>
      </c>
      <c r="AU903" s="64" t="s">
        <v>58</v>
      </c>
      <c r="AV903" s="18" t="s">
        <v>58</v>
      </c>
      <c r="AW903" s="64" t="s">
        <v>58</v>
      </c>
      <c r="AX903" s="18" t="s">
        <v>58</v>
      </c>
      <c r="AY903" s="17" t="s">
        <v>58</v>
      </c>
      <c r="AZ903" s="490" t="s">
        <v>58</v>
      </c>
      <c r="BA903" s="17" t="s">
        <v>58</v>
      </c>
      <c r="BB903" s="18" t="s">
        <v>58</v>
      </c>
      <c r="BC903" s="17" t="s">
        <v>58</v>
      </c>
      <c r="BD903" s="18" t="s">
        <v>58</v>
      </c>
      <c r="BE903" s="17" t="s">
        <v>58</v>
      </c>
      <c r="BF903" s="18" t="s">
        <v>58</v>
      </c>
      <c r="BG903" s="17" t="s">
        <v>58</v>
      </c>
      <c r="BH903" s="18" t="s">
        <v>58</v>
      </c>
      <c r="BI903" s="17" t="s">
        <v>58</v>
      </c>
      <c r="BJ903" s="18" t="s">
        <v>58</v>
      </c>
      <c r="BK903" s="17" t="s">
        <v>58</v>
      </c>
      <c r="BL903" s="17" t="s">
        <v>58</v>
      </c>
      <c r="BM903" s="17" t="s">
        <v>58</v>
      </c>
      <c r="BN903" s="17" t="s">
        <v>58</v>
      </c>
      <c r="BO903" s="18" t="s">
        <v>58</v>
      </c>
      <c r="BP903" s="18" t="s">
        <v>58</v>
      </c>
      <c r="BQ903" s="64">
        <v>0</v>
      </c>
      <c r="BR903" s="18">
        <v>0</v>
      </c>
      <c r="BS903" s="729">
        <v>0</v>
      </c>
      <c r="BT903" s="17">
        <v>0</v>
      </c>
      <c r="BU903" s="17">
        <v>0</v>
      </c>
      <c r="BV903" s="17">
        <v>0</v>
      </c>
      <c r="BW903" s="17">
        <v>0</v>
      </c>
      <c r="BX903" s="17">
        <v>0</v>
      </c>
      <c r="BY903" s="17">
        <v>0</v>
      </c>
      <c r="BZ903" s="17">
        <v>0</v>
      </c>
      <c r="CA903" s="17">
        <v>0</v>
      </c>
      <c r="CB903" s="17">
        <v>0</v>
      </c>
      <c r="CC903" s="17">
        <v>0</v>
      </c>
      <c r="CD903" s="17">
        <v>0</v>
      </c>
      <c r="CE903" s="17">
        <v>0</v>
      </c>
      <c r="CF903" s="17">
        <v>0</v>
      </c>
      <c r="CG903" s="17">
        <v>0</v>
      </c>
      <c r="CH903" s="17">
        <v>0</v>
      </c>
      <c r="CI903" s="17">
        <v>0</v>
      </c>
      <c r="CJ903" s="17">
        <v>0</v>
      </c>
      <c r="CK903" s="17">
        <v>0</v>
      </c>
      <c r="CL903" s="702">
        <v>0</v>
      </c>
      <c r="CM903" s="702">
        <v>0</v>
      </c>
      <c r="CN903" s="702">
        <v>0</v>
      </c>
      <c r="CO903" s="702">
        <v>0</v>
      </c>
      <c r="CP903" s="702">
        <v>0</v>
      </c>
      <c r="CQ903" s="702">
        <v>0</v>
      </c>
      <c r="CR903" s="704">
        <v>0</v>
      </c>
      <c r="CS903" s="703">
        <v>0</v>
      </c>
      <c r="CT903" s="23" t="s">
        <v>56</v>
      </c>
      <c r="CU903" s="23" t="s">
        <v>56</v>
      </c>
      <c r="CV903" s="23" t="s">
        <v>56</v>
      </c>
      <c r="CW903" s="23" t="s">
        <v>56</v>
      </c>
      <c r="CX903" s="23" t="s">
        <v>56</v>
      </c>
      <c r="CY903" s="23" t="s">
        <v>56</v>
      </c>
      <c r="CZ903" s="23" t="s">
        <v>56</v>
      </c>
      <c r="DA903" s="23" t="s">
        <v>56</v>
      </c>
      <c r="DB903" s="728">
        <v>2746804.7549999999</v>
      </c>
      <c r="DC903" s="10"/>
      <c r="DD903" s="692">
        <v>0.69891714199999999</v>
      </c>
      <c r="DE903" s="120"/>
      <c r="DF903" s="120"/>
      <c r="DG903" s="120"/>
      <c r="DH903" s="140"/>
      <c r="DI903" s="140"/>
      <c r="DJ903" s="140"/>
      <c r="DK903" s="140"/>
      <c r="DL903" s="548" t="s">
        <v>56</v>
      </c>
      <c r="DM903" s="548" t="s">
        <v>56</v>
      </c>
      <c r="DN903" s="203" t="s">
        <v>55</v>
      </c>
      <c r="DO903" s="700" t="s">
        <v>56</v>
      </c>
      <c r="DP903" s="713" t="s">
        <v>56</v>
      </c>
      <c r="DQ903" s="548" t="s">
        <v>56</v>
      </c>
      <c r="DR903" s="673" t="s">
        <v>56</v>
      </c>
      <c r="DS903" s="203" t="s">
        <v>56</v>
      </c>
      <c r="DT903" s="1160" t="s">
        <v>56</v>
      </c>
      <c r="DU903" s="711">
        <v>305.64350453172204</v>
      </c>
      <c r="DV903" s="711">
        <v>-161.03281092281262</v>
      </c>
      <c r="DW903" s="711">
        <v>303.28997005987998</v>
      </c>
      <c r="DX903" s="711">
        <v>-159.95021020461533</v>
      </c>
      <c r="DY903" s="710">
        <v>2.02416918429003</v>
      </c>
      <c r="DZ903" s="710">
        <v>-1.0170862631104924</v>
      </c>
      <c r="EA903" s="710">
        <v>2</v>
      </c>
      <c r="EB903" s="710">
        <v>-1.0039753881514928</v>
      </c>
      <c r="EC903" s="236"/>
      <c r="ED903" s="49"/>
      <c r="EE903" s="232"/>
      <c r="EF903" s="700">
        <v>50584</v>
      </c>
      <c r="EG903" s="712">
        <v>53360</v>
      </c>
      <c r="EH903" s="44"/>
    </row>
    <row r="904" spans="1:138" ht="41.25" customHeight="1" x14ac:dyDescent="0.25">
      <c r="A904" s="871" t="s">
        <v>49</v>
      </c>
      <c r="B904" s="656" t="s">
        <v>96</v>
      </c>
      <c r="C904" s="656" t="s">
        <v>140</v>
      </c>
      <c r="D904" s="691" t="s">
        <v>1826</v>
      </c>
      <c r="E904" s="656" t="s">
        <v>633</v>
      </c>
      <c r="F904" s="656" t="s">
        <v>1828</v>
      </c>
      <c r="G904" s="901" t="s">
        <v>633</v>
      </c>
      <c r="H904" s="897" t="s">
        <v>55</v>
      </c>
      <c r="I904" s="17" t="s">
        <v>860</v>
      </c>
      <c r="J904" s="64">
        <v>4.16</v>
      </c>
      <c r="K904" s="665">
        <v>2.5506873012582316</v>
      </c>
      <c r="L904" s="665">
        <v>3.5986742349390002</v>
      </c>
      <c r="M904" s="64">
        <v>196</v>
      </c>
      <c r="N904" s="726">
        <v>5380339.2080000006</v>
      </c>
      <c r="O904" s="548" t="s">
        <v>874</v>
      </c>
      <c r="P904" s="909">
        <v>1.3690129579999999</v>
      </c>
      <c r="Q904" s="203" t="s">
        <v>57</v>
      </c>
      <c r="R904" s="205" t="s">
        <v>57</v>
      </c>
      <c r="S904" s="490">
        <v>0</v>
      </c>
      <c r="T904" s="18">
        <v>0</v>
      </c>
      <c r="U904" s="548">
        <v>0</v>
      </c>
      <c r="V904" s="18">
        <v>0</v>
      </c>
      <c r="W904" s="64">
        <v>0</v>
      </c>
      <c r="X904" s="18">
        <v>0</v>
      </c>
      <c r="Y904" s="18">
        <v>0</v>
      </c>
      <c r="Z904" s="18">
        <v>0</v>
      </c>
      <c r="AA904" s="18">
        <v>0</v>
      </c>
      <c r="AB904" s="18">
        <v>0</v>
      </c>
      <c r="AC904" s="18">
        <v>0</v>
      </c>
      <c r="AD904" s="18">
        <v>0</v>
      </c>
      <c r="AE904" s="18">
        <v>0</v>
      </c>
      <c r="AF904" s="18">
        <v>0</v>
      </c>
      <c r="AG904" s="64">
        <v>0</v>
      </c>
      <c r="AH904" s="18">
        <v>0</v>
      </c>
      <c r="AI904" s="64">
        <v>0</v>
      </c>
      <c r="AJ904" s="18">
        <v>0</v>
      </c>
      <c r="AK904" s="18">
        <v>1</v>
      </c>
      <c r="AL904" s="64">
        <v>1</v>
      </c>
      <c r="AM904" s="18">
        <v>0</v>
      </c>
      <c r="AN904" s="18" t="s">
        <v>58</v>
      </c>
      <c r="AO904" s="18">
        <v>0</v>
      </c>
      <c r="AP904" s="64">
        <v>0</v>
      </c>
      <c r="AQ904" s="64">
        <v>1</v>
      </c>
      <c r="AR904" s="11">
        <v>1</v>
      </c>
      <c r="AS904" s="17">
        <v>0</v>
      </c>
      <c r="AT904" s="490">
        <v>0</v>
      </c>
      <c r="AU904" s="64">
        <v>0</v>
      </c>
      <c r="AV904" s="18">
        <v>0</v>
      </c>
      <c r="AW904" s="64">
        <v>0</v>
      </c>
      <c r="AX904" s="18">
        <v>0</v>
      </c>
      <c r="AY904" s="17">
        <v>0</v>
      </c>
      <c r="AZ904" s="490">
        <v>0</v>
      </c>
      <c r="BA904" s="17">
        <v>0</v>
      </c>
      <c r="BB904" s="18">
        <v>0</v>
      </c>
      <c r="BC904" s="17">
        <v>0</v>
      </c>
      <c r="BD904" s="18">
        <v>0</v>
      </c>
      <c r="BE904" s="17">
        <v>0</v>
      </c>
      <c r="BF904" s="18">
        <v>0</v>
      </c>
      <c r="BG904" s="17">
        <v>0</v>
      </c>
      <c r="BH904" s="18">
        <v>0</v>
      </c>
      <c r="BI904" s="17">
        <v>0</v>
      </c>
      <c r="BJ904" s="18">
        <v>0</v>
      </c>
      <c r="BK904" s="17">
        <v>4.16</v>
      </c>
      <c r="BL904" s="17">
        <v>4.16</v>
      </c>
      <c r="BM904" s="17">
        <v>0</v>
      </c>
      <c r="BN904" s="17" t="s">
        <v>58</v>
      </c>
      <c r="BO904" s="18">
        <v>0</v>
      </c>
      <c r="BP904" s="18">
        <v>0</v>
      </c>
      <c r="BQ904" s="64">
        <v>4.16</v>
      </c>
      <c r="BR904" s="18">
        <v>4.16</v>
      </c>
      <c r="BS904" s="729">
        <v>3.0386856279851228E-3</v>
      </c>
      <c r="BT904" s="17">
        <v>0</v>
      </c>
      <c r="BU904" s="17">
        <v>0</v>
      </c>
      <c r="BV904" s="17">
        <v>0</v>
      </c>
      <c r="BW904" s="17">
        <v>0</v>
      </c>
      <c r="BX904" s="17">
        <v>0</v>
      </c>
      <c r="BY904" s="17">
        <v>0</v>
      </c>
      <c r="BZ904" s="17">
        <v>0</v>
      </c>
      <c r="CA904" s="17">
        <v>0</v>
      </c>
      <c r="CB904" s="17">
        <v>0</v>
      </c>
      <c r="CC904" s="17">
        <v>0</v>
      </c>
      <c r="CD904" s="17">
        <v>0</v>
      </c>
      <c r="CE904" s="17">
        <v>0</v>
      </c>
      <c r="CF904" s="17">
        <v>0</v>
      </c>
      <c r="CG904" s="17">
        <v>0</v>
      </c>
      <c r="CH904" s="17">
        <v>0</v>
      </c>
      <c r="CI904" s="17">
        <v>0</v>
      </c>
      <c r="CJ904" s="17">
        <v>0</v>
      </c>
      <c r="CK904" s="17">
        <v>0</v>
      </c>
      <c r="CL904" s="702">
        <v>4883.1744000000008</v>
      </c>
      <c r="CM904" s="702">
        <v>4883.1744000000008</v>
      </c>
      <c r="CN904" s="702">
        <v>0</v>
      </c>
      <c r="CO904" s="702">
        <v>0</v>
      </c>
      <c r="CP904" s="702">
        <v>0</v>
      </c>
      <c r="CQ904" s="702">
        <v>0</v>
      </c>
      <c r="CR904" s="704">
        <v>4883.1744000000008</v>
      </c>
      <c r="CS904" s="703">
        <v>4883.1744000000008</v>
      </c>
      <c r="CT904" s="23">
        <v>1</v>
      </c>
      <c r="CU904" s="23">
        <v>2</v>
      </c>
      <c r="CV904" s="23" t="s">
        <v>633</v>
      </c>
      <c r="CW904" s="23">
        <v>2</v>
      </c>
      <c r="CX904" s="23">
        <v>12</v>
      </c>
      <c r="CY904" s="23">
        <v>0</v>
      </c>
      <c r="CZ904" s="23">
        <v>0</v>
      </c>
      <c r="DA904" s="23" t="s">
        <v>905</v>
      </c>
      <c r="DB904" s="728">
        <v>5380339.2080000006</v>
      </c>
      <c r="DC904" s="10"/>
      <c r="DD904" s="692">
        <v>1.3690129579999999</v>
      </c>
      <c r="DE904" s="120"/>
      <c r="DF904" s="120"/>
      <c r="DG904" s="120"/>
      <c r="DH904" s="140"/>
      <c r="DI904" s="140"/>
      <c r="DJ904" s="140"/>
      <c r="DK904" s="140"/>
      <c r="DL904" s="548" t="s">
        <v>56</v>
      </c>
      <c r="DM904" s="548" t="s">
        <v>56</v>
      </c>
      <c r="DN904" s="203" t="s">
        <v>55</v>
      </c>
      <c r="DO904" s="700" t="s">
        <v>56</v>
      </c>
      <c r="DP904" s="713" t="s">
        <v>56</v>
      </c>
      <c r="DQ904" s="548" t="s">
        <v>56</v>
      </c>
      <c r="DR904" s="673" t="s">
        <v>56</v>
      </c>
      <c r="DS904" s="203" t="s">
        <v>56</v>
      </c>
      <c r="DT904" s="1160" t="s">
        <v>56</v>
      </c>
      <c r="DU904" s="711">
        <v>689.0112866817168</v>
      </c>
      <c r="DV904" s="711">
        <v>-634.96613033036715</v>
      </c>
      <c r="DW904" s="711">
        <v>684.69336138382403</v>
      </c>
      <c r="DX904" s="711">
        <v>-630.64820503247438</v>
      </c>
      <c r="DY904" s="710">
        <v>1.2027088036117404</v>
      </c>
      <c r="DZ904" s="710">
        <v>-0.80851502756880889</v>
      </c>
      <c r="EA904" s="710">
        <v>1.1956521739130399</v>
      </c>
      <c r="EB904" s="710">
        <v>-0.80145839787010842</v>
      </c>
      <c r="EC904" s="236"/>
      <c r="ED904" s="49"/>
      <c r="EE904" s="232"/>
      <c r="EF904" s="700">
        <v>118144</v>
      </c>
      <c r="EG904" s="712">
        <v>-105722.66666666667</v>
      </c>
      <c r="EH904" s="44"/>
    </row>
    <row r="905" spans="1:138" ht="41.25" customHeight="1" x14ac:dyDescent="0.25">
      <c r="A905" s="871" t="s">
        <v>49</v>
      </c>
      <c r="B905" s="656" t="s">
        <v>96</v>
      </c>
      <c r="C905" s="656" t="s">
        <v>140</v>
      </c>
      <c r="D905" s="691" t="s">
        <v>1826</v>
      </c>
      <c r="E905" s="656" t="s">
        <v>633</v>
      </c>
      <c r="F905" s="656" t="s">
        <v>1829</v>
      </c>
      <c r="G905" s="901" t="s">
        <v>633</v>
      </c>
      <c r="H905" s="897" t="s">
        <v>55</v>
      </c>
      <c r="I905" s="17" t="s">
        <v>889</v>
      </c>
      <c r="J905" s="64">
        <v>4.16</v>
      </c>
      <c r="K905" s="665">
        <v>2.3057060350356893</v>
      </c>
      <c r="L905" s="665">
        <v>2.377462116267</v>
      </c>
      <c r="M905" s="64">
        <v>186</v>
      </c>
      <c r="N905" s="726">
        <v>6371454.3270000005</v>
      </c>
      <c r="O905" s="548" t="s">
        <v>874</v>
      </c>
      <c r="P905" s="909">
        <v>1.6211995560000001</v>
      </c>
      <c r="Q905" s="203" t="s">
        <v>57</v>
      </c>
      <c r="R905" s="205" t="s">
        <v>57</v>
      </c>
      <c r="S905" s="490">
        <v>0</v>
      </c>
      <c r="T905" s="18">
        <v>0</v>
      </c>
      <c r="U905" s="548">
        <v>0</v>
      </c>
      <c r="V905" s="18">
        <v>0</v>
      </c>
      <c r="W905" s="64">
        <v>0</v>
      </c>
      <c r="X905" s="18">
        <v>0</v>
      </c>
      <c r="Y905" s="18">
        <v>0</v>
      </c>
      <c r="Z905" s="18">
        <v>0</v>
      </c>
      <c r="AA905" s="18">
        <v>0</v>
      </c>
      <c r="AB905" s="18">
        <v>0</v>
      </c>
      <c r="AC905" s="18">
        <v>0</v>
      </c>
      <c r="AD905" s="18">
        <v>0</v>
      </c>
      <c r="AE905" s="18">
        <v>0</v>
      </c>
      <c r="AF905" s="18">
        <v>0</v>
      </c>
      <c r="AG905" s="64">
        <v>1</v>
      </c>
      <c r="AH905" s="18">
        <v>1</v>
      </c>
      <c r="AI905" s="64">
        <v>0</v>
      </c>
      <c r="AJ905" s="18">
        <v>0</v>
      </c>
      <c r="AK905" s="18">
        <v>0</v>
      </c>
      <c r="AL905" s="64">
        <v>0</v>
      </c>
      <c r="AM905" s="18">
        <v>0</v>
      </c>
      <c r="AN905" s="18" t="s">
        <v>58</v>
      </c>
      <c r="AO905" s="18">
        <v>0</v>
      </c>
      <c r="AP905" s="64">
        <v>0</v>
      </c>
      <c r="AQ905" s="64">
        <v>1</v>
      </c>
      <c r="AR905" s="11">
        <v>1</v>
      </c>
      <c r="AS905" s="17">
        <v>0</v>
      </c>
      <c r="AT905" s="490">
        <v>0</v>
      </c>
      <c r="AU905" s="64">
        <v>0</v>
      </c>
      <c r="AV905" s="18">
        <v>0</v>
      </c>
      <c r="AW905" s="64">
        <v>0</v>
      </c>
      <c r="AX905" s="18">
        <v>0</v>
      </c>
      <c r="AY905" s="17">
        <v>0</v>
      </c>
      <c r="AZ905" s="490">
        <v>0</v>
      </c>
      <c r="BA905" s="17">
        <v>0</v>
      </c>
      <c r="BB905" s="18">
        <v>0</v>
      </c>
      <c r="BC905" s="17">
        <v>0</v>
      </c>
      <c r="BD905" s="18">
        <v>0</v>
      </c>
      <c r="BE905" s="17">
        <v>0</v>
      </c>
      <c r="BF905" s="18">
        <v>0</v>
      </c>
      <c r="BG905" s="17">
        <v>75</v>
      </c>
      <c r="BH905" s="18">
        <v>75</v>
      </c>
      <c r="BI905" s="17">
        <v>0</v>
      </c>
      <c r="BJ905" s="18">
        <v>0</v>
      </c>
      <c r="BK905" s="17">
        <v>0</v>
      </c>
      <c r="BL905" s="17" t="s">
        <v>58</v>
      </c>
      <c r="BM905" s="17">
        <v>0</v>
      </c>
      <c r="BN905" s="17" t="s">
        <v>58</v>
      </c>
      <c r="BO905" s="18">
        <v>0</v>
      </c>
      <c r="BP905" s="18">
        <v>0</v>
      </c>
      <c r="BQ905" s="64">
        <v>75</v>
      </c>
      <c r="BR905" s="18">
        <v>75</v>
      </c>
      <c r="BS905" s="729">
        <v>4.6262040797154028E-2</v>
      </c>
      <c r="BT905" s="17">
        <v>0</v>
      </c>
      <c r="BU905" s="17">
        <v>0</v>
      </c>
      <c r="BV905" s="17">
        <v>0</v>
      </c>
      <c r="BW905" s="17">
        <v>0</v>
      </c>
      <c r="BX905" s="17">
        <v>0</v>
      </c>
      <c r="BY905" s="17">
        <v>0</v>
      </c>
      <c r="BZ905" s="17">
        <v>0</v>
      </c>
      <c r="CA905" s="17">
        <v>0</v>
      </c>
      <c r="CB905" s="17">
        <v>0</v>
      </c>
      <c r="CC905" s="17">
        <v>0</v>
      </c>
      <c r="CD905" s="17">
        <v>0</v>
      </c>
      <c r="CE905" s="17">
        <v>0</v>
      </c>
      <c r="CF905" s="17">
        <v>0</v>
      </c>
      <c r="CG905" s="17">
        <v>0</v>
      </c>
      <c r="CH905" s="17">
        <v>378431.99999999994</v>
      </c>
      <c r="CI905" s="17">
        <v>378431.99999999994</v>
      </c>
      <c r="CJ905" s="17">
        <v>0</v>
      </c>
      <c r="CK905" s="17">
        <v>0</v>
      </c>
      <c r="CL905" s="702">
        <v>0</v>
      </c>
      <c r="CM905" s="702">
        <v>0</v>
      </c>
      <c r="CN905" s="702">
        <v>0</v>
      </c>
      <c r="CO905" s="702">
        <v>0</v>
      </c>
      <c r="CP905" s="702">
        <v>0</v>
      </c>
      <c r="CQ905" s="702">
        <v>0</v>
      </c>
      <c r="CR905" s="704">
        <v>378431.99999999994</v>
      </c>
      <c r="CS905" s="703">
        <v>378431.99999999994</v>
      </c>
      <c r="CT905" s="23" t="s">
        <v>56</v>
      </c>
      <c r="CU905" s="23" t="s">
        <v>56</v>
      </c>
      <c r="CV905" s="23" t="s">
        <v>56</v>
      </c>
      <c r="CW905" s="23" t="s">
        <v>56</v>
      </c>
      <c r="CX905" s="23" t="s">
        <v>56</v>
      </c>
      <c r="CY905" s="23" t="s">
        <v>56</v>
      </c>
      <c r="CZ905" s="23" t="s">
        <v>56</v>
      </c>
      <c r="DA905" s="23" t="s">
        <v>56</v>
      </c>
      <c r="DB905" s="728">
        <v>6371454.3270000005</v>
      </c>
      <c r="DC905" s="10"/>
      <c r="DD905" s="692">
        <v>1.6211995560000001</v>
      </c>
      <c r="DE905" s="120"/>
      <c r="DF905" s="120"/>
      <c r="DG905" s="120"/>
      <c r="DH905" s="140"/>
      <c r="DI905" s="140"/>
      <c r="DJ905" s="140"/>
      <c r="DK905" s="140"/>
      <c r="DL905" s="548" t="s">
        <v>56</v>
      </c>
      <c r="DM905" s="548" t="s">
        <v>56</v>
      </c>
      <c r="DN905" s="203" t="s">
        <v>55</v>
      </c>
      <c r="DO905" s="700" t="s">
        <v>56</v>
      </c>
      <c r="DP905" s="713" t="s">
        <v>56</v>
      </c>
      <c r="DQ905" s="548" t="s">
        <v>56</v>
      </c>
      <c r="DR905" s="673" t="s">
        <v>56</v>
      </c>
      <c r="DS905" s="203" t="s">
        <v>56</v>
      </c>
      <c r="DT905" s="1160" t="s">
        <v>56</v>
      </c>
      <c r="DU905" s="711">
        <v>0</v>
      </c>
      <c r="DV905" s="711">
        <v>655.39252667733729</v>
      </c>
      <c r="DW905" s="711">
        <v>0</v>
      </c>
      <c r="DX905" s="711">
        <v>549.6072517963006</v>
      </c>
      <c r="DY905" s="710">
        <v>0</v>
      </c>
      <c r="DZ905" s="710">
        <v>1.5082509670534876</v>
      </c>
      <c r="EA905" s="710">
        <v>0</v>
      </c>
      <c r="EB905" s="710">
        <v>1.1978365844329679</v>
      </c>
      <c r="EC905" s="236"/>
      <c r="ED905" s="49"/>
      <c r="EE905" s="232"/>
      <c r="EF905" s="700">
        <v>0</v>
      </c>
      <c r="EG905" s="712">
        <v>12733.666666666666</v>
      </c>
      <c r="EH905" s="44"/>
    </row>
    <row r="906" spans="1:138" ht="41.25" customHeight="1" x14ac:dyDescent="0.25">
      <c r="A906" s="871" t="s">
        <v>49</v>
      </c>
      <c r="B906" s="656" t="s">
        <v>96</v>
      </c>
      <c r="C906" s="656" t="s">
        <v>140</v>
      </c>
      <c r="D906" s="691" t="s">
        <v>1826</v>
      </c>
      <c r="E906" s="656" t="s">
        <v>633</v>
      </c>
      <c r="F906" s="656" t="s">
        <v>1830</v>
      </c>
      <c r="G906" s="901" t="s">
        <v>633</v>
      </c>
      <c r="H906" s="897" t="s">
        <v>55</v>
      </c>
      <c r="I906" s="17" t="s">
        <v>860</v>
      </c>
      <c r="J906" s="64">
        <v>4.16</v>
      </c>
      <c r="K906" s="665">
        <v>2.3777593486305548</v>
      </c>
      <c r="L906" s="665">
        <v>2.099810601693</v>
      </c>
      <c r="M906" s="64">
        <v>204</v>
      </c>
      <c r="N906" s="726">
        <v>3256521.0989999999</v>
      </c>
      <c r="O906" s="548" t="s">
        <v>874</v>
      </c>
      <c r="P906" s="909">
        <v>0.82861310600000004</v>
      </c>
      <c r="Q906" s="203" t="s">
        <v>57</v>
      </c>
      <c r="R906" s="205" t="s">
        <v>57</v>
      </c>
      <c r="S906" s="490">
        <v>0</v>
      </c>
      <c r="T906" s="18">
        <v>0</v>
      </c>
      <c r="U906" s="548">
        <v>0</v>
      </c>
      <c r="V906" s="18">
        <v>0</v>
      </c>
      <c r="W906" s="64">
        <v>0</v>
      </c>
      <c r="X906" s="18">
        <v>0</v>
      </c>
      <c r="Y906" s="18">
        <v>0</v>
      </c>
      <c r="Z906" s="18">
        <v>0</v>
      </c>
      <c r="AA906" s="18">
        <v>0</v>
      </c>
      <c r="AB906" s="18">
        <v>0</v>
      </c>
      <c r="AC906" s="18">
        <v>0</v>
      </c>
      <c r="AD906" s="18">
        <v>0</v>
      </c>
      <c r="AE906" s="18">
        <v>0</v>
      </c>
      <c r="AF906" s="18">
        <v>0</v>
      </c>
      <c r="AG906" s="64">
        <v>0</v>
      </c>
      <c r="AH906" s="18">
        <v>0</v>
      </c>
      <c r="AI906" s="64">
        <v>0</v>
      </c>
      <c r="AJ906" s="18">
        <v>0</v>
      </c>
      <c r="AK906" s="18">
        <v>4</v>
      </c>
      <c r="AL906" s="64">
        <v>4</v>
      </c>
      <c r="AM906" s="18">
        <v>0</v>
      </c>
      <c r="AN906" s="18" t="s">
        <v>58</v>
      </c>
      <c r="AO906" s="18">
        <v>0</v>
      </c>
      <c r="AP906" s="64">
        <v>0</v>
      </c>
      <c r="AQ906" s="64">
        <v>4</v>
      </c>
      <c r="AR906" s="11">
        <v>4</v>
      </c>
      <c r="AS906" s="17">
        <v>0</v>
      </c>
      <c r="AT906" s="490">
        <v>0</v>
      </c>
      <c r="AU906" s="64">
        <v>0</v>
      </c>
      <c r="AV906" s="18">
        <v>0</v>
      </c>
      <c r="AW906" s="64">
        <v>0</v>
      </c>
      <c r="AX906" s="18">
        <v>0</v>
      </c>
      <c r="AY906" s="17">
        <v>0</v>
      </c>
      <c r="AZ906" s="490">
        <v>0</v>
      </c>
      <c r="BA906" s="17">
        <v>0</v>
      </c>
      <c r="BB906" s="18">
        <v>0</v>
      </c>
      <c r="BC906" s="17">
        <v>0</v>
      </c>
      <c r="BD906" s="18">
        <v>0</v>
      </c>
      <c r="BE906" s="17">
        <v>0</v>
      </c>
      <c r="BF906" s="18">
        <v>0</v>
      </c>
      <c r="BG906" s="17">
        <v>0</v>
      </c>
      <c r="BH906" s="18">
        <v>0</v>
      </c>
      <c r="BI906" s="17">
        <v>0</v>
      </c>
      <c r="BJ906" s="18">
        <v>0</v>
      </c>
      <c r="BK906" s="17">
        <v>140</v>
      </c>
      <c r="BL906" s="17">
        <v>140</v>
      </c>
      <c r="BM906" s="17">
        <v>0</v>
      </c>
      <c r="BN906" s="17" t="s">
        <v>58</v>
      </c>
      <c r="BO906" s="18">
        <v>0</v>
      </c>
      <c r="BP906" s="18">
        <v>0</v>
      </c>
      <c r="BQ906" s="64">
        <v>140</v>
      </c>
      <c r="BR906" s="18">
        <v>140</v>
      </c>
      <c r="BS906" s="729">
        <v>0.16895701864508042</v>
      </c>
      <c r="BT906" s="17">
        <v>0</v>
      </c>
      <c r="BU906" s="17">
        <v>0</v>
      </c>
      <c r="BV906" s="17">
        <v>0</v>
      </c>
      <c r="BW906" s="17">
        <v>0</v>
      </c>
      <c r="BX906" s="17">
        <v>0</v>
      </c>
      <c r="BY906" s="17">
        <v>0</v>
      </c>
      <c r="BZ906" s="17">
        <v>0</v>
      </c>
      <c r="CA906" s="17">
        <v>0</v>
      </c>
      <c r="CB906" s="17">
        <v>0</v>
      </c>
      <c r="CC906" s="17">
        <v>0</v>
      </c>
      <c r="CD906" s="17">
        <v>0</v>
      </c>
      <c r="CE906" s="17">
        <v>0</v>
      </c>
      <c r="CF906" s="17">
        <v>0</v>
      </c>
      <c r="CG906" s="17">
        <v>0</v>
      </c>
      <c r="CH906" s="17">
        <v>0</v>
      </c>
      <c r="CI906" s="17">
        <v>0</v>
      </c>
      <c r="CJ906" s="17">
        <v>0</v>
      </c>
      <c r="CK906" s="17">
        <v>0</v>
      </c>
      <c r="CL906" s="702">
        <v>164337.60000000001</v>
      </c>
      <c r="CM906" s="702">
        <v>164337.60000000001</v>
      </c>
      <c r="CN906" s="702">
        <v>0</v>
      </c>
      <c r="CO906" s="702">
        <v>0</v>
      </c>
      <c r="CP906" s="702">
        <v>0</v>
      </c>
      <c r="CQ906" s="702">
        <v>0</v>
      </c>
      <c r="CR906" s="704">
        <v>164337.60000000001</v>
      </c>
      <c r="CS906" s="703">
        <v>164337.60000000001</v>
      </c>
      <c r="CT906" s="23" t="s">
        <v>56</v>
      </c>
      <c r="CU906" s="23" t="s">
        <v>56</v>
      </c>
      <c r="CV906" s="23" t="s">
        <v>56</v>
      </c>
      <c r="CW906" s="23" t="s">
        <v>56</v>
      </c>
      <c r="CX906" s="23" t="s">
        <v>56</v>
      </c>
      <c r="CY906" s="23" t="s">
        <v>56</v>
      </c>
      <c r="CZ906" s="23" t="s">
        <v>56</v>
      </c>
      <c r="DA906" s="23" t="s">
        <v>56</v>
      </c>
      <c r="DB906" s="728">
        <v>3256521.0989999999</v>
      </c>
      <c r="DC906" s="10"/>
      <c r="DD906" s="692">
        <v>0.82861310600000004</v>
      </c>
      <c r="DE906" s="120"/>
      <c r="DF906" s="120"/>
      <c r="DG906" s="120"/>
      <c r="DH906" s="140"/>
      <c r="DI906" s="140"/>
      <c r="DJ906" s="140"/>
      <c r="DK906" s="140"/>
      <c r="DL906" s="548" t="s">
        <v>56</v>
      </c>
      <c r="DM906" s="548" t="s">
        <v>56</v>
      </c>
      <c r="DN906" s="203" t="s">
        <v>55</v>
      </c>
      <c r="DO906" s="700" t="s">
        <v>56</v>
      </c>
      <c r="DP906" s="713" t="s">
        <v>56</v>
      </c>
      <c r="DQ906" s="548" t="s">
        <v>56</v>
      </c>
      <c r="DR906" s="673" t="s">
        <v>56</v>
      </c>
      <c r="DS906" s="203" t="s">
        <v>56</v>
      </c>
      <c r="DT906" s="1160" t="s">
        <v>56</v>
      </c>
      <c r="DU906" s="711">
        <v>6.1615798922800611</v>
      </c>
      <c r="DV906" s="711">
        <v>-6.1615798922800611</v>
      </c>
      <c r="DW906" s="711">
        <v>6.1547237076648802</v>
      </c>
      <c r="DX906" s="711">
        <v>-6.1547237076648802</v>
      </c>
      <c r="DY906" s="710">
        <v>7.0017953321364332E-2</v>
      </c>
      <c r="DZ906" s="710">
        <v>-7.0017953321364332E-2</v>
      </c>
      <c r="EA906" s="710">
        <v>6.9518716577540093E-2</v>
      </c>
      <c r="EB906" s="710">
        <v>-6.9518716577540093E-2</v>
      </c>
      <c r="EC906" s="236"/>
      <c r="ED906" s="49"/>
      <c r="EE906" s="232"/>
      <c r="EF906" s="700">
        <v>0</v>
      </c>
      <c r="EG906" s="712">
        <v>0</v>
      </c>
      <c r="EH906" s="44"/>
    </row>
    <row r="907" spans="1:138" ht="41.25" customHeight="1" x14ac:dyDescent="0.25">
      <c r="A907" s="871" t="s">
        <v>49</v>
      </c>
      <c r="B907" s="656" t="s">
        <v>96</v>
      </c>
      <c r="C907" s="656" t="s">
        <v>140</v>
      </c>
      <c r="D907" s="691" t="s">
        <v>1826</v>
      </c>
      <c r="E907" s="656" t="s">
        <v>633</v>
      </c>
      <c r="F907" s="656" t="s">
        <v>1831</v>
      </c>
      <c r="G907" s="901" t="s">
        <v>633</v>
      </c>
      <c r="H907" s="897" t="s">
        <v>55</v>
      </c>
      <c r="I907" s="17" t="s">
        <v>860</v>
      </c>
      <c r="J907" s="64">
        <v>4.16</v>
      </c>
      <c r="K907" s="665">
        <v>2.3777593486305548</v>
      </c>
      <c r="L907" s="665">
        <v>2.5369318129050002</v>
      </c>
      <c r="M907" s="64">
        <v>207</v>
      </c>
      <c r="N907" s="726">
        <v>2435311.432</v>
      </c>
      <c r="O907" s="548" t="s">
        <v>874</v>
      </c>
      <c r="P907" s="909">
        <v>0.61965849699999997</v>
      </c>
      <c r="Q907" s="203" t="s">
        <v>57</v>
      </c>
      <c r="R907" s="205" t="s">
        <v>57</v>
      </c>
      <c r="S907" s="490">
        <v>0</v>
      </c>
      <c r="T907" s="18">
        <v>0</v>
      </c>
      <c r="U907" s="548" t="s">
        <v>58</v>
      </c>
      <c r="V907" s="18" t="s">
        <v>58</v>
      </c>
      <c r="W907" s="64" t="s">
        <v>58</v>
      </c>
      <c r="X907" s="18" t="s">
        <v>58</v>
      </c>
      <c r="Y907" s="18" t="s">
        <v>58</v>
      </c>
      <c r="Z907" s="18" t="s">
        <v>58</v>
      </c>
      <c r="AA907" s="18" t="s">
        <v>58</v>
      </c>
      <c r="AB907" s="18" t="s">
        <v>58</v>
      </c>
      <c r="AC907" s="18" t="s">
        <v>58</v>
      </c>
      <c r="AD907" s="18" t="s">
        <v>58</v>
      </c>
      <c r="AE907" s="18" t="s">
        <v>58</v>
      </c>
      <c r="AF907" s="18" t="s">
        <v>58</v>
      </c>
      <c r="AG907" s="64" t="s">
        <v>58</v>
      </c>
      <c r="AH907" s="18" t="s">
        <v>58</v>
      </c>
      <c r="AI907" s="64" t="s">
        <v>58</v>
      </c>
      <c r="AJ907" s="18" t="s">
        <v>58</v>
      </c>
      <c r="AK907" s="18" t="s">
        <v>58</v>
      </c>
      <c r="AL907" s="64" t="s">
        <v>58</v>
      </c>
      <c r="AM907" s="18" t="s">
        <v>58</v>
      </c>
      <c r="AN907" s="18" t="s">
        <v>58</v>
      </c>
      <c r="AO907" s="18" t="s">
        <v>58</v>
      </c>
      <c r="AP907" s="64" t="s">
        <v>58</v>
      </c>
      <c r="AQ907" s="64">
        <v>0</v>
      </c>
      <c r="AR907" s="11">
        <v>0</v>
      </c>
      <c r="AS907" s="17" t="s">
        <v>58</v>
      </c>
      <c r="AT907" s="490" t="s">
        <v>58</v>
      </c>
      <c r="AU907" s="64" t="s">
        <v>58</v>
      </c>
      <c r="AV907" s="18" t="s">
        <v>58</v>
      </c>
      <c r="AW907" s="64" t="s">
        <v>58</v>
      </c>
      <c r="AX907" s="18" t="s">
        <v>58</v>
      </c>
      <c r="AY907" s="17" t="s">
        <v>58</v>
      </c>
      <c r="AZ907" s="490" t="s">
        <v>58</v>
      </c>
      <c r="BA907" s="17" t="s">
        <v>58</v>
      </c>
      <c r="BB907" s="18" t="s">
        <v>58</v>
      </c>
      <c r="BC907" s="17" t="s">
        <v>58</v>
      </c>
      <c r="BD907" s="18" t="s">
        <v>58</v>
      </c>
      <c r="BE907" s="17" t="s">
        <v>58</v>
      </c>
      <c r="BF907" s="18" t="s">
        <v>58</v>
      </c>
      <c r="BG907" s="17" t="s">
        <v>58</v>
      </c>
      <c r="BH907" s="18" t="s">
        <v>58</v>
      </c>
      <c r="BI907" s="17" t="s">
        <v>58</v>
      </c>
      <c r="BJ907" s="18" t="s">
        <v>58</v>
      </c>
      <c r="BK907" s="17" t="s">
        <v>58</v>
      </c>
      <c r="BL907" s="17" t="s">
        <v>58</v>
      </c>
      <c r="BM907" s="17" t="s">
        <v>58</v>
      </c>
      <c r="BN907" s="17" t="s">
        <v>58</v>
      </c>
      <c r="BO907" s="18" t="s">
        <v>58</v>
      </c>
      <c r="BP907" s="18" t="s">
        <v>58</v>
      </c>
      <c r="BQ907" s="64">
        <v>0</v>
      </c>
      <c r="BR907" s="18">
        <v>0</v>
      </c>
      <c r="BS907" s="729">
        <v>0</v>
      </c>
      <c r="BT907" s="17">
        <v>0</v>
      </c>
      <c r="BU907" s="17">
        <v>0</v>
      </c>
      <c r="BV907" s="17">
        <v>0</v>
      </c>
      <c r="BW907" s="17">
        <v>0</v>
      </c>
      <c r="BX907" s="17">
        <v>0</v>
      </c>
      <c r="BY907" s="17">
        <v>0</v>
      </c>
      <c r="BZ907" s="17">
        <v>0</v>
      </c>
      <c r="CA907" s="17">
        <v>0</v>
      </c>
      <c r="CB907" s="17">
        <v>0</v>
      </c>
      <c r="CC907" s="17">
        <v>0</v>
      </c>
      <c r="CD907" s="17">
        <v>0</v>
      </c>
      <c r="CE907" s="17">
        <v>0</v>
      </c>
      <c r="CF907" s="17">
        <v>0</v>
      </c>
      <c r="CG907" s="17">
        <v>0</v>
      </c>
      <c r="CH907" s="17">
        <v>0</v>
      </c>
      <c r="CI907" s="17">
        <v>0</v>
      </c>
      <c r="CJ907" s="17">
        <v>0</v>
      </c>
      <c r="CK907" s="17">
        <v>0</v>
      </c>
      <c r="CL907" s="702">
        <v>0</v>
      </c>
      <c r="CM907" s="702">
        <v>0</v>
      </c>
      <c r="CN907" s="702">
        <v>0</v>
      </c>
      <c r="CO907" s="702">
        <v>0</v>
      </c>
      <c r="CP907" s="702">
        <v>0</v>
      </c>
      <c r="CQ907" s="702">
        <v>0</v>
      </c>
      <c r="CR907" s="704">
        <v>0</v>
      </c>
      <c r="CS907" s="703">
        <v>0</v>
      </c>
      <c r="CT907" s="23" t="s">
        <v>56</v>
      </c>
      <c r="CU907" s="23" t="s">
        <v>56</v>
      </c>
      <c r="CV907" s="23" t="s">
        <v>56</v>
      </c>
      <c r="CW907" s="23" t="s">
        <v>56</v>
      </c>
      <c r="CX907" s="23" t="s">
        <v>56</v>
      </c>
      <c r="CY907" s="23" t="s">
        <v>56</v>
      </c>
      <c r="CZ907" s="23" t="s">
        <v>56</v>
      </c>
      <c r="DA907" s="23" t="s">
        <v>56</v>
      </c>
      <c r="DB907" s="728">
        <v>2435311.432</v>
      </c>
      <c r="DC907" s="10"/>
      <c r="DD907" s="692">
        <v>0.61965849699999997</v>
      </c>
      <c r="DE907" s="120"/>
      <c r="DF907" s="120"/>
      <c r="DG907" s="120"/>
      <c r="DH907" s="140"/>
      <c r="DI907" s="140"/>
      <c r="DJ907" s="140"/>
      <c r="DK907" s="140"/>
      <c r="DL907" s="548" t="s">
        <v>56</v>
      </c>
      <c r="DM907" s="548" t="s">
        <v>56</v>
      </c>
      <c r="DN907" s="203" t="s">
        <v>55</v>
      </c>
      <c r="DO907" s="700" t="s">
        <v>56</v>
      </c>
      <c r="DP907" s="713" t="s">
        <v>56</v>
      </c>
      <c r="DQ907" s="548" t="s">
        <v>56</v>
      </c>
      <c r="DR907" s="673" t="s">
        <v>56</v>
      </c>
      <c r="DS907" s="203" t="s">
        <v>56</v>
      </c>
      <c r="DT907" s="1160" t="s">
        <v>56</v>
      </c>
      <c r="DU907" s="711">
        <v>667.44030808729144</v>
      </c>
      <c r="DV907" s="711">
        <v>-655.56197243780809</v>
      </c>
      <c r="DW907" s="711">
        <v>673.54196891191702</v>
      </c>
      <c r="DX907" s="711">
        <v>-661.77700525507021</v>
      </c>
      <c r="DY907" s="710">
        <v>0.98587933247753534</v>
      </c>
      <c r="DZ907" s="710">
        <v>-0.95844586446697244</v>
      </c>
      <c r="EA907" s="710">
        <v>0.99481865284974103</v>
      </c>
      <c r="EB907" s="710">
        <v>-0.96969889897461681</v>
      </c>
      <c r="EC907" s="236"/>
      <c r="ED907" s="49"/>
      <c r="EE907" s="232"/>
      <c r="EF907" s="700">
        <v>129984</v>
      </c>
      <c r="EG907" s="712">
        <v>-129984</v>
      </c>
      <c r="EH907" s="44"/>
    </row>
    <row r="908" spans="1:138" ht="41.25" customHeight="1" x14ac:dyDescent="0.25">
      <c r="A908" s="871" t="s">
        <v>49</v>
      </c>
      <c r="B908" s="656" t="s">
        <v>96</v>
      </c>
      <c r="C908" s="656" t="s">
        <v>140</v>
      </c>
      <c r="D908" s="691" t="s">
        <v>1826</v>
      </c>
      <c r="E908" s="656" t="s">
        <v>633</v>
      </c>
      <c r="F908" s="656" t="s">
        <v>1832</v>
      </c>
      <c r="G908" s="901" t="s">
        <v>633</v>
      </c>
      <c r="H908" s="897" t="s">
        <v>55</v>
      </c>
      <c r="I908" s="17" t="s">
        <v>860</v>
      </c>
      <c r="J908" s="64">
        <v>4.16</v>
      </c>
      <c r="K908" s="665">
        <v>2.1976260646433912</v>
      </c>
      <c r="L908" s="665">
        <v>4.8806818080300003</v>
      </c>
      <c r="M908" s="64">
        <v>766</v>
      </c>
      <c r="N908" s="726">
        <v>1415878.7390000001</v>
      </c>
      <c r="O908" s="548" t="s">
        <v>874</v>
      </c>
      <c r="P908" s="909">
        <v>0.36026656800000001</v>
      </c>
      <c r="Q908" s="203" t="s">
        <v>57</v>
      </c>
      <c r="R908" s="205" t="s">
        <v>57</v>
      </c>
      <c r="S908" s="490">
        <v>0</v>
      </c>
      <c r="T908" s="18">
        <v>0</v>
      </c>
      <c r="U908" s="548">
        <v>0</v>
      </c>
      <c r="V908" s="18">
        <v>0</v>
      </c>
      <c r="W908" s="64">
        <v>0</v>
      </c>
      <c r="X908" s="18">
        <v>0</v>
      </c>
      <c r="Y908" s="18">
        <v>0</v>
      </c>
      <c r="Z908" s="18">
        <v>0</v>
      </c>
      <c r="AA908" s="18">
        <v>0</v>
      </c>
      <c r="AB908" s="18">
        <v>0</v>
      </c>
      <c r="AC908" s="18">
        <v>0</v>
      </c>
      <c r="AD908" s="18">
        <v>0</v>
      </c>
      <c r="AE908" s="18">
        <v>0</v>
      </c>
      <c r="AF908" s="18">
        <v>0</v>
      </c>
      <c r="AG908" s="64">
        <v>0</v>
      </c>
      <c r="AH908" s="18">
        <v>0</v>
      </c>
      <c r="AI908" s="64">
        <v>0</v>
      </c>
      <c r="AJ908" s="18">
        <v>0</v>
      </c>
      <c r="AK908" s="18">
        <v>1</v>
      </c>
      <c r="AL908" s="64">
        <v>1</v>
      </c>
      <c r="AM908" s="18">
        <v>0</v>
      </c>
      <c r="AN908" s="18" t="s">
        <v>58</v>
      </c>
      <c r="AO908" s="18">
        <v>0</v>
      </c>
      <c r="AP908" s="64">
        <v>0</v>
      </c>
      <c r="AQ908" s="64">
        <v>1</v>
      </c>
      <c r="AR908" s="11">
        <v>1</v>
      </c>
      <c r="AS908" s="17">
        <v>0</v>
      </c>
      <c r="AT908" s="490">
        <v>0</v>
      </c>
      <c r="AU908" s="64">
        <v>0</v>
      </c>
      <c r="AV908" s="18">
        <v>0</v>
      </c>
      <c r="AW908" s="64">
        <v>0</v>
      </c>
      <c r="AX908" s="18">
        <v>0</v>
      </c>
      <c r="AY908" s="17">
        <v>0</v>
      </c>
      <c r="AZ908" s="490">
        <v>0</v>
      </c>
      <c r="BA908" s="17">
        <v>0</v>
      </c>
      <c r="BB908" s="18">
        <v>0</v>
      </c>
      <c r="BC908" s="17">
        <v>0</v>
      </c>
      <c r="BD908" s="18">
        <v>0</v>
      </c>
      <c r="BE908" s="17">
        <v>0</v>
      </c>
      <c r="BF908" s="18">
        <v>0</v>
      </c>
      <c r="BG908" s="17">
        <v>0</v>
      </c>
      <c r="BH908" s="18">
        <v>0</v>
      </c>
      <c r="BI908" s="17">
        <v>0</v>
      </c>
      <c r="BJ908" s="18">
        <v>0</v>
      </c>
      <c r="BK908" s="17">
        <v>9.6</v>
      </c>
      <c r="BL908" s="17">
        <v>9.6</v>
      </c>
      <c r="BM908" s="17">
        <v>0</v>
      </c>
      <c r="BN908" s="17" t="s">
        <v>58</v>
      </c>
      <c r="BO908" s="18">
        <v>0</v>
      </c>
      <c r="BP908" s="18">
        <v>0</v>
      </c>
      <c r="BQ908" s="64">
        <v>9.6</v>
      </c>
      <c r="BR908" s="18">
        <v>9.6</v>
      </c>
      <c r="BS908" s="729">
        <v>2.664693549916072E-2</v>
      </c>
      <c r="BT908" s="17">
        <v>0</v>
      </c>
      <c r="BU908" s="17">
        <v>0</v>
      </c>
      <c r="BV908" s="17">
        <v>0</v>
      </c>
      <c r="BW908" s="17">
        <v>0</v>
      </c>
      <c r="BX908" s="17">
        <v>0</v>
      </c>
      <c r="BY908" s="17">
        <v>0</v>
      </c>
      <c r="BZ908" s="17">
        <v>0</v>
      </c>
      <c r="CA908" s="17">
        <v>0</v>
      </c>
      <c r="CB908" s="17">
        <v>0</v>
      </c>
      <c r="CC908" s="17">
        <v>0</v>
      </c>
      <c r="CD908" s="17">
        <v>0</v>
      </c>
      <c r="CE908" s="17">
        <v>0</v>
      </c>
      <c r="CF908" s="17">
        <v>0</v>
      </c>
      <c r="CG908" s="17">
        <v>0</v>
      </c>
      <c r="CH908" s="17">
        <v>0</v>
      </c>
      <c r="CI908" s="17">
        <v>0</v>
      </c>
      <c r="CJ908" s="17">
        <v>0</v>
      </c>
      <c r="CK908" s="17">
        <v>0</v>
      </c>
      <c r="CL908" s="702">
        <v>11268.864</v>
      </c>
      <c r="CM908" s="702">
        <v>11268.864</v>
      </c>
      <c r="CN908" s="702">
        <v>0</v>
      </c>
      <c r="CO908" s="702">
        <v>0</v>
      </c>
      <c r="CP908" s="702">
        <v>0</v>
      </c>
      <c r="CQ908" s="702">
        <v>0</v>
      </c>
      <c r="CR908" s="704">
        <v>11268.864</v>
      </c>
      <c r="CS908" s="703">
        <v>11268.864</v>
      </c>
      <c r="CT908" s="23" t="s">
        <v>56</v>
      </c>
      <c r="CU908" s="23" t="s">
        <v>56</v>
      </c>
      <c r="CV908" s="23" t="s">
        <v>56</v>
      </c>
      <c r="CW908" s="23" t="s">
        <v>56</v>
      </c>
      <c r="CX908" s="23" t="s">
        <v>56</v>
      </c>
      <c r="CY908" s="23" t="s">
        <v>56</v>
      </c>
      <c r="CZ908" s="23" t="s">
        <v>56</v>
      </c>
      <c r="DA908" s="23" t="s">
        <v>56</v>
      </c>
      <c r="DB908" s="728">
        <v>1415878.7390000001</v>
      </c>
      <c r="DC908" s="10"/>
      <c r="DD908" s="692">
        <v>0.36026656800000001</v>
      </c>
      <c r="DE908" s="120"/>
      <c r="DF908" s="120"/>
      <c r="DG908" s="120"/>
      <c r="DH908" s="140"/>
      <c r="DI908" s="140"/>
      <c r="DJ908" s="140"/>
      <c r="DK908" s="140"/>
      <c r="DL908" s="548" t="s">
        <v>56</v>
      </c>
      <c r="DM908" s="548" t="s">
        <v>56</v>
      </c>
      <c r="DN908" s="203" t="s">
        <v>55</v>
      </c>
      <c r="DO908" s="700" t="s">
        <v>56</v>
      </c>
      <c r="DP908" s="713" t="s">
        <v>56</v>
      </c>
      <c r="DQ908" s="548" t="s">
        <v>56</v>
      </c>
      <c r="DR908" s="673" t="s">
        <v>56</v>
      </c>
      <c r="DS908" s="203" t="s">
        <v>56</v>
      </c>
      <c r="DT908" s="1160" t="s">
        <v>56</v>
      </c>
      <c r="DU908" s="711">
        <v>0</v>
      </c>
      <c r="DV908" s="711">
        <v>192.62628389333827</v>
      </c>
      <c r="DW908" s="711">
        <v>0</v>
      </c>
      <c r="DX908" s="711">
        <v>174.85101368235769</v>
      </c>
      <c r="DY908" s="710">
        <v>0</v>
      </c>
      <c r="DZ908" s="710">
        <v>0.67131402925118033</v>
      </c>
      <c r="EA908" s="710">
        <v>0</v>
      </c>
      <c r="EB908" s="710">
        <v>0.64278248250083458</v>
      </c>
      <c r="EC908" s="236"/>
      <c r="ED908" s="49"/>
      <c r="EE908" s="232"/>
      <c r="EF908" s="700">
        <v>0</v>
      </c>
      <c r="EG908" s="712">
        <v>158368</v>
      </c>
      <c r="EH908" s="44"/>
    </row>
    <row r="909" spans="1:138" ht="41.25" customHeight="1" x14ac:dyDescent="0.25">
      <c r="A909" s="871" t="s">
        <v>49</v>
      </c>
      <c r="B909" s="656" t="s">
        <v>96</v>
      </c>
      <c r="C909" s="656" t="s">
        <v>140</v>
      </c>
      <c r="D909" s="691" t="s">
        <v>1826</v>
      </c>
      <c r="E909" s="656" t="s">
        <v>633</v>
      </c>
      <c r="F909" s="656" t="s">
        <v>1833</v>
      </c>
      <c r="G909" s="901" t="s">
        <v>633</v>
      </c>
      <c r="H909" s="897" t="s">
        <v>55</v>
      </c>
      <c r="I909" s="17" t="s">
        <v>889</v>
      </c>
      <c r="J909" s="64">
        <v>4.16</v>
      </c>
      <c r="K909" s="665">
        <v>2.3417326918331218</v>
      </c>
      <c r="L909" s="665">
        <v>0.85378787701199998</v>
      </c>
      <c r="M909" s="64">
        <v>99</v>
      </c>
      <c r="N909" s="726">
        <v>2265405.9840000002</v>
      </c>
      <c r="O909" s="548" t="s">
        <v>874</v>
      </c>
      <c r="P909" s="909">
        <v>0.57642650900000003</v>
      </c>
      <c r="Q909" s="203" t="s">
        <v>57</v>
      </c>
      <c r="R909" s="205" t="s">
        <v>57</v>
      </c>
      <c r="S909" s="490">
        <v>0</v>
      </c>
      <c r="T909" s="18">
        <v>0</v>
      </c>
      <c r="U909" s="548" t="s">
        <v>58</v>
      </c>
      <c r="V909" s="18" t="s">
        <v>58</v>
      </c>
      <c r="W909" s="64" t="s">
        <v>58</v>
      </c>
      <c r="X909" s="18" t="s">
        <v>58</v>
      </c>
      <c r="Y909" s="18" t="s">
        <v>58</v>
      </c>
      <c r="Z909" s="18" t="s">
        <v>58</v>
      </c>
      <c r="AA909" s="18" t="s">
        <v>58</v>
      </c>
      <c r="AB909" s="18" t="s">
        <v>58</v>
      </c>
      <c r="AC909" s="18" t="s">
        <v>58</v>
      </c>
      <c r="AD909" s="18" t="s">
        <v>58</v>
      </c>
      <c r="AE909" s="18" t="s">
        <v>58</v>
      </c>
      <c r="AF909" s="18" t="s">
        <v>58</v>
      </c>
      <c r="AG909" s="64" t="s">
        <v>58</v>
      </c>
      <c r="AH909" s="18" t="s">
        <v>58</v>
      </c>
      <c r="AI909" s="64" t="s">
        <v>58</v>
      </c>
      <c r="AJ909" s="18" t="s">
        <v>58</v>
      </c>
      <c r="AK909" s="18" t="s">
        <v>58</v>
      </c>
      <c r="AL909" s="64" t="s">
        <v>58</v>
      </c>
      <c r="AM909" s="18" t="s">
        <v>58</v>
      </c>
      <c r="AN909" s="18" t="s">
        <v>58</v>
      </c>
      <c r="AO909" s="18" t="s">
        <v>58</v>
      </c>
      <c r="AP909" s="64" t="s">
        <v>58</v>
      </c>
      <c r="AQ909" s="64">
        <v>0</v>
      </c>
      <c r="AR909" s="11">
        <v>0</v>
      </c>
      <c r="AS909" s="17" t="s">
        <v>58</v>
      </c>
      <c r="AT909" s="490" t="s">
        <v>58</v>
      </c>
      <c r="AU909" s="64" t="s">
        <v>58</v>
      </c>
      <c r="AV909" s="18" t="s">
        <v>58</v>
      </c>
      <c r="AW909" s="64" t="s">
        <v>58</v>
      </c>
      <c r="AX909" s="18" t="s">
        <v>58</v>
      </c>
      <c r="AY909" s="17" t="s">
        <v>58</v>
      </c>
      <c r="AZ909" s="490" t="s">
        <v>58</v>
      </c>
      <c r="BA909" s="17" t="s">
        <v>58</v>
      </c>
      <c r="BB909" s="18" t="s">
        <v>58</v>
      </c>
      <c r="BC909" s="17" t="s">
        <v>58</v>
      </c>
      <c r="BD909" s="18" t="s">
        <v>58</v>
      </c>
      <c r="BE909" s="17" t="s">
        <v>58</v>
      </c>
      <c r="BF909" s="18" t="s">
        <v>58</v>
      </c>
      <c r="BG909" s="17" t="s">
        <v>58</v>
      </c>
      <c r="BH909" s="18" t="s">
        <v>58</v>
      </c>
      <c r="BI909" s="17" t="s">
        <v>58</v>
      </c>
      <c r="BJ909" s="18" t="s">
        <v>58</v>
      </c>
      <c r="BK909" s="17" t="s">
        <v>58</v>
      </c>
      <c r="BL909" s="17" t="s">
        <v>58</v>
      </c>
      <c r="BM909" s="17" t="s">
        <v>58</v>
      </c>
      <c r="BN909" s="17" t="s">
        <v>58</v>
      </c>
      <c r="BO909" s="18" t="s">
        <v>58</v>
      </c>
      <c r="BP909" s="18" t="s">
        <v>58</v>
      </c>
      <c r="BQ909" s="64">
        <v>0</v>
      </c>
      <c r="BR909" s="18">
        <v>0</v>
      </c>
      <c r="BS909" s="729">
        <v>0</v>
      </c>
      <c r="BT909" s="17">
        <v>0</v>
      </c>
      <c r="BU909" s="17">
        <v>0</v>
      </c>
      <c r="BV909" s="17">
        <v>0</v>
      </c>
      <c r="BW909" s="17">
        <v>0</v>
      </c>
      <c r="BX909" s="17">
        <v>0</v>
      </c>
      <c r="BY909" s="17">
        <v>0</v>
      </c>
      <c r="BZ909" s="17">
        <v>0</v>
      </c>
      <c r="CA909" s="17">
        <v>0</v>
      </c>
      <c r="CB909" s="17">
        <v>0</v>
      </c>
      <c r="CC909" s="17">
        <v>0</v>
      </c>
      <c r="CD909" s="17">
        <v>0</v>
      </c>
      <c r="CE909" s="17">
        <v>0</v>
      </c>
      <c r="CF909" s="17">
        <v>0</v>
      </c>
      <c r="CG909" s="17">
        <v>0</v>
      </c>
      <c r="CH909" s="17">
        <v>0</v>
      </c>
      <c r="CI909" s="17">
        <v>0</v>
      </c>
      <c r="CJ909" s="17">
        <v>0</v>
      </c>
      <c r="CK909" s="17">
        <v>0</v>
      </c>
      <c r="CL909" s="702">
        <v>0</v>
      </c>
      <c r="CM909" s="702">
        <v>0</v>
      </c>
      <c r="CN909" s="702">
        <v>0</v>
      </c>
      <c r="CO909" s="702">
        <v>0</v>
      </c>
      <c r="CP909" s="702">
        <v>0</v>
      </c>
      <c r="CQ909" s="702">
        <v>0</v>
      </c>
      <c r="CR909" s="704">
        <v>0</v>
      </c>
      <c r="CS909" s="703">
        <v>0</v>
      </c>
      <c r="CT909" s="23" t="s">
        <v>56</v>
      </c>
      <c r="CU909" s="23" t="s">
        <v>56</v>
      </c>
      <c r="CV909" s="23" t="s">
        <v>56</v>
      </c>
      <c r="CW909" s="23" t="s">
        <v>56</v>
      </c>
      <c r="CX909" s="23" t="s">
        <v>56</v>
      </c>
      <c r="CY909" s="23" t="s">
        <v>56</v>
      </c>
      <c r="CZ909" s="23" t="s">
        <v>56</v>
      </c>
      <c r="DA909" s="23" t="s">
        <v>56</v>
      </c>
      <c r="DB909" s="728">
        <v>2265405.9840000002</v>
      </c>
      <c r="DC909" s="10"/>
      <c r="DD909" s="692">
        <v>0.57642650900000003</v>
      </c>
      <c r="DE909" s="120"/>
      <c r="DF909" s="120"/>
      <c r="DG909" s="120"/>
      <c r="DH909" s="140"/>
      <c r="DI909" s="140"/>
      <c r="DJ909" s="140"/>
      <c r="DK909" s="140"/>
      <c r="DL909" s="548" t="s">
        <v>56</v>
      </c>
      <c r="DM909" s="548" t="s">
        <v>56</v>
      </c>
      <c r="DN909" s="203" t="s">
        <v>55</v>
      </c>
      <c r="DO909" s="700" t="s">
        <v>56</v>
      </c>
      <c r="DP909" s="713" t="s">
        <v>56</v>
      </c>
      <c r="DQ909" s="548" t="s">
        <v>56</v>
      </c>
      <c r="DR909" s="673" t="s">
        <v>56</v>
      </c>
      <c r="DS909" s="203" t="s">
        <v>56</v>
      </c>
      <c r="DT909" s="1160" t="s">
        <v>56</v>
      </c>
      <c r="DU909" s="711">
        <v>105.87781350482301</v>
      </c>
      <c r="DV909" s="711">
        <v>-86.429537642754056</v>
      </c>
      <c r="DW909" s="711">
        <v>98</v>
      </c>
      <c r="DX909" s="711">
        <v>-72.446218487394972</v>
      </c>
      <c r="DY909" s="710">
        <v>1.0803858520900307</v>
      </c>
      <c r="DZ909" s="710">
        <v>-0.94245481760727212</v>
      </c>
      <c r="EA909" s="710">
        <v>1</v>
      </c>
      <c r="EB909" s="710">
        <v>-0.81876750700280099</v>
      </c>
      <c r="EC909" s="236"/>
      <c r="ED909" s="49"/>
      <c r="EE909" s="232"/>
      <c r="EF909" s="700">
        <v>2744</v>
      </c>
      <c r="EG909" s="712">
        <v>-1851</v>
      </c>
      <c r="EH909" s="44"/>
    </row>
    <row r="910" spans="1:138" ht="41.25" customHeight="1" x14ac:dyDescent="0.25">
      <c r="A910" s="871" t="s">
        <v>49</v>
      </c>
      <c r="B910" s="656" t="s">
        <v>96</v>
      </c>
      <c r="C910" s="656" t="s">
        <v>140</v>
      </c>
      <c r="D910" s="691" t="s">
        <v>1826</v>
      </c>
      <c r="E910" s="656" t="s">
        <v>633</v>
      </c>
      <c r="F910" s="656" t="s">
        <v>1834</v>
      </c>
      <c r="G910" s="901" t="s">
        <v>633</v>
      </c>
      <c r="H910" s="897" t="s">
        <v>55</v>
      </c>
      <c r="I910" s="17" t="s">
        <v>866</v>
      </c>
      <c r="J910" s="64">
        <v>13.2</v>
      </c>
      <c r="K910" s="665">
        <v>9.7396681011213087</v>
      </c>
      <c r="L910" s="665">
        <v>3.6316287803250002</v>
      </c>
      <c r="M910" s="64">
        <v>467</v>
      </c>
      <c r="N910" s="726">
        <v>15005591.790000001</v>
      </c>
      <c r="O910" s="548" t="s">
        <v>874</v>
      </c>
      <c r="P910" s="909">
        <v>3.8181327999999999</v>
      </c>
      <c r="Q910" s="203" t="s">
        <v>57</v>
      </c>
      <c r="R910" s="205" t="s">
        <v>57</v>
      </c>
      <c r="S910" s="490">
        <v>0</v>
      </c>
      <c r="T910" s="18">
        <v>0</v>
      </c>
      <c r="U910" s="548">
        <v>0</v>
      </c>
      <c r="V910" s="18">
        <v>0</v>
      </c>
      <c r="W910" s="64">
        <v>0</v>
      </c>
      <c r="X910" s="18">
        <v>0</v>
      </c>
      <c r="Y910" s="18">
        <v>0</v>
      </c>
      <c r="Z910" s="18">
        <v>0</v>
      </c>
      <c r="AA910" s="18">
        <v>0</v>
      </c>
      <c r="AB910" s="18">
        <v>0</v>
      </c>
      <c r="AC910" s="18">
        <v>0</v>
      </c>
      <c r="AD910" s="18">
        <v>0</v>
      </c>
      <c r="AE910" s="18">
        <v>0</v>
      </c>
      <c r="AF910" s="18">
        <v>0</v>
      </c>
      <c r="AG910" s="64">
        <v>0</v>
      </c>
      <c r="AH910" s="18">
        <v>0</v>
      </c>
      <c r="AI910" s="64">
        <v>0</v>
      </c>
      <c r="AJ910" s="18">
        <v>0</v>
      </c>
      <c r="AK910" s="18">
        <v>2</v>
      </c>
      <c r="AL910" s="64">
        <v>2</v>
      </c>
      <c r="AM910" s="18">
        <v>0</v>
      </c>
      <c r="AN910" s="18">
        <v>1</v>
      </c>
      <c r="AO910" s="18">
        <v>1</v>
      </c>
      <c r="AP910" s="64">
        <v>1</v>
      </c>
      <c r="AQ910" s="64">
        <v>3</v>
      </c>
      <c r="AR910" s="11">
        <v>4</v>
      </c>
      <c r="AS910" s="17">
        <v>0</v>
      </c>
      <c r="AT910" s="490">
        <v>0</v>
      </c>
      <c r="AU910" s="64">
        <v>0</v>
      </c>
      <c r="AV910" s="18">
        <v>0</v>
      </c>
      <c r="AW910" s="64">
        <v>0</v>
      </c>
      <c r="AX910" s="18">
        <v>0</v>
      </c>
      <c r="AY910" s="17">
        <v>0</v>
      </c>
      <c r="AZ910" s="490">
        <v>0</v>
      </c>
      <c r="BA910" s="17">
        <v>0</v>
      </c>
      <c r="BB910" s="18">
        <v>0</v>
      </c>
      <c r="BC910" s="17">
        <v>0</v>
      </c>
      <c r="BD910" s="18">
        <v>0</v>
      </c>
      <c r="BE910" s="17">
        <v>0</v>
      </c>
      <c r="BF910" s="18">
        <v>0</v>
      </c>
      <c r="BG910" s="17">
        <v>0</v>
      </c>
      <c r="BH910" s="18">
        <v>0</v>
      </c>
      <c r="BI910" s="17">
        <v>0</v>
      </c>
      <c r="BJ910" s="18">
        <v>0</v>
      </c>
      <c r="BK910" s="17">
        <v>142.5</v>
      </c>
      <c r="BL910" s="17">
        <v>142.5</v>
      </c>
      <c r="BM910" s="17">
        <v>0</v>
      </c>
      <c r="BN910" s="17" t="s">
        <v>58</v>
      </c>
      <c r="BO910" s="18">
        <v>2.5</v>
      </c>
      <c r="BP910" s="18">
        <v>2.5</v>
      </c>
      <c r="BQ910" s="64">
        <v>145</v>
      </c>
      <c r="BR910" s="18">
        <v>145</v>
      </c>
      <c r="BS910" s="729">
        <v>3.7976678024399781E-2</v>
      </c>
      <c r="BT910" s="17">
        <v>0</v>
      </c>
      <c r="BU910" s="17">
        <v>0</v>
      </c>
      <c r="BV910" s="17">
        <v>0</v>
      </c>
      <c r="BW910" s="17">
        <v>0</v>
      </c>
      <c r="BX910" s="17">
        <v>0</v>
      </c>
      <c r="BY910" s="17">
        <v>0</v>
      </c>
      <c r="BZ910" s="17">
        <v>0</v>
      </c>
      <c r="CA910" s="17">
        <v>0</v>
      </c>
      <c r="CB910" s="17">
        <v>0</v>
      </c>
      <c r="CC910" s="17">
        <v>0</v>
      </c>
      <c r="CD910" s="17">
        <v>0</v>
      </c>
      <c r="CE910" s="17">
        <v>0</v>
      </c>
      <c r="CF910" s="17">
        <v>0</v>
      </c>
      <c r="CG910" s="17">
        <v>0</v>
      </c>
      <c r="CH910" s="17">
        <v>0</v>
      </c>
      <c r="CI910" s="17">
        <v>0</v>
      </c>
      <c r="CJ910" s="17">
        <v>0</v>
      </c>
      <c r="CK910" s="17">
        <v>0</v>
      </c>
      <c r="CL910" s="702">
        <v>167272.20000000001</v>
      </c>
      <c r="CM910" s="702">
        <v>167272.20000000001</v>
      </c>
      <c r="CN910" s="702">
        <v>0</v>
      </c>
      <c r="CO910" s="702">
        <v>0</v>
      </c>
      <c r="CP910" s="702">
        <v>8190.6</v>
      </c>
      <c r="CQ910" s="702">
        <v>8190.6</v>
      </c>
      <c r="CR910" s="704">
        <v>175462.80000000002</v>
      </c>
      <c r="CS910" s="703">
        <v>175462.80000000002</v>
      </c>
      <c r="CT910" s="23">
        <v>1</v>
      </c>
      <c r="CU910" s="23">
        <v>8</v>
      </c>
      <c r="CV910" s="23" t="s">
        <v>633</v>
      </c>
      <c r="CW910" s="23">
        <v>8</v>
      </c>
      <c r="CX910" s="23">
        <v>48</v>
      </c>
      <c r="CY910" s="23">
        <v>0</v>
      </c>
      <c r="CZ910" s="23">
        <v>0</v>
      </c>
      <c r="DA910" s="23" t="s">
        <v>905</v>
      </c>
      <c r="DB910" s="728">
        <v>15005591.790000001</v>
      </c>
      <c r="DC910" s="10"/>
      <c r="DD910" s="692">
        <v>3.8181327999999999</v>
      </c>
      <c r="DE910" s="120"/>
      <c r="DF910" s="120"/>
      <c r="DG910" s="120"/>
      <c r="DH910" s="140"/>
      <c r="DI910" s="140"/>
      <c r="DJ910" s="140"/>
      <c r="DK910" s="140"/>
      <c r="DL910" s="548" t="s">
        <v>56</v>
      </c>
      <c r="DM910" s="548" t="s">
        <v>56</v>
      </c>
      <c r="DN910" s="203" t="s">
        <v>55</v>
      </c>
      <c r="DO910" s="700" t="s">
        <v>56</v>
      </c>
      <c r="DP910" s="713" t="s">
        <v>56</v>
      </c>
      <c r="DQ910" s="548" t="s">
        <v>56</v>
      </c>
      <c r="DR910" s="673" t="s">
        <v>56</v>
      </c>
      <c r="DS910" s="203" t="s">
        <v>56</v>
      </c>
      <c r="DT910" s="1160" t="s">
        <v>56</v>
      </c>
      <c r="DU910" s="711">
        <v>12.056955093099672</v>
      </c>
      <c r="DV910" s="711">
        <v>6.2084287725566956</v>
      </c>
      <c r="DW910" s="711">
        <v>12.3645234811921</v>
      </c>
      <c r="DX910" s="711">
        <v>5.9008603844642682</v>
      </c>
      <c r="DY910" s="710">
        <v>0.37020810514786417</v>
      </c>
      <c r="DZ910" s="710">
        <v>-0.24506968457327885</v>
      </c>
      <c r="EA910" s="710">
        <v>0.37060445874511599</v>
      </c>
      <c r="EB910" s="710">
        <v>-0.24546603817053067</v>
      </c>
      <c r="EC910" s="236"/>
      <c r="ED910" s="49"/>
      <c r="EE910" s="232"/>
      <c r="EF910" s="700">
        <v>5376</v>
      </c>
      <c r="EG910" s="712">
        <v>10927.333333333334</v>
      </c>
      <c r="EH910" s="44"/>
    </row>
    <row r="911" spans="1:138" ht="41.25" customHeight="1" x14ac:dyDescent="0.25">
      <c r="A911" s="871" t="s">
        <v>49</v>
      </c>
      <c r="B911" s="656" t="s">
        <v>96</v>
      </c>
      <c r="C911" s="656" t="s">
        <v>140</v>
      </c>
      <c r="D911" s="691" t="s">
        <v>579</v>
      </c>
      <c r="E911" s="656" t="s">
        <v>580</v>
      </c>
      <c r="F911" s="656" t="s">
        <v>581</v>
      </c>
      <c r="G911" s="901" t="s">
        <v>582</v>
      </c>
      <c r="H911" s="897" t="s">
        <v>55</v>
      </c>
      <c r="I911" s="17" t="s">
        <v>860</v>
      </c>
      <c r="J911" s="64">
        <v>13.2</v>
      </c>
      <c r="K911" s="665">
        <v>12.117427449751863</v>
      </c>
      <c r="L911" s="665">
        <v>2.6428030248060002</v>
      </c>
      <c r="M911" s="64">
        <v>108</v>
      </c>
      <c r="N911" s="726">
        <v>4279852.63</v>
      </c>
      <c r="O911" s="548" t="s">
        <v>863</v>
      </c>
      <c r="P911" s="909">
        <v>2.5835269850000002</v>
      </c>
      <c r="Q911" s="203" t="s">
        <v>57</v>
      </c>
      <c r="R911" s="205" t="s">
        <v>57</v>
      </c>
      <c r="S911" s="490">
        <v>0</v>
      </c>
      <c r="T911" s="18">
        <v>0</v>
      </c>
      <c r="U911" s="548">
        <v>0</v>
      </c>
      <c r="V911" s="18">
        <v>0</v>
      </c>
      <c r="W911" s="64">
        <v>0</v>
      </c>
      <c r="X911" s="18">
        <v>0</v>
      </c>
      <c r="Y911" s="18">
        <v>0</v>
      </c>
      <c r="Z911" s="18">
        <v>0</v>
      </c>
      <c r="AA911" s="18">
        <v>0</v>
      </c>
      <c r="AB911" s="18">
        <v>0</v>
      </c>
      <c r="AC911" s="18">
        <v>0</v>
      </c>
      <c r="AD911" s="18">
        <v>0</v>
      </c>
      <c r="AE911" s="18">
        <v>0</v>
      </c>
      <c r="AF911" s="18">
        <v>0</v>
      </c>
      <c r="AG911" s="64">
        <v>0</v>
      </c>
      <c r="AH911" s="18">
        <v>0</v>
      </c>
      <c r="AI911" s="64">
        <v>0</v>
      </c>
      <c r="AJ911" s="18">
        <v>0</v>
      </c>
      <c r="AK911" s="18">
        <v>2</v>
      </c>
      <c r="AL911" s="64">
        <v>2</v>
      </c>
      <c r="AM911" s="18">
        <v>0</v>
      </c>
      <c r="AN911" s="18" t="s">
        <v>58</v>
      </c>
      <c r="AO911" s="18">
        <v>0</v>
      </c>
      <c r="AP911" s="64">
        <v>0</v>
      </c>
      <c r="AQ911" s="64">
        <v>2</v>
      </c>
      <c r="AR911" s="11">
        <v>2</v>
      </c>
      <c r="AS911" s="17">
        <v>0</v>
      </c>
      <c r="AT911" s="490">
        <v>0</v>
      </c>
      <c r="AU911" s="64">
        <v>0</v>
      </c>
      <c r="AV911" s="18">
        <v>0</v>
      </c>
      <c r="AW911" s="64">
        <v>0</v>
      </c>
      <c r="AX911" s="18">
        <v>0</v>
      </c>
      <c r="AY911" s="17">
        <v>0</v>
      </c>
      <c r="AZ911" s="490">
        <v>0</v>
      </c>
      <c r="BA911" s="17">
        <v>0</v>
      </c>
      <c r="BB911" s="18">
        <v>0</v>
      </c>
      <c r="BC911" s="17">
        <v>0</v>
      </c>
      <c r="BD911" s="18">
        <v>0</v>
      </c>
      <c r="BE911" s="17">
        <v>0</v>
      </c>
      <c r="BF911" s="18">
        <v>0</v>
      </c>
      <c r="BG911" s="17">
        <v>0</v>
      </c>
      <c r="BH911" s="18">
        <v>0</v>
      </c>
      <c r="BI911" s="17">
        <v>0</v>
      </c>
      <c r="BJ911" s="18">
        <v>0</v>
      </c>
      <c r="BK911" s="17">
        <v>12</v>
      </c>
      <c r="BL911" s="17">
        <v>12</v>
      </c>
      <c r="BM911" s="17">
        <v>0</v>
      </c>
      <c r="BN911" s="17" t="s">
        <v>58</v>
      </c>
      <c r="BO911" s="18">
        <v>0</v>
      </c>
      <c r="BP911" s="18">
        <v>0</v>
      </c>
      <c r="BQ911" s="64">
        <v>12</v>
      </c>
      <c r="BR911" s="18">
        <v>12</v>
      </c>
      <c r="BS911" s="729">
        <v>4.644813106142183E-3</v>
      </c>
      <c r="BT911" s="17">
        <v>0</v>
      </c>
      <c r="BU911" s="17">
        <v>0</v>
      </c>
      <c r="BV911" s="17">
        <v>0</v>
      </c>
      <c r="BW911" s="17">
        <v>0</v>
      </c>
      <c r="BX911" s="17">
        <v>0</v>
      </c>
      <c r="BY911" s="17">
        <v>0</v>
      </c>
      <c r="BZ911" s="17">
        <v>0</v>
      </c>
      <c r="CA911" s="17">
        <v>0</v>
      </c>
      <c r="CB911" s="17">
        <v>0</v>
      </c>
      <c r="CC911" s="17">
        <v>0</v>
      </c>
      <c r="CD911" s="17">
        <v>0</v>
      </c>
      <c r="CE911" s="17">
        <v>0</v>
      </c>
      <c r="CF911" s="17">
        <v>0</v>
      </c>
      <c r="CG911" s="17">
        <v>0</v>
      </c>
      <c r="CH911" s="17">
        <v>0</v>
      </c>
      <c r="CI911" s="17">
        <v>0</v>
      </c>
      <c r="CJ911" s="17">
        <v>0</v>
      </c>
      <c r="CK911" s="17">
        <v>0</v>
      </c>
      <c r="CL911" s="702">
        <v>14086.080000000002</v>
      </c>
      <c r="CM911" s="702">
        <v>14086.080000000002</v>
      </c>
      <c r="CN911" s="702">
        <v>0</v>
      </c>
      <c r="CO911" s="702">
        <v>0</v>
      </c>
      <c r="CP911" s="702">
        <v>0</v>
      </c>
      <c r="CQ911" s="702">
        <v>0</v>
      </c>
      <c r="CR911" s="704">
        <v>14086.080000000002</v>
      </c>
      <c r="CS911" s="703">
        <v>14086.080000000002</v>
      </c>
      <c r="CT911" s="23" t="s">
        <v>56</v>
      </c>
      <c r="CU911" s="23" t="s">
        <v>56</v>
      </c>
      <c r="CV911" s="23" t="s">
        <v>56</v>
      </c>
      <c r="CW911" s="23" t="s">
        <v>56</v>
      </c>
      <c r="CX911" s="23" t="s">
        <v>56</v>
      </c>
      <c r="CY911" s="23" t="s">
        <v>56</v>
      </c>
      <c r="CZ911" s="23" t="s">
        <v>56</v>
      </c>
      <c r="DA911" s="23" t="s">
        <v>56</v>
      </c>
      <c r="DB911" s="728">
        <v>4279852.63</v>
      </c>
      <c r="DC911" s="10"/>
      <c r="DD911" s="692">
        <v>2.5835269850000002</v>
      </c>
      <c r="DE911" s="120"/>
      <c r="DF911" s="120"/>
      <c r="DG911" s="120"/>
      <c r="DH911" s="140"/>
      <c r="DI911" s="140"/>
      <c r="DJ911" s="140"/>
      <c r="DK911" s="140"/>
      <c r="DL911" s="548" t="s">
        <v>56</v>
      </c>
      <c r="DM911" s="548" t="s">
        <v>56</v>
      </c>
      <c r="DN911" s="203" t="s">
        <v>868</v>
      </c>
      <c r="DO911" s="700">
        <v>100.083333333333</v>
      </c>
      <c r="DP911" s="713" t="s">
        <v>56</v>
      </c>
      <c r="DQ911" s="548" t="s">
        <v>56</v>
      </c>
      <c r="DR911" s="673" t="s">
        <v>56</v>
      </c>
      <c r="DS911" s="203" t="s">
        <v>56</v>
      </c>
      <c r="DT911" s="1160" t="s">
        <v>56</v>
      </c>
      <c r="DU911" s="711">
        <v>35.640299750208278</v>
      </c>
      <c r="DV911" s="711">
        <v>1104.9967960209383</v>
      </c>
      <c r="DW911" s="711">
        <v>35.566501650165002</v>
      </c>
      <c r="DX911" s="711">
        <v>-2.0935849834983316</v>
      </c>
      <c r="DY911" s="710">
        <v>0.14987510407993387</v>
      </c>
      <c r="DZ911" s="710">
        <v>0.22441416386605118</v>
      </c>
      <c r="EA911" s="710">
        <v>0.14851485148514901</v>
      </c>
      <c r="EB911" s="710">
        <v>-0.10684818481848235</v>
      </c>
      <c r="EC911" s="236"/>
      <c r="ED911" s="49"/>
      <c r="EE911" s="232"/>
      <c r="EF911" s="700">
        <v>3567</v>
      </c>
      <c r="EG911" s="712">
        <v>756.66666666666697</v>
      </c>
      <c r="EH911" s="44"/>
    </row>
    <row r="912" spans="1:138" ht="41.25" customHeight="1" x14ac:dyDescent="0.25">
      <c r="A912" s="871" t="s">
        <v>49</v>
      </c>
      <c r="B912" s="656" t="s">
        <v>96</v>
      </c>
      <c r="C912" s="656" t="s">
        <v>140</v>
      </c>
      <c r="D912" s="691" t="s">
        <v>579</v>
      </c>
      <c r="E912" s="656" t="s">
        <v>580</v>
      </c>
      <c r="F912" s="656" t="s">
        <v>583</v>
      </c>
      <c r="G912" s="901" t="s">
        <v>582</v>
      </c>
      <c r="H912" s="897" t="s">
        <v>55</v>
      </c>
      <c r="I912" s="17" t="s">
        <v>866</v>
      </c>
      <c r="J912" s="64">
        <v>13.2</v>
      </c>
      <c r="K912" s="665">
        <v>12.117427449751863</v>
      </c>
      <c r="L912" s="665">
        <v>3.2117424175620002</v>
      </c>
      <c r="M912" s="64">
        <v>297</v>
      </c>
      <c r="N912" s="726">
        <v>19118430.509999998</v>
      </c>
      <c r="O912" s="548" t="s">
        <v>863</v>
      </c>
      <c r="P912" s="909">
        <v>3.7724066590000001</v>
      </c>
      <c r="Q912" s="203" t="s">
        <v>57</v>
      </c>
      <c r="R912" s="205" t="s">
        <v>57</v>
      </c>
      <c r="S912" s="490">
        <v>0</v>
      </c>
      <c r="T912" s="18">
        <v>0</v>
      </c>
      <c r="U912" s="548">
        <v>0</v>
      </c>
      <c r="V912" s="18">
        <v>0</v>
      </c>
      <c r="W912" s="64">
        <v>0</v>
      </c>
      <c r="X912" s="18">
        <v>0</v>
      </c>
      <c r="Y912" s="18">
        <v>0</v>
      </c>
      <c r="Z912" s="18">
        <v>0</v>
      </c>
      <c r="AA912" s="18">
        <v>0</v>
      </c>
      <c r="AB912" s="18">
        <v>0</v>
      </c>
      <c r="AC912" s="18">
        <v>0</v>
      </c>
      <c r="AD912" s="18">
        <v>0</v>
      </c>
      <c r="AE912" s="18">
        <v>0</v>
      </c>
      <c r="AF912" s="18">
        <v>0</v>
      </c>
      <c r="AG912" s="64">
        <v>0</v>
      </c>
      <c r="AH912" s="18">
        <v>0</v>
      </c>
      <c r="AI912" s="64">
        <v>0</v>
      </c>
      <c r="AJ912" s="18">
        <v>0</v>
      </c>
      <c r="AK912" s="18">
        <v>2</v>
      </c>
      <c r="AL912" s="64">
        <v>2</v>
      </c>
      <c r="AM912" s="18">
        <v>0</v>
      </c>
      <c r="AN912" s="18" t="s">
        <v>58</v>
      </c>
      <c r="AO912" s="18">
        <v>0</v>
      </c>
      <c r="AP912" s="64">
        <v>0</v>
      </c>
      <c r="AQ912" s="64">
        <v>2</v>
      </c>
      <c r="AR912" s="11">
        <v>2</v>
      </c>
      <c r="AS912" s="17">
        <v>0</v>
      </c>
      <c r="AT912" s="490">
        <v>0</v>
      </c>
      <c r="AU912" s="64">
        <v>0</v>
      </c>
      <c r="AV912" s="18">
        <v>0</v>
      </c>
      <c r="AW912" s="64">
        <v>0</v>
      </c>
      <c r="AX912" s="18">
        <v>0</v>
      </c>
      <c r="AY912" s="17">
        <v>0</v>
      </c>
      <c r="AZ912" s="490">
        <v>0</v>
      </c>
      <c r="BA912" s="17">
        <v>0</v>
      </c>
      <c r="BB912" s="18">
        <v>0</v>
      </c>
      <c r="BC912" s="17">
        <v>0</v>
      </c>
      <c r="BD912" s="18">
        <v>0</v>
      </c>
      <c r="BE912" s="17">
        <v>0</v>
      </c>
      <c r="BF912" s="18">
        <v>0</v>
      </c>
      <c r="BG912" s="17">
        <v>0</v>
      </c>
      <c r="BH912" s="18">
        <v>0</v>
      </c>
      <c r="BI912" s="17">
        <v>0</v>
      </c>
      <c r="BJ912" s="18">
        <v>0</v>
      </c>
      <c r="BK912" s="17">
        <v>452.4</v>
      </c>
      <c r="BL912" s="17">
        <v>452.4</v>
      </c>
      <c r="BM912" s="17">
        <v>0</v>
      </c>
      <c r="BN912" s="17" t="s">
        <v>58</v>
      </c>
      <c r="BO912" s="18">
        <v>0</v>
      </c>
      <c r="BP912" s="18">
        <v>0</v>
      </c>
      <c r="BQ912" s="64">
        <v>452.4</v>
      </c>
      <c r="BR912" s="18">
        <v>452.4</v>
      </c>
      <c r="BS912" s="729">
        <v>0.11992344434041567</v>
      </c>
      <c r="BT912" s="17">
        <v>0</v>
      </c>
      <c r="BU912" s="17">
        <v>0</v>
      </c>
      <c r="BV912" s="17">
        <v>0</v>
      </c>
      <c r="BW912" s="17">
        <v>0</v>
      </c>
      <c r="BX912" s="17">
        <v>0</v>
      </c>
      <c r="BY912" s="17">
        <v>0</v>
      </c>
      <c r="BZ912" s="17">
        <v>0</v>
      </c>
      <c r="CA912" s="17">
        <v>0</v>
      </c>
      <c r="CB912" s="17">
        <v>0</v>
      </c>
      <c r="CC912" s="17">
        <v>0</v>
      </c>
      <c r="CD912" s="17">
        <v>0</v>
      </c>
      <c r="CE912" s="17">
        <v>0</v>
      </c>
      <c r="CF912" s="17">
        <v>0</v>
      </c>
      <c r="CG912" s="17">
        <v>0</v>
      </c>
      <c r="CH912" s="17">
        <v>0</v>
      </c>
      <c r="CI912" s="17">
        <v>0</v>
      </c>
      <c r="CJ912" s="17">
        <v>0</v>
      </c>
      <c r="CK912" s="17">
        <v>0</v>
      </c>
      <c r="CL912" s="702">
        <v>531045.21600000001</v>
      </c>
      <c r="CM912" s="702">
        <v>531045.21600000001</v>
      </c>
      <c r="CN912" s="702">
        <v>0</v>
      </c>
      <c r="CO912" s="702">
        <v>0</v>
      </c>
      <c r="CP912" s="702">
        <v>0</v>
      </c>
      <c r="CQ912" s="702">
        <v>0</v>
      </c>
      <c r="CR912" s="704">
        <v>531045.21600000001</v>
      </c>
      <c r="CS912" s="703">
        <v>531045.21600000001</v>
      </c>
      <c r="CT912" s="23">
        <v>1</v>
      </c>
      <c r="CU912" s="23">
        <v>2</v>
      </c>
      <c r="CV912" s="23" t="s">
        <v>633</v>
      </c>
      <c r="CW912" s="23">
        <v>2</v>
      </c>
      <c r="CX912" s="23">
        <v>12</v>
      </c>
      <c r="CY912" s="23">
        <v>0</v>
      </c>
      <c r="CZ912" s="23">
        <v>0</v>
      </c>
      <c r="DA912" s="23" t="s">
        <v>905</v>
      </c>
      <c r="DB912" s="728">
        <v>19118430.509999998</v>
      </c>
      <c r="DC912" s="10"/>
      <c r="DD912" s="692">
        <v>3.7724066590000001</v>
      </c>
      <c r="DE912" s="120"/>
      <c r="DF912" s="120"/>
      <c r="DG912" s="120"/>
      <c r="DH912" s="140"/>
      <c r="DI912" s="140"/>
      <c r="DJ912" s="140"/>
      <c r="DK912" s="140"/>
      <c r="DL912" s="548" t="s">
        <v>56</v>
      </c>
      <c r="DM912" s="548" t="s">
        <v>56</v>
      </c>
      <c r="DN912" s="203" t="s">
        <v>868</v>
      </c>
      <c r="DO912" s="700">
        <v>300.08333333333297</v>
      </c>
      <c r="DP912" s="713" t="s">
        <v>56</v>
      </c>
      <c r="DQ912" s="548" t="s">
        <v>56</v>
      </c>
      <c r="DR912" s="673" t="s">
        <v>56</v>
      </c>
      <c r="DS912" s="203" t="s">
        <v>56</v>
      </c>
      <c r="DT912" s="1160" t="s">
        <v>56</v>
      </c>
      <c r="DU912" s="711">
        <v>0</v>
      </c>
      <c r="DV912" s="711">
        <v>26.027280732367831</v>
      </c>
      <c r="DW912" s="711">
        <v>0</v>
      </c>
      <c r="DX912" s="711">
        <v>26.068704226659509</v>
      </c>
      <c r="DY912" s="710">
        <v>0</v>
      </c>
      <c r="DZ912" s="710">
        <v>0.30254066319306933</v>
      </c>
      <c r="EA912" s="710">
        <v>0</v>
      </c>
      <c r="EB912" s="710">
        <v>0.2438385198773215</v>
      </c>
      <c r="EC912" s="236"/>
      <c r="ED912" s="49"/>
      <c r="EE912" s="232"/>
      <c r="EF912" s="700">
        <v>0</v>
      </c>
      <c r="EG912" s="712">
        <v>8743.3333333333339</v>
      </c>
      <c r="EH912" s="44"/>
    </row>
    <row r="913" spans="1:138" ht="41.25" customHeight="1" x14ac:dyDescent="0.25">
      <c r="A913" s="871" t="s">
        <v>49</v>
      </c>
      <c r="B913" s="656" t="s">
        <v>96</v>
      </c>
      <c r="C913" s="656" t="s">
        <v>140</v>
      </c>
      <c r="D913" s="691" t="s">
        <v>579</v>
      </c>
      <c r="E913" s="656" t="s">
        <v>580</v>
      </c>
      <c r="F913" s="656" t="s">
        <v>584</v>
      </c>
      <c r="G913" s="901" t="s">
        <v>582</v>
      </c>
      <c r="H913" s="897" t="s">
        <v>55</v>
      </c>
      <c r="I913" s="17" t="s">
        <v>860</v>
      </c>
      <c r="J913" s="64">
        <v>13.2</v>
      </c>
      <c r="K913" s="665">
        <v>12.117427449751863</v>
      </c>
      <c r="L913" s="665">
        <v>12.994886336607001</v>
      </c>
      <c r="M913" s="64">
        <v>2740</v>
      </c>
      <c r="N913" s="726">
        <v>24168616.620000001</v>
      </c>
      <c r="O913" s="548" t="s">
        <v>863</v>
      </c>
      <c r="P913" s="909">
        <v>5.8758091600000002</v>
      </c>
      <c r="Q913" s="203" t="s">
        <v>57</v>
      </c>
      <c r="R913" s="205" t="s">
        <v>57</v>
      </c>
      <c r="S913" s="490">
        <v>0</v>
      </c>
      <c r="T913" s="18">
        <v>0</v>
      </c>
      <c r="U913" s="548">
        <v>0</v>
      </c>
      <c r="V913" s="18">
        <v>0</v>
      </c>
      <c r="W913" s="64">
        <v>0</v>
      </c>
      <c r="X913" s="18">
        <v>0</v>
      </c>
      <c r="Y913" s="18">
        <v>0</v>
      </c>
      <c r="Z913" s="18">
        <v>0</v>
      </c>
      <c r="AA913" s="18">
        <v>0</v>
      </c>
      <c r="AB913" s="18">
        <v>0</v>
      </c>
      <c r="AC913" s="18">
        <v>0</v>
      </c>
      <c r="AD913" s="18">
        <v>0</v>
      </c>
      <c r="AE913" s="18">
        <v>0</v>
      </c>
      <c r="AF913" s="18">
        <v>0</v>
      </c>
      <c r="AG913" s="64">
        <v>0</v>
      </c>
      <c r="AH913" s="18">
        <v>0</v>
      </c>
      <c r="AI913" s="64">
        <v>0</v>
      </c>
      <c r="AJ913" s="18">
        <v>0</v>
      </c>
      <c r="AK913" s="18">
        <v>146</v>
      </c>
      <c r="AL913" s="64">
        <v>144</v>
      </c>
      <c r="AM913" s="18">
        <v>1</v>
      </c>
      <c r="AN913" s="18">
        <v>1</v>
      </c>
      <c r="AO913" s="18">
        <v>0</v>
      </c>
      <c r="AP913" s="64">
        <v>0</v>
      </c>
      <c r="AQ913" s="64">
        <v>147</v>
      </c>
      <c r="AR913" s="11">
        <v>145</v>
      </c>
      <c r="AS913" s="17">
        <v>0</v>
      </c>
      <c r="AT913" s="490">
        <v>0</v>
      </c>
      <c r="AU913" s="64">
        <v>0</v>
      </c>
      <c r="AV913" s="18">
        <v>0</v>
      </c>
      <c r="AW913" s="64">
        <v>0</v>
      </c>
      <c r="AX913" s="18">
        <v>0</v>
      </c>
      <c r="AY913" s="17">
        <v>0</v>
      </c>
      <c r="AZ913" s="490">
        <v>0</v>
      </c>
      <c r="BA913" s="17">
        <v>0</v>
      </c>
      <c r="BB913" s="18">
        <v>0</v>
      </c>
      <c r="BC913" s="17">
        <v>0</v>
      </c>
      <c r="BD913" s="18">
        <v>0</v>
      </c>
      <c r="BE913" s="17">
        <v>0</v>
      </c>
      <c r="BF913" s="18">
        <v>0</v>
      </c>
      <c r="BG913" s="17">
        <v>0</v>
      </c>
      <c r="BH913" s="18">
        <v>0</v>
      </c>
      <c r="BI913" s="17">
        <v>0</v>
      </c>
      <c r="BJ913" s="18">
        <v>0</v>
      </c>
      <c r="BK913" s="17">
        <v>779.42000000000019</v>
      </c>
      <c r="BL913" s="17">
        <v>755.82000000000028</v>
      </c>
      <c r="BM913" s="17">
        <v>12.6</v>
      </c>
      <c r="BN913" s="17">
        <v>12.6</v>
      </c>
      <c r="BO913" s="18">
        <v>0</v>
      </c>
      <c r="BP913" s="18">
        <v>0</v>
      </c>
      <c r="BQ913" s="64">
        <v>792.02000000000021</v>
      </c>
      <c r="BR913" s="18">
        <v>768.4200000000003</v>
      </c>
      <c r="BS913" s="729">
        <v>0.13479334989157479</v>
      </c>
      <c r="BT913" s="17">
        <v>0</v>
      </c>
      <c r="BU913" s="17">
        <v>0</v>
      </c>
      <c r="BV913" s="17">
        <v>0</v>
      </c>
      <c r="BW913" s="17">
        <v>0</v>
      </c>
      <c r="BX913" s="17">
        <v>0</v>
      </c>
      <c r="BY913" s="17">
        <v>0</v>
      </c>
      <c r="BZ913" s="17">
        <v>0</v>
      </c>
      <c r="CA913" s="17">
        <v>0</v>
      </c>
      <c r="CB913" s="17">
        <v>0</v>
      </c>
      <c r="CC913" s="17">
        <v>0</v>
      </c>
      <c r="CD913" s="17">
        <v>0</v>
      </c>
      <c r="CE913" s="17">
        <v>0</v>
      </c>
      <c r="CF913" s="17">
        <v>0</v>
      </c>
      <c r="CG913" s="17">
        <v>0</v>
      </c>
      <c r="CH913" s="17">
        <v>0</v>
      </c>
      <c r="CI913" s="17">
        <v>0</v>
      </c>
      <c r="CJ913" s="17">
        <v>0</v>
      </c>
      <c r="CK913" s="17">
        <v>0</v>
      </c>
      <c r="CL913" s="702">
        <v>914914.37280000024</v>
      </c>
      <c r="CM913" s="702">
        <v>887211.74880000041</v>
      </c>
      <c r="CN913" s="702">
        <v>14790.384000000002</v>
      </c>
      <c r="CO913" s="702">
        <v>14790.384000000002</v>
      </c>
      <c r="CP913" s="702">
        <v>0</v>
      </c>
      <c r="CQ913" s="702">
        <v>0</v>
      </c>
      <c r="CR913" s="704">
        <v>929704.75680000021</v>
      </c>
      <c r="CS913" s="703">
        <v>902002.13280000037</v>
      </c>
      <c r="CT913" s="23" t="s">
        <v>56</v>
      </c>
      <c r="CU913" s="23" t="s">
        <v>56</v>
      </c>
      <c r="CV913" s="23" t="s">
        <v>56</v>
      </c>
      <c r="CW913" s="23" t="s">
        <v>56</v>
      </c>
      <c r="CX913" s="23" t="s">
        <v>56</v>
      </c>
      <c r="CY913" s="23" t="s">
        <v>56</v>
      </c>
      <c r="CZ913" s="23" t="s">
        <v>56</v>
      </c>
      <c r="DA913" s="23" t="s">
        <v>56</v>
      </c>
      <c r="DB913" s="728">
        <v>24168616.620000001</v>
      </c>
      <c r="DC913" s="10"/>
      <c r="DD913" s="692">
        <v>5.8758091600000002</v>
      </c>
      <c r="DE913" s="120"/>
      <c r="DF913" s="120"/>
      <c r="DG913" s="120"/>
      <c r="DH913" s="140"/>
      <c r="DI913" s="140"/>
      <c r="DJ913" s="140"/>
      <c r="DK913" s="140"/>
      <c r="DL913" s="548" t="s">
        <v>56</v>
      </c>
      <c r="DM913" s="548" t="s">
        <v>56</v>
      </c>
      <c r="DN913" s="203" t="s">
        <v>868</v>
      </c>
      <c r="DO913" s="700">
        <v>2697.4166666666702</v>
      </c>
      <c r="DP913" s="713" t="s">
        <v>56</v>
      </c>
      <c r="DQ913" s="548" t="s">
        <v>56</v>
      </c>
      <c r="DR913" s="673" t="s">
        <v>56</v>
      </c>
      <c r="DS913" s="203" t="s">
        <v>56</v>
      </c>
      <c r="DT913" s="1160" t="s">
        <v>56</v>
      </c>
      <c r="DU913" s="711">
        <v>72.23874694924146</v>
      </c>
      <c r="DV913" s="711">
        <v>12.005951355957563</v>
      </c>
      <c r="DW913" s="711">
        <v>72.4603589108238</v>
      </c>
      <c r="DX913" s="711">
        <v>-1.3059081284986007</v>
      </c>
      <c r="DY913" s="710">
        <v>0.33698909450400033</v>
      </c>
      <c r="DZ913" s="710">
        <v>0.63511612816706209</v>
      </c>
      <c r="EA913" s="710">
        <v>0.33703377564819298</v>
      </c>
      <c r="EB913" s="710">
        <v>0.41789341865013235</v>
      </c>
      <c r="EC913" s="236"/>
      <c r="ED913" s="49"/>
      <c r="EE913" s="232"/>
      <c r="EF913" s="700">
        <v>0</v>
      </c>
      <c r="EG913" s="712">
        <v>38455.333333333336</v>
      </c>
      <c r="EH913" s="44"/>
    </row>
    <row r="914" spans="1:138" ht="41.25" customHeight="1" x14ac:dyDescent="0.25">
      <c r="A914" s="871" t="s">
        <v>49</v>
      </c>
      <c r="B914" s="656" t="s">
        <v>96</v>
      </c>
      <c r="C914" s="656" t="s">
        <v>140</v>
      </c>
      <c r="D914" s="691" t="s">
        <v>579</v>
      </c>
      <c r="E914" s="656" t="s">
        <v>580</v>
      </c>
      <c r="F914" s="656" t="s">
        <v>585</v>
      </c>
      <c r="G914" s="901" t="s">
        <v>582</v>
      </c>
      <c r="H914" s="897" t="s">
        <v>55</v>
      </c>
      <c r="I914" s="17" t="s">
        <v>866</v>
      </c>
      <c r="J914" s="64">
        <v>13.2</v>
      </c>
      <c r="K914" s="665">
        <v>14.74668057564142</v>
      </c>
      <c r="L914" s="665">
        <v>24.978977220771</v>
      </c>
      <c r="M914" s="64">
        <v>2050</v>
      </c>
      <c r="N914" s="726">
        <v>33217295.050000001</v>
      </c>
      <c r="O914" s="548" t="s">
        <v>863</v>
      </c>
      <c r="P914" s="909">
        <v>8.5279253560000008</v>
      </c>
      <c r="Q914" s="203" t="s">
        <v>57</v>
      </c>
      <c r="R914" s="205" t="s">
        <v>57</v>
      </c>
      <c r="S914" s="490">
        <v>0</v>
      </c>
      <c r="T914" s="18">
        <v>0</v>
      </c>
      <c r="U914" s="548">
        <v>0</v>
      </c>
      <c r="V914" s="18">
        <v>0</v>
      </c>
      <c r="W914" s="64">
        <v>0</v>
      </c>
      <c r="X914" s="18">
        <v>0</v>
      </c>
      <c r="Y914" s="18">
        <v>0</v>
      </c>
      <c r="Z914" s="18">
        <v>0</v>
      </c>
      <c r="AA914" s="18">
        <v>0</v>
      </c>
      <c r="AB914" s="18">
        <v>0</v>
      </c>
      <c r="AC914" s="18">
        <v>0</v>
      </c>
      <c r="AD914" s="18">
        <v>0</v>
      </c>
      <c r="AE914" s="18">
        <v>0</v>
      </c>
      <c r="AF914" s="18">
        <v>0</v>
      </c>
      <c r="AG914" s="64">
        <v>0</v>
      </c>
      <c r="AH914" s="18">
        <v>0</v>
      </c>
      <c r="AI914" s="64">
        <v>0</v>
      </c>
      <c r="AJ914" s="18">
        <v>0</v>
      </c>
      <c r="AK914" s="18">
        <v>188</v>
      </c>
      <c r="AL914" s="64">
        <v>187</v>
      </c>
      <c r="AM914" s="18">
        <v>4</v>
      </c>
      <c r="AN914" s="18">
        <v>4</v>
      </c>
      <c r="AO914" s="18">
        <v>0</v>
      </c>
      <c r="AP914" s="64">
        <v>0</v>
      </c>
      <c r="AQ914" s="64">
        <v>192</v>
      </c>
      <c r="AR914" s="11">
        <v>191</v>
      </c>
      <c r="AS914" s="17">
        <v>0</v>
      </c>
      <c r="AT914" s="490">
        <v>0</v>
      </c>
      <c r="AU914" s="64">
        <v>0</v>
      </c>
      <c r="AV914" s="18">
        <v>0</v>
      </c>
      <c r="AW914" s="64">
        <v>0</v>
      </c>
      <c r="AX914" s="18">
        <v>0</v>
      </c>
      <c r="AY914" s="17">
        <v>0</v>
      </c>
      <c r="AZ914" s="490">
        <v>0</v>
      </c>
      <c r="BA914" s="17">
        <v>0</v>
      </c>
      <c r="BB914" s="18">
        <v>0</v>
      </c>
      <c r="BC914" s="17">
        <v>0</v>
      </c>
      <c r="BD914" s="18">
        <v>0</v>
      </c>
      <c r="BE914" s="17">
        <v>0</v>
      </c>
      <c r="BF914" s="18">
        <v>0</v>
      </c>
      <c r="BG914" s="17">
        <v>0</v>
      </c>
      <c r="BH914" s="18">
        <v>0</v>
      </c>
      <c r="BI914" s="17">
        <v>0</v>
      </c>
      <c r="BJ914" s="18">
        <v>0</v>
      </c>
      <c r="BK914" s="17">
        <v>1556.3599999999992</v>
      </c>
      <c r="BL914" s="17">
        <v>1550.3600000000001</v>
      </c>
      <c r="BM914" s="17">
        <v>60.972000000000001</v>
      </c>
      <c r="BN914" s="17">
        <v>60.972000000000001</v>
      </c>
      <c r="BO914" s="18">
        <v>0</v>
      </c>
      <c r="BP914" s="18">
        <v>0</v>
      </c>
      <c r="BQ914" s="64">
        <v>1617.3319999999992</v>
      </c>
      <c r="BR914" s="18">
        <v>1611.3320000000001</v>
      </c>
      <c r="BS914" s="729">
        <v>0.18965128474794765</v>
      </c>
      <c r="BT914" s="17">
        <v>0</v>
      </c>
      <c r="BU914" s="17">
        <v>0</v>
      </c>
      <c r="BV914" s="17">
        <v>0</v>
      </c>
      <c r="BW914" s="17">
        <v>0</v>
      </c>
      <c r="BX914" s="17">
        <v>0</v>
      </c>
      <c r="BY914" s="17">
        <v>0</v>
      </c>
      <c r="BZ914" s="17">
        <v>0</v>
      </c>
      <c r="CA914" s="17">
        <v>0</v>
      </c>
      <c r="CB914" s="17">
        <v>0</v>
      </c>
      <c r="CC914" s="17">
        <v>0</v>
      </c>
      <c r="CD914" s="17">
        <v>0</v>
      </c>
      <c r="CE914" s="17">
        <v>0</v>
      </c>
      <c r="CF914" s="17">
        <v>0</v>
      </c>
      <c r="CG914" s="17">
        <v>0</v>
      </c>
      <c r="CH914" s="17">
        <v>0</v>
      </c>
      <c r="CI914" s="17">
        <v>0</v>
      </c>
      <c r="CJ914" s="17">
        <v>0</v>
      </c>
      <c r="CK914" s="17">
        <v>0</v>
      </c>
      <c r="CL914" s="702">
        <v>1826917.6223999991</v>
      </c>
      <c r="CM914" s="702">
        <v>1819874.5824000004</v>
      </c>
      <c r="CN914" s="702">
        <v>71571.372480000005</v>
      </c>
      <c r="CO914" s="702">
        <v>71571.372480000005</v>
      </c>
      <c r="CP914" s="702">
        <v>0</v>
      </c>
      <c r="CQ914" s="702">
        <v>0</v>
      </c>
      <c r="CR914" s="704">
        <v>1898488.994879999</v>
      </c>
      <c r="CS914" s="703">
        <v>1891445.9548800003</v>
      </c>
      <c r="CT914" s="23" t="s">
        <v>56</v>
      </c>
      <c r="CU914" s="23" t="s">
        <v>56</v>
      </c>
      <c r="CV914" s="23" t="s">
        <v>56</v>
      </c>
      <c r="CW914" s="23" t="s">
        <v>56</v>
      </c>
      <c r="CX914" s="23" t="s">
        <v>56</v>
      </c>
      <c r="CY914" s="23" t="s">
        <v>56</v>
      </c>
      <c r="CZ914" s="23" t="s">
        <v>56</v>
      </c>
      <c r="DA914" s="23" t="s">
        <v>56</v>
      </c>
      <c r="DB914" s="728">
        <v>33217295.050000001</v>
      </c>
      <c r="DC914" s="10"/>
      <c r="DD914" s="692">
        <v>8.5279253560000008</v>
      </c>
      <c r="DE914" s="120"/>
      <c r="DF914" s="120"/>
      <c r="DG914" s="120"/>
      <c r="DH914" s="140"/>
      <c r="DI914" s="140"/>
      <c r="DJ914" s="140"/>
      <c r="DK914" s="140"/>
      <c r="DL914" s="548" t="s">
        <v>56</v>
      </c>
      <c r="DM914" s="548" t="s">
        <v>56</v>
      </c>
      <c r="DN914" s="203" t="s">
        <v>868</v>
      </c>
      <c r="DO914" s="700">
        <v>2043.75</v>
      </c>
      <c r="DP914" s="713" t="s">
        <v>56</v>
      </c>
      <c r="DQ914" s="548" t="s">
        <v>56</v>
      </c>
      <c r="DR914" s="673" t="s">
        <v>56</v>
      </c>
      <c r="DS914" s="203" t="s">
        <v>56</v>
      </c>
      <c r="DT914" s="1160" t="s">
        <v>56</v>
      </c>
      <c r="DU914" s="711">
        <v>144.80097859327216</v>
      </c>
      <c r="DV914" s="711">
        <v>164.48260143975622</v>
      </c>
      <c r="DW914" s="711">
        <v>145.50984187583799</v>
      </c>
      <c r="DX914" s="711">
        <v>20.839165152976761</v>
      </c>
      <c r="DY914" s="710">
        <v>0.49908256880733948</v>
      </c>
      <c r="DZ914" s="710">
        <v>0.91757212211558614</v>
      </c>
      <c r="EA914" s="710">
        <v>0.49898537191932602</v>
      </c>
      <c r="EB914" s="710">
        <v>0.85023578511440734</v>
      </c>
      <c r="EC914" s="236"/>
      <c r="ED914" s="49"/>
      <c r="EE914" s="232"/>
      <c r="EF914" s="700">
        <v>225536</v>
      </c>
      <c r="EG914" s="712">
        <v>6011</v>
      </c>
      <c r="EH914" s="44"/>
    </row>
    <row r="915" spans="1:138" ht="41.25" customHeight="1" x14ac:dyDescent="0.25">
      <c r="A915" s="871" t="s">
        <v>49</v>
      </c>
      <c r="B915" s="656" t="s">
        <v>96</v>
      </c>
      <c r="C915" s="656" t="s">
        <v>140</v>
      </c>
      <c r="D915" s="691" t="s">
        <v>579</v>
      </c>
      <c r="E915" s="656" t="s">
        <v>580</v>
      </c>
      <c r="F915" s="656" t="s">
        <v>586</v>
      </c>
      <c r="G915" s="901" t="s">
        <v>582</v>
      </c>
      <c r="H915" s="897" t="s">
        <v>55</v>
      </c>
      <c r="I915" s="17" t="s">
        <v>860</v>
      </c>
      <c r="J915" s="64">
        <v>13.2</v>
      </c>
      <c r="K915" s="665">
        <v>12.117427449751863</v>
      </c>
      <c r="L915" s="665">
        <v>14.066477243469</v>
      </c>
      <c r="M915" s="64">
        <v>3899</v>
      </c>
      <c r="N915" s="726">
        <v>39971168.049999997</v>
      </c>
      <c r="O915" s="548" t="s">
        <v>863</v>
      </c>
      <c r="P915" s="909">
        <v>9.282406688</v>
      </c>
      <c r="Q915" s="203" t="s">
        <v>57</v>
      </c>
      <c r="R915" s="205" t="s">
        <v>57</v>
      </c>
      <c r="S915" s="490">
        <v>0</v>
      </c>
      <c r="T915" s="18">
        <v>0</v>
      </c>
      <c r="U915" s="548">
        <v>0</v>
      </c>
      <c r="V915" s="18">
        <v>0</v>
      </c>
      <c r="W915" s="64">
        <v>0</v>
      </c>
      <c r="X915" s="18">
        <v>0</v>
      </c>
      <c r="Y915" s="18">
        <v>0</v>
      </c>
      <c r="Z915" s="18">
        <v>0</v>
      </c>
      <c r="AA915" s="18">
        <v>0</v>
      </c>
      <c r="AB915" s="18">
        <v>0</v>
      </c>
      <c r="AC915" s="18">
        <v>0</v>
      </c>
      <c r="AD915" s="18">
        <v>0</v>
      </c>
      <c r="AE915" s="18">
        <v>0</v>
      </c>
      <c r="AF915" s="18">
        <v>0</v>
      </c>
      <c r="AG915" s="64">
        <v>0</v>
      </c>
      <c r="AH915" s="18">
        <v>0</v>
      </c>
      <c r="AI915" s="64">
        <v>0</v>
      </c>
      <c r="AJ915" s="18">
        <v>0</v>
      </c>
      <c r="AK915" s="18">
        <v>118</v>
      </c>
      <c r="AL915" s="64">
        <v>117</v>
      </c>
      <c r="AM915" s="18">
        <v>0</v>
      </c>
      <c r="AN915" s="18" t="s">
        <v>58</v>
      </c>
      <c r="AO915" s="18">
        <v>0</v>
      </c>
      <c r="AP915" s="64">
        <v>0</v>
      </c>
      <c r="AQ915" s="64">
        <v>118</v>
      </c>
      <c r="AR915" s="11">
        <v>117</v>
      </c>
      <c r="AS915" s="17">
        <v>0</v>
      </c>
      <c r="AT915" s="490">
        <v>0</v>
      </c>
      <c r="AU915" s="64">
        <v>0</v>
      </c>
      <c r="AV915" s="18">
        <v>0</v>
      </c>
      <c r="AW915" s="64">
        <v>0</v>
      </c>
      <c r="AX915" s="18">
        <v>0</v>
      </c>
      <c r="AY915" s="17">
        <v>0</v>
      </c>
      <c r="AZ915" s="490">
        <v>0</v>
      </c>
      <c r="BA915" s="17">
        <v>0</v>
      </c>
      <c r="BB915" s="18">
        <v>0</v>
      </c>
      <c r="BC915" s="17">
        <v>0</v>
      </c>
      <c r="BD915" s="18">
        <v>0</v>
      </c>
      <c r="BE915" s="17">
        <v>0</v>
      </c>
      <c r="BF915" s="18">
        <v>0</v>
      </c>
      <c r="BG915" s="17">
        <v>0</v>
      </c>
      <c r="BH915" s="18">
        <v>0</v>
      </c>
      <c r="BI915" s="17">
        <v>0</v>
      </c>
      <c r="BJ915" s="18">
        <v>0</v>
      </c>
      <c r="BK915" s="17">
        <v>776.2900000000003</v>
      </c>
      <c r="BL915" s="17">
        <v>766.2900000000003</v>
      </c>
      <c r="BM915" s="17">
        <v>0</v>
      </c>
      <c r="BN915" s="17" t="s">
        <v>58</v>
      </c>
      <c r="BO915" s="18">
        <v>0</v>
      </c>
      <c r="BP915" s="18">
        <v>0</v>
      </c>
      <c r="BQ915" s="64">
        <v>776.2900000000003</v>
      </c>
      <c r="BR915" s="18">
        <v>766.2900000000003</v>
      </c>
      <c r="BS915" s="729">
        <v>8.36302508705596E-2</v>
      </c>
      <c r="BT915" s="17">
        <v>0</v>
      </c>
      <c r="BU915" s="17">
        <v>0</v>
      </c>
      <c r="BV915" s="17">
        <v>0</v>
      </c>
      <c r="BW915" s="17">
        <v>0</v>
      </c>
      <c r="BX915" s="17">
        <v>0</v>
      </c>
      <c r="BY915" s="17">
        <v>0</v>
      </c>
      <c r="BZ915" s="17">
        <v>0</v>
      </c>
      <c r="CA915" s="17">
        <v>0</v>
      </c>
      <c r="CB915" s="17">
        <v>0</v>
      </c>
      <c r="CC915" s="17">
        <v>0</v>
      </c>
      <c r="CD915" s="17">
        <v>0</v>
      </c>
      <c r="CE915" s="17">
        <v>0</v>
      </c>
      <c r="CF915" s="17">
        <v>0</v>
      </c>
      <c r="CG915" s="17">
        <v>0</v>
      </c>
      <c r="CH915" s="17">
        <v>0</v>
      </c>
      <c r="CI915" s="17">
        <v>0</v>
      </c>
      <c r="CJ915" s="17">
        <v>0</v>
      </c>
      <c r="CK915" s="17">
        <v>0</v>
      </c>
      <c r="CL915" s="702">
        <v>911240.2536000004</v>
      </c>
      <c r="CM915" s="702">
        <v>899501.85360000038</v>
      </c>
      <c r="CN915" s="702">
        <v>0</v>
      </c>
      <c r="CO915" s="702">
        <v>0</v>
      </c>
      <c r="CP915" s="702">
        <v>0</v>
      </c>
      <c r="CQ915" s="702">
        <v>0</v>
      </c>
      <c r="CR915" s="704">
        <v>911240.2536000004</v>
      </c>
      <c r="CS915" s="703">
        <v>899501.85360000038</v>
      </c>
      <c r="CT915" s="23" t="s">
        <v>56</v>
      </c>
      <c r="CU915" s="23" t="s">
        <v>56</v>
      </c>
      <c r="CV915" s="23" t="s">
        <v>56</v>
      </c>
      <c r="CW915" s="23" t="s">
        <v>56</v>
      </c>
      <c r="CX915" s="23" t="s">
        <v>56</v>
      </c>
      <c r="CY915" s="23" t="s">
        <v>56</v>
      </c>
      <c r="CZ915" s="23" t="s">
        <v>56</v>
      </c>
      <c r="DA915" s="23" t="s">
        <v>56</v>
      </c>
      <c r="DB915" s="728">
        <v>39971168.049999997</v>
      </c>
      <c r="DC915" s="10"/>
      <c r="DD915" s="692">
        <v>9.282406688</v>
      </c>
      <c r="DE915" s="120"/>
      <c r="DF915" s="120"/>
      <c r="DG915" s="120"/>
      <c r="DH915" s="140"/>
      <c r="DI915" s="140"/>
      <c r="DJ915" s="140"/>
      <c r="DK915" s="140"/>
      <c r="DL915" s="548" t="s">
        <v>56</v>
      </c>
      <c r="DM915" s="548" t="s">
        <v>56</v>
      </c>
      <c r="DN915" s="203" t="s">
        <v>868</v>
      </c>
      <c r="DO915" s="700">
        <v>3648.3333333333298</v>
      </c>
      <c r="DP915" s="713" t="s">
        <v>56</v>
      </c>
      <c r="DQ915" s="548" t="s">
        <v>56</v>
      </c>
      <c r="DR915" s="673" t="s">
        <v>56</v>
      </c>
      <c r="DS915" s="203" t="s">
        <v>56</v>
      </c>
      <c r="DT915" s="1160" t="s">
        <v>56</v>
      </c>
      <c r="DU915" s="711">
        <v>86.371493832800454</v>
      </c>
      <c r="DV915" s="711" t="s">
        <v>56</v>
      </c>
      <c r="DW915" s="711">
        <v>85.963475246660096</v>
      </c>
      <c r="DX915" s="711">
        <v>-85.963475246660096</v>
      </c>
      <c r="DY915" s="710">
        <v>0.25189584285061695</v>
      </c>
      <c r="DZ915" s="710" t="s">
        <v>56</v>
      </c>
      <c r="EA915" s="710">
        <v>0.25143725159360902</v>
      </c>
      <c r="EB915" s="710">
        <v>-0.25143725159360902</v>
      </c>
      <c r="EC915" s="236"/>
      <c r="ED915" s="49"/>
      <c r="EE915" s="232"/>
      <c r="EF915" s="700">
        <v>0</v>
      </c>
      <c r="EG915" s="712" t="s">
        <v>56</v>
      </c>
      <c r="EH915" s="44"/>
    </row>
    <row r="916" spans="1:138" ht="41.25" customHeight="1" x14ac:dyDescent="0.25">
      <c r="A916" s="871" t="s">
        <v>49</v>
      </c>
      <c r="B916" s="656" t="s">
        <v>96</v>
      </c>
      <c r="C916" s="656" t="s">
        <v>140</v>
      </c>
      <c r="D916" s="691" t="s">
        <v>579</v>
      </c>
      <c r="E916" s="656" t="s">
        <v>580</v>
      </c>
      <c r="F916" s="656" t="s">
        <v>587</v>
      </c>
      <c r="G916" s="901" t="s">
        <v>582</v>
      </c>
      <c r="H916" s="897" t="s">
        <v>55</v>
      </c>
      <c r="I916" s="17" t="s">
        <v>860</v>
      </c>
      <c r="J916" s="64">
        <v>13.2</v>
      </c>
      <c r="K916" s="665">
        <v>12.117427449751863</v>
      </c>
      <c r="L916" s="665">
        <v>11.807007551199</v>
      </c>
      <c r="M916" s="64">
        <v>1439</v>
      </c>
      <c r="N916" s="726">
        <v>35070466.939999998</v>
      </c>
      <c r="O916" s="548" t="s">
        <v>863</v>
      </c>
      <c r="P916" s="909">
        <v>6.8817842689999997</v>
      </c>
      <c r="Q916" s="203" t="s">
        <v>57</v>
      </c>
      <c r="R916" s="205" t="s">
        <v>57</v>
      </c>
      <c r="S916" s="490">
        <v>0</v>
      </c>
      <c r="T916" s="18">
        <v>0</v>
      </c>
      <c r="U916" s="548">
        <v>0</v>
      </c>
      <c r="V916" s="18">
        <v>0</v>
      </c>
      <c r="W916" s="64">
        <v>0</v>
      </c>
      <c r="X916" s="18">
        <v>0</v>
      </c>
      <c r="Y916" s="18">
        <v>0</v>
      </c>
      <c r="Z916" s="18">
        <v>0</v>
      </c>
      <c r="AA916" s="18">
        <v>0</v>
      </c>
      <c r="AB916" s="18">
        <v>0</v>
      </c>
      <c r="AC916" s="18">
        <v>0</v>
      </c>
      <c r="AD916" s="18">
        <v>0</v>
      </c>
      <c r="AE916" s="18">
        <v>0</v>
      </c>
      <c r="AF916" s="18">
        <v>0</v>
      </c>
      <c r="AG916" s="64">
        <v>0</v>
      </c>
      <c r="AH916" s="18">
        <v>0</v>
      </c>
      <c r="AI916" s="64">
        <v>0</v>
      </c>
      <c r="AJ916" s="18">
        <v>0</v>
      </c>
      <c r="AK916" s="18">
        <v>64</v>
      </c>
      <c r="AL916" s="64">
        <v>63</v>
      </c>
      <c r="AM916" s="18">
        <v>0</v>
      </c>
      <c r="AN916" s="18" t="s">
        <v>58</v>
      </c>
      <c r="AO916" s="18">
        <v>0</v>
      </c>
      <c r="AP916" s="64">
        <v>0</v>
      </c>
      <c r="AQ916" s="64">
        <v>64</v>
      </c>
      <c r="AR916" s="11">
        <v>63</v>
      </c>
      <c r="AS916" s="17">
        <v>0</v>
      </c>
      <c r="AT916" s="490">
        <v>0</v>
      </c>
      <c r="AU916" s="64">
        <v>0</v>
      </c>
      <c r="AV916" s="18">
        <v>0</v>
      </c>
      <c r="AW916" s="64">
        <v>0</v>
      </c>
      <c r="AX916" s="18">
        <v>0</v>
      </c>
      <c r="AY916" s="17">
        <v>0</v>
      </c>
      <c r="AZ916" s="490">
        <v>0</v>
      </c>
      <c r="BA916" s="17">
        <v>0</v>
      </c>
      <c r="BB916" s="18">
        <v>0</v>
      </c>
      <c r="BC916" s="17">
        <v>0</v>
      </c>
      <c r="BD916" s="18">
        <v>0</v>
      </c>
      <c r="BE916" s="17">
        <v>0</v>
      </c>
      <c r="BF916" s="18">
        <v>0</v>
      </c>
      <c r="BG916" s="17">
        <v>0</v>
      </c>
      <c r="BH916" s="18">
        <v>0</v>
      </c>
      <c r="BI916" s="17">
        <v>0</v>
      </c>
      <c r="BJ916" s="18">
        <v>0</v>
      </c>
      <c r="BK916" s="17">
        <v>1122.5599999999995</v>
      </c>
      <c r="BL916" s="17">
        <v>1119.56</v>
      </c>
      <c r="BM916" s="17">
        <v>0</v>
      </c>
      <c r="BN916" s="17" t="s">
        <v>58</v>
      </c>
      <c r="BO916" s="18">
        <v>0</v>
      </c>
      <c r="BP916" s="18">
        <v>0</v>
      </c>
      <c r="BQ916" s="64">
        <v>1122.5599999999995</v>
      </c>
      <c r="BR916" s="18">
        <v>1119.56</v>
      </c>
      <c r="BS916" s="729">
        <v>0.16312048679827623</v>
      </c>
      <c r="BT916" s="17">
        <v>0</v>
      </c>
      <c r="BU916" s="17">
        <v>0</v>
      </c>
      <c r="BV916" s="17">
        <v>0</v>
      </c>
      <c r="BW916" s="17">
        <v>0</v>
      </c>
      <c r="BX916" s="17">
        <v>0</v>
      </c>
      <c r="BY916" s="17">
        <v>0</v>
      </c>
      <c r="BZ916" s="17">
        <v>0</v>
      </c>
      <c r="CA916" s="17">
        <v>0</v>
      </c>
      <c r="CB916" s="17">
        <v>0</v>
      </c>
      <c r="CC916" s="17">
        <v>0</v>
      </c>
      <c r="CD916" s="17">
        <v>0</v>
      </c>
      <c r="CE916" s="17">
        <v>0</v>
      </c>
      <c r="CF916" s="17">
        <v>0</v>
      </c>
      <c r="CG916" s="17">
        <v>0</v>
      </c>
      <c r="CH916" s="17">
        <v>0</v>
      </c>
      <c r="CI916" s="17">
        <v>0</v>
      </c>
      <c r="CJ916" s="17">
        <v>0</v>
      </c>
      <c r="CK916" s="17">
        <v>0</v>
      </c>
      <c r="CL916" s="702">
        <v>1317705.8303999994</v>
      </c>
      <c r="CM916" s="702">
        <v>1314184.3104000001</v>
      </c>
      <c r="CN916" s="702">
        <v>0</v>
      </c>
      <c r="CO916" s="702">
        <v>0</v>
      </c>
      <c r="CP916" s="702">
        <v>0</v>
      </c>
      <c r="CQ916" s="702">
        <v>0</v>
      </c>
      <c r="CR916" s="704">
        <v>1317705.8303999994</v>
      </c>
      <c r="CS916" s="703">
        <v>1314184.3104000001</v>
      </c>
      <c r="CT916" s="23" t="s">
        <v>56</v>
      </c>
      <c r="CU916" s="23" t="s">
        <v>56</v>
      </c>
      <c r="CV916" s="23" t="s">
        <v>56</v>
      </c>
      <c r="CW916" s="23" t="s">
        <v>56</v>
      </c>
      <c r="CX916" s="23" t="s">
        <v>56</v>
      </c>
      <c r="CY916" s="23" t="s">
        <v>56</v>
      </c>
      <c r="CZ916" s="23" t="s">
        <v>56</v>
      </c>
      <c r="DA916" s="23" t="s">
        <v>56</v>
      </c>
      <c r="DB916" s="728">
        <v>35070466.939999998</v>
      </c>
      <c r="DC916" s="10"/>
      <c r="DD916" s="692">
        <v>6.8817842689999997</v>
      </c>
      <c r="DE916" s="120"/>
      <c r="DF916" s="120"/>
      <c r="DG916" s="120"/>
      <c r="DH916" s="140"/>
      <c r="DI916" s="140"/>
      <c r="DJ916" s="140"/>
      <c r="DK916" s="140"/>
      <c r="DL916" s="548" t="s">
        <v>56</v>
      </c>
      <c r="DM916" s="548" t="s">
        <v>56</v>
      </c>
      <c r="DN916" s="203" t="s">
        <v>868</v>
      </c>
      <c r="DO916" s="700">
        <v>1403.0833333333301</v>
      </c>
      <c r="DP916" s="713" t="s">
        <v>56</v>
      </c>
      <c r="DQ916" s="548" t="s">
        <v>56</v>
      </c>
      <c r="DR916" s="673" t="s">
        <v>56</v>
      </c>
      <c r="DS916" s="203" t="s">
        <v>56</v>
      </c>
      <c r="DT916" s="1160" t="s">
        <v>56</v>
      </c>
      <c r="DU916" s="711">
        <v>58.201817425907365</v>
      </c>
      <c r="DV916" s="711" t="s">
        <v>56</v>
      </c>
      <c r="DW916" s="711">
        <v>56.472971828322201</v>
      </c>
      <c r="DX916" s="711">
        <v>-56.472971828322201</v>
      </c>
      <c r="DY916" s="710">
        <v>0.89873492902536289</v>
      </c>
      <c r="DZ916" s="710" t="s">
        <v>56</v>
      </c>
      <c r="EA916" s="710">
        <v>0.88883635397888205</v>
      </c>
      <c r="EB916" s="710">
        <v>-0.88883635397888205</v>
      </c>
      <c r="EC916" s="236"/>
      <c r="ED916" s="49"/>
      <c r="EE916" s="232"/>
      <c r="EF916" s="700">
        <v>73170</v>
      </c>
      <c r="EG916" s="712" t="s">
        <v>56</v>
      </c>
      <c r="EH916" s="44"/>
    </row>
    <row r="917" spans="1:138" ht="41.25" customHeight="1" x14ac:dyDescent="0.25">
      <c r="A917" s="871" t="s">
        <v>49</v>
      </c>
      <c r="B917" s="656" t="s">
        <v>96</v>
      </c>
      <c r="C917" s="656" t="s">
        <v>140</v>
      </c>
      <c r="D917" s="691" t="s">
        <v>579</v>
      </c>
      <c r="E917" s="656" t="s">
        <v>580</v>
      </c>
      <c r="F917" s="656" t="s">
        <v>588</v>
      </c>
      <c r="G917" s="901" t="s">
        <v>580</v>
      </c>
      <c r="H917" s="897" t="s">
        <v>55</v>
      </c>
      <c r="I917" s="17" t="s">
        <v>866</v>
      </c>
      <c r="J917" s="64">
        <v>13.2</v>
      </c>
      <c r="K917" s="665">
        <v>12.117427449751863</v>
      </c>
      <c r="L917" s="665">
        <v>3.249810599301</v>
      </c>
      <c r="M917" s="64">
        <v>71</v>
      </c>
      <c r="N917" s="726">
        <v>12450699.290000001</v>
      </c>
      <c r="O917" s="548" t="s">
        <v>863</v>
      </c>
      <c r="P917" s="909">
        <v>2.4463485610000002</v>
      </c>
      <c r="Q917" s="203" t="s">
        <v>57</v>
      </c>
      <c r="R917" s="205" t="s">
        <v>57</v>
      </c>
      <c r="S917" s="490">
        <v>0</v>
      </c>
      <c r="T917" s="18">
        <v>0</v>
      </c>
      <c r="U917" s="548" t="s">
        <v>58</v>
      </c>
      <c r="V917" s="18" t="s">
        <v>58</v>
      </c>
      <c r="W917" s="64" t="s">
        <v>58</v>
      </c>
      <c r="X917" s="18" t="s">
        <v>58</v>
      </c>
      <c r="Y917" s="18" t="s">
        <v>58</v>
      </c>
      <c r="Z917" s="18" t="s">
        <v>58</v>
      </c>
      <c r="AA917" s="18" t="s">
        <v>58</v>
      </c>
      <c r="AB917" s="18" t="s">
        <v>58</v>
      </c>
      <c r="AC917" s="18" t="s">
        <v>58</v>
      </c>
      <c r="AD917" s="18" t="s">
        <v>58</v>
      </c>
      <c r="AE917" s="18" t="s">
        <v>58</v>
      </c>
      <c r="AF917" s="18" t="s">
        <v>58</v>
      </c>
      <c r="AG917" s="64" t="s">
        <v>58</v>
      </c>
      <c r="AH917" s="18" t="s">
        <v>58</v>
      </c>
      <c r="AI917" s="64" t="s">
        <v>58</v>
      </c>
      <c r="AJ917" s="18" t="s">
        <v>58</v>
      </c>
      <c r="AK917" s="18" t="s">
        <v>58</v>
      </c>
      <c r="AL917" s="64" t="s">
        <v>58</v>
      </c>
      <c r="AM917" s="18" t="s">
        <v>58</v>
      </c>
      <c r="AN917" s="18" t="s">
        <v>58</v>
      </c>
      <c r="AO917" s="18" t="s">
        <v>58</v>
      </c>
      <c r="AP917" s="64" t="s">
        <v>58</v>
      </c>
      <c r="AQ917" s="64">
        <v>0</v>
      </c>
      <c r="AR917" s="11">
        <v>0</v>
      </c>
      <c r="AS917" s="17" t="s">
        <v>58</v>
      </c>
      <c r="AT917" s="490" t="s">
        <v>58</v>
      </c>
      <c r="AU917" s="64" t="s">
        <v>58</v>
      </c>
      <c r="AV917" s="18" t="s">
        <v>58</v>
      </c>
      <c r="AW917" s="64" t="s">
        <v>58</v>
      </c>
      <c r="AX917" s="18" t="s">
        <v>58</v>
      </c>
      <c r="AY917" s="17" t="s">
        <v>58</v>
      </c>
      <c r="AZ917" s="490" t="s">
        <v>58</v>
      </c>
      <c r="BA917" s="17" t="s">
        <v>58</v>
      </c>
      <c r="BB917" s="18" t="s">
        <v>58</v>
      </c>
      <c r="BC917" s="17" t="s">
        <v>58</v>
      </c>
      <c r="BD917" s="18" t="s">
        <v>58</v>
      </c>
      <c r="BE917" s="17" t="s">
        <v>58</v>
      </c>
      <c r="BF917" s="18" t="s">
        <v>58</v>
      </c>
      <c r="BG917" s="17" t="s">
        <v>58</v>
      </c>
      <c r="BH917" s="18" t="s">
        <v>58</v>
      </c>
      <c r="BI917" s="17" t="s">
        <v>58</v>
      </c>
      <c r="BJ917" s="18" t="s">
        <v>58</v>
      </c>
      <c r="BK917" s="17" t="s">
        <v>58</v>
      </c>
      <c r="BL917" s="17" t="s">
        <v>58</v>
      </c>
      <c r="BM917" s="17" t="s">
        <v>58</v>
      </c>
      <c r="BN917" s="17" t="s">
        <v>58</v>
      </c>
      <c r="BO917" s="18" t="s">
        <v>58</v>
      </c>
      <c r="BP917" s="18" t="s">
        <v>58</v>
      </c>
      <c r="BQ917" s="64">
        <v>0</v>
      </c>
      <c r="BR917" s="18">
        <v>0</v>
      </c>
      <c r="BS917" s="729">
        <v>0</v>
      </c>
      <c r="BT917" s="17">
        <v>0</v>
      </c>
      <c r="BU917" s="17">
        <v>0</v>
      </c>
      <c r="BV917" s="17">
        <v>0</v>
      </c>
      <c r="BW917" s="17">
        <v>0</v>
      </c>
      <c r="BX917" s="17">
        <v>0</v>
      </c>
      <c r="BY917" s="17">
        <v>0</v>
      </c>
      <c r="BZ917" s="17">
        <v>0</v>
      </c>
      <c r="CA917" s="17">
        <v>0</v>
      </c>
      <c r="CB917" s="17">
        <v>0</v>
      </c>
      <c r="CC917" s="17">
        <v>0</v>
      </c>
      <c r="CD917" s="17">
        <v>0</v>
      </c>
      <c r="CE917" s="17">
        <v>0</v>
      </c>
      <c r="CF917" s="17">
        <v>0</v>
      </c>
      <c r="CG917" s="17">
        <v>0</v>
      </c>
      <c r="CH917" s="17">
        <v>0</v>
      </c>
      <c r="CI917" s="17">
        <v>0</v>
      </c>
      <c r="CJ917" s="17">
        <v>0</v>
      </c>
      <c r="CK917" s="17">
        <v>0</v>
      </c>
      <c r="CL917" s="702">
        <v>0</v>
      </c>
      <c r="CM917" s="702">
        <v>0</v>
      </c>
      <c r="CN917" s="702">
        <v>0</v>
      </c>
      <c r="CO917" s="702">
        <v>0</v>
      </c>
      <c r="CP917" s="702">
        <v>0</v>
      </c>
      <c r="CQ917" s="702">
        <v>0</v>
      </c>
      <c r="CR917" s="704">
        <v>0</v>
      </c>
      <c r="CS917" s="703">
        <v>0</v>
      </c>
      <c r="CT917" s="23" t="s">
        <v>56</v>
      </c>
      <c r="CU917" s="23" t="s">
        <v>56</v>
      </c>
      <c r="CV917" s="23" t="s">
        <v>56</v>
      </c>
      <c r="CW917" s="23" t="s">
        <v>56</v>
      </c>
      <c r="CX917" s="23" t="s">
        <v>56</v>
      </c>
      <c r="CY917" s="23" t="s">
        <v>56</v>
      </c>
      <c r="CZ917" s="23" t="s">
        <v>56</v>
      </c>
      <c r="DA917" s="23" t="s">
        <v>56</v>
      </c>
      <c r="DB917" s="728">
        <v>12450699.290000001</v>
      </c>
      <c r="DC917" s="10"/>
      <c r="DD917" s="692">
        <v>2.4463485610000002</v>
      </c>
      <c r="DE917" s="120"/>
      <c r="DF917" s="120"/>
      <c r="DG917" s="120"/>
      <c r="DH917" s="140"/>
      <c r="DI917" s="140"/>
      <c r="DJ917" s="140"/>
      <c r="DK917" s="140"/>
      <c r="DL917" s="548" t="s">
        <v>56</v>
      </c>
      <c r="DM917" s="548" t="s">
        <v>56</v>
      </c>
      <c r="DN917" s="203" t="s">
        <v>868</v>
      </c>
      <c r="DO917" s="700">
        <v>75.0833333333333</v>
      </c>
      <c r="DP917" s="713" t="s">
        <v>56</v>
      </c>
      <c r="DQ917" s="548" t="s">
        <v>56</v>
      </c>
      <c r="DR917" s="673" t="s">
        <v>56</v>
      </c>
      <c r="DS917" s="203" t="s">
        <v>56</v>
      </c>
      <c r="DT917" s="1160" t="s">
        <v>56</v>
      </c>
      <c r="DU917" s="711">
        <v>92.190899001109912</v>
      </c>
      <c r="DV917" s="711" t="s">
        <v>56</v>
      </c>
      <c r="DW917" s="711">
        <v>96.4570378151261</v>
      </c>
      <c r="DX917" s="711">
        <v>-96.4570378151261</v>
      </c>
      <c r="DY917" s="710">
        <v>0.61265260821309686</v>
      </c>
      <c r="DZ917" s="710" t="s">
        <v>56</v>
      </c>
      <c r="EA917" s="710">
        <v>0.63445378151260501</v>
      </c>
      <c r="EB917" s="710">
        <v>-0.63445378151260501</v>
      </c>
      <c r="EC917" s="236"/>
      <c r="ED917" s="49"/>
      <c r="EE917" s="232"/>
      <c r="EF917" s="700">
        <v>0</v>
      </c>
      <c r="EG917" s="712" t="s">
        <v>56</v>
      </c>
      <c r="EH917" s="44"/>
    </row>
    <row r="918" spans="1:138" ht="41.25" customHeight="1" x14ac:dyDescent="0.25">
      <c r="A918" s="871" t="s">
        <v>49</v>
      </c>
      <c r="B918" s="656" t="s">
        <v>96</v>
      </c>
      <c r="C918" s="656" t="s">
        <v>140</v>
      </c>
      <c r="D918" s="691" t="s">
        <v>589</v>
      </c>
      <c r="E918" s="656" t="s">
        <v>590</v>
      </c>
      <c r="F918" s="656" t="s">
        <v>591</v>
      </c>
      <c r="G918" s="901" t="s">
        <v>590</v>
      </c>
      <c r="H918" s="897" t="s">
        <v>55</v>
      </c>
      <c r="I918" s="17" t="s">
        <v>866</v>
      </c>
      <c r="J918" s="64">
        <v>13.2</v>
      </c>
      <c r="K918" s="665">
        <v>8.3907469321866692</v>
      </c>
      <c r="L918" s="665">
        <v>8.5232954368170013</v>
      </c>
      <c r="M918" s="64">
        <v>630</v>
      </c>
      <c r="N918" s="726">
        <v>19224979.539999999</v>
      </c>
      <c r="O918" s="548" t="s">
        <v>863</v>
      </c>
      <c r="P918" s="909">
        <v>4.435435708</v>
      </c>
      <c r="Q918" s="203" t="s">
        <v>57</v>
      </c>
      <c r="R918" s="205" t="s">
        <v>57</v>
      </c>
      <c r="S918" s="490">
        <v>0</v>
      </c>
      <c r="T918" s="18">
        <v>0</v>
      </c>
      <c r="U918" s="548">
        <v>0</v>
      </c>
      <c r="V918" s="18">
        <v>0</v>
      </c>
      <c r="W918" s="64">
        <v>0</v>
      </c>
      <c r="X918" s="18">
        <v>0</v>
      </c>
      <c r="Y918" s="18">
        <v>0</v>
      </c>
      <c r="Z918" s="18">
        <v>0</v>
      </c>
      <c r="AA918" s="18">
        <v>0</v>
      </c>
      <c r="AB918" s="18">
        <v>0</v>
      </c>
      <c r="AC918" s="18">
        <v>0</v>
      </c>
      <c r="AD918" s="18">
        <v>0</v>
      </c>
      <c r="AE918" s="18">
        <v>0</v>
      </c>
      <c r="AF918" s="18">
        <v>0</v>
      </c>
      <c r="AG918" s="64">
        <v>0</v>
      </c>
      <c r="AH918" s="18">
        <v>0</v>
      </c>
      <c r="AI918" s="64">
        <v>0</v>
      </c>
      <c r="AJ918" s="18">
        <v>0</v>
      </c>
      <c r="AK918" s="18">
        <v>65</v>
      </c>
      <c r="AL918" s="64">
        <v>65</v>
      </c>
      <c r="AM918" s="18">
        <v>0</v>
      </c>
      <c r="AN918" s="18" t="s">
        <v>58</v>
      </c>
      <c r="AO918" s="18">
        <v>0</v>
      </c>
      <c r="AP918" s="64">
        <v>0</v>
      </c>
      <c r="AQ918" s="64">
        <v>65</v>
      </c>
      <c r="AR918" s="11">
        <v>65</v>
      </c>
      <c r="AS918" s="17">
        <v>0</v>
      </c>
      <c r="AT918" s="490">
        <v>0</v>
      </c>
      <c r="AU918" s="64">
        <v>0</v>
      </c>
      <c r="AV918" s="18">
        <v>0</v>
      </c>
      <c r="AW918" s="64">
        <v>0</v>
      </c>
      <c r="AX918" s="18">
        <v>0</v>
      </c>
      <c r="AY918" s="17">
        <v>0</v>
      </c>
      <c r="AZ918" s="490">
        <v>0</v>
      </c>
      <c r="BA918" s="17">
        <v>0</v>
      </c>
      <c r="BB918" s="18">
        <v>0</v>
      </c>
      <c r="BC918" s="17">
        <v>0</v>
      </c>
      <c r="BD918" s="18">
        <v>0</v>
      </c>
      <c r="BE918" s="17">
        <v>0</v>
      </c>
      <c r="BF918" s="18">
        <v>0</v>
      </c>
      <c r="BG918" s="17">
        <v>0</v>
      </c>
      <c r="BH918" s="18">
        <v>0</v>
      </c>
      <c r="BI918" s="17">
        <v>0</v>
      </c>
      <c r="BJ918" s="18">
        <v>0</v>
      </c>
      <c r="BK918" s="17">
        <v>1610.1899999999994</v>
      </c>
      <c r="BL918" s="17">
        <v>1610.19</v>
      </c>
      <c r="BM918" s="17">
        <v>0</v>
      </c>
      <c r="BN918" s="17" t="s">
        <v>58</v>
      </c>
      <c r="BO918" s="18">
        <v>0</v>
      </c>
      <c r="BP918" s="18">
        <v>0</v>
      </c>
      <c r="BQ918" s="64">
        <v>1610.1899999999994</v>
      </c>
      <c r="BR918" s="18">
        <v>1610.19</v>
      </c>
      <c r="BS918" s="729">
        <v>0.36302859651325137</v>
      </c>
      <c r="BT918" s="17">
        <v>0</v>
      </c>
      <c r="BU918" s="17">
        <v>0</v>
      </c>
      <c r="BV918" s="17">
        <v>0</v>
      </c>
      <c r="BW918" s="17">
        <v>0</v>
      </c>
      <c r="BX918" s="17">
        <v>0</v>
      </c>
      <c r="BY918" s="17">
        <v>0</v>
      </c>
      <c r="BZ918" s="17">
        <v>0</v>
      </c>
      <c r="CA918" s="17">
        <v>0</v>
      </c>
      <c r="CB918" s="17">
        <v>0</v>
      </c>
      <c r="CC918" s="17">
        <v>0</v>
      </c>
      <c r="CD918" s="17">
        <v>0</v>
      </c>
      <c r="CE918" s="17">
        <v>0</v>
      </c>
      <c r="CF918" s="17">
        <v>0</v>
      </c>
      <c r="CG918" s="17">
        <v>0</v>
      </c>
      <c r="CH918" s="17">
        <v>0</v>
      </c>
      <c r="CI918" s="17">
        <v>0</v>
      </c>
      <c r="CJ918" s="17">
        <v>0</v>
      </c>
      <c r="CK918" s="17">
        <v>0</v>
      </c>
      <c r="CL918" s="702">
        <v>1890105.4295999995</v>
      </c>
      <c r="CM918" s="702">
        <v>1890105.4296000001</v>
      </c>
      <c r="CN918" s="702">
        <v>0</v>
      </c>
      <c r="CO918" s="702">
        <v>0</v>
      </c>
      <c r="CP918" s="702">
        <v>0</v>
      </c>
      <c r="CQ918" s="702">
        <v>0</v>
      </c>
      <c r="CR918" s="704">
        <v>1890105.4295999995</v>
      </c>
      <c r="CS918" s="703">
        <v>1890105.4296000001</v>
      </c>
      <c r="CT918" s="23" t="s">
        <v>56</v>
      </c>
      <c r="CU918" s="23" t="s">
        <v>56</v>
      </c>
      <c r="CV918" s="23" t="s">
        <v>56</v>
      </c>
      <c r="CW918" s="23" t="s">
        <v>56</v>
      </c>
      <c r="CX918" s="23" t="s">
        <v>56</v>
      </c>
      <c r="CY918" s="23" t="s">
        <v>56</v>
      </c>
      <c r="CZ918" s="23" t="s">
        <v>56</v>
      </c>
      <c r="DA918" s="23" t="s">
        <v>56</v>
      </c>
      <c r="DB918" s="728">
        <v>19224979.539999999</v>
      </c>
      <c r="DC918" s="10"/>
      <c r="DD918" s="692">
        <v>4.435435708</v>
      </c>
      <c r="DE918" s="120"/>
      <c r="DF918" s="120"/>
      <c r="DG918" s="120"/>
      <c r="DH918" s="140"/>
      <c r="DI918" s="140"/>
      <c r="DJ918" s="140"/>
      <c r="DK918" s="140"/>
      <c r="DL918" s="548" t="s">
        <v>56</v>
      </c>
      <c r="DM918" s="548" t="s">
        <v>56</v>
      </c>
      <c r="DN918" s="203" t="s">
        <v>868</v>
      </c>
      <c r="DO918" s="700">
        <v>638.08333333333303</v>
      </c>
      <c r="DP918" s="713" t="s">
        <v>56</v>
      </c>
      <c r="DQ918" s="548" t="s">
        <v>56</v>
      </c>
      <c r="DR918" s="673" t="s">
        <v>56</v>
      </c>
      <c r="DS918" s="203" t="s">
        <v>56</v>
      </c>
      <c r="DT918" s="1160" t="s">
        <v>56</v>
      </c>
      <c r="DU918" s="711">
        <v>83.402899307822949</v>
      </c>
      <c r="DV918" s="711">
        <v>765.39139841777819</v>
      </c>
      <c r="DW918" s="711">
        <v>84.618985904198098</v>
      </c>
      <c r="DX918" s="711">
        <v>137.23309409677165</v>
      </c>
      <c r="DY918" s="710">
        <v>1.013974141308607</v>
      </c>
      <c r="DZ918" s="710">
        <v>0.45561406176990782</v>
      </c>
      <c r="EA918" s="710">
        <v>1.0157012408730299</v>
      </c>
      <c r="EB918" s="710">
        <v>0.11982689469642338</v>
      </c>
      <c r="EC918" s="236"/>
      <c r="ED918" s="49"/>
      <c r="EE918" s="232"/>
      <c r="EF918" s="700">
        <v>224</v>
      </c>
      <c r="EG918" s="712">
        <v>49067</v>
      </c>
      <c r="EH918" s="44"/>
    </row>
    <row r="919" spans="1:138" ht="41.25" customHeight="1" x14ac:dyDescent="0.25">
      <c r="A919" s="871" t="s">
        <v>49</v>
      </c>
      <c r="B919" s="656" t="s">
        <v>96</v>
      </c>
      <c r="C919" s="656" t="s">
        <v>140</v>
      </c>
      <c r="D919" s="691" t="s">
        <v>589</v>
      </c>
      <c r="E919" s="656" t="s">
        <v>590</v>
      </c>
      <c r="F919" s="656" t="s">
        <v>592</v>
      </c>
      <c r="G919" s="901" t="s">
        <v>590</v>
      </c>
      <c r="H919" s="897" t="s">
        <v>55</v>
      </c>
      <c r="I919" s="17" t="s">
        <v>860</v>
      </c>
      <c r="J919" s="64">
        <v>13.2</v>
      </c>
      <c r="K919" s="665">
        <v>8.4364730735064875</v>
      </c>
      <c r="L919" s="665">
        <v>6.3017045323470002</v>
      </c>
      <c r="M919" s="64">
        <v>490</v>
      </c>
      <c r="N919" s="726">
        <v>13378259.700000001</v>
      </c>
      <c r="O919" s="548" t="s">
        <v>863</v>
      </c>
      <c r="P919" s="909">
        <v>1.3260580980000001</v>
      </c>
      <c r="Q919" s="203" t="s">
        <v>1190</v>
      </c>
      <c r="R919" s="205" t="s">
        <v>57</v>
      </c>
      <c r="S919" s="490">
        <v>0</v>
      </c>
      <c r="T919" s="18">
        <v>0</v>
      </c>
      <c r="U919" s="548">
        <v>0</v>
      </c>
      <c r="V919" s="18">
        <v>0</v>
      </c>
      <c r="W919" s="64">
        <v>0</v>
      </c>
      <c r="X919" s="18">
        <v>0</v>
      </c>
      <c r="Y919" s="18">
        <v>0</v>
      </c>
      <c r="Z919" s="18">
        <v>0</v>
      </c>
      <c r="AA919" s="18">
        <v>0</v>
      </c>
      <c r="AB919" s="18">
        <v>0</v>
      </c>
      <c r="AC919" s="18">
        <v>0</v>
      </c>
      <c r="AD919" s="18">
        <v>0</v>
      </c>
      <c r="AE919" s="18">
        <v>0</v>
      </c>
      <c r="AF919" s="18">
        <v>0</v>
      </c>
      <c r="AG919" s="64">
        <v>0</v>
      </c>
      <c r="AH919" s="18">
        <v>0</v>
      </c>
      <c r="AI919" s="64">
        <v>0</v>
      </c>
      <c r="AJ919" s="18">
        <v>0</v>
      </c>
      <c r="AK919" s="18">
        <v>58</v>
      </c>
      <c r="AL919" s="64">
        <v>56</v>
      </c>
      <c r="AM919" s="18">
        <v>4</v>
      </c>
      <c r="AN919" s="18">
        <v>4</v>
      </c>
      <c r="AO919" s="18">
        <v>0</v>
      </c>
      <c r="AP919" s="64">
        <v>0</v>
      </c>
      <c r="AQ919" s="64">
        <v>62</v>
      </c>
      <c r="AR919" s="11">
        <v>60</v>
      </c>
      <c r="AS919" s="17">
        <v>0</v>
      </c>
      <c r="AT919" s="490">
        <v>0</v>
      </c>
      <c r="AU919" s="64">
        <v>0</v>
      </c>
      <c r="AV919" s="18">
        <v>0</v>
      </c>
      <c r="AW919" s="64">
        <v>0</v>
      </c>
      <c r="AX919" s="18">
        <v>0</v>
      </c>
      <c r="AY919" s="17">
        <v>0</v>
      </c>
      <c r="AZ919" s="490">
        <v>0</v>
      </c>
      <c r="BA919" s="17">
        <v>0</v>
      </c>
      <c r="BB919" s="18">
        <v>0</v>
      </c>
      <c r="BC919" s="17">
        <v>0</v>
      </c>
      <c r="BD919" s="18">
        <v>0</v>
      </c>
      <c r="BE919" s="17">
        <v>0</v>
      </c>
      <c r="BF919" s="18">
        <v>0</v>
      </c>
      <c r="BG919" s="17">
        <v>0</v>
      </c>
      <c r="BH919" s="18">
        <v>0</v>
      </c>
      <c r="BI919" s="17">
        <v>0</v>
      </c>
      <c r="BJ919" s="18">
        <v>0</v>
      </c>
      <c r="BK919" s="17">
        <v>386.4500000000001</v>
      </c>
      <c r="BL919" s="17">
        <v>375.05000000000007</v>
      </c>
      <c r="BM919" s="17">
        <v>38</v>
      </c>
      <c r="BN919" s="17">
        <v>38</v>
      </c>
      <c r="BO919" s="18">
        <v>0</v>
      </c>
      <c r="BP919" s="18">
        <v>0</v>
      </c>
      <c r="BQ919" s="64">
        <v>424.4500000000001</v>
      </c>
      <c r="BR919" s="18">
        <v>413.05000000000007</v>
      </c>
      <c r="BS919" s="729">
        <v>0.32008401490113297</v>
      </c>
      <c r="BT919" s="17">
        <v>0</v>
      </c>
      <c r="BU919" s="17">
        <v>0</v>
      </c>
      <c r="BV919" s="17">
        <v>0</v>
      </c>
      <c r="BW919" s="17">
        <v>0</v>
      </c>
      <c r="BX919" s="17">
        <v>0</v>
      </c>
      <c r="BY919" s="17">
        <v>0</v>
      </c>
      <c r="BZ919" s="17">
        <v>0</v>
      </c>
      <c r="CA919" s="17">
        <v>0</v>
      </c>
      <c r="CB919" s="17">
        <v>0</v>
      </c>
      <c r="CC919" s="17">
        <v>0</v>
      </c>
      <c r="CD919" s="17">
        <v>0</v>
      </c>
      <c r="CE919" s="17">
        <v>0</v>
      </c>
      <c r="CF919" s="17">
        <v>0</v>
      </c>
      <c r="CG919" s="17">
        <v>0</v>
      </c>
      <c r="CH919" s="17">
        <v>0</v>
      </c>
      <c r="CI919" s="17">
        <v>0</v>
      </c>
      <c r="CJ919" s="17">
        <v>0</v>
      </c>
      <c r="CK919" s="17">
        <v>0</v>
      </c>
      <c r="CL919" s="702">
        <v>453630.46800000017</v>
      </c>
      <c r="CM919" s="702">
        <v>440248.6920000001</v>
      </c>
      <c r="CN919" s="702">
        <v>44605.920000000006</v>
      </c>
      <c r="CO919" s="702">
        <v>44605.920000000006</v>
      </c>
      <c r="CP919" s="702">
        <v>0</v>
      </c>
      <c r="CQ919" s="702">
        <v>0</v>
      </c>
      <c r="CR919" s="704">
        <v>498236.38800000015</v>
      </c>
      <c r="CS919" s="703">
        <v>484854.61200000008</v>
      </c>
      <c r="CT919" s="23">
        <v>1</v>
      </c>
      <c r="CU919" s="23">
        <v>10</v>
      </c>
      <c r="CV919" s="23" t="s">
        <v>590</v>
      </c>
      <c r="CW919" s="23">
        <v>10</v>
      </c>
      <c r="CX919" s="23">
        <v>60</v>
      </c>
      <c r="CY919" s="23">
        <v>0</v>
      </c>
      <c r="CZ919" s="23">
        <v>0</v>
      </c>
      <c r="DA919" s="23" t="s">
        <v>911</v>
      </c>
      <c r="DB919" s="728">
        <v>13378259.700000001</v>
      </c>
      <c r="DC919" s="10"/>
      <c r="DD919" s="692">
        <v>1.3260580980000001</v>
      </c>
      <c r="DE919" s="120"/>
      <c r="DF919" s="120"/>
      <c r="DG919" s="120"/>
      <c r="DH919" s="140"/>
      <c r="DI919" s="140"/>
      <c r="DJ919" s="140"/>
      <c r="DK919" s="140"/>
      <c r="DL919" s="548" t="s">
        <v>56</v>
      </c>
      <c r="DM919" s="548" t="s">
        <v>56</v>
      </c>
      <c r="DN919" s="203" t="s">
        <v>868</v>
      </c>
      <c r="DO919" s="700">
        <v>634.41666666666697</v>
      </c>
      <c r="DP919" s="713" t="s">
        <v>56</v>
      </c>
      <c r="DQ919" s="548" t="s">
        <v>56</v>
      </c>
      <c r="DR919" s="673" t="s">
        <v>56</v>
      </c>
      <c r="DS919" s="203" t="s">
        <v>56</v>
      </c>
      <c r="DT919" s="1160" t="s">
        <v>56</v>
      </c>
      <c r="DU919" s="711">
        <v>284.66150006567699</v>
      </c>
      <c r="DV919" s="711">
        <v>482.74806295462264</v>
      </c>
      <c r="DW919" s="711">
        <v>257.25293324917197</v>
      </c>
      <c r="DX919" s="711">
        <v>-120.76704700991257</v>
      </c>
      <c r="DY919" s="710">
        <v>2.9129121239984221</v>
      </c>
      <c r="DZ919" s="710">
        <v>-1.9823498814477336</v>
      </c>
      <c r="EA919" s="710">
        <v>2.5461148947702799</v>
      </c>
      <c r="EB919" s="710">
        <v>-1.9484455590141492</v>
      </c>
      <c r="EC919" s="236"/>
      <c r="ED919" s="49"/>
      <c r="EE919" s="232"/>
      <c r="EF919" s="700">
        <v>80739</v>
      </c>
      <c r="EG919" s="712">
        <v>-30958</v>
      </c>
      <c r="EH919" s="44"/>
    </row>
    <row r="920" spans="1:138" ht="41.25" customHeight="1" x14ac:dyDescent="0.25">
      <c r="A920" s="871" t="s">
        <v>49</v>
      </c>
      <c r="B920" s="656" t="s">
        <v>96</v>
      </c>
      <c r="C920" s="656" t="s">
        <v>140</v>
      </c>
      <c r="D920" s="691" t="s">
        <v>589</v>
      </c>
      <c r="E920" s="656" t="s">
        <v>590</v>
      </c>
      <c r="F920" s="656" t="s">
        <v>593</v>
      </c>
      <c r="G920" s="901" t="s">
        <v>590</v>
      </c>
      <c r="H920" s="897" t="s">
        <v>55</v>
      </c>
      <c r="I920" s="17" t="s">
        <v>866</v>
      </c>
      <c r="J920" s="64">
        <v>13.2</v>
      </c>
      <c r="K920" s="665">
        <v>10.31124486761904</v>
      </c>
      <c r="L920" s="665">
        <v>19.269128747799002</v>
      </c>
      <c r="M920" s="64">
        <v>1515</v>
      </c>
      <c r="N920" s="726">
        <v>35406559.189999998</v>
      </c>
      <c r="O920" s="548" t="s">
        <v>863</v>
      </c>
      <c r="P920" s="909">
        <v>7.6819917420000001</v>
      </c>
      <c r="Q920" s="203" t="s">
        <v>57</v>
      </c>
      <c r="R920" s="205" t="s">
        <v>57</v>
      </c>
      <c r="S920" s="490">
        <v>0</v>
      </c>
      <c r="T920" s="18">
        <v>0</v>
      </c>
      <c r="U920" s="548">
        <v>0</v>
      </c>
      <c r="V920" s="18">
        <v>0</v>
      </c>
      <c r="W920" s="64">
        <v>0</v>
      </c>
      <c r="X920" s="18">
        <v>0</v>
      </c>
      <c r="Y920" s="18">
        <v>0</v>
      </c>
      <c r="Z920" s="18">
        <v>0</v>
      </c>
      <c r="AA920" s="18">
        <v>0</v>
      </c>
      <c r="AB920" s="18">
        <v>0</v>
      </c>
      <c r="AC920" s="18">
        <v>1</v>
      </c>
      <c r="AD920" s="18">
        <v>1</v>
      </c>
      <c r="AE920" s="18">
        <v>0</v>
      </c>
      <c r="AF920" s="18">
        <v>0</v>
      </c>
      <c r="AG920" s="64">
        <v>0</v>
      </c>
      <c r="AH920" s="18">
        <v>0</v>
      </c>
      <c r="AI920" s="64">
        <v>0</v>
      </c>
      <c r="AJ920" s="18">
        <v>0</v>
      </c>
      <c r="AK920" s="18">
        <v>80</v>
      </c>
      <c r="AL920" s="64">
        <v>80</v>
      </c>
      <c r="AM920" s="18">
        <v>4</v>
      </c>
      <c r="AN920" s="18">
        <v>4</v>
      </c>
      <c r="AO920" s="18">
        <v>0</v>
      </c>
      <c r="AP920" s="64">
        <v>0</v>
      </c>
      <c r="AQ920" s="64">
        <v>85</v>
      </c>
      <c r="AR920" s="11">
        <v>85</v>
      </c>
      <c r="AS920" s="17">
        <v>0</v>
      </c>
      <c r="AT920" s="490">
        <v>0</v>
      </c>
      <c r="AU920" s="64">
        <v>0</v>
      </c>
      <c r="AV920" s="18">
        <v>0</v>
      </c>
      <c r="AW920" s="64">
        <v>0</v>
      </c>
      <c r="AX920" s="18">
        <v>0</v>
      </c>
      <c r="AY920" s="17">
        <v>0</v>
      </c>
      <c r="AZ920" s="490">
        <v>0</v>
      </c>
      <c r="BA920" s="17">
        <v>0</v>
      </c>
      <c r="BB920" s="18">
        <v>0</v>
      </c>
      <c r="BC920" s="17">
        <v>30</v>
      </c>
      <c r="BD920" s="18">
        <v>30</v>
      </c>
      <c r="BE920" s="17">
        <v>0</v>
      </c>
      <c r="BF920" s="18">
        <v>0</v>
      </c>
      <c r="BG920" s="17">
        <v>0</v>
      </c>
      <c r="BH920" s="18">
        <v>0</v>
      </c>
      <c r="BI920" s="17">
        <v>0</v>
      </c>
      <c r="BJ920" s="18">
        <v>0</v>
      </c>
      <c r="BK920" s="17">
        <v>666.05400000000009</v>
      </c>
      <c r="BL920" s="17">
        <v>666.05400000000009</v>
      </c>
      <c r="BM920" s="17">
        <v>52.107000000000006</v>
      </c>
      <c r="BN920" s="17">
        <v>52.106999999999999</v>
      </c>
      <c r="BO920" s="18">
        <v>0</v>
      </c>
      <c r="BP920" s="18">
        <v>0</v>
      </c>
      <c r="BQ920" s="64">
        <v>748.16100000000006</v>
      </c>
      <c r="BR920" s="18">
        <v>748.16100000000006</v>
      </c>
      <c r="BS920" s="729">
        <v>9.7391539216262812E-2</v>
      </c>
      <c r="BT920" s="17">
        <v>0</v>
      </c>
      <c r="BU920" s="17">
        <v>0</v>
      </c>
      <c r="BV920" s="17">
        <v>0</v>
      </c>
      <c r="BW920" s="17">
        <v>0</v>
      </c>
      <c r="BX920" s="17">
        <v>0</v>
      </c>
      <c r="BY920" s="17">
        <v>0</v>
      </c>
      <c r="BZ920" s="17">
        <v>0</v>
      </c>
      <c r="CA920" s="17">
        <v>0</v>
      </c>
      <c r="CB920" s="17">
        <v>0</v>
      </c>
      <c r="CC920" s="17">
        <v>0</v>
      </c>
      <c r="CD920" s="17">
        <v>0</v>
      </c>
      <c r="CE920" s="17">
        <v>0</v>
      </c>
      <c r="CF920" s="17">
        <v>0</v>
      </c>
      <c r="CG920" s="17">
        <v>0</v>
      </c>
      <c r="CH920" s="17">
        <v>0</v>
      </c>
      <c r="CI920" s="17">
        <v>0</v>
      </c>
      <c r="CJ920" s="17">
        <v>0</v>
      </c>
      <c r="CK920" s="17">
        <v>0</v>
      </c>
      <c r="CL920" s="702">
        <v>781840.82736000023</v>
      </c>
      <c r="CM920" s="702">
        <v>781840.82736000023</v>
      </c>
      <c r="CN920" s="702">
        <v>61165.280880000013</v>
      </c>
      <c r="CO920" s="702">
        <v>61165.280880000006</v>
      </c>
      <c r="CP920" s="702">
        <v>0</v>
      </c>
      <c r="CQ920" s="702">
        <v>0</v>
      </c>
      <c r="CR920" s="704">
        <v>843006.10824000021</v>
      </c>
      <c r="CS920" s="703">
        <v>843006.10824000021</v>
      </c>
      <c r="CT920" s="23" t="s">
        <v>56</v>
      </c>
      <c r="CU920" s="23" t="s">
        <v>56</v>
      </c>
      <c r="CV920" s="23" t="s">
        <v>56</v>
      </c>
      <c r="CW920" s="23" t="s">
        <v>56</v>
      </c>
      <c r="CX920" s="23" t="s">
        <v>56</v>
      </c>
      <c r="CY920" s="23" t="s">
        <v>56</v>
      </c>
      <c r="CZ920" s="23" t="s">
        <v>56</v>
      </c>
      <c r="DA920" s="23" t="s">
        <v>56</v>
      </c>
      <c r="DB920" s="728">
        <v>35406559.189999998</v>
      </c>
      <c r="DC920" s="10"/>
      <c r="DD920" s="692">
        <v>7.6819917420000001</v>
      </c>
      <c r="DE920" s="120"/>
      <c r="DF920" s="120"/>
      <c r="DG920" s="120"/>
      <c r="DH920" s="140"/>
      <c r="DI920" s="140"/>
      <c r="DJ920" s="140"/>
      <c r="DK920" s="140"/>
      <c r="DL920" s="548" t="s">
        <v>56</v>
      </c>
      <c r="DM920" s="548" t="s">
        <v>56</v>
      </c>
      <c r="DN920" s="203" t="s">
        <v>868</v>
      </c>
      <c r="DO920" s="700">
        <v>1525.1666666666699</v>
      </c>
      <c r="DP920" s="713" t="s">
        <v>56</v>
      </c>
      <c r="DQ920" s="548" t="s">
        <v>56</v>
      </c>
      <c r="DR920" s="673" t="s">
        <v>56</v>
      </c>
      <c r="DS920" s="203" t="s">
        <v>56</v>
      </c>
      <c r="DT920" s="1160" t="s">
        <v>56</v>
      </c>
      <c r="DU920" s="711">
        <v>296.80166102065283</v>
      </c>
      <c r="DV920" s="711">
        <v>-210.83576631373091</v>
      </c>
      <c r="DW920" s="711">
        <v>166.86298436234301</v>
      </c>
      <c r="DX920" s="711">
        <v>-80.941285410104243</v>
      </c>
      <c r="DY920" s="710">
        <v>3.0396677958692973</v>
      </c>
      <c r="DZ920" s="710">
        <v>-2.4995361185308744</v>
      </c>
      <c r="EA920" s="710">
        <v>1.9448132551799799</v>
      </c>
      <c r="EB920" s="710">
        <v>-1.404862773978127</v>
      </c>
      <c r="EC920" s="236"/>
      <c r="ED920" s="49"/>
      <c r="EE920" s="232"/>
      <c r="EF920" s="700">
        <v>53903</v>
      </c>
      <c r="EG920" s="712">
        <v>18264.333333333328</v>
      </c>
      <c r="EH920" s="44"/>
    </row>
    <row r="921" spans="1:138" ht="41.25" customHeight="1" x14ac:dyDescent="0.25">
      <c r="A921" s="871" t="s">
        <v>49</v>
      </c>
      <c r="B921" s="656" t="s">
        <v>96</v>
      </c>
      <c r="C921" s="656" t="s">
        <v>140</v>
      </c>
      <c r="D921" s="691" t="s">
        <v>1814</v>
      </c>
      <c r="E921" s="656" t="s">
        <v>1814</v>
      </c>
      <c r="F921" s="656" t="s">
        <v>1835</v>
      </c>
      <c r="G921" s="901" t="s">
        <v>1814</v>
      </c>
      <c r="H921" s="897" t="s">
        <v>55</v>
      </c>
      <c r="I921" s="17" t="s">
        <v>866</v>
      </c>
      <c r="J921" s="64">
        <v>3.74</v>
      </c>
      <c r="K921" s="665">
        <v>2.1183674196890396</v>
      </c>
      <c r="L921" s="665">
        <v>2.5371212068440001</v>
      </c>
      <c r="M921" s="64">
        <v>672</v>
      </c>
      <c r="N921" s="726">
        <v>4134365.9159999997</v>
      </c>
      <c r="O921" s="548" t="s">
        <v>874</v>
      </c>
      <c r="P921" s="909">
        <v>1.051978378</v>
      </c>
      <c r="Q921" s="203" t="s">
        <v>57</v>
      </c>
      <c r="R921" s="205" t="s">
        <v>57</v>
      </c>
      <c r="S921" s="490">
        <v>0</v>
      </c>
      <c r="T921" s="18">
        <v>0</v>
      </c>
      <c r="U921" s="548">
        <v>0</v>
      </c>
      <c r="V921" s="18">
        <v>0</v>
      </c>
      <c r="W921" s="64">
        <v>0</v>
      </c>
      <c r="X921" s="18">
        <v>0</v>
      </c>
      <c r="Y921" s="18">
        <v>0</v>
      </c>
      <c r="Z921" s="18">
        <v>0</v>
      </c>
      <c r="AA921" s="18">
        <v>0</v>
      </c>
      <c r="AB921" s="18">
        <v>0</v>
      </c>
      <c r="AC921" s="18">
        <v>0</v>
      </c>
      <c r="AD921" s="18">
        <v>0</v>
      </c>
      <c r="AE921" s="18">
        <v>0</v>
      </c>
      <c r="AF921" s="18">
        <v>0</v>
      </c>
      <c r="AG921" s="64">
        <v>0</v>
      </c>
      <c r="AH921" s="18">
        <v>0</v>
      </c>
      <c r="AI921" s="64">
        <v>0</v>
      </c>
      <c r="AJ921" s="18">
        <v>0</v>
      </c>
      <c r="AK921" s="18">
        <v>35</v>
      </c>
      <c r="AL921" s="64">
        <v>35</v>
      </c>
      <c r="AM921" s="18">
        <v>0</v>
      </c>
      <c r="AN921" s="18" t="s">
        <v>58</v>
      </c>
      <c r="AO921" s="18">
        <v>0</v>
      </c>
      <c r="AP921" s="64">
        <v>0</v>
      </c>
      <c r="AQ921" s="64">
        <v>35</v>
      </c>
      <c r="AR921" s="11">
        <v>35</v>
      </c>
      <c r="AS921" s="17">
        <v>0</v>
      </c>
      <c r="AT921" s="490">
        <v>0</v>
      </c>
      <c r="AU921" s="64">
        <v>0</v>
      </c>
      <c r="AV921" s="18">
        <v>0</v>
      </c>
      <c r="AW921" s="64">
        <v>0</v>
      </c>
      <c r="AX921" s="18">
        <v>0</v>
      </c>
      <c r="AY921" s="17">
        <v>0</v>
      </c>
      <c r="AZ921" s="490">
        <v>0</v>
      </c>
      <c r="BA921" s="17">
        <v>0</v>
      </c>
      <c r="BB921" s="18">
        <v>0</v>
      </c>
      <c r="BC921" s="17">
        <v>0</v>
      </c>
      <c r="BD921" s="18">
        <v>0</v>
      </c>
      <c r="BE921" s="17">
        <v>0</v>
      </c>
      <c r="BF921" s="18">
        <v>0</v>
      </c>
      <c r="BG921" s="17">
        <v>0</v>
      </c>
      <c r="BH921" s="18">
        <v>0</v>
      </c>
      <c r="BI921" s="17">
        <v>0</v>
      </c>
      <c r="BJ921" s="18">
        <v>0</v>
      </c>
      <c r="BK921" s="17">
        <v>204.98</v>
      </c>
      <c r="BL921" s="17">
        <v>204.98000000000002</v>
      </c>
      <c r="BM921" s="17">
        <v>0</v>
      </c>
      <c r="BN921" s="17" t="s">
        <v>58</v>
      </c>
      <c r="BO921" s="18">
        <v>0</v>
      </c>
      <c r="BP921" s="18">
        <v>0</v>
      </c>
      <c r="BQ921" s="64">
        <v>204.98</v>
      </c>
      <c r="BR921" s="18">
        <v>204.98000000000002</v>
      </c>
      <c r="BS921" s="729">
        <v>0.19485191358182077</v>
      </c>
      <c r="BT921" s="17">
        <v>0</v>
      </c>
      <c r="BU921" s="17">
        <v>0</v>
      </c>
      <c r="BV921" s="17">
        <v>0</v>
      </c>
      <c r="BW921" s="17">
        <v>0</v>
      </c>
      <c r="BX921" s="17">
        <v>0</v>
      </c>
      <c r="BY921" s="17">
        <v>0</v>
      </c>
      <c r="BZ921" s="17">
        <v>0</v>
      </c>
      <c r="CA921" s="17">
        <v>0</v>
      </c>
      <c r="CB921" s="17">
        <v>0</v>
      </c>
      <c r="CC921" s="17">
        <v>0</v>
      </c>
      <c r="CD921" s="17">
        <v>0</v>
      </c>
      <c r="CE921" s="17">
        <v>0</v>
      </c>
      <c r="CF921" s="17">
        <v>0</v>
      </c>
      <c r="CG921" s="17">
        <v>0</v>
      </c>
      <c r="CH921" s="17">
        <v>0</v>
      </c>
      <c r="CI921" s="17">
        <v>0</v>
      </c>
      <c r="CJ921" s="17">
        <v>0</v>
      </c>
      <c r="CK921" s="17">
        <v>0</v>
      </c>
      <c r="CL921" s="702">
        <v>240613.72320000001</v>
      </c>
      <c r="CM921" s="702">
        <v>240613.72320000004</v>
      </c>
      <c r="CN921" s="702">
        <v>0</v>
      </c>
      <c r="CO921" s="702">
        <v>0</v>
      </c>
      <c r="CP921" s="702">
        <v>0</v>
      </c>
      <c r="CQ921" s="702">
        <v>0</v>
      </c>
      <c r="CR921" s="704">
        <v>240613.72320000001</v>
      </c>
      <c r="CS921" s="703">
        <v>240613.72320000004</v>
      </c>
      <c r="CT921" s="23">
        <v>1</v>
      </c>
      <c r="CU921" s="23">
        <v>2</v>
      </c>
      <c r="CV921" s="23" t="s">
        <v>1814</v>
      </c>
      <c r="CW921" s="23">
        <v>2</v>
      </c>
      <c r="CX921" s="23">
        <v>12</v>
      </c>
      <c r="CY921" s="23">
        <v>0</v>
      </c>
      <c r="CZ921" s="23">
        <v>0</v>
      </c>
      <c r="DA921" s="23" t="s">
        <v>911</v>
      </c>
      <c r="DB921" s="728">
        <v>4134365.9159999997</v>
      </c>
      <c r="DC921" s="10"/>
      <c r="DD921" s="692">
        <v>1.051978378</v>
      </c>
      <c r="DE921" s="120"/>
      <c r="DF921" s="120"/>
      <c r="DG921" s="120"/>
      <c r="DH921" s="140"/>
      <c r="DI921" s="140"/>
      <c r="DJ921" s="140"/>
      <c r="DK921" s="140"/>
      <c r="DL921" s="548" t="s">
        <v>56</v>
      </c>
      <c r="DM921" s="548" t="s">
        <v>56</v>
      </c>
      <c r="DN921" s="203" t="s">
        <v>55</v>
      </c>
      <c r="DO921" s="700" t="s">
        <v>56</v>
      </c>
      <c r="DP921" s="713" t="s">
        <v>56</v>
      </c>
      <c r="DQ921" s="548" t="s">
        <v>56</v>
      </c>
      <c r="DR921" s="673" t="s">
        <v>56</v>
      </c>
      <c r="DS921" s="203" t="s">
        <v>56</v>
      </c>
      <c r="DT921" s="1160" t="s">
        <v>56</v>
      </c>
      <c r="DU921" s="711">
        <v>25.238167938931298</v>
      </c>
      <c r="DV921" s="711">
        <v>188.74821359081068</v>
      </c>
      <c r="DW921" s="711">
        <v>25.574738973598102</v>
      </c>
      <c r="DX921" s="711">
        <v>188.41164255614387</v>
      </c>
      <c r="DY921" s="710">
        <v>0.14656488549618321</v>
      </c>
      <c r="DZ921" s="710">
        <v>0.52235864803576348</v>
      </c>
      <c r="EA921" s="710">
        <v>0.148082038727259</v>
      </c>
      <c r="EB921" s="710">
        <v>0.52084149480468767</v>
      </c>
      <c r="EC921" s="236"/>
      <c r="ED921" s="49"/>
      <c r="EE921" s="232"/>
      <c r="EF921" s="700">
        <v>0</v>
      </c>
      <c r="EG921" s="712">
        <v>133767.33333333334</v>
      </c>
      <c r="EH921" s="44"/>
    </row>
    <row r="922" spans="1:138" ht="41.25" customHeight="1" x14ac:dyDescent="0.25">
      <c r="A922" s="871" t="s">
        <v>49</v>
      </c>
      <c r="B922" s="656" t="s">
        <v>96</v>
      </c>
      <c r="C922" s="656" t="s">
        <v>140</v>
      </c>
      <c r="D922" s="691" t="s">
        <v>1814</v>
      </c>
      <c r="E922" s="656" t="s">
        <v>1814</v>
      </c>
      <c r="F922" s="656" t="s">
        <v>1836</v>
      </c>
      <c r="G922" s="901" t="s">
        <v>1814</v>
      </c>
      <c r="H922" s="897" t="s">
        <v>55</v>
      </c>
      <c r="I922" s="17" t="s">
        <v>866</v>
      </c>
      <c r="J922" s="64">
        <v>3.74</v>
      </c>
      <c r="K922" s="665">
        <v>2.204831396002878</v>
      </c>
      <c r="L922" s="665">
        <v>1.0645833311190001</v>
      </c>
      <c r="M922" s="64">
        <v>111</v>
      </c>
      <c r="N922" s="726">
        <v>3681284.7230000002</v>
      </c>
      <c r="O922" s="548" t="s">
        <v>874</v>
      </c>
      <c r="P922" s="909">
        <v>0.93669307700000004</v>
      </c>
      <c r="Q922" s="203" t="s">
        <v>57</v>
      </c>
      <c r="R922" s="205" t="s">
        <v>57</v>
      </c>
      <c r="S922" s="490">
        <v>0</v>
      </c>
      <c r="T922" s="18">
        <v>0</v>
      </c>
      <c r="U922" s="548">
        <v>0</v>
      </c>
      <c r="V922" s="18">
        <v>0</v>
      </c>
      <c r="W922" s="64">
        <v>0</v>
      </c>
      <c r="X922" s="18">
        <v>0</v>
      </c>
      <c r="Y922" s="18">
        <v>0</v>
      </c>
      <c r="Z922" s="18">
        <v>0</v>
      </c>
      <c r="AA922" s="18">
        <v>0</v>
      </c>
      <c r="AB922" s="18">
        <v>0</v>
      </c>
      <c r="AC922" s="18">
        <v>0</v>
      </c>
      <c r="AD922" s="18">
        <v>0</v>
      </c>
      <c r="AE922" s="18">
        <v>0</v>
      </c>
      <c r="AF922" s="18">
        <v>0</v>
      </c>
      <c r="AG922" s="64">
        <v>0</v>
      </c>
      <c r="AH922" s="18">
        <v>0</v>
      </c>
      <c r="AI922" s="64">
        <v>0</v>
      </c>
      <c r="AJ922" s="18">
        <v>0</v>
      </c>
      <c r="AK922" s="18">
        <v>4</v>
      </c>
      <c r="AL922" s="64">
        <v>4</v>
      </c>
      <c r="AM922" s="18">
        <v>0</v>
      </c>
      <c r="AN922" s="18" t="s">
        <v>58</v>
      </c>
      <c r="AO922" s="18">
        <v>0</v>
      </c>
      <c r="AP922" s="64">
        <v>0</v>
      </c>
      <c r="AQ922" s="64">
        <v>4</v>
      </c>
      <c r="AR922" s="11">
        <v>4</v>
      </c>
      <c r="AS922" s="17">
        <v>0</v>
      </c>
      <c r="AT922" s="490">
        <v>0</v>
      </c>
      <c r="AU922" s="64">
        <v>0</v>
      </c>
      <c r="AV922" s="18">
        <v>0</v>
      </c>
      <c r="AW922" s="64">
        <v>0</v>
      </c>
      <c r="AX922" s="18">
        <v>0</v>
      </c>
      <c r="AY922" s="17">
        <v>0</v>
      </c>
      <c r="AZ922" s="490">
        <v>0</v>
      </c>
      <c r="BA922" s="17">
        <v>0</v>
      </c>
      <c r="BB922" s="18">
        <v>0</v>
      </c>
      <c r="BC922" s="17">
        <v>0</v>
      </c>
      <c r="BD922" s="18">
        <v>0</v>
      </c>
      <c r="BE922" s="17">
        <v>0</v>
      </c>
      <c r="BF922" s="18">
        <v>0</v>
      </c>
      <c r="BG922" s="17">
        <v>0</v>
      </c>
      <c r="BH922" s="18">
        <v>0</v>
      </c>
      <c r="BI922" s="17">
        <v>0</v>
      </c>
      <c r="BJ922" s="18">
        <v>0</v>
      </c>
      <c r="BK922" s="17">
        <v>87.72</v>
      </c>
      <c r="BL922" s="17">
        <v>87.72</v>
      </c>
      <c r="BM922" s="17">
        <v>0</v>
      </c>
      <c r="BN922" s="17" t="s">
        <v>58</v>
      </c>
      <c r="BO922" s="18">
        <v>0</v>
      </c>
      <c r="BP922" s="18">
        <v>0</v>
      </c>
      <c r="BQ922" s="64">
        <v>87.72</v>
      </c>
      <c r="BR922" s="18">
        <v>87.72</v>
      </c>
      <c r="BS922" s="729">
        <v>9.3648605027535595E-2</v>
      </c>
      <c r="BT922" s="17">
        <v>0</v>
      </c>
      <c r="BU922" s="17">
        <v>0</v>
      </c>
      <c r="BV922" s="17">
        <v>0</v>
      </c>
      <c r="BW922" s="17">
        <v>0</v>
      </c>
      <c r="BX922" s="17">
        <v>0</v>
      </c>
      <c r="BY922" s="17">
        <v>0</v>
      </c>
      <c r="BZ922" s="17">
        <v>0</v>
      </c>
      <c r="CA922" s="17">
        <v>0</v>
      </c>
      <c r="CB922" s="17">
        <v>0</v>
      </c>
      <c r="CC922" s="17">
        <v>0</v>
      </c>
      <c r="CD922" s="17">
        <v>0</v>
      </c>
      <c r="CE922" s="17">
        <v>0</v>
      </c>
      <c r="CF922" s="17">
        <v>0</v>
      </c>
      <c r="CG922" s="17">
        <v>0</v>
      </c>
      <c r="CH922" s="17">
        <v>0</v>
      </c>
      <c r="CI922" s="17">
        <v>0</v>
      </c>
      <c r="CJ922" s="17">
        <v>0</v>
      </c>
      <c r="CK922" s="17">
        <v>0</v>
      </c>
      <c r="CL922" s="702">
        <v>102969.24480000001</v>
      </c>
      <c r="CM922" s="702">
        <v>102969.24480000001</v>
      </c>
      <c r="CN922" s="702">
        <v>0</v>
      </c>
      <c r="CO922" s="702">
        <v>0</v>
      </c>
      <c r="CP922" s="702">
        <v>0</v>
      </c>
      <c r="CQ922" s="702">
        <v>0</v>
      </c>
      <c r="CR922" s="704">
        <v>102969.24480000001</v>
      </c>
      <c r="CS922" s="703">
        <v>102969.24480000001</v>
      </c>
      <c r="CT922" s="23" t="s">
        <v>56</v>
      </c>
      <c r="CU922" s="23" t="s">
        <v>56</v>
      </c>
      <c r="CV922" s="23" t="s">
        <v>56</v>
      </c>
      <c r="CW922" s="23" t="s">
        <v>56</v>
      </c>
      <c r="CX922" s="23" t="s">
        <v>56</v>
      </c>
      <c r="CY922" s="23" t="s">
        <v>56</v>
      </c>
      <c r="CZ922" s="23" t="s">
        <v>56</v>
      </c>
      <c r="DA922" s="23" t="s">
        <v>56</v>
      </c>
      <c r="DB922" s="728">
        <v>3681284.7230000002</v>
      </c>
      <c r="DC922" s="10"/>
      <c r="DD922" s="692">
        <v>0.93669307700000004</v>
      </c>
      <c r="DE922" s="120"/>
      <c r="DF922" s="120"/>
      <c r="DG922" s="120"/>
      <c r="DH922" s="140"/>
      <c r="DI922" s="140"/>
      <c r="DJ922" s="140"/>
      <c r="DK922" s="140"/>
      <c r="DL922" s="548" t="s">
        <v>56</v>
      </c>
      <c r="DM922" s="548" t="s">
        <v>56</v>
      </c>
      <c r="DN922" s="203" t="s">
        <v>55</v>
      </c>
      <c r="DO922" s="700" t="s">
        <v>56</v>
      </c>
      <c r="DP922" s="713" t="s">
        <v>56</v>
      </c>
      <c r="DQ922" s="548" t="s">
        <v>56</v>
      </c>
      <c r="DR922" s="673" t="s">
        <v>56</v>
      </c>
      <c r="DS922" s="203" t="s">
        <v>56</v>
      </c>
      <c r="DT922" s="1160" t="s">
        <v>56</v>
      </c>
      <c r="DU922" s="711">
        <v>0</v>
      </c>
      <c r="DV922" s="711">
        <v>27.617108329474714</v>
      </c>
      <c r="DW922" s="711">
        <v>0</v>
      </c>
      <c r="DX922" s="711">
        <v>27.286048184106431</v>
      </c>
      <c r="DY922" s="710">
        <v>0</v>
      </c>
      <c r="DZ922" s="710">
        <v>0.32838154808444198</v>
      </c>
      <c r="EA922" s="710">
        <v>0</v>
      </c>
      <c r="EB922" s="710">
        <v>0.32407407407407401</v>
      </c>
      <c r="EC922" s="236"/>
      <c r="ED922" s="49"/>
      <c r="EE922" s="232"/>
      <c r="EF922" s="700">
        <v>0</v>
      </c>
      <c r="EG922" s="712">
        <v>2935</v>
      </c>
      <c r="EH922" s="44"/>
    </row>
    <row r="923" spans="1:138" ht="41.25" customHeight="1" x14ac:dyDescent="0.25">
      <c r="A923" s="871" t="s">
        <v>49</v>
      </c>
      <c r="B923" s="656" t="s">
        <v>96</v>
      </c>
      <c r="C923" s="656" t="s">
        <v>140</v>
      </c>
      <c r="D923" s="691" t="s">
        <v>1814</v>
      </c>
      <c r="E923" s="656" t="s">
        <v>1814</v>
      </c>
      <c r="F923" s="656" t="s">
        <v>1837</v>
      </c>
      <c r="G923" s="901" t="s">
        <v>1814</v>
      </c>
      <c r="H923" s="897" t="s">
        <v>55</v>
      </c>
      <c r="I923" s="17" t="s">
        <v>866</v>
      </c>
      <c r="J923" s="64">
        <v>3.74</v>
      </c>
      <c r="K923" s="665">
        <v>2.0967514256105799</v>
      </c>
      <c r="L923" s="665">
        <v>2.092045450194</v>
      </c>
      <c r="M923" s="64">
        <v>454</v>
      </c>
      <c r="N923" s="726">
        <v>5012210.7379999999</v>
      </c>
      <c r="O923" s="548" t="s">
        <v>874</v>
      </c>
      <c r="P923" s="909">
        <v>1.275343651</v>
      </c>
      <c r="Q923" s="203" t="s">
        <v>57</v>
      </c>
      <c r="R923" s="205" t="s">
        <v>57</v>
      </c>
      <c r="S923" s="490">
        <v>0</v>
      </c>
      <c r="T923" s="18">
        <v>0</v>
      </c>
      <c r="U923" s="548">
        <v>0</v>
      </c>
      <c r="V923" s="18">
        <v>0</v>
      </c>
      <c r="W923" s="64">
        <v>0</v>
      </c>
      <c r="X923" s="18">
        <v>0</v>
      </c>
      <c r="Y923" s="18">
        <v>0</v>
      </c>
      <c r="Z923" s="18">
        <v>0</v>
      </c>
      <c r="AA923" s="18">
        <v>0</v>
      </c>
      <c r="AB923" s="18">
        <v>0</v>
      </c>
      <c r="AC923" s="18">
        <v>0</v>
      </c>
      <c r="AD923" s="18">
        <v>0</v>
      </c>
      <c r="AE923" s="18">
        <v>0</v>
      </c>
      <c r="AF923" s="18">
        <v>0</v>
      </c>
      <c r="AG923" s="64">
        <v>0</v>
      </c>
      <c r="AH923" s="18">
        <v>0</v>
      </c>
      <c r="AI923" s="64">
        <v>0</v>
      </c>
      <c r="AJ923" s="18">
        <v>0</v>
      </c>
      <c r="AK923" s="18">
        <v>25</v>
      </c>
      <c r="AL923" s="64">
        <v>25</v>
      </c>
      <c r="AM923" s="18">
        <v>0</v>
      </c>
      <c r="AN923" s="18" t="s">
        <v>58</v>
      </c>
      <c r="AO923" s="18">
        <v>0</v>
      </c>
      <c r="AP923" s="64">
        <v>0</v>
      </c>
      <c r="AQ923" s="64">
        <v>25</v>
      </c>
      <c r="AR923" s="11">
        <v>25</v>
      </c>
      <c r="AS923" s="17">
        <v>0</v>
      </c>
      <c r="AT923" s="490">
        <v>0</v>
      </c>
      <c r="AU923" s="64">
        <v>0</v>
      </c>
      <c r="AV923" s="18">
        <v>0</v>
      </c>
      <c r="AW923" s="64">
        <v>0</v>
      </c>
      <c r="AX923" s="18">
        <v>0</v>
      </c>
      <c r="AY923" s="17">
        <v>0</v>
      </c>
      <c r="AZ923" s="490">
        <v>0</v>
      </c>
      <c r="BA923" s="17">
        <v>0</v>
      </c>
      <c r="BB923" s="18">
        <v>0</v>
      </c>
      <c r="BC923" s="17">
        <v>0</v>
      </c>
      <c r="BD923" s="18">
        <v>0</v>
      </c>
      <c r="BE923" s="17">
        <v>0</v>
      </c>
      <c r="BF923" s="18">
        <v>0</v>
      </c>
      <c r="BG923" s="17">
        <v>0</v>
      </c>
      <c r="BH923" s="18">
        <v>0</v>
      </c>
      <c r="BI923" s="17">
        <v>0</v>
      </c>
      <c r="BJ923" s="18">
        <v>0</v>
      </c>
      <c r="BK923" s="17">
        <v>182.04999999999998</v>
      </c>
      <c r="BL923" s="17">
        <v>182.04999999999998</v>
      </c>
      <c r="BM923" s="17">
        <v>0</v>
      </c>
      <c r="BN923" s="17" t="s">
        <v>58</v>
      </c>
      <c r="BO923" s="18">
        <v>0</v>
      </c>
      <c r="BP923" s="18">
        <v>0</v>
      </c>
      <c r="BQ923" s="64">
        <v>182.04999999999998</v>
      </c>
      <c r="BR923" s="18">
        <v>182.04999999999998</v>
      </c>
      <c r="BS923" s="729">
        <v>0.14274583941140426</v>
      </c>
      <c r="BT923" s="17">
        <v>0</v>
      </c>
      <c r="BU923" s="17">
        <v>0</v>
      </c>
      <c r="BV923" s="17">
        <v>0</v>
      </c>
      <c r="BW923" s="17">
        <v>0</v>
      </c>
      <c r="BX923" s="17">
        <v>0</v>
      </c>
      <c r="BY923" s="17">
        <v>0</v>
      </c>
      <c r="BZ923" s="17">
        <v>0</v>
      </c>
      <c r="CA923" s="17">
        <v>0</v>
      </c>
      <c r="CB923" s="17">
        <v>0</v>
      </c>
      <c r="CC923" s="17">
        <v>0</v>
      </c>
      <c r="CD923" s="17">
        <v>0</v>
      </c>
      <c r="CE923" s="17">
        <v>0</v>
      </c>
      <c r="CF923" s="17">
        <v>0</v>
      </c>
      <c r="CG923" s="17">
        <v>0</v>
      </c>
      <c r="CH923" s="17">
        <v>0</v>
      </c>
      <c r="CI923" s="17">
        <v>0</v>
      </c>
      <c r="CJ923" s="17">
        <v>0</v>
      </c>
      <c r="CK923" s="17">
        <v>0</v>
      </c>
      <c r="CL923" s="702">
        <v>213697.57200000001</v>
      </c>
      <c r="CM923" s="702">
        <v>213697.57200000001</v>
      </c>
      <c r="CN923" s="702">
        <v>0</v>
      </c>
      <c r="CO923" s="702">
        <v>0</v>
      </c>
      <c r="CP923" s="702">
        <v>0</v>
      </c>
      <c r="CQ923" s="702">
        <v>0</v>
      </c>
      <c r="CR923" s="704">
        <v>213697.57200000001</v>
      </c>
      <c r="CS923" s="703">
        <v>213697.57200000001</v>
      </c>
      <c r="CT923" s="23" t="s">
        <v>56</v>
      </c>
      <c r="CU923" s="23" t="s">
        <v>56</v>
      </c>
      <c r="CV923" s="23" t="s">
        <v>56</v>
      </c>
      <c r="CW923" s="23" t="s">
        <v>56</v>
      </c>
      <c r="CX923" s="23" t="s">
        <v>56</v>
      </c>
      <c r="CY923" s="23" t="s">
        <v>56</v>
      </c>
      <c r="CZ923" s="23" t="s">
        <v>56</v>
      </c>
      <c r="DA923" s="23" t="s">
        <v>56</v>
      </c>
      <c r="DB923" s="728">
        <v>5012210.7379999999</v>
      </c>
      <c r="DC923" s="10"/>
      <c r="DD923" s="692">
        <v>1.275343651</v>
      </c>
      <c r="DE923" s="120"/>
      <c r="DF923" s="120"/>
      <c r="DG923" s="120"/>
      <c r="DH923" s="140"/>
      <c r="DI923" s="140"/>
      <c r="DJ923" s="140"/>
      <c r="DK923" s="140"/>
      <c r="DL923" s="548" t="s">
        <v>56</v>
      </c>
      <c r="DM923" s="548" t="s">
        <v>56</v>
      </c>
      <c r="DN923" s="203" t="s">
        <v>55</v>
      </c>
      <c r="DO923" s="700" t="s">
        <v>56</v>
      </c>
      <c r="DP923" s="713" t="s">
        <v>56</v>
      </c>
      <c r="DQ923" s="548" t="s">
        <v>56</v>
      </c>
      <c r="DR923" s="673" t="s">
        <v>56</v>
      </c>
      <c r="DS923" s="203" t="s">
        <v>56</v>
      </c>
      <c r="DT923" s="1160" t="s">
        <v>56</v>
      </c>
      <c r="DU923" s="711">
        <v>4.0271493212669682</v>
      </c>
      <c r="DV923" s="711">
        <v>75.72081045843936</v>
      </c>
      <c r="DW923" s="711">
        <v>4.1500000000000004</v>
      </c>
      <c r="DX923" s="711">
        <v>33.934561037541712</v>
      </c>
      <c r="DY923" s="710">
        <v>1.0067873303167421</v>
      </c>
      <c r="DZ923" s="710">
        <v>-0.33016266409511275</v>
      </c>
      <c r="EA923" s="710">
        <v>1</v>
      </c>
      <c r="EB923" s="710">
        <v>-0.33407574612385049</v>
      </c>
      <c r="EC923" s="236"/>
      <c r="ED923" s="49"/>
      <c r="EE923" s="232"/>
      <c r="EF923" s="700">
        <v>0</v>
      </c>
      <c r="EG923" s="712">
        <v>1483.3333333333333</v>
      </c>
      <c r="EH923" s="44"/>
    </row>
    <row r="924" spans="1:138" ht="41.25" customHeight="1" x14ac:dyDescent="0.25">
      <c r="A924" s="871" t="s">
        <v>49</v>
      </c>
      <c r="B924" s="656" t="s">
        <v>96</v>
      </c>
      <c r="C924" s="656" t="s">
        <v>140</v>
      </c>
      <c r="D924" s="691" t="s">
        <v>1814</v>
      </c>
      <c r="E924" s="656" t="s">
        <v>1814</v>
      </c>
      <c r="F924" s="656" t="s">
        <v>1838</v>
      </c>
      <c r="G924" s="901" t="s">
        <v>1814</v>
      </c>
      <c r="H924" s="897" t="s">
        <v>55</v>
      </c>
      <c r="I924" s="17" t="s">
        <v>866</v>
      </c>
      <c r="J924" s="64">
        <v>3.74</v>
      </c>
      <c r="K924" s="665">
        <v>2.7019992598074487</v>
      </c>
      <c r="L924" s="665">
        <v>1.060795452339</v>
      </c>
      <c r="M924" s="64">
        <v>127</v>
      </c>
      <c r="N924" s="726">
        <v>3964460.4680000003</v>
      </c>
      <c r="O924" s="548" t="s">
        <v>874</v>
      </c>
      <c r="P924" s="909">
        <v>1.00874639</v>
      </c>
      <c r="Q924" s="203" t="s">
        <v>57</v>
      </c>
      <c r="R924" s="205" t="s">
        <v>57</v>
      </c>
      <c r="S924" s="490">
        <v>0</v>
      </c>
      <c r="T924" s="18">
        <v>0</v>
      </c>
      <c r="U924" s="548">
        <v>0</v>
      </c>
      <c r="V924" s="18">
        <v>0</v>
      </c>
      <c r="W924" s="64">
        <v>0</v>
      </c>
      <c r="X924" s="18">
        <v>0</v>
      </c>
      <c r="Y924" s="18">
        <v>0</v>
      </c>
      <c r="Z924" s="18">
        <v>0</v>
      </c>
      <c r="AA924" s="18">
        <v>0</v>
      </c>
      <c r="AB924" s="18">
        <v>0</v>
      </c>
      <c r="AC924" s="18">
        <v>0</v>
      </c>
      <c r="AD924" s="18">
        <v>0</v>
      </c>
      <c r="AE924" s="18">
        <v>0</v>
      </c>
      <c r="AF924" s="18">
        <v>0</v>
      </c>
      <c r="AG924" s="64">
        <v>0</v>
      </c>
      <c r="AH924" s="18">
        <v>0</v>
      </c>
      <c r="AI924" s="64">
        <v>0</v>
      </c>
      <c r="AJ924" s="18">
        <v>0</v>
      </c>
      <c r="AK924" s="18">
        <v>6</v>
      </c>
      <c r="AL924" s="64">
        <v>5</v>
      </c>
      <c r="AM924" s="18">
        <v>0</v>
      </c>
      <c r="AN924" s="18" t="s">
        <v>58</v>
      </c>
      <c r="AO924" s="18">
        <v>0</v>
      </c>
      <c r="AP924" s="64">
        <v>0</v>
      </c>
      <c r="AQ924" s="64">
        <v>6</v>
      </c>
      <c r="AR924" s="11">
        <v>5</v>
      </c>
      <c r="AS924" s="17">
        <v>0</v>
      </c>
      <c r="AT924" s="490">
        <v>0</v>
      </c>
      <c r="AU924" s="64">
        <v>0</v>
      </c>
      <c r="AV924" s="18">
        <v>0</v>
      </c>
      <c r="AW924" s="64">
        <v>0</v>
      </c>
      <c r="AX924" s="18">
        <v>0</v>
      </c>
      <c r="AY924" s="17">
        <v>0</v>
      </c>
      <c r="AZ924" s="490">
        <v>0</v>
      </c>
      <c r="BA924" s="17">
        <v>0</v>
      </c>
      <c r="BB924" s="18">
        <v>0</v>
      </c>
      <c r="BC924" s="17">
        <v>0</v>
      </c>
      <c r="BD924" s="18">
        <v>0</v>
      </c>
      <c r="BE924" s="17">
        <v>0</v>
      </c>
      <c r="BF924" s="18">
        <v>0</v>
      </c>
      <c r="BG924" s="17">
        <v>0</v>
      </c>
      <c r="BH924" s="18">
        <v>0</v>
      </c>
      <c r="BI924" s="17">
        <v>0</v>
      </c>
      <c r="BJ924" s="18">
        <v>0</v>
      </c>
      <c r="BK924" s="17">
        <v>421.46</v>
      </c>
      <c r="BL924" s="17">
        <v>418.46</v>
      </c>
      <c r="BM924" s="17">
        <v>0</v>
      </c>
      <c r="BN924" s="17" t="s">
        <v>58</v>
      </c>
      <c r="BO924" s="18">
        <v>0</v>
      </c>
      <c r="BP924" s="18">
        <v>0</v>
      </c>
      <c r="BQ924" s="64">
        <v>421.46</v>
      </c>
      <c r="BR924" s="18">
        <v>418.46</v>
      </c>
      <c r="BS924" s="729">
        <v>0.41780570833071334</v>
      </c>
      <c r="BT924" s="17">
        <v>0</v>
      </c>
      <c r="BU924" s="17">
        <v>0</v>
      </c>
      <c r="BV924" s="17">
        <v>0</v>
      </c>
      <c r="BW924" s="17">
        <v>0</v>
      </c>
      <c r="BX924" s="17">
        <v>0</v>
      </c>
      <c r="BY924" s="17">
        <v>0</v>
      </c>
      <c r="BZ924" s="17">
        <v>0</v>
      </c>
      <c r="CA924" s="17">
        <v>0</v>
      </c>
      <c r="CB924" s="17">
        <v>0</v>
      </c>
      <c r="CC924" s="17">
        <v>0</v>
      </c>
      <c r="CD924" s="17">
        <v>0</v>
      </c>
      <c r="CE924" s="17">
        <v>0</v>
      </c>
      <c r="CF924" s="17">
        <v>0</v>
      </c>
      <c r="CG924" s="17">
        <v>0</v>
      </c>
      <c r="CH924" s="17">
        <v>0</v>
      </c>
      <c r="CI924" s="17">
        <v>0</v>
      </c>
      <c r="CJ924" s="17">
        <v>0</v>
      </c>
      <c r="CK924" s="17">
        <v>0</v>
      </c>
      <c r="CL924" s="702">
        <v>494726.60639999999</v>
      </c>
      <c r="CM924" s="702">
        <v>491205.08639999997</v>
      </c>
      <c r="CN924" s="702">
        <v>0</v>
      </c>
      <c r="CO924" s="702">
        <v>0</v>
      </c>
      <c r="CP924" s="702">
        <v>0</v>
      </c>
      <c r="CQ924" s="702">
        <v>0</v>
      </c>
      <c r="CR924" s="704">
        <v>494726.60639999999</v>
      </c>
      <c r="CS924" s="703">
        <v>491205.08639999997</v>
      </c>
      <c r="CT924" s="23" t="s">
        <v>56</v>
      </c>
      <c r="CU924" s="23" t="s">
        <v>56</v>
      </c>
      <c r="CV924" s="23" t="s">
        <v>56</v>
      </c>
      <c r="CW924" s="23" t="s">
        <v>56</v>
      </c>
      <c r="CX924" s="23" t="s">
        <v>56</v>
      </c>
      <c r="CY924" s="23" t="s">
        <v>56</v>
      </c>
      <c r="CZ924" s="23" t="s">
        <v>56</v>
      </c>
      <c r="DA924" s="23" t="s">
        <v>56</v>
      </c>
      <c r="DB924" s="728">
        <v>3964460.4680000003</v>
      </c>
      <c r="DC924" s="10"/>
      <c r="DD924" s="692">
        <v>1.00874639</v>
      </c>
      <c r="DE924" s="120"/>
      <c r="DF924" s="120"/>
      <c r="DG924" s="120"/>
      <c r="DH924" s="140"/>
      <c r="DI924" s="140"/>
      <c r="DJ924" s="140"/>
      <c r="DK924" s="140"/>
      <c r="DL924" s="548" t="s">
        <v>56</v>
      </c>
      <c r="DM924" s="548" t="s">
        <v>56</v>
      </c>
      <c r="DN924" s="203" t="s">
        <v>55</v>
      </c>
      <c r="DO924" s="700" t="s">
        <v>56</v>
      </c>
      <c r="DP924" s="713" t="s">
        <v>56</v>
      </c>
      <c r="DQ924" s="548" t="s">
        <v>56</v>
      </c>
      <c r="DR924" s="673" t="s">
        <v>56</v>
      </c>
      <c r="DS924" s="203" t="s">
        <v>56</v>
      </c>
      <c r="DT924" s="1160" t="s">
        <v>56</v>
      </c>
      <c r="DU924" s="711">
        <v>0</v>
      </c>
      <c r="DV924" s="711">
        <v>83.205273643204379</v>
      </c>
      <c r="DW924" s="711">
        <v>0</v>
      </c>
      <c r="DX924" s="711">
        <v>83.298012232415999</v>
      </c>
      <c r="DY924" s="710">
        <v>0</v>
      </c>
      <c r="DZ924" s="710">
        <v>0.48141662542667457</v>
      </c>
      <c r="EA924" s="710">
        <v>0</v>
      </c>
      <c r="EB924" s="710">
        <v>0.48172782874617665</v>
      </c>
      <c r="EC924" s="236"/>
      <c r="ED924" s="49"/>
      <c r="EE924" s="232"/>
      <c r="EF924" s="700">
        <v>0</v>
      </c>
      <c r="EG924" s="712">
        <v>6211.333333333333</v>
      </c>
      <c r="EH924" s="44"/>
    </row>
    <row r="925" spans="1:138" ht="41.25" customHeight="1" x14ac:dyDescent="0.25">
      <c r="A925" s="871" t="s">
        <v>49</v>
      </c>
      <c r="B925" s="656" t="s">
        <v>96</v>
      </c>
      <c r="C925" s="656" t="s">
        <v>140</v>
      </c>
      <c r="D925" s="691" t="s">
        <v>1814</v>
      </c>
      <c r="E925" s="656" t="s">
        <v>1814</v>
      </c>
      <c r="F925" s="656" t="s">
        <v>1839</v>
      </c>
      <c r="G925" s="901" t="s">
        <v>1814</v>
      </c>
      <c r="H925" s="897" t="s">
        <v>55</v>
      </c>
      <c r="I925" s="17" t="s">
        <v>866</v>
      </c>
      <c r="J925" s="64">
        <v>3.74</v>
      </c>
      <c r="K925" s="665">
        <v>2.521865975820285</v>
      </c>
      <c r="L925" s="665">
        <v>2.5289772674670004</v>
      </c>
      <c r="M925" s="64">
        <v>295</v>
      </c>
      <c r="N925" s="726">
        <v>2378676.281</v>
      </c>
      <c r="O925" s="548" t="s">
        <v>874</v>
      </c>
      <c r="P925" s="909">
        <v>0.60524783400000004</v>
      </c>
      <c r="Q925" s="203" t="s">
        <v>57</v>
      </c>
      <c r="R925" s="205" t="s">
        <v>57</v>
      </c>
      <c r="S925" s="490">
        <v>0</v>
      </c>
      <c r="T925" s="18">
        <v>0</v>
      </c>
      <c r="U925" s="548">
        <v>0</v>
      </c>
      <c r="V925" s="18">
        <v>0</v>
      </c>
      <c r="W925" s="64">
        <v>0</v>
      </c>
      <c r="X925" s="18">
        <v>0</v>
      </c>
      <c r="Y925" s="18">
        <v>0</v>
      </c>
      <c r="Z925" s="18">
        <v>0</v>
      </c>
      <c r="AA925" s="18">
        <v>0</v>
      </c>
      <c r="AB925" s="18">
        <v>0</v>
      </c>
      <c r="AC925" s="18">
        <v>0</v>
      </c>
      <c r="AD925" s="18">
        <v>0</v>
      </c>
      <c r="AE925" s="18">
        <v>0</v>
      </c>
      <c r="AF925" s="18">
        <v>0</v>
      </c>
      <c r="AG925" s="64">
        <v>0</v>
      </c>
      <c r="AH925" s="18">
        <v>0</v>
      </c>
      <c r="AI925" s="64">
        <v>0</v>
      </c>
      <c r="AJ925" s="18">
        <v>0</v>
      </c>
      <c r="AK925" s="18">
        <v>12</v>
      </c>
      <c r="AL925" s="64">
        <v>12</v>
      </c>
      <c r="AM925" s="18">
        <v>0</v>
      </c>
      <c r="AN925" s="18" t="s">
        <v>58</v>
      </c>
      <c r="AO925" s="18">
        <v>0</v>
      </c>
      <c r="AP925" s="64">
        <v>0</v>
      </c>
      <c r="AQ925" s="64">
        <v>12</v>
      </c>
      <c r="AR925" s="11">
        <v>12</v>
      </c>
      <c r="AS925" s="17">
        <v>0</v>
      </c>
      <c r="AT925" s="490">
        <v>0</v>
      </c>
      <c r="AU925" s="64">
        <v>0</v>
      </c>
      <c r="AV925" s="18">
        <v>0</v>
      </c>
      <c r="AW925" s="64">
        <v>0</v>
      </c>
      <c r="AX925" s="18">
        <v>0</v>
      </c>
      <c r="AY925" s="17">
        <v>0</v>
      </c>
      <c r="AZ925" s="490">
        <v>0</v>
      </c>
      <c r="BA925" s="17">
        <v>0</v>
      </c>
      <c r="BB925" s="18">
        <v>0</v>
      </c>
      <c r="BC925" s="17">
        <v>0</v>
      </c>
      <c r="BD925" s="18">
        <v>0</v>
      </c>
      <c r="BE925" s="17">
        <v>0</v>
      </c>
      <c r="BF925" s="18">
        <v>0</v>
      </c>
      <c r="BG925" s="17">
        <v>0</v>
      </c>
      <c r="BH925" s="18">
        <v>0</v>
      </c>
      <c r="BI925" s="17">
        <v>0</v>
      </c>
      <c r="BJ925" s="18">
        <v>0</v>
      </c>
      <c r="BK925" s="17">
        <v>70.459999999999994</v>
      </c>
      <c r="BL925" s="17">
        <v>70.459999999999994</v>
      </c>
      <c r="BM925" s="17">
        <v>0</v>
      </c>
      <c r="BN925" s="17" t="s">
        <v>58</v>
      </c>
      <c r="BO925" s="18">
        <v>0</v>
      </c>
      <c r="BP925" s="18">
        <v>0</v>
      </c>
      <c r="BQ925" s="64">
        <v>70.459999999999994</v>
      </c>
      <c r="BR925" s="18">
        <v>70.459999999999994</v>
      </c>
      <c r="BS925" s="729">
        <v>0.11641512128071488</v>
      </c>
      <c r="BT925" s="17">
        <v>0</v>
      </c>
      <c r="BU925" s="17">
        <v>0</v>
      </c>
      <c r="BV925" s="17">
        <v>0</v>
      </c>
      <c r="BW925" s="17">
        <v>0</v>
      </c>
      <c r="BX925" s="17">
        <v>0</v>
      </c>
      <c r="BY925" s="17">
        <v>0</v>
      </c>
      <c r="BZ925" s="17">
        <v>0</v>
      </c>
      <c r="CA925" s="17">
        <v>0</v>
      </c>
      <c r="CB925" s="17">
        <v>0</v>
      </c>
      <c r="CC925" s="17">
        <v>0</v>
      </c>
      <c r="CD925" s="17">
        <v>0</v>
      </c>
      <c r="CE925" s="17">
        <v>0</v>
      </c>
      <c r="CF925" s="17">
        <v>0</v>
      </c>
      <c r="CG925" s="17">
        <v>0</v>
      </c>
      <c r="CH925" s="17">
        <v>0</v>
      </c>
      <c r="CI925" s="17">
        <v>0</v>
      </c>
      <c r="CJ925" s="17">
        <v>0</v>
      </c>
      <c r="CK925" s="17">
        <v>0</v>
      </c>
      <c r="CL925" s="702">
        <v>82708.766399999993</v>
      </c>
      <c r="CM925" s="702">
        <v>82708.766399999993</v>
      </c>
      <c r="CN925" s="702">
        <v>0</v>
      </c>
      <c r="CO925" s="702">
        <v>0</v>
      </c>
      <c r="CP925" s="702">
        <v>0</v>
      </c>
      <c r="CQ925" s="702">
        <v>0</v>
      </c>
      <c r="CR925" s="704">
        <v>82708.766399999993</v>
      </c>
      <c r="CS925" s="703">
        <v>82708.766399999993</v>
      </c>
      <c r="CT925" s="23" t="s">
        <v>56</v>
      </c>
      <c r="CU925" s="23" t="s">
        <v>56</v>
      </c>
      <c r="CV925" s="23" t="s">
        <v>56</v>
      </c>
      <c r="CW925" s="23" t="s">
        <v>56</v>
      </c>
      <c r="CX925" s="23" t="s">
        <v>56</v>
      </c>
      <c r="CY925" s="23" t="s">
        <v>56</v>
      </c>
      <c r="CZ925" s="23" t="s">
        <v>56</v>
      </c>
      <c r="DA925" s="23" t="s">
        <v>56</v>
      </c>
      <c r="DB925" s="728">
        <v>2378676.281</v>
      </c>
      <c r="DC925" s="10"/>
      <c r="DD925" s="692">
        <v>0.60524783400000004</v>
      </c>
      <c r="DE925" s="120"/>
      <c r="DF925" s="120"/>
      <c r="DG925" s="120"/>
      <c r="DH925" s="140"/>
      <c r="DI925" s="140"/>
      <c r="DJ925" s="140"/>
      <c r="DK925" s="140"/>
      <c r="DL925" s="548" t="s">
        <v>56</v>
      </c>
      <c r="DM925" s="548" t="s">
        <v>56</v>
      </c>
      <c r="DN925" s="203" t="s">
        <v>55</v>
      </c>
      <c r="DO925" s="700" t="s">
        <v>56</v>
      </c>
      <c r="DP925" s="713" t="s">
        <v>56</v>
      </c>
      <c r="DQ925" s="548" t="s">
        <v>56</v>
      </c>
      <c r="DR925" s="673" t="s">
        <v>56</v>
      </c>
      <c r="DS925" s="203" t="s">
        <v>56</v>
      </c>
      <c r="DT925" s="1160" t="s">
        <v>56</v>
      </c>
      <c r="DU925" s="711">
        <v>0.9572751717956367</v>
      </c>
      <c r="DV925" s="711">
        <v>61.828570940190211</v>
      </c>
      <c r="DW925" s="711">
        <v>0.95812425328554396</v>
      </c>
      <c r="DX925" s="711">
        <v>57.785763816742325</v>
      </c>
      <c r="DY925" s="710">
        <v>3.5853002688975154E-3</v>
      </c>
      <c r="DZ925" s="710">
        <v>0.39042380818676609</v>
      </c>
      <c r="EA925" s="710">
        <v>3.5842293906810001E-3</v>
      </c>
      <c r="EB925" s="710">
        <v>0.35079783943794285</v>
      </c>
      <c r="EC925" s="236"/>
      <c r="ED925" s="49"/>
      <c r="EE925" s="232"/>
      <c r="EF925" s="700">
        <v>0</v>
      </c>
      <c r="EG925" s="712">
        <v>16545</v>
      </c>
      <c r="EH925" s="44"/>
    </row>
    <row r="926" spans="1:138" ht="41.25" customHeight="1" x14ac:dyDescent="0.25">
      <c r="A926" s="871" t="s">
        <v>49</v>
      </c>
      <c r="B926" s="656" t="s">
        <v>96</v>
      </c>
      <c r="C926" s="656" t="s">
        <v>140</v>
      </c>
      <c r="D926" s="691" t="s">
        <v>1814</v>
      </c>
      <c r="E926" s="656" t="s">
        <v>1814</v>
      </c>
      <c r="F926" s="656" t="s">
        <v>1840</v>
      </c>
      <c r="G926" s="901" t="s">
        <v>1814</v>
      </c>
      <c r="H926" s="897" t="s">
        <v>55</v>
      </c>
      <c r="I926" s="17" t="s">
        <v>866</v>
      </c>
      <c r="J926" s="64">
        <v>3.74</v>
      </c>
      <c r="K926" s="665">
        <v>1.851770159388038</v>
      </c>
      <c r="L926" s="665">
        <v>2.0496212078580003</v>
      </c>
      <c r="M926" s="64">
        <v>748</v>
      </c>
      <c r="N926" s="726">
        <v>6881170.6710000001</v>
      </c>
      <c r="O926" s="548" t="s">
        <v>874</v>
      </c>
      <c r="P926" s="909">
        <v>1.75089552</v>
      </c>
      <c r="Q926" s="203" t="s">
        <v>57</v>
      </c>
      <c r="R926" s="205" t="s">
        <v>57</v>
      </c>
      <c r="S926" s="490">
        <v>0</v>
      </c>
      <c r="T926" s="18">
        <v>0</v>
      </c>
      <c r="U926" s="548">
        <v>0</v>
      </c>
      <c r="V926" s="18">
        <v>0</v>
      </c>
      <c r="W926" s="64">
        <v>0</v>
      </c>
      <c r="X926" s="18">
        <v>0</v>
      </c>
      <c r="Y926" s="18">
        <v>0</v>
      </c>
      <c r="Z926" s="18">
        <v>0</v>
      </c>
      <c r="AA926" s="18">
        <v>0</v>
      </c>
      <c r="AB926" s="18">
        <v>0</v>
      </c>
      <c r="AC926" s="18">
        <v>0</v>
      </c>
      <c r="AD926" s="18">
        <v>0</v>
      </c>
      <c r="AE926" s="18">
        <v>0</v>
      </c>
      <c r="AF926" s="18">
        <v>0</v>
      </c>
      <c r="AG926" s="64">
        <v>0</v>
      </c>
      <c r="AH926" s="18">
        <v>0</v>
      </c>
      <c r="AI926" s="64">
        <v>0</v>
      </c>
      <c r="AJ926" s="18">
        <v>0</v>
      </c>
      <c r="AK926" s="18">
        <v>23</v>
      </c>
      <c r="AL926" s="64">
        <v>23</v>
      </c>
      <c r="AM926" s="18">
        <v>0</v>
      </c>
      <c r="AN926" s="18" t="s">
        <v>58</v>
      </c>
      <c r="AO926" s="18">
        <v>0</v>
      </c>
      <c r="AP926" s="64">
        <v>0</v>
      </c>
      <c r="AQ926" s="64">
        <v>23</v>
      </c>
      <c r="AR926" s="11">
        <v>23</v>
      </c>
      <c r="AS926" s="17">
        <v>0</v>
      </c>
      <c r="AT926" s="490">
        <v>0</v>
      </c>
      <c r="AU926" s="64">
        <v>0</v>
      </c>
      <c r="AV926" s="18">
        <v>0</v>
      </c>
      <c r="AW926" s="64">
        <v>0</v>
      </c>
      <c r="AX926" s="18">
        <v>0</v>
      </c>
      <c r="AY926" s="17">
        <v>0</v>
      </c>
      <c r="AZ926" s="490">
        <v>0</v>
      </c>
      <c r="BA926" s="17">
        <v>0</v>
      </c>
      <c r="BB926" s="18">
        <v>0</v>
      </c>
      <c r="BC926" s="17">
        <v>0</v>
      </c>
      <c r="BD926" s="18">
        <v>0</v>
      </c>
      <c r="BE926" s="17">
        <v>0</v>
      </c>
      <c r="BF926" s="18">
        <v>0</v>
      </c>
      <c r="BG926" s="17">
        <v>0</v>
      </c>
      <c r="BH926" s="18">
        <v>0</v>
      </c>
      <c r="BI926" s="17">
        <v>0</v>
      </c>
      <c r="BJ926" s="18">
        <v>0</v>
      </c>
      <c r="BK926" s="17">
        <v>178.92</v>
      </c>
      <c r="BL926" s="17">
        <v>178.92</v>
      </c>
      <c r="BM926" s="17">
        <v>0</v>
      </c>
      <c r="BN926" s="17" t="s">
        <v>58</v>
      </c>
      <c r="BO926" s="18">
        <v>0</v>
      </c>
      <c r="BP926" s="18">
        <v>0</v>
      </c>
      <c r="BQ926" s="64">
        <v>178.92</v>
      </c>
      <c r="BR926" s="18">
        <v>178.92</v>
      </c>
      <c r="BS926" s="729">
        <v>0.1021877079221723</v>
      </c>
      <c r="BT926" s="17">
        <v>0</v>
      </c>
      <c r="BU926" s="17">
        <v>0</v>
      </c>
      <c r="BV926" s="17">
        <v>0</v>
      </c>
      <c r="BW926" s="17">
        <v>0</v>
      </c>
      <c r="BX926" s="17">
        <v>0</v>
      </c>
      <c r="BY926" s="17">
        <v>0</v>
      </c>
      <c r="BZ926" s="17">
        <v>0</v>
      </c>
      <c r="CA926" s="17">
        <v>0</v>
      </c>
      <c r="CB926" s="17">
        <v>0</v>
      </c>
      <c r="CC926" s="17">
        <v>0</v>
      </c>
      <c r="CD926" s="17">
        <v>0</v>
      </c>
      <c r="CE926" s="17">
        <v>0</v>
      </c>
      <c r="CF926" s="17">
        <v>0</v>
      </c>
      <c r="CG926" s="17">
        <v>0</v>
      </c>
      <c r="CH926" s="17">
        <v>0</v>
      </c>
      <c r="CI926" s="17">
        <v>0</v>
      </c>
      <c r="CJ926" s="17">
        <v>0</v>
      </c>
      <c r="CK926" s="17">
        <v>0</v>
      </c>
      <c r="CL926" s="702">
        <v>210023.4528</v>
      </c>
      <c r="CM926" s="702">
        <v>210023.4528</v>
      </c>
      <c r="CN926" s="702">
        <v>0</v>
      </c>
      <c r="CO926" s="702">
        <v>0</v>
      </c>
      <c r="CP926" s="702">
        <v>0</v>
      </c>
      <c r="CQ926" s="702">
        <v>0</v>
      </c>
      <c r="CR926" s="704">
        <v>210023.4528</v>
      </c>
      <c r="CS926" s="703">
        <v>210023.4528</v>
      </c>
      <c r="CT926" s="23" t="s">
        <v>56</v>
      </c>
      <c r="CU926" s="23" t="s">
        <v>56</v>
      </c>
      <c r="CV926" s="23" t="s">
        <v>56</v>
      </c>
      <c r="CW926" s="23" t="s">
        <v>56</v>
      </c>
      <c r="CX926" s="23" t="s">
        <v>56</v>
      </c>
      <c r="CY926" s="23" t="s">
        <v>56</v>
      </c>
      <c r="CZ926" s="23" t="s">
        <v>56</v>
      </c>
      <c r="DA926" s="23" t="s">
        <v>56</v>
      </c>
      <c r="DB926" s="728">
        <v>6881170.6710000001</v>
      </c>
      <c r="DC926" s="10"/>
      <c r="DD926" s="692">
        <v>1.75089552</v>
      </c>
      <c r="DE926" s="120"/>
      <c r="DF926" s="120"/>
      <c r="DG926" s="120"/>
      <c r="DH926" s="140"/>
      <c r="DI926" s="140"/>
      <c r="DJ926" s="140"/>
      <c r="DK926" s="140"/>
      <c r="DL926" s="548" t="s">
        <v>56</v>
      </c>
      <c r="DM926" s="548" t="s">
        <v>56</v>
      </c>
      <c r="DN926" s="203" t="s">
        <v>55</v>
      </c>
      <c r="DO926" s="700" t="s">
        <v>56</v>
      </c>
      <c r="DP926" s="713" t="s">
        <v>56</v>
      </c>
      <c r="DQ926" s="548" t="s">
        <v>56</v>
      </c>
      <c r="DR926" s="673" t="s">
        <v>56</v>
      </c>
      <c r="DS926" s="203" t="s">
        <v>56</v>
      </c>
      <c r="DT926" s="1160" t="s">
        <v>56</v>
      </c>
      <c r="DU926" s="711">
        <v>0</v>
      </c>
      <c r="DV926" s="711">
        <v>18.717458183281259</v>
      </c>
      <c r="DW926" s="711">
        <v>0</v>
      </c>
      <c r="DX926" s="711">
        <v>18.717458183281259</v>
      </c>
      <c r="DY926" s="710">
        <v>0</v>
      </c>
      <c r="DZ926" s="710">
        <v>7.0789035006167331E-2</v>
      </c>
      <c r="EA926" s="710">
        <v>0</v>
      </c>
      <c r="EB926" s="710">
        <v>7.0789035006167331E-2</v>
      </c>
      <c r="EC926" s="236"/>
      <c r="ED926" s="49"/>
      <c r="EE926" s="232"/>
      <c r="EF926" s="700">
        <v>0</v>
      </c>
      <c r="EG926" s="712">
        <v>0</v>
      </c>
      <c r="EH926" s="44"/>
    </row>
    <row r="927" spans="1:138" ht="41.25" customHeight="1" x14ac:dyDescent="0.25">
      <c r="A927" s="871" t="s">
        <v>49</v>
      </c>
      <c r="B927" s="656" t="s">
        <v>96</v>
      </c>
      <c r="C927" s="656" t="s">
        <v>140</v>
      </c>
      <c r="D927" s="691" t="s">
        <v>1814</v>
      </c>
      <c r="E927" s="656" t="s">
        <v>1814</v>
      </c>
      <c r="F927" s="656" t="s">
        <v>1841</v>
      </c>
      <c r="G927" s="901" t="s">
        <v>1814</v>
      </c>
      <c r="H927" s="897" t="s">
        <v>55</v>
      </c>
      <c r="I927" s="17" t="s">
        <v>860</v>
      </c>
      <c r="J927" s="64">
        <v>3.74</v>
      </c>
      <c r="K927" s="665">
        <v>2.1399834137674993</v>
      </c>
      <c r="L927" s="665">
        <v>0.33768939323700004</v>
      </c>
      <c r="M927" s="64">
        <v>12</v>
      </c>
      <c r="N927" s="726">
        <v>1132702.99</v>
      </c>
      <c r="O927" s="548" t="s">
        <v>874</v>
      </c>
      <c r="P927" s="909">
        <v>0.28821325399999997</v>
      </c>
      <c r="Q927" s="203" t="s">
        <v>57</v>
      </c>
      <c r="R927" s="205" t="s">
        <v>57</v>
      </c>
      <c r="S927" s="490">
        <v>0</v>
      </c>
      <c r="T927" s="18">
        <v>0</v>
      </c>
      <c r="U927" s="548">
        <v>0</v>
      </c>
      <c r="V927" s="18">
        <v>0</v>
      </c>
      <c r="W927" s="64">
        <v>0</v>
      </c>
      <c r="X927" s="18">
        <v>0</v>
      </c>
      <c r="Y927" s="18">
        <v>0</v>
      </c>
      <c r="Z927" s="18">
        <v>0</v>
      </c>
      <c r="AA927" s="18">
        <v>0</v>
      </c>
      <c r="AB927" s="18">
        <v>0</v>
      </c>
      <c r="AC927" s="18">
        <v>0</v>
      </c>
      <c r="AD927" s="18">
        <v>0</v>
      </c>
      <c r="AE927" s="18">
        <v>0</v>
      </c>
      <c r="AF927" s="18">
        <v>0</v>
      </c>
      <c r="AG927" s="64">
        <v>0</v>
      </c>
      <c r="AH927" s="18">
        <v>0</v>
      </c>
      <c r="AI927" s="64">
        <v>0</v>
      </c>
      <c r="AJ927" s="18">
        <v>0</v>
      </c>
      <c r="AK927" s="18">
        <v>1</v>
      </c>
      <c r="AL927" s="64">
        <v>1</v>
      </c>
      <c r="AM927" s="18">
        <v>0</v>
      </c>
      <c r="AN927" s="18" t="s">
        <v>58</v>
      </c>
      <c r="AO927" s="18">
        <v>0</v>
      </c>
      <c r="AP927" s="64">
        <v>0</v>
      </c>
      <c r="AQ927" s="64">
        <v>1</v>
      </c>
      <c r="AR927" s="11">
        <v>1</v>
      </c>
      <c r="AS927" s="17">
        <v>0</v>
      </c>
      <c r="AT927" s="490">
        <v>0</v>
      </c>
      <c r="AU927" s="64">
        <v>0</v>
      </c>
      <c r="AV927" s="18">
        <v>0</v>
      </c>
      <c r="AW927" s="64">
        <v>0</v>
      </c>
      <c r="AX927" s="18">
        <v>0</v>
      </c>
      <c r="AY927" s="17">
        <v>0</v>
      </c>
      <c r="AZ927" s="490">
        <v>0</v>
      </c>
      <c r="BA927" s="17">
        <v>0</v>
      </c>
      <c r="BB927" s="18">
        <v>0</v>
      </c>
      <c r="BC927" s="17">
        <v>0</v>
      </c>
      <c r="BD927" s="18">
        <v>0</v>
      </c>
      <c r="BE927" s="17">
        <v>0</v>
      </c>
      <c r="BF927" s="18">
        <v>0</v>
      </c>
      <c r="BG927" s="17">
        <v>0</v>
      </c>
      <c r="BH927" s="18">
        <v>0</v>
      </c>
      <c r="BI927" s="17">
        <v>0</v>
      </c>
      <c r="BJ927" s="18">
        <v>0</v>
      </c>
      <c r="BK927" s="17">
        <v>23</v>
      </c>
      <c r="BL927" s="17">
        <v>23</v>
      </c>
      <c r="BM927" s="17">
        <v>0</v>
      </c>
      <c r="BN927" s="17" t="s">
        <v>58</v>
      </c>
      <c r="BO927" s="18">
        <v>0</v>
      </c>
      <c r="BP927" s="18">
        <v>0</v>
      </c>
      <c r="BQ927" s="64">
        <v>23</v>
      </c>
      <c r="BR927" s="18">
        <v>23</v>
      </c>
      <c r="BS927" s="729">
        <v>7.9802020485844838E-2</v>
      </c>
      <c r="BT927" s="17">
        <v>0</v>
      </c>
      <c r="BU927" s="17">
        <v>0</v>
      </c>
      <c r="BV927" s="17">
        <v>0</v>
      </c>
      <c r="BW927" s="17">
        <v>0</v>
      </c>
      <c r="BX927" s="17">
        <v>0</v>
      </c>
      <c r="BY927" s="17">
        <v>0</v>
      </c>
      <c r="BZ927" s="17">
        <v>0</v>
      </c>
      <c r="CA927" s="17">
        <v>0</v>
      </c>
      <c r="CB927" s="17">
        <v>0</v>
      </c>
      <c r="CC927" s="17">
        <v>0</v>
      </c>
      <c r="CD927" s="17">
        <v>0</v>
      </c>
      <c r="CE927" s="17">
        <v>0</v>
      </c>
      <c r="CF927" s="17">
        <v>0</v>
      </c>
      <c r="CG927" s="17">
        <v>0</v>
      </c>
      <c r="CH927" s="17">
        <v>0</v>
      </c>
      <c r="CI927" s="17">
        <v>0</v>
      </c>
      <c r="CJ927" s="17">
        <v>0</v>
      </c>
      <c r="CK927" s="17">
        <v>0</v>
      </c>
      <c r="CL927" s="702">
        <v>26998.320000000003</v>
      </c>
      <c r="CM927" s="702">
        <v>26998.320000000003</v>
      </c>
      <c r="CN927" s="702">
        <v>0</v>
      </c>
      <c r="CO927" s="702">
        <v>0</v>
      </c>
      <c r="CP927" s="702">
        <v>0</v>
      </c>
      <c r="CQ927" s="702">
        <v>0</v>
      </c>
      <c r="CR927" s="704">
        <v>26998.320000000003</v>
      </c>
      <c r="CS927" s="703">
        <v>26998.320000000003</v>
      </c>
      <c r="CT927" s="23" t="s">
        <v>56</v>
      </c>
      <c r="CU927" s="23" t="s">
        <v>56</v>
      </c>
      <c r="CV927" s="23" t="s">
        <v>56</v>
      </c>
      <c r="CW927" s="23" t="s">
        <v>56</v>
      </c>
      <c r="CX927" s="23" t="s">
        <v>56</v>
      </c>
      <c r="CY927" s="23" t="s">
        <v>56</v>
      </c>
      <c r="CZ927" s="23" t="s">
        <v>56</v>
      </c>
      <c r="DA927" s="23" t="s">
        <v>56</v>
      </c>
      <c r="DB927" s="728">
        <v>1132702.99</v>
      </c>
      <c r="DC927" s="10"/>
      <c r="DD927" s="692">
        <v>0.28821325399999997</v>
      </c>
      <c r="DE927" s="120"/>
      <c r="DF927" s="120"/>
      <c r="DG927" s="120"/>
      <c r="DH927" s="140"/>
      <c r="DI927" s="140"/>
      <c r="DJ927" s="140"/>
      <c r="DK927" s="140"/>
      <c r="DL927" s="548" t="s">
        <v>56</v>
      </c>
      <c r="DM927" s="548" t="s">
        <v>56</v>
      </c>
      <c r="DN927" s="203" t="s">
        <v>55</v>
      </c>
      <c r="DO927" s="700" t="s">
        <v>56</v>
      </c>
      <c r="DP927" s="713" t="s">
        <v>56</v>
      </c>
      <c r="DQ927" s="548" t="s">
        <v>56</v>
      </c>
      <c r="DR927" s="673" t="s">
        <v>56</v>
      </c>
      <c r="DS927" s="203" t="s">
        <v>56</v>
      </c>
      <c r="DT927" s="1160" t="s">
        <v>56</v>
      </c>
      <c r="DU927" s="711">
        <v>0</v>
      </c>
      <c r="DV927" s="711">
        <v>0</v>
      </c>
      <c r="DW927" s="711">
        <v>0</v>
      </c>
      <c r="DX927" s="711">
        <v>0</v>
      </c>
      <c r="DY927" s="710">
        <v>0</v>
      </c>
      <c r="DZ927" s="710">
        <v>0</v>
      </c>
      <c r="EA927" s="710">
        <v>0</v>
      </c>
      <c r="EB927" s="710">
        <v>0</v>
      </c>
      <c r="EC927" s="236"/>
      <c r="ED927" s="49"/>
      <c r="EE927" s="232"/>
      <c r="EF927" s="700">
        <v>0</v>
      </c>
      <c r="EG927" s="712">
        <v>0</v>
      </c>
      <c r="EH927" s="44"/>
    </row>
    <row r="928" spans="1:138" ht="41.25" customHeight="1" x14ac:dyDescent="0.25">
      <c r="A928" s="871" t="s">
        <v>49</v>
      </c>
      <c r="B928" s="656" t="s">
        <v>96</v>
      </c>
      <c r="C928" s="656" t="s">
        <v>140</v>
      </c>
      <c r="D928" s="691" t="s">
        <v>1814</v>
      </c>
      <c r="E928" s="656" t="s">
        <v>1814</v>
      </c>
      <c r="F928" s="656" t="s">
        <v>1842</v>
      </c>
      <c r="G928" s="901" t="s">
        <v>1814</v>
      </c>
      <c r="H928" s="897" t="s">
        <v>55</v>
      </c>
      <c r="I928" s="17" t="s">
        <v>860</v>
      </c>
      <c r="J928" s="64">
        <v>3.74</v>
      </c>
      <c r="K928" s="665">
        <v>2.1471887451269858</v>
      </c>
      <c r="L928" s="665">
        <v>2.244128783211</v>
      </c>
      <c r="M928" s="64">
        <v>759</v>
      </c>
      <c r="N928" s="726">
        <v>6229866.4520000005</v>
      </c>
      <c r="O928" s="548" t="s">
        <v>874</v>
      </c>
      <c r="P928" s="909">
        <v>1.585172899</v>
      </c>
      <c r="Q928" s="203" t="s">
        <v>57</v>
      </c>
      <c r="R928" s="205" t="s">
        <v>57</v>
      </c>
      <c r="S928" s="490">
        <v>0</v>
      </c>
      <c r="T928" s="18">
        <v>0</v>
      </c>
      <c r="U928" s="548">
        <v>0</v>
      </c>
      <c r="V928" s="18">
        <v>0</v>
      </c>
      <c r="W928" s="64">
        <v>0</v>
      </c>
      <c r="X928" s="18">
        <v>0</v>
      </c>
      <c r="Y928" s="18">
        <v>0</v>
      </c>
      <c r="Z928" s="18">
        <v>0</v>
      </c>
      <c r="AA928" s="18">
        <v>0</v>
      </c>
      <c r="AB928" s="18">
        <v>0</v>
      </c>
      <c r="AC928" s="18">
        <v>0</v>
      </c>
      <c r="AD928" s="18">
        <v>0</v>
      </c>
      <c r="AE928" s="18">
        <v>0</v>
      </c>
      <c r="AF928" s="18">
        <v>0</v>
      </c>
      <c r="AG928" s="64">
        <v>0</v>
      </c>
      <c r="AH928" s="18">
        <v>0</v>
      </c>
      <c r="AI928" s="64">
        <v>0</v>
      </c>
      <c r="AJ928" s="18">
        <v>0</v>
      </c>
      <c r="AK928" s="18">
        <v>37</v>
      </c>
      <c r="AL928" s="64">
        <v>37</v>
      </c>
      <c r="AM928" s="18">
        <v>0</v>
      </c>
      <c r="AN928" s="18" t="s">
        <v>58</v>
      </c>
      <c r="AO928" s="18">
        <v>0</v>
      </c>
      <c r="AP928" s="64">
        <v>0</v>
      </c>
      <c r="AQ928" s="64">
        <v>37</v>
      </c>
      <c r="AR928" s="11">
        <v>37</v>
      </c>
      <c r="AS928" s="17">
        <v>0</v>
      </c>
      <c r="AT928" s="490">
        <v>0</v>
      </c>
      <c r="AU928" s="64">
        <v>0</v>
      </c>
      <c r="AV928" s="18">
        <v>0</v>
      </c>
      <c r="AW928" s="64">
        <v>0</v>
      </c>
      <c r="AX928" s="18">
        <v>0</v>
      </c>
      <c r="AY928" s="17">
        <v>0</v>
      </c>
      <c r="AZ928" s="490">
        <v>0</v>
      </c>
      <c r="BA928" s="17">
        <v>0</v>
      </c>
      <c r="BB928" s="18">
        <v>0</v>
      </c>
      <c r="BC928" s="17">
        <v>0</v>
      </c>
      <c r="BD928" s="18">
        <v>0</v>
      </c>
      <c r="BE928" s="17">
        <v>0</v>
      </c>
      <c r="BF928" s="18">
        <v>0</v>
      </c>
      <c r="BG928" s="17">
        <v>0</v>
      </c>
      <c r="BH928" s="18">
        <v>0</v>
      </c>
      <c r="BI928" s="17">
        <v>0</v>
      </c>
      <c r="BJ928" s="18">
        <v>0</v>
      </c>
      <c r="BK928" s="17">
        <v>253.96999999999994</v>
      </c>
      <c r="BL928" s="17">
        <v>253.96999999999994</v>
      </c>
      <c r="BM928" s="17">
        <v>0</v>
      </c>
      <c r="BN928" s="17" t="s">
        <v>58</v>
      </c>
      <c r="BO928" s="18">
        <v>0</v>
      </c>
      <c r="BP928" s="18">
        <v>0</v>
      </c>
      <c r="BQ928" s="64">
        <v>253.96999999999994</v>
      </c>
      <c r="BR928" s="18">
        <v>253.96999999999994</v>
      </c>
      <c r="BS928" s="729">
        <v>0.16021596140093985</v>
      </c>
      <c r="BT928" s="17">
        <v>0</v>
      </c>
      <c r="BU928" s="17">
        <v>0</v>
      </c>
      <c r="BV928" s="17">
        <v>0</v>
      </c>
      <c r="BW928" s="17">
        <v>0</v>
      </c>
      <c r="BX928" s="17">
        <v>0</v>
      </c>
      <c r="BY928" s="17">
        <v>0</v>
      </c>
      <c r="BZ928" s="17">
        <v>0</v>
      </c>
      <c r="CA928" s="17">
        <v>0</v>
      </c>
      <c r="CB928" s="17">
        <v>0</v>
      </c>
      <c r="CC928" s="17">
        <v>0</v>
      </c>
      <c r="CD928" s="17">
        <v>0</v>
      </c>
      <c r="CE928" s="17">
        <v>0</v>
      </c>
      <c r="CF928" s="17">
        <v>0</v>
      </c>
      <c r="CG928" s="17">
        <v>0</v>
      </c>
      <c r="CH928" s="17">
        <v>0</v>
      </c>
      <c r="CI928" s="17">
        <v>0</v>
      </c>
      <c r="CJ928" s="17">
        <v>0</v>
      </c>
      <c r="CK928" s="17">
        <v>0</v>
      </c>
      <c r="CL928" s="702">
        <v>298120.14479999995</v>
      </c>
      <c r="CM928" s="702">
        <v>298120.14479999995</v>
      </c>
      <c r="CN928" s="702">
        <v>0</v>
      </c>
      <c r="CO928" s="702">
        <v>0</v>
      </c>
      <c r="CP928" s="702">
        <v>0</v>
      </c>
      <c r="CQ928" s="702">
        <v>0</v>
      </c>
      <c r="CR928" s="704">
        <v>298120.14479999995</v>
      </c>
      <c r="CS928" s="703">
        <v>298120.14479999995</v>
      </c>
      <c r="CT928" s="23" t="s">
        <v>56</v>
      </c>
      <c r="CU928" s="23" t="s">
        <v>56</v>
      </c>
      <c r="CV928" s="23" t="s">
        <v>56</v>
      </c>
      <c r="CW928" s="23" t="s">
        <v>56</v>
      </c>
      <c r="CX928" s="23" t="s">
        <v>56</v>
      </c>
      <c r="CY928" s="23" t="s">
        <v>56</v>
      </c>
      <c r="CZ928" s="23" t="s">
        <v>56</v>
      </c>
      <c r="DA928" s="23" t="s">
        <v>56</v>
      </c>
      <c r="DB928" s="728">
        <v>6229866.4520000005</v>
      </c>
      <c r="DC928" s="10"/>
      <c r="DD928" s="692">
        <v>1.585172899</v>
      </c>
      <c r="DE928" s="120"/>
      <c r="DF928" s="120"/>
      <c r="DG928" s="120"/>
      <c r="DH928" s="140"/>
      <c r="DI928" s="140"/>
      <c r="DJ928" s="140"/>
      <c r="DK928" s="140"/>
      <c r="DL928" s="548" t="s">
        <v>56</v>
      </c>
      <c r="DM928" s="548" t="s">
        <v>56</v>
      </c>
      <c r="DN928" s="203" t="s">
        <v>55</v>
      </c>
      <c r="DO928" s="700" t="s">
        <v>56</v>
      </c>
      <c r="DP928" s="713" t="s">
        <v>56</v>
      </c>
      <c r="DQ928" s="548" t="s">
        <v>56</v>
      </c>
      <c r="DR928" s="673" t="s">
        <v>56</v>
      </c>
      <c r="DS928" s="203" t="s">
        <v>56</v>
      </c>
      <c r="DT928" s="1160" t="s">
        <v>56</v>
      </c>
      <c r="DU928" s="711">
        <v>4.9439230945296382</v>
      </c>
      <c r="DV928" s="711">
        <v>-4.5994340271490053</v>
      </c>
      <c r="DW928" s="711">
        <v>4.9457364341085297</v>
      </c>
      <c r="DX928" s="711">
        <v>-4.6012473667278968</v>
      </c>
      <c r="DY928" s="710">
        <v>2.7466239414053548E-2</v>
      </c>
      <c r="DZ928" s="710">
        <v>-1.9434110899997317E-2</v>
      </c>
      <c r="EA928" s="710">
        <v>2.7359781121751001E-2</v>
      </c>
      <c r="EB928" s="710">
        <v>-1.932765260769477E-2</v>
      </c>
      <c r="EC928" s="236"/>
      <c r="ED928" s="49"/>
      <c r="EE928" s="232"/>
      <c r="EF928" s="700">
        <v>0</v>
      </c>
      <c r="EG928" s="712">
        <v>0</v>
      </c>
      <c r="EH928" s="44"/>
    </row>
    <row r="929" spans="1:138" ht="41.25" customHeight="1" x14ac:dyDescent="0.25">
      <c r="A929" s="871" t="s">
        <v>49</v>
      </c>
      <c r="B929" s="656" t="s">
        <v>96</v>
      </c>
      <c r="C929" s="656" t="s">
        <v>140</v>
      </c>
      <c r="D929" s="691" t="s">
        <v>594</v>
      </c>
      <c r="E929" s="656" t="s">
        <v>595</v>
      </c>
      <c r="F929" s="656" t="s">
        <v>596</v>
      </c>
      <c r="G929" s="901" t="s">
        <v>595</v>
      </c>
      <c r="H929" s="897" t="s">
        <v>55</v>
      </c>
      <c r="I929" s="17" t="s">
        <v>866</v>
      </c>
      <c r="J929" s="64">
        <v>13.2</v>
      </c>
      <c r="K929" s="665">
        <v>12.117427449751863</v>
      </c>
      <c r="L929" s="665">
        <v>24.791856009039002</v>
      </c>
      <c r="M929" s="64">
        <v>1966</v>
      </c>
      <c r="N929" s="726">
        <v>28339165.669999998</v>
      </c>
      <c r="O929" s="548" t="s">
        <v>863</v>
      </c>
      <c r="P929" s="909">
        <v>8.0020747310000004</v>
      </c>
      <c r="Q929" s="203" t="s">
        <v>57</v>
      </c>
      <c r="R929" s="205" t="s">
        <v>57</v>
      </c>
      <c r="S929" s="490">
        <v>0</v>
      </c>
      <c r="T929" s="18">
        <v>0</v>
      </c>
      <c r="U929" s="548">
        <v>0</v>
      </c>
      <c r="V929" s="18">
        <v>0</v>
      </c>
      <c r="W929" s="64">
        <v>0</v>
      </c>
      <c r="X929" s="18">
        <v>0</v>
      </c>
      <c r="Y929" s="18">
        <v>0</v>
      </c>
      <c r="Z929" s="18">
        <v>0</v>
      </c>
      <c r="AA929" s="18">
        <v>0</v>
      </c>
      <c r="AB929" s="18">
        <v>0</v>
      </c>
      <c r="AC929" s="18">
        <v>0</v>
      </c>
      <c r="AD929" s="18">
        <v>0</v>
      </c>
      <c r="AE929" s="18">
        <v>0</v>
      </c>
      <c r="AF929" s="18">
        <v>0</v>
      </c>
      <c r="AG929" s="64">
        <v>0</v>
      </c>
      <c r="AH929" s="18">
        <v>0</v>
      </c>
      <c r="AI929" s="64">
        <v>0</v>
      </c>
      <c r="AJ929" s="18">
        <v>0</v>
      </c>
      <c r="AK929" s="18">
        <v>41</v>
      </c>
      <c r="AL929" s="64">
        <v>40</v>
      </c>
      <c r="AM929" s="18">
        <v>1</v>
      </c>
      <c r="AN929" s="18">
        <v>1</v>
      </c>
      <c r="AO929" s="18">
        <v>0</v>
      </c>
      <c r="AP929" s="64">
        <v>0</v>
      </c>
      <c r="AQ929" s="64">
        <v>42</v>
      </c>
      <c r="AR929" s="11">
        <v>41</v>
      </c>
      <c r="AS929" s="17">
        <v>0</v>
      </c>
      <c r="AT929" s="490">
        <v>0</v>
      </c>
      <c r="AU929" s="64">
        <v>0</v>
      </c>
      <c r="AV929" s="18">
        <v>0</v>
      </c>
      <c r="AW929" s="64">
        <v>0</v>
      </c>
      <c r="AX929" s="18">
        <v>0</v>
      </c>
      <c r="AY929" s="17">
        <v>0</v>
      </c>
      <c r="AZ929" s="490">
        <v>0</v>
      </c>
      <c r="BA929" s="17">
        <v>0</v>
      </c>
      <c r="BB929" s="18">
        <v>0</v>
      </c>
      <c r="BC929" s="17">
        <v>0</v>
      </c>
      <c r="BD929" s="18">
        <v>0</v>
      </c>
      <c r="BE929" s="17">
        <v>0</v>
      </c>
      <c r="BF929" s="18">
        <v>0</v>
      </c>
      <c r="BG929" s="17">
        <v>0</v>
      </c>
      <c r="BH929" s="18">
        <v>0</v>
      </c>
      <c r="BI929" s="17">
        <v>0</v>
      </c>
      <c r="BJ929" s="18">
        <v>0</v>
      </c>
      <c r="BK929" s="17">
        <v>302.86</v>
      </c>
      <c r="BL929" s="17">
        <v>299.06</v>
      </c>
      <c r="BM929" s="17">
        <v>24.84</v>
      </c>
      <c r="BN929" s="17">
        <v>24.84</v>
      </c>
      <c r="BO929" s="18">
        <v>0</v>
      </c>
      <c r="BP929" s="18">
        <v>0</v>
      </c>
      <c r="BQ929" s="64">
        <v>327.7</v>
      </c>
      <c r="BR929" s="18">
        <v>323.89999999999998</v>
      </c>
      <c r="BS929" s="729">
        <v>4.0951879483265972E-2</v>
      </c>
      <c r="BT929" s="17">
        <v>0</v>
      </c>
      <c r="BU929" s="17">
        <v>0</v>
      </c>
      <c r="BV929" s="17">
        <v>0</v>
      </c>
      <c r="BW929" s="17">
        <v>0</v>
      </c>
      <c r="BX929" s="17">
        <v>0</v>
      </c>
      <c r="BY929" s="17">
        <v>0</v>
      </c>
      <c r="BZ929" s="17">
        <v>0</v>
      </c>
      <c r="CA929" s="17">
        <v>0</v>
      </c>
      <c r="CB929" s="17">
        <v>0</v>
      </c>
      <c r="CC929" s="17">
        <v>0</v>
      </c>
      <c r="CD929" s="17">
        <v>0</v>
      </c>
      <c r="CE929" s="17">
        <v>0</v>
      </c>
      <c r="CF929" s="17">
        <v>0</v>
      </c>
      <c r="CG929" s="17">
        <v>0</v>
      </c>
      <c r="CH929" s="17">
        <v>0</v>
      </c>
      <c r="CI929" s="17">
        <v>0</v>
      </c>
      <c r="CJ929" s="17">
        <v>0</v>
      </c>
      <c r="CK929" s="17">
        <v>0</v>
      </c>
      <c r="CL929" s="702">
        <v>355509.18240000005</v>
      </c>
      <c r="CM929" s="702">
        <v>351048.59040000004</v>
      </c>
      <c r="CN929" s="702">
        <v>29158.185600000001</v>
      </c>
      <c r="CO929" s="702">
        <v>29158.185600000001</v>
      </c>
      <c r="CP929" s="702">
        <v>0</v>
      </c>
      <c r="CQ929" s="702">
        <v>0</v>
      </c>
      <c r="CR929" s="704">
        <v>384667.36800000007</v>
      </c>
      <c r="CS929" s="703">
        <v>380206.77600000007</v>
      </c>
      <c r="CT929" s="23" t="s">
        <v>56</v>
      </c>
      <c r="CU929" s="23" t="s">
        <v>56</v>
      </c>
      <c r="CV929" s="23" t="s">
        <v>56</v>
      </c>
      <c r="CW929" s="23" t="s">
        <v>56</v>
      </c>
      <c r="CX929" s="23" t="s">
        <v>56</v>
      </c>
      <c r="CY929" s="23" t="s">
        <v>56</v>
      </c>
      <c r="CZ929" s="23" t="s">
        <v>56</v>
      </c>
      <c r="DA929" s="23" t="s">
        <v>56</v>
      </c>
      <c r="DB929" s="728">
        <v>28339165.669999998</v>
      </c>
      <c r="DC929" s="10"/>
      <c r="DD929" s="692">
        <v>8.0020747310000004</v>
      </c>
      <c r="DE929" s="120"/>
      <c r="DF929" s="120"/>
      <c r="DG929" s="120"/>
      <c r="DH929" s="140"/>
      <c r="DI929" s="140"/>
      <c r="DJ929" s="140"/>
      <c r="DK929" s="140"/>
      <c r="DL929" s="548" t="s">
        <v>56</v>
      </c>
      <c r="DM929" s="548" t="s">
        <v>56</v>
      </c>
      <c r="DN929" s="203" t="s">
        <v>868</v>
      </c>
      <c r="DO929" s="700">
        <v>1954.5833333333301</v>
      </c>
      <c r="DP929" s="713" t="s">
        <v>56</v>
      </c>
      <c r="DQ929" s="548" t="s">
        <v>56</v>
      </c>
      <c r="DR929" s="673" t="s">
        <v>56</v>
      </c>
      <c r="DS929" s="203" t="s">
        <v>56</v>
      </c>
      <c r="DT929" s="1160" t="s">
        <v>56</v>
      </c>
      <c r="DU929" s="711">
        <v>41.358686847154196</v>
      </c>
      <c r="DV929" s="711" t="s">
        <v>56</v>
      </c>
      <c r="DW929" s="711">
        <v>30.445111980363102</v>
      </c>
      <c r="DX929" s="711" t="s">
        <v>56</v>
      </c>
      <c r="DY929" s="710">
        <v>0.35199317842677524</v>
      </c>
      <c r="DZ929" s="710" t="s">
        <v>56</v>
      </c>
      <c r="EA929" s="710">
        <v>0.32558138219681398</v>
      </c>
      <c r="EB929" s="710" t="s">
        <v>56</v>
      </c>
      <c r="EC929" s="236"/>
      <c r="ED929" s="49"/>
      <c r="EE929" s="232"/>
      <c r="EF929" s="700">
        <v>12280</v>
      </c>
      <c r="EG929" s="712" t="s">
        <v>56</v>
      </c>
      <c r="EH929" s="44"/>
    </row>
    <row r="930" spans="1:138" ht="41.25" customHeight="1" x14ac:dyDescent="0.25">
      <c r="A930" s="871" t="s">
        <v>49</v>
      </c>
      <c r="B930" s="656" t="s">
        <v>96</v>
      </c>
      <c r="C930" s="656" t="s">
        <v>140</v>
      </c>
      <c r="D930" s="691" t="s">
        <v>594</v>
      </c>
      <c r="E930" s="656" t="s">
        <v>595</v>
      </c>
      <c r="F930" s="656" t="s">
        <v>597</v>
      </c>
      <c r="G930" s="901" t="s">
        <v>598</v>
      </c>
      <c r="H930" s="897" t="s">
        <v>55</v>
      </c>
      <c r="I930" s="17" t="s">
        <v>860</v>
      </c>
      <c r="J930" s="64">
        <v>13.2</v>
      </c>
      <c r="K930" s="665">
        <v>13.580663971986052</v>
      </c>
      <c r="L930" s="665">
        <v>24.072916616595002</v>
      </c>
      <c r="M930" s="64">
        <v>2167</v>
      </c>
      <c r="N930" s="726">
        <v>31059469.809999999</v>
      </c>
      <c r="O930" s="548" t="s">
        <v>863</v>
      </c>
      <c r="P930" s="909">
        <v>7.9334855190000004</v>
      </c>
      <c r="Q930" s="203" t="s">
        <v>57</v>
      </c>
      <c r="R930" s="205" t="s">
        <v>57</v>
      </c>
      <c r="S930" s="490">
        <v>0</v>
      </c>
      <c r="T930" s="18">
        <v>0</v>
      </c>
      <c r="U930" s="548">
        <v>0</v>
      </c>
      <c r="V930" s="18">
        <v>0</v>
      </c>
      <c r="W930" s="64">
        <v>0</v>
      </c>
      <c r="X930" s="18">
        <v>0</v>
      </c>
      <c r="Y930" s="18">
        <v>0</v>
      </c>
      <c r="Z930" s="18">
        <v>0</v>
      </c>
      <c r="AA930" s="18">
        <v>0</v>
      </c>
      <c r="AB930" s="18">
        <v>0</v>
      </c>
      <c r="AC930" s="18">
        <v>0</v>
      </c>
      <c r="AD930" s="18">
        <v>0</v>
      </c>
      <c r="AE930" s="18">
        <v>0</v>
      </c>
      <c r="AF930" s="18">
        <v>0</v>
      </c>
      <c r="AG930" s="64">
        <v>0</v>
      </c>
      <c r="AH930" s="18">
        <v>0</v>
      </c>
      <c r="AI930" s="64">
        <v>0</v>
      </c>
      <c r="AJ930" s="18">
        <v>0</v>
      </c>
      <c r="AK930" s="18">
        <v>134</v>
      </c>
      <c r="AL930" s="695">
        <v>134</v>
      </c>
      <c r="AM930" s="18">
        <v>0</v>
      </c>
      <c r="AN930" s="18" t="s">
        <v>58</v>
      </c>
      <c r="AO930" s="18">
        <v>0</v>
      </c>
      <c r="AP930" s="64">
        <v>0</v>
      </c>
      <c r="AQ930" s="64">
        <v>134</v>
      </c>
      <c r="AR930" s="11">
        <v>134</v>
      </c>
      <c r="AS930" s="17">
        <v>0</v>
      </c>
      <c r="AT930" s="490">
        <v>0</v>
      </c>
      <c r="AU930" s="64">
        <v>0</v>
      </c>
      <c r="AV930" s="18">
        <v>0</v>
      </c>
      <c r="AW930" s="64">
        <v>0</v>
      </c>
      <c r="AX930" s="18">
        <v>0</v>
      </c>
      <c r="AY930" s="17">
        <v>0</v>
      </c>
      <c r="AZ930" s="490">
        <v>0</v>
      </c>
      <c r="BA930" s="17">
        <v>0</v>
      </c>
      <c r="BB930" s="18">
        <v>0</v>
      </c>
      <c r="BC930" s="17">
        <v>0</v>
      </c>
      <c r="BD930" s="18">
        <v>0</v>
      </c>
      <c r="BE930" s="17">
        <v>0</v>
      </c>
      <c r="BF930" s="18">
        <v>0</v>
      </c>
      <c r="BG930" s="17">
        <v>0</v>
      </c>
      <c r="BH930" s="18">
        <v>0</v>
      </c>
      <c r="BI930" s="17">
        <v>0</v>
      </c>
      <c r="BJ930" s="18">
        <v>0</v>
      </c>
      <c r="BK930" s="17">
        <v>1130.002</v>
      </c>
      <c r="BL930" s="17">
        <v>1130.002</v>
      </c>
      <c r="BM930" s="17">
        <v>0</v>
      </c>
      <c r="BN930" s="17" t="s">
        <v>58</v>
      </c>
      <c r="BO930" s="18">
        <v>0</v>
      </c>
      <c r="BP930" s="18">
        <v>0</v>
      </c>
      <c r="BQ930" s="64">
        <v>1130.002</v>
      </c>
      <c r="BR930" s="18">
        <v>1130.002</v>
      </c>
      <c r="BS930" s="729">
        <v>0.14243449456027171</v>
      </c>
      <c r="BT930" s="17">
        <v>0</v>
      </c>
      <c r="BU930" s="17">
        <v>0</v>
      </c>
      <c r="BV930" s="17">
        <v>0</v>
      </c>
      <c r="BW930" s="17">
        <v>0</v>
      </c>
      <c r="BX930" s="17">
        <v>0</v>
      </c>
      <c r="BY930" s="17">
        <v>0</v>
      </c>
      <c r="BZ930" s="17">
        <v>0</v>
      </c>
      <c r="CA930" s="17">
        <v>0</v>
      </c>
      <c r="CB930" s="17">
        <v>0</v>
      </c>
      <c r="CC930" s="17">
        <v>0</v>
      </c>
      <c r="CD930" s="17">
        <v>0</v>
      </c>
      <c r="CE930" s="17">
        <v>0</v>
      </c>
      <c r="CF930" s="17">
        <v>0</v>
      </c>
      <c r="CG930" s="17">
        <v>0</v>
      </c>
      <c r="CH930" s="17">
        <v>0</v>
      </c>
      <c r="CI930" s="17">
        <v>0</v>
      </c>
      <c r="CJ930" s="17">
        <v>0</v>
      </c>
      <c r="CK930" s="17">
        <v>0</v>
      </c>
      <c r="CL930" s="702">
        <v>1326441.5476799998</v>
      </c>
      <c r="CM930" s="702">
        <v>1326441.5476799998</v>
      </c>
      <c r="CN930" s="702">
        <v>0</v>
      </c>
      <c r="CO930" s="702">
        <v>0</v>
      </c>
      <c r="CP930" s="702">
        <v>0</v>
      </c>
      <c r="CQ930" s="702">
        <v>0</v>
      </c>
      <c r="CR930" s="704">
        <v>1326441.5476799998</v>
      </c>
      <c r="CS930" s="703">
        <v>1326441.5476799998</v>
      </c>
      <c r="CT930" s="23" t="s">
        <v>56</v>
      </c>
      <c r="CU930" s="23" t="s">
        <v>56</v>
      </c>
      <c r="CV930" s="23" t="s">
        <v>56</v>
      </c>
      <c r="CW930" s="23" t="s">
        <v>56</v>
      </c>
      <c r="CX930" s="23" t="s">
        <v>56</v>
      </c>
      <c r="CY930" s="23" t="s">
        <v>56</v>
      </c>
      <c r="CZ930" s="23" t="s">
        <v>56</v>
      </c>
      <c r="DA930" s="23" t="s">
        <v>56</v>
      </c>
      <c r="DB930" s="728">
        <v>31059469.809999999</v>
      </c>
      <c r="DC930" s="10"/>
      <c r="DD930" s="692">
        <v>7.9334855190000004</v>
      </c>
      <c r="DE930" s="120"/>
      <c r="DF930" s="120"/>
      <c r="DG930" s="120"/>
      <c r="DH930" s="140"/>
      <c r="DI930" s="140"/>
      <c r="DJ930" s="140"/>
      <c r="DK930" s="140"/>
      <c r="DL930" s="548" t="s">
        <v>56</v>
      </c>
      <c r="DM930" s="548" t="s">
        <v>56</v>
      </c>
      <c r="DN930" s="203" t="s">
        <v>868</v>
      </c>
      <c r="DO930" s="700">
        <v>2153.8333333333298</v>
      </c>
      <c r="DP930" s="713" t="s">
        <v>56</v>
      </c>
      <c r="DQ930" s="548" t="s">
        <v>56</v>
      </c>
      <c r="DR930" s="673" t="s">
        <v>56</v>
      </c>
      <c r="DS930" s="203" t="s">
        <v>56</v>
      </c>
      <c r="DT930" s="1160" t="s">
        <v>56</v>
      </c>
      <c r="DU930" s="711">
        <v>23.119709045887216</v>
      </c>
      <c r="DV930" s="711" t="s">
        <v>56</v>
      </c>
      <c r="DW930" s="711">
        <v>19.1754010300419</v>
      </c>
      <c r="DX930" s="711" t="s">
        <v>56</v>
      </c>
      <c r="DY930" s="710">
        <v>0.24746575872475471</v>
      </c>
      <c r="DZ930" s="710" t="s">
        <v>56</v>
      </c>
      <c r="EA930" s="710">
        <v>0.234983045807556</v>
      </c>
      <c r="EB930" s="710" t="s">
        <v>56</v>
      </c>
      <c r="EC930" s="236"/>
      <c r="ED930" s="49"/>
      <c r="EE930" s="232"/>
      <c r="EF930" s="700">
        <v>0</v>
      </c>
      <c r="EG930" s="712" t="s">
        <v>56</v>
      </c>
      <c r="EH930" s="44"/>
    </row>
    <row r="931" spans="1:138" ht="41.25" customHeight="1" x14ac:dyDescent="0.25">
      <c r="A931" s="871" t="s">
        <v>49</v>
      </c>
      <c r="B931" s="656" t="s">
        <v>96</v>
      </c>
      <c r="C931" s="656" t="s">
        <v>140</v>
      </c>
      <c r="D931" s="691" t="s">
        <v>594</v>
      </c>
      <c r="E931" s="656" t="s">
        <v>595</v>
      </c>
      <c r="F931" s="656" t="s">
        <v>599</v>
      </c>
      <c r="G931" s="901" t="s">
        <v>598</v>
      </c>
      <c r="H931" s="897" t="s">
        <v>55</v>
      </c>
      <c r="I931" s="17" t="s">
        <v>866</v>
      </c>
      <c r="J931" s="64">
        <v>13.2</v>
      </c>
      <c r="K931" s="665">
        <v>12.117427449751863</v>
      </c>
      <c r="L931" s="665">
        <v>14.472916636563001</v>
      </c>
      <c r="M931" s="64">
        <v>940</v>
      </c>
      <c r="N931" s="726">
        <v>37572294.170000002</v>
      </c>
      <c r="O931" s="548" t="s">
        <v>863</v>
      </c>
      <c r="P931" s="909">
        <v>9.282406688</v>
      </c>
      <c r="Q931" s="203" t="s">
        <v>57</v>
      </c>
      <c r="R931" s="205" t="s">
        <v>57</v>
      </c>
      <c r="S931" s="490">
        <v>0</v>
      </c>
      <c r="T931" s="18">
        <v>0</v>
      </c>
      <c r="U931" s="548">
        <v>0</v>
      </c>
      <c r="V931" s="18">
        <v>0</v>
      </c>
      <c r="W931" s="64">
        <v>0</v>
      </c>
      <c r="X931" s="18">
        <v>0</v>
      </c>
      <c r="Y931" s="18">
        <v>0</v>
      </c>
      <c r="Z931" s="18">
        <v>0</v>
      </c>
      <c r="AA931" s="18">
        <v>0</v>
      </c>
      <c r="AB931" s="18">
        <v>0</v>
      </c>
      <c r="AC931" s="18">
        <v>0</v>
      </c>
      <c r="AD931" s="18">
        <v>0</v>
      </c>
      <c r="AE931" s="18">
        <v>0</v>
      </c>
      <c r="AF931" s="18">
        <v>0</v>
      </c>
      <c r="AG931" s="64">
        <v>0</v>
      </c>
      <c r="AH931" s="18">
        <v>0</v>
      </c>
      <c r="AI931" s="64">
        <v>0</v>
      </c>
      <c r="AJ931" s="18">
        <v>0</v>
      </c>
      <c r="AK931" s="18">
        <v>44</v>
      </c>
      <c r="AL931" s="64">
        <v>43</v>
      </c>
      <c r="AM931" s="18">
        <v>2</v>
      </c>
      <c r="AN931" s="18">
        <v>2</v>
      </c>
      <c r="AO931" s="18">
        <v>0</v>
      </c>
      <c r="AP931" s="64">
        <v>0</v>
      </c>
      <c r="AQ931" s="64">
        <v>46</v>
      </c>
      <c r="AR931" s="11">
        <v>45</v>
      </c>
      <c r="AS931" s="17">
        <v>0</v>
      </c>
      <c r="AT931" s="490">
        <v>0</v>
      </c>
      <c r="AU931" s="64">
        <v>0</v>
      </c>
      <c r="AV931" s="18">
        <v>0</v>
      </c>
      <c r="AW931" s="64">
        <v>0</v>
      </c>
      <c r="AX931" s="18">
        <v>0</v>
      </c>
      <c r="AY931" s="17">
        <v>0</v>
      </c>
      <c r="AZ931" s="490">
        <v>0</v>
      </c>
      <c r="BA931" s="17">
        <v>0</v>
      </c>
      <c r="BB931" s="18">
        <v>0</v>
      </c>
      <c r="BC931" s="17">
        <v>0</v>
      </c>
      <c r="BD931" s="18">
        <v>0</v>
      </c>
      <c r="BE931" s="17">
        <v>0</v>
      </c>
      <c r="BF931" s="18">
        <v>0</v>
      </c>
      <c r="BG931" s="17">
        <v>0</v>
      </c>
      <c r="BH931" s="18">
        <v>0</v>
      </c>
      <c r="BI931" s="17">
        <v>0</v>
      </c>
      <c r="BJ931" s="18">
        <v>0</v>
      </c>
      <c r="BK931" s="17">
        <v>825.04000000000019</v>
      </c>
      <c r="BL931" s="17">
        <v>821.24</v>
      </c>
      <c r="BM931" s="17">
        <v>15.2</v>
      </c>
      <c r="BN931" s="17">
        <v>15.2</v>
      </c>
      <c r="BO931" s="18">
        <v>0</v>
      </c>
      <c r="BP931" s="18">
        <v>0</v>
      </c>
      <c r="BQ931" s="64">
        <v>840.24000000000024</v>
      </c>
      <c r="BR931" s="18">
        <v>836.44</v>
      </c>
      <c r="BS931" s="729">
        <v>9.0519627963105267E-2</v>
      </c>
      <c r="BT931" s="17">
        <v>0</v>
      </c>
      <c r="BU931" s="17">
        <v>0</v>
      </c>
      <c r="BV931" s="17">
        <v>0</v>
      </c>
      <c r="BW931" s="17">
        <v>0</v>
      </c>
      <c r="BX931" s="17">
        <v>0</v>
      </c>
      <c r="BY931" s="17">
        <v>0</v>
      </c>
      <c r="BZ931" s="17">
        <v>0</v>
      </c>
      <c r="CA931" s="17">
        <v>0</v>
      </c>
      <c r="CB931" s="17">
        <v>0</v>
      </c>
      <c r="CC931" s="17">
        <v>0</v>
      </c>
      <c r="CD931" s="17">
        <v>0</v>
      </c>
      <c r="CE931" s="17">
        <v>0</v>
      </c>
      <c r="CF931" s="17">
        <v>0</v>
      </c>
      <c r="CG931" s="17">
        <v>0</v>
      </c>
      <c r="CH931" s="17">
        <v>0</v>
      </c>
      <c r="CI931" s="17">
        <v>0</v>
      </c>
      <c r="CJ931" s="17">
        <v>0</v>
      </c>
      <c r="CK931" s="17">
        <v>0</v>
      </c>
      <c r="CL931" s="702">
        <v>968464.95360000036</v>
      </c>
      <c r="CM931" s="702">
        <v>964004.36160000018</v>
      </c>
      <c r="CN931" s="702">
        <v>17842.367999999999</v>
      </c>
      <c r="CO931" s="702">
        <v>17842.367999999999</v>
      </c>
      <c r="CP931" s="702">
        <v>0</v>
      </c>
      <c r="CQ931" s="702">
        <v>0</v>
      </c>
      <c r="CR931" s="704">
        <v>986307.32160000037</v>
      </c>
      <c r="CS931" s="703">
        <v>981846.7296000002</v>
      </c>
      <c r="CT931" s="23" t="s">
        <v>56</v>
      </c>
      <c r="CU931" s="23" t="s">
        <v>56</v>
      </c>
      <c r="CV931" s="23" t="s">
        <v>56</v>
      </c>
      <c r="CW931" s="23" t="s">
        <v>56</v>
      </c>
      <c r="CX931" s="23" t="s">
        <v>56</v>
      </c>
      <c r="CY931" s="23" t="s">
        <v>56</v>
      </c>
      <c r="CZ931" s="23" t="s">
        <v>56</v>
      </c>
      <c r="DA931" s="23" t="s">
        <v>56</v>
      </c>
      <c r="DB931" s="728">
        <v>37572294.170000002</v>
      </c>
      <c r="DC931" s="10"/>
      <c r="DD931" s="692">
        <v>9.282406688</v>
      </c>
      <c r="DE931" s="120"/>
      <c r="DF931" s="120"/>
      <c r="DG931" s="120"/>
      <c r="DH931" s="140"/>
      <c r="DI931" s="140"/>
      <c r="DJ931" s="140"/>
      <c r="DK931" s="140"/>
      <c r="DL931" s="548" t="s">
        <v>56</v>
      </c>
      <c r="DM931" s="548" t="s">
        <v>56</v>
      </c>
      <c r="DN931" s="203" t="s">
        <v>868</v>
      </c>
      <c r="DO931" s="700">
        <v>937.16666666666697</v>
      </c>
      <c r="DP931" s="713" t="s">
        <v>56</v>
      </c>
      <c r="DQ931" s="548" t="s">
        <v>56</v>
      </c>
      <c r="DR931" s="673" t="s">
        <v>56</v>
      </c>
      <c r="DS931" s="203" t="s">
        <v>56</v>
      </c>
      <c r="DT931" s="1160" t="s">
        <v>56</v>
      </c>
      <c r="DU931" s="711">
        <v>330.84189934198815</v>
      </c>
      <c r="DV931" s="711" t="s">
        <v>56</v>
      </c>
      <c r="DW931" s="711">
        <v>4.65213330864922</v>
      </c>
      <c r="DX931" s="711" t="s">
        <v>56</v>
      </c>
      <c r="DY931" s="710">
        <v>1.0062244353547924</v>
      </c>
      <c r="DZ931" s="710" t="s">
        <v>56</v>
      </c>
      <c r="EA931" s="710">
        <v>1.1735155188451999E-2</v>
      </c>
      <c r="EB931" s="710" t="s">
        <v>56</v>
      </c>
      <c r="EC931" s="236"/>
      <c r="ED931" s="49"/>
      <c r="EE931" s="232"/>
      <c r="EF931" s="700">
        <v>0</v>
      </c>
      <c r="EG931" s="712" t="s">
        <v>56</v>
      </c>
      <c r="EH931" s="44"/>
    </row>
    <row r="932" spans="1:138" ht="41.25" customHeight="1" x14ac:dyDescent="0.25">
      <c r="A932" s="871" t="s">
        <v>49</v>
      </c>
      <c r="B932" s="656" t="s">
        <v>96</v>
      </c>
      <c r="C932" s="656" t="s">
        <v>140</v>
      </c>
      <c r="D932" s="691" t="s">
        <v>594</v>
      </c>
      <c r="E932" s="656" t="s">
        <v>595</v>
      </c>
      <c r="F932" s="656" t="s">
        <v>600</v>
      </c>
      <c r="G932" s="901" t="s">
        <v>595</v>
      </c>
      <c r="H932" s="897" t="s">
        <v>55</v>
      </c>
      <c r="I932" s="17" t="s">
        <v>866</v>
      </c>
      <c r="J932" s="64">
        <v>13.2</v>
      </c>
      <c r="K932" s="665">
        <v>10.745643210157313</v>
      </c>
      <c r="L932" s="665">
        <v>19.578219656247004</v>
      </c>
      <c r="M932" s="64">
        <v>1258</v>
      </c>
      <c r="N932" s="726">
        <v>24208457.52</v>
      </c>
      <c r="O932" s="548" t="s">
        <v>863</v>
      </c>
      <c r="P932" s="909">
        <v>5.7386307360000002</v>
      </c>
      <c r="Q932" s="203" t="s">
        <v>57</v>
      </c>
      <c r="R932" s="205" t="s">
        <v>57</v>
      </c>
      <c r="S932" s="490">
        <v>0</v>
      </c>
      <c r="T932" s="18">
        <v>0</v>
      </c>
      <c r="U932" s="548">
        <v>0</v>
      </c>
      <c r="V932" s="18">
        <v>0</v>
      </c>
      <c r="W932" s="64">
        <v>0</v>
      </c>
      <c r="X932" s="18">
        <v>0</v>
      </c>
      <c r="Y932" s="18">
        <v>0</v>
      </c>
      <c r="Z932" s="18">
        <v>0</v>
      </c>
      <c r="AA932" s="18">
        <v>0</v>
      </c>
      <c r="AB932" s="18">
        <v>0</v>
      </c>
      <c r="AC932" s="18">
        <v>0</v>
      </c>
      <c r="AD932" s="18">
        <v>0</v>
      </c>
      <c r="AE932" s="18">
        <v>0</v>
      </c>
      <c r="AF932" s="18">
        <v>0</v>
      </c>
      <c r="AG932" s="64">
        <v>1</v>
      </c>
      <c r="AH932" s="18">
        <v>1</v>
      </c>
      <c r="AI932" s="64">
        <v>0</v>
      </c>
      <c r="AJ932" s="18">
        <v>0</v>
      </c>
      <c r="AK932" s="18">
        <v>41</v>
      </c>
      <c r="AL932" s="64">
        <v>41</v>
      </c>
      <c r="AM932" s="18">
        <v>1</v>
      </c>
      <c r="AN932" s="18">
        <v>1</v>
      </c>
      <c r="AO932" s="18">
        <v>0</v>
      </c>
      <c r="AP932" s="64">
        <v>0</v>
      </c>
      <c r="AQ932" s="64">
        <v>43</v>
      </c>
      <c r="AR932" s="11">
        <v>43</v>
      </c>
      <c r="AS932" s="17">
        <v>0</v>
      </c>
      <c r="AT932" s="490">
        <v>0</v>
      </c>
      <c r="AU932" s="64">
        <v>0</v>
      </c>
      <c r="AV932" s="18">
        <v>0</v>
      </c>
      <c r="AW932" s="64">
        <v>0</v>
      </c>
      <c r="AX932" s="18">
        <v>0</v>
      </c>
      <c r="AY932" s="17">
        <v>0</v>
      </c>
      <c r="AZ932" s="490">
        <v>0</v>
      </c>
      <c r="BA932" s="17">
        <v>0</v>
      </c>
      <c r="BB932" s="18">
        <v>0</v>
      </c>
      <c r="BC932" s="17">
        <v>0</v>
      </c>
      <c r="BD932" s="18">
        <v>0</v>
      </c>
      <c r="BE932" s="17">
        <v>0</v>
      </c>
      <c r="BF932" s="18">
        <v>0</v>
      </c>
      <c r="BG932" s="17">
        <v>600</v>
      </c>
      <c r="BH932" s="18">
        <v>600</v>
      </c>
      <c r="BI932" s="17">
        <v>0</v>
      </c>
      <c r="BJ932" s="18">
        <v>0</v>
      </c>
      <c r="BK932" s="17">
        <v>297.19</v>
      </c>
      <c r="BL932" s="17">
        <v>297.19</v>
      </c>
      <c r="BM932" s="17">
        <v>23.6</v>
      </c>
      <c r="BN932" s="17">
        <v>23.6</v>
      </c>
      <c r="BO932" s="18">
        <v>0</v>
      </c>
      <c r="BP932" s="18">
        <v>0</v>
      </c>
      <c r="BQ932" s="64">
        <v>920.79000000000008</v>
      </c>
      <c r="BR932" s="18">
        <v>920.79000000000008</v>
      </c>
      <c r="BS932" s="729">
        <v>0.16045465240055135</v>
      </c>
      <c r="BT932" s="17">
        <v>0</v>
      </c>
      <c r="BU932" s="17">
        <v>0</v>
      </c>
      <c r="BV932" s="17">
        <v>0</v>
      </c>
      <c r="BW932" s="17">
        <v>0</v>
      </c>
      <c r="BX932" s="17">
        <v>0</v>
      </c>
      <c r="BY932" s="17">
        <v>0</v>
      </c>
      <c r="BZ932" s="17">
        <v>0</v>
      </c>
      <c r="CA932" s="17">
        <v>0</v>
      </c>
      <c r="CB932" s="17">
        <v>0</v>
      </c>
      <c r="CC932" s="17">
        <v>0</v>
      </c>
      <c r="CD932" s="17">
        <v>0</v>
      </c>
      <c r="CE932" s="17">
        <v>0</v>
      </c>
      <c r="CF932" s="17">
        <v>0</v>
      </c>
      <c r="CG932" s="17">
        <v>0</v>
      </c>
      <c r="CH932" s="17">
        <v>3027455.9999999995</v>
      </c>
      <c r="CI932" s="17">
        <v>3027455.9999999995</v>
      </c>
      <c r="CJ932" s="17">
        <v>0</v>
      </c>
      <c r="CK932" s="17">
        <v>0</v>
      </c>
      <c r="CL932" s="702">
        <v>348853.50960000005</v>
      </c>
      <c r="CM932" s="702">
        <v>348853.50960000005</v>
      </c>
      <c r="CN932" s="702">
        <v>27702.624000000003</v>
      </c>
      <c r="CO932" s="702">
        <v>27702.624000000003</v>
      </c>
      <c r="CP932" s="702">
        <v>0</v>
      </c>
      <c r="CQ932" s="702">
        <v>0</v>
      </c>
      <c r="CR932" s="704">
        <v>3404012.1335999994</v>
      </c>
      <c r="CS932" s="703">
        <v>3404012.1335999994</v>
      </c>
      <c r="CT932" s="23" t="s">
        <v>56</v>
      </c>
      <c r="CU932" s="23" t="s">
        <v>56</v>
      </c>
      <c r="CV932" s="23" t="s">
        <v>56</v>
      </c>
      <c r="CW932" s="23" t="s">
        <v>56</v>
      </c>
      <c r="CX932" s="23" t="s">
        <v>56</v>
      </c>
      <c r="CY932" s="23" t="s">
        <v>56</v>
      </c>
      <c r="CZ932" s="23" t="s">
        <v>56</v>
      </c>
      <c r="DA932" s="23" t="s">
        <v>56</v>
      </c>
      <c r="DB932" s="728">
        <v>24208457.52</v>
      </c>
      <c r="DC932" s="10"/>
      <c r="DD932" s="692">
        <v>5.7386307360000002</v>
      </c>
      <c r="DE932" s="120"/>
      <c r="DF932" s="120"/>
      <c r="DG932" s="120"/>
      <c r="DH932" s="140"/>
      <c r="DI932" s="140"/>
      <c r="DJ932" s="140"/>
      <c r="DK932" s="140"/>
      <c r="DL932" s="548" t="s">
        <v>56</v>
      </c>
      <c r="DM932" s="548" t="s">
        <v>56</v>
      </c>
      <c r="DN932" s="203" t="s">
        <v>868</v>
      </c>
      <c r="DO932" s="700">
        <v>1257.75</v>
      </c>
      <c r="DP932" s="713" t="s">
        <v>56</v>
      </c>
      <c r="DQ932" s="548" t="s">
        <v>56</v>
      </c>
      <c r="DR932" s="673" t="s">
        <v>56</v>
      </c>
      <c r="DS932" s="203" t="s">
        <v>56</v>
      </c>
      <c r="DT932" s="1160" t="s">
        <v>56</v>
      </c>
      <c r="DU932" s="711">
        <v>157.55515802027429</v>
      </c>
      <c r="DV932" s="711" t="s">
        <v>56</v>
      </c>
      <c r="DW932" s="711">
        <v>157.553901052085</v>
      </c>
      <c r="DX932" s="711" t="s">
        <v>56</v>
      </c>
      <c r="DY932" s="710">
        <v>0.97078115682766841</v>
      </c>
      <c r="DZ932" s="710" t="s">
        <v>56</v>
      </c>
      <c r="EA932" s="710">
        <v>0.97295337685461403</v>
      </c>
      <c r="EB932" s="710" t="s">
        <v>56</v>
      </c>
      <c r="EC932" s="236"/>
      <c r="ED932" s="49"/>
      <c r="EE932" s="232"/>
      <c r="EF932" s="700">
        <v>122360</v>
      </c>
      <c r="EG932" s="712" t="s">
        <v>56</v>
      </c>
      <c r="EH932" s="44"/>
    </row>
    <row r="933" spans="1:138" ht="41.25" customHeight="1" x14ac:dyDescent="0.25">
      <c r="A933" s="871" t="s">
        <v>49</v>
      </c>
      <c r="B933" s="656" t="s">
        <v>96</v>
      </c>
      <c r="C933" s="656" t="s">
        <v>140</v>
      </c>
      <c r="D933" s="691" t="s">
        <v>594</v>
      </c>
      <c r="E933" s="656" t="s">
        <v>595</v>
      </c>
      <c r="F933" s="656" t="s">
        <v>601</v>
      </c>
      <c r="G933" s="901" t="s">
        <v>595</v>
      </c>
      <c r="H933" s="897" t="s">
        <v>55</v>
      </c>
      <c r="I933" s="17" t="s">
        <v>866</v>
      </c>
      <c r="J933" s="64">
        <v>13.2</v>
      </c>
      <c r="K933" s="665">
        <v>11.774481389853227</v>
      </c>
      <c r="L933" s="665">
        <v>19.465151474664001</v>
      </c>
      <c r="M933" s="64">
        <v>1820</v>
      </c>
      <c r="N933" s="726">
        <v>24829517.260000002</v>
      </c>
      <c r="O933" s="548" t="s">
        <v>863</v>
      </c>
      <c r="P933" s="909">
        <v>6.4016597849999997</v>
      </c>
      <c r="Q933" s="203" t="s">
        <v>57</v>
      </c>
      <c r="R933" s="205" t="s">
        <v>57</v>
      </c>
      <c r="S933" s="490">
        <v>0</v>
      </c>
      <c r="T933" s="18">
        <v>0</v>
      </c>
      <c r="U933" s="548">
        <v>0</v>
      </c>
      <c r="V933" s="18">
        <v>0</v>
      </c>
      <c r="W933" s="64">
        <v>0</v>
      </c>
      <c r="X933" s="18">
        <v>0</v>
      </c>
      <c r="Y933" s="18">
        <v>0</v>
      </c>
      <c r="Z933" s="18">
        <v>0</v>
      </c>
      <c r="AA933" s="18">
        <v>0</v>
      </c>
      <c r="AB933" s="18">
        <v>0</v>
      </c>
      <c r="AC933" s="18">
        <v>0</v>
      </c>
      <c r="AD933" s="18">
        <v>0</v>
      </c>
      <c r="AE933" s="18">
        <v>0</v>
      </c>
      <c r="AF933" s="18">
        <v>0</v>
      </c>
      <c r="AG933" s="64">
        <v>0</v>
      </c>
      <c r="AH933" s="18">
        <v>0</v>
      </c>
      <c r="AI933" s="64">
        <v>0</v>
      </c>
      <c r="AJ933" s="18">
        <v>0</v>
      </c>
      <c r="AK933" s="18">
        <v>44</v>
      </c>
      <c r="AL933" s="64">
        <v>44</v>
      </c>
      <c r="AM933" s="18">
        <v>0</v>
      </c>
      <c r="AN933" s="18" t="s">
        <v>58</v>
      </c>
      <c r="AO933" s="18">
        <v>0</v>
      </c>
      <c r="AP933" s="64">
        <v>0</v>
      </c>
      <c r="AQ933" s="64">
        <v>44</v>
      </c>
      <c r="AR933" s="11">
        <v>44</v>
      </c>
      <c r="AS933" s="17">
        <v>0</v>
      </c>
      <c r="AT933" s="490">
        <v>0</v>
      </c>
      <c r="AU933" s="64">
        <v>0</v>
      </c>
      <c r="AV933" s="18">
        <v>0</v>
      </c>
      <c r="AW933" s="64">
        <v>0</v>
      </c>
      <c r="AX933" s="18">
        <v>0</v>
      </c>
      <c r="AY933" s="17">
        <v>0</v>
      </c>
      <c r="AZ933" s="490">
        <v>0</v>
      </c>
      <c r="BA933" s="17">
        <v>0</v>
      </c>
      <c r="BB933" s="18">
        <v>0</v>
      </c>
      <c r="BC933" s="17">
        <v>0</v>
      </c>
      <c r="BD933" s="18">
        <v>0</v>
      </c>
      <c r="BE933" s="17">
        <v>0</v>
      </c>
      <c r="BF933" s="18">
        <v>0</v>
      </c>
      <c r="BG933" s="17">
        <v>0</v>
      </c>
      <c r="BH933" s="18">
        <v>0</v>
      </c>
      <c r="BI933" s="17">
        <v>0</v>
      </c>
      <c r="BJ933" s="18">
        <v>0</v>
      </c>
      <c r="BK933" s="17">
        <v>310.70000000000005</v>
      </c>
      <c r="BL933" s="17">
        <v>310.70000000000005</v>
      </c>
      <c r="BM933" s="17">
        <v>0</v>
      </c>
      <c r="BN933" s="17" t="s">
        <v>58</v>
      </c>
      <c r="BO933" s="18">
        <v>0</v>
      </c>
      <c r="BP933" s="18">
        <v>0</v>
      </c>
      <c r="BQ933" s="64">
        <v>310.70000000000005</v>
      </c>
      <c r="BR933" s="18">
        <v>310.70000000000005</v>
      </c>
      <c r="BS933" s="729">
        <v>4.853428804948591E-2</v>
      </c>
      <c r="BT933" s="17">
        <v>0</v>
      </c>
      <c r="BU933" s="17">
        <v>0</v>
      </c>
      <c r="BV933" s="17">
        <v>0</v>
      </c>
      <c r="BW933" s="17">
        <v>0</v>
      </c>
      <c r="BX933" s="17">
        <v>0</v>
      </c>
      <c r="BY933" s="17">
        <v>0</v>
      </c>
      <c r="BZ933" s="17">
        <v>0</v>
      </c>
      <c r="CA933" s="17">
        <v>0</v>
      </c>
      <c r="CB933" s="17">
        <v>0</v>
      </c>
      <c r="CC933" s="17">
        <v>0</v>
      </c>
      <c r="CD933" s="17">
        <v>0</v>
      </c>
      <c r="CE933" s="17">
        <v>0</v>
      </c>
      <c r="CF933" s="17">
        <v>0</v>
      </c>
      <c r="CG933" s="17">
        <v>0</v>
      </c>
      <c r="CH933" s="17">
        <v>0</v>
      </c>
      <c r="CI933" s="17">
        <v>0</v>
      </c>
      <c r="CJ933" s="17">
        <v>0</v>
      </c>
      <c r="CK933" s="17">
        <v>0</v>
      </c>
      <c r="CL933" s="702">
        <v>364712.08800000005</v>
      </c>
      <c r="CM933" s="702">
        <v>364712.08800000005</v>
      </c>
      <c r="CN933" s="702">
        <v>0</v>
      </c>
      <c r="CO933" s="702">
        <v>0</v>
      </c>
      <c r="CP933" s="702">
        <v>0</v>
      </c>
      <c r="CQ933" s="702">
        <v>0</v>
      </c>
      <c r="CR933" s="704">
        <v>364712.08800000005</v>
      </c>
      <c r="CS933" s="703">
        <v>364712.08800000005</v>
      </c>
      <c r="CT933" s="23">
        <v>2</v>
      </c>
      <c r="CU933" s="23">
        <v>6</v>
      </c>
      <c r="CV933" s="23" t="s">
        <v>1843</v>
      </c>
      <c r="CW933" s="23">
        <v>6</v>
      </c>
      <c r="CX933" s="23">
        <v>36</v>
      </c>
      <c r="CY933" s="23">
        <v>0</v>
      </c>
      <c r="CZ933" s="23">
        <v>0</v>
      </c>
      <c r="DA933" s="23" t="s">
        <v>956</v>
      </c>
      <c r="DB933" s="728">
        <v>24829517.260000002</v>
      </c>
      <c r="DC933" s="10"/>
      <c r="DD933" s="692">
        <v>6.4016597849999997</v>
      </c>
      <c r="DE933" s="120"/>
      <c r="DF933" s="120"/>
      <c r="DG933" s="120"/>
      <c r="DH933" s="140"/>
      <c r="DI933" s="140"/>
      <c r="DJ933" s="140"/>
      <c r="DK933" s="140"/>
      <c r="DL933" s="548" t="s">
        <v>56</v>
      </c>
      <c r="DM933" s="548" t="s">
        <v>56</v>
      </c>
      <c r="DN933" s="203" t="s">
        <v>868</v>
      </c>
      <c r="DO933" s="700">
        <v>1817.6666666666699</v>
      </c>
      <c r="DP933" s="713" t="s">
        <v>56</v>
      </c>
      <c r="DQ933" s="548" t="s">
        <v>56</v>
      </c>
      <c r="DR933" s="673" t="s">
        <v>56</v>
      </c>
      <c r="DS933" s="203" t="s">
        <v>56</v>
      </c>
      <c r="DT933" s="1160" t="s">
        <v>56</v>
      </c>
      <c r="DU933" s="711">
        <v>154.52833302769091</v>
      </c>
      <c r="DV933" s="711" t="s">
        <v>56</v>
      </c>
      <c r="DW933" s="711">
        <v>145.32299884053799</v>
      </c>
      <c r="DX933" s="711" t="s">
        <v>56</v>
      </c>
      <c r="DY933" s="710">
        <v>1.4023473317439916</v>
      </c>
      <c r="DZ933" s="710" t="s">
        <v>56</v>
      </c>
      <c r="EA933" s="710">
        <v>1.3956925643474301</v>
      </c>
      <c r="EB933" s="710" t="s">
        <v>56</v>
      </c>
      <c r="EC933" s="236"/>
      <c r="ED933" s="49"/>
      <c r="EE933" s="232"/>
      <c r="EF933" s="700">
        <v>232567</v>
      </c>
      <c r="EG933" s="712" t="s">
        <v>56</v>
      </c>
      <c r="EH933" s="44"/>
    </row>
    <row r="934" spans="1:138" ht="41.25" customHeight="1" x14ac:dyDescent="0.25">
      <c r="A934" s="871" t="s">
        <v>49</v>
      </c>
      <c r="B934" s="656" t="s">
        <v>96</v>
      </c>
      <c r="C934" s="656" t="s">
        <v>140</v>
      </c>
      <c r="D934" s="691" t="s">
        <v>602</v>
      </c>
      <c r="E934" s="656" t="s">
        <v>603</v>
      </c>
      <c r="F934" s="656" t="s">
        <v>604</v>
      </c>
      <c r="G934" s="901" t="s">
        <v>605</v>
      </c>
      <c r="H934" s="897" t="s">
        <v>55</v>
      </c>
      <c r="I934" s="17" t="s">
        <v>866</v>
      </c>
      <c r="J934" s="64">
        <v>13.2</v>
      </c>
      <c r="K934" s="665">
        <v>10.882821634116768</v>
      </c>
      <c r="L934" s="665">
        <v>31.281818116752</v>
      </c>
      <c r="M934" s="64">
        <v>1216</v>
      </c>
      <c r="N934" s="726">
        <v>23346598.099999998</v>
      </c>
      <c r="O934" s="548" t="s">
        <v>863</v>
      </c>
      <c r="P934" s="909">
        <v>7.2933195409999998</v>
      </c>
      <c r="Q934" s="203" t="s">
        <v>57</v>
      </c>
      <c r="R934" s="205" t="s">
        <v>57</v>
      </c>
      <c r="S934" s="490">
        <v>0</v>
      </c>
      <c r="T934" s="18">
        <v>0</v>
      </c>
      <c r="U934" s="548">
        <v>0</v>
      </c>
      <c r="V934" s="18">
        <v>0</v>
      </c>
      <c r="W934" s="64">
        <v>0</v>
      </c>
      <c r="X934" s="18">
        <v>0</v>
      </c>
      <c r="Y934" s="18">
        <v>0</v>
      </c>
      <c r="Z934" s="18">
        <v>0</v>
      </c>
      <c r="AA934" s="18">
        <v>0</v>
      </c>
      <c r="AB934" s="18">
        <v>0</v>
      </c>
      <c r="AC934" s="18">
        <v>0</v>
      </c>
      <c r="AD934" s="18">
        <v>0</v>
      </c>
      <c r="AE934" s="18">
        <v>0</v>
      </c>
      <c r="AF934" s="18">
        <v>0</v>
      </c>
      <c r="AG934" s="64">
        <v>1</v>
      </c>
      <c r="AH934" s="18">
        <v>1</v>
      </c>
      <c r="AI934" s="64">
        <v>0</v>
      </c>
      <c r="AJ934" s="18">
        <v>0</v>
      </c>
      <c r="AK934" s="18">
        <v>70</v>
      </c>
      <c r="AL934" s="64">
        <v>70</v>
      </c>
      <c r="AM934" s="18">
        <v>4</v>
      </c>
      <c r="AN934" s="18">
        <v>3</v>
      </c>
      <c r="AO934" s="18">
        <v>0</v>
      </c>
      <c r="AP934" s="64">
        <v>0</v>
      </c>
      <c r="AQ934" s="64">
        <v>75</v>
      </c>
      <c r="AR934" s="11">
        <v>74</v>
      </c>
      <c r="AS934" s="17">
        <v>0</v>
      </c>
      <c r="AT934" s="490">
        <v>0</v>
      </c>
      <c r="AU934" s="64">
        <v>0</v>
      </c>
      <c r="AV934" s="18">
        <v>0</v>
      </c>
      <c r="AW934" s="64">
        <v>0</v>
      </c>
      <c r="AX934" s="18">
        <v>0</v>
      </c>
      <c r="AY934" s="17">
        <v>0</v>
      </c>
      <c r="AZ934" s="490">
        <v>0</v>
      </c>
      <c r="BA934" s="17">
        <v>0</v>
      </c>
      <c r="BB934" s="18">
        <v>0</v>
      </c>
      <c r="BC934" s="17">
        <v>0</v>
      </c>
      <c r="BD934" s="18">
        <v>0</v>
      </c>
      <c r="BE934" s="17">
        <v>0</v>
      </c>
      <c r="BF934" s="18">
        <v>0</v>
      </c>
      <c r="BG934" s="17">
        <v>1.2</v>
      </c>
      <c r="BH934" s="18">
        <v>1.2</v>
      </c>
      <c r="BI934" s="17">
        <v>0</v>
      </c>
      <c r="BJ934" s="18">
        <v>0</v>
      </c>
      <c r="BK934" s="17">
        <v>2051.3089999999993</v>
      </c>
      <c r="BL934" s="17">
        <v>2051.3090000000002</v>
      </c>
      <c r="BM934" s="17">
        <v>5034.2000000000007</v>
      </c>
      <c r="BN934" s="17">
        <v>5021.6000000000004</v>
      </c>
      <c r="BO934" s="18">
        <v>0</v>
      </c>
      <c r="BP934" s="18">
        <v>0</v>
      </c>
      <c r="BQ934" s="64">
        <v>7086.7089999999998</v>
      </c>
      <c r="BR934" s="18">
        <v>7074.1090000000004</v>
      </c>
      <c r="BS934" s="729">
        <v>0.97167126164724837</v>
      </c>
      <c r="BT934" s="17">
        <v>0</v>
      </c>
      <c r="BU934" s="17">
        <v>0</v>
      </c>
      <c r="BV934" s="17">
        <v>0</v>
      </c>
      <c r="BW934" s="17">
        <v>0</v>
      </c>
      <c r="BX934" s="17">
        <v>0</v>
      </c>
      <c r="BY934" s="17">
        <v>0</v>
      </c>
      <c r="BZ934" s="17">
        <v>0</v>
      </c>
      <c r="CA934" s="17">
        <v>0</v>
      </c>
      <c r="CB934" s="17">
        <v>0</v>
      </c>
      <c r="CC934" s="17">
        <v>0</v>
      </c>
      <c r="CD934" s="17">
        <v>0</v>
      </c>
      <c r="CE934" s="17">
        <v>0</v>
      </c>
      <c r="CF934" s="17">
        <v>0</v>
      </c>
      <c r="CG934" s="17">
        <v>0</v>
      </c>
      <c r="CH934" s="17">
        <v>6054.9119999999994</v>
      </c>
      <c r="CI934" s="17">
        <v>6054.9119999999994</v>
      </c>
      <c r="CJ934" s="17">
        <v>0</v>
      </c>
      <c r="CK934" s="17">
        <v>0</v>
      </c>
      <c r="CL934" s="702">
        <v>2407908.5565599995</v>
      </c>
      <c r="CM934" s="702">
        <v>2407908.5565600004</v>
      </c>
      <c r="CN934" s="702">
        <v>5909345.3280000016</v>
      </c>
      <c r="CO934" s="702">
        <v>5894554.9440000011</v>
      </c>
      <c r="CP934" s="702">
        <v>0</v>
      </c>
      <c r="CQ934" s="702">
        <v>0</v>
      </c>
      <c r="CR934" s="704">
        <v>8323308.7965600006</v>
      </c>
      <c r="CS934" s="703">
        <v>8308518.412560001</v>
      </c>
      <c r="CT934" s="23" t="s">
        <v>56</v>
      </c>
      <c r="CU934" s="23" t="s">
        <v>56</v>
      </c>
      <c r="CV934" s="23" t="s">
        <v>56</v>
      </c>
      <c r="CW934" s="23" t="s">
        <v>56</v>
      </c>
      <c r="CX934" s="23" t="s">
        <v>56</v>
      </c>
      <c r="CY934" s="23" t="s">
        <v>56</v>
      </c>
      <c r="CZ934" s="23" t="s">
        <v>56</v>
      </c>
      <c r="DA934" s="23" t="s">
        <v>56</v>
      </c>
      <c r="DB934" s="728">
        <v>23346598.099999998</v>
      </c>
      <c r="DC934" s="10"/>
      <c r="DD934" s="692">
        <v>7.2933195409999998</v>
      </c>
      <c r="DE934" s="120"/>
      <c r="DF934" s="120"/>
      <c r="DG934" s="120"/>
      <c r="DH934" s="140"/>
      <c r="DI934" s="140"/>
      <c r="DJ934" s="140"/>
      <c r="DK934" s="140"/>
      <c r="DL934" s="548" t="s">
        <v>56</v>
      </c>
      <c r="DM934" s="548" t="s">
        <v>56</v>
      </c>
      <c r="DN934" s="203" t="s">
        <v>868</v>
      </c>
      <c r="DO934" s="700">
        <v>1219.75</v>
      </c>
      <c r="DP934" s="713" t="s">
        <v>56</v>
      </c>
      <c r="DQ934" s="548" t="s">
        <v>56</v>
      </c>
      <c r="DR934" s="673" t="s">
        <v>56</v>
      </c>
      <c r="DS934" s="203" t="s">
        <v>56</v>
      </c>
      <c r="DT934" s="1160" t="s">
        <v>56</v>
      </c>
      <c r="DU934" s="711">
        <v>234.378356220537</v>
      </c>
      <c r="DV934" s="711">
        <v>-170.58430377676447</v>
      </c>
      <c r="DW934" s="711">
        <v>235.88106115777299</v>
      </c>
      <c r="DX934" s="711">
        <v>-178.59327780427222</v>
      </c>
      <c r="DY934" s="710">
        <v>2.0889526542324246</v>
      </c>
      <c r="DZ934" s="710">
        <v>-1.2897425109792389</v>
      </c>
      <c r="EA934" s="710">
        <v>2.08704087491357</v>
      </c>
      <c r="EB934" s="710">
        <v>-1.3040794306000345</v>
      </c>
      <c r="EC934" s="236"/>
      <c r="ED934" s="49"/>
      <c r="EE934" s="232"/>
      <c r="EF934" s="700">
        <v>271224</v>
      </c>
      <c r="EG934" s="712">
        <v>-242558</v>
      </c>
      <c r="EH934" s="44"/>
    </row>
    <row r="935" spans="1:138" ht="41.25" customHeight="1" x14ac:dyDescent="0.25">
      <c r="A935" s="871" t="s">
        <v>49</v>
      </c>
      <c r="B935" s="656" t="s">
        <v>96</v>
      </c>
      <c r="C935" s="656" t="s">
        <v>140</v>
      </c>
      <c r="D935" s="691" t="s">
        <v>602</v>
      </c>
      <c r="E935" s="656" t="s">
        <v>603</v>
      </c>
      <c r="F935" s="656" t="s">
        <v>1844</v>
      </c>
      <c r="G935" s="901" t="s">
        <v>1845</v>
      </c>
      <c r="H935" s="897" t="s">
        <v>55</v>
      </c>
      <c r="I935" s="17" t="s">
        <v>866</v>
      </c>
      <c r="J935" s="64">
        <v>13.2</v>
      </c>
      <c r="K935" s="665">
        <v>10.882821634116768</v>
      </c>
      <c r="L935" s="665">
        <v>45.187689299949007</v>
      </c>
      <c r="M935" s="64">
        <v>2791</v>
      </c>
      <c r="N935" s="726">
        <v>29918084.16</v>
      </c>
      <c r="O935" s="548" t="s">
        <v>863</v>
      </c>
      <c r="P935" s="909">
        <v>8.1163900840000007</v>
      </c>
      <c r="Q935" s="203" t="s">
        <v>57</v>
      </c>
      <c r="R935" s="205" t="s">
        <v>57</v>
      </c>
      <c r="S935" s="490">
        <v>0</v>
      </c>
      <c r="T935" s="18">
        <v>0</v>
      </c>
      <c r="U935" s="548">
        <v>0</v>
      </c>
      <c r="V935" s="18">
        <v>0</v>
      </c>
      <c r="W935" s="64">
        <v>0</v>
      </c>
      <c r="X935" s="18">
        <v>0</v>
      </c>
      <c r="Y935" s="18">
        <v>1</v>
      </c>
      <c r="Z935" s="18">
        <v>1</v>
      </c>
      <c r="AA935" s="18">
        <v>0</v>
      </c>
      <c r="AB935" s="18">
        <v>0</v>
      </c>
      <c r="AC935" s="18">
        <v>0</v>
      </c>
      <c r="AD935" s="18">
        <v>0</v>
      </c>
      <c r="AE935" s="18">
        <v>0</v>
      </c>
      <c r="AF935" s="18">
        <v>0</v>
      </c>
      <c r="AG935" s="64">
        <v>0</v>
      </c>
      <c r="AH935" s="18">
        <v>0</v>
      </c>
      <c r="AI935" s="64">
        <v>0</v>
      </c>
      <c r="AJ935" s="18">
        <v>0</v>
      </c>
      <c r="AK935" s="18">
        <v>212</v>
      </c>
      <c r="AL935" s="64">
        <v>210</v>
      </c>
      <c r="AM935" s="18">
        <v>2</v>
      </c>
      <c r="AN935" s="18">
        <v>2</v>
      </c>
      <c r="AO935" s="18">
        <v>1</v>
      </c>
      <c r="AP935" s="64">
        <v>0</v>
      </c>
      <c r="AQ935" s="64">
        <v>216</v>
      </c>
      <c r="AR935" s="11">
        <v>213</v>
      </c>
      <c r="AS935" s="17">
        <v>0</v>
      </c>
      <c r="AT935" s="490">
        <v>0</v>
      </c>
      <c r="AU935" s="64">
        <v>0</v>
      </c>
      <c r="AV935" s="18">
        <v>0</v>
      </c>
      <c r="AW935" s="64">
        <v>0</v>
      </c>
      <c r="AX935" s="18">
        <v>0</v>
      </c>
      <c r="AY935" s="17">
        <v>5000</v>
      </c>
      <c r="AZ935" s="490">
        <v>5000</v>
      </c>
      <c r="BA935" s="17">
        <v>0</v>
      </c>
      <c r="BB935" s="18">
        <v>0</v>
      </c>
      <c r="BC935" s="17">
        <v>0</v>
      </c>
      <c r="BD935" s="18">
        <v>0</v>
      </c>
      <c r="BE935" s="17">
        <v>0</v>
      </c>
      <c r="BF935" s="18">
        <v>0</v>
      </c>
      <c r="BG935" s="17">
        <v>0</v>
      </c>
      <c r="BH935" s="18">
        <v>0</v>
      </c>
      <c r="BI935" s="17">
        <v>0</v>
      </c>
      <c r="BJ935" s="18">
        <v>0</v>
      </c>
      <c r="BK935" s="17">
        <v>1659.3799999999981</v>
      </c>
      <c r="BL935" s="17">
        <v>1647.9799999999996</v>
      </c>
      <c r="BM935" s="17">
        <v>15.76</v>
      </c>
      <c r="BN935" s="17">
        <v>15.76</v>
      </c>
      <c r="BO935" s="18">
        <v>3.8</v>
      </c>
      <c r="BP935" s="18">
        <v>0</v>
      </c>
      <c r="BQ935" s="64">
        <v>6678.9399999999987</v>
      </c>
      <c r="BR935" s="18">
        <v>6663.74</v>
      </c>
      <c r="BS935" s="729">
        <v>0.82289539202487627</v>
      </c>
      <c r="BT935" s="17">
        <v>0</v>
      </c>
      <c r="BU935" s="17">
        <v>0</v>
      </c>
      <c r="BV935" s="17">
        <v>0</v>
      </c>
      <c r="BW935" s="17">
        <v>0</v>
      </c>
      <c r="BX935" s="17">
        <v>0</v>
      </c>
      <c r="BY935" s="17">
        <v>0</v>
      </c>
      <c r="BZ935" s="17">
        <v>17520000</v>
      </c>
      <c r="CA935" s="17">
        <v>17520000</v>
      </c>
      <c r="CB935" s="17">
        <v>0</v>
      </c>
      <c r="CC935" s="17">
        <v>0</v>
      </c>
      <c r="CD935" s="17">
        <v>0</v>
      </c>
      <c r="CE935" s="17">
        <v>0</v>
      </c>
      <c r="CF935" s="17">
        <v>0</v>
      </c>
      <c r="CG935" s="17">
        <v>0</v>
      </c>
      <c r="CH935" s="17">
        <v>0</v>
      </c>
      <c r="CI935" s="17">
        <v>0</v>
      </c>
      <c r="CJ935" s="17">
        <v>0</v>
      </c>
      <c r="CK935" s="17">
        <v>0</v>
      </c>
      <c r="CL935" s="702">
        <v>1947846.6191999977</v>
      </c>
      <c r="CM935" s="702">
        <v>1934464.8431999998</v>
      </c>
      <c r="CN935" s="702">
        <v>18499.718399999998</v>
      </c>
      <c r="CO935" s="702">
        <v>18499.718399999998</v>
      </c>
      <c r="CP935" s="702">
        <v>12449.712</v>
      </c>
      <c r="CQ935" s="702">
        <v>0</v>
      </c>
      <c r="CR935" s="704">
        <v>19498796.049600001</v>
      </c>
      <c r="CS935" s="703">
        <v>19472964.5616</v>
      </c>
      <c r="CT935" s="23" t="s">
        <v>56</v>
      </c>
      <c r="CU935" s="23" t="s">
        <v>56</v>
      </c>
      <c r="CV935" s="23" t="s">
        <v>56</v>
      </c>
      <c r="CW935" s="23" t="s">
        <v>56</v>
      </c>
      <c r="CX935" s="23" t="s">
        <v>56</v>
      </c>
      <c r="CY935" s="23" t="s">
        <v>56</v>
      </c>
      <c r="CZ935" s="23" t="s">
        <v>56</v>
      </c>
      <c r="DA935" s="23" t="s">
        <v>56</v>
      </c>
      <c r="DB935" s="728">
        <v>29918084.16</v>
      </c>
      <c r="DC935" s="10"/>
      <c r="DD935" s="692">
        <v>8.1163900840000007</v>
      </c>
      <c r="DE935" s="120"/>
      <c r="DF935" s="120"/>
      <c r="DG935" s="120"/>
      <c r="DH935" s="140"/>
      <c r="DI935" s="140"/>
      <c r="DJ935" s="140"/>
      <c r="DK935" s="140"/>
      <c r="DL935" s="548" t="s">
        <v>56</v>
      </c>
      <c r="DM935" s="548" t="s">
        <v>56</v>
      </c>
      <c r="DN935" s="203" t="s">
        <v>55</v>
      </c>
      <c r="DO935" s="700" t="s">
        <v>56</v>
      </c>
      <c r="DP935" s="713" t="s">
        <v>56</v>
      </c>
      <c r="DQ935" s="548" t="s">
        <v>56</v>
      </c>
      <c r="DR935" s="673" t="s">
        <v>56</v>
      </c>
      <c r="DS935" s="203" t="s">
        <v>56</v>
      </c>
      <c r="DT935" s="1160" t="s">
        <v>56</v>
      </c>
      <c r="DU935" s="711">
        <v>193.96715339546486</v>
      </c>
      <c r="DV935" s="711">
        <v>62.546838669400955</v>
      </c>
      <c r="DW935" s="711">
        <v>194.68556559106901</v>
      </c>
      <c r="DX935" s="711">
        <v>-27.84486341494744</v>
      </c>
      <c r="DY935" s="710">
        <v>1.7139734677150078</v>
      </c>
      <c r="DZ935" s="710">
        <v>-0.8170065725732133</v>
      </c>
      <c r="EA935" s="710">
        <v>1.7068354263735901</v>
      </c>
      <c r="EB935" s="710">
        <v>-0.83455487737618306</v>
      </c>
      <c r="EC935" s="236"/>
      <c r="ED935" s="49"/>
      <c r="EE935" s="232"/>
      <c r="EF935" s="700">
        <v>465511</v>
      </c>
      <c r="EG935" s="712">
        <v>-176389.33333333331</v>
      </c>
      <c r="EH935" s="44"/>
    </row>
    <row r="936" spans="1:138" ht="41.25" customHeight="1" x14ac:dyDescent="0.25">
      <c r="A936" s="871" t="s">
        <v>49</v>
      </c>
      <c r="B936" s="656" t="s">
        <v>96</v>
      </c>
      <c r="C936" s="656" t="s">
        <v>140</v>
      </c>
      <c r="D936" s="691" t="s">
        <v>606</v>
      </c>
      <c r="E936" s="656" t="s">
        <v>169</v>
      </c>
      <c r="F936" s="656" t="s">
        <v>607</v>
      </c>
      <c r="G936" s="901" t="s">
        <v>608</v>
      </c>
      <c r="H936" s="897" t="s">
        <v>55</v>
      </c>
      <c r="I936" s="17" t="s">
        <v>866</v>
      </c>
      <c r="J936" s="64">
        <v>13.2</v>
      </c>
      <c r="K936" s="665">
        <v>8.8022822040650333</v>
      </c>
      <c r="L936" s="665">
        <v>27.749431760463001</v>
      </c>
      <c r="M936" s="64">
        <v>2945</v>
      </c>
      <c r="N936" s="726">
        <v>21351309.509999998</v>
      </c>
      <c r="O936" s="548" t="s">
        <v>863</v>
      </c>
      <c r="P936" s="909">
        <v>7.0189626929999998</v>
      </c>
      <c r="Q936" s="203" t="s">
        <v>902</v>
      </c>
      <c r="R936" s="205" t="s">
        <v>57</v>
      </c>
      <c r="S936" s="490">
        <v>0</v>
      </c>
      <c r="T936" s="18">
        <v>0</v>
      </c>
      <c r="U936" s="548">
        <v>0</v>
      </c>
      <c r="V936" s="18">
        <v>0</v>
      </c>
      <c r="W936" s="64">
        <v>0</v>
      </c>
      <c r="X936" s="18">
        <v>0</v>
      </c>
      <c r="Y936" s="18">
        <v>0</v>
      </c>
      <c r="Z936" s="18">
        <v>0</v>
      </c>
      <c r="AA936" s="18">
        <v>0</v>
      </c>
      <c r="AB936" s="18">
        <v>0</v>
      </c>
      <c r="AC936" s="18">
        <v>0</v>
      </c>
      <c r="AD936" s="18">
        <v>0</v>
      </c>
      <c r="AE936" s="18">
        <v>0</v>
      </c>
      <c r="AF936" s="18">
        <v>0</v>
      </c>
      <c r="AG936" s="64">
        <v>0</v>
      </c>
      <c r="AH936" s="18">
        <v>0</v>
      </c>
      <c r="AI936" s="64">
        <v>0</v>
      </c>
      <c r="AJ936" s="18">
        <v>0</v>
      </c>
      <c r="AK936" s="18">
        <v>157</v>
      </c>
      <c r="AL936" s="64">
        <v>155</v>
      </c>
      <c r="AM936" s="18">
        <v>6</v>
      </c>
      <c r="AN936" s="18">
        <v>6</v>
      </c>
      <c r="AO936" s="18">
        <v>0</v>
      </c>
      <c r="AP936" s="64">
        <v>0</v>
      </c>
      <c r="AQ936" s="64">
        <v>163</v>
      </c>
      <c r="AR936" s="11">
        <v>161</v>
      </c>
      <c r="AS936" s="17">
        <v>0</v>
      </c>
      <c r="AT936" s="490">
        <v>0</v>
      </c>
      <c r="AU936" s="64">
        <v>0</v>
      </c>
      <c r="AV936" s="18">
        <v>0</v>
      </c>
      <c r="AW936" s="64">
        <v>0</v>
      </c>
      <c r="AX936" s="18">
        <v>0</v>
      </c>
      <c r="AY936" s="17">
        <v>0</v>
      </c>
      <c r="AZ936" s="490">
        <v>0</v>
      </c>
      <c r="BA936" s="17">
        <v>0</v>
      </c>
      <c r="BB936" s="18">
        <v>0</v>
      </c>
      <c r="BC936" s="17">
        <v>0</v>
      </c>
      <c r="BD936" s="18">
        <v>0</v>
      </c>
      <c r="BE936" s="17">
        <v>0</v>
      </c>
      <c r="BF936" s="18">
        <v>0</v>
      </c>
      <c r="BG936" s="17">
        <v>0</v>
      </c>
      <c r="BH936" s="18">
        <v>0</v>
      </c>
      <c r="BI936" s="17">
        <v>0</v>
      </c>
      <c r="BJ936" s="18">
        <v>0</v>
      </c>
      <c r="BK936" s="17">
        <v>1130.9809999999995</v>
      </c>
      <c r="BL936" s="17">
        <v>1113.3810000000001</v>
      </c>
      <c r="BM936" s="17">
        <v>58.600000000000009</v>
      </c>
      <c r="BN936" s="17">
        <v>58.599999999999994</v>
      </c>
      <c r="BO936" s="18">
        <v>0</v>
      </c>
      <c r="BP936" s="18">
        <v>0</v>
      </c>
      <c r="BQ936" s="64">
        <v>1189.5809999999994</v>
      </c>
      <c r="BR936" s="18">
        <v>1171.981</v>
      </c>
      <c r="BS936" s="729">
        <v>0.16948102619014727</v>
      </c>
      <c r="BT936" s="17">
        <v>0</v>
      </c>
      <c r="BU936" s="17">
        <v>0</v>
      </c>
      <c r="BV936" s="17">
        <v>0</v>
      </c>
      <c r="BW936" s="17">
        <v>0</v>
      </c>
      <c r="BX936" s="17">
        <v>0</v>
      </c>
      <c r="BY936" s="17">
        <v>0</v>
      </c>
      <c r="BZ936" s="17">
        <v>0</v>
      </c>
      <c r="CA936" s="17">
        <v>0</v>
      </c>
      <c r="CB936" s="17">
        <v>0</v>
      </c>
      <c r="CC936" s="17">
        <v>0</v>
      </c>
      <c r="CD936" s="17">
        <v>0</v>
      </c>
      <c r="CE936" s="17">
        <v>0</v>
      </c>
      <c r="CF936" s="17">
        <v>0</v>
      </c>
      <c r="CG936" s="17">
        <v>0</v>
      </c>
      <c r="CH936" s="17">
        <v>0</v>
      </c>
      <c r="CI936" s="17">
        <v>0</v>
      </c>
      <c r="CJ936" s="17">
        <v>0</v>
      </c>
      <c r="CK936" s="17">
        <v>0</v>
      </c>
      <c r="CL936" s="702">
        <v>1327590.7370399996</v>
      </c>
      <c r="CM936" s="702">
        <v>1306931.1530400002</v>
      </c>
      <c r="CN936" s="702">
        <v>68787.024000000019</v>
      </c>
      <c r="CO936" s="702">
        <v>68787.02399999999</v>
      </c>
      <c r="CP936" s="702">
        <v>0</v>
      </c>
      <c r="CQ936" s="702">
        <v>0</v>
      </c>
      <c r="CR936" s="704">
        <v>1396377.7610399995</v>
      </c>
      <c r="CS936" s="703">
        <v>1375718.1770400002</v>
      </c>
      <c r="CT936" s="23" t="s">
        <v>56</v>
      </c>
      <c r="CU936" s="23" t="s">
        <v>56</v>
      </c>
      <c r="CV936" s="23" t="s">
        <v>56</v>
      </c>
      <c r="CW936" s="23" t="s">
        <v>56</v>
      </c>
      <c r="CX936" s="23" t="s">
        <v>56</v>
      </c>
      <c r="CY936" s="23" t="s">
        <v>56</v>
      </c>
      <c r="CZ936" s="23" t="s">
        <v>56</v>
      </c>
      <c r="DA936" s="23" t="s">
        <v>56</v>
      </c>
      <c r="DB936" s="728">
        <v>21351309.509999998</v>
      </c>
      <c r="DC936" s="10"/>
      <c r="DD936" s="692">
        <v>7.0189626929999998</v>
      </c>
      <c r="DE936" s="120"/>
      <c r="DF936" s="120"/>
      <c r="DG936" s="120"/>
      <c r="DH936" s="140"/>
      <c r="DI936" s="140"/>
      <c r="DJ936" s="140"/>
      <c r="DK936" s="140"/>
      <c r="DL936" s="548" t="s">
        <v>56</v>
      </c>
      <c r="DM936" s="548" t="s">
        <v>56</v>
      </c>
      <c r="DN936" s="203" t="s">
        <v>868</v>
      </c>
      <c r="DO936" s="700">
        <v>2938.5</v>
      </c>
      <c r="DP936" s="713" t="s">
        <v>56</v>
      </c>
      <c r="DQ936" s="548" t="s">
        <v>56</v>
      </c>
      <c r="DR936" s="673" t="s">
        <v>56</v>
      </c>
      <c r="DS936" s="700">
        <v>2938.5</v>
      </c>
      <c r="DT936" s="25" t="s">
        <v>918</v>
      </c>
      <c r="DU936" s="711">
        <v>222.43627701208101</v>
      </c>
      <c r="DV936" s="711">
        <v>415.82511763342467</v>
      </c>
      <c r="DW936" s="711">
        <v>213.75938221463301</v>
      </c>
      <c r="DX936" s="711">
        <v>-113.79817277114564</v>
      </c>
      <c r="DY936" s="710">
        <v>1.5048494129657988</v>
      </c>
      <c r="DZ936" s="710">
        <v>-0.23231163759453333</v>
      </c>
      <c r="EA936" s="710">
        <v>1.4935850074596999</v>
      </c>
      <c r="EB936" s="710">
        <v>-0.55506350484207412</v>
      </c>
      <c r="EC936" s="236"/>
      <c r="ED936" s="49"/>
      <c r="EE936" s="232"/>
      <c r="EF936" s="700">
        <v>457838</v>
      </c>
      <c r="EG936" s="712">
        <v>-384040</v>
      </c>
      <c r="EH936" s="44"/>
    </row>
    <row r="937" spans="1:138" ht="41.25" customHeight="1" x14ac:dyDescent="0.25">
      <c r="A937" s="871" t="s">
        <v>49</v>
      </c>
      <c r="B937" s="656" t="s">
        <v>96</v>
      </c>
      <c r="C937" s="656" t="s">
        <v>140</v>
      </c>
      <c r="D937" s="691" t="s">
        <v>606</v>
      </c>
      <c r="E937" s="656" t="s">
        <v>169</v>
      </c>
      <c r="F937" s="656" t="s">
        <v>1846</v>
      </c>
      <c r="G937" s="901" t="s">
        <v>610</v>
      </c>
      <c r="H937" s="897" t="s">
        <v>55</v>
      </c>
      <c r="I937" s="17" t="s">
        <v>860</v>
      </c>
      <c r="J937" s="64">
        <v>13.2</v>
      </c>
      <c r="K937" s="665">
        <v>8.7108299214253968</v>
      </c>
      <c r="L937" s="665">
        <v>9.4115530107269993</v>
      </c>
      <c r="M937" s="64">
        <v>1944</v>
      </c>
      <c r="N937" s="726">
        <v>27976429.349999998</v>
      </c>
      <c r="O937" s="548" t="s">
        <v>863</v>
      </c>
      <c r="P937" s="909">
        <v>6.6988797030000002</v>
      </c>
      <c r="Q937" s="203" t="s">
        <v>57</v>
      </c>
      <c r="R937" s="205" t="s">
        <v>57</v>
      </c>
      <c r="S937" s="490">
        <v>0</v>
      </c>
      <c r="T937" s="18">
        <v>0</v>
      </c>
      <c r="U937" s="548">
        <v>0</v>
      </c>
      <c r="V937" s="18">
        <v>0</v>
      </c>
      <c r="W937" s="64">
        <v>0</v>
      </c>
      <c r="X937" s="18">
        <v>0</v>
      </c>
      <c r="Y937" s="18">
        <v>0</v>
      </c>
      <c r="Z937" s="18">
        <v>0</v>
      </c>
      <c r="AA937" s="18">
        <v>0</v>
      </c>
      <c r="AB937" s="18">
        <v>0</v>
      </c>
      <c r="AC937" s="18">
        <v>0</v>
      </c>
      <c r="AD937" s="18">
        <v>0</v>
      </c>
      <c r="AE937" s="18">
        <v>0</v>
      </c>
      <c r="AF937" s="18">
        <v>0</v>
      </c>
      <c r="AG937" s="64">
        <v>0</v>
      </c>
      <c r="AH937" s="18">
        <v>0</v>
      </c>
      <c r="AI937" s="64">
        <v>0</v>
      </c>
      <c r="AJ937" s="18">
        <v>0</v>
      </c>
      <c r="AK937" s="18">
        <v>97</v>
      </c>
      <c r="AL937" s="64">
        <v>97</v>
      </c>
      <c r="AM937" s="18">
        <v>1</v>
      </c>
      <c r="AN937" s="18">
        <v>1</v>
      </c>
      <c r="AO937" s="18">
        <v>0</v>
      </c>
      <c r="AP937" s="64">
        <v>0</v>
      </c>
      <c r="AQ937" s="64">
        <v>98</v>
      </c>
      <c r="AR937" s="11">
        <v>98</v>
      </c>
      <c r="AS937" s="17">
        <v>0</v>
      </c>
      <c r="AT937" s="490">
        <v>0</v>
      </c>
      <c r="AU937" s="64">
        <v>0</v>
      </c>
      <c r="AV937" s="18">
        <v>0</v>
      </c>
      <c r="AW937" s="64">
        <v>0</v>
      </c>
      <c r="AX937" s="18">
        <v>0</v>
      </c>
      <c r="AY937" s="17">
        <v>0</v>
      </c>
      <c r="AZ937" s="490">
        <v>0</v>
      </c>
      <c r="BA937" s="17">
        <v>0</v>
      </c>
      <c r="BB937" s="18">
        <v>0</v>
      </c>
      <c r="BC937" s="17">
        <v>0</v>
      </c>
      <c r="BD937" s="18">
        <v>0</v>
      </c>
      <c r="BE937" s="17">
        <v>0</v>
      </c>
      <c r="BF937" s="18">
        <v>0</v>
      </c>
      <c r="BG937" s="17">
        <v>0</v>
      </c>
      <c r="BH937" s="18">
        <v>0</v>
      </c>
      <c r="BI937" s="17">
        <v>0</v>
      </c>
      <c r="BJ937" s="18">
        <v>0</v>
      </c>
      <c r="BK937" s="17">
        <v>623.05000000000041</v>
      </c>
      <c r="BL937" s="17">
        <v>623.05000000000018</v>
      </c>
      <c r="BM937" s="17">
        <v>7.4</v>
      </c>
      <c r="BN937" s="17">
        <v>7.4</v>
      </c>
      <c r="BO937" s="18">
        <v>0</v>
      </c>
      <c r="BP937" s="18">
        <v>0</v>
      </c>
      <c r="BQ937" s="64">
        <v>630.45000000000039</v>
      </c>
      <c r="BR937" s="18">
        <v>630.45000000000016</v>
      </c>
      <c r="BS937" s="729">
        <v>9.4112751378064324E-2</v>
      </c>
      <c r="BT937" s="17">
        <v>0</v>
      </c>
      <c r="BU937" s="17">
        <v>0</v>
      </c>
      <c r="BV937" s="17">
        <v>0</v>
      </c>
      <c r="BW937" s="17">
        <v>0</v>
      </c>
      <c r="BX937" s="17">
        <v>0</v>
      </c>
      <c r="BY937" s="17">
        <v>0</v>
      </c>
      <c r="BZ937" s="17">
        <v>0</v>
      </c>
      <c r="CA937" s="17">
        <v>0</v>
      </c>
      <c r="CB937" s="17">
        <v>0</v>
      </c>
      <c r="CC937" s="17">
        <v>0</v>
      </c>
      <c r="CD937" s="17">
        <v>0</v>
      </c>
      <c r="CE937" s="17">
        <v>0</v>
      </c>
      <c r="CF937" s="17">
        <v>0</v>
      </c>
      <c r="CG937" s="17">
        <v>0</v>
      </c>
      <c r="CH937" s="17">
        <v>0</v>
      </c>
      <c r="CI937" s="17">
        <v>0</v>
      </c>
      <c r="CJ937" s="17">
        <v>0</v>
      </c>
      <c r="CK937" s="17">
        <v>0</v>
      </c>
      <c r="CL937" s="702">
        <v>731361.01200000057</v>
      </c>
      <c r="CM937" s="702">
        <v>731361.01200000022</v>
      </c>
      <c r="CN937" s="702">
        <v>8686.4160000000011</v>
      </c>
      <c r="CO937" s="702">
        <v>8686.4160000000011</v>
      </c>
      <c r="CP937" s="702">
        <v>0</v>
      </c>
      <c r="CQ937" s="702">
        <v>0</v>
      </c>
      <c r="CR937" s="704">
        <v>740047.42800000054</v>
      </c>
      <c r="CS937" s="703">
        <v>740047.42800000019</v>
      </c>
      <c r="CT937" s="23">
        <v>4</v>
      </c>
      <c r="CU937" s="23">
        <v>12</v>
      </c>
      <c r="CV937" s="23" t="s">
        <v>1847</v>
      </c>
      <c r="CW937" s="23">
        <v>12</v>
      </c>
      <c r="CX937" s="23">
        <v>72</v>
      </c>
      <c r="CY937" s="23">
        <v>0</v>
      </c>
      <c r="CZ937" s="23">
        <v>0</v>
      </c>
      <c r="DA937" s="23" t="s">
        <v>1848</v>
      </c>
      <c r="DB937" s="796">
        <v>27976429.349999998</v>
      </c>
      <c r="DC937" s="120"/>
      <c r="DD937" s="692">
        <v>6.6988797030000002</v>
      </c>
      <c r="DE937" s="120"/>
      <c r="DF937" s="120"/>
      <c r="DG937" s="120"/>
      <c r="DH937" s="140"/>
      <c r="DI937" s="140"/>
      <c r="DJ937" s="140"/>
      <c r="DK937" s="140"/>
      <c r="DL937" s="548" t="s">
        <v>56</v>
      </c>
      <c r="DM937" s="548" t="s">
        <v>56</v>
      </c>
      <c r="DN937" s="203" t="s">
        <v>55</v>
      </c>
      <c r="DO937" s="700" t="s">
        <v>56</v>
      </c>
      <c r="DP937" s="713" t="s">
        <v>56</v>
      </c>
      <c r="DQ937" s="548" t="s">
        <v>56</v>
      </c>
      <c r="DR937" s="673" t="s">
        <v>56</v>
      </c>
      <c r="DS937" s="203" t="s">
        <v>56</v>
      </c>
      <c r="DT937" s="1160" t="s">
        <v>56</v>
      </c>
      <c r="DU937" s="711">
        <v>5.2884889522451797</v>
      </c>
      <c r="DV937" s="711">
        <v>577.26624282922978</v>
      </c>
      <c r="DW937" s="711">
        <v>5.3308927563758504</v>
      </c>
      <c r="DX937" s="711">
        <v>92.480479248195962</v>
      </c>
      <c r="DY937" s="710">
        <v>3.1539558089807497E-2</v>
      </c>
      <c r="DZ937" s="710">
        <v>1.4154449780184666</v>
      </c>
      <c r="EA937" s="710">
        <v>3.1661608654362301E-2</v>
      </c>
      <c r="EB937" s="710">
        <v>1.0793666134228073</v>
      </c>
      <c r="EC937" s="236"/>
      <c r="ED937" s="49"/>
      <c r="EE937" s="232"/>
      <c r="EF937" s="700">
        <v>0</v>
      </c>
      <c r="EG937" s="712">
        <v>134047</v>
      </c>
      <c r="EH937" s="44"/>
    </row>
    <row r="938" spans="1:138" ht="41.25" customHeight="1" x14ac:dyDescent="0.25">
      <c r="A938" s="871" t="s">
        <v>49</v>
      </c>
      <c r="B938" s="656" t="s">
        <v>96</v>
      </c>
      <c r="C938" s="656" t="s">
        <v>140</v>
      </c>
      <c r="D938" s="691" t="s">
        <v>606</v>
      </c>
      <c r="E938" s="656" t="s">
        <v>169</v>
      </c>
      <c r="F938" s="656" t="s">
        <v>609</v>
      </c>
      <c r="G938" s="901" t="s">
        <v>610</v>
      </c>
      <c r="H938" s="897" t="s">
        <v>55</v>
      </c>
      <c r="I938" s="17" t="s">
        <v>866</v>
      </c>
      <c r="J938" s="64">
        <v>13.2</v>
      </c>
      <c r="K938" s="665">
        <v>11.797344460513136</v>
      </c>
      <c r="L938" s="665">
        <v>12.640719670677001</v>
      </c>
      <c r="M938" s="64">
        <v>2803</v>
      </c>
      <c r="N938" s="726">
        <v>34305179.219999999</v>
      </c>
      <c r="O938" s="548" t="s">
        <v>863</v>
      </c>
      <c r="P938" s="909">
        <v>8.1392531550000005</v>
      </c>
      <c r="Q938" s="203" t="s">
        <v>57</v>
      </c>
      <c r="R938" s="205" t="s">
        <v>57</v>
      </c>
      <c r="S938" s="490">
        <v>0</v>
      </c>
      <c r="T938" s="18">
        <v>0</v>
      </c>
      <c r="U938" s="548">
        <v>0</v>
      </c>
      <c r="V938" s="18">
        <v>0</v>
      </c>
      <c r="W938" s="64">
        <v>0</v>
      </c>
      <c r="X938" s="18">
        <v>0</v>
      </c>
      <c r="Y938" s="18">
        <v>0</v>
      </c>
      <c r="Z938" s="18">
        <v>0</v>
      </c>
      <c r="AA938" s="18">
        <v>0</v>
      </c>
      <c r="AB938" s="18">
        <v>0</v>
      </c>
      <c r="AC938" s="18">
        <v>0</v>
      </c>
      <c r="AD938" s="18">
        <v>0</v>
      </c>
      <c r="AE938" s="18">
        <v>0</v>
      </c>
      <c r="AF938" s="18">
        <v>0</v>
      </c>
      <c r="AG938" s="64">
        <v>1</v>
      </c>
      <c r="AH938" s="18">
        <v>1</v>
      </c>
      <c r="AI938" s="64">
        <v>0</v>
      </c>
      <c r="AJ938" s="18">
        <v>0</v>
      </c>
      <c r="AK938" s="18">
        <v>137</v>
      </c>
      <c r="AL938" s="64">
        <v>135</v>
      </c>
      <c r="AM938" s="18">
        <v>0</v>
      </c>
      <c r="AN938" s="18" t="s">
        <v>58</v>
      </c>
      <c r="AO938" s="18">
        <v>0</v>
      </c>
      <c r="AP938" s="64">
        <v>0</v>
      </c>
      <c r="AQ938" s="64">
        <v>138</v>
      </c>
      <c r="AR938" s="11">
        <v>136</v>
      </c>
      <c r="AS938" s="17">
        <v>0</v>
      </c>
      <c r="AT938" s="490">
        <v>0</v>
      </c>
      <c r="AU938" s="64">
        <v>0</v>
      </c>
      <c r="AV938" s="18">
        <v>0</v>
      </c>
      <c r="AW938" s="64">
        <v>0</v>
      </c>
      <c r="AX938" s="18">
        <v>0</v>
      </c>
      <c r="AY938" s="17">
        <v>0</v>
      </c>
      <c r="AZ938" s="490">
        <v>0</v>
      </c>
      <c r="BA938" s="17">
        <v>0</v>
      </c>
      <c r="BB938" s="18">
        <v>0</v>
      </c>
      <c r="BC938" s="17">
        <v>0</v>
      </c>
      <c r="BD938" s="18">
        <v>0</v>
      </c>
      <c r="BE938" s="17">
        <v>0</v>
      </c>
      <c r="BF938" s="18">
        <v>0</v>
      </c>
      <c r="BG938" s="17">
        <v>60</v>
      </c>
      <c r="BH938" s="18">
        <v>60</v>
      </c>
      <c r="BI938" s="17">
        <v>0</v>
      </c>
      <c r="BJ938" s="18">
        <v>0</v>
      </c>
      <c r="BK938" s="17">
        <v>796.81499999999994</v>
      </c>
      <c r="BL938" s="17">
        <v>780.01499999999987</v>
      </c>
      <c r="BM938" s="17">
        <v>0</v>
      </c>
      <c r="BN938" s="17" t="s">
        <v>58</v>
      </c>
      <c r="BO938" s="18">
        <v>0</v>
      </c>
      <c r="BP938" s="18">
        <v>0</v>
      </c>
      <c r="BQ938" s="64">
        <v>856.81499999999994</v>
      </c>
      <c r="BR938" s="18">
        <v>840.01499999999987</v>
      </c>
      <c r="BS938" s="729">
        <v>0.10526948648521302</v>
      </c>
      <c r="BT938" s="17">
        <v>0</v>
      </c>
      <c r="BU938" s="17">
        <v>0</v>
      </c>
      <c r="BV938" s="17">
        <v>0</v>
      </c>
      <c r="BW938" s="17">
        <v>0</v>
      </c>
      <c r="BX938" s="17">
        <v>0</v>
      </c>
      <c r="BY938" s="17">
        <v>0</v>
      </c>
      <c r="BZ938" s="17">
        <v>0</v>
      </c>
      <c r="CA938" s="17">
        <v>0</v>
      </c>
      <c r="CB938" s="17">
        <v>0</v>
      </c>
      <c r="CC938" s="17">
        <v>0</v>
      </c>
      <c r="CD938" s="17">
        <v>0</v>
      </c>
      <c r="CE938" s="17">
        <v>0</v>
      </c>
      <c r="CF938" s="17">
        <v>0</v>
      </c>
      <c r="CG938" s="17">
        <v>0</v>
      </c>
      <c r="CH938" s="17">
        <v>302745.59999999998</v>
      </c>
      <c r="CI938" s="17">
        <v>302745.59999999998</v>
      </c>
      <c r="CJ938" s="17">
        <v>0</v>
      </c>
      <c r="CK938" s="17">
        <v>0</v>
      </c>
      <c r="CL938" s="702">
        <v>935333.31959999993</v>
      </c>
      <c r="CM938" s="702">
        <v>915612.80759999994</v>
      </c>
      <c r="CN938" s="702">
        <v>0</v>
      </c>
      <c r="CO938" s="702">
        <v>0</v>
      </c>
      <c r="CP938" s="702">
        <v>0</v>
      </c>
      <c r="CQ938" s="702">
        <v>0</v>
      </c>
      <c r="CR938" s="704">
        <v>1238078.9195999999</v>
      </c>
      <c r="CS938" s="703">
        <v>1218358.4076</v>
      </c>
      <c r="CT938" s="23" t="s">
        <v>56</v>
      </c>
      <c r="CU938" s="23" t="s">
        <v>56</v>
      </c>
      <c r="CV938" s="23" t="s">
        <v>56</v>
      </c>
      <c r="CW938" s="23" t="s">
        <v>56</v>
      </c>
      <c r="CX938" s="23" t="s">
        <v>56</v>
      </c>
      <c r="CY938" s="23" t="s">
        <v>56</v>
      </c>
      <c r="CZ938" s="23" t="s">
        <v>56</v>
      </c>
      <c r="DA938" s="23" t="s">
        <v>56</v>
      </c>
      <c r="DB938" s="796">
        <v>34305179.219999999</v>
      </c>
      <c r="DC938" s="120"/>
      <c r="DD938" s="692">
        <v>8.1392531550000005</v>
      </c>
      <c r="DE938" s="120"/>
      <c r="DF938" s="120"/>
      <c r="DG938" s="120"/>
      <c r="DH938" s="140"/>
      <c r="DI938" s="140"/>
      <c r="DJ938" s="140"/>
      <c r="DK938" s="140"/>
      <c r="DL938" s="548" t="s">
        <v>56</v>
      </c>
      <c r="DM938" s="548" t="s">
        <v>56</v>
      </c>
      <c r="DN938" s="203" t="s">
        <v>868</v>
      </c>
      <c r="DO938" s="700">
        <v>2713</v>
      </c>
      <c r="DP938" s="713" t="s">
        <v>56</v>
      </c>
      <c r="DQ938" s="548" t="s">
        <v>56</v>
      </c>
      <c r="DR938" s="673" t="s">
        <v>56</v>
      </c>
      <c r="DS938" s="203" t="s">
        <v>56</v>
      </c>
      <c r="DT938" s="1160" t="s">
        <v>56</v>
      </c>
      <c r="DU938" s="711">
        <v>34.687430888315518</v>
      </c>
      <c r="DV938" s="711">
        <v>368.28078473150316</v>
      </c>
      <c r="DW938" s="711">
        <v>27.1092415316642</v>
      </c>
      <c r="DX938" s="711">
        <v>9.9052579107669736</v>
      </c>
      <c r="DY938" s="710">
        <v>0.10431256911168449</v>
      </c>
      <c r="DZ938" s="710">
        <v>0.50919493075090561</v>
      </c>
      <c r="EA938" s="710">
        <v>6.0751104565537603E-2</v>
      </c>
      <c r="EB938" s="710">
        <v>0.22019719606983201</v>
      </c>
      <c r="EC938" s="236"/>
      <c r="ED938" s="49"/>
      <c r="EE938" s="232"/>
      <c r="EF938" s="700">
        <v>0</v>
      </c>
      <c r="EG938" s="712">
        <v>27000</v>
      </c>
      <c r="EH938" s="44"/>
    </row>
    <row r="939" spans="1:138" ht="41.25" customHeight="1" x14ac:dyDescent="0.25">
      <c r="A939" s="871" t="s">
        <v>49</v>
      </c>
      <c r="B939" s="656" t="s">
        <v>96</v>
      </c>
      <c r="C939" s="656" t="s">
        <v>140</v>
      </c>
      <c r="D939" s="691" t="s">
        <v>149</v>
      </c>
      <c r="E939" s="656" t="s">
        <v>142</v>
      </c>
      <c r="F939" s="656" t="s">
        <v>1849</v>
      </c>
      <c r="G939" s="901" t="s">
        <v>1850</v>
      </c>
      <c r="H939" s="897" t="s">
        <v>55</v>
      </c>
      <c r="I939" s="17" t="s">
        <v>866</v>
      </c>
      <c r="J939" s="64">
        <v>23</v>
      </c>
      <c r="K939" s="665">
        <v>44.020071274362998</v>
      </c>
      <c r="L939" s="665">
        <v>9.7388257373190008</v>
      </c>
      <c r="M939" s="64">
        <v>652</v>
      </c>
      <c r="N939" s="727" t="s">
        <v>56</v>
      </c>
      <c r="O939" s="548" t="s">
        <v>56</v>
      </c>
      <c r="P939" s="909" t="s">
        <v>56</v>
      </c>
      <c r="Q939" s="203" t="s">
        <v>57</v>
      </c>
      <c r="R939" s="205" t="s">
        <v>57</v>
      </c>
      <c r="S939" s="490">
        <v>0</v>
      </c>
      <c r="T939" s="18">
        <v>0</v>
      </c>
      <c r="U939" s="548">
        <v>0</v>
      </c>
      <c r="V939" s="18">
        <v>0</v>
      </c>
      <c r="W939" s="64">
        <v>0</v>
      </c>
      <c r="X939" s="18">
        <v>0</v>
      </c>
      <c r="Y939" s="18">
        <v>0</v>
      </c>
      <c r="Z939" s="18">
        <v>0</v>
      </c>
      <c r="AA939" s="18">
        <v>0</v>
      </c>
      <c r="AB939" s="18">
        <v>0</v>
      </c>
      <c r="AC939" s="18">
        <v>0</v>
      </c>
      <c r="AD939" s="18">
        <v>0</v>
      </c>
      <c r="AE939" s="18">
        <v>0</v>
      </c>
      <c r="AF939" s="18">
        <v>0</v>
      </c>
      <c r="AG939" s="64">
        <v>0</v>
      </c>
      <c r="AH939" s="18">
        <v>0</v>
      </c>
      <c r="AI939" s="64">
        <v>0</v>
      </c>
      <c r="AJ939" s="18">
        <v>0</v>
      </c>
      <c r="AK939" s="18">
        <v>8</v>
      </c>
      <c r="AL939" s="64">
        <v>8</v>
      </c>
      <c r="AM939" s="18">
        <v>0</v>
      </c>
      <c r="AN939" s="18" t="s">
        <v>58</v>
      </c>
      <c r="AO939" s="18">
        <v>0</v>
      </c>
      <c r="AP939" s="64">
        <v>0</v>
      </c>
      <c r="AQ939" s="64">
        <v>8</v>
      </c>
      <c r="AR939" s="11">
        <v>8</v>
      </c>
      <c r="AS939" s="17">
        <v>0</v>
      </c>
      <c r="AT939" s="490">
        <v>0</v>
      </c>
      <c r="AU939" s="64">
        <v>0</v>
      </c>
      <c r="AV939" s="18">
        <v>0</v>
      </c>
      <c r="AW939" s="64">
        <v>0</v>
      </c>
      <c r="AX939" s="18">
        <v>0</v>
      </c>
      <c r="AY939" s="17">
        <v>0</v>
      </c>
      <c r="AZ939" s="490">
        <v>0</v>
      </c>
      <c r="BA939" s="17">
        <v>0</v>
      </c>
      <c r="BB939" s="18">
        <v>0</v>
      </c>
      <c r="BC939" s="17">
        <v>0</v>
      </c>
      <c r="BD939" s="18">
        <v>0</v>
      </c>
      <c r="BE939" s="17">
        <v>0</v>
      </c>
      <c r="BF939" s="18">
        <v>0</v>
      </c>
      <c r="BG939" s="17">
        <v>0</v>
      </c>
      <c r="BH939" s="18">
        <v>0</v>
      </c>
      <c r="BI939" s="17">
        <v>0</v>
      </c>
      <c r="BJ939" s="18">
        <v>0</v>
      </c>
      <c r="BK939" s="17">
        <v>975</v>
      </c>
      <c r="BL939" s="17">
        <v>975</v>
      </c>
      <c r="BM939" s="17">
        <v>0</v>
      </c>
      <c r="BN939" s="17" t="s">
        <v>58</v>
      </c>
      <c r="BO939" s="18">
        <v>0</v>
      </c>
      <c r="BP939" s="18">
        <v>0</v>
      </c>
      <c r="BQ939" s="64">
        <v>975</v>
      </c>
      <c r="BR939" s="18">
        <v>975</v>
      </c>
      <c r="BS939" s="730" t="s">
        <v>56</v>
      </c>
      <c r="BT939" s="17">
        <v>0</v>
      </c>
      <c r="BU939" s="17">
        <v>0</v>
      </c>
      <c r="BV939" s="17">
        <v>0</v>
      </c>
      <c r="BW939" s="17">
        <v>0</v>
      </c>
      <c r="BX939" s="17">
        <v>0</v>
      </c>
      <c r="BY939" s="17">
        <v>0</v>
      </c>
      <c r="BZ939" s="17">
        <v>0</v>
      </c>
      <c r="CA939" s="17">
        <v>0</v>
      </c>
      <c r="CB939" s="17">
        <v>0</v>
      </c>
      <c r="CC939" s="17">
        <v>0</v>
      </c>
      <c r="CD939" s="17">
        <v>0</v>
      </c>
      <c r="CE939" s="17">
        <v>0</v>
      </c>
      <c r="CF939" s="17">
        <v>0</v>
      </c>
      <c r="CG939" s="17">
        <v>0</v>
      </c>
      <c r="CH939" s="17">
        <v>0</v>
      </c>
      <c r="CI939" s="17">
        <v>0</v>
      </c>
      <c r="CJ939" s="17">
        <v>0</v>
      </c>
      <c r="CK939" s="17">
        <v>0</v>
      </c>
      <c r="CL939" s="702">
        <v>1144494</v>
      </c>
      <c r="CM939" s="702">
        <v>1144494</v>
      </c>
      <c r="CN939" s="702">
        <v>0</v>
      </c>
      <c r="CO939" s="702">
        <v>0</v>
      </c>
      <c r="CP939" s="702">
        <v>0</v>
      </c>
      <c r="CQ939" s="702">
        <v>0</v>
      </c>
      <c r="CR939" s="704">
        <v>1144494</v>
      </c>
      <c r="CS939" s="703">
        <v>1144494</v>
      </c>
      <c r="CT939" s="23">
        <v>1</v>
      </c>
      <c r="CU939" s="23">
        <v>2</v>
      </c>
      <c r="CV939" s="23" t="s">
        <v>1851</v>
      </c>
      <c r="CW939" s="23">
        <v>2</v>
      </c>
      <c r="CX939" s="23">
        <v>12</v>
      </c>
      <c r="CY939" s="23">
        <v>0</v>
      </c>
      <c r="CZ939" s="23">
        <v>0</v>
      </c>
      <c r="DA939" s="23" t="s">
        <v>946</v>
      </c>
      <c r="DB939" s="23" t="s">
        <v>56</v>
      </c>
      <c r="DC939" s="120"/>
      <c r="DD939" s="692" t="s">
        <v>56</v>
      </c>
      <c r="DE939" s="120"/>
      <c r="DF939" s="120"/>
      <c r="DG939" s="120"/>
      <c r="DH939" s="140"/>
      <c r="DI939" s="140"/>
      <c r="DJ939" s="140"/>
      <c r="DK939" s="140"/>
      <c r="DL939" s="548" t="s">
        <v>56</v>
      </c>
      <c r="DM939" s="548" t="s">
        <v>56</v>
      </c>
      <c r="DN939" s="203" t="s">
        <v>55</v>
      </c>
      <c r="DO939" s="700" t="s">
        <v>56</v>
      </c>
      <c r="DP939" s="713" t="s">
        <v>56</v>
      </c>
      <c r="DQ939" s="548" t="s">
        <v>56</v>
      </c>
      <c r="DR939" s="673" t="s">
        <v>56</v>
      </c>
      <c r="DS939" s="203" t="s">
        <v>56</v>
      </c>
      <c r="DT939" s="1160" t="s">
        <v>56</v>
      </c>
      <c r="DU939" s="711">
        <v>60.041275300965708</v>
      </c>
      <c r="DV939" s="711">
        <v>655.63919140579253</v>
      </c>
      <c r="DW939" s="711">
        <v>41.401501035196702</v>
      </c>
      <c r="DX939" s="711">
        <v>420.55816930286886</v>
      </c>
      <c r="DY939" s="710">
        <v>0.72866781320280427</v>
      </c>
      <c r="DZ939" s="710">
        <v>0.24756385191442454</v>
      </c>
      <c r="EA939" s="710">
        <v>0.70807453416149102</v>
      </c>
      <c r="EB939" s="710">
        <v>-6.3127557634885534E-2</v>
      </c>
      <c r="EC939" s="236"/>
      <c r="ED939" s="49"/>
      <c r="EE939" s="232"/>
      <c r="EF939" s="700">
        <v>26502</v>
      </c>
      <c r="EG939" s="712">
        <v>88483.333333333328</v>
      </c>
      <c r="EH939" s="44"/>
    </row>
    <row r="940" spans="1:138" ht="41.25" customHeight="1" x14ac:dyDescent="0.25">
      <c r="A940" s="871" t="s">
        <v>49</v>
      </c>
      <c r="B940" s="656" t="s">
        <v>96</v>
      </c>
      <c r="C940" s="656" t="s">
        <v>140</v>
      </c>
      <c r="D940" s="691" t="s">
        <v>149</v>
      </c>
      <c r="E940" s="656" t="s">
        <v>142</v>
      </c>
      <c r="F940" s="656" t="s">
        <v>1852</v>
      </c>
      <c r="G940" s="901" t="s">
        <v>142</v>
      </c>
      <c r="H940" s="897" t="s">
        <v>868</v>
      </c>
      <c r="I940" s="17" t="s">
        <v>866</v>
      </c>
      <c r="J940" s="64">
        <v>23</v>
      </c>
      <c r="K940" s="665">
        <v>40.4</v>
      </c>
      <c r="L940" s="665">
        <v>3.5708333259060003</v>
      </c>
      <c r="M940" s="64">
        <v>0</v>
      </c>
      <c r="N940" s="727" t="s">
        <v>56</v>
      </c>
      <c r="O940" s="548" t="s">
        <v>56</v>
      </c>
      <c r="P940" s="909" t="s">
        <v>56</v>
      </c>
      <c r="Q940" s="203" t="s">
        <v>57</v>
      </c>
      <c r="R940" s="205" t="s">
        <v>57</v>
      </c>
      <c r="S940" s="490">
        <v>0</v>
      </c>
      <c r="T940" s="18">
        <v>0</v>
      </c>
      <c r="U940" s="548" t="s">
        <v>58</v>
      </c>
      <c r="V940" s="18" t="s">
        <v>58</v>
      </c>
      <c r="W940" s="64" t="s">
        <v>58</v>
      </c>
      <c r="X940" s="18" t="s">
        <v>58</v>
      </c>
      <c r="Y940" s="18" t="s">
        <v>58</v>
      </c>
      <c r="Z940" s="18" t="s">
        <v>58</v>
      </c>
      <c r="AA940" s="18" t="s">
        <v>58</v>
      </c>
      <c r="AB940" s="18" t="s">
        <v>58</v>
      </c>
      <c r="AC940" s="18" t="s">
        <v>58</v>
      </c>
      <c r="AD940" s="18" t="s">
        <v>58</v>
      </c>
      <c r="AE940" s="18" t="s">
        <v>58</v>
      </c>
      <c r="AF940" s="18" t="s">
        <v>58</v>
      </c>
      <c r="AG940" s="64" t="s">
        <v>58</v>
      </c>
      <c r="AH940" s="18" t="s">
        <v>58</v>
      </c>
      <c r="AI940" s="64" t="s">
        <v>58</v>
      </c>
      <c r="AJ940" s="18" t="s">
        <v>58</v>
      </c>
      <c r="AK940" s="18" t="s">
        <v>58</v>
      </c>
      <c r="AL940" s="64" t="s">
        <v>58</v>
      </c>
      <c r="AM940" s="18" t="s">
        <v>58</v>
      </c>
      <c r="AN940" s="18" t="s">
        <v>58</v>
      </c>
      <c r="AO940" s="18" t="s">
        <v>58</v>
      </c>
      <c r="AP940" s="64" t="s">
        <v>58</v>
      </c>
      <c r="AQ940" s="64">
        <v>0</v>
      </c>
      <c r="AR940" s="11">
        <v>0</v>
      </c>
      <c r="AS940" s="17" t="s">
        <v>58</v>
      </c>
      <c r="AT940" s="490" t="s">
        <v>58</v>
      </c>
      <c r="AU940" s="64" t="s">
        <v>58</v>
      </c>
      <c r="AV940" s="18" t="s">
        <v>58</v>
      </c>
      <c r="AW940" s="64" t="s">
        <v>58</v>
      </c>
      <c r="AX940" s="18" t="s">
        <v>58</v>
      </c>
      <c r="AY940" s="17" t="s">
        <v>58</v>
      </c>
      <c r="AZ940" s="490" t="s">
        <v>58</v>
      </c>
      <c r="BA940" s="17" t="s">
        <v>58</v>
      </c>
      <c r="BB940" s="18" t="s">
        <v>58</v>
      </c>
      <c r="BC940" s="17" t="s">
        <v>58</v>
      </c>
      <c r="BD940" s="18" t="s">
        <v>58</v>
      </c>
      <c r="BE940" s="17" t="s">
        <v>58</v>
      </c>
      <c r="BF940" s="18" t="s">
        <v>58</v>
      </c>
      <c r="BG940" s="17" t="s">
        <v>58</v>
      </c>
      <c r="BH940" s="18" t="s">
        <v>58</v>
      </c>
      <c r="BI940" s="17" t="s">
        <v>58</v>
      </c>
      <c r="BJ940" s="18" t="s">
        <v>58</v>
      </c>
      <c r="BK940" s="17" t="s">
        <v>58</v>
      </c>
      <c r="BL940" s="17" t="s">
        <v>58</v>
      </c>
      <c r="BM940" s="17" t="s">
        <v>58</v>
      </c>
      <c r="BN940" s="17" t="s">
        <v>58</v>
      </c>
      <c r="BO940" s="18" t="s">
        <v>58</v>
      </c>
      <c r="BP940" s="18" t="s">
        <v>58</v>
      </c>
      <c r="BQ940" s="64">
        <v>0</v>
      </c>
      <c r="BR940" s="18">
        <v>0</v>
      </c>
      <c r="BS940" s="730" t="s">
        <v>56</v>
      </c>
      <c r="BT940" s="17">
        <v>0</v>
      </c>
      <c r="BU940" s="17">
        <v>0</v>
      </c>
      <c r="BV940" s="17">
        <v>0</v>
      </c>
      <c r="BW940" s="17">
        <v>0</v>
      </c>
      <c r="BX940" s="17">
        <v>0</v>
      </c>
      <c r="BY940" s="17">
        <v>0</v>
      </c>
      <c r="BZ940" s="17">
        <v>0</v>
      </c>
      <c r="CA940" s="17">
        <v>0</v>
      </c>
      <c r="CB940" s="17">
        <v>0</v>
      </c>
      <c r="CC940" s="17">
        <v>0</v>
      </c>
      <c r="CD940" s="17">
        <v>0</v>
      </c>
      <c r="CE940" s="17">
        <v>0</v>
      </c>
      <c r="CF940" s="17">
        <v>0</v>
      </c>
      <c r="CG940" s="17">
        <v>0</v>
      </c>
      <c r="CH940" s="17">
        <v>0</v>
      </c>
      <c r="CI940" s="17">
        <v>0</v>
      </c>
      <c r="CJ940" s="17">
        <v>0</v>
      </c>
      <c r="CK940" s="17">
        <v>0</v>
      </c>
      <c r="CL940" s="702">
        <v>0</v>
      </c>
      <c r="CM940" s="702">
        <v>0</v>
      </c>
      <c r="CN940" s="702">
        <v>0</v>
      </c>
      <c r="CO940" s="702">
        <v>0</v>
      </c>
      <c r="CP940" s="702">
        <v>0</v>
      </c>
      <c r="CQ940" s="702">
        <v>0</v>
      </c>
      <c r="CR940" s="704">
        <v>0</v>
      </c>
      <c r="CS940" s="703">
        <v>0</v>
      </c>
      <c r="CT940" s="23" t="s">
        <v>56</v>
      </c>
      <c r="CU940" s="23" t="s">
        <v>56</v>
      </c>
      <c r="CV940" s="23" t="s">
        <v>56</v>
      </c>
      <c r="CW940" s="23" t="s">
        <v>56</v>
      </c>
      <c r="CX940" s="23" t="s">
        <v>56</v>
      </c>
      <c r="CY940" s="23" t="s">
        <v>56</v>
      </c>
      <c r="CZ940" s="23" t="s">
        <v>56</v>
      </c>
      <c r="DA940" s="23" t="s">
        <v>56</v>
      </c>
      <c r="DB940" s="23" t="s">
        <v>56</v>
      </c>
      <c r="DC940" s="120"/>
      <c r="DD940" s="692" t="s">
        <v>56</v>
      </c>
      <c r="DE940" s="120"/>
      <c r="DF940" s="120"/>
      <c r="DG940" s="120"/>
      <c r="DH940" s="140"/>
      <c r="DI940" s="140"/>
      <c r="DJ940" s="140"/>
      <c r="DK940" s="140"/>
      <c r="DL940" s="548" t="s">
        <v>56</v>
      </c>
      <c r="DM940" s="548" t="s">
        <v>56</v>
      </c>
      <c r="DN940" s="203" t="s">
        <v>55</v>
      </c>
      <c r="DO940" s="700" t="s">
        <v>56</v>
      </c>
      <c r="DP940" s="713" t="s">
        <v>56</v>
      </c>
      <c r="DQ940" s="548" t="s">
        <v>56</v>
      </c>
      <c r="DR940" s="673" t="s">
        <v>56</v>
      </c>
      <c r="DS940" s="203" t="s">
        <v>56</v>
      </c>
      <c r="DT940" s="1160" t="s">
        <v>56</v>
      </c>
      <c r="DU940" s="711">
        <v>0</v>
      </c>
      <c r="DV940" s="711">
        <v>0</v>
      </c>
      <c r="DW940" s="711">
        <v>0</v>
      </c>
      <c r="DX940" s="711">
        <v>0</v>
      </c>
      <c r="DY940" s="710">
        <v>0</v>
      </c>
      <c r="DZ940" s="710">
        <v>0</v>
      </c>
      <c r="EA940" s="710">
        <v>0</v>
      </c>
      <c r="EB940" s="710">
        <v>0</v>
      </c>
      <c r="EC940" s="236"/>
      <c r="ED940" s="49"/>
      <c r="EE940" s="232"/>
      <c r="EF940" s="700">
        <v>0</v>
      </c>
      <c r="EG940" s="712">
        <v>0</v>
      </c>
      <c r="EH940" s="44"/>
    </row>
    <row r="941" spans="1:138" ht="41.25" customHeight="1" x14ac:dyDescent="0.25">
      <c r="A941" s="871" t="s">
        <v>49</v>
      </c>
      <c r="B941" s="656" t="s">
        <v>96</v>
      </c>
      <c r="C941" s="656" t="s">
        <v>140</v>
      </c>
      <c r="D941" s="691" t="s">
        <v>1853</v>
      </c>
      <c r="E941" s="656" t="s">
        <v>1814</v>
      </c>
      <c r="F941" s="656" t="s">
        <v>1854</v>
      </c>
      <c r="G941" s="901" t="s">
        <v>162</v>
      </c>
      <c r="H941" s="897" t="s">
        <v>55</v>
      </c>
      <c r="I941" s="17" t="s">
        <v>860</v>
      </c>
      <c r="J941" s="64">
        <v>23</v>
      </c>
      <c r="K941" s="665">
        <v>42.227398688529199</v>
      </c>
      <c r="L941" s="665">
        <v>4.2698863547550001</v>
      </c>
      <c r="M941" s="64">
        <v>128</v>
      </c>
      <c r="N941" s="727" t="s">
        <v>56</v>
      </c>
      <c r="O941" s="548" t="s">
        <v>56</v>
      </c>
      <c r="P941" s="909" t="s">
        <v>56</v>
      </c>
      <c r="Q941" s="203" t="s">
        <v>57</v>
      </c>
      <c r="R941" s="205" t="s">
        <v>57</v>
      </c>
      <c r="S941" s="490">
        <v>0</v>
      </c>
      <c r="T941" s="18">
        <v>0</v>
      </c>
      <c r="U941" s="548">
        <v>0</v>
      </c>
      <c r="V941" s="18">
        <v>0</v>
      </c>
      <c r="W941" s="64">
        <v>0</v>
      </c>
      <c r="X941" s="18">
        <v>0</v>
      </c>
      <c r="Y941" s="18">
        <v>0</v>
      </c>
      <c r="Z941" s="18">
        <v>0</v>
      </c>
      <c r="AA941" s="18">
        <v>0</v>
      </c>
      <c r="AB941" s="18">
        <v>0</v>
      </c>
      <c r="AC941" s="18">
        <v>0</v>
      </c>
      <c r="AD941" s="18">
        <v>0</v>
      </c>
      <c r="AE941" s="18">
        <v>0</v>
      </c>
      <c r="AF941" s="18">
        <v>0</v>
      </c>
      <c r="AG941" s="64">
        <v>0</v>
      </c>
      <c r="AH941" s="18">
        <v>0</v>
      </c>
      <c r="AI941" s="64">
        <v>0</v>
      </c>
      <c r="AJ941" s="18">
        <v>0</v>
      </c>
      <c r="AK941" s="18">
        <v>1</v>
      </c>
      <c r="AL941" s="64">
        <v>1</v>
      </c>
      <c r="AM941" s="18">
        <v>0</v>
      </c>
      <c r="AN941" s="18" t="s">
        <v>58</v>
      </c>
      <c r="AO941" s="18">
        <v>0</v>
      </c>
      <c r="AP941" s="64">
        <v>0</v>
      </c>
      <c r="AQ941" s="64">
        <v>1</v>
      </c>
      <c r="AR941" s="11">
        <v>1</v>
      </c>
      <c r="AS941" s="17">
        <v>0</v>
      </c>
      <c r="AT941" s="490">
        <v>0</v>
      </c>
      <c r="AU941" s="64">
        <v>0</v>
      </c>
      <c r="AV941" s="18">
        <v>0</v>
      </c>
      <c r="AW941" s="64">
        <v>0</v>
      </c>
      <c r="AX941" s="18">
        <v>0</v>
      </c>
      <c r="AY941" s="17">
        <v>0</v>
      </c>
      <c r="AZ941" s="490">
        <v>0</v>
      </c>
      <c r="BA941" s="17">
        <v>0</v>
      </c>
      <c r="BB941" s="18">
        <v>0</v>
      </c>
      <c r="BC941" s="17">
        <v>0</v>
      </c>
      <c r="BD941" s="18">
        <v>0</v>
      </c>
      <c r="BE941" s="17">
        <v>0</v>
      </c>
      <c r="BF941" s="18">
        <v>0</v>
      </c>
      <c r="BG941" s="17">
        <v>0</v>
      </c>
      <c r="BH941" s="18">
        <v>0</v>
      </c>
      <c r="BI941" s="17">
        <v>0</v>
      </c>
      <c r="BJ941" s="18">
        <v>0</v>
      </c>
      <c r="BK941" s="17">
        <v>100.8</v>
      </c>
      <c r="BL941" s="17">
        <v>100.8</v>
      </c>
      <c r="BM941" s="17">
        <v>0</v>
      </c>
      <c r="BN941" s="17" t="s">
        <v>58</v>
      </c>
      <c r="BO941" s="18">
        <v>0</v>
      </c>
      <c r="BP941" s="18">
        <v>0</v>
      </c>
      <c r="BQ941" s="64">
        <v>100.8</v>
      </c>
      <c r="BR941" s="18">
        <v>100.8</v>
      </c>
      <c r="BS941" s="730" t="s">
        <v>56</v>
      </c>
      <c r="BT941" s="17">
        <v>0</v>
      </c>
      <c r="BU941" s="17">
        <v>0</v>
      </c>
      <c r="BV941" s="17">
        <v>0</v>
      </c>
      <c r="BW941" s="17">
        <v>0</v>
      </c>
      <c r="BX941" s="17">
        <v>0</v>
      </c>
      <c r="BY941" s="17">
        <v>0</v>
      </c>
      <c r="BZ941" s="17">
        <v>0</v>
      </c>
      <c r="CA941" s="17">
        <v>0</v>
      </c>
      <c r="CB941" s="17">
        <v>0</v>
      </c>
      <c r="CC941" s="17">
        <v>0</v>
      </c>
      <c r="CD941" s="17">
        <v>0</v>
      </c>
      <c r="CE941" s="17">
        <v>0</v>
      </c>
      <c r="CF941" s="17">
        <v>0</v>
      </c>
      <c r="CG941" s="17">
        <v>0</v>
      </c>
      <c r="CH941" s="17">
        <v>0</v>
      </c>
      <c r="CI941" s="17">
        <v>0</v>
      </c>
      <c r="CJ941" s="17">
        <v>0</v>
      </c>
      <c r="CK941" s="17">
        <v>0</v>
      </c>
      <c r="CL941" s="702">
        <v>118323.07200000001</v>
      </c>
      <c r="CM941" s="702">
        <v>118323.07200000001</v>
      </c>
      <c r="CN941" s="702">
        <v>0</v>
      </c>
      <c r="CO941" s="702">
        <v>0</v>
      </c>
      <c r="CP941" s="702">
        <v>0</v>
      </c>
      <c r="CQ941" s="702">
        <v>0</v>
      </c>
      <c r="CR941" s="704">
        <v>118323.07200000001</v>
      </c>
      <c r="CS941" s="703">
        <v>118323.07200000001</v>
      </c>
      <c r="CT941" s="23">
        <v>1</v>
      </c>
      <c r="CU941" s="23">
        <v>10</v>
      </c>
      <c r="CV941" s="23" t="s">
        <v>1814</v>
      </c>
      <c r="CW941" s="23">
        <v>10</v>
      </c>
      <c r="CX941" s="23">
        <v>60</v>
      </c>
      <c r="CY941" s="23">
        <v>0</v>
      </c>
      <c r="CZ941" s="23">
        <v>0</v>
      </c>
      <c r="DA941" s="23" t="s">
        <v>905</v>
      </c>
      <c r="DB941" s="23" t="s">
        <v>56</v>
      </c>
      <c r="DC941" s="120"/>
      <c r="DD941" s="692" t="s">
        <v>56</v>
      </c>
      <c r="DE941" s="120"/>
      <c r="DF941" s="120"/>
      <c r="DG941" s="120"/>
      <c r="DH941" s="140"/>
      <c r="DI941" s="140"/>
      <c r="DJ941" s="140"/>
      <c r="DK941" s="140"/>
      <c r="DL941" s="548" t="s">
        <v>56</v>
      </c>
      <c r="DM941" s="548" t="s">
        <v>56</v>
      </c>
      <c r="DN941" s="203" t="s">
        <v>55</v>
      </c>
      <c r="DO941" s="700" t="s">
        <v>56</v>
      </c>
      <c r="DP941" s="713" t="s">
        <v>56</v>
      </c>
      <c r="DQ941" s="548" t="s">
        <v>56</v>
      </c>
      <c r="DR941" s="673" t="s">
        <v>56</v>
      </c>
      <c r="DS941" s="203" t="s">
        <v>56</v>
      </c>
      <c r="DT941" s="1160" t="s">
        <v>56</v>
      </c>
      <c r="DU941" s="711">
        <v>0</v>
      </c>
      <c r="DV941" s="711">
        <v>0</v>
      </c>
      <c r="DW941" s="711">
        <v>0</v>
      </c>
      <c r="DX941" s="711">
        <v>0</v>
      </c>
      <c r="DY941" s="710">
        <v>0</v>
      </c>
      <c r="DZ941" s="710">
        <v>0</v>
      </c>
      <c r="EA941" s="710">
        <v>0</v>
      </c>
      <c r="EB941" s="710">
        <v>0</v>
      </c>
      <c r="EC941" s="236"/>
      <c r="ED941" s="49"/>
      <c r="EE941" s="232"/>
      <c r="EF941" s="700">
        <v>0</v>
      </c>
      <c r="EG941" s="712">
        <v>0</v>
      </c>
      <c r="EH941" s="44"/>
    </row>
    <row r="942" spans="1:138" ht="41.25" customHeight="1" x14ac:dyDescent="0.25">
      <c r="A942" s="871" t="s">
        <v>49</v>
      </c>
      <c r="B942" s="656" t="s">
        <v>96</v>
      </c>
      <c r="C942" s="656" t="s">
        <v>140</v>
      </c>
      <c r="D942" s="691" t="s">
        <v>149</v>
      </c>
      <c r="E942" s="656" t="s">
        <v>142</v>
      </c>
      <c r="F942" s="656" t="s">
        <v>1855</v>
      </c>
      <c r="G942" s="901" t="s">
        <v>142</v>
      </c>
      <c r="H942" s="897" t="s">
        <v>55</v>
      </c>
      <c r="I942" s="17" t="s">
        <v>860</v>
      </c>
      <c r="J942" s="64">
        <v>23</v>
      </c>
      <c r="K942" s="665">
        <v>45.2151863315855</v>
      </c>
      <c r="L942" s="665">
        <v>4.6445075660969994</v>
      </c>
      <c r="M942" s="64">
        <v>1</v>
      </c>
      <c r="N942" s="727" t="s">
        <v>56</v>
      </c>
      <c r="O942" s="548" t="s">
        <v>56</v>
      </c>
      <c r="P942" s="909" t="s">
        <v>56</v>
      </c>
      <c r="Q942" s="203" t="s">
        <v>57</v>
      </c>
      <c r="R942" s="205" t="s">
        <v>57</v>
      </c>
      <c r="S942" s="490">
        <v>0</v>
      </c>
      <c r="T942" s="18">
        <v>0</v>
      </c>
      <c r="U942" s="548" t="s">
        <v>58</v>
      </c>
      <c r="V942" s="18" t="s">
        <v>58</v>
      </c>
      <c r="W942" s="64" t="s">
        <v>58</v>
      </c>
      <c r="X942" s="18" t="s">
        <v>58</v>
      </c>
      <c r="Y942" s="18" t="s">
        <v>58</v>
      </c>
      <c r="Z942" s="18" t="s">
        <v>58</v>
      </c>
      <c r="AA942" s="18" t="s">
        <v>58</v>
      </c>
      <c r="AB942" s="18" t="s">
        <v>58</v>
      </c>
      <c r="AC942" s="18" t="s">
        <v>58</v>
      </c>
      <c r="AD942" s="18" t="s">
        <v>58</v>
      </c>
      <c r="AE942" s="18" t="s">
        <v>58</v>
      </c>
      <c r="AF942" s="18" t="s">
        <v>58</v>
      </c>
      <c r="AG942" s="64" t="s">
        <v>58</v>
      </c>
      <c r="AH942" s="18" t="s">
        <v>58</v>
      </c>
      <c r="AI942" s="64" t="s">
        <v>58</v>
      </c>
      <c r="AJ942" s="18" t="s">
        <v>58</v>
      </c>
      <c r="AK942" s="18" t="s">
        <v>58</v>
      </c>
      <c r="AL942" s="64" t="s">
        <v>58</v>
      </c>
      <c r="AM942" s="18" t="s">
        <v>58</v>
      </c>
      <c r="AN942" s="18" t="s">
        <v>58</v>
      </c>
      <c r="AO942" s="18" t="s">
        <v>58</v>
      </c>
      <c r="AP942" s="64" t="s">
        <v>58</v>
      </c>
      <c r="AQ942" s="64">
        <v>0</v>
      </c>
      <c r="AR942" s="11">
        <v>0</v>
      </c>
      <c r="AS942" s="17" t="s">
        <v>58</v>
      </c>
      <c r="AT942" s="490" t="s">
        <v>58</v>
      </c>
      <c r="AU942" s="64" t="s">
        <v>58</v>
      </c>
      <c r="AV942" s="18" t="s">
        <v>58</v>
      </c>
      <c r="AW942" s="64" t="s">
        <v>58</v>
      </c>
      <c r="AX942" s="18" t="s">
        <v>58</v>
      </c>
      <c r="AY942" s="17" t="s">
        <v>58</v>
      </c>
      <c r="AZ942" s="490" t="s">
        <v>58</v>
      </c>
      <c r="BA942" s="17" t="s">
        <v>58</v>
      </c>
      <c r="BB942" s="18" t="s">
        <v>58</v>
      </c>
      <c r="BC942" s="17" t="s">
        <v>58</v>
      </c>
      <c r="BD942" s="18" t="s">
        <v>58</v>
      </c>
      <c r="BE942" s="17" t="s">
        <v>58</v>
      </c>
      <c r="BF942" s="18" t="s">
        <v>58</v>
      </c>
      <c r="BG942" s="17" t="s">
        <v>58</v>
      </c>
      <c r="BH942" s="18" t="s">
        <v>58</v>
      </c>
      <c r="BI942" s="17" t="s">
        <v>58</v>
      </c>
      <c r="BJ942" s="18" t="s">
        <v>58</v>
      </c>
      <c r="BK942" s="17" t="s">
        <v>58</v>
      </c>
      <c r="BL942" s="17" t="s">
        <v>58</v>
      </c>
      <c r="BM942" s="17" t="s">
        <v>58</v>
      </c>
      <c r="BN942" s="17" t="s">
        <v>58</v>
      </c>
      <c r="BO942" s="18" t="s">
        <v>58</v>
      </c>
      <c r="BP942" s="18" t="s">
        <v>58</v>
      </c>
      <c r="BQ942" s="64">
        <v>0</v>
      </c>
      <c r="BR942" s="18">
        <v>0</v>
      </c>
      <c r="BS942" s="730" t="s">
        <v>56</v>
      </c>
      <c r="BT942" s="17">
        <v>0</v>
      </c>
      <c r="BU942" s="17">
        <v>0</v>
      </c>
      <c r="BV942" s="17">
        <v>0</v>
      </c>
      <c r="BW942" s="17">
        <v>0</v>
      </c>
      <c r="BX942" s="17">
        <v>0</v>
      </c>
      <c r="BY942" s="17">
        <v>0</v>
      </c>
      <c r="BZ942" s="17">
        <v>0</v>
      </c>
      <c r="CA942" s="17">
        <v>0</v>
      </c>
      <c r="CB942" s="17">
        <v>0</v>
      </c>
      <c r="CC942" s="17">
        <v>0</v>
      </c>
      <c r="CD942" s="17">
        <v>0</v>
      </c>
      <c r="CE942" s="17">
        <v>0</v>
      </c>
      <c r="CF942" s="17">
        <v>0</v>
      </c>
      <c r="CG942" s="17">
        <v>0</v>
      </c>
      <c r="CH942" s="17">
        <v>0</v>
      </c>
      <c r="CI942" s="17">
        <v>0</v>
      </c>
      <c r="CJ942" s="17">
        <v>0</v>
      </c>
      <c r="CK942" s="17">
        <v>0</v>
      </c>
      <c r="CL942" s="702">
        <v>0</v>
      </c>
      <c r="CM942" s="702">
        <v>0</v>
      </c>
      <c r="CN942" s="702">
        <v>0</v>
      </c>
      <c r="CO942" s="702">
        <v>0</v>
      </c>
      <c r="CP942" s="702">
        <v>0</v>
      </c>
      <c r="CQ942" s="702">
        <v>0</v>
      </c>
      <c r="CR942" s="704">
        <v>0</v>
      </c>
      <c r="CS942" s="703">
        <v>0</v>
      </c>
      <c r="CT942" s="23" t="s">
        <v>56</v>
      </c>
      <c r="CU942" s="23" t="s">
        <v>56</v>
      </c>
      <c r="CV942" s="23" t="s">
        <v>56</v>
      </c>
      <c r="CW942" s="23" t="s">
        <v>56</v>
      </c>
      <c r="CX942" s="23" t="s">
        <v>56</v>
      </c>
      <c r="CY942" s="23" t="s">
        <v>56</v>
      </c>
      <c r="CZ942" s="23" t="s">
        <v>56</v>
      </c>
      <c r="DA942" s="23" t="s">
        <v>56</v>
      </c>
      <c r="DB942" s="23" t="s">
        <v>56</v>
      </c>
      <c r="DC942" s="120"/>
      <c r="DD942" s="692" t="s">
        <v>56</v>
      </c>
      <c r="DE942" s="120"/>
      <c r="DF942" s="120"/>
      <c r="DG942" s="120"/>
      <c r="DH942" s="140"/>
      <c r="DI942" s="140"/>
      <c r="DJ942" s="140"/>
      <c r="DK942" s="140"/>
      <c r="DL942" s="548" t="s">
        <v>56</v>
      </c>
      <c r="DM942" s="548" t="s">
        <v>56</v>
      </c>
      <c r="DN942" s="203" t="s">
        <v>55</v>
      </c>
      <c r="DO942" s="700" t="s">
        <v>56</v>
      </c>
      <c r="DP942" s="713" t="s">
        <v>56</v>
      </c>
      <c r="DQ942" s="548" t="s">
        <v>56</v>
      </c>
      <c r="DR942" s="673" t="s">
        <v>56</v>
      </c>
      <c r="DS942" s="203" t="s">
        <v>56</v>
      </c>
      <c r="DT942" s="1160" t="s">
        <v>56</v>
      </c>
      <c r="DU942" s="711">
        <v>545</v>
      </c>
      <c r="DV942" s="711">
        <v>607.33333333333326</v>
      </c>
      <c r="DW942" s="711">
        <v>545.11666666666702</v>
      </c>
      <c r="DX942" s="711">
        <v>331.21666666666636</v>
      </c>
      <c r="DY942" s="710">
        <v>2</v>
      </c>
      <c r="DZ942" s="710">
        <v>-0.33333333333333326</v>
      </c>
      <c r="EA942" s="710">
        <v>2</v>
      </c>
      <c r="EB942" s="710">
        <v>-0.66666666666666674</v>
      </c>
      <c r="EC942" s="236"/>
      <c r="ED942" s="49"/>
      <c r="EE942" s="232"/>
      <c r="EF942" s="700">
        <v>131</v>
      </c>
      <c r="EG942" s="712">
        <v>138.33333333333331</v>
      </c>
      <c r="EH942" s="44"/>
    </row>
    <row r="943" spans="1:138" ht="41.25" customHeight="1" x14ac:dyDescent="0.25">
      <c r="A943" s="871" t="s">
        <v>49</v>
      </c>
      <c r="B943" s="656" t="s">
        <v>96</v>
      </c>
      <c r="C943" s="656" t="s">
        <v>140</v>
      </c>
      <c r="D943" s="691" t="s">
        <v>149</v>
      </c>
      <c r="E943" s="656" t="s">
        <v>142</v>
      </c>
      <c r="F943" s="656" t="s">
        <v>1856</v>
      </c>
      <c r="G943" s="901" t="s">
        <v>1857</v>
      </c>
      <c r="H943" s="897" t="s">
        <v>55</v>
      </c>
      <c r="I943" s="17" t="s">
        <v>860</v>
      </c>
      <c r="J943" s="64">
        <v>23</v>
      </c>
      <c r="K943" s="665">
        <v>44.020071274362998</v>
      </c>
      <c r="L943" s="665">
        <v>3.9869318098890005</v>
      </c>
      <c r="M943" s="64">
        <v>0</v>
      </c>
      <c r="N943" s="727" t="s">
        <v>56</v>
      </c>
      <c r="O943" s="548" t="s">
        <v>56</v>
      </c>
      <c r="P943" s="909" t="s">
        <v>56</v>
      </c>
      <c r="Q943" s="203" t="s">
        <v>57</v>
      </c>
      <c r="R943" s="205" t="s">
        <v>57</v>
      </c>
      <c r="S943" s="490">
        <v>0</v>
      </c>
      <c r="T943" s="18">
        <v>0</v>
      </c>
      <c r="U943" s="548">
        <v>0</v>
      </c>
      <c r="V943" s="18">
        <v>0</v>
      </c>
      <c r="W943" s="64">
        <v>0</v>
      </c>
      <c r="X943" s="18">
        <v>0</v>
      </c>
      <c r="Y943" s="18">
        <v>0</v>
      </c>
      <c r="Z943" s="18">
        <v>0</v>
      </c>
      <c r="AA943" s="18">
        <v>0</v>
      </c>
      <c r="AB943" s="18">
        <v>0</v>
      </c>
      <c r="AC943" s="18">
        <v>0</v>
      </c>
      <c r="AD943" s="18">
        <v>0</v>
      </c>
      <c r="AE943" s="18">
        <v>0</v>
      </c>
      <c r="AF943" s="18">
        <v>0</v>
      </c>
      <c r="AG943" s="64">
        <v>1</v>
      </c>
      <c r="AH943" s="18">
        <v>1</v>
      </c>
      <c r="AI943" s="64">
        <v>0</v>
      </c>
      <c r="AJ943" s="18">
        <v>0</v>
      </c>
      <c r="AK943" s="18">
        <v>1</v>
      </c>
      <c r="AL943" s="64">
        <v>1</v>
      </c>
      <c r="AM943" s="18">
        <v>0</v>
      </c>
      <c r="AN943" s="18" t="s">
        <v>58</v>
      </c>
      <c r="AO943" s="18">
        <v>0</v>
      </c>
      <c r="AP943" s="64">
        <v>0</v>
      </c>
      <c r="AQ943" s="64">
        <v>2</v>
      </c>
      <c r="AR943" s="11">
        <v>2</v>
      </c>
      <c r="AS943" s="17">
        <v>0</v>
      </c>
      <c r="AT943" s="490">
        <v>0</v>
      </c>
      <c r="AU943" s="64">
        <v>0</v>
      </c>
      <c r="AV943" s="18">
        <v>0</v>
      </c>
      <c r="AW943" s="64">
        <v>0</v>
      </c>
      <c r="AX943" s="18">
        <v>0</v>
      </c>
      <c r="AY943" s="17">
        <v>0</v>
      </c>
      <c r="AZ943" s="490">
        <v>0</v>
      </c>
      <c r="BA943" s="17">
        <v>0</v>
      </c>
      <c r="BB943" s="18">
        <v>0</v>
      </c>
      <c r="BC943" s="17">
        <v>0</v>
      </c>
      <c r="BD943" s="18">
        <v>0</v>
      </c>
      <c r="BE943" s="17">
        <v>0</v>
      </c>
      <c r="BF943" s="18">
        <v>0</v>
      </c>
      <c r="BG943" s="17">
        <v>3200</v>
      </c>
      <c r="BH943" s="18">
        <v>3200</v>
      </c>
      <c r="BI943" s="17">
        <v>0</v>
      </c>
      <c r="BJ943" s="18">
        <v>0</v>
      </c>
      <c r="BK943" s="17">
        <v>328</v>
      </c>
      <c r="BL943" s="17">
        <v>328</v>
      </c>
      <c r="BM943" s="17">
        <v>0</v>
      </c>
      <c r="BN943" s="17" t="s">
        <v>58</v>
      </c>
      <c r="BO943" s="18">
        <v>0</v>
      </c>
      <c r="BP943" s="18">
        <v>0</v>
      </c>
      <c r="BQ943" s="64">
        <v>3528</v>
      </c>
      <c r="BR943" s="18">
        <v>3528</v>
      </c>
      <c r="BS943" s="730" t="s">
        <v>56</v>
      </c>
      <c r="BT943" s="17">
        <v>0</v>
      </c>
      <c r="BU943" s="17">
        <v>0</v>
      </c>
      <c r="BV943" s="17">
        <v>0</v>
      </c>
      <c r="BW943" s="17">
        <v>0</v>
      </c>
      <c r="BX943" s="17">
        <v>0</v>
      </c>
      <c r="BY943" s="17">
        <v>0</v>
      </c>
      <c r="BZ943" s="17">
        <v>0</v>
      </c>
      <c r="CA943" s="17">
        <v>0</v>
      </c>
      <c r="CB943" s="17">
        <v>0</v>
      </c>
      <c r="CC943" s="17">
        <v>0</v>
      </c>
      <c r="CD943" s="17">
        <v>0</v>
      </c>
      <c r="CE943" s="17">
        <v>0</v>
      </c>
      <c r="CF943" s="17">
        <v>0</v>
      </c>
      <c r="CG943" s="17">
        <v>0</v>
      </c>
      <c r="CH943" s="17">
        <v>16146431.999999998</v>
      </c>
      <c r="CI943" s="17">
        <v>16146431.999999998</v>
      </c>
      <c r="CJ943" s="17">
        <v>0</v>
      </c>
      <c r="CK943" s="17">
        <v>0</v>
      </c>
      <c r="CL943" s="702">
        <v>385019.52</v>
      </c>
      <c r="CM943" s="702">
        <v>385019.52</v>
      </c>
      <c r="CN943" s="702">
        <v>0</v>
      </c>
      <c r="CO943" s="702">
        <v>0</v>
      </c>
      <c r="CP943" s="702">
        <v>0</v>
      </c>
      <c r="CQ943" s="702">
        <v>0</v>
      </c>
      <c r="CR943" s="704">
        <v>16531451.519999998</v>
      </c>
      <c r="CS943" s="703">
        <v>16531451.519999998</v>
      </c>
      <c r="CT943" s="23" t="s">
        <v>56</v>
      </c>
      <c r="CU943" s="23" t="s">
        <v>56</v>
      </c>
      <c r="CV943" s="23" t="s">
        <v>56</v>
      </c>
      <c r="CW943" s="23" t="s">
        <v>56</v>
      </c>
      <c r="CX943" s="23" t="s">
        <v>56</v>
      </c>
      <c r="CY943" s="23" t="s">
        <v>56</v>
      </c>
      <c r="CZ943" s="23" t="s">
        <v>56</v>
      </c>
      <c r="DA943" s="23" t="s">
        <v>56</v>
      </c>
      <c r="DB943" s="23" t="s">
        <v>56</v>
      </c>
      <c r="DC943" s="120"/>
      <c r="DD943" s="692" t="s">
        <v>56</v>
      </c>
      <c r="DE943" s="120"/>
      <c r="DF943" s="120"/>
      <c r="DG943" s="120"/>
      <c r="DH943" s="140"/>
      <c r="DI943" s="140"/>
      <c r="DJ943" s="140"/>
      <c r="DK943" s="140"/>
      <c r="DL943" s="548" t="s">
        <v>56</v>
      </c>
      <c r="DM943" s="548" t="s">
        <v>56</v>
      </c>
      <c r="DN943" s="203" t="s">
        <v>55</v>
      </c>
      <c r="DO943" s="700" t="s">
        <v>56</v>
      </c>
      <c r="DP943" s="713" t="s">
        <v>56</v>
      </c>
      <c r="DQ943" s="548" t="s">
        <v>56</v>
      </c>
      <c r="DR943" s="673" t="s">
        <v>56</v>
      </c>
      <c r="DS943" s="203" t="s">
        <v>56</v>
      </c>
      <c r="DT943" s="1160" t="s">
        <v>56</v>
      </c>
      <c r="DU943" s="711">
        <v>0</v>
      </c>
      <c r="DV943" s="711">
        <v>1235.8333333333333</v>
      </c>
      <c r="DW943" s="711">
        <v>0</v>
      </c>
      <c r="DX943" s="711">
        <v>0</v>
      </c>
      <c r="DY943" s="710">
        <v>0</v>
      </c>
      <c r="DZ943" s="710">
        <v>0.33333333333333331</v>
      </c>
      <c r="EA943" s="710">
        <v>0</v>
      </c>
      <c r="EB943" s="710">
        <v>0</v>
      </c>
      <c r="EC943" s="236"/>
      <c r="ED943" s="49"/>
      <c r="EE943" s="232"/>
      <c r="EF943" s="700">
        <v>0</v>
      </c>
      <c r="EG943" s="712">
        <v>0</v>
      </c>
      <c r="EH943" s="44"/>
    </row>
    <row r="944" spans="1:138" ht="41.25" customHeight="1" x14ac:dyDescent="0.25">
      <c r="A944" s="871" t="s">
        <v>49</v>
      </c>
      <c r="B944" s="656" t="s">
        <v>96</v>
      </c>
      <c r="C944" s="656" t="s">
        <v>140</v>
      </c>
      <c r="D944" s="691" t="s">
        <v>1858</v>
      </c>
      <c r="E944" s="656" t="s">
        <v>1859</v>
      </c>
      <c r="F944" s="656" t="s">
        <v>1860</v>
      </c>
      <c r="G944" s="901" t="s">
        <v>1861</v>
      </c>
      <c r="H944" s="897" t="s">
        <v>55</v>
      </c>
      <c r="I944" s="17" t="s">
        <v>860</v>
      </c>
      <c r="J944" s="64">
        <v>23</v>
      </c>
      <c r="K944" s="665">
        <v>45.2151863315855</v>
      </c>
      <c r="L944" s="665">
        <v>14.221780273449001</v>
      </c>
      <c r="M944" s="64">
        <v>0</v>
      </c>
      <c r="N944" s="727" t="s">
        <v>56</v>
      </c>
      <c r="O944" s="548" t="s">
        <v>56</v>
      </c>
      <c r="P944" s="909" t="s">
        <v>56</v>
      </c>
      <c r="Q944" s="203" t="s">
        <v>57</v>
      </c>
      <c r="R944" s="205" t="s">
        <v>57</v>
      </c>
      <c r="S944" s="490">
        <v>0</v>
      </c>
      <c r="T944" s="18">
        <v>0</v>
      </c>
      <c r="U944" s="548" t="s">
        <v>58</v>
      </c>
      <c r="V944" s="18" t="s">
        <v>58</v>
      </c>
      <c r="W944" s="64" t="s">
        <v>58</v>
      </c>
      <c r="X944" s="18" t="s">
        <v>58</v>
      </c>
      <c r="Y944" s="18" t="s">
        <v>58</v>
      </c>
      <c r="Z944" s="18" t="s">
        <v>58</v>
      </c>
      <c r="AA944" s="18" t="s">
        <v>58</v>
      </c>
      <c r="AB944" s="18" t="s">
        <v>58</v>
      </c>
      <c r="AC944" s="18" t="s">
        <v>58</v>
      </c>
      <c r="AD944" s="18" t="s">
        <v>58</v>
      </c>
      <c r="AE944" s="18" t="s">
        <v>58</v>
      </c>
      <c r="AF944" s="18" t="s">
        <v>58</v>
      </c>
      <c r="AG944" s="64" t="s">
        <v>58</v>
      </c>
      <c r="AH944" s="18" t="s">
        <v>58</v>
      </c>
      <c r="AI944" s="64" t="s">
        <v>58</v>
      </c>
      <c r="AJ944" s="18" t="s">
        <v>58</v>
      </c>
      <c r="AK944" s="18" t="s">
        <v>58</v>
      </c>
      <c r="AL944" s="64" t="s">
        <v>58</v>
      </c>
      <c r="AM944" s="18" t="s">
        <v>58</v>
      </c>
      <c r="AN944" s="18" t="s">
        <v>58</v>
      </c>
      <c r="AO944" s="18" t="s">
        <v>58</v>
      </c>
      <c r="AP944" s="64" t="s">
        <v>58</v>
      </c>
      <c r="AQ944" s="64">
        <v>0</v>
      </c>
      <c r="AR944" s="11">
        <v>0</v>
      </c>
      <c r="AS944" s="17" t="s">
        <v>58</v>
      </c>
      <c r="AT944" s="490" t="s">
        <v>58</v>
      </c>
      <c r="AU944" s="64" t="s">
        <v>58</v>
      </c>
      <c r="AV944" s="18" t="s">
        <v>58</v>
      </c>
      <c r="AW944" s="64" t="s">
        <v>58</v>
      </c>
      <c r="AX944" s="18" t="s">
        <v>58</v>
      </c>
      <c r="AY944" s="17" t="s">
        <v>58</v>
      </c>
      <c r="AZ944" s="490" t="s">
        <v>58</v>
      </c>
      <c r="BA944" s="17" t="s">
        <v>58</v>
      </c>
      <c r="BB944" s="18" t="s">
        <v>58</v>
      </c>
      <c r="BC944" s="17" t="s">
        <v>58</v>
      </c>
      <c r="BD944" s="18" t="s">
        <v>58</v>
      </c>
      <c r="BE944" s="17" t="s">
        <v>58</v>
      </c>
      <c r="BF944" s="18" t="s">
        <v>58</v>
      </c>
      <c r="BG944" s="17" t="s">
        <v>58</v>
      </c>
      <c r="BH944" s="18" t="s">
        <v>58</v>
      </c>
      <c r="BI944" s="17" t="s">
        <v>58</v>
      </c>
      <c r="BJ944" s="18" t="s">
        <v>58</v>
      </c>
      <c r="BK944" s="17" t="s">
        <v>58</v>
      </c>
      <c r="BL944" s="17" t="s">
        <v>58</v>
      </c>
      <c r="BM944" s="17" t="s">
        <v>58</v>
      </c>
      <c r="BN944" s="17" t="s">
        <v>58</v>
      </c>
      <c r="BO944" s="18" t="s">
        <v>58</v>
      </c>
      <c r="BP944" s="18" t="s">
        <v>58</v>
      </c>
      <c r="BQ944" s="64">
        <v>0</v>
      </c>
      <c r="BR944" s="18">
        <v>0</v>
      </c>
      <c r="BS944" s="730" t="s">
        <v>56</v>
      </c>
      <c r="BT944" s="17">
        <v>0</v>
      </c>
      <c r="BU944" s="17">
        <v>0</v>
      </c>
      <c r="BV944" s="17">
        <v>0</v>
      </c>
      <c r="BW944" s="17">
        <v>0</v>
      </c>
      <c r="BX944" s="17">
        <v>0</v>
      </c>
      <c r="BY944" s="17">
        <v>0</v>
      </c>
      <c r="BZ944" s="17">
        <v>0</v>
      </c>
      <c r="CA944" s="17">
        <v>0</v>
      </c>
      <c r="CB944" s="17">
        <v>0</v>
      </c>
      <c r="CC944" s="17">
        <v>0</v>
      </c>
      <c r="CD944" s="17">
        <v>0</v>
      </c>
      <c r="CE944" s="17">
        <v>0</v>
      </c>
      <c r="CF944" s="17">
        <v>0</v>
      </c>
      <c r="CG944" s="17">
        <v>0</v>
      </c>
      <c r="CH944" s="17">
        <v>0</v>
      </c>
      <c r="CI944" s="17">
        <v>0</v>
      </c>
      <c r="CJ944" s="17">
        <v>0</v>
      </c>
      <c r="CK944" s="17">
        <v>0</v>
      </c>
      <c r="CL944" s="702">
        <v>0</v>
      </c>
      <c r="CM944" s="702">
        <v>0</v>
      </c>
      <c r="CN944" s="702">
        <v>0</v>
      </c>
      <c r="CO944" s="702">
        <v>0</v>
      </c>
      <c r="CP944" s="702">
        <v>0</v>
      </c>
      <c r="CQ944" s="702">
        <v>0</v>
      </c>
      <c r="CR944" s="704">
        <v>0</v>
      </c>
      <c r="CS944" s="703">
        <v>0</v>
      </c>
      <c r="CT944" s="23" t="s">
        <v>56</v>
      </c>
      <c r="CU944" s="23" t="s">
        <v>56</v>
      </c>
      <c r="CV944" s="23" t="s">
        <v>56</v>
      </c>
      <c r="CW944" s="23" t="s">
        <v>56</v>
      </c>
      <c r="CX944" s="23" t="s">
        <v>56</v>
      </c>
      <c r="CY944" s="23" t="s">
        <v>56</v>
      </c>
      <c r="CZ944" s="23" t="s">
        <v>56</v>
      </c>
      <c r="DA944" s="23" t="s">
        <v>56</v>
      </c>
      <c r="DB944" s="23" t="s">
        <v>56</v>
      </c>
      <c r="DC944" s="120"/>
      <c r="DD944" s="692" t="s">
        <v>56</v>
      </c>
      <c r="DE944" s="120"/>
      <c r="DF944" s="120"/>
      <c r="DG944" s="120"/>
      <c r="DH944" s="140"/>
      <c r="DI944" s="140"/>
      <c r="DJ944" s="140"/>
      <c r="DK944" s="140"/>
      <c r="DL944" s="548" t="s">
        <v>56</v>
      </c>
      <c r="DM944" s="548" t="s">
        <v>56</v>
      </c>
      <c r="DN944" s="203" t="s">
        <v>55</v>
      </c>
      <c r="DO944" s="700" t="s">
        <v>56</v>
      </c>
      <c r="DP944" s="713" t="s">
        <v>56</v>
      </c>
      <c r="DQ944" s="548" t="s">
        <v>56</v>
      </c>
      <c r="DR944" s="673" t="s">
        <v>56</v>
      </c>
      <c r="DS944" s="203" t="s">
        <v>56</v>
      </c>
      <c r="DT944" s="1160" t="s">
        <v>56</v>
      </c>
      <c r="DU944" s="711">
        <v>0</v>
      </c>
      <c r="DV944" s="711">
        <v>680</v>
      </c>
      <c r="DW944" s="711">
        <v>0</v>
      </c>
      <c r="DX944" s="711">
        <v>621.16666666666663</v>
      </c>
      <c r="DY944" s="710">
        <v>0</v>
      </c>
      <c r="DZ944" s="710">
        <v>0.55555555555555547</v>
      </c>
      <c r="EA944" s="710">
        <v>0</v>
      </c>
      <c r="EB944" s="710">
        <v>0.5</v>
      </c>
      <c r="EC944" s="236"/>
      <c r="ED944" s="49"/>
      <c r="EE944" s="232"/>
      <c r="EF944" s="700">
        <v>0</v>
      </c>
      <c r="EG944" s="712">
        <v>0</v>
      </c>
      <c r="EH944" s="44"/>
    </row>
    <row r="945" spans="1:138" ht="41.25" customHeight="1" x14ac:dyDescent="0.25">
      <c r="A945" s="871" t="s">
        <v>49</v>
      </c>
      <c r="B945" s="656" t="s">
        <v>96</v>
      </c>
      <c r="C945" s="656" t="s">
        <v>140</v>
      </c>
      <c r="D945" s="691" t="s">
        <v>149</v>
      </c>
      <c r="E945" s="656" t="s">
        <v>142</v>
      </c>
      <c r="F945" s="656" t="s">
        <v>1862</v>
      </c>
      <c r="G945" s="901" t="s">
        <v>142</v>
      </c>
      <c r="H945" s="897" t="s">
        <v>55</v>
      </c>
      <c r="I945" s="17" t="s">
        <v>860</v>
      </c>
      <c r="J945" s="64">
        <v>23</v>
      </c>
      <c r="K945" s="665">
        <v>47.007858917419298</v>
      </c>
      <c r="L945" s="665">
        <v>2.3895833283629999</v>
      </c>
      <c r="M945" s="64">
        <v>3</v>
      </c>
      <c r="N945" s="727" t="s">
        <v>56</v>
      </c>
      <c r="O945" s="548" t="s">
        <v>56</v>
      </c>
      <c r="P945" s="909" t="s">
        <v>56</v>
      </c>
      <c r="Q945" s="203" t="s">
        <v>57</v>
      </c>
      <c r="R945" s="205" t="s">
        <v>57</v>
      </c>
      <c r="S945" s="490">
        <v>0</v>
      </c>
      <c r="T945" s="18">
        <v>0</v>
      </c>
      <c r="U945" s="548">
        <v>0</v>
      </c>
      <c r="V945" s="18">
        <v>0</v>
      </c>
      <c r="W945" s="64">
        <v>0</v>
      </c>
      <c r="X945" s="18">
        <v>0</v>
      </c>
      <c r="Y945" s="18">
        <v>0</v>
      </c>
      <c r="Z945" s="18">
        <v>0</v>
      </c>
      <c r="AA945" s="18">
        <v>0</v>
      </c>
      <c r="AB945" s="18">
        <v>0</v>
      </c>
      <c r="AC945" s="18">
        <v>0</v>
      </c>
      <c r="AD945" s="18">
        <v>0</v>
      </c>
      <c r="AE945" s="18">
        <v>0</v>
      </c>
      <c r="AF945" s="18">
        <v>0</v>
      </c>
      <c r="AG945" s="64">
        <v>0</v>
      </c>
      <c r="AH945" s="18">
        <v>0</v>
      </c>
      <c r="AI945" s="64">
        <v>0</v>
      </c>
      <c r="AJ945" s="18">
        <v>0</v>
      </c>
      <c r="AK945" s="18">
        <v>0</v>
      </c>
      <c r="AL945" s="64">
        <v>0</v>
      </c>
      <c r="AM945" s="18">
        <v>0</v>
      </c>
      <c r="AN945" s="18">
        <v>1</v>
      </c>
      <c r="AO945" s="18">
        <v>1</v>
      </c>
      <c r="AP945" s="64">
        <v>1</v>
      </c>
      <c r="AQ945" s="64">
        <v>1</v>
      </c>
      <c r="AR945" s="11">
        <v>2</v>
      </c>
      <c r="AS945" s="17">
        <v>0</v>
      </c>
      <c r="AT945" s="490">
        <v>0</v>
      </c>
      <c r="AU945" s="64">
        <v>0</v>
      </c>
      <c r="AV945" s="18">
        <v>0</v>
      </c>
      <c r="AW945" s="64">
        <v>0</v>
      </c>
      <c r="AX945" s="18">
        <v>0</v>
      </c>
      <c r="AY945" s="17">
        <v>0</v>
      </c>
      <c r="AZ945" s="490">
        <v>0</v>
      </c>
      <c r="BA945" s="17">
        <v>0</v>
      </c>
      <c r="BB945" s="18">
        <v>0</v>
      </c>
      <c r="BC945" s="17">
        <v>0</v>
      </c>
      <c r="BD945" s="18">
        <v>0</v>
      </c>
      <c r="BE945" s="17">
        <v>0</v>
      </c>
      <c r="BF945" s="18">
        <v>0</v>
      </c>
      <c r="BG945" s="17">
        <v>0</v>
      </c>
      <c r="BH945" s="18">
        <v>0</v>
      </c>
      <c r="BI945" s="17">
        <v>0</v>
      </c>
      <c r="BJ945" s="18">
        <v>0</v>
      </c>
      <c r="BK945" s="17">
        <v>0</v>
      </c>
      <c r="BL945" s="17" t="s">
        <v>58</v>
      </c>
      <c r="BM945" s="17">
        <v>0</v>
      </c>
      <c r="BN945" s="17" t="s">
        <v>58</v>
      </c>
      <c r="BO945" s="18">
        <v>10</v>
      </c>
      <c r="BP945" s="18">
        <v>10</v>
      </c>
      <c r="BQ945" s="64">
        <v>10</v>
      </c>
      <c r="BR945" s="18">
        <v>10</v>
      </c>
      <c r="BS945" s="730" t="s">
        <v>56</v>
      </c>
      <c r="BT945" s="17">
        <v>0</v>
      </c>
      <c r="BU945" s="17">
        <v>0</v>
      </c>
      <c r="BV945" s="17">
        <v>0</v>
      </c>
      <c r="BW945" s="17">
        <v>0</v>
      </c>
      <c r="BX945" s="17">
        <v>0</v>
      </c>
      <c r="BY945" s="17">
        <v>0</v>
      </c>
      <c r="BZ945" s="17">
        <v>0</v>
      </c>
      <c r="CA945" s="17">
        <v>0</v>
      </c>
      <c r="CB945" s="17">
        <v>0</v>
      </c>
      <c r="CC945" s="17">
        <v>0</v>
      </c>
      <c r="CD945" s="17">
        <v>0</v>
      </c>
      <c r="CE945" s="17">
        <v>0</v>
      </c>
      <c r="CF945" s="17">
        <v>0</v>
      </c>
      <c r="CG945" s="17">
        <v>0</v>
      </c>
      <c r="CH945" s="17">
        <v>0</v>
      </c>
      <c r="CI945" s="17">
        <v>0</v>
      </c>
      <c r="CJ945" s="17">
        <v>0</v>
      </c>
      <c r="CK945" s="17">
        <v>0</v>
      </c>
      <c r="CL945" s="702">
        <v>0</v>
      </c>
      <c r="CM945" s="702">
        <v>0</v>
      </c>
      <c r="CN945" s="702">
        <v>0</v>
      </c>
      <c r="CO945" s="702">
        <v>0</v>
      </c>
      <c r="CP945" s="702">
        <v>32762.400000000001</v>
      </c>
      <c r="CQ945" s="702">
        <v>32762.400000000001</v>
      </c>
      <c r="CR945" s="704">
        <v>32762.400000000001</v>
      </c>
      <c r="CS945" s="703">
        <v>32762.400000000001</v>
      </c>
      <c r="CT945" s="23" t="s">
        <v>56</v>
      </c>
      <c r="CU945" s="23" t="s">
        <v>56</v>
      </c>
      <c r="CV945" s="23" t="s">
        <v>56</v>
      </c>
      <c r="CW945" s="23" t="s">
        <v>56</v>
      </c>
      <c r="CX945" s="23" t="s">
        <v>56</v>
      </c>
      <c r="CY945" s="23" t="s">
        <v>56</v>
      </c>
      <c r="CZ945" s="23" t="s">
        <v>56</v>
      </c>
      <c r="DA945" s="23" t="s">
        <v>56</v>
      </c>
      <c r="DB945" s="23" t="s">
        <v>56</v>
      </c>
      <c r="DC945" s="120"/>
      <c r="DD945" s="692" t="s">
        <v>56</v>
      </c>
      <c r="DE945" s="120"/>
      <c r="DF945" s="120"/>
      <c r="DG945" s="120"/>
      <c r="DH945" s="140"/>
      <c r="DI945" s="140"/>
      <c r="DJ945" s="140"/>
      <c r="DK945" s="140"/>
      <c r="DL945" s="548" t="s">
        <v>56</v>
      </c>
      <c r="DM945" s="548" t="s">
        <v>56</v>
      </c>
      <c r="DN945" s="203" t="s">
        <v>55</v>
      </c>
      <c r="DO945" s="700" t="s">
        <v>56</v>
      </c>
      <c r="DP945" s="713" t="s">
        <v>56</v>
      </c>
      <c r="DQ945" s="548" t="s">
        <v>56</v>
      </c>
      <c r="DR945" s="673" t="s">
        <v>56</v>
      </c>
      <c r="DS945" s="203" t="s">
        <v>56</v>
      </c>
      <c r="DT945" s="1160" t="s">
        <v>56</v>
      </c>
      <c r="DU945" s="711">
        <v>0</v>
      </c>
      <c r="DV945" s="711">
        <v>88.333333333333329</v>
      </c>
      <c r="DW945" s="711">
        <v>0</v>
      </c>
      <c r="DX945" s="711">
        <v>88.333333333333329</v>
      </c>
      <c r="DY945" s="710">
        <v>0</v>
      </c>
      <c r="DZ945" s="710">
        <v>0.33333333333333331</v>
      </c>
      <c r="EA945" s="710">
        <v>0</v>
      </c>
      <c r="EB945" s="710">
        <v>0.33333333333333331</v>
      </c>
      <c r="EC945" s="236"/>
      <c r="ED945" s="49"/>
      <c r="EE945" s="232"/>
      <c r="EF945" s="700">
        <v>0</v>
      </c>
      <c r="EG945" s="712">
        <v>265</v>
      </c>
      <c r="EH945" s="44"/>
    </row>
    <row r="946" spans="1:138" ht="41.25" customHeight="1" x14ac:dyDescent="0.25">
      <c r="A946" s="871" t="s">
        <v>49</v>
      </c>
      <c r="B946" s="656" t="s">
        <v>96</v>
      </c>
      <c r="C946" s="656" t="s">
        <v>140</v>
      </c>
      <c r="D946" s="691" t="s">
        <v>1853</v>
      </c>
      <c r="E946" s="656" t="s">
        <v>1814</v>
      </c>
      <c r="F946" s="656" t="s">
        <v>1863</v>
      </c>
      <c r="G946" s="901" t="s">
        <v>1864</v>
      </c>
      <c r="H946" s="897" t="s">
        <v>55</v>
      </c>
      <c r="I946" s="17" t="s">
        <v>860</v>
      </c>
      <c r="J946" s="64">
        <v>23</v>
      </c>
      <c r="K946" s="665">
        <v>45.2</v>
      </c>
      <c r="L946" s="665">
        <v>4.071212112744</v>
      </c>
      <c r="M946" s="64">
        <v>72</v>
      </c>
      <c r="N946" s="727" t="s">
        <v>56</v>
      </c>
      <c r="O946" s="548" t="s">
        <v>56</v>
      </c>
      <c r="P946" s="909" t="s">
        <v>56</v>
      </c>
      <c r="Q946" s="203" t="s">
        <v>57</v>
      </c>
      <c r="R946" s="205" t="s">
        <v>57</v>
      </c>
      <c r="S946" s="490">
        <v>0</v>
      </c>
      <c r="T946" s="18">
        <v>0</v>
      </c>
      <c r="U946" s="548" t="s">
        <v>58</v>
      </c>
      <c r="V946" s="18" t="s">
        <v>58</v>
      </c>
      <c r="W946" s="64" t="s">
        <v>58</v>
      </c>
      <c r="X946" s="18" t="s">
        <v>58</v>
      </c>
      <c r="Y946" s="18" t="s">
        <v>58</v>
      </c>
      <c r="Z946" s="18" t="s">
        <v>58</v>
      </c>
      <c r="AA946" s="18" t="s">
        <v>58</v>
      </c>
      <c r="AB946" s="18" t="s">
        <v>58</v>
      </c>
      <c r="AC946" s="18" t="s">
        <v>58</v>
      </c>
      <c r="AD946" s="18" t="s">
        <v>58</v>
      </c>
      <c r="AE946" s="18" t="s">
        <v>58</v>
      </c>
      <c r="AF946" s="18" t="s">
        <v>58</v>
      </c>
      <c r="AG946" s="64" t="s">
        <v>58</v>
      </c>
      <c r="AH946" s="18" t="s">
        <v>58</v>
      </c>
      <c r="AI946" s="64" t="s">
        <v>58</v>
      </c>
      <c r="AJ946" s="18" t="s">
        <v>58</v>
      </c>
      <c r="AK946" s="18" t="s">
        <v>58</v>
      </c>
      <c r="AL946" s="64" t="s">
        <v>58</v>
      </c>
      <c r="AM946" s="18" t="s">
        <v>58</v>
      </c>
      <c r="AN946" s="18" t="s">
        <v>58</v>
      </c>
      <c r="AO946" s="18" t="s">
        <v>58</v>
      </c>
      <c r="AP946" s="64" t="s">
        <v>58</v>
      </c>
      <c r="AQ946" s="64">
        <v>0</v>
      </c>
      <c r="AR946" s="11">
        <v>0</v>
      </c>
      <c r="AS946" s="17" t="s">
        <v>58</v>
      </c>
      <c r="AT946" s="490" t="s">
        <v>58</v>
      </c>
      <c r="AU946" s="64" t="s">
        <v>58</v>
      </c>
      <c r="AV946" s="18" t="s">
        <v>58</v>
      </c>
      <c r="AW946" s="64" t="s">
        <v>58</v>
      </c>
      <c r="AX946" s="18" t="s">
        <v>58</v>
      </c>
      <c r="AY946" s="17" t="s">
        <v>58</v>
      </c>
      <c r="AZ946" s="490" t="s">
        <v>58</v>
      </c>
      <c r="BA946" s="17" t="s">
        <v>58</v>
      </c>
      <c r="BB946" s="18" t="s">
        <v>58</v>
      </c>
      <c r="BC946" s="17" t="s">
        <v>58</v>
      </c>
      <c r="BD946" s="18" t="s">
        <v>58</v>
      </c>
      <c r="BE946" s="17" t="s">
        <v>58</v>
      </c>
      <c r="BF946" s="18" t="s">
        <v>58</v>
      </c>
      <c r="BG946" s="17" t="s">
        <v>58</v>
      </c>
      <c r="BH946" s="18" t="s">
        <v>58</v>
      </c>
      <c r="BI946" s="17" t="s">
        <v>58</v>
      </c>
      <c r="BJ946" s="18" t="s">
        <v>58</v>
      </c>
      <c r="BK946" s="17" t="s">
        <v>58</v>
      </c>
      <c r="BL946" s="17" t="s">
        <v>58</v>
      </c>
      <c r="BM946" s="17" t="s">
        <v>58</v>
      </c>
      <c r="BN946" s="17" t="s">
        <v>58</v>
      </c>
      <c r="BO946" s="18" t="s">
        <v>58</v>
      </c>
      <c r="BP946" s="18" t="s">
        <v>58</v>
      </c>
      <c r="BQ946" s="64">
        <v>0</v>
      </c>
      <c r="BR946" s="18">
        <v>0</v>
      </c>
      <c r="BS946" s="730" t="s">
        <v>56</v>
      </c>
      <c r="BT946" s="17">
        <v>0</v>
      </c>
      <c r="BU946" s="17">
        <v>0</v>
      </c>
      <c r="BV946" s="17">
        <v>0</v>
      </c>
      <c r="BW946" s="17">
        <v>0</v>
      </c>
      <c r="BX946" s="17">
        <v>0</v>
      </c>
      <c r="BY946" s="17">
        <v>0</v>
      </c>
      <c r="BZ946" s="17">
        <v>0</v>
      </c>
      <c r="CA946" s="17">
        <v>0</v>
      </c>
      <c r="CB946" s="17">
        <v>0</v>
      </c>
      <c r="CC946" s="17">
        <v>0</v>
      </c>
      <c r="CD946" s="17">
        <v>0</v>
      </c>
      <c r="CE946" s="17">
        <v>0</v>
      </c>
      <c r="CF946" s="17">
        <v>0</v>
      </c>
      <c r="CG946" s="17">
        <v>0</v>
      </c>
      <c r="CH946" s="17">
        <v>0</v>
      </c>
      <c r="CI946" s="17">
        <v>0</v>
      </c>
      <c r="CJ946" s="17">
        <v>0</v>
      </c>
      <c r="CK946" s="17">
        <v>0</v>
      </c>
      <c r="CL946" s="702">
        <v>0</v>
      </c>
      <c r="CM946" s="702">
        <v>0</v>
      </c>
      <c r="CN946" s="702">
        <v>0</v>
      </c>
      <c r="CO946" s="702">
        <v>0</v>
      </c>
      <c r="CP946" s="702">
        <v>0</v>
      </c>
      <c r="CQ946" s="702">
        <v>0</v>
      </c>
      <c r="CR946" s="704">
        <v>0</v>
      </c>
      <c r="CS946" s="703">
        <v>0</v>
      </c>
      <c r="CT946" s="23" t="s">
        <v>56</v>
      </c>
      <c r="CU946" s="23" t="s">
        <v>56</v>
      </c>
      <c r="CV946" s="23" t="s">
        <v>56</v>
      </c>
      <c r="CW946" s="23" t="s">
        <v>56</v>
      </c>
      <c r="CX946" s="23" t="s">
        <v>56</v>
      </c>
      <c r="CY946" s="23" t="s">
        <v>56</v>
      </c>
      <c r="CZ946" s="23" t="s">
        <v>56</v>
      </c>
      <c r="DA946" s="23" t="s">
        <v>56</v>
      </c>
      <c r="DB946" s="23" t="s">
        <v>56</v>
      </c>
      <c r="DC946" s="120"/>
      <c r="DD946" s="692" t="s">
        <v>56</v>
      </c>
      <c r="DE946" s="120"/>
      <c r="DF946" s="120"/>
      <c r="DG946" s="120"/>
      <c r="DH946" s="140"/>
      <c r="DI946" s="140"/>
      <c r="DJ946" s="140"/>
      <c r="DK946" s="140"/>
      <c r="DL946" s="548" t="s">
        <v>56</v>
      </c>
      <c r="DM946" s="548" t="s">
        <v>56</v>
      </c>
      <c r="DN946" s="203" t="s">
        <v>55</v>
      </c>
      <c r="DO946" s="700" t="s">
        <v>56</v>
      </c>
      <c r="DP946" s="713" t="s">
        <v>56</v>
      </c>
      <c r="DQ946" s="548" t="s">
        <v>56</v>
      </c>
      <c r="DR946" s="673" t="s">
        <v>56</v>
      </c>
      <c r="DS946" s="203" t="s">
        <v>56</v>
      </c>
      <c r="DT946" s="1160" t="s">
        <v>56</v>
      </c>
      <c r="DU946" s="711">
        <v>8.7894736842105257</v>
      </c>
      <c r="DV946" s="711">
        <v>153.69333537385623</v>
      </c>
      <c r="DW946" s="711">
        <v>8.8070175438596507</v>
      </c>
      <c r="DX946" s="711">
        <v>153.1150170611017</v>
      </c>
      <c r="DY946" s="710">
        <v>2.6315789473684209E-2</v>
      </c>
      <c r="DZ946" s="710">
        <v>0.636764658142846</v>
      </c>
      <c r="EA946" s="710">
        <v>2.6315789473684199E-2</v>
      </c>
      <c r="EB946" s="710">
        <v>0.6320123322690715</v>
      </c>
      <c r="EC946" s="236"/>
      <c r="ED946" s="49"/>
      <c r="EE946" s="232"/>
      <c r="EF946" s="700">
        <v>668</v>
      </c>
      <c r="EG946" s="712">
        <v>12117.333333333334</v>
      </c>
      <c r="EH946" s="44"/>
    </row>
    <row r="947" spans="1:138" ht="41.25" customHeight="1" x14ac:dyDescent="0.25">
      <c r="A947" s="871" t="s">
        <v>49</v>
      </c>
      <c r="B947" s="656" t="s">
        <v>96</v>
      </c>
      <c r="C947" s="656" t="s">
        <v>140</v>
      </c>
      <c r="D947" s="691" t="s">
        <v>149</v>
      </c>
      <c r="E947" s="656" t="s">
        <v>142</v>
      </c>
      <c r="F947" s="656" t="s">
        <v>1865</v>
      </c>
      <c r="G947" s="901" t="s">
        <v>1857</v>
      </c>
      <c r="H947" s="897" t="s">
        <v>868</v>
      </c>
      <c r="I947" s="17" t="s">
        <v>860</v>
      </c>
      <c r="J947" s="64">
        <v>23</v>
      </c>
      <c r="K947" s="665">
        <v>27.009600293228999</v>
      </c>
      <c r="L947" s="665">
        <v>5.0357954440710007</v>
      </c>
      <c r="M947" s="64">
        <v>0</v>
      </c>
      <c r="N947" s="727" t="s">
        <v>56</v>
      </c>
      <c r="O947" s="548" t="s">
        <v>56</v>
      </c>
      <c r="P947" s="909" t="s">
        <v>56</v>
      </c>
      <c r="Q947" s="203" t="s">
        <v>57</v>
      </c>
      <c r="R947" s="205" t="s">
        <v>57</v>
      </c>
      <c r="S947" s="490">
        <v>0</v>
      </c>
      <c r="T947" s="18">
        <v>0</v>
      </c>
      <c r="U947" s="548" t="s">
        <v>58</v>
      </c>
      <c r="V947" s="18" t="s">
        <v>58</v>
      </c>
      <c r="W947" s="64" t="s">
        <v>58</v>
      </c>
      <c r="X947" s="18" t="s">
        <v>58</v>
      </c>
      <c r="Y947" s="18" t="s">
        <v>58</v>
      </c>
      <c r="Z947" s="18" t="s">
        <v>58</v>
      </c>
      <c r="AA947" s="18" t="s">
        <v>58</v>
      </c>
      <c r="AB947" s="18" t="s">
        <v>58</v>
      </c>
      <c r="AC947" s="18" t="s">
        <v>58</v>
      </c>
      <c r="AD947" s="18" t="s">
        <v>58</v>
      </c>
      <c r="AE947" s="18" t="s">
        <v>58</v>
      </c>
      <c r="AF947" s="18" t="s">
        <v>58</v>
      </c>
      <c r="AG947" s="64" t="s">
        <v>58</v>
      </c>
      <c r="AH947" s="18" t="s">
        <v>58</v>
      </c>
      <c r="AI947" s="64" t="s">
        <v>58</v>
      </c>
      <c r="AJ947" s="18" t="s">
        <v>58</v>
      </c>
      <c r="AK947" s="18" t="s">
        <v>58</v>
      </c>
      <c r="AL947" s="64" t="s">
        <v>58</v>
      </c>
      <c r="AM947" s="18" t="s">
        <v>58</v>
      </c>
      <c r="AN947" s="18" t="s">
        <v>58</v>
      </c>
      <c r="AO947" s="18" t="s">
        <v>58</v>
      </c>
      <c r="AP947" s="64" t="s">
        <v>58</v>
      </c>
      <c r="AQ947" s="64">
        <v>0</v>
      </c>
      <c r="AR947" s="11">
        <v>0</v>
      </c>
      <c r="AS947" s="17" t="s">
        <v>58</v>
      </c>
      <c r="AT947" s="490" t="s">
        <v>58</v>
      </c>
      <c r="AU947" s="64" t="s">
        <v>58</v>
      </c>
      <c r="AV947" s="18" t="s">
        <v>58</v>
      </c>
      <c r="AW947" s="64" t="s">
        <v>58</v>
      </c>
      <c r="AX947" s="18" t="s">
        <v>58</v>
      </c>
      <c r="AY947" s="17" t="s">
        <v>58</v>
      </c>
      <c r="AZ947" s="490" t="s">
        <v>58</v>
      </c>
      <c r="BA947" s="17" t="s">
        <v>58</v>
      </c>
      <c r="BB947" s="18" t="s">
        <v>58</v>
      </c>
      <c r="BC947" s="17" t="s">
        <v>58</v>
      </c>
      <c r="BD947" s="18" t="s">
        <v>58</v>
      </c>
      <c r="BE947" s="17" t="s">
        <v>58</v>
      </c>
      <c r="BF947" s="18" t="s">
        <v>58</v>
      </c>
      <c r="BG947" s="17" t="s">
        <v>58</v>
      </c>
      <c r="BH947" s="18" t="s">
        <v>58</v>
      </c>
      <c r="BI947" s="17" t="s">
        <v>58</v>
      </c>
      <c r="BJ947" s="18" t="s">
        <v>58</v>
      </c>
      <c r="BK947" s="17" t="s">
        <v>58</v>
      </c>
      <c r="BL947" s="17" t="s">
        <v>58</v>
      </c>
      <c r="BM947" s="17" t="s">
        <v>58</v>
      </c>
      <c r="BN947" s="17" t="s">
        <v>58</v>
      </c>
      <c r="BO947" s="18" t="s">
        <v>58</v>
      </c>
      <c r="BP947" s="18" t="s">
        <v>58</v>
      </c>
      <c r="BQ947" s="64">
        <v>0</v>
      </c>
      <c r="BR947" s="18">
        <v>0</v>
      </c>
      <c r="BS947" s="730" t="s">
        <v>56</v>
      </c>
      <c r="BT947" s="17">
        <v>0</v>
      </c>
      <c r="BU947" s="17">
        <v>0</v>
      </c>
      <c r="BV947" s="17">
        <v>0</v>
      </c>
      <c r="BW947" s="17">
        <v>0</v>
      </c>
      <c r="BX947" s="17">
        <v>0</v>
      </c>
      <c r="BY947" s="17">
        <v>0</v>
      </c>
      <c r="BZ947" s="17">
        <v>0</v>
      </c>
      <c r="CA947" s="17">
        <v>0</v>
      </c>
      <c r="CB947" s="17">
        <v>0</v>
      </c>
      <c r="CC947" s="17">
        <v>0</v>
      </c>
      <c r="CD947" s="17">
        <v>0</v>
      </c>
      <c r="CE947" s="17">
        <v>0</v>
      </c>
      <c r="CF947" s="17">
        <v>0</v>
      </c>
      <c r="CG947" s="17">
        <v>0</v>
      </c>
      <c r="CH947" s="17">
        <v>0</v>
      </c>
      <c r="CI947" s="17">
        <v>0</v>
      </c>
      <c r="CJ947" s="17">
        <v>0</v>
      </c>
      <c r="CK947" s="17">
        <v>0</v>
      </c>
      <c r="CL947" s="702">
        <v>0</v>
      </c>
      <c r="CM947" s="702">
        <v>0</v>
      </c>
      <c r="CN947" s="702">
        <v>0</v>
      </c>
      <c r="CO947" s="702">
        <v>0</v>
      </c>
      <c r="CP947" s="702">
        <v>0</v>
      </c>
      <c r="CQ947" s="702">
        <v>0</v>
      </c>
      <c r="CR947" s="704">
        <v>0</v>
      </c>
      <c r="CS947" s="703">
        <v>0</v>
      </c>
      <c r="CT947" s="23" t="s">
        <v>56</v>
      </c>
      <c r="CU947" s="23" t="s">
        <v>56</v>
      </c>
      <c r="CV947" s="23" t="s">
        <v>56</v>
      </c>
      <c r="CW947" s="23" t="s">
        <v>56</v>
      </c>
      <c r="CX947" s="23" t="s">
        <v>56</v>
      </c>
      <c r="CY947" s="23" t="s">
        <v>56</v>
      </c>
      <c r="CZ947" s="23" t="s">
        <v>56</v>
      </c>
      <c r="DA947" s="23" t="s">
        <v>56</v>
      </c>
      <c r="DB947" s="23" t="s">
        <v>56</v>
      </c>
      <c r="DC947" s="120"/>
      <c r="DD947" s="692" t="s">
        <v>56</v>
      </c>
      <c r="DE947" s="120"/>
      <c r="DF947" s="120"/>
      <c r="DG947" s="120"/>
      <c r="DH947" s="140"/>
      <c r="DI947" s="140"/>
      <c r="DJ947" s="140"/>
      <c r="DK947" s="140"/>
      <c r="DL947" s="548" t="s">
        <v>56</v>
      </c>
      <c r="DM947" s="548" t="s">
        <v>56</v>
      </c>
      <c r="DN947" s="203" t="s">
        <v>55</v>
      </c>
      <c r="DO947" s="700" t="s">
        <v>56</v>
      </c>
      <c r="DP947" s="713" t="s">
        <v>56</v>
      </c>
      <c r="DQ947" s="548" t="s">
        <v>56</v>
      </c>
      <c r="DR947" s="673" t="s">
        <v>56</v>
      </c>
      <c r="DS947" s="203" t="s">
        <v>56</v>
      </c>
      <c r="DT947" s="1160" t="s">
        <v>56</v>
      </c>
      <c r="DU947" s="711">
        <v>0</v>
      </c>
      <c r="DV947" s="711" t="s">
        <v>56</v>
      </c>
      <c r="DW947" s="711">
        <v>0</v>
      </c>
      <c r="DX947" s="711" t="s">
        <v>56</v>
      </c>
      <c r="DY947" s="710">
        <v>0</v>
      </c>
      <c r="DZ947" s="710" t="s">
        <v>56</v>
      </c>
      <c r="EA947" s="710">
        <v>0</v>
      </c>
      <c r="EB947" s="710" t="s">
        <v>56</v>
      </c>
      <c r="EC947" s="236"/>
      <c r="ED947" s="49"/>
      <c r="EE947" s="232"/>
      <c r="EF947" s="700">
        <v>0</v>
      </c>
      <c r="EG947" s="712" t="s">
        <v>56</v>
      </c>
      <c r="EH947" s="44"/>
    </row>
    <row r="948" spans="1:138" ht="41.25" customHeight="1" x14ac:dyDescent="0.25">
      <c r="A948" s="871" t="s">
        <v>49</v>
      </c>
      <c r="B948" s="656" t="s">
        <v>96</v>
      </c>
      <c r="C948" s="656" t="s">
        <v>140</v>
      </c>
      <c r="D948" s="691" t="s">
        <v>1866</v>
      </c>
      <c r="E948" s="656" t="s">
        <v>663</v>
      </c>
      <c r="F948" s="656" t="s">
        <v>1867</v>
      </c>
      <c r="G948" s="901" t="s">
        <v>1868</v>
      </c>
      <c r="H948" s="897" t="s">
        <v>55</v>
      </c>
      <c r="I948" s="17" t="s">
        <v>860</v>
      </c>
      <c r="J948" s="64">
        <v>23</v>
      </c>
      <c r="K948" s="665">
        <v>44</v>
      </c>
      <c r="L948" s="665">
        <v>9.6399621011610002</v>
      </c>
      <c r="M948" s="64">
        <v>5</v>
      </c>
      <c r="N948" s="727" t="s">
        <v>56</v>
      </c>
      <c r="O948" s="548" t="s">
        <v>56</v>
      </c>
      <c r="P948" s="909" t="s">
        <v>56</v>
      </c>
      <c r="Q948" s="203" t="s">
        <v>57</v>
      </c>
      <c r="R948" s="205" t="s">
        <v>57</v>
      </c>
      <c r="S948" s="490">
        <v>0</v>
      </c>
      <c r="T948" s="18">
        <v>0</v>
      </c>
      <c r="U948" s="548">
        <v>0</v>
      </c>
      <c r="V948" s="18">
        <v>0</v>
      </c>
      <c r="W948" s="64">
        <v>0</v>
      </c>
      <c r="X948" s="18">
        <v>0</v>
      </c>
      <c r="Y948" s="18">
        <v>0</v>
      </c>
      <c r="Z948" s="18">
        <v>0</v>
      </c>
      <c r="AA948" s="18">
        <v>0</v>
      </c>
      <c r="AB948" s="18">
        <v>0</v>
      </c>
      <c r="AC948" s="18">
        <v>0</v>
      </c>
      <c r="AD948" s="18">
        <v>0</v>
      </c>
      <c r="AE948" s="18">
        <v>0</v>
      </c>
      <c r="AF948" s="18">
        <v>0</v>
      </c>
      <c r="AG948" s="64">
        <v>0</v>
      </c>
      <c r="AH948" s="18">
        <v>0</v>
      </c>
      <c r="AI948" s="64">
        <v>0</v>
      </c>
      <c r="AJ948" s="18">
        <v>0</v>
      </c>
      <c r="AK948" s="18">
        <v>7</v>
      </c>
      <c r="AL948" s="64">
        <v>7</v>
      </c>
      <c r="AM948" s="18">
        <v>0</v>
      </c>
      <c r="AN948" s="18" t="s">
        <v>58</v>
      </c>
      <c r="AO948" s="18">
        <v>0</v>
      </c>
      <c r="AP948" s="64">
        <v>0</v>
      </c>
      <c r="AQ948" s="64">
        <v>7</v>
      </c>
      <c r="AR948" s="11">
        <v>7</v>
      </c>
      <c r="AS948" s="17">
        <v>0</v>
      </c>
      <c r="AT948" s="490">
        <v>0</v>
      </c>
      <c r="AU948" s="64">
        <v>0</v>
      </c>
      <c r="AV948" s="18">
        <v>0</v>
      </c>
      <c r="AW948" s="64">
        <v>0</v>
      </c>
      <c r="AX948" s="18">
        <v>0</v>
      </c>
      <c r="AY948" s="17">
        <v>0</v>
      </c>
      <c r="AZ948" s="490">
        <v>0</v>
      </c>
      <c r="BA948" s="17">
        <v>0</v>
      </c>
      <c r="BB948" s="18">
        <v>0</v>
      </c>
      <c r="BC948" s="17">
        <v>0</v>
      </c>
      <c r="BD948" s="18">
        <v>0</v>
      </c>
      <c r="BE948" s="17">
        <v>0</v>
      </c>
      <c r="BF948" s="18">
        <v>0</v>
      </c>
      <c r="BG948" s="17">
        <v>0</v>
      </c>
      <c r="BH948" s="18">
        <v>0</v>
      </c>
      <c r="BI948" s="17">
        <v>0</v>
      </c>
      <c r="BJ948" s="18">
        <v>0</v>
      </c>
      <c r="BK948" s="17">
        <v>5005</v>
      </c>
      <c r="BL948" s="17">
        <v>5005</v>
      </c>
      <c r="BM948" s="17">
        <v>0</v>
      </c>
      <c r="BN948" s="17" t="s">
        <v>58</v>
      </c>
      <c r="BO948" s="18">
        <v>0</v>
      </c>
      <c r="BP948" s="18">
        <v>0</v>
      </c>
      <c r="BQ948" s="64">
        <v>5005</v>
      </c>
      <c r="BR948" s="18">
        <v>5005</v>
      </c>
      <c r="BS948" s="730" t="s">
        <v>56</v>
      </c>
      <c r="BT948" s="17">
        <v>0</v>
      </c>
      <c r="BU948" s="17">
        <v>0</v>
      </c>
      <c r="BV948" s="17">
        <v>0</v>
      </c>
      <c r="BW948" s="17">
        <v>0</v>
      </c>
      <c r="BX948" s="17">
        <v>0</v>
      </c>
      <c r="BY948" s="17">
        <v>0</v>
      </c>
      <c r="BZ948" s="17">
        <v>0</v>
      </c>
      <c r="CA948" s="17">
        <v>0</v>
      </c>
      <c r="CB948" s="17">
        <v>0</v>
      </c>
      <c r="CC948" s="17">
        <v>0</v>
      </c>
      <c r="CD948" s="17">
        <v>0</v>
      </c>
      <c r="CE948" s="17">
        <v>0</v>
      </c>
      <c r="CF948" s="17">
        <v>0</v>
      </c>
      <c r="CG948" s="17">
        <v>0</v>
      </c>
      <c r="CH948" s="17">
        <v>0</v>
      </c>
      <c r="CI948" s="17">
        <v>0</v>
      </c>
      <c r="CJ948" s="17">
        <v>0</v>
      </c>
      <c r="CK948" s="17">
        <v>0</v>
      </c>
      <c r="CL948" s="702">
        <v>5875069.2000000002</v>
      </c>
      <c r="CM948" s="702">
        <v>5875069.2000000002</v>
      </c>
      <c r="CN948" s="702">
        <v>0</v>
      </c>
      <c r="CO948" s="702">
        <v>0</v>
      </c>
      <c r="CP948" s="702">
        <v>0</v>
      </c>
      <c r="CQ948" s="702">
        <v>0</v>
      </c>
      <c r="CR948" s="704">
        <v>5875069.2000000002</v>
      </c>
      <c r="CS948" s="703">
        <v>5875069.2000000002</v>
      </c>
      <c r="CT948" s="23" t="s">
        <v>56</v>
      </c>
      <c r="CU948" s="23" t="s">
        <v>56</v>
      </c>
      <c r="CV948" s="23" t="s">
        <v>56</v>
      </c>
      <c r="CW948" s="23" t="s">
        <v>56</v>
      </c>
      <c r="CX948" s="23" t="s">
        <v>56</v>
      </c>
      <c r="CY948" s="23" t="s">
        <v>56</v>
      </c>
      <c r="CZ948" s="23" t="s">
        <v>56</v>
      </c>
      <c r="DA948" s="23" t="s">
        <v>56</v>
      </c>
      <c r="DB948" s="23" t="s">
        <v>56</v>
      </c>
      <c r="DC948" s="120"/>
      <c r="DD948" s="692" t="s">
        <v>56</v>
      </c>
      <c r="DE948" s="120"/>
      <c r="DF948" s="120"/>
      <c r="DG948" s="120"/>
      <c r="DH948" s="140"/>
      <c r="DI948" s="140"/>
      <c r="DJ948" s="140"/>
      <c r="DK948" s="140"/>
      <c r="DL948" s="548" t="s">
        <v>56</v>
      </c>
      <c r="DM948" s="548" t="s">
        <v>56</v>
      </c>
      <c r="DN948" s="203" t="s">
        <v>55</v>
      </c>
      <c r="DO948" s="700" t="s">
        <v>56</v>
      </c>
      <c r="DP948" s="713" t="s">
        <v>56</v>
      </c>
      <c r="DQ948" s="548" t="s">
        <v>56</v>
      </c>
      <c r="DR948" s="673" t="s">
        <v>56</v>
      </c>
      <c r="DS948" s="203" t="s">
        <v>56</v>
      </c>
      <c r="DT948" s="1160" t="s">
        <v>56</v>
      </c>
      <c r="DU948" s="711">
        <v>0</v>
      </c>
      <c r="DV948" s="711">
        <v>1246.4666666666667</v>
      </c>
      <c r="DW948" s="711">
        <v>0</v>
      </c>
      <c r="DX948" s="711">
        <v>51.800000000000004</v>
      </c>
      <c r="DY948" s="710">
        <v>0</v>
      </c>
      <c r="DZ948" s="710">
        <v>1.1333333333333333</v>
      </c>
      <c r="EA948" s="710">
        <v>0</v>
      </c>
      <c r="EB948" s="710">
        <v>0.79999999999999993</v>
      </c>
      <c r="EC948" s="236"/>
      <c r="ED948" s="49"/>
      <c r="EE948" s="232"/>
      <c r="EF948" s="700">
        <v>0</v>
      </c>
      <c r="EG948" s="712">
        <v>140.66666666666666</v>
      </c>
      <c r="EH948" s="44"/>
    </row>
    <row r="949" spans="1:138" ht="41.25" customHeight="1" x14ac:dyDescent="0.25">
      <c r="A949" s="871" t="s">
        <v>49</v>
      </c>
      <c r="B949" s="656" t="s">
        <v>96</v>
      </c>
      <c r="C949" s="656" t="s">
        <v>140</v>
      </c>
      <c r="D949" s="691" t="s">
        <v>579</v>
      </c>
      <c r="E949" s="656" t="s">
        <v>580</v>
      </c>
      <c r="F949" s="656" t="s">
        <v>1869</v>
      </c>
      <c r="G949" s="901" t="s">
        <v>582</v>
      </c>
      <c r="H949" s="897" t="s">
        <v>55</v>
      </c>
      <c r="I949" s="17" t="s">
        <v>860</v>
      </c>
      <c r="J949" s="64">
        <v>23</v>
      </c>
      <c r="K949" s="665">
        <v>35</v>
      </c>
      <c r="L949" s="665">
        <v>1.5549242391900002</v>
      </c>
      <c r="M949" s="64">
        <v>8</v>
      </c>
      <c r="N949" s="727" t="s">
        <v>56</v>
      </c>
      <c r="O949" s="548" t="s">
        <v>56</v>
      </c>
      <c r="P949" s="909" t="s">
        <v>56</v>
      </c>
      <c r="Q949" s="203" t="s">
        <v>57</v>
      </c>
      <c r="R949" s="205" t="s">
        <v>57</v>
      </c>
      <c r="S949" s="490">
        <v>0</v>
      </c>
      <c r="T949" s="18">
        <v>0</v>
      </c>
      <c r="U949" s="548" t="s">
        <v>58</v>
      </c>
      <c r="V949" s="18" t="s">
        <v>58</v>
      </c>
      <c r="W949" s="64" t="s">
        <v>58</v>
      </c>
      <c r="X949" s="18" t="s">
        <v>58</v>
      </c>
      <c r="Y949" s="18" t="s">
        <v>58</v>
      </c>
      <c r="Z949" s="18" t="s">
        <v>58</v>
      </c>
      <c r="AA949" s="18" t="s">
        <v>58</v>
      </c>
      <c r="AB949" s="18" t="s">
        <v>58</v>
      </c>
      <c r="AC949" s="18" t="s">
        <v>58</v>
      </c>
      <c r="AD949" s="18" t="s">
        <v>58</v>
      </c>
      <c r="AE949" s="18" t="s">
        <v>58</v>
      </c>
      <c r="AF949" s="18" t="s">
        <v>58</v>
      </c>
      <c r="AG949" s="64" t="s">
        <v>58</v>
      </c>
      <c r="AH949" s="18" t="s">
        <v>58</v>
      </c>
      <c r="AI949" s="64" t="s">
        <v>58</v>
      </c>
      <c r="AJ949" s="18" t="s">
        <v>58</v>
      </c>
      <c r="AK949" s="18" t="s">
        <v>58</v>
      </c>
      <c r="AL949" s="64" t="s">
        <v>58</v>
      </c>
      <c r="AM949" s="18" t="s">
        <v>58</v>
      </c>
      <c r="AN949" s="18" t="s">
        <v>58</v>
      </c>
      <c r="AO949" s="18" t="s">
        <v>58</v>
      </c>
      <c r="AP949" s="64" t="s">
        <v>58</v>
      </c>
      <c r="AQ949" s="64">
        <v>0</v>
      </c>
      <c r="AR949" s="11">
        <v>0</v>
      </c>
      <c r="AS949" s="17" t="s">
        <v>58</v>
      </c>
      <c r="AT949" s="490" t="s">
        <v>58</v>
      </c>
      <c r="AU949" s="64" t="s">
        <v>58</v>
      </c>
      <c r="AV949" s="18" t="s">
        <v>58</v>
      </c>
      <c r="AW949" s="64" t="s">
        <v>58</v>
      </c>
      <c r="AX949" s="18" t="s">
        <v>58</v>
      </c>
      <c r="AY949" s="17" t="s">
        <v>58</v>
      </c>
      <c r="AZ949" s="490" t="s">
        <v>58</v>
      </c>
      <c r="BA949" s="17" t="s">
        <v>58</v>
      </c>
      <c r="BB949" s="18" t="s">
        <v>58</v>
      </c>
      <c r="BC949" s="17" t="s">
        <v>58</v>
      </c>
      <c r="BD949" s="18" t="s">
        <v>58</v>
      </c>
      <c r="BE949" s="17" t="s">
        <v>58</v>
      </c>
      <c r="BF949" s="18" t="s">
        <v>58</v>
      </c>
      <c r="BG949" s="17" t="s">
        <v>58</v>
      </c>
      <c r="BH949" s="18" t="s">
        <v>58</v>
      </c>
      <c r="BI949" s="17" t="s">
        <v>58</v>
      </c>
      <c r="BJ949" s="18" t="s">
        <v>58</v>
      </c>
      <c r="BK949" s="17" t="s">
        <v>58</v>
      </c>
      <c r="BL949" s="17" t="s">
        <v>58</v>
      </c>
      <c r="BM949" s="17" t="s">
        <v>58</v>
      </c>
      <c r="BN949" s="17" t="s">
        <v>58</v>
      </c>
      <c r="BO949" s="18" t="s">
        <v>58</v>
      </c>
      <c r="BP949" s="18" t="s">
        <v>58</v>
      </c>
      <c r="BQ949" s="64">
        <v>0</v>
      </c>
      <c r="BR949" s="18">
        <v>0</v>
      </c>
      <c r="BS949" s="730" t="s">
        <v>56</v>
      </c>
      <c r="BT949" s="17">
        <v>0</v>
      </c>
      <c r="BU949" s="17">
        <v>0</v>
      </c>
      <c r="BV949" s="17">
        <v>0</v>
      </c>
      <c r="BW949" s="17">
        <v>0</v>
      </c>
      <c r="BX949" s="17">
        <v>0</v>
      </c>
      <c r="BY949" s="17">
        <v>0</v>
      </c>
      <c r="BZ949" s="17">
        <v>0</v>
      </c>
      <c r="CA949" s="17">
        <v>0</v>
      </c>
      <c r="CB949" s="17">
        <v>0</v>
      </c>
      <c r="CC949" s="17">
        <v>0</v>
      </c>
      <c r="CD949" s="17">
        <v>0</v>
      </c>
      <c r="CE949" s="17">
        <v>0</v>
      </c>
      <c r="CF949" s="17">
        <v>0</v>
      </c>
      <c r="CG949" s="17">
        <v>0</v>
      </c>
      <c r="CH949" s="17">
        <v>0</v>
      </c>
      <c r="CI949" s="17">
        <v>0</v>
      </c>
      <c r="CJ949" s="17">
        <v>0</v>
      </c>
      <c r="CK949" s="17">
        <v>0</v>
      </c>
      <c r="CL949" s="702">
        <v>0</v>
      </c>
      <c r="CM949" s="702">
        <v>0</v>
      </c>
      <c r="CN949" s="702">
        <v>0</v>
      </c>
      <c r="CO949" s="702">
        <v>0</v>
      </c>
      <c r="CP949" s="702">
        <v>0</v>
      </c>
      <c r="CQ949" s="702">
        <v>0</v>
      </c>
      <c r="CR949" s="704">
        <v>0</v>
      </c>
      <c r="CS949" s="703">
        <v>0</v>
      </c>
      <c r="CT949" s="23" t="s">
        <v>56</v>
      </c>
      <c r="CU949" s="23" t="s">
        <v>56</v>
      </c>
      <c r="CV949" s="23" t="s">
        <v>56</v>
      </c>
      <c r="CW949" s="23" t="s">
        <v>56</v>
      </c>
      <c r="CX949" s="23" t="s">
        <v>56</v>
      </c>
      <c r="CY949" s="23" t="s">
        <v>56</v>
      </c>
      <c r="CZ949" s="23" t="s">
        <v>56</v>
      </c>
      <c r="DA949" s="23" t="s">
        <v>56</v>
      </c>
      <c r="DB949" s="23" t="s">
        <v>56</v>
      </c>
      <c r="DC949" s="120"/>
      <c r="DD949" s="692" t="s">
        <v>56</v>
      </c>
      <c r="DE949" s="120"/>
      <c r="DF949" s="120"/>
      <c r="DG949" s="120"/>
      <c r="DH949" s="140"/>
      <c r="DI949" s="140"/>
      <c r="DJ949" s="140"/>
      <c r="DK949" s="140"/>
      <c r="DL949" s="548" t="s">
        <v>56</v>
      </c>
      <c r="DM949" s="548" t="s">
        <v>56</v>
      </c>
      <c r="DN949" s="203" t="s">
        <v>55</v>
      </c>
      <c r="DO949" s="700" t="s">
        <v>56</v>
      </c>
      <c r="DP949" s="713" t="s">
        <v>56</v>
      </c>
      <c r="DQ949" s="548" t="s">
        <v>56</v>
      </c>
      <c r="DR949" s="673" t="s">
        <v>56</v>
      </c>
      <c r="DS949" s="203" t="s">
        <v>56</v>
      </c>
      <c r="DT949" s="1160" t="s">
        <v>56</v>
      </c>
      <c r="DU949" s="711">
        <v>0</v>
      </c>
      <c r="DV949" s="711">
        <v>169.33333333333334</v>
      </c>
      <c r="DW949" s="711">
        <v>0</v>
      </c>
      <c r="DX949" s="711">
        <v>147.90476190476176</v>
      </c>
      <c r="DY949" s="710">
        <v>0</v>
      </c>
      <c r="DZ949" s="710">
        <v>0.52380952380952406</v>
      </c>
      <c r="EA949" s="710">
        <v>0</v>
      </c>
      <c r="EB949" s="710">
        <v>0.38095238095238099</v>
      </c>
      <c r="EC949" s="236"/>
      <c r="ED949" s="49"/>
      <c r="EE949" s="232"/>
      <c r="EF949" s="700">
        <v>0</v>
      </c>
      <c r="EG949" s="712">
        <v>0</v>
      </c>
      <c r="EH949" s="44"/>
    </row>
    <row r="950" spans="1:138" ht="41.25" customHeight="1" x14ac:dyDescent="0.25">
      <c r="A950" s="871" t="s">
        <v>49</v>
      </c>
      <c r="B950" s="656" t="s">
        <v>96</v>
      </c>
      <c r="C950" s="656" t="s">
        <v>140</v>
      </c>
      <c r="D950" s="691" t="s">
        <v>579</v>
      </c>
      <c r="E950" s="656" t="s">
        <v>580</v>
      </c>
      <c r="F950" s="656" t="s">
        <v>1870</v>
      </c>
      <c r="G950" s="901" t="s">
        <v>580</v>
      </c>
      <c r="H950" s="897" t="s">
        <v>55</v>
      </c>
      <c r="I950" s="17" t="s">
        <v>860</v>
      </c>
      <c r="J950" s="64">
        <v>23</v>
      </c>
      <c r="K950" s="665">
        <v>16.253564778226298</v>
      </c>
      <c r="L950" s="665">
        <v>0.28655302970700003</v>
      </c>
      <c r="M950" s="64">
        <v>0</v>
      </c>
      <c r="N950" s="727" t="s">
        <v>56</v>
      </c>
      <c r="O950" s="548" t="s">
        <v>56</v>
      </c>
      <c r="P950" s="909" t="s">
        <v>56</v>
      </c>
      <c r="Q950" s="203" t="s">
        <v>57</v>
      </c>
      <c r="R950" s="205" t="s">
        <v>57</v>
      </c>
      <c r="S950" s="490">
        <v>0</v>
      </c>
      <c r="T950" s="18">
        <v>0</v>
      </c>
      <c r="U950" s="548" t="s">
        <v>58</v>
      </c>
      <c r="V950" s="18" t="s">
        <v>58</v>
      </c>
      <c r="W950" s="64" t="s">
        <v>58</v>
      </c>
      <c r="X950" s="18" t="s">
        <v>58</v>
      </c>
      <c r="Y950" s="18" t="s">
        <v>58</v>
      </c>
      <c r="Z950" s="18" t="s">
        <v>58</v>
      </c>
      <c r="AA950" s="18" t="s">
        <v>58</v>
      </c>
      <c r="AB950" s="18" t="s">
        <v>58</v>
      </c>
      <c r="AC950" s="18" t="s">
        <v>58</v>
      </c>
      <c r="AD950" s="18" t="s">
        <v>58</v>
      </c>
      <c r="AE950" s="18" t="s">
        <v>58</v>
      </c>
      <c r="AF950" s="18" t="s">
        <v>58</v>
      </c>
      <c r="AG950" s="64" t="s">
        <v>58</v>
      </c>
      <c r="AH950" s="18" t="s">
        <v>58</v>
      </c>
      <c r="AI950" s="64" t="s">
        <v>58</v>
      </c>
      <c r="AJ950" s="18" t="s">
        <v>58</v>
      </c>
      <c r="AK950" s="18" t="s">
        <v>58</v>
      </c>
      <c r="AL950" s="64" t="s">
        <v>58</v>
      </c>
      <c r="AM950" s="18" t="s">
        <v>58</v>
      </c>
      <c r="AN950" s="18" t="s">
        <v>58</v>
      </c>
      <c r="AO950" s="18" t="s">
        <v>58</v>
      </c>
      <c r="AP950" s="64" t="s">
        <v>58</v>
      </c>
      <c r="AQ950" s="64">
        <v>0</v>
      </c>
      <c r="AR950" s="11">
        <v>0</v>
      </c>
      <c r="AS950" s="17" t="s">
        <v>58</v>
      </c>
      <c r="AT950" s="490" t="s">
        <v>58</v>
      </c>
      <c r="AU950" s="64" t="s">
        <v>58</v>
      </c>
      <c r="AV950" s="18" t="s">
        <v>58</v>
      </c>
      <c r="AW950" s="64" t="s">
        <v>58</v>
      </c>
      <c r="AX950" s="18" t="s">
        <v>58</v>
      </c>
      <c r="AY950" s="17" t="s">
        <v>58</v>
      </c>
      <c r="AZ950" s="490" t="s">
        <v>58</v>
      </c>
      <c r="BA950" s="17" t="s">
        <v>58</v>
      </c>
      <c r="BB950" s="18" t="s">
        <v>58</v>
      </c>
      <c r="BC950" s="17" t="s">
        <v>58</v>
      </c>
      <c r="BD950" s="18" t="s">
        <v>58</v>
      </c>
      <c r="BE950" s="17" t="s">
        <v>58</v>
      </c>
      <c r="BF950" s="18" t="s">
        <v>58</v>
      </c>
      <c r="BG950" s="17" t="s">
        <v>58</v>
      </c>
      <c r="BH950" s="18" t="s">
        <v>58</v>
      </c>
      <c r="BI950" s="17" t="s">
        <v>58</v>
      </c>
      <c r="BJ950" s="18" t="s">
        <v>58</v>
      </c>
      <c r="BK950" s="17" t="s">
        <v>58</v>
      </c>
      <c r="BL950" s="17" t="s">
        <v>58</v>
      </c>
      <c r="BM950" s="17" t="s">
        <v>58</v>
      </c>
      <c r="BN950" s="17" t="s">
        <v>58</v>
      </c>
      <c r="BO950" s="18" t="s">
        <v>58</v>
      </c>
      <c r="BP950" s="18" t="s">
        <v>58</v>
      </c>
      <c r="BQ950" s="64">
        <v>0</v>
      </c>
      <c r="BR950" s="18">
        <v>0</v>
      </c>
      <c r="BS950" s="730" t="s">
        <v>56</v>
      </c>
      <c r="BT950" s="17">
        <v>0</v>
      </c>
      <c r="BU950" s="17">
        <v>0</v>
      </c>
      <c r="BV950" s="17">
        <v>0</v>
      </c>
      <c r="BW950" s="17">
        <v>0</v>
      </c>
      <c r="BX950" s="17">
        <v>0</v>
      </c>
      <c r="BY950" s="17">
        <v>0</v>
      </c>
      <c r="BZ950" s="17">
        <v>0</v>
      </c>
      <c r="CA950" s="17">
        <v>0</v>
      </c>
      <c r="CB950" s="17">
        <v>0</v>
      </c>
      <c r="CC950" s="17">
        <v>0</v>
      </c>
      <c r="CD950" s="17">
        <v>0</v>
      </c>
      <c r="CE950" s="17">
        <v>0</v>
      </c>
      <c r="CF950" s="17">
        <v>0</v>
      </c>
      <c r="CG950" s="17">
        <v>0</v>
      </c>
      <c r="CH950" s="17">
        <v>0</v>
      </c>
      <c r="CI950" s="17">
        <v>0</v>
      </c>
      <c r="CJ950" s="17">
        <v>0</v>
      </c>
      <c r="CK950" s="17">
        <v>0</v>
      </c>
      <c r="CL950" s="702">
        <v>0</v>
      </c>
      <c r="CM950" s="702">
        <v>0</v>
      </c>
      <c r="CN950" s="702">
        <v>0</v>
      </c>
      <c r="CO950" s="702">
        <v>0</v>
      </c>
      <c r="CP950" s="702">
        <v>0</v>
      </c>
      <c r="CQ950" s="702">
        <v>0</v>
      </c>
      <c r="CR950" s="704">
        <v>0</v>
      </c>
      <c r="CS950" s="703">
        <v>0</v>
      </c>
      <c r="CT950" s="23" t="s">
        <v>56</v>
      </c>
      <c r="CU950" s="23" t="s">
        <v>56</v>
      </c>
      <c r="CV950" s="23" t="s">
        <v>56</v>
      </c>
      <c r="CW950" s="23" t="s">
        <v>56</v>
      </c>
      <c r="CX950" s="23" t="s">
        <v>56</v>
      </c>
      <c r="CY950" s="23" t="s">
        <v>56</v>
      </c>
      <c r="CZ950" s="23" t="s">
        <v>56</v>
      </c>
      <c r="DA950" s="23" t="s">
        <v>56</v>
      </c>
      <c r="DB950" s="23" t="s">
        <v>56</v>
      </c>
      <c r="DC950" s="120"/>
      <c r="DD950" s="692" t="s">
        <v>56</v>
      </c>
      <c r="DE950" s="120"/>
      <c r="DF950" s="120"/>
      <c r="DG950" s="120"/>
      <c r="DH950" s="140"/>
      <c r="DI950" s="140"/>
      <c r="DJ950" s="140"/>
      <c r="DK950" s="140"/>
      <c r="DL950" s="548" t="s">
        <v>56</v>
      </c>
      <c r="DM950" s="548" t="s">
        <v>56</v>
      </c>
      <c r="DN950" s="203" t="s">
        <v>55</v>
      </c>
      <c r="DO950" s="700" t="s">
        <v>56</v>
      </c>
      <c r="DP950" s="713" t="s">
        <v>56</v>
      </c>
      <c r="DQ950" s="548" t="s">
        <v>56</v>
      </c>
      <c r="DR950" s="673" t="s">
        <v>56</v>
      </c>
      <c r="DS950" s="203" t="s">
        <v>56</v>
      </c>
      <c r="DT950" s="1160" t="s">
        <v>56</v>
      </c>
      <c r="DU950" s="711">
        <v>26</v>
      </c>
      <c r="DV950" s="711">
        <v>-2.6666666666666679</v>
      </c>
      <c r="DW950" s="711">
        <v>26.55</v>
      </c>
      <c r="DX950" s="711">
        <v>-3.2166666666666686</v>
      </c>
      <c r="DY950" s="710">
        <v>1</v>
      </c>
      <c r="DZ950" s="710">
        <v>-0.66666666666666674</v>
      </c>
      <c r="EA950" s="710">
        <v>1</v>
      </c>
      <c r="EB950" s="710">
        <v>-0.66666666666666674</v>
      </c>
      <c r="EC950" s="236"/>
      <c r="ED950" s="49"/>
      <c r="EE950" s="232"/>
      <c r="EF950" s="700">
        <v>26</v>
      </c>
      <c r="EG950" s="712">
        <v>-2.6666666666666679</v>
      </c>
      <c r="EH950" s="44"/>
    </row>
    <row r="951" spans="1:138" ht="41.25" customHeight="1" x14ac:dyDescent="0.25">
      <c r="A951" s="871" t="s">
        <v>49</v>
      </c>
      <c r="B951" s="656" t="s">
        <v>96</v>
      </c>
      <c r="C951" s="656" t="s">
        <v>140</v>
      </c>
      <c r="D951" s="691" t="s">
        <v>579</v>
      </c>
      <c r="E951" s="656" t="s">
        <v>580</v>
      </c>
      <c r="F951" s="656" t="s">
        <v>1871</v>
      </c>
      <c r="G951" s="901" t="s">
        <v>580</v>
      </c>
      <c r="H951" s="897" t="s">
        <v>55</v>
      </c>
      <c r="I951" s="17" t="s">
        <v>860</v>
      </c>
      <c r="J951" s="64">
        <v>23</v>
      </c>
      <c r="K951" s="665">
        <v>40.6</v>
      </c>
      <c r="L951" s="665">
        <v>4.2022727185320008</v>
      </c>
      <c r="M951" s="64">
        <v>10</v>
      </c>
      <c r="N951" s="727" t="s">
        <v>56</v>
      </c>
      <c r="O951" s="548" t="s">
        <v>56</v>
      </c>
      <c r="P951" s="909" t="s">
        <v>56</v>
      </c>
      <c r="Q951" s="203" t="s">
        <v>57</v>
      </c>
      <c r="R951" s="205" t="s">
        <v>57</v>
      </c>
      <c r="S951" s="490">
        <v>0</v>
      </c>
      <c r="T951" s="18">
        <v>0</v>
      </c>
      <c r="U951" s="548" t="s">
        <v>58</v>
      </c>
      <c r="V951" s="18" t="s">
        <v>58</v>
      </c>
      <c r="W951" s="64" t="s">
        <v>58</v>
      </c>
      <c r="X951" s="18" t="s">
        <v>58</v>
      </c>
      <c r="Y951" s="18" t="s">
        <v>58</v>
      </c>
      <c r="Z951" s="18" t="s">
        <v>58</v>
      </c>
      <c r="AA951" s="18" t="s">
        <v>58</v>
      </c>
      <c r="AB951" s="18" t="s">
        <v>58</v>
      </c>
      <c r="AC951" s="18" t="s">
        <v>58</v>
      </c>
      <c r="AD951" s="18" t="s">
        <v>58</v>
      </c>
      <c r="AE951" s="18" t="s">
        <v>58</v>
      </c>
      <c r="AF951" s="18" t="s">
        <v>58</v>
      </c>
      <c r="AG951" s="64" t="s">
        <v>58</v>
      </c>
      <c r="AH951" s="18" t="s">
        <v>58</v>
      </c>
      <c r="AI951" s="64" t="s">
        <v>58</v>
      </c>
      <c r="AJ951" s="18" t="s">
        <v>58</v>
      </c>
      <c r="AK951" s="18" t="s">
        <v>58</v>
      </c>
      <c r="AL951" s="64" t="s">
        <v>58</v>
      </c>
      <c r="AM951" s="18" t="s">
        <v>58</v>
      </c>
      <c r="AN951" s="18" t="s">
        <v>58</v>
      </c>
      <c r="AO951" s="18" t="s">
        <v>58</v>
      </c>
      <c r="AP951" s="64" t="s">
        <v>58</v>
      </c>
      <c r="AQ951" s="64">
        <v>0</v>
      </c>
      <c r="AR951" s="11">
        <v>0</v>
      </c>
      <c r="AS951" s="17" t="s">
        <v>58</v>
      </c>
      <c r="AT951" s="490" t="s">
        <v>58</v>
      </c>
      <c r="AU951" s="64" t="s">
        <v>58</v>
      </c>
      <c r="AV951" s="18" t="s">
        <v>58</v>
      </c>
      <c r="AW951" s="64" t="s">
        <v>58</v>
      </c>
      <c r="AX951" s="18" t="s">
        <v>58</v>
      </c>
      <c r="AY951" s="17" t="s">
        <v>58</v>
      </c>
      <c r="AZ951" s="490" t="s">
        <v>58</v>
      </c>
      <c r="BA951" s="17" t="s">
        <v>58</v>
      </c>
      <c r="BB951" s="18" t="s">
        <v>58</v>
      </c>
      <c r="BC951" s="17" t="s">
        <v>58</v>
      </c>
      <c r="BD951" s="18" t="s">
        <v>58</v>
      </c>
      <c r="BE951" s="17" t="s">
        <v>58</v>
      </c>
      <c r="BF951" s="18" t="s">
        <v>58</v>
      </c>
      <c r="BG951" s="17" t="s">
        <v>58</v>
      </c>
      <c r="BH951" s="18" t="s">
        <v>58</v>
      </c>
      <c r="BI951" s="17" t="s">
        <v>58</v>
      </c>
      <c r="BJ951" s="18" t="s">
        <v>58</v>
      </c>
      <c r="BK951" s="17" t="s">
        <v>58</v>
      </c>
      <c r="BL951" s="17" t="s">
        <v>58</v>
      </c>
      <c r="BM951" s="17" t="s">
        <v>58</v>
      </c>
      <c r="BN951" s="17" t="s">
        <v>58</v>
      </c>
      <c r="BO951" s="18" t="s">
        <v>58</v>
      </c>
      <c r="BP951" s="18" t="s">
        <v>58</v>
      </c>
      <c r="BQ951" s="64">
        <v>0</v>
      </c>
      <c r="BR951" s="18">
        <v>0</v>
      </c>
      <c r="BS951" s="730" t="s">
        <v>56</v>
      </c>
      <c r="BT951" s="17">
        <v>0</v>
      </c>
      <c r="BU951" s="17">
        <v>0</v>
      </c>
      <c r="BV951" s="17">
        <v>0</v>
      </c>
      <c r="BW951" s="17">
        <v>0</v>
      </c>
      <c r="BX951" s="17">
        <v>0</v>
      </c>
      <c r="BY951" s="17">
        <v>0</v>
      </c>
      <c r="BZ951" s="17">
        <v>0</v>
      </c>
      <c r="CA951" s="17">
        <v>0</v>
      </c>
      <c r="CB951" s="17">
        <v>0</v>
      </c>
      <c r="CC951" s="17">
        <v>0</v>
      </c>
      <c r="CD951" s="17">
        <v>0</v>
      </c>
      <c r="CE951" s="17">
        <v>0</v>
      </c>
      <c r="CF951" s="17">
        <v>0</v>
      </c>
      <c r="CG951" s="17">
        <v>0</v>
      </c>
      <c r="CH951" s="17">
        <v>0</v>
      </c>
      <c r="CI951" s="17">
        <v>0</v>
      </c>
      <c r="CJ951" s="17">
        <v>0</v>
      </c>
      <c r="CK951" s="17">
        <v>0</v>
      </c>
      <c r="CL951" s="702">
        <v>0</v>
      </c>
      <c r="CM951" s="702">
        <v>0</v>
      </c>
      <c r="CN951" s="702">
        <v>0</v>
      </c>
      <c r="CO951" s="702">
        <v>0</v>
      </c>
      <c r="CP951" s="702">
        <v>0</v>
      </c>
      <c r="CQ951" s="702">
        <v>0</v>
      </c>
      <c r="CR951" s="704">
        <v>0</v>
      </c>
      <c r="CS951" s="703">
        <v>0</v>
      </c>
      <c r="CT951" s="23" t="s">
        <v>56</v>
      </c>
      <c r="CU951" s="23" t="s">
        <v>56</v>
      </c>
      <c r="CV951" s="23" t="s">
        <v>56</v>
      </c>
      <c r="CW951" s="23" t="s">
        <v>56</v>
      </c>
      <c r="CX951" s="23" t="s">
        <v>56</v>
      </c>
      <c r="CY951" s="23" t="s">
        <v>56</v>
      </c>
      <c r="CZ951" s="23" t="s">
        <v>56</v>
      </c>
      <c r="DA951" s="23" t="s">
        <v>56</v>
      </c>
      <c r="DB951" s="23" t="s">
        <v>56</v>
      </c>
      <c r="DC951" s="120"/>
      <c r="DD951" s="692" t="s">
        <v>56</v>
      </c>
      <c r="DE951" s="120"/>
      <c r="DF951" s="120"/>
      <c r="DG951" s="120"/>
      <c r="DH951" s="140"/>
      <c r="DI951" s="140"/>
      <c r="DJ951" s="140"/>
      <c r="DK951" s="140"/>
      <c r="DL951" s="548" t="s">
        <v>56</v>
      </c>
      <c r="DM951" s="548" t="s">
        <v>56</v>
      </c>
      <c r="DN951" s="203" t="s">
        <v>55</v>
      </c>
      <c r="DO951" s="700" t="s">
        <v>56</v>
      </c>
      <c r="DP951" s="713" t="s">
        <v>56</v>
      </c>
      <c r="DQ951" s="548" t="s">
        <v>56</v>
      </c>
      <c r="DR951" s="673" t="s">
        <v>56</v>
      </c>
      <c r="DS951" s="203" t="s">
        <v>56</v>
      </c>
      <c r="DT951" s="1160" t="s">
        <v>56</v>
      </c>
      <c r="DU951" s="711">
        <v>136</v>
      </c>
      <c r="DV951" s="711">
        <v>1885.7777777777776</v>
      </c>
      <c r="DW951" s="711">
        <v>136.01666666666699</v>
      </c>
      <c r="DX951" s="711">
        <v>335.64999999999969</v>
      </c>
      <c r="DY951" s="710">
        <v>1</v>
      </c>
      <c r="DZ951" s="710">
        <v>0.44444444444444353</v>
      </c>
      <c r="EA951" s="710">
        <v>1</v>
      </c>
      <c r="EB951" s="710">
        <v>0</v>
      </c>
      <c r="EC951" s="236"/>
      <c r="ED951" s="49"/>
      <c r="EE951" s="232"/>
      <c r="EF951" s="700">
        <v>1360</v>
      </c>
      <c r="EG951" s="712">
        <v>1928</v>
      </c>
      <c r="EH951" s="44"/>
    </row>
    <row r="952" spans="1:138" ht="41.25" customHeight="1" x14ac:dyDescent="0.25">
      <c r="A952" s="871" t="s">
        <v>49</v>
      </c>
      <c r="B952" s="656" t="s">
        <v>96</v>
      </c>
      <c r="C952" s="656" t="s">
        <v>140</v>
      </c>
      <c r="D952" s="691" t="s">
        <v>579</v>
      </c>
      <c r="E952" s="656" t="s">
        <v>580</v>
      </c>
      <c r="F952" s="656" t="s">
        <v>1872</v>
      </c>
      <c r="G952" s="901" t="s">
        <v>1873</v>
      </c>
      <c r="H952" s="897" t="s">
        <v>55</v>
      </c>
      <c r="I952" s="17" t="s">
        <v>860</v>
      </c>
      <c r="J952" s="64">
        <v>23</v>
      </c>
      <c r="K952" s="665">
        <v>38.442867673991202</v>
      </c>
      <c r="L952" s="665">
        <v>21.955681772514001</v>
      </c>
      <c r="M952" s="64">
        <v>49</v>
      </c>
      <c r="N952" s="727" t="s">
        <v>56</v>
      </c>
      <c r="O952" s="548" t="s">
        <v>56</v>
      </c>
      <c r="P952" s="909" t="s">
        <v>56</v>
      </c>
      <c r="Q952" s="203" t="s">
        <v>57</v>
      </c>
      <c r="R952" s="205" t="s">
        <v>57</v>
      </c>
      <c r="S952" s="490">
        <v>0</v>
      </c>
      <c r="T952" s="18">
        <v>0</v>
      </c>
      <c r="U952" s="548">
        <v>0</v>
      </c>
      <c r="V952" s="18">
        <v>0</v>
      </c>
      <c r="W952" s="64">
        <v>0</v>
      </c>
      <c r="X952" s="18">
        <v>0</v>
      </c>
      <c r="Y952" s="18">
        <v>0</v>
      </c>
      <c r="Z952" s="18">
        <v>0</v>
      </c>
      <c r="AA952" s="18">
        <v>0</v>
      </c>
      <c r="AB952" s="18">
        <v>0</v>
      </c>
      <c r="AC952" s="18">
        <v>0</v>
      </c>
      <c r="AD952" s="18">
        <v>0</v>
      </c>
      <c r="AE952" s="18">
        <v>0</v>
      </c>
      <c r="AF952" s="18">
        <v>0</v>
      </c>
      <c r="AG952" s="64">
        <v>1</v>
      </c>
      <c r="AH952" s="18">
        <v>1</v>
      </c>
      <c r="AI952" s="64">
        <v>0</v>
      </c>
      <c r="AJ952" s="18">
        <v>0</v>
      </c>
      <c r="AK952" s="18">
        <v>0</v>
      </c>
      <c r="AL952" s="64">
        <v>0</v>
      </c>
      <c r="AM952" s="18">
        <v>0</v>
      </c>
      <c r="AN952" s="18" t="s">
        <v>58</v>
      </c>
      <c r="AO952" s="18">
        <v>0</v>
      </c>
      <c r="AP952" s="64">
        <v>0</v>
      </c>
      <c r="AQ952" s="64">
        <v>1</v>
      </c>
      <c r="AR952" s="11">
        <v>1</v>
      </c>
      <c r="AS952" s="17">
        <v>0</v>
      </c>
      <c r="AT952" s="490">
        <v>0</v>
      </c>
      <c r="AU952" s="64">
        <v>0</v>
      </c>
      <c r="AV952" s="18">
        <v>0</v>
      </c>
      <c r="AW952" s="64">
        <v>0</v>
      </c>
      <c r="AX952" s="18">
        <v>0</v>
      </c>
      <c r="AY952" s="17">
        <v>0</v>
      </c>
      <c r="AZ952" s="490">
        <v>0</v>
      </c>
      <c r="BA952" s="17">
        <v>0</v>
      </c>
      <c r="BB952" s="18">
        <v>0</v>
      </c>
      <c r="BC952" s="17">
        <v>0</v>
      </c>
      <c r="BD952" s="18">
        <v>0</v>
      </c>
      <c r="BE952" s="17">
        <v>0</v>
      </c>
      <c r="BF952" s="18">
        <v>0</v>
      </c>
      <c r="BG952" s="17">
        <v>600</v>
      </c>
      <c r="BH952" s="18">
        <v>600</v>
      </c>
      <c r="BI952" s="17">
        <v>0</v>
      </c>
      <c r="BJ952" s="18">
        <v>0</v>
      </c>
      <c r="BK952" s="17">
        <v>0</v>
      </c>
      <c r="BL952" s="17" t="s">
        <v>58</v>
      </c>
      <c r="BM952" s="17">
        <v>0</v>
      </c>
      <c r="BN952" s="17" t="s">
        <v>58</v>
      </c>
      <c r="BO952" s="18">
        <v>0</v>
      </c>
      <c r="BP952" s="18">
        <v>0</v>
      </c>
      <c r="BQ952" s="64">
        <v>600</v>
      </c>
      <c r="BR952" s="18">
        <v>600</v>
      </c>
      <c r="BS952" s="730" t="s">
        <v>56</v>
      </c>
      <c r="BT952" s="17">
        <v>0</v>
      </c>
      <c r="BU952" s="17">
        <v>0</v>
      </c>
      <c r="BV952" s="17">
        <v>0</v>
      </c>
      <c r="BW952" s="17">
        <v>0</v>
      </c>
      <c r="BX952" s="17">
        <v>0</v>
      </c>
      <c r="BY952" s="17">
        <v>0</v>
      </c>
      <c r="BZ952" s="17">
        <v>0</v>
      </c>
      <c r="CA952" s="17">
        <v>0</v>
      </c>
      <c r="CB952" s="17">
        <v>0</v>
      </c>
      <c r="CC952" s="17">
        <v>0</v>
      </c>
      <c r="CD952" s="17">
        <v>0</v>
      </c>
      <c r="CE952" s="17">
        <v>0</v>
      </c>
      <c r="CF952" s="17">
        <v>0</v>
      </c>
      <c r="CG952" s="17">
        <v>0</v>
      </c>
      <c r="CH952" s="17">
        <v>3027455.9999999995</v>
      </c>
      <c r="CI952" s="17">
        <v>3027455.9999999995</v>
      </c>
      <c r="CJ952" s="17">
        <v>0</v>
      </c>
      <c r="CK952" s="17">
        <v>0</v>
      </c>
      <c r="CL952" s="702">
        <v>0</v>
      </c>
      <c r="CM952" s="702">
        <v>0</v>
      </c>
      <c r="CN952" s="702">
        <v>0</v>
      </c>
      <c r="CO952" s="702">
        <v>0</v>
      </c>
      <c r="CP952" s="702">
        <v>0</v>
      </c>
      <c r="CQ952" s="702">
        <v>0</v>
      </c>
      <c r="CR952" s="704">
        <v>3027455.9999999995</v>
      </c>
      <c r="CS952" s="703">
        <v>3027455.9999999995</v>
      </c>
      <c r="CT952" s="23">
        <v>2</v>
      </c>
      <c r="CU952" s="23">
        <v>8</v>
      </c>
      <c r="CV952" s="23" t="s">
        <v>1874</v>
      </c>
      <c r="CW952" s="23">
        <v>8</v>
      </c>
      <c r="CX952" s="23">
        <v>48</v>
      </c>
      <c r="CY952" s="23">
        <v>0</v>
      </c>
      <c r="CZ952" s="23">
        <v>0</v>
      </c>
      <c r="DA952" s="23" t="s">
        <v>1203</v>
      </c>
      <c r="DB952" s="23" t="s">
        <v>56</v>
      </c>
      <c r="DC952" s="120"/>
      <c r="DD952" s="692" t="s">
        <v>56</v>
      </c>
      <c r="DE952" s="120"/>
      <c r="DF952" s="120"/>
      <c r="DG952" s="120"/>
      <c r="DH952" s="140"/>
      <c r="DI952" s="140"/>
      <c r="DJ952" s="140"/>
      <c r="DK952" s="140"/>
      <c r="DL952" s="548" t="s">
        <v>56</v>
      </c>
      <c r="DM952" s="548" t="s">
        <v>56</v>
      </c>
      <c r="DN952" s="203" t="s">
        <v>55</v>
      </c>
      <c r="DO952" s="700" t="s">
        <v>56</v>
      </c>
      <c r="DP952" s="713" t="s">
        <v>56</v>
      </c>
      <c r="DQ952" s="548" t="s">
        <v>56</v>
      </c>
      <c r="DR952" s="673" t="s">
        <v>56</v>
      </c>
      <c r="DS952" s="203" t="s">
        <v>56</v>
      </c>
      <c r="DT952" s="1160" t="s">
        <v>56</v>
      </c>
      <c r="DU952" s="711">
        <v>88.656716417910445</v>
      </c>
      <c r="DV952" s="711">
        <v>7.281332741307935</v>
      </c>
      <c r="DW952" s="711">
        <v>89.646781746031706</v>
      </c>
      <c r="DX952" s="711">
        <v>4.3846656396859629</v>
      </c>
      <c r="DY952" s="710">
        <v>0.87562189054726369</v>
      </c>
      <c r="DZ952" s="710">
        <v>-0.45727408129277336</v>
      </c>
      <c r="EA952" s="710">
        <v>0.88094275446027503</v>
      </c>
      <c r="EB952" s="710">
        <v>-0.47144770040000195</v>
      </c>
      <c r="EC952" s="236"/>
      <c r="ED952" s="49"/>
      <c r="EE952" s="232"/>
      <c r="EF952" s="700">
        <v>4455</v>
      </c>
      <c r="EG952" s="712">
        <v>-64.33333333333303</v>
      </c>
      <c r="EH952" s="44"/>
    </row>
    <row r="953" spans="1:138" ht="41.25" customHeight="1" x14ac:dyDescent="0.25">
      <c r="A953" s="871" t="s">
        <v>49</v>
      </c>
      <c r="B953" s="656" t="s">
        <v>96</v>
      </c>
      <c r="C953" s="656" t="s">
        <v>140</v>
      </c>
      <c r="D953" s="691" t="s">
        <v>590</v>
      </c>
      <c r="E953" s="656" t="s">
        <v>590</v>
      </c>
      <c r="F953" s="656" t="s">
        <v>1875</v>
      </c>
      <c r="G953" s="901" t="s">
        <v>679</v>
      </c>
      <c r="H953" s="897" t="s">
        <v>55</v>
      </c>
      <c r="I953" s="17" t="s">
        <v>860</v>
      </c>
      <c r="J953" s="64">
        <v>23</v>
      </c>
      <c r="K953" s="665">
        <v>14.540566529540699</v>
      </c>
      <c r="L953" s="665">
        <v>10.376515129932001</v>
      </c>
      <c r="M953" s="64">
        <v>27</v>
      </c>
      <c r="N953" s="727" t="s">
        <v>56</v>
      </c>
      <c r="O953" s="548" t="s">
        <v>56</v>
      </c>
      <c r="P953" s="909" t="s">
        <v>56</v>
      </c>
      <c r="Q953" s="203" t="s">
        <v>57</v>
      </c>
      <c r="R953" s="205" t="s">
        <v>57</v>
      </c>
      <c r="S953" s="490">
        <v>0</v>
      </c>
      <c r="T953" s="18">
        <v>0</v>
      </c>
      <c r="U953" s="548">
        <v>0</v>
      </c>
      <c r="V953" s="18">
        <v>0</v>
      </c>
      <c r="W953" s="64">
        <v>0</v>
      </c>
      <c r="X953" s="18">
        <v>0</v>
      </c>
      <c r="Y953" s="18">
        <v>0</v>
      </c>
      <c r="Z953" s="18">
        <v>0</v>
      </c>
      <c r="AA953" s="18">
        <v>0</v>
      </c>
      <c r="AB953" s="18">
        <v>0</v>
      </c>
      <c r="AC953" s="18">
        <v>0</v>
      </c>
      <c r="AD953" s="18">
        <v>0</v>
      </c>
      <c r="AE953" s="18">
        <v>0</v>
      </c>
      <c r="AF953" s="18">
        <v>0</v>
      </c>
      <c r="AG953" s="64">
        <v>0</v>
      </c>
      <c r="AH953" s="18">
        <v>0</v>
      </c>
      <c r="AI953" s="64">
        <v>0</v>
      </c>
      <c r="AJ953" s="18">
        <v>0</v>
      </c>
      <c r="AK953" s="18">
        <v>3</v>
      </c>
      <c r="AL953" s="64">
        <v>3</v>
      </c>
      <c r="AM953" s="18">
        <v>0</v>
      </c>
      <c r="AN953" s="18" t="s">
        <v>58</v>
      </c>
      <c r="AO953" s="18">
        <v>0</v>
      </c>
      <c r="AP953" s="64">
        <v>0</v>
      </c>
      <c r="AQ953" s="64">
        <v>3</v>
      </c>
      <c r="AR953" s="11">
        <v>3</v>
      </c>
      <c r="AS953" s="17">
        <v>0</v>
      </c>
      <c r="AT953" s="490">
        <v>0</v>
      </c>
      <c r="AU953" s="64">
        <v>0</v>
      </c>
      <c r="AV953" s="18">
        <v>0</v>
      </c>
      <c r="AW953" s="64">
        <v>0</v>
      </c>
      <c r="AX953" s="18">
        <v>0</v>
      </c>
      <c r="AY953" s="17">
        <v>0</v>
      </c>
      <c r="AZ953" s="490">
        <v>0</v>
      </c>
      <c r="BA953" s="17">
        <v>0</v>
      </c>
      <c r="BB953" s="18">
        <v>0</v>
      </c>
      <c r="BC953" s="17">
        <v>0</v>
      </c>
      <c r="BD953" s="18">
        <v>0</v>
      </c>
      <c r="BE953" s="17">
        <v>0</v>
      </c>
      <c r="BF953" s="18">
        <v>0</v>
      </c>
      <c r="BG953" s="17">
        <v>0</v>
      </c>
      <c r="BH953" s="18">
        <v>0</v>
      </c>
      <c r="BI953" s="17">
        <v>0</v>
      </c>
      <c r="BJ953" s="18">
        <v>0</v>
      </c>
      <c r="BK953" s="17">
        <v>10498</v>
      </c>
      <c r="BL953" s="17">
        <v>10498</v>
      </c>
      <c r="BM953" s="17">
        <v>0</v>
      </c>
      <c r="BN953" s="17" t="s">
        <v>58</v>
      </c>
      <c r="BO953" s="18">
        <v>0</v>
      </c>
      <c r="BP953" s="18">
        <v>0</v>
      </c>
      <c r="BQ953" s="64">
        <v>10498</v>
      </c>
      <c r="BR953" s="18">
        <v>10498</v>
      </c>
      <c r="BS953" s="730" t="s">
        <v>56</v>
      </c>
      <c r="BT953" s="17">
        <v>0</v>
      </c>
      <c r="BU953" s="17">
        <v>0</v>
      </c>
      <c r="BV953" s="17">
        <v>0</v>
      </c>
      <c r="BW953" s="17">
        <v>0</v>
      </c>
      <c r="BX953" s="17">
        <v>0</v>
      </c>
      <c r="BY953" s="17">
        <v>0</v>
      </c>
      <c r="BZ953" s="17">
        <v>0</v>
      </c>
      <c r="CA953" s="17">
        <v>0</v>
      </c>
      <c r="CB953" s="17">
        <v>0</v>
      </c>
      <c r="CC953" s="17">
        <v>0</v>
      </c>
      <c r="CD953" s="17">
        <v>0</v>
      </c>
      <c r="CE953" s="17">
        <v>0</v>
      </c>
      <c r="CF953" s="17">
        <v>0</v>
      </c>
      <c r="CG953" s="17">
        <v>0</v>
      </c>
      <c r="CH953" s="17">
        <v>0</v>
      </c>
      <c r="CI953" s="17">
        <v>0</v>
      </c>
      <c r="CJ953" s="17">
        <v>0</v>
      </c>
      <c r="CK953" s="17">
        <v>0</v>
      </c>
      <c r="CL953" s="702">
        <v>12322972.32</v>
      </c>
      <c r="CM953" s="702">
        <v>12322972.32</v>
      </c>
      <c r="CN953" s="702">
        <v>0</v>
      </c>
      <c r="CO953" s="702">
        <v>0</v>
      </c>
      <c r="CP953" s="702">
        <v>0</v>
      </c>
      <c r="CQ953" s="702">
        <v>0</v>
      </c>
      <c r="CR953" s="704">
        <v>12322972.32</v>
      </c>
      <c r="CS953" s="703">
        <v>12322972.32</v>
      </c>
      <c r="CT953" s="23" t="s">
        <v>56</v>
      </c>
      <c r="CU953" s="23" t="s">
        <v>56</v>
      </c>
      <c r="CV953" s="23" t="s">
        <v>56</v>
      </c>
      <c r="CW953" s="23" t="s">
        <v>56</v>
      </c>
      <c r="CX953" s="23" t="s">
        <v>56</v>
      </c>
      <c r="CY953" s="23" t="s">
        <v>56</v>
      </c>
      <c r="CZ953" s="23" t="s">
        <v>56</v>
      </c>
      <c r="DA953" s="23" t="s">
        <v>56</v>
      </c>
      <c r="DB953" s="23" t="s">
        <v>56</v>
      </c>
      <c r="DC953" s="120"/>
      <c r="DD953" s="692" t="s">
        <v>56</v>
      </c>
      <c r="DE953" s="120"/>
      <c r="DF953" s="120"/>
      <c r="DG953" s="120"/>
      <c r="DH953" s="140"/>
      <c r="DI953" s="140"/>
      <c r="DJ953" s="140"/>
      <c r="DK953" s="140"/>
      <c r="DL953" s="548" t="s">
        <v>56</v>
      </c>
      <c r="DM953" s="548" t="s">
        <v>56</v>
      </c>
      <c r="DN953" s="203" t="s">
        <v>55</v>
      </c>
      <c r="DO953" s="700" t="s">
        <v>56</v>
      </c>
      <c r="DP953" s="713" t="s">
        <v>56</v>
      </c>
      <c r="DQ953" s="548" t="s">
        <v>56</v>
      </c>
      <c r="DR953" s="673" t="s">
        <v>56</v>
      </c>
      <c r="DS953" s="203" t="s">
        <v>56</v>
      </c>
      <c r="DT953" s="1160" t="s">
        <v>56</v>
      </c>
      <c r="DU953" s="711">
        <v>27.851002865329544</v>
      </c>
      <c r="DV953" s="711">
        <v>356.7925864628703</v>
      </c>
      <c r="DW953" s="711">
        <v>27.340708812260502</v>
      </c>
      <c r="DX953" s="711">
        <v>360.16316450740214</v>
      </c>
      <c r="DY953" s="710">
        <v>0.30945558739255047</v>
      </c>
      <c r="DZ953" s="710">
        <v>1.3204811047814846</v>
      </c>
      <c r="EA953" s="710">
        <v>0.308045977011494</v>
      </c>
      <c r="EB953" s="710">
        <v>1.3438868854476844</v>
      </c>
      <c r="EC953" s="236"/>
      <c r="ED953" s="49"/>
      <c r="EE953" s="232"/>
      <c r="EF953" s="700">
        <v>810</v>
      </c>
      <c r="EG953" s="712">
        <v>3357.333333333333</v>
      </c>
      <c r="EH953" s="44"/>
    </row>
    <row r="954" spans="1:138" ht="41.25" customHeight="1" x14ac:dyDescent="0.25">
      <c r="A954" s="871" t="s">
        <v>49</v>
      </c>
      <c r="B954" s="656" t="s">
        <v>96</v>
      </c>
      <c r="C954" s="656" t="s">
        <v>140</v>
      </c>
      <c r="D954" s="691" t="s">
        <v>611</v>
      </c>
      <c r="E954" s="656" t="s">
        <v>580</v>
      </c>
      <c r="F954" s="656" t="s">
        <v>1876</v>
      </c>
      <c r="G954" s="901" t="s">
        <v>1877</v>
      </c>
      <c r="H954" s="897" t="s">
        <v>55</v>
      </c>
      <c r="I954" s="17" t="s">
        <v>866</v>
      </c>
      <c r="J954" s="64">
        <v>23</v>
      </c>
      <c r="K954" s="665">
        <v>51.1</v>
      </c>
      <c r="L954" s="665">
        <v>4.2126893851769998</v>
      </c>
      <c r="M954" s="64">
        <v>0</v>
      </c>
      <c r="N954" s="727" t="s">
        <v>56</v>
      </c>
      <c r="O954" s="548" t="s">
        <v>56</v>
      </c>
      <c r="P954" s="909" t="s">
        <v>56</v>
      </c>
      <c r="Q954" s="203" t="s">
        <v>57</v>
      </c>
      <c r="R954" s="205" t="s">
        <v>57</v>
      </c>
      <c r="S954" s="490">
        <v>0</v>
      </c>
      <c r="T954" s="18">
        <v>0</v>
      </c>
      <c r="U954" s="548" t="s">
        <v>58</v>
      </c>
      <c r="V954" s="18" t="s">
        <v>58</v>
      </c>
      <c r="W954" s="64" t="s">
        <v>58</v>
      </c>
      <c r="X954" s="18" t="s">
        <v>58</v>
      </c>
      <c r="Y954" s="18" t="s">
        <v>58</v>
      </c>
      <c r="Z954" s="18" t="s">
        <v>58</v>
      </c>
      <c r="AA954" s="18" t="s">
        <v>58</v>
      </c>
      <c r="AB954" s="18" t="s">
        <v>58</v>
      </c>
      <c r="AC954" s="18" t="s">
        <v>58</v>
      </c>
      <c r="AD954" s="18" t="s">
        <v>58</v>
      </c>
      <c r="AE954" s="18" t="s">
        <v>58</v>
      </c>
      <c r="AF954" s="18" t="s">
        <v>58</v>
      </c>
      <c r="AG954" s="64" t="s">
        <v>58</v>
      </c>
      <c r="AH954" s="18" t="s">
        <v>58</v>
      </c>
      <c r="AI954" s="64" t="s">
        <v>58</v>
      </c>
      <c r="AJ954" s="18" t="s">
        <v>58</v>
      </c>
      <c r="AK954" s="18" t="s">
        <v>58</v>
      </c>
      <c r="AL954" s="64" t="s">
        <v>58</v>
      </c>
      <c r="AM954" s="18" t="s">
        <v>58</v>
      </c>
      <c r="AN954" s="18" t="s">
        <v>58</v>
      </c>
      <c r="AO954" s="18" t="s">
        <v>58</v>
      </c>
      <c r="AP954" s="64" t="s">
        <v>58</v>
      </c>
      <c r="AQ954" s="64">
        <v>0</v>
      </c>
      <c r="AR954" s="11">
        <v>0</v>
      </c>
      <c r="AS954" s="17" t="s">
        <v>58</v>
      </c>
      <c r="AT954" s="490" t="s">
        <v>58</v>
      </c>
      <c r="AU954" s="64" t="s">
        <v>58</v>
      </c>
      <c r="AV954" s="18" t="s">
        <v>58</v>
      </c>
      <c r="AW954" s="64" t="s">
        <v>58</v>
      </c>
      <c r="AX954" s="18" t="s">
        <v>58</v>
      </c>
      <c r="AY954" s="17" t="s">
        <v>58</v>
      </c>
      <c r="AZ954" s="490" t="s">
        <v>58</v>
      </c>
      <c r="BA954" s="17" t="s">
        <v>58</v>
      </c>
      <c r="BB954" s="18" t="s">
        <v>58</v>
      </c>
      <c r="BC954" s="17" t="s">
        <v>58</v>
      </c>
      <c r="BD954" s="18" t="s">
        <v>58</v>
      </c>
      <c r="BE954" s="17" t="s">
        <v>58</v>
      </c>
      <c r="BF954" s="18" t="s">
        <v>58</v>
      </c>
      <c r="BG954" s="17" t="s">
        <v>58</v>
      </c>
      <c r="BH954" s="18" t="s">
        <v>58</v>
      </c>
      <c r="BI954" s="17" t="s">
        <v>58</v>
      </c>
      <c r="BJ954" s="18" t="s">
        <v>58</v>
      </c>
      <c r="BK954" s="17" t="s">
        <v>58</v>
      </c>
      <c r="BL954" s="17" t="s">
        <v>58</v>
      </c>
      <c r="BM954" s="17" t="s">
        <v>58</v>
      </c>
      <c r="BN954" s="17" t="s">
        <v>58</v>
      </c>
      <c r="BO954" s="18" t="s">
        <v>58</v>
      </c>
      <c r="BP954" s="18" t="s">
        <v>58</v>
      </c>
      <c r="BQ954" s="64">
        <v>0</v>
      </c>
      <c r="BR954" s="18">
        <v>0</v>
      </c>
      <c r="BS954" s="730" t="s">
        <v>56</v>
      </c>
      <c r="BT954" s="17">
        <v>0</v>
      </c>
      <c r="BU954" s="17">
        <v>0</v>
      </c>
      <c r="BV954" s="17">
        <v>0</v>
      </c>
      <c r="BW954" s="17">
        <v>0</v>
      </c>
      <c r="BX954" s="17">
        <v>0</v>
      </c>
      <c r="BY954" s="17">
        <v>0</v>
      </c>
      <c r="BZ954" s="17">
        <v>0</v>
      </c>
      <c r="CA954" s="17">
        <v>0</v>
      </c>
      <c r="CB954" s="17">
        <v>0</v>
      </c>
      <c r="CC954" s="17">
        <v>0</v>
      </c>
      <c r="CD954" s="17">
        <v>0</v>
      </c>
      <c r="CE954" s="17">
        <v>0</v>
      </c>
      <c r="CF954" s="17">
        <v>0</v>
      </c>
      <c r="CG954" s="17">
        <v>0</v>
      </c>
      <c r="CH954" s="17">
        <v>0</v>
      </c>
      <c r="CI954" s="17">
        <v>0</v>
      </c>
      <c r="CJ954" s="17">
        <v>0</v>
      </c>
      <c r="CK954" s="17">
        <v>0</v>
      </c>
      <c r="CL954" s="702">
        <v>0</v>
      </c>
      <c r="CM954" s="702">
        <v>0</v>
      </c>
      <c r="CN954" s="702">
        <v>0</v>
      </c>
      <c r="CO954" s="702">
        <v>0</v>
      </c>
      <c r="CP954" s="702">
        <v>0</v>
      </c>
      <c r="CQ954" s="702">
        <v>0</v>
      </c>
      <c r="CR954" s="704">
        <v>0</v>
      </c>
      <c r="CS954" s="703">
        <v>0</v>
      </c>
      <c r="CT954" s="23">
        <v>1</v>
      </c>
      <c r="CU954" s="23">
        <v>4</v>
      </c>
      <c r="CV954" s="23" t="s">
        <v>633</v>
      </c>
      <c r="CW954" s="23">
        <v>4</v>
      </c>
      <c r="CX954" s="23">
        <v>24</v>
      </c>
      <c r="CY954" s="23">
        <v>0</v>
      </c>
      <c r="CZ954" s="23">
        <v>0</v>
      </c>
      <c r="DA954" s="23" t="s">
        <v>905</v>
      </c>
      <c r="DB954" s="23" t="s">
        <v>56</v>
      </c>
      <c r="DC954" s="120"/>
      <c r="DD954" s="692" t="s">
        <v>56</v>
      </c>
      <c r="DE954" s="120"/>
      <c r="DF954" s="120"/>
      <c r="DG954" s="120"/>
      <c r="DH954" s="140"/>
      <c r="DI954" s="140"/>
      <c r="DJ954" s="140"/>
      <c r="DK954" s="140"/>
      <c r="DL954" s="548" t="s">
        <v>56</v>
      </c>
      <c r="DM954" s="548" t="s">
        <v>56</v>
      </c>
      <c r="DN954" s="203" t="s">
        <v>55</v>
      </c>
      <c r="DO954" s="700" t="s">
        <v>56</v>
      </c>
      <c r="DP954" s="713" t="s">
        <v>56</v>
      </c>
      <c r="DQ954" s="548" t="s">
        <v>56</v>
      </c>
      <c r="DR954" s="673" t="s">
        <v>56</v>
      </c>
      <c r="DS954" s="203" t="s">
        <v>56</v>
      </c>
      <c r="DT954" s="1160" t="s">
        <v>56</v>
      </c>
      <c r="DU954" s="711">
        <v>0</v>
      </c>
      <c r="DV954" s="711">
        <v>255.66666666666666</v>
      </c>
      <c r="DW954" s="711">
        <v>0</v>
      </c>
      <c r="DX954" s="711">
        <v>86.333333333333329</v>
      </c>
      <c r="DY954" s="710">
        <v>0</v>
      </c>
      <c r="DZ954" s="710">
        <v>0.66666666666666663</v>
      </c>
      <c r="EA954" s="710">
        <v>0</v>
      </c>
      <c r="EB954" s="710">
        <v>0.33333333333333331</v>
      </c>
      <c r="EC954" s="236"/>
      <c r="ED954" s="49"/>
      <c r="EE954" s="232"/>
      <c r="EF954" s="700">
        <v>0</v>
      </c>
      <c r="EG954" s="712">
        <v>0</v>
      </c>
      <c r="EH954" s="44"/>
    </row>
    <row r="955" spans="1:138" ht="41.25" customHeight="1" x14ac:dyDescent="0.25">
      <c r="A955" s="871" t="s">
        <v>49</v>
      </c>
      <c r="B955" s="656" t="s">
        <v>96</v>
      </c>
      <c r="C955" s="656" t="s">
        <v>140</v>
      </c>
      <c r="D955" s="691" t="s">
        <v>611</v>
      </c>
      <c r="E955" s="656" t="s">
        <v>580</v>
      </c>
      <c r="F955" s="656" t="s">
        <v>1878</v>
      </c>
      <c r="G955" s="901" t="s">
        <v>613</v>
      </c>
      <c r="H955" s="897" t="s">
        <v>868</v>
      </c>
      <c r="I955" s="17" t="s">
        <v>860</v>
      </c>
      <c r="J955" s="64">
        <v>23</v>
      </c>
      <c r="K955" s="665">
        <v>25.3</v>
      </c>
      <c r="L955" s="665">
        <v>10.895075734914002</v>
      </c>
      <c r="M955" s="64">
        <v>0</v>
      </c>
      <c r="N955" s="727" t="s">
        <v>56</v>
      </c>
      <c r="O955" s="548" t="s">
        <v>56</v>
      </c>
      <c r="P955" s="909" t="s">
        <v>56</v>
      </c>
      <c r="Q955" s="203" t="s">
        <v>57</v>
      </c>
      <c r="R955" s="205" t="s">
        <v>57</v>
      </c>
      <c r="S955" s="490">
        <v>0</v>
      </c>
      <c r="T955" s="18">
        <v>0</v>
      </c>
      <c r="U955" s="548">
        <v>0</v>
      </c>
      <c r="V955" s="18">
        <v>0</v>
      </c>
      <c r="W955" s="64">
        <v>0</v>
      </c>
      <c r="X955" s="18">
        <v>0</v>
      </c>
      <c r="Y955" s="18">
        <v>0</v>
      </c>
      <c r="Z955" s="18">
        <v>0</v>
      </c>
      <c r="AA955" s="18">
        <v>0</v>
      </c>
      <c r="AB955" s="18">
        <v>0</v>
      </c>
      <c r="AC955" s="18">
        <v>0</v>
      </c>
      <c r="AD955" s="18">
        <v>0</v>
      </c>
      <c r="AE955" s="18">
        <v>0</v>
      </c>
      <c r="AF955" s="18">
        <v>0</v>
      </c>
      <c r="AG955" s="64">
        <v>0</v>
      </c>
      <c r="AH955" s="18">
        <v>0</v>
      </c>
      <c r="AI955" s="64">
        <v>0</v>
      </c>
      <c r="AJ955" s="18">
        <v>0</v>
      </c>
      <c r="AK955" s="18">
        <v>4</v>
      </c>
      <c r="AL955" s="64">
        <v>4</v>
      </c>
      <c r="AM955" s="18">
        <v>0</v>
      </c>
      <c r="AN955" s="18" t="s">
        <v>58</v>
      </c>
      <c r="AO955" s="18">
        <v>0</v>
      </c>
      <c r="AP955" s="64">
        <v>0</v>
      </c>
      <c r="AQ955" s="64">
        <v>4</v>
      </c>
      <c r="AR955" s="11">
        <v>4</v>
      </c>
      <c r="AS955" s="17">
        <v>0</v>
      </c>
      <c r="AT955" s="490">
        <v>0</v>
      </c>
      <c r="AU955" s="64">
        <v>0</v>
      </c>
      <c r="AV955" s="18">
        <v>0</v>
      </c>
      <c r="AW955" s="64">
        <v>0</v>
      </c>
      <c r="AX955" s="18">
        <v>0</v>
      </c>
      <c r="AY955" s="17">
        <v>0</v>
      </c>
      <c r="AZ955" s="490">
        <v>0</v>
      </c>
      <c r="BA955" s="17">
        <v>0</v>
      </c>
      <c r="BB955" s="18">
        <v>0</v>
      </c>
      <c r="BC955" s="17">
        <v>0</v>
      </c>
      <c r="BD955" s="18">
        <v>0</v>
      </c>
      <c r="BE955" s="17">
        <v>0</v>
      </c>
      <c r="BF955" s="18">
        <v>0</v>
      </c>
      <c r="BG955" s="17">
        <v>0</v>
      </c>
      <c r="BH955" s="18">
        <v>0</v>
      </c>
      <c r="BI955" s="17">
        <v>0</v>
      </c>
      <c r="BJ955" s="18">
        <v>0</v>
      </c>
      <c r="BK955" s="17">
        <v>4000</v>
      </c>
      <c r="BL955" s="17">
        <v>4000</v>
      </c>
      <c r="BM955" s="17">
        <v>0</v>
      </c>
      <c r="BN955" s="17" t="s">
        <v>58</v>
      </c>
      <c r="BO955" s="18">
        <v>0</v>
      </c>
      <c r="BP955" s="18">
        <v>0</v>
      </c>
      <c r="BQ955" s="64">
        <v>4000</v>
      </c>
      <c r="BR955" s="18">
        <v>4000</v>
      </c>
      <c r="BS955" s="730" t="s">
        <v>56</v>
      </c>
      <c r="BT955" s="17">
        <v>0</v>
      </c>
      <c r="BU955" s="17">
        <v>0</v>
      </c>
      <c r="BV955" s="17">
        <v>0</v>
      </c>
      <c r="BW955" s="17">
        <v>0</v>
      </c>
      <c r="BX955" s="17">
        <v>0</v>
      </c>
      <c r="BY955" s="17">
        <v>0</v>
      </c>
      <c r="BZ955" s="17">
        <v>0</v>
      </c>
      <c r="CA955" s="17">
        <v>0</v>
      </c>
      <c r="CB955" s="17">
        <v>0</v>
      </c>
      <c r="CC955" s="17">
        <v>0</v>
      </c>
      <c r="CD955" s="17">
        <v>0</v>
      </c>
      <c r="CE955" s="17">
        <v>0</v>
      </c>
      <c r="CF955" s="17">
        <v>0</v>
      </c>
      <c r="CG955" s="17">
        <v>0</v>
      </c>
      <c r="CH955" s="17">
        <v>0</v>
      </c>
      <c r="CI955" s="17">
        <v>0</v>
      </c>
      <c r="CJ955" s="17">
        <v>0</v>
      </c>
      <c r="CK955" s="17">
        <v>0</v>
      </c>
      <c r="CL955" s="702">
        <v>4695360</v>
      </c>
      <c r="CM955" s="702">
        <v>4695360</v>
      </c>
      <c r="CN955" s="702">
        <v>0</v>
      </c>
      <c r="CO955" s="702">
        <v>0</v>
      </c>
      <c r="CP955" s="702">
        <v>0</v>
      </c>
      <c r="CQ955" s="702">
        <v>0</v>
      </c>
      <c r="CR955" s="704">
        <v>4695360</v>
      </c>
      <c r="CS955" s="703">
        <v>4695360</v>
      </c>
      <c r="CT955" s="23" t="s">
        <v>56</v>
      </c>
      <c r="CU955" s="23" t="s">
        <v>56</v>
      </c>
      <c r="CV955" s="23" t="s">
        <v>56</v>
      </c>
      <c r="CW955" s="23" t="s">
        <v>56</v>
      </c>
      <c r="CX955" s="23" t="s">
        <v>56</v>
      </c>
      <c r="CY955" s="23" t="s">
        <v>56</v>
      </c>
      <c r="CZ955" s="23" t="s">
        <v>56</v>
      </c>
      <c r="DA955" s="23" t="s">
        <v>56</v>
      </c>
      <c r="DB955" s="23" t="s">
        <v>56</v>
      </c>
      <c r="DC955" s="120"/>
      <c r="DD955" s="692" t="s">
        <v>56</v>
      </c>
      <c r="DE955" s="120"/>
      <c r="DF955" s="120"/>
      <c r="DG955" s="120"/>
      <c r="DH955" s="140"/>
      <c r="DI955" s="140"/>
      <c r="DJ955" s="140"/>
      <c r="DK955" s="140"/>
      <c r="DL955" s="548" t="s">
        <v>56</v>
      </c>
      <c r="DM955" s="548" t="s">
        <v>56</v>
      </c>
      <c r="DN955" s="203" t="s">
        <v>55</v>
      </c>
      <c r="DO955" s="700" t="s">
        <v>56</v>
      </c>
      <c r="DP955" s="713" t="s">
        <v>56</v>
      </c>
      <c r="DQ955" s="548" t="s">
        <v>56</v>
      </c>
      <c r="DR955" s="673" t="s">
        <v>56</v>
      </c>
      <c r="DS955" s="203" t="s">
        <v>56</v>
      </c>
      <c r="DT955" s="1160" t="s">
        <v>56</v>
      </c>
      <c r="DU955" s="711">
        <v>0</v>
      </c>
      <c r="DV955" s="711" t="s">
        <v>56</v>
      </c>
      <c r="DW955" s="711">
        <v>0</v>
      </c>
      <c r="DX955" s="711" t="s">
        <v>56</v>
      </c>
      <c r="DY955" s="710">
        <v>0</v>
      </c>
      <c r="DZ955" s="710" t="s">
        <v>56</v>
      </c>
      <c r="EA955" s="710">
        <v>0</v>
      </c>
      <c r="EB955" s="710" t="s">
        <v>56</v>
      </c>
      <c r="EC955" s="236"/>
      <c r="ED955" s="49"/>
      <c r="EE955" s="232"/>
      <c r="EF955" s="700">
        <v>0</v>
      </c>
      <c r="EG955" s="712" t="s">
        <v>56</v>
      </c>
      <c r="EH955" s="44"/>
    </row>
    <row r="956" spans="1:138" ht="41.25" customHeight="1" x14ac:dyDescent="0.25">
      <c r="A956" s="871" t="s">
        <v>49</v>
      </c>
      <c r="B956" s="656" t="s">
        <v>96</v>
      </c>
      <c r="C956" s="656" t="s">
        <v>140</v>
      </c>
      <c r="D956" s="691" t="s">
        <v>1879</v>
      </c>
      <c r="E956" s="656" t="s">
        <v>650</v>
      </c>
      <c r="F956" s="656" t="s">
        <v>1880</v>
      </c>
      <c r="G956" s="901" t="s">
        <v>650</v>
      </c>
      <c r="H956" s="897" t="s">
        <v>55</v>
      </c>
      <c r="I956" s="17" t="s">
        <v>860</v>
      </c>
      <c r="J956" s="64">
        <v>23</v>
      </c>
      <c r="K956" s="665">
        <v>37.1282411110464</v>
      </c>
      <c r="L956" s="665">
        <v>7.0581439247130007</v>
      </c>
      <c r="M956" s="64">
        <v>3</v>
      </c>
      <c r="N956" s="727" t="s">
        <v>56</v>
      </c>
      <c r="O956" s="548" t="s">
        <v>56</v>
      </c>
      <c r="P956" s="909" t="s">
        <v>56</v>
      </c>
      <c r="Q956" s="203" t="s">
        <v>57</v>
      </c>
      <c r="R956" s="205" t="s">
        <v>57</v>
      </c>
      <c r="S956" s="490">
        <v>0</v>
      </c>
      <c r="T956" s="18">
        <v>0</v>
      </c>
      <c r="U956" s="548" t="s">
        <v>58</v>
      </c>
      <c r="V956" s="18" t="s">
        <v>58</v>
      </c>
      <c r="W956" s="64" t="s">
        <v>58</v>
      </c>
      <c r="X956" s="18" t="s">
        <v>58</v>
      </c>
      <c r="Y956" s="18" t="s">
        <v>58</v>
      </c>
      <c r="Z956" s="18" t="s">
        <v>58</v>
      </c>
      <c r="AA956" s="18" t="s">
        <v>58</v>
      </c>
      <c r="AB956" s="18" t="s">
        <v>58</v>
      </c>
      <c r="AC956" s="18" t="s">
        <v>58</v>
      </c>
      <c r="AD956" s="18" t="s">
        <v>58</v>
      </c>
      <c r="AE956" s="18" t="s">
        <v>58</v>
      </c>
      <c r="AF956" s="18" t="s">
        <v>58</v>
      </c>
      <c r="AG956" s="64" t="s">
        <v>58</v>
      </c>
      <c r="AH956" s="18" t="s">
        <v>58</v>
      </c>
      <c r="AI956" s="64" t="s">
        <v>58</v>
      </c>
      <c r="AJ956" s="18" t="s">
        <v>58</v>
      </c>
      <c r="AK956" s="18" t="s">
        <v>58</v>
      </c>
      <c r="AL956" s="64" t="s">
        <v>58</v>
      </c>
      <c r="AM956" s="18" t="s">
        <v>58</v>
      </c>
      <c r="AN956" s="18" t="s">
        <v>58</v>
      </c>
      <c r="AO956" s="18" t="s">
        <v>58</v>
      </c>
      <c r="AP956" s="64" t="s">
        <v>58</v>
      </c>
      <c r="AQ956" s="64">
        <v>0</v>
      </c>
      <c r="AR956" s="11">
        <v>0</v>
      </c>
      <c r="AS956" s="17" t="s">
        <v>58</v>
      </c>
      <c r="AT956" s="490" t="s">
        <v>58</v>
      </c>
      <c r="AU956" s="64" t="s">
        <v>58</v>
      </c>
      <c r="AV956" s="18" t="s">
        <v>58</v>
      </c>
      <c r="AW956" s="64" t="s">
        <v>58</v>
      </c>
      <c r="AX956" s="18" t="s">
        <v>58</v>
      </c>
      <c r="AY956" s="17" t="s">
        <v>58</v>
      </c>
      <c r="AZ956" s="490" t="s">
        <v>58</v>
      </c>
      <c r="BA956" s="17" t="s">
        <v>58</v>
      </c>
      <c r="BB956" s="18" t="s">
        <v>58</v>
      </c>
      <c r="BC956" s="17" t="s">
        <v>58</v>
      </c>
      <c r="BD956" s="18" t="s">
        <v>58</v>
      </c>
      <c r="BE956" s="17" t="s">
        <v>58</v>
      </c>
      <c r="BF956" s="18" t="s">
        <v>58</v>
      </c>
      <c r="BG956" s="17" t="s">
        <v>58</v>
      </c>
      <c r="BH956" s="18" t="s">
        <v>58</v>
      </c>
      <c r="BI956" s="17" t="s">
        <v>58</v>
      </c>
      <c r="BJ956" s="18" t="s">
        <v>58</v>
      </c>
      <c r="BK956" s="17" t="s">
        <v>58</v>
      </c>
      <c r="BL956" s="17" t="s">
        <v>58</v>
      </c>
      <c r="BM956" s="17" t="s">
        <v>58</v>
      </c>
      <c r="BN956" s="17" t="s">
        <v>58</v>
      </c>
      <c r="BO956" s="18" t="s">
        <v>58</v>
      </c>
      <c r="BP956" s="18" t="s">
        <v>58</v>
      </c>
      <c r="BQ956" s="64">
        <v>0</v>
      </c>
      <c r="BR956" s="18">
        <v>0</v>
      </c>
      <c r="BS956" s="730" t="s">
        <v>56</v>
      </c>
      <c r="BT956" s="17">
        <v>0</v>
      </c>
      <c r="BU956" s="17">
        <v>0</v>
      </c>
      <c r="BV956" s="17">
        <v>0</v>
      </c>
      <c r="BW956" s="17">
        <v>0</v>
      </c>
      <c r="BX956" s="17">
        <v>0</v>
      </c>
      <c r="BY956" s="17">
        <v>0</v>
      </c>
      <c r="BZ956" s="17">
        <v>0</v>
      </c>
      <c r="CA956" s="17">
        <v>0</v>
      </c>
      <c r="CB956" s="17">
        <v>0</v>
      </c>
      <c r="CC956" s="17">
        <v>0</v>
      </c>
      <c r="CD956" s="17">
        <v>0</v>
      </c>
      <c r="CE956" s="17">
        <v>0</v>
      </c>
      <c r="CF956" s="17">
        <v>0</v>
      </c>
      <c r="CG956" s="17">
        <v>0</v>
      </c>
      <c r="CH956" s="17">
        <v>0</v>
      </c>
      <c r="CI956" s="17">
        <v>0</v>
      </c>
      <c r="CJ956" s="17">
        <v>0</v>
      </c>
      <c r="CK956" s="17">
        <v>0</v>
      </c>
      <c r="CL956" s="702">
        <v>0</v>
      </c>
      <c r="CM956" s="702">
        <v>0</v>
      </c>
      <c r="CN956" s="702">
        <v>0</v>
      </c>
      <c r="CO956" s="702">
        <v>0</v>
      </c>
      <c r="CP956" s="702">
        <v>0</v>
      </c>
      <c r="CQ956" s="702">
        <v>0</v>
      </c>
      <c r="CR956" s="704">
        <v>0</v>
      </c>
      <c r="CS956" s="703">
        <v>0</v>
      </c>
      <c r="CT956" s="23" t="s">
        <v>56</v>
      </c>
      <c r="CU956" s="23" t="s">
        <v>56</v>
      </c>
      <c r="CV956" s="23" t="s">
        <v>56</v>
      </c>
      <c r="CW956" s="23" t="s">
        <v>56</v>
      </c>
      <c r="CX956" s="23" t="s">
        <v>56</v>
      </c>
      <c r="CY956" s="23" t="s">
        <v>56</v>
      </c>
      <c r="CZ956" s="23" t="s">
        <v>56</v>
      </c>
      <c r="DA956" s="23" t="s">
        <v>56</v>
      </c>
      <c r="DB956" s="23" t="s">
        <v>56</v>
      </c>
      <c r="DC956" s="120"/>
      <c r="DD956" s="692" t="s">
        <v>56</v>
      </c>
      <c r="DE956" s="120"/>
      <c r="DF956" s="120"/>
      <c r="DG956" s="120"/>
      <c r="DH956" s="140"/>
      <c r="DI956" s="140"/>
      <c r="DJ956" s="140"/>
      <c r="DK956" s="140"/>
      <c r="DL956" s="548" t="s">
        <v>56</v>
      </c>
      <c r="DM956" s="548" t="s">
        <v>56</v>
      </c>
      <c r="DN956" s="203" t="s">
        <v>55</v>
      </c>
      <c r="DO956" s="700" t="s">
        <v>56</v>
      </c>
      <c r="DP956" s="713" t="s">
        <v>56</v>
      </c>
      <c r="DQ956" s="548" t="s">
        <v>56</v>
      </c>
      <c r="DR956" s="673" t="s">
        <v>56</v>
      </c>
      <c r="DS956" s="203" t="s">
        <v>56</v>
      </c>
      <c r="DT956" s="1160" t="s">
        <v>56</v>
      </c>
      <c r="DU956" s="711">
        <v>31.5</v>
      </c>
      <c r="DV956" s="711">
        <v>865.36666666666667</v>
      </c>
      <c r="DW956" s="711">
        <v>31.558333333333302</v>
      </c>
      <c r="DX956" s="711">
        <v>865.30833333333339</v>
      </c>
      <c r="DY956" s="710">
        <v>0.25</v>
      </c>
      <c r="DZ956" s="710">
        <v>0.48333333333333339</v>
      </c>
      <c r="EA956" s="710">
        <v>0.25</v>
      </c>
      <c r="EB956" s="710">
        <v>0.48333333333333339</v>
      </c>
      <c r="EC956" s="236"/>
      <c r="ED956" s="49"/>
      <c r="EE956" s="232"/>
      <c r="EF956" s="700">
        <v>126</v>
      </c>
      <c r="EG956" s="712">
        <v>169</v>
      </c>
      <c r="EH956" s="44"/>
    </row>
    <row r="957" spans="1:138" ht="41.25" customHeight="1" x14ac:dyDescent="0.25">
      <c r="A957" s="871" t="s">
        <v>49</v>
      </c>
      <c r="B957" s="656" t="s">
        <v>96</v>
      </c>
      <c r="C957" s="656" t="s">
        <v>140</v>
      </c>
      <c r="D957" s="691" t="s">
        <v>590</v>
      </c>
      <c r="E957" s="656" t="s">
        <v>590</v>
      </c>
      <c r="F957" s="656" t="s">
        <v>1881</v>
      </c>
      <c r="G957" s="901" t="s">
        <v>590</v>
      </c>
      <c r="H957" s="897" t="s">
        <v>55</v>
      </c>
      <c r="I957" s="17" t="s">
        <v>860</v>
      </c>
      <c r="J957" s="64">
        <v>23</v>
      </c>
      <c r="K957" s="665">
        <v>20.3169559727829</v>
      </c>
      <c r="L957" s="665">
        <v>2.3640151465980002</v>
      </c>
      <c r="M957" s="64">
        <v>0</v>
      </c>
      <c r="N957" s="727" t="s">
        <v>56</v>
      </c>
      <c r="O957" s="548" t="s">
        <v>56</v>
      </c>
      <c r="P957" s="909" t="s">
        <v>56</v>
      </c>
      <c r="Q957" s="203" t="s">
        <v>57</v>
      </c>
      <c r="R957" s="205" t="s">
        <v>57</v>
      </c>
      <c r="S957" s="490">
        <v>0</v>
      </c>
      <c r="T957" s="18">
        <v>0</v>
      </c>
      <c r="U957" s="548" t="s">
        <v>58</v>
      </c>
      <c r="V957" s="18" t="s">
        <v>58</v>
      </c>
      <c r="W957" s="64" t="s">
        <v>58</v>
      </c>
      <c r="X957" s="18" t="s">
        <v>58</v>
      </c>
      <c r="Y957" s="18" t="s">
        <v>58</v>
      </c>
      <c r="Z957" s="18" t="s">
        <v>58</v>
      </c>
      <c r="AA957" s="18" t="s">
        <v>58</v>
      </c>
      <c r="AB957" s="18" t="s">
        <v>58</v>
      </c>
      <c r="AC957" s="18" t="s">
        <v>58</v>
      </c>
      <c r="AD957" s="18" t="s">
        <v>58</v>
      </c>
      <c r="AE957" s="18" t="s">
        <v>58</v>
      </c>
      <c r="AF957" s="18" t="s">
        <v>58</v>
      </c>
      <c r="AG957" s="64" t="s">
        <v>58</v>
      </c>
      <c r="AH957" s="18" t="s">
        <v>58</v>
      </c>
      <c r="AI957" s="64" t="s">
        <v>58</v>
      </c>
      <c r="AJ957" s="18" t="s">
        <v>58</v>
      </c>
      <c r="AK957" s="18" t="s">
        <v>58</v>
      </c>
      <c r="AL957" s="64" t="s">
        <v>58</v>
      </c>
      <c r="AM957" s="18" t="s">
        <v>58</v>
      </c>
      <c r="AN957" s="18" t="s">
        <v>58</v>
      </c>
      <c r="AO957" s="18" t="s">
        <v>58</v>
      </c>
      <c r="AP957" s="64" t="s">
        <v>58</v>
      </c>
      <c r="AQ957" s="64">
        <v>0</v>
      </c>
      <c r="AR957" s="11">
        <v>0</v>
      </c>
      <c r="AS957" s="17" t="s">
        <v>58</v>
      </c>
      <c r="AT957" s="490" t="s">
        <v>58</v>
      </c>
      <c r="AU957" s="64" t="s">
        <v>58</v>
      </c>
      <c r="AV957" s="18" t="s">
        <v>58</v>
      </c>
      <c r="AW957" s="64" t="s">
        <v>58</v>
      </c>
      <c r="AX957" s="18" t="s">
        <v>58</v>
      </c>
      <c r="AY957" s="17" t="s">
        <v>58</v>
      </c>
      <c r="AZ957" s="490" t="s">
        <v>58</v>
      </c>
      <c r="BA957" s="17" t="s">
        <v>58</v>
      </c>
      <c r="BB957" s="18" t="s">
        <v>58</v>
      </c>
      <c r="BC957" s="17" t="s">
        <v>58</v>
      </c>
      <c r="BD957" s="18" t="s">
        <v>58</v>
      </c>
      <c r="BE957" s="17" t="s">
        <v>58</v>
      </c>
      <c r="BF957" s="18" t="s">
        <v>58</v>
      </c>
      <c r="BG957" s="17" t="s">
        <v>58</v>
      </c>
      <c r="BH957" s="18" t="s">
        <v>58</v>
      </c>
      <c r="BI957" s="17" t="s">
        <v>58</v>
      </c>
      <c r="BJ957" s="18" t="s">
        <v>58</v>
      </c>
      <c r="BK957" s="17" t="s">
        <v>58</v>
      </c>
      <c r="BL957" s="17" t="s">
        <v>58</v>
      </c>
      <c r="BM957" s="17" t="s">
        <v>58</v>
      </c>
      <c r="BN957" s="17" t="s">
        <v>58</v>
      </c>
      <c r="BO957" s="18" t="s">
        <v>58</v>
      </c>
      <c r="BP957" s="18" t="s">
        <v>58</v>
      </c>
      <c r="BQ957" s="64">
        <v>0</v>
      </c>
      <c r="BR957" s="18">
        <v>0</v>
      </c>
      <c r="BS957" s="730" t="s">
        <v>56</v>
      </c>
      <c r="BT957" s="17">
        <v>0</v>
      </c>
      <c r="BU957" s="17">
        <v>0</v>
      </c>
      <c r="BV957" s="17">
        <v>0</v>
      </c>
      <c r="BW957" s="17">
        <v>0</v>
      </c>
      <c r="BX957" s="17">
        <v>0</v>
      </c>
      <c r="BY957" s="17">
        <v>0</v>
      </c>
      <c r="BZ957" s="17">
        <v>0</v>
      </c>
      <c r="CA957" s="17">
        <v>0</v>
      </c>
      <c r="CB957" s="17">
        <v>0</v>
      </c>
      <c r="CC957" s="17">
        <v>0</v>
      </c>
      <c r="CD957" s="17">
        <v>0</v>
      </c>
      <c r="CE957" s="17">
        <v>0</v>
      </c>
      <c r="CF957" s="17">
        <v>0</v>
      </c>
      <c r="CG957" s="17">
        <v>0</v>
      </c>
      <c r="CH957" s="17">
        <v>0</v>
      </c>
      <c r="CI957" s="17">
        <v>0</v>
      </c>
      <c r="CJ957" s="17">
        <v>0</v>
      </c>
      <c r="CK957" s="17">
        <v>0</v>
      </c>
      <c r="CL957" s="702">
        <v>0</v>
      </c>
      <c r="CM957" s="702">
        <v>0</v>
      </c>
      <c r="CN957" s="702">
        <v>0</v>
      </c>
      <c r="CO957" s="702">
        <v>0</v>
      </c>
      <c r="CP957" s="702">
        <v>0</v>
      </c>
      <c r="CQ957" s="702">
        <v>0</v>
      </c>
      <c r="CR957" s="704">
        <v>0</v>
      </c>
      <c r="CS957" s="703">
        <v>0</v>
      </c>
      <c r="CT957" s="23" t="s">
        <v>56</v>
      </c>
      <c r="CU957" s="23" t="s">
        <v>56</v>
      </c>
      <c r="CV957" s="23" t="s">
        <v>56</v>
      </c>
      <c r="CW957" s="23" t="s">
        <v>56</v>
      </c>
      <c r="CX957" s="23" t="s">
        <v>56</v>
      </c>
      <c r="CY957" s="23" t="s">
        <v>56</v>
      </c>
      <c r="CZ957" s="23" t="s">
        <v>56</v>
      </c>
      <c r="DA957" s="23" t="s">
        <v>56</v>
      </c>
      <c r="DB957" s="23" t="s">
        <v>56</v>
      </c>
      <c r="DC957" s="120"/>
      <c r="DD957" s="692" t="s">
        <v>56</v>
      </c>
      <c r="DE957" s="120"/>
      <c r="DF957" s="120"/>
      <c r="DG957" s="120"/>
      <c r="DH957" s="140"/>
      <c r="DI957" s="140"/>
      <c r="DJ957" s="140"/>
      <c r="DK957" s="140"/>
      <c r="DL957" s="548" t="s">
        <v>56</v>
      </c>
      <c r="DM957" s="548" t="s">
        <v>56</v>
      </c>
      <c r="DN957" s="203" t="s">
        <v>55</v>
      </c>
      <c r="DO957" s="700" t="s">
        <v>56</v>
      </c>
      <c r="DP957" s="713" t="s">
        <v>56</v>
      </c>
      <c r="DQ957" s="548" t="s">
        <v>56</v>
      </c>
      <c r="DR957" s="673" t="s">
        <v>56</v>
      </c>
      <c r="DS957" s="203" t="s">
        <v>56</v>
      </c>
      <c r="DT957" s="1160" t="s">
        <v>56</v>
      </c>
      <c r="DU957" s="711">
        <v>397.50000000000023</v>
      </c>
      <c r="DV957" s="711">
        <v>40.388888888889767</v>
      </c>
      <c r="DW957" s="711">
        <v>265.51666666666699</v>
      </c>
      <c r="DX957" s="711">
        <v>172.372222222223</v>
      </c>
      <c r="DY957" s="710">
        <v>1.5000000000000009</v>
      </c>
      <c r="DZ957" s="710">
        <v>-0.75000000000000089</v>
      </c>
      <c r="EA957" s="710">
        <v>1</v>
      </c>
      <c r="EB957" s="710">
        <v>-0.25</v>
      </c>
      <c r="EC957" s="236"/>
      <c r="ED957" s="49"/>
      <c r="EE957" s="232"/>
      <c r="EF957" s="700">
        <v>1528</v>
      </c>
      <c r="EG957" s="712">
        <v>2082.6666666666665</v>
      </c>
      <c r="EH957" s="44"/>
    </row>
    <row r="958" spans="1:138" ht="41.25" customHeight="1" x14ac:dyDescent="0.25">
      <c r="A958" s="871" t="s">
        <v>49</v>
      </c>
      <c r="B958" s="656" t="s">
        <v>96</v>
      </c>
      <c r="C958" s="656" t="s">
        <v>140</v>
      </c>
      <c r="D958" s="691" t="s">
        <v>590</v>
      </c>
      <c r="E958" s="656" t="s">
        <v>590</v>
      </c>
      <c r="F958" s="657" t="s">
        <v>1882</v>
      </c>
      <c r="G958" s="902" t="s">
        <v>590</v>
      </c>
      <c r="H958" s="897" t="s">
        <v>868</v>
      </c>
      <c r="I958" s="17" t="s">
        <v>866</v>
      </c>
      <c r="J958" s="64">
        <v>23</v>
      </c>
      <c r="K958" s="665" t="s">
        <v>56</v>
      </c>
      <c r="L958" s="665">
        <v>3.8797348404150003</v>
      </c>
      <c r="M958" s="64">
        <v>7</v>
      </c>
      <c r="N958" s="727" t="s">
        <v>56</v>
      </c>
      <c r="O958" s="548" t="s">
        <v>56</v>
      </c>
      <c r="P958" s="909" t="s">
        <v>56</v>
      </c>
      <c r="Q958" s="203" t="s">
        <v>57</v>
      </c>
      <c r="R958" s="205" t="s">
        <v>57</v>
      </c>
      <c r="S958" s="490">
        <v>0</v>
      </c>
      <c r="T958" s="18">
        <v>0</v>
      </c>
      <c r="U958" s="548" t="s">
        <v>58</v>
      </c>
      <c r="V958" s="18" t="s">
        <v>58</v>
      </c>
      <c r="W958" s="64" t="s">
        <v>58</v>
      </c>
      <c r="X958" s="18" t="s">
        <v>58</v>
      </c>
      <c r="Y958" s="18" t="s">
        <v>58</v>
      </c>
      <c r="Z958" s="18" t="s">
        <v>58</v>
      </c>
      <c r="AA958" s="18" t="s">
        <v>58</v>
      </c>
      <c r="AB958" s="18" t="s">
        <v>58</v>
      </c>
      <c r="AC958" s="18" t="s">
        <v>58</v>
      </c>
      <c r="AD958" s="18" t="s">
        <v>58</v>
      </c>
      <c r="AE958" s="18" t="s">
        <v>58</v>
      </c>
      <c r="AF958" s="18" t="s">
        <v>58</v>
      </c>
      <c r="AG958" s="64" t="s">
        <v>58</v>
      </c>
      <c r="AH958" s="18" t="s">
        <v>58</v>
      </c>
      <c r="AI958" s="64" t="s">
        <v>58</v>
      </c>
      <c r="AJ958" s="18" t="s">
        <v>58</v>
      </c>
      <c r="AK958" s="18" t="s">
        <v>58</v>
      </c>
      <c r="AL958" s="64" t="s">
        <v>58</v>
      </c>
      <c r="AM958" s="18" t="s">
        <v>58</v>
      </c>
      <c r="AN958" s="18" t="s">
        <v>58</v>
      </c>
      <c r="AO958" s="18" t="s">
        <v>58</v>
      </c>
      <c r="AP958" s="64" t="s">
        <v>58</v>
      </c>
      <c r="AQ958" s="64">
        <v>0</v>
      </c>
      <c r="AR958" s="11">
        <v>0</v>
      </c>
      <c r="AS958" s="17" t="s">
        <v>58</v>
      </c>
      <c r="AT958" s="490" t="s">
        <v>58</v>
      </c>
      <c r="AU958" s="64" t="s">
        <v>58</v>
      </c>
      <c r="AV958" s="18" t="s">
        <v>58</v>
      </c>
      <c r="AW958" s="64" t="s">
        <v>58</v>
      </c>
      <c r="AX958" s="18" t="s">
        <v>58</v>
      </c>
      <c r="AY958" s="17" t="s">
        <v>58</v>
      </c>
      <c r="AZ958" s="490" t="s">
        <v>58</v>
      </c>
      <c r="BA958" s="17" t="s">
        <v>58</v>
      </c>
      <c r="BB958" s="18" t="s">
        <v>58</v>
      </c>
      <c r="BC958" s="17" t="s">
        <v>58</v>
      </c>
      <c r="BD958" s="18" t="s">
        <v>58</v>
      </c>
      <c r="BE958" s="17" t="s">
        <v>58</v>
      </c>
      <c r="BF958" s="18" t="s">
        <v>58</v>
      </c>
      <c r="BG958" s="17" t="s">
        <v>58</v>
      </c>
      <c r="BH958" s="18" t="s">
        <v>58</v>
      </c>
      <c r="BI958" s="17" t="s">
        <v>58</v>
      </c>
      <c r="BJ958" s="18" t="s">
        <v>58</v>
      </c>
      <c r="BK958" s="17" t="s">
        <v>58</v>
      </c>
      <c r="BL958" s="17" t="s">
        <v>58</v>
      </c>
      <c r="BM958" s="17" t="s">
        <v>58</v>
      </c>
      <c r="BN958" s="17" t="s">
        <v>58</v>
      </c>
      <c r="BO958" s="18" t="s">
        <v>58</v>
      </c>
      <c r="BP958" s="18" t="s">
        <v>58</v>
      </c>
      <c r="BQ958" s="64">
        <v>0</v>
      </c>
      <c r="BR958" s="18">
        <v>0</v>
      </c>
      <c r="BS958" s="730" t="s">
        <v>56</v>
      </c>
      <c r="BT958" s="17">
        <v>0</v>
      </c>
      <c r="BU958" s="17">
        <v>0</v>
      </c>
      <c r="BV958" s="17">
        <v>0</v>
      </c>
      <c r="BW958" s="17">
        <v>0</v>
      </c>
      <c r="BX958" s="17">
        <v>0</v>
      </c>
      <c r="BY958" s="17">
        <v>0</v>
      </c>
      <c r="BZ958" s="17">
        <v>0</v>
      </c>
      <c r="CA958" s="17">
        <v>0</v>
      </c>
      <c r="CB958" s="17">
        <v>0</v>
      </c>
      <c r="CC958" s="17">
        <v>0</v>
      </c>
      <c r="CD958" s="17">
        <v>0</v>
      </c>
      <c r="CE958" s="17">
        <v>0</v>
      </c>
      <c r="CF958" s="17">
        <v>0</v>
      </c>
      <c r="CG958" s="17">
        <v>0</v>
      </c>
      <c r="CH958" s="17">
        <v>0</v>
      </c>
      <c r="CI958" s="17">
        <v>0</v>
      </c>
      <c r="CJ958" s="17">
        <v>0</v>
      </c>
      <c r="CK958" s="17">
        <v>0</v>
      </c>
      <c r="CL958" s="702">
        <v>0</v>
      </c>
      <c r="CM958" s="702">
        <v>0</v>
      </c>
      <c r="CN958" s="702">
        <v>0</v>
      </c>
      <c r="CO958" s="702">
        <v>0</v>
      </c>
      <c r="CP958" s="702">
        <v>0</v>
      </c>
      <c r="CQ958" s="702">
        <v>0</v>
      </c>
      <c r="CR958" s="704">
        <v>0</v>
      </c>
      <c r="CS958" s="703">
        <v>0</v>
      </c>
      <c r="CT958" s="23" t="s">
        <v>56</v>
      </c>
      <c r="CU958" s="23" t="s">
        <v>56</v>
      </c>
      <c r="CV958" s="23" t="s">
        <v>56</v>
      </c>
      <c r="CW958" s="23" t="s">
        <v>56</v>
      </c>
      <c r="CX958" s="23" t="s">
        <v>56</v>
      </c>
      <c r="CY958" s="23" t="s">
        <v>56</v>
      </c>
      <c r="CZ958" s="23" t="s">
        <v>56</v>
      </c>
      <c r="DA958" s="23" t="s">
        <v>56</v>
      </c>
      <c r="DB958" s="23" t="s">
        <v>56</v>
      </c>
      <c r="DC958" s="120"/>
      <c r="DD958" s="692" t="s">
        <v>56</v>
      </c>
      <c r="DE958" s="120"/>
      <c r="DF958" s="120"/>
      <c r="DG958" s="120"/>
      <c r="DH958" s="140"/>
      <c r="DI958" s="140"/>
      <c r="DJ958" s="140"/>
      <c r="DK958" s="140"/>
      <c r="DL958" s="548" t="s">
        <v>56</v>
      </c>
      <c r="DM958" s="548" t="s">
        <v>56</v>
      </c>
      <c r="DN958" s="203" t="s">
        <v>55</v>
      </c>
      <c r="DO958" s="700" t="s">
        <v>56</v>
      </c>
      <c r="DP958" s="713" t="s">
        <v>56</v>
      </c>
      <c r="DQ958" s="548" t="s">
        <v>56</v>
      </c>
      <c r="DR958" s="673" t="s">
        <v>56</v>
      </c>
      <c r="DS958" s="203" t="s">
        <v>56</v>
      </c>
      <c r="DT958" s="1160" t="s">
        <v>56</v>
      </c>
      <c r="DU958" s="711">
        <v>0</v>
      </c>
      <c r="DV958" s="711" t="s">
        <v>56</v>
      </c>
      <c r="DW958" s="711">
        <v>0</v>
      </c>
      <c r="DX958" s="711" t="s">
        <v>56</v>
      </c>
      <c r="DY958" s="710">
        <v>0</v>
      </c>
      <c r="DZ958" s="710" t="s">
        <v>56</v>
      </c>
      <c r="EA958" s="710">
        <v>0</v>
      </c>
      <c r="EB958" s="710" t="s">
        <v>56</v>
      </c>
      <c r="EC958" s="236"/>
      <c r="ED958" s="49"/>
      <c r="EE958" s="232"/>
      <c r="EF958" s="700">
        <v>0</v>
      </c>
      <c r="EG958" s="712" t="s">
        <v>56</v>
      </c>
      <c r="EH958" s="44"/>
    </row>
    <row r="959" spans="1:138" ht="41.25" customHeight="1" x14ac:dyDescent="0.25">
      <c r="A959" s="871" t="s">
        <v>49</v>
      </c>
      <c r="B959" s="656" t="s">
        <v>96</v>
      </c>
      <c r="C959" s="656" t="s">
        <v>140</v>
      </c>
      <c r="D959" s="691" t="s">
        <v>1866</v>
      </c>
      <c r="E959" s="656" t="s">
        <v>663</v>
      </c>
      <c r="F959" s="656" t="s">
        <v>1883</v>
      </c>
      <c r="G959" s="901" t="s">
        <v>1868</v>
      </c>
      <c r="H959" s="897" t="s">
        <v>55</v>
      </c>
      <c r="I959" s="17" t="s">
        <v>860</v>
      </c>
      <c r="J959" s="64">
        <v>23</v>
      </c>
      <c r="K959" s="665">
        <v>44.7</v>
      </c>
      <c r="L959" s="665">
        <v>8.2602272555460008</v>
      </c>
      <c r="M959" s="64">
        <v>7</v>
      </c>
      <c r="N959" s="727" t="s">
        <v>56</v>
      </c>
      <c r="O959" s="548" t="s">
        <v>56</v>
      </c>
      <c r="P959" s="909" t="s">
        <v>56</v>
      </c>
      <c r="Q959" s="203" t="s">
        <v>57</v>
      </c>
      <c r="R959" s="205" t="s">
        <v>57</v>
      </c>
      <c r="S959" s="490">
        <v>0</v>
      </c>
      <c r="T959" s="18">
        <v>0</v>
      </c>
      <c r="U959" s="548" t="s">
        <v>58</v>
      </c>
      <c r="V959" s="18" t="s">
        <v>58</v>
      </c>
      <c r="W959" s="64" t="s">
        <v>58</v>
      </c>
      <c r="X959" s="18" t="s">
        <v>58</v>
      </c>
      <c r="Y959" s="18" t="s">
        <v>58</v>
      </c>
      <c r="Z959" s="18" t="s">
        <v>58</v>
      </c>
      <c r="AA959" s="18" t="s">
        <v>58</v>
      </c>
      <c r="AB959" s="18" t="s">
        <v>58</v>
      </c>
      <c r="AC959" s="18" t="s">
        <v>58</v>
      </c>
      <c r="AD959" s="18" t="s">
        <v>58</v>
      </c>
      <c r="AE959" s="18" t="s">
        <v>58</v>
      </c>
      <c r="AF959" s="18" t="s">
        <v>58</v>
      </c>
      <c r="AG959" s="64" t="s">
        <v>58</v>
      </c>
      <c r="AH959" s="18" t="s">
        <v>58</v>
      </c>
      <c r="AI959" s="64" t="s">
        <v>58</v>
      </c>
      <c r="AJ959" s="18" t="s">
        <v>58</v>
      </c>
      <c r="AK959" s="18" t="s">
        <v>58</v>
      </c>
      <c r="AL959" s="64" t="s">
        <v>58</v>
      </c>
      <c r="AM959" s="18" t="s">
        <v>58</v>
      </c>
      <c r="AN959" s="18" t="s">
        <v>58</v>
      </c>
      <c r="AO959" s="18" t="s">
        <v>58</v>
      </c>
      <c r="AP959" s="64" t="s">
        <v>58</v>
      </c>
      <c r="AQ959" s="64">
        <v>0</v>
      </c>
      <c r="AR959" s="11">
        <v>0</v>
      </c>
      <c r="AS959" s="17" t="s">
        <v>58</v>
      </c>
      <c r="AT959" s="490" t="s">
        <v>58</v>
      </c>
      <c r="AU959" s="64" t="s">
        <v>58</v>
      </c>
      <c r="AV959" s="18" t="s">
        <v>58</v>
      </c>
      <c r="AW959" s="64" t="s">
        <v>58</v>
      </c>
      <c r="AX959" s="18" t="s">
        <v>58</v>
      </c>
      <c r="AY959" s="17" t="s">
        <v>58</v>
      </c>
      <c r="AZ959" s="490" t="s">
        <v>58</v>
      </c>
      <c r="BA959" s="17" t="s">
        <v>58</v>
      </c>
      <c r="BB959" s="18" t="s">
        <v>58</v>
      </c>
      <c r="BC959" s="17" t="s">
        <v>58</v>
      </c>
      <c r="BD959" s="18" t="s">
        <v>58</v>
      </c>
      <c r="BE959" s="17" t="s">
        <v>58</v>
      </c>
      <c r="BF959" s="18" t="s">
        <v>58</v>
      </c>
      <c r="BG959" s="17" t="s">
        <v>58</v>
      </c>
      <c r="BH959" s="18" t="s">
        <v>58</v>
      </c>
      <c r="BI959" s="17" t="s">
        <v>58</v>
      </c>
      <c r="BJ959" s="18" t="s">
        <v>58</v>
      </c>
      <c r="BK959" s="17" t="s">
        <v>58</v>
      </c>
      <c r="BL959" s="17" t="s">
        <v>58</v>
      </c>
      <c r="BM959" s="17" t="s">
        <v>58</v>
      </c>
      <c r="BN959" s="17" t="s">
        <v>58</v>
      </c>
      <c r="BO959" s="18" t="s">
        <v>58</v>
      </c>
      <c r="BP959" s="18" t="s">
        <v>58</v>
      </c>
      <c r="BQ959" s="64">
        <v>0</v>
      </c>
      <c r="BR959" s="18">
        <v>0</v>
      </c>
      <c r="BS959" s="730" t="s">
        <v>56</v>
      </c>
      <c r="BT959" s="17">
        <v>0</v>
      </c>
      <c r="BU959" s="17">
        <v>0</v>
      </c>
      <c r="BV959" s="17">
        <v>0</v>
      </c>
      <c r="BW959" s="17">
        <v>0</v>
      </c>
      <c r="BX959" s="17">
        <v>0</v>
      </c>
      <c r="BY959" s="17">
        <v>0</v>
      </c>
      <c r="BZ959" s="17">
        <v>0</v>
      </c>
      <c r="CA959" s="17">
        <v>0</v>
      </c>
      <c r="CB959" s="17">
        <v>0</v>
      </c>
      <c r="CC959" s="17">
        <v>0</v>
      </c>
      <c r="CD959" s="17">
        <v>0</v>
      </c>
      <c r="CE959" s="17">
        <v>0</v>
      </c>
      <c r="CF959" s="17">
        <v>0</v>
      </c>
      <c r="CG959" s="17">
        <v>0</v>
      </c>
      <c r="CH959" s="17">
        <v>0</v>
      </c>
      <c r="CI959" s="17">
        <v>0</v>
      </c>
      <c r="CJ959" s="17">
        <v>0</v>
      </c>
      <c r="CK959" s="17">
        <v>0</v>
      </c>
      <c r="CL959" s="702">
        <v>0</v>
      </c>
      <c r="CM959" s="702">
        <v>0</v>
      </c>
      <c r="CN959" s="702">
        <v>0</v>
      </c>
      <c r="CO959" s="702">
        <v>0</v>
      </c>
      <c r="CP959" s="702">
        <v>0</v>
      </c>
      <c r="CQ959" s="702">
        <v>0</v>
      </c>
      <c r="CR959" s="704">
        <v>0</v>
      </c>
      <c r="CS959" s="703">
        <v>0</v>
      </c>
      <c r="CT959" s="23" t="s">
        <v>56</v>
      </c>
      <c r="CU959" s="23" t="s">
        <v>56</v>
      </c>
      <c r="CV959" s="23" t="s">
        <v>56</v>
      </c>
      <c r="CW959" s="23" t="s">
        <v>56</v>
      </c>
      <c r="CX959" s="23" t="s">
        <v>56</v>
      </c>
      <c r="CY959" s="23" t="s">
        <v>56</v>
      </c>
      <c r="CZ959" s="23" t="s">
        <v>56</v>
      </c>
      <c r="DA959" s="23" t="s">
        <v>56</v>
      </c>
      <c r="DB959" s="23" t="s">
        <v>56</v>
      </c>
      <c r="DC959" s="120"/>
      <c r="DD959" s="692" t="s">
        <v>56</v>
      </c>
      <c r="DE959" s="120"/>
      <c r="DF959" s="120"/>
      <c r="DG959" s="120"/>
      <c r="DH959" s="140"/>
      <c r="DI959" s="140"/>
      <c r="DJ959" s="140"/>
      <c r="DK959" s="140"/>
      <c r="DL959" s="548" t="s">
        <v>56</v>
      </c>
      <c r="DM959" s="548" t="s">
        <v>56</v>
      </c>
      <c r="DN959" s="203" t="s">
        <v>55</v>
      </c>
      <c r="DO959" s="700" t="s">
        <v>56</v>
      </c>
      <c r="DP959" s="713" t="s">
        <v>56</v>
      </c>
      <c r="DQ959" s="548" t="s">
        <v>56</v>
      </c>
      <c r="DR959" s="673" t="s">
        <v>56</v>
      </c>
      <c r="DS959" s="203" t="s">
        <v>56</v>
      </c>
      <c r="DT959" s="1160" t="s">
        <v>56</v>
      </c>
      <c r="DU959" s="711">
        <v>128</v>
      </c>
      <c r="DV959" s="711">
        <v>938.90960451977412</v>
      </c>
      <c r="DW959" s="711">
        <v>128.86666666666699</v>
      </c>
      <c r="DX959" s="711">
        <v>-36.290395480226309</v>
      </c>
      <c r="DY959" s="710">
        <v>1</v>
      </c>
      <c r="DZ959" s="710">
        <v>0.45197740112994378</v>
      </c>
      <c r="EA959" s="710">
        <v>1</v>
      </c>
      <c r="EB959" s="710">
        <v>-0.21468926553672307</v>
      </c>
      <c r="EC959" s="236"/>
      <c r="ED959" s="49"/>
      <c r="EE959" s="232"/>
      <c r="EF959" s="700">
        <v>896</v>
      </c>
      <c r="EG959" s="712">
        <v>987</v>
      </c>
      <c r="EH959" s="44"/>
    </row>
    <row r="960" spans="1:138" ht="41.25" customHeight="1" x14ac:dyDescent="0.25">
      <c r="A960" s="871" t="s">
        <v>49</v>
      </c>
      <c r="B960" s="656" t="s">
        <v>96</v>
      </c>
      <c r="C960" s="656" t="s">
        <v>140</v>
      </c>
      <c r="D960" s="691" t="s">
        <v>611</v>
      </c>
      <c r="E960" s="656" t="s">
        <v>580</v>
      </c>
      <c r="F960" s="656" t="s">
        <v>1884</v>
      </c>
      <c r="G960" s="901" t="s">
        <v>1885</v>
      </c>
      <c r="H960" s="897" t="s">
        <v>868</v>
      </c>
      <c r="I960" s="17" t="s">
        <v>860</v>
      </c>
      <c r="J960" s="64">
        <v>23</v>
      </c>
      <c r="K960" s="665">
        <v>45.2</v>
      </c>
      <c r="L960" s="665">
        <v>3.2647727204820001</v>
      </c>
      <c r="M960" s="64">
        <v>0</v>
      </c>
      <c r="N960" s="727" t="s">
        <v>56</v>
      </c>
      <c r="O960" s="548" t="s">
        <v>56</v>
      </c>
      <c r="P960" s="909" t="s">
        <v>56</v>
      </c>
      <c r="Q960" s="203" t="s">
        <v>57</v>
      </c>
      <c r="R960" s="205" t="s">
        <v>57</v>
      </c>
      <c r="S960" s="490">
        <v>0</v>
      </c>
      <c r="T960" s="18">
        <v>0</v>
      </c>
      <c r="U960" s="548" t="s">
        <v>58</v>
      </c>
      <c r="V960" s="18" t="s">
        <v>58</v>
      </c>
      <c r="W960" s="64" t="s">
        <v>58</v>
      </c>
      <c r="X960" s="18" t="s">
        <v>58</v>
      </c>
      <c r="Y960" s="18" t="s">
        <v>58</v>
      </c>
      <c r="Z960" s="18" t="s">
        <v>58</v>
      </c>
      <c r="AA960" s="18" t="s">
        <v>58</v>
      </c>
      <c r="AB960" s="18" t="s">
        <v>58</v>
      </c>
      <c r="AC960" s="18" t="s">
        <v>58</v>
      </c>
      <c r="AD960" s="18" t="s">
        <v>58</v>
      </c>
      <c r="AE960" s="18" t="s">
        <v>58</v>
      </c>
      <c r="AF960" s="18" t="s">
        <v>58</v>
      </c>
      <c r="AG960" s="64" t="s">
        <v>58</v>
      </c>
      <c r="AH960" s="18" t="s">
        <v>58</v>
      </c>
      <c r="AI960" s="64" t="s">
        <v>58</v>
      </c>
      <c r="AJ960" s="18" t="s">
        <v>58</v>
      </c>
      <c r="AK960" s="18" t="s">
        <v>58</v>
      </c>
      <c r="AL960" s="64" t="s">
        <v>58</v>
      </c>
      <c r="AM960" s="18" t="s">
        <v>58</v>
      </c>
      <c r="AN960" s="18" t="s">
        <v>58</v>
      </c>
      <c r="AO960" s="18" t="s">
        <v>58</v>
      </c>
      <c r="AP960" s="64" t="s">
        <v>58</v>
      </c>
      <c r="AQ960" s="64">
        <v>0</v>
      </c>
      <c r="AR960" s="11">
        <v>0</v>
      </c>
      <c r="AS960" s="17" t="s">
        <v>58</v>
      </c>
      <c r="AT960" s="490" t="s">
        <v>58</v>
      </c>
      <c r="AU960" s="64" t="s">
        <v>58</v>
      </c>
      <c r="AV960" s="18" t="s">
        <v>58</v>
      </c>
      <c r="AW960" s="64" t="s">
        <v>58</v>
      </c>
      <c r="AX960" s="18" t="s">
        <v>58</v>
      </c>
      <c r="AY960" s="17" t="s">
        <v>58</v>
      </c>
      <c r="AZ960" s="490" t="s">
        <v>58</v>
      </c>
      <c r="BA960" s="17" t="s">
        <v>58</v>
      </c>
      <c r="BB960" s="18" t="s">
        <v>58</v>
      </c>
      <c r="BC960" s="17" t="s">
        <v>58</v>
      </c>
      <c r="BD960" s="18" t="s">
        <v>58</v>
      </c>
      <c r="BE960" s="17" t="s">
        <v>58</v>
      </c>
      <c r="BF960" s="18" t="s">
        <v>58</v>
      </c>
      <c r="BG960" s="17" t="s">
        <v>58</v>
      </c>
      <c r="BH960" s="18" t="s">
        <v>58</v>
      </c>
      <c r="BI960" s="17" t="s">
        <v>58</v>
      </c>
      <c r="BJ960" s="18" t="s">
        <v>58</v>
      </c>
      <c r="BK960" s="17" t="s">
        <v>58</v>
      </c>
      <c r="BL960" s="17" t="s">
        <v>58</v>
      </c>
      <c r="BM960" s="17" t="s">
        <v>58</v>
      </c>
      <c r="BN960" s="17" t="s">
        <v>58</v>
      </c>
      <c r="BO960" s="18" t="s">
        <v>58</v>
      </c>
      <c r="BP960" s="18" t="s">
        <v>58</v>
      </c>
      <c r="BQ960" s="64">
        <v>0</v>
      </c>
      <c r="BR960" s="18">
        <v>0</v>
      </c>
      <c r="BS960" s="730" t="s">
        <v>56</v>
      </c>
      <c r="BT960" s="17">
        <v>0</v>
      </c>
      <c r="BU960" s="17">
        <v>0</v>
      </c>
      <c r="BV960" s="17">
        <v>0</v>
      </c>
      <c r="BW960" s="17">
        <v>0</v>
      </c>
      <c r="BX960" s="17">
        <v>0</v>
      </c>
      <c r="BY960" s="17">
        <v>0</v>
      </c>
      <c r="BZ960" s="17">
        <v>0</v>
      </c>
      <c r="CA960" s="17">
        <v>0</v>
      </c>
      <c r="CB960" s="17">
        <v>0</v>
      </c>
      <c r="CC960" s="17">
        <v>0</v>
      </c>
      <c r="CD960" s="17">
        <v>0</v>
      </c>
      <c r="CE960" s="17">
        <v>0</v>
      </c>
      <c r="CF960" s="17">
        <v>0</v>
      </c>
      <c r="CG960" s="17">
        <v>0</v>
      </c>
      <c r="CH960" s="17">
        <v>0</v>
      </c>
      <c r="CI960" s="17">
        <v>0</v>
      </c>
      <c r="CJ960" s="17">
        <v>0</v>
      </c>
      <c r="CK960" s="17">
        <v>0</v>
      </c>
      <c r="CL960" s="702">
        <v>0</v>
      </c>
      <c r="CM960" s="702">
        <v>0</v>
      </c>
      <c r="CN960" s="702">
        <v>0</v>
      </c>
      <c r="CO960" s="702">
        <v>0</v>
      </c>
      <c r="CP960" s="702">
        <v>0</v>
      </c>
      <c r="CQ960" s="702">
        <v>0</v>
      </c>
      <c r="CR960" s="704">
        <v>0</v>
      </c>
      <c r="CS960" s="703">
        <v>0</v>
      </c>
      <c r="CT960" s="23" t="s">
        <v>56</v>
      </c>
      <c r="CU960" s="23" t="s">
        <v>56</v>
      </c>
      <c r="CV960" s="23" t="s">
        <v>56</v>
      </c>
      <c r="CW960" s="23" t="s">
        <v>56</v>
      </c>
      <c r="CX960" s="23" t="s">
        <v>56</v>
      </c>
      <c r="CY960" s="23" t="s">
        <v>56</v>
      </c>
      <c r="CZ960" s="23" t="s">
        <v>56</v>
      </c>
      <c r="DA960" s="23" t="s">
        <v>56</v>
      </c>
      <c r="DB960" s="23" t="s">
        <v>56</v>
      </c>
      <c r="DC960" s="120"/>
      <c r="DD960" s="692" t="s">
        <v>56</v>
      </c>
      <c r="DE960" s="120"/>
      <c r="DF960" s="120"/>
      <c r="DG960" s="120"/>
      <c r="DH960" s="140"/>
      <c r="DI960" s="140"/>
      <c r="DJ960" s="140"/>
      <c r="DK960" s="140"/>
      <c r="DL960" s="548" t="s">
        <v>56</v>
      </c>
      <c r="DM960" s="548" t="s">
        <v>56</v>
      </c>
      <c r="DN960" s="203" t="s">
        <v>55</v>
      </c>
      <c r="DO960" s="700" t="s">
        <v>56</v>
      </c>
      <c r="DP960" s="713" t="s">
        <v>56</v>
      </c>
      <c r="DQ960" s="548" t="s">
        <v>56</v>
      </c>
      <c r="DR960" s="673" t="s">
        <v>56</v>
      </c>
      <c r="DS960" s="203" t="s">
        <v>56</v>
      </c>
      <c r="DT960" s="1160" t="s">
        <v>56</v>
      </c>
      <c r="DU960" s="711">
        <v>0</v>
      </c>
      <c r="DV960" s="711" t="s">
        <v>56</v>
      </c>
      <c r="DW960" s="711">
        <v>0</v>
      </c>
      <c r="DX960" s="711" t="s">
        <v>56</v>
      </c>
      <c r="DY960" s="710">
        <v>0</v>
      </c>
      <c r="DZ960" s="710" t="s">
        <v>56</v>
      </c>
      <c r="EA960" s="710">
        <v>0</v>
      </c>
      <c r="EB960" s="710" t="s">
        <v>56</v>
      </c>
      <c r="EC960" s="236"/>
      <c r="ED960" s="49"/>
      <c r="EE960" s="232"/>
      <c r="EF960" s="700">
        <v>0</v>
      </c>
      <c r="EG960" s="712" t="s">
        <v>56</v>
      </c>
      <c r="EH960" s="44"/>
    </row>
    <row r="961" spans="1:138" ht="41.25" customHeight="1" x14ac:dyDescent="0.25">
      <c r="A961" s="871" t="s">
        <v>49</v>
      </c>
      <c r="B961" s="656" t="s">
        <v>96</v>
      </c>
      <c r="C961" s="656" t="s">
        <v>140</v>
      </c>
      <c r="D961" s="691" t="s">
        <v>1858</v>
      </c>
      <c r="E961" s="656" t="s">
        <v>1859</v>
      </c>
      <c r="F961" s="656" t="s">
        <v>1886</v>
      </c>
      <c r="G961" s="901" t="s">
        <v>1887</v>
      </c>
      <c r="H961" s="897" t="s">
        <v>55</v>
      </c>
      <c r="I961" s="17" t="s">
        <v>860</v>
      </c>
      <c r="J961" s="64">
        <v>23</v>
      </c>
      <c r="K961" s="665">
        <v>45.8</v>
      </c>
      <c r="L961" s="665">
        <v>3.9844696886820006</v>
      </c>
      <c r="M961" s="64">
        <v>2</v>
      </c>
      <c r="N961" s="727" t="s">
        <v>56</v>
      </c>
      <c r="O961" s="548" t="s">
        <v>56</v>
      </c>
      <c r="P961" s="909" t="s">
        <v>56</v>
      </c>
      <c r="Q961" s="203" t="s">
        <v>57</v>
      </c>
      <c r="R961" s="205" t="s">
        <v>57</v>
      </c>
      <c r="S961" s="490">
        <v>0</v>
      </c>
      <c r="T961" s="18">
        <v>0</v>
      </c>
      <c r="U961" s="548" t="s">
        <v>58</v>
      </c>
      <c r="V961" s="18" t="s">
        <v>58</v>
      </c>
      <c r="W961" s="64" t="s">
        <v>58</v>
      </c>
      <c r="X961" s="18" t="s">
        <v>58</v>
      </c>
      <c r="Y961" s="18" t="s">
        <v>58</v>
      </c>
      <c r="Z961" s="18" t="s">
        <v>58</v>
      </c>
      <c r="AA961" s="18" t="s">
        <v>58</v>
      </c>
      <c r="AB961" s="18" t="s">
        <v>58</v>
      </c>
      <c r="AC961" s="18" t="s">
        <v>58</v>
      </c>
      <c r="AD961" s="18" t="s">
        <v>58</v>
      </c>
      <c r="AE961" s="18" t="s">
        <v>58</v>
      </c>
      <c r="AF961" s="18" t="s">
        <v>58</v>
      </c>
      <c r="AG961" s="64" t="s">
        <v>58</v>
      </c>
      <c r="AH961" s="18" t="s">
        <v>58</v>
      </c>
      <c r="AI961" s="64" t="s">
        <v>58</v>
      </c>
      <c r="AJ961" s="18" t="s">
        <v>58</v>
      </c>
      <c r="AK961" s="18" t="s">
        <v>58</v>
      </c>
      <c r="AL961" s="64" t="s">
        <v>58</v>
      </c>
      <c r="AM961" s="18" t="s">
        <v>58</v>
      </c>
      <c r="AN961" s="18" t="s">
        <v>58</v>
      </c>
      <c r="AO961" s="18" t="s">
        <v>58</v>
      </c>
      <c r="AP961" s="64" t="s">
        <v>58</v>
      </c>
      <c r="AQ961" s="64">
        <v>0</v>
      </c>
      <c r="AR961" s="11">
        <v>0</v>
      </c>
      <c r="AS961" s="17" t="s">
        <v>58</v>
      </c>
      <c r="AT961" s="490" t="s">
        <v>58</v>
      </c>
      <c r="AU961" s="64" t="s">
        <v>58</v>
      </c>
      <c r="AV961" s="18" t="s">
        <v>58</v>
      </c>
      <c r="AW961" s="64" t="s">
        <v>58</v>
      </c>
      <c r="AX961" s="18" t="s">
        <v>58</v>
      </c>
      <c r="AY961" s="17" t="s">
        <v>58</v>
      </c>
      <c r="AZ961" s="490" t="s">
        <v>58</v>
      </c>
      <c r="BA961" s="17" t="s">
        <v>58</v>
      </c>
      <c r="BB961" s="18" t="s">
        <v>58</v>
      </c>
      <c r="BC961" s="17" t="s">
        <v>58</v>
      </c>
      <c r="BD961" s="18" t="s">
        <v>58</v>
      </c>
      <c r="BE961" s="17" t="s">
        <v>58</v>
      </c>
      <c r="BF961" s="18" t="s">
        <v>58</v>
      </c>
      <c r="BG961" s="17" t="s">
        <v>58</v>
      </c>
      <c r="BH961" s="18" t="s">
        <v>58</v>
      </c>
      <c r="BI961" s="17" t="s">
        <v>58</v>
      </c>
      <c r="BJ961" s="18" t="s">
        <v>58</v>
      </c>
      <c r="BK961" s="17" t="s">
        <v>58</v>
      </c>
      <c r="BL961" s="17" t="s">
        <v>58</v>
      </c>
      <c r="BM961" s="17" t="s">
        <v>58</v>
      </c>
      <c r="BN961" s="17" t="s">
        <v>58</v>
      </c>
      <c r="BO961" s="18" t="s">
        <v>58</v>
      </c>
      <c r="BP961" s="18" t="s">
        <v>58</v>
      </c>
      <c r="BQ961" s="64">
        <v>0</v>
      </c>
      <c r="BR961" s="18">
        <v>0</v>
      </c>
      <c r="BS961" s="730" t="s">
        <v>56</v>
      </c>
      <c r="BT961" s="17">
        <v>0</v>
      </c>
      <c r="BU961" s="17">
        <v>0</v>
      </c>
      <c r="BV961" s="17">
        <v>0</v>
      </c>
      <c r="BW961" s="17">
        <v>0</v>
      </c>
      <c r="BX961" s="17">
        <v>0</v>
      </c>
      <c r="BY961" s="17">
        <v>0</v>
      </c>
      <c r="BZ961" s="17">
        <v>0</v>
      </c>
      <c r="CA961" s="17">
        <v>0</v>
      </c>
      <c r="CB961" s="17">
        <v>0</v>
      </c>
      <c r="CC961" s="17">
        <v>0</v>
      </c>
      <c r="CD961" s="17">
        <v>0</v>
      </c>
      <c r="CE961" s="17">
        <v>0</v>
      </c>
      <c r="CF961" s="17">
        <v>0</v>
      </c>
      <c r="CG961" s="17">
        <v>0</v>
      </c>
      <c r="CH961" s="17">
        <v>0</v>
      </c>
      <c r="CI961" s="17">
        <v>0</v>
      </c>
      <c r="CJ961" s="17">
        <v>0</v>
      </c>
      <c r="CK961" s="17">
        <v>0</v>
      </c>
      <c r="CL961" s="702">
        <v>0</v>
      </c>
      <c r="CM961" s="702">
        <v>0</v>
      </c>
      <c r="CN961" s="702">
        <v>0</v>
      </c>
      <c r="CO961" s="702">
        <v>0</v>
      </c>
      <c r="CP961" s="702">
        <v>0</v>
      </c>
      <c r="CQ961" s="702">
        <v>0</v>
      </c>
      <c r="CR961" s="704">
        <v>0</v>
      </c>
      <c r="CS961" s="703">
        <v>0</v>
      </c>
      <c r="CT961" s="23" t="s">
        <v>56</v>
      </c>
      <c r="CU961" s="23" t="s">
        <v>56</v>
      </c>
      <c r="CV961" s="23" t="s">
        <v>56</v>
      </c>
      <c r="CW961" s="23" t="s">
        <v>56</v>
      </c>
      <c r="CX961" s="23" t="s">
        <v>56</v>
      </c>
      <c r="CY961" s="23" t="s">
        <v>56</v>
      </c>
      <c r="CZ961" s="23" t="s">
        <v>56</v>
      </c>
      <c r="DA961" s="23" t="s">
        <v>56</v>
      </c>
      <c r="DB961" s="17" t="s">
        <v>56</v>
      </c>
      <c r="DC961" s="10"/>
      <c r="DD961" s="692" t="s">
        <v>56</v>
      </c>
      <c r="DE961" s="120"/>
      <c r="DF961" s="120"/>
      <c r="DG961" s="120"/>
      <c r="DH961" s="140"/>
      <c r="DI961" s="140"/>
      <c r="DJ961" s="140"/>
      <c r="DK961" s="140"/>
      <c r="DL961" s="548" t="s">
        <v>56</v>
      </c>
      <c r="DM961" s="548" t="s">
        <v>56</v>
      </c>
      <c r="DN961" s="203" t="s">
        <v>55</v>
      </c>
      <c r="DO961" s="700" t="s">
        <v>56</v>
      </c>
      <c r="DP961" s="713" t="s">
        <v>56</v>
      </c>
      <c r="DQ961" s="548" t="s">
        <v>56</v>
      </c>
      <c r="DR961" s="673" t="s">
        <v>56</v>
      </c>
      <c r="DS961" s="203" t="s">
        <v>56</v>
      </c>
      <c r="DT961" s="1160" t="s">
        <v>56</v>
      </c>
      <c r="DU961" s="711">
        <v>1363</v>
      </c>
      <c r="DV961" s="711">
        <v>-1268.5</v>
      </c>
      <c r="DW961" s="711">
        <v>0</v>
      </c>
      <c r="DX961" s="711">
        <v>94.5</v>
      </c>
      <c r="DY961" s="710">
        <v>1</v>
      </c>
      <c r="DZ961" s="710">
        <v>-0.5</v>
      </c>
      <c r="EA961" s="710">
        <v>0</v>
      </c>
      <c r="EB961" s="710">
        <v>0.5</v>
      </c>
      <c r="EC961" s="236"/>
      <c r="ED961" s="49"/>
      <c r="EE961" s="232"/>
      <c r="EF961" s="700">
        <v>0</v>
      </c>
      <c r="EG961" s="712">
        <v>189</v>
      </c>
      <c r="EH961" s="44"/>
    </row>
    <row r="962" spans="1:138" ht="41.25" customHeight="1" x14ac:dyDescent="0.25">
      <c r="A962" s="871" t="s">
        <v>49</v>
      </c>
      <c r="B962" s="656" t="s">
        <v>96</v>
      </c>
      <c r="C962" s="656" t="s">
        <v>140</v>
      </c>
      <c r="D962" s="691" t="s">
        <v>1858</v>
      </c>
      <c r="E962" s="656" t="s">
        <v>1859</v>
      </c>
      <c r="F962" s="656" t="s">
        <v>1888</v>
      </c>
      <c r="G962" s="901" t="s">
        <v>1889</v>
      </c>
      <c r="H962" s="897" t="s">
        <v>55</v>
      </c>
      <c r="I962" s="17" t="s">
        <v>860</v>
      </c>
      <c r="J962" s="64">
        <v>23</v>
      </c>
      <c r="K962" s="665">
        <v>72.5</v>
      </c>
      <c r="L962" s="665">
        <v>11.790909066384</v>
      </c>
      <c r="M962" s="64">
        <v>1</v>
      </c>
      <c r="N962" s="727" t="s">
        <v>56</v>
      </c>
      <c r="O962" s="548" t="s">
        <v>56</v>
      </c>
      <c r="P962" s="909" t="s">
        <v>56</v>
      </c>
      <c r="Q962" s="203" t="s">
        <v>57</v>
      </c>
      <c r="R962" s="205" t="s">
        <v>57</v>
      </c>
      <c r="S962" s="490">
        <v>0</v>
      </c>
      <c r="T962" s="18">
        <v>0</v>
      </c>
      <c r="U962" s="548">
        <v>0</v>
      </c>
      <c r="V962" s="18">
        <v>0</v>
      </c>
      <c r="W962" s="64">
        <v>0</v>
      </c>
      <c r="X962" s="18">
        <v>0</v>
      </c>
      <c r="Y962" s="18">
        <v>0</v>
      </c>
      <c r="Z962" s="18">
        <v>0</v>
      </c>
      <c r="AA962" s="18">
        <v>0</v>
      </c>
      <c r="AB962" s="18">
        <v>0</v>
      </c>
      <c r="AC962" s="18">
        <v>0</v>
      </c>
      <c r="AD962" s="18">
        <v>0</v>
      </c>
      <c r="AE962" s="18">
        <v>0</v>
      </c>
      <c r="AF962" s="18">
        <v>0</v>
      </c>
      <c r="AG962" s="64">
        <v>0</v>
      </c>
      <c r="AH962" s="18">
        <v>0</v>
      </c>
      <c r="AI962" s="64">
        <v>0</v>
      </c>
      <c r="AJ962" s="18">
        <v>0</v>
      </c>
      <c r="AK962" s="18">
        <v>1</v>
      </c>
      <c r="AL962" s="64">
        <v>1</v>
      </c>
      <c r="AM962" s="18">
        <v>0</v>
      </c>
      <c r="AN962" s="18">
        <v>1</v>
      </c>
      <c r="AO962" s="18">
        <v>1</v>
      </c>
      <c r="AP962" s="64">
        <v>1</v>
      </c>
      <c r="AQ962" s="64">
        <v>2</v>
      </c>
      <c r="AR962" s="11">
        <v>3</v>
      </c>
      <c r="AS962" s="17">
        <v>0</v>
      </c>
      <c r="AT962" s="490">
        <v>0</v>
      </c>
      <c r="AU962" s="64">
        <v>0</v>
      </c>
      <c r="AV962" s="18">
        <v>0</v>
      </c>
      <c r="AW962" s="64">
        <v>0</v>
      </c>
      <c r="AX962" s="18">
        <v>0</v>
      </c>
      <c r="AY962" s="17">
        <v>0</v>
      </c>
      <c r="AZ962" s="490">
        <v>0</v>
      </c>
      <c r="BA962" s="17">
        <v>0</v>
      </c>
      <c r="BB962" s="18">
        <v>0</v>
      </c>
      <c r="BC962" s="17">
        <v>0</v>
      </c>
      <c r="BD962" s="18">
        <v>0</v>
      </c>
      <c r="BE962" s="17">
        <v>0</v>
      </c>
      <c r="BF962" s="18">
        <v>0</v>
      </c>
      <c r="BG962" s="17">
        <v>0</v>
      </c>
      <c r="BH962" s="18">
        <v>0</v>
      </c>
      <c r="BI962" s="17">
        <v>0</v>
      </c>
      <c r="BJ962" s="18">
        <v>0</v>
      </c>
      <c r="BK962" s="17">
        <v>375</v>
      </c>
      <c r="BL962" s="17">
        <v>375</v>
      </c>
      <c r="BM962" s="17">
        <v>0</v>
      </c>
      <c r="BN962" s="17" t="s">
        <v>58</v>
      </c>
      <c r="BO962" s="18">
        <v>600</v>
      </c>
      <c r="BP962" s="18">
        <v>600</v>
      </c>
      <c r="BQ962" s="64">
        <v>975</v>
      </c>
      <c r="BR962" s="18">
        <v>975</v>
      </c>
      <c r="BS962" s="730" t="s">
        <v>56</v>
      </c>
      <c r="BT962" s="17">
        <v>0</v>
      </c>
      <c r="BU962" s="17">
        <v>0</v>
      </c>
      <c r="BV962" s="17">
        <v>0</v>
      </c>
      <c r="BW962" s="17">
        <v>0</v>
      </c>
      <c r="BX962" s="17">
        <v>0</v>
      </c>
      <c r="BY962" s="17">
        <v>0</v>
      </c>
      <c r="BZ962" s="17">
        <v>0</v>
      </c>
      <c r="CA962" s="17">
        <v>0</v>
      </c>
      <c r="CB962" s="17">
        <v>0</v>
      </c>
      <c r="CC962" s="17">
        <v>0</v>
      </c>
      <c r="CD962" s="17">
        <v>0</v>
      </c>
      <c r="CE962" s="17">
        <v>0</v>
      </c>
      <c r="CF962" s="17">
        <v>0</v>
      </c>
      <c r="CG962" s="17">
        <v>0</v>
      </c>
      <c r="CH962" s="17">
        <v>0</v>
      </c>
      <c r="CI962" s="17">
        <v>0</v>
      </c>
      <c r="CJ962" s="17">
        <v>0</v>
      </c>
      <c r="CK962" s="17">
        <v>0</v>
      </c>
      <c r="CL962" s="702">
        <v>440190</v>
      </c>
      <c r="CM962" s="702">
        <v>440190</v>
      </c>
      <c r="CN962" s="702">
        <v>0</v>
      </c>
      <c r="CO962" s="702">
        <v>0</v>
      </c>
      <c r="CP962" s="702">
        <v>1965744</v>
      </c>
      <c r="CQ962" s="702">
        <v>1965744</v>
      </c>
      <c r="CR962" s="704">
        <v>2405934</v>
      </c>
      <c r="CS962" s="703">
        <v>2405934</v>
      </c>
      <c r="CT962" s="23" t="s">
        <v>56</v>
      </c>
      <c r="CU962" s="23" t="s">
        <v>56</v>
      </c>
      <c r="CV962" s="23" t="s">
        <v>56</v>
      </c>
      <c r="CW962" s="23" t="s">
        <v>56</v>
      </c>
      <c r="CX962" s="23" t="s">
        <v>56</v>
      </c>
      <c r="CY962" s="23" t="s">
        <v>56</v>
      </c>
      <c r="CZ962" s="23" t="s">
        <v>56</v>
      </c>
      <c r="DA962" s="23" t="s">
        <v>56</v>
      </c>
      <c r="DB962" s="17" t="s">
        <v>56</v>
      </c>
      <c r="DC962" s="10"/>
      <c r="DD962" s="692" t="s">
        <v>56</v>
      </c>
      <c r="DE962" s="120"/>
      <c r="DF962" s="120"/>
      <c r="DG962" s="120"/>
      <c r="DH962" s="140"/>
      <c r="DI962" s="140"/>
      <c r="DJ962" s="140"/>
      <c r="DK962" s="140"/>
      <c r="DL962" s="548" t="s">
        <v>56</v>
      </c>
      <c r="DM962" s="548" t="s">
        <v>56</v>
      </c>
      <c r="DN962" s="203" t="s">
        <v>55</v>
      </c>
      <c r="DO962" s="700" t="s">
        <v>56</v>
      </c>
      <c r="DP962" s="713" t="s">
        <v>56</v>
      </c>
      <c r="DQ962" s="548" t="s">
        <v>56</v>
      </c>
      <c r="DR962" s="673" t="s">
        <v>56</v>
      </c>
      <c r="DS962" s="203" t="s">
        <v>56</v>
      </c>
      <c r="DT962" s="1160" t="s">
        <v>56</v>
      </c>
      <c r="DU962" s="711">
        <v>306.54545454545456</v>
      </c>
      <c r="DV962" s="711">
        <v>-249.8787878787879</v>
      </c>
      <c r="DW962" s="711">
        <v>281.78333333333302</v>
      </c>
      <c r="DX962" s="711">
        <v>-225.11666666666636</v>
      </c>
      <c r="DY962" s="710">
        <v>1.0909090909090908</v>
      </c>
      <c r="DZ962" s="710">
        <v>-0.75757575757575757</v>
      </c>
      <c r="EA962" s="710">
        <v>1</v>
      </c>
      <c r="EB962" s="710">
        <v>-0.66666666666666674</v>
      </c>
      <c r="EC962" s="236"/>
      <c r="ED962" s="49"/>
      <c r="EE962" s="232"/>
      <c r="EF962" s="700">
        <v>0</v>
      </c>
      <c r="EG962" s="712">
        <v>0</v>
      </c>
      <c r="EH962" s="44"/>
    </row>
    <row r="963" spans="1:138" ht="41.25" customHeight="1" x14ac:dyDescent="0.25">
      <c r="A963" s="871" t="s">
        <v>49</v>
      </c>
      <c r="B963" s="656" t="s">
        <v>96</v>
      </c>
      <c r="C963" s="656" t="s">
        <v>140</v>
      </c>
      <c r="D963" s="691" t="s">
        <v>1890</v>
      </c>
      <c r="E963" s="656" t="s">
        <v>580</v>
      </c>
      <c r="F963" s="656" t="s">
        <v>1891</v>
      </c>
      <c r="G963" s="901" t="s">
        <v>580</v>
      </c>
      <c r="H963" s="897" t="s">
        <v>55</v>
      </c>
      <c r="I963" s="17" t="s">
        <v>860</v>
      </c>
      <c r="J963" s="64">
        <v>13.2</v>
      </c>
      <c r="K963" s="665">
        <v>11.660166036553681</v>
      </c>
      <c r="L963" s="665">
        <v>27.769886305875001</v>
      </c>
      <c r="M963" s="64">
        <v>2118</v>
      </c>
      <c r="N963" s="726">
        <v>36031391.07</v>
      </c>
      <c r="O963" s="548" t="s">
        <v>874</v>
      </c>
      <c r="P963" s="909">
        <v>9.1680913349999997</v>
      </c>
      <c r="Q963" s="203" t="s">
        <v>57</v>
      </c>
      <c r="R963" s="205" t="s">
        <v>57</v>
      </c>
      <c r="S963" s="490">
        <v>0</v>
      </c>
      <c r="T963" s="18">
        <v>0</v>
      </c>
      <c r="U963" s="548">
        <v>0</v>
      </c>
      <c r="V963" s="18">
        <v>0</v>
      </c>
      <c r="W963" s="64">
        <v>0</v>
      </c>
      <c r="X963" s="18">
        <v>0</v>
      </c>
      <c r="Y963" s="18">
        <v>0</v>
      </c>
      <c r="Z963" s="18">
        <v>0</v>
      </c>
      <c r="AA963" s="18">
        <v>0</v>
      </c>
      <c r="AB963" s="18">
        <v>0</v>
      </c>
      <c r="AC963" s="18">
        <v>0</v>
      </c>
      <c r="AD963" s="18">
        <v>0</v>
      </c>
      <c r="AE963" s="18">
        <v>0</v>
      </c>
      <c r="AF963" s="18">
        <v>0</v>
      </c>
      <c r="AG963" s="64">
        <v>0</v>
      </c>
      <c r="AH963" s="18">
        <v>0</v>
      </c>
      <c r="AI963" s="64">
        <v>0</v>
      </c>
      <c r="AJ963" s="18">
        <v>0</v>
      </c>
      <c r="AK963" s="18">
        <v>124</v>
      </c>
      <c r="AL963" s="64">
        <v>122</v>
      </c>
      <c r="AM963" s="18">
        <v>6</v>
      </c>
      <c r="AN963" s="18">
        <v>6</v>
      </c>
      <c r="AO963" s="18">
        <v>0</v>
      </c>
      <c r="AP963" s="64">
        <v>0</v>
      </c>
      <c r="AQ963" s="64">
        <v>130</v>
      </c>
      <c r="AR963" s="11">
        <v>128</v>
      </c>
      <c r="AS963" s="17">
        <v>0</v>
      </c>
      <c r="AT963" s="490">
        <v>0</v>
      </c>
      <c r="AU963" s="64">
        <v>0</v>
      </c>
      <c r="AV963" s="18">
        <v>0</v>
      </c>
      <c r="AW963" s="64">
        <v>0</v>
      </c>
      <c r="AX963" s="18">
        <v>0</v>
      </c>
      <c r="AY963" s="17">
        <v>0</v>
      </c>
      <c r="AZ963" s="490">
        <v>0</v>
      </c>
      <c r="BA963" s="17">
        <v>0</v>
      </c>
      <c r="BB963" s="18">
        <v>0</v>
      </c>
      <c r="BC963" s="17">
        <v>0</v>
      </c>
      <c r="BD963" s="18">
        <v>0</v>
      </c>
      <c r="BE963" s="17">
        <v>0</v>
      </c>
      <c r="BF963" s="18">
        <v>0</v>
      </c>
      <c r="BG963" s="17">
        <v>0</v>
      </c>
      <c r="BH963" s="18">
        <v>0</v>
      </c>
      <c r="BI963" s="17">
        <v>0</v>
      </c>
      <c r="BJ963" s="18">
        <v>0</v>
      </c>
      <c r="BK963" s="17">
        <v>1909.8199999999986</v>
      </c>
      <c r="BL963" s="17">
        <v>1899.5400000000002</v>
      </c>
      <c r="BM963" s="17">
        <v>77.699999999999989</v>
      </c>
      <c r="BN963" s="17">
        <v>77.699999999999989</v>
      </c>
      <c r="BO963" s="18">
        <v>0</v>
      </c>
      <c r="BP963" s="18">
        <v>0</v>
      </c>
      <c r="BQ963" s="64">
        <v>1987.5199999999986</v>
      </c>
      <c r="BR963" s="18">
        <v>1977.2400000000002</v>
      </c>
      <c r="BS963" s="729">
        <v>0.21678667100669746</v>
      </c>
      <c r="BT963" s="17">
        <v>0</v>
      </c>
      <c r="BU963" s="17">
        <v>0</v>
      </c>
      <c r="BV963" s="17">
        <v>0</v>
      </c>
      <c r="BW963" s="17">
        <v>0</v>
      </c>
      <c r="BX963" s="17">
        <v>0</v>
      </c>
      <c r="BY963" s="17">
        <v>0</v>
      </c>
      <c r="BZ963" s="17">
        <v>0</v>
      </c>
      <c r="CA963" s="17">
        <v>0</v>
      </c>
      <c r="CB963" s="17">
        <v>0</v>
      </c>
      <c r="CC963" s="17">
        <v>0</v>
      </c>
      <c r="CD963" s="17">
        <v>0</v>
      </c>
      <c r="CE963" s="17">
        <v>0</v>
      </c>
      <c r="CF963" s="17">
        <v>0</v>
      </c>
      <c r="CG963" s="17">
        <v>0</v>
      </c>
      <c r="CH963" s="17">
        <v>0</v>
      </c>
      <c r="CI963" s="17">
        <v>0</v>
      </c>
      <c r="CJ963" s="17">
        <v>0</v>
      </c>
      <c r="CK963" s="17">
        <v>0</v>
      </c>
      <c r="CL963" s="702">
        <v>2241823.1087999982</v>
      </c>
      <c r="CM963" s="702">
        <v>2229756.0336000002</v>
      </c>
      <c r="CN963" s="702">
        <v>91207.368000000002</v>
      </c>
      <c r="CO963" s="702">
        <v>91207.368000000002</v>
      </c>
      <c r="CP963" s="702">
        <v>0</v>
      </c>
      <c r="CQ963" s="702">
        <v>0</v>
      </c>
      <c r="CR963" s="704">
        <v>2333030.476799998</v>
      </c>
      <c r="CS963" s="703">
        <v>2320963.4016</v>
      </c>
      <c r="CT963" s="23">
        <v>3</v>
      </c>
      <c r="CU963" s="23">
        <v>20</v>
      </c>
      <c r="CV963" s="23" t="s">
        <v>1892</v>
      </c>
      <c r="CW963" s="23">
        <v>20</v>
      </c>
      <c r="CX963" s="23">
        <v>120</v>
      </c>
      <c r="CY963" s="23">
        <v>0</v>
      </c>
      <c r="CZ963" s="23">
        <v>0</v>
      </c>
      <c r="DA963" s="23" t="s">
        <v>1893</v>
      </c>
      <c r="DB963" s="796">
        <v>36031391.07</v>
      </c>
      <c r="DC963" s="120"/>
      <c r="DD963" s="692">
        <v>9.1680913349999997</v>
      </c>
      <c r="DE963" s="120"/>
      <c r="DF963" s="120"/>
      <c r="DG963" s="120"/>
      <c r="DH963" s="140"/>
      <c r="DI963" s="140"/>
      <c r="DJ963" s="140"/>
      <c r="DK963" s="140"/>
      <c r="DL963" s="548" t="s">
        <v>56</v>
      </c>
      <c r="DM963" s="548" t="s">
        <v>56</v>
      </c>
      <c r="DN963" s="203" t="s">
        <v>55</v>
      </c>
      <c r="DO963" s="700" t="s">
        <v>56</v>
      </c>
      <c r="DP963" s="713" t="s">
        <v>56</v>
      </c>
      <c r="DQ963" s="548" t="s">
        <v>56</v>
      </c>
      <c r="DR963" s="673" t="s">
        <v>56</v>
      </c>
      <c r="DS963" s="203" t="s">
        <v>56</v>
      </c>
      <c r="DT963" s="1160" t="s">
        <v>56</v>
      </c>
      <c r="DU963" s="711">
        <v>193.53864676137732</v>
      </c>
      <c r="DV963" s="711">
        <v>191.86749705404253</v>
      </c>
      <c r="DW963" s="711">
        <v>161.33209526897599</v>
      </c>
      <c r="DX963" s="711">
        <v>155.71168785812876</v>
      </c>
      <c r="DY963" s="710">
        <v>1.6888995906573561</v>
      </c>
      <c r="DZ963" s="710">
        <v>-0.14108239367212239</v>
      </c>
      <c r="EA963" s="710">
        <v>1.62962170824275</v>
      </c>
      <c r="EB963" s="710">
        <v>-9.9288805735206154E-2</v>
      </c>
      <c r="EC963" s="236"/>
      <c r="ED963" s="49"/>
      <c r="EE963" s="232"/>
      <c r="EF963" s="700">
        <v>113088</v>
      </c>
      <c r="EG963" s="712">
        <v>366147</v>
      </c>
      <c r="EH963" s="44"/>
    </row>
    <row r="964" spans="1:138" ht="41.25" customHeight="1" x14ac:dyDescent="0.25">
      <c r="A964" s="871" t="s">
        <v>49</v>
      </c>
      <c r="B964" s="656" t="s">
        <v>96</v>
      </c>
      <c r="C964" s="656" t="s">
        <v>140</v>
      </c>
      <c r="D964" s="691" t="s">
        <v>1890</v>
      </c>
      <c r="E964" s="656" t="s">
        <v>580</v>
      </c>
      <c r="F964" s="656" t="s">
        <v>1894</v>
      </c>
      <c r="G964" s="901" t="s">
        <v>654</v>
      </c>
      <c r="H964" s="897" t="s">
        <v>55</v>
      </c>
      <c r="I964" s="17" t="s">
        <v>866</v>
      </c>
      <c r="J964" s="64">
        <v>13.2</v>
      </c>
      <c r="K964" s="665">
        <v>8.5965145681258512</v>
      </c>
      <c r="L964" s="665">
        <v>32.363636296319996</v>
      </c>
      <c r="M964" s="64">
        <v>1438</v>
      </c>
      <c r="N964" s="726">
        <v>22733022.300000001</v>
      </c>
      <c r="O964" s="548" t="s">
        <v>874</v>
      </c>
      <c r="P964" s="909">
        <v>5.7843568769999996</v>
      </c>
      <c r="Q964" s="203" t="s">
        <v>57</v>
      </c>
      <c r="R964" s="205" t="s">
        <v>57</v>
      </c>
      <c r="S964" s="490">
        <v>0</v>
      </c>
      <c r="T964" s="18">
        <v>0</v>
      </c>
      <c r="U964" s="548">
        <v>0</v>
      </c>
      <c r="V964" s="18">
        <v>0</v>
      </c>
      <c r="W964" s="64">
        <v>1</v>
      </c>
      <c r="X964" s="18">
        <v>1</v>
      </c>
      <c r="Y964" s="18">
        <v>0</v>
      </c>
      <c r="Z964" s="18">
        <v>0</v>
      </c>
      <c r="AA964" s="18">
        <v>0</v>
      </c>
      <c r="AB964" s="18">
        <v>0</v>
      </c>
      <c r="AC964" s="18">
        <v>0</v>
      </c>
      <c r="AD964" s="18">
        <v>0</v>
      </c>
      <c r="AE964" s="18">
        <v>0</v>
      </c>
      <c r="AF964" s="18">
        <v>0</v>
      </c>
      <c r="AG964" s="64">
        <v>0</v>
      </c>
      <c r="AH964" s="18">
        <v>0</v>
      </c>
      <c r="AI964" s="64">
        <v>0</v>
      </c>
      <c r="AJ964" s="18">
        <v>0</v>
      </c>
      <c r="AK964" s="18">
        <v>120</v>
      </c>
      <c r="AL964" s="64">
        <v>120</v>
      </c>
      <c r="AM964" s="18">
        <v>9</v>
      </c>
      <c r="AN964" s="18">
        <v>9</v>
      </c>
      <c r="AO964" s="18">
        <v>0</v>
      </c>
      <c r="AP964" s="64">
        <v>0</v>
      </c>
      <c r="AQ964" s="64">
        <v>130</v>
      </c>
      <c r="AR964" s="11">
        <v>130</v>
      </c>
      <c r="AS964" s="17">
        <v>0</v>
      </c>
      <c r="AT964" s="490">
        <v>0</v>
      </c>
      <c r="AU964" s="64">
        <v>0</v>
      </c>
      <c r="AV964" s="18">
        <v>0</v>
      </c>
      <c r="AW964" s="64">
        <v>450</v>
      </c>
      <c r="AX964" s="18">
        <v>450</v>
      </c>
      <c r="AY964" s="17">
        <v>0</v>
      </c>
      <c r="AZ964" s="490">
        <v>0</v>
      </c>
      <c r="BA964" s="17">
        <v>0</v>
      </c>
      <c r="BB964" s="18">
        <v>0</v>
      </c>
      <c r="BC964" s="17">
        <v>0</v>
      </c>
      <c r="BD964" s="18">
        <v>0</v>
      </c>
      <c r="BE964" s="17">
        <v>0</v>
      </c>
      <c r="BF964" s="18">
        <v>0</v>
      </c>
      <c r="BG964" s="17">
        <v>0</v>
      </c>
      <c r="BH964" s="18">
        <v>0</v>
      </c>
      <c r="BI964" s="17">
        <v>0</v>
      </c>
      <c r="BJ964" s="18">
        <v>0</v>
      </c>
      <c r="BK964" s="17">
        <v>1104.2559999999996</v>
      </c>
      <c r="BL964" s="17">
        <v>1104.2560000000005</v>
      </c>
      <c r="BM964" s="17">
        <v>114.97999999999999</v>
      </c>
      <c r="BN964" s="17">
        <v>114.97999999999999</v>
      </c>
      <c r="BO964" s="18">
        <v>0</v>
      </c>
      <c r="BP964" s="18">
        <v>0</v>
      </c>
      <c r="BQ964" s="64">
        <v>1669.2359999999996</v>
      </c>
      <c r="BR964" s="18">
        <v>1669.2360000000006</v>
      </c>
      <c r="BS964" s="729">
        <v>0.28857763023531369</v>
      </c>
      <c r="BT964" s="17">
        <v>0</v>
      </c>
      <c r="BU964" s="17">
        <v>0</v>
      </c>
      <c r="BV964" s="17">
        <v>0</v>
      </c>
      <c r="BW964" s="17">
        <v>0</v>
      </c>
      <c r="BX964" s="17">
        <v>0</v>
      </c>
      <c r="BY964" s="17">
        <v>0</v>
      </c>
      <c r="BZ964" s="17">
        <v>0</v>
      </c>
      <c r="CA964" s="17">
        <v>0</v>
      </c>
      <c r="CB964" s="17">
        <v>0</v>
      </c>
      <c r="CC964" s="17">
        <v>0</v>
      </c>
      <c r="CD964" s="17">
        <v>0</v>
      </c>
      <c r="CE964" s="17">
        <v>0</v>
      </c>
      <c r="CF964" s="17">
        <v>0</v>
      </c>
      <c r="CG964" s="17">
        <v>0</v>
      </c>
      <c r="CH964" s="17">
        <v>0</v>
      </c>
      <c r="CI964" s="17">
        <v>0</v>
      </c>
      <c r="CJ964" s="17">
        <v>0</v>
      </c>
      <c r="CK964" s="17">
        <v>0</v>
      </c>
      <c r="CL964" s="702">
        <v>1296219.8630399997</v>
      </c>
      <c r="CM964" s="702">
        <v>1296219.8630400007</v>
      </c>
      <c r="CN964" s="702">
        <v>134968.1232</v>
      </c>
      <c r="CO964" s="702">
        <v>134968.1232</v>
      </c>
      <c r="CP964" s="702">
        <v>0</v>
      </c>
      <c r="CQ964" s="702">
        <v>0</v>
      </c>
      <c r="CR964" s="704">
        <v>1431187.9862399998</v>
      </c>
      <c r="CS964" s="703">
        <v>1431187.9862400007</v>
      </c>
      <c r="CT964" s="23" t="s">
        <v>56</v>
      </c>
      <c r="CU964" s="23" t="s">
        <v>56</v>
      </c>
      <c r="CV964" s="23" t="s">
        <v>56</v>
      </c>
      <c r="CW964" s="23" t="s">
        <v>56</v>
      </c>
      <c r="CX964" s="23" t="s">
        <v>56</v>
      </c>
      <c r="CY964" s="23" t="s">
        <v>56</v>
      </c>
      <c r="CZ964" s="23" t="s">
        <v>56</v>
      </c>
      <c r="DA964" s="23" t="s">
        <v>56</v>
      </c>
      <c r="DB964" s="796">
        <v>22733022.300000001</v>
      </c>
      <c r="DC964" s="120"/>
      <c r="DD964" s="692">
        <v>5.7843568769999996</v>
      </c>
      <c r="DE964" s="120"/>
      <c r="DF964" s="120"/>
      <c r="DG964" s="120"/>
      <c r="DH964" s="140"/>
      <c r="DI964" s="140"/>
      <c r="DJ964" s="140"/>
      <c r="DK964" s="140"/>
      <c r="DL964" s="548" t="s">
        <v>56</v>
      </c>
      <c r="DM964" s="548" t="s">
        <v>56</v>
      </c>
      <c r="DN964" s="203" t="s">
        <v>55</v>
      </c>
      <c r="DO964" s="700" t="s">
        <v>56</v>
      </c>
      <c r="DP964" s="713" t="s">
        <v>56</v>
      </c>
      <c r="DQ964" s="548" t="s">
        <v>56</v>
      </c>
      <c r="DR964" s="673" t="s">
        <v>56</v>
      </c>
      <c r="DS964" s="203" t="s">
        <v>56</v>
      </c>
      <c r="DT964" s="1160" t="s">
        <v>56</v>
      </c>
      <c r="DU964" s="711">
        <v>287.61536712889358</v>
      </c>
      <c r="DV964" s="711">
        <v>345.23876241589846</v>
      </c>
      <c r="DW964" s="711">
        <v>201.41811011384499</v>
      </c>
      <c r="DX964" s="711">
        <v>79.616899246687694</v>
      </c>
      <c r="DY964" s="710">
        <v>1.3653102977949565</v>
      </c>
      <c r="DZ964" s="710">
        <v>-0.29502503847367523</v>
      </c>
      <c r="EA964" s="710">
        <v>1.3209843791239499</v>
      </c>
      <c r="EB964" s="710">
        <v>-0.3462949802919596</v>
      </c>
      <c r="EC964" s="236"/>
      <c r="ED964" s="49"/>
      <c r="EE964" s="232"/>
      <c r="EF964" s="700">
        <v>0</v>
      </c>
      <c r="EG964" s="712">
        <v>113802.33333333333</v>
      </c>
      <c r="EH964" s="44"/>
    </row>
    <row r="965" spans="1:138" ht="41.25" customHeight="1" x14ac:dyDescent="0.25">
      <c r="A965" s="871" t="s">
        <v>49</v>
      </c>
      <c r="B965" s="656" t="s">
        <v>96</v>
      </c>
      <c r="C965" s="656" t="s">
        <v>140</v>
      </c>
      <c r="D965" s="691" t="s">
        <v>1890</v>
      </c>
      <c r="E965" s="656" t="s">
        <v>580</v>
      </c>
      <c r="F965" s="656" t="s">
        <v>1895</v>
      </c>
      <c r="G965" s="901" t="s">
        <v>1896</v>
      </c>
      <c r="H965" s="897" t="s">
        <v>55</v>
      </c>
      <c r="I965" s="17" t="s">
        <v>866</v>
      </c>
      <c r="J965" s="64">
        <v>13.2</v>
      </c>
      <c r="K965" s="665">
        <v>10.151203372999674</v>
      </c>
      <c r="L965" s="665">
        <v>16.63257572298</v>
      </c>
      <c r="M965" s="64">
        <v>986</v>
      </c>
      <c r="N965" s="726">
        <v>28124252.879999999</v>
      </c>
      <c r="O965" s="548" t="s">
        <v>874</v>
      </c>
      <c r="P965" s="909">
        <v>7.1561411169999998</v>
      </c>
      <c r="Q965" s="203" t="s">
        <v>57</v>
      </c>
      <c r="R965" s="205" t="s">
        <v>57</v>
      </c>
      <c r="S965" s="490">
        <v>0</v>
      </c>
      <c r="T965" s="18">
        <v>0</v>
      </c>
      <c r="U965" s="548">
        <v>0</v>
      </c>
      <c r="V965" s="18">
        <v>0</v>
      </c>
      <c r="W965" s="64">
        <v>0</v>
      </c>
      <c r="X965" s="18">
        <v>0</v>
      </c>
      <c r="Y965" s="18">
        <v>0</v>
      </c>
      <c r="Z965" s="18">
        <v>0</v>
      </c>
      <c r="AA965" s="18">
        <v>1</v>
      </c>
      <c r="AB965" s="18">
        <v>1</v>
      </c>
      <c r="AC965" s="18">
        <v>0</v>
      </c>
      <c r="AD965" s="18">
        <v>0</v>
      </c>
      <c r="AE965" s="18">
        <v>0</v>
      </c>
      <c r="AF965" s="18">
        <v>0</v>
      </c>
      <c r="AG965" s="64">
        <v>0</v>
      </c>
      <c r="AH965" s="18">
        <v>0</v>
      </c>
      <c r="AI965" s="64">
        <v>0</v>
      </c>
      <c r="AJ965" s="18">
        <v>0</v>
      </c>
      <c r="AK965" s="18">
        <v>63</v>
      </c>
      <c r="AL965" s="64">
        <v>63</v>
      </c>
      <c r="AM965" s="18">
        <v>1</v>
      </c>
      <c r="AN965" s="18">
        <v>1</v>
      </c>
      <c r="AO965" s="18">
        <v>0</v>
      </c>
      <c r="AP965" s="64">
        <v>0</v>
      </c>
      <c r="AQ965" s="64">
        <v>65</v>
      </c>
      <c r="AR965" s="11">
        <v>65</v>
      </c>
      <c r="AS965" s="17">
        <v>0</v>
      </c>
      <c r="AT965" s="490">
        <v>0</v>
      </c>
      <c r="AU965" s="64">
        <v>0</v>
      </c>
      <c r="AV965" s="18">
        <v>0</v>
      </c>
      <c r="AW965" s="64">
        <v>0</v>
      </c>
      <c r="AX965" s="18">
        <v>0</v>
      </c>
      <c r="AY965" s="17">
        <v>0</v>
      </c>
      <c r="AZ965" s="490">
        <v>0</v>
      </c>
      <c r="BA965" s="17">
        <v>5</v>
      </c>
      <c r="BB965" s="18">
        <v>5</v>
      </c>
      <c r="BC965" s="17">
        <v>0</v>
      </c>
      <c r="BD965" s="18">
        <v>0</v>
      </c>
      <c r="BE965" s="17">
        <v>0</v>
      </c>
      <c r="BF965" s="18">
        <v>0</v>
      </c>
      <c r="BG965" s="17">
        <v>0</v>
      </c>
      <c r="BH965" s="18">
        <v>0</v>
      </c>
      <c r="BI965" s="17">
        <v>0</v>
      </c>
      <c r="BJ965" s="18">
        <v>0</v>
      </c>
      <c r="BK965" s="17">
        <v>575.97500000000014</v>
      </c>
      <c r="BL965" s="17">
        <v>575.97500000000025</v>
      </c>
      <c r="BM965" s="17">
        <v>7.6</v>
      </c>
      <c r="BN965" s="17">
        <v>7.6</v>
      </c>
      <c r="BO965" s="18">
        <v>0</v>
      </c>
      <c r="BP965" s="18">
        <v>0</v>
      </c>
      <c r="BQ965" s="64">
        <v>588.57500000000016</v>
      </c>
      <c r="BR965" s="18">
        <v>588.57500000000027</v>
      </c>
      <c r="BS965" s="729">
        <v>8.2247539613464579E-2</v>
      </c>
      <c r="BT965" s="17">
        <v>0</v>
      </c>
      <c r="BU965" s="17">
        <v>0</v>
      </c>
      <c r="BV965" s="17">
        <v>0</v>
      </c>
      <c r="BW965" s="17">
        <v>0</v>
      </c>
      <c r="BX965" s="17">
        <v>0</v>
      </c>
      <c r="BY965" s="17">
        <v>0</v>
      </c>
      <c r="BZ965" s="17">
        <v>0</v>
      </c>
      <c r="CA965" s="17">
        <v>0</v>
      </c>
      <c r="CB965" s="17">
        <v>16381.2</v>
      </c>
      <c r="CC965" s="17">
        <v>16381.2</v>
      </c>
      <c r="CD965" s="17">
        <v>0</v>
      </c>
      <c r="CE965" s="17">
        <v>0</v>
      </c>
      <c r="CF965" s="17">
        <v>0</v>
      </c>
      <c r="CG965" s="17">
        <v>0</v>
      </c>
      <c r="CH965" s="17">
        <v>0</v>
      </c>
      <c r="CI965" s="17">
        <v>0</v>
      </c>
      <c r="CJ965" s="17">
        <v>0</v>
      </c>
      <c r="CK965" s="17">
        <v>0</v>
      </c>
      <c r="CL965" s="702">
        <v>676102.4940000003</v>
      </c>
      <c r="CM965" s="702">
        <v>676102.49400000041</v>
      </c>
      <c r="CN965" s="702">
        <v>8921.1839999999993</v>
      </c>
      <c r="CO965" s="702">
        <v>8921.1839999999993</v>
      </c>
      <c r="CP965" s="702">
        <v>0</v>
      </c>
      <c r="CQ965" s="702">
        <v>0</v>
      </c>
      <c r="CR965" s="704">
        <v>701404.87800000026</v>
      </c>
      <c r="CS965" s="703">
        <v>701404.87800000038</v>
      </c>
      <c r="CT965" s="23" t="s">
        <v>56</v>
      </c>
      <c r="CU965" s="23" t="s">
        <v>56</v>
      </c>
      <c r="CV965" s="23" t="s">
        <v>56</v>
      </c>
      <c r="CW965" s="23" t="s">
        <v>56</v>
      </c>
      <c r="CX965" s="23" t="s">
        <v>56</v>
      </c>
      <c r="CY965" s="23" t="s">
        <v>56</v>
      </c>
      <c r="CZ965" s="23" t="s">
        <v>56</v>
      </c>
      <c r="DA965" s="23" t="s">
        <v>56</v>
      </c>
      <c r="DB965" s="796">
        <v>28124252.879999999</v>
      </c>
      <c r="DC965" s="120"/>
      <c r="DD965" s="692">
        <v>7.1561411169999998</v>
      </c>
      <c r="DE965" s="120"/>
      <c r="DF965" s="120"/>
      <c r="DG965" s="120"/>
      <c r="DH965" s="140"/>
      <c r="DI965" s="140"/>
      <c r="DJ965" s="140"/>
      <c r="DK965" s="140"/>
      <c r="DL965" s="548" t="s">
        <v>56</v>
      </c>
      <c r="DM965" s="548" t="s">
        <v>56</v>
      </c>
      <c r="DN965" s="203" t="s">
        <v>55</v>
      </c>
      <c r="DO965" s="700" t="s">
        <v>56</v>
      </c>
      <c r="DP965" s="713" t="s">
        <v>56</v>
      </c>
      <c r="DQ965" s="548" t="s">
        <v>56</v>
      </c>
      <c r="DR965" s="673" t="s">
        <v>56</v>
      </c>
      <c r="DS965" s="203" t="s">
        <v>56</v>
      </c>
      <c r="DT965" s="1160" t="s">
        <v>56</v>
      </c>
      <c r="DU965" s="711">
        <v>69.050641458474004</v>
      </c>
      <c r="DV965" s="711">
        <v>1196.0573951955521</v>
      </c>
      <c r="DW965" s="711">
        <v>51.896014972409702</v>
      </c>
      <c r="DX965" s="711">
        <v>189.97550424392659</v>
      </c>
      <c r="DY965" s="710">
        <v>0.41053342336259285</v>
      </c>
      <c r="DZ965" s="710">
        <v>1.0757023893921069</v>
      </c>
      <c r="EA965" s="710">
        <v>0.30743765240384502</v>
      </c>
      <c r="EB965" s="710">
        <v>0.81789499777484032</v>
      </c>
      <c r="EC965" s="236"/>
      <c r="ED965" s="49"/>
      <c r="EE965" s="232"/>
      <c r="EF965" s="700">
        <v>0</v>
      </c>
      <c r="EG965" s="712">
        <v>84950.666666666672</v>
      </c>
      <c r="EH965" s="44"/>
    </row>
    <row r="966" spans="1:138" ht="41.25" customHeight="1" x14ac:dyDescent="0.25">
      <c r="A966" s="871" t="s">
        <v>49</v>
      </c>
      <c r="B966" s="656" t="s">
        <v>96</v>
      </c>
      <c r="C966" s="656" t="s">
        <v>140</v>
      </c>
      <c r="D966" s="691" t="s">
        <v>1866</v>
      </c>
      <c r="E966" s="656" t="s">
        <v>663</v>
      </c>
      <c r="F966" s="656" t="s">
        <v>1897</v>
      </c>
      <c r="G966" s="901" t="s">
        <v>663</v>
      </c>
      <c r="H966" s="897" t="s">
        <v>55</v>
      </c>
      <c r="I966" s="17" t="s">
        <v>866</v>
      </c>
      <c r="J966" s="64">
        <v>13.2</v>
      </c>
      <c r="K966" s="665">
        <v>12.117427449751863</v>
      </c>
      <c r="L966" s="665">
        <v>33.812121141791998</v>
      </c>
      <c r="M966" s="64">
        <v>3357</v>
      </c>
      <c r="N966" s="726">
        <v>32329221.43</v>
      </c>
      <c r="O966" s="548" t="s">
        <v>863</v>
      </c>
      <c r="P966" s="909">
        <v>9.3738589710000007</v>
      </c>
      <c r="Q966" s="203" t="s">
        <v>57</v>
      </c>
      <c r="R966" s="205" t="s">
        <v>57</v>
      </c>
      <c r="S966" s="490">
        <v>0</v>
      </c>
      <c r="T966" s="18">
        <v>0</v>
      </c>
      <c r="U966" s="548">
        <v>0</v>
      </c>
      <c r="V966" s="18">
        <v>0</v>
      </c>
      <c r="W966" s="64">
        <v>0</v>
      </c>
      <c r="X966" s="18">
        <v>0</v>
      </c>
      <c r="Y966" s="18">
        <v>0</v>
      </c>
      <c r="Z966" s="18">
        <v>0</v>
      </c>
      <c r="AA966" s="18">
        <v>0</v>
      </c>
      <c r="AB966" s="18">
        <v>0</v>
      </c>
      <c r="AC966" s="18">
        <v>0</v>
      </c>
      <c r="AD966" s="18">
        <v>0</v>
      </c>
      <c r="AE966" s="18">
        <v>0</v>
      </c>
      <c r="AF966" s="18">
        <v>0</v>
      </c>
      <c r="AG966" s="64">
        <v>0</v>
      </c>
      <c r="AH966" s="18">
        <v>0</v>
      </c>
      <c r="AI966" s="64">
        <v>0</v>
      </c>
      <c r="AJ966" s="18">
        <v>0</v>
      </c>
      <c r="AK966" s="18">
        <v>183</v>
      </c>
      <c r="AL966" s="64">
        <v>181</v>
      </c>
      <c r="AM966" s="18">
        <v>3</v>
      </c>
      <c r="AN966" s="18">
        <v>3</v>
      </c>
      <c r="AO966" s="18">
        <v>0</v>
      </c>
      <c r="AP966" s="64">
        <v>0</v>
      </c>
      <c r="AQ966" s="64">
        <v>186</v>
      </c>
      <c r="AR966" s="11">
        <v>184</v>
      </c>
      <c r="AS966" s="17">
        <v>0</v>
      </c>
      <c r="AT966" s="490">
        <v>0</v>
      </c>
      <c r="AU966" s="64">
        <v>0</v>
      </c>
      <c r="AV966" s="18">
        <v>0</v>
      </c>
      <c r="AW966" s="64">
        <v>0</v>
      </c>
      <c r="AX966" s="18">
        <v>0</v>
      </c>
      <c r="AY966" s="17">
        <v>0</v>
      </c>
      <c r="AZ966" s="490">
        <v>0</v>
      </c>
      <c r="BA966" s="17">
        <v>0</v>
      </c>
      <c r="BB966" s="18">
        <v>0</v>
      </c>
      <c r="BC966" s="17">
        <v>0</v>
      </c>
      <c r="BD966" s="18">
        <v>0</v>
      </c>
      <c r="BE966" s="17">
        <v>0</v>
      </c>
      <c r="BF966" s="18">
        <v>0</v>
      </c>
      <c r="BG966" s="17">
        <v>0</v>
      </c>
      <c r="BH966" s="18">
        <v>0</v>
      </c>
      <c r="BI966" s="17">
        <v>0</v>
      </c>
      <c r="BJ966" s="18">
        <v>0</v>
      </c>
      <c r="BK966" s="17">
        <v>1908.6649999999986</v>
      </c>
      <c r="BL966" s="17">
        <v>1894.8650000000002</v>
      </c>
      <c r="BM966" s="17">
        <v>32.6</v>
      </c>
      <c r="BN966" s="17">
        <v>32.6</v>
      </c>
      <c r="BO966" s="18">
        <v>0</v>
      </c>
      <c r="BP966" s="18">
        <v>0</v>
      </c>
      <c r="BQ966" s="64">
        <v>1941.2649999999985</v>
      </c>
      <c r="BR966" s="18">
        <v>1927.4650000000001</v>
      </c>
      <c r="BS966" s="729">
        <v>0.20709347196343672</v>
      </c>
      <c r="BT966" s="17">
        <v>0</v>
      </c>
      <c r="BU966" s="17">
        <v>0</v>
      </c>
      <c r="BV966" s="17">
        <v>0</v>
      </c>
      <c r="BW966" s="17">
        <v>0</v>
      </c>
      <c r="BX966" s="17">
        <v>0</v>
      </c>
      <c r="BY966" s="17">
        <v>0</v>
      </c>
      <c r="BZ966" s="17">
        <v>0</v>
      </c>
      <c r="CA966" s="17">
        <v>0</v>
      </c>
      <c r="CB966" s="17">
        <v>0</v>
      </c>
      <c r="CC966" s="17">
        <v>0</v>
      </c>
      <c r="CD966" s="17">
        <v>0</v>
      </c>
      <c r="CE966" s="17">
        <v>0</v>
      </c>
      <c r="CF966" s="17">
        <v>0</v>
      </c>
      <c r="CG966" s="17">
        <v>0</v>
      </c>
      <c r="CH966" s="17">
        <v>0</v>
      </c>
      <c r="CI966" s="17">
        <v>0</v>
      </c>
      <c r="CJ966" s="17">
        <v>0</v>
      </c>
      <c r="CK966" s="17">
        <v>0</v>
      </c>
      <c r="CL966" s="702">
        <v>2240467.3235999984</v>
      </c>
      <c r="CM966" s="702">
        <v>2224268.3316000002</v>
      </c>
      <c r="CN966" s="702">
        <v>38267.184000000001</v>
      </c>
      <c r="CO966" s="702">
        <v>38267.184000000001</v>
      </c>
      <c r="CP966" s="702">
        <v>0</v>
      </c>
      <c r="CQ966" s="702">
        <v>0</v>
      </c>
      <c r="CR966" s="704">
        <v>2278734.5075999983</v>
      </c>
      <c r="CS966" s="703">
        <v>2262535.5156</v>
      </c>
      <c r="CT966" s="23" t="s">
        <v>56</v>
      </c>
      <c r="CU966" s="23" t="s">
        <v>56</v>
      </c>
      <c r="CV966" s="23" t="s">
        <v>56</v>
      </c>
      <c r="CW966" s="23" t="s">
        <v>56</v>
      </c>
      <c r="CX966" s="23" t="s">
        <v>56</v>
      </c>
      <c r="CY966" s="23" t="s">
        <v>56</v>
      </c>
      <c r="CZ966" s="23" t="s">
        <v>56</v>
      </c>
      <c r="DA966" s="23" t="s">
        <v>56</v>
      </c>
      <c r="DB966" s="796">
        <v>32329221.43</v>
      </c>
      <c r="DC966" s="120"/>
      <c r="DD966" s="692">
        <v>9.3738589710000007</v>
      </c>
      <c r="DE966" s="120"/>
      <c r="DF966" s="120"/>
      <c r="DG966" s="120"/>
      <c r="DH966" s="140"/>
      <c r="DI966" s="140"/>
      <c r="DJ966" s="140"/>
      <c r="DK966" s="140"/>
      <c r="DL966" s="548" t="s">
        <v>56</v>
      </c>
      <c r="DM966" s="548" t="s">
        <v>56</v>
      </c>
      <c r="DN966" s="203" t="s">
        <v>55</v>
      </c>
      <c r="DO966" s="700" t="s">
        <v>56</v>
      </c>
      <c r="DP966" s="713" t="s">
        <v>56</v>
      </c>
      <c r="DQ966" s="548" t="s">
        <v>56</v>
      </c>
      <c r="DR966" s="673" t="s">
        <v>56</v>
      </c>
      <c r="DS966" s="203" t="s">
        <v>56</v>
      </c>
      <c r="DT966" s="1160" t="s">
        <v>56</v>
      </c>
      <c r="DU966" s="711">
        <v>90.411955307262673</v>
      </c>
      <c r="DV966" s="711">
        <v>313.3590149072254</v>
      </c>
      <c r="DW966" s="711">
        <v>71.193024968954006</v>
      </c>
      <c r="DX966" s="711">
        <v>25.624159586630853</v>
      </c>
      <c r="DY966" s="710">
        <v>1.0029050279329621</v>
      </c>
      <c r="DZ966" s="710">
        <v>-0.44573768125803159</v>
      </c>
      <c r="EA966" s="710">
        <v>0.98698164788342702</v>
      </c>
      <c r="EB966" s="710">
        <v>-0.52875131725803159</v>
      </c>
      <c r="EC966" s="236"/>
      <c r="ED966" s="49"/>
      <c r="EE966" s="232"/>
      <c r="EF966" s="700">
        <v>91148</v>
      </c>
      <c r="EG966" s="712">
        <v>-66639.666666666672</v>
      </c>
      <c r="EH966" s="44"/>
    </row>
    <row r="967" spans="1:138" ht="41.25" customHeight="1" x14ac:dyDescent="0.25">
      <c r="A967" s="871" t="s">
        <v>49</v>
      </c>
      <c r="B967" s="656" t="s">
        <v>96</v>
      </c>
      <c r="C967" s="656" t="s">
        <v>140</v>
      </c>
      <c r="D967" s="691" t="s">
        <v>1866</v>
      </c>
      <c r="E967" s="656" t="s">
        <v>663</v>
      </c>
      <c r="F967" s="656" t="s">
        <v>1898</v>
      </c>
      <c r="G967" s="901" t="s">
        <v>1868</v>
      </c>
      <c r="H967" s="897" t="s">
        <v>55</v>
      </c>
      <c r="I967" s="17" t="s">
        <v>866</v>
      </c>
      <c r="J967" s="64">
        <v>13.2</v>
      </c>
      <c r="K967" s="665">
        <v>12.117427449751863</v>
      </c>
      <c r="L967" s="665">
        <v>37.763636285088005</v>
      </c>
      <c r="M967" s="64">
        <v>1749</v>
      </c>
      <c r="N967" s="726">
        <v>33378573.530000001</v>
      </c>
      <c r="O967" s="548" t="s">
        <v>863</v>
      </c>
      <c r="P967" s="909">
        <v>10.059751090000001</v>
      </c>
      <c r="Q967" s="203" t="s">
        <v>57</v>
      </c>
      <c r="R967" s="205" t="s">
        <v>57</v>
      </c>
      <c r="S967" s="490">
        <v>0</v>
      </c>
      <c r="T967" s="18">
        <v>0</v>
      </c>
      <c r="U967" s="548">
        <v>0</v>
      </c>
      <c r="V967" s="18">
        <v>0</v>
      </c>
      <c r="W967" s="64">
        <v>0</v>
      </c>
      <c r="X967" s="18">
        <v>0</v>
      </c>
      <c r="Y967" s="18">
        <v>0</v>
      </c>
      <c r="Z967" s="18">
        <v>0</v>
      </c>
      <c r="AA967" s="18">
        <v>0</v>
      </c>
      <c r="AB967" s="18">
        <v>0</v>
      </c>
      <c r="AC967" s="18">
        <v>0</v>
      </c>
      <c r="AD967" s="18">
        <v>0</v>
      </c>
      <c r="AE967" s="18">
        <v>0</v>
      </c>
      <c r="AF967" s="18">
        <v>0</v>
      </c>
      <c r="AG967" s="64">
        <v>0</v>
      </c>
      <c r="AH967" s="18">
        <v>0</v>
      </c>
      <c r="AI967" s="64">
        <v>0</v>
      </c>
      <c r="AJ967" s="18">
        <v>0</v>
      </c>
      <c r="AK967" s="18">
        <v>143</v>
      </c>
      <c r="AL967" s="64">
        <v>142</v>
      </c>
      <c r="AM967" s="18">
        <v>6</v>
      </c>
      <c r="AN967" s="18">
        <v>6</v>
      </c>
      <c r="AO967" s="18">
        <v>0</v>
      </c>
      <c r="AP967" s="64">
        <v>0</v>
      </c>
      <c r="AQ967" s="64">
        <v>149</v>
      </c>
      <c r="AR967" s="11">
        <v>148</v>
      </c>
      <c r="AS967" s="17">
        <v>0</v>
      </c>
      <c r="AT967" s="490">
        <v>0</v>
      </c>
      <c r="AU967" s="64">
        <v>0</v>
      </c>
      <c r="AV967" s="18">
        <v>0</v>
      </c>
      <c r="AW967" s="64">
        <v>0</v>
      </c>
      <c r="AX967" s="18">
        <v>0</v>
      </c>
      <c r="AY967" s="17">
        <v>0</v>
      </c>
      <c r="AZ967" s="490">
        <v>0</v>
      </c>
      <c r="BA967" s="17">
        <v>0</v>
      </c>
      <c r="BB967" s="18">
        <v>0</v>
      </c>
      <c r="BC967" s="17">
        <v>0</v>
      </c>
      <c r="BD967" s="18">
        <v>0</v>
      </c>
      <c r="BE967" s="17">
        <v>0</v>
      </c>
      <c r="BF967" s="18">
        <v>0</v>
      </c>
      <c r="BG967" s="17">
        <v>0</v>
      </c>
      <c r="BH967" s="18">
        <v>0</v>
      </c>
      <c r="BI967" s="17">
        <v>0</v>
      </c>
      <c r="BJ967" s="18">
        <v>0</v>
      </c>
      <c r="BK967" s="17">
        <v>6233.4700000000048</v>
      </c>
      <c r="BL967" s="17">
        <v>6225.87</v>
      </c>
      <c r="BM967" s="17">
        <v>4948.58</v>
      </c>
      <c r="BN967" s="17">
        <v>4948.58</v>
      </c>
      <c r="BO967" s="18">
        <v>0</v>
      </c>
      <c r="BP967" s="18">
        <v>0</v>
      </c>
      <c r="BQ967" s="64">
        <v>11182.050000000005</v>
      </c>
      <c r="BR967" s="18">
        <v>11174.45</v>
      </c>
      <c r="BS967" s="729">
        <v>1.1115632881926509</v>
      </c>
      <c r="BT967" s="17">
        <v>0</v>
      </c>
      <c r="BU967" s="17">
        <v>0</v>
      </c>
      <c r="BV967" s="17">
        <v>0</v>
      </c>
      <c r="BW967" s="17">
        <v>0</v>
      </c>
      <c r="BX967" s="17">
        <v>0</v>
      </c>
      <c r="BY967" s="17">
        <v>0</v>
      </c>
      <c r="BZ967" s="17">
        <v>0</v>
      </c>
      <c r="CA967" s="17">
        <v>0</v>
      </c>
      <c r="CB967" s="17">
        <v>0</v>
      </c>
      <c r="CC967" s="17">
        <v>0</v>
      </c>
      <c r="CD967" s="17">
        <v>0</v>
      </c>
      <c r="CE967" s="17">
        <v>0</v>
      </c>
      <c r="CF967" s="17">
        <v>0</v>
      </c>
      <c r="CG967" s="17">
        <v>0</v>
      </c>
      <c r="CH967" s="17">
        <v>0</v>
      </c>
      <c r="CI967" s="17">
        <v>0</v>
      </c>
      <c r="CJ967" s="17">
        <v>0</v>
      </c>
      <c r="CK967" s="17">
        <v>0</v>
      </c>
      <c r="CL967" s="702">
        <v>7317096.4248000057</v>
      </c>
      <c r="CM967" s="702">
        <v>7308175.2408000007</v>
      </c>
      <c r="CN967" s="702">
        <v>5808841.1472000005</v>
      </c>
      <c r="CO967" s="702">
        <v>5808841.1472000005</v>
      </c>
      <c r="CP967" s="702">
        <v>0</v>
      </c>
      <c r="CQ967" s="702">
        <v>0</v>
      </c>
      <c r="CR967" s="704">
        <v>13125937.572000006</v>
      </c>
      <c r="CS967" s="703">
        <v>13117016.388</v>
      </c>
      <c r="CT967" s="23">
        <v>1</v>
      </c>
      <c r="CU967" s="23">
        <v>10</v>
      </c>
      <c r="CV967" s="23" t="s">
        <v>663</v>
      </c>
      <c r="CW967" s="23">
        <v>10</v>
      </c>
      <c r="CX967" s="23">
        <v>60</v>
      </c>
      <c r="CY967" s="23">
        <v>0</v>
      </c>
      <c r="CZ967" s="23">
        <v>0</v>
      </c>
      <c r="DA967" s="23" t="s">
        <v>911</v>
      </c>
      <c r="DB967" s="796">
        <v>33378573.530000001</v>
      </c>
      <c r="DC967" s="120"/>
      <c r="DD967" s="692">
        <v>10.059751090000001</v>
      </c>
      <c r="DE967" s="120"/>
      <c r="DF967" s="120"/>
      <c r="DG967" s="120"/>
      <c r="DH967" s="140"/>
      <c r="DI967" s="140"/>
      <c r="DJ967" s="140"/>
      <c r="DK967" s="140"/>
      <c r="DL967" s="548" t="s">
        <v>56</v>
      </c>
      <c r="DM967" s="548" t="s">
        <v>56</v>
      </c>
      <c r="DN967" s="203" t="s">
        <v>55</v>
      </c>
      <c r="DO967" s="700" t="s">
        <v>56</v>
      </c>
      <c r="DP967" s="713" t="s">
        <v>56</v>
      </c>
      <c r="DQ967" s="548" t="s">
        <v>56</v>
      </c>
      <c r="DR967" s="673" t="s">
        <v>56</v>
      </c>
      <c r="DS967" s="203" t="s">
        <v>56</v>
      </c>
      <c r="DT967" s="1160" t="s">
        <v>56</v>
      </c>
      <c r="DU967" s="711">
        <v>57.190460526315697</v>
      </c>
      <c r="DV967" s="711">
        <v>297.66253871321669</v>
      </c>
      <c r="DW967" s="711">
        <v>56.4250816607722</v>
      </c>
      <c r="DX967" s="711">
        <v>81.961115095858787</v>
      </c>
      <c r="DY967" s="710">
        <v>0.40657894736842037</v>
      </c>
      <c r="DZ967" s="710">
        <v>0.96677731796266786</v>
      </c>
      <c r="EA967" s="710">
        <v>0.40424461659880701</v>
      </c>
      <c r="EB967" s="710">
        <v>0.83882148071720497</v>
      </c>
      <c r="EC967" s="236"/>
      <c r="ED967" s="49"/>
      <c r="EE967" s="232"/>
      <c r="EF967" s="700">
        <v>24376</v>
      </c>
      <c r="EG967" s="712">
        <v>144774.66666666666</v>
      </c>
      <c r="EH967" s="44"/>
    </row>
    <row r="968" spans="1:138" ht="41.25" customHeight="1" x14ac:dyDescent="0.25">
      <c r="A968" s="871" t="s">
        <v>49</v>
      </c>
      <c r="B968" s="656" t="s">
        <v>96</v>
      </c>
      <c r="C968" s="656" t="s">
        <v>140</v>
      </c>
      <c r="D968" s="691" t="s">
        <v>1814</v>
      </c>
      <c r="E968" s="656" t="s">
        <v>1814</v>
      </c>
      <c r="F968" s="656" t="s">
        <v>1899</v>
      </c>
      <c r="G968" s="901" t="s">
        <v>1814</v>
      </c>
      <c r="H968" s="897" t="s">
        <v>55</v>
      </c>
      <c r="I968" s="17" t="s">
        <v>889</v>
      </c>
      <c r="J968" s="64">
        <v>3.74</v>
      </c>
      <c r="K968" s="665">
        <v>2.9397751946705037</v>
      </c>
      <c r="L968" s="665">
        <v>1.488257572662</v>
      </c>
      <c r="M968" s="64">
        <v>217</v>
      </c>
      <c r="N968" s="727" t="s">
        <v>56</v>
      </c>
      <c r="O968" s="548" t="s">
        <v>56</v>
      </c>
      <c r="P968" s="909" t="s">
        <v>56</v>
      </c>
      <c r="Q968" s="203" t="s">
        <v>57</v>
      </c>
      <c r="R968" s="205" t="s">
        <v>57</v>
      </c>
      <c r="S968" s="490">
        <v>0</v>
      </c>
      <c r="T968" s="18">
        <v>0</v>
      </c>
      <c r="U968" s="548" t="s">
        <v>58</v>
      </c>
      <c r="V968" s="18" t="s">
        <v>58</v>
      </c>
      <c r="W968" s="64" t="s">
        <v>58</v>
      </c>
      <c r="X968" s="18" t="s">
        <v>58</v>
      </c>
      <c r="Y968" s="18" t="s">
        <v>58</v>
      </c>
      <c r="Z968" s="18" t="s">
        <v>58</v>
      </c>
      <c r="AA968" s="18" t="s">
        <v>58</v>
      </c>
      <c r="AB968" s="18" t="s">
        <v>58</v>
      </c>
      <c r="AC968" s="18" t="s">
        <v>58</v>
      </c>
      <c r="AD968" s="18" t="s">
        <v>58</v>
      </c>
      <c r="AE968" s="18" t="s">
        <v>58</v>
      </c>
      <c r="AF968" s="18" t="s">
        <v>58</v>
      </c>
      <c r="AG968" s="64" t="s">
        <v>58</v>
      </c>
      <c r="AH968" s="18" t="s">
        <v>58</v>
      </c>
      <c r="AI968" s="64" t="s">
        <v>58</v>
      </c>
      <c r="AJ968" s="18" t="s">
        <v>58</v>
      </c>
      <c r="AK968" s="18" t="s">
        <v>58</v>
      </c>
      <c r="AL968" s="64" t="s">
        <v>58</v>
      </c>
      <c r="AM968" s="18" t="s">
        <v>58</v>
      </c>
      <c r="AN968" s="18" t="s">
        <v>58</v>
      </c>
      <c r="AO968" s="18" t="s">
        <v>58</v>
      </c>
      <c r="AP968" s="64" t="s">
        <v>58</v>
      </c>
      <c r="AQ968" s="64">
        <v>0</v>
      </c>
      <c r="AR968" s="11">
        <v>0</v>
      </c>
      <c r="AS968" s="17" t="s">
        <v>58</v>
      </c>
      <c r="AT968" s="490" t="s">
        <v>58</v>
      </c>
      <c r="AU968" s="64" t="s">
        <v>58</v>
      </c>
      <c r="AV968" s="18" t="s">
        <v>58</v>
      </c>
      <c r="AW968" s="64" t="s">
        <v>58</v>
      </c>
      <c r="AX968" s="18" t="s">
        <v>58</v>
      </c>
      <c r="AY968" s="17" t="s">
        <v>58</v>
      </c>
      <c r="AZ968" s="490" t="s">
        <v>58</v>
      </c>
      <c r="BA968" s="17" t="s">
        <v>58</v>
      </c>
      <c r="BB968" s="18" t="s">
        <v>58</v>
      </c>
      <c r="BC968" s="17" t="s">
        <v>58</v>
      </c>
      <c r="BD968" s="18" t="s">
        <v>58</v>
      </c>
      <c r="BE968" s="17" t="s">
        <v>58</v>
      </c>
      <c r="BF968" s="18" t="s">
        <v>58</v>
      </c>
      <c r="BG968" s="17" t="s">
        <v>58</v>
      </c>
      <c r="BH968" s="18" t="s">
        <v>58</v>
      </c>
      <c r="BI968" s="17" t="s">
        <v>58</v>
      </c>
      <c r="BJ968" s="18" t="s">
        <v>58</v>
      </c>
      <c r="BK968" s="17" t="s">
        <v>58</v>
      </c>
      <c r="BL968" s="17" t="s">
        <v>58</v>
      </c>
      <c r="BM968" s="17" t="s">
        <v>58</v>
      </c>
      <c r="BN968" s="17" t="s">
        <v>58</v>
      </c>
      <c r="BO968" s="18" t="s">
        <v>58</v>
      </c>
      <c r="BP968" s="18" t="s">
        <v>58</v>
      </c>
      <c r="BQ968" s="64">
        <v>0</v>
      </c>
      <c r="BR968" s="18">
        <v>0</v>
      </c>
      <c r="BS968" s="730" t="s">
        <v>56</v>
      </c>
      <c r="BT968" s="17">
        <v>0</v>
      </c>
      <c r="BU968" s="17">
        <v>0</v>
      </c>
      <c r="BV968" s="17">
        <v>0</v>
      </c>
      <c r="BW968" s="17">
        <v>0</v>
      </c>
      <c r="BX968" s="17">
        <v>0</v>
      </c>
      <c r="BY968" s="17">
        <v>0</v>
      </c>
      <c r="BZ968" s="17">
        <v>0</v>
      </c>
      <c r="CA968" s="17">
        <v>0</v>
      </c>
      <c r="CB968" s="17">
        <v>0</v>
      </c>
      <c r="CC968" s="17">
        <v>0</v>
      </c>
      <c r="CD968" s="17">
        <v>0</v>
      </c>
      <c r="CE968" s="17">
        <v>0</v>
      </c>
      <c r="CF968" s="17">
        <v>0</v>
      </c>
      <c r="CG968" s="17">
        <v>0</v>
      </c>
      <c r="CH968" s="17">
        <v>0</v>
      </c>
      <c r="CI968" s="17">
        <v>0</v>
      </c>
      <c r="CJ968" s="17">
        <v>0</v>
      </c>
      <c r="CK968" s="17">
        <v>0</v>
      </c>
      <c r="CL968" s="702">
        <v>0</v>
      </c>
      <c r="CM968" s="702">
        <v>0</v>
      </c>
      <c r="CN968" s="702">
        <v>0</v>
      </c>
      <c r="CO968" s="702">
        <v>0</v>
      </c>
      <c r="CP968" s="702">
        <v>0</v>
      </c>
      <c r="CQ968" s="702">
        <v>0</v>
      </c>
      <c r="CR968" s="704">
        <v>0</v>
      </c>
      <c r="CS968" s="703">
        <v>0</v>
      </c>
      <c r="CT968" s="23" t="s">
        <v>56</v>
      </c>
      <c r="CU968" s="23" t="s">
        <v>56</v>
      </c>
      <c r="CV968" s="23" t="s">
        <v>56</v>
      </c>
      <c r="CW968" s="23" t="s">
        <v>56</v>
      </c>
      <c r="CX968" s="23" t="s">
        <v>56</v>
      </c>
      <c r="CY968" s="23" t="s">
        <v>56</v>
      </c>
      <c r="CZ968" s="23" t="s">
        <v>56</v>
      </c>
      <c r="DA968" s="23" t="s">
        <v>56</v>
      </c>
      <c r="DB968" s="23" t="s">
        <v>56</v>
      </c>
      <c r="DC968" s="120"/>
      <c r="DD968" s="692" t="s">
        <v>56</v>
      </c>
      <c r="DE968" s="120"/>
      <c r="DF968" s="120"/>
      <c r="DG968" s="120"/>
      <c r="DH968" s="140"/>
      <c r="DI968" s="140"/>
      <c r="DJ968" s="140"/>
      <c r="DK968" s="140"/>
      <c r="DL968" s="548" t="s">
        <v>56</v>
      </c>
      <c r="DM968" s="548" t="s">
        <v>56</v>
      </c>
      <c r="DN968" s="203" t="s">
        <v>55</v>
      </c>
      <c r="DO968" s="700" t="s">
        <v>56</v>
      </c>
      <c r="DP968" s="713" t="s">
        <v>56</v>
      </c>
      <c r="DQ968" s="548" t="s">
        <v>56</v>
      </c>
      <c r="DR968" s="673" t="s">
        <v>56</v>
      </c>
      <c r="DS968" s="203" t="s">
        <v>56</v>
      </c>
      <c r="DT968" s="1160" t="s">
        <v>56</v>
      </c>
      <c r="DU968" s="711">
        <v>0</v>
      </c>
      <c r="DV968" s="711">
        <v>227.26229263717838</v>
      </c>
      <c r="DW968" s="711">
        <v>0</v>
      </c>
      <c r="DX968" s="711">
        <v>199.05774718263305</v>
      </c>
      <c r="DY968" s="710">
        <v>0</v>
      </c>
      <c r="DZ968" s="710">
        <v>1.048028996202512</v>
      </c>
      <c r="EA968" s="710">
        <v>0</v>
      </c>
      <c r="EB968" s="710">
        <v>0.71621081438433187</v>
      </c>
      <c r="EC968" s="236"/>
      <c r="ED968" s="49"/>
      <c r="EE968" s="232"/>
      <c r="EF968" s="700">
        <v>0</v>
      </c>
      <c r="EG968" s="712">
        <v>13640.333333333334</v>
      </c>
      <c r="EH968" s="44"/>
    </row>
    <row r="969" spans="1:138" ht="41.25" customHeight="1" x14ac:dyDescent="0.25">
      <c r="A969" s="871" t="s">
        <v>49</v>
      </c>
      <c r="B969" s="656" t="s">
        <v>96</v>
      </c>
      <c r="C969" s="656" t="s">
        <v>140</v>
      </c>
      <c r="D969" s="691" t="s">
        <v>1814</v>
      </c>
      <c r="E969" s="656" t="s">
        <v>1814</v>
      </c>
      <c r="F969" s="656" t="s">
        <v>1900</v>
      </c>
      <c r="G969" s="901" t="s">
        <v>1814</v>
      </c>
      <c r="H969" s="897" t="s">
        <v>55</v>
      </c>
      <c r="I969" s="17" t="s">
        <v>889</v>
      </c>
      <c r="J969" s="64">
        <v>3.74</v>
      </c>
      <c r="K969" s="665">
        <v>2.9397751946705037</v>
      </c>
      <c r="L969" s="665">
        <v>1.215719694441</v>
      </c>
      <c r="M969" s="64">
        <v>335</v>
      </c>
      <c r="N969" s="727" t="s">
        <v>56</v>
      </c>
      <c r="O969" s="548" t="s">
        <v>56</v>
      </c>
      <c r="P969" s="909" t="s">
        <v>56</v>
      </c>
      <c r="Q969" s="203" t="s">
        <v>57</v>
      </c>
      <c r="R969" s="205" t="s">
        <v>57</v>
      </c>
      <c r="S969" s="490">
        <v>0</v>
      </c>
      <c r="T969" s="18">
        <v>0</v>
      </c>
      <c r="U969" s="548" t="s">
        <v>58</v>
      </c>
      <c r="V969" s="18" t="s">
        <v>58</v>
      </c>
      <c r="W969" s="64" t="s">
        <v>58</v>
      </c>
      <c r="X969" s="18" t="s">
        <v>58</v>
      </c>
      <c r="Y969" s="18" t="s">
        <v>58</v>
      </c>
      <c r="Z969" s="18" t="s">
        <v>58</v>
      </c>
      <c r="AA969" s="18" t="s">
        <v>58</v>
      </c>
      <c r="AB969" s="18" t="s">
        <v>58</v>
      </c>
      <c r="AC969" s="18" t="s">
        <v>58</v>
      </c>
      <c r="AD969" s="18" t="s">
        <v>58</v>
      </c>
      <c r="AE969" s="18" t="s">
        <v>58</v>
      </c>
      <c r="AF969" s="18" t="s">
        <v>58</v>
      </c>
      <c r="AG969" s="64" t="s">
        <v>58</v>
      </c>
      <c r="AH969" s="18" t="s">
        <v>58</v>
      </c>
      <c r="AI969" s="64" t="s">
        <v>58</v>
      </c>
      <c r="AJ969" s="18" t="s">
        <v>58</v>
      </c>
      <c r="AK969" s="18" t="s">
        <v>58</v>
      </c>
      <c r="AL969" s="64" t="s">
        <v>58</v>
      </c>
      <c r="AM969" s="18" t="s">
        <v>58</v>
      </c>
      <c r="AN969" s="18" t="s">
        <v>58</v>
      </c>
      <c r="AO969" s="18" t="s">
        <v>58</v>
      </c>
      <c r="AP969" s="64" t="s">
        <v>58</v>
      </c>
      <c r="AQ969" s="64">
        <v>0</v>
      </c>
      <c r="AR969" s="11">
        <v>0</v>
      </c>
      <c r="AS969" s="17" t="s">
        <v>58</v>
      </c>
      <c r="AT969" s="490" t="s">
        <v>58</v>
      </c>
      <c r="AU969" s="64" t="s">
        <v>58</v>
      </c>
      <c r="AV969" s="18" t="s">
        <v>58</v>
      </c>
      <c r="AW969" s="64" t="s">
        <v>58</v>
      </c>
      <c r="AX969" s="18" t="s">
        <v>58</v>
      </c>
      <c r="AY969" s="17" t="s">
        <v>58</v>
      </c>
      <c r="AZ969" s="490" t="s">
        <v>58</v>
      </c>
      <c r="BA969" s="17" t="s">
        <v>58</v>
      </c>
      <c r="BB969" s="18" t="s">
        <v>58</v>
      </c>
      <c r="BC969" s="17" t="s">
        <v>58</v>
      </c>
      <c r="BD969" s="18" t="s">
        <v>58</v>
      </c>
      <c r="BE969" s="17" t="s">
        <v>58</v>
      </c>
      <c r="BF969" s="18" t="s">
        <v>58</v>
      </c>
      <c r="BG969" s="17" t="s">
        <v>58</v>
      </c>
      <c r="BH969" s="18" t="s">
        <v>58</v>
      </c>
      <c r="BI969" s="17" t="s">
        <v>58</v>
      </c>
      <c r="BJ969" s="18" t="s">
        <v>58</v>
      </c>
      <c r="BK969" s="17" t="s">
        <v>58</v>
      </c>
      <c r="BL969" s="17" t="s">
        <v>58</v>
      </c>
      <c r="BM969" s="17" t="s">
        <v>58</v>
      </c>
      <c r="BN969" s="17" t="s">
        <v>58</v>
      </c>
      <c r="BO969" s="18" t="s">
        <v>58</v>
      </c>
      <c r="BP969" s="18" t="s">
        <v>58</v>
      </c>
      <c r="BQ969" s="64">
        <v>0</v>
      </c>
      <c r="BR969" s="18">
        <v>0</v>
      </c>
      <c r="BS969" s="730" t="s">
        <v>56</v>
      </c>
      <c r="BT969" s="17">
        <v>0</v>
      </c>
      <c r="BU969" s="17">
        <v>0</v>
      </c>
      <c r="BV969" s="17">
        <v>0</v>
      </c>
      <c r="BW969" s="17">
        <v>0</v>
      </c>
      <c r="BX969" s="17">
        <v>0</v>
      </c>
      <c r="BY969" s="17">
        <v>0</v>
      </c>
      <c r="BZ969" s="17">
        <v>0</v>
      </c>
      <c r="CA969" s="17">
        <v>0</v>
      </c>
      <c r="CB969" s="17">
        <v>0</v>
      </c>
      <c r="CC969" s="17">
        <v>0</v>
      </c>
      <c r="CD969" s="17">
        <v>0</v>
      </c>
      <c r="CE969" s="17">
        <v>0</v>
      </c>
      <c r="CF969" s="17">
        <v>0</v>
      </c>
      <c r="CG969" s="17">
        <v>0</v>
      </c>
      <c r="CH969" s="17">
        <v>0</v>
      </c>
      <c r="CI969" s="17">
        <v>0</v>
      </c>
      <c r="CJ969" s="17">
        <v>0</v>
      </c>
      <c r="CK969" s="17">
        <v>0</v>
      </c>
      <c r="CL969" s="702">
        <v>0</v>
      </c>
      <c r="CM969" s="702">
        <v>0</v>
      </c>
      <c r="CN969" s="702">
        <v>0</v>
      </c>
      <c r="CO969" s="702">
        <v>0</v>
      </c>
      <c r="CP969" s="702">
        <v>0</v>
      </c>
      <c r="CQ969" s="702">
        <v>0</v>
      </c>
      <c r="CR969" s="704">
        <v>0</v>
      </c>
      <c r="CS969" s="703">
        <v>0</v>
      </c>
      <c r="CT969" s="23" t="s">
        <v>56</v>
      </c>
      <c r="CU969" s="23" t="s">
        <v>56</v>
      </c>
      <c r="CV969" s="23" t="s">
        <v>56</v>
      </c>
      <c r="CW969" s="23" t="s">
        <v>56</v>
      </c>
      <c r="CX969" s="23" t="s">
        <v>56</v>
      </c>
      <c r="CY969" s="23" t="s">
        <v>56</v>
      </c>
      <c r="CZ969" s="23" t="s">
        <v>56</v>
      </c>
      <c r="DA969" s="23" t="s">
        <v>56</v>
      </c>
      <c r="DB969" s="23" t="s">
        <v>56</v>
      </c>
      <c r="DC969" s="120"/>
      <c r="DD969" s="692" t="s">
        <v>56</v>
      </c>
      <c r="DE969" s="120"/>
      <c r="DF969" s="120"/>
      <c r="DG969" s="120"/>
      <c r="DH969" s="140"/>
      <c r="DI969" s="140"/>
      <c r="DJ969" s="140"/>
      <c r="DK969" s="140"/>
      <c r="DL969" s="548" t="s">
        <v>56</v>
      </c>
      <c r="DM969" s="548" t="s">
        <v>56</v>
      </c>
      <c r="DN969" s="203" t="s">
        <v>55</v>
      </c>
      <c r="DO969" s="700" t="s">
        <v>56</v>
      </c>
      <c r="DP969" s="713" t="s">
        <v>56</v>
      </c>
      <c r="DQ969" s="548" t="s">
        <v>56</v>
      </c>
      <c r="DR969" s="673" t="s">
        <v>56</v>
      </c>
      <c r="DS969" s="203" t="s">
        <v>56</v>
      </c>
      <c r="DT969" s="1160" t="s">
        <v>56</v>
      </c>
      <c r="DU969" s="711">
        <v>0</v>
      </c>
      <c r="DV969" s="711">
        <v>144.17931959108429</v>
      </c>
      <c r="DW969" s="711">
        <v>0</v>
      </c>
      <c r="DX969" s="711">
        <v>115.91585164324327</v>
      </c>
      <c r="DY969" s="710">
        <v>0</v>
      </c>
      <c r="DZ969" s="710">
        <v>0.6504105915870636</v>
      </c>
      <c r="EA969" s="710">
        <v>0</v>
      </c>
      <c r="EB969" s="710">
        <v>0.34183239225226164</v>
      </c>
      <c r="EC969" s="236"/>
      <c r="ED969" s="49"/>
      <c r="EE969" s="232"/>
      <c r="EF969" s="700">
        <v>0</v>
      </c>
      <c r="EG969" s="712">
        <v>0</v>
      </c>
      <c r="EH969" s="44"/>
    </row>
    <row r="970" spans="1:138" ht="41.25" customHeight="1" x14ac:dyDescent="0.25">
      <c r="A970" s="871" t="s">
        <v>49</v>
      </c>
      <c r="B970" s="656" t="s">
        <v>96</v>
      </c>
      <c r="C970" s="656" t="s">
        <v>140</v>
      </c>
      <c r="D970" s="691" t="s">
        <v>1814</v>
      </c>
      <c r="E970" s="656" t="s">
        <v>1814</v>
      </c>
      <c r="F970" s="656" t="s">
        <v>1901</v>
      </c>
      <c r="G970" s="901" t="s">
        <v>1814</v>
      </c>
      <c r="H970" s="897" t="s">
        <v>55</v>
      </c>
      <c r="I970" s="17" t="s">
        <v>889</v>
      </c>
      <c r="J970" s="64">
        <v>3.74</v>
      </c>
      <c r="K970" s="665">
        <v>2.9397751946705037</v>
      </c>
      <c r="L970" s="665">
        <v>2.0077651473390001</v>
      </c>
      <c r="M970" s="64">
        <v>449</v>
      </c>
      <c r="N970" s="727" t="s">
        <v>56</v>
      </c>
      <c r="O970" s="548" t="s">
        <v>56</v>
      </c>
      <c r="P970" s="909" t="s">
        <v>56</v>
      </c>
      <c r="Q970" s="203" t="s">
        <v>57</v>
      </c>
      <c r="R970" s="205" t="s">
        <v>57</v>
      </c>
      <c r="S970" s="490">
        <v>0</v>
      </c>
      <c r="T970" s="18">
        <v>0</v>
      </c>
      <c r="U970" s="548">
        <v>0</v>
      </c>
      <c r="V970" s="18">
        <v>0</v>
      </c>
      <c r="W970" s="64">
        <v>0</v>
      </c>
      <c r="X970" s="18">
        <v>0</v>
      </c>
      <c r="Y970" s="18">
        <v>0</v>
      </c>
      <c r="Z970" s="18">
        <v>0</v>
      </c>
      <c r="AA970" s="18">
        <v>0</v>
      </c>
      <c r="AB970" s="18">
        <v>0</v>
      </c>
      <c r="AC970" s="18">
        <v>0</v>
      </c>
      <c r="AD970" s="18">
        <v>0</v>
      </c>
      <c r="AE970" s="18">
        <v>0</v>
      </c>
      <c r="AF970" s="18">
        <v>0</v>
      </c>
      <c r="AG970" s="64">
        <v>0</v>
      </c>
      <c r="AH970" s="18">
        <v>0</v>
      </c>
      <c r="AI970" s="64">
        <v>0</v>
      </c>
      <c r="AJ970" s="18">
        <v>0</v>
      </c>
      <c r="AK970" s="18">
        <v>1</v>
      </c>
      <c r="AL970" s="64">
        <v>1</v>
      </c>
      <c r="AM970" s="18">
        <v>0</v>
      </c>
      <c r="AN970" s="18" t="s">
        <v>58</v>
      </c>
      <c r="AO970" s="18">
        <v>0</v>
      </c>
      <c r="AP970" s="64">
        <v>0</v>
      </c>
      <c r="AQ970" s="64">
        <v>1</v>
      </c>
      <c r="AR970" s="11">
        <v>1</v>
      </c>
      <c r="AS970" s="17">
        <v>0</v>
      </c>
      <c r="AT970" s="490">
        <v>0</v>
      </c>
      <c r="AU970" s="64">
        <v>0</v>
      </c>
      <c r="AV970" s="18">
        <v>0</v>
      </c>
      <c r="AW970" s="64">
        <v>0</v>
      </c>
      <c r="AX970" s="18">
        <v>0</v>
      </c>
      <c r="AY970" s="17">
        <v>0</v>
      </c>
      <c r="AZ970" s="490">
        <v>0</v>
      </c>
      <c r="BA970" s="17">
        <v>0</v>
      </c>
      <c r="BB970" s="18">
        <v>0</v>
      </c>
      <c r="BC970" s="17">
        <v>0</v>
      </c>
      <c r="BD970" s="18">
        <v>0</v>
      </c>
      <c r="BE970" s="17">
        <v>0</v>
      </c>
      <c r="BF970" s="18">
        <v>0</v>
      </c>
      <c r="BG970" s="17">
        <v>0</v>
      </c>
      <c r="BH970" s="18">
        <v>0</v>
      </c>
      <c r="BI970" s="17">
        <v>0</v>
      </c>
      <c r="BJ970" s="18">
        <v>0</v>
      </c>
      <c r="BK970" s="17">
        <v>43.2</v>
      </c>
      <c r="BL970" s="17">
        <v>43.2</v>
      </c>
      <c r="BM970" s="17">
        <v>0</v>
      </c>
      <c r="BN970" s="17" t="s">
        <v>58</v>
      </c>
      <c r="BO970" s="18">
        <v>0</v>
      </c>
      <c r="BP970" s="18">
        <v>0</v>
      </c>
      <c r="BQ970" s="64">
        <v>43.2</v>
      </c>
      <c r="BR970" s="18">
        <v>43.2</v>
      </c>
      <c r="BS970" s="730" t="s">
        <v>56</v>
      </c>
      <c r="BT970" s="17">
        <v>0</v>
      </c>
      <c r="BU970" s="17">
        <v>0</v>
      </c>
      <c r="BV970" s="17">
        <v>0</v>
      </c>
      <c r="BW970" s="17">
        <v>0</v>
      </c>
      <c r="BX970" s="17">
        <v>0</v>
      </c>
      <c r="BY970" s="17">
        <v>0</v>
      </c>
      <c r="BZ970" s="17">
        <v>0</v>
      </c>
      <c r="CA970" s="17">
        <v>0</v>
      </c>
      <c r="CB970" s="17">
        <v>0</v>
      </c>
      <c r="CC970" s="17">
        <v>0</v>
      </c>
      <c r="CD970" s="17">
        <v>0</v>
      </c>
      <c r="CE970" s="17">
        <v>0</v>
      </c>
      <c r="CF970" s="17">
        <v>0</v>
      </c>
      <c r="CG970" s="17">
        <v>0</v>
      </c>
      <c r="CH970" s="17">
        <v>0</v>
      </c>
      <c r="CI970" s="17">
        <v>0</v>
      </c>
      <c r="CJ970" s="17">
        <v>0</v>
      </c>
      <c r="CK970" s="17">
        <v>0</v>
      </c>
      <c r="CL970" s="702">
        <v>50709.888000000006</v>
      </c>
      <c r="CM970" s="702">
        <v>50709.888000000006</v>
      </c>
      <c r="CN970" s="702">
        <v>0</v>
      </c>
      <c r="CO970" s="702">
        <v>0</v>
      </c>
      <c r="CP970" s="702">
        <v>0</v>
      </c>
      <c r="CQ970" s="702">
        <v>0</v>
      </c>
      <c r="CR970" s="704">
        <v>50709.888000000006</v>
      </c>
      <c r="CS970" s="703">
        <v>50709.888000000006</v>
      </c>
      <c r="CT970" s="23" t="s">
        <v>56</v>
      </c>
      <c r="CU970" s="23" t="s">
        <v>56</v>
      </c>
      <c r="CV970" s="23" t="s">
        <v>56</v>
      </c>
      <c r="CW970" s="23" t="s">
        <v>56</v>
      </c>
      <c r="CX970" s="23" t="s">
        <v>56</v>
      </c>
      <c r="CY970" s="23" t="s">
        <v>56</v>
      </c>
      <c r="CZ970" s="23" t="s">
        <v>56</v>
      </c>
      <c r="DA970" s="23" t="s">
        <v>56</v>
      </c>
      <c r="DB970" s="23" t="s">
        <v>56</v>
      </c>
      <c r="DC970" s="120"/>
      <c r="DD970" s="692" t="s">
        <v>56</v>
      </c>
      <c r="DE970" s="120"/>
      <c r="DF970" s="120"/>
      <c r="DG970" s="120"/>
      <c r="DH970" s="140"/>
      <c r="DI970" s="140"/>
      <c r="DJ970" s="140"/>
      <c r="DK970" s="140"/>
      <c r="DL970" s="548" t="s">
        <v>56</v>
      </c>
      <c r="DM970" s="548" t="s">
        <v>56</v>
      </c>
      <c r="DN970" s="203" t="s">
        <v>55</v>
      </c>
      <c r="DO970" s="700" t="s">
        <v>56</v>
      </c>
      <c r="DP970" s="713" t="s">
        <v>56</v>
      </c>
      <c r="DQ970" s="548" t="s">
        <v>56</v>
      </c>
      <c r="DR970" s="673" t="s">
        <v>56</v>
      </c>
      <c r="DS970" s="203" t="s">
        <v>56</v>
      </c>
      <c r="DT970" s="1160" t="s">
        <v>56</v>
      </c>
      <c r="DU970" s="711">
        <v>0</v>
      </c>
      <c r="DV970" s="711">
        <v>169.11495570711821</v>
      </c>
      <c r="DW970" s="711">
        <v>0</v>
      </c>
      <c r="DX970" s="711">
        <v>140.87025714425525</v>
      </c>
      <c r="DY970" s="710">
        <v>0</v>
      </c>
      <c r="DZ970" s="710">
        <v>0.98526183756663543</v>
      </c>
      <c r="EA970" s="710">
        <v>0</v>
      </c>
      <c r="EB970" s="710">
        <v>0.65651790957134459</v>
      </c>
      <c r="EC970" s="236"/>
      <c r="ED970" s="49"/>
      <c r="EE970" s="232"/>
      <c r="EF970" s="700">
        <v>0</v>
      </c>
      <c r="EG970" s="712">
        <v>1171.3333333333333</v>
      </c>
      <c r="EH970" s="44"/>
    </row>
    <row r="971" spans="1:138" ht="41.25" customHeight="1" x14ac:dyDescent="0.25">
      <c r="A971" s="871" t="s">
        <v>49</v>
      </c>
      <c r="B971" s="656" t="s">
        <v>96</v>
      </c>
      <c r="C971" s="656" t="s">
        <v>140</v>
      </c>
      <c r="D971" s="691" t="s">
        <v>1814</v>
      </c>
      <c r="E971" s="656" t="s">
        <v>1814</v>
      </c>
      <c r="F971" s="656" t="s">
        <v>1902</v>
      </c>
      <c r="G971" s="901" t="s">
        <v>1814</v>
      </c>
      <c r="H971" s="897" t="s">
        <v>55</v>
      </c>
      <c r="I971" s="17" t="s">
        <v>866</v>
      </c>
      <c r="J971" s="64">
        <v>3.74</v>
      </c>
      <c r="K971" s="665">
        <v>2.9397751946705037</v>
      </c>
      <c r="L971" s="665">
        <v>2.8712121152400001</v>
      </c>
      <c r="M971" s="64">
        <v>889</v>
      </c>
      <c r="N971" s="727" t="s">
        <v>56</v>
      </c>
      <c r="O971" s="548" t="s">
        <v>56</v>
      </c>
      <c r="P971" s="909" t="s">
        <v>56</v>
      </c>
      <c r="Q971" s="203" t="s">
        <v>57</v>
      </c>
      <c r="R971" s="205" t="s">
        <v>57</v>
      </c>
      <c r="S971" s="490">
        <v>0</v>
      </c>
      <c r="T971" s="18">
        <v>0</v>
      </c>
      <c r="U971" s="548">
        <v>0</v>
      </c>
      <c r="V971" s="18">
        <v>0</v>
      </c>
      <c r="W971" s="64">
        <v>0</v>
      </c>
      <c r="X971" s="18">
        <v>0</v>
      </c>
      <c r="Y971" s="18">
        <v>0</v>
      </c>
      <c r="Z971" s="18">
        <v>0</v>
      </c>
      <c r="AA971" s="18">
        <v>0</v>
      </c>
      <c r="AB971" s="18">
        <v>0</v>
      </c>
      <c r="AC971" s="18">
        <v>0</v>
      </c>
      <c r="AD971" s="18">
        <v>0</v>
      </c>
      <c r="AE971" s="18">
        <v>0</v>
      </c>
      <c r="AF971" s="18">
        <v>0</v>
      </c>
      <c r="AG971" s="64">
        <v>0</v>
      </c>
      <c r="AH971" s="18">
        <v>0</v>
      </c>
      <c r="AI971" s="64">
        <v>0</v>
      </c>
      <c r="AJ971" s="18">
        <v>0</v>
      </c>
      <c r="AK971" s="18">
        <v>22</v>
      </c>
      <c r="AL971" s="64">
        <v>21</v>
      </c>
      <c r="AM971" s="18">
        <v>0</v>
      </c>
      <c r="AN971" s="18" t="s">
        <v>58</v>
      </c>
      <c r="AO971" s="18">
        <v>0</v>
      </c>
      <c r="AP971" s="64">
        <v>0</v>
      </c>
      <c r="AQ971" s="64">
        <v>22</v>
      </c>
      <c r="AR971" s="11">
        <v>21</v>
      </c>
      <c r="AS971" s="17">
        <v>0</v>
      </c>
      <c r="AT971" s="490">
        <v>0</v>
      </c>
      <c r="AU971" s="64">
        <v>0</v>
      </c>
      <c r="AV971" s="18">
        <v>0</v>
      </c>
      <c r="AW971" s="64">
        <v>0</v>
      </c>
      <c r="AX971" s="18">
        <v>0</v>
      </c>
      <c r="AY971" s="17">
        <v>0</v>
      </c>
      <c r="AZ971" s="490">
        <v>0</v>
      </c>
      <c r="BA971" s="17">
        <v>0</v>
      </c>
      <c r="BB971" s="18">
        <v>0</v>
      </c>
      <c r="BC971" s="17">
        <v>0</v>
      </c>
      <c r="BD971" s="18">
        <v>0</v>
      </c>
      <c r="BE971" s="17">
        <v>0</v>
      </c>
      <c r="BF971" s="18">
        <v>0</v>
      </c>
      <c r="BG971" s="17">
        <v>0</v>
      </c>
      <c r="BH971" s="18">
        <v>0</v>
      </c>
      <c r="BI971" s="17">
        <v>0</v>
      </c>
      <c r="BJ971" s="18">
        <v>0</v>
      </c>
      <c r="BK971" s="17">
        <v>208.82000000000005</v>
      </c>
      <c r="BL971" s="17">
        <v>201.22</v>
      </c>
      <c r="BM971" s="17">
        <v>0</v>
      </c>
      <c r="BN971" s="17" t="s">
        <v>58</v>
      </c>
      <c r="BO971" s="18">
        <v>0</v>
      </c>
      <c r="BP971" s="18">
        <v>0</v>
      </c>
      <c r="BQ971" s="64">
        <v>208.82000000000005</v>
      </c>
      <c r="BR971" s="18">
        <v>201.22</v>
      </c>
      <c r="BS971" s="730" t="s">
        <v>56</v>
      </c>
      <c r="BT971" s="17">
        <v>0</v>
      </c>
      <c r="BU971" s="17">
        <v>0</v>
      </c>
      <c r="BV971" s="17">
        <v>0</v>
      </c>
      <c r="BW971" s="17">
        <v>0</v>
      </c>
      <c r="BX971" s="17">
        <v>0</v>
      </c>
      <c r="BY971" s="17">
        <v>0</v>
      </c>
      <c r="BZ971" s="17">
        <v>0</v>
      </c>
      <c r="CA971" s="17">
        <v>0</v>
      </c>
      <c r="CB971" s="17">
        <v>0</v>
      </c>
      <c r="CC971" s="17">
        <v>0</v>
      </c>
      <c r="CD971" s="17">
        <v>0</v>
      </c>
      <c r="CE971" s="17">
        <v>0</v>
      </c>
      <c r="CF971" s="17">
        <v>0</v>
      </c>
      <c r="CG971" s="17">
        <v>0</v>
      </c>
      <c r="CH971" s="17">
        <v>0</v>
      </c>
      <c r="CI971" s="17">
        <v>0</v>
      </c>
      <c r="CJ971" s="17">
        <v>0</v>
      </c>
      <c r="CK971" s="17">
        <v>0</v>
      </c>
      <c r="CL971" s="702">
        <v>245121.26880000008</v>
      </c>
      <c r="CM971" s="702">
        <v>236200.08480000001</v>
      </c>
      <c r="CN971" s="702">
        <v>0</v>
      </c>
      <c r="CO971" s="702">
        <v>0</v>
      </c>
      <c r="CP971" s="702">
        <v>0</v>
      </c>
      <c r="CQ971" s="702">
        <v>0</v>
      </c>
      <c r="CR971" s="704">
        <v>245121.26880000008</v>
      </c>
      <c r="CS971" s="703">
        <v>236200.08480000001</v>
      </c>
      <c r="CT971" s="23" t="s">
        <v>56</v>
      </c>
      <c r="CU971" s="23" t="s">
        <v>56</v>
      </c>
      <c r="CV971" s="23" t="s">
        <v>56</v>
      </c>
      <c r="CW971" s="23" t="s">
        <v>56</v>
      </c>
      <c r="CX971" s="23" t="s">
        <v>56</v>
      </c>
      <c r="CY971" s="23" t="s">
        <v>56</v>
      </c>
      <c r="CZ971" s="23" t="s">
        <v>56</v>
      </c>
      <c r="DA971" s="23" t="s">
        <v>56</v>
      </c>
      <c r="DB971" s="23" t="s">
        <v>56</v>
      </c>
      <c r="DC971" s="120"/>
      <c r="DD971" s="692" t="s">
        <v>56</v>
      </c>
      <c r="DE971" s="120"/>
      <c r="DF971" s="120"/>
      <c r="DG971" s="120"/>
      <c r="DH971" s="140"/>
      <c r="DI971" s="140"/>
      <c r="DJ971" s="140"/>
      <c r="DK971" s="140"/>
      <c r="DL971" s="548" t="s">
        <v>56</v>
      </c>
      <c r="DM971" s="548" t="s">
        <v>56</v>
      </c>
      <c r="DN971" s="203" t="s">
        <v>55</v>
      </c>
      <c r="DO971" s="700" t="s">
        <v>56</v>
      </c>
      <c r="DP971" s="713" t="s">
        <v>56</v>
      </c>
      <c r="DQ971" s="548" t="s">
        <v>56</v>
      </c>
      <c r="DR971" s="673" t="s">
        <v>56</v>
      </c>
      <c r="DS971" s="203" t="s">
        <v>56</v>
      </c>
      <c r="DT971" s="1160" t="s">
        <v>56</v>
      </c>
      <c r="DU971" s="711">
        <v>10.791154791154787</v>
      </c>
      <c r="DV971" s="711">
        <v>78.266840522589931</v>
      </c>
      <c r="DW971" s="711">
        <v>10.939811763153401</v>
      </c>
      <c r="DX971" s="711">
        <v>48.66797388819829</v>
      </c>
      <c r="DY971" s="710">
        <v>4.4815724815724801E-2</v>
      </c>
      <c r="DZ971" s="710">
        <v>0.6601337357335727</v>
      </c>
      <c r="EA971" s="710">
        <v>4.53889277710618E-2</v>
      </c>
      <c r="EB971" s="710">
        <v>0.32803529003435455</v>
      </c>
      <c r="EC971" s="236"/>
      <c r="ED971" s="49"/>
      <c r="EE971" s="232"/>
      <c r="EF971" s="700">
        <v>0</v>
      </c>
      <c r="EG971" s="712">
        <v>0</v>
      </c>
      <c r="EH971" s="44"/>
    </row>
    <row r="972" spans="1:138" ht="41.25" customHeight="1" x14ac:dyDescent="0.25">
      <c r="A972" s="871" t="s">
        <v>49</v>
      </c>
      <c r="B972" s="656" t="s">
        <v>96</v>
      </c>
      <c r="C972" s="656" t="s">
        <v>140</v>
      </c>
      <c r="D972" s="691" t="s">
        <v>1814</v>
      </c>
      <c r="E972" s="656" t="s">
        <v>1814</v>
      </c>
      <c r="F972" s="656" t="s">
        <v>1903</v>
      </c>
      <c r="G972" s="901" t="s">
        <v>1814</v>
      </c>
      <c r="H972" s="897" t="s">
        <v>55</v>
      </c>
      <c r="I972" s="17" t="s">
        <v>889</v>
      </c>
      <c r="J972" s="64">
        <v>3.74</v>
      </c>
      <c r="K972" s="665">
        <v>2.2912953723167164</v>
      </c>
      <c r="L972" s="665">
        <v>0.39071969615699997</v>
      </c>
      <c r="M972" s="64">
        <v>114</v>
      </c>
      <c r="N972" s="726">
        <v>2548581.7289999998</v>
      </c>
      <c r="O972" s="548" t="s">
        <v>874</v>
      </c>
      <c r="P972" s="909">
        <v>0.64847982199999998</v>
      </c>
      <c r="Q972" s="203" t="s">
        <v>57</v>
      </c>
      <c r="R972" s="205" t="s">
        <v>57</v>
      </c>
      <c r="S972" s="490">
        <v>0</v>
      </c>
      <c r="T972" s="18">
        <v>0</v>
      </c>
      <c r="U972" s="548" t="s">
        <v>58</v>
      </c>
      <c r="V972" s="18" t="s">
        <v>58</v>
      </c>
      <c r="W972" s="64" t="s">
        <v>58</v>
      </c>
      <c r="X972" s="18" t="s">
        <v>58</v>
      </c>
      <c r="Y972" s="18" t="s">
        <v>58</v>
      </c>
      <c r="Z972" s="18" t="s">
        <v>58</v>
      </c>
      <c r="AA972" s="18" t="s">
        <v>58</v>
      </c>
      <c r="AB972" s="18" t="s">
        <v>58</v>
      </c>
      <c r="AC972" s="18" t="s">
        <v>58</v>
      </c>
      <c r="AD972" s="18" t="s">
        <v>58</v>
      </c>
      <c r="AE972" s="18" t="s">
        <v>58</v>
      </c>
      <c r="AF972" s="18" t="s">
        <v>58</v>
      </c>
      <c r="AG972" s="64" t="s">
        <v>58</v>
      </c>
      <c r="AH972" s="18" t="s">
        <v>58</v>
      </c>
      <c r="AI972" s="64" t="s">
        <v>58</v>
      </c>
      <c r="AJ972" s="18" t="s">
        <v>58</v>
      </c>
      <c r="AK972" s="18" t="s">
        <v>58</v>
      </c>
      <c r="AL972" s="64" t="s">
        <v>58</v>
      </c>
      <c r="AM972" s="18" t="s">
        <v>58</v>
      </c>
      <c r="AN972" s="18" t="s">
        <v>58</v>
      </c>
      <c r="AO972" s="18" t="s">
        <v>58</v>
      </c>
      <c r="AP972" s="64" t="s">
        <v>58</v>
      </c>
      <c r="AQ972" s="64">
        <v>0</v>
      </c>
      <c r="AR972" s="11">
        <v>0</v>
      </c>
      <c r="AS972" s="17" t="s">
        <v>58</v>
      </c>
      <c r="AT972" s="490" t="s">
        <v>58</v>
      </c>
      <c r="AU972" s="64" t="s">
        <v>58</v>
      </c>
      <c r="AV972" s="18" t="s">
        <v>58</v>
      </c>
      <c r="AW972" s="64" t="s">
        <v>58</v>
      </c>
      <c r="AX972" s="18" t="s">
        <v>58</v>
      </c>
      <c r="AY972" s="17" t="s">
        <v>58</v>
      </c>
      <c r="AZ972" s="490" t="s">
        <v>58</v>
      </c>
      <c r="BA972" s="17" t="s">
        <v>58</v>
      </c>
      <c r="BB972" s="18" t="s">
        <v>58</v>
      </c>
      <c r="BC972" s="17" t="s">
        <v>58</v>
      </c>
      <c r="BD972" s="18" t="s">
        <v>58</v>
      </c>
      <c r="BE972" s="17" t="s">
        <v>58</v>
      </c>
      <c r="BF972" s="18" t="s">
        <v>58</v>
      </c>
      <c r="BG972" s="17" t="s">
        <v>58</v>
      </c>
      <c r="BH972" s="18" t="s">
        <v>58</v>
      </c>
      <c r="BI972" s="17" t="s">
        <v>58</v>
      </c>
      <c r="BJ972" s="18" t="s">
        <v>58</v>
      </c>
      <c r="BK972" s="17" t="s">
        <v>58</v>
      </c>
      <c r="BL972" s="17" t="s">
        <v>58</v>
      </c>
      <c r="BM972" s="17" t="s">
        <v>58</v>
      </c>
      <c r="BN972" s="17" t="s">
        <v>58</v>
      </c>
      <c r="BO972" s="18" t="s">
        <v>58</v>
      </c>
      <c r="BP972" s="18" t="s">
        <v>58</v>
      </c>
      <c r="BQ972" s="64">
        <v>0</v>
      </c>
      <c r="BR972" s="18">
        <v>0</v>
      </c>
      <c r="BS972" s="729">
        <v>0</v>
      </c>
      <c r="BT972" s="17">
        <v>0</v>
      </c>
      <c r="BU972" s="17">
        <v>0</v>
      </c>
      <c r="BV972" s="17">
        <v>0</v>
      </c>
      <c r="BW972" s="17">
        <v>0</v>
      </c>
      <c r="BX972" s="17">
        <v>0</v>
      </c>
      <c r="BY972" s="17">
        <v>0</v>
      </c>
      <c r="BZ972" s="17">
        <v>0</v>
      </c>
      <c r="CA972" s="17">
        <v>0</v>
      </c>
      <c r="CB972" s="17">
        <v>0</v>
      </c>
      <c r="CC972" s="17">
        <v>0</v>
      </c>
      <c r="CD972" s="17">
        <v>0</v>
      </c>
      <c r="CE972" s="17">
        <v>0</v>
      </c>
      <c r="CF972" s="17">
        <v>0</v>
      </c>
      <c r="CG972" s="17">
        <v>0</v>
      </c>
      <c r="CH972" s="17">
        <v>0</v>
      </c>
      <c r="CI972" s="17">
        <v>0</v>
      </c>
      <c r="CJ972" s="17">
        <v>0</v>
      </c>
      <c r="CK972" s="17">
        <v>0</v>
      </c>
      <c r="CL972" s="702">
        <v>0</v>
      </c>
      <c r="CM972" s="702">
        <v>0</v>
      </c>
      <c r="CN972" s="702">
        <v>0</v>
      </c>
      <c r="CO972" s="702">
        <v>0</v>
      </c>
      <c r="CP972" s="702">
        <v>0</v>
      </c>
      <c r="CQ972" s="702">
        <v>0</v>
      </c>
      <c r="CR972" s="704">
        <v>0</v>
      </c>
      <c r="CS972" s="703">
        <v>0</v>
      </c>
      <c r="CT972" s="23" t="s">
        <v>56</v>
      </c>
      <c r="CU972" s="23" t="s">
        <v>56</v>
      </c>
      <c r="CV972" s="23" t="s">
        <v>56</v>
      </c>
      <c r="CW972" s="23" t="s">
        <v>56</v>
      </c>
      <c r="CX972" s="23" t="s">
        <v>56</v>
      </c>
      <c r="CY972" s="23" t="s">
        <v>56</v>
      </c>
      <c r="CZ972" s="23" t="s">
        <v>56</v>
      </c>
      <c r="DA972" s="23" t="s">
        <v>56</v>
      </c>
      <c r="DB972" s="796">
        <v>2548581.7289999998</v>
      </c>
      <c r="DC972" s="120"/>
      <c r="DD972" s="692">
        <v>0.64847982199999998</v>
      </c>
      <c r="DE972" s="120"/>
      <c r="DF972" s="120"/>
      <c r="DG972" s="120"/>
      <c r="DH972" s="140"/>
      <c r="DI972" s="140"/>
      <c r="DJ972" s="140"/>
      <c r="DK972" s="140"/>
      <c r="DL972" s="548" t="s">
        <v>56</v>
      </c>
      <c r="DM972" s="548" t="s">
        <v>56</v>
      </c>
      <c r="DN972" s="203" t="s">
        <v>55</v>
      </c>
      <c r="DO972" s="700" t="s">
        <v>56</v>
      </c>
      <c r="DP972" s="713" t="s">
        <v>56</v>
      </c>
      <c r="DQ972" s="548" t="s">
        <v>56</v>
      </c>
      <c r="DR972" s="673" t="s">
        <v>56</v>
      </c>
      <c r="DS972" s="203" t="s">
        <v>56</v>
      </c>
      <c r="DT972" s="1160" t="s">
        <v>56</v>
      </c>
      <c r="DU972" s="711">
        <v>0</v>
      </c>
      <c r="DV972" s="711">
        <v>74.509803921568661</v>
      </c>
      <c r="DW972" s="711">
        <v>0</v>
      </c>
      <c r="DX972" s="711">
        <v>46.732026143790996</v>
      </c>
      <c r="DY972" s="710">
        <v>0</v>
      </c>
      <c r="DZ972" s="710">
        <v>0.65359477124182996</v>
      </c>
      <c r="EA972" s="710">
        <v>0</v>
      </c>
      <c r="EB972" s="710">
        <v>0.32679738562091498</v>
      </c>
      <c r="EC972" s="236"/>
      <c r="ED972" s="49"/>
      <c r="EE972" s="232"/>
      <c r="EF972" s="700">
        <v>0</v>
      </c>
      <c r="EG972" s="712">
        <v>0</v>
      </c>
      <c r="EH972" s="44"/>
    </row>
    <row r="973" spans="1:138" ht="41.25" customHeight="1" x14ac:dyDescent="0.25">
      <c r="A973" s="871" t="s">
        <v>49</v>
      </c>
      <c r="B973" s="656" t="s">
        <v>96</v>
      </c>
      <c r="C973" s="656" t="s">
        <v>140</v>
      </c>
      <c r="D973" s="691" t="s">
        <v>1814</v>
      </c>
      <c r="E973" s="656" t="s">
        <v>1814</v>
      </c>
      <c r="F973" s="656" t="s">
        <v>1904</v>
      </c>
      <c r="G973" s="901" t="s">
        <v>1814</v>
      </c>
      <c r="H973" s="897" t="s">
        <v>55</v>
      </c>
      <c r="I973" s="17" t="s">
        <v>889</v>
      </c>
      <c r="J973" s="64">
        <v>3.74</v>
      </c>
      <c r="K973" s="665">
        <v>2.1976260646433912</v>
      </c>
      <c r="L973" s="665">
        <v>2.1304924198110005</v>
      </c>
      <c r="M973" s="64">
        <v>383</v>
      </c>
      <c r="N973" s="726">
        <v>5097163.4620000003</v>
      </c>
      <c r="O973" s="548" t="s">
        <v>874</v>
      </c>
      <c r="P973" s="909">
        <v>1.296959645</v>
      </c>
      <c r="Q973" s="203" t="s">
        <v>57</v>
      </c>
      <c r="R973" s="205" t="s">
        <v>57</v>
      </c>
      <c r="S973" s="490">
        <v>0</v>
      </c>
      <c r="T973" s="18">
        <v>0</v>
      </c>
      <c r="U973" s="548" t="s">
        <v>58</v>
      </c>
      <c r="V973" s="18" t="s">
        <v>58</v>
      </c>
      <c r="W973" s="64" t="s">
        <v>58</v>
      </c>
      <c r="X973" s="18" t="s">
        <v>58</v>
      </c>
      <c r="Y973" s="18" t="s">
        <v>58</v>
      </c>
      <c r="Z973" s="18" t="s">
        <v>58</v>
      </c>
      <c r="AA973" s="18" t="s">
        <v>58</v>
      </c>
      <c r="AB973" s="18" t="s">
        <v>58</v>
      </c>
      <c r="AC973" s="18" t="s">
        <v>58</v>
      </c>
      <c r="AD973" s="18" t="s">
        <v>58</v>
      </c>
      <c r="AE973" s="18" t="s">
        <v>58</v>
      </c>
      <c r="AF973" s="18" t="s">
        <v>58</v>
      </c>
      <c r="AG973" s="64" t="s">
        <v>58</v>
      </c>
      <c r="AH973" s="18" t="s">
        <v>58</v>
      </c>
      <c r="AI973" s="64" t="s">
        <v>58</v>
      </c>
      <c r="AJ973" s="18" t="s">
        <v>58</v>
      </c>
      <c r="AK973" s="18" t="s">
        <v>58</v>
      </c>
      <c r="AL973" s="64" t="s">
        <v>58</v>
      </c>
      <c r="AM973" s="18" t="s">
        <v>58</v>
      </c>
      <c r="AN973" s="18" t="s">
        <v>58</v>
      </c>
      <c r="AO973" s="18" t="s">
        <v>58</v>
      </c>
      <c r="AP973" s="64" t="s">
        <v>58</v>
      </c>
      <c r="AQ973" s="64">
        <v>0</v>
      </c>
      <c r="AR973" s="11">
        <v>0</v>
      </c>
      <c r="AS973" s="17" t="s">
        <v>58</v>
      </c>
      <c r="AT973" s="490" t="s">
        <v>58</v>
      </c>
      <c r="AU973" s="64" t="s">
        <v>58</v>
      </c>
      <c r="AV973" s="18" t="s">
        <v>58</v>
      </c>
      <c r="AW973" s="64" t="s">
        <v>58</v>
      </c>
      <c r="AX973" s="18" t="s">
        <v>58</v>
      </c>
      <c r="AY973" s="17" t="s">
        <v>58</v>
      </c>
      <c r="AZ973" s="490" t="s">
        <v>58</v>
      </c>
      <c r="BA973" s="17" t="s">
        <v>58</v>
      </c>
      <c r="BB973" s="18" t="s">
        <v>58</v>
      </c>
      <c r="BC973" s="17" t="s">
        <v>58</v>
      </c>
      <c r="BD973" s="18" t="s">
        <v>58</v>
      </c>
      <c r="BE973" s="17" t="s">
        <v>58</v>
      </c>
      <c r="BF973" s="18" t="s">
        <v>58</v>
      </c>
      <c r="BG973" s="17" t="s">
        <v>58</v>
      </c>
      <c r="BH973" s="18" t="s">
        <v>58</v>
      </c>
      <c r="BI973" s="17" t="s">
        <v>58</v>
      </c>
      <c r="BJ973" s="18" t="s">
        <v>58</v>
      </c>
      <c r="BK973" s="17" t="s">
        <v>58</v>
      </c>
      <c r="BL973" s="17" t="s">
        <v>58</v>
      </c>
      <c r="BM973" s="17" t="s">
        <v>58</v>
      </c>
      <c r="BN973" s="17" t="s">
        <v>58</v>
      </c>
      <c r="BO973" s="18" t="s">
        <v>58</v>
      </c>
      <c r="BP973" s="18" t="s">
        <v>58</v>
      </c>
      <c r="BQ973" s="64">
        <v>0</v>
      </c>
      <c r="BR973" s="18">
        <v>0</v>
      </c>
      <c r="BS973" s="729">
        <v>0</v>
      </c>
      <c r="BT973" s="17">
        <v>0</v>
      </c>
      <c r="BU973" s="17">
        <v>0</v>
      </c>
      <c r="BV973" s="17">
        <v>0</v>
      </c>
      <c r="BW973" s="17">
        <v>0</v>
      </c>
      <c r="BX973" s="17">
        <v>0</v>
      </c>
      <c r="BY973" s="17">
        <v>0</v>
      </c>
      <c r="BZ973" s="17">
        <v>0</v>
      </c>
      <c r="CA973" s="17">
        <v>0</v>
      </c>
      <c r="CB973" s="17">
        <v>0</v>
      </c>
      <c r="CC973" s="17">
        <v>0</v>
      </c>
      <c r="CD973" s="17">
        <v>0</v>
      </c>
      <c r="CE973" s="17">
        <v>0</v>
      </c>
      <c r="CF973" s="17">
        <v>0</v>
      </c>
      <c r="CG973" s="17">
        <v>0</v>
      </c>
      <c r="CH973" s="17">
        <v>0</v>
      </c>
      <c r="CI973" s="17">
        <v>0</v>
      </c>
      <c r="CJ973" s="17">
        <v>0</v>
      </c>
      <c r="CK973" s="17">
        <v>0</v>
      </c>
      <c r="CL973" s="702">
        <v>0</v>
      </c>
      <c r="CM973" s="702">
        <v>0</v>
      </c>
      <c r="CN973" s="702">
        <v>0</v>
      </c>
      <c r="CO973" s="702">
        <v>0</v>
      </c>
      <c r="CP973" s="702">
        <v>0</v>
      </c>
      <c r="CQ973" s="702">
        <v>0</v>
      </c>
      <c r="CR973" s="704">
        <v>0</v>
      </c>
      <c r="CS973" s="703">
        <v>0</v>
      </c>
      <c r="CT973" s="23">
        <v>1</v>
      </c>
      <c r="CU973" s="23">
        <v>6</v>
      </c>
      <c r="CV973" s="23" t="s">
        <v>1814</v>
      </c>
      <c r="CW973" s="23">
        <v>6</v>
      </c>
      <c r="CX973" s="23">
        <v>36</v>
      </c>
      <c r="CY973" s="23">
        <v>0</v>
      </c>
      <c r="CZ973" s="23">
        <v>0</v>
      </c>
      <c r="DA973" s="23" t="s">
        <v>905</v>
      </c>
      <c r="DB973" s="796">
        <v>5097163.4620000003</v>
      </c>
      <c r="DC973" s="120"/>
      <c r="DD973" s="692">
        <v>1.296959645</v>
      </c>
      <c r="DE973" s="120"/>
      <c r="DF973" s="120"/>
      <c r="DG973" s="120"/>
      <c r="DH973" s="140"/>
      <c r="DI973" s="140"/>
      <c r="DJ973" s="140"/>
      <c r="DK973" s="140"/>
      <c r="DL973" s="548" t="s">
        <v>56</v>
      </c>
      <c r="DM973" s="548" t="s">
        <v>56</v>
      </c>
      <c r="DN973" s="203" t="s">
        <v>55</v>
      </c>
      <c r="DO973" s="700" t="s">
        <v>56</v>
      </c>
      <c r="DP973" s="713" t="s">
        <v>56</v>
      </c>
      <c r="DQ973" s="548" t="s">
        <v>56</v>
      </c>
      <c r="DR973" s="673" t="s">
        <v>56</v>
      </c>
      <c r="DS973" s="203" t="s">
        <v>56</v>
      </c>
      <c r="DT973" s="1160" t="s">
        <v>56</v>
      </c>
      <c r="DU973" s="711">
        <v>0</v>
      </c>
      <c r="DV973" s="711">
        <v>74.265822784809998</v>
      </c>
      <c r="DW973" s="711">
        <v>0</v>
      </c>
      <c r="DX973" s="711">
        <v>45.93248945147667</v>
      </c>
      <c r="DY973" s="710">
        <v>0</v>
      </c>
      <c r="DZ973" s="710">
        <v>0.66666666666666663</v>
      </c>
      <c r="EA973" s="710">
        <v>0</v>
      </c>
      <c r="EB973" s="710">
        <v>0.33333333333333331</v>
      </c>
      <c r="EC973" s="236"/>
      <c r="ED973" s="49"/>
      <c r="EE973" s="232"/>
      <c r="EF973" s="700">
        <v>0</v>
      </c>
      <c r="EG973" s="712">
        <v>0</v>
      </c>
      <c r="EH973" s="44"/>
    </row>
    <row r="974" spans="1:138" ht="41.25" customHeight="1" x14ac:dyDescent="0.25">
      <c r="A974" s="871" t="s">
        <v>49</v>
      </c>
      <c r="B974" s="656" t="s">
        <v>96</v>
      </c>
      <c r="C974" s="656" t="s">
        <v>140</v>
      </c>
      <c r="D974" s="691" t="s">
        <v>1814</v>
      </c>
      <c r="E974" s="656" t="s">
        <v>1814</v>
      </c>
      <c r="F974" s="656" t="s">
        <v>1905</v>
      </c>
      <c r="G974" s="901" t="s">
        <v>1814</v>
      </c>
      <c r="H974" s="897" t="s">
        <v>55</v>
      </c>
      <c r="I974" s="17" t="s">
        <v>889</v>
      </c>
      <c r="J974" s="64">
        <v>3.74</v>
      </c>
      <c r="K974" s="665">
        <v>2.1111620883295532</v>
      </c>
      <c r="L974" s="665">
        <v>0.65871211984200007</v>
      </c>
      <c r="M974" s="64">
        <v>0</v>
      </c>
      <c r="N974" s="726">
        <v>1274290.865</v>
      </c>
      <c r="O974" s="548" t="s">
        <v>874</v>
      </c>
      <c r="P974" s="909">
        <v>0.32423991099999999</v>
      </c>
      <c r="Q974" s="203" t="s">
        <v>57</v>
      </c>
      <c r="R974" s="205" t="s">
        <v>57</v>
      </c>
      <c r="S974" s="490">
        <v>0</v>
      </c>
      <c r="T974" s="18">
        <v>0</v>
      </c>
      <c r="U974" s="548" t="s">
        <v>58</v>
      </c>
      <c r="V974" s="18" t="s">
        <v>58</v>
      </c>
      <c r="W974" s="64" t="s">
        <v>58</v>
      </c>
      <c r="X974" s="18" t="s">
        <v>58</v>
      </c>
      <c r="Y974" s="18" t="s">
        <v>58</v>
      </c>
      <c r="Z974" s="18" t="s">
        <v>58</v>
      </c>
      <c r="AA974" s="18" t="s">
        <v>58</v>
      </c>
      <c r="AB974" s="18" t="s">
        <v>58</v>
      </c>
      <c r="AC974" s="18" t="s">
        <v>58</v>
      </c>
      <c r="AD974" s="18" t="s">
        <v>58</v>
      </c>
      <c r="AE974" s="18" t="s">
        <v>58</v>
      </c>
      <c r="AF974" s="18" t="s">
        <v>58</v>
      </c>
      <c r="AG974" s="64" t="s">
        <v>58</v>
      </c>
      <c r="AH974" s="18" t="s">
        <v>58</v>
      </c>
      <c r="AI974" s="64" t="s">
        <v>58</v>
      </c>
      <c r="AJ974" s="18" t="s">
        <v>58</v>
      </c>
      <c r="AK974" s="18" t="s">
        <v>58</v>
      </c>
      <c r="AL974" s="64" t="s">
        <v>58</v>
      </c>
      <c r="AM974" s="18" t="s">
        <v>58</v>
      </c>
      <c r="AN974" s="18" t="s">
        <v>58</v>
      </c>
      <c r="AO974" s="18" t="s">
        <v>58</v>
      </c>
      <c r="AP974" s="64" t="s">
        <v>58</v>
      </c>
      <c r="AQ974" s="64">
        <v>0</v>
      </c>
      <c r="AR974" s="11">
        <v>0</v>
      </c>
      <c r="AS974" s="17" t="s">
        <v>58</v>
      </c>
      <c r="AT974" s="490" t="s">
        <v>58</v>
      </c>
      <c r="AU974" s="64" t="s">
        <v>58</v>
      </c>
      <c r="AV974" s="18" t="s">
        <v>58</v>
      </c>
      <c r="AW974" s="64" t="s">
        <v>58</v>
      </c>
      <c r="AX974" s="18" t="s">
        <v>58</v>
      </c>
      <c r="AY974" s="17" t="s">
        <v>58</v>
      </c>
      <c r="AZ974" s="490" t="s">
        <v>58</v>
      </c>
      <c r="BA974" s="17" t="s">
        <v>58</v>
      </c>
      <c r="BB974" s="18" t="s">
        <v>58</v>
      </c>
      <c r="BC974" s="17" t="s">
        <v>58</v>
      </c>
      <c r="BD974" s="18" t="s">
        <v>58</v>
      </c>
      <c r="BE974" s="17" t="s">
        <v>58</v>
      </c>
      <c r="BF974" s="18" t="s">
        <v>58</v>
      </c>
      <c r="BG974" s="17" t="s">
        <v>58</v>
      </c>
      <c r="BH974" s="18" t="s">
        <v>58</v>
      </c>
      <c r="BI974" s="17" t="s">
        <v>58</v>
      </c>
      <c r="BJ974" s="18" t="s">
        <v>58</v>
      </c>
      <c r="BK974" s="17" t="s">
        <v>58</v>
      </c>
      <c r="BL974" s="17" t="s">
        <v>58</v>
      </c>
      <c r="BM974" s="17" t="s">
        <v>58</v>
      </c>
      <c r="BN974" s="17" t="s">
        <v>58</v>
      </c>
      <c r="BO974" s="18" t="s">
        <v>58</v>
      </c>
      <c r="BP974" s="18" t="s">
        <v>58</v>
      </c>
      <c r="BQ974" s="64">
        <v>0</v>
      </c>
      <c r="BR974" s="18">
        <v>0</v>
      </c>
      <c r="BS974" s="729">
        <v>0</v>
      </c>
      <c r="BT974" s="17">
        <v>0</v>
      </c>
      <c r="BU974" s="17">
        <v>0</v>
      </c>
      <c r="BV974" s="17">
        <v>0</v>
      </c>
      <c r="BW974" s="17">
        <v>0</v>
      </c>
      <c r="BX974" s="17">
        <v>0</v>
      </c>
      <c r="BY974" s="17">
        <v>0</v>
      </c>
      <c r="BZ974" s="17">
        <v>0</v>
      </c>
      <c r="CA974" s="17">
        <v>0</v>
      </c>
      <c r="CB974" s="17">
        <v>0</v>
      </c>
      <c r="CC974" s="17">
        <v>0</v>
      </c>
      <c r="CD974" s="17">
        <v>0</v>
      </c>
      <c r="CE974" s="17">
        <v>0</v>
      </c>
      <c r="CF974" s="17">
        <v>0</v>
      </c>
      <c r="CG974" s="17">
        <v>0</v>
      </c>
      <c r="CH974" s="17">
        <v>0</v>
      </c>
      <c r="CI974" s="17">
        <v>0</v>
      </c>
      <c r="CJ974" s="17">
        <v>0</v>
      </c>
      <c r="CK974" s="17">
        <v>0</v>
      </c>
      <c r="CL974" s="702">
        <v>0</v>
      </c>
      <c r="CM974" s="702">
        <v>0</v>
      </c>
      <c r="CN974" s="702">
        <v>0</v>
      </c>
      <c r="CO974" s="702">
        <v>0</v>
      </c>
      <c r="CP974" s="702">
        <v>0</v>
      </c>
      <c r="CQ974" s="702">
        <v>0</v>
      </c>
      <c r="CR974" s="704">
        <v>0</v>
      </c>
      <c r="CS974" s="703">
        <v>0</v>
      </c>
      <c r="CT974" s="23" t="s">
        <v>56</v>
      </c>
      <c r="CU974" s="23" t="s">
        <v>56</v>
      </c>
      <c r="CV974" s="23" t="s">
        <v>56</v>
      </c>
      <c r="CW974" s="23" t="s">
        <v>56</v>
      </c>
      <c r="CX974" s="23" t="s">
        <v>56</v>
      </c>
      <c r="CY974" s="23" t="s">
        <v>56</v>
      </c>
      <c r="CZ974" s="23" t="s">
        <v>56</v>
      </c>
      <c r="DA974" s="23" t="s">
        <v>56</v>
      </c>
      <c r="DB974" s="796">
        <v>1274290.865</v>
      </c>
      <c r="DC974" s="120"/>
      <c r="DD974" s="692">
        <v>0.32423991099999999</v>
      </c>
      <c r="DE974" s="120"/>
      <c r="DF974" s="120"/>
      <c r="DG974" s="120"/>
      <c r="DH974" s="140"/>
      <c r="DI974" s="140"/>
      <c r="DJ974" s="140"/>
      <c r="DK974" s="140"/>
      <c r="DL974" s="548" t="s">
        <v>56</v>
      </c>
      <c r="DM974" s="548" t="s">
        <v>56</v>
      </c>
      <c r="DN974" s="203" t="s">
        <v>55</v>
      </c>
      <c r="DO974" s="700" t="s">
        <v>56</v>
      </c>
      <c r="DP974" s="713" t="s">
        <v>56</v>
      </c>
      <c r="DQ974" s="548" t="s">
        <v>56</v>
      </c>
      <c r="DR974" s="673" t="s">
        <v>56</v>
      </c>
      <c r="DS974" s="203" t="s">
        <v>56</v>
      </c>
      <c r="DT974" s="1160" t="s">
        <v>56</v>
      </c>
      <c r="DU974" s="711">
        <v>0</v>
      </c>
      <c r="DV974" s="711">
        <v>76</v>
      </c>
      <c r="DW974" s="711">
        <v>0</v>
      </c>
      <c r="DX974" s="711">
        <v>47.666666666666664</v>
      </c>
      <c r="DY974" s="710">
        <v>0</v>
      </c>
      <c r="DZ974" s="710">
        <v>0.66666666666666663</v>
      </c>
      <c r="EA974" s="710">
        <v>0</v>
      </c>
      <c r="EB974" s="710">
        <v>0.33333333333333331</v>
      </c>
      <c r="EC974" s="236"/>
      <c r="ED974" s="49"/>
      <c r="EE974" s="232"/>
      <c r="EF974" s="700">
        <v>0</v>
      </c>
      <c r="EG974" s="712">
        <v>0</v>
      </c>
      <c r="EH974" s="44"/>
    </row>
    <row r="975" spans="1:138" ht="41.25" customHeight="1" x14ac:dyDescent="0.25">
      <c r="A975" s="871" t="s">
        <v>49</v>
      </c>
      <c r="B975" s="656" t="s">
        <v>96</v>
      </c>
      <c r="C975" s="656" t="s">
        <v>140</v>
      </c>
      <c r="D975" s="691" t="s">
        <v>1814</v>
      </c>
      <c r="E975" s="656" t="s">
        <v>1814</v>
      </c>
      <c r="F975" s="656" t="s">
        <v>1906</v>
      </c>
      <c r="G975" s="901" t="s">
        <v>1814</v>
      </c>
      <c r="H975" s="897" t="s">
        <v>55</v>
      </c>
      <c r="I975" s="17" t="s">
        <v>866</v>
      </c>
      <c r="J975" s="64">
        <v>3.74</v>
      </c>
      <c r="K975" s="665">
        <v>2.9397751946705037</v>
      </c>
      <c r="L975" s="665">
        <v>4.1153409005310007</v>
      </c>
      <c r="M975" s="64">
        <v>585</v>
      </c>
      <c r="N975" s="727" t="s">
        <v>56</v>
      </c>
      <c r="O975" s="548" t="s">
        <v>56</v>
      </c>
      <c r="P975" s="909" t="s">
        <v>56</v>
      </c>
      <c r="Q975" s="203" t="s">
        <v>57</v>
      </c>
      <c r="R975" s="205" t="s">
        <v>57</v>
      </c>
      <c r="S975" s="490">
        <v>0</v>
      </c>
      <c r="T975" s="18">
        <v>0</v>
      </c>
      <c r="U975" s="548">
        <v>0</v>
      </c>
      <c r="V975" s="18">
        <v>0</v>
      </c>
      <c r="W975" s="64">
        <v>0</v>
      </c>
      <c r="X975" s="18">
        <v>0</v>
      </c>
      <c r="Y975" s="18">
        <v>0</v>
      </c>
      <c r="Z975" s="18">
        <v>0</v>
      </c>
      <c r="AA975" s="18">
        <v>0</v>
      </c>
      <c r="AB975" s="18">
        <v>0</v>
      </c>
      <c r="AC975" s="18">
        <v>0</v>
      </c>
      <c r="AD975" s="18">
        <v>0</v>
      </c>
      <c r="AE975" s="18">
        <v>0</v>
      </c>
      <c r="AF975" s="18">
        <v>0</v>
      </c>
      <c r="AG975" s="64">
        <v>1</v>
      </c>
      <c r="AH975" s="18">
        <v>1</v>
      </c>
      <c r="AI975" s="64">
        <v>0</v>
      </c>
      <c r="AJ975" s="18">
        <v>0</v>
      </c>
      <c r="AK975" s="18">
        <v>1</v>
      </c>
      <c r="AL975" s="64">
        <v>1</v>
      </c>
      <c r="AM975" s="18">
        <v>0</v>
      </c>
      <c r="AN975" s="18" t="s">
        <v>58</v>
      </c>
      <c r="AO975" s="18">
        <v>0</v>
      </c>
      <c r="AP975" s="64">
        <v>0</v>
      </c>
      <c r="AQ975" s="64">
        <v>2</v>
      </c>
      <c r="AR975" s="11">
        <v>2</v>
      </c>
      <c r="AS975" s="17">
        <v>0</v>
      </c>
      <c r="AT975" s="490">
        <v>0</v>
      </c>
      <c r="AU975" s="64">
        <v>0</v>
      </c>
      <c r="AV975" s="18">
        <v>0</v>
      </c>
      <c r="AW975" s="64">
        <v>0</v>
      </c>
      <c r="AX975" s="18">
        <v>0</v>
      </c>
      <c r="AY975" s="17">
        <v>0</v>
      </c>
      <c r="AZ975" s="490">
        <v>0</v>
      </c>
      <c r="BA975" s="17">
        <v>0</v>
      </c>
      <c r="BB975" s="18">
        <v>0</v>
      </c>
      <c r="BC975" s="17">
        <v>0</v>
      </c>
      <c r="BD975" s="18">
        <v>0</v>
      </c>
      <c r="BE975" s="17">
        <v>0</v>
      </c>
      <c r="BF975" s="18">
        <v>0</v>
      </c>
      <c r="BG975" s="17">
        <v>75</v>
      </c>
      <c r="BH975" s="18">
        <v>75</v>
      </c>
      <c r="BI975" s="17">
        <v>0</v>
      </c>
      <c r="BJ975" s="18">
        <v>0</v>
      </c>
      <c r="BK975" s="17">
        <v>5.76</v>
      </c>
      <c r="BL975" s="17">
        <v>5.76</v>
      </c>
      <c r="BM975" s="17">
        <v>0</v>
      </c>
      <c r="BN975" s="17" t="s">
        <v>58</v>
      </c>
      <c r="BO975" s="18">
        <v>0</v>
      </c>
      <c r="BP975" s="18">
        <v>0</v>
      </c>
      <c r="BQ975" s="64">
        <v>80.760000000000005</v>
      </c>
      <c r="BR975" s="18">
        <v>80.760000000000005</v>
      </c>
      <c r="BS975" s="730" t="s">
        <v>56</v>
      </c>
      <c r="BT975" s="17">
        <v>0</v>
      </c>
      <c r="BU975" s="17">
        <v>0</v>
      </c>
      <c r="BV975" s="17">
        <v>0</v>
      </c>
      <c r="BW975" s="17">
        <v>0</v>
      </c>
      <c r="BX975" s="17">
        <v>0</v>
      </c>
      <c r="BY975" s="17">
        <v>0</v>
      </c>
      <c r="BZ975" s="17">
        <v>0</v>
      </c>
      <c r="CA975" s="17">
        <v>0</v>
      </c>
      <c r="CB975" s="17">
        <v>0</v>
      </c>
      <c r="CC975" s="17">
        <v>0</v>
      </c>
      <c r="CD975" s="17">
        <v>0</v>
      </c>
      <c r="CE975" s="17">
        <v>0</v>
      </c>
      <c r="CF975" s="17">
        <v>0</v>
      </c>
      <c r="CG975" s="17">
        <v>0</v>
      </c>
      <c r="CH975" s="17">
        <v>378431.99999999994</v>
      </c>
      <c r="CI975" s="17">
        <v>378431.99999999994</v>
      </c>
      <c r="CJ975" s="17">
        <v>0</v>
      </c>
      <c r="CK975" s="17">
        <v>0</v>
      </c>
      <c r="CL975" s="702">
        <v>6761.3184000000001</v>
      </c>
      <c r="CM975" s="702">
        <v>6761.3184000000001</v>
      </c>
      <c r="CN975" s="702">
        <v>0</v>
      </c>
      <c r="CO975" s="702">
        <v>0</v>
      </c>
      <c r="CP975" s="702">
        <v>0</v>
      </c>
      <c r="CQ975" s="702">
        <v>0</v>
      </c>
      <c r="CR975" s="704">
        <v>385193.31839999993</v>
      </c>
      <c r="CS975" s="703">
        <v>385193.31839999993</v>
      </c>
      <c r="CT975" s="23" t="s">
        <v>56</v>
      </c>
      <c r="CU975" s="23" t="s">
        <v>56</v>
      </c>
      <c r="CV975" s="23" t="s">
        <v>56</v>
      </c>
      <c r="CW975" s="23" t="s">
        <v>56</v>
      </c>
      <c r="CX975" s="23" t="s">
        <v>56</v>
      </c>
      <c r="CY975" s="23" t="s">
        <v>56</v>
      </c>
      <c r="CZ975" s="23" t="s">
        <v>56</v>
      </c>
      <c r="DA975" s="23" t="s">
        <v>56</v>
      </c>
      <c r="DB975" s="23" t="s">
        <v>56</v>
      </c>
      <c r="DC975" s="120"/>
      <c r="DD975" s="692" t="s">
        <v>56</v>
      </c>
      <c r="DE975" s="120"/>
      <c r="DF975" s="120"/>
      <c r="DG975" s="120"/>
      <c r="DH975" s="140"/>
      <c r="DI975" s="140"/>
      <c r="DJ975" s="140"/>
      <c r="DK975" s="140"/>
      <c r="DL975" s="548" t="s">
        <v>56</v>
      </c>
      <c r="DM975" s="548" t="s">
        <v>56</v>
      </c>
      <c r="DN975" s="203" t="s">
        <v>55</v>
      </c>
      <c r="DO975" s="700" t="s">
        <v>56</v>
      </c>
      <c r="DP975" s="713" t="s">
        <v>56</v>
      </c>
      <c r="DQ975" s="548" t="s">
        <v>56</v>
      </c>
      <c r="DR975" s="673" t="s">
        <v>56</v>
      </c>
      <c r="DS975" s="203" t="s">
        <v>56</v>
      </c>
      <c r="DT975" s="1160" t="s">
        <v>56</v>
      </c>
      <c r="DU975" s="711">
        <v>519.33862111043345</v>
      </c>
      <c r="DV975" s="711">
        <v>-357.44080081110326</v>
      </c>
      <c r="DW975" s="711">
        <v>2.3456678700360998</v>
      </c>
      <c r="DX975" s="711">
        <v>64.369908014837321</v>
      </c>
      <c r="DY975" s="710">
        <v>1.0250152532031733</v>
      </c>
      <c r="DZ975" s="710">
        <v>-0.41859346597304714</v>
      </c>
      <c r="EA975" s="710">
        <v>1.8050541516245501E-3</v>
      </c>
      <c r="EB975" s="710">
        <v>0.25176090108876192</v>
      </c>
      <c r="EC975" s="236"/>
      <c r="ED975" s="49"/>
      <c r="EE975" s="232"/>
      <c r="EF975" s="700">
        <v>0</v>
      </c>
      <c r="EG975" s="712">
        <v>516.66666666666663</v>
      </c>
      <c r="EH975" s="44"/>
    </row>
    <row r="976" spans="1:138" ht="41.25" customHeight="1" x14ac:dyDescent="0.25">
      <c r="A976" s="871" t="s">
        <v>49</v>
      </c>
      <c r="B976" s="656" t="s">
        <v>96</v>
      </c>
      <c r="C976" s="656" t="s">
        <v>140</v>
      </c>
      <c r="D976" s="691" t="s">
        <v>611</v>
      </c>
      <c r="E976" s="656" t="s">
        <v>580</v>
      </c>
      <c r="F976" s="656" t="s">
        <v>612</v>
      </c>
      <c r="G976" s="901" t="s">
        <v>613</v>
      </c>
      <c r="H976" s="897" t="s">
        <v>55</v>
      </c>
      <c r="I976" s="17" t="s">
        <v>866</v>
      </c>
      <c r="J976" s="64">
        <v>13.2</v>
      </c>
      <c r="K976" s="665">
        <v>8.8480083453848515</v>
      </c>
      <c r="L976" s="665">
        <v>23.128219648862999</v>
      </c>
      <c r="M976" s="64">
        <v>2360</v>
      </c>
      <c r="N976" s="726">
        <v>17210939.609999999</v>
      </c>
      <c r="O976" s="548" t="s">
        <v>863</v>
      </c>
      <c r="P976" s="909">
        <v>6.721742774</v>
      </c>
      <c r="Q976" s="203" t="s">
        <v>57</v>
      </c>
      <c r="R976" s="205" t="s">
        <v>57</v>
      </c>
      <c r="S976" s="490">
        <v>0</v>
      </c>
      <c r="T976" s="18">
        <v>0</v>
      </c>
      <c r="U976" s="548">
        <v>0</v>
      </c>
      <c r="V976" s="18">
        <v>0</v>
      </c>
      <c r="W976" s="64">
        <v>0</v>
      </c>
      <c r="X976" s="18">
        <v>0</v>
      </c>
      <c r="Y976" s="18">
        <v>0</v>
      </c>
      <c r="Z976" s="18">
        <v>0</v>
      </c>
      <c r="AA976" s="18">
        <v>0</v>
      </c>
      <c r="AB976" s="18">
        <v>0</v>
      </c>
      <c r="AC976" s="18">
        <v>0</v>
      </c>
      <c r="AD976" s="18">
        <v>0</v>
      </c>
      <c r="AE976" s="18">
        <v>0</v>
      </c>
      <c r="AF976" s="18">
        <v>0</v>
      </c>
      <c r="AG976" s="64">
        <v>0</v>
      </c>
      <c r="AH976" s="18">
        <v>0</v>
      </c>
      <c r="AI976" s="64">
        <v>0</v>
      </c>
      <c r="AJ976" s="18">
        <v>0</v>
      </c>
      <c r="AK976" s="18">
        <v>82</v>
      </c>
      <c r="AL976" s="64">
        <v>82</v>
      </c>
      <c r="AM976" s="18">
        <v>6</v>
      </c>
      <c r="AN976" s="18">
        <v>6</v>
      </c>
      <c r="AO976" s="18">
        <v>0</v>
      </c>
      <c r="AP976" s="64">
        <v>0</v>
      </c>
      <c r="AQ976" s="64">
        <v>88</v>
      </c>
      <c r="AR976" s="11">
        <v>88</v>
      </c>
      <c r="AS976" s="17">
        <v>0</v>
      </c>
      <c r="AT976" s="490">
        <v>0</v>
      </c>
      <c r="AU976" s="64">
        <v>0</v>
      </c>
      <c r="AV976" s="18">
        <v>0</v>
      </c>
      <c r="AW976" s="64">
        <v>0</v>
      </c>
      <c r="AX976" s="18">
        <v>0</v>
      </c>
      <c r="AY976" s="17">
        <v>0</v>
      </c>
      <c r="AZ976" s="490">
        <v>0</v>
      </c>
      <c r="BA976" s="17">
        <v>0</v>
      </c>
      <c r="BB976" s="18">
        <v>0</v>
      </c>
      <c r="BC976" s="17">
        <v>0</v>
      </c>
      <c r="BD976" s="18">
        <v>0</v>
      </c>
      <c r="BE976" s="17">
        <v>0</v>
      </c>
      <c r="BF976" s="18">
        <v>0</v>
      </c>
      <c r="BG976" s="17">
        <v>0</v>
      </c>
      <c r="BH976" s="18">
        <v>0</v>
      </c>
      <c r="BI976" s="17">
        <v>0</v>
      </c>
      <c r="BJ976" s="18">
        <v>0</v>
      </c>
      <c r="BK976" s="17">
        <v>1319.28</v>
      </c>
      <c r="BL976" s="17">
        <v>1319.2800000000002</v>
      </c>
      <c r="BM976" s="17">
        <v>958.99</v>
      </c>
      <c r="BN976" s="17">
        <v>958.99</v>
      </c>
      <c r="BO976" s="18">
        <v>0</v>
      </c>
      <c r="BP976" s="18">
        <v>0</v>
      </c>
      <c r="BQ976" s="64">
        <v>2278.27</v>
      </c>
      <c r="BR976" s="18">
        <v>2278.2700000000004</v>
      </c>
      <c r="BS976" s="729">
        <v>0.33894037254928139</v>
      </c>
      <c r="BT976" s="17">
        <v>0</v>
      </c>
      <c r="BU976" s="17">
        <v>0</v>
      </c>
      <c r="BV976" s="17">
        <v>0</v>
      </c>
      <c r="BW976" s="17">
        <v>0</v>
      </c>
      <c r="BX976" s="17">
        <v>0</v>
      </c>
      <c r="BY976" s="17">
        <v>0</v>
      </c>
      <c r="BZ976" s="17">
        <v>0</v>
      </c>
      <c r="CA976" s="17">
        <v>0</v>
      </c>
      <c r="CB976" s="17">
        <v>0</v>
      </c>
      <c r="CC976" s="17">
        <v>0</v>
      </c>
      <c r="CD976" s="17">
        <v>0</v>
      </c>
      <c r="CE976" s="17">
        <v>0</v>
      </c>
      <c r="CF976" s="17">
        <v>0</v>
      </c>
      <c r="CG976" s="17">
        <v>0</v>
      </c>
      <c r="CH976" s="17">
        <v>0</v>
      </c>
      <c r="CI976" s="17">
        <v>0</v>
      </c>
      <c r="CJ976" s="17">
        <v>0</v>
      </c>
      <c r="CK976" s="17">
        <v>0</v>
      </c>
      <c r="CL976" s="702">
        <v>1548623.6352000001</v>
      </c>
      <c r="CM976" s="702">
        <v>1548623.6352000004</v>
      </c>
      <c r="CN976" s="702">
        <v>1125700.8215999999</v>
      </c>
      <c r="CO976" s="702">
        <v>1125700.8215999999</v>
      </c>
      <c r="CP976" s="702">
        <v>0</v>
      </c>
      <c r="CQ976" s="702">
        <v>0</v>
      </c>
      <c r="CR976" s="704">
        <v>2674324.4567999998</v>
      </c>
      <c r="CS976" s="703">
        <v>2674324.4568000003</v>
      </c>
      <c r="CT976" s="23">
        <v>1</v>
      </c>
      <c r="CU976" s="23">
        <v>2</v>
      </c>
      <c r="CV976" s="23" t="s">
        <v>580</v>
      </c>
      <c r="CW976" s="23">
        <v>2</v>
      </c>
      <c r="CX976" s="23">
        <v>12</v>
      </c>
      <c r="CY976" s="23">
        <v>0</v>
      </c>
      <c r="CZ976" s="23">
        <v>0</v>
      </c>
      <c r="DA976" s="23" t="s">
        <v>905</v>
      </c>
      <c r="DB976" s="796">
        <v>17210939.609999999</v>
      </c>
      <c r="DC976" s="120"/>
      <c r="DD976" s="692">
        <v>6.721742774</v>
      </c>
      <c r="DE976" s="120"/>
      <c r="DF976" s="120"/>
      <c r="DG976" s="120"/>
      <c r="DH976" s="140"/>
      <c r="DI976" s="140"/>
      <c r="DJ976" s="140"/>
      <c r="DK976" s="140"/>
      <c r="DL976" s="548" t="s">
        <v>56</v>
      </c>
      <c r="DM976" s="548" t="s">
        <v>56</v>
      </c>
      <c r="DN976" s="203" t="s">
        <v>868</v>
      </c>
      <c r="DO976" s="700">
        <v>2303.4166666666702</v>
      </c>
      <c r="DP976" s="713" t="s">
        <v>56</v>
      </c>
      <c r="DQ976" s="548" t="s">
        <v>56</v>
      </c>
      <c r="DR976" s="673" t="s">
        <v>56</v>
      </c>
      <c r="DS976" s="203" t="s">
        <v>56</v>
      </c>
      <c r="DT976" s="1160" t="s">
        <v>56</v>
      </c>
      <c r="DU976" s="711">
        <v>194.18458087623429</v>
      </c>
      <c r="DV976" s="711">
        <v>-49.846276032569534</v>
      </c>
      <c r="DW976" s="711">
        <v>96.510370019131898</v>
      </c>
      <c r="DX976" s="711">
        <v>46.328704749858929</v>
      </c>
      <c r="DY976" s="710">
        <v>1.2698527549654479</v>
      </c>
      <c r="DZ976" s="710">
        <v>-0.7303692912303239</v>
      </c>
      <c r="EA976" s="710">
        <v>1.05483377677449</v>
      </c>
      <c r="EB976" s="710">
        <v>-0.51564270640720367</v>
      </c>
      <c r="EC976" s="236"/>
      <c r="ED976" s="49"/>
      <c r="EE976" s="232"/>
      <c r="EF976" s="700">
        <v>193083</v>
      </c>
      <c r="EG976" s="712">
        <v>-92598.666666666672</v>
      </c>
      <c r="EH976" s="44"/>
    </row>
    <row r="977" spans="1:138" ht="41.25" customHeight="1" x14ac:dyDescent="0.25">
      <c r="A977" s="871" t="s">
        <v>49</v>
      </c>
      <c r="B977" s="656" t="s">
        <v>96</v>
      </c>
      <c r="C977" s="656" t="s">
        <v>140</v>
      </c>
      <c r="D977" s="691" t="s">
        <v>611</v>
      </c>
      <c r="E977" s="656" t="s">
        <v>580</v>
      </c>
      <c r="F977" s="656" t="s">
        <v>614</v>
      </c>
      <c r="G977" s="901" t="s">
        <v>582</v>
      </c>
      <c r="H977" s="897" t="s">
        <v>55</v>
      </c>
      <c r="I977" s="17" t="s">
        <v>860</v>
      </c>
      <c r="J977" s="64">
        <v>13.2</v>
      </c>
      <c r="K977" s="665">
        <v>8.3450207908668492</v>
      </c>
      <c r="L977" s="665">
        <v>13.813257547026</v>
      </c>
      <c r="M977" s="64">
        <v>2855</v>
      </c>
      <c r="N977" s="726">
        <v>21398149.5</v>
      </c>
      <c r="O977" s="548" t="s">
        <v>863</v>
      </c>
      <c r="P977" s="909">
        <v>7.4304979639999997</v>
      </c>
      <c r="Q977" s="203" t="s">
        <v>57</v>
      </c>
      <c r="R977" s="205" t="s">
        <v>57</v>
      </c>
      <c r="S977" s="490">
        <v>0</v>
      </c>
      <c r="T977" s="18">
        <v>0</v>
      </c>
      <c r="U977" s="548">
        <v>0</v>
      </c>
      <c r="V977" s="18">
        <v>0</v>
      </c>
      <c r="W977" s="64">
        <v>0</v>
      </c>
      <c r="X977" s="18">
        <v>0</v>
      </c>
      <c r="Y977" s="18">
        <v>0</v>
      </c>
      <c r="Z977" s="18">
        <v>0</v>
      </c>
      <c r="AA977" s="18">
        <v>0</v>
      </c>
      <c r="AB977" s="18">
        <v>0</v>
      </c>
      <c r="AC977" s="18">
        <v>0</v>
      </c>
      <c r="AD977" s="18">
        <v>0</v>
      </c>
      <c r="AE977" s="18">
        <v>0</v>
      </c>
      <c r="AF977" s="18">
        <v>0</v>
      </c>
      <c r="AG977" s="64">
        <v>0</v>
      </c>
      <c r="AH977" s="18">
        <v>0</v>
      </c>
      <c r="AI977" s="64">
        <v>0</v>
      </c>
      <c r="AJ977" s="18">
        <v>0</v>
      </c>
      <c r="AK977" s="18">
        <v>126</v>
      </c>
      <c r="AL977" s="64">
        <v>126</v>
      </c>
      <c r="AM977" s="18">
        <v>5</v>
      </c>
      <c r="AN977" s="18">
        <v>5</v>
      </c>
      <c r="AO977" s="18">
        <v>0</v>
      </c>
      <c r="AP977" s="64">
        <v>0</v>
      </c>
      <c r="AQ977" s="64">
        <v>131</v>
      </c>
      <c r="AR977" s="11">
        <v>131</v>
      </c>
      <c r="AS977" s="17">
        <v>0</v>
      </c>
      <c r="AT977" s="490">
        <v>0</v>
      </c>
      <c r="AU977" s="64">
        <v>0</v>
      </c>
      <c r="AV977" s="18">
        <v>0</v>
      </c>
      <c r="AW977" s="64">
        <v>0</v>
      </c>
      <c r="AX977" s="18">
        <v>0</v>
      </c>
      <c r="AY977" s="17">
        <v>0</v>
      </c>
      <c r="AZ977" s="490">
        <v>0</v>
      </c>
      <c r="BA977" s="17">
        <v>0</v>
      </c>
      <c r="BB977" s="18">
        <v>0</v>
      </c>
      <c r="BC977" s="17">
        <v>0</v>
      </c>
      <c r="BD977" s="18">
        <v>0</v>
      </c>
      <c r="BE977" s="17">
        <v>0</v>
      </c>
      <c r="BF977" s="18">
        <v>0</v>
      </c>
      <c r="BG977" s="17">
        <v>0</v>
      </c>
      <c r="BH977" s="18">
        <v>0</v>
      </c>
      <c r="BI977" s="17">
        <v>0</v>
      </c>
      <c r="BJ977" s="18">
        <v>0</v>
      </c>
      <c r="BK977" s="17">
        <v>924.20000000000039</v>
      </c>
      <c r="BL977" s="17">
        <v>924.20000000000039</v>
      </c>
      <c r="BM977" s="17">
        <v>68.56</v>
      </c>
      <c r="BN977" s="17">
        <v>68.56</v>
      </c>
      <c r="BO977" s="18">
        <v>0</v>
      </c>
      <c r="BP977" s="18">
        <v>0</v>
      </c>
      <c r="BQ977" s="64">
        <v>992.76000000000045</v>
      </c>
      <c r="BR977" s="18">
        <v>992.76000000000045</v>
      </c>
      <c r="BS977" s="729">
        <v>0.13360611964498487</v>
      </c>
      <c r="BT977" s="17">
        <v>0</v>
      </c>
      <c r="BU977" s="17">
        <v>0</v>
      </c>
      <c r="BV977" s="17">
        <v>0</v>
      </c>
      <c r="BW977" s="17">
        <v>0</v>
      </c>
      <c r="BX977" s="17">
        <v>0</v>
      </c>
      <c r="BY977" s="17">
        <v>0</v>
      </c>
      <c r="BZ977" s="17">
        <v>0</v>
      </c>
      <c r="CA977" s="17">
        <v>0</v>
      </c>
      <c r="CB977" s="17">
        <v>0</v>
      </c>
      <c r="CC977" s="17">
        <v>0</v>
      </c>
      <c r="CD977" s="17">
        <v>0</v>
      </c>
      <c r="CE977" s="17">
        <v>0</v>
      </c>
      <c r="CF977" s="17">
        <v>0</v>
      </c>
      <c r="CG977" s="17">
        <v>0</v>
      </c>
      <c r="CH977" s="17">
        <v>0</v>
      </c>
      <c r="CI977" s="17">
        <v>0</v>
      </c>
      <c r="CJ977" s="17">
        <v>0</v>
      </c>
      <c r="CK977" s="17">
        <v>0</v>
      </c>
      <c r="CL977" s="702">
        <v>1084862.9280000005</v>
      </c>
      <c r="CM977" s="702">
        <v>1084862.9280000005</v>
      </c>
      <c r="CN977" s="702">
        <v>80478.470400000006</v>
      </c>
      <c r="CO977" s="702">
        <v>80478.470400000006</v>
      </c>
      <c r="CP977" s="702">
        <v>0</v>
      </c>
      <c r="CQ977" s="702">
        <v>0</v>
      </c>
      <c r="CR977" s="704">
        <v>1165341.3984000005</v>
      </c>
      <c r="CS977" s="703">
        <v>1165341.3984000005</v>
      </c>
      <c r="CT977" s="23" t="s">
        <v>56</v>
      </c>
      <c r="CU977" s="23" t="s">
        <v>56</v>
      </c>
      <c r="CV977" s="23" t="s">
        <v>56</v>
      </c>
      <c r="CW977" s="23" t="s">
        <v>56</v>
      </c>
      <c r="CX977" s="23" t="s">
        <v>56</v>
      </c>
      <c r="CY977" s="23" t="s">
        <v>56</v>
      </c>
      <c r="CZ977" s="23" t="s">
        <v>56</v>
      </c>
      <c r="DA977" s="23" t="s">
        <v>56</v>
      </c>
      <c r="DB977" s="796">
        <v>21398149.5</v>
      </c>
      <c r="DC977" s="120"/>
      <c r="DD977" s="692">
        <v>7.4304979639999997</v>
      </c>
      <c r="DE977" s="120"/>
      <c r="DF977" s="120"/>
      <c r="DG977" s="120"/>
      <c r="DH977" s="140"/>
      <c r="DI977" s="140"/>
      <c r="DJ977" s="140"/>
      <c r="DK977" s="140"/>
      <c r="DL977" s="548" t="s">
        <v>56</v>
      </c>
      <c r="DM977" s="548" t="s">
        <v>56</v>
      </c>
      <c r="DN977" s="203" t="s">
        <v>868</v>
      </c>
      <c r="DO977" s="700">
        <v>2839.75</v>
      </c>
      <c r="DP977" s="713" t="s">
        <v>56</v>
      </c>
      <c r="DQ977" s="548" t="s">
        <v>56</v>
      </c>
      <c r="DR977" s="673" t="s">
        <v>56</v>
      </c>
      <c r="DS977" s="203" t="s">
        <v>56</v>
      </c>
      <c r="DT977" s="1160" t="s">
        <v>56</v>
      </c>
      <c r="DU977" s="711">
        <v>671.61264195791887</v>
      </c>
      <c r="DV977" s="711">
        <v>-197.27777831196454</v>
      </c>
      <c r="DW977" s="711">
        <v>445.977138703805</v>
      </c>
      <c r="DX977" s="711">
        <v>-407.29340586642434</v>
      </c>
      <c r="DY977" s="710">
        <v>5.6547231270358305</v>
      </c>
      <c r="DZ977" s="710">
        <v>-4.7191638416846553</v>
      </c>
      <c r="EA977" s="710">
        <v>4.1473555380951401</v>
      </c>
      <c r="EB977" s="710">
        <v>-3.5546884484731605</v>
      </c>
      <c r="EC977" s="236"/>
      <c r="ED977" s="49"/>
      <c r="EE977" s="232"/>
      <c r="EF977" s="700">
        <v>1173813</v>
      </c>
      <c r="EG977" s="712">
        <v>-1102664</v>
      </c>
      <c r="EH977" s="44"/>
    </row>
    <row r="978" spans="1:138" ht="41.25" customHeight="1" x14ac:dyDescent="0.25">
      <c r="A978" s="871" t="s">
        <v>49</v>
      </c>
      <c r="B978" s="656" t="s">
        <v>96</v>
      </c>
      <c r="C978" s="656" t="s">
        <v>140</v>
      </c>
      <c r="D978" s="691" t="s">
        <v>611</v>
      </c>
      <c r="E978" s="656" t="s">
        <v>580</v>
      </c>
      <c r="F978" s="656" t="s">
        <v>615</v>
      </c>
      <c r="G978" s="901" t="s">
        <v>582</v>
      </c>
      <c r="H978" s="897" t="s">
        <v>55</v>
      </c>
      <c r="I978" s="17" t="s">
        <v>860</v>
      </c>
      <c r="J978" s="64">
        <v>13.2</v>
      </c>
      <c r="K978" s="665">
        <v>10.174066443659585</v>
      </c>
      <c r="L978" s="665">
        <v>10.769696947296001</v>
      </c>
      <c r="M978" s="64">
        <v>2482</v>
      </c>
      <c r="N978" s="726">
        <v>35521319.190000005</v>
      </c>
      <c r="O978" s="548" t="s">
        <v>863</v>
      </c>
      <c r="P978" s="909">
        <v>8.0249378020000002</v>
      </c>
      <c r="Q978" s="203" t="s">
        <v>57</v>
      </c>
      <c r="R978" s="205" t="s">
        <v>57</v>
      </c>
      <c r="S978" s="490">
        <v>0</v>
      </c>
      <c r="T978" s="18">
        <v>0</v>
      </c>
      <c r="U978" s="548">
        <v>0</v>
      </c>
      <c r="V978" s="18">
        <v>0</v>
      </c>
      <c r="W978" s="64">
        <v>0</v>
      </c>
      <c r="X978" s="18">
        <v>0</v>
      </c>
      <c r="Y978" s="18">
        <v>0</v>
      </c>
      <c r="Z978" s="18">
        <v>0</v>
      </c>
      <c r="AA978" s="18">
        <v>0</v>
      </c>
      <c r="AB978" s="18">
        <v>0</v>
      </c>
      <c r="AC978" s="18">
        <v>0</v>
      </c>
      <c r="AD978" s="18">
        <v>0</v>
      </c>
      <c r="AE978" s="18">
        <v>0</v>
      </c>
      <c r="AF978" s="18">
        <v>0</v>
      </c>
      <c r="AG978" s="64">
        <v>0</v>
      </c>
      <c r="AH978" s="18">
        <v>0</v>
      </c>
      <c r="AI978" s="64">
        <v>0</v>
      </c>
      <c r="AJ978" s="18">
        <v>0</v>
      </c>
      <c r="AK978" s="18">
        <v>78</v>
      </c>
      <c r="AL978" s="64">
        <v>78</v>
      </c>
      <c r="AM978" s="18">
        <v>0</v>
      </c>
      <c r="AN978" s="18" t="s">
        <v>58</v>
      </c>
      <c r="AO978" s="18">
        <v>0</v>
      </c>
      <c r="AP978" s="64">
        <v>0</v>
      </c>
      <c r="AQ978" s="64">
        <v>78</v>
      </c>
      <c r="AR978" s="11">
        <v>78</v>
      </c>
      <c r="AS978" s="17">
        <v>0</v>
      </c>
      <c r="AT978" s="490">
        <v>0</v>
      </c>
      <c r="AU978" s="64">
        <v>0</v>
      </c>
      <c r="AV978" s="18">
        <v>0</v>
      </c>
      <c r="AW978" s="64">
        <v>0</v>
      </c>
      <c r="AX978" s="18">
        <v>0</v>
      </c>
      <c r="AY978" s="17">
        <v>0</v>
      </c>
      <c r="AZ978" s="490">
        <v>0</v>
      </c>
      <c r="BA978" s="17">
        <v>0</v>
      </c>
      <c r="BB978" s="18">
        <v>0</v>
      </c>
      <c r="BC978" s="17">
        <v>0</v>
      </c>
      <c r="BD978" s="18">
        <v>0</v>
      </c>
      <c r="BE978" s="17">
        <v>0</v>
      </c>
      <c r="BF978" s="18">
        <v>0</v>
      </c>
      <c r="BG978" s="17">
        <v>0</v>
      </c>
      <c r="BH978" s="18">
        <v>0</v>
      </c>
      <c r="BI978" s="17">
        <v>0</v>
      </c>
      <c r="BJ978" s="18">
        <v>0</v>
      </c>
      <c r="BK978" s="17">
        <v>1390.3999999999996</v>
      </c>
      <c r="BL978" s="17">
        <v>1390.4000000000003</v>
      </c>
      <c r="BM978" s="17">
        <v>0</v>
      </c>
      <c r="BN978" s="17" t="s">
        <v>58</v>
      </c>
      <c r="BO978" s="18">
        <v>0</v>
      </c>
      <c r="BP978" s="18">
        <v>0</v>
      </c>
      <c r="BQ978" s="64">
        <v>1390.3999999999996</v>
      </c>
      <c r="BR978" s="18">
        <v>1390.4000000000003</v>
      </c>
      <c r="BS978" s="729">
        <v>0.17325990983425191</v>
      </c>
      <c r="BT978" s="17">
        <v>0</v>
      </c>
      <c r="BU978" s="17">
        <v>0</v>
      </c>
      <c r="BV978" s="17">
        <v>0</v>
      </c>
      <c r="BW978" s="17">
        <v>0</v>
      </c>
      <c r="BX978" s="17">
        <v>0</v>
      </c>
      <c r="BY978" s="17">
        <v>0</v>
      </c>
      <c r="BZ978" s="17">
        <v>0</v>
      </c>
      <c r="CA978" s="17">
        <v>0</v>
      </c>
      <c r="CB978" s="17">
        <v>0</v>
      </c>
      <c r="CC978" s="17">
        <v>0</v>
      </c>
      <c r="CD978" s="17">
        <v>0</v>
      </c>
      <c r="CE978" s="17">
        <v>0</v>
      </c>
      <c r="CF978" s="17">
        <v>0</v>
      </c>
      <c r="CG978" s="17">
        <v>0</v>
      </c>
      <c r="CH978" s="17">
        <v>0</v>
      </c>
      <c r="CI978" s="17">
        <v>0</v>
      </c>
      <c r="CJ978" s="17">
        <v>0</v>
      </c>
      <c r="CK978" s="17">
        <v>0</v>
      </c>
      <c r="CL978" s="702">
        <v>1632107.1359999995</v>
      </c>
      <c r="CM978" s="702">
        <v>1632107.1360000006</v>
      </c>
      <c r="CN978" s="702">
        <v>0</v>
      </c>
      <c r="CO978" s="702">
        <v>0</v>
      </c>
      <c r="CP978" s="702">
        <v>0</v>
      </c>
      <c r="CQ978" s="702">
        <v>0</v>
      </c>
      <c r="CR978" s="704">
        <v>1632107.1359999995</v>
      </c>
      <c r="CS978" s="703">
        <v>1632107.1360000006</v>
      </c>
      <c r="CT978" s="23">
        <v>1</v>
      </c>
      <c r="CU978" s="23">
        <v>2</v>
      </c>
      <c r="CV978" s="23" t="s">
        <v>633</v>
      </c>
      <c r="CW978" s="23">
        <v>2</v>
      </c>
      <c r="CX978" s="23">
        <v>12</v>
      </c>
      <c r="CY978" s="23">
        <v>0</v>
      </c>
      <c r="CZ978" s="23">
        <v>0</v>
      </c>
      <c r="DA978" s="23" t="s">
        <v>911</v>
      </c>
      <c r="DB978" s="796">
        <v>35521319.190000005</v>
      </c>
      <c r="DC978" s="120"/>
      <c r="DD978" s="692">
        <v>8.0249378020000002</v>
      </c>
      <c r="DE978" s="120"/>
      <c r="DF978" s="120"/>
      <c r="DG978" s="120"/>
      <c r="DH978" s="140"/>
      <c r="DI978" s="140"/>
      <c r="DJ978" s="140"/>
      <c r="DK978" s="140"/>
      <c r="DL978" s="548" t="s">
        <v>56</v>
      </c>
      <c r="DM978" s="548" t="s">
        <v>56</v>
      </c>
      <c r="DN978" s="203" t="s">
        <v>868</v>
      </c>
      <c r="DO978" s="700">
        <v>2472.5</v>
      </c>
      <c r="DP978" s="713" t="s">
        <v>56</v>
      </c>
      <c r="DQ978" s="548" t="s">
        <v>56</v>
      </c>
      <c r="DR978" s="673" t="s">
        <v>56</v>
      </c>
      <c r="DS978" s="203" t="s">
        <v>56</v>
      </c>
      <c r="DT978" s="1160" t="s">
        <v>56</v>
      </c>
      <c r="DU978" s="711">
        <v>204.61840242669362</v>
      </c>
      <c r="DV978" s="711">
        <v>3.2779976122567973</v>
      </c>
      <c r="DW978" s="711">
        <v>202.55112342850401</v>
      </c>
      <c r="DX978" s="711">
        <v>-100.06791588037468</v>
      </c>
      <c r="DY978" s="710">
        <v>2.8461071789686554</v>
      </c>
      <c r="DZ978" s="710">
        <v>-1.9246175143095852</v>
      </c>
      <c r="EA978" s="710">
        <v>2.7921186712981299</v>
      </c>
      <c r="EB978" s="710">
        <v>-1.8614253495644149</v>
      </c>
      <c r="EC978" s="236"/>
      <c r="ED978" s="49"/>
      <c r="EE978" s="232"/>
      <c r="EF978" s="700">
        <v>470407</v>
      </c>
      <c r="EG978" s="712">
        <v>-460653.66666666669</v>
      </c>
      <c r="EH978" s="44"/>
    </row>
    <row r="979" spans="1:138" ht="41.25" customHeight="1" x14ac:dyDescent="0.25">
      <c r="A979" s="871" t="s">
        <v>49</v>
      </c>
      <c r="B979" s="656" t="s">
        <v>96</v>
      </c>
      <c r="C979" s="656" t="s">
        <v>140</v>
      </c>
      <c r="D979" s="691" t="s">
        <v>611</v>
      </c>
      <c r="E979" s="656" t="s">
        <v>580</v>
      </c>
      <c r="F979" s="656" t="s">
        <v>616</v>
      </c>
      <c r="G979" s="901" t="s">
        <v>582</v>
      </c>
      <c r="H979" s="897" t="s">
        <v>55</v>
      </c>
      <c r="I979" s="17" t="s">
        <v>866</v>
      </c>
      <c r="J979" s="64">
        <v>13.2</v>
      </c>
      <c r="K979" s="665">
        <v>11.660166036553681</v>
      </c>
      <c r="L979" s="665">
        <v>14.328977242923001</v>
      </c>
      <c r="M979" s="64">
        <v>1294</v>
      </c>
      <c r="N979" s="726">
        <v>37686219.129999995</v>
      </c>
      <c r="O979" s="548" t="s">
        <v>863</v>
      </c>
      <c r="P979" s="909">
        <v>8.0249378020000002</v>
      </c>
      <c r="Q979" s="203" t="s">
        <v>57</v>
      </c>
      <c r="R979" s="205" t="s">
        <v>57</v>
      </c>
      <c r="S979" s="490">
        <v>0</v>
      </c>
      <c r="T979" s="18">
        <v>0</v>
      </c>
      <c r="U979" s="548">
        <v>0</v>
      </c>
      <c r="V979" s="18">
        <v>0</v>
      </c>
      <c r="W979" s="64">
        <v>0</v>
      </c>
      <c r="X979" s="18">
        <v>0</v>
      </c>
      <c r="Y979" s="18">
        <v>0</v>
      </c>
      <c r="Z979" s="18">
        <v>0</v>
      </c>
      <c r="AA979" s="18">
        <v>0</v>
      </c>
      <c r="AB979" s="18">
        <v>0</v>
      </c>
      <c r="AC979" s="18">
        <v>0</v>
      </c>
      <c r="AD979" s="18">
        <v>0</v>
      </c>
      <c r="AE979" s="18">
        <v>0</v>
      </c>
      <c r="AF979" s="18">
        <v>0</v>
      </c>
      <c r="AG979" s="64">
        <v>0</v>
      </c>
      <c r="AH979" s="18">
        <v>0</v>
      </c>
      <c r="AI979" s="64">
        <v>0</v>
      </c>
      <c r="AJ979" s="18">
        <v>0</v>
      </c>
      <c r="AK979" s="18">
        <v>19</v>
      </c>
      <c r="AL979" s="64">
        <v>19</v>
      </c>
      <c r="AM979" s="18">
        <v>0</v>
      </c>
      <c r="AN979" s="18" t="s">
        <v>58</v>
      </c>
      <c r="AO979" s="18">
        <v>0</v>
      </c>
      <c r="AP979" s="64">
        <v>0</v>
      </c>
      <c r="AQ979" s="64">
        <v>19</v>
      </c>
      <c r="AR979" s="11">
        <v>19</v>
      </c>
      <c r="AS979" s="17">
        <v>0</v>
      </c>
      <c r="AT979" s="490">
        <v>0</v>
      </c>
      <c r="AU979" s="64">
        <v>0</v>
      </c>
      <c r="AV979" s="18">
        <v>0</v>
      </c>
      <c r="AW979" s="64">
        <v>0</v>
      </c>
      <c r="AX979" s="18">
        <v>0</v>
      </c>
      <c r="AY979" s="17">
        <v>0</v>
      </c>
      <c r="AZ979" s="490">
        <v>0</v>
      </c>
      <c r="BA979" s="17">
        <v>0</v>
      </c>
      <c r="BB979" s="18">
        <v>0</v>
      </c>
      <c r="BC979" s="17">
        <v>0</v>
      </c>
      <c r="BD979" s="18">
        <v>0</v>
      </c>
      <c r="BE979" s="17">
        <v>0</v>
      </c>
      <c r="BF979" s="18">
        <v>0</v>
      </c>
      <c r="BG979" s="17">
        <v>0</v>
      </c>
      <c r="BH979" s="18">
        <v>0</v>
      </c>
      <c r="BI979" s="17">
        <v>0</v>
      </c>
      <c r="BJ979" s="18">
        <v>0</v>
      </c>
      <c r="BK979" s="17">
        <v>1664.9299999999998</v>
      </c>
      <c r="BL979" s="17">
        <v>1664.9299999999998</v>
      </c>
      <c r="BM979" s="17">
        <v>0</v>
      </c>
      <c r="BN979" s="17" t="s">
        <v>58</v>
      </c>
      <c r="BO979" s="18">
        <v>0</v>
      </c>
      <c r="BP979" s="18">
        <v>0</v>
      </c>
      <c r="BQ979" s="64">
        <v>1664.9299999999998</v>
      </c>
      <c r="BR979" s="18">
        <v>1664.9299999999998</v>
      </c>
      <c r="BS979" s="729">
        <v>0.20746952077124645</v>
      </c>
      <c r="BT979" s="17">
        <v>0</v>
      </c>
      <c r="BU979" s="17">
        <v>0</v>
      </c>
      <c r="BV979" s="17">
        <v>0</v>
      </c>
      <c r="BW979" s="17">
        <v>0</v>
      </c>
      <c r="BX979" s="17">
        <v>0</v>
      </c>
      <c r="BY979" s="17">
        <v>0</v>
      </c>
      <c r="BZ979" s="17">
        <v>0</v>
      </c>
      <c r="CA979" s="17">
        <v>0</v>
      </c>
      <c r="CB979" s="17">
        <v>0</v>
      </c>
      <c r="CC979" s="17">
        <v>0</v>
      </c>
      <c r="CD979" s="17">
        <v>0</v>
      </c>
      <c r="CE979" s="17">
        <v>0</v>
      </c>
      <c r="CF979" s="17">
        <v>0</v>
      </c>
      <c r="CG979" s="17">
        <v>0</v>
      </c>
      <c r="CH979" s="17">
        <v>0</v>
      </c>
      <c r="CI979" s="17">
        <v>0</v>
      </c>
      <c r="CJ979" s="17">
        <v>0</v>
      </c>
      <c r="CK979" s="17">
        <v>0</v>
      </c>
      <c r="CL979" s="702">
        <v>1954361.4312</v>
      </c>
      <c r="CM979" s="702">
        <v>1954361.4312</v>
      </c>
      <c r="CN979" s="702">
        <v>0</v>
      </c>
      <c r="CO979" s="702">
        <v>0</v>
      </c>
      <c r="CP979" s="702">
        <v>0</v>
      </c>
      <c r="CQ979" s="702">
        <v>0</v>
      </c>
      <c r="CR979" s="704">
        <v>1954361.4312</v>
      </c>
      <c r="CS979" s="703">
        <v>1954361.4312</v>
      </c>
      <c r="CT979" s="23">
        <v>1</v>
      </c>
      <c r="CU979" s="23">
        <v>2</v>
      </c>
      <c r="CV979" s="23" t="s">
        <v>580</v>
      </c>
      <c r="CW979" s="23">
        <v>2</v>
      </c>
      <c r="CX979" s="23">
        <v>12</v>
      </c>
      <c r="CY979" s="23">
        <v>0</v>
      </c>
      <c r="CZ979" s="23">
        <v>0</v>
      </c>
      <c r="DA979" s="23" t="s">
        <v>905</v>
      </c>
      <c r="DB979" s="796">
        <v>37686219.129999995</v>
      </c>
      <c r="DC979" s="120"/>
      <c r="DD979" s="692">
        <v>8.0249378020000002</v>
      </c>
      <c r="DE979" s="120"/>
      <c r="DF979" s="120"/>
      <c r="DG979" s="120"/>
      <c r="DH979" s="140"/>
      <c r="DI979" s="140"/>
      <c r="DJ979" s="140"/>
      <c r="DK979" s="140"/>
      <c r="DL979" s="548" t="s">
        <v>56</v>
      </c>
      <c r="DM979" s="548" t="s">
        <v>56</v>
      </c>
      <c r="DN979" s="203" t="s">
        <v>868</v>
      </c>
      <c r="DO979" s="700">
        <v>1279.0833333333301</v>
      </c>
      <c r="DP979" s="713" t="s">
        <v>56</v>
      </c>
      <c r="DQ979" s="548" t="s">
        <v>56</v>
      </c>
      <c r="DR979" s="673" t="s">
        <v>56</v>
      </c>
      <c r="DS979" s="203" t="s">
        <v>56</v>
      </c>
      <c r="DT979" s="1160" t="s">
        <v>56</v>
      </c>
      <c r="DU979" s="711">
        <v>32.496709883380106</v>
      </c>
      <c r="DV979" s="711">
        <v>750.02319240849056</v>
      </c>
      <c r="DW979" s="711">
        <v>30.170499127867998</v>
      </c>
      <c r="DX979" s="711">
        <v>-15.982831446110175</v>
      </c>
      <c r="DY979" s="710">
        <v>1.016352856863642</v>
      </c>
      <c r="DZ979" s="710">
        <v>-0.62821302814683522</v>
      </c>
      <c r="EA979" s="710">
        <v>1.0124623397533601</v>
      </c>
      <c r="EB979" s="710">
        <v>-0.9607192402450967</v>
      </c>
      <c r="EC979" s="236"/>
      <c r="ED979" s="49"/>
      <c r="EE979" s="232"/>
      <c r="EF979" s="700">
        <v>34344</v>
      </c>
      <c r="EG979" s="712">
        <v>-34344</v>
      </c>
      <c r="EH979" s="44"/>
    </row>
    <row r="980" spans="1:138" ht="41.25" customHeight="1" x14ac:dyDescent="0.25">
      <c r="A980" s="871" t="s">
        <v>49</v>
      </c>
      <c r="B980" s="656" t="s">
        <v>96</v>
      </c>
      <c r="C980" s="656" t="s">
        <v>140</v>
      </c>
      <c r="D980" s="691" t="s">
        <v>632</v>
      </c>
      <c r="E980" s="656" t="s">
        <v>633</v>
      </c>
      <c r="F980" s="656" t="s">
        <v>1907</v>
      </c>
      <c r="G980" s="901" t="s">
        <v>633</v>
      </c>
      <c r="H980" s="897" t="s">
        <v>55</v>
      </c>
      <c r="I980" s="17" t="s">
        <v>889</v>
      </c>
      <c r="J980" s="64">
        <v>13.8</v>
      </c>
      <c r="K980" s="665">
        <v>5.9443983715763862</v>
      </c>
      <c r="L980" s="665">
        <v>1.103977270431</v>
      </c>
      <c r="M980" s="64">
        <v>10</v>
      </c>
      <c r="N980" s="726">
        <v>2156492.2339999997</v>
      </c>
      <c r="O980" s="548" t="s">
        <v>874</v>
      </c>
      <c r="P980" s="909">
        <v>0.54871369599999997</v>
      </c>
      <c r="Q980" s="203" t="s">
        <v>57</v>
      </c>
      <c r="R980" s="205" t="s">
        <v>57</v>
      </c>
      <c r="S980" s="490">
        <v>0</v>
      </c>
      <c r="T980" s="18">
        <v>0</v>
      </c>
      <c r="U980" s="548" t="s">
        <v>58</v>
      </c>
      <c r="V980" s="18" t="s">
        <v>58</v>
      </c>
      <c r="W980" s="64" t="s">
        <v>58</v>
      </c>
      <c r="X980" s="18" t="s">
        <v>58</v>
      </c>
      <c r="Y980" s="18" t="s">
        <v>58</v>
      </c>
      <c r="Z980" s="18" t="s">
        <v>58</v>
      </c>
      <c r="AA980" s="18" t="s">
        <v>58</v>
      </c>
      <c r="AB980" s="18" t="s">
        <v>58</v>
      </c>
      <c r="AC980" s="18" t="s">
        <v>58</v>
      </c>
      <c r="AD980" s="18" t="s">
        <v>58</v>
      </c>
      <c r="AE980" s="18" t="s">
        <v>58</v>
      </c>
      <c r="AF980" s="18" t="s">
        <v>58</v>
      </c>
      <c r="AG980" s="64" t="s">
        <v>58</v>
      </c>
      <c r="AH980" s="18" t="s">
        <v>58</v>
      </c>
      <c r="AI980" s="64" t="s">
        <v>58</v>
      </c>
      <c r="AJ980" s="18" t="s">
        <v>58</v>
      </c>
      <c r="AK980" s="18" t="s">
        <v>58</v>
      </c>
      <c r="AL980" s="64" t="s">
        <v>58</v>
      </c>
      <c r="AM980" s="18" t="s">
        <v>58</v>
      </c>
      <c r="AN980" s="18" t="s">
        <v>58</v>
      </c>
      <c r="AO980" s="18" t="s">
        <v>58</v>
      </c>
      <c r="AP980" s="64" t="s">
        <v>58</v>
      </c>
      <c r="AQ980" s="64">
        <v>0</v>
      </c>
      <c r="AR980" s="11">
        <v>0</v>
      </c>
      <c r="AS980" s="17" t="s">
        <v>58</v>
      </c>
      <c r="AT980" s="490" t="s">
        <v>58</v>
      </c>
      <c r="AU980" s="64" t="s">
        <v>58</v>
      </c>
      <c r="AV980" s="18" t="s">
        <v>58</v>
      </c>
      <c r="AW980" s="64" t="s">
        <v>58</v>
      </c>
      <c r="AX980" s="18" t="s">
        <v>58</v>
      </c>
      <c r="AY980" s="17" t="s">
        <v>58</v>
      </c>
      <c r="AZ980" s="490" t="s">
        <v>58</v>
      </c>
      <c r="BA980" s="17" t="s">
        <v>58</v>
      </c>
      <c r="BB980" s="18" t="s">
        <v>58</v>
      </c>
      <c r="BC980" s="17" t="s">
        <v>58</v>
      </c>
      <c r="BD980" s="18" t="s">
        <v>58</v>
      </c>
      <c r="BE980" s="17" t="s">
        <v>58</v>
      </c>
      <c r="BF980" s="18" t="s">
        <v>58</v>
      </c>
      <c r="BG980" s="17" t="s">
        <v>58</v>
      </c>
      <c r="BH980" s="18" t="s">
        <v>58</v>
      </c>
      <c r="BI980" s="17" t="s">
        <v>58</v>
      </c>
      <c r="BJ980" s="18" t="s">
        <v>58</v>
      </c>
      <c r="BK980" s="17" t="s">
        <v>58</v>
      </c>
      <c r="BL980" s="17" t="s">
        <v>58</v>
      </c>
      <c r="BM980" s="17" t="s">
        <v>58</v>
      </c>
      <c r="BN980" s="17" t="s">
        <v>58</v>
      </c>
      <c r="BO980" s="18" t="s">
        <v>58</v>
      </c>
      <c r="BP980" s="18" t="s">
        <v>58</v>
      </c>
      <c r="BQ980" s="64">
        <v>0</v>
      </c>
      <c r="BR980" s="18">
        <v>0</v>
      </c>
      <c r="BS980" s="729">
        <v>0</v>
      </c>
      <c r="BT980" s="17">
        <v>0</v>
      </c>
      <c r="BU980" s="17">
        <v>0</v>
      </c>
      <c r="BV980" s="17">
        <v>0</v>
      </c>
      <c r="BW980" s="17">
        <v>0</v>
      </c>
      <c r="BX980" s="17">
        <v>0</v>
      </c>
      <c r="BY980" s="17">
        <v>0</v>
      </c>
      <c r="BZ980" s="17">
        <v>0</v>
      </c>
      <c r="CA980" s="17">
        <v>0</v>
      </c>
      <c r="CB980" s="17">
        <v>0</v>
      </c>
      <c r="CC980" s="17">
        <v>0</v>
      </c>
      <c r="CD980" s="17">
        <v>0</v>
      </c>
      <c r="CE980" s="17">
        <v>0</v>
      </c>
      <c r="CF980" s="17">
        <v>0</v>
      </c>
      <c r="CG980" s="17">
        <v>0</v>
      </c>
      <c r="CH980" s="17">
        <v>0</v>
      </c>
      <c r="CI980" s="17">
        <v>0</v>
      </c>
      <c r="CJ980" s="17">
        <v>0</v>
      </c>
      <c r="CK980" s="17">
        <v>0</v>
      </c>
      <c r="CL980" s="702">
        <v>0</v>
      </c>
      <c r="CM980" s="702">
        <v>0</v>
      </c>
      <c r="CN980" s="702">
        <v>0</v>
      </c>
      <c r="CO980" s="702">
        <v>0</v>
      </c>
      <c r="CP980" s="702">
        <v>0</v>
      </c>
      <c r="CQ980" s="702">
        <v>0</v>
      </c>
      <c r="CR980" s="704">
        <v>0</v>
      </c>
      <c r="CS980" s="703">
        <v>0</v>
      </c>
      <c r="CT980" s="23" t="s">
        <v>56</v>
      </c>
      <c r="CU980" s="23" t="s">
        <v>56</v>
      </c>
      <c r="CV980" s="23" t="s">
        <v>56</v>
      </c>
      <c r="CW980" s="23" t="s">
        <v>56</v>
      </c>
      <c r="CX980" s="23" t="s">
        <v>56</v>
      </c>
      <c r="CY980" s="23" t="s">
        <v>56</v>
      </c>
      <c r="CZ980" s="23" t="s">
        <v>56</v>
      </c>
      <c r="DA980" s="23" t="s">
        <v>56</v>
      </c>
      <c r="DB980" s="796">
        <v>2156492.2339999997</v>
      </c>
      <c r="DC980" s="120"/>
      <c r="DD980" s="692">
        <v>0.54871369599999997</v>
      </c>
      <c r="DE980" s="120"/>
      <c r="DF980" s="120"/>
      <c r="DG980" s="120"/>
      <c r="DH980" s="140"/>
      <c r="DI980" s="140"/>
      <c r="DJ980" s="140"/>
      <c r="DK980" s="140"/>
      <c r="DL980" s="548" t="s">
        <v>56</v>
      </c>
      <c r="DM980" s="548" t="s">
        <v>56</v>
      </c>
      <c r="DN980" s="203" t="s">
        <v>55</v>
      </c>
      <c r="DO980" s="700" t="s">
        <v>56</v>
      </c>
      <c r="DP980" s="713" t="s">
        <v>56</v>
      </c>
      <c r="DQ980" s="548" t="s">
        <v>56</v>
      </c>
      <c r="DR980" s="673" t="s">
        <v>56</v>
      </c>
      <c r="DS980" s="203" t="s">
        <v>56</v>
      </c>
      <c r="DT980" s="1160" t="s">
        <v>56</v>
      </c>
      <c r="DU980" s="711">
        <v>121</v>
      </c>
      <c r="DV980" s="711" t="s">
        <v>56</v>
      </c>
      <c r="DW980" s="711">
        <v>121.383333333333</v>
      </c>
      <c r="DX980" s="711">
        <v>-121.383333333333</v>
      </c>
      <c r="DY980" s="710">
        <v>1</v>
      </c>
      <c r="DZ980" s="710" t="s">
        <v>56</v>
      </c>
      <c r="EA980" s="710">
        <v>1</v>
      </c>
      <c r="EB980" s="710">
        <v>-1</v>
      </c>
      <c r="EC980" s="236"/>
      <c r="ED980" s="49"/>
      <c r="EE980" s="232"/>
      <c r="EF980" s="700">
        <v>1089</v>
      </c>
      <c r="EG980" s="712" t="s">
        <v>56</v>
      </c>
      <c r="EH980" s="44"/>
    </row>
    <row r="981" spans="1:138" ht="41.25" customHeight="1" x14ac:dyDescent="0.25">
      <c r="A981" s="871" t="s">
        <v>49</v>
      </c>
      <c r="B981" s="656" t="s">
        <v>96</v>
      </c>
      <c r="C981" s="656" t="s">
        <v>140</v>
      </c>
      <c r="D981" s="691" t="s">
        <v>632</v>
      </c>
      <c r="E981" s="656" t="s">
        <v>633</v>
      </c>
      <c r="F981" s="656" t="s">
        <v>1908</v>
      </c>
      <c r="G981" s="901" t="s">
        <v>633</v>
      </c>
      <c r="H981" s="897" t="s">
        <v>55</v>
      </c>
      <c r="I981" s="17" t="s">
        <v>889</v>
      </c>
      <c r="J981" s="64">
        <v>13.8</v>
      </c>
      <c r="K981" s="665">
        <v>5.4871369583782021</v>
      </c>
      <c r="L981" s="665">
        <v>2.9971590846750003</v>
      </c>
      <c r="M981" s="64">
        <v>622</v>
      </c>
      <c r="N981" s="726">
        <v>10692607.33</v>
      </c>
      <c r="O981" s="548" t="s">
        <v>874</v>
      </c>
      <c r="P981" s="909">
        <v>2.7207054089999998</v>
      </c>
      <c r="Q981" s="203" t="s">
        <v>57</v>
      </c>
      <c r="R981" s="205" t="s">
        <v>57</v>
      </c>
      <c r="S981" s="490">
        <v>0</v>
      </c>
      <c r="T981" s="18">
        <v>0</v>
      </c>
      <c r="U981" s="548">
        <v>0</v>
      </c>
      <c r="V981" s="18">
        <v>0</v>
      </c>
      <c r="W981" s="64">
        <v>0</v>
      </c>
      <c r="X981" s="18">
        <v>0</v>
      </c>
      <c r="Y981" s="18">
        <v>0</v>
      </c>
      <c r="Z981" s="18">
        <v>0</v>
      </c>
      <c r="AA981" s="18">
        <v>0</v>
      </c>
      <c r="AB981" s="18">
        <v>0</v>
      </c>
      <c r="AC981" s="18">
        <v>0</v>
      </c>
      <c r="AD981" s="18">
        <v>0</v>
      </c>
      <c r="AE981" s="18">
        <v>0</v>
      </c>
      <c r="AF981" s="18">
        <v>0</v>
      </c>
      <c r="AG981" s="64">
        <v>0</v>
      </c>
      <c r="AH981" s="18">
        <v>0</v>
      </c>
      <c r="AI981" s="64">
        <v>0</v>
      </c>
      <c r="AJ981" s="18">
        <v>0</v>
      </c>
      <c r="AK981" s="18">
        <v>1</v>
      </c>
      <c r="AL981" s="64">
        <v>1</v>
      </c>
      <c r="AM981" s="18">
        <v>0</v>
      </c>
      <c r="AN981" s="18" t="s">
        <v>58</v>
      </c>
      <c r="AO981" s="18">
        <v>0</v>
      </c>
      <c r="AP981" s="64">
        <v>0</v>
      </c>
      <c r="AQ981" s="64">
        <v>1</v>
      </c>
      <c r="AR981" s="11">
        <v>1</v>
      </c>
      <c r="AS981" s="17">
        <v>0</v>
      </c>
      <c r="AT981" s="490">
        <v>0</v>
      </c>
      <c r="AU981" s="64">
        <v>0</v>
      </c>
      <c r="AV981" s="18">
        <v>0</v>
      </c>
      <c r="AW981" s="64">
        <v>0</v>
      </c>
      <c r="AX981" s="18">
        <v>0</v>
      </c>
      <c r="AY981" s="17">
        <v>0</v>
      </c>
      <c r="AZ981" s="490">
        <v>0</v>
      </c>
      <c r="BA981" s="17">
        <v>0</v>
      </c>
      <c r="BB981" s="18">
        <v>0</v>
      </c>
      <c r="BC981" s="17">
        <v>0</v>
      </c>
      <c r="BD981" s="18">
        <v>0</v>
      </c>
      <c r="BE981" s="17">
        <v>0</v>
      </c>
      <c r="BF981" s="18">
        <v>0</v>
      </c>
      <c r="BG981" s="17">
        <v>0</v>
      </c>
      <c r="BH981" s="18">
        <v>0</v>
      </c>
      <c r="BI981" s="17">
        <v>0</v>
      </c>
      <c r="BJ981" s="18">
        <v>0</v>
      </c>
      <c r="BK981" s="17">
        <v>275</v>
      </c>
      <c r="BL981" s="17">
        <v>275</v>
      </c>
      <c r="BM981" s="17">
        <v>0</v>
      </c>
      <c r="BN981" s="17" t="s">
        <v>58</v>
      </c>
      <c r="BO981" s="18">
        <v>0</v>
      </c>
      <c r="BP981" s="18">
        <v>0</v>
      </c>
      <c r="BQ981" s="64">
        <v>275</v>
      </c>
      <c r="BR981" s="18">
        <v>275</v>
      </c>
      <c r="BS981" s="729">
        <v>0.10107672778181331</v>
      </c>
      <c r="BT981" s="17">
        <v>0</v>
      </c>
      <c r="BU981" s="17">
        <v>0</v>
      </c>
      <c r="BV981" s="17">
        <v>0</v>
      </c>
      <c r="BW981" s="17">
        <v>0</v>
      </c>
      <c r="BX981" s="17">
        <v>0</v>
      </c>
      <c r="BY981" s="17">
        <v>0</v>
      </c>
      <c r="BZ981" s="17">
        <v>0</v>
      </c>
      <c r="CA981" s="17">
        <v>0</v>
      </c>
      <c r="CB981" s="17">
        <v>0</v>
      </c>
      <c r="CC981" s="17">
        <v>0</v>
      </c>
      <c r="CD981" s="17">
        <v>0</v>
      </c>
      <c r="CE981" s="17">
        <v>0</v>
      </c>
      <c r="CF981" s="17">
        <v>0</v>
      </c>
      <c r="CG981" s="17">
        <v>0</v>
      </c>
      <c r="CH981" s="17">
        <v>0</v>
      </c>
      <c r="CI981" s="17">
        <v>0</v>
      </c>
      <c r="CJ981" s="17">
        <v>0</v>
      </c>
      <c r="CK981" s="17">
        <v>0</v>
      </c>
      <c r="CL981" s="702">
        <v>322806</v>
      </c>
      <c r="CM981" s="702">
        <v>322806</v>
      </c>
      <c r="CN981" s="702">
        <v>0</v>
      </c>
      <c r="CO981" s="702">
        <v>0</v>
      </c>
      <c r="CP981" s="702">
        <v>0</v>
      </c>
      <c r="CQ981" s="702">
        <v>0</v>
      </c>
      <c r="CR981" s="704">
        <v>322806</v>
      </c>
      <c r="CS981" s="703">
        <v>322806</v>
      </c>
      <c r="CT981" s="23">
        <v>1</v>
      </c>
      <c r="CU981" s="23">
        <v>2</v>
      </c>
      <c r="CV981" s="23" t="s">
        <v>633</v>
      </c>
      <c r="CW981" s="23">
        <v>2</v>
      </c>
      <c r="CX981" s="23">
        <v>12</v>
      </c>
      <c r="CY981" s="23">
        <v>0</v>
      </c>
      <c r="CZ981" s="23">
        <v>0</v>
      </c>
      <c r="DA981" s="23" t="s">
        <v>946</v>
      </c>
      <c r="DB981" s="796">
        <v>10692607.33</v>
      </c>
      <c r="DC981" s="120"/>
      <c r="DD981" s="692">
        <v>2.7207054089999998</v>
      </c>
      <c r="DE981" s="120"/>
      <c r="DF981" s="120"/>
      <c r="DG981" s="120"/>
      <c r="DH981" s="140"/>
      <c r="DI981" s="140"/>
      <c r="DJ981" s="140"/>
      <c r="DK981" s="140"/>
      <c r="DL981" s="548" t="s">
        <v>56</v>
      </c>
      <c r="DM981" s="548" t="s">
        <v>56</v>
      </c>
      <c r="DN981" s="203" t="s">
        <v>55</v>
      </c>
      <c r="DO981" s="700" t="s">
        <v>56</v>
      </c>
      <c r="DP981" s="713" t="s">
        <v>56</v>
      </c>
      <c r="DQ981" s="548" t="s">
        <v>56</v>
      </c>
      <c r="DR981" s="673" t="s">
        <v>56</v>
      </c>
      <c r="DS981" s="203" t="s">
        <v>56</v>
      </c>
      <c r="DT981" s="1160" t="s">
        <v>56</v>
      </c>
      <c r="DU981" s="711">
        <v>0</v>
      </c>
      <c r="DV981" s="711">
        <v>288.49027162528768</v>
      </c>
      <c r="DW981" s="711">
        <v>0</v>
      </c>
      <c r="DX981" s="711">
        <v>259.7654188948307</v>
      </c>
      <c r="DY981" s="710">
        <v>0</v>
      </c>
      <c r="DZ981" s="710">
        <v>1.0828955049620548</v>
      </c>
      <c r="EA981" s="710">
        <v>0</v>
      </c>
      <c r="EB981" s="710">
        <v>0.98181818181818326</v>
      </c>
      <c r="EC981" s="236"/>
      <c r="ED981" s="49"/>
      <c r="EE981" s="232"/>
      <c r="EF981" s="700">
        <v>0</v>
      </c>
      <c r="EG981" s="712">
        <v>74758</v>
      </c>
      <c r="EH981" s="44"/>
    </row>
    <row r="982" spans="1:138" ht="41.25" customHeight="1" x14ac:dyDescent="0.25">
      <c r="A982" s="871" t="s">
        <v>49</v>
      </c>
      <c r="B982" s="656" t="s">
        <v>96</v>
      </c>
      <c r="C982" s="656" t="s">
        <v>140</v>
      </c>
      <c r="D982" s="691" t="s">
        <v>632</v>
      </c>
      <c r="E982" s="656" t="s">
        <v>633</v>
      </c>
      <c r="F982" s="656" t="s">
        <v>1909</v>
      </c>
      <c r="G982" s="901" t="s">
        <v>633</v>
      </c>
      <c r="H982" s="897" t="s">
        <v>55</v>
      </c>
      <c r="I982" s="17" t="s">
        <v>860</v>
      </c>
      <c r="J982" s="64">
        <v>13.8</v>
      </c>
      <c r="K982" s="665">
        <v>6.2873444314750238</v>
      </c>
      <c r="L982" s="665">
        <v>2.2628787831719999</v>
      </c>
      <c r="M982" s="64">
        <v>146</v>
      </c>
      <c r="N982" s="726">
        <v>509.98853899999995</v>
      </c>
      <c r="O982" s="548" t="s">
        <v>863</v>
      </c>
      <c r="P982" s="909">
        <v>0.64016597799999997</v>
      </c>
      <c r="Q982" s="203" t="s">
        <v>57</v>
      </c>
      <c r="R982" s="205" t="s">
        <v>57</v>
      </c>
      <c r="S982" s="490">
        <v>0</v>
      </c>
      <c r="T982" s="18">
        <v>0</v>
      </c>
      <c r="U982" s="548" t="s">
        <v>58</v>
      </c>
      <c r="V982" s="18" t="s">
        <v>58</v>
      </c>
      <c r="W982" s="64" t="s">
        <v>58</v>
      </c>
      <c r="X982" s="18" t="s">
        <v>58</v>
      </c>
      <c r="Y982" s="18" t="s">
        <v>58</v>
      </c>
      <c r="Z982" s="18" t="s">
        <v>58</v>
      </c>
      <c r="AA982" s="18" t="s">
        <v>58</v>
      </c>
      <c r="AB982" s="18" t="s">
        <v>58</v>
      </c>
      <c r="AC982" s="18" t="s">
        <v>58</v>
      </c>
      <c r="AD982" s="18" t="s">
        <v>58</v>
      </c>
      <c r="AE982" s="18" t="s">
        <v>58</v>
      </c>
      <c r="AF982" s="18" t="s">
        <v>58</v>
      </c>
      <c r="AG982" s="64" t="s">
        <v>58</v>
      </c>
      <c r="AH982" s="18" t="s">
        <v>58</v>
      </c>
      <c r="AI982" s="64" t="s">
        <v>58</v>
      </c>
      <c r="AJ982" s="18" t="s">
        <v>58</v>
      </c>
      <c r="AK982" s="18" t="s">
        <v>58</v>
      </c>
      <c r="AL982" s="64" t="s">
        <v>58</v>
      </c>
      <c r="AM982" s="18" t="s">
        <v>58</v>
      </c>
      <c r="AN982" s="18" t="s">
        <v>58</v>
      </c>
      <c r="AO982" s="18" t="s">
        <v>58</v>
      </c>
      <c r="AP982" s="64" t="s">
        <v>58</v>
      </c>
      <c r="AQ982" s="64">
        <v>0</v>
      </c>
      <c r="AR982" s="11">
        <v>0</v>
      </c>
      <c r="AS982" s="17" t="s">
        <v>58</v>
      </c>
      <c r="AT982" s="490" t="s">
        <v>58</v>
      </c>
      <c r="AU982" s="64" t="s">
        <v>58</v>
      </c>
      <c r="AV982" s="18" t="s">
        <v>58</v>
      </c>
      <c r="AW982" s="64" t="s">
        <v>58</v>
      </c>
      <c r="AX982" s="18" t="s">
        <v>58</v>
      </c>
      <c r="AY982" s="17" t="s">
        <v>58</v>
      </c>
      <c r="AZ982" s="490" t="s">
        <v>58</v>
      </c>
      <c r="BA982" s="17" t="s">
        <v>58</v>
      </c>
      <c r="BB982" s="18" t="s">
        <v>58</v>
      </c>
      <c r="BC982" s="17" t="s">
        <v>58</v>
      </c>
      <c r="BD982" s="18" t="s">
        <v>58</v>
      </c>
      <c r="BE982" s="17" t="s">
        <v>58</v>
      </c>
      <c r="BF982" s="18" t="s">
        <v>58</v>
      </c>
      <c r="BG982" s="17" t="s">
        <v>58</v>
      </c>
      <c r="BH982" s="18" t="s">
        <v>58</v>
      </c>
      <c r="BI982" s="17" t="s">
        <v>58</v>
      </c>
      <c r="BJ982" s="18" t="s">
        <v>58</v>
      </c>
      <c r="BK982" s="17" t="s">
        <v>58</v>
      </c>
      <c r="BL982" s="17" t="s">
        <v>58</v>
      </c>
      <c r="BM982" s="17" t="s">
        <v>58</v>
      </c>
      <c r="BN982" s="17" t="s">
        <v>58</v>
      </c>
      <c r="BO982" s="18" t="s">
        <v>58</v>
      </c>
      <c r="BP982" s="18" t="s">
        <v>58</v>
      </c>
      <c r="BQ982" s="64">
        <v>0</v>
      </c>
      <c r="BR982" s="18">
        <v>0</v>
      </c>
      <c r="BS982" s="729">
        <v>0</v>
      </c>
      <c r="BT982" s="17">
        <v>0</v>
      </c>
      <c r="BU982" s="17">
        <v>0</v>
      </c>
      <c r="BV982" s="17">
        <v>0</v>
      </c>
      <c r="BW982" s="17">
        <v>0</v>
      </c>
      <c r="BX982" s="17">
        <v>0</v>
      </c>
      <c r="BY982" s="17">
        <v>0</v>
      </c>
      <c r="BZ982" s="17">
        <v>0</v>
      </c>
      <c r="CA982" s="17">
        <v>0</v>
      </c>
      <c r="CB982" s="17">
        <v>0</v>
      </c>
      <c r="CC982" s="17">
        <v>0</v>
      </c>
      <c r="CD982" s="17">
        <v>0</v>
      </c>
      <c r="CE982" s="17">
        <v>0</v>
      </c>
      <c r="CF982" s="17">
        <v>0</v>
      </c>
      <c r="CG982" s="17">
        <v>0</v>
      </c>
      <c r="CH982" s="17">
        <v>0</v>
      </c>
      <c r="CI982" s="17">
        <v>0</v>
      </c>
      <c r="CJ982" s="17">
        <v>0</v>
      </c>
      <c r="CK982" s="17">
        <v>0</v>
      </c>
      <c r="CL982" s="702">
        <v>0</v>
      </c>
      <c r="CM982" s="702">
        <v>0</v>
      </c>
      <c r="CN982" s="702">
        <v>0</v>
      </c>
      <c r="CO982" s="702">
        <v>0</v>
      </c>
      <c r="CP982" s="702">
        <v>0</v>
      </c>
      <c r="CQ982" s="702">
        <v>0</v>
      </c>
      <c r="CR982" s="704">
        <v>0</v>
      </c>
      <c r="CS982" s="703">
        <v>0</v>
      </c>
      <c r="CT982" s="23" t="s">
        <v>56</v>
      </c>
      <c r="CU982" s="23" t="s">
        <v>56</v>
      </c>
      <c r="CV982" s="23" t="s">
        <v>56</v>
      </c>
      <c r="CW982" s="23" t="s">
        <v>56</v>
      </c>
      <c r="CX982" s="23" t="s">
        <v>56</v>
      </c>
      <c r="CY982" s="23" t="s">
        <v>56</v>
      </c>
      <c r="CZ982" s="23" t="s">
        <v>56</v>
      </c>
      <c r="DA982" s="23" t="s">
        <v>56</v>
      </c>
      <c r="DB982" s="796">
        <v>509.98853899999995</v>
      </c>
      <c r="DC982" s="120"/>
      <c r="DD982" s="692">
        <v>0.64016597799999997</v>
      </c>
      <c r="DE982" s="120"/>
      <c r="DF982" s="120"/>
      <c r="DG982" s="120"/>
      <c r="DH982" s="140"/>
      <c r="DI982" s="140"/>
      <c r="DJ982" s="140"/>
      <c r="DK982" s="140"/>
      <c r="DL982" s="548" t="s">
        <v>56</v>
      </c>
      <c r="DM982" s="548" t="s">
        <v>56</v>
      </c>
      <c r="DN982" s="203" t="s">
        <v>55</v>
      </c>
      <c r="DO982" s="700" t="s">
        <v>56</v>
      </c>
      <c r="DP982" s="713" t="s">
        <v>56</v>
      </c>
      <c r="DQ982" s="548" t="s">
        <v>56</v>
      </c>
      <c r="DR982" s="673" t="s">
        <v>56</v>
      </c>
      <c r="DS982" s="203" t="s">
        <v>56</v>
      </c>
      <c r="DT982" s="1160" t="s">
        <v>56</v>
      </c>
      <c r="DU982" s="711">
        <v>83.845030881527038</v>
      </c>
      <c r="DV982" s="711">
        <v>331.91687388037769</v>
      </c>
      <c r="DW982" s="711">
        <v>84.007606263982098</v>
      </c>
      <c r="DX982" s="711">
        <v>331.75429849792255</v>
      </c>
      <c r="DY982" s="710">
        <v>0.91633913531723543</v>
      </c>
      <c r="DZ982" s="710">
        <v>0.41699419801609783</v>
      </c>
      <c r="EA982" s="710">
        <v>0.91275167785234901</v>
      </c>
      <c r="EB982" s="710">
        <v>0.42058165548098425</v>
      </c>
      <c r="EC982" s="236"/>
      <c r="ED982" s="49"/>
      <c r="EE982" s="232"/>
      <c r="EF982" s="700">
        <v>12444</v>
      </c>
      <c r="EG982" s="712">
        <v>-8584.6666666666661</v>
      </c>
      <c r="EH982" s="44"/>
    </row>
    <row r="983" spans="1:138" ht="41.25" customHeight="1" x14ac:dyDescent="0.25">
      <c r="A983" s="871" t="s">
        <v>49</v>
      </c>
      <c r="B983" s="656" t="s">
        <v>96</v>
      </c>
      <c r="C983" s="656" t="s">
        <v>140</v>
      </c>
      <c r="D983" s="691" t="s">
        <v>595</v>
      </c>
      <c r="E983" s="656" t="s">
        <v>595</v>
      </c>
      <c r="F983" s="656" t="s">
        <v>1910</v>
      </c>
      <c r="G983" s="901" t="s">
        <v>598</v>
      </c>
      <c r="H983" s="897" t="s">
        <v>55</v>
      </c>
      <c r="I983" s="17" t="s">
        <v>860</v>
      </c>
      <c r="J983" s="64">
        <v>13.8</v>
      </c>
      <c r="K983" s="665">
        <v>20.3</v>
      </c>
      <c r="L983" s="665">
        <v>4.1587121125620001</v>
      </c>
      <c r="M983" s="64">
        <v>12</v>
      </c>
      <c r="N983" s="727" t="s">
        <v>56</v>
      </c>
      <c r="O983" s="548" t="s">
        <v>56</v>
      </c>
      <c r="P983" s="909" t="s">
        <v>56</v>
      </c>
      <c r="Q983" s="203" t="s">
        <v>57</v>
      </c>
      <c r="R983" s="205" t="s">
        <v>57</v>
      </c>
      <c r="S983" s="490">
        <v>0</v>
      </c>
      <c r="T983" s="18">
        <v>0</v>
      </c>
      <c r="U983" s="548" t="s">
        <v>58</v>
      </c>
      <c r="V983" s="18" t="s">
        <v>58</v>
      </c>
      <c r="W983" s="64" t="s">
        <v>58</v>
      </c>
      <c r="X983" s="18" t="s">
        <v>58</v>
      </c>
      <c r="Y983" s="18" t="s">
        <v>58</v>
      </c>
      <c r="Z983" s="18" t="s">
        <v>58</v>
      </c>
      <c r="AA983" s="18" t="s">
        <v>58</v>
      </c>
      <c r="AB983" s="18" t="s">
        <v>58</v>
      </c>
      <c r="AC983" s="18" t="s">
        <v>58</v>
      </c>
      <c r="AD983" s="18" t="s">
        <v>58</v>
      </c>
      <c r="AE983" s="18" t="s">
        <v>58</v>
      </c>
      <c r="AF983" s="18" t="s">
        <v>58</v>
      </c>
      <c r="AG983" s="64" t="s">
        <v>58</v>
      </c>
      <c r="AH983" s="18" t="s">
        <v>58</v>
      </c>
      <c r="AI983" s="64" t="s">
        <v>58</v>
      </c>
      <c r="AJ983" s="18" t="s">
        <v>58</v>
      </c>
      <c r="AK983" s="18" t="s">
        <v>58</v>
      </c>
      <c r="AL983" s="64" t="s">
        <v>58</v>
      </c>
      <c r="AM983" s="18" t="s">
        <v>58</v>
      </c>
      <c r="AN983" s="18" t="s">
        <v>58</v>
      </c>
      <c r="AO983" s="18" t="s">
        <v>58</v>
      </c>
      <c r="AP983" s="64" t="s">
        <v>58</v>
      </c>
      <c r="AQ983" s="64">
        <v>0</v>
      </c>
      <c r="AR983" s="11">
        <v>0</v>
      </c>
      <c r="AS983" s="17" t="s">
        <v>58</v>
      </c>
      <c r="AT983" s="490" t="s">
        <v>58</v>
      </c>
      <c r="AU983" s="64" t="s">
        <v>58</v>
      </c>
      <c r="AV983" s="18" t="s">
        <v>58</v>
      </c>
      <c r="AW983" s="64" t="s">
        <v>58</v>
      </c>
      <c r="AX983" s="18" t="s">
        <v>58</v>
      </c>
      <c r="AY983" s="17" t="s">
        <v>58</v>
      </c>
      <c r="AZ983" s="490" t="s">
        <v>58</v>
      </c>
      <c r="BA983" s="17" t="s">
        <v>58</v>
      </c>
      <c r="BB983" s="18" t="s">
        <v>58</v>
      </c>
      <c r="BC983" s="17" t="s">
        <v>58</v>
      </c>
      <c r="BD983" s="18" t="s">
        <v>58</v>
      </c>
      <c r="BE983" s="17" t="s">
        <v>58</v>
      </c>
      <c r="BF983" s="18" t="s">
        <v>58</v>
      </c>
      <c r="BG983" s="17" t="s">
        <v>58</v>
      </c>
      <c r="BH983" s="18" t="s">
        <v>58</v>
      </c>
      <c r="BI983" s="17" t="s">
        <v>58</v>
      </c>
      <c r="BJ983" s="18" t="s">
        <v>58</v>
      </c>
      <c r="BK983" s="17" t="s">
        <v>58</v>
      </c>
      <c r="BL983" s="17" t="s">
        <v>58</v>
      </c>
      <c r="BM983" s="17" t="s">
        <v>58</v>
      </c>
      <c r="BN983" s="17" t="s">
        <v>58</v>
      </c>
      <c r="BO983" s="18" t="s">
        <v>58</v>
      </c>
      <c r="BP983" s="18" t="s">
        <v>58</v>
      </c>
      <c r="BQ983" s="64">
        <v>0</v>
      </c>
      <c r="BR983" s="18">
        <v>0</v>
      </c>
      <c r="BS983" s="730" t="s">
        <v>56</v>
      </c>
      <c r="BT983" s="17">
        <v>0</v>
      </c>
      <c r="BU983" s="17">
        <v>0</v>
      </c>
      <c r="BV983" s="17">
        <v>0</v>
      </c>
      <c r="BW983" s="17">
        <v>0</v>
      </c>
      <c r="BX983" s="17">
        <v>0</v>
      </c>
      <c r="BY983" s="17">
        <v>0</v>
      </c>
      <c r="BZ983" s="17">
        <v>0</v>
      </c>
      <c r="CA983" s="17">
        <v>0</v>
      </c>
      <c r="CB983" s="17">
        <v>0</v>
      </c>
      <c r="CC983" s="17">
        <v>0</v>
      </c>
      <c r="CD983" s="17">
        <v>0</v>
      </c>
      <c r="CE983" s="17">
        <v>0</v>
      </c>
      <c r="CF983" s="17">
        <v>0</v>
      </c>
      <c r="CG983" s="17">
        <v>0</v>
      </c>
      <c r="CH983" s="17">
        <v>0</v>
      </c>
      <c r="CI983" s="17">
        <v>0</v>
      </c>
      <c r="CJ983" s="17">
        <v>0</v>
      </c>
      <c r="CK983" s="17">
        <v>0</v>
      </c>
      <c r="CL983" s="702">
        <v>0</v>
      </c>
      <c r="CM983" s="702">
        <v>0</v>
      </c>
      <c r="CN983" s="702">
        <v>0</v>
      </c>
      <c r="CO983" s="702">
        <v>0</v>
      </c>
      <c r="CP983" s="702">
        <v>0</v>
      </c>
      <c r="CQ983" s="702">
        <v>0</v>
      </c>
      <c r="CR983" s="704">
        <v>0</v>
      </c>
      <c r="CS983" s="703">
        <v>0</v>
      </c>
      <c r="CT983" s="23" t="s">
        <v>56</v>
      </c>
      <c r="CU983" s="23" t="s">
        <v>56</v>
      </c>
      <c r="CV983" s="23" t="s">
        <v>56</v>
      </c>
      <c r="CW983" s="23" t="s">
        <v>56</v>
      </c>
      <c r="CX983" s="23" t="s">
        <v>56</v>
      </c>
      <c r="CY983" s="23" t="s">
        <v>56</v>
      </c>
      <c r="CZ983" s="23" t="s">
        <v>56</v>
      </c>
      <c r="DA983" s="23" t="s">
        <v>56</v>
      </c>
      <c r="DB983" s="23" t="s">
        <v>56</v>
      </c>
      <c r="DC983" s="120"/>
      <c r="DD983" s="692" t="s">
        <v>56</v>
      </c>
      <c r="DE983" s="120"/>
      <c r="DF983" s="120"/>
      <c r="DG983" s="120"/>
      <c r="DH983" s="140"/>
      <c r="DI983" s="140"/>
      <c r="DJ983" s="140"/>
      <c r="DK983" s="140"/>
      <c r="DL983" s="548" t="s">
        <v>56</v>
      </c>
      <c r="DM983" s="548" t="s">
        <v>56</v>
      </c>
      <c r="DN983" s="203" t="s">
        <v>55</v>
      </c>
      <c r="DO983" s="700" t="s">
        <v>56</v>
      </c>
      <c r="DP983" s="713" t="s">
        <v>56</v>
      </c>
      <c r="DQ983" s="548" t="s">
        <v>56</v>
      </c>
      <c r="DR983" s="673" t="s">
        <v>56</v>
      </c>
      <c r="DS983" s="203" t="s">
        <v>56</v>
      </c>
      <c r="DT983" s="1160" t="s">
        <v>56</v>
      </c>
      <c r="DU983" s="711">
        <v>3725.0420168067217</v>
      </c>
      <c r="DV983" s="711">
        <v>-3576.0420168067217</v>
      </c>
      <c r="DW983" s="711">
        <v>0</v>
      </c>
      <c r="DX983" s="711">
        <v>149</v>
      </c>
      <c r="DY983" s="710">
        <v>1.0084033613445376</v>
      </c>
      <c r="DZ983" s="710">
        <v>-0.34173669467787093</v>
      </c>
      <c r="EA983" s="710">
        <v>0</v>
      </c>
      <c r="EB983" s="710">
        <v>0.66666666666666663</v>
      </c>
      <c r="EC983" s="236"/>
      <c r="ED983" s="49"/>
      <c r="EE983" s="232"/>
      <c r="EF983" s="700">
        <v>0</v>
      </c>
      <c r="EG983" s="712">
        <v>1492</v>
      </c>
      <c r="EH983" s="44"/>
    </row>
    <row r="984" spans="1:138" ht="41.25" customHeight="1" x14ac:dyDescent="0.25">
      <c r="A984" s="871" t="s">
        <v>49</v>
      </c>
      <c r="B984" s="656" t="s">
        <v>96</v>
      </c>
      <c r="C984" s="656" t="s">
        <v>140</v>
      </c>
      <c r="D984" s="691" t="s">
        <v>632</v>
      </c>
      <c r="E984" s="656" t="s">
        <v>633</v>
      </c>
      <c r="F984" s="656" t="s">
        <v>1911</v>
      </c>
      <c r="G984" s="901" t="s">
        <v>633</v>
      </c>
      <c r="H984" s="897" t="s">
        <v>55</v>
      </c>
      <c r="I984" s="17" t="s">
        <v>889</v>
      </c>
      <c r="J984" s="64">
        <v>13.8</v>
      </c>
      <c r="K984" s="665">
        <v>7.3</v>
      </c>
      <c r="L984" s="665">
        <v>1.9155302990460001</v>
      </c>
      <c r="M984" s="64">
        <v>131</v>
      </c>
      <c r="N984" s="727" t="s">
        <v>56</v>
      </c>
      <c r="O984" s="548" t="s">
        <v>56</v>
      </c>
      <c r="P984" s="909" t="s">
        <v>56</v>
      </c>
      <c r="Q984" s="203" t="s">
        <v>57</v>
      </c>
      <c r="R984" s="205" t="s">
        <v>57</v>
      </c>
      <c r="S984" s="490">
        <v>0</v>
      </c>
      <c r="T984" s="18">
        <v>0</v>
      </c>
      <c r="U984" s="548" t="s">
        <v>58</v>
      </c>
      <c r="V984" s="18" t="s">
        <v>58</v>
      </c>
      <c r="W984" s="64" t="s">
        <v>58</v>
      </c>
      <c r="X984" s="18" t="s">
        <v>58</v>
      </c>
      <c r="Y984" s="18" t="s">
        <v>58</v>
      </c>
      <c r="Z984" s="18" t="s">
        <v>58</v>
      </c>
      <c r="AA984" s="18" t="s">
        <v>58</v>
      </c>
      <c r="AB984" s="18" t="s">
        <v>58</v>
      </c>
      <c r="AC984" s="18" t="s">
        <v>58</v>
      </c>
      <c r="AD984" s="18" t="s">
        <v>58</v>
      </c>
      <c r="AE984" s="18" t="s">
        <v>58</v>
      </c>
      <c r="AF984" s="18" t="s">
        <v>58</v>
      </c>
      <c r="AG984" s="64" t="s">
        <v>58</v>
      </c>
      <c r="AH984" s="18" t="s">
        <v>58</v>
      </c>
      <c r="AI984" s="64" t="s">
        <v>58</v>
      </c>
      <c r="AJ984" s="18" t="s">
        <v>58</v>
      </c>
      <c r="AK984" s="18" t="s">
        <v>58</v>
      </c>
      <c r="AL984" s="64" t="s">
        <v>58</v>
      </c>
      <c r="AM984" s="18" t="s">
        <v>58</v>
      </c>
      <c r="AN984" s="18" t="s">
        <v>58</v>
      </c>
      <c r="AO984" s="18" t="s">
        <v>58</v>
      </c>
      <c r="AP984" s="64" t="s">
        <v>58</v>
      </c>
      <c r="AQ984" s="64">
        <v>0</v>
      </c>
      <c r="AR984" s="11">
        <v>0</v>
      </c>
      <c r="AS984" s="17" t="s">
        <v>58</v>
      </c>
      <c r="AT984" s="490" t="s">
        <v>58</v>
      </c>
      <c r="AU984" s="64" t="s">
        <v>58</v>
      </c>
      <c r="AV984" s="18" t="s">
        <v>58</v>
      </c>
      <c r="AW984" s="64" t="s">
        <v>58</v>
      </c>
      <c r="AX984" s="18" t="s">
        <v>58</v>
      </c>
      <c r="AY984" s="17" t="s">
        <v>58</v>
      </c>
      <c r="AZ984" s="490" t="s">
        <v>58</v>
      </c>
      <c r="BA984" s="17" t="s">
        <v>58</v>
      </c>
      <c r="BB984" s="18" t="s">
        <v>58</v>
      </c>
      <c r="BC984" s="17" t="s">
        <v>58</v>
      </c>
      <c r="BD984" s="18" t="s">
        <v>58</v>
      </c>
      <c r="BE984" s="17" t="s">
        <v>58</v>
      </c>
      <c r="BF984" s="18" t="s">
        <v>58</v>
      </c>
      <c r="BG984" s="17" t="s">
        <v>58</v>
      </c>
      <c r="BH984" s="18" t="s">
        <v>58</v>
      </c>
      <c r="BI984" s="17" t="s">
        <v>58</v>
      </c>
      <c r="BJ984" s="18" t="s">
        <v>58</v>
      </c>
      <c r="BK984" s="17" t="s">
        <v>58</v>
      </c>
      <c r="BL984" s="17" t="s">
        <v>58</v>
      </c>
      <c r="BM984" s="17" t="s">
        <v>58</v>
      </c>
      <c r="BN984" s="17" t="s">
        <v>58</v>
      </c>
      <c r="BO984" s="18" t="s">
        <v>58</v>
      </c>
      <c r="BP984" s="18" t="s">
        <v>58</v>
      </c>
      <c r="BQ984" s="64">
        <v>0</v>
      </c>
      <c r="BR984" s="18">
        <v>0</v>
      </c>
      <c r="BS984" s="730" t="s">
        <v>56</v>
      </c>
      <c r="BT984" s="17">
        <v>0</v>
      </c>
      <c r="BU984" s="17">
        <v>0</v>
      </c>
      <c r="BV984" s="17">
        <v>0</v>
      </c>
      <c r="BW984" s="17">
        <v>0</v>
      </c>
      <c r="BX984" s="17">
        <v>0</v>
      </c>
      <c r="BY984" s="17">
        <v>0</v>
      </c>
      <c r="BZ984" s="17">
        <v>0</v>
      </c>
      <c r="CA984" s="17">
        <v>0</v>
      </c>
      <c r="CB984" s="17">
        <v>0</v>
      </c>
      <c r="CC984" s="17">
        <v>0</v>
      </c>
      <c r="CD984" s="17">
        <v>0</v>
      </c>
      <c r="CE984" s="17">
        <v>0</v>
      </c>
      <c r="CF984" s="17">
        <v>0</v>
      </c>
      <c r="CG984" s="17">
        <v>0</v>
      </c>
      <c r="CH984" s="17">
        <v>0</v>
      </c>
      <c r="CI984" s="17">
        <v>0</v>
      </c>
      <c r="CJ984" s="17">
        <v>0</v>
      </c>
      <c r="CK984" s="17">
        <v>0</v>
      </c>
      <c r="CL984" s="702">
        <v>0</v>
      </c>
      <c r="CM984" s="702">
        <v>0</v>
      </c>
      <c r="CN984" s="702">
        <v>0</v>
      </c>
      <c r="CO984" s="702">
        <v>0</v>
      </c>
      <c r="CP984" s="702">
        <v>0</v>
      </c>
      <c r="CQ984" s="702">
        <v>0</v>
      </c>
      <c r="CR984" s="704">
        <v>0</v>
      </c>
      <c r="CS984" s="703">
        <v>0</v>
      </c>
      <c r="CT984" s="23">
        <v>1</v>
      </c>
      <c r="CU984" s="23">
        <v>8</v>
      </c>
      <c r="CV984" s="23" t="s">
        <v>633</v>
      </c>
      <c r="CW984" s="23">
        <v>8</v>
      </c>
      <c r="CX984" s="23">
        <v>48</v>
      </c>
      <c r="CY984" s="23">
        <v>0</v>
      </c>
      <c r="CZ984" s="23">
        <v>0</v>
      </c>
      <c r="DA984" s="23" t="s">
        <v>946</v>
      </c>
      <c r="DB984" s="23" t="s">
        <v>56</v>
      </c>
      <c r="DC984" s="120"/>
      <c r="DD984" s="692" t="s">
        <v>56</v>
      </c>
      <c r="DE984" s="120"/>
      <c r="DF984" s="120"/>
      <c r="DG984" s="120"/>
      <c r="DH984" s="140"/>
      <c r="DI984" s="140"/>
      <c r="DJ984" s="140"/>
      <c r="DK984" s="140"/>
      <c r="DL984" s="548" t="s">
        <v>56</v>
      </c>
      <c r="DM984" s="548" t="s">
        <v>56</v>
      </c>
      <c r="DN984" s="203" t="s">
        <v>55</v>
      </c>
      <c r="DO984" s="700" t="s">
        <v>56</v>
      </c>
      <c r="DP984" s="713" t="s">
        <v>56</v>
      </c>
      <c r="DQ984" s="548" t="s">
        <v>56</v>
      </c>
      <c r="DR984" s="673" t="s">
        <v>56</v>
      </c>
      <c r="DS984" s="203" t="s">
        <v>56</v>
      </c>
      <c r="DT984" s="1160" t="s">
        <v>56</v>
      </c>
      <c r="DU984" s="711">
        <v>0</v>
      </c>
      <c r="DV984" s="711">
        <v>89.025016035920359</v>
      </c>
      <c r="DW984" s="711">
        <v>0</v>
      </c>
      <c r="DX984" s="711">
        <v>89</v>
      </c>
      <c r="DY984" s="710">
        <v>0</v>
      </c>
      <c r="DZ984" s="710">
        <v>0.66688047893949032</v>
      </c>
      <c r="EA984" s="710">
        <v>0</v>
      </c>
      <c r="EB984" s="710">
        <v>0.66666666666666663</v>
      </c>
      <c r="EC984" s="236"/>
      <c r="ED984" s="49"/>
      <c r="EE984" s="232"/>
      <c r="EF984" s="700">
        <v>0</v>
      </c>
      <c r="EG984" s="712">
        <v>0</v>
      </c>
      <c r="EH984" s="44"/>
    </row>
    <row r="985" spans="1:138" ht="41.25" customHeight="1" x14ac:dyDescent="0.25">
      <c r="A985" s="871" t="s">
        <v>49</v>
      </c>
      <c r="B985" s="656" t="s">
        <v>96</v>
      </c>
      <c r="C985" s="656" t="s">
        <v>140</v>
      </c>
      <c r="D985" s="691" t="s">
        <v>632</v>
      </c>
      <c r="E985" s="656" t="s">
        <v>633</v>
      </c>
      <c r="F985" s="656" t="s">
        <v>1912</v>
      </c>
      <c r="G985" s="901" t="s">
        <v>633</v>
      </c>
      <c r="H985" s="897" t="s">
        <v>55</v>
      </c>
      <c r="I985" s="17" t="s">
        <v>860</v>
      </c>
      <c r="J985" s="64">
        <v>13.8</v>
      </c>
      <c r="K985" s="665">
        <v>5.029875545180019</v>
      </c>
      <c r="L985" s="665">
        <v>3.0982954481010001</v>
      </c>
      <c r="M985" s="64">
        <v>393</v>
      </c>
      <c r="N985" s="731">
        <v>0</v>
      </c>
      <c r="O985" s="548" t="s">
        <v>863</v>
      </c>
      <c r="P985" s="909">
        <v>2.9721991860000001</v>
      </c>
      <c r="Q985" s="203" t="s">
        <v>57</v>
      </c>
      <c r="R985" s="205" t="s">
        <v>57</v>
      </c>
      <c r="S985" s="490">
        <v>0</v>
      </c>
      <c r="T985" s="18">
        <v>0</v>
      </c>
      <c r="U985" s="548">
        <v>0</v>
      </c>
      <c r="V985" s="18">
        <v>0</v>
      </c>
      <c r="W985" s="64">
        <v>0</v>
      </c>
      <c r="X985" s="18">
        <v>0</v>
      </c>
      <c r="Y985" s="18">
        <v>0</v>
      </c>
      <c r="Z985" s="18">
        <v>0</v>
      </c>
      <c r="AA985" s="18">
        <v>0</v>
      </c>
      <c r="AB985" s="18">
        <v>0</v>
      </c>
      <c r="AC985" s="18">
        <v>0</v>
      </c>
      <c r="AD985" s="18">
        <v>0</v>
      </c>
      <c r="AE985" s="18">
        <v>0</v>
      </c>
      <c r="AF985" s="18">
        <v>0</v>
      </c>
      <c r="AG985" s="64">
        <v>0</v>
      </c>
      <c r="AH985" s="18">
        <v>0</v>
      </c>
      <c r="AI985" s="64">
        <v>0</v>
      </c>
      <c r="AJ985" s="18">
        <v>0</v>
      </c>
      <c r="AK985" s="18">
        <v>2</v>
      </c>
      <c r="AL985" s="64">
        <v>2</v>
      </c>
      <c r="AM985" s="18">
        <v>0</v>
      </c>
      <c r="AN985" s="18" t="s">
        <v>58</v>
      </c>
      <c r="AO985" s="18">
        <v>0</v>
      </c>
      <c r="AP985" s="64">
        <v>0</v>
      </c>
      <c r="AQ985" s="64">
        <v>2</v>
      </c>
      <c r="AR985" s="11">
        <v>2</v>
      </c>
      <c r="AS985" s="17">
        <v>0</v>
      </c>
      <c r="AT985" s="490">
        <v>0</v>
      </c>
      <c r="AU985" s="64">
        <v>0</v>
      </c>
      <c r="AV985" s="18">
        <v>0</v>
      </c>
      <c r="AW985" s="64">
        <v>0</v>
      </c>
      <c r="AX985" s="18">
        <v>0</v>
      </c>
      <c r="AY985" s="17">
        <v>0</v>
      </c>
      <c r="AZ985" s="490">
        <v>0</v>
      </c>
      <c r="BA985" s="17">
        <v>0</v>
      </c>
      <c r="BB985" s="18">
        <v>0</v>
      </c>
      <c r="BC985" s="17">
        <v>0</v>
      </c>
      <c r="BD985" s="18">
        <v>0</v>
      </c>
      <c r="BE985" s="17">
        <v>0</v>
      </c>
      <c r="BF985" s="18">
        <v>0</v>
      </c>
      <c r="BG985" s="17">
        <v>0</v>
      </c>
      <c r="BH985" s="18">
        <v>0</v>
      </c>
      <c r="BI985" s="17">
        <v>0</v>
      </c>
      <c r="BJ985" s="18">
        <v>0</v>
      </c>
      <c r="BK985" s="17">
        <v>208</v>
      </c>
      <c r="BL985" s="17">
        <v>208</v>
      </c>
      <c r="BM985" s="17">
        <v>0</v>
      </c>
      <c r="BN985" s="17" t="s">
        <v>58</v>
      </c>
      <c r="BO985" s="18">
        <v>0</v>
      </c>
      <c r="BP985" s="18">
        <v>0</v>
      </c>
      <c r="BQ985" s="64">
        <v>208</v>
      </c>
      <c r="BR985" s="18">
        <v>208</v>
      </c>
      <c r="BS985" s="729">
        <v>6.9981850805876641E-2</v>
      </c>
      <c r="BT985" s="17">
        <v>0</v>
      </c>
      <c r="BU985" s="17">
        <v>0</v>
      </c>
      <c r="BV985" s="17">
        <v>0</v>
      </c>
      <c r="BW985" s="17">
        <v>0</v>
      </c>
      <c r="BX985" s="17">
        <v>0</v>
      </c>
      <c r="BY985" s="17">
        <v>0</v>
      </c>
      <c r="BZ985" s="17">
        <v>0</v>
      </c>
      <c r="CA985" s="17">
        <v>0</v>
      </c>
      <c r="CB985" s="17">
        <v>0</v>
      </c>
      <c r="CC985" s="17">
        <v>0</v>
      </c>
      <c r="CD985" s="17">
        <v>0</v>
      </c>
      <c r="CE985" s="17">
        <v>0</v>
      </c>
      <c r="CF985" s="17">
        <v>0</v>
      </c>
      <c r="CG985" s="17">
        <v>0</v>
      </c>
      <c r="CH985" s="17">
        <v>0</v>
      </c>
      <c r="CI985" s="17">
        <v>0</v>
      </c>
      <c r="CJ985" s="17">
        <v>0</v>
      </c>
      <c r="CK985" s="17">
        <v>0</v>
      </c>
      <c r="CL985" s="702">
        <v>244158.72</v>
      </c>
      <c r="CM985" s="702">
        <v>244158.72</v>
      </c>
      <c r="CN985" s="702">
        <v>0</v>
      </c>
      <c r="CO985" s="702">
        <v>0</v>
      </c>
      <c r="CP985" s="702">
        <v>0</v>
      </c>
      <c r="CQ985" s="702">
        <v>0</v>
      </c>
      <c r="CR985" s="704">
        <v>244158.72</v>
      </c>
      <c r="CS985" s="703">
        <v>244158.72</v>
      </c>
      <c r="CT985" s="23" t="s">
        <v>56</v>
      </c>
      <c r="CU985" s="23" t="s">
        <v>56</v>
      </c>
      <c r="CV985" s="23" t="s">
        <v>56</v>
      </c>
      <c r="CW985" s="23" t="s">
        <v>56</v>
      </c>
      <c r="CX985" s="23" t="s">
        <v>56</v>
      </c>
      <c r="CY985" s="23" t="s">
        <v>56</v>
      </c>
      <c r="CZ985" s="23" t="s">
        <v>56</v>
      </c>
      <c r="DA985" s="23" t="s">
        <v>56</v>
      </c>
      <c r="DB985" s="796">
        <v>0</v>
      </c>
      <c r="DC985" s="120"/>
      <c r="DD985" s="692">
        <v>2.9721991860000001</v>
      </c>
      <c r="DE985" s="120"/>
      <c r="DF985" s="120"/>
      <c r="DG985" s="120"/>
      <c r="DH985" s="140"/>
      <c r="DI985" s="140"/>
      <c r="DJ985" s="140"/>
      <c r="DK985" s="140"/>
      <c r="DL985" s="548" t="s">
        <v>56</v>
      </c>
      <c r="DM985" s="548" t="s">
        <v>56</v>
      </c>
      <c r="DN985" s="203" t="s">
        <v>55</v>
      </c>
      <c r="DO985" s="700" t="s">
        <v>56</v>
      </c>
      <c r="DP985" s="713" t="s">
        <v>56</v>
      </c>
      <c r="DQ985" s="548" t="s">
        <v>56</v>
      </c>
      <c r="DR985" s="673" t="s">
        <v>56</v>
      </c>
      <c r="DS985" s="203" t="s">
        <v>56</v>
      </c>
      <c r="DT985" s="1160" t="s">
        <v>56</v>
      </c>
      <c r="DU985" s="711">
        <v>193.74939440651821</v>
      </c>
      <c r="DV985" s="711">
        <v>-35.903307338745435</v>
      </c>
      <c r="DW985" s="711">
        <v>193.32504385964901</v>
      </c>
      <c r="DX985" s="711">
        <v>-37.062313959938052</v>
      </c>
      <c r="DY985" s="710">
        <v>1.0015415106804659</v>
      </c>
      <c r="DZ985" s="710">
        <v>-0.25381589851003106</v>
      </c>
      <c r="EA985" s="710">
        <v>0.99736842105263201</v>
      </c>
      <c r="EB985" s="710">
        <v>-0.26932539150016832</v>
      </c>
      <c r="EC985" s="236"/>
      <c r="ED985" s="49"/>
      <c r="EE985" s="232"/>
      <c r="EF985" s="700">
        <v>73318</v>
      </c>
      <c r="EG985" s="712">
        <v>-42561.333333333328</v>
      </c>
      <c r="EH985" s="44"/>
    </row>
    <row r="986" spans="1:138" ht="41.25" customHeight="1" x14ac:dyDescent="0.25">
      <c r="A986" s="871" t="s">
        <v>49</v>
      </c>
      <c r="B986" s="656" t="s">
        <v>96</v>
      </c>
      <c r="C986" s="656" t="s">
        <v>140</v>
      </c>
      <c r="D986" s="691" t="s">
        <v>632</v>
      </c>
      <c r="E986" s="656" t="s">
        <v>633</v>
      </c>
      <c r="F986" s="656" t="s">
        <v>1913</v>
      </c>
      <c r="G986" s="901" t="s">
        <v>633</v>
      </c>
      <c r="H986" s="897" t="s">
        <v>55</v>
      </c>
      <c r="I986" s="17" t="s">
        <v>889</v>
      </c>
      <c r="J986" s="64">
        <v>13.8</v>
      </c>
      <c r="K986" s="665">
        <v>7.2018672578713909</v>
      </c>
      <c r="L986" s="665">
        <v>2.6518939338780001</v>
      </c>
      <c r="M986" s="64">
        <v>10</v>
      </c>
      <c r="N986" s="726">
        <v>269561.52929999999</v>
      </c>
      <c r="O986" s="548" t="s">
        <v>874</v>
      </c>
      <c r="P986" s="909">
        <v>6.8589211999999997E-2</v>
      </c>
      <c r="Q986" s="203" t="s">
        <v>57</v>
      </c>
      <c r="R986" s="205" t="s">
        <v>57</v>
      </c>
      <c r="S986" s="490">
        <v>0</v>
      </c>
      <c r="T986" s="18">
        <v>0</v>
      </c>
      <c r="U986" s="548" t="s">
        <v>58</v>
      </c>
      <c r="V986" s="18" t="s">
        <v>58</v>
      </c>
      <c r="W986" s="64" t="s">
        <v>58</v>
      </c>
      <c r="X986" s="18" t="s">
        <v>58</v>
      </c>
      <c r="Y986" s="18" t="s">
        <v>58</v>
      </c>
      <c r="Z986" s="18" t="s">
        <v>58</v>
      </c>
      <c r="AA986" s="18" t="s">
        <v>58</v>
      </c>
      <c r="AB986" s="18" t="s">
        <v>58</v>
      </c>
      <c r="AC986" s="18" t="s">
        <v>58</v>
      </c>
      <c r="AD986" s="18" t="s">
        <v>58</v>
      </c>
      <c r="AE986" s="18" t="s">
        <v>58</v>
      </c>
      <c r="AF986" s="18" t="s">
        <v>58</v>
      </c>
      <c r="AG986" s="64" t="s">
        <v>58</v>
      </c>
      <c r="AH986" s="18" t="s">
        <v>58</v>
      </c>
      <c r="AI986" s="64" t="s">
        <v>58</v>
      </c>
      <c r="AJ986" s="18" t="s">
        <v>58</v>
      </c>
      <c r="AK986" s="18" t="s">
        <v>58</v>
      </c>
      <c r="AL986" s="64" t="s">
        <v>58</v>
      </c>
      <c r="AM986" s="18" t="s">
        <v>58</v>
      </c>
      <c r="AN986" s="18" t="s">
        <v>58</v>
      </c>
      <c r="AO986" s="18" t="s">
        <v>58</v>
      </c>
      <c r="AP986" s="64" t="s">
        <v>58</v>
      </c>
      <c r="AQ986" s="64">
        <v>0</v>
      </c>
      <c r="AR986" s="11">
        <v>0</v>
      </c>
      <c r="AS986" s="17" t="s">
        <v>58</v>
      </c>
      <c r="AT986" s="490" t="s">
        <v>58</v>
      </c>
      <c r="AU986" s="64" t="s">
        <v>58</v>
      </c>
      <c r="AV986" s="18" t="s">
        <v>58</v>
      </c>
      <c r="AW986" s="64" t="s">
        <v>58</v>
      </c>
      <c r="AX986" s="18" t="s">
        <v>58</v>
      </c>
      <c r="AY986" s="17" t="s">
        <v>58</v>
      </c>
      <c r="AZ986" s="490" t="s">
        <v>58</v>
      </c>
      <c r="BA986" s="17" t="s">
        <v>58</v>
      </c>
      <c r="BB986" s="18" t="s">
        <v>58</v>
      </c>
      <c r="BC986" s="17" t="s">
        <v>58</v>
      </c>
      <c r="BD986" s="18" t="s">
        <v>58</v>
      </c>
      <c r="BE986" s="17" t="s">
        <v>58</v>
      </c>
      <c r="BF986" s="18" t="s">
        <v>58</v>
      </c>
      <c r="BG986" s="17" t="s">
        <v>58</v>
      </c>
      <c r="BH986" s="18" t="s">
        <v>58</v>
      </c>
      <c r="BI986" s="17" t="s">
        <v>58</v>
      </c>
      <c r="BJ986" s="18" t="s">
        <v>58</v>
      </c>
      <c r="BK986" s="17" t="s">
        <v>58</v>
      </c>
      <c r="BL986" s="17" t="s">
        <v>58</v>
      </c>
      <c r="BM986" s="17" t="s">
        <v>58</v>
      </c>
      <c r="BN986" s="17" t="s">
        <v>58</v>
      </c>
      <c r="BO986" s="18" t="s">
        <v>58</v>
      </c>
      <c r="BP986" s="18" t="s">
        <v>58</v>
      </c>
      <c r="BQ986" s="64">
        <v>0</v>
      </c>
      <c r="BR986" s="18">
        <v>0</v>
      </c>
      <c r="BS986" s="729">
        <v>0</v>
      </c>
      <c r="BT986" s="17">
        <v>0</v>
      </c>
      <c r="BU986" s="17">
        <v>0</v>
      </c>
      <c r="BV986" s="17">
        <v>0</v>
      </c>
      <c r="BW986" s="17">
        <v>0</v>
      </c>
      <c r="BX986" s="17">
        <v>0</v>
      </c>
      <c r="BY986" s="17">
        <v>0</v>
      </c>
      <c r="BZ986" s="17">
        <v>0</v>
      </c>
      <c r="CA986" s="17">
        <v>0</v>
      </c>
      <c r="CB986" s="17">
        <v>0</v>
      </c>
      <c r="CC986" s="17">
        <v>0</v>
      </c>
      <c r="CD986" s="17">
        <v>0</v>
      </c>
      <c r="CE986" s="17">
        <v>0</v>
      </c>
      <c r="CF986" s="17">
        <v>0</v>
      </c>
      <c r="CG986" s="17">
        <v>0</v>
      </c>
      <c r="CH986" s="17">
        <v>0</v>
      </c>
      <c r="CI986" s="17">
        <v>0</v>
      </c>
      <c r="CJ986" s="17">
        <v>0</v>
      </c>
      <c r="CK986" s="17">
        <v>0</v>
      </c>
      <c r="CL986" s="702">
        <v>0</v>
      </c>
      <c r="CM986" s="702">
        <v>0</v>
      </c>
      <c r="CN986" s="702">
        <v>0</v>
      </c>
      <c r="CO986" s="702">
        <v>0</v>
      </c>
      <c r="CP986" s="702">
        <v>0</v>
      </c>
      <c r="CQ986" s="702">
        <v>0</v>
      </c>
      <c r="CR986" s="704">
        <v>0</v>
      </c>
      <c r="CS986" s="703">
        <v>0</v>
      </c>
      <c r="CT986" s="23" t="s">
        <v>56</v>
      </c>
      <c r="CU986" s="23" t="s">
        <v>56</v>
      </c>
      <c r="CV986" s="23" t="s">
        <v>56</v>
      </c>
      <c r="CW986" s="23" t="s">
        <v>56</v>
      </c>
      <c r="CX986" s="23" t="s">
        <v>56</v>
      </c>
      <c r="CY986" s="23" t="s">
        <v>56</v>
      </c>
      <c r="CZ986" s="23" t="s">
        <v>56</v>
      </c>
      <c r="DA986" s="23" t="s">
        <v>56</v>
      </c>
      <c r="DB986" s="796">
        <v>269561.52929999999</v>
      </c>
      <c r="DC986" s="120"/>
      <c r="DD986" s="692">
        <v>6.8589211999999997E-2</v>
      </c>
      <c r="DE986" s="120"/>
      <c r="DF986" s="120"/>
      <c r="DG986" s="120"/>
      <c r="DH986" s="140"/>
      <c r="DI986" s="140"/>
      <c r="DJ986" s="140"/>
      <c r="DK986" s="140"/>
      <c r="DL986" s="548" t="s">
        <v>56</v>
      </c>
      <c r="DM986" s="548" t="s">
        <v>56</v>
      </c>
      <c r="DN986" s="203" t="s">
        <v>55</v>
      </c>
      <c r="DO986" s="700" t="s">
        <v>56</v>
      </c>
      <c r="DP986" s="713" t="s">
        <v>56</v>
      </c>
      <c r="DQ986" s="548" t="s">
        <v>56</v>
      </c>
      <c r="DR986" s="673" t="s">
        <v>56</v>
      </c>
      <c r="DS986" s="203" t="s">
        <v>56</v>
      </c>
      <c r="DT986" s="1160" t="s">
        <v>56</v>
      </c>
      <c r="DU986" s="711">
        <v>0</v>
      </c>
      <c r="DV986" s="711">
        <v>54.666666666666664</v>
      </c>
      <c r="DW986" s="711">
        <v>0</v>
      </c>
      <c r="DX986" s="711">
        <v>54.666666666666664</v>
      </c>
      <c r="DY986" s="710">
        <v>0</v>
      </c>
      <c r="DZ986" s="710">
        <v>0.5</v>
      </c>
      <c r="EA986" s="710">
        <v>0</v>
      </c>
      <c r="EB986" s="710">
        <v>0.5</v>
      </c>
      <c r="EC986" s="236"/>
      <c r="ED986" s="49"/>
      <c r="EE986" s="232"/>
      <c r="EF986" s="700">
        <v>0</v>
      </c>
      <c r="EG986" s="712">
        <v>75.333333333333329</v>
      </c>
      <c r="EH986" s="44"/>
    </row>
    <row r="987" spans="1:138" ht="41.25" customHeight="1" x14ac:dyDescent="0.25">
      <c r="A987" s="871" t="s">
        <v>49</v>
      </c>
      <c r="B987" s="656" t="s">
        <v>96</v>
      </c>
      <c r="C987" s="656" t="s">
        <v>140</v>
      </c>
      <c r="D987" s="691" t="s">
        <v>1914</v>
      </c>
      <c r="E987" s="656" t="s">
        <v>633</v>
      </c>
      <c r="F987" s="656" t="s">
        <v>1915</v>
      </c>
      <c r="G987" s="901" t="s">
        <v>633</v>
      </c>
      <c r="H987" s="897" t="s">
        <v>55</v>
      </c>
      <c r="I987" s="17" t="s">
        <v>866</v>
      </c>
      <c r="J987" s="64">
        <v>13.8</v>
      </c>
      <c r="K987" s="665">
        <v>11.8</v>
      </c>
      <c r="L987" s="665">
        <v>1.7058712085729999</v>
      </c>
      <c r="M987" s="64">
        <v>59</v>
      </c>
      <c r="N987" s="727" t="s">
        <v>56</v>
      </c>
      <c r="O987" s="548" t="s">
        <v>56</v>
      </c>
      <c r="P987" s="909" t="s">
        <v>56</v>
      </c>
      <c r="Q987" s="203" t="s">
        <v>57</v>
      </c>
      <c r="R987" s="205" t="s">
        <v>57</v>
      </c>
      <c r="S987" s="490">
        <v>0</v>
      </c>
      <c r="T987" s="18">
        <v>0</v>
      </c>
      <c r="U987" s="548" t="s">
        <v>58</v>
      </c>
      <c r="V987" s="18" t="s">
        <v>58</v>
      </c>
      <c r="W987" s="64" t="s">
        <v>58</v>
      </c>
      <c r="X987" s="18" t="s">
        <v>58</v>
      </c>
      <c r="Y987" s="18" t="s">
        <v>58</v>
      </c>
      <c r="Z987" s="18" t="s">
        <v>58</v>
      </c>
      <c r="AA987" s="18" t="s">
        <v>58</v>
      </c>
      <c r="AB987" s="18" t="s">
        <v>58</v>
      </c>
      <c r="AC987" s="18" t="s">
        <v>58</v>
      </c>
      <c r="AD987" s="18" t="s">
        <v>58</v>
      </c>
      <c r="AE987" s="18" t="s">
        <v>58</v>
      </c>
      <c r="AF987" s="18" t="s">
        <v>58</v>
      </c>
      <c r="AG987" s="64" t="s">
        <v>58</v>
      </c>
      <c r="AH987" s="18" t="s">
        <v>58</v>
      </c>
      <c r="AI987" s="64" t="s">
        <v>58</v>
      </c>
      <c r="AJ987" s="18" t="s">
        <v>58</v>
      </c>
      <c r="AK987" s="18" t="s">
        <v>58</v>
      </c>
      <c r="AL987" s="64" t="s">
        <v>58</v>
      </c>
      <c r="AM987" s="18" t="s">
        <v>58</v>
      </c>
      <c r="AN987" s="18" t="s">
        <v>58</v>
      </c>
      <c r="AO987" s="18" t="s">
        <v>58</v>
      </c>
      <c r="AP987" s="64" t="s">
        <v>58</v>
      </c>
      <c r="AQ987" s="64">
        <v>0</v>
      </c>
      <c r="AR987" s="11">
        <v>0</v>
      </c>
      <c r="AS987" s="17" t="s">
        <v>58</v>
      </c>
      <c r="AT987" s="490" t="s">
        <v>58</v>
      </c>
      <c r="AU987" s="64" t="s">
        <v>58</v>
      </c>
      <c r="AV987" s="18" t="s">
        <v>58</v>
      </c>
      <c r="AW987" s="64" t="s">
        <v>58</v>
      </c>
      <c r="AX987" s="18" t="s">
        <v>58</v>
      </c>
      <c r="AY987" s="17" t="s">
        <v>58</v>
      </c>
      <c r="AZ987" s="490" t="s">
        <v>58</v>
      </c>
      <c r="BA987" s="17" t="s">
        <v>58</v>
      </c>
      <c r="BB987" s="18" t="s">
        <v>58</v>
      </c>
      <c r="BC987" s="17" t="s">
        <v>58</v>
      </c>
      <c r="BD987" s="18" t="s">
        <v>58</v>
      </c>
      <c r="BE987" s="17" t="s">
        <v>58</v>
      </c>
      <c r="BF987" s="18" t="s">
        <v>58</v>
      </c>
      <c r="BG987" s="17" t="s">
        <v>58</v>
      </c>
      <c r="BH987" s="18" t="s">
        <v>58</v>
      </c>
      <c r="BI987" s="17" t="s">
        <v>58</v>
      </c>
      <c r="BJ987" s="18" t="s">
        <v>58</v>
      </c>
      <c r="BK987" s="17" t="s">
        <v>58</v>
      </c>
      <c r="BL987" s="17" t="s">
        <v>58</v>
      </c>
      <c r="BM987" s="17" t="s">
        <v>58</v>
      </c>
      <c r="BN987" s="17" t="s">
        <v>58</v>
      </c>
      <c r="BO987" s="18" t="s">
        <v>58</v>
      </c>
      <c r="BP987" s="18" t="s">
        <v>58</v>
      </c>
      <c r="BQ987" s="64">
        <v>0</v>
      </c>
      <c r="BR987" s="18">
        <v>0</v>
      </c>
      <c r="BS987" s="730" t="s">
        <v>56</v>
      </c>
      <c r="BT987" s="17">
        <v>0</v>
      </c>
      <c r="BU987" s="17">
        <v>0</v>
      </c>
      <c r="BV987" s="17">
        <v>0</v>
      </c>
      <c r="BW987" s="17">
        <v>0</v>
      </c>
      <c r="BX987" s="17">
        <v>0</v>
      </c>
      <c r="BY987" s="17">
        <v>0</v>
      </c>
      <c r="BZ987" s="17">
        <v>0</v>
      </c>
      <c r="CA987" s="17">
        <v>0</v>
      </c>
      <c r="CB987" s="17">
        <v>0</v>
      </c>
      <c r="CC987" s="17">
        <v>0</v>
      </c>
      <c r="CD987" s="17">
        <v>0</v>
      </c>
      <c r="CE987" s="17">
        <v>0</v>
      </c>
      <c r="CF987" s="17">
        <v>0</v>
      </c>
      <c r="CG987" s="17">
        <v>0</v>
      </c>
      <c r="CH987" s="17">
        <v>0</v>
      </c>
      <c r="CI987" s="17">
        <v>0</v>
      </c>
      <c r="CJ987" s="17">
        <v>0</v>
      </c>
      <c r="CK987" s="17">
        <v>0</v>
      </c>
      <c r="CL987" s="702">
        <v>0</v>
      </c>
      <c r="CM987" s="702">
        <v>0</v>
      </c>
      <c r="CN987" s="702">
        <v>0</v>
      </c>
      <c r="CO987" s="702">
        <v>0</v>
      </c>
      <c r="CP987" s="702">
        <v>0</v>
      </c>
      <c r="CQ987" s="702">
        <v>0</v>
      </c>
      <c r="CR987" s="704">
        <v>0</v>
      </c>
      <c r="CS987" s="703">
        <v>0</v>
      </c>
      <c r="CT987" s="23" t="s">
        <v>56</v>
      </c>
      <c r="CU987" s="23" t="s">
        <v>56</v>
      </c>
      <c r="CV987" s="23" t="s">
        <v>56</v>
      </c>
      <c r="CW987" s="23" t="s">
        <v>56</v>
      </c>
      <c r="CX987" s="23" t="s">
        <v>56</v>
      </c>
      <c r="CY987" s="23" t="s">
        <v>56</v>
      </c>
      <c r="CZ987" s="23" t="s">
        <v>56</v>
      </c>
      <c r="DA987" s="23" t="s">
        <v>56</v>
      </c>
      <c r="DB987" s="23" t="s">
        <v>56</v>
      </c>
      <c r="DC987" s="120"/>
      <c r="DD987" s="692" t="s">
        <v>56</v>
      </c>
      <c r="DE987" s="120"/>
      <c r="DF987" s="120"/>
      <c r="DG987" s="120"/>
      <c r="DH987" s="140"/>
      <c r="DI987" s="140"/>
      <c r="DJ987" s="140"/>
      <c r="DK987" s="140"/>
      <c r="DL987" s="548" t="s">
        <v>56</v>
      </c>
      <c r="DM987" s="548" t="s">
        <v>56</v>
      </c>
      <c r="DN987" s="203" t="s">
        <v>55</v>
      </c>
      <c r="DO987" s="700" t="s">
        <v>56</v>
      </c>
      <c r="DP987" s="713" t="s">
        <v>56</v>
      </c>
      <c r="DQ987" s="548" t="s">
        <v>56</v>
      </c>
      <c r="DR987" s="673" t="s">
        <v>56</v>
      </c>
      <c r="DS987" s="203" t="s">
        <v>56</v>
      </c>
      <c r="DT987" s="1160" t="s">
        <v>56</v>
      </c>
      <c r="DU987" s="711">
        <v>0</v>
      </c>
      <c r="DV987" s="711">
        <v>22.666666666666668</v>
      </c>
      <c r="DW987" s="711">
        <v>0</v>
      </c>
      <c r="DX987" s="711">
        <v>22.666666666666668</v>
      </c>
      <c r="DY987" s="710">
        <v>0</v>
      </c>
      <c r="DZ987" s="710">
        <v>0.33333333333333331</v>
      </c>
      <c r="EA987" s="710">
        <v>0</v>
      </c>
      <c r="EB987" s="710">
        <v>0.33333333333333331</v>
      </c>
      <c r="EC987" s="236"/>
      <c r="ED987" s="49"/>
      <c r="EE987" s="232"/>
      <c r="EF987" s="700">
        <v>0</v>
      </c>
      <c r="EG987" s="712">
        <v>1337.3333333333333</v>
      </c>
      <c r="EH987" s="44"/>
    </row>
    <row r="988" spans="1:138" ht="41.25" customHeight="1" x14ac:dyDescent="0.25">
      <c r="A988" s="871" t="s">
        <v>49</v>
      </c>
      <c r="B988" s="656" t="s">
        <v>96</v>
      </c>
      <c r="C988" s="656" t="s">
        <v>140</v>
      </c>
      <c r="D988" s="691" t="s">
        <v>1914</v>
      </c>
      <c r="E988" s="656" t="s">
        <v>633</v>
      </c>
      <c r="F988" s="656" t="s">
        <v>1916</v>
      </c>
      <c r="G988" s="901" t="s">
        <v>633</v>
      </c>
      <c r="H988" s="897" t="s">
        <v>55</v>
      </c>
      <c r="I988" s="17" t="s">
        <v>866</v>
      </c>
      <c r="J988" s="64">
        <v>13.8</v>
      </c>
      <c r="K988" s="665">
        <v>11.8</v>
      </c>
      <c r="L988" s="665">
        <v>2.3933712071429998</v>
      </c>
      <c r="M988" s="64">
        <v>72</v>
      </c>
      <c r="N988" s="727" t="s">
        <v>56</v>
      </c>
      <c r="O988" s="548" t="s">
        <v>56</v>
      </c>
      <c r="P988" s="909" t="s">
        <v>56</v>
      </c>
      <c r="Q988" s="203" t="s">
        <v>57</v>
      </c>
      <c r="R988" s="205" t="s">
        <v>57</v>
      </c>
      <c r="S988" s="490">
        <v>0</v>
      </c>
      <c r="T988" s="18">
        <v>0</v>
      </c>
      <c r="U988" s="548">
        <v>0</v>
      </c>
      <c r="V988" s="18">
        <v>0</v>
      </c>
      <c r="W988" s="64">
        <v>0</v>
      </c>
      <c r="X988" s="18">
        <v>0</v>
      </c>
      <c r="Y988" s="18">
        <v>0</v>
      </c>
      <c r="Z988" s="18">
        <v>0</v>
      </c>
      <c r="AA988" s="18">
        <v>0</v>
      </c>
      <c r="AB988" s="18">
        <v>0</v>
      </c>
      <c r="AC988" s="18">
        <v>0</v>
      </c>
      <c r="AD988" s="18">
        <v>0</v>
      </c>
      <c r="AE988" s="18">
        <v>0</v>
      </c>
      <c r="AF988" s="18">
        <v>0</v>
      </c>
      <c r="AG988" s="64">
        <v>1</v>
      </c>
      <c r="AH988" s="18">
        <v>1</v>
      </c>
      <c r="AI988" s="64">
        <v>0</v>
      </c>
      <c r="AJ988" s="18">
        <v>0</v>
      </c>
      <c r="AK988" s="18">
        <v>0</v>
      </c>
      <c r="AL988" s="64">
        <v>0</v>
      </c>
      <c r="AM988" s="18">
        <v>0</v>
      </c>
      <c r="AN988" s="18" t="s">
        <v>58</v>
      </c>
      <c r="AO988" s="18">
        <v>0</v>
      </c>
      <c r="AP988" s="64">
        <v>0</v>
      </c>
      <c r="AQ988" s="64">
        <v>1</v>
      </c>
      <c r="AR988" s="11">
        <v>1</v>
      </c>
      <c r="AS988" s="17">
        <v>0</v>
      </c>
      <c r="AT988" s="490">
        <v>0</v>
      </c>
      <c r="AU988" s="64">
        <v>0</v>
      </c>
      <c r="AV988" s="18">
        <v>0</v>
      </c>
      <c r="AW988" s="64">
        <v>0</v>
      </c>
      <c r="AX988" s="18">
        <v>0</v>
      </c>
      <c r="AY988" s="17">
        <v>0</v>
      </c>
      <c r="AZ988" s="490">
        <v>0</v>
      </c>
      <c r="BA988" s="17">
        <v>0</v>
      </c>
      <c r="BB988" s="18">
        <v>0</v>
      </c>
      <c r="BC988" s="17">
        <v>0</v>
      </c>
      <c r="BD988" s="18">
        <v>0</v>
      </c>
      <c r="BE988" s="17">
        <v>0</v>
      </c>
      <c r="BF988" s="18">
        <v>0</v>
      </c>
      <c r="BG988" s="17">
        <v>2649</v>
      </c>
      <c r="BH988" s="18">
        <v>2649</v>
      </c>
      <c r="BI988" s="17">
        <v>0</v>
      </c>
      <c r="BJ988" s="18">
        <v>0</v>
      </c>
      <c r="BK988" s="17">
        <v>0</v>
      </c>
      <c r="BL988" s="17" t="s">
        <v>58</v>
      </c>
      <c r="BM988" s="17">
        <v>0</v>
      </c>
      <c r="BN988" s="17" t="s">
        <v>58</v>
      </c>
      <c r="BO988" s="18">
        <v>0</v>
      </c>
      <c r="BP988" s="18">
        <v>0</v>
      </c>
      <c r="BQ988" s="64">
        <v>2649</v>
      </c>
      <c r="BR988" s="18">
        <v>2649</v>
      </c>
      <c r="BS988" s="730" t="s">
        <v>56</v>
      </c>
      <c r="BT988" s="17">
        <v>0</v>
      </c>
      <c r="BU988" s="17">
        <v>0</v>
      </c>
      <c r="BV988" s="17">
        <v>0</v>
      </c>
      <c r="BW988" s="17">
        <v>0</v>
      </c>
      <c r="BX988" s="17">
        <v>0</v>
      </c>
      <c r="BY988" s="17">
        <v>0</v>
      </c>
      <c r="BZ988" s="17">
        <v>0</v>
      </c>
      <c r="CA988" s="17">
        <v>0</v>
      </c>
      <c r="CB988" s="17">
        <v>0</v>
      </c>
      <c r="CC988" s="17">
        <v>0</v>
      </c>
      <c r="CD988" s="17">
        <v>0</v>
      </c>
      <c r="CE988" s="17">
        <v>0</v>
      </c>
      <c r="CF988" s="17">
        <v>0</v>
      </c>
      <c r="CG988" s="17">
        <v>0</v>
      </c>
      <c r="CH988" s="17">
        <v>13366218.239999998</v>
      </c>
      <c r="CI988" s="17">
        <v>13366218.239999998</v>
      </c>
      <c r="CJ988" s="17">
        <v>0</v>
      </c>
      <c r="CK988" s="17">
        <v>0</v>
      </c>
      <c r="CL988" s="702">
        <v>0</v>
      </c>
      <c r="CM988" s="702">
        <v>0</v>
      </c>
      <c r="CN988" s="702">
        <v>0</v>
      </c>
      <c r="CO988" s="702">
        <v>0</v>
      </c>
      <c r="CP988" s="702">
        <v>0</v>
      </c>
      <c r="CQ988" s="702">
        <v>0</v>
      </c>
      <c r="CR988" s="704">
        <v>13366218.239999998</v>
      </c>
      <c r="CS988" s="703">
        <v>13366218.239999998</v>
      </c>
      <c r="CT988" s="23" t="s">
        <v>56</v>
      </c>
      <c r="CU988" s="23" t="s">
        <v>56</v>
      </c>
      <c r="CV988" s="23" t="s">
        <v>56</v>
      </c>
      <c r="CW988" s="23" t="s">
        <v>56</v>
      </c>
      <c r="CX988" s="23" t="s">
        <v>56</v>
      </c>
      <c r="CY988" s="23" t="s">
        <v>56</v>
      </c>
      <c r="CZ988" s="23" t="s">
        <v>56</v>
      </c>
      <c r="DA988" s="23" t="s">
        <v>56</v>
      </c>
      <c r="DB988" s="23" t="s">
        <v>56</v>
      </c>
      <c r="DC988" s="120"/>
      <c r="DD988" s="692" t="s">
        <v>56</v>
      </c>
      <c r="DE988" s="120"/>
      <c r="DF988" s="120"/>
      <c r="DG988" s="120"/>
      <c r="DH988" s="140"/>
      <c r="DI988" s="140"/>
      <c r="DJ988" s="140"/>
      <c r="DK988" s="140"/>
      <c r="DL988" s="548" t="s">
        <v>56</v>
      </c>
      <c r="DM988" s="548" t="s">
        <v>56</v>
      </c>
      <c r="DN988" s="203" t="s">
        <v>55</v>
      </c>
      <c r="DO988" s="700" t="s">
        <v>56</v>
      </c>
      <c r="DP988" s="713" t="s">
        <v>56</v>
      </c>
      <c r="DQ988" s="548" t="s">
        <v>56</v>
      </c>
      <c r="DR988" s="673" t="s">
        <v>56</v>
      </c>
      <c r="DS988" s="203" t="s">
        <v>56</v>
      </c>
      <c r="DT988" s="1160" t="s">
        <v>56</v>
      </c>
      <c r="DU988" s="711">
        <v>63.718712753277678</v>
      </c>
      <c r="DV988" s="711">
        <v>-20.785379419944341</v>
      </c>
      <c r="DW988" s="711">
        <v>2.2061032863849799</v>
      </c>
      <c r="DX988" s="711">
        <v>40.727230046948357</v>
      </c>
      <c r="DY988" s="710">
        <v>5.7210965435041686E-2</v>
      </c>
      <c r="DZ988" s="710">
        <v>0.27612236789829164</v>
      </c>
      <c r="EA988" s="710">
        <v>1.4084507042253501E-2</v>
      </c>
      <c r="EB988" s="710">
        <v>0.31924882629107981</v>
      </c>
      <c r="EC988" s="236"/>
      <c r="ED988" s="49"/>
      <c r="EE988" s="232"/>
      <c r="EF988" s="700">
        <v>156</v>
      </c>
      <c r="EG988" s="712">
        <v>58.666666666666657</v>
      </c>
      <c r="EH988" s="44"/>
    </row>
    <row r="989" spans="1:138" ht="41.25" customHeight="1" x14ac:dyDescent="0.25">
      <c r="A989" s="871" t="s">
        <v>49</v>
      </c>
      <c r="B989" s="656" t="s">
        <v>96</v>
      </c>
      <c r="C989" s="656" t="s">
        <v>140</v>
      </c>
      <c r="D989" s="691" t="s">
        <v>141</v>
      </c>
      <c r="E989" s="656" t="s">
        <v>142</v>
      </c>
      <c r="F989" s="656" t="s">
        <v>1917</v>
      </c>
      <c r="G989" s="901" t="s">
        <v>142</v>
      </c>
      <c r="H989" s="897" t="s">
        <v>55</v>
      </c>
      <c r="I989" s="17" t="s">
        <v>56</v>
      </c>
      <c r="J989" s="64" t="s">
        <v>56</v>
      </c>
      <c r="K989" s="665" t="s">
        <v>56</v>
      </c>
      <c r="L989" s="665" t="s">
        <v>56</v>
      </c>
      <c r="M989" s="64" t="s">
        <v>56</v>
      </c>
      <c r="N989" s="727" t="s">
        <v>56</v>
      </c>
      <c r="O989" s="548" t="s">
        <v>56</v>
      </c>
      <c r="P989" s="909" t="s">
        <v>56</v>
      </c>
      <c r="Q989" s="203" t="s">
        <v>57</v>
      </c>
      <c r="R989" s="205" t="s">
        <v>57</v>
      </c>
      <c r="S989" s="490">
        <v>0</v>
      </c>
      <c r="T989" s="18">
        <v>0</v>
      </c>
      <c r="U989" s="548" t="s">
        <v>58</v>
      </c>
      <c r="V989" s="18" t="s">
        <v>58</v>
      </c>
      <c r="W989" s="64" t="s">
        <v>58</v>
      </c>
      <c r="X989" s="18" t="s">
        <v>58</v>
      </c>
      <c r="Y989" s="18" t="s">
        <v>58</v>
      </c>
      <c r="Z989" s="18" t="s">
        <v>58</v>
      </c>
      <c r="AA989" s="18" t="s">
        <v>58</v>
      </c>
      <c r="AB989" s="18" t="s">
        <v>58</v>
      </c>
      <c r="AC989" s="18" t="s">
        <v>58</v>
      </c>
      <c r="AD989" s="18" t="s">
        <v>58</v>
      </c>
      <c r="AE989" s="18" t="s">
        <v>58</v>
      </c>
      <c r="AF989" s="18" t="s">
        <v>58</v>
      </c>
      <c r="AG989" s="64" t="s">
        <v>58</v>
      </c>
      <c r="AH989" s="18" t="s">
        <v>58</v>
      </c>
      <c r="AI989" s="64" t="s">
        <v>58</v>
      </c>
      <c r="AJ989" s="18" t="s">
        <v>58</v>
      </c>
      <c r="AK989" s="18" t="s">
        <v>58</v>
      </c>
      <c r="AL989" s="64" t="s">
        <v>58</v>
      </c>
      <c r="AM989" s="18" t="s">
        <v>58</v>
      </c>
      <c r="AN989" s="18" t="s">
        <v>58</v>
      </c>
      <c r="AO989" s="18" t="s">
        <v>58</v>
      </c>
      <c r="AP989" s="64" t="s">
        <v>58</v>
      </c>
      <c r="AQ989" s="64">
        <v>0</v>
      </c>
      <c r="AR989" s="11">
        <v>0</v>
      </c>
      <c r="AS989" s="17" t="s">
        <v>58</v>
      </c>
      <c r="AT989" s="490" t="s">
        <v>58</v>
      </c>
      <c r="AU989" s="64" t="s">
        <v>58</v>
      </c>
      <c r="AV989" s="18" t="s">
        <v>58</v>
      </c>
      <c r="AW989" s="64" t="s">
        <v>58</v>
      </c>
      <c r="AX989" s="18" t="s">
        <v>58</v>
      </c>
      <c r="AY989" s="17" t="s">
        <v>58</v>
      </c>
      <c r="AZ989" s="490" t="s">
        <v>58</v>
      </c>
      <c r="BA989" s="17" t="s">
        <v>58</v>
      </c>
      <c r="BB989" s="18" t="s">
        <v>58</v>
      </c>
      <c r="BC989" s="17" t="s">
        <v>58</v>
      </c>
      <c r="BD989" s="18" t="s">
        <v>58</v>
      </c>
      <c r="BE989" s="17" t="s">
        <v>58</v>
      </c>
      <c r="BF989" s="18" t="s">
        <v>58</v>
      </c>
      <c r="BG989" s="17" t="s">
        <v>58</v>
      </c>
      <c r="BH989" s="18" t="s">
        <v>58</v>
      </c>
      <c r="BI989" s="17" t="s">
        <v>58</v>
      </c>
      <c r="BJ989" s="18" t="s">
        <v>58</v>
      </c>
      <c r="BK989" s="17" t="s">
        <v>58</v>
      </c>
      <c r="BL989" s="17" t="s">
        <v>58</v>
      </c>
      <c r="BM989" s="17" t="s">
        <v>58</v>
      </c>
      <c r="BN989" s="17" t="s">
        <v>58</v>
      </c>
      <c r="BO989" s="18" t="s">
        <v>58</v>
      </c>
      <c r="BP989" s="18" t="s">
        <v>58</v>
      </c>
      <c r="BQ989" s="64">
        <v>0</v>
      </c>
      <c r="BR989" s="18">
        <v>0</v>
      </c>
      <c r="BS989" s="730" t="s">
        <v>56</v>
      </c>
      <c r="BT989" s="17">
        <v>0</v>
      </c>
      <c r="BU989" s="17">
        <v>0</v>
      </c>
      <c r="BV989" s="17">
        <v>0</v>
      </c>
      <c r="BW989" s="17">
        <v>0</v>
      </c>
      <c r="BX989" s="17">
        <v>0</v>
      </c>
      <c r="BY989" s="17">
        <v>0</v>
      </c>
      <c r="BZ989" s="17">
        <v>0</v>
      </c>
      <c r="CA989" s="17">
        <v>0</v>
      </c>
      <c r="CB989" s="17">
        <v>0</v>
      </c>
      <c r="CC989" s="17">
        <v>0</v>
      </c>
      <c r="CD989" s="17">
        <v>0</v>
      </c>
      <c r="CE989" s="17">
        <v>0</v>
      </c>
      <c r="CF989" s="17">
        <v>0</v>
      </c>
      <c r="CG989" s="17">
        <v>0</v>
      </c>
      <c r="CH989" s="17">
        <v>0</v>
      </c>
      <c r="CI989" s="17">
        <v>0</v>
      </c>
      <c r="CJ989" s="17">
        <v>0</v>
      </c>
      <c r="CK989" s="17">
        <v>0</v>
      </c>
      <c r="CL989" s="702">
        <v>0</v>
      </c>
      <c r="CM989" s="702">
        <v>0</v>
      </c>
      <c r="CN989" s="702">
        <v>0</v>
      </c>
      <c r="CO989" s="702">
        <v>0</v>
      </c>
      <c r="CP989" s="702">
        <v>0</v>
      </c>
      <c r="CQ989" s="702">
        <v>0</v>
      </c>
      <c r="CR989" s="704">
        <v>0</v>
      </c>
      <c r="CS989" s="703">
        <v>0</v>
      </c>
      <c r="CT989" s="23" t="s">
        <v>56</v>
      </c>
      <c r="CU989" s="23" t="s">
        <v>56</v>
      </c>
      <c r="CV989" s="23" t="s">
        <v>56</v>
      </c>
      <c r="CW989" s="23" t="s">
        <v>56</v>
      </c>
      <c r="CX989" s="23" t="s">
        <v>56</v>
      </c>
      <c r="CY989" s="23" t="s">
        <v>56</v>
      </c>
      <c r="CZ989" s="23" t="s">
        <v>56</v>
      </c>
      <c r="DA989" s="23" t="s">
        <v>56</v>
      </c>
      <c r="DB989" s="23" t="s">
        <v>56</v>
      </c>
      <c r="DC989" s="120"/>
      <c r="DD989" s="692" t="s">
        <v>56</v>
      </c>
      <c r="DE989" s="120"/>
      <c r="DF989" s="120"/>
      <c r="DG989" s="120"/>
      <c r="DH989" s="140"/>
      <c r="DI989" s="140"/>
      <c r="DJ989" s="140"/>
      <c r="DK989" s="140"/>
      <c r="DL989" s="548" t="s">
        <v>56</v>
      </c>
      <c r="DM989" s="548" t="s">
        <v>56</v>
      </c>
      <c r="DN989" s="203" t="s">
        <v>55</v>
      </c>
      <c r="DO989" s="700" t="s">
        <v>56</v>
      </c>
      <c r="DP989" s="713" t="s">
        <v>56</v>
      </c>
      <c r="DQ989" s="548" t="s">
        <v>56</v>
      </c>
      <c r="DR989" s="673" t="s">
        <v>56</v>
      </c>
      <c r="DS989" s="203" t="s">
        <v>56</v>
      </c>
      <c r="DT989" s="1160" t="s">
        <v>56</v>
      </c>
      <c r="DU989" s="711">
        <v>0</v>
      </c>
      <c r="DV989" s="711">
        <v>297.25216794559861</v>
      </c>
      <c r="DW989" s="711">
        <v>0</v>
      </c>
      <c r="DX989" s="711">
        <v>197.19325431751076</v>
      </c>
      <c r="DY989" s="710">
        <v>0</v>
      </c>
      <c r="DZ989" s="710">
        <v>1.6666666666666667</v>
      </c>
      <c r="EA989" s="710">
        <v>0</v>
      </c>
      <c r="EB989" s="710">
        <v>1.2836257309941532</v>
      </c>
      <c r="EC989" s="236"/>
      <c r="ED989" s="49"/>
      <c r="EE989" s="232"/>
      <c r="EF989" s="700">
        <v>0</v>
      </c>
      <c r="EG989" s="712">
        <v>15036</v>
      </c>
      <c r="EH989" s="44"/>
    </row>
    <row r="990" spans="1:138" ht="41.25" customHeight="1" x14ac:dyDescent="0.25">
      <c r="A990" s="871" t="s">
        <v>49</v>
      </c>
      <c r="B990" s="656" t="s">
        <v>96</v>
      </c>
      <c r="C990" s="656" t="s">
        <v>140</v>
      </c>
      <c r="D990" s="691" t="s">
        <v>141</v>
      </c>
      <c r="E990" s="656" t="s">
        <v>142</v>
      </c>
      <c r="F990" s="656" t="s">
        <v>1918</v>
      </c>
      <c r="G990" s="901" t="s">
        <v>142</v>
      </c>
      <c r="H990" s="897" t="s">
        <v>55</v>
      </c>
      <c r="I990" s="17" t="s">
        <v>56</v>
      </c>
      <c r="J990" s="64" t="s">
        <v>56</v>
      </c>
      <c r="K990" s="665" t="s">
        <v>56</v>
      </c>
      <c r="L990" s="665" t="s">
        <v>56</v>
      </c>
      <c r="M990" s="64" t="s">
        <v>56</v>
      </c>
      <c r="N990" s="727" t="s">
        <v>56</v>
      </c>
      <c r="O990" s="548" t="s">
        <v>56</v>
      </c>
      <c r="P990" s="909" t="s">
        <v>56</v>
      </c>
      <c r="Q990" s="203" t="s">
        <v>57</v>
      </c>
      <c r="R990" s="205" t="s">
        <v>57</v>
      </c>
      <c r="S990" s="490">
        <v>0</v>
      </c>
      <c r="T990" s="18">
        <v>0</v>
      </c>
      <c r="U990" s="548" t="s">
        <v>58</v>
      </c>
      <c r="V990" s="18" t="s">
        <v>58</v>
      </c>
      <c r="W990" s="64" t="s">
        <v>58</v>
      </c>
      <c r="X990" s="18" t="s">
        <v>58</v>
      </c>
      <c r="Y990" s="18" t="s">
        <v>58</v>
      </c>
      <c r="Z990" s="18" t="s">
        <v>58</v>
      </c>
      <c r="AA990" s="18" t="s">
        <v>58</v>
      </c>
      <c r="AB990" s="18" t="s">
        <v>58</v>
      </c>
      <c r="AC990" s="18" t="s">
        <v>58</v>
      </c>
      <c r="AD990" s="18" t="s">
        <v>58</v>
      </c>
      <c r="AE990" s="18" t="s">
        <v>58</v>
      </c>
      <c r="AF990" s="18" t="s">
        <v>58</v>
      </c>
      <c r="AG990" s="64" t="s">
        <v>58</v>
      </c>
      <c r="AH990" s="18" t="s">
        <v>58</v>
      </c>
      <c r="AI990" s="64" t="s">
        <v>58</v>
      </c>
      <c r="AJ990" s="18" t="s">
        <v>58</v>
      </c>
      <c r="AK990" s="18" t="s">
        <v>58</v>
      </c>
      <c r="AL990" s="64" t="s">
        <v>58</v>
      </c>
      <c r="AM990" s="18" t="s">
        <v>58</v>
      </c>
      <c r="AN990" s="18" t="s">
        <v>58</v>
      </c>
      <c r="AO990" s="18" t="s">
        <v>58</v>
      </c>
      <c r="AP990" s="64" t="s">
        <v>58</v>
      </c>
      <c r="AQ990" s="64">
        <v>0</v>
      </c>
      <c r="AR990" s="11">
        <v>0</v>
      </c>
      <c r="AS990" s="17" t="s">
        <v>58</v>
      </c>
      <c r="AT990" s="490" t="s">
        <v>58</v>
      </c>
      <c r="AU990" s="64" t="s">
        <v>58</v>
      </c>
      <c r="AV990" s="18" t="s">
        <v>58</v>
      </c>
      <c r="AW990" s="64" t="s">
        <v>58</v>
      </c>
      <c r="AX990" s="18" t="s">
        <v>58</v>
      </c>
      <c r="AY990" s="17" t="s">
        <v>58</v>
      </c>
      <c r="AZ990" s="490" t="s">
        <v>58</v>
      </c>
      <c r="BA990" s="17" t="s">
        <v>58</v>
      </c>
      <c r="BB990" s="18" t="s">
        <v>58</v>
      </c>
      <c r="BC990" s="17" t="s">
        <v>58</v>
      </c>
      <c r="BD990" s="18" t="s">
        <v>58</v>
      </c>
      <c r="BE990" s="17" t="s">
        <v>58</v>
      </c>
      <c r="BF990" s="18" t="s">
        <v>58</v>
      </c>
      <c r="BG990" s="17" t="s">
        <v>58</v>
      </c>
      <c r="BH990" s="18" t="s">
        <v>58</v>
      </c>
      <c r="BI990" s="17" t="s">
        <v>58</v>
      </c>
      <c r="BJ990" s="18" t="s">
        <v>58</v>
      </c>
      <c r="BK990" s="17" t="s">
        <v>58</v>
      </c>
      <c r="BL990" s="17" t="s">
        <v>58</v>
      </c>
      <c r="BM990" s="17" t="s">
        <v>58</v>
      </c>
      <c r="BN990" s="17" t="s">
        <v>58</v>
      </c>
      <c r="BO990" s="18" t="s">
        <v>58</v>
      </c>
      <c r="BP990" s="18" t="s">
        <v>58</v>
      </c>
      <c r="BQ990" s="64">
        <v>0</v>
      </c>
      <c r="BR990" s="18">
        <v>0</v>
      </c>
      <c r="BS990" s="730" t="s">
        <v>56</v>
      </c>
      <c r="BT990" s="17">
        <v>0</v>
      </c>
      <c r="BU990" s="17">
        <v>0</v>
      </c>
      <c r="BV990" s="17">
        <v>0</v>
      </c>
      <c r="BW990" s="17">
        <v>0</v>
      </c>
      <c r="BX990" s="17">
        <v>0</v>
      </c>
      <c r="BY990" s="17">
        <v>0</v>
      </c>
      <c r="BZ990" s="17">
        <v>0</v>
      </c>
      <c r="CA990" s="17">
        <v>0</v>
      </c>
      <c r="CB990" s="17">
        <v>0</v>
      </c>
      <c r="CC990" s="17">
        <v>0</v>
      </c>
      <c r="CD990" s="17">
        <v>0</v>
      </c>
      <c r="CE990" s="17">
        <v>0</v>
      </c>
      <c r="CF990" s="17">
        <v>0</v>
      </c>
      <c r="CG990" s="17">
        <v>0</v>
      </c>
      <c r="CH990" s="17">
        <v>0</v>
      </c>
      <c r="CI990" s="17">
        <v>0</v>
      </c>
      <c r="CJ990" s="17">
        <v>0</v>
      </c>
      <c r="CK990" s="17">
        <v>0</v>
      </c>
      <c r="CL990" s="702">
        <v>0</v>
      </c>
      <c r="CM990" s="702">
        <v>0</v>
      </c>
      <c r="CN990" s="702">
        <v>0</v>
      </c>
      <c r="CO990" s="702">
        <v>0</v>
      </c>
      <c r="CP990" s="702">
        <v>0</v>
      </c>
      <c r="CQ990" s="702">
        <v>0</v>
      </c>
      <c r="CR990" s="704">
        <v>0</v>
      </c>
      <c r="CS990" s="703">
        <v>0</v>
      </c>
      <c r="CT990" s="23" t="s">
        <v>56</v>
      </c>
      <c r="CU990" s="23" t="s">
        <v>56</v>
      </c>
      <c r="CV990" s="23" t="s">
        <v>56</v>
      </c>
      <c r="CW990" s="23" t="s">
        <v>56</v>
      </c>
      <c r="CX990" s="23" t="s">
        <v>56</v>
      </c>
      <c r="CY990" s="23" t="s">
        <v>56</v>
      </c>
      <c r="CZ990" s="23" t="s">
        <v>56</v>
      </c>
      <c r="DA990" s="23" t="s">
        <v>56</v>
      </c>
      <c r="DB990" s="23" t="s">
        <v>56</v>
      </c>
      <c r="DC990" s="120"/>
      <c r="DD990" s="692" t="s">
        <v>56</v>
      </c>
      <c r="DE990" s="120"/>
      <c r="DF990" s="120"/>
      <c r="DG990" s="120"/>
      <c r="DH990" s="140"/>
      <c r="DI990" s="140"/>
      <c r="DJ990" s="140"/>
      <c r="DK990" s="140"/>
      <c r="DL990" s="548" t="s">
        <v>56</v>
      </c>
      <c r="DM990" s="548" t="s">
        <v>56</v>
      </c>
      <c r="DN990" s="203" t="s">
        <v>55</v>
      </c>
      <c r="DO990" s="700" t="s">
        <v>56</v>
      </c>
      <c r="DP990" s="713" t="s">
        <v>56</v>
      </c>
      <c r="DQ990" s="548" t="s">
        <v>56</v>
      </c>
      <c r="DR990" s="673" t="s">
        <v>56</v>
      </c>
      <c r="DS990" s="203" t="s">
        <v>56</v>
      </c>
      <c r="DT990" s="1160" t="s">
        <v>56</v>
      </c>
      <c r="DU990" s="711">
        <v>0</v>
      </c>
      <c r="DV990" s="711">
        <v>111.80221823613753</v>
      </c>
      <c r="DW990" s="711">
        <v>0</v>
      </c>
      <c r="DX990" s="711">
        <v>109.70324184518489</v>
      </c>
      <c r="DY990" s="710">
        <v>0</v>
      </c>
      <c r="DZ990" s="710">
        <v>1.1148295331797027</v>
      </c>
      <c r="EA990" s="710">
        <v>0</v>
      </c>
      <c r="EB990" s="710">
        <v>1.0938785673550366</v>
      </c>
      <c r="EC990" s="236"/>
      <c r="ED990" s="49"/>
      <c r="EE990" s="232"/>
      <c r="EF990" s="700">
        <v>0</v>
      </c>
      <c r="EG990" s="712">
        <v>6161.666666666667</v>
      </c>
      <c r="EH990" s="44"/>
    </row>
    <row r="991" spans="1:138" ht="41.25" customHeight="1" x14ac:dyDescent="0.25">
      <c r="A991" s="871" t="s">
        <v>49</v>
      </c>
      <c r="B991" s="656" t="s">
        <v>96</v>
      </c>
      <c r="C991" s="656" t="s">
        <v>140</v>
      </c>
      <c r="D991" s="691" t="s">
        <v>141</v>
      </c>
      <c r="E991" s="656" t="s">
        <v>142</v>
      </c>
      <c r="F991" s="656" t="s">
        <v>1919</v>
      </c>
      <c r="G991" s="901" t="s">
        <v>142</v>
      </c>
      <c r="H991" s="897" t="s">
        <v>55</v>
      </c>
      <c r="I991" s="17" t="s">
        <v>56</v>
      </c>
      <c r="J991" s="64" t="s">
        <v>56</v>
      </c>
      <c r="K991" s="665">
        <v>1.8229488339500919</v>
      </c>
      <c r="L991" s="665" t="s">
        <v>56</v>
      </c>
      <c r="M991" s="64" t="s">
        <v>56</v>
      </c>
      <c r="N991" s="731">
        <v>0</v>
      </c>
      <c r="O991" s="548" t="s">
        <v>874</v>
      </c>
      <c r="P991" s="909">
        <v>0</v>
      </c>
      <c r="Q991" s="203" t="s">
        <v>57</v>
      </c>
      <c r="R991" s="205" t="s">
        <v>57</v>
      </c>
      <c r="S991" s="490">
        <v>0</v>
      </c>
      <c r="T991" s="18">
        <v>0</v>
      </c>
      <c r="U991" s="548" t="s">
        <v>58</v>
      </c>
      <c r="V991" s="18" t="s">
        <v>58</v>
      </c>
      <c r="W991" s="64" t="s">
        <v>58</v>
      </c>
      <c r="X991" s="18" t="s">
        <v>58</v>
      </c>
      <c r="Y991" s="18" t="s">
        <v>58</v>
      </c>
      <c r="Z991" s="18" t="s">
        <v>58</v>
      </c>
      <c r="AA991" s="18" t="s">
        <v>58</v>
      </c>
      <c r="AB991" s="18" t="s">
        <v>58</v>
      </c>
      <c r="AC991" s="18" t="s">
        <v>58</v>
      </c>
      <c r="AD991" s="18" t="s">
        <v>58</v>
      </c>
      <c r="AE991" s="18" t="s">
        <v>58</v>
      </c>
      <c r="AF991" s="18" t="s">
        <v>58</v>
      </c>
      <c r="AG991" s="64" t="s">
        <v>58</v>
      </c>
      <c r="AH991" s="18" t="s">
        <v>58</v>
      </c>
      <c r="AI991" s="64" t="s">
        <v>58</v>
      </c>
      <c r="AJ991" s="18" t="s">
        <v>58</v>
      </c>
      <c r="AK991" s="18" t="s">
        <v>58</v>
      </c>
      <c r="AL991" s="64" t="s">
        <v>58</v>
      </c>
      <c r="AM991" s="18" t="s">
        <v>58</v>
      </c>
      <c r="AN991" s="18" t="s">
        <v>58</v>
      </c>
      <c r="AO991" s="18" t="s">
        <v>58</v>
      </c>
      <c r="AP991" s="64" t="s">
        <v>58</v>
      </c>
      <c r="AQ991" s="64">
        <v>0</v>
      </c>
      <c r="AR991" s="11">
        <v>0</v>
      </c>
      <c r="AS991" s="17" t="s">
        <v>58</v>
      </c>
      <c r="AT991" s="490" t="s">
        <v>58</v>
      </c>
      <c r="AU991" s="64" t="s">
        <v>58</v>
      </c>
      <c r="AV991" s="18" t="s">
        <v>58</v>
      </c>
      <c r="AW991" s="64" t="s">
        <v>58</v>
      </c>
      <c r="AX991" s="18" t="s">
        <v>58</v>
      </c>
      <c r="AY991" s="17" t="s">
        <v>58</v>
      </c>
      <c r="AZ991" s="490" t="s">
        <v>58</v>
      </c>
      <c r="BA991" s="17" t="s">
        <v>58</v>
      </c>
      <c r="BB991" s="18" t="s">
        <v>58</v>
      </c>
      <c r="BC991" s="17" t="s">
        <v>58</v>
      </c>
      <c r="BD991" s="18" t="s">
        <v>58</v>
      </c>
      <c r="BE991" s="17" t="s">
        <v>58</v>
      </c>
      <c r="BF991" s="18" t="s">
        <v>58</v>
      </c>
      <c r="BG991" s="17" t="s">
        <v>58</v>
      </c>
      <c r="BH991" s="18" t="s">
        <v>58</v>
      </c>
      <c r="BI991" s="17" t="s">
        <v>58</v>
      </c>
      <c r="BJ991" s="18" t="s">
        <v>58</v>
      </c>
      <c r="BK991" s="17" t="s">
        <v>58</v>
      </c>
      <c r="BL991" s="17" t="s">
        <v>58</v>
      </c>
      <c r="BM991" s="17" t="s">
        <v>58</v>
      </c>
      <c r="BN991" s="17" t="s">
        <v>58</v>
      </c>
      <c r="BO991" s="18" t="s">
        <v>58</v>
      </c>
      <c r="BP991" s="18" t="s">
        <v>58</v>
      </c>
      <c r="BQ991" s="64">
        <v>0</v>
      </c>
      <c r="BR991" s="18">
        <v>0</v>
      </c>
      <c r="BS991" s="729">
        <v>0</v>
      </c>
      <c r="BT991" s="17">
        <v>0</v>
      </c>
      <c r="BU991" s="17">
        <v>0</v>
      </c>
      <c r="BV991" s="17">
        <v>0</v>
      </c>
      <c r="BW991" s="17">
        <v>0</v>
      </c>
      <c r="BX991" s="17">
        <v>0</v>
      </c>
      <c r="BY991" s="17">
        <v>0</v>
      </c>
      <c r="BZ991" s="17">
        <v>0</v>
      </c>
      <c r="CA991" s="17">
        <v>0</v>
      </c>
      <c r="CB991" s="17">
        <v>0</v>
      </c>
      <c r="CC991" s="17">
        <v>0</v>
      </c>
      <c r="CD991" s="17">
        <v>0</v>
      </c>
      <c r="CE991" s="17">
        <v>0</v>
      </c>
      <c r="CF991" s="17">
        <v>0</v>
      </c>
      <c r="CG991" s="17">
        <v>0</v>
      </c>
      <c r="CH991" s="17">
        <v>0</v>
      </c>
      <c r="CI991" s="17">
        <v>0</v>
      </c>
      <c r="CJ991" s="17">
        <v>0</v>
      </c>
      <c r="CK991" s="17">
        <v>0</v>
      </c>
      <c r="CL991" s="702">
        <v>0</v>
      </c>
      <c r="CM991" s="702">
        <v>0</v>
      </c>
      <c r="CN991" s="702">
        <v>0</v>
      </c>
      <c r="CO991" s="702">
        <v>0</v>
      </c>
      <c r="CP991" s="702">
        <v>0</v>
      </c>
      <c r="CQ991" s="702">
        <v>0</v>
      </c>
      <c r="CR991" s="704">
        <v>0</v>
      </c>
      <c r="CS991" s="703">
        <v>0</v>
      </c>
      <c r="CT991" s="23" t="s">
        <v>56</v>
      </c>
      <c r="CU991" s="23" t="s">
        <v>56</v>
      </c>
      <c r="CV991" s="23" t="s">
        <v>56</v>
      </c>
      <c r="CW991" s="23" t="s">
        <v>56</v>
      </c>
      <c r="CX991" s="23" t="s">
        <v>56</v>
      </c>
      <c r="CY991" s="23" t="s">
        <v>56</v>
      </c>
      <c r="CZ991" s="23" t="s">
        <v>56</v>
      </c>
      <c r="DA991" s="23" t="s">
        <v>56</v>
      </c>
      <c r="DB991" s="796">
        <v>0</v>
      </c>
      <c r="DC991" s="120"/>
      <c r="DD991" s="692">
        <v>0</v>
      </c>
      <c r="DE991" s="120"/>
      <c r="DF991" s="120"/>
      <c r="DG991" s="120"/>
      <c r="DH991" s="140"/>
      <c r="DI991" s="140"/>
      <c r="DJ991" s="140"/>
      <c r="DK991" s="140"/>
      <c r="DL991" s="548" t="s">
        <v>56</v>
      </c>
      <c r="DM991" s="548" t="s">
        <v>56</v>
      </c>
      <c r="DN991" s="203" t="s">
        <v>55</v>
      </c>
      <c r="DO991" s="700" t="s">
        <v>56</v>
      </c>
      <c r="DP991" s="713" t="s">
        <v>56</v>
      </c>
      <c r="DQ991" s="548" t="s">
        <v>56</v>
      </c>
      <c r="DR991" s="673" t="s">
        <v>56</v>
      </c>
      <c r="DS991" s="203" t="s">
        <v>56</v>
      </c>
      <c r="DT991" s="1160" t="s">
        <v>56</v>
      </c>
      <c r="DU991" s="711">
        <v>0</v>
      </c>
      <c r="DV991" s="711">
        <v>757.52866804736016</v>
      </c>
      <c r="DW991" s="711">
        <v>0</v>
      </c>
      <c r="DX991" s="711">
        <v>215.90803268229934</v>
      </c>
      <c r="DY991" s="710">
        <v>0</v>
      </c>
      <c r="DZ991" s="710">
        <v>1.4542313747366993</v>
      </c>
      <c r="EA991" s="710">
        <v>0</v>
      </c>
      <c r="EB991" s="710">
        <v>1.3610527604257836</v>
      </c>
      <c r="EC991" s="236"/>
      <c r="ED991" s="49"/>
      <c r="EE991" s="232"/>
      <c r="EF991" s="700">
        <v>0</v>
      </c>
      <c r="EG991" s="712">
        <v>60218</v>
      </c>
      <c r="EH991" s="44"/>
    </row>
    <row r="992" spans="1:138" ht="41.25" customHeight="1" x14ac:dyDescent="0.25">
      <c r="A992" s="871" t="s">
        <v>49</v>
      </c>
      <c r="B992" s="656" t="s">
        <v>96</v>
      </c>
      <c r="C992" s="656" t="s">
        <v>140</v>
      </c>
      <c r="D992" s="691" t="s">
        <v>141</v>
      </c>
      <c r="E992" s="656" t="s">
        <v>142</v>
      </c>
      <c r="F992" s="656" t="s">
        <v>1920</v>
      </c>
      <c r="G992" s="901" t="s">
        <v>142</v>
      </c>
      <c r="H992" s="897" t="s">
        <v>55</v>
      </c>
      <c r="I992" s="17" t="s">
        <v>56</v>
      </c>
      <c r="J992" s="64" t="s">
        <v>56</v>
      </c>
      <c r="K992" s="665">
        <v>1.6067888931654961</v>
      </c>
      <c r="L992" s="665" t="s">
        <v>56</v>
      </c>
      <c r="M992" s="64" t="s">
        <v>56</v>
      </c>
      <c r="N992" s="731">
        <v>0</v>
      </c>
      <c r="O992" s="548" t="s">
        <v>874</v>
      </c>
      <c r="P992" s="909">
        <v>0</v>
      </c>
      <c r="Q992" s="203" t="s">
        <v>57</v>
      </c>
      <c r="R992" s="205" t="s">
        <v>57</v>
      </c>
      <c r="S992" s="490">
        <v>0</v>
      </c>
      <c r="T992" s="18">
        <v>0</v>
      </c>
      <c r="U992" s="548" t="s">
        <v>58</v>
      </c>
      <c r="V992" s="18" t="s">
        <v>58</v>
      </c>
      <c r="W992" s="64" t="s">
        <v>58</v>
      </c>
      <c r="X992" s="18" t="s">
        <v>58</v>
      </c>
      <c r="Y992" s="18" t="s">
        <v>58</v>
      </c>
      <c r="Z992" s="18" t="s">
        <v>58</v>
      </c>
      <c r="AA992" s="18" t="s">
        <v>58</v>
      </c>
      <c r="AB992" s="18" t="s">
        <v>58</v>
      </c>
      <c r="AC992" s="18" t="s">
        <v>58</v>
      </c>
      <c r="AD992" s="18" t="s">
        <v>58</v>
      </c>
      <c r="AE992" s="18" t="s">
        <v>58</v>
      </c>
      <c r="AF992" s="18" t="s">
        <v>58</v>
      </c>
      <c r="AG992" s="64" t="s">
        <v>58</v>
      </c>
      <c r="AH992" s="18" t="s">
        <v>58</v>
      </c>
      <c r="AI992" s="64" t="s">
        <v>58</v>
      </c>
      <c r="AJ992" s="18" t="s">
        <v>58</v>
      </c>
      <c r="AK992" s="18" t="s">
        <v>58</v>
      </c>
      <c r="AL992" s="64" t="s">
        <v>58</v>
      </c>
      <c r="AM992" s="18" t="s">
        <v>58</v>
      </c>
      <c r="AN992" s="18" t="s">
        <v>58</v>
      </c>
      <c r="AO992" s="18" t="s">
        <v>58</v>
      </c>
      <c r="AP992" s="64" t="s">
        <v>58</v>
      </c>
      <c r="AQ992" s="64">
        <v>0</v>
      </c>
      <c r="AR992" s="11">
        <v>0</v>
      </c>
      <c r="AS992" s="17" t="s">
        <v>58</v>
      </c>
      <c r="AT992" s="490" t="s">
        <v>58</v>
      </c>
      <c r="AU992" s="64" t="s">
        <v>58</v>
      </c>
      <c r="AV992" s="18" t="s">
        <v>58</v>
      </c>
      <c r="AW992" s="64" t="s">
        <v>58</v>
      </c>
      <c r="AX992" s="18" t="s">
        <v>58</v>
      </c>
      <c r="AY992" s="17" t="s">
        <v>58</v>
      </c>
      <c r="AZ992" s="490" t="s">
        <v>58</v>
      </c>
      <c r="BA992" s="17" t="s">
        <v>58</v>
      </c>
      <c r="BB992" s="18" t="s">
        <v>58</v>
      </c>
      <c r="BC992" s="17" t="s">
        <v>58</v>
      </c>
      <c r="BD992" s="18" t="s">
        <v>58</v>
      </c>
      <c r="BE992" s="17" t="s">
        <v>58</v>
      </c>
      <c r="BF992" s="18" t="s">
        <v>58</v>
      </c>
      <c r="BG992" s="17" t="s">
        <v>58</v>
      </c>
      <c r="BH992" s="18" t="s">
        <v>58</v>
      </c>
      <c r="BI992" s="17" t="s">
        <v>58</v>
      </c>
      <c r="BJ992" s="18" t="s">
        <v>58</v>
      </c>
      <c r="BK992" s="17" t="s">
        <v>58</v>
      </c>
      <c r="BL992" s="17" t="s">
        <v>58</v>
      </c>
      <c r="BM992" s="17" t="s">
        <v>58</v>
      </c>
      <c r="BN992" s="17" t="s">
        <v>58</v>
      </c>
      <c r="BO992" s="18" t="s">
        <v>58</v>
      </c>
      <c r="BP992" s="18" t="s">
        <v>58</v>
      </c>
      <c r="BQ992" s="64">
        <v>0</v>
      </c>
      <c r="BR992" s="18">
        <v>0</v>
      </c>
      <c r="BS992" s="729">
        <v>0</v>
      </c>
      <c r="BT992" s="17">
        <v>0</v>
      </c>
      <c r="BU992" s="17">
        <v>0</v>
      </c>
      <c r="BV992" s="17">
        <v>0</v>
      </c>
      <c r="BW992" s="17">
        <v>0</v>
      </c>
      <c r="BX992" s="17">
        <v>0</v>
      </c>
      <c r="BY992" s="17">
        <v>0</v>
      </c>
      <c r="BZ992" s="17">
        <v>0</v>
      </c>
      <c r="CA992" s="17">
        <v>0</v>
      </c>
      <c r="CB992" s="17">
        <v>0</v>
      </c>
      <c r="CC992" s="17">
        <v>0</v>
      </c>
      <c r="CD992" s="17">
        <v>0</v>
      </c>
      <c r="CE992" s="17">
        <v>0</v>
      </c>
      <c r="CF992" s="17">
        <v>0</v>
      </c>
      <c r="CG992" s="17">
        <v>0</v>
      </c>
      <c r="CH992" s="17">
        <v>0</v>
      </c>
      <c r="CI992" s="17">
        <v>0</v>
      </c>
      <c r="CJ992" s="17">
        <v>0</v>
      </c>
      <c r="CK992" s="17">
        <v>0</v>
      </c>
      <c r="CL992" s="702">
        <v>0</v>
      </c>
      <c r="CM992" s="702">
        <v>0</v>
      </c>
      <c r="CN992" s="702">
        <v>0</v>
      </c>
      <c r="CO992" s="702">
        <v>0</v>
      </c>
      <c r="CP992" s="702">
        <v>0</v>
      </c>
      <c r="CQ992" s="702">
        <v>0</v>
      </c>
      <c r="CR992" s="704">
        <v>0</v>
      </c>
      <c r="CS992" s="703">
        <v>0</v>
      </c>
      <c r="CT992" s="23" t="s">
        <v>56</v>
      </c>
      <c r="CU992" s="23" t="s">
        <v>56</v>
      </c>
      <c r="CV992" s="23" t="s">
        <v>56</v>
      </c>
      <c r="CW992" s="23" t="s">
        <v>56</v>
      </c>
      <c r="CX992" s="23" t="s">
        <v>56</v>
      </c>
      <c r="CY992" s="23" t="s">
        <v>56</v>
      </c>
      <c r="CZ992" s="23" t="s">
        <v>56</v>
      </c>
      <c r="DA992" s="23" t="s">
        <v>56</v>
      </c>
      <c r="DB992" s="796">
        <v>0</v>
      </c>
      <c r="DC992" s="120"/>
      <c r="DD992" s="692">
        <v>0</v>
      </c>
      <c r="DE992" s="120"/>
      <c r="DF992" s="120"/>
      <c r="DG992" s="120"/>
      <c r="DH992" s="140"/>
      <c r="DI992" s="140"/>
      <c r="DJ992" s="140"/>
      <c r="DK992" s="140"/>
      <c r="DL992" s="548" t="s">
        <v>56</v>
      </c>
      <c r="DM992" s="548" t="s">
        <v>56</v>
      </c>
      <c r="DN992" s="203" t="s">
        <v>55</v>
      </c>
      <c r="DO992" s="700" t="s">
        <v>56</v>
      </c>
      <c r="DP992" s="713" t="s">
        <v>56</v>
      </c>
      <c r="DQ992" s="548" t="s">
        <v>56</v>
      </c>
      <c r="DR992" s="673" t="s">
        <v>56</v>
      </c>
      <c r="DS992" s="203" t="s">
        <v>56</v>
      </c>
      <c r="DT992" s="1160" t="s">
        <v>56</v>
      </c>
      <c r="DU992" s="711">
        <v>0</v>
      </c>
      <c r="DV992" s="711">
        <v>31.694945475979964</v>
      </c>
      <c r="DW992" s="711">
        <v>0</v>
      </c>
      <c r="DX992" s="711">
        <v>31.694945475979964</v>
      </c>
      <c r="DY992" s="710">
        <v>0</v>
      </c>
      <c r="DZ992" s="710">
        <v>8.3018960605167627E-2</v>
      </c>
      <c r="EA992" s="710">
        <v>0</v>
      </c>
      <c r="EB992" s="710">
        <v>8.3018960605167627E-2</v>
      </c>
      <c r="EC992" s="236"/>
      <c r="ED992" s="49"/>
      <c r="EE992" s="232"/>
      <c r="EF992" s="700">
        <v>0</v>
      </c>
      <c r="EG992" s="712">
        <v>8260</v>
      </c>
      <c r="EH992" s="44"/>
    </row>
    <row r="993" spans="1:138" ht="41.25" customHeight="1" x14ac:dyDescent="0.25">
      <c r="A993" s="871" t="s">
        <v>49</v>
      </c>
      <c r="B993" s="656" t="s">
        <v>96</v>
      </c>
      <c r="C993" s="656" t="s">
        <v>140</v>
      </c>
      <c r="D993" s="691" t="s">
        <v>141</v>
      </c>
      <c r="E993" s="656" t="s">
        <v>142</v>
      </c>
      <c r="F993" s="656" t="s">
        <v>1921</v>
      </c>
      <c r="G993" s="901" t="s">
        <v>142</v>
      </c>
      <c r="H993" s="897" t="s">
        <v>55</v>
      </c>
      <c r="I993" s="17" t="s">
        <v>56</v>
      </c>
      <c r="J993" s="64" t="s">
        <v>56</v>
      </c>
      <c r="K993" s="665">
        <v>1.7581008517147132</v>
      </c>
      <c r="L993" s="665" t="s">
        <v>56</v>
      </c>
      <c r="M993" s="64" t="s">
        <v>56</v>
      </c>
      <c r="N993" s="731">
        <v>0</v>
      </c>
      <c r="O993" s="548" t="s">
        <v>874</v>
      </c>
      <c r="P993" s="909">
        <v>0</v>
      </c>
      <c r="Q993" s="203" t="s">
        <v>57</v>
      </c>
      <c r="R993" s="205" t="s">
        <v>57</v>
      </c>
      <c r="S993" s="490">
        <v>0</v>
      </c>
      <c r="T993" s="18">
        <v>0</v>
      </c>
      <c r="U993" s="548" t="s">
        <v>58</v>
      </c>
      <c r="V993" s="18" t="s">
        <v>58</v>
      </c>
      <c r="W993" s="64" t="s">
        <v>58</v>
      </c>
      <c r="X993" s="18" t="s">
        <v>58</v>
      </c>
      <c r="Y993" s="18" t="s">
        <v>58</v>
      </c>
      <c r="Z993" s="18" t="s">
        <v>58</v>
      </c>
      <c r="AA993" s="18" t="s">
        <v>58</v>
      </c>
      <c r="AB993" s="18" t="s">
        <v>58</v>
      </c>
      <c r="AC993" s="18" t="s">
        <v>58</v>
      </c>
      <c r="AD993" s="18" t="s">
        <v>58</v>
      </c>
      <c r="AE993" s="18" t="s">
        <v>58</v>
      </c>
      <c r="AF993" s="18" t="s">
        <v>58</v>
      </c>
      <c r="AG993" s="64" t="s">
        <v>58</v>
      </c>
      <c r="AH993" s="18" t="s">
        <v>58</v>
      </c>
      <c r="AI993" s="64" t="s">
        <v>58</v>
      </c>
      <c r="AJ993" s="18" t="s">
        <v>58</v>
      </c>
      <c r="AK993" s="18" t="s">
        <v>58</v>
      </c>
      <c r="AL993" s="64" t="s">
        <v>58</v>
      </c>
      <c r="AM993" s="18" t="s">
        <v>58</v>
      </c>
      <c r="AN993" s="18" t="s">
        <v>58</v>
      </c>
      <c r="AO993" s="18" t="s">
        <v>58</v>
      </c>
      <c r="AP993" s="64" t="s">
        <v>58</v>
      </c>
      <c r="AQ993" s="64">
        <v>0</v>
      </c>
      <c r="AR993" s="11">
        <v>0</v>
      </c>
      <c r="AS993" s="17" t="s">
        <v>58</v>
      </c>
      <c r="AT993" s="490" t="s">
        <v>58</v>
      </c>
      <c r="AU993" s="64" t="s">
        <v>58</v>
      </c>
      <c r="AV993" s="18" t="s">
        <v>58</v>
      </c>
      <c r="AW993" s="64" t="s">
        <v>58</v>
      </c>
      <c r="AX993" s="18" t="s">
        <v>58</v>
      </c>
      <c r="AY993" s="17" t="s">
        <v>58</v>
      </c>
      <c r="AZ993" s="490" t="s">
        <v>58</v>
      </c>
      <c r="BA993" s="17" t="s">
        <v>58</v>
      </c>
      <c r="BB993" s="18" t="s">
        <v>58</v>
      </c>
      <c r="BC993" s="17" t="s">
        <v>58</v>
      </c>
      <c r="BD993" s="18" t="s">
        <v>58</v>
      </c>
      <c r="BE993" s="17" t="s">
        <v>58</v>
      </c>
      <c r="BF993" s="18" t="s">
        <v>58</v>
      </c>
      <c r="BG993" s="17" t="s">
        <v>58</v>
      </c>
      <c r="BH993" s="18" t="s">
        <v>58</v>
      </c>
      <c r="BI993" s="17" t="s">
        <v>58</v>
      </c>
      <c r="BJ993" s="18" t="s">
        <v>58</v>
      </c>
      <c r="BK993" s="17" t="s">
        <v>58</v>
      </c>
      <c r="BL993" s="17" t="s">
        <v>58</v>
      </c>
      <c r="BM993" s="17" t="s">
        <v>58</v>
      </c>
      <c r="BN993" s="17" t="s">
        <v>58</v>
      </c>
      <c r="BO993" s="18" t="s">
        <v>58</v>
      </c>
      <c r="BP993" s="18" t="s">
        <v>58</v>
      </c>
      <c r="BQ993" s="64">
        <v>0</v>
      </c>
      <c r="BR993" s="18">
        <v>0</v>
      </c>
      <c r="BS993" s="729">
        <v>0</v>
      </c>
      <c r="BT993" s="17">
        <v>0</v>
      </c>
      <c r="BU993" s="17">
        <v>0</v>
      </c>
      <c r="BV993" s="17">
        <v>0</v>
      </c>
      <c r="BW993" s="17">
        <v>0</v>
      </c>
      <c r="BX993" s="17">
        <v>0</v>
      </c>
      <c r="BY993" s="17">
        <v>0</v>
      </c>
      <c r="BZ993" s="17">
        <v>0</v>
      </c>
      <c r="CA993" s="17">
        <v>0</v>
      </c>
      <c r="CB993" s="17">
        <v>0</v>
      </c>
      <c r="CC993" s="17">
        <v>0</v>
      </c>
      <c r="CD993" s="17">
        <v>0</v>
      </c>
      <c r="CE993" s="17">
        <v>0</v>
      </c>
      <c r="CF993" s="17">
        <v>0</v>
      </c>
      <c r="CG993" s="17">
        <v>0</v>
      </c>
      <c r="CH993" s="17">
        <v>0</v>
      </c>
      <c r="CI993" s="17">
        <v>0</v>
      </c>
      <c r="CJ993" s="17">
        <v>0</v>
      </c>
      <c r="CK993" s="17">
        <v>0</v>
      </c>
      <c r="CL993" s="702">
        <v>0</v>
      </c>
      <c r="CM993" s="702">
        <v>0</v>
      </c>
      <c r="CN993" s="702">
        <v>0</v>
      </c>
      <c r="CO993" s="702">
        <v>0</v>
      </c>
      <c r="CP993" s="702">
        <v>0</v>
      </c>
      <c r="CQ993" s="702">
        <v>0</v>
      </c>
      <c r="CR993" s="704">
        <v>0</v>
      </c>
      <c r="CS993" s="703">
        <v>0</v>
      </c>
      <c r="CT993" s="23" t="s">
        <v>56</v>
      </c>
      <c r="CU993" s="23" t="s">
        <v>56</v>
      </c>
      <c r="CV993" s="23" t="s">
        <v>56</v>
      </c>
      <c r="CW993" s="23" t="s">
        <v>56</v>
      </c>
      <c r="CX993" s="23" t="s">
        <v>56</v>
      </c>
      <c r="CY993" s="23" t="s">
        <v>56</v>
      </c>
      <c r="CZ993" s="23" t="s">
        <v>56</v>
      </c>
      <c r="DA993" s="23" t="s">
        <v>56</v>
      </c>
      <c r="DB993" s="796">
        <v>0</v>
      </c>
      <c r="DC993" s="120"/>
      <c r="DD993" s="692">
        <v>0</v>
      </c>
      <c r="DE993" s="120"/>
      <c r="DF993" s="120"/>
      <c r="DG993" s="120"/>
      <c r="DH993" s="140"/>
      <c r="DI993" s="140"/>
      <c r="DJ993" s="140"/>
      <c r="DK993" s="140"/>
      <c r="DL993" s="548" t="s">
        <v>56</v>
      </c>
      <c r="DM993" s="548" t="s">
        <v>56</v>
      </c>
      <c r="DN993" s="203" t="s">
        <v>55</v>
      </c>
      <c r="DO993" s="700" t="s">
        <v>56</v>
      </c>
      <c r="DP993" s="713" t="s">
        <v>56</v>
      </c>
      <c r="DQ993" s="548" t="s">
        <v>56</v>
      </c>
      <c r="DR993" s="673" t="s">
        <v>56</v>
      </c>
      <c r="DS993" s="203" t="s">
        <v>56</v>
      </c>
      <c r="DT993" s="1160" t="s">
        <v>56</v>
      </c>
      <c r="DU993" s="711">
        <v>0</v>
      </c>
      <c r="DV993" s="711">
        <v>40.093025031662627</v>
      </c>
      <c r="DW993" s="711">
        <v>0</v>
      </c>
      <c r="DX993" s="711">
        <v>40.09509370254753</v>
      </c>
      <c r="DY993" s="710">
        <v>0</v>
      </c>
      <c r="DZ993" s="710">
        <v>0.33333987113214009</v>
      </c>
      <c r="EA993" s="710">
        <v>0</v>
      </c>
      <c r="EB993" s="710">
        <v>0.33334119296657133</v>
      </c>
      <c r="EC993" s="236"/>
      <c r="ED993" s="49"/>
      <c r="EE993" s="232"/>
      <c r="EF993" s="700">
        <v>0</v>
      </c>
      <c r="EG993" s="712">
        <v>18036.666666666668</v>
      </c>
      <c r="EH993" s="44"/>
    </row>
    <row r="994" spans="1:138" ht="41.25" customHeight="1" x14ac:dyDescent="0.25">
      <c r="A994" s="871" t="s">
        <v>49</v>
      </c>
      <c r="B994" s="656" t="s">
        <v>96</v>
      </c>
      <c r="C994" s="656" t="s">
        <v>140</v>
      </c>
      <c r="D994" s="691" t="s">
        <v>141</v>
      </c>
      <c r="E994" s="656" t="s">
        <v>142</v>
      </c>
      <c r="F994" s="656" t="s">
        <v>1922</v>
      </c>
      <c r="G994" s="901" t="s">
        <v>142</v>
      </c>
      <c r="H994" s="897" t="s">
        <v>55</v>
      </c>
      <c r="I994" s="17" t="s">
        <v>56</v>
      </c>
      <c r="J994" s="64" t="s">
        <v>56</v>
      </c>
      <c r="K994" s="665">
        <v>2.442607330865934</v>
      </c>
      <c r="L994" s="665" t="s">
        <v>56</v>
      </c>
      <c r="M994" s="64" t="s">
        <v>56</v>
      </c>
      <c r="N994" s="731">
        <v>0</v>
      </c>
      <c r="O994" s="548" t="s">
        <v>874</v>
      </c>
      <c r="P994" s="909">
        <v>0</v>
      </c>
      <c r="Q994" s="203" t="s">
        <v>57</v>
      </c>
      <c r="R994" s="205" t="s">
        <v>57</v>
      </c>
      <c r="S994" s="490">
        <v>0</v>
      </c>
      <c r="T994" s="18">
        <v>0</v>
      </c>
      <c r="U994" s="548" t="s">
        <v>58</v>
      </c>
      <c r="V994" s="18" t="s">
        <v>58</v>
      </c>
      <c r="W994" s="64" t="s">
        <v>58</v>
      </c>
      <c r="X994" s="18" t="s">
        <v>58</v>
      </c>
      <c r="Y994" s="18" t="s">
        <v>58</v>
      </c>
      <c r="Z994" s="18" t="s">
        <v>58</v>
      </c>
      <c r="AA994" s="18" t="s">
        <v>58</v>
      </c>
      <c r="AB994" s="18" t="s">
        <v>58</v>
      </c>
      <c r="AC994" s="18" t="s">
        <v>58</v>
      </c>
      <c r="AD994" s="18" t="s">
        <v>58</v>
      </c>
      <c r="AE994" s="18" t="s">
        <v>58</v>
      </c>
      <c r="AF994" s="18" t="s">
        <v>58</v>
      </c>
      <c r="AG994" s="64" t="s">
        <v>58</v>
      </c>
      <c r="AH994" s="18" t="s">
        <v>58</v>
      </c>
      <c r="AI994" s="64" t="s">
        <v>58</v>
      </c>
      <c r="AJ994" s="18" t="s">
        <v>58</v>
      </c>
      <c r="AK994" s="18" t="s">
        <v>58</v>
      </c>
      <c r="AL994" s="64" t="s">
        <v>58</v>
      </c>
      <c r="AM994" s="18" t="s">
        <v>58</v>
      </c>
      <c r="AN994" s="18" t="s">
        <v>58</v>
      </c>
      <c r="AO994" s="18" t="s">
        <v>58</v>
      </c>
      <c r="AP994" s="64" t="s">
        <v>58</v>
      </c>
      <c r="AQ994" s="64">
        <v>0</v>
      </c>
      <c r="AR994" s="11">
        <v>0</v>
      </c>
      <c r="AS994" s="17" t="s">
        <v>58</v>
      </c>
      <c r="AT994" s="490" t="s">
        <v>58</v>
      </c>
      <c r="AU994" s="64" t="s">
        <v>58</v>
      </c>
      <c r="AV994" s="18" t="s">
        <v>58</v>
      </c>
      <c r="AW994" s="64" t="s">
        <v>58</v>
      </c>
      <c r="AX994" s="18" t="s">
        <v>58</v>
      </c>
      <c r="AY994" s="17" t="s">
        <v>58</v>
      </c>
      <c r="AZ994" s="490" t="s">
        <v>58</v>
      </c>
      <c r="BA994" s="17" t="s">
        <v>58</v>
      </c>
      <c r="BB994" s="18" t="s">
        <v>58</v>
      </c>
      <c r="BC994" s="17" t="s">
        <v>58</v>
      </c>
      <c r="BD994" s="18" t="s">
        <v>58</v>
      </c>
      <c r="BE994" s="17" t="s">
        <v>58</v>
      </c>
      <c r="BF994" s="18" t="s">
        <v>58</v>
      </c>
      <c r="BG994" s="17" t="s">
        <v>58</v>
      </c>
      <c r="BH994" s="18" t="s">
        <v>58</v>
      </c>
      <c r="BI994" s="17" t="s">
        <v>58</v>
      </c>
      <c r="BJ994" s="18" t="s">
        <v>58</v>
      </c>
      <c r="BK994" s="17" t="s">
        <v>58</v>
      </c>
      <c r="BL994" s="17" t="s">
        <v>58</v>
      </c>
      <c r="BM994" s="17" t="s">
        <v>58</v>
      </c>
      <c r="BN994" s="17" t="s">
        <v>58</v>
      </c>
      <c r="BO994" s="18" t="s">
        <v>58</v>
      </c>
      <c r="BP994" s="18" t="s">
        <v>58</v>
      </c>
      <c r="BQ994" s="64">
        <v>0</v>
      </c>
      <c r="BR994" s="18">
        <v>0</v>
      </c>
      <c r="BS994" s="729">
        <v>0</v>
      </c>
      <c r="BT994" s="17">
        <v>0</v>
      </c>
      <c r="BU994" s="17">
        <v>0</v>
      </c>
      <c r="BV994" s="17">
        <v>0</v>
      </c>
      <c r="BW994" s="17">
        <v>0</v>
      </c>
      <c r="BX994" s="17">
        <v>0</v>
      </c>
      <c r="BY994" s="17">
        <v>0</v>
      </c>
      <c r="BZ994" s="17">
        <v>0</v>
      </c>
      <c r="CA994" s="17">
        <v>0</v>
      </c>
      <c r="CB994" s="17">
        <v>0</v>
      </c>
      <c r="CC994" s="17">
        <v>0</v>
      </c>
      <c r="CD994" s="17">
        <v>0</v>
      </c>
      <c r="CE994" s="17">
        <v>0</v>
      </c>
      <c r="CF994" s="17">
        <v>0</v>
      </c>
      <c r="CG994" s="17">
        <v>0</v>
      </c>
      <c r="CH994" s="17">
        <v>0</v>
      </c>
      <c r="CI994" s="17">
        <v>0</v>
      </c>
      <c r="CJ994" s="17">
        <v>0</v>
      </c>
      <c r="CK994" s="17">
        <v>0</v>
      </c>
      <c r="CL994" s="702">
        <v>0</v>
      </c>
      <c r="CM994" s="702">
        <v>0</v>
      </c>
      <c r="CN994" s="702">
        <v>0</v>
      </c>
      <c r="CO994" s="702">
        <v>0</v>
      </c>
      <c r="CP994" s="702">
        <v>0</v>
      </c>
      <c r="CQ994" s="702">
        <v>0</v>
      </c>
      <c r="CR994" s="704">
        <v>0</v>
      </c>
      <c r="CS994" s="703">
        <v>0</v>
      </c>
      <c r="CT994" s="23" t="s">
        <v>56</v>
      </c>
      <c r="CU994" s="23" t="s">
        <v>56</v>
      </c>
      <c r="CV994" s="23" t="s">
        <v>56</v>
      </c>
      <c r="CW994" s="23" t="s">
        <v>56</v>
      </c>
      <c r="CX994" s="23" t="s">
        <v>56</v>
      </c>
      <c r="CY994" s="23" t="s">
        <v>56</v>
      </c>
      <c r="CZ994" s="23" t="s">
        <v>56</v>
      </c>
      <c r="DA994" s="23" t="s">
        <v>56</v>
      </c>
      <c r="DB994" s="796">
        <v>0</v>
      </c>
      <c r="DC994" s="120"/>
      <c r="DD994" s="692">
        <v>0</v>
      </c>
      <c r="DE994" s="120"/>
      <c r="DF994" s="120"/>
      <c r="DG994" s="120"/>
      <c r="DH994" s="140"/>
      <c r="DI994" s="140"/>
      <c r="DJ994" s="140"/>
      <c r="DK994" s="140"/>
      <c r="DL994" s="548" t="s">
        <v>56</v>
      </c>
      <c r="DM994" s="548" t="s">
        <v>56</v>
      </c>
      <c r="DN994" s="203" t="s">
        <v>55</v>
      </c>
      <c r="DO994" s="700" t="s">
        <v>56</v>
      </c>
      <c r="DP994" s="713" t="s">
        <v>56</v>
      </c>
      <c r="DQ994" s="548" t="s">
        <v>56</v>
      </c>
      <c r="DR994" s="673" t="s">
        <v>56</v>
      </c>
      <c r="DS994" s="203" t="s">
        <v>56</v>
      </c>
      <c r="DT994" s="1160" t="s">
        <v>56</v>
      </c>
      <c r="DU994" s="711">
        <v>0</v>
      </c>
      <c r="DV994" s="711">
        <v>1169.3076044713252</v>
      </c>
      <c r="DW994" s="711">
        <v>0</v>
      </c>
      <c r="DX994" s="711">
        <v>151.69903958116547</v>
      </c>
      <c r="DY994" s="710">
        <v>0</v>
      </c>
      <c r="DZ994" s="710">
        <v>0.66249238589905823</v>
      </c>
      <c r="EA994" s="710">
        <v>0</v>
      </c>
      <c r="EB994" s="710">
        <v>0.49019311224899359</v>
      </c>
      <c r="EC994" s="236"/>
      <c r="ED994" s="49"/>
      <c r="EE994" s="232"/>
      <c r="EF994" s="700">
        <v>0</v>
      </c>
      <c r="EG994" s="712">
        <v>50730.666666666664</v>
      </c>
      <c r="EH994" s="44"/>
    </row>
    <row r="995" spans="1:138" ht="41.25" customHeight="1" x14ac:dyDescent="0.25">
      <c r="A995" s="871" t="s">
        <v>49</v>
      </c>
      <c r="B995" s="656" t="s">
        <v>96</v>
      </c>
      <c r="C995" s="656" t="s">
        <v>140</v>
      </c>
      <c r="D995" s="691" t="s">
        <v>141</v>
      </c>
      <c r="E995" s="656" t="s">
        <v>142</v>
      </c>
      <c r="F995" s="656" t="s">
        <v>143</v>
      </c>
      <c r="G995" s="901" t="s">
        <v>142</v>
      </c>
      <c r="H995" s="897" t="s">
        <v>55</v>
      </c>
      <c r="I995" s="17" t="s">
        <v>866</v>
      </c>
      <c r="J995" s="64">
        <v>13.2</v>
      </c>
      <c r="K995" s="665">
        <v>3.7179509814950489</v>
      </c>
      <c r="L995" s="665">
        <v>15.10984845342</v>
      </c>
      <c r="M995" s="64">
        <v>2218</v>
      </c>
      <c r="N995" s="726">
        <v>33410529.25</v>
      </c>
      <c r="O995" s="548" t="s">
        <v>863</v>
      </c>
      <c r="P995" s="909">
        <v>2.3489380230000001</v>
      </c>
      <c r="Q995" s="203" t="s">
        <v>1190</v>
      </c>
      <c r="R995" s="205" t="s">
        <v>57</v>
      </c>
      <c r="S995" s="490">
        <v>0</v>
      </c>
      <c r="T995" s="18">
        <v>0</v>
      </c>
      <c r="U995" s="548">
        <v>0</v>
      </c>
      <c r="V995" s="18">
        <v>0</v>
      </c>
      <c r="W995" s="64">
        <v>0</v>
      </c>
      <c r="X995" s="18">
        <v>0</v>
      </c>
      <c r="Y995" s="18">
        <v>0</v>
      </c>
      <c r="Z995" s="18">
        <v>0</v>
      </c>
      <c r="AA995" s="18">
        <v>0</v>
      </c>
      <c r="AB995" s="18">
        <v>0</v>
      </c>
      <c r="AC995" s="18">
        <v>0</v>
      </c>
      <c r="AD995" s="18">
        <v>0</v>
      </c>
      <c r="AE995" s="18">
        <v>0</v>
      </c>
      <c r="AF995" s="18">
        <v>0</v>
      </c>
      <c r="AG995" s="64">
        <v>0</v>
      </c>
      <c r="AH995" s="18">
        <v>0</v>
      </c>
      <c r="AI995" s="64">
        <v>0</v>
      </c>
      <c r="AJ995" s="18">
        <v>0</v>
      </c>
      <c r="AK995" s="18">
        <v>61</v>
      </c>
      <c r="AL995" s="64">
        <v>61</v>
      </c>
      <c r="AM995" s="18">
        <v>2</v>
      </c>
      <c r="AN995" s="18">
        <v>2</v>
      </c>
      <c r="AO995" s="18">
        <v>0</v>
      </c>
      <c r="AP995" s="64">
        <v>0</v>
      </c>
      <c r="AQ995" s="64">
        <v>63</v>
      </c>
      <c r="AR995" s="11">
        <v>63</v>
      </c>
      <c r="AS995" s="17">
        <v>0</v>
      </c>
      <c r="AT995" s="490">
        <v>0</v>
      </c>
      <c r="AU995" s="64">
        <v>0</v>
      </c>
      <c r="AV995" s="18">
        <v>0</v>
      </c>
      <c r="AW995" s="64">
        <v>0</v>
      </c>
      <c r="AX995" s="18">
        <v>0</v>
      </c>
      <c r="AY995" s="17">
        <v>0</v>
      </c>
      <c r="AZ995" s="490">
        <v>0</v>
      </c>
      <c r="BA995" s="17">
        <v>0</v>
      </c>
      <c r="BB995" s="18">
        <v>0</v>
      </c>
      <c r="BC995" s="17">
        <v>0</v>
      </c>
      <c r="BD995" s="18">
        <v>0</v>
      </c>
      <c r="BE995" s="17">
        <v>0</v>
      </c>
      <c r="BF995" s="18">
        <v>0</v>
      </c>
      <c r="BG995" s="17">
        <v>0</v>
      </c>
      <c r="BH995" s="18">
        <v>0</v>
      </c>
      <c r="BI995" s="17">
        <v>0</v>
      </c>
      <c r="BJ995" s="18">
        <v>0</v>
      </c>
      <c r="BK995" s="17">
        <v>534.20000000000039</v>
      </c>
      <c r="BL995" s="17">
        <v>534.20000000000016</v>
      </c>
      <c r="BM995" s="17">
        <v>26.439999999999998</v>
      </c>
      <c r="BN995" s="17">
        <v>26.439999999999998</v>
      </c>
      <c r="BO995" s="18">
        <v>0</v>
      </c>
      <c r="BP995" s="18">
        <v>0</v>
      </c>
      <c r="BQ995" s="64">
        <v>560.64000000000033</v>
      </c>
      <c r="BR995" s="18">
        <v>560.6400000000001</v>
      </c>
      <c r="BS995" s="729">
        <v>0.23867807260574977</v>
      </c>
      <c r="BT995" s="17">
        <v>0</v>
      </c>
      <c r="BU995" s="17">
        <v>0</v>
      </c>
      <c r="BV995" s="17">
        <v>0</v>
      </c>
      <c r="BW995" s="17">
        <v>0</v>
      </c>
      <c r="BX995" s="17">
        <v>0</v>
      </c>
      <c r="BY995" s="17">
        <v>0</v>
      </c>
      <c r="BZ995" s="17">
        <v>0</v>
      </c>
      <c r="CA995" s="17">
        <v>0</v>
      </c>
      <c r="CB995" s="17">
        <v>0</v>
      </c>
      <c r="CC995" s="17">
        <v>0</v>
      </c>
      <c r="CD995" s="17">
        <v>0</v>
      </c>
      <c r="CE995" s="17">
        <v>0</v>
      </c>
      <c r="CF995" s="17">
        <v>0</v>
      </c>
      <c r="CG995" s="17">
        <v>0</v>
      </c>
      <c r="CH995" s="17">
        <v>0</v>
      </c>
      <c r="CI995" s="17">
        <v>0</v>
      </c>
      <c r="CJ995" s="17">
        <v>0</v>
      </c>
      <c r="CK995" s="17">
        <v>0</v>
      </c>
      <c r="CL995" s="702">
        <v>627065.32800000056</v>
      </c>
      <c r="CM995" s="702">
        <v>627065.32800000021</v>
      </c>
      <c r="CN995" s="702">
        <v>31036.329599999997</v>
      </c>
      <c r="CO995" s="702">
        <v>31036.329599999997</v>
      </c>
      <c r="CP995" s="702">
        <v>0</v>
      </c>
      <c r="CQ995" s="702">
        <v>0</v>
      </c>
      <c r="CR995" s="704">
        <v>658101.6576000005</v>
      </c>
      <c r="CS995" s="703">
        <v>658101.65760000027</v>
      </c>
      <c r="CT995" s="23">
        <v>1</v>
      </c>
      <c r="CU995" s="23">
        <v>6</v>
      </c>
      <c r="CV995" s="23" t="s">
        <v>142</v>
      </c>
      <c r="CW995" s="23">
        <v>6</v>
      </c>
      <c r="CX995" s="23">
        <v>36</v>
      </c>
      <c r="CY995" s="23">
        <v>0</v>
      </c>
      <c r="CZ995" s="23">
        <v>0</v>
      </c>
      <c r="DA995" s="23" t="s">
        <v>905</v>
      </c>
      <c r="DB995" s="796">
        <v>33410529.25</v>
      </c>
      <c r="DC995" s="120"/>
      <c r="DD995" s="692">
        <v>2.3489380230000001</v>
      </c>
      <c r="DE995" s="120"/>
      <c r="DF995" s="120"/>
      <c r="DG995" s="120"/>
      <c r="DH995" s="140"/>
      <c r="DI995" s="140"/>
      <c r="DJ995" s="140"/>
      <c r="DK995" s="140"/>
      <c r="DL995" s="548" t="s">
        <v>56</v>
      </c>
      <c r="DM995" s="548" t="s">
        <v>56</v>
      </c>
      <c r="DN995" s="203" t="s">
        <v>868</v>
      </c>
      <c r="DO995" s="700">
        <v>2164.0833333333298</v>
      </c>
      <c r="DP995" s="713" t="s">
        <v>56</v>
      </c>
      <c r="DQ995" s="548" t="s">
        <v>56</v>
      </c>
      <c r="DR995" s="673" t="s">
        <v>56</v>
      </c>
      <c r="DS995" s="203" t="s">
        <v>56</v>
      </c>
      <c r="DT995" s="1160" t="s">
        <v>56</v>
      </c>
      <c r="DU995" s="711">
        <v>325.09838653779559</v>
      </c>
      <c r="DV995" s="711" t="s">
        <v>56</v>
      </c>
      <c r="DW995" s="711">
        <v>17.008150078716501</v>
      </c>
      <c r="DX995" s="711" t="s">
        <v>56</v>
      </c>
      <c r="DY995" s="710">
        <v>1.0909931071662384</v>
      </c>
      <c r="DZ995" s="710" t="s">
        <v>56</v>
      </c>
      <c r="EA995" s="710">
        <v>8.9088789248282299E-2</v>
      </c>
      <c r="EB995" s="710" t="s">
        <v>56</v>
      </c>
      <c r="EC995" s="236"/>
      <c r="ED995" s="49"/>
      <c r="EE995" s="232"/>
      <c r="EF995" s="700">
        <v>0</v>
      </c>
      <c r="EG995" s="712" t="s">
        <v>56</v>
      </c>
      <c r="EH995" s="44"/>
    </row>
    <row r="996" spans="1:138" ht="41.25" customHeight="1" x14ac:dyDescent="0.25">
      <c r="A996" s="871" t="s">
        <v>49</v>
      </c>
      <c r="B996" s="656" t="s">
        <v>96</v>
      </c>
      <c r="C996" s="656" t="s">
        <v>140</v>
      </c>
      <c r="D996" s="691" t="s">
        <v>141</v>
      </c>
      <c r="E996" s="656" t="s">
        <v>142</v>
      </c>
      <c r="F996" s="656" t="s">
        <v>144</v>
      </c>
      <c r="G996" s="901" t="s">
        <v>142</v>
      </c>
      <c r="H996" s="897" t="s">
        <v>55</v>
      </c>
      <c r="I996" s="17" t="s">
        <v>860</v>
      </c>
      <c r="J996" s="64">
        <v>13.2</v>
      </c>
      <c r="K996" s="665">
        <v>3.7107456501355629</v>
      </c>
      <c r="L996" s="665">
        <v>17.589583296747001</v>
      </c>
      <c r="M996" s="64">
        <v>4110</v>
      </c>
      <c r="N996" s="726">
        <v>45729418.969999999</v>
      </c>
      <c r="O996" s="548" t="s">
        <v>863</v>
      </c>
      <c r="P996" s="909">
        <v>3.5594336919999998</v>
      </c>
      <c r="Q996" s="203" t="s">
        <v>902</v>
      </c>
      <c r="R996" s="205" t="s">
        <v>57</v>
      </c>
      <c r="S996" s="490">
        <v>0</v>
      </c>
      <c r="T996" s="18">
        <v>0</v>
      </c>
      <c r="U996" s="548">
        <v>0</v>
      </c>
      <c r="V996" s="18">
        <v>0</v>
      </c>
      <c r="W996" s="64">
        <v>0</v>
      </c>
      <c r="X996" s="18">
        <v>0</v>
      </c>
      <c r="Y996" s="18">
        <v>0</v>
      </c>
      <c r="Z996" s="18">
        <v>0</v>
      </c>
      <c r="AA996" s="18">
        <v>0</v>
      </c>
      <c r="AB996" s="18">
        <v>0</v>
      </c>
      <c r="AC996" s="18">
        <v>0</v>
      </c>
      <c r="AD996" s="18">
        <v>0</v>
      </c>
      <c r="AE996" s="18">
        <v>0</v>
      </c>
      <c r="AF996" s="18">
        <v>0</v>
      </c>
      <c r="AG996" s="64">
        <v>2</v>
      </c>
      <c r="AH996" s="18">
        <v>2</v>
      </c>
      <c r="AI996" s="64">
        <v>0</v>
      </c>
      <c r="AJ996" s="18">
        <v>0</v>
      </c>
      <c r="AK996" s="18">
        <v>96</v>
      </c>
      <c r="AL996" s="64">
        <v>96</v>
      </c>
      <c r="AM996" s="18">
        <v>2</v>
      </c>
      <c r="AN996" s="18">
        <v>2</v>
      </c>
      <c r="AO996" s="18">
        <v>0</v>
      </c>
      <c r="AP996" s="64">
        <v>0</v>
      </c>
      <c r="AQ996" s="64">
        <v>100</v>
      </c>
      <c r="AR996" s="11">
        <v>100</v>
      </c>
      <c r="AS996" s="17">
        <v>0</v>
      </c>
      <c r="AT996" s="490">
        <v>0</v>
      </c>
      <c r="AU996" s="64">
        <v>0</v>
      </c>
      <c r="AV996" s="18">
        <v>0</v>
      </c>
      <c r="AW996" s="64">
        <v>0</v>
      </c>
      <c r="AX996" s="18">
        <v>0</v>
      </c>
      <c r="AY996" s="17">
        <v>0</v>
      </c>
      <c r="AZ996" s="490">
        <v>0</v>
      </c>
      <c r="BA996" s="17">
        <v>0</v>
      </c>
      <c r="BB996" s="18">
        <v>0</v>
      </c>
      <c r="BC996" s="17">
        <v>0</v>
      </c>
      <c r="BD996" s="18">
        <v>0</v>
      </c>
      <c r="BE996" s="17">
        <v>0</v>
      </c>
      <c r="BF996" s="18">
        <v>0</v>
      </c>
      <c r="BG996" s="17">
        <v>135</v>
      </c>
      <c r="BH996" s="18">
        <v>135</v>
      </c>
      <c r="BI996" s="17">
        <v>0</v>
      </c>
      <c r="BJ996" s="18">
        <v>0</v>
      </c>
      <c r="BK996" s="17">
        <v>1235.6399999999999</v>
      </c>
      <c r="BL996" s="17">
        <v>1235.6400000000001</v>
      </c>
      <c r="BM996" s="17">
        <v>15.2</v>
      </c>
      <c r="BN996" s="17">
        <v>15.2</v>
      </c>
      <c r="BO996" s="18">
        <v>0</v>
      </c>
      <c r="BP996" s="18">
        <v>0</v>
      </c>
      <c r="BQ996" s="64">
        <v>1385.84</v>
      </c>
      <c r="BR996" s="18">
        <v>1385.8400000000001</v>
      </c>
      <c r="BS996" s="729">
        <v>0.38934283369704081</v>
      </c>
      <c r="BT996" s="17">
        <v>0</v>
      </c>
      <c r="BU996" s="17">
        <v>0</v>
      </c>
      <c r="BV996" s="17">
        <v>0</v>
      </c>
      <c r="BW996" s="17">
        <v>0</v>
      </c>
      <c r="BX996" s="17">
        <v>0</v>
      </c>
      <c r="BY996" s="17">
        <v>0</v>
      </c>
      <c r="BZ996" s="17">
        <v>0</v>
      </c>
      <c r="CA996" s="17">
        <v>0</v>
      </c>
      <c r="CB996" s="17">
        <v>0</v>
      </c>
      <c r="CC996" s="17">
        <v>0</v>
      </c>
      <c r="CD996" s="17">
        <v>0</v>
      </c>
      <c r="CE996" s="17">
        <v>0</v>
      </c>
      <c r="CF996" s="17">
        <v>0</v>
      </c>
      <c r="CG996" s="17">
        <v>0</v>
      </c>
      <c r="CH996" s="17">
        <v>681177.59999999998</v>
      </c>
      <c r="CI996" s="17">
        <v>681177.59999999998</v>
      </c>
      <c r="CJ996" s="17">
        <v>0</v>
      </c>
      <c r="CK996" s="17">
        <v>0</v>
      </c>
      <c r="CL996" s="702">
        <v>1450443.6576</v>
      </c>
      <c r="CM996" s="702">
        <v>1450443.6576000003</v>
      </c>
      <c r="CN996" s="702">
        <v>17842.367999999999</v>
      </c>
      <c r="CO996" s="702">
        <v>17842.367999999999</v>
      </c>
      <c r="CP996" s="702">
        <v>0</v>
      </c>
      <c r="CQ996" s="702">
        <v>0</v>
      </c>
      <c r="CR996" s="704">
        <v>2149463.6255999999</v>
      </c>
      <c r="CS996" s="703">
        <v>2149463.6255999999</v>
      </c>
      <c r="CT996" s="23">
        <v>1</v>
      </c>
      <c r="CU996" s="23">
        <v>2</v>
      </c>
      <c r="CV996" s="23" t="s">
        <v>142</v>
      </c>
      <c r="CW996" s="23">
        <v>2</v>
      </c>
      <c r="CX996" s="23">
        <v>12</v>
      </c>
      <c r="CY996" s="23">
        <v>0</v>
      </c>
      <c r="CZ996" s="23">
        <v>0</v>
      </c>
      <c r="DA996" s="23" t="s">
        <v>905</v>
      </c>
      <c r="DB996" s="796">
        <v>45729418.969999999</v>
      </c>
      <c r="DC996" s="120"/>
      <c r="DD996" s="692">
        <v>3.5594336919999998</v>
      </c>
      <c r="DE996" s="120"/>
      <c r="DF996" s="120"/>
      <c r="DG996" s="120"/>
      <c r="DH996" s="140"/>
      <c r="DI996" s="140"/>
      <c r="DJ996" s="140"/>
      <c r="DK996" s="140"/>
      <c r="DL996" s="548" t="s">
        <v>56</v>
      </c>
      <c r="DM996" s="548" t="s">
        <v>56</v>
      </c>
      <c r="DN996" s="203" t="s">
        <v>868</v>
      </c>
      <c r="DO996" s="700">
        <v>3985.4166666666702</v>
      </c>
      <c r="DP996" s="713" t="s">
        <v>56</v>
      </c>
      <c r="DQ996" s="548" t="s">
        <v>56</v>
      </c>
      <c r="DR996" s="673" t="s">
        <v>56</v>
      </c>
      <c r="DS996" s="700">
        <v>3985.4166666666702</v>
      </c>
      <c r="DT996" s="25" t="s">
        <v>903</v>
      </c>
      <c r="DU996" s="711">
        <v>231.10306325143733</v>
      </c>
      <c r="DV996" s="711" t="s">
        <v>56</v>
      </c>
      <c r="DW996" s="711">
        <v>19.330973230709802</v>
      </c>
      <c r="DX996" s="711" t="s">
        <v>56</v>
      </c>
      <c r="DY996" s="710">
        <v>2.0537375849451105</v>
      </c>
      <c r="DZ996" s="710" t="s">
        <v>56</v>
      </c>
      <c r="EA996" s="710">
        <v>8.8992215948270198E-2</v>
      </c>
      <c r="EB996" s="710" t="s">
        <v>56</v>
      </c>
      <c r="EC996" s="236"/>
      <c r="ED996" s="49"/>
      <c r="EE996" s="232"/>
      <c r="EF996" s="700">
        <v>0</v>
      </c>
      <c r="EG996" s="712" t="s">
        <v>56</v>
      </c>
      <c r="EH996" s="44"/>
    </row>
    <row r="997" spans="1:138" ht="41.25" customHeight="1" x14ac:dyDescent="0.25">
      <c r="A997" s="871" t="s">
        <v>49</v>
      </c>
      <c r="B997" s="656" t="s">
        <v>96</v>
      </c>
      <c r="C997" s="656" t="s">
        <v>140</v>
      </c>
      <c r="D997" s="691" t="s">
        <v>1923</v>
      </c>
      <c r="E997" s="656" t="s">
        <v>142</v>
      </c>
      <c r="F997" s="656" t="s">
        <v>1924</v>
      </c>
      <c r="G997" s="901" t="s">
        <v>142</v>
      </c>
      <c r="H997" s="897" t="s">
        <v>55</v>
      </c>
      <c r="I997" s="17" t="s">
        <v>56</v>
      </c>
      <c r="J997" s="64" t="s">
        <v>56</v>
      </c>
      <c r="K997" s="665">
        <v>2.1688047392054455</v>
      </c>
      <c r="L997" s="665" t="s">
        <v>56</v>
      </c>
      <c r="M997" s="64" t="s">
        <v>56</v>
      </c>
      <c r="N997" s="731">
        <v>0</v>
      </c>
      <c r="O997" s="548" t="s">
        <v>874</v>
      </c>
      <c r="P997" s="909">
        <v>0</v>
      </c>
      <c r="Q997" s="203" t="s">
        <v>57</v>
      </c>
      <c r="R997" s="205" t="s">
        <v>57</v>
      </c>
      <c r="S997" s="490">
        <v>0</v>
      </c>
      <c r="T997" s="18">
        <v>0</v>
      </c>
      <c r="U997" s="548" t="s">
        <v>58</v>
      </c>
      <c r="V997" s="18" t="s">
        <v>58</v>
      </c>
      <c r="W997" s="64" t="s">
        <v>58</v>
      </c>
      <c r="X997" s="18" t="s">
        <v>58</v>
      </c>
      <c r="Y997" s="18" t="s">
        <v>58</v>
      </c>
      <c r="Z997" s="18" t="s">
        <v>58</v>
      </c>
      <c r="AA997" s="18" t="s">
        <v>58</v>
      </c>
      <c r="AB997" s="18" t="s">
        <v>58</v>
      </c>
      <c r="AC997" s="18" t="s">
        <v>58</v>
      </c>
      <c r="AD997" s="18" t="s">
        <v>58</v>
      </c>
      <c r="AE997" s="18" t="s">
        <v>58</v>
      </c>
      <c r="AF997" s="18" t="s">
        <v>58</v>
      </c>
      <c r="AG997" s="64" t="s">
        <v>58</v>
      </c>
      <c r="AH997" s="18" t="s">
        <v>58</v>
      </c>
      <c r="AI997" s="64" t="s">
        <v>58</v>
      </c>
      <c r="AJ997" s="18" t="s">
        <v>58</v>
      </c>
      <c r="AK997" s="18" t="s">
        <v>58</v>
      </c>
      <c r="AL997" s="64" t="s">
        <v>58</v>
      </c>
      <c r="AM997" s="18" t="s">
        <v>58</v>
      </c>
      <c r="AN997" s="18" t="s">
        <v>58</v>
      </c>
      <c r="AO997" s="18" t="s">
        <v>58</v>
      </c>
      <c r="AP997" s="64" t="s">
        <v>58</v>
      </c>
      <c r="AQ997" s="64">
        <v>0</v>
      </c>
      <c r="AR997" s="11">
        <v>0</v>
      </c>
      <c r="AS997" s="17" t="s">
        <v>58</v>
      </c>
      <c r="AT997" s="490" t="s">
        <v>58</v>
      </c>
      <c r="AU997" s="64" t="s">
        <v>58</v>
      </c>
      <c r="AV997" s="18" t="s">
        <v>58</v>
      </c>
      <c r="AW997" s="64" t="s">
        <v>58</v>
      </c>
      <c r="AX997" s="18" t="s">
        <v>58</v>
      </c>
      <c r="AY997" s="17" t="s">
        <v>58</v>
      </c>
      <c r="AZ997" s="490" t="s">
        <v>58</v>
      </c>
      <c r="BA997" s="17" t="s">
        <v>58</v>
      </c>
      <c r="BB997" s="18" t="s">
        <v>58</v>
      </c>
      <c r="BC997" s="17" t="s">
        <v>58</v>
      </c>
      <c r="BD997" s="18" t="s">
        <v>58</v>
      </c>
      <c r="BE997" s="17" t="s">
        <v>58</v>
      </c>
      <c r="BF997" s="18" t="s">
        <v>58</v>
      </c>
      <c r="BG997" s="17" t="s">
        <v>58</v>
      </c>
      <c r="BH997" s="18" t="s">
        <v>58</v>
      </c>
      <c r="BI997" s="17" t="s">
        <v>58</v>
      </c>
      <c r="BJ997" s="18" t="s">
        <v>58</v>
      </c>
      <c r="BK997" s="17" t="s">
        <v>58</v>
      </c>
      <c r="BL997" s="17" t="s">
        <v>58</v>
      </c>
      <c r="BM997" s="17" t="s">
        <v>58</v>
      </c>
      <c r="BN997" s="17" t="s">
        <v>58</v>
      </c>
      <c r="BO997" s="18" t="s">
        <v>58</v>
      </c>
      <c r="BP997" s="18" t="s">
        <v>58</v>
      </c>
      <c r="BQ997" s="64">
        <v>0</v>
      </c>
      <c r="BR997" s="18">
        <v>0</v>
      </c>
      <c r="BS997" s="729">
        <v>0</v>
      </c>
      <c r="BT997" s="17">
        <v>0</v>
      </c>
      <c r="BU997" s="17">
        <v>0</v>
      </c>
      <c r="BV997" s="17">
        <v>0</v>
      </c>
      <c r="BW997" s="17">
        <v>0</v>
      </c>
      <c r="BX997" s="17">
        <v>0</v>
      </c>
      <c r="BY997" s="17">
        <v>0</v>
      </c>
      <c r="BZ997" s="17">
        <v>0</v>
      </c>
      <c r="CA997" s="17">
        <v>0</v>
      </c>
      <c r="CB997" s="17">
        <v>0</v>
      </c>
      <c r="CC997" s="17">
        <v>0</v>
      </c>
      <c r="CD997" s="17">
        <v>0</v>
      </c>
      <c r="CE997" s="17">
        <v>0</v>
      </c>
      <c r="CF997" s="17">
        <v>0</v>
      </c>
      <c r="CG997" s="17">
        <v>0</v>
      </c>
      <c r="CH997" s="17">
        <v>0</v>
      </c>
      <c r="CI997" s="17">
        <v>0</v>
      </c>
      <c r="CJ997" s="17">
        <v>0</v>
      </c>
      <c r="CK997" s="17">
        <v>0</v>
      </c>
      <c r="CL997" s="702">
        <v>0</v>
      </c>
      <c r="CM997" s="702">
        <v>0</v>
      </c>
      <c r="CN997" s="702">
        <v>0</v>
      </c>
      <c r="CO997" s="702">
        <v>0</v>
      </c>
      <c r="CP997" s="702">
        <v>0</v>
      </c>
      <c r="CQ997" s="702">
        <v>0</v>
      </c>
      <c r="CR997" s="704">
        <v>0</v>
      </c>
      <c r="CS997" s="703">
        <v>0</v>
      </c>
      <c r="CT997" s="23" t="s">
        <v>56</v>
      </c>
      <c r="CU997" s="23" t="s">
        <v>56</v>
      </c>
      <c r="CV997" s="23" t="s">
        <v>56</v>
      </c>
      <c r="CW997" s="23" t="s">
        <v>56</v>
      </c>
      <c r="CX997" s="23" t="s">
        <v>56</v>
      </c>
      <c r="CY997" s="23" t="s">
        <v>56</v>
      </c>
      <c r="CZ997" s="23" t="s">
        <v>56</v>
      </c>
      <c r="DA997" s="23" t="s">
        <v>56</v>
      </c>
      <c r="DB997" s="796">
        <v>0</v>
      </c>
      <c r="DC997" s="120"/>
      <c r="DD997" s="692">
        <v>0</v>
      </c>
      <c r="DE997" s="120"/>
      <c r="DF997" s="120"/>
      <c r="DG997" s="120"/>
      <c r="DH997" s="140"/>
      <c r="DI997" s="140"/>
      <c r="DJ997" s="140"/>
      <c r="DK997" s="140"/>
      <c r="DL997" s="548" t="s">
        <v>56</v>
      </c>
      <c r="DM997" s="548" t="s">
        <v>56</v>
      </c>
      <c r="DN997" s="203" t="s">
        <v>55</v>
      </c>
      <c r="DO997" s="700" t="s">
        <v>56</v>
      </c>
      <c r="DP997" s="713" t="s">
        <v>56</v>
      </c>
      <c r="DQ997" s="548" t="s">
        <v>56</v>
      </c>
      <c r="DR997" s="673" t="s">
        <v>56</v>
      </c>
      <c r="DS997" s="203" t="s">
        <v>56</v>
      </c>
      <c r="DT997" s="1160" t="s">
        <v>56</v>
      </c>
      <c r="DU997" s="711">
        <v>0</v>
      </c>
      <c r="DV997" s="711">
        <v>88.13401671041872</v>
      </c>
      <c r="DW997" s="711">
        <v>0</v>
      </c>
      <c r="DX997" s="711">
        <v>87.84632653061233</v>
      </c>
      <c r="DY997" s="710">
        <v>0</v>
      </c>
      <c r="DZ997" s="710">
        <v>0.69426115674485578</v>
      </c>
      <c r="EA997" s="710">
        <v>0</v>
      </c>
      <c r="EB997" s="710">
        <v>0.69128999748047237</v>
      </c>
      <c r="EC997" s="236"/>
      <c r="ED997" s="49"/>
      <c r="EE997" s="232"/>
      <c r="EF997" s="700">
        <v>0</v>
      </c>
      <c r="EG997" s="712">
        <v>7869.666666666667</v>
      </c>
      <c r="EH997" s="44"/>
    </row>
    <row r="998" spans="1:138" ht="41.25" customHeight="1" x14ac:dyDescent="0.25">
      <c r="A998" s="871" t="s">
        <v>49</v>
      </c>
      <c r="B998" s="656" t="s">
        <v>96</v>
      </c>
      <c r="C998" s="656" t="s">
        <v>140</v>
      </c>
      <c r="D998" s="691" t="s">
        <v>1923</v>
      </c>
      <c r="E998" s="656" t="s">
        <v>142</v>
      </c>
      <c r="F998" s="656" t="s">
        <v>1925</v>
      </c>
      <c r="G998" s="901" t="s">
        <v>142</v>
      </c>
      <c r="H998" s="897" t="s">
        <v>55</v>
      </c>
      <c r="I998" s="17" t="s">
        <v>56</v>
      </c>
      <c r="J998" s="64" t="s">
        <v>56</v>
      </c>
      <c r="K998" s="665">
        <v>1.7004582008388212</v>
      </c>
      <c r="L998" s="665" t="s">
        <v>56</v>
      </c>
      <c r="M998" s="64" t="s">
        <v>56</v>
      </c>
      <c r="N998" s="731">
        <v>0</v>
      </c>
      <c r="O998" s="548" t="s">
        <v>874</v>
      </c>
      <c r="P998" s="909">
        <v>0</v>
      </c>
      <c r="Q998" s="203" t="s">
        <v>57</v>
      </c>
      <c r="R998" s="205" t="s">
        <v>57</v>
      </c>
      <c r="S998" s="490">
        <v>0</v>
      </c>
      <c r="T998" s="18">
        <v>0</v>
      </c>
      <c r="U998" s="548" t="s">
        <v>58</v>
      </c>
      <c r="V998" s="18" t="s">
        <v>58</v>
      </c>
      <c r="W998" s="64" t="s">
        <v>58</v>
      </c>
      <c r="X998" s="18" t="s">
        <v>58</v>
      </c>
      <c r="Y998" s="18" t="s">
        <v>58</v>
      </c>
      <c r="Z998" s="18" t="s">
        <v>58</v>
      </c>
      <c r="AA998" s="18" t="s">
        <v>58</v>
      </c>
      <c r="AB998" s="18" t="s">
        <v>58</v>
      </c>
      <c r="AC998" s="18" t="s">
        <v>58</v>
      </c>
      <c r="AD998" s="18" t="s">
        <v>58</v>
      </c>
      <c r="AE998" s="18" t="s">
        <v>58</v>
      </c>
      <c r="AF998" s="18" t="s">
        <v>58</v>
      </c>
      <c r="AG998" s="64" t="s">
        <v>58</v>
      </c>
      <c r="AH998" s="18" t="s">
        <v>58</v>
      </c>
      <c r="AI998" s="64" t="s">
        <v>58</v>
      </c>
      <c r="AJ998" s="18" t="s">
        <v>58</v>
      </c>
      <c r="AK998" s="18" t="s">
        <v>58</v>
      </c>
      <c r="AL998" s="64" t="s">
        <v>58</v>
      </c>
      <c r="AM998" s="18" t="s">
        <v>58</v>
      </c>
      <c r="AN998" s="18" t="s">
        <v>58</v>
      </c>
      <c r="AO998" s="18" t="s">
        <v>58</v>
      </c>
      <c r="AP998" s="64" t="s">
        <v>58</v>
      </c>
      <c r="AQ998" s="64">
        <v>0</v>
      </c>
      <c r="AR998" s="11">
        <v>0</v>
      </c>
      <c r="AS998" s="17" t="s">
        <v>58</v>
      </c>
      <c r="AT998" s="490" t="s">
        <v>58</v>
      </c>
      <c r="AU998" s="64" t="s">
        <v>58</v>
      </c>
      <c r="AV998" s="18" t="s">
        <v>58</v>
      </c>
      <c r="AW998" s="64" t="s">
        <v>58</v>
      </c>
      <c r="AX998" s="18" t="s">
        <v>58</v>
      </c>
      <c r="AY998" s="17" t="s">
        <v>58</v>
      </c>
      <c r="AZ998" s="490" t="s">
        <v>58</v>
      </c>
      <c r="BA998" s="17" t="s">
        <v>58</v>
      </c>
      <c r="BB998" s="18" t="s">
        <v>58</v>
      </c>
      <c r="BC998" s="17" t="s">
        <v>58</v>
      </c>
      <c r="BD998" s="18" t="s">
        <v>58</v>
      </c>
      <c r="BE998" s="17" t="s">
        <v>58</v>
      </c>
      <c r="BF998" s="18" t="s">
        <v>58</v>
      </c>
      <c r="BG998" s="17" t="s">
        <v>58</v>
      </c>
      <c r="BH998" s="18" t="s">
        <v>58</v>
      </c>
      <c r="BI998" s="17" t="s">
        <v>58</v>
      </c>
      <c r="BJ998" s="18" t="s">
        <v>58</v>
      </c>
      <c r="BK998" s="17" t="s">
        <v>58</v>
      </c>
      <c r="BL998" s="17" t="s">
        <v>58</v>
      </c>
      <c r="BM998" s="17" t="s">
        <v>58</v>
      </c>
      <c r="BN998" s="17" t="s">
        <v>58</v>
      </c>
      <c r="BO998" s="18" t="s">
        <v>58</v>
      </c>
      <c r="BP998" s="18" t="s">
        <v>58</v>
      </c>
      <c r="BQ998" s="64">
        <v>0</v>
      </c>
      <c r="BR998" s="18">
        <v>0</v>
      </c>
      <c r="BS998" s="729">
        <v>0</v>
      </c>
      <c r="BT998" s="17">
        <v>0</v>
      </c>
      <c r="BU998" s="17">
        <v>0</v>
      </c>
      <c r="BV998" s="17">
        <v>0</v>
      </c>
      <c r="BW998" s="17">
        <v>0</v>
      </c>
      <c r="BX998" s="17">
        <v>0</v>
      </c>
      <c r="BY998" s="17">
        <v>0</v>
      </c>
      <c r="BZ998" s="17">
        <v>0</v>
      </c>
      <c r="CA998" s="17">
        <v>0</v>
      </c>
      <c r="CB998" s="17">
        <v>0</v>
      </c>
      <c r="CC998" s="17">
        <v>0</v>
      </c>
      <c r="CD998" s="17">
        <v>0</v>
      </c>
      <c r="CE998" s="17">
        <v>0</v>
      </c>
      <c r="CF998" s="17">
        <v>0</v>
      </c>
      <c r="CG998" s="17">
        <v>0</v>
      </c>
      <c r="CH998" s="17">
        <v>0</v>
      </c>
      <c r="CI998" s="17">
        <v>0</v>
      </c>
      <c r="CJ998" s="17">
        <v>0</v>
      </c>
      <c r="CK998" s="17">
        <v>0</v>
      </c>
      <c r="CL998" s="702">
        <v>0</v>
      </c>
      <c r="CM998" s="702">
        <v>0</v>
      </c>
      <c r="CN998" s="702">
        <v>0</v>
      </c>
      <c r="CO998" s="702">
        <v>0</v>
      </c>
      <c r="CP998" s="702">
        <v>0</v>
      </c>
      <c r="CQ998" s="702">
        <v>0</v>
      </c>
      <c r="CR998" s="704">
        <v>0</v>
      </c>
      <c r="CS998" s="703">
        <v>0</v>
      </c>
      <c r="CT998" s="23" t="s">
        <v>56</v>
      </c>
      <c r="CU998" s="23" t="s">
        <v>56</v>
      </c>
      <c r="CV998" s="23" t="s">
        <v>56</v>
      </c>
      <c r="CW998" s="23" t="s">
        <v>56</v>
      </c>
      <c r="CX998" s="23" t="s">
        <v>56</v>
      </c>
      <c r="CY998" s="23" t="s">
        <v>56</v>
      </c>
      <c r="CZ998" s="23" t="s">
        <v>56</v>
      </c>
      <c r="DA998" s="23" t="s">
        <v>56</v>
      </c>
      <c r="DB998" s="796">
        <v>0</v>
      </c>
      <c r="DC998" s="120"/>
      <c r="DD998" s="692">
        <v>0</v>
      </c>
      <c r="DE998" s="120"/>
      <c r="DF998" s="120"/>
      <c r="DG998" s="120"/>
      <c r="DH998" s="140"/>
      <c r="DI998" s="140"/>
      <c r="DJ998" s="140"/>
      <c r="DK998" s="140"/>
      <c r="DL998" s="548" t="s">
        <v>56</v>
      </c>
      <c r="DM998" s="548" t="s">
        <v>56</v>
      </c>
      <c r="DN998" s="203" t="s">
        <v>55</v>
      </c>
      <c r="DO998" s="700" t="s">
        <v>56</v>
      </c>
      <c r="DP998" s="713" t="s">
        <v>56</v>
      </c>
      <c r="DQ998" s="548" t="s">
        <v>56</v>
      </c>
      <c r="DR998" s="673" t="s">
        <v>56</v>
      </c>
      <c r="DS998" s="203" t="s">
        <v>56</v>
      </c>
      <c r="DT998" s="1160" t="s">
        <v>56</v>
      </c>
      <c r="DU998" s="711">
        <v>0</v>
      </c>
      <c r="DV998" s="711">
        <v>15.157446808510633</v>
      </c>
      <c r="DW998" s="711">
        <v>0</v>
      </c>
      <c r="DX998" s="711">
        <v>15.157446808510633</v>
      </c>
      <c r="DY998" s="710">
        <v>0</v>
      </c>
      <c r="DZ998" s="710">
        <v>0.29148936170212764</v>
      </c>
      <c r="EA998" s="710">
        <v>0</v>
      </c>
      <c r="EB998" s="710">
        <v>0.29148936170212764</v>
      </c>
      <c r="EC998" s="236"/>
      <c r="ED998" s="49"/>
      <c r="EE998" s="232"/>
      <c r="EF998" s="700">
        <v>0</v>
      </c>
      <c r="EG998" s="712">
        <v>7124</v>
      </c>
      <c r="EH998" s="44"/>
    </row>
    <row r="999" spans="1:138" ht="41.25" customHeight="1" x14ac:dyDescent="0.25">
      <c r="A999" s="871" t="s">
        <v>49</v>
      </c>
      <c r="B999" s="656" t="s">
        <v>96</v>
      </c>
      <c r="C999" s="656" t="s">
        <v>140</v>
      </c>
      <c r="D999" s="691" t="s">
        <v>1923</v>
      </c>
      <c r="E999" s="656" t="s">
        <v>142</v>
      </c>
      <c r="F999" s="656" t="s">
        <v>1926</v>
      </c>
      <c r="G999" s="901" t="s">
        <v>142</v>
      </c>
      <c r="H999" s="897" t="s">
        <v>55</v>
      </c>
      <c r="I999" s="17" t="s">
        <v>56</v>
      </c>
      <c r="J999" s="64" t="s">
        <v>56</v>
      </c>
      <c r="K999" s="665">
        <v>1.974260792499309</v>
      </c>
      <c r="L999" s="665" t="s">
        <v>56</v>
      </c>
      <c r="M999" s="64" t="s">
        <v>56</v>
      </c>
      <c r="N999" s="731">
        <v>0</v>
      </c>
      <c r="O999" s="548" t="s">
        <v>874</v>
      </c>
      <c r="P999" s="909">
        <v>0</v>
      </c>
      <c r="Q999" s="203" t="s">
        <v>57</v>
      </c>
      <c r="R999" s="205" t="s">
        <v>57</v>
      </c>
      <c r="S999" s="490">
        <v>0</v>
      </c>
      <c r="T999" s="18">
        <v>0</v>
      </c>
      <c r="U999" s="548" t="s">
        <v>58</v>
      </c>
      <c r="V999" s="18" t="s">
        <v>58</v>
      </c>
      <c r="W999" s="64" t="s">
        <v>58</v>
      </c>
      <c r="X999" s="18" t="s">
        <v>58</v>
      </c>
      <c r="Y999" s="18" t="s">
        <v>58</v>
      </c>
      <c r="Z999" s="18" t="s">
        <v>58</v>
      </c>
      <c r="AA999" s="18" t="s">
        <v>58</v>
      </c>
      <c r="AB999" s="18" t="s">
        <v>58</v>
      </c>
      <c r="AC999" s="18" t="s">
        <v>58</v>
      </c>
      <c r="AD999" s="18" t="s">
        <v>58</v>
      </c>
      <c r="AE999" s="18" t="s">
        <v>58</v>
      </c>
      <c r="AF999" s="18" t="s">
        <v>58</v>
      </c>
      <c r="AG999" s="64" t="s">
        <v>58</v>
      </c>
      <c r="AH999" s="18" t="s">
        <v>58</v>
      </c>
      <c r="AI999" s="64" t="s">
        <v>58</v>
      </c>
      <c r="AJ999" s="18" t="s">
        <v>58</v>
      </c>
      <c r="AK999" s="18" t="s">
        <v>58</v>
      </c>
      <c r="AL999" s="64" t="s">
        <v>58</v>
      </c>
      <c r="AM999" s="18" t="s">
        <v>58</v>
      </c>
      <c r="AN999" s="18" t="s">
        <v>58</v>
      </c>
      <c r="AO999" s="18" t="s">
        <v>58</v>
      </c>
      <c r="AP999" s="64" t="s">
        <v>58</v>
      </c>
      <c r="AQ999" s="64">
        <v>0</v>
      </c>
      <c r="AR999" s="11">
        <v>0</v>
      </c>
      <c r="AS999" s="17" t="s">
        <v>58</v>
      </c>
      <c r="AT999" s="490" t="s">
        <v>58</v>
      </c>
      <c r="AU999" s="64" t="s">
        <v>58</v>
      </c>
      <c r="AV999" s="18" t="s">
        <v>58</v>
      </c>
      <c r="AW999" s="64" t="s">
        <v>58</v>
      </c>
      <c r="AX999" s="18" t="s">
        <v>58</v>
      </c>
      <c r="AY999" s="17" t="s">
        <v>58</v>
      </c>
      <c r="AZ999" s="490" t="s">
        <v>58</v>
      </c>
      <c r="BA999" s="17" t="s">
        <v>58</v>
      </c>
      <c r="BB999" s="18" t="s">
        <v>58</v>
      </c>
      <c r="BC999" s="17" t="s">
        <v>58</v>
      </c>
      <c r="BD999" s="18" t="s">
        <v>58</v>
      </c>
      <c r="BE999" s="17" t="s">
        <v>58</v>
      </c>
      <c r="BF999" s="18" t="s">
        <v>58</v>
      </c>
      <c r="BG999" s="17" t="s">
        <v>58</v>
      </c>
      <c r="BH999" s="18" t="s">
        <v>58</v>
      </c>
      <c r="BI999" s="17" t="s">
        <v>58</v>
      </c>
      <c r="BJ999" s="18" t="s">
        <v>58</v>
      </c>
      <c r="BK999" s="17" t="s">
        <v>58</v>
      </c>
      <c r="BL999" s="17" t="s">
        <v>58</v>
      </c>
      <c r="BM999" s="17" t="s">
        <v>58</v>
      </c>
      <c r="BN999" s="17" t="s">
        <v>58</v>
      </c>
      <c r="BO999" s="18" t="s">
        <v>58</v>
      </c>
      <c r="BP999" s="18" t="s">
        <v>58</v>
      </c>
      <c r="BQ999" s="64">
        <v>0</v>
      </c>
      <c r="BR999" s="18">
        <v>0</v>
      </c>
      <c r="BS999" s="729">
        <v>0</v>
      </c>
      <c r="BT999" s="17">
        <v>0</v>
      </c>
      <c r="BU999" s="17">
        <v>0</v>
      </c>
      <c r="BV999" s="17">
        <v>0</v>
      </c>
      <c r="BW999" s="17">
        <v>0</v>
      </c>
      <c r="BX999" s="17">
        <v>0</v>
      </c>
      <c r="BY999" s="17">
        <v>0</v>
      </c>
      <c r="BZ999" s="17">
        <v>0</v>
      </c>
      <c r="CA999" s="17">
        <v>0</v>
      </c>
      <c r="CB999" s="17">
        <v>0</v>
      </c>
      <c r="CC999" s="17">
        <v>0</v>
      </c>
      <c r="CD999" s="17">
        <v>0</v>
      </c>
      <c r="CE999" s="17">
        <v>0</v>
      </c>
      <c r="CF999" s="17">
        <v>0</v>
      </c>
      <c r="CG999" s="17">
        <v>0</v>
      </c>
      <c r="CH999" s="17">
        <v>0</v>
      </c>
      <c r="CI999" s="17">
        <v>0</v>
      </c>
      <c r="CJ999" s="17">
        <v>0</v>
      </c>
      <c r="CK999" s="17">
        <v>0</v>
      </c>
      <c r="CL999" s="702">
        <v>0</v>
      </c>
      <c r="CM999" s="702">
        <v>0</v>
      </c>
      <c r="CN999" s="702">
        <v>0</v>
      </c>
      <c r="CO999" s="702">
        <v>0</v>
      </c>
      <c r="CP999" s="702">
        <v>0</v>
      </c>
      <c r="CQ999" s="702">
        <v>0</v>
      </c>
      <c r="CR999" s="704">
        <v>0</v>
      </c>
      <c r="CS999" s="703">
        <v>0</v>
      </c>
      <c r="CT999" s="23" t="s">
        <v>56</v>
      </c>
      <c r="CU999" s="23" t="s">
        <v>56</v>
      </c>
      <c r="CV999" s="23" t="s">
        <v>56</v>
      </c>
      <c r="CW999" s="23" t="s">
        <v>56</v>
      </c>
      <c r="CX999" s="23" t="s">
        <v>56</v>
      </c>
      <c r="CY999" s="23" t="s">
        <v>56</v>
      </c>
      <c r="CZ999" s="23" t="s">
        <v>56</v>
      </c>
      <c r="DA999" s="23" t="s">
        <v>56</v>
      </c>
      <c r="DB999" s="796">
        <v>0</v>
      </c>
      <c r="DC999" s="120"/>
      <c r="DD999" s="692">
        <v>0</v>
      </c>
      <c r="DE999" s="120"/>
      <c r="DF999" s="120"/>
      <c r="DG999" s="120"/>
      <c r="DH999" s="140"/>
      <c r="DI999" s="140"/>
      <c r="DJ999" s="140"/>
      <c r="DK999" s="140"/>
      <c r="DL999" s="548" t="s">
        <v>56</v>
      </c>
      <c r="DM999" s="548" t="s">
        <v>56</v>
      </c>
      <c r="DN999" s="203" t="s">
        <v>55</v>
      </c>
      <c r="DO999" s="700" t="s">
        <v>56</v>
      </c>
      <c r="DP999" s="713" t="s">
        <v>56</v>
      </c>
      <c r="DQ999" s="548" t="s">
        <v>56</v>
      </c>
      <c r="DR999" s="673" t="s">
        <v>56</v>
      </c>
      <c r="DS999" s="203" t="s">
        <v>56</v>
      </c>
      <c r="DT999" s="1160" t="s">
        <v>56</v>
      </c>
      <c r="DU999" s="711">
        <v>0</v>
      </c>
      <c r="DV999" s="711">
        <v>24.294174522600922</v>
      </c>
      <c r="DW999" s="711">
        <v>0</v>
      </c>
      <c r="DX999" s="711">
        <v>24.32626325639427</v>
      </c>
      <c r="DY999" s="710">
        <v>0</v>
      </c>
      <c r="DZ999" s="710">
        <v>0.10257030053984369</v>
      </c>
      <c r="EA999" s="710">
        <v>0</v>
      </c>
      <c r="EB999" s="710">
        <v>0.10265474457614193</v>
      </c>
      <c r="EC999" s="236"/>
      <c r="ED999" s="49"/>
      <c r="EE999" s="232"/>
      <c r="EF999" s="700">
        <v>0</v>
      </c>
      <c r="EG999" s="712">
        <v>0</v>
      </c>
      <c r="EH999" s="44"/>
    </row>
    <row r="1000" spans="1:138" ht="41.25" customHeight="1" x14ac:dyDescent="0.25">
      <c r="A1000" s="871" t="s">
        <v>49</v>
      </c>
      <c r="B1000" s="656" t="s">
        <v>96</v>
      </c>
      <c r="C1000" s="656" t="s">
        <v>140</v>
      </c>
      <c r="D1000" s="691" t="s">
        <v>1923</v>
      </c>
      <c r="E1000" s="656" t="s">
        <v>142</v>
      </c>
      <c r="F1000" s="656" t="s">
        <v>1927</v>
      </c>
      <c r="G1000" s="901" t="s">
        <v>142</v>
      </c>
      <c r="H1000" s="897" t="s">
        <v>55</v>
      </c>
      <c r="I1000" s="17" t="s">
        <v>56</v>
      </c>
      <c r="J1000" s="64" t="s">
        <v>56</v>
      </c>
      <c r="K1000" s="665">
        <v>2.6587672716505293</v>
      </c>
      <c r="L1000" s="665" t="s">
        <v>56</v>
      </c>
      <c r="M1000" s="64" t="s">
        <v>56</v>
      </c>
      <c r="N1000" s="731">
        <v>0</v>
      </c>
      <c r="O1000" s="548" t="s">
        <v>874</v>
      </c>
      <c r="P1000" s="909">
        <v>0</v>
      </c>
      <c r="Q1000" s="203" t="s">
        <v>57</v>
      </c>
      <c r="R1000" s="205" t="s">
        <v>57</v>
      </c>
      <c r="S1000" s="490">
        <v>0</v>
      </c>
      <c r="T1000" s="18">
        <v>0</v>
      </c>
      <c r="U1000" s="548" t="s">
        <v>58</v>
      </c>
      <c r="V1000" s="18" t="s">
        <v>58</v>
      </c>
      <c r="W1000" s="64" t="s">
        <v>58</v>
      </c>
      <c r="X1000" s="18" t="s">
        <v>58</v>
      </c>
      <c r="Y1000" s="18" t="s">
        <v>58</v>
      </c>
      <c r="Z1000" s="18" t="s">
        <v>58</v>
      </c>
      <c r="AA1000" s="18" t="s">
        <v>58</v>
      </c>
      <c r="AB1000" s="18" t="s">
        <v>58</v>
      </c>
      <c r="AC1000" s="18" t="s">
        <v>58</v>
      </c>
      <c r="AD1000" s="18" t="s">
        <v>58</v>
      </c>
      <c r="AE1000" s="18" t="s">
        <v>58</v>
      </c>
      <c r="AF1000" s="18" t="s">
        <v>58</v>
      </c>
      <c r="AG1000" s="64" t="s">
        <v>58</v>
      </c>
      <c r="AH1000" s="18" t="s">
        <v>58</v>
      </c>
      <c r="AI1000" s="64" t="s">
        <v>58</v>
      </c>
      <c r="AJ1000" s="18" t="s">
        <v>58</v>
      </c>
      <c r="AK1000" s="18" t="s">
        <v>58</v>
      </c>
      <c r="AL1000" s="64" t="s">
        <v>58</v>
      </c>
      <c r="AM1000" s="18" t="s">
        <v>58</v>
      </c>
      <c r="AN1000" s="18" t="s">
        <v>58</v>
      </c>
      <c r="AO1000" s="18" t="s">
        <v>58</v>
      </c>
      <c r="AP1000" s="64" t="s">
        <v>58</v>
      </c>
      <c r="AQ1000" s="64">
        <v>0</v>
      </c>
      <c r="AR1000" s="11">
        <v>0</v>
      </c>
      <c r="AS1000" s="17" t="s">
        <v>58</v>
      </c>
      <c r="AT1000" s="490" t="s">
        <v>58</v>
      </c>
      <c r="AU1000" s="64" t="s">
        <v>58</v>
      </c>
      <c r="AV1000" s="18" t="s">
        <v>58</v>
      </c>
      <c r="AW1000" s="64" t="s">
        <v>58</v>
      </c>
      <c r="AX1000" s="18" t="s">
        <v>58</v>
      </c>
      <c r="AY1000" s="17" t="s">
        <v>58</v>
      </c>
      <c r="AZ1000" s="490" t="s">
        <v>58</v>
      </c>
      <c r="BA1000" s="17" t="s">
        <v>58</v>
      </c>
      <c r="BB1000" s="18" t="s">
        <v>58</v>
      </c>
      <c r="BC1000" s="17" t="s">
        <v>58</v>
      </c>
      <c r="BD1000" s="18" t="s">
        <v>58</v>
      </c>
      <c r="BE1000" s="17" t="s">
        <v>58</v>
      </c>
      <c r="BF1000" s="18" t="s">
        <v>58</v>
      </c>
      <c r="BG1000" s="17" t="s">
        <v>58</v>
      </c>
      <c r="BH1000" s="18" t="s">
        <v>58</v>
      </c>
      <c r="BI1000" s="17" t="s">
        <v>58</v>
      </c>
      <c r="BJ1000" s="18" t="s">
        <v>58</v>
      </c>
      <c r="BK1000" s="17" t="s">
        <v>58</v>
      </c>
      <c r="BL1000" s="17" t="s">
        <v>58</v>
      </c>
      <c r="BM1000" s="17" t="s">
        <v>58</v>
      </c>
      <c r="BN1000" s="17" t="s">
        <v>58</v>
      </c>
      <c r="BO1000" s="18" t="s">
        <v>58</v>
      </c>
      <c r="BP1000" s="18" t="s">
        <v>58</v>
      </c>
      <c r="BQ1000" s="64">
        <v>0</v>
      </c>
      <c r="BR1000" s="18">
        <v>0</v>
      </c>
      <c r="BS1000" s="729">
        <v>0</v>
      </c>
      <c r="BT1000" s="17">
        <v>0</v>
      </c>
      <c r="BU1000" s="17">
        <v>0</v>
      </c>
      <c r="BV1000" s="17">
        <v>0</v>
      </c>
      <c r="BW1000" s="17">
        <v>0</v>
      </c>
      <c r="BX1000" s="17">
        <v>0</v>
      </c>
      <c r="BY1000" s="17">
        <v>0</v>
      </c>
      <c r="BZ1000" s="17">
        <v>0</v>
      </c>
      <c r="CA1000" s="17">
        <v>0</v>
      </c>
      <c r="CB1000" s="17">
        <v>0</v>
      </c>
      <c r="CC1000" s="17">
        <v>0</v>
      </c>
      <c r="CD1000" s="17">
        <v>0</v>
      </c>
      <c r="CE1000" s="17">
        <v>0</v>
      </c>
      <c r="CF1000" s="17">
        <v>0</v>
      </c>
      <c r="CG1000" s="17">
        <v>0</v>
      </c>
      <c r="CH1000" s="17">
        <v>0</v>
      </c>
      <c r="CI1000" s="17">
        <v>0</v>
      </c>
      <c r="CJ1000" s="17">
        <v>0</v>
      </c>
      <c r="CK1000" s="17">
        <v>0</v>
      </c>
      <c r="CL1000" s="702">
        <v>0</v>
      </c>
      <c r="CM1000" s="702">
        <v>0</v>
      </c>
      <c r="CN1000" s="702">
        <v>0</v>
      </c>
      <c r="CO1000" s="702">
        <v>0</v>
      </c>
      <c r="CP1000" s="702">
        <v>0</v>
      </c>
      <c r="CQ1000" s="702">
        <v>0</v>
      </c>
      <c r="CR1000" s="704">
        <v>0</v>
      </c>
      <c r="CS1000" s="703">
        <v>0</v>
      </c>
      <c r="CT1000" s="23" t="s">
        <v>56</v>
      </c>
      <c r="CU1000" s="23" t="s">
        <v>56</v>
      </c>
      <c r="CV1000" s="23" t="s">
        <v>56</v>
      </c>
      <c r="CW1000" s="23" t="s">
        <v>56</v>
      </c>
      <c r="CX1000" s="23" t="s">
        <v>56</v>
      </c>
      <c r="CY1000" s="23" t="s">
        <v>56</v>
      </c>
      <c r="CZ1000" s="23" t="s">
        <v>56</v>
      </c>
      <c r="DA1000" s="23" t="s">
        <v>56</v>
      </c>
      <c r="DB1000" s="796">
        <v>0</v>
      </c>
      <c r="DC1000" s="120"/>
      <c r="DD1000" s="692">
        <v>0</v>
      </c>
      <c r="DE1000" s="120"/>
      <c r="DF1000" s="120"/>
      <c r="DG1000" s="120"/>
      <c r="DH1000" s="140"/>
      <c r="DI1000" s="140"/>
      <c r="DJ1000" s="140"/>
      <c r="DK1000" s="140"/>
      <c r="DL1000" s="548" t="s">
        <v>56</v>
      </c>
      <c r="DM1000" s="548" t="s">
        <v>56</v>
      </c>
      <c r="DN1000" s="203" t="s">
        <v>55</v>
      </c>
      <c r="DO1000" s="700" t="s">
        <v>56</v>
      </c>
      <c r="DP1000" s="713" t="s">
        <v>56</v>
      </c>
      <c r="DQ1000" s="548" t="s">
        <v>56</v>
      </c>
      <c r="DR1000" s="673" t="s">
        <v>56</v>
      </c>
      <c r="DS1000" s="203" t="s">
        <v>56</v>
      </c>
      <c r="DT1000" s="1160" t="s">
        <v>56</v>
      </c>
      <c r="DU1000" s="711">
        <v>0</v>
      </c>
      <c r="DV1000" s="711">
        <v>163.89771311902766</v>
      </c>
      <c r="DW1000" s="711">
        <v>0</v>
      </c>
      <c r="DX1000" s="711">
        <v>162.73239436619733</v>
      </c>
      <c r="DY1000" s="710">
        <v>0</v>
      </c>
      <c r="DZ1000" s="710">
        <v>0.33893251328240132</v>
      </c>
      <c r="EA1000" s="710">
        <v>0</v>
      </c>
      <c r="EB1000" s="710">
        <v>0.33098591549295769</v>
      </c>
      <c r="EC1000" s="236"/>
      <c r="ED1000" s="49"/>
      <c r="EE1000" s="232"/>
      <c r="EF1000" s="700">
        <v>0</v>
      </c>
      <c r="EG1000" s="712">
        <v>16008</v>
      </c>
      <c r="EH1000" s="44"/>
    </row>
    <row r="1001" spans="1:138" ht="41.25" customHeight="1" x14ac:dyDescent="0.25">
      <c r="A1001" s="871" t="s">
        <v>49</v>
      </c>
      <c r="B1001" s="656" t="s">
        <v>96</v>
      </c>
      <c r="C1001" s="656" t="s">
        <v>140</v>
      </c>
      <c r="D1001" s="691" t="s">
        <v>1923</v>
      </c>
      <c r="E1001" s="656" t="s">
        <v>142</v>
      </c>
      <c r="F1001" s="656" t="s">
        <v>1928</v>
      </c>
      <c r="G1001" s="901" t="s">
        <v>142</v>
      </c>
      <c r="H1001" s="897" t="s">
        <v>55</v>
      </c>
      <c r="I1001" s="17" t="s">
        <v>56</v>
      </c>
      <c r="J1001" s="64" t="s">
        <v>56</v>
      </c>
      <c r="K1001" s="665">
        <v>1.7220741949172806</v>
      </c>
      <c r="L1001" s="665" t="s">
        <v>56</v>
      </c>
      <c r="M1001" s="64" t="s">
        <v>56</v>
      </c>
      <c r="N1001" s="731">
        <v>0</v>
      </c>
      <c r="O1001" s="548" t="s">
        <v>874</v>
      </c>
      <c r="P1001" s="909">
        <v>0</v>
      </c>
      <c r="Q1001" s="203" t="s">
        <v>57</v>
      </c>
      <c r="R1001" s="205" t="s">
        <v>57</v>
      </c>
      <c r="S1001" s="490">
        <v>0</v>
      </c>
      <c r="T1001" s="18">
        <v>0</v>
      </c>
      <c r="U1001" s="548" t="s">
        <v>58</v>
      </c>
      <c r="V1001" s="18" t="s">
        <v>58</v>
      </c>
      <c r="W1001" s="64" t="s">
        <v>58</v>
      </c>
      <c r="X1001" s="18" t="s">
        <v>58</v>
      </c>
      <c r="Y1001" s="18" t="s">
        <v>58</v>
      </c>
      <c r="Z1001" s="18" t="s">
        <v>58</v>
      </c>
      <c r="AA1001" s="18" t="s">
        <v>58</v>
      </c>
      <c r="AB1001" s="18" t="s">
        <v>58</v>
      </c>
      <c r="AC1001" s="18" t="s">
        <v>58</v>
      </c>
      <c r="AD1001" s="18" t="s">
        <v>58</v>
      </c>
      <c r="AE1001" s="18" t="s">
        <v>58</v>
      </c>
      <c r="AF1001" s="18" t="s">
        <v>58</v>
      </c>
      <c r="AG1001" s="64" t="s">
        <v>58</v>
      </c>
      <c r="AH1001" s="18" t="s">
        <v>58</v>
      </c>
      <c r="AI1001" s="64" t="s">
        <v>58</v>
      </c>
      <c r="AJ1001" s="18" t="s">
        <v>58</v>
      </c>
      <c r="AK1001" s="18" t="s">
        <v>58</v>
      </c>
      <c r="AL1001" s="64" t="s">
        <v>58</v>
      </c>
      <c r="AM1001" s="18" t="s">
        <v>58</v>
      </c>
      <c r="AN1001" s="18" t="s">
        <v>58</v>
      </c>
      <c r="AO1001" s="18" t="s">
        <v>58</v>
      </c>
      <c r="AP1001" s="64" t="s">
        <v>58</v>
      </c>
      <c r="AQ1001" s="64">
        <v>0</v>
      </c>
      <c r="AR1001" s="11">
        <v>0</v>
      </c>
      <c r="AS1001" s="17" t="s">
        <v>58</v>
      </c>
      <c r="AT1001" s="490" t="s">
        <v>58</v>
      </c>
      <c r="AU1001" s="64" t="s">
        <v>58</v>
      </c>
      <c r="AV1001" s="18" t="s">
        <v>58</v>
      </c>
      <c r="AW1001" s="64" t="s">
        <v>58</v>
      </c>
      <c r="AX1001" s="18" t="s">
        <v>58</v>
      </c>
      <c r="AY1001" s="17" t="s">
        <v>58</v>
      </c>
      <c r="AZ1001" s="490" t="s">
        <v>58</v>
      </c>
      <c r="BA1001" s="17" t="s">
        <v>58</v>
      </c>
      <c r="BB1001" s="18" t="s">
        <v>58</v>
      </c>
      <c r="BC1001" s="17" t="s">
        <v>58</v>
      </c>
      <c r="BD1001" s="18" t="s">
        <v>58</v>
      </c>
      <c r="BE1001" s="17" t="s">
        <v>58</v>
      </c>
      <c r="BF1001" s="18" t="s">
        <v>58</v>
      </c>
      <c r="BG1001" s="17" t="s">
        <v>58</v>
      </c>
      <c r="BH1001" s="18" t="s">
        <v>58</v>
      </c>
      <c r="BI1001" s="17" t="s">
        <v>58</v>
      </c>
      <c r="BJ1001" s="18" t="s">
        <v>58</v>
      </c>
      <c r="BK1001" s="17" t="s">
        <v>58</v>
      </c>
      <c r="BL1001" s="17" t="s">
        <v>58</v>
      </c>
      <c r="BM1001" s="17" t="s">
        <v>58</v>
      </c>
      <c r="BN1001" s="17" t="s">
        <v>58</v>
      </c>
      <c r="BO1001" s="18" t="s">
        <v>58</v>
      </c>
      <c r="BP1001" s="18" t="s">
        <v>58</v>
      </c>
      <c r="BQ1001" s="64">
        <v>0</v>
      </c>
      <c r="BR1001" s="18">
        <v>0</v>
      </c>
      <c r="BS1001" s="729">
        <v>0</v>
      </c>
      <c r="BT1001" s="17">
        <v>0</v>
      </c>
      <c r="BU1001" s="17">
        <v>0</v>
      </c>
      <c r="BV1001" s="17">
        <v>0</v>
      </c>
      <c r="BW1001" s="17">
        <v>0</v>
      </c>
      <c r="BX1001" s="17">
        <v>0</v>
      </c>
      <c r="BY1001" s="17">
        <v>0</v>
      </c>
      <c r="BZ1001" s="17">
        <v>0</v>
      </c>
      <c r="CA1001" s="17">
        <v>0</v>
      </c>
      <c r="CB1001" s="17">
        <v>0</v>
      </c>
      <c r="CC1001" s="17">
        <v>0</v>
      </c>
      <c r="CD1001" s="17">
        <v>0</v>
      </c>
      <c r="CE1001" s="17">
        <v>0</v>
      </c>
      <c r="CF1001" s="17">
        <v>0</v>
      </c>
      <c r="CG1001" s="17">
        <v>0</v>
      </c>
      <c r="CH1001" s="17">
        <v>0</v>
      </c>
      <c r="CI1001" s="17">
        <v>0</v>
      </c>
      <c r="CJ1001" s="17">
        <v>0</v>
      </c>
      <c r="CK1001" s="17">
        <v>0</v>
      </c>
      <c r="CL1001" s="702">
        <v>0</v>
      </c>
      <c r="CM1001" s="702">
        <v>0</v>
      </c>
      <c r="CN1001" s="702">
        <v>0</v>
      </c>
      <c r="CO1001" s="702">
        <v>0</v>
      </c>
      <c r="CP1001" s="702">
        <v>0</v>
      </c>
      <c r="CQ1001" s="702">
        <v>0</v>
      </c>
      <c r="CR1001" s="704">
        <v>0</v>
      </c>
      <c r="CS1001" s="703">
        <v>0</v>
      </c>
      <c r="CT1001" s="23" t="s">
        <v>56</v>
      </c>
      <c r="CU1001" s="23" t="s">
        <v>56</v>
      </c>
      <c r="CV1001" s="23" t="s">
        <v>56</v>
      </c>
      <c r="CW1001" s="23" t="s">
        <v>56</v>
      </c>
      <c r="CX1001" s="23" t="s">
        <v>56</v>
      </c>
      <c r="CY1001" s="23" t="s">
        <v>56</v>
      </c>
      <c r="CZ1001" s="23" t="s">
        <v>56</v>
      </c>
      <c r="DA1001" s="23" t="s">
        <v>56</v>
      </c>
      <c r="DB1001" s="796">
        <v>0</v>
      </c>
      <c r="DC1001" s="120"/>
      <c r="DD1001" s="692">
        <v>0</v>
      </c>
      <c r="DE1001" s="120"/>
      <c r="DF1001" s="120"/>
      <c r="DG1001" s="120"/>
      <c r="DH1001" s="140"/>
      <c r="DI1001" s="140"/>
      <c r="DJ1001" s="140"/>
      <c r="DK1001" s="140"/>
      <c r="DL1001" s="548" t="s">
        <v>56</v>
      </c>
      <c r="DM1001" s="548" t="s">
        <v>56</v>
      </c>
      <c r="DN1001" s="203" t="s">
        <v>55</v>
      </c>
      <c r="DO1001" s="700" t="s">
        <v>56</v>
      </c>
      <c r="DP1001" s="713" t="s">
        <v>56</v>
      </c>
      <c r="DQ1001" s="548" t="s">
        <v>56</v>
      </c>
      <c r="DR1001" s="673" t="s">
        <v>56</v>
      </c>
      <c r="DS1001" s="203" t="s">
        <v>56</v>
      </c>
      <c r="DT1001" s="1160" t="s">
        <v>56</v>
      </c>
      <c r="DU1001" s="711">
        <v>0</v>
      </c>
      <c r="DV1001" s="711">
        <v>0</v>
      </c>
      <c r="DW1001" s="711">
        <v>0</v>
      </c>
      <c r="DX1001" s="711">
        <v>0</v>
      </c>
      <c r="DY1001" s="710">
        <v>0</v>
      </c>
      <c r="DZ1001" s="710">
        <v>0</v>
      </c>
      <c r="EA1001" s="710">
        <v>0</v>
      </c>
      <c r="EB1001" s="710">
        <v>0</v>
      </c>
      <c r="EC1001" s="236"/>
      <c r="ED1001" s="49"/>
      <c r="EE1001" s="232"/>
      <c r="EF1001" s="700">
        <v>0</v>
      </c>
      <c r="EG1001" s="712">
        <v>0</v>
      </c>
      <c r="EH1001" s="44"/>
    </row>
    <row r="1002" spans="1:138" ht="41.25" customHeight="1" x14ac:dyDescent="0.25">
      <c r="A1002" s="871" t="s">
        <v>49</v>
      </c>
      <c r="B1002" s="656" t="s">
        <v>96</v>
      </c>
      <c r="C1002" s="656" t="s">
        <v>140</v>
      </c>
      <c r="D1002" s="691" t="s">
        <v>1923</v>
      </c>
      <c r="E1002" s="656" t="s">
        <v>142</v>
      </c>
      <c r="F1002" s="656" t="s">
        <v>1929</v>
      </c>
      <c r="G1002" s="901" t="s">
        <v>142</v>
      </c>
      <c r="H1002" s="897" t="s">
        <v>55</v>
      </c>
      <c r="I1002" s="17" t="s">
        <v>56</v>
      </c>
      <c r="J1002" s="64" t="s">
        <v>56</v>
      </c>
      <c r="K1002" s="665">
        <v>1.5707622363680633</v>
      </c>
      <c r="L1002" s="665" t="s">
        <v>56</v>
      </c>
      <c r="M1002" s="64" t="s">
        <v>56</v>
      </c>
      <c r="N1002" s="731">
        <v>0</v>
      </c>
      <c r="O1002" s="548" t="s">
        <v>874</v>
      </c>
      <c r="P1002" s="909">
        <v>0</v>
      </c>
      <c r="Q1002" s="203" t="s">
        <v>57</v>
      </c>
      <c r="R1002" s="205" t="s">
        <v>57</v>
      </c>
      <c r="S1002" s="490">
        <v>0</v>
      </c>
      <c r="T1002" s="18">
        <v>0</v>
      </c>
      <c r="U1002" s="548" t="s">
        <v>58</v>
      </c>
      <c r="V1002" s="18" t="s">
        <v>58</v>
      </c>
      <c r="W1002" s="64" t="s">
        <v>58</v>
      </c>
      <c r="X1002" s="18" t="s">
        <v>58</v>
      </c>
      <c r="Y1002" s="18" t="s">
        <v>58</v>
      </c>
      <c r="Z1002" s="18" t="s">
        <v>58</v>
      </c>
      <c r="AA1002" s="18" t="s">
        <v>58</v>
      </c>
      <c r="AB1002" s="18" t="s">
        <v>58</v>
      </c>
      <c r="AC1002" s="18" t="s">
        <v>58</v>
      </c>
      <c r="AD1002" s="18" t="s">
        <v>58</v>
      </c>
      <c r="AE1002" s="18" t="s">
        <v>58</v>
      </c>
      <c r="AF1002" s="18" t="s">
        <v>58</v>
      </c>
      <c r="AG1002" s="64" t="s">
        <v>58</v>
      </c>
      <c r="AH1002" s="18" t="s">
        <v>58</v>
      </c>
      <c r="AI1002" s="64" t="s">
        <v>58</v>
      </c>
      <c r="AJ1002" s="18" t="s">
        <v>58</v>
      </c>
      <c r="AK1002" s="18" t="s">
        <v>58</v>
      </c>
      <c r="AL1002" s="64" t="s">
        <v>58</v>
      </c>
      <c r="AM1002" s="18" t="s">
        <v>58</v>
      </c>
      <c r="AN1002" s="18" t="s">
        <v>58</v>
      </c>
      <c r="AO1002" s="18" t="s">
        <v>58</v>
      </c>
      <c r="AP1002" s="64" t="s">
        <v>58</v>
      </c>
      <c r="AQ1002" s="64">
        <v>0</v>
      </c>
      <c r="AR1002" s="11">
        <v>0</v>
      </c>
      <c r="AS1002" s="17" t="s">
        <v>58</v>
      </c>
      <c r="AT1002" s="490" t="s">
        <v>58</v>
      </c>
      <c r="AU1002" s="64" t="s">
        <v>58</v>
      </c>
      <c r="AV1002" s="18" t="s">
        <v>58</v>
      </c>
      <c r="AW1002" s="64" t="s">
        <v>58</v>
      </c>
      <c r="AX1002" s="18" t="s">
        <v>58</v>
      </c>
      <c r="AY1002" s="17" t="s">
        <v>58</v>
      </c>
      <c r="AZ1002" s="490" t="s">
        <v>58</v>
      </c>
      <c r="BA1002" s="17" t="s">
        <v>58</v>
      </c>
      <c r="BB1002" s="18" t="s">
        <v>58</v>
      </c>
      <c r="BC1002" s="17" t="s">
        <v>58</v>
      </c>
      <c r="BD1002" s="18" t="s">
        <v>58</v>
      </c>
      <c r="BE1002" s="17" t="s">
        <v>58</v>
      </c>
      <c r="BF1002" s="18" t="s">
        <v>58</v>
      </c>
      <c r="BG1002" s="17" t="s">
        <v>58</v>
      </c>
      <c r="BH1002" s="18" t="s">
        <v>58</v>
      </c>
      <c r="BI1002" s="17" t="s">
        <v>58</v>
      </c>
      <c r="BJ1002" s="18" t="s">
        <v>58</v>
      </c>
      <c r="BK1002" s="17" t="s">
        <v>58</v>
      </c>
      <c r="BL1002" s="17" t="s">
        <v>58</v>
      </c>
      <c r="BM1002" s="17" t="s">
        <v>58</v>
      </c>
      <c r="BN1002" s="17" t="s">
        <v>58</v>
      </c>
      <c r="BO1002" s="18" t="s">
        <v>58</v>
      </c>
      <c r="BP1002" s="18" t="s">
        <v>58</v>
      </c>
      <c r="BQ1002" s="64">
        <v>0</v>
      </c>
      <c r="BR1002" s="18">
        <v>0</v>
      </c>
      <c r="BS1002" s="729">
        <v>0</v>
      </c>
      <c r="BT1002" s="17">
        <v>0</v>
      </c>
      <c r="BU1002" s="17">
        <v>0</v>
      </c>
      <c r="BV1002" s="17">
        <v>0</v>
      </c>
      <c r="BW1002" s="17">
        <v>0</v>
      </c>
      <c r="BX1002" s="17">
        <v>0</v>
      </c>
      <c r="BY1002" s="17">
        <v>0</v>
      </c>
      <c r="BZ1002" s="17">
        <v>0</v>
      </c>
      <c r="CA1002" s="17">
        <v>0</v>
      </c>
      <c r="CB1002" s="17">
        <v>0</v>
      </c>
      <c r="CC1002" s="17">
        <v>0</v>
      </c>
      <c r="CD1002" s="17">
        <v>0</v>
      </c>
      <c r="CE1002" s="17">
        <v>0</v>
      </c>
      <c r="CF1002" s="17">
        <v>0</v>
      </c>
      <c r="CG1002" s="17">
        <v>0</v>
      </c>
      <c r="CH1002" s="17">
        <v>0</v>
      </c>
      <c r="CI1002" s="17">
        <v>0</v>
      </c>
      <c r="CJ1002" s="17">
        <v>0</v>
      </c>
      <c r="CK1002" s="17">
        <v>0</v>
      </c>
      <c r="CL1002" s="702">
        <v>0</v>
      </c>
      <c r="CM1002" s="702">
        <v>0</v>
      </c>
      <c r="CN1002" s="702">
        <v>0</v>
      </c>
      <c r="CO1002" s="702">
        <v>0</v>
      </c>
      <c r="CP1002" s="702">
        <v>0</v>
      </c>
      <c r="CQ1002" s="702">
        <v>0</v>
      </c>
      <c r="CR1002" s="704">
        <v>0</v>
      </c>
      <c r="CS1002" s="703">
        <v>0</v>
      </c>
      <c r="CT1002" s="23" t="s">
        <v>56</v>
      </c>
      <c r="CU1002" s="23" t="s">
        <v>56</v>
      </c>
      <c r="CV1002" s="23" t="s">
        <v>56</v>
      </c>
      <c r="CW1002" s="23" t="s">
        <v>56</v>
      </c>
      <c r="CX1002" s="23" t="s">
        <v>56</v>
      </c>
      <c r="CY1002" s="23" t="s">
        <v>56</v>
      </c>
      <c r="CZ1002" s="23" t="s">
        <v>56</v>
      </c>
      <c r="DA1002" s="23" t="s">
        <v>56</v>
      </c>
      <c r="DB1002" s="796">
        <v>0</v>
      </c>
      <c r="DC1002" s="120"/>
      <c r="DD1002" s="692">
        <v>0</v>
      </c>
      <c r="DE1002" s="120"/>
      <c r="DF1002" s="120"/>
      <c r="DG1002" s="120"/>
      <c r="DH1002" s="140"/>
      <c r="DI1002" s="140"/>
      <c r="DJ1002" s="140"/>
      <c r="DK1002" s="140"/>
      <c r="DL1002" s="548" t="s">
        <v>56</v>
      </c>
      <c r="DM1002" s="548" t="s">
        <v>56</v>
      </c>
      <c r="DN1002" s="203" t="s">
        <v>55</v>
      </c>
      <c r="DO1002" s="700" t="s">
        <v>56</v>
      </c>
      <c r="DP1002" s="713" t="s">
        <v>56</v>
      </c>
      <c r="DQ1002" s="548" t="s">
        <v>56</v>
      </c>
      <c r="DR1002" s="673" t="s">
        <v>56</v>
      </c>
      <c r="DS1002" s="203" t="s">
        <v>56</v>
      </c>
      <c r="DT1002" s="1160" t="s">
        <v>56</v>
      </c>
      <c r="DU1002" s="711">
        <v>0</v>
      </c>
      <c r="DV1002" s="711">
        <v>115.79660684515061</v>
      </c>
      <c r="DW1002" s="711">
        <v>0</v>
      </c>
      <c r="DX1002" s="711">
        <v>116.60130406364101</v>
      </c>
      <c r="DY1002" s="710">
        <v>0</v>
      </c>
      <c r="DZ1002" s="710">
        <v>8.0808080808080815E-2</v>
      </c>
      <c r="EA1002" s="710">
        <v>0</v>
      </c>
      <c r="EB1002" s="710">
        <v>8.2101806239737327E-2</v>
      </c>
      <c r="EC1002" s="236"/>
      <c r="ED1002" s="49"/>
      <c r="EE1002" s="232"/>
      <c r="EF1002" s="700">
        <v>0</v>
      </c>
      <c r="EG1002" s="712">
        <v>10366.666666666666</v>
      </c>
      <c r="EH1002" s="44"/>
    </row>
    <row r="1003" spans="1:138" ht="41.25" customHeight="1" x14ac:dyDescent="0.25">
      <c r="A1003" s="871" t="s">
        <v>49</v>
      </c>
      <c r="B1003" s="656" t="s">
        <v>96</v>
      </c>
      <c r="C1003" s="656" t="s">
        <v>140</v>
      </c>
      <c r="D1003" s="691" t="s">
        <v>1923</v>
      </c>
      <c r="E1003" s="656" t="s">
        <v>142</v>
      </c>
      <c r="F1003" s="656" t="s">
        <v>1930</v>
      </c>
      <c r="G1003" s="901" t="s">
        <v>142</v>
      </c>
      <c r="H1003" s="897" t="s">
        <v>55</v>
      </c>
      <c r="I1003" s="17" t="s">
        <v>56</v>
      </c>
      <c r="J1003" s="64" t="s">
        <v>56</v>
      </c>
      <c r="K1003" s="665">
        <v>1.8877968161854708</v>
      </c>
      <c r="L1003" s="665" t="s">
        <v>56</v>
      </c>
      <c r="M1003" s="64" t="s">
        <v>56</v>
      </c>
      <c r="N1003" s="731">
        <v>0</v>
      </c>
      <c r="O1003" s="548" t="s">
        <v>874</v>
      </c>
      <c r="P1003" s="909">
        <v>0</v>
      </c>
      <c r="Q1003" s="203" t="s">
        <v>57</v>
      </c>
      <c r="R1003" s="205" t="s">
        <v>57</v>
      </c>
      <c r="S1003" s="490">
        <v>0</v>
      </c>
      <c r="T1003" s="18">
        <v>0</v>
      </c>
      <c r="U1003" s="548" t="s">
        <v>58</v>
      </c>
      <c r="V1003" s="18" t="s">
        <v>58</v>
      </c>
      <c r="W1003" s="64" t="s">
        <v>58</v>
      </c>
      <c r="X1003" s="18" t="s">
        <v>58</v>
      </c>
      <c r="Y1003" s="18" t="s">
        <v>58</v>
      </c>
      <c r="Z1003" s="18" t="s">
        <v>58</v>
      </c>
      <c r="AA1003" s="18" t="s">
        <v>58</v>
      </c>
      <c r="AB1003" s="18" t="s">
        <v>58</v>
      </c>
      <c r="AC1003" s="18" t="s">
        <v>58</v>
      </c>
      <c r="AD1003" s="18" t="s">
        <v>58</v>
      </c>
      <c r="AE1003" s="18" t="s">
        <v>58</v>
      </c>
      <c r="AF1003" s="18" t="s">
        <v>58</v>
      </c>
      <c r="AG1003" s="64" t="s">
        <v>58</v>
      </c>
      <c r="AH1003" s="18" t="s">
        <v>58</v>
      </c>
      <c r="AI1003" s="64" t="s">
        <v>58</v>
      </c>
      <c r="AJ1003" s="18" t="s">
        <v>58</v>
      </c>
      <c r="AK1003" s="18" t="s">
        <v>58</v>
      </c>
      <c r="AL1003" s="64" t="s">
        <v>58</v>
      </c>
      <c r="AM1003" s="18" t="s">
        <v>58</v>
      </c>
      <c r="AN1003" s="18" t="s">
        <v>58</v>
      </c>
      <c r="AO1003" s="18" t="s">
        <v>58</v>
      </c>
      <c r="AP1003" s="64" t="s">
        <v>58</v>
      </c>
      <c r="AQ1003" s="64">
        <v>0</v>
      </c>
      <c r="AR1003" s="11">
        <v>0</v>
      </c>
      <c r="AS1003" s="17" t="s">
        <v>58</v>
      </c>
      <c r="AT1003" s="490" t="s">
        <v>58</v>
      </c>
      <c r="AU1003" s="64" t="s">
        <v>58</v>
      </c>
      <c r="AV1003" s="18" t="s">
        <v>58</v>
      </c>
      <c r="AW1003" s="64" t="s">
        <v>58</v>
      </c>
      <c r="AX1003" s="18" t="s">
        <v>58</v>
      </c>
      <c r="AY1003" s="17" t="s">
        <v>58</v>
      </c>
      <c r="AZ1003" s="490" t="s">
        <v>58</v>
      </c>
      <c r="BA1003" s="17" t="s">
        <v>58</v>
      </c>
      <c r="BB1003" s="18" t="s">
        <v>58</v>
      </c>
      <c r="BC1003" s="17" t="s">
        <v>58</v>
      </c>
      <c r="BD1003" s="18" t="s">
        <v>58</v>
      </c>
      <c r="BE1003" s="17" t="s">
        <v>58</v>
      </c>
      <c r="BF1003" s="18" t="s">
        <v>58</v>
      </c>
      <c r="BG1003" s="17" t="s">
        <v>58</v>
      </c>
      <c r="BH1003" s="18" t="s">
        <v>58</v>
      </c>
      <c r="BI1003" s="17" t="s">
        <v>58</v>
      </c>
      <c r="BJ1003" s="18" t="s">
        <v>58</v>
      </c>
      <c r="BK1003" s="17" t="s">
        <v>58</v>
      </c>
      <c r="BL1003" s="17" t="s">
        <v>58</v>
      </c>
      <c r="BM1003" s="17" t="s">
        <v>58</v>
      </c>
      <c r="BN1003" s="17" t="s">
        <v>58</v>
      </c>
      <c r="BO1003" s="18" t="s">
        <v>58</v>
      </c>
      <c r="BP1003" s="18" t="s">
        <v>58</v>
      </c>
      <c r="BQ1003" s="64">
        <v>0</v>
      </c>
      <c r="BR1003" s="18">
        <v>0</v>
      </c>
      <c r="BS1003" s="729">
        <v>0</v>
      </c>
      <c r="BT1003" s="17">
        <v>0</v>
      </c>
      <c r="BU1003" s="17">
        <v>0</v>
      </c>
      <c r="BV1003" s="17">
        <v>0</v>
      </c>
      <c r="BW1003" s="17">
        <v>0</v>
      </c>
      <c r="BX1003" s="17">
        <v>0</v>
      </c>
      <c r="BY1003" s="17">
        <v>0</v>
      </c>
      <c r="BZ1003" s="17">
        <v>0</v>
      </c>
      <c r="CA1003" s="17">
        <v>0</v>
      </c>
      <c r="CB1003" s="17">
        <v>0</v>
      </c>
      <c r="CC1003" s="17">
        <v>0</v>
      </c>
      <c r="CD1003" s="17">
        <v>0</v>
      </c>
      <c r="CE1003" s="17">
        <v>0</v>
      </c>
      <c r="CF1003" s="17">
        <v>0</v>
      </c>
      <c r="CG1003" s="17">
        <v>0</v>
      </c>
      <c r="CH1003" s="17">
        <v>0</v>
      </c>
      <c r="CI1003" s="17">
        <v>0</v>
      </c>
      <c r="CJ1003" s="17">
        <v>0</v>
      </c>
      <c r="CK1003" s="17">
        <v>0</v>
      </c>
      <c r="CL1003" s="702">
        <v>0</v>
      </c>
      <c r="CM1003" s="702">
        <v>0</v>
      </c>
      <c r="CN1003" s="702">
        <v>0</v>
      </c>
      <c r="CO1003" s="702">
        <v>0</v>
      </c>
      <c r="CP1003" s="702">
        <v>0</v>
      </c>
      <c r="CQ1003" s="702">
        <v>0</v>
      </c>
      <c r="CR1003" s="704">
        <v>0</v>
      </c>
      <c r="CS1003" s="703">
        <v>0</v>
      </c>
      <c r="CT1003" s="23" t="s">
        <v>56</v>
      </c>
      <c r="CU1003" s="23" t="s">
        <v>56</v>
      </c>
      <c r="CV1003" s="23" t="s">
        <v>56</v>
      </c>
      <c r="CW1003" s="23" t="s">
        <v>56</v>
      </c>
      <c r="CX1003" s="23" t="s">
        <v>56</v>
      </c>
      <c r="CY1003" s="23" t="s">
        <v>56</v>
      </c>
      <c r="CZ1003" s="23" t="s">
        <v>56</v>
      </c>
      <c r="DA1003" s="23" t="s">
        <v>56</v>
      </c>
      <c r="DB1003" s="796">
        <v>0</v>
      </c>
      <c r="DC1003" s="120"/>
      <c r="DD1003" s="692">
        <v>0</v>
      </c>
      <c r="DE1003" s="120"/>
      <c r="DF1003" s="120"/>
      <c r="DG1003" s="120"/>
      <c r="DH1003" s="140"/>
      <c r="DI1003" s="140"/>
      <c r="DJ1003" s="140"/>
      <c r="DK1003" s="140"/>
      <c r="DL1003" s="548" t="s">
        <v>56</v>
      </c>
      <c r="DM1003" s="548" t="s">
        <v>56</v>
      </c>
      <c r="DN1003" s="203" t="s">
        <v>55</v>
      </c>
      <c r="DO1003" s="700" t="s">
        <v>56</v>
      </c>
      <c r="DP1003" s="713" t="s">
        <v>56</v>
      </c>
      <c r="DQ1003" s="548" t="s">
        <v>56</v>
      </c>
      <c r="DR1003" s="673" t="s">
        <v>56</v>
      </c>
      <c r="DS1003" s="203" t="s">
        <v>56</v>
      </c>
      <c r="DT1003" s="1160" t="s">
        <v>56</v>
      </c>
      <c r="DU1003" s="711">
        <v>0</v>
      </c>
      <c r="DV1003" s="711">
        <v>16.771127549876709</v>
      </c>
      <c r="DW1003" s="711">
        <v>0</v>
      </c>
      <c r="DX1003" s="711">
        <v>16.759856630824366</v>
      </c>
      <c r="DY1003" s="710">
        <v>0</v>
      </c>
      <c r="DZ1003" s="710">
        <v>2.5106478368078906E-2</v>
      </c>
      <c r="EA1003" s="710">
        <v>0</v>
      </c>
      <c r="EB1003" s="710">
        <v>2.5089605734767036E-2</v>
      </c>
      <c r="EC1003" s="236"/>
      <c r="ED1003" s="49"/>
      <c r="EE1003" s="232"/>
      <c r="EF1003" s="700">
        <v>0</v>
      </c>
      <c r="EG1003" s="712">
        <v>0</v>
      </c>
      <c r="EH1003" s="44"/>
    </row>
    <row r="1004" spans="1:138" ht="41.25" customHeight="1" x14ac:dyDescent="0.25">
      <c r="A1004" s="871" t="s">
        <v>49</v>
      </c>
      <c r="B1004" s="656" t="s">
        <v>96</v>
      </c>
      <c r="C1004" s="656" t="s">
        <v>140</v>
      </c>
      <c r="D1004" s="691" t="s">
        <v>617</v>
      </c>
      <c r="E1004" s="656" t="s">
        <v>618</v>
      </c>
      <c r="F1004" s="656" t="s">
        <v>619</v>
      </c>
      <c r="G1004" s="901" t="s">
        <v>620</v>
      </c>
      <c r="H1004" s="897" t="s">
        <v>55</v>
      </c>
      <c r="I1004" s="17" t="s">
        <v>866</v>
      </c>
      <c r="J1004" s="64">
        <v>13.2</v>
      </c>
      <c r="K1004" s="665">
        <v>11.797344460513136</v>
      </c>
      <c r="L1004" s="665">
        <v>32.752272659148005</v>
      </c>
      <c r="M1004" s="64">
        <v>996</v>
      </c>
      <c r="N1004" s="726">
        <v>11355449.74</v>
      </c>
      <c r="O1004" s="548" t="s">
        <v>863</v>
      </c>
      <c r="P1004" s="909">
        <v>3.8409958710000001</v>
      </c>
      <c r="Q1004" s="203" t="s">
        <v>902</v>
      </c>
      <c r="R1004" s="205" t="s">
        <v>57</v>
      </c>
      <c r="S1004" s="490">
        <v>0</v>
      </c>
      <c r="T1004" s="18">
        <v>0</v>
      </c>
      <c r="U1004" s="548">
        <v>0</v>
      </c>
      <c r="V1004" s="18">
        <v>0</v>
      </c>
      <c r="W1004" s="64">
        <v>1</v>
      </c>
      <c r="X1004" s="18">
        <v>1</v>
      </c>
      <c r="Y1004" s="18">
        <v>0</v>
      </c>
      <c r="Z1004" s="18">
        <v>0</v>
      </c>
      <c r="AA1004" s="18">
        <v>0</v>
      </c>
      <c r="AB1004" s="18">
        <v>0</v>
      </c>
      <c r="AC1004" s="18">
        <v>0</v>
      </c>
      <c r="AD1004" s="18">
        <v>0</v>
      </c>
      <c r="AE1004" s="18">
        <v>0</v>
      </c>
      <c r="AF1004" s="18">
        <v>0</v>
      </c>
      <c r="AG1004" s="64">
        <v>0</v>
      </c>
      <c r="AH1004" s="18">
        <v>0</v>
      </c>
      <c r="AI1004" s="64">
        <v>0</v>
      </c>
      <c r="AJ1004" s="18">
        <v>0</v>
      </c>
      <c r="AK1004" s="18">
        <v>49</v>
      </c>
      <c r="AL1004" s="64">
        <v>49</v>
      </c>
      <c r="AM1004" s="18">
        <v>5</v>
      </c>
      <c r="AN1004" s="18">
        <v>5</v>
      </c>
      <c r="AO1004" s="18">
        <v>0</v>
      </c>
      <c r="AP1004" s="64">
        <v>0</v>
      </c>
      <c r="AQ1004" s="64">
        <v>55</v>
      </c>
      <c r="AR1004" s="11">
        <v>55</v>
      </c>
      <c r="AS1004" s="17">
        <v>0</v>
      </c>
      <c r="AT1004" s="490">
        <v>0</v>
      </c>
      <c r="AU1004" s="64">
        <v>0</v>
      </c>
      <c r="AV1004" s="18">
        <v>0</v>
      </c>
      <c r="AW1004" s="64">
        <v>17.600000000000001</v>
      </c>
      <c r="AX1004" s="18">
        <v>17.600000000000001</v>
      </c>
      <c r="AY1004" s="17">
        <v>0</v>
      </c>
      <c r="AZ1004" s="490">
        <v>0</v>
      </c>
      <c r="BA1004" s="17">
        <v>0</v>
      </c>
      <c r="BB1004" s="18">
        <v>0</v>
      </c>
      <c r="BC1004" s="17">
        <v>0</v>
      </c>
      <c r="BD1004" s="18">
        <v>0</v>
      </c>
      <c r="BE1004" s="17">
        <v>0</v>
      </c>
      <c r="BF1004" s="18">
        <v>0</v>
      </c>
      <c r="BG1004" s="17">
        <v>0</v>
      </c>
      <c r="BH1004" s="18">
        <v>0</v>
      </c>
      <c r="BI1004" s="17">
        <v>0</v>
      </c>
      <c r="BJ1004" s="18">
        <v>0</v>
      </c>
      <c r="BK1004" s="17">
        <v>403.54400000000015</v>
      </c>
      <c r="BL1004" s="17">
        <v>403.54400000000015</v>
      </c>
      <c r="BM1004" s="17">
        <v>96.211999999999989</v>
      </c>
      <c r="BN1004" s="17">
        <v>96.211999999999989</v>
      </c>
      <c r="BO1004" s="18">
        <v>0</v>
      </c>
      <c r="BP1004" s="18">
        <v>0</v>
      </c>
      <c r="BQ1004" s="64">
        <v>517.35600000000022</v>
      </c>
      <c r="BR1004" s="18">
        <v>517.35600000000022</v>
      </c>
      <c r="BS1004" s="729">
        <v>0.13469319347779124</v>
      </c>
      <c r="BT1004" s="17">
        <v>0</v>
      </c>
      <c r="BU1004" s="17">
        <v>0</v>
      </c>
      <c r="BV1004" s="17">
        <v>0</v>
      </c>
      <c r="BW1004" s="17">
        <v>0</v>
      </c>
      <c r="BX1004" s="17">
        <v>0</v>
      </c>
      <c r="BY1004" s="17">
        <v>0</v>
      </c>
      <c r="BZ1004" s="17">
        <v>0</v>
      </c>
      <c r="CA1004" s="17">
        <v>0</v>
      </c>
      <c r="CB1004" s="17">
        <v>0</v>
      </c>
      <c r="CC1004" s="17">
        <v>0</v>
      </c>
      <c r="CD1004" s="17">
        <v>0</v>
      </c>
      <c r="CE1004" s="17">
        <v>0</v>
      </c>
      <c r="CF1004" s="17">
        <v>0</v>
      </c>
      <c r="CG1004" s="17">
        <v>0</v>
      </c>
      <c r="CH1004" s="17">
        <v>0</v>
      </c>
      <c r="CI1004" s="17">
        <v>0</v>
      </c>
      <c r="CJ1004" s="17">
        <v>0</v>
      </c>
      <c r="CK1004" s="17">
        <v>0</v>
      </c>
      <c r="CL1004" s="702">
        <v>473696.0889600002</v>
      </c>
      <c r="CM1004" s="702">
        <v>473696.0889600002</v>
      </c>
      <c r="CN1004" s="702">
        <v>112937.49408</v>
      </c>
      <c r="CO1004" s="702">
        <v>112937.49408</v>
      </c>
      <c r="CP1004" s="702">
        <v>0</v>
      </c>
      <c r="CQ1004" s="702">
        <v>0</v>
      </c>
      <c r="CR1004" s="704">
        <v>586633.58304000017</v>
      </c>
      <c r="CS1004" s="703">
        <v>586633.58304000017</v>
      </c>
      <c r="CT1004" s="23" t="s">
        <v>56</v>
      </c>
      <c r="CU1004" s="23" t="s">
        <v>56</v>
      </c>
      <c r="CV1004" s="23" t="s">
        <v>56</v>
      </c>
      <c r="CW1004" s="23" t="s">
        <v>56</v>
      </c>
      <c r="CX1004" s="23" t="s">
        <v>56</v>
      </c>
      <c r="CY1004" s="23" t="s">
        <v>56</v>
      </c>
      <c r="CZ1004" s="23" t="s">
        <v>56</v>
      </c>
      <c r="DA1004" s="23" t="s">
        <v>56</v>
      </c>
      <c r="DB1004" s="796">
        <v>11355449.74</v>
      </c>
      <c r="DC1004" s="120"/>
      <c r="DD1004" s="692">
        <v>3.8409958710000001</v>
      </c>
      <c r="DE1004" s="120"/>
      <c r="DF1004" s="120"/>
      <c r="DG1004" s="120"/>
      <c r="DH1004" s="140"/>
      <c r="DI1004" s="140"/>
      <c r="DJ1004" s="140"/>
      <c r="DK1004" s="140"/>
      <c r="DL1004" s="548" t="s">
        <v>56</v>
      </c>
      <c r="DM1004" s="548" t="s">
        <v>56</v>
      </c>
      <c r="DN1004" s="203" t="s">
        <v>868</v>
      </c>
      <c r="DO1004" s="700">
        <v>990.58333333333303</v>
      </c>
      <c r="DP1004" s="713" t="s">
        <v>56</v>
      </c>
      <c r="DQ1004" s="548" t="s">
        <v>56</v>
      </c>
      <c r="DR1004" s="673" t="s">
        <v>56</v>
      </c>
      <c r="DS1004" s="700">
        <v>990.58333333333303</v>
      </c>
      <c r="DT1004" s="25" t="s">
        <v>1931</v>
      </c>
      <c r="DU1004" s="711">
        <v>348.33515605283094</v>
      </c>
      <c r="DV1004" s="711">
        <v>933.21430400557881</v>
      </c>
      <c r="DW1004" s="711">
        <v>126.029957108573</v>
      </c>
      <c r="DX1004" s="711">
        <v>314.27724720721534</v>
      </c>
      <c r="DY1004" s="710">
        <v>0.62185580886682945</v>
      </c>
      <c r="DZ1004" s="710">
        <v>1.8018591142947007</v>
      </c>
      <c r="EA1004" s="710">
        <v>0.45365706356544999</v>
      </c>
      <c r="EB1004" s="710">
        <v>1.3978496752158349</v>
      </c>
      <c r="EC1004" s="236"/>
      <c r="ED1004" s="49"/>
      <c r="EE1004" s="232"/>
      <c r="EF1004" s="700">
        <v>0</v>
      </c>
      <c r="EG1004" s="712">
        <v>121177.66666666667</v>
      </c>
      <c r="EH1004" s="44"/>
    </row>
    <row r="1005" spans="1:138" ht="41.25" customHeight="1" x14ac:dyDescent="0.25">
      <c r="A1005" s="871" t="s">
        <v>49</v>
      </c>
      <c r="B1005" s="656" t="s">
        <v>96</v>
      </c>
      <c r="C1005" s="656" t="s">
        <v>140</v>
      </c>
      <c r="D1005" s="691" t="s">
        <v>617</v>
      </c>
      <c r="E1005" s="656" t="s">
        <v>618</v>
      </c>
      <c r="F1005" s="656" t="s">
        <v>621</v>
      </c>
      <c r="G1005" s="901" t="s">
        <v>618</v>
      </c>
      <c r="H1005" s="897" t="s">
        <v>55</v>
      </c>
      <c r="I1005" s="17" t="s">
        <v>866</v>
      </c>
      <c r="J1005" s="64">
        <v>13.2</v>
      </c>
      <c r="K1005" s="665">
        <v>11.774481389853227</v>
      </c>
      <c r="L1005" s="665">
        <v>35.753409016542001</v>
      </c>
      <c r="M1005" s="64">
        <v>922</v>
      </c>
      <c r="N1005" s="726">
        <v>14761759.66</v>
      </c>
      <c r="O1005" s="548" t="s">
        <v>863</v>
      </c>
      <c r="P1005" s="909">
        <v>4.641203344</v>
      </c>
      <c r="Q1005" s="203" t="s">
        <v>57</v>
      </c>
      <c r="R1005" s="205" t="s">
        <v>57</v>
      </c>
      <c r="S1005" s="490">
        <v>0</v>
      </c>
      <c r="T1005" s="18">
        <v>0</v>
      </c>
      <c r="U1005" s="548">
        <v>0</v>
      </c>
      <c r="V1005" s="18">
        <v>0</v>
      </c>
      <c r="W1005" s="64">
        <v>0</v>
      </c>
      <c r="X1005" s="18">
        <v>0</v>
      </c>
      <c r="Y1005" s="18">
        <v>0</v>
      </c>
      <c r="Z1005" s="18">
        <v>0</v>
      </c>
      <c r="AA1005" s="18">
        <v>0</v>
      </c>
      <c r="AB1005" s="18">
        <v>0</v>
      </c>
      <c r="AC1005" s="18">
        <v>0</v>
      </c>
      <c r="AD1005" s="18">
        <v>0</v>
      </c>
      <c r="AE1005" s="18">
        <v>0</v>
      </c>
      <c r="AF1005" s="18">
        <v>0</v>
      </c>
      <c r="AG1005" s="64">
        <v>0</v>
      </c>
      <c r="AH1005" s="18">
        <v>0</v>
      </c>
      <c r="AI1005" s="64">
        <v>0</v>
      </c>
      <c r="AJ1005" s="18">
        <v>0</v>
      </c>
      <c r="AK1005" s="18">
        <v>48</v>
      </c>
      <c r="AL1005" s="64">
        <v>46</v>
      </c>
      <c r="AM1005" s="18">
        <v>2</v>
      </c>
      <c r="AN1005" s="18">
        <v>2</v>
      </c>
      <c r="AO1005" s="18">
        <v>0</v>
      </c>
      <c r="AP1005" s="64">
        <v>0</v>
      </c>
      <c r="AQ1005" s="64">
        <v>50</v>
      </c>
      <c r="AR1005" s="11">
        <v>48</v>
      </c>
      <c r="AS1005" s="17">
        <v>0</v>
      </c>
      <c r="AT1005" s="490">
        <v>0</v>
      </c>
      <c r="AU1005" s="64">
        <v>0</v>
      </c>
      <c r="AV1005" s="18">
        <v>0</v>
      </c>
      <c r="AW1005" s="64">
        <v>0</v>
      </c>
      <c r="AX1005" s="18">
        <v>0</v>
      </c>
      <c r="AY1005" s="17">
        <v>0</v>
      </c>
      <c r="AZ1005" s="490">
        <v>0</v>
      </c>
      <c r="BA1005" s="17">
        <v>0</v>
      </c>
      <c r="BB1005" s="18">
        <v>0</v>
      </c>
      <c r="BC1005" s="17">
        <v>0</v>
      </c>
      <c r="BD1005" s="18">
        <v>0</v>
      </c>
      <c r="BE1005" s="17">
        <v>0</v>
      </c>
      <c r="BF1005" s="18">
        <v>0</v>
      </c>
      <c r="BG1005" s="17">
        <v>0</v>
      </c>
      <c r="BH1005" s="18">
        <v>0</v>
      </c>
      <c r="BI1005" s="17">
        <v>0</v>
      </c>
      <c r="BJ1005" s="18">
        <v>0</v>
      </c>
      <c r="BK1005" s="17">
        <v>394.71000000000009</v>
      </c>
      <c r="BL1005" s="17">
        <v>377.11000000000007</v>
      </c>
      <c r="BM1005" s="17">
        <v>28.8</v>
      </c>
      <c r="BN1005" s="17">
        <v>28.8</v>
      </c>
      <c r="BO1005" s="18">
        <v>0</v>
      </c>
      <c r="BP1005" s="18">
        <v>0</v>
      </c>
      <c r="BQ1005" s="64">
        <v>423.5100000000001</v>
      </c>
      <c r="BR1005" s="18">
        <v>405.91000000000008</v>
      </c>
      <c r="BS1005" s="729">
        <v>9.1250041984801286E-2</v>
      </c>
      <c r="BT1005" s="17">
        <v>0</v>
      </c>
      <c r="BU1005" s="17">
        <v>0</v>
      </c>
      <c r="BV1005" s="17">
        <v>0</v>
      </c>
      <c r="BW1005" s="17">
        <v>0</v>
      </c>
      <c r="BX1005" s="17">
        <v>0</v>
      </c>
      <c r="BY1005" s="17">
        <v>0</v>
      </c>
      <c r="BZ1005" s="17">
        <v>0</v>
      </c>
      <c r="CA1005" s="17">
        <v>0</v>
      </c>
      <c r="CB1005" s="17">
        <v>0</v>
      </c>
      <c r="CC1005" s="17">
        <v>0</v>
      </c>
      <c r="CD1005" s="17">
        <v>0</v>
      </c>
      <c r="CE1005" s="17">
        <v>0</v>
      </c>
      <c r="CF1005" s="17">
        <v>0</v>
      </c>
      <c r="CG1005" s="17">
        <v>0</v>
      </c>
      <c r="CH1005" s="17">
        <v>0</v>
      </c>
      <c r="CI1005" s="17">
        <v>0</v>
      </c>
      <c r="CJ1005" s="17">
        <v>0</v>
      </c>
      <c r="CK1005" s="17">
        <v>0</v>
      </c>
      <c r="CL1005" s="702">
        <v>463326.38640000013</v>
      </c>
      <c r="CM1005" s="702">
        <v>442666.8024000001</v>
      </c>
      <c r="CN1005" s="702">
        <v>33806.592000000004</v>
      </c>
      <c r="CO1005" s="702">
        <v>33806.592000000004</v>
      </c>
      <c r="CP1005" s="702">
        <v>0</v>
      </c>
      <c r="CQ1005" s="702">
        <v>0</v>
      </c>
      <c r="CR1005" s="704">
        <v>497132.97840000014</v>
      </c>
      <c r="CS1005" s="703">
        <v>476473.39440000011</v>
      </c>
      <c r="CT1005" s="23">
        <v>1</v>
      </c>
      <c r="CU1005" s="23">
        <v>2</v>
      </c>
      <c r="CV1005" s="23" t="s">
        <v>618</v>
      </c>
      <c r="CW1005" s="23">
        <v>2</v>
      </c>
      <c r="CX1005" s="23">
        <v>12</v>
      </c>
      <c r="CY1005" s="23">
        <v>0</v>
      </c>
      <c r="CZ1005" s="23">
        <v>0</v>
      </c>
      <c r="DA1005" s="23" t="s">
        <v>905</v>
      </c>
      <c r="DB1005" s="796">
        <v>14761759.66</v>
      </c>
      <c r="DC1005" s="120"/>
      <c r="DD1005" s="692">
        <v>4.641203344</v>
      </c>
      <c r="DE1005" s="120"/>
      <c r="DF1005" s="120"/>
      <c r="DG1005" s="120"/>
      <c r="DH1005" s="140"/>
      <c r="DI1005" s="140"/>
      <c r="DJ1005" s="140"/>
      <c r="DK1005" s="140"/>
      <c r="DL1005" s="548" t="s">
        <v>56</v>
      </c>
      <c r="DM1005" s="548" t="s">
        <v>56</v>
      </c>
      <c r="DN1005" s="203" t="s">
        <v>868</v>
      </c>
      <c r="DO1005" s="700">
        <v>925.33333333333303</v>
      </c>
      <c r="DP1005" s="713" t="s">
        <v>56</v>
      </c>
      <c r="DQ1005" s="548" t="s">
        <v>56</v>
      </c>
      <c r="DR1005" s="673" t="s">
        <v>56</v>
      </c>
      <c r="DS1005" s="203" t="s">
        <v>56</v>
      </c>
      <c r="DT1005" s="1160" t="s">
        <v>56</v>
      </c>
      <c r="DU1005" s="711">
        <v>183.41930835734877</v>
      </c>
      <c r="DV1005" s="711">
        <v>969.04284902624579</v>
      </c>
      <c r="DW1005" s="711">
        <v>24.2685454842185</v>
      </c>
      <c r="DX1005" s="711">
        <v>470.41816840321752</v>
      </c>
      <c r="DY1005" s="710">
        <v>0.6884005763688763</v>
      </c>
      <c r="DZ1005" s="710">
        <v>1.0390353676538984</v>
      </c>
      <c r="EA1005" s="710">
        <v>7.02575164668824E-2</v>
      </c>
      <c r="EB1005" s="710">
        <v>1.2448747607058386</v>
      </c>
      <c r="EC1005" s="236"/>
      <c r="ED1005" s="49"/>
      <c r="EE1005" s="232"/>
      <c r="EF1005" s="700">
        <v>0</v>
      </c>
      <c r="EG1005" s="712">
        <v>403731</v>
      </c>
      <c r="EH1005" s="44"/>
    </row>
    <row r="1006" spans="1:138" ht="41.25" customHeight="1" x14ac:dyDescent="0.25">
      <c r="A1006" s="871" t="s">
        <v>49</v>
      </c>
      <c r="B1006" s="656" t="s">
        <v>96</v>
      </c>
      <c r="C1006" s="656" t="s">
        <v>140</v>
      </c>
      <c r="D1006" s="691" t="s">
        <v>145</v>
      </c>
      <c r="E1006" s="656" t="s">
        <v>146</v>
      </c>
      <c r="F1006" s="656" t="s">
        <v>147</v>
      </c>
      <c r="G1006" s="901" t="s">
        <v>148</v>
      </c>
      <c r="H1006" s="897" t="s">
        <v>55</v>
      </c>
      <c r="I1006" s="17" t="s">
        <v>860</v>
      </c>
      <c r="J1006" s="64">
        <v>4.8</v>
      </c>
      <c r="K1006" s="665">
        <v>3.2174575801399459</v>
      </c>
      <c r="L1006" s="665">
        <v>10.110227251698001</v>
      </c>
      <c r="M1006" s="64">
        <v>425</v>
      </c>
      <c r="N1006" s="726">
        <v>5717971.8300000001</v>
      </c>
      <c r="O1006" s="548" t="s">
        <v>874</v>
      </c>
      <c r="P1006" s="909">
        <v>1.454922678</v>
      </c>
      <c r="Q1006" s="203" t="s">
        <v>57</v>
      </c>
      <c r="R1006" s="205" t="s">
        <v>57</v>
      </c>
      <c r="S1006" s="490">
        <v>0</v>
      </c>
      <c r="T1006" s="18">
        <v>0</v>
      </c>
      <c r="U1006" s="548">
        <v>0</v>
      </c>
      <c r="V1006" s="18">
        <v>0</v>
      </c>
      <c r="W1006" s="64">
        <v>1</v>
      </c>
      <c r="X1006" s="18">
        <v>1</v>
      </c>
      <c r="Y1006" s="18">
        <v>0</v>
      </c>
      <c r="Z1006" s="18">
        <v>0</v>
      </c>
      <c r="AA1006" s="18">
        <v>0</v>
      </c>
      <c r="AB1006" s="18">
        <v>0</v>
      </c>
      <c r="AC1006" s="18">
        <v>0</v>
      </c>
      <c r="AD1006" s="18">
        <v>0</v>
      </c>
      <c r="AE1006" s="18">
        <v>0</v>
      </c>
      <c r="AF1006" s="18">
        <v>0</v>
      </c>
      <c r="AG1006" s="64">
        <v>0</v>
      </c>
      <c r="AH1006" s="18">
        <v>0</v>
      </c>
      <c r="AI1006" s="64">
        <v>0</v>
      </c>
      <c r="AJ1006" s="18">
        <v>0</v>
      </c>
      <c r="AK1006" s="18">
        <v>41</v>
      </c>
      <c r="AL1006" s="64">
        <v>41</v>
      </c>
      <c r="AM1006" s="18">
        <v>3</v>
      </c>
      <c r="AN1006" s="18">
        <v>2</v>
      </c>
      <c r="AO1006" s="18">
        <v>0</v>
      </c>
      <c r="AP1006" s="64">
        <v>0</v>
      </c>
      <c r="AQ1006" s="64">
        <v>45</v>
      </c>
      <c r="AR1006" s="11">
        <v>44</v>
      </c>
      <c r="AS1006" s="17">
        <v>0</v>
      </c>
      <c r="AT1006" s="490">
        <v>0</v>
      </c>
      <c r="AU1006" s="64">
        <v>0</v>
      </c>
      <c r="AV1006" s="18">
        <v>0</v>
      </c>
      <c r="AW1006" s="64">
        <v>12.6</v>
      </c>
      <c r="AX1006" s="18">
        <v>12.6</v>
      </c>
      <c r="AY1006" s="17">
        <v>0</v>
      </c>
      <c r="AZ1006" s="490">
        <v>0</v>
      </c>
      <c r="BA1006" s="17">
        <v>0</v>
      </c>
      <c r="BB1006" s="18">
        <v>0</v>
      </c>
      <c r="BC1006" s="17">
        <v>0</v>
      </c>
      <c r="BD1006" s="18">
        <v>0</v>
      </c>
      <c r="BE1006" s="17">
        <v>0</v>
      </c>
      <c r="BF1006" s="18">
        <v>0</v>
      </c>
      <c r="BG1006" s="17">
        <v>0</v>
      </c>
      <c r="BH1006" s="18">
        <v>0</v>
      </c>
      <c r="BI1006" s="17">
        <v>0</v>
      </c>
      <c r="BJ1006" s="18">
        <v>0</v>
      </c>
      <c r="BK1006" s="17">
        <v>328.59999999999997</v>
      </c>
      <c r="BL1006" s="17">
        <v>328.59999999999997</v>
      </c>
      <c r="BM1006" s="17">
        <v>32.366</v>
      </c>
      <c r="BN1006" s="17">
        <v>24.765999999999998</v>
      </c>
      <c r="BO1006" s="18">
        <v>0</v>
      </c>
      <c r="BP1006" s="18">
        <v>0</v>
      </c>
      <c r="BQ1006" s="64">
        <v>373.56599999999997</v>
      </c>
      <c r="BR1006" s="18">
        <v>365.96600000000001</v>
      </c>
      <c r="BS1006" s="729">
        <v>0.25676003656326263</v>
      </c>
      <c r="BT1006" s="17">
        <v>0</v>
      </c>
      <c r="BU1006" s="17">
        <v>0</v>
      </c>
      <c r="BV1006" s="17">
        <v>0</v>
      </c>
      <c r="BW1006" s="17">
        <v>0</v>
      </c>
      <c r="BX1006" s="17">
        <v>0</v>
      </c>
      <c r="BY1006" s="17">
        <v>0</v>
      </c>
      <c r="BZ1006" s="17">
        <v>0</v>
      </c>
      <c r="CA1006" s="17">
        <v>0</v>
      </c>
      <c r="CB1006" s="17">
        <v>0</v>
      </c>
      <c r="CC1006" s="17">
        <v>0</v>
      </c>
      <c r="CD1006" s="17">
        <v>0</v>
      </c>
      <c r="CE1006" s="17">
        <v>0</v>
      </c>
      <c r="CF1006" s="17">
        <v>0</v>
      </c>
      <c r="CG1006" s="17">
        <v>0</v>
      </c>
      <c r="CH1006" s="17">
        <v>0</v>
      </c>
      <c r="CI1006" s="17">
        <v>0</v>
      </c>
      <c r="CJ1006" s="17">
        <v>0</v>
      </c>
      <c r="CK1006" s="17">
        <v>0</v>
      </c>
      <c r="CL1006" s="702">
        <v>385723.82399999996</v>
      </c>
      <c r="CM1006" s="702">
        <v>385723.82399999996</v>
      </c>
      <c r="CN1006" s="702">
        <v>37992.505440000008</v>
      </c>
      <c r="CO1006" s="702">
        <v>29071.32144</v>
      </c>
      <c r="CP1006" s="702">
        <v>0</v>
      </c>
      <c r="CQ1006" s="702">
        <v>0</v>
      </c>
      <c r="CR1006" s="704">
        <v>423716.32944</v>
      </c>
      <c r="CS1006" s="703">
        <v>414795.14543999999</v>
      </c>
      <c r="CT1006" s="23" t="s">
        <v>56</v>
      </c>
      <c r="CU1006" s="23" t="s">
        <v>56</v>
      </c>
      <c r="CV1006" s="23" t="s">
        <v>56</v>
      </c>
      <c r="CW1006" s="23" t="s">
        <v>56</v>
      </c>
      <c r="CX1006" s="23" t="s">
        <v>56</v>
      </c>
      <c r="CY1006" s="23" t="s">
        <v>56</v>
      </c>
      <c r="CZ1006" s="23" t="s">
        <v>56</v>
      </c>
      <c r="DA1006" s="23" t="s">
        <v>56</v>
      </c>
      <c r="DB1006" s="796">
        <v>5717971.8300000001</v>
      </c>
      <c r="DC1006" s="120"/>
      <c r="DD1006" s="692">
        <v>1.454922678</v>
      </c>
      <c r="DE1006" s="120"/>
      <c r="DF1006" s="120"/>
      <c r="DG1006" s="120"/>
      <c r="DH1006" s="140"/>
      <c r="DI1006" s="140"/>
      <c r="DJ1006" s="140"/>
      <c r="DK1006" s="140"/>
      <c r="DL1006" s="548" t="s">
        <v>56</v>
      </c>
      <c r="DM1006" s="548" t="s">
        <v>56</v>
      </c>
      <c r="DN1006" s="203" t="s">
        <v>55</v>
      </c>
      <c r="DO1006" s="700" t="s">
        <v>56</v>
      </c>
      <c r="DP1006" s="713" t="s">
        <v>56</v>
      </c>
      <c r="DQ1006" s="548" t="s">
        <v>56</v>
      </c>
      <c r="DR1006" s="673" t="s">
        <v>56</v>
      </c>
      <c r="DS1006" s="203" t="s">
        <v>56</v>
      </c>
      <c r="DT1006" s="1160" t="s">
        <v>56</v>
      </c>
      <c r="DU1006" s="711">
        <v>208.21957413557354</v>
      </c>
      <c r="DV1006" s="711">
        <v>116.81556329139724</v>
      </c>
      <c r="DW1006" s="711">
        <v>95.104470368358093</v>
      </c>
      <c r="DX1006" s="711">
        <v>80.484476744124507</v>
      </c>
      <c r="DY1006" s="710">
        <v>1.3104121898808372</v>
      </c>
      <c r="DZ1006" s="710">
        <v>-0.16022923675125744</v>
      </c>
      <c r="EA1006" s="710">
        <v>1.1500810461283</v>
      </c>
      <c r="EB1006" s="710">
        <v>-2.859117306634551E-2</v>
      </c>
      <c r="EC1006" s="236"/>
      <c r="ED1006" s="49"/>
      <c r="EE1006" s="232"/>
      <c r="EF1006" s="700">
        <v>0</v>
      </c>
      <c r="EG1006" s="712">
        <v>0</v>
      </c>
      <c r="EH1006" s="44"/>
    </row>
    <row r="1007" spans="1:138" ht="41.25" customHeight="1" x14ac:dyDescent="0.25">
      <c r="A1007" s="871" t="s">
        <v>49</v>
      </c>
      <c r="B1007" s="656" t="s">
        <v>96</v>
      </c>
      <c r="C1007" s="656" t="s">
        <v>140</v>
      </c>
      <c r="D1007" s="691" t="s">
        <v>622</v>
      </c>
      <c r="E1007" s="656" t="s">
        <v>622</v>
      </c>
      <c r="F1007" s="656" t="s">
        <v>623</v>
      </c>
      <c r="G1007" s="901" t="s">
        <v>622</v>
      </c>
      <c r="H1007" s="897" t="s">
        <v>55</v>
      </c>
      <c r="I1007" s="17" t="s">
        <v>866</v>
      </c>
      <c r="J1007" s="64">
        <v>4.16</v>
      </c>
      <c r="K1007" s="665">
        <v>2.2912953723167164</v>
      </c>
      <c r="L1007" s="665">
        <v>1.114583331015</v>
      </c>
      <c r="M1007" s="64">
        <v>243</v>
      </c>
      <c r="N1007" s="726">
        <v>3368709.2560000001</v>
      </c>
      <c r="O1007" s="548" t="s">
        <v>863</v>
      </c>
      <c r="P1007" s="909">
        <v>1.0159517220000001</v>
      </c>
      <c r="Q1007" s="203" t="s">
        <v>57</v>
      </c>
      <c r="R1007" s="205" t="s">
        <v>57</v>
      </c>
      <c r="S1007" s="490">
        <v>0</v>
      </c>
      <c r="T1007" s="18">
        <v>0</v>
      </c>
      <c r="U1007" s="548">
        <v>0</v>
      </c>
      <c r="V1007" s="18">
        <v>0</v>
      </c>
      <c r="W1007" s="64">
        <v>0</v>
      </c>
      <c r="X1007" s="18">
        <v>0</v>
      </c>
      <c r="Y1007" s="18">
        <v>0</v>
      </c>
      <c r="Z1007" s="18">
        <v>0</v>
      </c>
      <c r="AA1007" s="18">
        <v>0</v>
      </c>
      <c r="AB1007" s="18">
        <v>0</v>
      </c>
      <c r="AC1007" s="18">
        <v>0</v>
      </c>
      <c r="AD1007" s="18">
        <v>0</v>
      </c>
      <c r="AE1007" s="18">
        <v>0</v>
      </c>
      <c r="AF1007" s="18">
        <v>0</v>
      </c>
      <c r="AG1007" s="64">
        <v>0</v>
      </c>
      <c r="AH1007" s="18">
        <v>0</v>
      </c>
      <c r="AI1007" s="64">
        <v>0</v>
      </c>
      <c r="AJ1007" s="18">
        <v>0</v>
      </c>
      <c r="AK1007" s="18">
        <v>1</v>
      </c>
      <c r="AL1007" s="64">
        <v>1</v>
      </c>
      <c r="AM1007" s="18">
        <v>0</v>
      </c>
      <c r="AN1007" s="18" t="s">
        <v>58</v>
      </c>
      <c r="AO1007" s="18">
        <v>0</v>
      </c>
      <c r="AP1007" s="64">
        <v>0</v>
      </c>
      <c r="AQ1007" s="64">
        <v>1</v>
      </c>
      <c r="AR1007" s="11">
        <v>1</v>
      </c>
      <c r="AS1007" s="17">
        <v>0</v>
      </c>
      <c r="AT1007" s="490">
        <v>0</v>
      </c>
      <c r="AU1007" s="64">
        <v>0</v>
      </c>
      <c r="AV1007" s="18">
        <v>0</v>
      </c>
      <c r="AW1007" s="64">
        <v>0</v>
      </c>
      <c r="AX1007" s="18">
        <v>0</v>
      </c>
      <c r="AY1007" s="17">
        <v>0</v>
      </c>
      <c r="AZ1007" s="490">
        <v>0</v>
      </c>
      <c r="BA1007" s="17">
        <v>0</v>
      </c>
      <c r="BB1007" s="18">
        <v>0</v>
      </c>
      <c r="BC1007" s="17">
        <v>0</v>
      </c>
      <c r="BD1007" s="18">
        <v>0</v>
      </c>
      <c r="BE1007" s="17">
        <v>0</v>
      </c>
      <c r="BF1007" s="18">
        <v>0</v>
      </c>
      <c r="BG1007" s="17">
        <v>0</v>
      </c>
      <c r="BH1007" s="18">
        <v>0</v>
      </c>
      <c r="BI1007" s="17">
        <v>0</v>
      </c>
      <c r="BJ1007" s="18">
        <v>0</v>
      </c>
      <c r="BK1007" s="17">
        <v>7.6</v>
      </c>
      <c r="BL1007" s="17">
        <v>7.6</v>
      </c>
      <c r="BM1007" s="17">
        <v>0</v>
      </c>
      <c r="BN1007" s="17" t="s">
        <v>58</v>
      </c>
      <c r="BO1007" s="18">
        <v>0</v>
      </c>
      <c r="BP1007" s="18">
        <v>0</v>
      </c>
      <c r="BQ1007" s="64">
        <v>7.6</v>
      </c>
      <c r="BR1007" s="18">
        <v>7.6</v>
      </c>
      <c r="BS1007" s="729">
        <v>7.4806704250066714E-3</v>
      </c>
      <c r="BT1007" s="17">
        <v>0</v>
      </c>
      <c r="BU1007" s="17">
        <v>0</v>
      </c>
      <c r="BV1007" s="17">
        <v>0</v>
      </c>
      <c r="BW1007" s="17">
        <v>0</v>
      </c>
      <c r="BX1007" s="17">
        <v>0</v>
      </c>
      <c r="BY1007" s="17">
        <v>0</v>
      </c>
      <c r="BZ1007" s="17">
        <v>0</v>
      </c>
      <c r="CA1007" s="17">
        <v>0</v>
      </c>
      <c r="CB1007" s="17">
        <v>0</v>
      </c>
      <c r="CC1007" s="17">
        <v>0</v>
      </c>
      <c r="CD1007" s="17">
        <v>0</v>
      </c>
      <c r="CE1007" s="17">
        <v>0</v>
      </c>
      <c r="CF1007" s="17">
        <v>0</v>
      </c>
      <c r="CG1007" s="17">
        <v>0</v>
      </c>
      <c r="CH1007" s="17">
        <v>0</v>
      </c>
      <c r="CI1007" s="17">
        <v>0</v>
      </c>
      <c r="CJ1007" s="17">
        <v>0</v>
      </c>
      <c r="CK1007" s="17">
        <v>0</v>
      </c>
      <c r="CL1007" s="702">
        <v>8921.1839999999993</v>
      </c>
      <c r="CM1007" s="702">
        <v>8921.1839999999993</v>
      </c>
      <c r="CN1007" s="702">
        <v>0</v>
      </c>
      <c r="CO1007" s="702">
        <v>0</v>
      </c>
      <c r="CP1007" s="702">
        <v>0</v>
      </c>
      <c r="CQ1007" s="702">
        <v>0</v>
      </c>
      <c r="CR1007" s="704">
        <v>8921.1839999999993</v>
      </c>
      <c r="CS1007" s="703">
        <v>8921.1839999999993</v>
      </c>
      <c r="CT1007" s="23" t="s">
        <v>56</v>
      </c>
      <c r="CU1007" s="23" t="s">
        <v>56</v>
      </c>
      <c r="CV1007" s="23" t="s">
        <v>56</v>
      </c>
      <c r="CW1007" s="23" t="s">
        <v>56</v>
      </c>
      <c r="CX1007" s="23" t="s">
        <v>56</v>
      </c>
      <c r="CY1007" s="23" t="s">
        <v>56</v>
      </c>
      <c r="CZ1007" s="23" t="s">
        <v>56</v>
      </c>
      <c r="DA1007" s="23" t="s">
        <v>56</v>
      </c>
      <c r="DB1007" s="796">
        <v>3368709.2560000001</v>
      </c>
      <c r="DC1007" s="120"/>
      <c r="DD1007" s="692">
        <v>1.0159517220000001</v>
      </c>
      <c r="DE1007" s="120"/>
      <c r="DF1007" s="120"/>
      <c r="DG1007" s="120"/>
      <c r="DH1007" s="140"/>
      <c r="DI1007" s="140"/>
      <c r="DJ1007" s="140"/>
      <c r="DK1007" s="140"/>
      <c r="DL1007" s="548" t="s">
        <v>56</v>
      </c>
      <c r="DM1007" s="548" t="s">
        <v>56</v>
      </c>
      <c r="DN1007" s="203" t="s">
        <v>868</v>
      </c>
      <c r="DO1007" s="700">
        <v>274.75</v>
      </c>
      <c r="DP1007" s="713" t="s">
        <v>56</v>
      </c>
      <c r="DQ1007" s="548" t="s">
        <v>56</v>
      </c>
      <c r="DR1007" s="673" t="s">
        <v>56</v>
      </c>
      <c r="DS1007" s="203" t="s">
        <v>56</v>
      </c>
      <c r="DT1007" s="1160" t="s">
        <v>56</v>
      </c>
      <c r="DU1007" s="711">
        <v>0.62238398544131024</v>
      </c>
      <c r="DV1007" s="711">
        <v>-0.62238398544131024</v>
      </c>
      <c r="DW1007" s="711">
        <v>0.62260606060606105</v>
      </c>
      <c r="DX1007" s="711">
        <v>-0.62260606060606105</v>
      </c>
      <c r="DY1007" s="710">
        <v>7.2793448589626936E-3</v>
      </c>
      <c r="DZ1007" s="710">
        <v>-7.2793448589626936E-3</v>
      </c>
      <c r="EA1007" s="710">
        <v>7.2727272727272701E-3</v>
      </c>
      <c r="EB1007" s="710">
        <v>-7.2727272727272701E-3</v>
      </c>
      <c r="EC1007" s="236"/>
      <c r="ED1007" s="49"/>
      <c r="EE1007" s="232"/>
      <c r="EF1007" s="700">
        <v>0</v>
      </c>
      <c r="EG1007" s="712">
        <v>0</v>
      </c>
      <c r="EH1007" s="44"/>
    </row>
    <row r="1008" spans="1:138" ht="41.25" customHeight="1" x14ac:dyDescent="0.25">
      <c r="A1008" s="871" t="s">
        <v>49</v>
      </c>
      <c r="B1008" s="656" t="s">
        <v>96</v>
      </c>
      <c r="C1008" s="656" t="s">
        <v>140</v>
      </c>
      <c r="D1008" s="691" t="s">
        <v>622</v>
      </c>
      <c r="E1008" s="656" t="s">
        <v>622</v>
      </c>
      <c r="F1008" s="656" t="s">
        <v>624</v>
      </c>
      <c r="G1008" s="901" t="s">
        <v>622</v>
      </c>
      <c r="H1008" s="897" t="s">
        <v>55</v>
      </c>
      <c r="I1008" s="17" t="s">
        <v>866</v>
      </c>
      <c r="J1008" s="64">
        <v>4.16</v>
      </c>
      <c r="K1008" s="665">
        <v>2.0174927806562284</v>
      </c>
      <c r="L1008" s="665">
        <v>1.8450757537380003</v>
      </c>
      <c r="M1008" s="64">
        <v>275</v>
      </c>
      <c r="N1008" s="726">
        <v>4831619.5589999994</v>
      </c>
      <c r="O1008" s="548" t="s">
        <v>863</v>
      </c>
      <c r="P1008" s="909">
        <v>1.4626822660000001</v>
      </c>
      <c r="Q1008" s="203" t="s">
        <v>57</v>
      </c>
      <c r="R1008" s="205" t="s">
        <v>57</v>
      </c>
      <c r="S1008" s="490">
        <v>0</v>
      </c>
      <c r="T1008" s="18">
        <v>0</v>
      </c>
      <c r="U1008" s="548">
        <v>0</v>
      </c>
      <c r="V1008" s="18">
        <v>0</v>
      </c>
      <c r="W1008" s="64">
        <v>0</v>
      </c>
      <c r="X1008" s="18">
        <v>0</v>
      </c>
      <c r="Y1008" s="18">
        <v>0</v>
      </c>
      <c r="Z1008" s="18">
        <v>0</v>
      </c>
      <c r="AA1008" s="18">
        <v>0</v>
      </c>
      <c r="AB1008" s="18">
        <v>0</v>
      </c>
      <c r="AC1008" s="18">
        <v>0</v>
      </c>
      <c r="AD1008" s="18">
        <v>0</v>
      </c>
      <c r="AE1008" s="18">
        <v>0</v>
      </c>
      <c r="AF1008" s="18">
        <v>0</v>
      </c>
      <c r="AG1008" s="64">
        <v>0</v>
      </c>
      <c r="AH1008" s="18">
        <v>0</v>
      </c>
      <c r="AI1008" s="64">
        <v>0</v>
      </c>
      <c r="AJ1008" s="18">
        <v>0</v>
      </c>
      <c r="AK1008" s="18">
        <v>3</v>
      </c>
      <c r="AL1008" s="64">
        <v>3</v>
      </c>
      <c r="AM1008" s="18">
        <v>0</v>
      </c>
      <c r="AN1008" s="18" t="s">
        <v>58</v>
      </c>
      <c r="AO1008" s="18">
        <v>0</v>
      </c>
      <c r="AP1008" s="64">
        <v>0</v>
      </c>
      <c r="AQ1008" s="64">
        <v>3</v>
      </c>
      <c r="AR1008" s="11">
        <v>3</v>
      </c>
      <c r="AS1008" s="17">
        <v>0</v>
      </c>
      <c r="AT1008" s="490">
        <v>0</v>
      </c>
      <c r="AU1008" s="64">
        <v>0</v>
      </c>
      <c r="AV1008" s="18">
        <v>0</v>
      </c>
      <c r="AW1008" s="64">
        <v>0</v>
      </c>
      <c r="AX1008" s="18">
        <v>0</v>
      </c>
      <c r="AY1008" s="17">
        <v>0</v>
      </c>
      <c r="AZ1008" s="490">
        <v>0</v>
      </c>
      <c r="BA1008" s="17">
        <v>0</v>
      </c>
      <c r="BB1008" s="18">
        <v>0</v>
      </c>
      <c r="BC1008" s="17">
        <v>0</v>
      </c>
      <c r="BD1008" s="18">
        <v>0</v>
      </c>
      <c r="BE1008" s="17">
        <v>0</v>
      </c>
      <c r="BF1008" s="18">
        <v>0</v>
      </c>
      <c r="BG1008" s="17">
        <v>0</v>
      </c>
      <c r="BH1008" s="18">
        <v>0</v>
      </c>
      <c r="BI1008" s="17">
        <v>0</v>
      </c>
      <c r="BJ1008" s="18">
        <v>0</v>
      </c>
      <c r="BK1008" s="17">
        <v>37.6</v>
      </c>
      <c r="BL1008" s="17">
        <v>37.6</v>
      </c>
      <c r="BM1008" s="17">
        <v>0</v>
      </c>
      <c r="BN1008" s="17" t="s">
        <v>58</v>
      </c>
      <c r="BO1008" s="18">
        <v>0</v>
      </c>
      <c r="BP1008" s="18">
        <v>0</v>
      </c>
      <c r="BQ1008" s="64">
        <v>37.6</v>
      </c>
      <c r="BR1008" s="18">
        <v>37.6</v>
      </c>
      <c r="BS1008" s="729">
        <v>2.5706198040415702E-2</v>
      </c>
      <c r="BT1008" s="17">
        <v>0</v>
      </c>
      <c r="BU1008" s="17">
        <v>0</v>
      </c>
      <c r="BV1008" s="17">
        <v>0</v>
      </c>
      <c r="BW1008" s="17">
        <v>0</v>
      </c>
      <c r="BX1008" s="17">
        <v>0</v>
      </c>
      <c r="BY1008" s="17">
        <v>0</v>
      </c>
      <c r="BZ1008" s="17">
        <v>0</v>
      </c>
      <c r="CA1008" s="17">
        <v>0</v>
      </c>
      <c r="CB1008" s="17">
        <v>0</v>
      </c>
      <c r="CC1008" s="17">
        <v>0</v>
      </c>
      <c r="CD1008" s="17">
        <v>0</v>
      </c>
      <c r="CE1008" s="17">
        <v>0</v>
      </c>
      <c r="CF1008" s="17">
        <v>0</v>
      </c>
      <c r="CG1008" s="17">
        <v>0</v>
      </c>
      <c r="CH1008" s="17">
        <v>0</v>
      </c>
      <c r="CI1008" s="17">
        <v>0</v>
      </c>
      <c r="CJ1008" s="17">
        <v>0</v>
      </c>
      <c r="CK1008" s="17">
        <v>0</v>
      </c>
      <c r="CL1008" s="702">
        <v>44136.384000000005</v>
      </c>
      <c r="CM1008" s="702">
        <v>44136.384000000005</v>
      </c>
      <c r="CN1008" s="702">
        <v>0</v>
      </c>
      <c r="CO1008" s="702">
        <v>0</v>
      </c>
      <c r="CP1008" s="702">
        <v>0</v>
      </c>
      <c r="CQ1008" s="702">
        <v>0</v>
      </c>
      <c r="CR1008" s="704">
        <v>44136.384000000005</v>
      </c>
      <c r="CS1008" s="703">
        <v>44136.384000000005</v>
      </c>
      <c r="CT1008" s="23">
        <v>1</v>
      </c>
      <c r="CU1008" s="23">
        <v>4</v>
      </c>
      <c r="CV1008" s="23" t="s">
        <v>622</v>
      </c>
      <c r="CW1008" s="23">
        <v>4</v>
      </c>
      <c r="CX1008" s="23">
        <v>24</v>
      </c>
      <c r="CY1008" s="23">
        <v>0</v>
      </c>
      <c r="CZ1008" s="23">
        <v>0</v>
      </c>
      <c r="DA1008" s="23" t="s">
        <v>905</v>
      </c>
      <c r="DB1008" s="796">
        <v>4831619.5589999994</v>
      </c>
      <c r="DC1008" s="120"/>
      <c r="DD1008" s="692">
        <v>1.4626822660000001</v>
      </c>
      <c r="DE1008" s="120"/>
      <c r="DF1008" s="120"/>
      <c r="DG1008" s="120"/>
      <c r="DH1008" s="140"/>
      <c r="DI1008" s="140"/>
      <c r="DJ1008" s="140"/>
      <c r="DK1008" s="140"/>
      <c r="DL1008" s="548" t="s">
        <v>56</v>
      </c>
      <c r="DM1008" s="548" t="s">
        <v>56</v>
      </c>
      <c r="DN1008" s="203" t="s">
        <v>868</v>
      </c>
      <c r="DO1008" s="700">
        <v>245.75</v>
      </c>
      <c r="DP1008" s="713" t="s">
        <v>56</v>
      </c>
      <c r="DQ1008" s="548" t="s">
        <v>56</v>
      </c>
      <c r="DR1008" s="673" t="s">
        <v>56</v>
      </c>
      <c r="DS1008" s="203" t="s">
        <v>56</v>
      </c>
      <c r="DT1008" s="1160" t="s">
        <v>56</v>
      </c>
      <c r="DU1008" s="711">
        <v>182.16887080366226</v>
      </c>
      <c r="DV1008" s="711">
        <v>-103.05552126334565</v>
      </c>
      <c r="DW1008" s="711">
        <v>11.230952380952401</v>
      </c>
      <c r="DX1008" s="711">
        <v>67.620616187540833</v>
      </c>
      <c r="DY1008" s="710">
        <v>1.1719226856561547</v>
      </c>
      <c r="DZ1008" s="710">
        <v>-0.77293962705095431</v>
      </c>
      <c r="EA1008" s="710">
        <v>0.21632653061224499</v>
      </c>
      <c r="EB1008" s="710">
        <v>0.18122790573043468</v>
      </c>
      <c r="EC1008" s="236"/>
      <c r="ED1008" s="49"/>
      <c r="EE1008" s="232"/>
      <c r="EF1008" s="700">
        <v>2703</v>
      </c>
      <c r="EG1008" s="712">
        <v>12730</v>
      </c>
      <c r="EH1008" s="44"/>
    </row>
    <row r="1009" spans="1:138" ht="41.25" customHeight="1" x14ac:dyDescent="0.25">
      <c r="A1009" s="871" t="s">
        <v>49</v>
      </c>
      <c r="B1009" s="656" t="s">
        <v>96</v>
      </c>
      <c r="C1009" s="656" t="s">
        <v>140</v>
      </c>
      <c r="D1009" s="691" t="s">
        <v>622</v>
      </c>
      <c r="E1009" s="656" t="s">
        <v>622</v>
      </c>
      <c r="F1009" s="656" t="s">
        <v>625</v>
      </c>
      <c r="G1009" s="901" t="s">
        <v>622</v>
      </c>
      <c r="H1009" s="897" t="s">
        <v>55</v>
      </c>
      <c r="I1009" s="17" t="s">
        <v>860</v>
      </c>
      <c r="J1009" s="64">
        <v>4.16</v>
      </c>
      <c r="K1009" s="665">
        <v>2.2120367273623645</v>
      </c>
      <c r="L1009" s="665">
        <v>1.4746212090540001</v>
      </c>
      <c r="M1009" s="64">
        <v>464</v>
      </c>
      <c r="N1009" s="726">
        <v>5659441.6440000003</v>
      </c>
      <c r="O1009" s="548" t="s">
        <v>863</v>
      </c>
      <c r="P1009" s="909">
        <v>1.8085381709999999</v>
      </c>
      <c r="Q1009" s="203" t="s">
        <v>57</v>
      </c>
      <c r="R1009" s="205" t="s">
        <v>57</v>
      </c>
      <c r="S1009" s="490">
        <v>0</v>
      </c>
      <c r="T1009" s="18">
        <v>0</v>
      </c>
      <c r="U1009" s="548">
        <v>0</v>
      </c>
      <c r="V1009" s="18">
        <v>0</v>
      </c>
      <c r="W1009" s="64">
        <v>0</v>
      </c>
      <c r="X1009" s="18">
        <v>0</v>
      </c>
      <c r="Y1009" s="18">
        <v>0</v>
      </c>
      <c r="Z1009" s="18">
        <v>0</v>
      </c>
      <c r="AA1009" s="18">
        <v>0</v>
      </c>
      <c r="AB1009" s="18">
        <v>0</v>
      </c>
      <c r="AC1009" s="18">
        <v>0</v>
      </c>
      <c r="AD1009" s="18">
        <v>0</v>
      </c>
      <c r="AE1009" s="18">
        <v>0</v>
      </c>
      <c r="AF1009" s="18">
        <v>0</v>
      </c>
      <c r="AG1009" s="64">
        <v>0</v>
      </c>
      <c r="AH1009" s="18">
        <v>0</v>
      </c>
      <c r="AI1009" s="64">
        <v>0</v>
      </c>
      <c r="AJ1009" s="18">
        <v>0</v>
      </c>
      <c r="AK1009" s="18">
        <v>9</v>
      </c>
      <c r="AL1009" s="64">
        <v>9</v>
      </c>
      <c r="AM1009" s="18">
        <v>0</v>
      </c>
      <c r="AN1009" s="18" t="s">
        <v>58</v>
      </c>
      <c r="AO1009" s="18">
        <v>0</v>
      </c>
      <c r="AP1009" s="64">
        <v>0</v>
      </c>
      <c r="AQ1009" s="64">
        <v>9</v>
      </c>
      <c r="AR1009" s="11">
        <v>9</v>
      </c>
      <c r="AS1009" s="17">
        <v>0</v>
      </c>
      <c r="AT1009" s="490">
        <v>0</v>
      </c>
      <c r="AU1009" s="64">
        <v>0</v>
      </c>
      <c r="AV1009" s="18">
        <v>0</v>
      </c>
      <c r="AW1009" s="64">
        <v>0</v>
      </c>
      <c r="AX1009" s="18">
        <v>0</v>
      </c>
      <c r="AY1009" s="17">
        <v>0</v>
      </c>
      <c r="AZ1009" s="490">
        <v>0</v>
      </c>
      <c r="BA1009" s="17">
        <v>0</v>
      </c>
      <c r="BB1009" s="18">
        <v>0</v>
      </c>
      <c r="BC1009" s="17">
        <v>0</v>
      </c>
      <c r="BD1009" s="18">
        <v>0</v>
      </c>
      <c r="BE1009" s="17">
        <v>0</v>
      </c>
      <c r="BF1009" s="18">
        <v>0</v>
      </c>
      <c r="BG1009" s="17">
        <v>0</v>
      </c>
      <c r="BH1009" s="18">
        <v>0</v>
      </c>
      <c r="BI1009" s="17">
        <v>0</v>
      </c>
      <c r="BJ1009" s="18">
        <v>0</v>
      </c>
      <c r="BK1009" s="17">
        <v>45.239999999999995</v>
      </c>
      <c r="BL1009" s="17">
        <v>45.239999999999995</v>
      </c>
      <c r="BM1009" s="17">
        <v>0</v>
      </c>
      <c r="BN1009" s="17" t="s">
        <v>58</v>
      </c>
      <c r="BO1009" s="18">
        <v>0</v>
      </c>
      <c r="BP1009" s="18">
        <v>0</v>
      </c>
      <c r="BQ1009" s="64">
        <v>45.239999999999995</v>
      </c>
      <c r="BR1009" s="18">
        <v>45.239999999999995</v>
      </c>
      <c r="BS1009" s="729">
        <v>2.5014678000954395E-2</v>
      </c>
      <c r="BT1009" s="17">
        <v>0</v>
      </c>
      <c r="BU1009" s="17">
        <v>0</v>
      </c>
      <c r="BV1009" s="17">
        <v>0</v>
      </c>
      <c r="BW1009" s="17">
        <v>0</v>
      </c>
      <c r="BX1009" s="17">
        <v>0</v>
      </c>
      <c r="BY1009" s="17">
        <v>0</v>
      </c>
      <c r="BZ1009" s="17">
        <v>0</v>
      </c>
      <c r="CA1009" s="17">
        <v>0</v>
      </c>
      <c r="CB1009" s="17">
        <v>0</v>
      </c>
      <c r="CC1009" s="17">
        <v>0</v>
      </c>
      <c r="CD1009" s="17">
        <v>0</v>
      </c>
      <c r="CE1009" s="17">
        <v>0</v>
      </c>
      <c r="CF1009" s="17">
        <v>0</v>
      </c>
      <c r="CG1009" s="17">
        <v>0</v>
      </c>
      <c r="CH1009" s="17">
        <v>0</v>
      </c>
      <c r="CI1009" s="17">
        <v>0</v>
      </c>
      <c r="CJ1009" s="17">
        <v>0</v>
      </c>
      <c r="CK1009" s="17">
        <v>0</v>
      </c>
      <c r="CL1009" s="702">
        <v>53104.521599999993</v>
      </c>
      <c r="CM1009" s="702">
        <v>53104.521599999993</v>
      </c>
      <c r="CN1009" s="702">
        <v>0</v>
      </c>
      <c r="CO1009" s="702">
        <v>0</v>
      </c>
      <c r="CP1009" s="702">
        <v>0</v>
      </c>
      <c r="CQ1009" s="702">
        <v>0</v>
      </c>
      <c r="CR1009" s="704">
        <v>53104.521599999993</v>
      </c>
      <c r="CS1009" s="703">
        <v>53104.521599999993</v>
      </c>
      <c r="CT1009" s="23" t="s">
        <v>56</v>
      </c>
      <c r="CU1009" s="23" t="s">
        <v>56</v>
      </c>
      <c r="CV1009" s="23" t="s">
        <v>56</v>
      </c>
      <c r="CW1009" s="23" t="s">
        <v>56</v>
      </c>
      <c r="CX1009" s="23" t="s">
        <v>56</v>
      </c>
      <c r="CY1009" s="23" t="s">
        <v>56</v>
      </c>
      <c r="CZ1009" s="23" t="s">
        <v>56</v>
      </c>
      <c r="DA1009" s="23" t="s">
        <v>56</v>
      </c>
      <c r="DB1009" s="796">
        <v>5659441.6440000003</v>
      </c>
      <c r="DC1009" s="120"/>
      <c r="DD1009" s="692">
        <v>1.8085381709999999</v>
      </c>
      <c r="DE1009" s="120"/>
      <c r="DF1009" s="120"/>
      <c r="DG1009" s="120"/>
      <c r="DH1009" s="140"/>
      <c r="DI1009" s="140"/>
      <c r="DJ1009" s="140"/>
      <c r="DK1009" s="140"/>
      <c r="DL1009" s="548" t="s">
        <v>56</v>
      </c>
      <c r="DM1009" s="548" t="s">
        <v>56</v>
      </c>
      <c r="DN1009" s="203" t="s">
        <v>868</v>
      </c>
      <c r="DO1009" s="700">
        <v>457.58333333333297</v>
      </c>
      <c r="DP1009" s="713" t="s">
        <v>56</v>
      </c>
      <c r="DQ1009" s="548" t="s">
        <v>56</v>
      </c>
      <c r="DR1009" s="673" t="s">
        <v>56</v>
      </c>
      <c r="DS1009" s="203" t="s">
        <v>56</v>
      </c>
      <c r="DT1009" s="1160" t="s">
        <v>56</v>
      </c>
      <c r="DU1009" s="711">
        <v>0</v>
      </c>
      <c r="DV1009" s="711">
        <v>22.561609373868251</v>
      </c>
      <c r="DW1009" s="711">
        <v>0</v>
      </c>
      <c r="DX1009" s="711">
        <v>22.562398185028201</v>
      </c>
      <c r="DY1009" s="710">
        <v>0</v>
      </c>
      <c r="DZ1009" s="710">
        <v>0.1120816817194889</v>
      </c>
      <c r="EA1009" s="710">
        <v>0</v>
      </c>
      <c r="EB1009" s="710">
        <v>0.11209303152035154</v>
      </c>
      <c r="EC1009" s="236"/>
      <c r="ED1009" s="49"/>
      <c r="EE1009" s="232"/>
      <c r="EF1009" s="700">
        <v>0</v>
      </c>
      <c r="EG1009" s="712">
        <v>0</v>
      </c>
      <c r="EH1009" s="44"/>
    </row>
    <row r="1010" spans="1:138" ht="41.25" customHeight="1" x14ac:dyDescent="0.25">
      <c r="A1010" s="871" t="s">
        <v>49</v>
      </c>
      <c r="B1010" s="656" t="s">
        <v>96</v>
      </c>
      <c r="C1010" s="656" t="s">
        <v>140</v>
      </c>
      <c r="D1010" s="691" t="s">
        <v>622</v>
      </c>
      <c r="E1010" s="656" t="s">
        <v>622</v>
      </c>
      <c r="F1010" s="656" t="s">
        <v>626</v>
      </c>
      <c r="G1010" s="901" t="s">
        <v>622</v>
      </c>
      <c r="H1010" s="897" t="s">
        <v>55</v>
      </c>
      <c r="I1010" s="17" t="s">
        <v>866</v>
      </c>
      <c r="J1010" s="64">
        <v>4.16</v>
      </c>
      <c r="K1010" s="665">
        <v>2.0174927806562284</v>
      </c>
      <c r="L1010" s="665">
        <v>1.4585227242390002</v>
      </c>
      <c r="M1010" s="64">
        <v>187</v>
      </c>
      <c r="N1010" s="726">
        <v>5051635.273</v>
      </c>
      <c r="O1010" s="548" t="s">
        <v>863</v>
      </c>
      <c r="P1010" s="909">
        <v>1.2032903370000001</v>
      </c>
      <c r="Q1010" s="203" t="s">
        <v>57</v>
      </c>
      <c r="R1010" s="205" t="s">
        <v>57</v>
      </c>
      <c r="S1010" s="490">
        <v>0</v>
      </c>
      <c r="T1010" s="18">
        <v>0</v>
      </c>
      <c r="U1010" s="548" t="s">
        <v>58</v>
      </c>
      <c r="V1010" s="18" t="s">
        <v>58</v>
      </c>
      <c r="W1010" s="64" t="s">
        <v>58</v>
      </c>
      <c r="X1010" s="18" t="s">
        <v>58</v>
      </c>
      <c r="Y1010" s="18" t="s">
        <v>58</v>
      </c>
      <c r="Z1010" s="18" t="s">
        <v>58</v>
      </c>
      <c r="AA1010" s="18" t="s">
        <v>58</v>
      </c>
      <c r="AB1010" s="18" t="s">
        <v>58</v>
      </c>
      <c r="AC1010" s="18" t="s">
        <v>58</v>
      </c>
      <c r="AD1010" s="18" t="s">
        <v>58</v>
      </c>
      <c r="AE1010" s="18" t="s">
        <v>58</v>
      </c>
      <c r="AF1010" s="18" t="s">
        <v>58</v>
      </c>
      <c r="AG1010" s="64" t="s">
        <v>58</v>
      </c>
      <c r="AH1010" s="18" t="s">
        <v>58</v>
      </c>
      <c r="AI1010" s="64" t="s">
        <v>58</v>
      </c>
      <c r="AJ1010" s="18" t="s">
        <v>58</v>
      </c>
      <c r="AK1010" s="18" t="s">
        <v>58</v>
      </c>
      <c r="AL1010" s="64" t="s">
        <v>58</v>
      </c>
      <c r="AM1010" s="18" t="s">
        <v>58</v>
      </c>
      <c r="AN1010" s="18" t="s">
        <v>58</v>
      </c>
      <c r="AO1010" s="18" t="s">
        <v>58</v>
      </c>
      <c r="AP1010" s="64" t="s">
        <v>58</v>
      </c>
      <c r="AQ1010" s="64">
        <v>0</v>
      </c>
      <c r="AR1010" s="11">
        <v>0</v>
      </c>
      <c r="AS1010" s="17" t="s">
        <v>58</v>
      </c>
      <c r="AT1010" s="490" t="s">
        <v>58</v>
      </c>
      <c r="AU1010" s="64" t="s">
        <v>58</v>
      </c>
      <c r="AV1010" s="18" t="s">
        <v>58</v>
      </c>
      <c r="AW1010" s="64" t="s">
        <v>58</v>
      </c>
      <c r="AX1010" s="18" t="s">
        <v>58</v>
      </c>
      <c r="AY1010" s="17" t="s">
        <v>58</v>
      </c>
      <c r="AZ1010" s="490" t="s">
        <v>58</v>
      </c>
      <c r="BA1010" s="17" t="s">
        <v>58</v>
      </c>
      <c r="BB1010" s="18" t="s">
        <v>58</v>
      </c>
      <c r="BC1010" s="17" t="s">
        <v>58</v>
      </c>
      <c r="BD1010" s="18" t="s">
        <v>58</v>
      </c>
      <c r="BE1010" s="17" t="s">
        <v>58</v>
      </c>
      <c r="BF1010" s="18" t="s">
        <v>58</v>
      </c>
      <c r="BG1010" s="17" t="s">
        <v>58</v>
      </c>
      <c r="BH1010" s="18" t="s">
        <v>58</v>
      </c>
      <c r="BI1010" s="17" t="s">
        <v>58</v>
      </c>
      <c r="BJ1010" s="18" t="s">
        <v>58</v>
      </c>
      <c r="BK1010" s="17" t="s">
        <v>58</v>
      </c>
      <c r="BL1010" s="17" t="s">
        <v>58</v>
      </c>
      <c r="BM1010" s="17" t="s">
        <v>58</v>
      </c>
      <c r="BN1010" s="17" t="s">
        <v>58</v>
      </c>
      <c r="BO1010" s="18" t="s">
        <v>58</v>
      </c>
      <c r="BP1010" s="18" t="s">
        <v>58</v>
      </c>
      <c r="BQ1010" s="64">
        <v>0</v>
      </c>
      <c r="BR1010" s="18">
        <v>0</v>
      </c>
      <c r="BS1010" s="729">
        <v>0</v>
      </c>
      <c r="BT1010" s="17">
        <v>0</v>
      </c>
      <c r="BU1010" s="17">
        <v>0</v>
      </c>
      <c r="BV1010" s="17">
        <v>0</v>
      </c>
      <c r="BW1010" s="17">
        <v>0</v>
      </c>
      <c r="BX1010" s="17">
        <v>0</v>
      </c>
      <c r="BY1010" s="17">
        <v>0</v>
      </c>
      <c r="BZ1010" s="17">
        <v>0</v>
      </c>
      <c r="CA1010" s="17">
        <v>0</v>
      </c>
      <c r="CB1010" s="17">
        <v>0</v>
      </c>
      <c r="CC1010" s="17">
        <v>0</v>
      </c>
      <c r="CD1010" s="17">
        <v>0</v>
      </c>
      <c r="CE1010" s="17">
        <v>0</v>
      </c>
      <c r="CF1010" s="17">
        <v>0</v>
      </c>
      <c r="CG1010" s="17">
        <v>0</v>
      </c>
      <c r="CH1010" s="17">
        <v>0</v>
      </c>
      <c r="CI1010" s="17">
        <v>0</v>
      </c>
      <c r="CJ1010" s="17">
        <v>0</v>
      </c>
      <c r="CK1010" s="17">
        <v>0</v>
      </c>
      <c r="CL1010" s="702">
        <v>0</v>
      </c>
      <c r="CM1010" s="702">
        <v>0</v>
      </c>
      <c r="CN1010" s="702">
        <v>0</v>
      </c>
      <c r="CO1010" s="702">
        <v>0</v>
      </c>
      <c r="CP1010" s="702">
        <v>0</v>
      </c>
      <c r="CQ1010" s="702">
        <v>0</v>
      </c>
      <c r="CR1010" s="704">
        <v>0</v>
      </c>
      <c r="CS1010" s="703">
        <v>0</v>
      </c>
      <c r="CT1010" s="23" t="s">
        <v>56</v>
      </c>
      <c r="CU1010" s="23" t="s">
        <v>56</v>
      </c>
      <c r="CV1010" s="23" t="s">
        <v>56</v>
      </c>
      <c r="CW1010" s="23" t="s">
        <v>56</v>
      </c>
      <c r="CX1010" s="23" t="s">
        <v>56</v>
      </c>
      <c r="CY1010" s="23" t="s">
        <v>56</v>
      </c>
      <c r="CZ1010" s="23" t="s">
        <v>56</v>
      </c>
      <c r="DA1010" s="23" t="s">
        <v>56</v>
      </c>
      <c r="DB1010" s="796">
        <v>5051635.273</v>
      </c>
      <c r="DC1010" s="120"/>
      <c r="DD1010" s="692">
        <v>1.2032903370000001</v>
      </c>
      <c r="DE1010" s="120"/>
      <c r="DF1010" s="120"/>
      <c r="DG1010" s="120"/>
      <c r="DH1010" s="140"/>
      <c r="DI1010" s="140"/>
      <c r="DJ1010" s="140"/>
      <c r="DK1010" s="140"/>
      <c r="DL1010" s="548" t="s">
        <v>56</v>
      </c>
      <c r="DM1010" s="548" t="s">
        <v>56</v>
      </c>
      <c r="DN1010" s="203" t="s">
        <v>868</v>
      </c>
      <c r="DO1010" s="700">
        <v>173.916666666667</v>
      </c>
      <c r="DP1010" s="713" t="s">
        <v>56</v>
      </c>
      <c r="DQ1010" s="548" t="s">
        <v>56</v>
      </c>
      <c r="DR1010" s="673" t="s">
        <v>56</v>
      </c>
      <c r="DS1010" s="203" t="s">
        <v>56</v>
      </c>
      <c r="DT1010" s="1160" t="s">
        <v>56</v>
      </c>
      <c r="DU1010" s="711">
        <v>0</v>
      </c>
      <c r="DV1010" s="711">
        <v>25.164102564102567</v>
      </c>
      <c r="DW1010" s="711">
        <v>0</v>
      </c>
      <c r="DX1010" s="711">
        <v>25.164102564102567</v>
      </c>
      <c r="DY1010" s="710">
        <v>0</v>
      </c>
      <c r="DZ1010" s="710">
        <v>0.6615384615384613</v>
      </c>
      <c r="EA1010" s="710">
        <v>0</v>
      </c>
      <c r="EB1010" s="710">
        <v>0.6615384615384613</v>
      </c>
      <c r="EC1010" s="236"/>
      <c r="ED1010" s="49"/>
      <c r="EE1010" s="232"/>
      <c r="EF1010" s="700">
        <v>0</v>
      </c>
      <c r="EG1010" s="712">
        <v>0</v>
      </c>
      <c r="EH1010" s="44"/>
    </row>
    <row r="1011" spans="1:138" ht="41.25" customHeight="1" x14ac:dyDescent="0.25">
      <c r="A1011" s="871" t="s">
        <v>49</v>
      </c>
      <c r="B1011" s="656" t="s">
        <v>96</v>
      </c>
      <c r="C1011" s="656" t="s">
        <v>140</v>
      </c>
      <c r="D1011" s="691" t="s">
        <v>622</v>
      </c>
      <c r="E1011" s="656" t="s">
        <v>622</v>
      </c>
      <c r="F1011" s="656" t="s">
        <v>627</v>
      </c>
      <c r="G1011" s="901" t="s">
        <v>622</v>
      </c>
      <c r="H1011" s="897" t="s">
        <v>55</v>
      </c>
      <c r="I1011" s="17" t="s">
        <v>866</v>
      </c>
      <c r="J1011" s="64">
        <v>4.16</v>
      </c>
      <c r="K1011" s="665">
        <v>2.1760100705649315</v>
      </c>
      <c r="L1011" s="665">
        <v>6.7613636223000012E-2</v>
      </c>
      <c r="M1011" s="64">
        <v>0</v>
      </c>
      <c r="N1011" s="726">
        <v>1689.3056689999999</v>
      </c>
      <c r="O1011" s="548" t="s">
        <v>863</v>
      </c>
      <c r="P1011" s="909">
        <v>7.2053309999999997E-3</v>
      </c>
      <c r="Q1011" s="203" t="s">
        <v>57</v>
      </c>
      <c r="R1011" s="205" t="s">
        <v>57</v>
      </c>
      <c r="S1011" s="490">
        <v>0</v>
      </c>
      <c r="T1011" s="18">
        <v>0</v>
      </c>
      <c r="U1011" s="548" t="s">
        <v>58</v>
      </c>
      <c r="V1011" s="18" t="s">
        <v>58</v>
      </c>
      <c r="W1011" s="64" t="s">
        <v>58</v>
      </c>
      <c r="X1011" s="18" t="s">
        <v>58</v>
      </c>
      <c r="Y1011" s="18" t="s">
        <v>58</v>
      </c>
      <c r="Z1011" s="18" t="s">
        <v>58</v>
      </c>
      <c r="AA1011" s="18" t="s">
        <v>58</v>
      </c>
      <c r="AB1011" s="18" t="s">
        <v>58</v>
      </c>
      <c r="AC1011" s="18" t="s">
        <v>58</v>
      </c>
      <c r="AD1011" s="18" t="s">
        <v>58</v>
      </c>
      <c r="AE1011" s="18" t="s">
        <v>58</v>
      </c>
      <c r="AF1011" s="18" t="s">
        <v>58</v>
      </c>
      <c r="AG1011" s="64" t="s">
        <v>58</v>
      </c>
      <c r="AH1011" s="18" t="s">
        <v>58</v>
      </c>
      <c r="AI1011" s="64" t="s">
        <v>58</v>
      </c>
      <c r="AJ1011" s="18" t="s">
        <v>58</v>
      </c>
      <c r="AK1011" s="18" t="s">
        <v>58</v>
      </c>
      <c r="AL1011" s="64" t="s">
        <v>58</v>
      </c>
      <c r="AM1011" s="18" t="s">
        <v>58</v>
      </c>
      <c r="AN1011" s="18" t="s">
        <v>58</v>
      </c>
      <c r="AO1011" s="18" t="s">
        <v>58</v>
      </c>
      <c r="AP1011" s="64" t="s">
        <v>58</v>
      </c>
      <c r="AQ1011" s="64">
        <v>0</v>
      </c>
      <c r="AR1011" s="11">
        <v>0</v>
      </c>
      <c r="AS1011" s="17" t="s">
        <v>58</v>
      </c>
      <c r="AT1011" s="490" t="s">
        <v>58</v>
      </c>
      <c r="AU1011" s="64" t="s">
        <v>58</v>
      </c>
      <c r="AV1011" s="18" t="s">
        <v>58</v>
      </c>
      <c r="AW1011" s="64" t="s">
        <v>58</v>
      </c>
      <c r="AX1011" s="18" t="s">
        <v>58</v>
      </c>
      <c r="AY1011" s="17" t="s">
        <v>58</v>
      </c>
      <c r="AZ1011" s="490" t="s">
        <v>58</v>
      </c>
      <c r="BA1011" s="17" t="s">
        <v>58</v>
      </c>
      <c r="BB1011" s="18" t="s">
        <v>58</v>
      </c>
      <c r="BC1011" s="17" t="s">
        <v>58</v>
      </c>
      <c r="BD1011" s="18" t="s">
        <v>58</v>
      </c>
      <c r="BE1011" s="17" t="s">
        <v>58</v>
      </c>
      <c r="BF1011" s="18" t="s">
        <v>58</v>
      </c>
      <c r="BG1011" s="17" t="s">
        <v>58</v>
      </c>
      <c r="BH1011" s="18" t="s">
        <v>58</v>
      </c>
      <c r="BI1011" s="17" t="s">
        <v>58</v>
      </c>
      <c r="BJ1011" s="18" t="s">
        <v>58</v>
      </c>
      <c r="BK1011" s="17" t="s">
        <v>58</v>
      </c>
      <c r="BL1011" s="17" t="s">
        <v>58</v>
      </c>
      <c r="BM1011" s="17" t="s">
        <v>58</v>
      </c>
      <c r="BN1011" s="17" t="s">
        <v>58</v>
      </c>
      <c r="BO1011" s="18" t="s">
        <v>58</v>
      </c>
      <c r="BP1011" s="18" t="s">
        <v>58</v>
      </c>
      <c r="BQ1011" s="64">
        <v>0</v>
      </c>
      <c r="BR1011" s="18">
        <v>0</v>
      </c>
      <c r="BS1011" s="729">
        <v>0</v>
      </c>
      <c r="BT1011" s="17">
        <v>0</v>
      </c>
      <c r="BU1011" s="17">
        <v>0</v>
      </c>
      <c r="BV1011" s="17">
        <v>0</v>
      </c>
      <c r="BW1011" s="17">
        <v>0</v>
      </c>
      <c r="BX1011" s="17">
        <v>0</v>
      </c>
      <c r="BY1011" s="17">
        <v>0</v>
      </c>
      <c r="BZ1011" s="17">
        <v>0</v>
      </c>
      <c r="CA1011" s="17">
        <v>0</v>
      </c>
      <c r="CB1011" s="17">
        <v>0</v>
      </c>
      <c r="CC1011" s="17">
        <v>0</v>
      </c>
      <c r="CD1011" s="17">
        <v>0</v>
      </c>
      <c r="CE1011" s="17">
        <v>0</v>
      </c>
      <c r="CF1011" s="17">
        <v>0</v>
      </c>
      <c r="CG1011" s="17">
        <v>0</v>
      </c>
      <c r="CH1011" s="17">
        <v>0</v>
      </c>
      <c r="CI1011" s="17">
        <v>0</v>
      </c>
      <c r="CJ1011" s="17">
        <v>0</v>
      </c>
      <c r="CK1011" s="17">
        <v>0</v>
      </c>
      <c r="CL1011" s="702">
        <v>0</v>
      </c>
      <c r="CM1011" s="702">
        <v>0</v>
      </c>
      <c r="CN1011" s="702">
        <v>0</v>
      </c>
      <c r="CO1011" s="702">
        <v>0</v>
      </c>
      <c r="CP1011" s="702">
        <v>0</v>
      </c>
      <c r="CQ1011" s="702">
        <v>0</v>
      </c>
      <c r="CR1011" s="704">
        <v>0</v>
      </c>
      <c r="CS1011" s="703">
        <v>0</v>
      </c>
      <c r="CT1011" s="23" t="s">
        <v>56</v>
      </c>
      <c r="CU1011" s="23" t="s">
        <v>56</v>
      </c>
      <c r="CV1011" s="23" t="s">
        <v>56</v>
      </c>
      <c r="CW1011" s="23" t="s">
        <v>56</v>
      </c>
      <c r="CX1011" s="23" t="s">
        <v>56</v>
      </c>
      <c r="CY1011" s="23" t="s">
        <v>56</v>
      </c>
      <c r="CZ1011" s="23" t="s">
        <v>56</v>
      </c>
      <c r="DA1011" s="23" t="s">
        <v>56</v>
      </c>
      <c r="DB1011" s="796">
        <v>1689.3056689999999</v>
      </c>
      <c r="DC1011" s="120"/>
      <c r="DD1011" s="692">
        <v>7.2053309999999997E-3</v>
      </c>
      <c r="DE1011" s="120"/>
      <c r="DF1011" s="120"/>
      <c r="DG1011" s="120"/>
      <c r="DH1011" s="140"/>
      <c r="DI1011" s="140"/>
      <c r="DJ1011" s="140"/>
      <c r="DK1011" s="140"/>
      <c r="DL1011" s="548" t="s">
        <v>56</v>
      </c>
      <c r="DM1011" s="548" t="s">
        <v>56</v>
      </c>
      <c r="DN1011" s="203" t="s">
        <v>868</v>
      </c>
      <c r="DO1011" s="700">
        <v>14.25</v>
      </c>
      <c r="DP1011" s="713" t="s">
        <v>56</v>
      </c>
      <c r="DQ1011" s="548" t="s">
        <v>56</v>
      </c>
      <c r="DR1011" s="673" t="s">
        <v>56</v>
      </c>
      <c r="DS1011" s="203" t="s">
        <v>56</v>
      </c>
      <c r="DT1011" s="1160" t="s">
        <v>56</v>
      </c>
      <c r="DU1011" s="711">
        <v>0</v>
      </c>
      <c r="DV1011" s="711">
        <v>0</v>
      </c>
      <c r="DW1011" s="711">
        <v>0</v>
      </c>
      <c r="DX1011" s="711">
        <v>0</v>
      </c>
      <c r="DY1011" s="710">
        <v>0</v>
      </c>
      <c r="DZ1011" s="710">
        <v>0</v>
      </c>
      <c r="EA1011" s="710">
        <v>0</v>
      </c>
      <c r="EB1011" s="710">
        <v>0</v>
      </c>
      <c r="EC1011" s="236"/>
      <c r="ED1011" s="49"/>
      <c r="EE1011" s="232"/>
      <c r="EF1011" s="700">
        <v>0</v>
      </c>
      <c r="EG1011" s="712">
        <v>0</v>
      </c>
      <c r="EH1011" s="44"/>
    </row>
    <row r="1012" spans="1:138" ht="41.25" customHeight="1" x14ac:dyDescent="0.25">
      <c r="A1012" s="871" t="s">
        <v>49</v>
      </c>
      <c r="B1012" s="656" t="s">
        <v>96</v>
      </c>
      <c r="C1012" s="656" t="s">
        <v>140</v>
      </c>
      <c r="D1012" s="691" t="s">
        <v>622</v>
      </c>
      <c r="E1012" s="656" t="s">
        <v>622</v>
      </c>
      <c r="F1012" s="656" t="s">
        <v>628</v>
      </c>
      <c r="G1012" s="901" t="s">
        <v>622</v>
      </c>
      <c r="H1012" s="897" t="s">
        <v>55</v>
      </c>
      <c r="I1012" s="17" t="s">
        <v>860</v>
      </c>
      <c r="J1012" s="64">
        <v>4.16</v>
      </c>
      <c r="K1012" s="665">
        <v>2.6587672716505293</v>
      </c>
      <c r="L1012" s="665">
        <v>2.6136363582</v>
      </c>
      <c r="M1012" s="64">
        <v>771</v>
      </c>
      <c r="N1012" s="726">
        <v>7050784.568</v>
      </c>
      <c r="O1012" s="548" t="s">
        <v>863</v>
      </c>
      <c r="P1012" s="909">
        <v>2.3201166980000001</v>
      </c>
      <c r="Q1012" s="203" t="s">
        <v>57</v>
      </c>
      <c r="R1012" s="205" t="s">
        <v>57</v>
      </c>
      <c r="S1012" s="490">
        <v>0</v>
      </c>
      <c r="T1012" s="18">
        <v>0</v>
      </c>
      <c r="U1012" s="548">
        <v>0</v>
      </c>
      <c r="V1012" s="18">
        <v>0</v>
      </c>
      <c r="W1012" s="64">
        <v>0</v>
      </c>
      <c r="X1012" s="18">
        <v>0</v>
      </c>
      <c r="Y1012" s="18">
        <v>0</v>
      </c>
      <c r="Z1012" s="18">
        <v>0</v>
      </c>
      <c r="AA1012" s="18">
        <v>0</v>
      </c>
      <c r="AB1012" s="18">
        <v>0</v>
      </c>
      <c r="AC1012" s="18">
        <v>0</v>
      </c>
      <c r="AD1012" s="18">
        <v>0</v>
      </c>
      <c r="AE1012" s="18">
        <v>0</v>
      </c>
      <c r="AF1012" s="18">
        <v>0</v>
      </c>
      <c r="AG1012" s="64">
        <v>0</v>
      </c>
      <c r="AH1012" s="18">
        <v>0</v>
      </c>
      <c r="AI1012" s="64">
        <v>0</v>
      </c>
      <c r="AJ1012" s="18">
        <v>0</v>
      </c>
      <c r="AK1012" s="18">
        <v>10</v>
      </c>
      <c r="AL1012" s="64">
        <v>10</v>
      </c>
      <c r="AM1012" s="18">
        <v>0</v>
      </c>
      <c r="AN1012" s="18" t="s">
        <v>58</v>
      </c>
      <c r="AO1012" s="18">
        <v>0</v>
      </c>
      <c r="AP1012" s="64">
        <v>0</v>
      </c>
      <c r="AQ1012" s="64">
        <v>10</v>
      </c>
      <c r="AR1012" s="11">
        <v>10</v>
      </c>
      <c r="AS1012" s="17">
        <v>0</v>
      </c>
      <c r="AT1012" s="490">
        <v>0</v>
      </c>
      <c r="AU1012" s="64">
        <v>0</v>
      </c>
      <c r="AV1012" s="18">
        <v>0</v>
      </c>
      <c r="AW1012" s="64">
        <v>0</v>
      </c>
      <c r="AX1012" s="18">
        <v>0</v>
      </c>
      <c r="AY1012" s="17">
        <v>0</v>
      </c>
      <c r="AZ1012" s="490">
        <v>0</v>
      </c>
      <c r="BA1012" s="17">
        <v>0</v>
      </c>
      <c r="BB1012" s="18">
        <v>0</v>
      </c>
      <c r="BC1012" s="17">
        <v>0</v>
      </c>
      <c r="BD1012" s="18">
        <v>0</v>
      </c>
      <c r="BE1012" s="17">
        <v>0</v>
      </c>
      <c r="BF1012" s="18">
        <v>0</v>
      </c>
      <c r="BG1012" s="17">
        <v>0</v>
      </c>
      <c r="BH1012" s="18">
        <v>0</v>
      </c>
      <c r="BI1012" s="17">
        <v>0</v>
      </c>
      <c r="BJ1012" s="18">
        <v>0</v>
      </c>
      <c r="BK1012" s="17">
        <v>41.879999999999995</v>
      </c>
      <c r="BL1012" s="17">
        <v>41.879999999999995</v>
      </c>
      <c r="BM1012" s="17">
        <v>0</v>
      </c>
      <c r="BN1012" s="17" t="s">
        <v>58</v>
      </c>
      <c r="BO1012" s="18">
        <v>0</v>
      </c>
      <c r="BP1012" s="18">
        <v>0</v>
      </c>
      <c r="BQ1012" s="64">
        <v>41.879999999999995</v>
      </c>
      <c r="BR1012" s="18">
        <v>41.879999999999995</v>
      </c>
      <c r="BS1012" s="729">
        <v>1.8050816166316815E-2</v>
      </c>
      <c r="BT1012" s="17">
        <v>0</v>
      </c>
      <c r="BU1012" s="17">
        <v>0</v>
      </c>
      <c r="BV1012" s="17">
        <v>0</v>
      </c>
      <c r="BW1012" s="17">
        <v>0</v>
      </c>
      <c r="BX1012" s="17">
        <v>0</v>
      </c>
      <c r="BY1012" s="17">
        <v>0</v>
      </c>
      <c r="BZ1012" s="17">
        <v>0</v>
      </c>
      <c r="CA1012" s="17">
        <v>0</v>
      </c>
      <c r="CB1012" s="17">
        <v>0</v>
      </c>
      <c r="CC1012" s="17">
        <v>0</v>
      </c>
      <c r="CD1012" s="17">
        <v>0</v>
      </c>
      <c r="CE1012" s="17">
        <v>0</v>
      </c>
      <c r="CF1012" s="17">
        <v>0</v>
      </c>
      <c r="CG1012" s="17">
        <v>0</v>
      </c>
      <c r="CH1012" s="17">
        <v>0</v>
      </c>
      <c r="CI1012" s="17">
        <v>0</v>
      </c>
      <c r="CJ1012" s="17">
        <v>0</v>
      </c>
      <c r="CK1012" s="17">
        <v>0</v>
      </c>
      <c r="CL1012" s="702">
        <v>49160.419199999997</v>
      </c>
      <c r="CM1012" s="702">
        <v>49160.419199999997</v>
      </c>
      <c r="CN1012" s="702">
        <v>0</v>
      </c>
      <c r="CO1012" s="702">
        <v>0</v>
      </c>
      <c r="CP1012" s="702">
        <v>0</v>
      </c>
      <c r="CQ1012" s="702">
        <v>0</v>
      </c>
      <c r="CR1012" s="704">
        <v>49160.419199999997</v>
      </c>
      <c r="CS1012" s="703">
        <v>49160.419199999997</v>
      </c>
      <c r="CT1012" s="23" t="s">
        <v>56</v>
      </c>
      <c r="CU1012" s="23" t="s">
        <v>56</v>
      </c>
      <c r="CV1012" s="23" t="s">
        <v>56</v>
      </c>
      <c r="CW1012" s="23" t="s">
        <v>56</v>
      </c>
      <c r="CX1012" s="23" t="s">
        <v>56</v>
      </c>
      <c r="CY1012" s="23" t="s">
        <v>56</v>
      </c>
      <c r="CZ1012" s="23" t="s">
        <v>56</v>
      </c>
      <c r="DA1012" s="23" t="s">
        <v>56</v>
      </c>
      <c r="DB1012" s="796">
        <v>7050784.568</v>
      </c>
      <c r="DC1012" s="120"/>
      <c r="DD1012" s="692">
        <v>2.3201166980000001</v>
      </c>
      <c r="DE1012" s="120"/>
      <c r="DF1012" s="120"/>
      <c r="DG1012" s="120"/>
      <c r="DH1012" s="140"/>
      <c r="DI1012" s="140"/>
      <c r="DJ1012" s="140"/>
      <c r="DK1012" s="140"/>
      <c r="DL1012" s="548" t="s">
        <v>56</v>
      </c>
      <c r="DM1012" s="548" t="s">
        <v>56</v>
      </c>
      <c r="DN1012" s="203" t="s">
        <v>868</v>
      </c>
      <c r="DO1012" s="700">
        <v>741.75</v>
      </c>
      <c r="DP1012" s="713" t="s">
        <v>56</v>
      </c>
      <c r="DQ1012" s="548" t="s">
        <v>56</v>
      </c>
      <c r="DR1012" s="673" t="s">
        <v>56</v>
      </c>
      <c r="DS1012" s="203" t="s">
        <v>56</v>
      </c>
      <c r="DT1012" s="1160" t="s">
        <v>56</v>
      </c>
      <c r="DU1012" s="711">
        <v>0</v>
      </c>
      <c r="DV1012" s="711">
        <v>27.97879325500303</v>
      </c>
      <c r="DW1012" s="711">
        <v>0</v>
      </c>
      <c r="DX1012" s="711">
        <v>27.97879325500303</v>
      </c>
      <c r="DY1012" s="710">
        <v>0</v>
      </c>
      <c r="DZ1012" s="710">
        <v>0.35347544284658333</v>
      </c>
      <c r="EA1012" s="710">
        <v>0</v>
      </c>
      <c r="EB1012" s="710">
        <v>0.35347544284658333</v>
      </c>
      <c r="EC1012" s="236"/>
      <c r="ED1012" s="49"/>
      <c r="EE1012" s="232"/>
      <c r="EF1012" s="700">
        <v>0</v>
      </c>
      <c r="EG1012" s="712">
        <v>24464.333333333332</v>
      </c>
      <c r="EH1012" s="44"/>
    </row>
    <row r="1013" spans="1:138" ht="41.25" customHeight="1" x14ac:dyDescent="0.25">
      <c r="A1013" s="871" t="s">
        <v>49</v>
      </c>
      <c r="B1013" s="656" t="s">
        <v>96</v>
      </c>
      <c r="C1013" s="656" t="s">
        <v>140</v>
      </c>
      <c r="D1013" s="691" t="s">
        <v>622</v>
      </c>
      <c r="E1013" s="656" t="s">
        <v>622</v>
      </c>
      <c r="F1013" s="656" t="s">
        <v>629</v>
      </c>
      <c r="G1013" s="901" t="s">
        <v>622</v>
      </c>
      <c r="H1013" s="897" t="s">
        <v>55</v>
      </c>
      <c r="I1013" s="17" t="s">
        <v>866</v>
      </c>
      <c r="J1013" s="64">
        <v>13.2</v>
      </c>
      <c r="K1013" s="665">
        <v>11.774481389853227</v>
      </c>
      <c r="L1013" s="665">
        <v>23.088068133795002</v>
      </c>
      <c r="M1013" s="64">
        <v>3477</v>
      </c>
      <c r="N1013" s="726">
        <v>35228069.210000001</v>
      </c>
      <c r="O1013" s="548" t="s">
        <v>863</v>
      </c>
      <c r="P1013" s="909">
        <v>11.431535330000001</v>
      </c>
      <c r="Q1013" s="203" t="s">
        <v>57</v>
      </c>
      <c r="R1013" s="205" t="s">
        <v>57</v>
      </c>
      <c r="S1013" s="490">
        <v>0</v>
      </c>
      <c r="T1013" s="18">
        <v>0</v>
      </c>
      <c r="U1013" s="548">
        <v>0</v>
      </c>
      <c r="V1013" s="18">
        <v>0</v>
      </c>
      <c r="W1013" s="64">
        <v>0</v>
      </c>
      <c r="X1013" s="18">
        <v>0</v>
      </c>
      <c r="Y1013" s="18">
        <v>0</v>
      </c>
      <c r="Z1013" s="18">
        <v>0</v>
      </c>
      <c r="AA1013" s="18">
        <v>0</v>
      </c>
      <c r="AB1013" s="18">
        <v>0</v>
      </c>
      <c r="AC1013" s="18">
        <v>0</v>
      </c>
      <c r="AD1013" s="18">
        <v>0</v>
      </c>
      <c r="AE1013" s="18">
        <v>0</v>
      </c>
      <c r="AF1013" s="18">
        <v>0</v>
      </c>
      <c r="AG1013" s="64">
        <v>1</v>
      </c>
      <c r="AH1013" s="18">
        <v>1</v>
      </c>
      <c r="AI1013" s="64">
        <v>0</v>
      </c>
      <c r="AJ1013" s="18">
        <v>0</v>
      </c>
      <c r="AK1013" s="18">
        <v>125</v>
      </c>
      <c r="AL1013" s="64">
        <v>124</v>
      </c>
      <c r="AM1013" s="18">
        <v>5</v>
      </c>
      <c r="AN1013" s="18">
        <v>5</v>
      </c>
      <c r="AO1013" s="18">
        <v>0</v>
      </c>
      <c r="AP1013" s="64">
        <v>0</v>
      </c>
      <c r="AQ1013" s="64">
        <v>131</v>
      </c>
      <c r="AR1013" s="11">
        <v>130</v>
      </c>
      <c r="AS1013" s="17">
        <v>0</v>
      </c>
      <c r="AT1013" s="490">
        <v>0</v>
      </c>
      <c r="AU1013" s="64">
        <v>0</v>
      </c>
      <c r="AV1013" s="18">
        <v>0</v>
      </c>
      <c r="AW1013" s="64">
        <v>0</v>
      </c>
      <c r="AX1013" s="18">
        <v>0</v>
      </c>
      <c r="AY1013" s="17">
        <v>0</v>
      </c>
      <c r="AZ1013" s="490">
        <v>0</v>
      </c>
      <c r="BA1013" s="17">
        <v>0</v>
      </c>
      <c r="BB1013" s="18">
        <v>0</v>
      </c>
      <c r="BC1013" s="17">
        <v>0</v>
      </c>
      <c r="BD1013" s="18">
        <v>0</v>
      </c>
      <c r="BE1013" s="17">
        <v>0</v>
      </c>
      <c r="BF1013" s="18">
        <v>0</v>
      </c>
      <c r="BG1013" s="17">
        <v>1.2</v>
      </c>
      <c r="BH1013" s="18">
        <v>1.2</v>
      </c>
      <c r="BI1013" s="17">
        <v>0</v>
      </c>
      <c r="BJ1013" s="18">
        <v>0</v>
      </c>
      <c r="BK1013" s="17">
        <v>748.40499999999986</v>
      </c>
      <c r="BL1013" s="17">
        <v>738.40499999999986</v>
      </c>
      <c r="BM1013" s="17">
        <v>64.38</v>
      </c>
      <c r="BN1013" s="17">
        <v>64.38</v>
      </c>
      <c r="BO1013" s="18">
        <v>0</v>
      </c>
      <c r="BP1013" s="18">
        <v>0</v>
      </c>
      <c r="BQ1013" s="64">
        <v>813.9849999999999</v>
      </c>
      <c r="BR1013" s="18">
        <v>803.9849999999999</v>
      </c>
      <c r="BS1013" s="729">
        <v>7.1205221040068267E-2</v>
      </c>
      <c r="BT1013" s="17">
        <v>0</v>
      </c>
      <c r="BU1013" s="17">
        <v>0</v>
      </c>
      <c r="BV1013" s="17">
        <v>0</v>
      </c>
      <c r="BW1013" s="17">
        <v>0</v>
      </c>
      <c r="BX1013" s="17">
        <v>0</v>
      </c>
      <c r="BY1013" s="17">
        <v>0</v>
      </c>
      <c r="BZ1013" s="17">
        <v>0</v>
      </c>
      <c r="CA1013" s="17">
        <v>0</v>
      </c>
      <c r="CB1013" s="17">
        <v>0</v>
      </c>
      <c r="CC1013" s="17">
        <v>0</v>
      </c>
      <c r="CD1013" s="17">
        <v>0</v>
      </c>
      <c r="CE1013" s="17">
        <v>0</v>
      </c>
      <c r="CF1013" s="17">
        <v>0</v>
      </c>
      <c r="CG1013" s="17">
        <v>0</v>
      </c>
      <c r="CH1013" s="17">
        <v>6054.9119999999994</v>
      </c>
      <c r="CI1013" s="17">
        <v>6054.9119999999994</v>
      </c>
      <c r="CJ1013" s="17">
        <v>0</v>
      </c>
      <c r="CK1013" s="17">
        <v>0</v>
      </c>
      <c r="CL1013" s="702">
        <v>878507.72519999987</v>
      </c>
      <c r="CM1013" s="702">
        <v>866769.32519999985</v>
      </c>
      <c r="CN1013" s="702">
        <v>75571.819199999998</v>
      </c>
      <c r="CO1013" s="702">
        <v>75571.819199999998</v>
      </c>
      <c r="CP1013" s="702">
        <v>0</v>
      </c>
      <c r="CQ1013" s="702">
        <v>0</v>
      </c>
      <c r="CR1013" s="704">
        <v>960134.45639999991</v>
      </c>
      <c r="CS1013" s="703">
        <v>948396.05639999988</v>
      </c>
      <c r="CT1013" s="23">
        <v>1</v>
      </c>
      <c r="CU1013" s="23">
        <v>2</v>
      </c>
      <c r="CV1013" s="23" t="s">
        <v>622</v>
      </c>
      <c r="CW1013" s="23">
        <v>2</v>
      </c>
      <c r="CX1013" s="23">
        <v>12</v>
      </c>
      <c r="CY1013" s="23">
        <v>0</v>
      </c>
      <c r="CZ1013" s="23">
        <v>0</v>
      </c>
      <c r="DA1013" s="23" t="s">
        <v>905</v>
      </c>
      <c r="DB1013" s="796">
        <v>35228069.210000001</v>
      </c>
      <c r="DC1013" s="120"/>
      <c r="DD1013" s="692">
        <v>11.431535330000001</v>
      </c>
      <c r="DE1013" s="120"/>
      <c r="DF1013" s="120"/>
      <c r="DG1013" s="120"/>
      <c r="DH1013" s="140"/>
      <c r="DI1013" s="140"/>
      <c r="DJ1013" s="140"/>
      <c r="DK1013" s="140"/>
      <c r="DL1013" s="548" t="s">
        <v>56</v>
      </c>
      <c r="DM1013" s="548" t="s">
        <v>56</v>
      </c>
      <c r="DN1013" s="203" t="s">
        <v>868</v>
      </c>
      <c r="DO1013" s="700">
        <v>3430</v>
      </c>
      <c r="DP1013" s="713" t="s">
        <v>56</v>
      </c>
      <c r="DQ1013" s="548" t="s">
        <v>56</v>
      </c>
      <c r="DR1013" s="673" t="s">
        <v>56</v>
      </c>
      <c r="DS1013" s="203" t="s">
        <v>56</v>
      </c>
      <c r="DT1013" s="1160" t="s">
        <v>56</v>
      </c>
      <c r="DU1013" s="711">
        <v>54.712536443148686</v>
      </c>
      <c r="DV1013" s="711">
        <v>139.48955927214226</v>
      </c>
      <c r="DW1013" s="711">
        <v>50.3760366351258</v>
      </c>
      <c r="DX1013" s="711">
        <v>118.2804909966657</v>
      </c>
      <c r="DY1013" s="710">
        <v>1.0116618075801749</v>
      </c>
      <c r="DZ1013" s="710">
        <v>8.6306511786727436E-2</v>
      </c>
      <c r="EA1013" s="710">
        <v>1.01020340099595</v>
      </c>
      <c r="EB1013" s="710">
        <v>8.2003704038077219E-2</v>
      </c>
      <c r="EC1013" s="236"/>
      <c r="ED1013" s="49"/>
      <c r="EE1013" s="232"/>
      <c r="EF1013" s="700">
        <v>0</v>
      </c>
      <c r="EG1013" s="712">
        <v>139685.66666666666</v>
      </c>
      <c r="EH1013" s="44"/>
    </row>
    <row r="1014" spans="1:138" ht="41.25" customHeight="1" x14ac:dyDescent="0.25">
      <c r="A1014" s="871" t="s">
        <v>49</v>
      </c>
      <c r="B1014" s="656" t="s">
        <v>96</v>
      </c>
      <c r="C1014" s="656" t="s">
        <v>140</v>
      </c>
      <c r="D1014" s="691" t="s">
        <v>622</v>
      </c>
      <c r="E1014" s="656" t="s">
        <v>622</v>
      </c>
      <c r="F1014" s="656" t="s">
        <v>630</v>
      </c>
      <c r="G1014" s="901" t="s">
        <v>631</v>
      </c>
      <c r="H1014" s="897" t="s">
        <v>55</v>
      </c>
      <c r="I1014" s="17" t="s">
        <v>860</v>
      </c>
      <c r="J1014" s="64">
        <v>13.2</v>
      </c>
      <c r="K1014" s="665">
        <v>11.797344460513136</v>
      </c>
      <c r="L1014" s="665">
        <v>15.447159058779</v>
      </c>
      <c r="M1014" s="64">
        <v>2166</v>
      </c>
      <c r="N1014" s="726">
        <v>38516259.100000001</v>
      </c>
      <c r="O1014" s="548" t="s">
        <v>863</v>
      </c>
      <c r="P1014" s="909">
        <v>9.7625311719999992</v>
      </c>
      <c r="Q1014" s="203" t="s">
        <v>57</v>
      </c>
      <c r="R1014" s="205" t="s">
        <v>57</v>
      </c>
      <c r="S1014" s="490">
        <v>0</v>
      </c>
      <c r="T1014" s="18">
        <v>0</v>
      </c>
      <c r="U1014" s="548">
        <v>0</v>
      </c>
      <c r="V1014" s="18">
        <v>0</v>
      </c>
      <c r="W1014" s="64">
        <v>0</v>
      </c>
      <c r="X1014" s="18">
        <v>0</v>
      </c>
      <c r="Y1014" s="18">
        <v>0</v>
      </c>
      <c r="Z1014" s="18">
        <v>0</v>
      </c>
      <c r="AA1014" s="18">
        <v>0</v>
      </c>
      <c r="AB1014" s="18">
        <v>0</v>
      </c>
      <c r="AC1014" s="18">
        <v>0</v>
      </c>
      <c r="AD1014" s="18">
        <v>0</v>
      </c>
      <c r="AE1014" s="18">
        <v>0</v>
      </c>
      <c r="AF1014" s="18">
        <v>0</v>
      </c>
      <c r="AG1014" s="64">
        <v>0</v>
      </c>
      <c r="AH1014" s="18">
        <v>0</v>
      </c>
      <c r="AI1014" s="64">
        <v>0</v>
      </c>
      <c r="AJ1014" s="18">
        <v>0</v>
      </c>
      <c r="AK1014" s="18">
        <v>78</v>
      </c>
      <c r="AL1014" s="64">
        <v>78</v>
      </c>
      <c r="AM1014" s="18">
        <v>4</v>
      </c>
      <c r="AN1014" s="18">
        <v>4</v>
      </c>
      <c r="AO1014" s="18">
        <v>0</v>
      </c>
      <c r="AP1014" s="64">
        <v>0</v>
      </c>
      <c r="AQ1014" s="64">
        <v>82</v>
      </c>
      <c r="AR1014" s="11">
        <v>82</v>
      </c>
      <c r="AS1014" s="17">
        <v>0</v>
      </c>
      <c r="AT1014" s="490">
        <v>0</v>
      </c>
      <c r="AU1014" s="64">
        <v>0</v>
      </c>
      <c r="AV1014" s="18">
        <v>0</v>
      </c>
      <c r="AW1014" s="64">
        <v>0</v>
      </c>
      <c r="AX1014" s="18">
        <v>0</v>
      </c>
      <c r="AY1014" s="17">
        <v>0</v>
      </c>
      <c r="AZ1014" s="490">
        <v>0</v>
      </c>
      <c r="BA1014" s="17">
        <v>0</v>
      </c>
      <c r="BB1014" s="18">
        <v>0</v>
      </c>
      <c r="BC1014" s="17">
        <v>0</v>
      </c>
      <c r="BD1014" s="18">
        <v>0</v>
      </c>
      <c r="BE1014" s="17">
        <v>0</v>
      </c>
      <c r="BF1014" s="18">
        <v>0</v>
      </c>
      <c r="BG1014" s="17">
        <v>0</v>
      </c>
      <c r="BH1014" s="18">
        <v>0</v>
      </c>
      <c r="BI1014" s="17">
        <v>0</v>
      </c>
      <c r="BJ1014" s="18">
        <v>0</v>
      </c>
      <c r="BK1014" s="17">
        <v>791.92400000000009</v>
      </c>
      <c r="BL1014" s="17">
        <v>791.92400000000021</v>
      </c>
      <c r="BM1014" s="17">
        <v>40.96</v>
      </c>
      <c r="BN1014" s="17">
        <v>40.96</v>
      </c>
      <c r="BO1014" s="18">
        <v>0</v>
      </c>
      <c r="BP1014" s="18">
        <v>0</v>
      </c>
      <c r="BQ1014" s="64">
        <v>832.88400000000013</v>
      </c>
      <c r="BR1014" s="18">
        <v>832.88400000000024</v>
      </c>
      <c r="BS1014" s="729">
        <v>8.5314349867460809E-2</v>
      </c>
      <c r="BT1014" s="17">
        <v>0</v>
      </c>
      <c r="BU1014" s="17">
        <v>0</v>
      </c>
      <c r="BV1014" s="17">
        <v>0</v>
      </c>
      <c r="BW1014" s="17">
        <v>0</v>
      </c>
      <c r="BX1014" s="17">
        <v>0</v>
      </c>
      <c r="BY1014" s="17">
        <v>0</v>
      </c>
      <c r="BZ1014" s="17">
        <v>0</v>
      </c>
      <c r="CA1014" s="17">
        <v>0</v>
      </c>
      <c r="CB1014" s="17">
        <v>0</v>
      </c>
      <c r="CC1014" s="17">
        <v>0</v>
      </c>
      <c r="CD1014" s="17">
        <v>0</v>
      </c>
      <c r="CE1014" s="17">
        <v>0</v>
      </c>
      <c r="CF1014" s="17">
        <v>0</v>
      </c>
      <c r="CG1014" s="17">
        <v>0</v>
      </c>
      <c r="CH1014" s="17">
        <v>0</v>
      </c>
      <c r="CI1014" s="17">
        <v>0</v>
      </c>
      <c r="CJ1014" s="17">
        <v>0</v>
      </c>
      <c r="CK1014" s="17">
        <v>0</v>
      </c>
      <c r="CL1014" s="702">
        <v>929592.06816000014</v>
      </c>
      <c r="CM1014" s="702">
        <v>929592.06816000026</v>
      </c>
      <c r="CN1014" s="702">
        <v>48080.486400000002</v>
      </c>
      <c r="CO1014" s="702">
        <v>48080.486400000002</v>
      </c>
      <c r="CP1014" s="702">
        <v>0</v>
      </c>
      <c r="CQ1014" s="702">
        <v>0</v>
      </c>
      <c r="CR1014" s="704">
        <v>977672.55456000019</v>
      </c>
      <c r="CS1014" s="703">
        <v>977672.55456000031</v>
      </c>
      <c r="CT1014" s="23" t="s">
        <v>56</v>
      </c>
      <c r="CU1014" s="23" t="s">
        <v>56</v>
      </c>
      <c r="CV1014" s="23" t="s">
        <v>56</v>
      </c>
      <c r="CW1014" s="23" t="s">
        <v>56</v>
      </c>
      <c r="CX1014" s="23" t="s">
        <v>56</v>
      </c>
      <c r="CY1014" s="23" t="s">
        <v>56</v>
      </c>
      <c r="CZ1014" s="23" t="s">
        <v>56</v>
      </c>
      <c r="DA1014" s="23" t="s">
        <v>56</v>
      </c>
      <c r="DB1014" s="796">
        <v>38516259.100000001</v>
      </c>
      <c r="DC1014" s="120"/>
      <c r="DD1014" s="692">
        <v>9.7625311719999992</v>
      </c>
      <c r="DE1014" s="120"/>
      <c r="DF1014" s="120"/>
      <c r="DG1014" s="120"/>
      <c r="DH1014" s="140"/>
      <c r="DI1014" s="140"/>
      <c r="DJ1014" s="140"/>
      <c r="DK1014" s="140"/>
      <c r="DL1014" s="548" t="s">
        <v>56</v>
      </c>
      <c r="DM1014" s="548" t="s">
        <v>56</v>
      </c>
      <c r="DN1014" s="203" t="s">
        <v>868</v>
      </c>
      <c r="DO1014" s="700">
        <v>2072.5833333333298</v>
      </c>
      <c r="DP1014" s="713" t="s">
        <v>56</v>
      </c>
      <c r="DQ1014" s="548" t="s">
        <v>56</v>
      </c>
      <c r="DR1014" s="673" t="s">
        <v>56</v>
      </c>
      <c r="DS1014" s="203" t="s">
        <v>56</v>
      </c>
      <c r="DT1014" s="1160" t="s">
        <v>56</v>
      </c>
      <c r="DU1014" s="711">
        <v>86.002814522938507</v>
      </c>
      <c r="DV1014" s="711">
        <v>254.69283535324249</v>
      </c>
      <c r="DW1014" s="711">
        <v>85.632281980391994</v>
      </c>
      <c r="DX1014" s="711">
        <v>216.16212556572276</v>
      </c>
      <c r="DY1014" s="710">
        <v>1.1039363113666538</v>
      </c>
      <c r="DZ1014" s="710">
        <v>1.3252504477762201</v>
      </c>
      <c r="EA1014" s="710">
        <v>1.08994586739366</v>
      </c>
      <c r="EB1014" s="710">
        <v>1.3298481167670564</v>
      </c>
      <c r="EC1014" s="236"/>
      <c r="ED1014" s="49"/>
      <c r="EE1014" s="232"/>
      <c r="EF1014" s="700">
        <v>2212</v>
      </c>
      <c r="EG1014" s="712">
        <v>231690.33333333334</v>
      </c>
      <c r="EH1014" s="44"/>
    </row>
    <row r="1015" spans="1:138" ht="41.25" customHeight="1" x14ac:dyDescent="0.25">
      <c r="A1015" s="871" t="s">
        <v>49</v>
      </c>
      <c r="B1015" s="656" t="s">
        <v>96</v>
      </c>
      <c r="C1015" s="656" t="s">
        <v>140</v>
      </c>
      <c r="D1015" s="691" t="s">
        <v>632</v>
      </c>
      <c r="E1015" s="656" t="s">
        <v>633</v>
      </c>
      <c r="F1015" s="656" t="s">
        <v>1932</v>
      </c>
      <c r="G1015" s="901" t="s">
        <v>633</v>
      </c>
      <c r="H1015" s="897" t="s">
        <v>55</v>
      </c>
      <c r="I1015" s="17" t="s">
        <v>860</v>
      </c>
      <c r="J1015" s="64">
        <v>4.16</v>
      </c>
      <c r="K1015" s="665">
        <v>2.521865975820285</v>
      </c>
      <c r="L1015" s="665">
        <v>2.665909085364</v>
      </c>
      <c r="M1015" s="64">
        <v>185</v>
      </c>
      <c r="N1015" s="726">
        <v>5596039.9340000004</v>
      </c>
      <c r="O1015" s="548" t="s">
        <v>863</v>
      </c>
      <c r="P1015" s="909">
        <v>1.268138319</v>
      </c>
      <c r="Q1015" s="203" t="s">
        <v>57</v>
      </c>
      <c r="R1015" s="205" t="s">
        <v>57</v>
      </c>
      <c r="S1015" s="490">
        <v>0</v>
      </c>
      <c r="T1015" s="18">
        <v>0</v>
      </c>
      <c r="U1015" s="548" t="s">
        <v>58</v>
      </c>
      <c r="V1015" s="18" t="s">
        <v>58</v>
      </c>
      <c r="W1015" s="64" t="s">
        <v>58</v>
      </c>
      <c r="X1015" s="18" t="s">
        <v>58</v>
      </c>
      <c r="Y1015" s="18" t="s">
        <v>58</v>
      </c>
      <c r="Z1015" s="18" t="s">
        <v>58</v>
      </c>
      <c r="AA1015" s="18" t="s">
        <v>58</v>
      </c>
      <c r="AB1015" s="18" t="s">
        <v>58</v>
      </c>
      <c r="AC1015" s="18" t="s">
        <v>58</v>
      </c>
      <c r="AD1015" s="18" t="s">
        <v>58</v>
      </c>
      <c r="AE1015" s="18" t="s">
        <v>58</v>
      </c>
      <c r="AF1015" s="18" t="s">
        <v>58</v>
      </c>
      <c r="AG1015" s="64" t="s">
        <v>58</v>
      </c>
      <c r="AH1015" s="18" t="s">
        <v>58</v>
      </c>
      <c r="AI1015" s="64" t="s">
        <v>58</v>
      </c>
      <c r="AJ1015" s="18" t="s">
        <v>58</v>
      </c>
      <c r="AK1015" s="18" t="s">
        <v>58</v>
      </c>
      <c r="AL1015" s="64" t="s">
        <v>58</v>
      </c>
      <c r="AM1015" s="18" t="s">
        <v>58</v>
      </c>
      <c r="AN1015" s="18" t="s">
        <v>58</v>
      </c>
      <c r="AO1015" s="18" t="s">
        <v>58</v>
      </c>
      <c r="AP1015" s="64" t="s">
        <v>58</v>
      </c>
      <c r="AQ1015" s="64">
        <v>0</v>
      </c>
      <c r="AR1015" s="11">
        <v>0</v>
      </c>
      <c r="AS1015" s="17" t="s">
        <v>58</v>
      </c>
      <c r="AT1015" s="490" t="s">
        <v>58</v>
      </c>
      <c r="AU1015" s="64" t="s">
        <v>58</v>
      </c>
      <c r="AV1015" s="18" t="s">
        <v>58</v>
      </c>
      <c r="AW1015" s="64" t="s">
        <v>58</v>
      </c>
      <c r="AX1015" s="18" t="s">
        <v>58</v>
      </c>
      <c r="AY1015" s="17" t="s">
        <v>58</v>
      </c>
      <c r="AZ1015" s="490" t="s">
        <v>58</v>
      </c>
      <c r="BA1015" s="17" t="s">
        <v>58</v>
      </c>
      <c r="BB1015" s="18" t="s">
        <v>58</v>
      </c>
      <c r="BC1015" s="17" t="s">
        <v>58</v>
      </c>
      <c r="BD1015" s="18" t="s">
        <v>58</v>
      </c>
      <c r="BE1015" s="17" t="s">
        <v>58</v>
      </c>
      <c r="BF1015" s="18" t="s">
        <v>58</v>
      </c>
      <c r="BG1015" s="17" t="s">
        <v>58</v>
      </c>
      <c r="BH1015" s="18" t="s">
        <v>58</v>
      </c>
      <c r="BI1015" s="17" t="s">
        <v>58</v>
      </c>
      <c r="BJ1015" s="18" t="s">
        <v>58</v>
      </c>
      <c r="BK1015" s="17" t="s">
        <v>58</v>
      </c>
      <c r="BL1015" s="17" t="s">
        <v>58</v>
      </c>
      <c r="BM1015" s="17" t="s">
        <v>58</v>
      </c>
      <c r="BN1015" s="17" t="s">
        <v>58</v>
      </c>
      <c r="BO1015" s="18" t="s">
        <v>58</v>
      </c>
      <c r="BP1015" s="18" t="s">
        <v>58</v>
      </c>
      <c r="BQ1015" s="64">
        <v>0</v>
      </c>
      <c r="BR1015" s="18">
        <v>0</v>
      </c>
      <c r="BS1015" s="729">
        <v>0</v>
      </c>
      <c r="BT1015" s="17">
        <v>0</v>
      </c>
      <c r="BU1015" s="17">
        <v>0</v>
      </c>
      <c r="BV1015" s="17">
        <v>0</v>
      </c>
      <c r="BW1015" s="17">
        <v>0</v>
      </c>
      <c r="BX1015" s="17">
        <v>0</v>
      </c>
      <c r="BY1015" s="17">
        <v>0</v>
      </c>
      <c r="BZ1015" s="17">
        <v>0</v>
      </c>
      <c r="CA1015" s="17">
        <v>0</v>
      </c>
      <c r="CB1015" s="17">
        <v>0</v>
      </c>
      <c r="CC1015" s="17">
        <v>0</v>
      </c>
      <c r="CD1015" s="17">
        <v>0</v>
      </c>
      <c r="CE1015" s="17">
        <v>0</v>
      </c>
      <c r="CF1015" s="17">
        <v>0</v>
      </c>
      <c r="CG1015" s="17">
        <v>0</v>
      </c>
      <c r="CH1015" s="17">
        <v>0</v>
      </c>
      <c r="CI1015" s="17">
        <v>0</v>
      </c>
      <c r="CJ1015" s="17">
        <v>0</v>
      </c>
      <c r="CK1015" s="17">
        <v>0</v>
      </c>
      <c r="CL1015" s="702">
        <v>0</v>
      </c>
      <c r="CM1015" s="702">
        <v>0</v>
      </c>
      <c r="CN1015" s="702">
        <v>0</v>
      </c>
      <c r="CO1015" s="702">
        <v>0</v>
      </c>
      <c r="CP1015" s="702">
        <v>0</v>
      </c>
      <c r="CQ1015" s="702">
        <v>0</v>
      </c>
      <c r="CR1015" s="704">
        <v>0</v>
      </c>
      <c r="CS1015" s="703">
        <v>0</v>
      </c>
      <c r="CT1015" s="23" t="s">
        <v>56</v>
      </c>
      <c r="CU1015" s="23" t="s">
        <v>56</v>
      </c>
      <c r="CV1015" s="23" t="s">
        <v>56</v>
      </c>
      <c r="CW1015" s="23" t="s">
        <v>56</v>
      </c>
      <c r="CX1015" s="23" t="s">
        <v>56</v>
      </c>
      <c r="CY1015" s="23" t="s">
        <v>56</v>
      </c>
      <c r="CZ1015" s="23" t="s">
        <v>56</v>
      </c>
      <c r="DA1015" s="23" t="s">
        <v>56</v>
      </c>
      <c r="DB1015" s="796">
        <v>5596039.9340000004</v>
      </c>
      <c r="DC1015" s="120"/>
      <c r="DD1015" s="692">
        <v>1.268138319</v>
      </c>
      <c r="DE1015" s="120"/>
      <c r="DF1015" s="120"/>
      <c r="DG1015" s="120"/>
      <c r="DH1015" s="140"/>
      <c r="DI1015" s="140"/>
      <c r="DJ1015" s="140"/>
      <c r="DK1015" s="140"/>
      <c r="DL1015" s="548" t="s">
        <v>56</v>
      </c>
      <c r="DM1015" s="548" t="s">
        <v>56</v>
      </c>
      <c r="DN1015" s="203" t="s">
        <v>55</v>
      </c>
      <c r="DO1015" s="700" t="s">
        <v>56</v>
      </c>
      <c r="DP1015" s="713" t="s">
        <v>56</v>
      </c>
      <c r="DQ1015" s="548" t="s">
        <v>56</v>
      </c>
      <c r="DR1015" s="673" t="s">
        <v>56</v>
      </c>
      <c r="DS1015" s="203" t="s">
        <v>56</v>
      </c>
      <c r="DT1015" s="1160" t="s">
        <v>56</v>
      </c>
      <c r="DU1015" s="711">
        <v>5.5796574987026579</v>
      </c>
      <c r="DV1015" s="711">
        <v>213.46049600434063</v>
      </c>
      <c r="DW1015" s="711">
        <v>5.6416666666666702</v>
      </c>
      <c r="DX1015" s="711">
        <v>213.17005868465259</v>
      </c>
      <c r="DY1015" s="710">
        <v>9.9636741048261757E-2</v>
      </c>
      <c r="DZ1015" s="710">
        <v>1.5136188880773118</v>
      </c>
      <c r="EA1015" s="710">
        <v>0.1</v>
      </c>
      <c r="EB1015" s="710">
        <v>1.4715831830522974</v>
      </c>
      <c r="EC1015" s="236"/>
      <c r="ED1015" s="49"/>
      <c r="EE1015" s="232"/>
      <c r="EF1015" s="700">
        <v>896</v>
      </c>
      <c r="EG1015" s="712">
        <v>40148</v>
      </c>
      <c r="EH1015" s="44"/>
    </row>
    <row r="1016" spans="1:138" ht="41.25" customHeight="1" x14ac:dyDescent="0.25">
      <c r="A1016" s="871" t="s">
        <v>49</v>
      </c>
      <c r="B1016" s="656" t="s">
        <v>96</v>
      </c>
      <c r="C1016" s="656" t="s">
        <v>140</v>
      </c>
      <c r="D1016" s="691" t="s">
        <v>632</v>
      </c>
      <c r="E1016" s="656" t="s">
        <v>633</v>
      </c>
      <c r="F1016" s="656" t="s">
        <v>1933</v>
      </c>
      <c r="G1016" s="901" t="s">
        <v>633</v>
      </c>
      <c r="H1016" s="897" t="s">
        <v>55</v>
      </c>
      <c r="I1016" s="17" t="s">
        <v>889</v>
      </c>
      <c r="J1016" s="64">
        <v>4.16</v>
      </c>
      <c r="K1016" s="665">
        <v>2.4498126622254199</v>
      </c>
      <c r="L1016" s="665">
        <v>1.500189390819</v>
      </c>
      <c r="M1016" s="64">
        <v>241</v>
      </c>
      <c r="N1016" s="726">
        <v>3986720.3960000002</v>
      </c>
      <c r="O1016" s="548" t="s">
        <v>863</v>
      </c>
      <c r="P1016" s="909">
        <v>0.87905042600000005</v>
      </c>
      <c r="Q1016" s="203" t="s">
        <v>57</v>
      </c>
      <c r="R1016" s="205" t="s">
        <v>57</v>
      </c>
      <c r="S1016" s="490">
        <v>0</v>
      </c>
      <c r="T1016" s="18">
        <v>0</v>
      </c>
      <c r="U1016" s="548" t="s">
        <v>58</v>
      </c>
      <c r="V1016" s="18" t="s">
        <v>58</v>
      </c>
      <c r="W1016" s="64" t="s">
        <v>58</v>
      </c>
      <c r="X1016" s="18" t="s">
        <v>58</v>
      </c>
      <c r="Y1016" s="18" t="s">
        <v>58</v>
      </c>
      <c r="Z1016" s="18" t="s">
        <v>58</v>
      </c>
      <c r="AA1016" s="18" t="s">
        <v>58</v>
      </c>
      <c r="AB1016" s="18" t="s">
        <v>58</v>
      </c>
      <c r="AC1016" s="18" t="s">
        <v>58</v>
      </c>
      <c r="AD1016" s="18" t="s">
        <v>58</v>
      </c>
      <c r="AE1016" s="18" t="s">
        <v>58</v>
      </c>
      <c r="AF1016" s="18" t="s">
        <v>58</v>
      </c>
      <c r="AG1016" s="64" t="s">
        <v>58</v>
      </c>
      <c r="AH1016" s="18" t="s">
        <v>58</v>
      </c>
      <c r="AI1016" s="64" t="s">
        <v>58</v>
      </c>
      <c r="AJ1016" s="18" t="s">
        <v>58</v>
      </c>
      <c r="AK1016" s="18" t="s">
        <v>58</v>
      </c>
      <c r="AL1016" s="64" t="s">
        <v>58</v>
      </c>
      <c r="AM1016" s="18" t="s">
        <v>58</v>
      </c>
      <c r="AN1016" s="18" t="s">
        <v>58</v>
      </c>
      <c r="AO1016" s="18" t="s">
        <v>58</v>
      </c>
      <c r="AP1016" s="64" t="s">
        <v>58</v>
      </c>
      <c r="AQ1016" s="64">
        <v>0</v>
      </c>
      <c r="AR1016" s="11">
        <v>0</v>
      </c>
      <c r="AS1016" s="17" t="s">
        <v>58</v>
      </c>
      <c r="AT1016" s="490" t="s">
        <v>58</v>
      </c>
      <c r="AU1016" s="64" t="s">
        <v>58</v>
      </c>
      <c r="AV1016" s="18" t="s">
        <v>58</v>
      </c>
      <c r="AW1016" s="64" t="s">
        <v>58</v>
      </c>
      <c r="AX1016" s="18" t="s">
        <v>58</v>
      </c>
      <c r="AY1016" s="17" t="s">
        <v>58</v>
      </c>
      <c r="AZ1016" s="490" t="s">
        <v>58</v>
      </c>
      <c r="BA1016" s="17" t="s">
        <v>58</v>
      </c>
      <c r="BB1016" s="18" t="s">
        <v>58</v>
      </c>
      <c r="BC1016" s="17" t="s">
        <v>58</v>
      </c>
      <c r="BD1016" s="18" t="s">
        <v>58</v>
      </c>
      <c r="BE1016" s="17" t="s">
        <v>58</v>
      </c>
      <c r="BF1016" s="18" t="s">
        <v>58</v>
      </c>
      <c r="BG1016" s="17" t="s">
        <v>58</v>
      </c>
      <c r="BH1016" s="18" t="s">
        <v>58</v>
      </c>
      <c r="BI1016" s="17" t="s">
        <v>58</v>
      </c>
      <c r="BJ1016" s="18" t="s">
        <v>58</v>
      </c>
      <c r="BK1016" s="17" t="s">
        <v>58</v>
      </c>
      <c r="BL1016" s="17" t="s">
        <v>58</v>
      </c>
      <c r="BM1016" s="17" t="s">
        <v>58</v>
      </c>
      <c r="BN1016" s="17" t="s">
        <v>58</v>
      </c>
      <c r="BO1016" s="18" t="s">
        <v>58</v>
      </c>
      <c r="BP1016" s="18" t="s">
        <v>58</v>
      </c>
      <c r="BQ1016" s="64">
        <v>0</v>
      </c>
      <c r="BR1016" s="18">
        <v>0</v>
      </c>
      <c r="BS1016" s="729">
        <v>0</v>
      </c>
      <c r="BT1016" s="17">
        <v>0</v>
      </c>
      <c r="BU1016" s="17">
        <v>0</v>
      </c>
      <c r="BV1016" s="17">
        <v>0</v>
      </c>
      <c r="BW1016" s="17">
        <v>0</v>
      </c>
      <c r="BX1016" s="17">
        <v>0</v>
      </c>
      <c r="BY1016" s="17">
        <v>0</v>
      </c>
      <c r="BZ1016" s="17">
        <v>0</v>
      </c>
      <c r="CA1016" s="17">
        <v>0</v>
      </c>
      <c r="CB1016" s="17">
        <v>0</v>
      </c>
      <c r="CC1016" s="17">
        <v>0</v>
      </c>
      <c r="CD1016" s="17">
        <v>0</v>
      </c>
      <c r="CE1016" s="17">
        <v>0</v>
      </c>
      <c r="CF1016" s="17">
        <v>0</v>
      </c>
      <c r="CG1016" s="17">
        <v>0</v>
      </c>
      <c r="CH1016" s="17">
        <v>0</v>
      </c>
      <c r="CI1016" s="17">
        <v>0</v>
      </c>
      <c r="CJ1016" s="17">
        <v>0</v>
      </c>
      <c r="CK1016" s="17">
        <v>0</v>
      </c>
      <c r="CL1016" s="702">
        <v>0</v>
      </c>
      <c r="CM1016" s="702">
        <v>0</v>
      </c>
      <c r="CN1016" s="702">
        <v>0</v>
      </c>
      <c r="CO1016" s="702">
        <v>0</v>
      </c>
      <c r="CP1016" s="702">
        <v>0</v>
      </c>
      <c r="CQ1016" s="702">
        <v>0</v>
      </c>
      <c r="CR1016" s="704">
        <v>0</v>
      </c>
      <c r="CS1016" s="703">
        <v>0</v>
      </c>
      <c r="CT1016" s="23" t="s">
        <v>56</v>
      </c>
      <c r="CU1016" s="23" t="s">
        <v>56</v>
      </c>
      <c r="CV1016" s="23" t="s">
        <v>56</v>
      </c>
      <c r="CW1016" s="23" t="s">
        <v>56</v>
      </c>
      <c r="CX1016" s="23" t="s">
        <v>56</v>
      </c>
      <c r="CY1016" s="23" t="s">
        <v>56</v>
      </c>
      <c r="CZ1016" s="23" t="s">
        <v>56</v>
      </c>
      <c r="DA1016" s="23" t="s">
        <v>56</v>
      </c>
      <c r="DB1016" s="796">
        <v>3986720.3960000002</v>
      </c>
      <c r="DC1016" s="120"/>
      <c r="DD1016" s="692">
        <v>0.87905042600000005</v>
      </c>
      <c r="DE1016" s="120"/>
      <c r="DF1016" s="120"/>
      <c r="DG1016" s="120"/>
      <c r="DH1016" s="140"/>
      <c r="DI1016" s="140"/>
      <c r="DJ1016" s="140"/>
      <c r="DK1016" s="140"/>
      <c r="DL1016" s="548" t="s">
        <v>56</v>
      </c>
      <c r="DM1016" s="548" t="s">
        <v>56</v>
      </c>
      <c r="DN1016" s="203" t="s">
        <v>55</v>
      </c>
      <c r="DO1016" s="700" t="s">
        <v>56</v>
      </c>
      <c r="DP1016" s="713" t="s">
        <v>56</v>
      </c>
      <c r="DQ1016" s="548" t="s">
        <v>56</v>
      </c>
      <c r="DR1016" s="673" t="s">
        <v>56</v>
      </c>
      <c r="DS1016" s="203" t="s">
        <v>56</v>
      </c>
      <c r="DT1016" s="1160" t="s">
        <v>56</v>
      </c>
      <c r="DU1016" s="711">
        <v>58.631479736098022</v>
      </c>
      <c r="DV1016" s="711">
        <v>124.13164811971447</v>
      </c>
      <c r="DW1016" s="711">
        <v>59.358778625954201</v>
      </c>
      <c r="DX1016" s="711">
        <v>117.01637521695712</v>
      </c>
      <c r="DY1016" s="710">
        <v>0.12064090480678605</v>
      </c>
      <c r="DZ1016" s="710">
        <v>0.72949843680426851</v>
      </c>
      <c r="EA1016" s="710">
        <v>0.122137404580153</v>
      </c>
      <c r="EB1016" s="710">
        <v>0.69687712656357848</v>
      </c>
      <c r="EC1016" s="236"/>
      <c r="ED1016" s="49"/>
      <c r="EE1016" s="232"/>
      <c r="EF1016" s="700">
        <v>0</v>
      </c>
      <c r="EG1016" s="712">
        <v>31915.333333333332</v>
      </c>
      <c r="EH1016" s="44"/>
    </row>
    <row r="1017" spans="1:138" ht="41.25" customHeight="1" x14ac:dyDescent="0.25">
      <c r="A1017" s="871" t="s">
        <v>49</v>
      </c>
      <c r="B1017" s="656" t="s">
        <v>96</v>
      </c>
      <c r="C1017" s="656" t="s">
        <v>140</v>
      </c>
      <c r="D1017" s="691" t="s">
        <v>632</v>
      </c>
      <c r="E1017" s="656" t="s">
        <v>633</v>
      </c>
      <c r="F1017" s="656" t="s">
        <v>1934</v>
      </c>
      <c r="G1017" s="901" t="s">
        <v>633</v>
      </c>
      <c r="H1017" s="897" t="s">
        <v>55</v>
      </c>
      <c r="I1017" s="17" t="s">
        <v>860</v>
      </c>
      <c r="J1017" s="64">
        <v>4.16</v>
      </c>
      <c r="K1017" s="665">
        <v>2.2336527214408242</v>
      </c>
      <c r="L1017" s="665">
        <v>1.6941287843550001</v>
      </c>
      <c r="M1017" s="64">
        <v>21</v>
      </c>
      <c r="N1017" s="726">
        <v>936943.33459999994</v>
      </c>
      <c r="O1017" s="548" t="s">
        <v>863</v>
      </c>
      <c r="P1017" s="909">
        <v>0.18733861499999999</v>
      </c>
      <c r="Q1017" s="203" t="s">
        <v>57</v>
      </c>
      <c r="R1017" s="205" t="s">
        <v>57</v>
      </c>
      <c r="S1017" s="490">
        <v>0</v>
      </c>
      <c r="T1017" s="18">
        <v>0</v>
      </c>
      <c r="U1017" s="548">
        <v>0</v>
      </c>
      <c r="V1017" s="18">
        <v>0</v>
      </c>
      <c r="W1017" s="64">
        <v>0</v>
      </c>
      <c r="X1017" s="18">
        <v>0</v>
      </c>
      <c r="Y1017" s="18">
        <v>0</v>
      </c>
      <c r="Z1017" s="18">
        <v>0</v>
      </c>
      <c r="AA1017" s="18">
        <v>0</v>
      </c>
      <c r="AB1017" s="18">
        <v>0</v>
      </c>
      <c r="AC1017" s="18">
        <v>0</v>
      </c>
      <c r="AD1017" s="18">
        <v>0</v>
      </c>
      <c r="AE1017" s="18">
        <v>0</v>
      </c>
      <c r="AF1017" s="18">
        <v>0</v>
      </c>
      <c r="AG1017" s="64">
        <v>0</v>
      </c>
      <c r="AH1017" s="18">
        <v>0</v>
      </c>
      <c r="AI1017" s="64">
        <v>0</v>
      </c>
      <c r="AJ1017" s="18">
        <v>0</v>
      </c>
      <c r="AK1017" s="18">
        <v>1</v>
      </c>
      <c r="AL1017" s="64">
        <v>1</v>
      </c>
      <c r="AM1017" s="18">
        <v>0</v>
      </c>
      <c r="AN1017" s="18" t="s">
        <v>58</v>
      </c>
      <c r="AO1017" s="18">
        <v>0</v>
      </c>
      <c r="AP1017" s="64">
        <v>0</v>
      </c>
      <c r="AQ1017" s="64">
        <v>1</v>
      </c>
      <c r="AR1017" s="11">
        <v>1</v>
      </c>
      <c r="AS1017" s="17">
        <v>0</v>
      </c>
      <c r="AT1017" s="490">
        <v>0</v>
      </c>
      <c r="AU1017" s="64">
        <v>0</v>
      </c>
      <c r="AV1017" s="18">
        <v>0</v>
      </c>
      <c r="AW1017" s="64">
        <v>0</v>
      </c>
      <c r="AX1017" s="18">
        <v>0</v>
      </c>
      <c r="AY1017" s="17">
        <v>0</v>
      </c>
      <c r="AZ1017" s="490">
        <v>0</v>
      </c>
      <c r="BA1017" s="17">
        <v>0</v>
      </c>
      <c r="BB1017" s="18">
        <v>0</v>
      </c>
      <c r="BC1017" s="17">
        <v>0</v>
      </c>
      <c r="BD1017" s="18">
        <v>0</v>
      </c>
      <c r="BE1017" s="17">
        <v>0</v>
      </c>
      <c r="BF1017" s="18">
        <v>0</v>
      </c>
      <c r="BG1017" s="17">
        <v>0</v>
      </c>
      <c r="BH1017" s="18">
        <v>0</v>
      </c>
      <c r="BI1017" s="17">
        <v>0</v>
      </c>
      <c r="BJ1017" s="18">
        <v>0</v>
      </c>
      <c r="BK1017" s="17">
        <v>30</v>
      </c>
      <c r="BL1017" s="17">
        <v>30</v>
      </c>
      <c r="BM1017" s="17">
        <v>0</v>
      </c>
      <c r="BN1017" s="17" t="s">
        <v>58</v>
      </c>
      <c r="BO1017" s="18">
        <v>0</v>
      </c>
      <c r="BP1017" s="18">
        <v>0</v>
      </c>
      <c r="BQ1017" s="64">
        <v>30</v>
      </c>
      <c r="BR1017" s="18">
        <v>30</v>
      </c>
      <c r="BS1017" s="729">
        <v>0.16013783383633962</v>
      </c>
      <c r="BT1017" s="17">
        <v>0</v>
      </c>
      <c r="BU1017" s="17">
        <v>0</v>
      </c>
      <c r="BV1017" s="17">
        <v>0</v>
      </c>
      <c r="BW1017" s="17">
        <v>0</v>
      </c>
      <c r="BX1017" s="17">
        <v>0</v>
      </c>
      <c r="BY1017" s="17">
        <v>0</v>
      </c>
      <c r="BZ1017" s="17">
        <v>0</v>
      </c>
      <c r="CA1017" s="17">
        <v>0</v>
      </c>
      <c r="CB1017" s="17">
        <v>0</v>
      </c>
      <c r="CC1017" s="17">
        <v>0</v>
      </c>
      <c r="CD1017" s="17">
        <v>0</v>
      </c>
      <c r="CE1017" s="17">
        <v>0</v>
      </c>
      <c r="CF1017" s="17">
        <v>0</v>
      </c>
      <c r="CG1017" s="17">
        <v>0</v>
      </c>
      <c r="CH1017" s="17">
        <v>0</v>
      </c>
      <c r="CI1017" s="17">
        <v>0</v>
      </c>
      <c r="CJ1017" s="17">
        <v>0</v>
      </c>
      <c r="CK1017" s="17">
        <v>0</v>
      </c>
      <c r="CL1017" s="702">
        <v>35215.200000000004</v>
      </c>
      <c r="CM1017" s="702">
        <v>35215.200000000004</v>
      </c>
      <c r="CN1017" s="702">
        <v>0</v>
      </c>
      <c r="CO1017" s="702">
        <v>0</v>
      </c>
      <c r="CP1017" s="702">
        <v>0</v>
      </c>
      <c r="CQ1017" s="702">
        <v>0</v>
      </c>
      <c r="CR1017" s="704">
        <v>35215.200000000004</v>
      </c>
      <c r="CS1017" s="703">
        <v>35215.200000000004</v>
      </c>
      <c r="CT1017" s="23" t="s">
        <v>56</v>
      </c>
      <c r="CU1017" s="23" t="s">
        <v>56</v>
      </c>
      <c r="CV1017" s="23" t="s">
        <v>56</v>
      </c>
      <c r="CW1017" s="23" t="s">
        <v>56</v>
      </c>
      <c r="CX1017" s="23" t="s">
        <v>56</v>
      </c>
      <c r="CY1017" s="23" t="s">
        <v>56</v>
      </c>
      <c r="CZ1017" s="23" t="s">
        <v>56</v>
      </c>
      <c r="DA1017" s="23" t="s">
        <v>56</v>
      </c>
      <c r="DB1017" s="796">
        <v>936943.33459999994</v>
      </c>
      <c r="DC1017" s="120"/>
      <c r="DD1017" s="692">
        <v>0.18733861499999999</v>
      </c>
      <c r="DE1017" s="120"/>
      <c r="DF1017" s="120"/>
      <c r="DG1017" s="120"/>
      <c r="DH1017" s="140"/>
      <c r="DI1017" s="140"/>
      <c r="DJ1017" s="140"/>
      <c r="DK1017" s="140"/>
      <c r="DL1017" s="548" t="s">
        <v>56</v>
      </c>
      <c r="DM1017" s="548" t="s">
        <v>56</v>
      </c>
      <c r="DN1017" s="203" t="s">
        <v>55</v>
      </c>
      <c r="DO1017" s="700" t="s">
        <v>56</v>
      </c>
      <c r="DP1017" s="713" t="s">
        <v>56</v>
      </c>
      <c r="DQ1017" s="548" t="s">
        <v>56</v>
      </c>
      <c r="DR1017" s="673" t="s">
        <v>56</v>
      </c>
      <c r="DS1017" s="203" t="s">
        <v>56</v>
      </c>
      <c r="DT1017" s="1160" t="s">
        <v>56</v>
      </c>
      <c r="DU1017" s="711">
        <v>0</v>
      </c>
      <c r="DV1017" s="711">
        <v>77.963126843657818</v>
      </c>
      <c r="DW1017" s="711">
        <v>0</v>
      </c>
      <c r="DX1017" s="711">
        <v>69.6111111111111</v>
      </c>
      <c r="DY1017" s="710">
        <v>0</v>
      </c>
      <c r="DZ1017" s="710">
        <v>0.89093308492470114</v>
      </c>
      <c r="EA1017" s="710">
        <v>0</v>
      </c>
      <c r="EB1017" s="710">
        <v>0.76900584795321525</v>
      </c>
      <c r="EC1017" s="236"/>
      <c r="ED1017" s="49"/>
      <c r="EE1017" s="232"/>
      <c r="EF1017" s="700">
        <v>0</v>
      </c>
      <c r="EG1017" s="712">
        <v>1488.3333333333333</v>
      </c>
      <c r="EH1017" s="44"/>
    </row>
    <row r="1018" spans="1:138" ht="41.25" customHeight="1" x14ac:dyDescent="0.25">
      <c r="A1018" s="871" t="s">
        <v>49</v>
      </c>
      <c r="B1018" s="656" t="s">
        <v>96</v>
      </c>
      <c r="C1018" s="656" t="s">
        <v>140</v>
      </c>
      <c r="D1018" s="691" t="s">
        <v>632</v>
      </c>
      <c r="E1018" s="656" t="s">
        <v>633</v>
      </c>
      <c r="F1018" s="656" t="s">
        <v>1935</v>
      </c>
      <c r="G1018" s="901" t="s">
        <v>633</v>
      </c>
      <c r="H1018" s="897" t="s">
        <v>55</v>
      </c>
      <c r="I1018" s="17" t="s">
        <v>866</v>
      </c>
      <c r="J1018" s="64" t="s">
        <v>56</v>
      </c>
      <c r="K1018" s="665">
        <v>2.2696793782382572</v>
      </c>
      <c r="L1018" s="665" t="s">
        <v>56</v>
      </c>
      <c r="M1018" s="64">
        <v>0</v>
      </c>
      <c r="N1018" s="726">
        <v>6201208.4069999997</v>
      </c>
      <c r="O1018" s="548" t="s">
        <v>863</v>
      </c>
      <c r="P1018" s="909">
        <v>1.700458201</v>
      </c>
      <c r="Q1018" s="203" t="s">
        <v>57</v>
      </c>
      <c r="R1018" s="205" t="s">
        <v>57</v>
      </c>
      <c r="S1018" s="490">
        <v>0</v>
      </c>
      <c r="T1018" s="18">
        <v>0</v>
      </c>
      <c r="U1018" s="548">
        <v>0</v>
      </c>
      <c r="V1018" s="18">
        <v>0</v>
      </c>
      <c r="W1018" s="64">
        <v>0</v>
      </c>
      <c r="X1018" s="18">
        <v>0</v>
      </c>
      <c r="Y1018" s="18">
        <v>0</v>
      </c>
      <c r="Z1018" s="18">
        <v>0</v>
      </c>
      <c r="AA1018" s="18">
        <v>0</v>
      </c>
      <c r="AB1018" s="18">
        <v>0</v>
      </c>
      <c r="AC1018" s="18">
        <v>0</v>
      </c>
      <c r="AD1018" s="18">
        <v>0</v>
      </c>
      <c r="AE1018" s="18">
        <v>0</v>
      </c>
      <c r="AF1018" s="18">
        <v>0</v>
      </c>
      <c r="AG1018" s="64">
        <v>0</v>
      </c>
      <c r="AH1018" s="18">
        <v>0</v>
      </c>
      <c r="AI1018" s="64">
        <v>0</v>
      </c>
      <c r="AJ1018" s="18">
        <v>0</v>
      </c>
      <c r="AK1018" s="18">
        <v>8</v>
      </c>
      <c r="AL1018" s="64">
        <v>6</v>
      </c>
      <c r="AM1018" s="18">
        <v>1</v>
      </c>
      <c r="AN1018" s="18">
        <v>1</v>
      </c>
      <c r="AO1018" s="18">
        <v>0</v>
      </c>
      <c r="AP1018" s="64">
        <v>0</v>
      </c>
      <c r="AQ1018" s="64">
        <v>9</v>
      </c>
      <c r="AR1018" s="11">
        <v>7</v>
      </c>
      <c r="AS1018" s="17">
        <v>0</v>
      </c>
      <c r="AT1018" s="490">
        <v>0</v>
      </c>
      <c r="AU1018" s="64">
        <v>0</v>
      </c>
      <c r="AV1018" s="18">
        <v>0</v>
      </c>
      <c r="AW1018" s="64">
        <v>0</v>
      </c>
      <c r="AX1018" s="18">
        <v>0</v>
      </c>
      <c r="AY1018" s="17">
        <v>0</v>
      </c>
      <c r="AZ1018" s="490">
        <v>0</v>
      </c>
      <c r="BA1018" s="17">
        <v>0</v>
      </c>
      <c r="BB1018" s="18">
        <v>0</v>
      </c>
      <c r="BC1018" s="17">
        <v>0</v>
      </c>
      <c r="BD1018" s="18">
        <v>0</v>
      </c>
      <c r="BE1018" s="17">
        <v>0</v>
      </c>
      <c r="BF1018" s="18">
        <v>0</v>
      </c>
      <c r="BG1018" s="17">
        <v>0</v>
      </c>
      <c r="BH1018" s="18">
        <v>0</v>
      </c>
      <c r="BI1018" s="17">
        <v>0</v>
      </c>
      <c r="BJ1018" s="18">
        <v>0</v>
      </c>
      <c r="BK1018" s="17">
        <v>43.75</v>
      </c>
      <c r="BL1018" s="17">
        <v>30.75</v>
      </c>
      <c r="BM1018" s="17">
        <v>7.32</v>
      </c>
      <c r="BN1018" s="17">
        <v>7.32</v>
      </c>
      <c r="BO1018" s="18">
        <v>0</v>
      </c>
      <c r="BP1018" s="18">
        <v>0</v>
      </c>
      <c r="BQ1018" s="64">
        <v>51.07</v>
      </c>
      <c r="BR1018" s="18">
        <v>38.07</v>
      </c>
      <c r="BS1018" s="729">
        <v>3.0033081654090008E-2</v>
      </c>
      <c r="BT1018" s="17">
        <v>0</v>
      </c>
      <c r="BU1018" s="17">
        <v>0</v>
      </c>
      <c r="BV1018" s="17">
        <v>0</v>
      </c>
      <c r="BW1018" s="17">
        <v>0</v>
      </c>
      <c r="BX1018" s="17">
        <v>0</v>
      </c>
      <c r="BY1018" s="17">
        <v>0</v>
      </c>
      <c r="BZ1018" s="17">
        <v>0</v>
      </c>
      <c r="CA1018" s="17">
        <v>0</v>
      </c>
      <c r="CB1018" s="17">
        <v>0</v>
      </c>
      <c r="CC1018" s="17">
        <v>0</v>
      </c>
      <c r="CD1018" s="17">
        <v>0</v>
      </c>
      <c r="CE1018" s="17">
        <v>0</v>
      </c>
      <c r="CF1018" s="17">
        <v>0</v>
      </c>
      <c r="CG1018" s="17">
        <v>0</v>
      </c>
      <c r="CH1018" s="17">
        <v>0</v>
      </c>
      <c r="CI1018" s="17">
        <v>0</v>
      </c>
      <c r="CJ1018" s="17">
        <v>0</v>
      </c>
      <c r="CK1018" s="17">
        <v>0</v>
      </c>
      <c r="CL1018" s="702">
        <v>51355.500000000007</v>
      </c>
      <c r="CM1018" s="702">
        <v>36095.58</v>
      </c>
      <c r="CN1018" s="702">
        <v>8592.5088000000014</v>
      </c>
      <c r="CO1018" s="702">
        <v>8592.5088000000014</v>
      </c>
      <c r="CP1018" s="702">
        <v>0</v>
      </c>
      <c r="CQ1018" s="702">
        <v>0</v>
      </c>
      <c r="CR1018" s="704">
        <v>59948.008800000011</v>
      </c>
      <c r="CS1018" s="703">
        <v>44688.088800000005</v>
      </c>
      <c r="CT1018" s="23" t="s">
        <v>56</v>
      </c>
      <c r="CU1018" s="23" t="s">
        <v>56</v>
      </c>
      <c r="CV1018" s="23" t="s">
        <v>56</v>
      </c>
      <c r="CW1018" s="23" t="s">
        <v>56</v>
      </c>
      <c r="CX1018" s="23" t="s">
        <v>56</v>
      </c>
      <c r="CY1018" s="23" t="s">
        <v>56</v>
      </c>
      <c r="CZ1018" s="23" t="s">
        <v>56</v>
      </c>
      <c r="DA1018" s="23" t="s">
        <v>56</v>
      </c>
      <c r="DB1018" s="796">
        <v>6201208.4069999997</v>
      </c>
      <c r="DC1018" s="120"/>
      <c r="DD1018" s="692">
        <v>1.700458201</v>
      </c>
      <c r="DE1018" s="120"/>
      <c r="DF1018" s="120"/>
      <c r="DG1018" s="120"/>
      <c r="DH1018" s="140"/>
      <c r="DI1018" s="140"/>
      <c r="DJ1018" s="140"/>
      <c r="DK1018" s="140"/>
      <c r="DL1018" s="548" t="s">
        <v>56</v>
      </c>
      <c r="DM1018" s="548" t="s">
        <v>56</v>
      </c>
      <c r="DN1018" s="203" t="s">
        <v>55</v>
      </c>
      <c r="DO1018" s="700" t="s">
        <v>56</v>
      </c>
      <c r="DP1018" s="713" t="s">
        <v>56</v>
      </c>
      <c r="DQ1018" s="548" t="s">
        <v>56</v>
      </c>
      <c r="DR1018" s="673" t="s">
        <v>56</v>
      </c>
      <c r="DS1018" s="203" t="s">
        <v>56</v>
      </c>
      <c r="DT1018" s="1160" t="s">
        <v>56</v>
      </c>
      <c r="DU1018" s="711">
        <v>375.01100628930817</v>
      </c>
      <c r="DV1018" s="711">
        <v>-357.67767295597486</v>
      </c>
      <c r="DW1018" s="711">
        <v>377.84114513175001</v>
      </c>
      <c r="DX1018" s="711">
        <v>-360.5078117984167</v>
      </c>
      <c r="DY1018" s="710">
        <v>4.067610062893082</v>
      </c>
      <c r="DZ1018" s="710">
        <v>-3.7342767295597485</v>
      </c>
      <c r="EA1018" s="710">
        <v>4.06475097483162</v>
      </c>
      <c r="EB1018" s="710">
        <v>-3.7314176414982865</v>
      </c>
      <c r="EC1018" s="236"/>
      <c r="ED1018" s="49"/>
      <c r="EE1018" s="232"/>
      <c r="EF1018" s="700">
        <v>117320</v>
      </c>
      <c r="EG1018" s="712">
        <v>-109120.66666666667</v>
      </c>
      <c r="EH1018" s="44"/>
    </row>
    <row r="1019" spans="1:138" ht="41.25" customHeight="1" x14ac:dyDescent="0.25">
      <c r="A1019" s="871" t="s">
        <v>49</v>
      </c>
      <c r="B1019" s="656" t="s">
        <v>96</v>
      </c>
      <c r="C1019" s="656" t="s">
        <v>140</v>
      </c>
      <c r="D1019" s="691" t="s">
        <v>648</v>
      </c>
      <c r="E1019" s="656" t="s">
        <v>648</v>
      </c>
      <c r="F1019" s="656" t="s">
        <v>1936</v>
      </c>
      <c r="G1019" s="901" t="s">
        <v>648</v>
      </c>
      <c r="H1019" s="897" t="s">
        <v>55</v>
      </c>
      <c r="I1019" s="17" t="s">
        <v>860</v>
      </c>
      <c r="J1019" s="64">
        <v>3.74</v>
      </c>
      <c r="K1019" s="665">
        <v>2.204831396002878</v>
      </c>
      <c r="L1019" s="665">
        <v>1.3395833305470002</v>
      </c>
      <c r="M1019" s="64">
        <v>137</v>
      </c>
      <c r="N1019" s="726">
        <v>1132702.99</v>
      </c>
      <c r="O1019" s="548" t="s">
        <v>874</v>
      </c>
      <c r="P1019" s="909">
        <v>0.28821325399999997</v>
      </c>
      <c r="Q1019" s="203" t="s">
        <v>57</v>
      </c>
      <c r="R1019" s="205" t="s">
        <v>57</v>
      </c>
      <c r="S1019" s="490">
        <v>0</v>
      </c>
      <c r="T1019" s="18">
        <v>0</v>
      </c>
      <c r="U1019" s="548">
        <v>0</v>
      </c>
      <c r="V1019" s="18">
        <v>0</v>
      </c>
      <c r="W1019" s="64">
        <v>0</v>
      </c>
      <c r="X1019" s="18">
        <v>0</v>
      </c>
      <c r="Y1019" s="18">
        <v>0</v>
      </c>
      <c r="Z1019" s="18">
        <v>0</v>
      </c>
      <c r="AA1019" s="18">
        <v>0</v>
      </c>
      <c r="AB1019" s="18">
        <v>0</v>
      </c>
      <c r="AC1019" s="18">
        <v>0</v>
      </c>
      <c r="AD1019" s="18">
        <v>0</v>
      </c>
      <c r="AE1019" s="18">
        <v>0</v>
      </c>
      <c r="AF1019" s="18">
        <v>0</v>
      </c>
      <c r="AG1019" s="64">
        <v>0</v>
      </c>
      <c r="AH1019" s="18">
        <v>0</v>
      </c>
      <c r="AI1019" s="64">
        <v>0</v>
      </c>
      <c r="AJ1019" s="18">
        <v>0</v>
      </c>
      <c r="AK1019" s="18">
        <v>3</v>
      </c>
      <c r="AL1019" s="64">
        <v>3</v>
      </c>
      <c r="AM1019" s="18">
        <v>0</v>
      </c>
      <c r="AN1019" s="18" t="s">
        <v>58</v>
      </c>
      <c r="AO1019" s="18">
        <v>0</v>
      </c>
      <c r="AP1019" s="64">
        <v>0</v>
      </c>
      <c r="AQ1019" s="64">
        <v>3</v>
      </c>
      <c r="AR1019" s="11">
        <v>3</v>
      </c>
      <c r="AS1019" s="17">
        <v>0</v>
      </c>
      <c r="AT1019" s="490">
        <v>0</v>
      </c>
      <c r="AU1019" s="64">
        <v>0</v>
      </c>
      <c r="AV1019" s="18">
        <v>0</v>
      </c>
      <c r="AW1019" s="64">
        <v>0</v>
      </c>
      <c r="AX1019" s="18">
        <v>0</v>
      </c>
      <c r="AY1019" s="17">
        <v>0</v>
      </c>
      <c r="AZ1019" s="490">
        <v>0</v>
      </c>
      <c r="BA1019" s="17">
        <v>0</v>
      </c>
      <c r="BB1019" s="18">
        <v>0</v>
      </c>
      <c r="BC1019" s="17">
        <v>0</v>
      </c>
      <c r="BD1019" s="18">
        <v>0</v>
      </c>
      <c r="BE1019" s="17">
        <v>0</v>
      </c>
      <c r="BF1019" s="18">
        <v>0</v>
      </c>
      <c r="BG1019" s="17">
        <v>0</v>
      </c>
      <c r="BH1019" s="18">
        <v>0</v>
      </c>
      <c r="BI1019" s="17">
        <v>0</v>
      </c>
      <c r="BJ1019" s="18">
        <v>0</v>
      </c>
      <c r="BK1019" s="17">
        <v>67.400000000000006</v>
      </c>
      <c r="BL1019" s="17">
        <v>67.400000000000006</v>
      </c>
      <c r="BM1019" s="17">
        <v>0</v>
      </c>
      <c r="BN1019" s="17" t="s">
        <v>58</v>
      </c>
      <c r="BO1019" s="18">
        <v>0</v>
      </c>
      <c r="BP1019" s="18">
        <v>0</v>
      </c>
      <c r="BQ1019" s="64">
        <v>67.400000000000006</v>
      </c>
      <c r="BR1019" s="18">
        <v>67.400000000000006</v>
      </c>
      <c r="BS1019" s="729">
        <v>0.23385461655417139</v>
      </c>
      <c r="BT1019" s="17">
        <v>0</v>
      </c>
      <c r="BU1019" s="17">
        <v>0</v>
      </c>
      <c r="BV1019" s="17">
        <v>0</v>
      </c>
      <c r="BW1019" s="17">
        <v>0</v>
      </c>
      <c r="BX1019" s="17">
        <v>0</v>
      </c>
      <c r="BY1019" s="17">
        <v>0</v>
      </c>
      <c r="BZ1019" s="17">
        <v>0</v>
      </c>
      <c r="CA1019" s="17">
        <v>0</v>
      </c>
      <c r="CB1019" s="17">
        <v>0</v>
      </c>
      <c r="CC1019" s="17">
        <v>0</v>
      </c>
      <c r="CD1019" s="17">
        <v>0</v>
      </c>
      <c r="CE1019" s="17">
        <v>0</v>
      </c>
      <c r="CF1019" s="17">
        <v>0</v>
      </c>
      <c r="CG1019" s="17">
        <v>0</v>
      </c>
      <c r="CH1019" s="17">
        <v>0</v>
      </c>
      <c r="CI1019" s="17">
        <v>0</v>
      </c>
      <c r="CJ1019" s="17">
        <v>0</v>
      </c>
      <c r="CK1019" s="17">
        <v>0</v>
      </c>
      <c r="CL1019" s="702">
        <v>79116.816000000006</v>
      </c>
      <c r="CM1019" s="702">
        <v>79116.816000000006</v>
      </c>
      <c r="CN1019" s="702">
        <v>0</v>
      </c>
      <c r="CO1019" s="702">
        <v>0</v>
      </c>
      <c r="CP1019" s="702">
        <v>0</v>
      </c>
      <c r="CQ1019" s="702">
        <v>0</v>
      </c>
      <c r="CR1019" s="704">
        <v>79116.816000000006</v>
      </c>
      <c r="CS1019" s="703">
        <v>79116.816000000006</v>
      </c>
      <c r="CT1019" s="23" t="s">
        <v>56</v>
      </c>
      <c r="CU1019" s="23" t="s">
        <v>56</v>
      </c>
      <c r="CV1019" s="23" t="s">
        <v>56</v>
      </c>
      <c r="CW1019" s="23" t="s">
        <v>56</v>
      </c>
      <c r="CX1019" s="23" t="s">
        <v>56</v>
      </c>
      <c r="CY1019" s="23" t="s">
        <v>56</v>
      </c>
      <c r="CZ1019" s="23" t="s">
        <v>56</v>
      </c>
      <c r="DA1019" s="23" t="s">
        <v>56</v>
      </c>
      <c r="DB1019" s="796">
        <v>1132702.99</v>
      </c>
      <c r="DC1019" s="120"/>
      <c r="DD1019" s="692">
        <v>0.28821325399999997</v>
      </c>
      <c r="DE1019" s="120"/>
      <c r="DF1019" s="120"/>
      <c r="DG1019" s="120"/>
      <c r="DH1019" s="140"/>
      <c r="DI1019" s="140"/>
      <c r="DJ1019" s="140"/>
      <c r="DK1019" s="140"/>
      <c r="DL1019" s="548" t="s">
        <v>56</v>
      </c>
      <c r="DM1019" s="548" t="s">
        <v>56</v>
      </c>
      <c r="DN1019" s="203" t="s">
        <v>55</v>
      </c>
      <c r="DO1019" s="700" t="s">
        <v>56</v>
      </c>
      <c r="DP1019" s="713" t="s">
        <v>56</v>
      </c>
      <c r="DQ1019" s="548" t="s">
        <v>56</v>
      </c>
      <c r="DR1019" s="673" t="s">
        <v>56</v>
      </c>
      <c r="DS1019" s="203" t="s">
        <v>56</v>
      </c>
      <c r="DT1019" s="1160" t="s">
        <v>56</v>
      </c>
      <c r="DU1019" s="711">
        <v>0</v>
      </c>
      <c r="DV1019" s="711">
        <v>342.19628115377077</v>
      </c>
      <c r="DW1019" s="711">
        <v>0</v>
      </c>
      <c r="DX1019" s="711">
        <v>230.91590633823168</v>
      </c>
      <c r="DY1019" s="710">
        <v>0</v>
      </c>
      <c r="DZ1019" s="710">
        <v>1.5752509269344099</v>
      </c>
      <c r="EA1019" s="710">
        <v>0</v>
      </c>
      <c r="EB1019" s="710">
        <v>1.2357510780567533</v>
      </c>
      <c r="EC1019" s="236"/>
      <c r="ED1019" s="49"/>
      <c r="EE1019" s="232"/>
      <c r="EF1019" s="700">
        <v>0</v>
      </c>
      <c r="EG1019" s="712">
        <v>35870.333333333336</v>
      </c>
      <c r="EH1019" s="44"/>
    </row>
    <row r="1020" spans="1:138" ht="41.25" customHeight="1" x14ac:dyDescent="0.25">
      <c r="A1020" s="871" t="s">
        <v>49</v>
      </c>
      <c r="B1020" s="656" t="s">
        <v>96</v>
      </c>
      <c r="C1020" s="656" t="s">
        <v>140</v>
      </c>
      <c r="D1020" s="691" t="s">
        <v>648</v>
      </c>
      <c r="E1020" s="656" t="s">
        <v>648</v>
      </c>
      <c r="F1020" s="656" t="s">
        <v>1937</v>
      </c>
      <c r="G1020" s="901" t="s">
        <v>648</v>
      </c>
      <c r="H1020" s="897" t="s">
        <v>55</v>
      </c>
      <c r="I1020" s="17" t="s">
        <v>860</v>
      </c>
      <c r="J1020" s="64">
        <v>3.74</v>
      </c>
      <c r="K1020" s="665">
        <v>2.2552687155192839</v>
      </c>
      <c r="L1020" s="665">
        <v>3.5846590834529999</v>
      </c>
      <c r="M1020" s="64">
        <v>423</v>
      </c>
      <c r="N1020" s="726">
        <v>6428089.4770000009</v>
      </c>
      <c r="O1020" s="548" t="s">
        <v>874</v>
      </c>
      <c r="P1020" s="909">
        <v>1.6356102189999999</v>
      </c>
      <c r="Q1020" s="203" t="s">
        <v>57</v>
      </c>
      <c r="R1020" s="205" t="s">
        <v>57</v>
      </c>
      <c r="S1020" s="490">
        <v>0</v>
      </c>
      <c r="T1020" s="18">
        <v>0</v>
      </c>
      <c r="U1020" s="548">
        <v>0</v>
      </c>
      <c r="V1020" s="18">
        <v>0</v>
      </c>
      <c r="W1020" s="64">
        <v>0</v>
      </c>
      <c r="X1020" s="18">
        <v>0</v>
      </c>
      <c r="Y1020" s="18">
        <v>0</v>
      </c>
      <c r="Z1020" s="18">
        <v>0</v>
      </c>
      <c r="AA1020" s="18">
        <v>0</v>
      </c>
      <c r="AB1020" s="18">
        <v>0</v>
      </c>
      <c r="AC1020" s="18">
        <v>0</v>
      </c>
      <c r="AD1020" s="18">
        <v>0</v>
      </c>
      <c r="AE1020" s="18">
        <v>0</v>
      </c>
      <c r="AF1020" s="18">
        <v>0</v>
      </c>
      <c r="AG1020" s="64">
        <v>0</v>
      </c>
      <c r="AH1020" s="18">
        <v>0</v>
      </c>
      <c r="AI1020" s="64">
        <v>0</v>
      </c>
      <c r="AJ1020" s="18">
        <v>0</v>
      </c>
      <c r="AK1020" s="18">
        <v>6</v>
      </c>
      <c r="AL1020" s="64">
        <v>5</v>
      </c>
      <c r="AM1020" s="18">
        <v>0</v>
      </c>
      <c r="AN1020" s="18" t="s">
        <v>58</v>
      </c>
      <c r="AO1020" s="18">
        <v>0</v>
      </c>
      <c r="AP1020" s="64">
        <v>0</v>
      </c>
      <c r="AQ1020" s="64">
        <v>6</v>
      </c>
      <c r="AR1020" s="11">
        <v>5</v>
      </c>
      <c r="AS1020" s="17">
        <v>0</v>
      </c>
      <c r="AT1020" s="490">
        <v>0</v>
      </c>
      <c r="AU1020" s="64">
        <v>0</v>
      </c>
      <c r="AV1020" s="18">
        <v>0</v>
      </c>
      <c r="AW1020" s="64">
        <v>0</v>
      </c>
      <c r="AX1020" s="18">
        <v>0</v>
      </c>
      <c r="AY1020" s="17">
        <v>0</v>
      </c>
      <c r="AZ1020" s="490">
        <v>0</v>
      </c>
      <c r="BA1020" s="17">
        <v>0</v>
      </c>
      <c r="BB1020" s="18">
        <v>0</v>
      </c>
      <c r="BC1020" s="17">
        <v>0</v>
      </c>
      <c r="BD1020" s="18">
        <v>0</v>
      </c>
      <c r="BE1020" s="17">
        <v>0</v>
      </c>
      <c r="BF1020" s="18">
        <v>0</v>
      </c>
      <c r="BG1020" s="17">
        <v>0</v>
      </c>
      <c r="BH1020" s="18">
        <v>0</v>
      </c>
      <c r="BI1020" s="17">
        <v>0</v>
      </c>
      <c r="BJ1020" s="18">
        <v>0</v>
      </c>
      <c r="BK1020" s="17">
        <v>39.620000000000005</v>
      </c>
      <c r="BL1020" s="17">
        <v>35.82</v>
      </c>
      <c r="BM1020" s="17">
        <v>0</v>
      </c>
      <c r="BN1020" s="17" t="s">
        <v>58</v>
      </c>
      <c r="BO1020" s="18">
        <v>0</v>
      </c>
      <c r="BP1020" s="18">
        <v>0</v>
      </c>
      <c r="BQ1020" s="64">
        <v>39.620000000000005</v>
      </c>
      <c r="BR1020" s="18">
        <v>35.82</v>
      </c>
      <c r="BS1020" s="729">
        <v>2.4223375190345398E-2</v>
      </c>
      <c r="BT1020" s="17">
        <v>0</v>
      </c>
      <c r="BU1020" s="17">
        <v>0</v>
      </c>
      <c r="BV1020" s="17">
        <v>0</v>
      </c>
      <c r="BW1020" s="17">
        <v>0</v>
      </c>
      <c r="BX1020" s="17">
        <v>0</v>
      </c>
      <c r="BY1020" s="17">
        <v>0</v>
      </c>
      <c r="BZ1020" s="17">
        <v>0</v>
      </c>
      <c r="CA1020" s="17">
        <v>0</v>
      </c>
      <c r="CB1020" s="17">
        <v>0</v>
      </c>
      <c r="CC1020" s="17">
        <v>0</v>
      </c>
      <c r="CD1020" s="17">
        <v>0</v>
      </c>
      <c r="CE1020" s="17">
        <v>0</v>
      </c>
      <c r="CF1020" s="17">
        <v>0</v>
      </c>
      <c r="CG1020" s="17">
        <v>0</v>
      </c>
      <c r="CH1020" s="17">
        <v>0</v>
      </c>
      <c r="CI1020" s="17">
        <v>0</v>
      </c>
      <c r="CJ1020" s="17">
        <v>0</v>
      </c>
      <c r="CK1020" s="17">
        <v>0</v>
      </c>
      <c r="CL1020" s="702">
        <v>46507.540800000002</v>
      </c>
      <c r="CM1020" s="702">
        <v>42046.948799999998</v>
      </c>
      <c r="CN1020" s="702">
        <v>0</v>
      </c>
      <c r="CO1020" s="702">
        <v>0</v>
      </c>
      <c r="CP1020" s="702">
        <v>0</v>
      </c>
      <c r="CQ1020" s="702">
        <v>0</v>
      </c>
      <c r="CR1020" s="704">
        <v>46507.540800000002</v>
      </c>
      <c r="CS1020" s="703">
        <v>42046.948799999998</v>
      </c>
      <c r="CT1020" s="23" t="s">
        <v>56</v>
      </c>
      <c r="CU1020" s="23" t="s">
        <v>56</v>
      </c>
      <c r="CV1020" s="23" t="s">
        <v>56</v>
      </c>
      <c r="CW1020" s="23" t="s">
        <v>56</v>
      </c>
      <c r="CX1020" s="23" t="s">
        <v>56</v>
      </c>
      <c r="CY1020" s="23" t="s">
        <v>56</v>
      </c>
      <c r="CZ1020" s="23" t="s">
        <v>56</v>
      </c>
      <c r="DA1020" s="23" t="s">
        <v>56</v>
      </c>
      <c r="DB1020" s="796">
        <v>6428089.4770000009</v>
      </c>
      <c r="DC1020" s="120"/>
      <c r="DD1020" s="692">
        <v>1.6356102189999999</v>
      </c>
      <c r="DE1020" s="120"/>
      <c r="DF1020" s="120"/>
      <c r="DG1020" s="120"/>
      <c r="DH1020" s="140"/>
      <c r="DI1020" s="140"/>
      <c r="DJ1020" s="140"/>
      <c r="DK1020" s="140"/>
      <c r="DL1020" s="548" t="s">
        <v>56</v>
      </c>
      <c r="DM1020" s="548" t="s">
        <v>56</v>
      </c>
      <c r="DN1020" s="203" t="s">
        <v>55</v>
      </c>
      <c r="DO1020" s="700" t="s">
        <v>56</v>
      </c>
      <c r="DP1020" s="713" t="s">
        <v>56</v>
      </c>
      <c r="DQ1020" s="548" t="s">
        <v>56</v>
      </c>
      <c r="DR1020" s="673" t="s">
        <v>56</v>
      </c>
      <c r="DS1020" s="203" t="s">
        <v>56</v>
      </c>
      <c r="DT1020" s="1160" t="s">
        <v>56</v>
      </c>
      <c r="DU1020" s="711">
        <v>17.355048859934868</v>
      </c>
      <c r="DV1020" s="711">
        <v>115.86667516397623</v>
      </c>
      <c r="DW1020" s="711">
        <v>17.367154471544701</v>
      </c>
      <c r="DX1020" s="711">
        <v>11.857463855981063</v>
      </c>
      <c r="DY1020" s="710">
        <v>7.8175895765472375E-2</v>
      </c>
      <c r="DZ1020" s="710">
        <v>0.34730984204445758</v>
      </c>
      <c r="EA1020" s="710">
        <v>7.8048780487804906E-2</v>
      </c>
      <c r="EB1020" s="710">
        <v>1.3045645850552096E-2</v>
      </c>
      <c r="EC1020" s="236"/>
      <c r="ED1020" s="49"/>
      <c r="EE1020" s="232"/>
      <c r="EF1020" s="700">
        <v>0</v>
      </c>
      <c r="EG1020" s="712">
        <v>0</v>
      </c>
      <c r="EH1020" s="44"/>
    </row>
    <row r="1021" spans="1:138" ht="41.25" customHeight="1" x14ac:dyDescent="0.25">
      <c r="A1021" s="871" t="s">
        <v>49</v>
      </c>
      <c r="B1021" s="656" t="s">
        <v>96</v>
      </c>
      <c r="C1021" s="656" t="s">
        <v>140</v>
      </c>
      <c r="D1021" s="691" t="s">
        <v>648</v>
      </c>
      <c r="E1021" s="656" t="s">
        <v>648</v>
      </c>
      <c r="F1021" s="656" t="s">
        <v>1938</v>
      </c>
      <c r="G1021" s="901" t="s">
        <v>648</v>
      </c>
      <c r="H1021" s="897" t="s">
        <v>55</v>
      </c>
      <c r="I1021" s="17" t="s">
        <v>866</v>
      </c>
      <c r="J1021" s="64">
        <v>3.74</v>
      </c>
      <c r="K1021" s="665">
        <v>2.5506873012582316</v>
      </c>
      <c r="L1021" s="665">
        <v>3.9899621129130001</v>
      </c>
      <c r="M1021" s="64">
        <v>335</v>
      </c>
      <c r="N1021" s="726">
        <v>9118259.0810000002</v>
      </c>
      <c r="O1021" s="548" t="s">
        <v>874</v>
      </c>
      <c r="P1021" s="909">
        <v>2.3201166980000001</v>
      </c>
      <c r="Q1021" s="203" t="s">
        <v>57</v>
      </c>
      <c r="R1021" s="205" t="s">
        <v>57</v>
      </c>
      <c r="S1021" s="490">
        <v>0</v>
      </c>
      <c r="T1021" s="18">
        <v>0</v>
      </c>
      <c r="U1021" s="548">
        <v>0</v>
      </c>
      <c r="V1021" s="18">
        <v>0</v>
      </c>
      <c r="W1021" s="64">
        <v>0</v>
      </c>
      <c r="X1021" s="18">
        <v>0</v>
      </c>
      <c r="Y1021" s="18">
        <v>0</v>
      </c>
      <c r="Z1021" s="18">
        <v>0</v>
      </c>
      <c r="AA1021" s="18">
        <v>0</v>
      </c>
      <c r="AB1021" s="18">
        <v>0</v>
      </c>
      <c r="AC1021" s="18">
        <v>0</v>
      </c>
      <c r="AD1021" s="18">
        <v>0</v>
      </c>
      <c r="AE1021" s="18">
        <v>0</v>
      </c>
      <c r="AF1021" s="18">
        <v>0</v>
      </c>
      <c r="AG1021" s="64">
        <v>0</v>
      </c>
      <c r="AH1021" s="18">
        <v>0</v>
      </c>
      <c r="AI1021" s="64">
        <v>0</v>
      </c>
      <c r="AJ1021" s="18">
        <v>0</v>
      </c>
      <c r="AK1021" s="18">
        <v>1</v>
      </c>
      <c r="AL1021" s="64">
        <v>1</v>
      </c>
      <c r="AM1021" s="18">
        <v>0</v>
      </c>
      <c r="AN1021" s="18" t="s">
        <v>58</v>
      </c>
      <c r="AO1021" s="18">
        <v>0</v>
      </c>
      <c r="AP1021" s="64">
        <v>0</v>
      </c>
      <c r="AQ1021" s="64">
        <v>1</v>
      </c>
      <c r="AR1021" s="11">
        <v>1</v>
      </c>
      <c r="AS1021" s="17">
        <v>0</v>
      </c>
      <c r="AT1021" s="490">
        <v>0</v>
      </c>
      <c r="AU1021" s="64">
        <v>0</v>
      </c>
      <c r="AV1021" s="18">
        <v>0</v>
      </c>
      <c r="AW1021" s="64">
        <v>0</v>
      </c>
      <c r="AX1021" s="18">
        <v>0</v>
      </c>
      <c r="AY1021" s="17">
        <v>0</v>
      </c>
      <c r="AZ1021" s="490">
        <v>0</v>
      </c>
      <c r="BA1021" s="17">
        <v>0</v>
      </c>
      <c r="BB1021" s="18">
        <v>0</v>
      </c>
      <c r="BC1021" s="17">
        <v>0</v>
      </c>
      <c r="BD1021" s="18">
        <v>0</v>
      </c>
      <c r="BE1021" s="17">
        <v>0</v>
      </c>
      <c r="BF1021" s="18">
        <v>0</v>
      </c>
      <c r="BG1021" s="17">
        <v>0</v>
      </c>
      <c r="BH1021" s="18">
        <v>0</v>
      </c>
      <c r="BI1021" s="17">
        <v>0</v>
      </c>
      <c r="BJ1021" s="18">
        <v>0</v>
      </c>
      <c r="BK1021" s="17">
        <v>7.44</v>
      </c>
      <c r="BL1021" s="17">
        <v>7.44</v>
      </c>
      <c r="BM1021" s="17">
        <v>0</v>
      </c>
      <c r="BN1021" s="17" t="s">
        <v>58</v>
      </c>
      <c r="BO1021" s="18">
        <v>0</v>
      </c>
      <c r="BP1021" s="18">
        <v>0</v>
      </c>
      <c r="BQ1021" s="64">
        <v>7.44</v>
      </c>
      <c r="BR1021" s="18">
        <v>7.44</v>
      </c>
      <c r="BS1021" s="729">
        <v>3.2067352501766273E-3</v>
      </c>
      <c r="BT1021" s="17">
        <v>0</v>
      </c>
      <c r="BU1021" s="17">
        <v>0</v>
      </c>
      <c r="BV1021" s="17">
        <v>0</v>
      </c>
      <c r="BW1021" s="17">
        <v>0</v>
      </c>
      <c r="BX1021" s="17">
        <v>0</v>
      </c>
      <c r="BY1021" s="17">
        <v>0</v>
      </c>
      <c r="BZ1021" s="17">
        <v>0</v>
      </c>
      <c r="CA1021" s="17">
        <v>0</v>
      </c>
      <c r="CB1021" s="17">
        <v>0</v>
      </c>
      <c r="CC1021" s="17">
        <v>0</v>
      </c>
      <c r="CD1021" s="17">
        <v>0</v>
      </c>
      <c r="CE1021" s="17">
        <v>0</v>
      </c>
      <c r="CF1021" s="17">
        <v>0</v>
      </c>
      <c r="CG1021" s="17">
        <v>0</v>
      </c>
      <c r="CH1021" s="17">
        <v>0</v>
      </c>
      <c r="CI1021" s="17">
        <v>0</v>
      </c>
      <c r="CJ1021" s="17">
        <v>0</v>
      </c>
      <c r="CK1021" s="17">
        <v>0</v>
      </c>
      <c r="CL1021" s="702">
        <v>8733.3696</v>
      </c>
      <c r="CM1021" s="702">
        <v>8733.3696</v>
      </c>
      <c r="CN1021" s="702">
        <v>0</v>
      </c>
      <c r="CO1021" s="702">
        <v>0</v>
      </c>
      <c r="CP1021" s="702">
        <v>0</v>
      </c>
      <c r="CQ1021" s="702">
        <v>0</v>
      </c>
      <c r="CR1021" s="704">
        <v>8733.3696</v>
      </c>
      <c r="CS1021" s="703">
        <v>8733.3696</v>
      </c>
      <c r="CT1021" s="23" t="s">
        <v>56</v>
      </c>
      <c r="CU1021" s="23" t="s">
        <v>56</v>
      </c>
      <c r="CV1021" s="23" t="s">
        <v>56</v>
      </c>
      <c r="CW1021" s="23" t="s">
        <v>56</v>
      </c>
      <c r="CX1021" s="23" t="s">
        <v>56</v>
      </c>
      <c r="CY1021" s="23" t="s">
        <v>56</v>
      </c>
      <c r="CZ1021" s="23" t="s">
        <v>56</v>
      </c>
      <c r="DA1021" s="23" t="s">
        <v>56</v>
      </c>
      <c r="DB1021" s="796">
        <v>9118259.0810000002</v>
      </c>
      <c r="DC1021" s="120"/>
      <c r="DD1021" s="692">
        <v>2.3201166980000001</v>
      </c>
      <c r="DE1021" s="120"/>
      <c r="DF1021" s="120"/>
      <c r="DG1021" s="120"/>
      <c r="DH1021" s="140"/>
      <c r="DI1021" s="140"/>
      <c r="DJ1021" s="140"/>
      <c r="DK1021" s="140"/>
      <c r="DL1021" s="548" t="s">
        <v>56</v>
      </c>
      <c r="DM1021" s="548" t="s">
        <v>56</v>
      </c>
      <c r="DN1021" s="203" t="s">
        <v>55</v>
      </c>
      <c r="DO1021" s="700" t="s">
        <v>56</v>
      </c>
      <c r="DP1021" s="713" t="s">
        <v>56</v>
      </c>
      <c r="DQ1021" s="548" t="s">
        <v>56</v>
      </c>
      <c r="DR1021" s="673" t="s">
        <v>56</v>
      </c>
      <c r="DS1021" s="203" t="s">
        <v>56</v>
      </c>
      <c r="DT1021" s="1160" t="s">
        <v>56</v>
      </c>
      <c r="DU1021" s="711">
        <v>264.81327800829877</v>
      </c>
      <c r="DV1021" s="711">
        <v>-160.2989588966683</v>
      </c>
      <c r="DW1021" s="711">
        <v>263.68580431006399</v>
      </c>
      <c r="DX1021" s="711">
        <v>-262.7770323802394</v>
      </c>
      <c r="DY1021" s="710">
        <v>1.0788381742738589</v>
      </c>
      <c r="DZ1021" s="710">
        <v>-0.73751730928262615</v>
      </c>
      <c r="EA1021" s="710">
        <v>1.06680852603771</v>
      </c>
      <c r="EB1021" s="710">
        <v>-1.058621391534786</v>
      </c>
      <c r="EC1021" s="236"/>
      <c r="ED1021" s="49"/>
      <c r="EE1021" s="232"/>
      <c r="EF1021" s="700">
        <v>79440</v>
      </c>
      <c r="EG1021" s="712">
        <v>-79440</v>
      </c>
      <c r="EH1021" s="44"/>
    </row>
    <row r="1022" spans="1:138" ht="41.25" customHeight="1" x14ac:dyDescent="0.25">
      <c r="A1022" s="871" t="s">
        <v>49</v>
      </c>
      <c r="B1022" s="656" t="s">
        <v>96</v>
      </c>
      <c r="C1022" s="656" t="s">
        <v>140</v>
      </c>
      <c r="D1022" s="691" t="s">
        <v>648</v>
      </c>
      <c r="E1022" s="656" t="s">
        <v>648</v>
      </c>
      <c r="F1022" s="656" t="s">
        <v>1939</v>
      </c>
      <c r="G1022" s="901" t="s">
        <v>648</v>
      </c>
      <c r="H1022" s="897" t="s">
        <v>55</v>
      </c>
      <c r="I1022" s="17" t="s">
        <v>866</v>
      </c>
      <c r="J1022" s="64">
        <v>3.74</v>
      </c>
      <c r="K1022" s="665">
        <v>2.1327780824080129</v>
      </c>
      <c r="L1022" s="665">
        <v>2.6136363582000003E-2</v>
      </c>
      <c r="M1022" s="64">
        <v>0</v>
      </c>
      <c r="N1022" s="726">
        <v>2775122.3279999997</v>
      </c>
      <c r="O1022" s="548" t="s">
        <v>874</v>
      </c>
      <c r="P1022" s="909">
        <v>0.70612247299999997</v>
      </c>
      <c r="Q1022" s="203" t="s">
        <v>57</v>
      </c>
      <c r="R1022" s="205" t="s">
        <v>57</v>
      </c>
      <c r="S1022" s="490">
        <v>0</v>
      </c>
      <c r="T1022" s="18">
        <v>0</v>
      </c>
      <c r="U1022" s="548" t="s">
        <v>58</v>
      </c>
      <c r="V1022" s="18" t="s">
        <v>58</v>
      </c>
      <c r="W1022" s="64" t="s">
        <v>58</v>
      </c>
      <c r="X1022" s="18" t="s">
        <v>58</v>
      </c>
      <c r="Y1022" s="18" t="s">
        <v>58</v>
      </c>
      <c r="Z1022" s="18" t="s">
        <v>58</v>
      </c>
      <c r="AA1022" s="18" t="s">
        <v>58</v>
      </c>
      <c r="AB1022" s="18" t="s">
        <v>58</v>
      </c>
      <c r="AC1022" s="18" t="s">
        <v>58</v>
      </c>
      <c r="AD1022" s="18" t="s">
        <v>58</v>
      </c>
      <c r="AE1022" s="18" t="s">
        <v>58</v>
      </c>
      <c r="AF1022" s="18" t="s">
        <v>58</v>
      </c>
      <c r="AG1022" s="64" t="s">
        <v>58</v>
      </c>
      <c r="AH1022" s="18" t="s">
        <v>58</v>
      </c>
      <c r="AI1022" s="64" t="s">
        <v>58</v>
      </c>
      <c r="AJ1022" s="18" t="s">
        <v>58</v>
      </c>
      <c r="AK1022" s="18" t="s">
        <v>58</v>
      </c>
      <c r="AL1022" s="64" t="s">
        <v>58</v>
      </c>
      <c r="AM1022" s="18" t="s">
        <v>58</v>
      </c>
      <c r="AN1022" s="18" t="s">
        <v>58</v>
      </c>
      <c r="AO1022" s="18" t="s">
        <v>58</v>
      </c>
      <c r="AP1022" s="64" t="s">
        <v>58</v>
      </c>
      <c r="AQ1022" s="64">
        <v>0</v>
      </c>
      <c r="AR1022" s="11">
        <v>0</v>
      </c>
      <c r="AS1022" s="17" t="s">
        <v>58</v>
      </c>
      <c r="AT1022" s="490" t="s">
        <v>58</v>
      </c>
      <c r="AU1022" s="64" t="s">
        <v>58</v>
      </c>
      <c r="AV1022" s="18" t="s">
        <v>58</v>
      </c>
      <c r="AW1022" s="64" t="s">
        <v>58</v>
      </c>
      <c r="AX1022" s="18" t="s">
        <v>58</v>
      </c>
      <c r="AY1022" s="17" t="s">
        <v>58</v>
      </c>
      <c r="AZ1022" s="490" t="s">
        <v>58</v>
      </c>
      <c r="BA1022" s="17" t="s">
        <v>58</v>
      </c>
      <c r="BB1022" s="18" t="s">
        <v>58</v>
      </c>
      <c r="BC1022" s="17" t="s">
        <v>58</v>
      </c>
      <c r="BD1022" s="18" t="s">
        <v>58</v>
      </c>
      <c r="BE1022" s="17" t="s">
        <v>58</v>
      </c>
      <c r="BF1022" s="18" t="s">
        <v>58</v>
      </c>
      <c r="BG1022" s="17" t="s">
        <v>58</v>
      </c>
      <c r="BH1022" s="18" t="s">
        <v>58</v>
      </c>
      <c r="BI1022" s="17" t="s">
        <v>58</v>
      </c>
      <c r="BJ1022" s="18" t="s">
        <v>58</v>
      </c>
      <c r="BK1022" s="17" t="s">
        <v>58</v>
      </c>
      <c r="BL1022" s="17" t="s">
        <v>58</v>
      </c>
      <c r="BM1022" s="17" t="s">
        <v>58</v>
      </c>
      <c r="BN1022" s="17" t="s">
        <v>58</v>
      </c>
      <c r="BO1022" s="18" t="s">
        <v>58</v>
      </c>
      <c r="BP1022" s="18" t="s">
        <v>58</v>
      </c>
      <c r="BQ1022" s="64">
        <v>0</v>
      </c>
      <c r="BR1022" s="18">
        <v>0</v>
      </c>
      <c r="BS1022" s="729">
        <v>0</v>
      </c>
      <c r="BT1022" s="17">
        <v>0</v>
      </c>
      <c r="BU1022" s="17">
        <v>0</v>
      </c>
      <c r="BV1022" s="17">
        <v>0</v>
      </c>
      <c r="BW1022" s="17">
        <v>0</v>
      </c>
      <c r="BX1022" s="17">
        <v>0</v>
      </c>
      <c r="BY1022" s="17">
        <v>0</v>
      </c>
      <c r="BZ1022" s="17">
        <v>0</v>
      </c>
      <c r="CA1022" s="17">
        <v>0</v>
      </c>
      <c r="CB1022" s="17">
        <v>0</v>
      </c>
      <c r="CC1022" s="17">
        <v>0</v>
      </c>
      <c r="CD1022" s="17">
        <v>0</v>
      </c>
      <c r="CE1022" s="17">
        <v>0</v>
      </c>
      <c r="CF1022" s="17">
        <v>0</v>
      </c>
      <c r="CG1022" s="17">
        <v>0</v>
      </c>
      <c r="CH1022" s="17">
        <v>0</v>
      </c>
      <c r="CI1022" s="17">
        <v>0</v>
      </c>
      <c r="CJ1022" s="17">
        <v>0</v>
      </c>
      <c r="CK1022" s="17">
        <v>0</v>
      </c>
      <c r="CL1022" s="702">
        <v>0</v>
      </c>
      <c r="CM1022" s="702">
        <v>0</v>
      </c>
      <c r="CN1022" s="702">
        <v>0</v>
      </c>
      <c r="CO1022" s="702">
        <v>0</v>
      </c>
      <c r="CP1022" s="702">
        <v>0</v>
      </c>
      <c r="CQ1022" s="702">
        <v>0</v>
      </c>
      <c r="CR1022" s="704">
        <v>0</v>
      </c>
      <c r="CS1022" s="703">
        <v>0</v>
      </c>
      <c r="CT1022" s="23" t="s">
        <v>56</v>
      </c>
      <c r="CU1022" s="23" t="s">
        <v>56</v>
      </c>
      <c r="CV1022" s="23" t="s">
        <v>56</v>
      </c>
      <c r="CW1022" s="23" t="s">
        <v>56</v>
      </c>
      <c r="CX1022" s="23" t="s">
        <v>56</v>
      </c>
      <c r="CY1022" s="23" t="s">
        <v>56</v>
      </c>
      <c r="CZ1022" s="23" t="s">
        <v>56</v>
      </c>
      <c r="DA1022" s="23" t="s">
        <v>56</v>
      </c>
      <c r="DB1022" s="796">
        <v>2775122.3279999997</v>
      </c>
      <c r="DC1022" s="120"/>
      <c r="DD1022" s="692">
        <v>0.70612247299999997</v>
      </c>
      <c r="DE1022" s="120"/>
      <c r="DF1022" s="120"/>
      <c r="DG1022" s="120"/>
      <c r="DH1022" s="140"/>
      <c r="DI1022" s="140"/>
      <c r="DJ1022" s="140"/>
      <c r="DK1022" s="140"/>
      <c r="DL1022" s="548" t="s">
        <v>56</v>
      </c>
      <c r="DM1022" s="548" t="s">
        <v>56</v>
      </c>
      <c r="DN1022" s="203" t="s">
        <v>55</v>
      </c>
      <c r="DO1022" s="700" t="s">
        <v>56</v>
      </c>
      <c r="DP1022" s="713" t="s">
        <v>56</v>
      </c>
      <c r="DQ1022" s="548" t="s">
        <v>56</v>
      </c>
      <c r="DR1022" s="673" t="s">
        <v>56</v>
      </c>
      <c r="DS1022" s="203" t="s">
        <v>56</v>
      </c>
      <c r="DT1022" s="1160" t="s">
        <v>56</v>
      </c>
      <c r="DU1022" s="711">
        <v>159.13618677042803</v>
      </c>
      <c r="DV1022" s="711">
        <v>59.981331796631821</v>
      </c>
      <c r="DW1022" s="711">
        <v>144.67453051643199</v>
      </c>
      <c r="DX1022" s="711">
        <v>-31.991975229636651</v>
      </c>
      <c r="DY1022" s="710">
        <v>0.94163424124513617</v>
      </c>
      <c r="DZ1022" s="710">
        <v>0.10161608640886133</v>
      </c>
      <c r="EA1022" s="710">
        <v>0.852112676056338</v>
      </c>
      <c r="EB1022" s="710">
        <v>-0.16294063418259463</v>
      </c>
      <c r="EC1022" s="236"/>
      <c r="ED1022" s="49"/>
      <c r="EE1022" s="232"/>
      <c r="EF1022" s="700">
        <v>20449</v>
      </c>
      <c r="EG1022" s="712">
        <v>623.66666666666788</v>
      </c>
      <c r="EH1022" s="44"/>
    </row>
    <row r="1023" spans="1:138" ht="41.25" customHeight="1" x14ac:dyDescent="0.25">
      <c r="A1023" s="871" t="s">
        <v>49</v>
      </c>
      <c r="B1023" s="656" t="s">
        <v>96</v>
      </c>
      <c r="C1023" s="656" t="s">
        <v>140</v>
      </c>
      <c r="D1023" s="691" t="s">
        <v>648</v>
      </c>
      <c r="E1023" s="656" t="s">
        <v>648</v>
      </c>
      <c r="F1023" s="656" t="s">
        <v>1940</v>
      </c>
      <c r="G1023" s="901" t="s">
        <v>648</v>
      </c>
      <c r="H1023" s="897" t="s">
        <v>55</v>
      </c>
      <c r="I1023" s="17" t="s">
        <v>860</v>
      </c>
      <c r="J1023" s="64">
        <v>3.74</v>
      </c>
      <c r="K1023" s="665">
        <v>2.1255727510485261</v>
      </c>
      <c r="L1023" s="665">
        <v>3.5359848411300003</v>
      </c>
      <c r="M1023" s="64">
        <v>417</v>
      </c>
      <c r="N1023" s="726">
        <v>1982230.2340000002</v>
      </c>
      <c r="O1023" s="548" t="s">
        <v>874</v>
      </c>
      <c r="P1023" s="909">
        <v>0.504373195</v>
      </c>
      <c r="Q1023" s="203" t="s">
        <v>57</v>
      </c>
      <c r="R1023" s="205" t="s">
        <v>57</v>
      </c>
      <c r="S1023" s="490">
        <v>0</v>
      </c>
      <c r="T1023" s="18">
        <v>0</v>
      </c>
      <c r="U1023" s="548">
        <v>0</v>
      </c>
      <c r="V1023" s="18">
        <v>0</v>
      </c>
      <c r="W1023" s="64">
        <v>0</v>
      </c>
      <c r="X1023" s="18">
        <v>0</v>
      </c>
      <c r="Y1023" s="18">
        <v>0</v>
      </c>
      <c r="Z1023" s="18">
        <v>0</v>
      </c>
      <c r="AA1023" s="18">
        <v>0</v>
      </c>
      <c r="AB1023" s="18">
        <v>0</v>
      </c>
      <c r="AC1023" s="18">
        <v>0</v>
      </c>
      <c r="AD1023" s="18">
        <v>0</v>
      </c>
      <c r="AE1023" s="18">
        <v>0</v>
      </c>
      <c r="AF1023" s="18">
        <v>0</v>
      </c>
      <c r="AG1023" s="64">
        <v>0</v>
      </c>
      <c r="AH1023" s="18">
        <v>0</v>
      </c>
      <c r="AI1023" s="64">
        <v>0</v>
      </c>
      <c r="AJ1023" s="18">
        <v>0</v>
      </c>
      <c r="AK1023" s="18">
        <v>10</v>
      </c>
      <c r="AL1023" s="64">
        <v>10</v>
      </c>
      <c r="AM1023" s="18">
        <v>0</v>
      </c>
      <c r="AN1023" s="18" t="s">
        <v>58</v>
      </c>
      <c r="AO1023" s="18">
        <v>0</v>
      </c>
      <c r="AP1023" s="64">
        <v>0</v>
      </c>
      <c r="AQ1023" s="64">
        <v>10</v>
      </c>
      <c r="AR1023" s="11">
        <v>10</v>
      </c>
      <c r="AS1023" s="17">
        <v>0</v>
      </c>
      <c r="AT1023" s="490">
        <v>0</v>
      </c>
      <c r="AU1023" s="64">
        <v>0</v>
      </c>
      <c r="AV1023" s="18">
        <v>0</v>
      </c>
      <c r="AW1023" s="64">
        <v>0</v>
      </c>
      <c r="AX1023" s="18">
        <v>0</v>
      </c>
      <c r="AY1023" s="17">
        <v>0</v>
      </c>
      <c r="AZ1023" s="490">
        <v>0</v>
      </c>
      <c r="BA1023" s="17">
        <v>0</v>
      </c>
      <c r="BB1023" s="18">
        <v>0</v>
      </c>
      <c r="BC1023" s="17">
        <v>0</v>
      </c>
      <c r="BD1023" s="18">
        <v>0</v>
      </c>
      <c r="BE1023" s="17">
        <v>0</v>
      </c>
      <c r="BF1023" s="18">
        <v>0</v>
      </c>
      <c r="BG1023" s="17">
        <v>0</v>
      </c>
      <c r="BH1023" s="18">
        <v>0</v>
      </c>
      <c r="BI1023" s="17">
        <v>0</v>
      </c>
      <c r="BJ1023" s="18">
        <v>0</v>
      </c>
      <c r="BK1023" s="17">
        <v>61.120000000000005</v>
      </c>
      <c r="BL1023" s="17">
        <v>61.120000000000005</v>
      </c>
      <c r="BM1023" s="17">
        <v>0</v>
      </c>
      <c r="BN1023" s="17" t="s">
        <v>58</v>
      </c>
      <c r="BO1023" s="18">
        <v>0</v>
      </c>
      <c r="BP1023" s="18">
        <v>0</v>
      </c>
      <c r="BQ1023" s="64">
        <v>61.120000000000005</v>
      </c>
      <c r="BR1023" s="18">
        <v>61.120000000000005</v>
      </c>
      <c r="BS1023" s="729">
        <v>0.12118011148471125</v>
      </c>
      <c r="BT1023" s="17">
        <v>0</v>
      </c>
      <c r="BU1023" s="17">
        <v>0</v>
      </c>
      <c r="BV1023" s="17">
        <v>0</v>
      </c>
      <c r="BW1023" s="17">
        <v>0</v>
      </c>
      <c r="BX1023" s="17">
        <v>0</v>
      </c>
      <c r="BY1023" s="17">
        <v>0</v>
      </c>
      <c r="BZ1023" s="17">
        <v>0</v>
      </c>
      <c r="CA1023" s="17">
        <v>0</v>
      </c>
      <c r="CB1023" s="17">
        <v>0</v>
      </c>
      <c r="CC1023" s="17">
        <v>0</v>
      </c>
      <c r="CD1023" s="17">
        <v>0</v>
      </c>
      <c r="CE1023" s="17">
        <v>0</v>
      </c>
      <c r="CF1023" s="17">
        <v>0</v>
      </c>
      <c r="CG1023" s="17">
        <v>0</v>
      </c>
      <c r="CH1023" s="17">
        <v>0</v>
      </c>
      <c r="CI1023" s="17">
        <v>0</v>
      </c>
      <c r="CJ1023" s="17">
        <v>0</v>
      </c>
      <c r="CK1023" s="17">
        <v>0</v>
      </c>
      <c r="CL1023" s="702">
        <v>71745.100800000015</v>
      </c>
      <c r="CM1023" s="702">
        <v>71745.100800000015</v>
      </c>
      <c r="CN1023" s="702">
        <v>0</v>
      </c>
      <c r="CO1023" s="702">
        <v>0</v>
      </c>
      <c r="CP1023" s="702">
        <v>0</v>
      </c>
      <c r="CQ1023" s="702">
        <v>0</v>
      </c>
      <c r="CR1023" s="704">
        <v>71745.100800000015</v>
      </c>
      <c r="CS1023" s="703">
        <v>71745.100800000015</v>
      </c>
      <c r="CT1023" s="23" t="s">
        <v>56</v>
      </c>
      <c r="CU1023" s="23" t="s">
        <v>56</v>
      </c>
      <c r="CV1023" s="23" t="s">
        <v>56</v>
      </c>
      <c r="CW1023" s="23" t="s">
        <v>56</v>
      </c>
      <c r="CX1023" s="23" t="s">
        <v>56</v>
      </c>
      <c r="CY1023" s="23" t="s">
        <v>56</v>
      </c>
      <c r="CZ1023" s="23" t="s">
        <v>56</v>
      </c>
      <c r="DA1023" s="23" t="s">
        <v>56</v>
      </c>
      <c r="DB1023" s="796">
        <v>1982230.2340000002</v>
      </c>
      <c r="DC1023" s="120"/>
      <c r="DD1023" s="692">
        <v>0.504373195</v>
      </c>
      <c r="DE1023" s="120"/>
      <c r="DF1023" s="120"/>
      <c r="DG1023" s="120"/>
      <c r="DH1023" s="140"/>
      <c r="DI1023" s="140"/>
      <c r="DJ1023" s="140"/>
      <c r="DK1023" s="140"/>
      <c r="DL1023" s="548" t="s">
        <v>56</v>
      </c>
      <c r="DM1023" s="548" t="s">
        <v>56</v>
      </c>
      <c r="DN1023" s="203" t="s">
        <v>55</v>
      </c>
      <c r="DO1023" s="700" t="s">
        <v>56</v>
      </c>
      <c r="DP1023" s="713" t="s">
        <v>56</v>
      </c>
      <c r="DQ1023" s="548" t="s">
        <v>56</v>
      </c>
      <c r="DR1023" s="673" t="s">
        <v>56</v>
      </c>
      <c r="DS1023" s="203" t="s">
        <v>56</v>
      </c>
      <c r="DT1023" s="1160" t="s">
        <v>56</v>
      </c>
      <c r="DU1023" s="711">
        <v>6.5762942779291462</v>
      </c>
      <c r="DV1023" s="711">
        <v>722.90069067993454</v>
      </c>
      <c r="DW1023" s="711">
        <v>0</v>
      </c>
      <c r="DX1023" s="711">
        <v>603.07435764252057</v>
      </c>
      <c r="DY1023" s="710">
        <v>4.0871934604904576E-3</v>
      </c>
      <c r="DZ1023" s="710">
        <v>0.86646628662166369</v>
      </c>
      <c r="EA1023" s="710">
        <v>0</v>
      </c>
      <c r="EB1023" s="710">
        <v>0.52719185727179474</v>
      </c>
      <c r="EC1023" s="236"/>
      <c r="ED1023" s="49"/>
      <c r="EE1023" s="232"/>
      <c r="EF1023" s="700">
        <v>0</v>
      </c>
      <c r="EG1023" s="712">
        <v>141621.33333333334</v>
      </c>
      <c r="EH1023" s="44"/>
    </row>
    <row r="1024" spans="1:138" ht="41.25" customHeight="1" x14ac:dyDescent="0.25">
      <c r="A1024" s="871" t="s">
        <v>49</v>
      </c>
      <c r="B1024" s="656" t="s">
        <v>96</v>
      </c>
      <c r="C1024" s="656" t="s">
        <v>140</v>
      </c>
      <c r="D1024" s="691" t="s">
        <v>648</v>
      </c>
      <c r="E1024" s="656" t="s">
        <v>648</v>
      </c>
      <c r="F1024" s="656" t="s">
        <v>1941</v>
      </c>
      <c r="G1024" s="901" t="s">
        <v>648</v>
      </c>
      <c r="H1024" s="897" t="s">
        <v>55</v>
      </c>
      <c r="I1024" s="17" t="s">
        <v>860</v>
      </c>
      <c r="J1024" s="64">
        <v>3.74</v>
      </c>
      <c r="K1024" s="665">
        <v>2.3201166977546626</v>
      </c>
      <c r="L1024" s="665">
        <v>4.3846590817889997</v>
      </c>
      <c r="M1024" s="64">
        <v>537</v>
      </c>
      <c r="N1024" s="726">
        <v>6711265.2230000002</v>
      </c>
      <c r="O1024" s="548" t="s">
        <v>874</v>
      </c>
      <c r="P1024" s="909">
        <v>1.707663532</v>
      </c>
      <c r="Q1024" s="203" t="s">
        <v>57</v>
      </c>
      <c r="R1024" s="205" t="s">
        <v>57</v>
      </c>
      <c r="S1024" s="490">
        <v>0</v>
      </c>
      <c r="T1024" s="18">
        <v>0</v>
      </c>
      <c r="U1024" s="548">
        <v>0</v>
      </c>
      <c r="V1024" s="18">
        <v>0</v>
      </c>
      <c r="W1024" s="64">
        <v>0</v>
      </c>
      <c r="X1024" s="18">
        <v>0</v>
      </c>
      <c r="Y1024" s="18">
        <v>0</v>
      </c>
      <c r="Z1024" s="18">
        <v>0</v>
      </c>
      <c r="AA1024" s="18">
        <v>0</v>
      </c>
      <c r="AB1024" s="18">
        <v>0</v>
      </c>
      <c r="AC1024" s="18">
        <v>0</v>
      </c>
      <c r="AD1024" s="18">
        <v>0</v>
      </c>
      <c r="AE1024" s="18">
        <v>0</v>
      </c>
      <c r="AF1024" s="18">
        <v>0</v>
      </c>
      <c r="AG1024" s="64">
        <v>0</v>
      </c>
      <c r="AH1024" s="18">
        <v>0</v>
      </c>
      <c r="AI1024" s="64">
        <v>0</v>
      </c>
      <c r="AJ1024" s="18">
        <v>0</v>
      </c>
      <c r="AK1024" s="18">
        <v>9</v>
      </c>
      <c r="AL1024" s="64">
        <v>9</v>
      </c>
      <c r="AM1024" s="18">
        <v>0</v>
      </c>
      <c r="AN1024" s="18" t="s">
        <v>58</v>
      </c>
      <c r="AO1024" s="18">
        <v>0</v>
      </c>
      <c r="AP1024" s="64">
        <v>0</v>
      </c>
      <c r="AQ1024" s="64">
        <v>9</v>
      </c>
      <c r="AR1024" s="11">
        <v>9</v>
      </c>
      <c r="AS1024" s="17">
        <v>0</v>
      </c>
      <c r="AT1024" s="490">
        <v>0</v>
      </c>
      <c r="AU1024" s="64">
        <v>0</v>
      </c>
      <c r="AV1024" s="18">
        <v>0</v>
      </c>
      <c r="AW1024" s="64">
        <v>0</v>
      </c>
      <c r="AX1024" s="18">
        <v>0</v>
      </c>
      <c r="AY1024" s="17">
        <v>0</v>
      </c>
      <c r="AZ1024" s="490">
        <v>0</v>
      </c>
      <c r="BA1024" s="17">
        <v>0</v>
      </c>
      <c r="BB1024" s="18">
        <v>0</v>
      </c>
      <c r="BC1024" s="17">
        <v>0</v>
      </c>
      <c r="BD1024" s="18">
        <v>0</v>
      </c>
      <c r="BE1024" s="17">
        <v>0</v>
      </c>
      <c r="BF1024" s="18">
        <v>0</v>
      </c>
      <c r="BG1024" s="17">
        <v>0</v>
      </c>
      <c r="BH1024" s="18">
        <v>0</v>
      </c>
      <c r="BI1024" s="17">
        <v>0</v>
      </c>
      <c r="BJ1024" s="18">
        <v>0</v>
      </c>
      <c r="BK1024" s="17">
        <v>56.379999999999995</v>
      </c>
      <c r="BL1024" s="17">
        <v>56.379999999999995</v>
      </c>
      <c r="BM1024" s="17">
        <v>0</v>
      </c>
      <c r="BN1024" s="17" t="s">
        <v>58</v>
      </c>
      <c r="BO1024" s="18">
        <v>0</v>
      </c>
      <c r="BP1024" s="18">
        <v>0</v>
      </c>
      <c r="BQ1024" s="64">
        <v>56.379999999999995</v>
      </c>
      <c r="BR1024" s="18">
        <v>56.379999999999995</v>
      </c>
      <c r="BS1024" s="729">
        <v>3.3015871653573496E-2</v>
      </c>
      <c r="BT1024" s="17">
        <v>0</v>
      </c>
      <c r="BU1024" s="17">
        <v>0</v>
      </c>
      <c r="BV1024" s="17">
        <v>0</v>
      </c>
      <c r="BW1024" s="17">
        <v>0</v>
      </c>
      <c r="BX1024" s="17">
        <v>0</v>
      </c>
      <c r="BY1024" s="17">
        <v>0</v>
      </c>
      <c r="BZ1024" s="17">
        <v>0</v>
      </c>
      <c r="CA1024" s="17">
        <v>0</v>
      </c>
      <c r="CB1024" s="17">
        <v>0</v>
      </c>
      <c r="CC1024" s="17">
        <v>0</v>
      </c>
      <c r="CD1024" s="17">
        <v>0</v>
      </c>
      <c r="CE1024" s="17">
        <v>0</v>
      </c>
      <c r="CF1024" s="17">
        <v>0</v>
      </c>
      <c r="CG1024" s="17">
        <v>0</v>
      </c>
      <c r="CH1024" s="17">
        <v>0</v>
      </c>
      <c r="CI1024" s="17">
        <v>0</v>
      </c>
      <c r="CJ1024" s="17">
        <v>0</v>
      </c>
      <c r="CK1024" s="17">
        <v>0</v>
      </c>
      <c r="CL1024" s="702">
        <v>66181.099199999997</v>
      </c>
      <c r="CM1024" s="702">
        <v>66181.099199999997</v>
      </c>
      <c r="CN1024" s="702">
        <v>0</v>
      </c>
      <c r="CO1024" s="702">
        <v>0</v>
      </c>
      <c r="CP1024" s="702">
        <v>0</v>
      </c>
      <c r="CQ1024" s="702">
        <v>0</v>
      </c>
      <c r="CR1024" s="704">
        <v>66181.099199999997</v>
      </c>
      <c r="CS1024" s="703">
        <v>66181.099199999997</v>
      </c>
      <c r="CT1024" s="23" t="s">
        <v>56</v>
      </c>
      <c r="CU1024" s="23" t="s">
        <v>56</v>
      </c>
      <c r="CV1024" s="23" t="s">
        <v>56</v>
      </c>
      <c r="CW1024" s="23" t="s">
        <v>56</v>
      </c>
      <c r="CX1024" s="23" t="s">
        <v>56</v>
      </c>
      <c r="CY1024" s="23" t="s">
        <v>56</v>
      </c>
      <c r="CZ1024" s="23" t="s">
        <v>56</v>
      </c>
      <c r="DA1024" s="23" t="s">
        <v>56</v>
      </c>
      <c r="DB1024" s="796">
        <v>6711265.2230000002</v>
      </c>
      <c r="DC1024" s="120"/>
      <c r="DD1024" s="692">
        <v>1.707663532</v>
      </c>
      <c r="DE1024" s="120"/>
      <c r="DF1024" s="120"/>
      <c r="DG1024" s="120"/>
      <c r="DH1024" s="140"/>
      <c r="DI1024" s="140"/>
      <c r="DJ1024" s="140"/>
      <c r="DK1024" s="140"/>
      <c r="DL1024" s="548" t="s">
        <v>56</v>
      </c>
      <c r="DM1024" s="548" t="s">
        <v>56</v>
      </c>
      <c r="DN1024" s="203" t="s">
        <v>55</v>
      </c>
      <c r="DO1024" s="700" t="s">
        <v>56</v>
      </c>
      <c r="DP1024" s="713" t="s">
        <v>56</v>
      </c>
      <c r="DQ1024" s="548" t="s">
        <v>56</v>
      </c>
      <c r="DR1024" s="673" t="s">
        <v>56</v>
      </c>
      <c r="DS1024" s="203" t="s">
        <v>56</v>
      </c>
      <c r="DT1024" s="1160" t="s">
        <v>56</v>
      </c>
      <c r="DU1024" s="711">
        <v>327.10893212808315</v>
      </c>
      <c r="DV1024" s="711">
        <v>-194.1622785189152</v>
      </c>
      <c r="DW1024" s="711">
        <v>269.35701155283698</v>
      </c>
      <c r="DX1024" s="711">
        <v>-240.0652137278183</v>
      </c>
      <c r="DY1024" s="710">
        <v>1.1858434196414884</v>
      </c>
      <c r="DZ1024" s="710">
        <v>-0.79529169686785628</v>
      </c>
      <c r="EA1024" s="710">
        <v>1.1574243968739399</v>
      </c>
      <c r="EB1024" s="710">
        <v>-1.1001866508314808</v>
      </c>
      <c r="EC1024" s="236"/>
      <c r="ED1024" s="49"/>
      <c r="EE1024" s="232"/>
      <c r="EF1024" s="700">
        <v>58208</v>
      </c>
      <c r="EG1024" s="712">
        <v>-58208</v>
      </c>
      <c r="EH1024" s="44"/>
    </row>
    <row r="1025" spans="1:138" ht="41.25" customHeight="1" x14ac:dyDescent="0.25">
      <c r="A1025" s="871" t="s">
        <v>49</v>
      </c>
      <c r="B1025" s="656" t="s">
        <v>96</v>
      </c>
      <c r="C1025" s="656" t="s">
        <v>140</v>
      </c>
      <c r="D1025" s="691" t="s">
        <v>632</v>
      </c>
      <c r="E1025" s="656" t="s">
        <v>633</v>
      </c>
      <c r="F1025" s="656" t="s">
        <v>1942</v>
      </c>
      <c r="G1025" s="901" t="s">
        <v>633</v>
      </c>
      <c r="H1025" s="897" t="s">
        <v>55</v>
      </c>
      <c r="I1025" s="17" t="s">
        <v>889</v>
      </c>
      <c r="J1025" s="64">
        <v>4.16</v>
      </c>
      <c r="K1025" s="665">
        <v>2.3417326918331218</v>
      </c>
      <c r="L1025" s="665">
        <v>2.7231060549419999</v>
      </c>
      <c r="M1025" s="64">
        <v>482</v>
      </c>
      <c r="N1025" s="726">
        <v>3773335.6850000001</v>
      </c>
      <c r="O1025" s="548" t="s">
        <v>863</v>
      </c>
      <c r="P1025" s="909">
        <v>0.89346108899999999</v>
      </c>
      <c r="Q1025" s="203" t="s">
        <v>57</v>
      </c>
      <c r="R1025" s="205" t="s">
        <v>57</v>
      </c>
      <c r="S1025" s="490">
        <v>0</v>
      </c>
      <c r="T1025" s="18">
        <v>0</v>
      </c>
      <c r="U1025" s="548" t="s">
        <v>58</v>
      </c>
      <c r="V1025" s="18" t="s">
        <v>58</v>
      </c>
      <c r="W1025" s="64" t="s">
        <v>58</v>
      </c>
      <c r="X1025" s="18" t="s">
        <v>58</v>
      </c>
      <c r="Y1025" s="18" t="s">
        <v>58</v>
      </c>
      <c r="Z1025" s="18" t="s">
        <v>58</v>
      </c>
      <c r="AA1025" s="18" t="s">
        <v>58</v>
      </c>
      <c r="AB1025" s="18" t="s">
        <v>58</v>
      </c>
      <c r="AC1025" s="18" t="s">
        <v>58</v>
      </c>
      <c r="AD1025" s="18" t="s">
        <v>58</v>
      </c>
      <c r="AE1025" s="18" t="s">
        <v>58</v>
      </c>
      <c r="AF1025" s="18" t="s">
        <v>58</v>
      </c>
      <c r="AG1025" s="64" t="s">
        <v>58</v>
      </c>
      <c r="AH1025" s="18" t="s">
        <v>58</v>
      </c>
      <c r="AI1025" s="64" t="s">
        <v>58</v>
      </c>
      <c r="AJ1025" s="18" t="s">
        <v>58</v>
      </c>
      <c r="AK1025" s="18" t="s">
        <v>58</v>
      </c>
      <c r="AL1025" s="64" t="s">
        <v>58</v>
      </c>
      <c r="AM1025" s="18" t="s">
        <v>58</v>
      </c>
      <c r="AN1025" s="18" t="s">
        <v>58</v>
      </c>
      <c r="AO1025" s="18" t="s">
        <v>58</v>
      </c>
      <c r="AP1025" s="64" t="s">
        <v>58</v>
      </c>
      <c r="AQ1025" s="64">
        <v>0</v>
      </c>
      <c r="AR1025" s="11">
        <v>0</v>
      </c>
      <c r="AS1025" s="17" t="s">
        <v>58</v>
      </c>
      <c r="AT1025" s="490" t="s">
        <v>58</v>
      </c>
      <c r="AU1025" s="64" t="s">
        <v>58</v>
      </c>
      <c r="AV1025" s="18" t="s">
        <v>58</v>
      </c>
      <c r="AW1025" s="64" t="s">
        <v>58</v>
      </c>
      <c r="AX1025" s="18" t="s">
        <v>58</v>
      </c>
      <c r="AY1025" s="17" t="s">
        <v>58</v>
      </c>
      <c r="AZ1025" s="490" t="s">
        <v>58</v>
      </c>
      <c r="BA1025" s="17" t="s">
        <v>58</v>
      </c>
      <c r="BB1025" s="18" t="s">
        <v>58</v>
      </c>
      <c r="BC1025" s="17" t="s">
        <v>58</v>
      </c>
      <c r="BD1025" s="18" t="s">
        <v>58</v>
      </c>
      <c r="BE1025" s="17" t="s">
        <v>58</v>
      </c>
      <c r="BF1025" s="18" t="s">
        <v>58</v>
      </c>
      <c r="BG1025" s="17" t="s">
        <v>58</v>
      </c>
      <c r="BH1025" s="18" t="s">
        <v>58</v>
      </c>
      <c r="BI1025" s="17" t="s">
        <v>58</v>
      </c>
      <c r="BJ1025" s="18" t="s">
        <v>58</v>
      </c>
      <c r="BK1025" s="17" t="s">
        <v>58</v>
      </c>
      <c r="BL1025" s="17" t="s">
        <v>58</v>
      </c>
      <c r="BM1025" s="17" t="s">
        <v>58</v>
      </c>
      <c r="BN1025" s="17" t="s">
        <v>58</v>
      </c>
      <c r="BO1025" s="18" t="s">
        <v>58</v>
      </c>
      <c r="BP1025" s="18" t="s">
        <v>58</v>
      </c>
      <c r="BQ1025" s="64">
        <v>0</v>
      </c>
      <c r="BR1025" s="18">
        <v>0</v>
      </c>
      <c r="BS1025" s="729">
        <v>0</v>
      </c>
      <c r="BT1025" s="17">
        <v>0</v>
      </c>
      <c r="BU1025" s="17">
        <v>0</v>
      </c>
      <c r="BV1025" s="17">
        <v>0</v>
      </c>
      <c r="BW1025" s="17">
        <v>0</v>
      </c>
      <c r="BX1025" s="17">
        <v>0</v>
      </c>
      <c r="BY1025" s="17">
        <v>0</v>
      </c>
      <c r="BZ1025" s="17">
        <v>0</v>
      </c>
      <c r="CA1025" s="17">
        <v>0</v>
      </c>
      <c r="CB1025" s="17">
        <v>0</v>
      </c>
      <c r="CC1025" s="17">
        <v>0</v>
      </c>
      <c r="CD1025" s="17">
        <v>0</v>
      </c>
      <c r="CE1025" s="17">
        <v>0</v>
      </c>
      <c r="CF1025" s="17">
        <v>0</v>
      </c>
      <c r="CG1025" s="17">
        <v>0</v>
      </c>
      <c r="CH1025" s="17">
        <v>0</v>
      </c>
      <c r="CI1025" s="17">
        <v>0</v>
      </c>
      <c r="CJ1025" s="17">
        <v>0</v>
      </c>
      <c r="CK1025" s="17">
        <v>0</v>
      </c>
      <c r="CL1025" s="702">
        <v>0</v>
      </c>
      <c r="CM1025" s="702">
        <v>0</v>
      </c>
      <c r="CN1025" s="702">
        <v>0</v>
      </c>
      <c r="CO1025" s="702">
        <v>0</v>
      </c>
      <c r="CP1025" s="702">
        <v>0</v>
      </c>
      <c r="CQ1025" s="702">
        <v>0</v>
      </c>
      <c r="CR1025" s="704">
        <v>0</v>
      </c>
      <c r="CS1025" s="703">
        <v>0</v>
      </c>
      <c r="CT1025" s="23">
        <v>1</v>
      </c>
      <c r="CU1025" s="23">
        <v>8</v>
      </c>
      <c r="CV1025" s="23" t="s">
        <v>633</v>
      </c>
      <c r="CW1025" s="23">
        <v>8</v>
      </c>
      <c r="CX1025" s="23">
        <v>48</v>
      </c>
      <c r="CY1025" s="23">
        <v>0</v>
      </c>
      <c r="CZ1025" s="23">
        <v>0</v>
      </c>
      <c r="DA1025" s="23" t="s">
        <v>905</v>
      </c>
      <c r="DB1025" s="796">
        <v>3773335.6850000001</v>
      </c>
      <c r="DC1025" s="120"/>
      <c r="DD1025" s="692">
        <v>0.89346108899999999</v>
      </c>
      <c r="DE1025" s="120"/>
      <c r="DF1025" s="120"/>
      <c r="DG1025" s="120"/>
      <c r="DH1025" s="140"/>
      <c r="DI1025" s="140"/>
      <c r="DJ1025" s="140"/>
      <c r="DK1025" s="140"/>
      <c r="DL1025" s="548" t="s">
        <v>56</v>
      </c>
      <c r="DM1025" s="548" t="s">
        <v>56</v>
      </c>
      <c r="DN1025" s="203" t="s">
        <v>55</v>
      </c>
      <c r="DO1025" s="700" t="s">
        <v>56</v>
      </c>
      <c r="DP1025" s="713" t="s">
        <v>56</v>
      </c>
      <c r="DQ1025" s="548" t="s">
        <v>56</v>
      </c>
      <c r="DR1025" s="673" t="s">
        <v>56</v>
      </c>
      <c r="DS1025" s="203" t="s">
        <v>56</v>
      </c>
      <c r="DT1025" s="1160" t="s">
        <v>56</v>
      </c>
      <c r="DU1025" s="711">
        <v>459.30932896890386</v>
      </c>
      <c r="DV1025" s="711">
        <v>-118.4751011811876</v>
      </c>
      <c r="DW1025" s="711">
        <v>439.214832162373</v>
      </c>
      <c r="DX1025" s="711">
        <v>-114.94724721085998</v>
      </c>
      <c r="DY1025" s="710">
        <v>1.9836333878887087</v>
      </c>
      <c r="DZ1025" s="710">
        <v>-0.67862444334487959</v>
      </c>
      <c r="EA1025" s="710">
        <v>1.8922716627634699</v>
      </c>
      <c r="EB1025" s="710">
        <v>-0.62328816233636908</v>
      </c>
      <c r="EC1025" s="236"/>
      <c r="ED1025" s="49"/>
      <c r="EE1025" s="232"/>
      <c r="EF1025" s="700">
        <v>187092</v>
      </c>
      <c r="EG1025" s="712">
        <v>-171131.66666666666</v>
      </c>
      <c r="EH1025" s="44"/>
    </row>
    <row r="1026" spans="1:138" ht="41.25" customHeight="1" x14ac:dyDescent="0.25">
      <c r="A1026" s="871" t="s">
        <v>49</v>
      </c>
      <c r="B1026" s="656" t="s">
        <v>96</v>
      </c>
      <c r="C1026" s="656" t="s">
        <v>140</v>
      </c>
      <c r="D1026" s="691" t="s">
        <v>632</v>
      </c>
      <c r="E1026" s="656" t="s">
        <v>633</v>
      </c>
      <c r="F1026" s="656" t="s">
        <v>634</v>
      </c>
      <c r="G1026" s="901" t="s">
        <v>633</v>
      </c>
      <c r="H1026" s="897" t="s">
        <v>55</v>
      </c>
      <c r="I1026" s="17" t="s">
        <v>889</v>
      </c>
      <c r="J1026" s="64">
        <v>4.16</v>
      </c>
      <c r="K1026" s="665">
        <v>2.4137860054279874</v>
      </c>
      <c r="L1026" s="665">
        <v>1.4439393909359999</v>
      </c>
      <c r="M1026" s="64">
        <v>129</v>
      </c>
      <c r="N1026" s="726">
        <v>2723323.8660000004</v>
      </c>
      <c r="O1026" s="548" t="s">
        <v>863</v>
      </c>
      <c r="P1026" s="909">
        <v>0.66289048500000003</v>
      </c>
      <c r="Q1026" s="203" t="s">
        <v>57</v>
      </c>
      <c r="R1026" s="205" t="s">
        <v>57</v>
      </c>
      <c r="S1026" s="490">
        <v>0</v>
      </c>
      <c r="T1026" s="18">
        <v>0</v>
      </c>
      <c r="U1026" s="548">
        <v>0</v>
      </c>
      <c r="V1026" s="18">
        <v>0</v>
      </c>
      <c r="W1026" s="64">
        <v>0</v>
      </c>
      <c r="X1026" s="18">
        <v>0</v>
      </c>
      <c r="Y1026" s="18">
        <v>0</v>
      </c>
      <c r="Z1026" s="18">
        <v>0</v>
      </c>
      <c r="AA1026" s="18">
        <v>0</v>
      </c>
      <c r="AB1026" s="18">
        <v>0</v>
      </c>
      <c r="AC1026" s="18">
        <v>0</v>
      </c>
      <c r="AD1026" s="18">
        <v>0</v>
      </c>
      <c r="AE1026" s="18">
        <v>0</v>
      </c>
      <c r="AF1026" s="18">
        <v>0</v>
      </c>
      <c r="AG1026" s="64">
        <v>0</v>
      </c>
      <c r="AH1026" s="18">
        <v>0</v>
      </c>
      <c r="AI1026" s="64">
        <v>0</v>
      </c>
      <c r="AJ1026" s="18">
        <v>0</v>
      </c>
      <c r="AK1026" s="18">
        <v>1</v>
      </c>
      <c r="AL1026" s="64">
        <v>1</v>
      </c>
      <c r="AM1026" s="18">
        <v>0</v>
      </c>
      <c r="AN1026" s="18" t="s">
        <v>58</v>
      </c>
      <c r="AO1026" s="18">
        <v>0</v>
      </c>
      <c r="AP1026" s="64">
        <v>0</v>
      </c>
      <c r="AQ1026" s="64">
        <v>1</v>
      </c>
      <c r="AR1026" s="11">
        <v>1</v>
      </c>
      <c r="AS1026" s="17">
        <v>0</v>
      </c>
      <c r="AT1026" s="490">
        <v>0</v>
      </c>
      <c r="AU1026" s="64">
        <v>0</v>
      </c>
      <c r="AV1026" s="18">
        <v>0</v>
      </c>
      <c r="AW1026" s="64">
        <v>0</v>
      </c>
      <c r="AX1026" s="18">
        <v>0</v>
      </c>
      <c r="AY1026" s="17">
        <v>0</v>
      </c>
      <c r="AZ1026" s="490">
        <v>0</v>
      </c>
      <c r="BA1026" s="17">
        <v>0</v>
      </c>
      <c r="BB1026" s="18">
        <v>0</v>
      </c>
      <c r="BC1026" s="17">
        <v>0</v>
      </c>
      <c r="BD1026" s="18">
        <v>0</v>
      </c>
      <c r="BE1026" s="17">
        <v>0</v>
      </c>
      <c r="BF1026" s="18">
        <v>0</v>
      </c>
      <c r="BG1026" s="17">
        <v>0</v>
      </c>
      <c r="BH1026" s="18">
        <v>0</v>
      </c>
      <c r="BI1026" s="17">
        <v>0</v>
      </c>
      <c r="BJ1026" s="18">
        <v>0</v>
      </c>
      <c r="BK1026" s="17">
        <v>100</v>
      </c>
      <c r="BL1026" s="17">
        <v>100</v>
      </c>
      <c r="BM1026" s="17">
        <v>0</v>
      </c>
      <c r="BN1026" s="17" t="s">
        <v>58</v>
      </c>
      <c r="BO1026" s="18">
        <v>0</v>
      </c>
      <c r="BP1026" s="18">
        <v>0</v>
      </c>
      <c r="BQ1026" s="64">
        <v>100</v>
      </c>
      <c r="BR1026" s="18">
        <v>100</v>
      </c>
      <c r="BS1026" s="729">
        <v>0.15085448088759337</v>
      </c>
      <c r="BT1026" s="17">
        <v>0</v>
      </c>
      <c r="BU1026" s="17">
        <v>0</v>
      </c>
      <c r="BV1026" s="17">
        <v>0</v>
      </c>
      <c r="BW1026" s="17">
        <v>0</v>
      </c>
      <c r="BX1026" s="17">
        <v>0</v>
      </c>
      <c r="BY1026" s="17">
        <v>0</v>
      </c>
      <c r="BZ1026" s="17">
        <v>0</v>
      </c>
      <c r="CA1026" s="17">
        <v>0</v>
      </c>
      <c r="CB1026" s="17">
        <v>0</v>
      </c>
      <c r="CC1026" s="17">
        <v>0</v>
      </c>
      <c r="CD1026" s="17">
        <v>0</v>
      </c>
      <c r="CE1026" s="17">
        <v>0</v>
      </c>
      <c r="CF1026" s="17">
        <v>0</v>
      </c>
      <c r="CG1026" s="17">
        <v>0</v>
      </c>
      <c r="CH1026" s="17">
        <v>0</v>
      </c>
      <c r="CI1026" s="17">
        <v>0</v>
      </c>
      <c r="CJ1026" s="17">
        <v>0</v>
      </c>
      <c r="CK1026" s="17">
        <v>0</v>
      </c>
      <c r="CL1026" s="702">
        <v>117384</v>
      </c>
      <c r="CM1026" s="702">
        <v>117384</v>
      </c>
      <c r="CN1026" s="702">
        <v>0</v>
      </c>
      <c r="CO1026" s="702">
        <v>0</v>
      </c>
      <c r="CP1026" s="702">
        <v>0</v>
      </c>
      <c r="CQ1026" s="702">
        <v>0</v>
      </c>
      <c r="CR1026" s="704">
        <v>117384</v>
      </c>
      <c r="CS1026" s="703">
        <v>117384</v>
      </c>
      <c r="CT1026" s="23">
        <v>1</v>
      </c>
      <c r="CU1026" s="23">
        <v>4</v>
      </c>
      <c r="CV1026" s="23" t="s">
        <v>633</v>
      </c>
      <c r="CW1026" s="23">
        <v>4</v>
      </c>
      <c r="CX1026" s="23">
        <v>24</v>
      </c>
      <c r="CY1026" s="23">
        <v>0</v>
      </c>
      <c r="CZ1026" s="23">
        <v>0</v>
      </c>
      <c r="DA1026" s="23" t="s">
        <v>905</v>
      </c>
      <c r="DB1026" s="796">
        <v>2723323.8660000004</v>
      </c>
      <c r="DC1026" s="120"/>
      <c r="DD1026" s="692">
        <v>0.66289048500000003</v>
      </c>
      <c r="DE1026" s="120"/>
      <c r="DF1026" s="120"/>
      <c r="DG1026" s="120"/>
      <c r="DH1026" s="140"/>
      <c r="DI1026" s="140"/>
      <c r="DJ1026" s="140"/>
      <c r="DK1026" s="140"/>
      <c r="DL1026" s="548" t="s">
        <v>56</v>
      </c>
      <c r="DM1026" s="548" t="s">
        <v>56</v>
      </c>
      <c r="DN1026" s="203" t="s">
        <v>868</v>
      </c>
      <c r="DO1026" s="700">
        <v>219.416666666667</v>
      </c>
      <c r="DP1026" s="713" t="s">
        <v>56</v>
      </c>
      <c r="DQ1026" s="548" t="s">
        <v>56</v>
      </c>
      <c r="DR1026" s="673" t="s">
        <v>56</v>
      </c>
      <c r="DS1026" s="203" t="s">
        <v>56</v>
      </c>
      <c r="DT1026" s="1160" t="s">
        <v>56</v>
      </c>
      <c r="DU1026" s="711">
        <v>17.819977212305329</v>
      </c>
      <c r="DV1026" s="711">
        <v>282.77401962813701</v>
      </c>
      <c r="DW1026" s="711">
        <v>18.4955813953488</v>
      </c>
      <c r="DX1026" s="711">
        <v>282.09841544509356</v>
      </c>
      <c r="DY1026" s="710">
        <v>0.52867451576148805</v>
      </c>
      <c r="DZ1026" s="710">
        <v>-0.22219742255453706</v>
      </c>
      <c r="EA1026" s="710">
        <v>0.53953488372092995</v>
      </c>
      <c r="EB1026" s="710">
        <v>-0.23305779051397896</v>
      </c>
      <c r="EC1026" s="236"/>
      <c r="ED1026" s="49"/>
      <c r="EE1026" s="232"/>
      <c r="EF1026" s="700">
        <v>3910</v>
      </c>
      <c r="EG1026" s="712">
        <v>59515.333333333336</v>
      </c>
      <c r="EH1026" s="44"/>
    </row>
    <row r="1027" spans="1:138" ht="41.25" customHeight="1" x14ac:dyDescent="0.25">
      <c r="A1027" s="871" t="s">
        <v>49</v>
      </c>
      <c r="B1027" s="656" t="s">
        <v>96</v>
      </c>
      <c r="C1027" s="656" t="s">
        <v>140</v>
      </c>
      <c r="D1027" s="691" t="s">
        <v>632</v>
      </c>
      <c r="E1027" s="656" t="s">
        <v>633</v>
      </c>
      <c r="F1027" s="656" t="s">
        <v>635</v>
      </c>
      <c r="G1027" s="901" t="s">
        <v>633</v>
      </c>
      <c r="H1027" s="897" t="s">
        <v>55</v>
      </c>
      <c r="I1027" s="17" t="s">
        <v>860</v>
      </c>
      <c r="J1027" s="64">
        <v>4.16</v>
      </c>
      <c r="K1027" s="665">
        <v>2.6299459462125832</v>
      </c>
      <c r="L1027" s="665">
        <v>2.5416666613800003</v>
      </c>
      <c r="M1027" s="64">
        <v>1089</v>
      </c>
      <c r="N1027" s="726">
        <v>7648089.7750000004</v>
      </c>
      <c r="O1027" s="548" t="s">
        <v>863</v>
      </c>
      <c r="P1027" s="909">
        <v>1.5995835620000001</v>
      </c>
      <c r="Q1027" s="203" t="s">
        <v>57</v>
      </c>
      <c r="R1027" s="205" t="s">
        <v>57</v>
      </c>
      <c r="S1027" s="490">
        <v>0</v>
      </c>
      <c r="T1027" s="18">
        <v>0</v>
      </c>
      <c r="U1027" s="548">
        <v>0</v>
      </c>
      <c r="V1027" s="18">
        <v>0</v>
      </c>
      <c r="W1027" s="64">
        <v>0</v>
      </c>
      <c r="X1027" s="18">
        <v>0</v>
      </c>
      <c r="Y1027" s="18">
        <v>0</v>
      </c>
      <c r="Z1027" s="18">
        <v>0</v>
      </c>
      <c r="AA1027" s="18">
        <v>0</v>
      </c>
      <c r="AB1027" s="18">
        <v>0</v>
      </c>
      <c r="AC1027" s="18">
        <v>0</v>
      </c>
      <c r="AD1027" s="18">
        <v>0</v>
      </c>
      <c r="AE1027" s="18">
        <v>0</v>
      </c>
      <c r="AF1027" s="18">
        <v>0</v>
      </c>
      <c r="AG1027" s="64">
        <v>0</v>
      </c>
      <c r="AH1027" s="18">
        <v>0</v>
      </c>
      <c r="AI1027" s="64">
        <v>0</v>
      </c>
      <c r="AJ1027" s="18">
        <v>0</v>
      </c>
      <c r="AK1027" s="18">
        <v>17</v>
      </c>
      <c r="AL1027" s="64">
        <v>17</v>
      </c>
      <c r="AM1027" s="18">
        <v>1</v>
      </c>
      <c r="AN1027" s="18">
        <v>1</v>
      </c>
      <c r="AO1027" s="18">
        <v>0</v>
      </c>
      <c r="AP1027" s="64">
        <v>0</v>
      </c>
      <c r="AQ1027" s="64">
        <v>18</v>
      </c>
      <c r="AR1027" s="11">
        <v>18</v>
      </c>
      <c r="AS1027" s="17">
        <v>0</v>
      </c>
      <c r="AT1027" s="490">
        <v>0</v>
      </c>
      <c r="AU1027" s="64">
        <v>0</v>
      </c>
      <c r="AV1027" s="18">
        <v>0</v>
      </c>
      <c r="AW1027" s="64">
        <v>0</v>
      </c>
      <c r="AX1027" s="18">
        <v>0</v>
      </c>
      <c r="AY1027" s="17">
        <v>0</v>
      </c>
      <c r="AZ1027" s="490">
        <v>0</v>
      </c>
      <c r="BA1027" s="17">
        <v>0</v>
      </c>
      <c r="BB1027" s="18">
        <v>0</v>
      </c>
      <c r="BC1027" s="17">
        <v>0</v>
      </c>
      <c r="BD1027" s="18">
        <v>0</v>
      </c>
      <c r="BE1027" s="17">
        <v>0</v>
      </c>
      <c r="BF1027" s="18">
        <v>0</v>
      </c>
      <c r="BG1027" s="17">
        <v>0</v>
      </c>
      <c r="BH1027" s="18">
        <v>0</v>
      </c>
      <c r="BI1027" s="17">
        <v>0</v>
      </c>
      <c r="BJ1027" s="18">
        <v>0</v>
      </c>
      <c r="BK1027" s="17">
        <v>101.36</v>
      </c>
      <c r="BL1027" s="17">
        <v>101.35999999999999</v>
      </c>
      <c r="BM1027" s="17">
        <v>9.8000000000000007</v>
      </c>
      <c r="BN1027" s="17">
        <v>9.8000000000000007</v>
      </c>
      <c r="BO1027" s="18">
        <v>0</v>
      </c>
      <c r="BP1027" s="18">
        <v>0</v>
      </c>
      <c r="BQ1027" s="64">
        <v>111.16</v>
      </c>
      <c r="BR1027" s="18">
        <v>111.15999999999998</v>
      </c>
      <c r="BS1027" s="729">
        <v>6.9493087226411496E-2</v>
      </c>
      <c r="BT1027" s="17">
        <v>0</v>
      </c>
      <c r="BU1027" s="17">
        <v>0</v>
      </c>
      <c r="BV1027" s="17">
        <v>0</v>
      </c>
      <c r="BW1027" s="17">
        <v>0</v>
      </c>
      <c r="BX1027" s="17">
        <v>0</v>
      </c>
      <c r="BY1027" s="17">
        <v>0</v>
      </c>
      <c r="BZ1027" s="17">
        <v>0</v>
      </c>
      <c r="CA1027" s="17">
        <v>0</v>
      </c>
      <c r="CB1027" s="17">
        <v>0</v>
      </c>
      <c r="CC1027" s="17">
        <v>0</v>
      </c>
      <c r="CD1027" s="17">
        <v>0</v>
      </c>
      <c r="CE1027" s="17">
        <v>0</v>
      </c>
      <c r="CF1027" s="17">
        <v>0</v>
      </c>
      <c r="CG1027" s="17">
        <v>0</v>
      </c>
      <c r="CH1027" s="17">
        <v>0</v>
      </c>
      <c r="CI1027" s="17">
        <v>0</v>
      </c>
      <c r="CJ1027" s="17">
        <v>0</v>
      </c>
      <c r="CK1027" s="17">
        <v>0</v>
      </c>
      <c r="CL1027" s="702">
        <v>118980.42240000001</v>
      </c>
      <c r="CM1027" s="702">
        <v>118980.4224</v>
      </c>
      <c r="CN1027" s="702">
        <v>11503.632000000001</v>
      </c>
      <c r="CO1027" s="702">
        <v>11503.632000000001</v>
      </c>
      <c r="CP1027" s="702">
        <v>0</v>
      </c>
      <c r="CQ1027" s="702">
        <v>0</v>
      </c>
      <c r="CR1027" s="704">
        <v>130484.05440000001</v>
      </c>
      <c r="CS1027" s="703">
        <v>130484.05439999999</v>
      </c>
      <c r="CT1027" s="23" t="s">
        <v>56</v>
      </c>
      <c r="CU1027" s="23" t="s">
        <v>56</v>
      </c>
      <c r="CV1027" s="23" t="s">
        <v>56</v>
      </c>
      <c r="CW1027" s="23" t="s">
        <v>56</v>
      </c>
      <c r="CX1027" s="23" t="s">
        <v>56</v>
      </c>
      <c r="CY1027" s="23" t="s">
        <v>56</v>
      </c>
      <c r="CZ1027" s="23" t="s">
        <v>56</v>
      </c>
      <c r="DA1027" s="23" t="s">
        <v>56</v>
      </c>
      <c r="DB1027" s="796">
        <v>7648089.7750000004</v>
      </c>
      <c r="DC1027" s="120"/>
      <c r="DD1027" s="692">
        <v>1.5995835620000001</v>
      </c>
      <c r="DE1027" s="120"/>
      <c r="DF1027" s="120"/>
      <c r="DG1027" s="120"/>
      <c r="DH1027" s="140"/>
      <c r="DI1027" s="140"/>
      <c r="DJ1027" s="140"/>
      <c r="DK1027" s="140"/>
      <c r="DL1027" s="548" t="s">
        <v>56</v>
      </c>
      <c r="DM1027" s="548" t="s">
        <v>56</v>
      </c>
      <c r="DN1027" s="203" t="s">
        <v>868</v>
      </c>
      <c r="DO1027" s="700">
        <v>1036.3333333333301</v>
      </c>
      <c r="DP1027" s="713" t="s">
        <v>56</v>
      </c>
      <c r="DQ1027" s="548" t="s">
        <v>56</v>
      </c>
      <c r="DR1027" s="673" t="s">
        <v>56</v>
      </c>
      <c r="DS1027" s="203" t="s">
        <v>56</v>
      </c>
      <c r="DT1027" s="1160" t="s">
        <v>56</v>
      </c>
      <c r="DU1027" s="711">
        <v>16.257317465423018</v>
      </c>
      <c r="DV1027" s="711">
        <v>242.51315618265474</v>
      </c>
      <c r="DW1027" s="711">
        <v>16.444275475264899</v>
      </c>
      <c r="DX1027" s="711">
        <v>242.83708852452921</v>
      </c>
      <c r="DY1027" s="710">
        <v>0.16596976519781331</v>
      </c>
      <c r="DZ1027" s="710">
        <v>0.56037166585125542</v>
      </c>
      <c r="EA1027" s="710">
        <v>0.166404386772079</v>
      </c>
      <c r="EB1027" s="710">
        <v>0.55847589201601566</v>
      </c>
      <c r="EC1027" s="236"/>
      <c r="ED1027" s="49"/>
      <c r="EE1027" s="232"/>
      <c r="EF1027" s="700">
        <v>0</v>
      </c>
      <c r="EG1027" s="712">
        <v>270107</v>
      </c>
      <c r="EH1027" s="44"/>
    </row>
    <row r="1028" spans="1:138" ht="41.25" customHeight="1" x14ac:dyDescent="0.25">
      <c r="A1028" s="871" t="s">
        <v>49</v>
      </c>
      <c r="B1028" s="656" t="s">
        <v>96</v>
      </c>
      <c r="C1028" s="656" t="s">
        <v>140</v>
      </c>
      <c r="D1028" s="691" t="s">
        <v>632</v>
      </c>
      <c r="E1028" s="656" t="s">
        <v>633</v>
      </c>
      <c r="F1028" s="656" t="s">
        <v>636</v>
      </c>
      <c r="G1028" s="901" t="s">
        <v>633</v>
      </c>
      <c r="H1028" s="897" t="s">
        <v>55</v>
      </c>
      <c r="I1028" s="17" t="s">
        <v>860</v>
      </c>
      <c r="J1028" s="64">
        <v>13.2</v>
      </c>
      <c r="K1028" s="665">
        <v>14.74668057564142</v>
      </c>
      <c r="L1028" s="665">
        <v>0.80549242256700004</v>
      </c>
      <c r="M1028" s="64">
        <v>6</v>
      </c>
      <c r="N1028" s="726">
        <v>12655060.209999999</v>
      </c>
      <c r="O1028" s="548" t="s">
        <v>863</v>
      </c>
      <c r="P1028" s="909">
        <v>1.714730299</v>
      </c>
      <c r="Q1028" s="203" t="s">
        <v>57</v>
      </c>
      <c r="R1028" s="205" t="s">
        <v>57</v>
      </c>
      <c r="S1028" s="490">
        <v>0</v>
      </c>
      <c r="T1028" s="18">
        <v>0</v>
      </c>
      <c r="U1028" s="548" t="s">
        <v>58</v>
      </c>
      <c r="V1028" s="18" t="s">
        <v>58</v>
      </c>
      <c r="W1028" s="64" t="s">
        <v>58</v>
      </c>
      <c r="X1028" s="18" t="s">
        <v>58</v>
      </c>
      <c r="Y1028" s="18" t="s">
        <v>58</v>
      </c>
      <c r="Z1028" s="18" t="s">
        <v>58</v>
      </c>
      <c r="AA1028" s="18" t="s">
        <v>58</v>
      </c>
      <c r="AB1028" s="18" t="s">
        <v>58</v>
      </c>
      <c r="AC1028" s="18" t="s">
        <v>58</v>
      </c>
      <c r="AD1028" s="18" t="s">
        <v>58</v>
      </c>
      <c r="AE1028" s="18" t="s">
        <v>58</v>
      </c>
      <c r="AF1028" s="18" t="s">
        <v>58</v>
      </c>
      <c r="AG1028" s="64" t="s">
        <v>58</v>
      </c>
      <c r="AH1028" s="18" t="s">
        <v>58</v>
      </c>
      <c r="AI1028" s="64" t="s">
        <v>58</v>
      </c>
      <c r="AJ1028" s="18" t="s">
        <v>58</v>
      </c>
      <c r="AK1028" s="18" t="s">
        <v>58</v>
      </c>
      <c r="AL1028" s="64" t="s">
        <v>58</v>
      </c>
      <c r="AM1028" s="18" t="s">
        <v>58</v>
      </c>
      <c r="AN1028" s="18" t="s">
        <v>58</v>
      </c>
      <c r="AO1028" s="18" t="s">
        <v>58</v>
      </c>
      <c r="AP1028" s="64" t="s">
        <v>58</v>
      </c>
      <c r="AQ1028" s="64">
        <v>0</v>
      </c>
      <c r="AR1028" s="11">
        <v>0</v>
      </c>
      <c r="AS1028" s="17" t="s">
        <v>58</v>
      </c>
      <c r="AT1028" s="490" t="s">
        <v>58</v>
      </c>
      <c r="AU1028" s="64" t="s">
        <v>58</v>
      </c>
      <c r="AV1028" s="18" t="s">
        <v>58</v>
      </c>
      <c r="AW1028" s="64" t="s">
        <v>58</v>
      </c>
      <c r="AX1028" s="18" t="s">
        <v>58</v>
      </c>
      <c r="AY1028" s="17" t="s">
        <v>58</v>
      </c>
      <c r="AZ1028" s="490" t="s">
        <v>58</v>
      </c>
      <c r="BA1028" s="17" t="s">
        <v>58</v>
      </c>
      <c r="BB1028" s="18" t="s">
        <v>58</v>
      </c>
      <c r="BC1028" s="17" t="s">
        <v>58</v>
      </c>
      <c r="BD1028" s="18" t="s">
        <v>58</v>
      </c>
      <c r="BE1028" s="17" t="s">
        <v>58</v>
      </c>
      <c r="BF1028" s="18" t="s">
        <v>58</v>
      </c>
      <c r="BG1028" s="17" t="s">
        <v>58</v>
      </c>
      <c r="BH1028" s="18" t="s">
        <v>58</v>
      </c>
      <c r="BI1028" s="17" t="s">
        <v>58</v>
      </c>
      <c r="BJ1028" s="18" t="s">
        <v>58</v>
      </c>
      <c r="BK1028" s="17" t="s">
        <v>58</v>
      </c>
      <c r="BL1028" s="17" t="s">
        <v>58</v>
      </c>
      <c r="BM1028" s="17" t="s">
        <v>58</v>
      </c>
      <c r="BN1028" s="17" t="s">
        <v>58</v>
      </c>
      <c r="BO1028" s="18" t="s">
        <v>58</v>
      </c>
      <c r="BP1028" s="18" t="s">
        <v>58</v>
      </c>
      <c r="BQ1028" s="64">
        <v>0</v>
      </c>
      <c r="BR1028" s="18">
        <v>0</v>
      </c>
      <c r="BS1028" s="729">
        <v>0</v>
      </c>
      <c r="BT1028" s="17">
        <v>0</v>
      </c>
      <c r="BU1028" s="17">
        <v>0</v>
      </c>
      <c r="BV1028" s="17">
        <v>0</v>
      </c>
      <c r="BW1028" s="17">
        <v>0</v>
      </c>
      <c r="BX1028" s="17">
        <v>0</v>
      </c>
      <c r="BY1028" s="17">
        <v>0</v>
      </c>
      <c r="BZ1028" s="17">
        <v>0</v>
      </c>
      <c r="CA1028" s="17">
        <v>0</v>
      </c>
      <c r="CB1028" s="17">
        <v>0</v>
      </c>
      <c r="CC1028" s="17">
        <v>0</v>
      </c>
      <c r="CD1028" s="17">
        <v>0</v>
      </c>
      <c r="CE1028" s="17">
        <v>0</v>
      </c>
      <c r="CF1028" s="17">
        <v>0</v>
      </c>
      <c r="CG1028" s="17">
        <v>0</v>
      </c>
      <c r="CH1028" s="17">
        <v>0</v>
      </c>
      <c r="CI1028" s="17">
        <v>0</v>
      </c>
      <c r="CJ1028" s="17">
        <v>0</v>
      </c>
      <c r="CK1028" s="17">
        <v>0</v>
      </c>
      <c r="CL1028" s="702">
        <v>0</v>
      </c>
      <c r="CM1028" s="702">
        <v>0</v>
      </c>
      <c r="CN1028" s="702">
        <v>0</v>
      </c>
      <c r="CO1028" s="702">
        <v>0</v>
      </c>
      <c r="CP1028" s="702">
        <v>0</v>
      </c>
      <c r="CQ1028" s="702">
        <v>0</v>
      </c>
      <c r="CR1028" s="704">
        <v>0</v>
      </c>
      <c r="CS1028" s="703">
        <v>0</v>
      </c>
      <c r="CT1028" s="23" t="s">
        <v>56</v>
      </c>
      <c r="CU1028" s="23" t="s">
        <v>56</v>
      </c>
      <c r="CV1028" s="23" t="s">
        <v>56</v>
      </c>
      <c r="CW1028" s="23" t="s">
        <v>56</v>
      </c>
      <c r="CX1028" s="23" t="s">
        <v>56</v>
      </c>
      <c r="CY1028" s="23" t="s">
        <v>56</v>
      </c>
      <c r="CZ1028" s="23" t="s">
        <v>56</v>
      </c>
      <c r="DA1028" s="23" t="s">
        <v>56</v>
      </c>
      <c r="DB1028" s="796">
        <v>12655060.209999999</v>
      </c>
      <c r="DC1028" s="120"/>
      <c r="DD1028" s="692">
        <v>1.714730299</v>
      </c>
      <c r="DE1028" s="120"/>
      <c r="DF1028" s="120"/>
      <c r="DG1028" s="120"/>
      <c r="DH1028" s="140"/>
      <c r="DI1028" s="140"/>
      <c r="DJ1028" s="140"/>
      <c r="DK1028" s="140"/>
      <c r="DL1028" s="548" t="s">
        <v>56</v>
      </c>
      <c r="DM1028" s="548" t="s">
        <v>56</v>
      </c>
      <c r="DN1028" s="203" t="s">
        <v>868</v>
      </c>
      <c r="DO1028" s="700">
        <v>5</v>
      </c>
      <c r="DP1028" s="713" t="s">
        <v>56</v>
      </c>
      <c r="DQ1028" s="548" t="s">
        <v>56</v>
      </c>
      <c r="DR1028" s="673" t="s">
        <v>56</v>
      </c>
      <c r="DS1028" s="203" t="s">
        <v>56</v>
      </c>
      <c r="DT1028" s="1160" t="s">
        <v>56</v>
      </c>
      <c r="DU1028" s="711">
        <v>0</v>
      </c>
      <c r="DV1028" s="711">
        <v>0</v>
      </c>
      <c r="DW1028" s="711">
        <v>0</v>
      </c>
      <c r="DX1028" s="711">
        <v>0</v>
      </c>
      <c r="DY1028" s="710">
        <v>0</v>
      </c>
      <c r="DZ1028" s="710">
        <v>0</v>
      </c>
      <c r="EA1028" s="710">
        <v>0</v>
      </c>
      <c r="EB1028" s="710">
        <v>0</v>
      </c>
      <c r="EC1028" s="236"/>
      <c r="ED1028" s="49"/>
      <c r="EE1028" s="232"/>
      <c r="EF1028" s="700">
        <v>0</v>
      </c>
      <c r="EG1028" s="712">
        <v>0</v>
      </c>
      <c r="EH1028" s="44"/>
    </row>
    <row r="1029" spans="1:138" ht="41.25" customHeight="1" x14ac:dyDescent="0.25">
      <c r="A1029" s="871" t="s">
        <v>49</v>
      </c>
      <c r="B1029" s="656" t="s">
        <v>96</v>
      </c>
      <c r="C1029" s="656" t="s">
        <v>140</v>
      </c>
      <c r="D1029" s="691" t="s">
        <v>632</v>
      </c>
      <c r="E1029" s="656" t="s">
        <v>633</v>
      </c>
      <c r="F1029" s="656" t="s">
        <v>637</v>
      </c>
      <c r="G1029" s="901" t="s">
        <v>633</v>
      </c>
      <c r="H1029" s="897" t="s">
        <v>55</v>
      </c>
      <c r="I1029" s="17" t="s">
        <v>860</v>
      </c>
      <c r="J1029" s="64">
        <v>13.2</v>
      </c>
      <c r="K1029" s="665">
        <v>9.7168050304614013</v>
      </c>
      <c r="L1029" s="665">
        <v>6.323674229271</v>
      </c>
      <c r="M1029" s="64">
        <v>897</v>
      </c>
      <c r="N1029" s="726">
        <v>7448979.2850000001</v>
      </c>
      <c r="O1029" s="548" t="s">
        <v>863</v>
      </c>
      <c r="P1029" s="909">
        <v>1.920497935</v>
      </c>
      <c r="Q1029" s="203" t="s">
        <v>57</v>
      </c>
      <c r="R1029" s="205" t="s">
        <v>57</v>
      </c>
      <c r="S1029" s="490">
        <v>0</v>
      </c>
      <c r="T1029" s="18">
        <v>0</v>
      </c>
      <c r="U1029" s="548">
        <v>0</v>
      </c>
      <c r="V1029" s="18">
        <v>0</v>
      </c>
      <c r="W1029" s="64">
        <v>0</v>
      </c>
      <c r="X1029" s="18">
        <v>0</v>
      </c>
      <c r="Y1029" s="18">
        <v>0</v>
      </c>
      <c r="Z1029" s="18">
        <v>0</v>
      </c>
      <c r="AA1029" s="18">
        <v>0</v>
      </c>
      <c r="AB1029" s="18">
        <v>0</v>
      </c>
      <c r="AC1029" s="18">
        <v>0</v>
      </c>
      <c r="AD1029" s="18">
        <v>0</v>
      </c>
      <c r="AE1029" s="18">
        <v>0</v>
      </c>
      <c r="AF1029" s="18">
        <v>0</v>
      </c>
      <c r="AG1029" s="64">
        <v>0</v>
      </c>
      <c r="AH1029" s="18">
        <v>0</v>
      </c>
      <c r="AI1029" s="64">
        <v>0</v>
      </c>
      <c r="AJ1029" s="18">
        <v>0</v>
      </c>
      <c r="AK1029" s="18">
        <v>31</v>
      </c>
      <c r="AL1029" s="64">
        <v>29</v>
      </c>
      <c r="AM1029" s="18">
        <v>1</v>
      </c>
      <c r="AN1029" s="18">
        <v>1</v>
      </c>
      <c r="AO1029" s="18">
        <v>0</v>
      </c>
      <c r="AP1029" s="64">
        <v>0</v>
      </c>
      <c r="AQ1029" s="64">
        <v>32</v>
      </c>
      <c r="AR1029" s="11">
        <v>30</v>
      </c>
      <c r="AS1029" s="17">
        <v>0</v>
      </c>
      <c r="AT1029" s="490">
        <v>0</v>
      </c>
      <c r="AU1029" s="64">
        <v>0</v>
      </c>
      <c r="AV1029" s="18">
        <v>0</v>
      </c>
      <c r="AW1029" s="64">
        <v>0</v>
      </c>
      <c r="AX1029" s="18">
        <v>0</v>
      </c>
      <c r="AY1029" s="17">
        <v>0</v>
      </c>
      <c r="AZ1029" s="490">
        <v>0</v>
      </c>
      <c r="BA1029" s="17">
        <v>0</v>
      </c>
      <c r="BB1029" s="18">
        <v>0</v>
      </c>
      <c r="BC1029" s="17">
        <v>0</v>
      </c>
      <c r="BD1029" s="18">
        <v>0</v>
      </c>
      <c r="BE1029" s="17">
        <v>0</v>
      </c>
      <c r="BF1029" s="18">
        <v>0</v>
      </c>
      <c r="BG1029" s="17">
        <v>0</v>
      </c>
      <c r="BH1029" s="18">
        <v>0</v>
      </c>
      <c r="BI1029" s="17">
        <v>0</v>
      </c>
      <c r="BJ1029" s="18">
        <v>0</v>
      </c>
      <c r="BK1029" s="17">
        <v>182.31000000000003</v>
      </c>
      <c r="BL1029" s="17">
        <v>174.20000000000002</v>
      </c>
      <c r="BM1029" s="17">
        <v>7.6</v>
      </c>
      <c r="BN1029" s="17">
        <v>7.6</v>
      </c>
      <c r="BO1029" s="18">
        <v>0</v>
      </c>
      <c r="BP1029" s="18">
        <v>0</v>
      </c>
      <c r="BQ1029" s="64">
        <v>189.91000000000003</v>
      </c>
      <c r="BR1029" s="18">
        <v>181.8</v>
      </c>
      <c r="BS1029" s="729">
        <v>9.8885813173238343E-2</v>
      </c>
      <c r="BT1029" s="17">
        <v>0</v>
      </c>
      <c r="BU1029" s="17">
        <v>0</v>
      </c>
      <c r="BV1029" s="17">
        <v>0</v>
      </c>
      <c r="BW1029" s="17">
        <v>0</v>
      </c>
      <c r="BX1029" s="17">
        <v>0</v>
      </c>
      <c r="BY1029" s="17">
        <v>0</v>
      </c>
      <c r="BZ1029" s="17">
        <v>0</v>
      </c>
      <c r="CA1029" s="17">
        <v>0</v>
      </c>
      <c r="CB1029" s="17">
        <v>0</v>
      </c>
      <c r="CC1029" s="17">
        <v>0</v>
      </c>
      <c r="CD1029" s="17">
        <v>0</v>
      </c>
      <c r="CE1029" s="17">
        <v>0</v>
      </c>
      <c r="CF1029" s="17">
        <v>0</v>
      </c>
      <c r="CG1029" s="17">
        <v>0</v>
      </c>
      <c r="CH1029" s="17">
        <v>0</v>
      </c>
      <c r="CI1029" s="17">
        <v>0</v>
      </c>
      <c r="CJ1029" s="17">
        <v>0</v>
      </c>
      <c r="CK1029" s="17">
        <v>0</v>
      </c>
      <c r="CL1029" s="702">
        <v>214002.77040000007</v>
      </c>
      <c r="CM1029" s="702">
        <v>204482.92800000004</v>
      </c>
      <c r="CN1029" s="702">
        <v>8921.1839999999993</v>
      </c>
      <c r="CO1029" s="702">
        <v>8921.1839999999993</v>
      </c>
      <c r="CP1029" s="702">
        <v>0</v>
      </c>
      <c r="CQ1029" s="702">
        <v>0</v>
      </c>
      <c r="CR1029" s="704">
        <v>222923.95440000008</v>
      </c>
      <c r="CS1029" s="703">
        <v>213404.11200000005</v>
      </c>
      <c r="CT1029" s="23" t="s">
        <v>56</v>
      </c>
      <c r="CU1029" s="23" t="s">
        <v>56</v>
      </c>
      <c r="CV1029" s="23" t="s">
        <v>56</v>
      </c>
      <c r="CW1029" s="23" t="s">
        <v>56</v>
      </c>
      <c r="CX1029" s="23" t="s">
        <v>56</v>
      </c>
      <c r="CY1029" s="23" t="s">
        <v>56</v>
      </c>
      <c r="CZ1029" s="23" t="s">
        <v>56</v>
      </c>
      <c r="DA1029" s="23" t="s">
        <v>56</v>
      </c>
      <c r="DB1029" s="796">
        <v>7448979.2850000001</v>
      </c>
      <c r="DC1029" s="120"/>
      <c r="DD1029" s="692">
        <v>1.920497935</v>
      </c>
      <c r="DE1029" s="120"/>
      <c r="DF1029" s="120"/>
      <c r="DG1029" s="120"/>
      <c r="DH1029" s="140"/>
      <c r="DI1029" s="140"/>
      <c r="DJ1029" s="140"/>
      <c r="DK1029" s="140"/>
      <c r="DL1029" s="548" t="s">
        <v>56</v>
      </c>
      <c r="DM1029" s="548" t="s">
        <v>56</v>
      </c>
      <c r="DN1029" s="203" t="s">
        <v>868</v>
      </c>
      <c r="DO1029" s="700">
        <v>888.33333333333303</v>
      </c>
      <c r="DP1029" s="713" t="s">
        <v>56</v>
      </c>
      <c r="DQ1029" s="548" t="s">
        <v>56</v>
      </c>
      <c r="DR1029" s="673" t="s">
        <v>56</v>
      </c>
      <c r="DS1029" s="203" t="s">
        <v>56</v>
      </c>
      <c r="DT1029" s="1160" t="s">
        <v>56</v>
      </c>
      <c r="DU1029" s="711">
        <v>25.849530956848039</v>
      </c>
      <c r="DV1029" s="711">
        <v>42.975533959132022</v>
      </c>
      <c r="DW1029" s="711">
        <v>26.200575367188399</v>
      </c>
      <c r="DX1029" s="711">
        <v>-4.4505865106897424</v>
      </c>
      <c r="DY1029" s="710">
        <v>1.284427767354597</v>
      </c>
      <c r="DZ1029" s="710">
        <v>-1.1134791159945363</v>
      </c>
      <c r="EA1029" s="710">
        <v>1.2802985703629</v>
      </c>
      <c r="EB1029" s="710">
        <v>-1.133576863999036</v>
      </c>
      <c r="EC1029" s="236"/>
      <c r="ED1029" s="49"/>
      <c r="EE1029" s="232"/>
      <c r="EF1029" s="700">
        <v>20824</v>
      </c>
      <c r="EG1029" s="712">
        <v>-4631.3333333333339</v>
      </c>
      <c r="EH1029" s="44"/>
    </row>
    <row r="1030" spans="1:138" ht="41.25" customHeight="1" x14ac:dyDescent="0.25">
      <c r="A1030" s="871" t="s">
        <v>49</v>
      </c>
      <c r="B1030" s="656" t="s">
        <v>96</v>
      </c>
      <c r="C1030" s="656" t="s">
        <v>140</v>
      </c>
      <c r="D1030" s="691" t="s">
        <v>632</v>
      </c>
      <c r="E1030" s="656" t="s">
        <v>633</v>
      </c>
      <c r="F1030" s="656" t="s">
        <v>638</v>
      </c>
      <c r="G1030" s="901" t="s">
        <v>633</v>
      </c>
      <c r="H1030" s="897" t="s">
        <v>55</v>
      </c>
      <c r="I1030" s="17" t="s">
        <v>860</v>
      </c>
      <c r="J1030" s="64">
        <v>13.2</v>
      </c>
      <c r="K1030" s="665">
        <v>13.169128700107684</v>
      </c>
      <c r="L1030" s="665">
        <v>10.757765129138999</v>
      </c>
      <c r="M1030" s="64">
        <v>3164</v>
      </c>
      <c r="N1030" s="726">
        <v>40797051</v>
      </c>
      <c r="O1030" s="548" t="s">
        <v>863</v>
      </c>
      <c r="P1030" s="909">
        <v>10.677054</v>
      </c>
      <c r="Q1030" s="203" t="s">
        <v>57</v>
      </c>
      <c r="R1030" s="205" t="s">
        <v>57</v>
      </c>
      <c r="S1030" s="490">
        <v>0</v>
      </c>
      <c r="T1030" s="18">
        <v>0</v>
      </c>
      <c r="U1030" s="548">
        <v>0</v>
      </c>
      <c r="V1030" s="18">
        <v>0</v>
      </c>
      <c r="W1030" s="64">
        <v>0</v>
      </c>
      <c r="X1030" s="18">
        <v>0</v>
      </c>
      <c r="Y1030" s="18">
        <v>0</v>
      </c>
      <c r="Z1030" s="18">
        <v>0</v>
      </c>
      <c r="AA1030" s="18">
        <v>0</v>
      </c>
      <c r="AB1030" s="18">
        <v>0</v>
      </c>
      <c r="AC1030" s="18">
        <v>0</v>
      </c>
      <c r="AD1030" s="18">
        <v>0</v>
      </c>
      <c r="AE1030" s="18">
        <v>0</v>
      </c>
      <c r="AF1030" s="18">
        <v>0</v>
      </c>
      <c r="AG1030" s="64">
        <v>0</v>
      </c>
      <c r="AH1030" s="18">
        <v>0</v>
      </c>
      <c r="AI1030" s="64">
        <v>0</v>
      </c>
      <c r="AJ1030" s="18">
        <v>0</v>
      </c>
      <c r="AK1030" s="18">
        <v>81</v>
      </c>
      <c r="AL1030" s="64">
        <v>78</v>
      </c>
      <c r="AM1030" s="18">
        <v>0</v>
      </c>
      <c r="AN1030" s="18" t="s">
        <v>58</v>
      </c>
      <c r="AO1030" s="18">
        <v>0</v>
      </c>
      <c r="AP1030" s="64">
        <v>0</v>
      </c>
      <c r="AQ1030" s="64">
        <v>81</v>
      </c>
      <c r="AR1030" s="11">
        <v>78</v>
      </c>
      <c r="AS1030" s="17">
        <v>0</v>
      </c>
      <c r="AT1030" s="490">
        <v>0</v>
      </c>
      <c r="AU1030" s="64">
        <v>0</v>
      </c>
      <c r="AV1030" s="18">
        <v>0</v>
      </c>
      <c r="AW1030" s="64">
        <v>0</v>
      </c>
      <c r="AX1030" s="18">
        <v>0</v>
      </c>
      <c r="AY1030" s="17">
        <v>0</v>
      </c>
      <c r="AZ1030" s="490">
        <v>0</v>
      </c>
      <c r="BA1030" s="17">
        <v>0</v>
      </c>
      <c r="BB1030" s="18">
        <v>0</v>
      </c>
      <c r="BC1030" s="17">
        <v>0</v>
      </c>
      <c r="BD1030" s="18">
        <v>0</v>
      </c>
      <c r="BE1030" s="17">
        <v>0</v>
      </c>
      <c r="BF1030" s="18">
        <v>0</v>
      </c>
      <c r="BG1030" s="17">
        <v>0</v>
      </c>
      <c r="BH1030" s="18">
        <v>0</v>
      </c>
      <c r="BI1030" s="17">
        <v>0</v>
      </c>
      <c r="BJ1030" s="18">
        <v>0</v>
      </c>
      <c r="BK1030" s="17">
        <v>480.08800000000008</v>
      </c>
      <c r="BL1030" s="17">
        <v>464.88800000000009</v>
      </c>
      <c r="BM1030" s="17">
        <v>0</v>
      </c>
      <c r="BN1030" s="17" t="s">
        <v>58</v>
      </c>
      <c r="BO1030" s="18">
        <v>0</v>
      </c>
      <c r="BP1030" s="18">
        <v>0</v>
      </c>
      <c r="BQ1030" s="64">
        <v>480.08800000000008</v>
      </c>
      <c r="BR1030" s="18">
        <v>464.88800000000009</v>
      </c>
      <c r="BS1030" s="729">
        <v>4.4964463043832135E-2</v>
      </c>
      <c r="BT1030" s="17">
        <v>0</v>
      </c>
      <c r="BU1030" s="17">
        <v>0</v>
      </c>
      <c r="BV1030" s="17">
        <v>0</v>
      </c>
      <c r="BW1030" s="17">
        <v>0</v>
      </c>
      <c r="BX1030" s="17">
        <v>0</v>
      </c>
      <c r="BY1030" s="17">
        <v>0</v>
      </c>
      <c r="BZ1030" s="17">
        <v>0</v>
      </c>
      <c r="CA1030" s="17">
        <v>0</v>
      </c>
      <c r="CB1030" s="17">
        <v>0</v>
      </c>
      <c r="CC1030" s="17">
        <v>0</v>
      </c>
      <c r="CD1030" s="17">
        <v>0</v>
      </c>
      <c r="CE1030" s="17">
        <v>0</v>
      </c>
      <c r="CF1030" s="17">
        <v>0</v>
      </c>
      <c r="CG1030" s="17">
        <v>0</v>
      </c>
      <c r="CH1030" s="17">
        <v>0</v>
      </c>
      <c r="CI1030" s="17">
        <v>0</v>
      </c>
      <c r="CJ1030" s="17">
        <v>0</v>
      </c>
      <c r="CK1030" s="17">
        <v>0</v>
      </c>
      <c r="CL1030" s="702">
        <v>563546.49792000023</v>
      </c>
      <c r="CM1030" s="702">
        <v>545704.12992000009</v>
      </c>
      <c r="CN1030" s="702">
        <v>0</v>
      </c>
      <c r="CO1030" s="702">
        <v>0</v>
      </c>
      <c r="CP1030" s="702">
        <v>0</v>
      </c>
      <c r="CQ1030" s="702">
        <v>0</v>
      </c>
      <c r="CR1030" s="704">
        <v>563546.49792000023</v>
      </c>
      <c r="CS1030" s="703">
        <v>545704.12992000009</v>
      </c>
      <c r="CT1030" s="23">
        <v>1</v>
      </c>
      <c r="CU1030" s="23">
        <v>8</v>
      </c>
      <c r="CV1030" s="23" t="s">
        <v>633</v>
      </c>
      <c r="CW1030" s="23">
        <v>8</v>
      </c>
      <c r="CX1030" s="23">
        <v>48</v>
      </c>
      <c r="CY1030" s="23">
        <v>0</v>
      </c>
      <c r="CZ1030" s="23">
        <v>0</v>
      </c>
      <c r="DA1030" s="23" t="s">
        <v>905</v>
      </c>
      <c r="DB1030" s="796">
        <v>40797051</v>
      </c>
      <c r="DC1030" s="120"/>
      <c r="DD1030" s="692">
        <v>10.677054</v>
      </c>
      <c r="DE1030" s="120"/>
      <c r="DF1030" s="120"/>
      <c r="DG1030" s="120"/>
      <c r="DH1030" s="140"/>
      <c r="DI1030" s="140"/>
      <c r="DJ1030" s="140"/>
      <c r="DK1030" s="140"/>
      <c r="DL1030" s="548" t="s">
        <v>56</v>
      </c>
      <c r="DM1030" s="548" t="s">
        <v>56</v>
      </c>
      <c r="DN1030" s="203" t="s">
        <v>868</v>
      </c>
      <c r="DO1030" s="700">
        <v>3008.5833333333298</v>
      </c>
      <c r="DP1030" s="713" t="s">
        <v>56</v>
      </c>
      <c r="DQ1030" s="548" t="s">
        <v>56</v>
      </c>
      <c r="DR1030" s="673" t="s">
        <v>56</v>
      </c>
      <c r="DS1030" s="203" t="s">
        <v>56</v>
      </c>
      <c r="DT1030" s="1160" t="s">
        <v>56</v>
      </c>
      <c r="DU1030" s="711">
        <v>53.700689693377342</v>
      </c>
      <c r="DV1030" s="711">
        <v>28.095802277547079</v>
      </c>
      <c r="DW1030" s="711">
        <v>53.942347750424197</v>
      </c>
      <c r="DX1030" s="711">
        <v>12.336940176108307</v>
      </c>
      <c r="DY1030" s="710">
        <v>0.56405284879372974</v>
      </c>
      <c r="DZ1030" s="710">
        <v>0.28662637573842353</v>
      </c>
      <c r="EA1030" s="710">
        <v>0.56332343262448803</v>
      </c>
      <c r="EB1030" s="710">
        <v>0.24428365341687852</v>
      </c>
      <c r="EC1030" s="236"/>
      <c r="ED1030" s="49"/>
      <c r="EE1030" s="232"/>
      <c r="EF1030" s="700">
        <v>57682</v>
      </c>
      <c r="EG1030" s="712">
        <v>82480</v>
      </c>
      <c r="EH1030" s="44"/>
    </row>
    <row r="1031" spans="1:138" ht="41.25" customHeight="1" x14ac:dyDescent="0.25">
      <c r="A1031" s="871" t="s">
        <v>49</v>
      </c>
      <c r="B1031" s="656" t="s">
        <v>96</v>
      </c>
      <c r="C1031" s="656" t="s">
        <v>140</v>
      </c>
      <c r="D1031" s="691" t="s">
        <v>632</v>
      </c>
      <c r="E1031" s="656" t="s">
        <v>633</v>
      </c>
      <c r="F1031" s="656" t="s">
        <v>639</v>
      </c>
      <c r="G1031" s="901" t="s">
        <v>633</v>
      </c>
      <c r="H1031" s="897" t="s">
        <v>55</v>
      </c>
      <c r="I1031" s="17" t="s">
        <v>866</v>
      </c>
      <c r="J1031" s="64">
        <v>13.2</v>
      </c>
      <c r="K1031" s="665">
        <v>12.117427449751863</v>
      </c>
      <c r="L1031" s="665">
        <v>16.432196935518</v>
      </c>
      <c r="M1031" s="64">
        <v>2674</v>
      </c>
      <c r="N1031" s="726">
        <v>39037103.060000002</v>
      </c>
      <c r="O1031" s="548" t="s">
        <v>863</v>
      </c>
      <c r="P1031" s="909">
        <v>9.3509958999999991</v>
      </c>
      <c r="Q1031" s="203" t="s">
        <v>57</v>
      </c>
      <c r="R1031" s="205" t="s">
        <v>57</v>
      </c>
      <c r="S1031" s="490">
        <v>0</v>
      </c>
      <c r="T1031" s="18">
        <v>0</v>
      </c>
      <c r="U1031" s="548">
        <v>0</v>
      </c>
      <c r="V1031" s="18">
        <v>0</v>
      </c>
      <c r="W1031" s="64">
        <v>0</v>
      </c>
      <c r="X1031" s="18">
        <v>0</v>
      </c>
      <c r="Y1031" s="18">
        <v>0</v>
      </c>
      <c r="Z1031" s="18">
        <v>0</v>
      </c>
      <c r="AA1031" s="18">
        <v>0</v>
      </c>
      <c r="AB1031" s="18">
        <v>0</v>
      </c>
      <c r="AC1031" s="18">
        <v>0</v>
      </c>
      <c r="AD1031" s="18">
        <v>0</v>
      </c>
      <c r="AE1031" s="18">
        <v>0</v>
      </c>
      <c r="AF1031" s="18">
        <v>0</v>
      </c>
      <c r="AG1031" s="64">
        <v>0</v>
      </c>
      <c r="AH1031" s="18">
        <v>0</v>
      </c>
      <c r="AI1031" s="64">
        <v>0</v>
      </c>
      <c r="AJ1031" s="18">
        <v>0</v>
      </c>
      <c r="AK1031" s="18">
        <v>83</v>
      </c>
      <c r="AL1031" s="64">
        <v>80</v>
      </c>
      <c r="AM1031" s="18">
        <v>1</v>
      </c>
      <c r="AN1031" s="18">
        <v>1</v>
      </c>
      <c r="AO1031" s="18">
        <v>0</v>
      </c>
      <c r="AP1031" s="64">
        <v>0</v>
      </c>
      <c r="AQ1031" s="64">
        <v>84</v>
      </c>
      <c r="AR1031" s="11">
        <v>81</v>
      </c>
      <c r="AS1031" s="17">
        <v>0</v>
      </c>
      <c r="AT1031" s="490">
        <v>0</v>
      </c>
      <c r="AU1031" s="64">
        <v>0</v>
      </c>
      <c r="AV1031" s="18">
        <v>0</v>
      </c>
      <c r="AW1031" s="64">
        <v>0</v>
      </c>
      <c r="AX1031" s="18">
        <v>0</v>
      </c>
      <c r="AY1031" s="17">
        <v>0</v>
      </c>
      <c r="AZ1031" s="490">
        <v>0</v>
      </c>
      <c r="BA1031" s="17">
        <v>0</v>
      </c>
      <c r="BB1031" s="18">
        <v>0</v>
      </c>
      <c r="BC1031" s="17">
        <v>0</v>
      </c>
      <c r="BD1031" s="18">
        <v>0</v>
      </c>
      <c r="BE1031" s="17">
        <v>0</v>
      </c>
      <c r="BF1031" s="18">
        <v>0</v>
      </c>
      <c r="BG1031" s="17">
        <v>0</v>
      </c>
      <c r="BH1031" s="18">
        <v>0</v>
      </c>
      <c r="BI1031" s="17">
        <v>0</v>
      </c>
      <c r="BJ1031" s="18">
        <v>0</v>
      </c>
      <c r="BK1031" s="17">
        <v>671.92900000000009</v>
      </c>
      <c r="BL1031" s="17">
        <v>651.72900000000027</v>
      </c>
      <c r="BM1031" s="17">
        <v>7.6</v>
      </c>
      <c r="BN1031" s="17">
        <v>7.6</v>
      </c>
      <c r="BO1031" s="18">
        <v>0</v>
      </c>
      <c r="BP1031" s="18">
        <v>0</v>
      </c>
      <c r="BQ1031" s="64">
        <v>679.52900000000011</v>
      </c>
      <c r="BR1031" s="18">
        <v>659.32900000000029</v>
      </c>
      <c r="BS1031" s="729">
        <v>7.2669158158865224E-2</v>
      </c>
      <c r="BT1031" s="17">
        <v>0</v>
      </c>
      <c r="BU1031" s="17">
        <v>0</v>
      </c>
      <c r="BV1031" s="17">
        <v>0</v>
      </c>
      <c r="BW1031" s="17">
        <v>0</v>
      </c>
      <c r="BX1031" s="17">
        <v>0</v>
      </c>
      <c r="BY1031" s="17">
        <v>0</v>
      </c>
      <c r="BZ1031" s="17">
        <v>0</v>
      </c>
      <c r="CA1031" s="17">
        <v>0</v>
      </c>
      <c r="CB1031" s="17">
        <v>0</v>
      </c>
      <c r="CC1031" s="17">
        <v>0</v>
      </c>
      <c r="CD1031" s="17">
        <v>0</v>
      </c>
      <c r="CE1031" s="17">
        <v>0</v>
      </c>
      <c r="CF1031" s="17">
        <v>0</v>
      </c>
      <c r="CG1031" s="17">
        <v>0</v>
      </c>
      <c r="CH1031" s="17">
        <v>0</v>
      </c>
      <c r="CI1031" s="17">
        <v>0</v>
      </c>
      <c r="CJ1031" s="17">
        <v>0</v>
      </c>
      <c r="CK1031" s="17">
        <v>0</v>
      </c>
      <c r="CL1031" s="702">
        <v>788737.13736000017</v>
      </c>
      <c r="CM1031" s="702">
        <v>765025.56936000043</v>
      </c>
      <c r="CN1031" s="702">
        <v>8921.1839999999993</v>
      </c>
      <c r="CO1031" s="702">
        <v>8921.1839999999993</v>
      </c>
      <c r="CP1031" s="702">
        <v>0</v>
      </c>
      <c r="CQ1031" s="702">
        <v>0</v>
      </c>
      <c r="CR1031" s="704">
        <v>797658.32136000018</v>
      </c>
      <c r="CS1031" s="703">
        <v>773946.75336000044</v>
      </c>
      <c r="CT1031" s="23" t="s">
        <v>56</v>
      </c>
      <c r="CU1031" s="23" t="s">
        <v>56</v>
      </c>
      <c r="CV1031" s="23" t="s">
        <v>56</v>
      </c>
      <c r="CW1031" s="23" t="s">
        <v>56</v>
      </c>
      <c r="CX1031" s="23" t="s">
        <v>56</v>
      </c>
      <c r="CY1031" s="23" t="s">
        <v>56</v>
      </c>
      <c r="CZ1031" s="23" t="s">
        <v>56</v>
      </c>
      <c r="DA1031" s="23" t="s">
        <v>56</v>
      </c>
      <c r="DB1031" s="728">
        <v>39037103.060000002</v>
      </c>
      <c r="DC1031" s="10"/>
      <c r="DD1031" s="692">
        <v>9.3509958999999991</v>
      </c>
      <c r="DE1031" s="120"/>
      <c r="DF1031" s="120"/>
      <c r="DG1031" s="120"/>
      <c r="DH1031" s="140"/>
      <c r="DI1031" s="140"/>
      <c r="DJ1031" s="140"/>
      <c r="DK1031" s="140"/>
      <c r="DL1031" s="548" t="s">
        <v>56</v>
      </c>
      <c r="DM1031" s="548" t="s">
        <v>56</v>
      </c>
      <c r="DN1031" s="203" t="s">
        <v>868</v>
      </c>
      <c r="DO1031" s="700">
        <v>2630.25</v>
      </c>
      <c r="DP1031" s="713" t="s">
        <v>56</v>
      </c>
      <c r="DQ1031" s="548" t="s">
        <v>56</v>
      </c>
      <c r="DR1031" s="673" t="s">
        <v>56</v>
      </c>
      <c r="DS1031" s="203" t="s">
        <v>56</v>
      </c>
      <c r="DT1031" s="1160" t="s">
        <v>56</v>
      </c>
      <c r="DU1031" s="711">
        <v>404.79422108164624</v>
      </c>
      <c r="DV1031" s="711">
        <v>68.181624818665227</v>
      </c>
      <c r="DW1031" s="711">
        <v>55.618453063212797</v>
      </c>
      <c r="DX1031" s="711">
        <v>207.90474704570389</v>
      </c>
      <c r="DY1031" s="710">
        <v>2.130976142952191</v>
      </c>
      <c r="DZ1031" s="710">
        <v>-0.14651739988235946</v>
      </c>
      <c r="EA1031" s="710">
        <v>0.69861650335888403</v>
      </c>
      <c r="EB1031" s="710">
        <v>1.171174148579456</v>
      </c>
      <c r="EC1031" s="236"/>
      <c r="ED1031" s="49"/>
      <c r="EE1031" s="232"/>
      <c r="EF1031" s="700">
        <v>170263</v>
      </c>
      <c r="EG1031" s="712">
        <v>482268.33333333337</v>
      </c>
      <c r="EH1031" s="44"/>
    </row>
    <row r="1032" spans="1:138" ht="41.25" customHeight="1" x14ac:dyDescent="0.25">
      <c r="A1032" s="874" t="s">
        <v>49</v>
      </c>
      <c r="B1032" s="27" t="s">
        <v>96</v>
      </c>
      <c r="C1032" s="27" t="s">
        <v>140</v>
      </c>
      <c r="D1032" s="836" t="s">
        <v>149</v>
      </c>
      <c r="E1032" s="836" t="s">
        <v>142</v>
      </c>
      <c r="F1032" s="836" t="s">
        <v>1943</v>
      </c>
      <c r="G1032" s="905" t="s">
        <v>151</v>
      </c>
      <c r="H1032" s="491" t="s">
        <v>55</v>
      </c>
      <c r="I1032" s="203" t="s">
        <v>860</v>
      </c>
      <c r="J1032" s="548">
        <v>13.2</v>
      </c>
      <c r="K1032" s="548" t="s">
        <v>56</v>
      </c>
      <c r="L1032" s="548">
        <v>0.08</v>
      </c>
      <c r="M1032" s="548">
        <v>0</v>
      </c>
      <c r="N1032" s="727" t="s">
        <v>56</v>
      </c>
      <c r="O1032" s="120"/>
      <c r="P1032" s="140"/>
      <c r="Q1032" s="203" t="s">
        <v>57</v>
      </c>
      <c r="R1032" s="205" t="s">
        <v>57</v>
      </c>
      <c r="S1032" s="490">
        <v>0</v>
      </c>
      <c r="T1032" s="18">
        <v>0</v>
      </c>
      <c r="U1032" s="64">
        <v>0</v>
      </c>
      <c r="V1032" s="18">
        <v>0</v>
      </c>
      <c r="W1032" s="64">
        <v>0</v>
      </c>
      <c r="X1032" s="18">
        <v>0</v>
      </c>
      <c r="Y1032" s="18">
        <v>0</v>
      </c>
      <c r="Z1032" s="18">
        <v>0</v>
      </c>
      <c r="AA1032" s="18">
        <v>0</v>
      </c>
      <c r="AB1032" s="18">
        <v>0</v>
      </c>
      <c r="AC1032" s="18">
        <v>0</v>
      </c>
      <c r="AD1032" s="18">
        <v>0</v>
      </c>
      <c r="AE1032" s="18">
        <v>0</v>
      </c>
      <c r="AF1032" s="18">
        <v>0</v>
      </c>
      <c r="AG1032" s="64">
        <v>0</v>
      </c>
      <c r="AH1032" s="18">
        <v>0</v>
      </c>
      <c r="AI1032" s="64">
        <v>0</v>
      </c>
      <c r="AJ1032" s="18">
        <v>0</v>
      </c>
      <c r="AK1032" s="18">
        <v>0</v>
      </c>
      <c r="AL1032" s="64">
        <v>0</v>
      </c>
      <c r="AM1032" s="18">
        <v>0</v>
      </c>
      <c r="AN1032" s="18">
        <v>0</v>
      </c>
      <c r="AO1032" s="18">
        <v>0</v>
      </c>
      <c r="AP1032" s="64">
        <v>0</v>
      </c>
      <c r="AQ1032" s="64">
        <v>0</v>
      </c>
      <c r="AR1032" s="11">
        <v>0</v>
      </c>
      <c r="AS1032" s="17">
        <v>0</v>
      </c>
      <c r="AT1032" s="490">
        <v>0</v>
      </c>
      <c r="AU1032" s="64">
        <v>0</v>
      </c>
      <c r="AV1032" s="18">
        <v>0</v>
      </c>
      <c r="AW1032" s="64">
        <v>0</v>
      </c>
      <c r="AX1032" s="18">
        <v>0</v>
      </c>
      <c r="AY1032" s="17">
        <v>0</v>
      </c>
      <c r="AZ1032" s="490">
        <v>0</v>
      </c>
      <c r="BA1032" s="17">
        <v>0</v>
      </c>
      <c r="BB1032" s="18">
        <v>0</v>
      </c>
      <c r="BC1032" s="17">
        <v>0</v>
      </c>
      <c r="BD1032" s="18">
        <v>0</v>
      </c>
      <c r="BE1032" s="17">
        <v>0</v>
      </c>
      <c r="BF1032" s="18">
        <v>0</v>
      </c>
      <c r="BG1032" s="17">
        <v>0</v>
      </c>
      <c r="BH1032" s="18">
        <v>0</v>
      </c>
      <c r="BI1032" s="17">
        <v>0</v>
      </c>
      <c r="BJ1032" s="18">
        <v>0</v>
      </c>
      <c r="BK1032" s="17">
        <v>0</v>
      </c>
      <c r="BL1032" s="17">
        <v>0</v>
      </c>
      <c r="BM1032" s="17">
        <v>0</v>
      </c>
      <c r="BN1032" s="17">
        <v>0</v>
      </c>
      <c r="BO1032" s="18">
        <v>0</v>
      </c>
      <c r="BP1032" s="18">
        <v>0</v>
      </c>
      <c r="BQ1032" s="64">
        <v>0</v>
      </c>
      <c r="BR1032" s="18">
        <v>0</v>
      </c>
      <c r="BS1032" s="64">
        <v>0</v>
      </c>
      <c r="BT1032" s="17">
        <v>0</v>
      </c>
      <c r="BU1032" s="17">
        <v>0</v>
      </c>
      <c r="BV1032" s="17">
        <v>0</v>
      </c>
      <c r="BW1032" s="17">
        <v>0</v>
      </c>
      <c r="BX1032" s="17">
        <v>0</v>
      </c>
      <c r="BY1032" s="17">
        <v>0</v>
      </c>
      <c r="BZ1032" s="17">
        <v>0</v>
      </c>
      <c r="CA1032" s="17">
        <v>0</v>
      </c>
      <c r="CB1032" s="17">
        <v>0</v>
      </c>
      <c r="CC1032" s="17">
        <v>0</v>
      </c>
      <c r="CD1032" s="17">
        <v>0</v>
      </c>
      <c r="CE1032" s="17">
        <v>0</v>
      </c>
      <c r="CF1032" s="17">
        <v>0</v>
      </c>
      <c r="CG1032" s="17">
        <v>0</v>
      </c>
      <c r="CH1032" s="17">
        <v>0</v>
      </c>
      <c r="CI1032" s="17">
        <v>0</v>
      </c>
      <c r="CJ1032" s="17">
        <v>0</v>
      </c>
      <c r="CK1032" s="17">
        <v>0</v>
      </c>
      <c r="CL1032" s="17">
        <v>0</v>
      </c>
      <c r="CM1032" s="17">
        <v>0</v>
      </c>
      <c r="CN1032" s="17">
        <v>0</v>
      </c>
      <c r="CO1032" s="17">
        <v>0</v>
      </c>
      <c r="CP1032" s="17">
        <v>0</v>
      </c>
      <c r="CQ1032" s="17">
        <v>0</v>
      </c>
      <c r="CR1032" s="64">
        <v>0</v>
      </c>
      <c r="CS1032" s="11">
        <v>0</v>
      </c>
      <c r="CT1032" s="23" t="s">
        <v>56</v>
      </c>
      <c r="CU1032" s="23" t="s">
        <v>56</v>
      </c>
      <c r="CV1032" s="23" t="s">
        <v>56</v>
      </c>
      <c r="CW1032" s="23" t="s">
        <v>56</v>
      </c>
      <c r="CX1032" s="23" t="s">
        <v>56</v>
      </c>
      <c r="CY1032" s="23" t="s">
        <v>56</v>
      </c>
      <c r="CZ1032" s="23" t="s">
        <v>56</v>
      </c>
      <c r="DA1032" s="23" t="s">
        <v>56</v>
      </c>
      <c r="DB1032" s="17" t="s">
        <v>56</v>
      </c>
      <c r="DC1032" s="14"/>
      <c r="DD1032" s="14" t="s">
        <v>56</v>
      </c>
      <c r="DE1032" s="120"/>
      <c r="DF1032" s="120"/>
      <c r="DG1032" s="120"/>
      <c r="DH1032" s="140"/>
      <c r="DI1032" s="140"/>
      <c r="DJ1032" s="140"/>
      <c r="DK1032" s="140"/>
      <c r="DL1032" s="548" t="s">
        <v>56</v>
      </c>
      <c r="DM1032" s="548" t="s">
        <v>56</v>
      </c>
      <c r="DN1032" s="203" t="s">
        <v>868</v>
      </c>
      <c r="DO1032" s="16">
        <v>0</v>
      </c>
      <c r="DP1032" s="713" t="s">
        <v>56</v>
      </c>
      <c r="DQ1032" s="548" t="s">
        <v>56</v>
      </c>
      <c r="DR1032" s="673" t="s">
        <v>56</v>
      </c>
      <c r="DS1032" s="203" t="s">
        <v>56</v>
      </c>
      <c r="DT1032" s="1160" t="s">
        <v>56</v>
      </c>
      <c r="DU1032" s="797" t="s">
        <v>56</v>
      </c>
      <c r="DV1032" s="797" t="s">
        <v>56</v>
      </c>
      <c r="DW1032" s="797" t="s">
        <v>56</v>
      </c>
      <c r="DX1032" s="797" t="s">
        <v>56</v>
      </c>
      <c r="DY1032" s="797" t="s">
        <v>56</v>
      </c>
      <c r="DZ1032" s="797" t="s">
        <v>56</v>
      </c>
      <c r="EA1032" s="797" t="s">
        <v>56</v>
      </c>
      <c r="EB1032" s="797" t="s">
        <v>56</v>
      </c>
      <c r="EC1032" s="800" t="s">
        <v>56</v>
      </c>
      <c r="ED1032" s="797" t="s">
        <v>56</v>
      </c>
      <c r="EE1032" s="801" t="s">
        <v>56</v>
      </c>
      <c r="EF1032" s="797" t="s">
        <v>56</v>
      </c>
      <c r="EG1032" s="797" t="s">
        <v>56</v>
      </c>
      <c r="EH1032" s="44"/>
    </row>
    <row r="1033" spans="1:138" ht="41.25" customHeight="1" x14ac:dyDescent="0.25">
      <c r="A1033" s="871" t="s">
        <v>49</v>
      </c>
      <c r="B1033" s="656" t="s">
        <v>96</v>
      </c>
      <c r="C1033" s="656" t="s">
        <v>140</v>
      </c>
      <c r="D1033" s="691" t="s">
        <v>149</v>
      </c>
      <c r="E1033" s="656" t="s">
        <v>142</v>
      </c>
      <c r="F1033" s="656" t="s">
        <v>1944</v>
      </c>
      <c r="G1033" s="901" t="s">
        <v>1945</v>
      </c>
      <c r="H1033" s="897" t="s">
        <v>55</v>
      </c>
      <c r="I1033" s="17" t="s">
        <v>866</v>
      </c>
      <c r="J1033" s="64">
        <v>13.2</v>
      </c>
      <c r="K1033" s="665">
        <v>11.774481389853227</v>
      </c>
      <c r="L1033" s="665">
        <v>25.012310554035</v>
      </c>
      <c r="M1033" s="64">
        <v>1783</v>
      </c>
      <c r="N1033" s="726">
        <v>30807409.309999999</v>
      </c>
      <c r="O1033" s="548" t="s">
        <v>863</v>
      </c>
      <c r="P1033" s="909">
        <v>0</v>
      </c>
      <c r="Q1033" s="203" t="s">
        <v>57</v>
      </c>
      <c r="R1033" s="205" t="s">
        <v>57</v>
      </c>
      <c r="S1033" s="490">
        <v>0</v>
      </c>
      <c r="T1033" s="18">
        <v>0</v>
      </c>
      <c r="U1033" s="548">
        <v>0</v>
      </c>
      <c r="V1033" s="18">
        <v>0</v>
      </c>
      <c r="W1033" s="64">
        <v>0</v>
      </c>
      <c r="X1033" s="18">
        <v>0</v>
      </c>
      <c r="Y1033" s="18">
        <v>0</v>
      </c>
      <c r="Z1033" s="18">
        <v>0</v>
      </c>
      <c r="AA1033" s="18">
        <v>0</v>
      </c>
      <c r="AB1033" s="18">
        <v>0</v>
      </c>
      <c r="AC1033" s="18">
        <v>0</v>
      </c>
      <c r="AD1033" s="18">
        <v>0</v>
      </c>
      <c r="AE1033" s="18">
        <v>0</v>
      </c>
      <c r="AF1033" s="18">
        <v>0</v>
      </c>
      <c r="AG1033" s="64">
        <v>0</v>
      </c>
      <c r="AH1033" s="18">
        <v>0</v>
      </c>
      <c r="AI1033" s="64">
        <v>0</v>
      </c>
      <c r="AJ1033" s="18">
        <v>0</v>
      </c>
      <c r="AK1033" s="18">
        <v>72</v>
      </c>
      <c r="AL1033" s="64">
        <v>72</v>
      </c>
      <c r="AM1033" s="18">
        <v>4</v>
      </c>
      <c r="AN1033" s="18">
        <v>4</v>
      </c>
      <c r="AO1033" s="18">
        <v>0</v>
      </c>
      <c r="AP1033" s="64">
        <v>0</v>
      </c>
      <c r="AQ1033" s="64">
        <v>76</v>
      </c>
      <c r="AR1033" s="11">
        <v>76</v>
      </c>
      <c r="AS1033" s="17">
        <v>0</v>
      </c>
      <c r="AT1033" s="490">
        <v>0</v>
      </c>
      <c r="AU1033" s="64">
        <v>0</v>
      </c>
      <c r="AV1033" s="18">
        <v>0</v>
      </c>
      <c r="AW1033" s="64">
        <v>0</v>
      </c>
      <c r="AX1033" s="18">
        <v>0</v>
      </c>
      <c r="AY1033" s="17">
        <v>0</v>
      </c>
      <c r="AZ1033" s="490">
        <v>0</v>
      </c>
      <c r="BA1033" s="17">
        <v>0</v>
      </c>
      <c r="BB1033" s="18">
        <v>0</v>
      </c>
      <c r="BC1033" s="17">
        <v>0</v>
      </c>
      <c r="BD1033" s="18">
        <v>0</v>
      </c>
      <c r="BE1033" s="17">
        <v>0</v>
      </c>
      <c r="BF1033" s="18">
        <v>0</v>
      </c>
      <c r="BG1033" s="17">
        <v>0</v>
      </c>
      <c r="BH1033" s="18">
        <v>0</v>
      </c>
      <c r="BI1033" s="17">
        <v>0</v>
      </c>
      <c r="BJ1033" s="18">
        <v>0</v>
      </c>
      <c r="BK1033" s="17">
        <v>487.0250000000002</v>
      </c>
      <c r="BL1033" s="17">
        <v>487.02500000000026</v>
      </c>
      <c r="BM1033" s="17">
        <v>48.600000000000009</v>
      </c>
      <c r="BN1033" s="17">
        <v>48.599999999999994</v>
      </c>
      <c r="BO1033" s="18">
        <v>0</v>
      </c>
      <c r="BP1033" s="18">
        <v>0</v>
      </c>
      <c r="BQ1033" s="64">
        <v>535.62500000000023</v>
      </c>
      <c r="BR1033" s="18">
        <v>535.62500000000023</v>
      </c>
      <c r="BS1033" s="729">
        <v>0</v>
      </c>
      <c r="BT1033" s="17">
        <v>0</v>
      </c>
      <c r="BU1033" s="17">
        <v>0</v>
      </c>
      <c r="BV1033" s="17">
        <v>0</v>
      </c>
      <c r="BW1033" s="17">
        <v>0</v>
      </c>
      <c r="BX1033" s="17">
        <v>0</v>
      </c>
      <c r="BY1033" s="17">
        <v>0</v>
      </c>
      <c r="BZ1033" s="17">
        <v>0</v>
      </c>
      <c r="CA1033" s="17">
        <v>0</v>
      </c>
      <c r="CB1033" s="17">
        <v>0</v>
      </c>
      <c r="CC1033" s="17">
        <v>0</v>
      </c>
      <c r="CD1033" s="17">
        <v>0</v>
      </c>
      <c r="CE1033" s="17">
        <v>0</v>
      </c>
      <c r="CF1033" s="17">
        <v>0</v>
      </c>
      <c r="CG1033" s="17">
        <v>0</v>
      </c>
      <c r="CH1033" s="17">
        <v>0</v>
      </c>
      <c r="CI1033" s="17">
        <v>0</v>
      </c>
      <c r="CJ1033" s="17">
        <v>0</v>
      </c>
      <c r="CK1033" s="17">
        <v>0</v>
      </c>
      <c r="CL1033" s="702">
        <v>571689.42600000033</v>
      </c>
      <c r="CM1033" s="702">
        <v>571689.42600000033</v>
      </c>
      <c r="CN1033" s="702">
        <v>57048.624000000011</v>
      </c>
      <c r="CO1033" s="702">
        <v>57048.623999999996</v>
      </c>
      <c r="CP1033" s="702">
        <v>0</v>
      </c>
      <c r="CQ1033" s="702">
        <v>0</v>
      </c>
      <c r="CR1033" s="704">
        <v>628738.05000000028</v>
      </c>
      <c r="CS1033" s="703">
        <v>628738.05000000028</v>
      </c>
      <c r="CT1033" s="23" t="s">
        <v>56</v>
      </c>
      <c r="CU1033" s="23" t="s">
        <v>56</v>
      </c>
      <c r="CV1033" s="23" t="s">
        <v>56</v>
      </c>
      <c r="CW1033" s="23" t="s">
        <v>56</v>
      </c>
      <c r="CX1033" s="23" t="s">
        <v>56</v>
      </c>
      <c r="CY1033" s="23" t="s">
        <v>56</v>
      </c>
      <c r="CZ1033" s="23" t="s">
        <v>56</v>
      </c>
      <c r="DA1033" s="23" t="s">
        <v>56</v>
      </c>
      <c r="DB1033" s="728">
        <v>30807409.309999999</v>
      </c>
      <c r="DC1033" s="10"/>
      <c r="DD1033" s="692">
        <v>0</v>
      </c>
      <c r="DE1033" s="120"/>
      <c r="DF1033" s="120"/>
      <c r="DG1033" s="120"/>
      <c r="DH1033" s="140"/>
      <c r="DI1033" s="140"/>
      <c r="DJ1033" s="140"/>
      <c r="DK1033" s="140"/>
      <c r="DL1033" s="548" t="s">
        <v>56</v>
      </c>
      <c r="DM1033" s="548" t="s">
        <v>56</v>
      </c>
      <c r="DN1033" s="203" t="s">
        <v>868</v>
      </c>
      <c r="DO1033" s="700">
        <v>1299.5833333333301</v>
      </c>
      <c r="DP1033" s="713" t="s">
        <v>56</v>
      </c>
      <c r="DQ1033" s="548" t="s">
        <v>56</v>
      </c>
      <c r="DR1033" s="673" t="s">
        <v>56</v>
      </c>
      <c r="DS1033" s="203" t="s">
        <v>56</v>
      </c>
      <c r="DT1033" s="1160" t="s">
        <v>56</v>
      </c>
      <c r="DU1033" s="711">
        <v>332.97518435396046</v>
      </c>
      <c r="DV1033" s="711">
        <v>-140.33325156968442</v>
      </c>
      <c r="DW1033" s="711">
        <v>86.793561725494499</v>
      </c>
      <c r="DX1033" s="711">
        <v>84.999750392219113</v>
      </c>
      <c r="DY1033" s="710">
        <v>1.7905739018916365</v>
      </c>
      <c r="DZ1033" s="710">
        <v>-0.92775394787352072</v>
      </c>
      <c r="EA1033" s="710">
        <v>0.94982930314344005</v>
      </c>
      <c r="EB1033" s="710">
        <v>-0.13116075659801596</v>
      </c>
      <c r="EC1033" s="236"/>
      <c r="ED1033" s="49"/>
      <c r="EE1033" s="232"/>
      <c r="EF1033" s="700">
        <v>68859</v>
      </c>
      <c r="EG1033" s="712">
        <v>36734.666666666672</v>
      </c>
      <c r="EH1033" s="44"/>
    </row>
    <row r="1034" spans="1:138" ht="41.25" customHeight="1" x14ac:dyDescent="0.25">
      <c r="A1034" s="871" t="s">
        <v>49</v>
      </c>
      <c r="B1034" s="656" t="s">
        <v>96</v>
      </c>
      <c r="C1034" s="656" t="s">
        <v>140</v>
      </c>
      <c r="D1034" s="691" t="s">
        <v>149</v>
      </c>
      <c r="E1034" s="656" t="s">
        <v>142</v>
      </c>
      <c r="F1034" s="656" t="s">
        <v>1946</v>
      </c>
      <c r="G1034" s="901" t="s">
        <v>142</v>
      </c>
      <c r="H1034" s="897" t="s">
        <v>55</v>
      </c>
      <c r="I1034" s="17" t="s">
        <v>866</v>
      </c>
      <c r="J1034" s="64">
        <v>13.2</v>
      </c>
      <c r="K1034" s="665">
        <v>11.774481389853227</v>
      </c>
      <c r="L1034" s="665">
        <v>16.983712085886001</v>
      </c>
      <c r="M1034" s="64">
        <v>2981</v>
      </c>
      <c r="N1034" s="726">
        <v>27225714.449999999</v>
      </c>
      <c r="O1034" s="548" t="s">
        <v>874</v>
      </c>
      <c r="P1034" s="909">
        <v>6.92751041</v>
      </c>
      <c r="Q1034" s="203" t="s">
        <v>57</v>
      </c>
      <c r="R1034" s="205" t="s">
        <v>57</v>
      </c>
      <c r="S1034" s="490">
        <v>0</v>
      </c>
      <c r="T1034" s="18">
        <v>0</v>
      </c>
      <c r="U1034" s="548">
        <v>0</v>
      </c>
      <c r="V1034" s="18">
        <v>0</v>
      </c>
      <c r="W1034" s="64">
        <v>0</v>
      </c>
      <c r="X1034" s="18">
        <v>0</v>
      </c>
      <c r="Y1034" s="18">
        <v>0</v>
      </c>
      <c r="Z1034" s="18">
        <v>0</v>
      </c>
      <c r="AA1034" s="18">
        <v>0</v>
      </c>
      <c r="AB1034" s="18">
        <v>0</v>
      </c>
      <c r="AC1034" s="18">
        <v>0</v>
      </c>
      <c r="AD1034" s="18">
        <v>0</v>
      </c>
      <c r="AE1034" s="18">
        <v>0</v>
      </c>
      <c r="AF1034" s="18">
        <v>0</v>
      </c>
      <c r="AG1034" s="64">
        <v>0</v>
      </c>
      <c r="AH1034" s="18">
        <v>0</v>
      </c>
      <c r="AI1034" s="64">
        <v>0</v>
      </c>
      <c r="AJ1034" s="18">
        <v>0</v>
      </c>
      <c r="AK1034" s="18">
        <v>92</v>
      </c>
      <c r="AL1034" s="64">
        <v>91</v>
      </c>
      <c r="AM1034" s="18">
        <v>1</v>
      </c>
      <c r="AN1034" s="18">
        <v>1</v>
      </c>
      <c r="AO1034" s="18">
        <v>0</v>
      </c>
      <c r="AP1034" s="64">
        <v>0</v>
      </c>
      <c r="AQ1034" s="64">
        <v>93</v>
      </c>
      <c r="AR1034" s="11">
        <v>92</v>
      </c>
      <c r="AS1034" s="17">
        <v>0</v>
      </c>
      <c r="AT1034" s="490">
        <v>0</v>
      </c>
      <c r="AU1034" s="64">
        <v>0</v>
      </c>
      <c r="AV1034" s="18">
        <v>0</v>
      </c>
      <c r="AW1034" s="64">
        <v>0</v>
      </c>
      <c r="AX1034" s="18">
        <v>0</v>
      </c>
      <c r="AY1034" s="17">
        <v>0</v>
      </c>
      <c r="AZ1034" s="490">
        <v>0</v>
      </c>
      <c r="BA1034" s="17">
        <v>0</v>
      </c>
      <c r="BB1034" s="18">
        <v>0</v>
      </c>
      <c r="BC1034" s="17">
        <v>0</v>
      </c>
      <c r="BD1034" s="18">
        <v>0</v>
      </c>
      <c r="BE1034" s="17">
        <v>0</v>
      </c>
      <c r="BF1034" s="18">
        <v>0</v>
      </c>
      <c r="BG1034" s="17">
        <v>0</v>
      </c>
      <c r="BH1034" s="18">
        <v>0</v>
      </c>
      <c r="BI1034" s="17">
        <v>0</v>
      </c>
      <c r="BJ1034" s="18">
        <v>0</v>
      </c>
      <c r="BK1034" s="17">
        <v>560.41000000000031</v>
      </c>
      <c r="BL1034" s="17">
        <v>552.81000000000029</v>
      </c>
      <c r="BM1034" s="17">
        <v>7.6</v>
      </c>
      <c r="BN1034" s="17">
        <v>7.6</v>
      </c>
      <c r="BO1034" s="18">
        <v>0</v>
      </c>
      <c r="BP1034" s="18">
        <v>0</v>
      </c>
      <c r="BQ1034" s="64">
        <v>568.01000000000033</v>
      </c>
      <c r="BR1034" s="18">
        <v>560.41000000000031</v>
      </c>
      <c r="BS1034" s="729">
        <v>8.1993380938131327E-2</v>
      </c>
      <c r="BT1034" s="17">
        <v>0</v>
      </c>
      <c r="BU1034" s="17">
        <v>0</v>
      </c>
      <c r="BV1034" s="17">
        <v>0</v>
      </c>
      <c r="BW1034" s="17">
        <v>0</v>
      </c>
      <c r="BX1034" s="17">
        <v>0</v>
      </c>
      <c r="BY1034" s="17">
        <v>0</v>
      </c>
      <c r="BZ1034" s="17">
        <v>0</v>
      </c>
      <c r="CA1034" s="17">
        <v>0</v>
      </c>
      <c r="CB1034" s="17">
        <v>0</v>
      </c>
      <c r="CC1034" s="17">
        <v>0</v>
      </c>
      <c r="CD1034" s="17">
        <v>0</v>
      </c>
      <c r="CE1034" s="17">
        <v>0</v>
      </c>
      <c r="CF1034" s="17">
        <v>0</v>
      </c>
      <c r="CG1034" s="17">
        <v>0</v>
      </c>
      <c r="CH1034" s="17">
        <v>0</v>
      </c>
      <c r="CI1034" s="17">
        <v>0</v>
      </c>
      <c r="CJ1034" s="17">
        <v>0</v>
      </c>
      <c r="CK1034" s="17">
        <v>0</v>
      </c>
      <c r="CL1034" s="702">
        <v>657831.67440000048</v>
      </c>
      <c r="CM1034" s="702">
        <v>648910.49040000036</v>
      </c>
      <c r="CN1034" s="702">
        <v>8921.1839999999993</v>
      </c>
      <c r="CO1034" s="702">
        <v>8921.1839999999993</v>
      </c>
      <c r="CP1034" s="702">
        <v>0</v>
      </c>
      <c r="CQ1034" s="702">
        <v>0</v>
      </c>
      <c r="CR1034" s="704">
        <v>666752.85840000049</v>
      </c>
      <c r="CS1034" s="703">
        <v>657831.67440000037</v>
      </c>
      <c r="CT1034" s="23">
        <v>1</v>
      </c>
      <c r="CU1034" s="23">
        <v>4</v>
      </c>
      <c r="CV1034" s="23" t="s">
        <v>142</v>
      </c>
      <c r="CW1034" s="23">
        <v>4</v>
      </c>
      <c r="CX1034" s="23">
        <v>24</v>
      </c>
      <c r="CY1034" s="23">
        <v>0</v>
      </c>
      <c r="CZ1034" s="23">
        <v>0</v>
      </c>
      <c r="DA1034" s="23" t="s">
        <v>911</v>
      </c>
      <c r="DB1034" s="728">
        <v>27225714.449999999</v>
      </c>
      <c r="DC1034" s="10"/>
      <c r="DD1034" s="692">
        <v>6.92751041</v>
      </c>
      <c r="DE1034" s="120"/>
      <c r="DF1034" s="120"/>
      <c r="DG1034" s="120"/>
      <c r="DH1034" s="140"/>
      <c r="DI1034" s="140"/>
      <c r="DJ1034" s="140"/>
      <c r="DK1034" s="140"/>
      <c r="DL1034" s="548" t="s">
        <v>56</v>
      </c>
      <c r="DM1034" s="548" t="s">
        <v>56</v>
      </c>
      <c r="DN1034" s="203" t="s">
        <v>55</v>
      </c>
      <c r="DO1034" s="700" t="s">
        <v>56</v>
      </c>
      <c r="DP1034" s="713" t="s">
        <v>56</v>
      </c>
      <c r="DQ1034" s="548" t="s">
        <v>56</v>
      </c>
      <c r="DR1034" s="673" t="s">
        <v>56</v>
      </c>
      <c r="DS1034" s="203" t="s">
        <v>56</v>
      </c>
      <c r="DT1034" s="1160" t="s">
        <v>56</v>
      </c>
      <c r="DU1034" s="711">
        <v>690.15224109091855</v>
      </c>
      <c r="DV1034" s="711">
        <v>-393.68132464398224</v>
      </c>
      <c r="DW1034" s="711">
        <v>47.269565193401903</v>
      </c>
      <c r="DX1034" s="711">
        <v>174.64827269688834</v>
      </c>
      <c r="DY1034" s="710">
        <v>0.4062030448218179</v>
      </c>
      <c r="DZ1034" s="710">
        <v>0.40605997966029383</v>
      </c>
      <c r="EA1034" s="710">
        <v>0.14567247846204601</v>
      </c>
      <c r="EB1034" s="710">
        <v>0.64448003456410796</v>
      </c>
      <c r="EC1034" s="236"/>
      <c r="ED1034" s="49"/>
      <c r="EE1034" s="232"/>
      <c r="EF1034" s="700">
        <v>0</v>
      </c>
      <c r="EG1034" s="712">
        <v>335511</v>
      </c>
      <c r="EH1034" s="44"/>
    </row>
    <row r="1035" spans="1:138" ht="41.25" customHeight="1" x14ac:dyDescent="0.25">
      <c r="A1035" s="871" t="s">
        <v>49</v>
      </c>
      <c r="B1035" s="656" t="s">
        <v>96</v>
      </c>
      <c r="C1035" s="656" t="s">
        <v>140</v>
      </c>
      <c r="D1035" s="691" t="s">
        <v>149</v>
      </c>
      <c r="E1035" s="656" t="s">
        <v>142</v>
      </c>
      <c r="F1035" s="656" t="s">
        <v>150</v>
      </c>
      <c r="G1035" s="901" t="s">
        <v>151</v>
      </c>
      <c r="H1035" s="897" t="s">
        <v>55</v>
      </c>
      <c r="I1035" s="17" t="s">
        <v>866</v>
      </c>
      <c r="J1035" s="64">
        <v>13.2</v>
      </c>
      <c r="K1035" s="665">
        <v>11.774481389853227</v>
      </c>
      <c r="L1035" s="665">
        <v>23.479734799647002</v>
      </c>
      <c r="M1035" s="64">
        <v>3060</v>
      </c>
      <c r="N1035" s="726">
        <v>29953589.309999999</v>
      </c>
      <c r="O1035" s="548" t="s">
        <v>863</v>
      </c>
      <c r="P1035" s="909">
        <v>9.1909544049999994</v>
      </c>
      <c r="Q1035" s="203" t="s">
        <v>902</v>
      </c>
      <c r="R1035" s="205" t="s">
        <v>57</v>
      </c>
      <c r="S1035" s="490">
        <v>0</v>
      </c>
      <c r="T1035" s="18">
        <v>0</v>
      </c>
      <c r="U1035" s="548">
        <v>0</v>
      </c>
      <c r="V1035" s="18">
        <v>0</v>
      </c>
      <c r="W1035" s="64">
        <v>0</v>
      </c>
      <c r="X1035" s="18">
        <v>0</v>
      </c>
      <c r="Y1035" s="18">
        <v>0</v>
      </c>
      <c r="Z1035" s="18">
        <v>0</v>
      </c>
      <c r="AA1035" s="18">
        <v>0</v>
      </c>
      <c r="AB1035" s="18">
        <v>0</v>
      </c>
      <c r="AC1035" s="18">
        <v>0</v>
      </c>
      <c r="AD1035" s="18">
        <v>0</v>
      </c>
      <c r="AE1035" s="18">
        <v>0</v>
      </c>
      <c r="AF1035" s="18">
        <v>0</v>
      </c>
      <c r="AG1035" s="64">
        <v>0</v>
      </c>
      <c r="AH1035" s="18">
        <v>0</v>
      </c>
      <c r="AI1035" s="64">
        <v>0</v>
      </c>
      <c r="AJ1035" s="18">
        <v>0</v>
      </c>
      <c r="AK1035" s="18">
        <v>275</v>
      </c>
      <c r="AL1035" s="64">
        <v>272</v>
      </c>
      <c r="AM1035" s="18">
        <v>7</v>
      </c>
      <c r="AN1035" s="18">
        <v>7</v>
      </c>
      <c r="AO1035" s="18">
        <v>0</v>
      </c>
      <c r="AP1035" s="64">
        <v>0</v>
      </c>
      <c r="AQ1035" s="64">
        <v>282</v>
      </c>
      <c r="AR1035" s="11">
        <v>279</v>
      </c>
      <c r="AS1035" s="17">
        <v>0</v>
      </c>
      <c r="AT1035" s="490">
        <v>0</v>
      </c>
      <c r="AU1035" s="64">
        <v>0</v>
      </c>
      <c r="AV1035" s="18">
        <v>0</v>
      </c>
      <c r="AW1035" s="64">
        <v>0</v>
      </c>
      <c r="AX1035" s="18">
        <v>0</v>
      </c>
      <c r="AY1035" s="17">
        <v>0</v>
      </c>
      <c r="AZ1035" s="490">
        <v>0</v>
      </c>
      <c r="BA1035" s="17">
        <v>0</v>
      </c>
      <c r="BB1035" s="18">
        <v>0</v>
      </c>
      <c r="BC1035" s="17">
        <v>0</v>
      </c>
      <c r="BD1035" s="18">
        <v>0</v>
      </c>
      <c r="BE1035" s="17">
        <v>0</v>
      </c>
      <c r="BF1035" s="18">
        <v>0</v>
      </c>
      <c r="BG1035" s="17">
        <v>0</v>
      </c>
      <c r="BH1035" s="18">
        <v>0</v>
      </c>
      <c r="BI1035" s="17">
        <v>0</v>
      </c>
      <c r="BJ1035" s="18">
        <v>0</v>
      </c>
      <c r="BK1035" s="17">
        <v>1788.0649999999955</v>
      </c>
      <c r="BL1035" s="17">
        <v>1765.2649999999971</v>
      </c>
      <c r="BM1035" s="17">
        <v>60.879999999999995</v>
      </c>
      <c r="BN1035" s="17">
        <v>60.88</v>
      </c>
      <c r="BO1035" s="18">
        <v>0</v>
      </c>
      <c r="BP1035" s="18">
        <v>0</v>
      </c>
      <c r="BQ1035" s="64">
        <v>1848.9449999999956</v>
      </c>
      <c r="BR1035" s="18">
        <v>1826.1449999999973</v>
      </c>
      <c r="BS1035" s="729">
        <v>0.20117007641710696</v>
      </c>
      <c r="BT1035" s="17">
        <v>0</v>
      </c>
      <c r="BU1035" s="17">
        <v>0</v>
      </c>
      <c r="BV1035" s="17">
        <v>0</v>
      </c>
      <c r="BW1035" s="17">
        <v>0</v>
      </c>
      <c r="BX1035" s="17">
        <v>0</v>
      </c>
      <c r="BY1035" s="17">
        <v>0</v>
      </c>
      <c r="BZ1035" s="17">
        <v>0</v>
      </c>
      <c r="CA1035" s="17">
        <v>0</v>
      </c>
      <c r="CB1035" s="17">
        <v>0</v>
      </c>
      <c r="CC1035" s="17">
        <v>0</v>
      </c>
      <c r="CD1035" s="17">
        <v>0</v>
      </c>
      <c r="CE1035" s="17">
        <v>0</v>
      </c>
      <c r="CF1035" s="17">
        <v>0</v>
      </c>
      <c r="CG1035" s="17">
        <v>0</v>
      </c>
      <c r="CH1035" s="17">
        <v>0</v>
      </c>
      <c r="CI1035" s="17">
        <v>0</v>
      </c>
      <c r="CJ1035" s="17">
        <v>0</v>
      </c>
      <c r="CK1035" s="17">
        <v>0</v>
      </c>
      <c r="CL1035" s="702">
        <v>2098902.2195999948</v>
      </c>
      <c r="CM1035" s="702">
        <v>2072138.6675999968</v>
      </c>
      <c r="CN1035" s="702">
        <v>71463.37920000001</v>
      </c>
      <c r="CO1035" s="702">
        <v>71463.37920000001</v>
      </c>
      <c r="CP1035" s="702">
        <v>0</v>
      </c>
      <c r="CQ1035" s="702">
        <v>0</v>
      </c>
      <c r="CR1035" s="704">
        <v>2170365.5987999947</v>
      </c>
      <c r="CS1035" s="703">
        <v>2143602.0467999969</v>
      </c>
      <c r="CT1035" s="23" t="s">
        <v>56</v>
      </c>
      <c r="CU1035" s="23" t="s">
        <v>56</v>
      </c>
      <c r="CV1035" s="23" t="s">
        <v>56</v>
      </c>
      <c r="CW1035" s="23" t="s">
        <v>56</v>
      </c>
      <c r="CX1035" s="23" t="s">
        <v>56</v>
      </c>
      <c r="CY1035" s="23" t="s">
        <v>56</v>
      </c>
      <c r="CZ1035" s="23" t="s">
        <v>56</v>
      </c>
      <c r="DA1035" s="23" t="s">
        <v>56</v>
      </c>
      <c r="DB1035" s="728">
        <v>29953589.309999999</v>
      </c>
      <c r="DC1035" s="10"/>
      <c r="DD1035" s="692">
        <v>9.1909544049999994</v>
      </c>
      <c r="DE1035" s="120"/>
      <c r="DF1035" s="120"/>
      <c r="DG1035" s="120"/>
      <c r="DH1035" s="140"/>
      <c r="DI1035" s="140"/>
      <c r="DJ1035" s="140"/>
      <c r="DK1035" s="140"/>
      <c r="DL1035" s="548" t="s">
        <v>56</v>
      </c>
      <c r="DM1035" s="548" t="s">
        <v>56</v>
      </c>
      <c r="DN1035" s="203" t="s">
        <v>868</v>
      </c>
      <c r="DO1035" s="700">
        <v>3035.9166666666702</v>
      </c>
      <c r="DP1035" s="713" t="s">
        <v>56</v>
      </c>
      <c r="DQ1035" s="548" t="s">
        <v>56</v>
      </c>
      <c r="DR1035" s="673" t="s">
        <v>56</v>
      </c>
      <c r="DS1035" s="700">
        <v>3035.9166666666702</v>
      </c>
      <c r="DT1035" s="25" t="s">
        <v>903</v>
      </c>
      <c r="DU1035" s="711">
        <v>61.563613406165011</v>
      </c>
      <c r="DV1035" s="711">
        <v>621.87150973804421</v>
      </c>
      <c r="DW1035" s="711">
        <v>7.2046421707940196</v>
      </c>
      <c r="DX1035" s="711">
        <v>136.86639015867786</v>
      </c>
      <c r="DY1035" s="710">
        <v>0.15876588619582205</v>
      </c>
      <c r="DZ1035" s="710">
        <v>1.5059468563243004</v>
      </c>
      <c r="EA1035" s="710">
        <v>9.8341442388162406E-2</v>
      </c>
      <c r="EB1035" s="710">
        <v>1.3087969677603128</v>
      </c>
      <c r="EC1035" s="236"/>
      <c r="ED1035" s="49"/>
      <c r="EE1035" s="232"/>
      <c r="EF1035" s="700">
        <v>0</v>
      </c>
      <c r="EG1035" s="712">
        <v>0</v>
      </c>
      <c r="EH1035" s="44"/>
    </row>
    <row r="1036" spans="1:138" ht="41.25" customHeight="1" x14ac:dyDescent="0.25">
      <c r="A1036" s="871" t="s">
        <v>49</v>
      </c>
      <c r="B1036" s="656" t="s">
        <v>96</v>
      </c>
      <c r="C1036" s="656" t="s">
        <v>140</v>
      </c>
      <c r="D1036" s="691" t="s">
        <v>149</v>
      </c>
      <c r="E1036" s="656" t="s">
        <v>142</v>
      </c>
      <c r="F1036" s="656" t="s">
        <v>1947</v>
      </c>
      <c r="G1036" s="901" t="s">
        <v>142</v>
      </c>
      <c r="H1036" s="897" t="s">
        <v>55</v>
      </c>
      <c r="I1036" s="17" t="s">
        <v>866</v>
      </c>
      <c r="J1036" s="64">
        <v>13.2</v>
      </c>
      <c r="K1036" s="665">
        <v>11.774481389853227</v>
      </c>
      <c r="L1036" s="665">
        <v>16.655302995660001</v>
      </c>
      <c r="M1036" s="64">
        <v>3286</v>
      </c>
      <c r="N1036" s="726">
        <v>36199459.170000002</v>
      </c>
      <c r="O1036" s="548" t="s">
        <v>863</v>
      </c>
      <c r="P1036" s="909">
        <v>10.608464789999999</v>
      </c>
      <c r="Q1036" s="203" t="s">
        <v>57</v>
      </c>
      <c r="R1036" s="205" t="s">
        <v>57</v>
      </c>
      <c r="S1036" s="490">
        <v>0</v>
      </c>
      <c r="T1036" s="18">
        <v>0</v>
      </c>
      <c r="U1036" s="548">
        <v>0</v>
      </c>
      <c r="V1036" s="18">
        <v>0</v>
      </c>
      <c r="W1036" s="64">
        <v>0</v>
      </c>
      <c r="X1036" s="18">
        <v>0</v>
      </c>
      <c r="Y1036" s="18">
        <v>0</v>
      </c>
      <c r="Z1036" s="18">
        <v>0</v>
      </c>
      <c r="AA1036" s="18">
        <v>0</v>
      </c>
      <c r="AB1036" s="18">
        <v>0</v>
      </c>
      <c r="AC1036" s="18">
        <v>0</v>
      </c>
      <c r="AD1036" s="18">
        <v>0</v>
      </c>
      <c r="AE1036" s="18">
        <v>0</v>
      </c>
      <c r="AF1036" s="18">
        <v>0</v>
      </c>
      <c r="AG1036" s="64">
        <v>0</v>
      </c>
      <c r="AH1036" s="18">
        <v>0</v>
      </c>
      <c r="AI1036" s="64">
        <v>0</v>
      </c>
      <c r="AJ1036" s="18">
        <v>0</v>
      </c>
      <c r="AK1036" s="18">
        <v>113</v>
      </c>
      <c r="AL1036" s="64">
        <v>112</v>
      </c>
      <c r="AM1036" s="18">
        <v>7</v>
      </c>
      <c r="AN1036" s="18">
        <v>7</v>
      </c>
      <c r="AO1036" s="18">
        <v>0</v>
      </c>
      <c r="AP1036" s="64">
        <v>0</v>
      </c>
      <c r="AQ1036" s="64">
        <v>120</v>
      </c>
      <c r="AR1036" s="11">
        <v>119</v>
      </c>
      <c r="AS1036" s="17">
        <v>0</v>
      </c>
      <c r="AT1036" s="490">
        <v>0</v>
      </c>
      <c r="AU1036" s="64">
        <v>0</v>
      </c>
      <c r="AV1036" s="18">
        <v>0</v>
      </c>
      <c r="AW1036" s="64">
        <v>0</v>
      </c>
      <c r="AX1036" s="18">
        <v>0</v>
      </c>
      <c r="AY1036" s="17">
        <v>0</v>
      </c>
      <c r="AZ1036" s="490">
        <v>0</v>
      </c>
      <c r="BA1036" s="17">
        <v>0</v>
      </c>
      <c r="BB1036" s="18">
        <v>0</v>
      </c>
      <c r="BC1036" s="17">
        <v>0</v>
      </c>
      <c r="BD1036" s="18">
        <v>0</v>
      </c>
      <c r="BE1036" s="17">
        <v>0</v>
      </c>
      <c r="BF1036" s="18">
        <v>0</v>
      </c>
      <c r="BG1036" s="17">
        <v>0</v>
      </c>
      <c r="BH1036" s="18">
        <v>0</v>
      </c>
      <c r="BI1036" s="17">
        <v>0</v>
      </c>
      <c r="BJ1036" s="18">
        <v>0</v>
      </c>
      <c r="BK1036" s="17">
        <v>698.70799999999997</v>
      </c>
      <c r="BL1036" s="17">
        <v>691.10800000000029</v>
      </c>
      <c r="BM1036" s="17">
        <v>47.599999999999994</v>
      </c>
      <c r="BN1036" s="17">
        <v>47.6</v>
      </c>
      <c r="BO1036" s="18">
        <v>0</v>
      </c>
      <c r="BP1036" s="18">
        <v>0</v>
      </c>
      <c r="BQ1036" s="64">
        <v>746.30799999999999</v>
      </c>
      <c r="BR1036" s="18">
        <v>738.70800000000031</v>
      </c>
      <c r="BS1036" s="729">
        <v>7.0350235851609974E-2</v>
      </c>
      <c r="BT1036" s="17">
        <v>0</v>
      </c>
      <c r="BU1036" s="17">
        <v>0</v>
      </c>
      <c r="BV1036" s="17">
        <v>0</v>
      </c>
      <c r="BW1036" s="17">
        <v>0</v>
      </c>
      <c r="BX1036" s="17">
        <v>0</v>
      </c>
      <c r="BY1036" s="17">
        <v>0</v>
      </c>
      <c r="BZ1036" s="17">
        <v>0</v>
      </c>
      <c r="CA1036" s="17">
        <v>0</v>
      </c>
      <c r="CB1036" s="17">
        <v>0</v>
      </c>
      <c r="CC1036" s="17">
        <v>0</v>
      </c>
      <c r="CD1036" s="17">
        <v>0</v>
      </c>
      <c r="CE1036" s="17">
        <v>0</v>
      </c>
      <c r="CF1036" s="17">
        <v>0</v>
      </c>
      <c r="CG1036" s="17">
        <v>0</v>
      </c>
      <c r="CH1036" s="17">
        <v>0</v>
      </c>
      <c r="CI1036" s="17">
        <v>0</v>
      </c>
      <c r="CJ1036" s="17">
        <v>0</v>
      </c>
      <c r="CK1036" s="17">
        <v>0</v>
      </c>
      <c r="CL1036" s="702">
        <v>820171.39872000006</v>
      </c>
      <c r="CM1036" s="702">
        <v>811250.2147200004</v>
      </c>
      <c r="CN1036" s="702">
        <v>55874.783999999992</v>
      </c>
      <c r="CO1036" s="702">
        <v>55874.784000000007</v>
      </c>
      <c r="CP1036" s="702">
        <v>0</v>
      </c>
      <c r="CQ1036" s="702">
        <v>0</v>
      </c>
      <c r="CR1036" s="704">
        <v>876046.18272000004</v>
      </c>
      <c r="CS1036" s="703">
        <v>867124.99872000038</v>
      </c>
      <c r="CT1036" s="23">
        <v>1</v>
      </c>
      <c r="CU1036" s="23">
        <v>8</v>
      </c>
      <c r="CV1036" s="23" t="s">
        <v>142</v>
      </c>
      <c r="CW1036" s="23">
        <v>8</v>
      </c>
      <c r="CX1036" s="23">
        <v>48</v>
      </c>
      <c r="CY1036" s="23">
        <v>0</v>
      </c>
      <c r="CZ1036" s="23">
        <v>0</v>
      </c>
      <c r="DA1036" s="23" t="s">
        <v>905</v>
      </c>
      <c r="DB1036" s="728">
        <v>36199459.170000002</v>
      </c>
      <c r="DC1036" s="10"/>
      <c r="DD1036" s="692">
        <v>10.608464789999999</v>
      </c>
      <c r="DE1036" s="120"/>
      <c r="DF1036" s="120"/>
      <c r="DG1036" s="120"/>
      <c r="DH1036" s="140"/>
      <c r="DI1036" s="140"/>
      <c r="DJ1036" s="140"/>
      <c r="DK1036" s="140"/>
      <c r="DL1036" s="548" t="s">
        <v>56</v>
      </c>
      <c r="DM1036" s="548" t="s">
        <v>56</v>
      </c>
      <c r="DN1036" s="203" t="s">
        <v>868</v>
      </c>
      <c r="DO1036" s="700">
        <v>3159.1666666666702</v>
      </c>
      <c r="DP1036" s="713" t="s">
        <v>56</v>
      </c>
      <c r="DQ1036" s="548" t="s">
        <v>56</v>
      </c>
      <c r="DR1036" s="673" t="s">
        <v>56</v>
      </c>
      <c r="DS1036" s="203" t="s">
        <v>56</v>
      </c>
      <c r="DT1036" s="1160" t="s">
        <v>56</v>
      </c>
      <c r="DU1036" s="711">
        <v>170.21514112371386</v>
      </c>
      <c r="DV1036" s="711">
        <v>823.00907343564199</v>
      </c>
      <c r="DW1036" s="711">
        <v>150.64081870144099</v>
      </c>
      <c r="DX1036" s="711">
        <v>-117.29494191195852</v>
      </c>
      <c r="DY1036" s="710">
        <v>1.0572408335531511</v>
      </c>
      <c r="DZ1036" s="710">
        <v>-0.3409990588521522</v>
      </c>
      <c r="EA1036" s="710">
        <v>1.05563225309973</v>
      </c>
      <c r="EB1036" s="710">
        <v>-0.59541703766587895</v>
      </c>
      <c r="EC1036" s="236"/>
      <c r="ED1036" s="49"/>
      <c r="EE1036" s="232"/>
      <c r="EF1036" s="700">
        <v>450082</v>
      </c>
      <c r="EG1036" s="712">
        <v>-425622</v>
      </c>
      <c r="EH1036" s="44"/>
    </row>
    <row r="1037" spans="1:138" ht="41.25" customHeight="1" x14ac:dyDescent="0.25">
      <c r="A1037" s="871" t="s">
        <v>49</v>
      </c>
      <c r="B1037" s="656" t="s">
        <v>96</v>
      </c>
      <c r="C1037" s="656" t="s">
        <v>140</v>
      </c>
      <c r="D1037" s="691" t="s">
        <v>149</v>
      </c>
      <c r="E1037" s="656" t="s">
        <v>142</v>
      </c>
      <c r="F1037" s="656" t="s">
        <v>1948</v>
      </c>
      <c r="G1037" s="901" t="s">
        <v>1949</v>
      </c>
      <c r="H1037" s="897" t="s">
        <v>55</v>
      </c>
      <c r="I1037" s="17" t="s">
        <v>866</v>
      </c>
      <c r="J1037" s="64">
        <v>13.2</v>
      </c>
      <c r="K1037" s="665">
        <v>6.8589211979727542</v>
      </c>
      <c r="L1037" s="665">
        <v>24.670643888078999</v>
      </c>
      <c r="M1037" s="64">
        <v>1660</v>
      </c>
      <c r="N1037" s="726">
        <v>28034399.039999999</v>
      </c>
      <c r="O1037" s="548" t="s">
        <v>874</v>
      </c>
      <c r="P1037" s="909">
        <v>7.133278046</v>
      </c>
      <c r="Q1037" s="203" t="s">
        <v>57</v>
      </c>
      <c r="R1037" s="205" t="s">
        <v>57</v>
      </c>
      <c r="S1037" s="490">
        <v>0</v>
      </c>
      <c r="T1037" s="18">
        <v>0</v>
      </c>
      <c r="U1037" s="548">
        <v>0</v>
      </c>
      <c r="V1037" s="18">
        <v>0</v>
      </c>
      <c r="W1037" s="64">
        <v>0</v>
      </c>
      <c r="X1037" s="18">
        <v>0</v>
      </c>
      <c r="Y1037" s="18">
        <v>0</v>
      </c>
      <c r="Z1037" s="18">
        <v>0</v>
      </c>
      <c r="AA1037" s="18">
        <v>0</v>
      </c>
      <c r="AB1037" s="18">
        <v>0</v>
      </c>
      <c r="AC1037" s="18">
        <v>0</v>
      </c>
      <c r="AD1037" s="18">
        <v>0</v>
      </c>
      <c r="AE1037" s="18">
        <v>1</v>
      </c>
      <c r="AF1037" s="18">
        <v>1</v>
      </c>
      <c r="AG1037" s="64">
        <v>0</v>
      </c>
      <c r="AH1037" s="18">
        <v>0</v>
      </c>
      <c r="AI1037" s="64">
        <v>0</v>
      </c>
      <c r="AJ1037" s="18">
        <v>0</v>
      </c>
      <c r="AK1037" s="18">
        <v>62</v>
      </c>
      <c r="AL1037" s="64">
        <v>62</v>
      </c>
      <c r="AM1037" s="18">
        <v>3</v>
      </c>
      <c r="AN1037" s="18">
        <v>3</v>
      </c>
      <c r="AO1037" s="18">
        <v>0</v>
      </c>
      <c r="AP1037" s="64">
        <v>0</v>
      </c>
      <c r="AQ1037" s="64">
        <v>66</v>
      </c>
      <c r="AR1037" s="11">
        <v>66</v>
      </c>
      <c r="AS1037" s="17">
        <v>0</v>
      </c>
      <c r="AT1037" s="490">
        <v>0</v>
      </c>
      <c r="AU1037" s="64">
        <v>0</v>
      </c>
      <c r="AV1037" s="18">
        <v>0</v>
      </c>
      <c r="AW1037" s="64">
        <v>0</v>
      </c>
      <c r="AX1037" s="18">
        <v>0</v>
      </c>
      <c r="AY1037" s="17">
        <v>0</v>
      </c>
      <c r="AZ1037" s="490">
        <v>0</v>
      </c>
      <c r="BA1037" s="17">
        <v>0</v>
      </c>
      <c r="BB1037" s="18">
        <v>0</v>
      </c>
      <c r="BC1037" s="17">
        <v>0</v>
      </c>
      <c r="BD1037" s="18">
        <v>0</v>
      </c>
      <c r="BE1037" s="17">
        <v>995</v>
      </c>
      <c r="BF1037" s="18">
        <v>995</v>
      </c>
      <c r="BG1037" s="17">
        <v>0</v>
      </c>
      <c r="BH1037" s="18">
        <v>0</v>
      </c>
      <c r="BI1037" s="17">
        <v>0</v>
      </c>
      <c r="BJ1037" s="18">
        <v>0</v>
      </c>
      <c r="BK1037" s="17">
        <v>2815.69</v>
      </c>
      <c r="BL1037" s="17">
        <v>2815.6900000000005</v>
      </c>
      <c r="BM1037" s="17">
        <v>26.880000000000003</v>
      </c>
      <c r="BN1037" s="17">
        <v>26.88</v>
      </c>
      <c r="BO1037" s="18">
        <v>0</v>
      </c>
      <c r="BP1037" s="18">
        <v>0</v>
      </c>
      <c r="BQ1037" s="64">
        <v>3837.57</v>
      </c>
      <c r="BR1037" s="18">
        <v>3837.5700000000006</v>
      </c>
      <c r="BS1037" s="729">
        <v>0.53798127246027172</v>
      </c>
      <c r="BT1037" s="17">
        <v>0</v>
      </c>
      <c r="BU1037" s="17">
        <v>0</v>
      </c>
      <c r="BV1037" s="17">
        <v>0</v>
      </c>
      <c r="BW1037" s="17">
        <v>0</v>
      </c>
      <c r="BX1037" s="17">
        <v>0</v>
      </c>
      <c r="BY1037" s="17">
        <v>0</v>
      </c>
      <c r="BZ1037" s="17">
        <v>0</v>
      </c>
      <c r="CA1037" s="17">
        <v>0</v>
      </c>
      <c r="CB1037" s="17">
        <v>0</v>
      </c>
      <c r="CC1037" s="17">
        <v>0</v>
      </c>
      <c r="CD1037" s="17">
        <v>0</v>
      </c>
      <c r="CE1037" s="17">
        <v>0</v>
      </c>
      <c r="CF1037" s="17">
        <v>6388974.6000000006</v>
      </c>
      <c r="CG1037" s="17">
        <v>6388974.6000000006</v>
      </c>
      <c r="CH1037" s="17">
        <v>0</v>
      </c>
      <c r="CI1037" s="17">
        <v>0</v>
      </c>
      <c r="CJ1037" s="17">
        <v>0</v>
      </c>
      <c r="CK1037" s="17">
        <v>0</v>
      </c>
      <c r="CL1037" s="702">
        <v>3305169.5496000005</v>
      </c>
      <c r="CM1037" s="702">
        <v>3305169.549600001</v>
      </c>
      <c r="CN1037" s="702">
        <v>31552.819200000005</v>
      </c>
      <c r="CO1037" s="702">
        <v>31552.819200000002</v>
      </c>
      <c r="CP1037" s="702">
        <v>0</v>
      </c>
      <c r="CQ1037" s="702">
        <v>0</v>
      </c>
      <c r="CR1037" s="704">
        <v>9725696.9688000008</v>
      </c>
      <c r="CS1037" s="703">
        <v>9725696.9688000008</v>
      </c>
      <c r="CT1037" s="23" t="s">
        <v>56</v>
      </c>
      <c r="CU1037" s="23" t="s">
        <v>56</v>
      </c>
      <c r="CV1037" s="23" t="s">
        <v>56</v>
      </c>
      <c r="CW1037" s="23" t="s">
        <v>56</v>
      </c>
      <c r="CX1037" s="23" t="s">
        <v>56</v>
      </c>
      <c r="CY1037" s="23" t="s">
        <v>56</v>
      </c>
      <c r="CZ1037" s="23" t="s">
        <v>56</v>
      </c>
      <c r="DA1037" s="23" t="s">
        <v>56</v>
      </c>
      <c r="DB1037" s="728">
        <v>28034399.039999999</v>
      </c>
      <c r="DC1037" s="10"/>
      <c r="DD1037" s="692">
        <v>7.133278046</v>
      </c>
      <c r="DE1037" s="120"/>
      <c r="DF1037" s="120"/>
      <c r="DG1037" s="120"/>
      <c r="DH1037" s="140"/>
      <c r="DI1037" s="140"/>
      <c r="DJ1037" s="140"/>
      <c r="DK1037" s="140"/>
      <c r="DL1037" s="548" t="s">
        <v>56</v>
      </c>
      <c r="DM1037" s="548" t="s">
        <v>56</v>
      </c>
      <c r="DN1037" s="203" t="s">
        <v>55</v>
      </c>
      <c r="DO1037" s="700" t="s">
        <v>56</v>
      </c>
      <c r="DP1037" s="713" t="s">
        <v>56</v>
      </c>
      <c r="DQ1037" s="548" t="s">
        <v>56</v>
      </c>
      <c r="DR1037" s="673" t="s">
        <v>56</v>
      </c>
      <c r="DS1037" s="203" t="s">
        <v>56</v>
      </c>
      <c r="DT1037" s="1160" t="s">
        <v>56</v>
      </c>
      <c r="DU1037" s="711">
        <v>751.36975308641979</v>
      </c>
      <c r="DV1037" s="711">
        <v>-749.29403507075403</v>
      </c>
      <c r="DW1037" s="711">
        <v>34.061057187076003</v>
      </c>
      <c r="DX1037" s="711">
        <v>-33.715104184465034</v>
      </c>
      <c r="DY1037" s="710">
        <v>2.3530864197530863</v>
      </c>
      <c r="DZ1037" s="710">
        <v>-2.3139219288914674</v>
      </c>
      <c r="EA1037" s="710">
        <v>1.24413294616017</v>
      </c>
      <c r="EB1037" s="710">
        <v>-1.2376055310165668</v>
      </c>
      <c r="EC1037" s="236"/>
      <c r="ED1037" s="49"/>
      <c r="EE1037" s="232"/>
      <c r="EF1037" s="700">
        <v>22384</v>
      </c>
      <c r="EG1037" s="712">
        <v>-22384</v>
      </c>
      <c r="EH1037" s="44"/>
    </row>
    <row r="1038" spans="1:138" ht="41.25" customHeight="1" x14ac:dyDescent="0.25">
      <c r="A1038" s="871" t="s">
        <v>49</v>
      </c>
      <c r="B1038" s="656" t="s">
        <v>96</v>
      </c>
      <c r="C1038" s="656" t="s">
        <v>140</v>
      </c>
      <c r="D1038" s="691" t="s">
        <v>149</v>
      </c>
      <c r="E1038" s="656" t="s">
        <v>142</v>
      </c>
      <c r="F1038" s="656" t="s">
        <v>1950</v>
      </c>
      <c r="G1038" s="901" t="s">
        <v>142</v>
      </c>
      <c r="H1038" s="897" t="s">
        <v>55</v>
      </c>
      <c r="I1038" s="17" t="s">
        <v>866</v>
      </c>
      <c r="J1038" s="64">
        <v>13.2</v>
      </c>
      <c r="K1038" s="665">
        <v>11.797344460513136</v>
      </c>
      <c r="L1038" s="665">
        <v>6.588068168115</v>
      </c>
      <c r="M1038" s="64">
        <v>145</v>
      </c>
      <c r="N1038" s="726">
        <v>46533088.949999996</v>
      </c>
      <c r="O1038" s="548" t="s">
        <v>863</v>
      </c>
      <c r="P1038" s="909">
        <v>11.317219980000001</v>
      </c>
      <c r="Q1038" s="203" t="s">
        <v>57</v>
      </c>
      <c r="R1038" s="205" t="s">
        <v>57</v>
      </c>
      <c r="S1038" s="490">
        <v>0</v>
      </c>
      <c r="T1038" s="18">
        <v>0</v>
      </c>
      <c r="U1038" s="548">
        <v>0</v>
      </c>
      <c r="V1038" s="18">
        <v>0</v>
      </c>
      <c r="W1038" s="64">
        <v>0</v>
      </c>
      <c r="X1038" s="18">
        <v>0</v>
      </c>
      <c r="Y1038" s="18">
        <v>0</v>
      </c>
      <c r="Z1038" s="18">
        <v>0</v>
      </c>
      <c r="AA1038" s="18">
        <v>0</v>
      </c>
      <c r="AB1038" s="18">
        <v>0</v>
      </c>
      <c r="AC1038" s="18">
        <v>0</v>
      </c>
      <c r="AD1038" s="18">
        <v>0</v>
      </c>
      <c r="AE1038" s="18">
        <v>0</v>
      </c>
      <c r="AF1038" s="18">
        <v>0</v>
      </c>
      <c r="AG1038" s="64">
        <v>0</v>
      </c>
      <c r="AH1038" s="18">
        <v>0</v>
      </c>
      <c r="AI1038" s="64">
        <v>0</v>
      </c>
      <c r="AJ1038" s="18">
        <v>0</v>
      </c>
      <c r="AK1038" s="18">
        <v>11</v>
      </c>
      <c r="AL1038" s="64">
        <v>11</v>
      </c>
      <c r="AM1038" s="18">
        <v>0</v>
      </c>
      <c r="AN1038" s="18" t="s">
        <v>58</v>
      </c>
      <c r="AO1038" s="18">
        <v>0</v>
      </c>
      <c r="AP1038" s="64">
        <v>0</v>
      </c>
      <c r="AQ1038" s="64">
        <v>11</v>
      </c>
      <c r="AR1038" s="11">
        <v>11</v>
      </c>
      <c r="AS1038" s="17">
        <v>0</v>
      </c>
      <c r="AT1038" s="490">
        <v>0</v>
      </c>
      <c r="AU1038" s="64">
        <v>0</v>
      </c>
      <c r="AV1038" s="18">
        <v>0</v>
      </c>
      <c r="AW1038" s="64">
        <v>0</v>
      </c>
      <c r="AX1038" s="18">
        <v>0</v>
      </c>
      <c r="AY1038" s="17">
        <v>0</v>
      </c>
      <c r="AZ1038" s="490">
        <v>0</v>
      </c>
      <c r="BA1038" s="17">
        <v>0</v>
      </c>
      <c r="BB1038" s="18">
        <v>0</v>
      </c>
      <c r="BC1038" s="17">
        <v>0</v>
      </c>
      <c r="BD1038" s="18">
        <v>0</v>
      </c>
      <c r="BE1038" s="17">
        <v>0</v>
      </c>
      <c r="BF1038" s="18">
        <v>0</v>
      </c>
      <c r="BG1038" s="17">
        <v>0</v>
      </c>
      <c r="BH1038" s="18">
        <v>0</v>
      </c>
      <c r="BI1038" s="17">
        <v>0</v>
      </c>
      <c r="BJ1038" s="18">
        <v>0</v>
      </c>
      <c r="BK1038" s="17">
        <v>687.32999999999993</v>
      </c>
      <c r="BL1038" s="17">
        <v>687.32999999999993</v>
      </c>
      <c r="BM1038" s="17">
        <v>0</v>
      </c>
      <c r="BN1038" s="17" t="s">
        <v>58</v>
      </c>
      <c r="BO1038" s="18">
        <v>0</v>
      </c>
      <c r="BP1038" s="18">
        <v>0</v>
      </c>
      <c r="BQ1038" s="64">
        <v>687.32999999999993</v>
      </c>
      <c r="BR1038" s="18">
        <v>687.32999999999993</v>
      </c>
      <c r="BS1038" s="729">
        <v>6.0733113009613857E-2</v>
      </c>
      <c r="BT1038" s="17">
        <v>0</v>
      </c>
      <c r="BU1038" s="17">
        <v>0</v>
      </c>
      <c r="BV1038" s="17">
        <v>0</v>
      </c>
      <c r="BW1038" s="17">
        <v>0</v>
      </c>
      <c r="BX1038" s="17">
        <v>0</v>
      </c>
      <c r="BY1038" s="17">
        <v>0</v>
      </c>
      <c r="BZ1038" s="17">
        <v>0</v>
      </c>
      <c r="CA1038" s="17">
        <v>0</v>
      </c>
      <c r="CB1038" s="17">
        <v>0</v>
      </c>
      <c r="CC1038" s="17">
        <v>0</v>
      </c>
      <c r="CD1038" s="17">
        <v>0</v>
      </c>
      <c r="CE1038" s="17">
        <v>0</v>
      </c>
      <c r="CF1038" s="17">
        <v>0</v>
      </c>
      <c r="CG1038" s="17">
        <v>0</v>
      </c>
      <c r="CH1038" s="17">
        <v>0</v>
      </c>
      <c r="CI1038" s="17">
        <v>0</v>
      </c>
      <c r="CJ1038" s="17">
        <v>0</v>
      </c>
      <c r="CK1038" s="17">
        <v>0</v>
      </c>
      <c r="CL1038" s="702">
        <v>806815.44720000005</v>
      </c>
      <c r="CM1038" s="702">
        <v>806815.44720000005</v>
      </c>
      <c r="CN1038" s="702">
        <v>0</v>
      </c>
      <c r="CO1038" s="702">
        <v>0</v>
      </c>
      <c r="CP1038" s="702">
        <v>0</v>
      </c>
      <c r="CQ1038" s="702">
        <v>0</v>
      </c>
      <c r="CR1038" s="704">
        <v>806815.44720000005</v>
      </c>
      <c r="CS1038" s="703">
        <v>806815.44720000005</v>
      </c>
      <c r="CT1038" s="23" t="s">
        <v>56</v>
      </c>
      <c r="CU1038" s="23" t="s">
        <v>56</v>
      </c>
      <c r="CV1038" s="23" t="s">
        <v>56</v>
      </c>
      <c r="CW1038" s="23" t="s">
        <v>56</v>
      </c>
      <c r="CX1038" s="23" t="s">
        <v>56</v>
      </c>
      <c r="CY1038" s="23" t="s">
        <v>56</v>
      </c>
      <c r="CZ1038" s="23" t="s">
        <v>56</v>
      </c>
      <c r="DA1038" s="23" t="s">
        <v>56</v>
      </c>
      <c r="DB1038" s="728">
        <v>46533088.949999996</v>
      </c>
      <c r="DC1038" s="10"/>
      <c r="DD1038" s="692">
        <v>11.317219980000001</v>
      </c>
      <c r="DE1038" s="120"/>
      <c r="DF1038" s="120"/>
      <c r="DG1038" s="120"/>
      <c r="DH1038" s="140"/>
      <c r="DI1038" s="140"/>
      <c r="DJ1038" s="140"/>
      <c r="DK1038" s="140"/>
      <c r="DL1038" s="548" t="s">
        <v>56</v>
      </c>
      <c r="DM1038" s="548" t="s">
        <v>56</v>
      </c>
      <c r="DN1038" s="203" t="s">
        <v>868</v>
      </c>
      <c r="DO1038" s="700">
        <v>162.083333333333</v>
      </c>
      <c r="DP1038" s="713" t="s">
        <v>56</v>
      </c>
      <c r="DQ1038" s="548" t="s">
        <v>56</v>
      </c>
      <c r="DR1038" s="673" t="s">
        <v>56</v>
      </c>
      <c r="DS1038" s="203" t="s">
        <v>56</v>
      </c>
      <c r="DT1038" s="1160" t="s">
        <v>56</v>
      </c>
      <c r="DU1038" s="711">
        <v>245.79948586118303</v>
      </c>
      <c r="DV1038" s="711">
        <v>694.87644490398429</v>
      </c>
      <c r="DW1038" s="711">
        <v>13.2193939393939</v>
      </c>
      <c r="DX1038" s="711">
        <v>90.368318682956385</v>
      </c>
      <c r="DY1038" s="710">
        <v>1.0796915167095138</v>
      </c>
      <c r="DZ1038" s="710">
        <v>-1.0711037460344741E-3</v>
      </c>
      <c r="EA1038" s="710">
        <v>0.99393939393939401</v>
      </c>
      <c r="EB1038" s="710">
        <v>-0.2570218880194135</v>
      </c>
      <c r="EC1038" s="236"/>
      <c r="ED1038" s="49"/>
      <c r="EE1038" s="232"/>
      <c r="EF1038" s="700">
        <v>2132</v>
      </c>
      <c r="EG1038" s="712">
        <v>18453.333333333332</v>
      </c>
      <c r="EH1038" s="44"/>
    </row>
    <row r="1039" spans="1:138" ht="41.25" customHeight="1" x14ac:dyDescent="0.25">
      <c r="A1039" s="871" t="s">
        <v>49</v>
      </c>
      <c r="B1039" s="656" t="s">
        <v>96</v>
      </c>
      <c r="C1039" s="656" t="s">
        <v>140</v>
      </c>
      <c r="D1039" s="691" t="s">
        <v>152</v>
      </c>
      <c r="E1039" s="656" t="s">
        <v>152</v>
      </c>
      <c r="F1039" s="656" t="s">
        <v>153</v>
      </c>
      <c r="G1039" s="901" t="s">
        <v>154</v>
      </c>
      <c r="H1039" s="897" t="s">
        <v>55</v>
      </c>
      <c r="I1039" s="17" t="s">
        <v>866</v>
      </c>
      <c r="J1039" s="64">
        <v>13.2</v>
      </c>
      <c r="K1039" s="665">
        <v>9.7168050304614013</v>
      </c>
      <c r="L1039" s="665">
        <v>46.117992328317001</v>
      </c>
      <c r="M1039" s="64">
        <v>1499</v>
      </c>
      <c r="N1039" s="726">
        <v>22298859.48</v>
      </c>
      <c r="O1039" s="548" t="s">
        <v>863</v>
      </c>
      <c r="P1039" s="909">
        <v>6.8817842689999997</v>
      </c>
      <c r="Q1039" s="203" t="s">
        <v>1190</v>
      </c>
      <c r="R1039" s="205" t="s">
        <v>57</v>
      </c>
      <c r="S1039" s="490">
        <v>0</v>
      </c>
      <c r="T1039" s="18">
        <v>0</v>
      </c>
      <c r="U1039" s="548">
        <v>0</v>
      </c>
      <c r="V1039" s="18">
        <v>0</v>
      </c>
      <c r="W1039" s="64">
        <v>0</v>
      </c>
      <c r="X1039" s="18">
        <v>0</v>
      </c>
      <c r="Y1039" s="18">
        <v>0</v>
      </c>
      <c r="Z1039" s="18">
        <v>0</v>
      </c>
      <c r="AA1039" s="18">
        <v>0</v>
      </c>
      <c r="AB1039" s="18">
        <v>0</v>
      </c>
      <c r="AC1039" s="18">
        <v>0</v>
      </c>
      <c r="AD1039" s="18">
        <v>0</v>
      </c>
      <c r="AE1039" s="18">
        <v>0</v>
      </c>
      <c r="AF1039" s="18">
        <v>0</v>
      </c>
      <c r="AG1039" s="64">
        <v>0</v>
      </c>
      <c r="AH1039" s="18">
        <v>0</v>
      </c>
      <c r="AI1039" s="64">
        <v>0</v>
      </c>
      <c r="AJ1039" s="18">
        <v>0</v>
      </c>
      <c r="AK1039" s="18">
        <v>189</v>
      </c>
      <c r="AL1039" s="64">
        <v>188</v>
      </c>
      <c r="AM1039" s="18">
        <v>8</v>
      </c>
      <c r="AN1039" s="18">
        <v>8</v>
      </c>
      <c r="AO1039" s="18">
        <v>0</v>
      </c>
      <c r="AP1039" s="64">
        <v>0</v>
      </c>
      <c r="AQ1039" s="64">
        <v>197</v>
      </c>
      <c r="AR1039" s="11">
        <v>196</v>
      </c>
      <c r="AS1039" s="17">
        <v>0</v>
      </c>
      <c r="AT1039" s="490">
        <v>0</v>
      </c>
      <c r="AU1039" s="64">
        <v>0</v>
      </c>
      <c r="AV1039" s="18">
        <v>0</v>
      </c>
      <c r="AW1039" s="64">
        <v>0</v>
      </c>
      <c r="AX1039" s="18">
        <v>0</v>
      </c>
      <c r="AY1039" s="17">
        <v>0</v>
      </c>
      <c r="AZ1039" s="490">
        <v>0</v>
      </c>
      <c r="BA1039" s="17">
        <v>0</v>
      </c>
      <c r="BB1039" s="18">
        <v>0</v>
      </c>
      <c r="BC1039" s="17">
        <v>0</v>
      </c>
      <c r="BD1039" s="18">
        <v>0</v>
      </c>
      <c r="BE1039" s="17">
        <v>0</v>
      </c>
      <c r="BF1039" s="18">
        <v>0</v>
      </c>
      <c r="BG1039" s="17">
        <v>0</v>
      </c>
      <c r="BH1039" s="18">
        <v>0</v>
      </c>
      <c r="BI1039" s="17">
        <v>0</v>
      </c>
      <c r="BJ1039" s="18">
        <v>0</v>
      </c>
      <c r="BK1039" s="17">
        <v>1403.0849999999994</v>
      </c>
      <c r="BL1039" s="17">
        <v>1395.0849999999994</v>
      </c>
      <c r="BM1039" s="17">
        <v>88</v>
      </c>
      <c r="BN1039" s="17">
        <v>88</v>
      </c>
      <c r="BO1039" s="18">
        <v>0</v>
      </c>
      <c r="BP1039" s="18">
        <v>0</v>
      </c>
      <c r="BQ1039" s="64">
        <v>1491.0849999999994</v>
      </c>
      <c r="BR1039" s="18">
        <v>1483.0849999999994</v>
      </c>
      <c r="BS1039" s="729">
        <v>0.21667127909208211</v>
      </c>
      <c r="BT1039" s="17">
        <v>0</v>
      </c>
      <c r="BU1039" s="17">
        <v>0</v>
      </c>
      <c r="BV1039" s="17">
        <v>0</v>
      </c>
      <c r="BW1039" s="17">
        <v>0</v>
      </c>
      <c r="BX1039" s="17">
        <v>0</v>
      </c>
      <c r="BY1039" s="17">
        <v>0</v>
      </c>
      <c r="BZ1039" s="17">
        <v>0</v>
      </c>
      <c r="CA1039" s="17">
        <v>0</v>
      </c>
      <c r="CB1039" s="17">
        <v>0</v>
      </c>
      <c r="CC1039" s="17">
        <v>0</v>
      </c>
      <c r="CD1039" s="17">
        <v>0</v>
      </c>
      <c r="CE1039" s="17">
        <v>0</v>
      </c>
      <c r="CF1039" s="17">
        <v>0</v>
      </c>
      <c r="CG1039" s="17">
        <v>0</v>
      </c>
      <c r="CH1039" s="17">
        <v>0</v>
      </c>
      <c r="CI1039" s="17">
        <v>0</v>
      </c>
      <c r="CJ1039" s="17">
        <v>0</v>
      </c>
      <c r="CK1039" s="17">
        <v>0</v>
      </c>
      <c r="CL1039" s="702">
        <v>1646997.2963999994</v>
      </c>
      <c r="CM1039" s="702">
        <v>1637606.5763999994</v>
      </c>
      <c r="CN1039" s="702">
        <v>103297.92000000001</v>
      </c>
      <c r="CO1039" s="702">
        <v>103297.92000000001</v>
      </c>
      <c r="CP1039" s="702">
        <v>0</v>
      </c>
      <c r="CQ1039" s="702">
        <v>0</v>
      </c>
      <c r="CR1039" s="704">
        <v>1750295.2163999993</v>
      </c>
      <c r="CS1039" s="703">
        <v>1740904.4963999994</v>
      </c>
      <c r="CT1039" s="23" t="s">
        <v>56</v>
      </c>
      <c r="CU1039" s="23" t="s">
        <v>56</v>
      </c>
      <c r="CV1039" s="23" t="s">
        <v>56</v>
      </c>
      <c r="CW1039" s="23" t="s">
        <v>56</v>
      </c>
      <c r="CX1039" s="23" t="s">
        <v>56</v>
      </c>
      <c r="CY1039" s="23" t="s">
        <v>56</v>
      </c>
      <c r="CZ1039" s="23" t="s">
        <v>56</v>
      </c>
      <c r="DA1039" s="23" t="s">
        <v>56</v>
      </c>
      <c r="DB1039" s="728">
        <v>22298859.48</v>
      </c>
      <c r="DC1039" s="10"/>
      <c r="DD1039" s="692">
        <v>6.8817842689999997</v>
      </c>
      <c r="DE1039" s="120"/>
      <c r="DF1039" s="120"/>
      <c r="DG1039" s="120"/>
      <c r="DH1039" s="140"/>
      <c r="DI1039" s="140"/>
      <c r="DJ1039" s="140"/>
      <c r="DK1039" s="140"/>
      <c r="DL1039" s="548" t="s">
        <v>56</v>
      </c>
      <c r="DM1039" s="548" t="s">
        <v>56</v>
      </c>
      <c r="DN1039" s="203" t="s">
        <v>868</v>
      </c>
      <c r="DO1039" s="700">
        <v>1516.5833333333301</v>
      </c>
      <c r="DP1039" s="713" t="s">
        <v>56</v>
      </c>
      <c r="DQ1039" s="548" t="s">
        <v>56</v>
      </c>
      <c r="DR1039" s="673" t="s">
        <v>56</v>
      </c>
      <c r="DS1039" s="203" t="s">
        <v>56</v>
      </c>
      <c r="DT1039" s="1160" t="s">
        <v>56</v>
      </c>
      <c r="DU1039" s="711">
        <v>103.60525303588132</v>
      </c>
      <c r="DV1039" s="711">
        <v>589.10715656286027</v>
      </c>
      <c r="DW1039" s="711">
        <v>89.213537562189302</v>
      </c>
      <c r="DX1039" s="711">
        <v>469.01413391132161</v>
      </c>
      <c r="DY1039" s="710">
        <v>0.75168965327765425</v>
      </c>
      <c r="DZ1039" s="710">
        <v>2.1683409067363106</v>
      </c>
      <c r="EA1039" s="710">
        <v>0.67173545211875296</v>
      </c>
      <c r="EB1039" s="710">
        <v>2.2060837052065305</v>
      </c>
      <c r="EC1039" s="236"/>
      <c r="ED1039" s="49"/>
      <c r="EE1039" s="232"/>
      <c r="EF1039" s="700">
        <v>87025</v>
      </c>
      <c r="EG1039" s="712">
        <v>390876.66666666669</v>
      </c>
      <c r="EH1039" s="44"/>
    </row>
    <row r="1040" spans="1:138" ht="41.25" customHeight="1" x14ac:dyDescent="0.25">
      <c r="A1040" s="871" t="s">
        <v>49</v>
      </c>
      <c r="B1040" s="656" t="s">
        <v>96</v>
      </c>
      <c r="C1040" s="656" t="s">
        <v>140</v>
      </c>
      <c r="D1040" s="691" t="s">
        <v>152</v>
      </c>
      <c r="E1040" s="656" t="s">
        <v>152</v>
      </c>
      <c r="F1040" s="656" t="s">
        <v>640</v>
      </c>
      <c r="G1040" s="901" t="s">
        <v>641</v>
      </c>
      <c r="H1040" s="897" t="s">
        <v>55</v>
      </c>
      <c r="I1040" s="17" t="s">
        <v>866</v>
      </c>
      <c r="J1040" s="64">
        <v>13.2</v>
      </c>
      <c r="K1040" s="665">
        <v>9.7168050304614013</v>
      </c>
      <c r="L1040" s="665">
        <v>45.154166572746</v>
      </c>
      <c r="M1040" s="64">
        <v>1931</v>
      </c>
      <c r="N1040" s="726">
        <v>1320459.9639999999</v>
      </c>
      <c r="O1040" s="548" t="s">
        <v>863</v>
      </c>
      <c r="P1040" s="909">
        <v>7.7048548119999998</v>
      </c>
      <c r="Q1040" s="203" t="s">
        <v>57</v>
      </c>
      <c r="R1040" s="205" t="s">
        <v>57</v>
      </c>
      <c r="S1040" s="490">
        <v>0</v>
      </c>
      <c r="T1040" s="18">
        <v>0</v>
      </c>
      <c r="U1040" s="548">
        <v>0</v>
      </c>
      <c r="V1040" s="18">
        <v>0</v>
      </c>
      <c r="W1040" s="64">
        <v>0</v>
      </c>
      <c r="X1040" s="18">
        <v>0</v>
      </c>
      <c r="Y1040" s="18">
        <v>0</v>
      </c>
      <c r="Z1040" s="18">
        <v>0</v>
      </c>
      <c r="AA1040" s="18">
        <v>0</v>
      </c>
      <c r="AB1040" s="18">
        <v>0</v>
      </c>
      <c r="AC1040" s="18">
        <v>0</v>
      </c>
      <c r="AD1040" s="18">
        <v>0</v>
      </c>
      <c r="AE1040" s="18">
        <v>0</v>
      </c>
      <c r="AF1040" s="18">
        <v>0</v>
      </c>
      <c r="AG1040" s="64">
        <v>0</v>
      </c>
      <c r="AH1040" s="18">
        <v>0</v>
      </c>
      <c r="AI1040" s="64">
        <v>1</v>
      </c>
      <c r="AJ1040" s="18">
        <v>1</v>
      </c>
      <c r="AK1040" s="18">
        <v>187</v>
      </c>
      <c r="AL1040" s="64">
        <v>186</v>
      </c>
      <c r="AM1040" s="18">
        <v>6</v>
      </c>
      <c r="AN1040" s="18">
        <v>6</v>
      </c>
      <c r="AO1040" s="18">
        <v>0</v>
      </c>
      <c r="AP1040" s="64">
        <v>0</v>
      </c>
      <c r="AQ1040" s="64">
        <v>194</v>
      </c>
      <c r="AR1040" s="11">
        <v>193</v>
      </c>
      <c r="AS1040" s="17">
        <v>0</v>
      </c>
      <c r="AT1040" s="490">
        <v>0</v>
      </c>
      <c r="AU1040" s="64">
        <v>0</v>
      </c>
      <c r="AV1040" s="18">
        <v>0</v>
      </c>
      <c r="AW1040" s="64">
        <v>0</v>
      </c>
      <c r="AX1040" s="18">
        <v>0</v>
      </c>
      <c r="AY1040" s="17">
        <v>0</v>
      </c>
      <c r="AZ1040" s="490">
        <v>0</v>
      </c>
      <c r="BA1040" s="17">
        <v>0</v>
      </c>
      <c r="BB1040" s="18">
        <v>0</v>
      </c>
      <c r="BC1040" s="17">
        <v>0</v>
      </c>
      <c r="BD1040" s="18">
        <v>0</v>
      </c>
      <c r="BE1040" s="17">
        <v>0</v>
      </c>
      <c r="BF1040" s="18">
        <v>0</v>
      </c>
      <c r="BG1040" s="17">
        <v>0</v>
      </c>
      <c r="BH1040" s="18">
        <v>0</v>
      </c>
      <c r="BI1040" s="17">
        <v>5</v>
      </c>
      <c r="BJ1040" s="18">
        <v>5</v>
      </c>
      <c r="BK1040" s="17">
        <v>1752.1499999999978</v>
      </c>
      <c r="BL1040" s="17">
        <v>1748.3499999999992</v>
      </c>
      <c r="BM1040" s="17">
        <v>99.66</v>
      </c>
      <c r="BN1040" s="17">
        <v>99.66</v>
      </c>
      <c r="BO1040" s="18">
        <v>0</v>
      </c>
      <c r="BP1040" s="18">
        <v>0</v>
      </c>
      <c r="BQ1040" s="64">
        <v>1856.8099999999979</v>
      </c>
      <c r="BR1040" s="18">
        <v>1853.0099999999993</v>
      </c>
      <c r="BS1040" s="729">
        <v>0.24099221144415225</v>
      </c>
      <c r="BT1040" s="17">
        <v>0</v>
      </c>
      <c r="BU1040" s="17">
        <v>0</v>
      </c>
      <c r="BV1040" s="17">
        <v>0</v>
      </c>
      <c r="BW1040" s="17">
        <v>0</v>
      </c>
      <c r="BX1040" s="17">
        <v>0</v>
      </c>
      <c r="BY1040" s="17">
        <v>0</v>
      </c>
      <c r="BZ1040" s="17">
        <v>0</v>
      </c>
      <c r="CA1040" s="17">
        <v>0</v>
      </c>
      <c r="CB1040" s="17">
        <v>0</v>
      </c>
      <c r="CC1040" s="17">
        <v>0</v>
      </c>
      <c r="CD1040" s="17">
        <v>0</v>
      </c>
      <c r="CE1040" s="17">
        <v>0</v>
      </c>
      <c r="CF1040" s="17">
        <v>0</v>
      </c>
      <c r="CG1040" s="17">
        <v>0</v>
      </c>
      <c r="CH1040" s="17">
        <v>0</v>
      </c>
      <c r="CI1040" s="17">
        <v>0</v>
      </c>
      <c r="CJ1040" s="17">
        <v>25228.799999999999</v>
      </c>
      <c r="CK1040" s="17">
        <v>25228.799999999999</v>
      </c>
      <c r="CL1040" s="702">
        <v>2056743.7559999977</v>
      </c>
      <c r="CM1040" s="702">
        <v>2052283.1639999992</v>
      </c>
      <c r="CN1040" s="702">
        <v>116984.8944</v>
      </c>
      <c r="CO1040" s="702">
        <v>116984.8944</v>
      </c>
      <c r="CP1040" s="702">
        <v>0</v>
      </c>
      <c r="CQ1040" s="702">
        <v>0</v>
      </c>
      <c r="CR1040" s="704">
        <v>2198957.4503999976</v>
      </c>
      <c r="CS1040" s="703">
        <v>2194496.8583999993</v>
      </c>
      <c r="CT1040" s="23">
        <v>1</v>
      </c>
      <c r="CU1040" s="23">
        <v>4</v>
      </c>
      <c r="CV1040" s="23" t="s">
        <v>152</v>
      </c>
      <c r="CW1040" s="23">
        <v>4</v>
      </c>
      <c r="CX1040" s="23">
        <v>24</v>
      </c>
      <c r="CY1040" s="23">
        <v>0</v>
      </c>
      <c r="CZ1040" s="23">
        <v>0</v>
      </c>
      <c r="DA1040" s="23" t="s">
        <v>905</v>
      </c>
      <c r="DB1040" s="728">
        <v>1320459.9639999999</v>
      </c>
      <c r="DC1040" s="10"/>
      <c r="DD1040" s="692">
        <v>7.7048548119999998</v>
      </c>
      <c r="DE1040" s="120"/>
      <c r="DF1040" s="120"/>
      <c r="DG1040" s="120"/>
      <c r="DH1040" s="140"/>
      <c r="DI1040" s="140"/>
      <c r="DJ1040" s="140"/>
      <c r="DK1040" s="140"/>
      <c r="DL1040" s="548" t="s">
        <v>56</v>
      </c>
      <c r="DM1040" s="548" t="s">
        <v>56</v>
      </c>
      <c r="DN1040" s="203" t="s">
        <v>868</v>
      </c>
      <c r="DO1040" s="700">
        <v>1928.5833333333301</v>
      </c>
      <c r="DP1040" s="713" t="s">
        <v>56</v>
      </c>
      <c r="DQ1040" s="548" t="s">
        <v>56</v>
      </c>
      <c r="DR1040" s="673" t="s">
        <v>56</v>
      </c>
      <c r="DS1040" s="203" t="s">
        <v>56</v>
      </c>
      <c r="DT1040" s="1160" t="s">
        <v>56</v>
      </c>
      <c r="DU1040" s="711">
        <v>173.22300479626699</v>
      </c>
      <c r="DV1040" s="711">
        <v>303.38408934258854</v>
      </c>
      <c r="DW1040" s="711">
        <v>29.360728904097801</v>
      </c>
      <c r="DX1040" s="711">
        <v>130.92776954132401</v>
      </c>
      <c r="DY1040" s="710">
        <v>0.35466447737976986</v>
      </c>
      <c r="DZ1040" s="710">
        <v>1.1230924626156376</v>
      </c>
      <c r="EA1040" s="710">
        <v>0.20520166775925699</v>
      </c>
      <c r="EB1040" s="710">
        <v>1.1787490111017864</v>
      </c>
      <c r="EC1040" s="236"/>
      <c r="ED1040" s="49"/>
      <c r="EE1040" s="232"/>
      <c r="EF1040" s="700">
        <v>0</v>
      </c>
      <c r="EG1040" s="712">
        <v>65550</v>
      </c>
      <c r="EH1040" s="44"/>
    </row>
    <row r="1041" spans="1:138" ht="41.25" customHeight="1" x14ac:dyDescent="0.25">
      <c r="A1041" s="871" t="s">
        <v>49</v>
      </c>
      <c r="B1041" s="656" t="s">
        <v>96</v>
      </c>
      <c r="C1041" s="656" t="s">
        <v>140</v>
      </c>
      <c r="D1041" s="691" t="s">
        <v>642</v>
      </c>
      <c r="E1041" s="656" t="s">
        <v>142</v>
      </c>
      <c r="F1041" s="656" t="s">
        <v>643</v>
      </c>
      <c r="G1041" s="901" t="s">
        <v>142</v>
      </c>
      <c r="H1041" s="897" t="s">
        <v>55</v>
      </c>
      <c r="I1041" s="17" t="s">
        <v>866</v>
      </c>
      <c r="J1041" s="64">
        <v>13.2</v>
      </c>
      <c r="K1041" s="665">
        <v>11.774481389853227</v>
      </c>
      <c r="L1041" s="665">
        <v>35.276893866018</v>
      </c>
      <c r="M1041" s="64">
        <v>1537</v>
      </c>
      <c r="N1041" s="726">
        <v>16816929.609999999</v>
      </c>
      <c r="O1041" s="548" t="s">
        <v>863</v>
      </c>
      <c r="P1041" s="909">
        <v>5.4871369579999998</v>
      </c>
      <c r="Q1041" s="203" t="s">
        <v>57</v>
      </c>
      <c r="R1041" s="205" t="s">
        <v>57</v>
      </c>
      <c r="S1041" s="490">
        <v>0</v>
      </c>
      <c r="T1041" s="18">
        <v>0</v>
      </c>
      <c r="U1041" s="548">
        <v>0</v>
      </c>
      <c r="V1041" s="18">
        <v>0</v>
      </c>
      <c r="W1041" s="64">
        <v>0</v>
      </c>
      <c r="X1041" s="18">
        <v>0</v>
      </c>
      <c r="Y1041" s="18">
        <v>0</v>
      </c>
      <c r="Z1041" s="18">
        <v>0</v>
      </c>
      <c r="AA1041" s="18">
        <v>0</v>
      </c>
      <c r="AB1041" s="18">
        <v>0</v>
      </c>
      <c r="AC1041" s="18">
        <v>0</v>
      </c>
      <c r="AD1041" s="18">
        <v>0</v>
      </c>
      <c r="AE1041" s="18">
        <v>0</v>
      </c>
      <c r="AF1041" s="18">
        <v>0</v>
      </c>
      <c r="AG1041" s="64">
        <v>0</v>
      </c>
      <c r="AH1041" s="18">
        <v>0</v>
      </c>
      <c r="AI1041" s="64">
        <v>0</v>
      </c>
      <c r="AJ1041" s="18">
        <v>0</v>
      </c>
      <c r="AK1041" s="18">
        <v>118</v>
      </c>
      <c r="AL1041" s="64">
        <v>116</v>
      </c>
      <c r="AM1041" s="18">
        <v>1</v>
      </c>
      <c r="AN1041" s="18">
        <v>1</v>
      </c>
      <c r="AO1041" s="18">
        <v>0</v>
      </c>
      <c r="AP1041" s="64">
        <v>0</v>
      </c>
      <c r="AQ1041" s="64">
        <v>119</v>
      </c>
      <c r="AR1041" s="11">
        <v>117</v>
      </c>
      <c r="AS1041" s="17">
        <v>0</v>
      </c>
      <c r="AT1041" s="490">
        <v>0</v>
      </c>
      <c r="AU1041" s="64">
        <v>0</v>
      </c>
      <c r="AV1041" s="18">
        <v>0</v>
      </c>
      <c r="AW1041" s="64">
        <v>0</v>
      </c>
      <c r="AX1041" s="18">
        <v>0</v>
      </c>
      <c r="AY1041" s="17">
        <v>0</v>
      </c>
      <c r="AZ1041" s="490">
        <v>0</v>
      </c>
      <c r="BA1041" s="17">
        <v>0</v>
      </c>
      <c r="BB1041" s="18">
        <v>0</v>
      </c>
      <c r="BC1041" s="17">
        <v>0</v>
      </c>
      <c r="BD1041" s="18">
        <v>0</v>
      </c>
      <c r="BE1041" s="17">
        <v>0</v>
      </c>
      <c r="BF1041" s="18">
        <v>0</v>
      </c>
      <c r="BG1041" s="17">
        <v>0</v>
      </c>
      <c r="BH1041" s="18">
        <v>0</v>
      </c>
      <c r="BI1041" s="17">
        <v>0</v>
      </c>
      <c r="BJ1041" s="18">
        <v>0</v>
      </c>
      <c r="BK1041" s="17">
        <v>4457.010000000002</v>
      </c>
      <c r="BL1041" s="17">
        <v>4444.41</v>
      </c>
      <c r="BM1041" s="17">
        <v>7.6</v>
      </c>
      <c r="BN1041" s="17">
        <v>7.6</v>
      </c>
      <c r="BO1041" s="18">
        <v>0</v>
      </c>
      <c r="BP1041" s="18">
        <v>0</v>
      </c>
      <c r="BQ1041" s="64">
        <v>4464.6100000000024</v>
      </c>
      <c r="BR1041" s="18">
        <v>4452.01</v>
      </c>
      <c r="BS1041" s="729">
        <v>0.81365018481829599</v>
      </c>
      <c r="BT1041" s="17">
        <v>0</v>
      </c>
      <c r="BU1041" s="17">
        <v>0</v>
      </c>
      <c r="BV1041" s="17">
        <v>0</v>
      </c>
      <c r="BW1041" s="17">
        <v>0</v>
      </c>
      <c r="BX1041" s="17">
        <v>0</v>
      </c>
      <c r="BY1041" s="17">
        <v>0</v>
      </c>
      <c r="BZ1041" s="17">
        <v>0</v>
      </c>
      <c r="CA1041" s="17">
        <v>0</v>
      </c>
      <c r="CB1041" s="17">
        <v>0</v>
      </c>
      <c r="CC1041" s="17">
        <v>0</v>
      </c>
      <c r="CD1041" s="17">
        <v>0</v>
      </c>
      <c r="CE1041" s="17">
        <v>0</v>
      </c>
      <c r="CF1041" s="17">
        <v>0</v>
      </c>
      <c r="CG1041" s="17">
        <v>0</v>
      </c>
      <c r="CH1041" s="17">
        <v>0</v>
      </c>
      <c r="CI1041" s="17">
        <v>0</v>
      </c>
      <c r="CJ1041" s="17">
        <v>0</v>
      </c>
      <c r="CK1041" s="17">
        <v>0</v>
      </c>
      <c r="CL1041" s="702">
        <v>5231816.6184000028</v>
      </c>
      <c r="CM1041" s="702">
        <v>5217026.2343999995</v>
      </c>
      <c r="CN1041" s="702">
        <v>8921.1839999999993</v>
      </c>
      <c r="CO1041" s="702">
        <v>8921.1839999999993</v>
      </c>
      <c r="CP1041" s="702">
        <v>0</v>
      </c>
      <c r="CQ1041" s="702">
        <v>0</v>
      </c>
      <c r="CR1041" s="704">
        <v>5240737.8024000032</v>
      </c>
      <c r="CS1041" s="703">
        <v>5225947.4183999998</v>
      </c>
      <c r="CT1041" s="23" t="s">
        <v>56</v>
      </c>
      <c r="CU1041" s="23" t="s">
        <v>56</v>
      </c>
      <c r="CV1041" s="23" t="s">
        <v>56</v>
      </c>
      <c r="CW1041" s="23" t="s">
        <v>56</v>
      </c>
      <c r="CX1041" s="23" t="s">
        <v>56</v>
      </c>
      <c r="CY1041" s="23" t="s">
        <v>56</v>
      </c>
      <c r="CZ1041" s="23" t="s">
        <v>56</v>
      </c>
      <c r="DA1041" s="23" t="s">
        <v>56</v>
      </c>
      <c r="DB1041" s="728">
        <v>16816929.609999999</v>
      </c>
      <c r="DC1041" s="10"/>
      <c r="DD1041" s="692">
        <v>5.4871369579999998</v>
      </c>
      <c r="DE1041" s="120"/>
      <c r="DF1041" s="120"/>
      <c r="DG1041" s="120"/>
      <c r="DH1041" s="140"/>
      <c r="DI1041" s="140"/>
      <c r="DJ1041" s="140"/>
      <c r="DK1041" s="140"/>
      <c r="DL1041" s="548" t="s">
        <v>56</v>
      </c>
      <c r="DM1041" s="548" t="s">
        <v>56</v>
      </c>
      <c r="DN1041" s="203" t="s">
        <v>868</v>
      </c>
      <c r="DO1041" s="700">
        <v>1178.8333333333301</v>
      </c>
      <c r="DP1041" s="713" t="s">
        <v>56</v>
      </c>
      <c r="DQ1041" s="548" t="s">
        <v>56</v>
      </c>
      <c r="DR1041" s="673" t="s">
        <v>56</v>
      </c>
      <c r="DS1041" s="203" t="s">
        <v>56</v>
      </c>
      <c r="DT1041" s="1160" t="s">
        <v>56</v>
      </c>
      <c r="DU1041" s="711">
        <v>423.11239926481102</v>
      </c>
      <c r="DV1041" s="711">
        <v>-216.34480964067873</v>
      </c>
      <c r="DW1041" s="711">
        <v>158.448284532016</v>
      </c>
      <c r="DX1041" s="711">
        <v>19.07969113106617</v>
      </c>
      <c r="DY1041" s="710">
        <v>1.0663084971016572</v>
      </c>
      <c r="DZ1041" s="710">
        <v>0.20523246488332836</v>
      </c>
      <c r="EA1041" s="710">
        <v>0.64442185233465099</v>
      </c>
      <c r="EB1041" s="710">
        <v>0.61102918658292915</v>
      </c>
      <c r="EC1041" s="236"/>
      <c r="ED1041" s="49"/>
      <c r="EE1041" s="232"/>
      <c r="EF1041" s="700">
        <v>0</v>
      </c>
      <c r="EG1041" s="712">
        <v>130500.33333333333</v>
      </c>
      <c r="EH1041" s="44"/>
    </row>
    <row r="1042" spans="1:138" ht="41.25" customHeight="1" x14ac:dyDescent="0.25">
      <c r="A1042" s="871" t="s">
        <v>49</v>
      </c>
      <c r="B1042" s="656" t="s">
        <v>96</v>
      </c>
      <c r="C1042" s="656" t="s">
        <v>140</v>
      </c>
      <c r="D1042" s="691" t="s">
        <v>642</v>
      </c>
      <c r="E1042" s="656" t="s">
        <v>142</v>
      </c>
      <c r="F1042" s="656" t="s">
        <v>644</v>
      </c>
      <c r="G1042" s="901" t="s">
        <v>142</v>
      </c>
      <c r="H1042" s="897" t="s">
        <v>55</v>
      </c>
      <c r="I1042" s="17" t="s">
        <v>866</v>
      </c>
      <c r="J1042" s="64">
        <v>13.2</v>
      </c>
      <c r="K1042" s="665">
        <v>8.8022822040650333</v>
      </c>
      <c r="L1042" s="665">
        <v>14.644886333175</v>
      </c>
      <c r="M1042" s="64">
        <v>3312</v>
      </c>
      <c r="N1042" s="726">
        <v>27583879.359999999</v>
      </c>
      <c r="O1042" s="548" t="s">
        <v>863</v>
      </c>
      <c r="P1042" s="909">
        <v>7.5219502470000004</v>
      </c>
      <c r="Q1042" s="203" t="s">
        <v>902</v>
      </c>
      <c r="R1042" s="205" t="s">
        <v>57</v>
      </c>
      <c r="S1042" s="490">
        <v>0</v>
      </c>
      <c r="T1042" s="18">
        <v>0</v>
      </c>
      <c r="U1042" s="548">
        <v>0</v>
      </c>
      <c r="V1042" s="18">
        <v>0</v>
      </c>
      <c r="W1042" s="64">
        <v>0</v>
      </c>
      <c r="X1042" s="18">
        <v>0</v>
      </c>
      <c r="Y1042" s="18">
        <v>0</v>
      </c>
      <c r="Z1042" s="18">
        <v>0</v>
      </c>
      <c r="AA1042" s="18">
        <v>0</v>
      </c>
      <c r="AB1042" s="18">
        <v>0</v>
      </c>
      <c r="AC1042" s="18">
        <v>0</v>
      </c>
      <c r="AD1042" s="18">
        <v>0</v>
      </c>
      <c r="AE1042" s="18">
        <v>0</v>
      </c>
      <c r="AF1042" s="18">
        <v>0</v>
      </c>
      <c r="AG1042" s="64">
        <v>0</v>
      </c>
      <c r="AH1042" s="18">
        <v>0</v>
      </c>
      <c r="AI1042" s="64">
        <v>0</v>
      </c>
      <c r="AJ1042" s="18">
        <v>0</v>
      </c>
      <c r="AK1042" s="18">
        <v>103</v>
      </c>
      <c r="AL1042" s="64">
        <v>101</v>
      </c>
      <c r="AM1042" s="18">
        <v>2</v>
      </c>
      <c r="AN1042" s="18">
        <v>2</v>
      </c>
      <c r="AO1042" s="18">
        <v>0</v>
      </c>
      <c r="AP1042" s="64">
        <v>0</v>
      </c>
      <c r="AQ1042" s="64">
        <v>105</v>
      </c>
      <c r="AR1042" s="11">
        <v>103</v>
      </c>
      <c r="AS1042" s="17">
        <v>0</v>
      </c>
      <c r="AT1042" s="490">
        <v>0</v>
      </c>
      <c r="AU1042" s="64">
        <v>0</v>
      </c>
      <c r="AV1042" s="18">
        <v>0</v>
      </c>
      <c r="AW1042" s="64">
        <v>0</v>
      </c>
      <c r="AX1042" s="18">
        <v>0</v>
      </c>
      <c r="AY1042" s="17">
        <v>0</v>
      </c>
      <c r="AZ1042" s="490">
        <v>0</v>
      </c>
      <c r="BA1042" s="17">
        <v>0</v>
      </c>
      <c r="BB1042" s="18">
        <v>0</v>
      </c>
      <c r="BC1042" s="17">
        <v>0</v>
      </c>
      <c r="BD1042" s="18">
        <v>0</v>
      </c>
      <c r="BE1042" s="17">
        <v>0</v>
      </c>
      <c r="BF1042" s="18">
        <v>0</v>
      </c>
      <c r="BG1042" s="17">
        <v>0</v>
      </c>
      <c r="BH1042" s="18">
        <v>0</v>
      </c>
      <c r="BI1042" s="17">
        <v>0</v>
      </c>
      <c r="BJ1042" s="18">
        <v>0</v>
      </c>
      <c r="BK1042" s="17">
        <v>1624.7999999999972</v>
      </c>
      <c r="BL1042" s="17">
        <v>614.80000000000052</v>
      </c>
      <c r="BM1042" s="17">
        <v>15.2</v>
      </c>
      <c r="BN1042" s="17">
        <v>15.2</v>
      </c>
      <c r="BO1042" s="18">
        <v>0</v>
      </c>
      <c r="BP1042" s="18">
        <v>0</v>
      </c>
      <c r="BQ1042" s="64">
        <v>1639.9999999999973</v>
      </c>
      <c r="BR1042" s="18">
        <v>630.00000000000057</v>
      </c>
      <c r="BS1042" s="729">
        <v>0.21802856255983386</v>
      </c>
      <c r="BT1042" s="17">
        <v>0</v>
      </c>
      <c r="BU1042" s="17">
        <v>0</v>
      </c>
      <c r="BV1042" s="17">
        <v>0</v>
      </c>
      <c r="BW1042" s="17">
        <v>0</v>
      </c>
      <c r="BX1042" s="17">
        <v>0</v>
      </c>
      <c r="BY1042" s="17">
        <v>0</v>
      </c>
      <c r="BZ1042" s="17">
        <v>0</v>
      </c>
      <c r="CA1042" s="17">
        <v>0</v>
      </c>
      <c r="CB1042" s="17">
        <v>0</v>
      </c>
      <c r="CC1042" s="17">
        <v>0</v>
      </c>
      <c r="CD1042" s="17">
        <v>0</v>
      </c>
      <c r="CE1042" s="17">
        <v>0</v>
      </c>
      <c r="CF1042" s="17">
        <v>0</v>
      </c>
      <c r="CG1042" s="17">
        <v>0</v>
      </c>
      <c r="CH1042" s="17">
        <v>0</v>
      </c>
      <c r="CI1042" s="17">
        <v>0</v>
      </c>
      <c r="CJ1042" s="17">
        <v>0</v>
      </c>
      <c r="CK1042" s="17">
        <v>0</v>
      </c>
      <c r="CL1042" s="702">
        <v>1907255.231999997</v>
      </c>
      <c r="CM1042" s="702">
        <v>721676.83200000064</v>
      </c>
      <c r="CN1042" s="702">
        <v>17842.367999999999</v>
      </c>
      <c r="CO1042" s="702">
        <v>17842.367999999999</v>
      </c>
      <c r="CP1042" s="702">
        <v>0</v>
      </c>
      <c r="CQ1042" s="702">
        <v>0</v>
      </c>
      <c r="CR1042" s="704">
        <v>1925097.5999999971</v>
      </c>
      <c r="CS1042" s="703">
        <v>739519.20000000065</v>
      </c>
      <c r="CT1042" s="23" t="s">
        <v>56</v>
      </c>
      <c r="CU1042" s="23" t="s">
        <v>56</v>
      </c>
      <c r="CV1042" s="23" t="s">
        <v>56</v>
      </c>
      <c r="CW1042" s="23" t="s">
        <v>56</v>
      </c>
      <c r="CX1042" s="23" t="s">
        <v>56</v>
      </c>
      <c r="CY1042" s="23" t="s">
        <v>56</v>
      </c>
      <c r="CZ1042" s="23" t="s">
        <v>56</v>
      </c>
      <c r="DA1042" s="23" t="s">
        <v>56</v>
      </c>
      <c r="DB1042" s="728">
        <v>27583879.359999999</v>
      </c>
      <c r="DC1042" s="10"/>
      <c r="DD1042" s="692">
        <v>7.5219502470000004</v>
      </c>
      <c r="DE1042" s="120"/>
      <c r="DF1042" s="120"/>
      <c r="DG1042" s="120"/>
      <c r="DH1042" s="140"/>
      <c r="DI1042" s="140"/>
      <c r="DJ1042" s="140"/>
      <c r="DK1042" s="140"/>
      <c r="DL1042" s="548" t="s">
        <v>56</v>
      </c>
      <c r="DM1042" s="548" t="s">
        <v>56</v>
      </c>
      <c r="DN1042" s="203" t="s">
        <v>868</v>
      </c>
      <c r="DO1042" s="700">
        <v>3118.0833333333298</v>
      </c>
      <c r="DP1042" s="713" t="s">
        <v>56</v>
      </c>
      <c r="DQ1042" s="548" t="s">
        <v>56</v>
      </c>
      <c r="DR1042" s="673" t="s">
        <v>56</v>
      </c>
      <c r="DS1042" s="700">
        <v>3118.0833333333298</v>
      </c>
      <c r="DT1042" s="25" t="s">
        <v>918</v>
      </c>
      <c r="DU1042" s="711">
        <v>7.000454338936855</v>
      </c>
      <c r="DV1042" s="711">
        <v>282.22332162580432</v>
      </c>
      <c r="DW1042" s="711">
        <v>7.2560966946866001</v>
      </c>
      <c r="DX1042" s="711">
        <v>143.40517462243486</v>
      </c>
      <c r="DY1042" s="710">
        <v>0.62827057219980298</v>
      </c>
      <c r="DZ1042" s="710">
        <v>4.3873377558003246E-2</v>
      </c>
      <c r="EA1042" s="710">
        <v>0.410866483438171</v>
      </c>
      <c r="EB1042" s="710">
        <v>0.23029582762576706</v>
      </c>
      <c r="EC1042" s="236"/>
      <c r="ED1042" s="49"/>
      <c r="EE1042" s="232"/>
      <c r="EF1042" s="700">
        <v>0</v>
      </c>
      <c r="EG1042" s="712">
        <v>104652</v>
      </c>
      <c r="EH1042" s="44"/>
    </row>
    <row r="1043" spans="1:138" ht="41.25" customHeight="1" x14ac:dyDescent="0.25">
      <c r="A1043" s="871" t="s">
        <v>49</v>
      </c>
      <c r="B1043" s="656" t="s">
        <v>96</v>
      </c>
      <c r="C1043" s="656" t="s">
        <v>140</v>
      </c>
      <c r="D1043" s="691" t="s">
        <v>642</v>
      </c>
      <c r="E1043" s="656" t="s">
        <v>142</v>
      </c>
      <c r="F1043" s="656" t="s">
        <v>645</v>
      </c>
      <c r="G1043" s="901" t="s">
        <v>142</v>
      </c>
      <c r="H1043" s="897" t="s">
        <v>55</v>
      </c>
      <c r="I1043" s="17" t="s">
        <v>860</v>
      </c>
      <c r="J1043" s="64">
        <v>13.2</v>
      </c>
      <c r="K1043" s="665">
        <v>11.774481389853227</v>
      </c>
      <c r="L1043" s="665">
        <v>6.8439393797040005</v>
      </c>
      <c r="M1043" s="64">
        <v>836</v>
      </c>
      <c r="N1043" s="726">
        <v>20647985.199999999</v>
      </c>
      <c r="O1043" s="548" t="s">
        <v>863</v>
      </c>
      <c r="P1043" s="909">
        <v>4.6640664149999997</v>
      </c>
      <c r="Q1043" s="203" t="s">
        <v>57</v>
      </c>
      <c r="R1043" s="205" t="s">
        <v>57</v>
      </c>
      <c r="S1043" s="490">
        <v>0</v>
      </c>
      <c r="T1043" s="18">
        <v>0</v>
      </c>
      <c r="U1043" s="548">
        <v>0</v>
      </c>
      <c r="V1043" s="18">
        <v>0</v>
      </c>
      <c r="W1043" s="64">
        <v>0</v>
      </c>
      <c r="X1043" s="18">
        <v>0</v>
      </c>
      <c r="Y1043" s="18">
        <v>0</v>
      </c>
      <c r="Z1043" s="18">
        <v>0</v>
      </c>
      <c r="AA1043" s="18">
        <v>0</v>
      </c>
      <c r="AB1043" s="18">
        <v>0</v>
      </c>
      <c r="AC1043" s="18">
        <v>0</v>
      </c>
      <c r="AD1043" s="18">
        <v>0</v>
      </c>
      <c r="AE1043" s="18">
        <v>0</v>
      </c>
      <c r="AF1043" s="18">
        <v>0</v>
      </c>
      <c r="AG1043" s="64">
        <v>0</v>
      </c>
      <c r="AH1043" s="18">
        <v>0</v>
      </c>
      <c r="AI1043" s="64">
        <v>0</v>
      </c>
      <c r="AJ1043" s="18">
        <v>0</v>
      </c>
      <c r="AK1043" s="18">
        <v>33</v>
      </c>
      <c r="AL1043" s="64">
        <v>33</v>
      </c>
      <c r="AM1043" s="18">
        <v>1</v>
      </c>
      <c r="AN1043" s="18">
        <v>1</v>
      </c>
      <c r="AO1043" s="18">
        <v>0</v>
      </c>
      <c r="AP1043" s="64">
        <v>0</v>
      </c>
      <c r="AQ1043" s="64">
        <v>34</v>
      </c>
      <c r="AR1043" s="11">
        <v>34</v>
      </c>
      <c r="AS1043" s="17">
        <v>0</v>
      </c>
      <c r="AT1043" s="490">
        <v>0</v>
      </c>
      <c r="AU1043" s="64">
        <v>0</v>
      </c>
      <c r="AV1043" s="18">
        <v>0</v>
      </c>
      <c r="AW1043" s="64">
        <v>0</v>
      </c>
      <c r="AX1043" s="18">
        <v>0</v>
      </c>
      <c r="AY1043" s="17">
        <v>0</v>
      </c>
      <c r="AZ1043" s="490">
        <v>0</v>
      </c>
      <c r="BA1043" s="17">
        <v>0</v>
      </c>
      <c r="BB1043" s="18">
        <v>0</v>
      </c>
      <c r="BC1043" s="17">
        <v>0</v>
      </c>
      <c r="BD1043" s="18">
        <v>0</v>
      </c>
      <c r="BE1043" s="17">
        <v>0</v>
      </c>
      <c r="BF1043" s="18">
        <v>0</v>
      </c>
      <c r="BG1043" s="17">
        <v>0</v>
      </c>
      <c r="BH1043" s="18">
        <v>0</v>
      </c>
      <c r="BI1043" s="17">
        <v>0</v>
      </c>
      <c r="BJ1043" s="18">
        <v>0</v>
      </c>
      <c r="BK1043" s="17">
        <v>261.62000000000006</v>
      </c>
      <c r="BL1043" s="17">
        <v>261.62000000000006</v>
      </c>
      <c r="BM1043" s="17">
        <v>3.8</v>
      </c>
      <c r="BN1043" s="17">
        <v>3.8</v>
      </c>
      <c r="BO1043" s="18">
        <v>0</v>
      </c>
      <c r="BP1043" s="18">
        <v>0</v>
      </c>
      <c r="BQ1043" s="64">
        <v>265.42000000000007</v>
      </c>
      <c r="BR1043" s="18">
        <v>265.42000000000007</v>
      </c>
      <c r="BS1043" s="729">
        <v>5.6907422918847976E-2</v>
      </c>
      <c r="BT1043" s="17">
        <v>0</v>
      </c>
      <c r="BU1043" s="17">
        <v>0</v>
      </c>
      <c r="BV1043" s="17">
        <v>0</v>
      </c>
      <c r="BW1043" s="17">
        <v>0</v>
      </c>
      <c r="BX1043" s="17">
        <v>0</v>
      </c>
      <c r="BY1043" s="17">
        <v>0</v>
      </c>
      <c r="BZ1043" s="17">
        <v>0</v>
      </c>
      <c r="CA1043" s="17">
        <v>0</v>
      </c>
      <c r="CB1043" s="17">
        <v>0</v>
      </c>
      <c r="CC1043" s="17">
        <v>0</v>
      </c>
      <c r="CD1043" s="17">
        <v>0</v>
      </c>
      <c r="CE1043" s="17">
        <v>0</v>
      </c>
      <c r="CF1043" s="17">
        <v>0</v>
      </c>
      <c r="CG1043" s="17">
        <v>0</v>
      </c>
      <c r="CH1043" s="17">
        <v>0</v>
      </c>
      <c r="CI1043" s="17">
        <v>0</v>
      </c>
      <c r="CJ1043" s="17">
        <v>0</v>
      </c>
      <c r="CK1043" s="17">
        <v>0</v>
      </c>
      <c r="CL1043" s="702">
        <v>307100.02080000011</v>
      </c>
      <c r="CM1043" s="702">
        <v>307100.02080000011</v>
      </c>
      <c r="CN1043" s="702">
        <v>4460.5919999999996</v>
      </c>
      <c r="CO1043" s="702">
        <v>4460.5919999999996</v>
      </c>
      <c r="CP1043" s="702">
        <v>0</v>
      </c>
      <c r="CQ1043" s="702">
        <v>0</v>
      </c>
      <c r="CR1043" s="704">
        <v>311560.61280000012</v>
      </c>
      <c r="CS1043" s="703">
        <v>311560.61280000012</v>
      </c>
      <c r="CT1043" s="23" t="s">
        <v>56</v>
      </c>
      <c r="CU1043" s="23" t="s">
        <v>56</v>
      </c>
      <c r="CV1043" s="23" t="s">
        <v>56</v>
      </c>
      <c r="CW1043" s="23" t="s">
        <v>56</v>
      </c>
      <c r="CX1043" s="23" t="s">
        <v>56</v>
      </c>
      <c r="CY1043" s="23" t="s">
        <v>56</v>
      </c>
      <c r="CZ1043" s="23" t="s">
        <v>56</v>
      </c>
      <c r="DA1043" s="23" t="s">
        <v>56</v>
      </c>
      <c r="DB1043" s="728">
        <v>20647985.199999999</v>
      </c>
      <c r="DC1043" s="10"/>
      <c r="DD1043" s="692">
        <v>4.6640664149999997</v>
      </c>
      <c r="DE1043" s="120"/>
      <c r="DF1043" s="120"/>
      <c r="DG1043" s="120"/>
      <c r="DH1043" s="140"/>
      <c r="DI1043" s="140"/>
      <c r="DJ1043" s="140"/>
      <c r="DK1043" s="140"/>
      <c r="DL1043" s="548" t="s">
        <v>56</v>
      </c>
      <c r="DM1043" s="548" t="s">
        <v>56</v>
      </c>
      <c r="DN1043" s="203" t="s">
        <v>868</v>
      </c>
      <c r="DO1043" s="700">
        <v>822.66666666666697</v>
      </c>
      <c r="DP1043" s="713" t="s">
        <v>56</v>
      </c>
      <c r="DQ1043" s="548" t="s">
        <v>56</v>
      </c>
      <c r="DR1043" s="673" t="s">
        <v>56</v>
      </c>
      <c r="DS1043" s="203" t="s">
        <v>56</v>
      </c>
      <c r="DT1043" s="1160" t="s">
        <v>56</v>
      </c>
      <c r="DU1043" s="711">
        <v>48.952998379254439</v>
      </c>
      <c r="DV1043" s="711">
        <v>-4.4674983936856378</v>
      </c>
      <c r="DW1043" s="711">
        <v>11.5831426351426</v>
      </c>
      <c r="DX1043" s="711">
        <v>32.978779572703104</v>
      </c>
      <c r="DY1043" s="710">
        <v>0.36466774716369516</v>
      </c>
      <c r="DZ1043" s="710">
        <v>0.22888824789322187</v>
      </c>
      <c r="EA1043" s="710">
        <v>0.341871461871462</v>
      </c>
      <c r="EB1043" s="710">
        <v>0.25124221341832709</v>
      </c>
      <c r="EC1043" s="236"/>
      <c r="ED1043" s="49"/>
      <c r="EE1043" s="232"/>
      <c r="EF1043" s="700">
        <v>9207</v>
      </c>
      <c r="EG1043" s="712">
        <v>83940.333333333328</v>
      </c>
      <c r="EH1043" s="44"/>
    </row>
    <row r="1044" spans="1:138" ht="41.25" customHeight="1" x14ac:dyDescent="0.25">
      <c r="A1044" s="871" t="s">
        <v>49</v>
      </c>
      <c r="B1044" s="656" t="s">
        <v>96</v>
      </c>
      <c r="C1044" s="656" t="s">
        <v>140</v>
      </c>
      <c r="D1044" s="691" t="s">
        <v>642</v>
      </c>
      <c r="E1044" s="656" t="s">
        <v>142</v>
      </c>
      <c r="F1044" s="656" t="s">
        <v>646</v>
      </c>
      <c r="G1044" s="901" t="s">
        <v>142</v>
      </c>
      <c r="H1044" s="897" t="s">
        <v>55</v>
      </c>
      <c r="I1044" s="17" t="s">
        <v>866</v>
      </c>
      <c r="J1044" s="64">
        <v>13.2</v>
      </c>
      <c r="K1044" s="665">
        <v>11.774481389853227</v>
      </c>
      <c r="L1044" s="665">
        <v>8.3503787705099999</v>
      </c>
      <c r="M1044" s="64">
        <v>501</v>
      </c>
      <c r="N1044" s="726">
        <v>25168699.420000002</v>
      </c>
      <c r="O1044" s="548" t="s">
        <v>863</v>
      </c>
      <c r="P1044" s="909">
        <v>8.3907469320000008</v>
      </c>
      <c r="Q1044" s="203" t="s">
        <v>57</v>
      </c>
      <c r="R1044" s="205" t="s">
        <v>57</v>
      </c>
      <c r="S1044" s="490">
        <v>0</v>
      </c>
      <c r="T1044" s="18">
        <v>0</v>
      </c>
      <c r="U1044" s="548">
        <v>0</v>
      </c>
      <c r="V1044" s="18">
        <v>0</v>
      </c>
      <c r="W1044" s="64">
        <v>0</v>
      </c>
      <c r="X1044" s="18">
        <v>0</v>
      </c>
      <c r="Y1044" s="18">
        <v>0</v>
      </c>
      <c r="Z1044" s="18">
        <v>0</v>
      </c>
      <c r="AA1044" s="18">
        <v>0</v>
      </c>
      <c r="AB1044" s="18">
        <v>0</v>
      </c>
      <c r="AC1044" s="18">
        <v>0</v>
      </c>
      <c r="AD1044" s="18">
        <v>0</v>
      </c>
      <c r="AE1044" s="18">
        <v>0</v>
      </c>
      <c r="AF1044" s="18">
        <v>0</v>
      </c>
      <c r="AG1044" s="64">
        <v>0</v>
      </c>
      <c r="AH1044" s="18">
        <v>0</v>
      </c>
      <c r="AI1044" s="64">
        <v>0</v>
      </c>
      <c r="AJ1044" s="18">
        <v>0</v>
      </c>
      <c r="AK1044" s="18">
        <v>76</v>
      </c>
      <c r="AL1044" s="64">
        <v>76</v>
      </c>
      <c r="AM1044" s="18">
        <v>2</v>
      </c>
      <c r="AN1044" s="18">
        <v>2</v>
      </c>
      <c r="AO1044" s="18">
        <v>0</v>
      </c>
      <c r="AP1044" s="64">
        <v>0</v>
      </c>
      <c r="AQ1044" s="64">
        <v>78</v>
      </c>
      <c r="AR1044" s="11">
        <v>78</v>
      </c>
      <c r="AS1044" s="17">
        <v>0</v>
      </c>
      <c r="AT1044" s="490">
        <v>0</v>
      </c>
      <c r="AU1044" s="64">
        <v>0</v>
      </c>
      <c r="AV1044" s="18">
        <v>0</v>
      </c>
      <c r="AW1044" s="64">
        <v>0</v>
      </c>
      <c r="AX1044" s="18">
        <v>0</v>
      </c>
      <c r="AY1044" s="17">
        <v>0</v>
      </c>
      <c r="AZ1044" s="490">
        <v>0</v>
      </c>
      <c r="BA1044" s="17">
        <v>0</v>
      </c>
      <c r="BB1044" s="18">
        <v>0</v>
      </c>
      <c r="BC1044" s="17">
        <v>0</v>
      </c>
      <c r="BD1044" s="18">
        <v>0</v>
      </c>
      <c r="BE1044" s="17">
        <v>0</v>
      </c>
      <c r="BF1044" s="18">
        <v>0</v>
      </c>
      <c r="BG1044" s="17">
        <v>0</v>
      </c>
      <c r="BH1044" s="18">
        <v>0</v>
      </c>
      <c r="BI1044" s="17">
        <v>0</v>
      </c>
      <c r="BJ1044" s="18">
        <v>0</v>
      </c>
      <c r="BK1044" s="17">
        <v>528.0400000000003</v>
      </c>
      <c r="BL1044" s="17">
        <v>528.04000000000008</v>
      </c>
      <c r="BM1044" s="17">
        <v>20.2</v>
      </c>
      <c r="BN1044" s="17">
        <v>20.2</v>
      </c>
      <c r="BO1044" s="18">
        <v>0</v>
      </c>
      <c r="BP1044" s="18">
        <v>0</v>
      </c>
      <c r="BQ1044" s="64">
        <v>548.24000000000035</v>
      </c>
      <c r="BR1044" s="18">
        <v>548.24000000000012</v>
      </c>
      <c r="BS1044" s="729">
        <v>6.5338640819825447E-2</v>
      </c>
      <c r="BT1044" s="17">
        <v>0</v>
      </c>
      <c r="BU1044" s="17">
        <v>0</v>
      </c>
      <c r="BV1044" s="17">
        <v>0</v>
      </c>
      <c r="BW1044" s="17">
        <v>0</v>
      </c>
      <c r="BX1044" s="17">
        <v>0</v>
      </c>
      <c r="BY1044" s="17">
        <v>0</v>
      </c>
      <c r="BZ1044" s="17">
        <v>0</v>
      </c>
      <c r="CA1044" s="17">
        <v>0</v>
      </c>
      <c r="CB1044" s="17">
        <v>0</v>
      </c>
      <c r="CC1044" s="17">
        <v>0</v>
      </c>
      <c r="CD1044" s="17">
        <v>0</v>
      </c>
      <c r="CE1044" s="17">
        <v>0</v>
      </c>
      <c r="CF1044" s="17">
        <v>0</v>
      </c>
      <c r="CG1044" s="17">
        <v>0</v>
      </c>
      <c r="CH1044" s="17">
        <v>0</v>
      </c>
      <c r="CI1044" s="17">
        <v>0</v>
      </c>
      <c r="CJ1044" s="17">
        <v>0</v>
      </c>
      <c r="CK1044" s="17">
        <v>0</v>
      </c>
      <c r="CL1044" s="702">
        <v>619834.47360000038</v>
      </c>
      <c r="CM1044" s="702">
        <v>619834.47360000014</v>
      </c>
      <c r="CN1044" s="702">
        <v>23711.567999999999</v>
      </c>
      <c r="CO1044" s="702">
        <v>23711.567999999999</v>
      </c>
      <c r="CP1044" s="702">
        <v>0</v>
      </c>
      <c r="CQ1044" s="702">
        <v>0</v>
      </c>
      <c r="CR1044" s="704">
        <v>643546.04160000035</v>
      </c>
      <c r="CS1044" s="703">
        <v>643546.04160000011</v>
      </c>
      <c r="CT1044" s="23" t="s">
        <v>56</v>
      </c>
      <c r="CU1044" s="23" t="s">
        <v>56</v>
      </c>
      <c r="CV1044" s="23" t="s">
        <v>56</v>
      </c>
      <c r="CW1044" s="23" t="s">
        <v>56</v>
      </c>
      <c r="CX1044" s="23" t="s">
        <v>56</v>
      </c>
      <c r="CY1044" s="23" t="s">
        <v>56</v>
      </c>
      <c r="CZ1044" s="23" t="s">
        <v>56</v>
      </c>
      <c r="DA1044" s="23" t="s">
        <v>56</v>
      </c>
      <c r="DB1044" s="728">
        <v>25168699.420000002</v>
      </c>
      <c r="DC1044" s="10"/>
      <c r="DD1044" s="692">
        <v>8.3907469320000008</v>
      </c>
      <c r="DE1044" s="120"/>
      <c r="DF1044" s="120"/>
      <c r="DG1044" s="120"/>
      <c r="DH1044" s="140"/>
      <c r="DI1044" s="140"/>
      <c r="DJ1044" s="140"/>
      <c r="DK1044" s="140"/>
      <c r="DL1044" s="548" t="s">
        <v>56</v>
      </c>
      <c r="DM1044" s="548" t="s">
        <v>56</v>
      </c>
      <c r="DN1044" s="203" t="s">
        <v>868</v>
      </c>
      <c r="DO1044" s="700">
        <v>1283.9166666666699</v>
      </c>
      <c r="DP1044" s="713" t="s">
        <v>56</v>
      </c>
      <c r="DQ1044" s="548" t="s">
        <v>56</v>
      </c>
      <c r="DR1044" s="673" t="s">
        <v>56</v>
      </c>
      <c r="DS1044" s="203" t="s">
        <v>56</v>
      </c>
      <c r="DT1044" s="1160" t="s">
        <v>56</v>
      </c>
      <c r="DU1044" s="711">
        <v>174.74965924579692</v>
      </c>
      <c r="DV1044" s="711">
        <v>51.543901197687063</v>
      </c>
      <c r="DW1044" s="711">
        <v>55.777676317187598</v>
      </c>
      <c r="DX1044" s="711">
        <v>133.37482088197632</v>
      </c>
      <c r="DY1044" s="710">
        <v>1.4595962874018267</v>
      </c>
      <c r="DZ1044" s="710">
        <v>-0.61844249975840004</v>
      </c>
      <c r="EA1044" s="710">
        <v>1.21698783839182</v>
      </c>
      <c r="EB1044" s="710">
        <v>-0.38749277529697668</v>
      </c>
      <c r="EC1044" s="236"/>
      <c r="ED1044" s="49"/>
      <c r="EE1044" s="232"/>
      <c r="EF1044" s="700">
        <v>32935</v>
      </c>
      <c r="EG1044" s="712">
        <v>-32935</v>
      </c>
      <c r="EH1044" s="44"/>
    </row>
    <row r="1045" spans="1:138" ht="41.25" customHeight="1" x14ac:dyDescent="0.25">
      <c r="A1045" s="871" t="s">
        <v>49</v>
      </c>
      <c r="B1045" s="656" t="s">
        <v>96</v>
      </c>
      <c r="C1045" s="656" t="s">
        <v>140</v>
      </c>
      <c r="D1045" s="691" t="s">
        <v>1951</v>
      </c>
      <c r="E1045" s="656" t="s">
        <v>648</v>
      </c>
      <c r="F1045" s="656" t="s">
        <v>1952</v>
      </c>
      <c r="G1045" s="901" t="s">
        <v>648</v>
      </c>
      <c r="H1045" s="897" t="s">
        <v>55</v>
      </c>
      <c r="I1045" s="17" t="s">
        <v>866</v>
      </c>
      <c r="J1045" s="64">
        <v>13.2</v>
      </c>
      <c r="K1045" s="665">
        <v>10.882821634116768</v>
      </c>
      <c r="L1045" s="665">
        <v>30.670833269538001</v>
      </c>
      <c r="M1045" s="64">
        <v>1284</v>
      </c>
      <c r="N1045" s="726">
        <v>17647634.84</v>
      </c>
      <c r="O1045" s="548" t="s">
        <v>863</v>
      </c>
      <c r="P1045" s="909">
        <v>6.9732365510000003</v>
      </c>
      <c r="Q1045" s="203" t="s">
        <v>57</v>
      </c>
      <c r="R1045" s="205" t="s">
        <v>57</v>
      </c>
      <c r="S1045" s="490">
        <v>0</v>
      </c>
      <c r="T1045" s="18">
        <v>0</v>
      </c>
      <c r="U1045" s="548">
        <v>0</v>
      </c>
      <c r="V1045" s="18">
        <v>0</v>
      </c>
      <c r="W1045" s="64">
        <v>1</v>
      </c>
      <c r="X1045" s="18">
        <v>1</v>
      </c>
      <c r="Y1045" s="18">
        <v>0</v>
      </c>
      <c r="Z1045" s="18">
        <v>0</v>
      </c>
      <c r="AA1045" s="18">
        <v>0</v>
      </c>
      <c r="AB1045" s="18">
        <v>0</v>
      </c>
      <c r="AC1045" s="18">
        <v>0</v>
      </c>
      <c r="AD1045" s="18">
        <v>0</v>
      </c>
      <c r="AE1045" s="18">
        <v>0</v>
      </c>
      <c r="AF1045" s="18">
        <v>0</v>
      </c>
      <c r="AG1045" s="64">
        <v>0</v>
      </c>
      <c r="AH1045" s="18">
        <v>0</v>
      </c>
      <c r="AI1045" s="64">
        <v>0</v>
      </c>
      <c r="AJ1045" s="18">
        <v>0</v>
      </c>
      <c r="AK1045" s="18">
        <v>73</v>
      </c>
      <c r="AL1045" s="64">
        <v>73</v>
      </c>
      <c r="AM1045" s="18">
        <v>5</v>
      </c>
      <c r="AN1045" s="18">
        <v>5</v>
      </c>
      <c r="AO1045" s="18">
        <v>0</v>
      </c>
      <c r="AP1045" s="64">
        <v>0</v>
      </c>
      <c r="AQ1045" s="64">
        <v>79</v>
      </c>
      <c r="AR1045" s="11">
        <v>79</v>
      </c>
      <c r="AS1045" s="17">
        <v>0</v>
      </c>
      <c r="AT1045" s="490">
        <v>0</v>
      </c>
      <c r="AU1045" s="64">
        <v>0</v>
      </c>
      <c r="AV1045" s="18">
        <v>0</v>
      </c>
      <c r="AW1045" s="64">
        <v>10</v>
      </c>
      <c r="AX1045" s="18">
        <v>10</v>
      </c>
      <c r="AY1045" s="17">
        <v>0</v>
      </c>
      <c r="AZ1045" s="490">
        <v>0</v>
      </c>
      <c r="BA1045" s="17">
        <v>0</v>
      </c>
      <c r="BB1045" s="18">
        <v>0</v>
      </c>
      <c r="BC1045" s="17">
        <v>0</v>
      </c>
      <c r="BD1045" s="18">
        <v>0</v>
      </c>
      <c r="BE1045" s="17">
        <v>0</v>
      </c>
      <c r="BF1045" s="18">
        <v>0</v>
      </c>
      <c r="BG1045" s="17">
        <v>0</v>
      </c>
      <c r="BH1045" s="18">
        <v>0</v>
      </c>
      <c r="BI1045" s="17">
        <v>0</v>
      </c>
      <c r="BJ1045" s="18">
        <v>0</v>
      </c>
      <c r="BK1045" s="17">
        <v>573.5200000000001</v>
      </c>
      <c r="BL1045" s="17">
        <v>573.5200000000001</v>
      </c>
      <c r="BM1045" s="17">
        <v>100.77200000000001</v>
      </c>
      <c r="BN1045" s="17">
        <v>100.77199999999999</v>
      </c>
      <c r="BO1045" s="18">
        <v>0</v>
      </c>
      <c r="BP1045" s="18">
        <v>0</v>
      </c>
      <c r="BQ1045" s="64">
        <v>684.29200000000014</v>
      </c>
      <c r="BR1045" s="18">
        <v>684.29200000000014</v>
      </c>
      <c r="BS1045" s="729">
        <v>9.8131189870773697E-2</v>
      </c>
      <c r="BT1045" s="17">
        <v>0</v>
      </c>
      <c r="BU1045" s="17">
        <v>0</v>
      </c>
      <c r="BV1045" s="17">
        <v>0</v>
      </c>
      <c r="BW1045" s="17">
        <v>0</v>
      </c>
      <c r="BX1045" s="17">
        <v>0</v>
      </c>
      <c r="BY1045" s="17">
        <v>0</v>
      </c>
      <c r="BZ1045" s="17">
        <v>0</v>
      </c>
      <c r="CA1045" s="17">
        <v>0</v>
      </c>
      <c r="CB1045" s="17">
        <v>0</v>
      </c>
      <c r="CC1045" s="17">
        <v>0</v>
      </c>
      <c r="CD1045" s="17">
        <v>0</v>
      </c>
      <c r="CE1045" s="17">
        <v>0</v>
      </c>
      <c r="CF1045" s="17">
        <v>0</v>
      </c>
      <c r="CG1045" s="17">
        <v>0</v>
      </c>
      <c r="CH1045" s="17">
        <v>0</v>
      </c>
      <c r="CI1045" s="17">
        <v>0</v>
      </c>
      <c r="CJ1045" s="17">
        <v>0</v>
      </c>
      <c r="CK1045" s="17">
        <v>0</v>
      </c>
      <c r="CL1045" s="702">
        <v>673220.71680000017</v>
      </c>
      <c r="CM1045" s="702">
        <v>673220.71680000017</v>
      </c>
      <c r="CN1045" s="702">
        <v>118290.20448000001</v>
      </c>
      <c r="CO1045" s="702">
        <v>118290.20447999999</v>
      </c>
      <c r="CP1045" s="702">
        <v>0</v>
      </c>
      <c r="CQ1045" s="702">
        <v>0</v>
      </c>
      <c r="CR1045" s="704">
        <v>791510.92128000013</v>
      </c>
      <c r="CS1045" s="703">
        <v>791510.92128000013</v>
      </c>
      <c r="CT1045" s="23" t="s">
        <v>56</v>
      </c>
      <c r="CU1045" s="23" t="s">
        <v>56</v>
      </c>
      <c r="CV1045" s="23" t="s">
        <v>56</v>
      </c>
      <c r="CW1045" s="23" t="s">
        <v>56</v>
      </c>
      <c r="CX1045" s="23" t="s">
        <v>56</v>
      </c>
      <c r="CY1045" s="23" t="s">
        <v>56</v>
      </c>
      <c r="CZ1045" s="23" t="s">
        <v>56</v>
      </c>
      <c r="DA1045" s="23" t="s">
        <v>56</v>
      </c>
      <c r="DB1045" s="728">
        <v>17647634.84</v>
      </c>
      <c r="DC1045" s="10"/>
      <c r="DD1045" s="692">
        <v>6.9732365510000003</v>
      </c>
      <c r="DE1045" s="120"/>
      <c r="DF1045" s="120"/>
      <c r="DG1045" s="120"/>
      <c r="DH1045" s="140"/>
      <c r="DI1045" s="140"/>
      <c r="DJ1045" s="140"/>
      <c r="DK1045" s="140"/>
      <c r="DL1045" s="548" t="s">
        <v>56</v>
      </c>
      <c r="DM1045" s="548" t="s">
        <v>56</v>
      </c>
      <c r="DN1045" s="203" t="s">
        <v>868</v>
      </c>
      <c r="DO1045" s="700">
        <v>1310.5</v>
      </c>
      <c r="DP1045" s="713" t="s">
        <v>56</v>
      </c>
      <c r="DQ1045" s="548" t="s">
        <v>56</v>
      </c>
      <c r="DR1045" s="673" t="s">
        <v>56</v>
      </c>
      <c r="DS1045" s="203" t="s">
        <v>56</v>
      </c>
      <c r="DT1045" s="1160" t="s">
        <v>56</v>
      </c>
      <c r="DU1045" s="711">
        <v>785.6405951926746</v>
      </c>
      <c r="DV1045" s="711">
        <v>438.09926858567439</v>
      </c>
      <c r="DW1045" s="711">
        <v>198.429596564386</v>
      </c>
      <c r="DX1045" s="711">
        <v>-30.950797120420475</v>
      </c>
      <c r="DY1045" s="710">
        <v>2.3494849294162532</v>
      </c>
      <c r="DZ1045" s="710">
        <v>-1.0904546821876777</v>
      </c>
      <c r="EA1045" s="710">
        <v>1.3539852382587101</v>
      </c>
      <c r="EB1045" s="710">
        <v>-0.43292201465642166</v>
      </c>
      <c r="EC1045" s="236"/>
      <c r="ED1045" s="49"/>
      <c r="EE1045" s="232"/>
      <c r="EF1045" s="700">
        <v>173138</v>
      </c>
      <c r="EG1045" s="712">
        <v>-173138</v>
      </c>
      <c r="EH1045" s="44"/>
    </row>
    <row r="1046" spans="1:138" ht="41.25" customHeight="1" x14ac:dyDescent="0.25">
      <c r="A1046" s="871" t="s">
        <v>49</v>
      </c>
      <c r="B1046" s="656" t="s">
        <v>96</v>
      </c>
      <c r="C1046" s="656" t="s">
        <v>140</v>
      </c>
      <c r="D1046" s="691" t="s">
        <v>1951</v>
      </c>
      <c r="E1046" s="656" t="s">
        <v>648</v>
      </c>
      <c r="F1046" s="656" t="s">
        <v>1953</v>
      </c>
      <c r="G1046" s="901" t="s">
        <v>648</v>
      </c>
      <c r="H1046" s="897" t="s">
        <v>55</v>
      </c>
      <c r="I1046" s="17" t="s">
        <v>860</v>
      </c>
      <c r="J1046" s="64">
        <v>13.2</v>
      </c>
      <c r="K1046" s="665">
        <v>9.7168050304614013</v>
      </c>
      <c r="L1046" s="665">
        <v>1.127462118867</v>
      </c>
      <c r="M1046" s="64">
        <v>56</v>
      </c>
      <c r="N1046" s="726">
        <v>1521228.071</v>
      </c>
      <c r="O1046" s="548" t="s">
        <v>863</v>
      </c>
      <c r="P1046" s="909">
        <v>0.32008298899999998</v>
      </c>
      <c r="Q1046" s="203" t="s">
        <v>57</v>
      </c>
      <c r="R1046" s="205" t="s">
        <v>57</v>
      </c>
      <c r="S1046" s="490">
        <v>0</v>
      </c>
      <c r="T1046" s="18">
        <v>0</v>
      </c>
      <c r="U1046" s="548">
        <v>0</v>
      </c>
      <c r="V1046" s="18">
        <v>0</v>
      </c>
      <c r="W1046" s="64">
        <v>0</v>
      </c>
      <c r="X1046" s="18">
        <v>0</v>
      </c>
      <c r="Y1046" s="18">
        <v>0</v>
      </c>
      <c r="Z1046" s="18">
        <v>0</v>
      </c>
      <c r="AA1046" s="18">
        <v>0</v>
      </c>
      <c r="AB1046" s="18">
        <v>0</v>
      </c>
      <c r="AC1046" s="18">
        <v>0</v>
      </c>
      <c r="AD1046" s="18">
        <v>0</v>
      </c>
      <c r="AE1046" s="18">
        <v>0</v>
      </c>
      <c r="AF1046" s="18">
        <v>0</v>
      </c>
      <c r="AG1046" s="64">
        <v>0</v>
      </c>
      <c r="AH1046" s="18">
        <v>0</v>
      </c>
      <c r="AI1046" s="64">
        <v>0</v>
      </c>
      <c r="AJ1046" s="18">
        <v>0</v>
      </c>
      <c r="AK1046" s="18">
        <v>7</v>
      </c>
      <c r="AL1046" s="64">
        <v>7</v>
      </c>
      <c r="AM1046" s="18">
        <v>0</v>
      </c>
      <c r="AN1046" s="18" t="s">
        <v>58</v>
      </c>
      <c r="AO1046" s="18">
        <v>0</v>
      </c>
      <c r="AP1046" s="64">
        <v>0</v>
      </c>
      <c r="AQ1046" s="64">
        <v>7</v>
      </c>
      <c r="AR1046" s="11">
        <v>7</v>
      </c>
      <c r="AS1046" s="17">
        <v>0</v>
      </c>
      <c r="AT1046" s="490">
        <v>0</v>
      </c>
      <c r="AU1046" s="64">
        <v>0</v>
      </c>
      <c r="AV1046" s="18">
        <v>0</v>
      </c>
      <c r="AW1046" s="64">
        <v>0</v>
      </c>
      <c r="AX1046" s="18">
        <v>0</v>
      </c>
      <c r="AY1046" s="17">
        <v>0</v>
      </c>
      <c r="AZ1046" s="490">
        <v>0</v>
      </c>
      <c r="BA1046" s="17">
        <v>0</v>
      </c>
      <c r="BB1046" s="18">
        <v>0</v>
      </c>
      <c r="BC1046" s="17">
        <v>0</v>
      </c>
      <c r="BD1046" s="18">
        <v>0</v>
      </c>
      <c r="BE1046" s="17">
        <v>0</v>
      </c>
      <c r="BF1046" s="18">
        <v>0</v>
      </c>
      <c r="BG1046" s="17">
        <v>0</v>
      </c>
      <c r="BH1046" s="18">
        <v>0</v>
      </c>
      <c r="BI1046" s="17">
        <v>0</v>
      </c>
      <c r="BJ1046" s="18">
        <v>0</v>
      </c>
      <c r="BK1046" s="17">
        <v>53.760000000000005</v>
      </c>
      <c r="BL1046" s="17">
        <v>53.760000000000005</v>
      </c>
      <c r="BM1046" s="17">
        <v>0</v>
      </c>
      <c r="BN1046" s="17" t="s">
        <v>58</v>
      </c>
      <c r="BO1046" s="18">
        <v>0</v>
      </c>
      <c r="BP1046" s="18">
        <v>0</v>
      </c>
      <c r="BQ1046" s="64">
        <v>53.760000000000005</v>
      </c>
      <c r="BR1046" s="18">
        <v>53.760000000000005</v>
      </c>
      <c r="BS1046" s="729">
        <v>0.16795644207134044</v>
      </c>
      <c r="BT1046" s="17">
        <v>0</v>
      </c>
      <c r="BU1046" s="17">
        <v>0</v>
      </c>
      <c r="BV1046" s="17">
        <v>0</v>
      </c>
      <c r="BW1046" s="17">
        <v>0</v>
      </c>
      <c r="BX1046" s="17">
        <v>0</v>
      </c>
      <c r="BY1046" s="17">
        <v>0</v>
      </c>
      <c r="BZ1046" s="17">
        <v>0</v>
      </c>
      <c r="CA1046" s="17">
        <v>0</v>
      </c>
      <c r="CB1046" s="17">
        <v>0</v>
      </c>
      <c r="CC1046" s="17">
        <v>0</v>
      </c>
      <c r="CD1046" s="17">
        <v>0</v>
      </c>
      <c r="CE1046" s="17">
        <v>0</v>
      </c>
      <c r="CF1046" s="17">
        <v>0</v>
      </c>
      <c r="CG1046" s="17">
        <v>0</v>
      </c>
      <c r="CH1046" s="17">
        <v>0</v>
      </c>
      <c r="CI1046" s="17">
        <v>0</v>
      </c>
      <c r="CJ1046" s="17">
        <v>0</v>
      </c>
      <c r="CK1046" s="17">
        <v>0</v>
      </c>
      <c r="CL1046" s="702">
        <v>63105.638400000011</v>
      </c>
      <c r="CM1046" s="702">
        <v>63105.638400000011</v>
      </c>
      <c r="CN1046" s="702">
        <v>0</v>
      </c>
      <c r="CO1046" s="702">
        <v>0</v>
      </c>
      <c r="CP1046" s="702">
        <v>0</v>
      </c>
      <c r="CQ1046" s="702">
        <v>0</v>
      </c>
      <c r="CR1046" s="704">
        <v>63105.638400000011</v>
      </c>
      <c r="CS1046" s="703">
        <v>63105.638400000011</v>
      </c>
      <c r="CT1046" s="23" t="s">
        <v>56</v>
      </c>
      <c r="CU1046" s="23" t="s">
        <v>56</v>
      </c>
      <c r="CV1046" s="23" t="s">
        <v>56</v>
      </c>
      <c r="CW1046" s="23" t="s">
        <v>56</v>
      </c>
      <c r="CX1046" s="23" t="s">
        <v>56</v>
      </c>
      <c r="CY1046" s="23" t="s">
        <v>56</v>
      </c>
      <c r="CZ1046" s="23" t="s">
        <v>56</v>
      </c>
      <c r="DA1046" s="23" t="s">
        <v>56</v>
      </c>
      <c r="DB1046" s="728">
        <v>1521228.071</v>
      </c>
      <c r="DC1046" s="10"/>
      <c r="DD1046" s="692">
        <v>0.32008298899999998</v>
      </c>
      <c r="DE1046" s="120"/>
      <c r="DF1046" s="120"/>
      <c r="DG1046" s="120"/>
      <c r="DH1046" s="140"/>
      <c r="DI1046" s="140"/>
      <c r="DJ1046" s="140"/>
      <c r="DK1046" s="140"/>
      <c r="DL1046" s="548" t="s">
        <v>56</v>
      </c>
      <c r="DM1046" s="548" t="s">
        <v>56</v>
      </c>
      <c r="DN1046" s="203" t="s">
        <v>868</v>
      </c>
      <c r="DO1046" s="700">
        <v>58.3333333333333</v>
      </c>
      <c r="DP1046" s="713" t="s">
        <v>56</v>
      </c>
      <c r="DQ1046" s="548" t="s">
        <v>56</v>
      </c>
      <c r="DR1046" s="673" t="s">
        <v>56</v>
      </c>
      <c r="DS1046" s="203" t="s">
        <v>56</v>
      </c>
      <c r="DT1046" s="1160" t="s">
        <v>56</v>
      </c>
      <c r="DU1046" s="711">
        <v>55.662857142857177</v>
      </c>
      <c r="DV1046" s="711">
        <v>1127.8671975019518</v>
      </c>
      <c r="DW1046" s="711">
        <v>0</v>
      </c>
      <c r="DX1046" s="711">
        <v>64.338797814207638</v>
      </c>
      <c r="DY1046" s="710">
        <v>1.7142857142857154E-2</v>
      </c>
      <c r="DZ1046" s="710">
        <v>1.1140046838407496</v>
      </c>
      <c r="EA1046" s="710">
        <v>0</v>
      </c>
      <c r="EB1046" s="710">
        <v>0.7103825136612022</v>
      </c>
      <c r="EC1046" s="236"/>
      <c r="ED1046" s="49"/>
      <c r="EE1046" s="232"/>
      <c r="EF1046" s="700">
        <v>0</v>
      </c>
      <c r="EG1046" s="712">
        <v>1917.3333333333333</v>
      </c>
      <c r="EH1046" s="44"/>
    </row>
    <row r="1047" spans="1:138" ht="41.25" customHeight="1" x14ac:dyDescent="0.25">
      <c r="A1047" s="871" t="s">
        <v>49</v>
      </c>
      <c r="B1047" s="656" t="s">
        <v>96</v>
      </c>
      <c r="C1047" s="656" t="s">
        <v>140</v>
      </c>
      <c r="D1047" s="691" t="s">
        <v>1951</v>
      </c>
      <c r="E1047" s="656" t="s">
        <v>648</v>
      </c>
      <c r="F1047" s="656" t="s">
        <v>1954</v>
      </c>
      <c r="G1047" s="901" t="s">
        <v>648</v>
      </c>
      <c r="H1047" s="897" t="s">
        <v>55</v>
      </c>
      <c r="I1047" s="17" t="s">
        <v>866</v>
      </c>
      <c r="J1047" s="64">
        <v>13.2</v>
      </c>
      <c r="K1047" s="665">
        <v>10.882821634116768</v>
      </c>
      <c r="L1047" s="665">
        <v>12.735984821994</v>
      </c>
      <c r="M1047" s="64">
        <v>992</v>
      </c>
      <c r="N1047" s="726">
        <v>24101619.140000001</v>
      </c>
      <c r="O1047" s="548" t="s">
        <v>863</v>
      </c>
      <c r="P1047" s="909">
        <v>6.1730290779999999</v>
      </c>
      <c r="Q1047" s="203" t="s">
        <v>57</v>
      </c>
      <c r="R1047" s="205" t="s">
        <v>57</v>
      </c>
      <c r="S1047" s="490">
        <v>0</v>
      </c>
      <c r="T1047" s="18">
        <v>0</v>
      </c>
      <c r="U1047" s="548">
        <v>0</v>
      </c>
      <c r="V1047" s="18">
        <v>0</v>
      </c>
      <c r="W1047" s="64">
        <v>0</v>
      </c>
      <c r="X1047" s="18">
        <v>0</v>
      </c>
      <c r="Y1047" s="18">
        <v>0</v>
      </c>
      <c r="Z1047" s="18">
        <v>0</v>
      </c>
      <c r="AA1047" s="18">
        <v>0</v>
      </c>
      <c r="AB1047" s="18">
        <v>0</v>
      </c>
      <c r="AC1047" s="18">
        <v>0</v>
      </c>
      <c r="AD1047" s="18">
        <v>0</v>
      </c>
      <c r="AE1047" s="18">
        <v>0</v>
      </c>
      <c r="AF1047" s="18">
        <v>0</v>
      </c>
      <c r="AG1047" s="64">
        <v>1</v>
      </c>
      <c r="AH1047" s="18">
        <v>1</v>
      </c>
      <c r="AI1047" s="64">
        <v>0</v>
      </c>
      <c r="AJ1047" s="18">
        <v>0</v>
      </c>
      <c r="AK1047" s="18">
        <v>37</v>
      </c>
      <c r="AL1047" s="64">
        <v>37</v>
      </c>
      <c r="AM1047" s="18">
        <v>2</v>
      </c>
      <c r="AN1047" s="18">
        <v>2</v>
      </c>
      <c r="AO1047" s="18">
        <v>0</v>
      </c>
      <c r="AP1047" s="64">
        <v>0</v>
      </c>
      <c r="AQ1047" s="64">
        <v>40</v>
      </c>
      <c r="AR1047" s="11">
        <v>40</v>
      </c>
      <c r="AS1047" s="17">
        <v>0</v>
      </c>
      <c r="AT1047" s="490">
        <v>0</v>
      </c>
      <c r="AU1047" s="64">
        <v>0</v>
      </c>
      <c r="AV1047" s="18">
        <v>0</v>
      </c>
      <c r="AW1047" s="64">
        <v>0</v>
      </c>
      <c r="AX1047" s="18">
        <v>0</v>
      </c>
      <c r="AY1047" s="17">
        <v>0</v>
      </c>
      <c r="AZ1047" s="490">
        <v>0</v>
      </c>
      <c r="BA1047" s="17">
        <v>0</v>
      </c>
      <c r="BB1047" s="18">
        <v>0</v>
      </c>
      <c r="BC1047" s="17">
        <v>0</v>
      </c>
      <c r="BD1047" s="18">
        <v>0</v>
      </c>
      <c r="BE1047" s="17">
        <v>0</v>
      </c>
      <c r="BF1047" s="18">
        <v>0</v>
      </c>
      <c r="BG1047" s="17">
        <v>1.2</v>
      </c>
      <c r="BH1047" s="18">
        <v>1.2</v>
      </c>
      <c r="BI1047" s="17">
        <v>0</v>
      </c>
      <c r="BJ1047" s="18">
        <v>0</v>
      </c>
      <c r="BK1047" s="17">
        <v>405.72000000000014</v>
      </c>
      <c r="BL1047" s="17">
        <v>405.71999999999997</v>
      </c>
      <c r="BM1047" s="17">
        <v>20</v>
      </c>
      <c r="BN1047" s="17">
        <v>20</v>
      </c>
      <c r="BO1047" s="18">
        <v>0</v>
      </c>
      <c r="BP1047" s="18">
        <v>0</v>
      </c>
      <c r="BQ1047" s="64">
        <v>426.92000000000013</v>
      </c>
      <c r="BR1047" s="18">
        <v>426.91999999999996</v>
      </c>
      <c r="BS1047" s="729">
        <v>6.915891608570196E-2</v>
      </c>
      <c r="BT1047" s="17">
        <v>0</v>
      </c>
      <c r="BU1047" s="17">
        <v>0</v>
      </c>
      <c r="BV1047" s="17">
        <v>0</v>
      </c>
      <c r="BW1047" s="17">
        <v>0</v>
      </c>
      <c r="BX1047" s="17">
        <v>0</v>
      </c>
      <c r="BY1047" s="17">
        <v>0</v>
      </c>
      <c r="BZ1047" s="17">
        <v>0</v>
      </c>
      <c r="CA1047" s="17">
        <v>0</v>
      </c>
      <c r="CB1047" s="17">
        <v>0</v>
      </c>
      <c r="CC1047" s="17">
        <v>0</v>
      </c>
      <c r="CD1047" s="17">
        <v>0</v>
      </c>
      <c r="CE1047" s="17">
        <v>0</v>
      </c>
      <c r="CF1047" s="17">
        <v>0</v>
      </c>
      <c r="CG1047" s="17">
        <v>0</v>
      </c>
      <c r="CH1047" s="17">
        <v>6054.9119999999994</v>
      </c>
      <c r="CI1047" s="17">
        <v>6054.9119999999994</v>
      </c>
      <c r="CJ1047" s="17">
        <v>0</v>
      </c>
      <c r="CK1047" s="17">
        <v>0</v>
      </c>
      <c r="CL1047" s="702">
        <v>476250.36480000021</v>
      </c>
      <c r="CM1047" s="702">
        <v>476250.36480000004</v>
      </c>
      <c r="CN1047" s="702">
        <v>23476.800000000003</v>
      </c>
      <c r="CO1047" s="702">
        <v>23476.800000000003</v>
      </c>
      <c r="CP1047" s="702">
        <v>0</v>
      </c>
      <c r="CQ1047" s="702">
        <v>0</v>
      </c>
      <c r="CR1047" s="704">
        <v>505782.07680000021</v>
      </c>
      <c r="CS1047" s="703">
        <v>505782.07680000004</v>
      </c>
      <c r="CT1047" s="23" t="s">
        <v>56</v>
      </c>
      <c r="CU1047" s="23" t="s">
        <v>56</v>
      </c>
      <c r="CV1047" s="23" t="s">
        <v>56</v>
      </c>
      <c r="CW1047" s="23" t="s">
        <v>56</v>
      </c>
      <c r="CX1047" s="23" t="s">
        <v>56</v>
      </c>
      <c r="CY1047" s="23" t="s">
        <v>56</v>
      </c>
      <c r="CZ1047" s="23" t="s">
        <v>56</v>
      </c>
      <c r="DA1047" s="23" t="s">
        <v>56</v>
      </c>
      <c r="DB1047" s="728">
        <v>24101619.140000001</v>
      </c>
      <c r="DC1047" s="10"/>
      <c r="DD1047" s="692">
        <v>6.1730290779999999</v>
      </c>
      <c r="DE1047" s="120"/>
      <c r="DF1047" s="120"/>
      <c r="DG1047" s="120"/>
      <c r="DH1047" s="140"/>
      <c r="DI1047" s="140"/>
      <c r="DJ1047" s="140"/>
      <c r="DK1047" s="140"/>
      <c r="DL1047" s="548" t="s">
        <v>56</v>
      </c>
      <c r="DM1047" s="548" t="s">
        <v>56</v>
      </c>
      <c r="DN1047" s="203" t="s">
        <v>868</v>
      </c>
      <c r="DO1047" s="700">
        <v>992.83333333333303</v>
      </c>
      <c r="DP1047" s="713" t="s">
        <v>56</v>
      </c>
      <c r="DQ1047" s="548" t="s">
        <v>56</v>
      </c>
      <c r="DR1047" s="673" t="s">
        <v>56</v>
      </c>
      <c r="DS1047" s="203" t="s">
        <v>56</v>
      </c>
      <c r="DT1047" s="1160" t="s">
        <v>56</v>
      </c>
      <c r="DU1047" s="711">
        <v>35.2778244082592</v>
      </c>
      <c r="DV1047" s="711">
        <v>1089.099025195982</v>
      </c>
      <c r="DW1047" s="711">
        <v>28.412649072799098</v>
      </c>
      <c r="DX1047" s="711">
        <v>170.96827904772991</v>
      </c>
      <c r="DY1047" s="710">
        <v>0.2779922779922781</v>
      </c>
      <c r="DZ1047" s="710">
        <v>1.2189484342543584</v>
      </c>
      <c r="EA1047" s="710">
        <v>0.27701093942919902</v>
      </c>
      <c r="EB1047" s="710">
        <v>1.0177607300187579</v>
      </c>
      <c r="EC1047" s="236"/>
      <c r="ED1047" s="49"/>
      <c r="EE1047" s="232"/>
      <c r="EF1047" s="700">
        <v>23220</v>
      </c>
      <c r="EG1047" s="712">
        <v>68171.666666666672</v>
      </c>
      <c r="EH1047" s="44"/>
    </row>
    <row r="1048" spans="1:138" ht="41.25" customHeight="1" x14ac:dyDescent="0.25">
      <c r="A1048" s="871" t="s">
        <v>49</v>
      </c>
      <c r="B1048" s="656" t="s">
        <v>96</v>
      </c>
      <c r="C1048" s="656" t="s">
        <v>140</v>
      </c>
      <c r="D1048" s="691" t="s">
        <v>1955</v>
      </c>
      <c r="E1048" s="656" t="s">
        <v>1814</v>
      </c>
      <c r="F1048" s="656" t="s">
        <v>1956</v>
      </c>
      <c r="G1048" s="901" t="s">
        <v>1814</v>
      </c>
      <c r="H1048" s="897" t="s">
        <v>55</v>
      </c>
      <c r="I1048" s="17" t="s">
        <v>866</v>
      </c>
      <c r="J1048" s="64">
        <v>3.74</v>
      </c>
      <c r="K1048" s="665">
        <v>1.9454394670613628</v>
      </c>
      <c r="L1048" s="665">
        <v>3.0613636299960003</v>
      </c>
      <c r="M1048" s="64">
        <v>869</v>
      </c>
      <c r="N1048" s="726">
        <v>6513042.2010000004</v>
      </c>
      <c r="O1048" s="548" t="s">
        <v>874</v>
      </c>
      <c r="P1048" s="909">
        <v>1.6572262129999999</v>
      </c>
      <c r="Q1048" s="203" t="s">
        <v>57</v>
      </c>
      <c r="R1048" s="205" t="s">
        <v>57</v>
      </c>
      <c r="S1048" s="490">
        <v>0</v>
      </c>
      <c r="T1048" s="18">
        <v>0</v>
      </c>
      <c r="U1048" s="548">
        <v>0</v>
      </c>
      <c r="V1048" s="18">
        <v>0</v>
      </c>
      <c r="W1048" s="64">
        <v>0</v>
      </c>
      <c r="X1048" s="18">
        <v>0</v>
      </c>
      <c r="Y1048" s="18">
        <v>0</v>
      </c>
      <c r="Z1048" s="18">
        <v>0</v>
      </c>
      <c r="AA1048" s="18">
        <v>0</v>
      </c>
      <c r="AB1048" s="18">
        <v>0</v>
      </c>
      <c r="AC1048" s="18">
        <v>0</v>
      </c>
      <c r="AD1048" s="18">
        <v>0</v>
      </c>
      <c r="AE1048" s="18">
        <v>0</v>
      </c>
      <c r="AF1048" s="18">
        <v>0</v>
      </c>
      <c r="AG1048" s="64">
        <v>0</v>
      </c>
      <c r="AH1048" s="18">
        <v>0</v>
      </c>
      <c r="AI1048" s="64">
        <v>0</v>
      </c>
      <c r="AJ1048" s="18">
        <v>0</v>
      </c>
      <c r="AK1048" s="18">
        <v>16</v>
      </c>
      <c r="AL1048" s="64">
        <v>16</v>
      </c>
      <c r="AM1048" s="18">
        <v>0</v>
      </c>
      <c r="AN1048" s="18" t="s">
        <v>58</v>
      </c>
      <c r="AO1048" s="18">
        <v>0</v>
      </c>
      <c r="AP1048" s="64">
        <v>0</v>
      </c>
      <c r="AQ1048" s="64">
        <v>16</v>
      </c>
      <c r="AR1048" s="11">
        <v>16</v>
      </c>
      <c r="AS1048" s="17">
        <v>0</v>
      </c>
      <c r="AT1048" s="490">
        <v>0</v>
      </c>
      <c r="AU1048" s="64">
        <v>0</v>
      </c>
      <c r="AV1048" s="18">
        <v>0</v>
      </c>
      <c r="AW1048" s="64">
        <v>0</v>
      </c>
      <c r="AX1048" s="18">
        <v>0</v>
      </c>
      <c r="AY1048" s="17">
        <v>0</v>
      </c>
      <c r="AZ1048" s="490">
        <v>0</v>
      </c>
      <c r="BA1048" s="17">
        <v>0</v>
      </c>
      <c r="BB1048" s="18">
        <v>0</v>
      </c>
      <c r="BC1048" s="17">
        <v>0</v>
      </c>
      <c r="BD1048" s="18">
        <v>0</v>
      </c>
      <c r="BE1048" s="17">
        <v>0</v>
      </c>
      <c r="BF1048" s="18">
        <v>0</v>
      </c>
      <c r="BG1048" s="17">
        <v>0</v>
      </c>
      <c r="BH1048" s="18">
        <v>0</v>
      </c>
      <c r="BI1048" s="17">
        <v>0</v>
      </c>
      <c r="BJ1048" s="18">
        <v>0</v>
      </c>
      <c r="BK1048" s="17">
        <v>100.74</v>
      </c>
      <c r="BL1048" s="17">
        <v>100.74000000000001</v>
      </c>
      <c r="BM1048" s="17">
        <v>0</v>
      </c>
      <c r="BN1048" s="17" t="s">
        <v>58</v>
      </c>
      <c r="BO1048" s="18">
        <v>0</v>
      </c>
      <c r="BP1048" s="18">
        <v>0</v>
      </c>
      <c r="BQ1048" s="64">
        <v>100.74</v>
      </c>
      <c r="BR1048" s="18">
        <v>100.74000000000001</v>
      </c>
      <c r="BS1048" s="729">
        <v>6.0788321600124241E-2</v>
      </c>
      <c r="BT1048" s="17">
        <v>0</v>
      </c>
      <c r="BU1048" s="17">
        <v>0</v>
      </c>
      <c r="BV1048" s="17">
        <v>0</v>
      </c>
      <c r="BW1048" s="17">
        <v>0</v>
      </c>
      <c r="BX1048" s="17">
        <v>0</v>
      </c>
      <c r="BY1048" s="17">
        <v>0</v>
      </c>
      <c r="BZ1048" s="17">
        <v>0</v>
      </c>
      <c r="CA1048" s="17">
        <v>0</v>
      </c>
      <c r="CB1048" s="17">
        <v>0</v>
      </c>
      <c r="CC1048" s="17">
        <v>0</v>
      </c>
      <c r="CD1048" s="17">
        <v>0</v>
      </c>
      <c r="CE1048" s="17">
        <v>0</v>
      </c>
      <c r="CF1048" s="17">
        <v>0</v>
      </c>
      <c r="CG1048" s="17">
        <v>0</v>
      </c>
      <c r="CH1048" s="17">
        <v>0</v>
      </c>
      <c r="CI1048" s="17">
        <v>0</v>
      </c>
      <c r="CJ1048" s="17">
        <v>0</v>
      </c>
      <c r="CK1048" s="17">
        <v>0</v>
      </c>
      <c r="CL1048" s="702">
        <v>118252.6416</v>
      </c>
      <c r="CM1048" s="702">
        <v>118252.64160000002</v>
      </c>
      <c r="CN1048" s="702">
        <v>0</v>
      </c>
      <c r="CO1048" s="702">
        <v>0</v>
      </c>
      <c r="CP1048" s="702">
        <v>0</v>
      </c>
      <c r="CQ1048" s="702">
        <v>0</v>
      </c>
      <c r="CR1048" s="704">
        <v>118252.6416</v>
      </c>
      <c r="CS1048" s="703">
        <v>118252.64160000002</v>
      </c>
      <c r="CT1048" s="23" t="s">
        <v>56</v>
      </c>
      <c r="CU1048" s="23" t="s">
        <v>56</v>
      </c>
      <c r="CV1048" s="23" t="s">
        <v>56</v>
      </c>
      <c r="CW1048" s="23" t="s">
        <v>56</v>
      </c>
      <c r="CX1048" s="23" t="s">
        <v>56</v>
      </c>
      <c r="CY1048" s="23" t="s">
        <v>56</v>
      </c>
      <c r="CZ1048" s="23" t="s">
        <v>56</v>
      </c>
      <c r="DA1048" s="23" t="s">
        <v>56</v>
      </c>
      <c r="DB1048" s="728">
        <v>6513042.2010000004</v>
      </c>
      <c r="DC1048" s="10"/>
      <c r="DD1048" s="692">
        <v>1.6572262129999999</v>
      </c>
      <c r="DE1048" s="120"/>
      <c r="DF1048" s="120"/>
      <c r="DG1048" s="120"/>
      <c r="DH1048" s="140"/>
      <c r="DI1048" s="140"/>
      <c r="DJ1048" s="140"/>
      <c r="DK1048" s="140"/>
      <c r="DL1048" s="548" t="s">
        <v>56</v>
      </c>
      <c r="DM1048" s="548" t="s">
        <v>56</v>
      </c>
      <c r="DN1048" s="203" t="s">
        <v>55</v>
      </c>
      <c r="DO1048" s="700" t="s">
        <v>56</v>
      </c>
      <c r="DP1048" s="713" t="s">
        <v>56</v>
      </c>
      <c r="DQ1048" s="548" t="s">
        <v>56</v>
      </c>
      <c r="DR1048" s="673" t="s">
        <v>56</v>
      </c>
      <c r="DS1048" s="203" t="s">
        <v>56</v>
      </c>
      <c r="DT1048" s="1160" t="s">
        <v>56</v>
      </c>
      <c r="DU1048" s="711">
        <v>0</v>
      </c>
      <c r="DV1048" s="711">
        <v>92.559487981721375</v>
      </c>
      <c r="DW1048" s="711">
        <v>0</v>
      </c>
      <c r="DX1048" s="711">
        <v>92.560226144749947</v>
      </c>
      <c r="DY1048" s="710">
        <v>0</v>
      </c>
      <c r="DZ1048" s="710">
        <v>0.3337551407782347</v>
      </c>
      <c r="EA1048" s="710">
        <v>0</v>
      </c>
      <c r="EB1048" s="710">
        <v>0.33375904640272452</v>
      </c>
      <c r="EC1048" s="236"/>
      <c r="ED1048" s="49"/>
      <c r="EE1048" s="232"/>
      <c r="EF1048" s="700">
        <v>0</v>
      </c>
      <c r="EG1048" s="712">
        <v>0</v>
      </c>
      <c r="EH1048" s="44"/>
    </row>
    <row r="1049" spans="1:138" ht="41.25" customHeight="1" x14ac:dyDescent="0.25">
      <c r="A1049" s="871" t="s">
        <v>49</v>
      </c>
      <c r="B1049" s="656" t="s">
        <v>96</v>
      </c>
      <c r="C1049" s="656" t="s">
        <v>140</v>
      </c>
      <c r="D1049" s="691" t="s">
        <v>1955</v>
      </c>
      <c r="E1049" s="656" t="s">
        <v>1814</v>
      </c>
      <c r="F1049" s="656" t="s">
        <v>1957</v>
      </c>
      <c r="G1049" s="901" t="s">
        <v>1814</v>
      </c>
      <c r="H1049" s="897" t="s">
        <v>55</v>
      </c>
      <c r="I1049" s="17" t="s">
        <v>860</v>
      </c>
      <c r="J1049" s="64">
        <v>3.74</v>
      </c>
      <c r="K1049" s="665">
        <v>2.9397751946705037</v>
      </c>
      <c r="L1049" s="665">
        <v>2.3238636315300005</v>
      </c>
      <c r="M1049" s="64">
        <v>1012</v>
      </c>
      <c r="N1049" s="726">
        <v>7740137.1059999997</v>
      </c>
      <c r="O1049" s="548" t="s">
        <v>874</v>
      </c>
      <c r="P1049" s="909">
        <v>1.9694572379999999</v>
      </c>
      <c r="Q1049" s="203" t="s">
        <v>57</v>
      </c>
      <c r="R1049" s="205" t="s">
        <v>57</v>
      </c>
      <c r="S1049" s="490">
        <v>0</v>
      </c>
      <c r="T1049" s="18">
        <v>0</v>
      </c>
      <c r="U1049" s="548">
        <v>0</v>
      </c>
      <c r="V1049" s="18">
        <v>0</v>
      </c>
      <c r="W1049" s="64">
        <v>0</v>
      </c>
      <c r="X1049" s="18">
        <v>0</v>
      </c>
      <c r="Y1049" s="18">
        <v>0</v>
      </c>
      <c r="Z1049" s="18">
        <v>0</v>
      </c>
      <c r="AA1049" s="18">
        <v>0</v>
      </c>
      <c r="AB1049" s="18">
        <v>0</v>
      </c>
      <c r="AC1049" s="18">
        <v>0</v>
      </c>
      <c r="AD1049" s="18">
        <v>0</v>
      </c>
      <c r="AE1049" s="18">
        <v>0</v>
      </c>
      <c r="AF1049" s="18">
        <v>0</v>
      </c>
      <c r="AG1049" s="64">
        <v>0</v>
      </c>
      <c r="AH1049" s="18">
        <v>0</v>
      </c>
      <c r="AI1049" s="64">
        <v>0</v>
      </c>
      <c r="AJ1049" s="18">
        <v>0</v>
      </c>
      <c r="AK1049" s="18">
        <v>54</v>
      </c>
      <c r="AL1049" s="64">
        <v>54</v>
      </c>
      <c r="AM1049" s="18">
        <v>0</v>
      </c>
      <c r="AN1049" s="18" t="s">
        <v>58</v>
      </c>
      <c r="AO1049" s="18">
        <v>0</v>
      </c>
      <c r="AP1049" s="64">
        <v>0</v>
      </c>
      <c r="AQ1049" s="64">
        <v>54</v>
      </c>
      <c r="AR1049" s="11">
        <v>54</v>
      </c>
      <c r="AS1049" s="17">
        <v>0</v>
      </c>
      <c r="AT1049" s="490">
        <v>0</v>
      </c>
      <c r="AU1049" s="64">
        <v>0</v>
      </c>
      <c r="AV1049" s="18">
        <v>0</v>
      </c>
      <c r="AW1049" s="64">
        <v>0</v>
      </c>
      <c r="AX1049" s="18">
        <v>0</v>
      </c>
      <c r="AY1049" s="17">
        <v>0</v>
      </c>
      <c r="AZ1049" s="490">
        <v>0</v>
      </c>
      <c r="BA1049" s="17">
        <v>0</v>
      </c>
      <c r="BB1049" s="18">
        <v>0</v>
      </c>
      <c r="BC1049" s="17">
        <v>0</v>
      </c>
      <c r="BD1049" s="18">
        <v>0</v>
      </c>
      <c r="BE1049" s="17">
        <v>0</v>
      </c>
      <c r="BF1049" s="18">
        <v>0</v>
      </c>
      <c r="BG1049" s="17">
        <v>0</v>
      </c>
      <c r="BH1049" s="18">
        <v>0</v>
      </c>
      <c r="BI1049" s="17">
        <v>0</v>
      </c>
      <c r="BJ1049" s="18">
        <v>0</v>
      </c>
      <c r="BK1049" s="17">
        <v>317.79000000000008</v>
      </c>
      <c r="BL1049" s="17">
        <v>317.79000000000002</v>
      </c>
      <c r="BM1049" s="17">
        <v>0</v>
      </c>
      <c r="BN1049" s="17" t="s">
        <v>58</v>
      </c>
      <c r="BO1049" s="18">
        <v>0</v>
      </c>
      <c r="BP1049" s="18">
        <v>0</v>
      </c>
      <c r="BQ1049" s="64">
        <v>317.79000000000008</v>
      </c>
      <c r="BR1049" s="18">
        <v>317.79000000000002</v>
      </c>
      <c r="BS1049" s="729">
        <v>0.16135917747709944</v>
      </c>
      <c r="BT1049" s="17">
        <v>0</v>
      </c>
      <c r="BU1049" s="17">
        <v>0</v>
      </c>
      <c r="BV1049" s="17">
        <v>0</v>
      </c>
      <c r="BW1049" s="17">
        <v>0</v>
      </c>
      <c r="BX1049" s="17">
        <v>0</v>
      </c>
      <c r="BY1049" s="17">
        <v>0</v>
      </c>
      <c r="BZ1049" s="17">
        <v>0</v>
      </c>
      <c r="CA1049" s="17">
        <v>0</v>
      </c>
      <c r="CB1049" s="17">
        <v>0</v>
      </c>
      <c r="CC1049" s="17">
        <v>0</v>
      </c>
      <c r="CD1049" s="17">
        <v>0</v>
      </c>
      <c r="CE1049" s="17">
        <v>0</v>
      </c>
      <c r="CF1049" s="17">
        <v>0</v>
      </c>
      <c r="CG1049" s="17">
        <v>0</v>
      </c>
      <c r="CH1049" s="17">
        <v>0</v>
      </c>
      <c r="CI1049" s="17">
        <v>0</v>
      </c>
      <c r="CJ1049" s="17">
        <v>0</v>
      </c>
      <c r="CK1049" s="17">
        <v>0</v>
      </c>
      <c r="CL1049" s="702">
        <v>373034.61360000016</v>
      </c>
      <c r="CM1049" s="702">
        <v>373034.6136000001</v>
      </c>
      <c r="CN1049" s="702">
        <v>0</v>
      </c>
      <c r="CO1049" s="702">
        <v>0</v>
      </c>
      <c r="CP1049" s="702">
        <v>0</v>
      </c>
      <c r="CQ1049" s="702">
        <v>0</v>
      </c>
      <c r="CR1049" s="704">
        <v>373034.61360000016</v>
      </c>
      <c r="CS1049" s="703">
        <v>373034.6136000001</v>
      </c>
      <c r="CT1049" s="23" t="s">
        <v>56</v>
      </c>
      <c r="CU1049" s="23" t="s">
        <v>56</v>
      </c>
      <c r="CV1049" s="23" t="s">
        <v>56</v>
      </c>
      <c r="CW1049" s="23" t="s">
        <v>56</v>
      </c>
      <c r="CX1049" s="23" t="s">
        <v>56</v>
      </c>
      <c r="CY1049" s="23" t="s">
        <v>56</v>
      </c>
      <c r="CZ1049" s="23" t="s">
        <v>56</v>
      </c>
      <c r="DA1049" s="23" t="s">
        <v>56</v>
      </c>
      <c r="DB1049" s="728">
        <v>7740137.1059999997</v>
      </c>
      <c r="DC1049" s="10"/>
      <c r="DD1049" s="692">
        <v>1.9694572379999999</v>
      </c>
      <c r="DE1049" s="120"/>
      <c r="DF1049" s="120"/>
      <c r="DG1049" s="120"/>
      <c r="DH1049" s="140"/>
      <c r="DI1049" s="140"/>
      <c r="DJ1049" s="140"/>
      <c r="DK1049" s="140"/>
      <c r="DL1049" s="548" t="s">
        <v>56</v>
      </c>
      <c r="DM1049" s="548" t="s">
        <v>56</v>
      </c>
      <c r="DN1049" s="203" t="s">
        <v>55</v>
      </c>
      <c r="DO1049" s="700" t="s">
        <v>56</v>
      </c>
      <c r="DP1049" s="713" t="s">
        <v>56</v>
      </c>
      <c r="DQ1049" s="548" t="s">
        <v>56</v>
      </c>
      <c r="DR1049" s="673" t="s">
        <v>56</v>
      </c>
      <c r="DS1049" s="203" t="s">
        <v>56</v>
      </c>
      <c r="DT1049" s="1160" t="s">
        <v>56</v>
      </c>
      <c r="DU1049" s="711">
        <v>0</v>
      </c>
      <c r="DV1049" s="711">
        <v>12.13450695578247</v>
      </c>
      <c r="DW1049" s="711">
        <v>0</v>
      </c>
      <c r="DX1049" s="711">
        <v>11.5781261091782</v>
      </c>
      <c r="DY1049" s="710">
        <v>0</v>
      </c>
      <c r="DZ1049" s="710">
        <v>3.0941396142285572E-2</v>
      </c>
      <c r="EA1049" s="710">
        <v>0</v>
      </c>
      <c r="EB1049" s="710">
        <v>3.0626322280267137E-2</v>
      </c>
      <c r="EC1049" s="236"/>
      <c r="ED1049" s="49"/>
      <c r="EE1049" s="232"/>
      <c r="EF1049" s="700">
        <v>0</v>
      </c>
      <c r="EG1049" s="712">
        <v>0</v>
      </c>
      <c r="EH1049" s="44"/>
    </row>
    <row r="1050" spans="1:138" ht="41.25" customHeight="1" x14ac:dyDescent="0.25">
      <c r="A1050" s="871" t="s">
        <v>49</v>
      </c>
      <c r="B1050" s="656" t="s">
        <v>96</v>
      </c>
      <c r="C1050" s="656" t="s">
        <v>140</v>
      </c>
      <c r="D1050" s="691" t="s">
        <v>1955</v>
      </c>
      <c r="E1050" s="656" t="s">
        <v>1814</v>
      </c>
      <c r="F1050" s="656" t="s">
        <v>1958</v>
      </c>
      <c r="G1050" s="901" t="s">
        <v>1814</v>
      </c>
      <c r="H1050" s="897" t="s">
        <v>55</v>
      </c>
      <c r="I1050" s="17" t="s">
        <v>866</v>
      </c>
      <c r="J1050" s="64">
        <v>3.74</v>
      </c>
      <c r="K1050" s="665">
        <v>2.3777593486305548</v>
      </c>
      <c r="L1050" s="665">
        <v>3.8214015072030003</v>
      </c>
      <c r="M1050" s="64">
        <v>771</v>
      </c>
      <c r="N1050" s="726">
        <v>6418650.2860000003</v>
      </c>
      <c r="O1050" s="548" t="s">
        <v>874</v>
      </c>
      <c r="P1050" s="909">
        <v>1.6332084419999999</v>
      </c>
      <c r="Q1050" s="203" t="s">
        <v>57</v>
      </c>
      <c r="R1050" s="205" t="s">
        <v>57</v>
      </c>
      <c r="S1050" s="490">
        <v>0</v>
      </c>
      <c r="T1050" s="18">
        <v>0</v>
      </c>
      <c r="U1050" s="548">
        <v>0</v>
      </c>
      <c r="V1050" s="18">
        <v>0</v>
      </c>
      <c r="W1050" s="64">
        <v>0</v>
      </c>
      <c r="X1050" s="18">
        <v>0</v>
      </c>
      <c r="Y1050" s="18">
        <v>0</v>
      </c>
      <c r="Z1050" s="18">
        <v>0</v>
      </c>
      <c r="AA1050" s="18">
        <v>0</v>
      </c>
      <c r="AB1050" s="18">
        <v>0</v>
      </c>
      <c r="AC1050" s="18">
        <v>0</v>
      </c>
      <c r="AD1050" s="18">
        <v>0</v>
      </c>
      <c r="AE1050" s="18">
        <v>0</v>
      </c>
      <c r="AF1050" s="18">
        <v>0</v>
      </c>
      <c r="AG1050" s="64">
        <v>1</v>
      </c>
      <c r="AH1050" s="18">
        <v>1</v>
      </c>
      <c r="AI1050" s="64">
        <v>0</v>
      </c>
      <c r="AJ1050" s="18">
        <v>0</v>
      </c>
      <c r="AK1050" s="18">
        <v>14</v>
      </c>
      <c r="AL1050" s="64">
        <v>14</v>
      </c>
      <c r="AM1050" s="18">
        <v>1</v>
      </c>
      <c r="AN1050" s="18">
        <v>1</v>
      </c>
      <c r="AO1050" s="18">
        <v>0</v>
      </c>
      <c r="AP1050" s="64">
        <v>0</v>
      </c>
      <c r="AQ1050" s="64">
        <v>16</v>
      </c>
      <c r="AR1050" s="11">
        <v>16</v>
      </c>
      <c r="AS1050" s="17">
        <v>0</v>
      </c>
      <c r="AT1050" s="490">
        <v>0</v>
      </c>
      <c r="AU1050" s="64">
        <v>0</v>
      </c>
      <c r="AV1050" s="18">
        <v>0</v>
      </c>
      <c r="AW1050" s="64">
        <v>0</v>
      </c>
      <c r="AX1050" s="18">
        <v>0</v>
      </c>
      <c r="AY1050" s="17">
        <v>0</v>
      </c>
      <c r="AZ1050" s="490">
        <v>0</v>
      </c>
      <c r="BA1050" s="17">
        <v>0</v>
      </c>
      <c r="BB1050" s="18">
        <v>0</v>
      </c>
      <c r="BC1050" s="17">
        <v>0</v>
      </c>
      <c r="BD1050" s="18">
        <v>0</v>
      </c>
      <c r="BE1050" s="17">
        <v>0</v>
      </c>
      <c r="BF1050" s="18">
        <v>0</v>
      </c>
      <c r="BG1050" s="17">
        <v>85</v>
      </c>
      <c r="BH1050" s="18">
        <v>85</v>
      </c>
      <c r="BI1050" s="17">
        <v>0</v>
      </c>
      <c r="BJ1050" s="18">
        <v>0</v>
      </c>
      <c r="BK1050" s="17">
        <v>81.400000000000006</v>
      </c>
      <c r="BL1050" s="17">
        <v>81.400000000000006</v>
      </c>
      <c r="BM1050" s="17">
        <v>15</v>
      </c>
      <c r="BN1050" s="17">
        <v>15</v>
      </c>
      <c r="BO1050" s="18">
        <v>0</v>
      </c>
      <c r="BP1050" s="18">
        <v>0</v>
      </c>
      <c r="BQ1050" s="64">
        <v>181.4</v>
      </c>
      <c r="BR1050" s="18">
        <v>181.4</v>
      </c>
      <c r="BS1050" s="729">
        <v>0.11106971733372904</v>
      </c>
      <c r="BT1050" s="17">
        <v>0</v>
      </c>
      <c r="BU1050" s="17">
        <v>0</v>
      </c>
      <c r="BV1050" s="17">
        <v>0</v>
      </c>
      <c r="BW1050" s="17">
        <v>0</v>
      </c>
      <c r="BX1050" s="17">
        <v>0</v>
      </c>
      <c r="BY1050" s="17">
        <v>0</v>
      </c>
      <c r="BZ1050" s="17">
        <v>0</v>
      </c>
      <c r="CA1050" s="17">
        <v>0</v>
      </c>
      <c r="CB1050" s="17">
        <v>0</v>
      </c>
      <c r="CC1050" s="17">
        <v>0</v>
      </c>
      <c r="CD1050" s="17">
        <v>0</v>
      </c>
      <c r="CE1050" s="17">
        <v>0</v>
      </c>
      <c r="CF1050" s="17">
        <v>0</v>
      </c>
      <c r="CG1050" s="17">
        <v>0</v>
      </c>
      <c r="CH1050" s="17">
        <v>428889.59999999992</v>
      </c>
      <c r="CI1050" s="17">
        <v>428889.59999999992</v>
      </c>
      <c r="CJ1050" s="17">
        <v>0</v>
      </c>
      <c r="CK1050" s="17">
        <v>0</v>
      </c>
      <c r="CL1050" s="702">
        <v>95550.576000000015</v>
      </c>
      <c r="CM1050" s="702">
        <v>95550.576000000015</v>
      </c>
      <c r="CN1050" s="702">
        <v>17607.600000000002</v>
      </c>
      <c r="CO1050" s="702">
        <v>17607.600000000002</v>
      </c>
      <c r="CP1050" s="702">
        <v>0</v>
      </c>
      <c r="CQ1050" s="702">
        <v>0</v>
      </c>
      <c r="CR1050" s="704">
        <v>542047.77599999995</v>
      </c>
      <c r="CS1050" s="703">
        <v>542047.77599999995</v>
      </c>
      <c r="CT1050" s="23" t="s">
        <v>56</v>
      </c>
      <c r="CU1050" s="23" t="s">
        <v>56</v>
      </c>
      <c r="CV1050" s="23" t="s">
        <v>56</v>
      </c>
      <c r="CW1050" s="23" t="s">
        <v>56</v>
      </c>
      <c r="CX1050" s="23" t="s">
        <v>56</v>
      </c>
      <c r="CY1050" s="23" t="s">
        <v>56</v>
      </c>
      <c r="CZ1050" s="23" t="s">
        <v>56</v>
      </c>
      <c r="DA1050" s="23" t="s">
        <v>56</v>
      </c>
      <c r="DB1050" s="728">
        <v>6418650.2860000003</v>
      </c>
      <c r="DC1050" s="10"/>
      <c r="DD1050" s="692">
        <v>1.6332084419999999</v>
      </c>
      <c r="DE1050" s="120"/>
      <c r="DF1050" s="120"/>
      <c r="DG1050" s="120"/>
      <c r="DH1050" s="140"/>
      <c r="DI1050" s="140"/>
      <c r="DJ1050" s="140"/>
      <c r="DK1050" s="140"/>
      <c r="DL1050" s="548" t="s">
        <v>56</v>
      </c>
      <c r="DM1050" s="548" t="s">
        <v>56</v>
      </c>
      <c r="DN1050" s="203" t="s">
        <v>55</v>
      </c>
      <c r="DO1050" s="700" t="s">
        <v>56</v>
      </c>
      <c r="DP1050" s="713" t="s">
        <v>56</v>
      </c>
      <c r="DQ1050" s="548" t="s">
        <v>56</v>
      </c>
      <c r="DR1050" s="673" t="s">
        <v>56</v>
      </c>
      <c r="DS1050" s="203" t="s">
        <v>56</v>
      </c>
      <c r="DT1050" s="1160" t="s">
        <v>56</v>
      </c>
      <c r="DU1050" s="711">
        <v>0</v>
      </c>
      <c r="DV1050" s="711">
        <v>17.069372053376711</v>
      </c>
      <c r="DW1050" s="711">
        <v>0</v>
      </c>
      <c r="DX1050" s="711">
        <v>17.073267632004498</v>
      </c>
      <c r="DY1050" s="710">
        <v>0</v>
      </c>
      <c r="DZ1050" s="710">
        <v>0.32546364031609248</v>
      </c>
      <c r="EA1050" s="710">
        <v>0</v>
      </c>
      <c r="EB1050" s="710">
        <v>0.32559961581014224</v>
      </c>
      <c r="EC1050" s="236"/>
      <c r="ED1050" s="49"/>
      <c r="EE1050" s="232"/>
      <c r="EF1050" s="700">
        <v>0</v>
      </c>
      <c r="EG1050" s="712">
        <v>9204.6666666666661</v>
      </c>
      <c r="EH1050" s="44"/>
    </row>
    <row r="1051" spans="1:138" ht="41.25" customHeight="1" x14ac:dyDescent="0.25">
      <c r="A1051" s="871" t="s">
        <v>49</v>
      </c>
      <c r="B1051" s="656" t="s">
        <v>96</v>
      </c>
      <c r="C1051" s="656" t="s">
        <v>140</v>
      </c>
      <c r="D1051" s="691" t="s">
        <v>1955</v>
      </c>
      <c r="E1051" s="656" t="s">
        <v>1814</v>
      </c>
      <c r="F1051" s="656" t="s">
        <v>1959</v>
      </c>
      <c r="G1051" s="901" t="s">
        <v>162</v>
      </c>
      <c r="H1051" s="897" t="s">
        <v>55</v>
      </c>
      <c r="I1051" s="17" t="s">
        <v>860</v>
      </c>
      <c r="J1051" s="64">
        <v>3.74</v>
      </c>
      <c r="K1051" s="665">
        <v>2.8461058869971789</v>
      </c>
      <c r="L1051" s="665">
        <v>2.7471590851950003</v>
      </c>
      <c r="M1051" s="64">
        <v>1221</v>
      </c>
      <c r="N1051" s="726">
        <v>9439191.5950000007</v>
      </c>
      <c r="O1051" s="548" t="s">
        <v>874</v>
      </c>
      <c r="P1051" s="909">
        <v>2.4017771200000002</v>
      </c>
      <c r="Q1051" s="203" t="s">
        <v>57</v>
      </c>
      <c r="R1051" s="205" t="s">
        <v>57</v>
      </c>
      <c r="S1051" s="490">
        <v>0</v>
      </c>
      <c r="T1051" s="18">
        <v>0</v>
      </c>
      <c r="U1051" s="548">
        <v>0</v>
      </c>
      <c r="V1051" s="18">
        <v>0</v>
      </c>
      <c r="W1051" s="64">
        <v>0</v>
      </c>
      <c r="X1051" s="18">
        <v>0</v>
      </c>
      <c r="Y1051" s="18">
        <v>0</v>
      </c>
      <c r="Z1051" s="18">
        <v>0</v>
      </c>
      <c r="AA1051" s="18">
        <v>0</v>
      </c>
      <c r="AB1051" s="18">
        <v>0</v>
      </c>
      <c r="AC1051" s="18">
        <v>0</v>
      </c>
      <c r="AD1051" s="18">
        <v>0</v>
      </c>
      <c r="AE1051" s="18">
        <v>0</v>
      </c>
      <c r="AF1051" s="18">
        <v>0</v>
      </c>
      <c r="AG1051" s="64">
        <v>0</v>
      </c>
      <c r="AH1051" s="18">
        <v>0</v>
      </c>
      <c r="AI1051" s="64">
        <v>0</v>
      </c>
      <c r="AJ1051" s="18">
        <v>0</v>
      </c>
      <c r="AK1051" s="18">
        <v>48</v>
      </c>
      <c r="AL1051" s="64">
        <v>46</v>
      </c>
      <c r="AM1051" s="18">
        <v>1</v>
      </c>
      <c r="AN1051" s="18">
        <v>1</v>
      </c>
      <c r="AO1051" s="18">
        <v>0</v>
      </c>
      <c r="AP1051" s="64">
        <v>0</v>
      </c>
      <c r="AQ1051" s="64">
        <v>49</v>
      </c>
      <c r="AR1051" s="11">
        <v>47</v>
      </c>
      <c r="AS1051" s="17">
        <v>0</v>
      </c>
      <c r="AT1051" s="490">
        <v>0</v>
      </c>
      <c r="AU1051" s="64">
        <v>0</v>
      </c>
      <c r="AV1051" s="18">
        <v>0</v>
      </c>
      <c r="AW1051" s="64">
        <v>0</v>
      </c>
      <c r="AX1051" s="18">
        <v>0</v>
      </c>
      <c r="AY1051" s="17">
        <v>0</v>
      </c>
      <c r="AZ1051" s="490">
        <v>0</v>
      </c>
      <c r="BA1051" s="17">
        <v>0</v>
      </c>
      <c r="BB1051" s="18">
        <v>0</v>
      </c>
      <c r="BC1051" s="17">
        <v>0</v>
      </c>
      <c r="BD1051" s="18">
        <v>0</v>
      </c>
      <c r="BE1051" s="17">
        <v>0</v>
      </c>
      <c r="BF1051" s="18">
        <v>0</v>
      </c>
      <c r="BG1051" s="17">
        <v>0</v>
      </c>
      <c r="BH1051" s="18">
        <v>0</v>
      </c>
      <c r="BI1051" s="17">
        <v>0</v>
      </c>
      <c r="BJ1051" s="18">
        <v>0</v>
      </c>
      <c r="BK1051" s="17">
        <v>274.64</v>
      </c>
      <c r="BL1051" s="17">
        <v>262.03999999999996</v>
      </c>
      <c r="BM1051" s="17">
        <v>7.6</v>
      </c>
      <c r="BN1051" s="17">
        <v>7.6</v>
      </c>
      <c r="BO1051" s="18">
        <v>0</v>
      </c>
      <c r="BP1051" s="18">
        <v>0</v>
      </c>
      <c r="BQ1051" s="64">
        <v>282.24</v>
      </c>
      <c r="BR1051" s="18">
        <v>269.64</v>
      </c>
      <c r="BS1051" s="729">
        <v>0.11751298555129877</v>
      </c>
      <c r="BT1051" s="17">
        <v>0</v>
      </c>
      <c r="BU1051" s="17">
        <v>0</v>
      </c>
      <c r="BV1051" s="17">
        <v>0</v>
      </c>
      <c r="BW1051" s="17">
        <v>0</v>
      </c>
      <c r="BX1051" s="17">
        <v>0</v>
      </c>
      <c r="BY1051" s="17">
        <v>0</v>
      </c>
      <c r="BZ1051" s="17">
        <v>0</v>
      </c>
      <c r="CA1051" s="17">
        <v>0</v>
      </c>
      <c r="CB1051" s="17">
        <v>0</v>
      </c>
      <c r="CC1051" s="17">
        <v>0</v>
      </c>
      <c r="CD1051" s="17">
        <v>0</v>
      </c>
      <c r="CE1051" s="17">
        <v>0</v>
      </c>
      <c r="CF1051" s="17">
        <v>0</v>
      </c>
      <c r="CG1051" s="17">
        <v>0</v>
      </c>
      <c r="CH1051" s="17">
        <v>0</v>
      </c>
      <c r="CI1051" s="17">
        <v>0</v>
      </c>
      <c r="CJ1051" s="17">
        <v>0</v>
      </c>
      <c r="CK1051" s="17">
        <v>0</v>
      </c>
      <c r="CL1051" s="702">
        <v>322383.41759999999</v>
      </c>
      <c r="CM1051" s="702">
        <v>307593.03360000002</v>
      </c>
      <c r="CN1051" s="702">
        <v>8921.1839999999993</v>
      </c>
      <c r="CO1051" s="702">
        <v>8921.1839999999993</v>
      </c>
      <c r="CP1051" s="702">
        <v>0</v>
      </c>
      <c r="CQ1051" s="702">
        <v>0</v>
      </c>
      <c r="CR1051" s="704">
        <v>331304.60159999999</v>
      </c>
      <c r="CS1051" s="703">
        <v>316514.21760000003</v>
      </c>
      <c r="CT1051" s="23" t="s">
        <v>56</v>
      </c>
      <c r="CU1051" s="23" t="s">
        <v>56</v>
      </c>
      <c r="CV1051" s="23" t="s">
        <v>56</v>
      </c>
      <c r="CW1051" s="23" t="s">
        <v>56</v>
      </c>
      <c r="CX1051" s="23" t="s">
        <v>56</v>
      </c>
      <c r="CY1051" s="23" t="s">
        <v>56</v>
      </c>
      <c r="CZ1051" s="23" t="s">
        <v>56</v>
      </c>
      <c r="DA1051" s="23" t="s">
        <v>56</v>
      </c>
      <c r="DB1051" s="728">
        <v>9439191.5950000007</v>
      </c>
      <c r="DC1051" s="10"/>
      <c r="DD1051" s="692">
        <v>2.4017771200000002</v>
      </c>
      <c r="DE1051" s="120"/>
      <c r="DF1051" s="120"/>
      <c r="DG1051" s="120"/>
      <c r="DH1051" s="140"/>
      <c r="DI1051" s="140"/>
      <c r="DJ1051" s="140"/>
      <c r="DK1051" s="140"/>
      <c r="DL1051" s="548" t="s">
        <v>56</v>
      </c>
      <c r="DM1051" s="548" t="s">
        <v>56</v>
      </c>
      <c r="DN1051" s="203" t="s">
        <v>55</v>
      </c>
      <c r="DO1051" s="700" t="s">
        <v>56</v>
      </c>
      <c r="DP1051" s="713" t="s">
        <v>56</v>
      </c>
      <c r="DQ1051" s="548" t="s">
        <v>56</v>
      </c>
      <c r="DR1051" s="673" t="s">
        <v>56</v>
      </c>
      <c r="DS1051" s="203" t="s">
        <v>56</v>
      </c>
      <c r="DT1051" s="1160" t="s">
        <v>56</v>
      </c>
      <c r="DU1051" s="711">
        <v>0</v>
      </c>
      <c r="DV1051" s="711">
        <v>850.39344907735187</v>
      </c>
      <c r="DW1051" s="711">
        <v>0</v>
      </c>
      <c r="DX1051" s="711">
        <v>126.51235811990348</v>
      </c>
      <c r="DY1051" s="710">
        <v>0</v>
      </c>
      <c r="DZ1051" s="710">
        <v>1.0909989668988389</v>
      </c>
      <c r="EA1051" s="710">
        <v>0</v>
      </c>
      <c r="EB1051" s="710">
        <v>0.75626024293452376</v>
      </c>
      <c r="EC1051" s="236"/>
      <c r="ED1051" s="49"/>
      <c r="EE1051" s="232"/>
      <c r="EF1051" s="700">
        <v>0</v>
      </c>
      <c r="EG1051" s="712">
        <v>75387.333333333328</v>
      </c>
      <c r="EH1051" s="44"/>
    </row>
    <row r="1052" spans="1:138" ht="41.25" customHeight="1" x14ac:dyDescent="0.25">
      <c r="A1052" s="871" t="s">
        <v>49</v>
      </c>
      <c r="B1052" s="656" t="s">
        <v>96</v>
      </c>
      <c r="C1052" s="656" t="s">
        <v>140</v>
      </c>
      <c r="D1052" s="691" t="s">
        <v>1955</v>
      </c>
      <c r="E1052" s="656" t="s">
        <v>1814</v>
      </c>
      <c r="F1052" s="656" t="s">
        <v>1960</v>
      </c>
      <c r="G1052" s="901" t="s">
        <v>162</v>
      </c>
      <c r="H1052" s="897" t="s">
        <v>55</v>
      </c>
      <c r="I1052" s="17" t="s">
        <v>860</v>
      </c>
      <c r="J1052" s="64">
        <v>3.74</v>
      </c>
      <c r="K1052" s="665">
        <v>2.4137860054279874</v>
      </c>
      <c r="L1052" s="665">
        <v>1.578030299748</v>
      </c>
      <c r="M1052" s="64">
        <v>524</v>
      </c>
      <c r="N1052" s="726">
        <v>3398108.9729999998</v>
      </c>
      <c r="O1052" s="548" t="s">
        <v>874</v>
      </c>
      <c r="P1052" s="909">
        <v>0.86463976300000001</v>
      </c>
      <c r="Q1052" s="203" t="s">
        <v>57</v>
      </c>
      <c r="R1052" s="205" t="s">
        <v>57</v>
      </c>
      <c r="S1052" s="490">
        <v>0</v>
      </c>
      <c r="T1052" s="18">
        <v>0</v>
      </c>
      <c r="U1052" s="548">
        <v>0</v>
      </c>
      <c r="V1052" s="18">
        <v>0</v>
      </c>
      <c r="W1052" s="64">
        <v>0</v>
      </c>
      <c r="X1052" s="18">
        <v>0</v>
      </c>
      <c r="Y1052" s="18">
        <v>0</v>
      </c>
      <c r="Z1052" s="18">
        <v>0</v>
      </c>
      <c r="AA1052" s="18">
        <v>0</v>
      </c>
      <c r="AB1052" s="18">
        <v>0</v>
      </c>
      <c r="AC1052" s="18">
        <v>0</v>
      </c>
      <c r="AD1052" s="18">
        <v>0</v>
      </c>
      <c r="AE1052" s="18">
        <v>0</v>
      </c>
      <c r="AF1052" s="18">
        <v>0</v>
      </c>
      <c r="AG1052" s="64">
        <v>0</v>
      </c>
      <c r="AH1052" s="18">
        <v>0</v>
      </c>
      <c r="AI1052" s="64">
        <v>0</v>
      </c>
      <c r="AJ1052" s="18">
        <v>0</v>
      </c>
      <c r="AK1052" s="18">
        <v>28</v>
      </c>
      <c r="AL1052" s="64">
        <v>28</v>
      </c>
      <c r="AM1052" s="18">
        <v>1</v>
      </c>
      <c r="AN1052" s="18">
        <v>1</v>
      </c>
      <c r="AO1052" s="18">
        <v>0</v>
      </c>
      <c r="AP1052" s="64">
        <v>0</v>
      </c>
      <c r="AQ1052" s="64">
        <v>29</v>
      </c>
      <c r="AR1052" s="11">
        <v>29</v>
      </c>
      <c r="AS1052" s="17">
        <v>0</v>
      </c>
      <c r="AT1052" s="490">
        <v>0</v>
      </c>
      <c r="AU1052" s="64">
        <v>0</v>
      </c>
      <c r="AV1052" s="18">
        <v>0</v>
      </c>
      <c r="AW1052" s="64">
        <v>0</v>
      </c>
      <c r="AX1052" s="18">
        <v>0</v>
      </c>
      <c r="AY1052" s="17">
        <v>0</v>
      </c>
      <c r="AZ1052" s="490">
        <v>0</v>
      </c>
      <c r="BA1052" s="17">
        <v>0</v>
      </c>
      <c r="BB1052" s="18">
        <v>0</v>
      </c>
      <c r="BC1052" s="17">
        <v>0</v>
      </c>
      <c r="BD1052" s="18">
        <v>0</v>
      </c>
      <c r="BE1052" s="17">
        <v>0</v>
      </c>
      <c r="BF1052" s="18">
        <v>0</v>
      </c>
      <c r="BG1052" s="17">
        <v>0</v>
      </c>
      <c r="BH1052" s="18">
        <v>0</v>
      </c>
      <c r="BI1052" s="17">
        <v>0</v>
      </c>
      <c r="BJ1052" s="18">
        <v>0</v>
      </c>
      <c r="BK1052" s="17">
        <v>178.51</v>
      </c>
      <c r="BL1052" s="17">
        <v>178.51000000000002</v>
      </c>
      <c r="BM1052" s="17">
        <v>7.6</v>
      </c>
      <c r="BN1052" s="17">
        <v>7.6</v>
      </c>
      <c r="BO1052" s="18">
        <v>0</v>
      </c>
      <c r="BP1052" s="18">
        <v>0</v>
      </c>
      <c r="BQ1052" s="64">
        <v>186.10999999999999</v>
      </c>
      <c r="BR1052" s="18">
        <v>186.11</v>
      </c>
      <c r="BS1052" s="729">
        <v>0.21524571036874693</v>
      </c>
      <c r="BT1052" s="17">
        <v>0</v>
      </c>
      <c r="BU1052" s="17">
        <v>0</v>
      </c>
      <c r="BV1052" s="17">
        <v>0</v>
      </c>
      <c r="BW1052" s="17">
        <v>0</v>
      </c>
      <c r="BX1052" s="17">
        <v>0</v>
      </c>
      <c r="BY1052" s="17">
        <v>0</v>
      </c>
      <c r="BZ1052" s="17">
        <v>0</v>
      </c>
      <c r="CA1052" s="17">
        <v>0</v>
      </c>
      <c r="CB1052" s="17">
        <v>0</v>
      </c>
      <c r="CC1052" s="17">
        <v>0</v>
      </c>
      <c r="CD1052" s="17">
        <v>0</v>
      </c>
      <c r="CE1052" s="17">
        <v>0</v>
      </c>
      <c r="CF1052" s="17">
        <v>0</v>
      </c>
      <c r="CG1052" s="17">
        <v>0</v>
      </c>
      <c r="CH1052" s="17">
        <v>0</v>
      </c>
      <c r="CI1052" s="17">
        <v>0</v>
      </c>
      <c r="CJ1052" s="17">
        <v>0</v>
      </c>
      <c r="CK1052" s="17">
        <v>0</v>
      </c>
      <c r="CL1052" s="702">
        <v>209542.1784</v>
      </c>
      <c r="CM1052" s="702">
        <v>209542.17840000003</v>
      </c>
      <c r="CN1052" s="702">
        <v>8921.1839999999993</v>
      </c>
      <c r="CO1052" s="702">
        <v>8921.1839999999993</v>
      </c>
      <c r="CP1052" s="702">
        <v>0</v>
      </c>
      <c r="CQ1052" s="702">
        <v>0</v>
      </c>
      <c r="CR1052" s="704">
        <v>218463.36240000001</v>
      </c>
      <c r="CS1052" s="703">
        <v>218463.36240000004</v>
      </c>
      <c r="CT1052" s="23" t="s">
        <v>56</v>
      </c>
      <c r="CU1052" s="23" t="s">
        <v>56</v>
      </c>
      <c r="CV1052" s="23" t="s">
        <v>56</v>
      </c>
      <c r="CW1052" s="23" t="s">
        <v>56</v>
      </c>
      <c r="CX1052" s="23" t="s">
        <v>56</v>
      </c>
      <c r="CY1052" s="23" t="s">
        <v>56</v>
      </c>
      <c r="CZ1052" s="23" t="s">
        <v>56</v>
      </c>
      <c r="DA1052" s="23" t="s">
        <v>56</v>
      </c>
      <c r="DB1052" s="728">
        <v>3398108.9729999998</v>
      </c>
      <c r="DC1052" s="10"/>
      <c r="DD1052" s="692">
        <v>0.86463976300000001</v>
      </c>
      <c r="DE1052" s="120"/>
      <c r="DF1052" s="120"/>
      <c r="DG1052" s="120"/>
      <c r="DH1052" s="140"/>
      <c r="DI1052" s="140"/>
      <c r="DJ1052" s="140"/>
      <c r="DK1052" s="140"/>
      <c r="DL1052" s="548" t="s">
        <v>56</v>
      </c>
      <c r="DM1052" s="548" t="s">
        <v>56</v>
      </c>
      <c r="DN1052" s="203" t="s">
        <v>55</v>
      </c>
      <c r="DO1052" s="700" t="s">
        <v>56</v>
      </c>
      <c r="DP1052" s="713" t="s">
        <v>56</v>
      </c>
      <c r="DQ1052" s="548" t="s">
        <v>56</v>
      </c>
      <c r="DR1052" s="673" t="s">
        <v>56</v>
      </c>
      <c r="DS1052" s="203" t="s">
        <v>56</v>
      </c>
      <c r="DT1052" s="1160" t="s">
        <v>56</v>
      </c>
      <c r="DU1052" s="711">
        <v>5.7425020712510317</v>
      </c>
      <c r="DV1052" s="711">
        <v>52.971457419249852</v>
      </c>
      <c r="DW1052" s="711">
        <v>5.7351851851851903</v>
      </c>
      <c r="DX1052" s="711">
        <v>52.869660073734444</v>
      </c>
      <c r="DY1052" s="710">
        <v>0.30223695111847532</v>
      </c>
      <c r="DZ1052" s="710">
        <v>0.13644521719259622</v>
      </c>
      <c r="EA1052" s="710">
        <v>0.30158730158730201</v>
      </c>
      <c r="EB1052" s="710">
        <v>0.13627759153673757</v>
      </c>
      <c r="EC1052" s="236"/>
      <c r="ED1052" s="49"/>
      <c r="EE1052" s="232"/>
      <c r="EF1052" s="700">
        <v>2888</v>
      </c>
      <c r="EG1052" s="712">
        <v>14951.666666666668</v>
      </c>
      <c r="EH1052" s="44"/>
    </row>
    <row r="1053" spans="1:138" ht="41.25" customHeight="1" x14ac:dyDescent="0.25">
      <c r="A1053" s="871" t="s">
        <v>49</v>
      </c>
      <c r="B1053" s="656" t="s">
        <v>96</v>
      </c>
      <c r="C1053" s="656" t="s">
        <v>140</v>
      </c>
      <c r="D1053" s="691" t="s">
        <v>647</v>
      </c>
      <c r="E1053" s="656" t="s">
        <v>648</v>
      </c>
      <c r="F1053" s="656" t="s">
        <v>1961</v>
      </c>
      <c r="G1053" s="901" t="s">
        <v>1962</v>
      </c>
      <c r="H1053" s="897" t="s">
        <v>55</v>
      </c>
      <c r="I1053" s="17" t="s">
        <v>866</v>
      </c>
      <c r="J1053" s="64">
        <v>13.2</v>
      </c>
      <c r="K1053" s="665">
        <v>11.43153532995459</v>
      </c>
      <c r="L1053" s="665">
        <v>4.2549242335740001</v>
      </c>
      <c r="M1053" s="64">
        <v>50</v>
      </c>
      <c r="N1053" s="726">
        <v>25387423.41</v>
      </c>
      <c r="O1053" s="548" t="s">
        <v>863</v>
      </c>
      <c r="P1053" s="909">
        <v>6.5388382089999997</v>
      </c>
      <c r="Q1053" s="203" t="s">
        <v>57</v>
      </c>
      <c r="R1053" s="205" t="s">
        <v>57</v>
      </c>
      <c r="S1053" s="490">
        <v>0</v>
      </c>
      <c r="T1053" s="18">
        <v>0</v>
      </c>
      <c r="U1053" s="548" t="s">
        <v>58</v>
      </c>
      <c r="V1053" s="18" t="s">
        <v>58</v>
      </c>
      <c r="W1053" s="64" t="s">
        <v>58</v>
      </c>
      <c r="X1053" s="18" t="s">
        <v>58</v>
      </c>
      <c r="Y1053" s="18" t="s">
        <v>58</v>
      </c>
      <c r="Z1053" s="18" t="s">
        <v>58</v>
      </c>
      <c r="AA1053" s="18" t="s">
        <v>58</v>
      </c>
      <c r="AB1053" s="18" t="s">
        <v>58</v>
      </c>
      <c r="AC1053" s="18" t="s">
        <v>58</v>
      </c>
      <c r="AD1053" s="18" t="s">
        <v>58</v>
      </c>
      <c r="AE1053" s="18" t="s">
        <v>58</v>
      </c>
      <c r="AF1053" s="18" t="s">
        <v>58</v>
      </c>
      <c r="AG1053" s="64" t="s">
        <v>58</v>
      </c>
      <c r="AH1053" s="18" t="s">
        <v>58</v>
      </c>
      <c r="AI1053" s="64" t="s">
        <v>58</v>
      </c>
      <c r="AJ1053" s="18" t="s">
        <v>58</v>
      </c>
      <c r="AK1053" s="18" t="s">
        <v>58</v>
      </c>
      <c r="AL1053" s="64" t="s">
        <v>58</v>
      </c>
      <c r="AM1053" s="18" t="s">
        <v>58</v>
      </c>
      <c r="AN1053" s="18" t="s">
        <v>58</v>
      </c>
      <c r="AO1053" s="18" t="s">
        <v>58</v>
      </c>
      <c r="AP1053" s="64" t="s">
        <v>58</v>
      </c>
      <c r="AQ1053" s="64">
        <v>0</v>
      </c>
      <c r="AR1053" s="11">
        <v>0</v>
      </c>
      <c r="AS1053" s="17" t="s">
        <v>58</v>
      </c>
      <c r="AT1053" s="490" t="s">
        <v>58</v>
      </c>
      <c r="AU1053" s="64" t="s">
        <v>58</v>
      </c>
      <c r="AV1053" s="18" t="s">
        <v>58</v>
      </c>
      <c r="AW1053" s="64" t="s">
        <v>58</v>
      </c>
      <c r="AX1053" s="18" t="s">
        <v>58</v>
      </c>
      <c r="AY1053" s="17" t="s">
        <v>58</v>
      </c>
      <c r="AZ1053" s="490" t="s">
        <v>58</v>
      </c>
      <c r="BA1053" s="17" t="s">
        <v>58</v>
      </c>
      <c r="BB1053" s="18" t="s">
        <v>58</v>
      </c>
      <c r="BC1053" s="17" t="s">
        <v>58</v>
      </c>
      <c r="BD1053" s="18" t="s">
        <v>58</v>
      </c>
      <c r="BE1053" s="17" t="s">
        <v>58</v>
      </c>
      <c r="BF1053" s="18" t="s">
        <v>58</v>
      </c>
      <c r="BG1053" s="17" t="s">
        <v>58</v>
      </c>
      <c r="BH1053" s="18" t="s">
        <v>58</v>
      </c>
      <c r="BI1053" s="17" t="s">
        <v>58</v>
      </c>
      <c r="BJ1053" s="18" t="s">
        <v>58</v>
      </c>
      <c r="BK1053" s="17" t="s">
        <v>58</v>
      </c>
      <c r="BL1053" s="17" t="s">
        <v>58</v>
      </c>
      <c r="BM1053" s="17" t="s">
        <v>58</v>
      </c>
      <c r="BN1053" s="17" t="s">
        <v>58</v>
      </c>
      <c r="BO1053" s="18" t="s">
        <v>58</v>
      </c>
      <c r="BP1053" s="18" t="s">
        <v>58</v>
      </c>
      <c r="BQ1053" s="64">
        <v>0</v>
      </c>
      <c r="BR1053" s="18">
        <v>0</v>
      </c>
      <c r="BS1053" s="729">
        <v>0</v>
      </c>
      <c r="BT1053" s="17">
        <v>0</v>
      </c>
      <c r="BU1053" s="17">
        <v>0</v>
      </c>
      <c r="BV1053" s="17">
        <v>0</v>
      </c>
      <c r="BW1053" s="17">
        <v>0</v>
      </c>
      <c r="BX1053" s="17">
        <v>0</v>
      </c>
      <c r="BY1053" s="17">
        <v>0</v>
      </c>
      <c r="BZ1053" s="17">
        <v>0</v>
      </c>
      <c r="CA1053" s="17">
        <v>0</v>
      </c>
      <c r="CB1053" s="17">
        <v>0</v>
      </c>
      <c r="CC1053" s="17">
        <v>0</v>
      </c>
      <c r="CD1053" s="17">
        <v>0</v>
      </c>
      <c r="CE1053" s="17">
        <v>0</v>
      </c>
      <c r="CF1053" s="17">
        <v>0</v>
      </c>
      <c r="CG1053" s="17">
        <v>0</v>
      </c>
      <c r="CH1053" s="17">
        <v>0</v>
      </c>
      <c r="CI1053" s="17">
        <v>0</v>
      </c>
      <c r="CJ1053" s="17">
        <v>0</v>
      </c>
      <c r="CK1053" s="17">
        <v>0</v>
      </c>
      <c r="CL1053" s="702">
        <v>0</v>
      </c>
      <c r="CM1053" s="702">
        <v>0</v>
      </c>
      <c r="CN1053" s="702">
        <v>0</v>
      </c>
      <c r="CO1053" s="702">
        <v>0</v>
      </c>
      <c r="CP1053" s="702">
        <v>0</v>
      </c>
      <c r="CQ1053" s="702">
        <v>0</v>
      </c>
      <c r="CR1053" s="704">
        <v>0</v>
      </c>
      <c r="CS1053" s="703">
        <v>0</v>
      </c>
      <c r="CT1053" s="23" t="s">
        <v>56</v>
      </c>
      <c r="CU1053" s="23" t="s">
        <v>56</v>
      </c>
      <c r="CV1053" s="23" t="s">
        <v>56</v>
      </c>
      <c r="CW1053" s="23" t="s">
        <v>56</v>
      </c>
      <c r="CX1053" s="23" t="s">
        <v>56</v>
      </c>
      <c r="CY1053" s="23" t="s">
        <v>56</v>
      </c>
      <c r="CZ1053" s="23" t="s">
        <v>56</v>
      </c>
      <c r="DA1053" s="23" t="s">
        <v>56</v>
      </c>
      <c r="DB1053" s="728">
        <v>25387423.41</v>
      </c>
      <c r="DC1053" s="10"/>
      <c r="DD1053" s="692">
        <v>6.5388382089999997</v>
      </c>
      <c r="DE1053" s="120"/>
      <c r="DF1053" s="120"/>
      <c r="DG1053" s="120"/>
      <c r="DH1053" s="140"/>
      <c r="DI1053" s="140"/>
      <c r="DJ1053" s="140"/>
      <c r="DK1053" s="140"/>
      <c r="DL1053" s="548" t="s">
        <v>56</v>
      </c>
      <c r="DM1053" s="548" t="s">
        <v>56</v>
      </c>
      <c r="DN1053" s="203" t="s">
        <v>868</v>
      </c>
      <c r="DO1053" s="700">
        <v>48.25</v>
      </c>
      <c r="DP1053" s="713" t="s">
        <v>56</v>
      </c>
      <c r="DQ1053" s="548" t="s">
        <v>56</v>
      </c>
      <c r="DR1053" s="673" t="s">
        <v>56</v>
      </c>
      <c r="DS1053" s="203" t="s">
        <v>56</v>
      </c>
      <c r="DT1053" s="1160" t="s">
        <v>56</v>
      </c>
      <c r="DU1053" s="711">
        <v>0</v>
      </c>
      <c r="DV1053" s="711">
        <v>83.917748395062318</v>
      </c>
      <c r="DW1053" s="711">
        <v>0</v>
      </c>
      <c r="DX1053" s="711">
        <v>83.942179886138874</v>
      </c>
      <c r="DY1053" s="710">
        <v>0</v>
      </c>
      <c r="DZ1053" s="710">
        <v>0.21861019055768413</v>
      </c>
      <c r="EA1053" s="710">
        <v>0</v>
      </c>
      <c r="EB1053" s="710">
        <v>0.21868215371254884</v>
      </c>
      <c r="EC1053" s="236"/>
      <c r="ED1053" s="49"/>
      <c r="EE1053" s="232"/>
      <c r="EF1053" s="700">
        <v>0</v>
      </c>
      <c r="EG1053" s="712">
        <v>3592</v>
      </c>
      <c r="EH1053" s="44"/>
    </row>
    <row r="1054" spans="1:138" ht="41.25" customHeight="1" x14ac:dyDescent="0.25">
      <c r="A1054" s="871" t="s">
        <v>49</v>
      </c>
      <c r="B1054" s="656" t="s">
        <v>96</v>
      </c>
      <c r="C1054" s="656" t="s">
        <v>140</v>
      </c>
      <c r="D1054" s="691" t="s">
        <v>647</v>
      </c>
      <c r="E1054" s="656" t="s">
        <v>648</v>
      </c>
      <c r="F1054" s="656" t="s">
        <v>1963</v>
      </c>
      <c r="G1054" s="901" t="s">
        <v>648</v>
      </c>
      <c r="H1054" s="897" t="s">
        <v>55</v>
      </c>
      <c r="I1054" s="17" t="s">
        <v>860</v>
      </c>
      <c r="J1054" s="64">
        <v>13.2</v>
      </c>
      <c r="K1054" s="665">
        <v>11.797344460513136</v>
      </c>
      <c r="L1054" s="665">
        <v>1.3297348457190001</v>
      </c>
      <c r="M1054" s="64">
        <v>0</v>
      </c>
      <c r="N1054" s="726">
        <v>10646389.540000001</v>
      </c>
      <c r="O1054" s="548" t="s">
        <v>863</v>
      </c>
      <c r="P1054" s="909">
        <v>2.5149377730000002</v>
      </c>
      <c r="Q1054" s="203" t="s">
        <v>57</v>
      </c>
      <c r="R1054" s="205" t="s">
        <v>57</v>
      </c>
      <c r="S1054" s="490">
        <v>0</v>
      </c>
      <c r="T1054" s="18">
        <v>0</v>
      </c>
      <c r="U1054" s="548" t="s">
        <v>58</v>
      </c>
      <c r="V1054" s="18" t="s">
        <v>58</v>
      </c>
      <c r="W1054" s="64" t="s">
        <v>58</v>
      </c>
      <c r="X1054" s="18" t="s">
        <v>58</v>
      </c>
      <c r="Y1054" s="18" t="s">
        <v>58</v>
      </c>
      <c r="Z1054" s="18" t="s">
        <v>58</v>
      </c>
      <c r="AA1054" s="18" t="s">
        <v>58</v>
      </c>
      <c r="AB1054" s="18" t="s">
        <v>58</v>
      </c>
      <c r="AC1054" s="18" t="s">
        <v>58</v>
      </c>
      <c r="AD1054" s="18" t="s">
        <v>58</v>
      </c>
      <c r="AE1054" s="18" t="s">
        <v>58</v>
      </c>
      <c r="AF1054" s="18" t="s">
        <v>58</v>
      </c>
      <c r="AG1054" s="64" t="s">
        <v>58</v>
      </c>
      <c r="AH1054" s="18" t="s">
        <v>58</v>
      </c>
      <c r="AI1054" s="64" t="s">
        <v>58</v>
      </c>
      <c r="AJ1054" s="18" t="s">
        <v>58</v>
      </c>
      <c r="AK1054" s="18" t="s">
        <v>58</v>
      </c>
      <c r="AL1054" s="64" t="s">
        <v>58</v>
      </c>
      <c r="AM1054" s="18" t="s">
        <v>58</v>
      </c>
      <c r="AN1054" s="18" t="s">
        <v>58</v>
      </c>
      <c r="AO1054" s="18" t="s">
        <v>58</v>
      </c>
      <c r="AP1054" s="64" t="s">
        <v>58</v>
      </c>
      <c r="AQ1054" s="64">
        <v>0</v>
      </c>
      <c r="AR1054" s="11">
        <v>0</v>
      </c>
      <c r="AS1054" s="17" t="s">
        <v>58</v>
      </c>
      <c r="AT1054" s="490" t="s">
        <v>58</v>
      </c>
      <c r="AU1054" s="64" t="s">
        <v>58</v>
      </c>
      <c r="AV1054" s="18" t="s">
        <v>58</v>
      </c>
      <c r="AW1054" s="64" t="s">
        <v>58</v>
      </c>
      <c r="AX1054" s="18" t="s">
        <v>58</v>
      </c>
      <c r="AY1054" s="17" t="s">
        <v>58</v>
      </c>
      <c r="AZ1054" s="490" t="s">
        <v>58</v>
      </c>
      <c r="BA1054" s="17" t="s">
        <v>58</v>
      </c>
      <c r="BB1054" s="18" t="s">
        <v>58</v>
      </c>
      <c r="BC1054" s="17" t="s">
        <v>58</v>
      </c>
      <c r="BD1054" s="18" t="s">
        <v>58</v>
      </c>
      <c r="BE1054" s="17" t="s">
        <v>58</v>
      </c>
      <c r="BF1054" s="18" t="s">
        <v>58</v>
      </c>
      <c r="BG1054" s="17" t="s">
        <v>58</v>
      </c>
      <c r="BH1054" s="18" t="s">
        <v>58</v>
      </c>
      <c r="BI1054" s="17" t="s">
        <v>58</v>
      </c>
      <c r="BJ1054" s="18" t="s">
        <v>58</v>
      </c>
      <c r="BK1054" s="17" t="s">
        <v>58</v>
      </c>
      <c r="BL1054" s="17" t="s">
        <v>58</v>
      </c>
      <c r="BM1054" s="17" t="s">
        <v>58</v>
      </c>
      <c r="BN1054" s="17" t="s">
        <v>58</v>
      </c>
      <c r="BO1054" s="18" t="s">
        <v>58</v>
      </c>
      <c r="BP1054" s="18" t="s">
        <v>58</v>
      </c>
      <c r="BQ1054" s="64">
        <v>0</v>
      </c>
      <c r="BR1054" s="18">
        <v>0</v>
      </c>
      <c r="BS1054" s="729">
        <v>0</v>
      </c>
      <c r="BT1054" s="17">
        <v>0</v>
      </c>
      <c r="BU1054" s="17">
        <v>0</v>
      </c>
      <c r="BV1054" s="17">
        <v>0</v>
      </c>
      <c r="BW1054" s="17">
        <v>0</v>
      </c>
      <c r="BX1054" s="17">
        <v>0</v>
      </c>
      <c r="BY1054" s="17">
        <v>0</v>
      </c>
      <c r="BZ1054" s="17">
        <v>0</v>
      </c>
      <c r="CA1054" s="17">
        <v>0</v>
      </c>
      <c r="CB1054" s="17">
        <v>0</v>
      </c>
      <c r="CC1054" s="17">
        <v>0</v>
      </c>
      <c r="CD1054" s="17">
        <v>0</v>
      </c>
      <c r="CE1054" s="17">
        <v>0</v>
      </c>
      <c r="CF1054" s="17">
        <v>0</v>
      </c>
      <c r="CG1054" s="17">
        <v>0</v>
      </c>
      <c r="CH1054" s="17">
        <v>0</v>
      </c>
      <c r="CI1054" s="17">
        <v>0</v>
      </c>
      <c r="CJ1054" s="17">
        <v>0</v>
      </c>
      <c r="CK1054" s="17">
        <v>0</v>
      </c>
      <c r="CL1054" s="702">
        <v>0</v>
      </c>
      <c r="CM1054" s="702">
        <v>0</v>
      </c>
      <c r="CN1054" s="702">
        <v>0</v>
      </c>
      <c r="CO1054" s="702">
        <v>0</v>
      </c>
      <c r="CP1054" s="702">
        <v>0</v>
      </c>
      <c r="CQ1054" s="702">
        <v>0</v>
      </c>
      <c r="CR1054" s="704">
        <v>0</v>
      </c>
      <c r="CS1054" s="703">
        <v>0</v>
      </c>
      <c r="CT1054" s="23" t="s">
        <v>56</v>
      </c>
      <c r="CU1054" s="23" t="s">
        <v>56</v>
      </c>
      <c r="CV1054" s="23" t="s">
        <v>56</v>
      </c>
      <c r="CW1054" s="23" t="s">
        <v>56</v>
      </c>
      <c r="CX1054" s="23" t="s">
        <v>56</v>
      </c>
      <c r="CY1054" s="23" t="s">
        <v>56</v>
      </c>
      <c r="CZ1054" s="23" t="s">
        <v>56</v>
      </c>
      <c r="DA1054" s="23" t="s">
        <v>56</v>
      </c>
      <c r="DB1054" s="728">
        <v>10646389.540000001</v>
      </c>
      <c r="DC1054" s="10"/>
      <c r="DD1054" s="692">
        <v>2.5149377730000002</v>
      </c>
      <c r="DE1054" s="120"/>
      <c r="DF1054" s="120"/>
      <c r="DG1054" s="120"/>
      <c r="DH1054" s="140"/>
      <c r="DI1054" s="140"/>
      <c r="DJ1054" s="140"/>
      <c r="DK1054" s="140"/>
      <c r="DL1054" s="548" t="s">
        <v>56</v>
      </c>
      <c r="DM1054" s="548" t="s">
        <v>56</v>
      </c>
      <c r="DN1054" s="203" t="s">
        <v>868</v>
      </c>
      <c r="DO1054" s="700">
        <v>1</v>
      </c>
      <c r="DP1054" s="713" t="s">
        <v>56</v>
      </c>
      <c r="DQ1054" s="548" t="s">
        <v>56</v>
      </c>
      <c r="DR1054" s="673" t="s">
        <v>56</v>
      </c>
      <c r="DS1054" s="203" t="s">
        <v>56</v>
      </c>
      <c r="DT1054" s="1160" t="s">
        <v>56</v>
      </c>
      <c r="DU1054" s="711">
        <v>0</v>
      </c>
      <c r="DV1054" s="711">
        <v>0</v>
      </c>
      <c r="DW1054" s="711">
        <v>0</v>
      </c>
      <c r="DX1054" s="711">
        <v>0</v>
      </c>
      <c r="DY1054" s="710">
        <v>0</v>
      </c>
      <c r="DZ1054" s="710">
        <v>0</v>
      </c>
      <c r="EA1054" s="710">
        <v>0</v>
      </c>
      <c r="EB1054" s="710">
        <v>0</v>
      </c>
      <c r="EC1054" s="236"/>
      <c r="ED1054" s="49"/>
      <c r="EE1054" s="232"/>
      <c r="EF1054" s="700">
        <v>0</v>
      </c>
      <c r="EG1054" s="712">
        <v>0</v>
      </c>
      <c r="EH1054" s="44"/>
    </row>
    <row r="1055" spans="1:138" ht="41.25" customHeight="1" x14ac:dyDescent="0.25">
      <c r="A1055" s="871" t="s">
        <v>49</v>
      </c>
      <c r="B1055" s="656" t="s">
        <v>96</v>
      </c>
      <c r="C1055" s="656" t="s">
        <v>140</v>
      </c>
      <c r="D1055" s="691" t="s">
        <v>647</v>
      </c>
      <c r="E1055" s="656" t="s">
        <v>648</v>
      </c>
      <c r="F1055" s="656" t="s">
        <v>1964</v>
      </c>
      <c r="G1055" s="901" t="s">
        <v>1965</v>
      </c>
      <c r="H1055" s="897" t="s">
        <v>55</v>
      </c>
      <c r="I1055" s="17" t="s">
        <v>866</v>
      </c>
      <c r="J1055" s="64">
        <v>13.2</v>
      </c>
      <c r="K1055" s="665">
        <v>11.797344460513136</v>
      </c>
      <c r="L1055" s="665">
        <v>60.899052903632999</v>
      </c>
      <c r="M1055" s="64">
        <v>2520</v>
      </c>
      <c r="N1055" s="726">
        <v>35822077.160000004</v>
      </c>
      <c r="O1055" s="548" t="s">
        <v>863</v>
      </c>
      <c r="P1055" s="909">
        <v>10.2883818</v>
      </c>
      <c r="Q1055" s="203" t="s">
        <v>57</v>
      </c>
      <c r="R1055" s="205" t="s">
        <v>57</v>
      </c>
      <c r="S1055" s="490">
        <v>0</v>
      </c>
      <c r="T1055" s="18">
        <v>0</v>
      </c>
      <c r="U1055" s="548">
        <v>0</v>
      </c>
      <c r="V1055" s="18">
        <v>0</v>
      </c>
      <c r="W1055" s="64">
        <v>0</v>
      </c>
      <c r="X1055" s="18">
        <v>0</v>
      </c>
      <c r="Y1055" s="18">
        <v>0</v>
      </c>
      <c r="Z1055" s="18">
        <v>0</v>
      </c>
      <c r="AA1055" s="18">
        <v>0</v>
      </c>
      <c r="AB1055" s="18">
        <v>0</v>
      </c>
      <c r="AC1055" s="18">
        <v>0</v>
      </c>
      <c r="AD1055" s="18">
        <v>0</v>
      </c>
      <c r="AE1055" s="18">
        <v>0</v>
      </c>
      <c r="AF1055" s="18">
        <v>0</v>
      </c>
      <c r="AG1055" s="64">
        <v>0</v>
      </c>
      <c r="AH1055" s="18">
        <v>0</v>
      </c>
      <c r="AI1055" s="64">
        <v>0</v>
      </c>
      <c r="AJ1055" s="18">
        <v>0</v>
      </c>
      <c r="AK1055" s="18">
        <v>135</v>
      </c>
      <c r="AL1055" s="64">
        <v>133</v>
      </c>
      <c r="AM1055" s="18">
        <v>19</v>
      </c>
      <c r="AN1055" s="18">
        <v>16</v>
      </c>
      <c r="AO1055" s="18">
        <v>0</v>
      </c>
      <c r="AP1055" s="64">
        <v>0</v>
      </c>
      <c r="AQ1055" s="64">
        <v>154</v>
      </c>
      <c r="AR1055" s="11">
        <v>149</v>
      </c>
      <c r="AS1055" s="17">
        <v>0</v>
      </c>
      <c r="AT1055" s="490">
        <v>0</v>
      </c>
      <c r="AU1055" s="64">
        <v>0</v>
      </c>
      <c r="AV1055" s="18">
        <v>0</v>
      </c>
      <c r="AW1055" s="64">
        <v>0</v>
      </c>
      <c r="AX1055" s="18">
        <v>0</v>
      </c>
      <c r="AY1055" s="17">
        <v>0</v>
      </c>
      <c r="AZ1055" s="490">
        <v>0</v>
      </c>
      <c r="BA1055" s="17">
        <v>0</v>
      </c>
      <c r="BB1055" s="18">
        <v>0</v>
      </c>
      <c r="BC1055" s="17">
        <v>0</v>
      </c>
      <c r="BD1055" s="18">
        <v>0</v>
      </c>
      <c r="BE1055" s="17">
        <v>0</v>
      </c>
      <c r="BF1055" s="18">
        <v>0</v>
      </c>
      <c r="BG1055" s="17">
        <v>0</v>
      </c>
      <c r="BH1055" s="18">
        <v>0</v>
      </c>
      <c r="BI1055" s="17">
        <v>0</v>
      </c>
      <c r="BJ1055" s="18">
        <v>0</v>
      </c>
      <c r="BK1055" s="17">
        <v>1577.6399999999994</v>
      </c>
      <c r="BL1055" s="17">
        <v>1562.44</v>
      </c>
      <c r="BM1055" s="17">
        <v>319.60599999999994</v>
      </c>
      <c r="BN1055" s="17">
        <v>254.60599999999999</v>
      </c>
      <c r="BO1055" s="18">
        <v>0</v>
      </c>
      <c r="BP1055" s="18">
        <v>0</v>
      </c>
      <c r="BQ1055" s="64">
        <v>1897.2459999999994</v>
      </c>
      <c r="BR1055" s="18">
        <v>1817.046</v>
      </c>
      <c r="BS1055" s="729">
        <v>0.1844066478948127</v>
      </c>
      <c r="BT1055" s="17">
        <v>0</v>
      </c>
      <c r="BU1055" s="17">
        <v>0</v>
      </c>
      <c r="BV1055" s="17">
        <v>0</v>
      </c>
      <c r="BW1055" s="17">
        <v>0</v>
      </c>
      <c r="BX1055" s="17">
        <v>0</v>
      </c>
      <c r="BY1055" s="17">
        <v>0</v>
      </c>
      <c r="BZ1055" s="17">
        <v>0</v>
      </c>
      <c r="CA1055" s="17">
        <v>0</v>
      </c>
      <c r="CB1055" s="17">
        <v>0</v>
      </c>
      <c r="CC1055" s="17">
        <v>0</v>
      </c>
      <c r="CD1055" s="17">
        <v>0</v>
      </c>
      <c r="CE1055" s="17">
        <v>0</v>
      </c>
      <c r="CF1055" s="17">
        <v>0</v>
      </c>
      <c r="CG1055" s="17">
        <v>0</v>
      </c>
      <c r="CH1055" s="17">
        <v>0</v>
      </c>
      <c r="CI1055" s="17">
        <v>0</v>
      </c>
      <c r="CJ1055" s="17">
        <v>0</v>
      </c>
      <c r="CK1055" s="17">
        <v>0</v>
      </c>
      <c r="CL1055" s="702">
        <v>1851896.9375999996</v>
      </c>
      <c r="CM1055" s="702">
        <v>1834054.5696</v>
      </c>
      <c r="CN1055" s="702">
        <v>375166.30703999993</v>
      </c>
      <c r="CO1055" s="702">
        <v>298866.70704000001</v>
      </c>
      <c r="CP1055" s="702">
        <v>0</v>
      </c>
      <c r="CQ1055" s="702">
        <v>0</v>
      </c>
      <c r="CR1055" s="704">
        <v>2227063.2446399997</v>
      </c>
      <c r="CS1055" s="703">
        <v>2132921.2766399998</v>
      </c>
      <c r="CT1055" s="23" t="s">
        <v>56</v>
      </c>
      <c r="CU1055" s="23" t="s">
        <v>56</v>
      </c>
      <c r="CV1055" s="23" t="s">
        <v>56</v>
      </c>
      <c r="CW1055" s="23" t="s">
        <v>56</v>
      </c>
      <c r="CX1055" s="23" t="s">
        <v>56</v>
      </c>
      <c r="CY1055" s="23" t="s">
        <v>56</v>
      </c>
      <c r="CZ1055" s="23" t="s">
        <v>56</v>
      </c>
      <c r="DA1055" s="23" t="s">
        <v>56</v>
      </c>
      <c r="DB1055" s="728">
        <v>35822077.160000004</v>
      </c>
      <c r="DC1055" s="10"/>
      <c r="DD1055" s="692">
        <v>10.2883818</v>
      </c>
      <c r="DE1055" s="120"/>
      <c r="DF1055" s="120"/>
      <c r="DG1055" s="120"/>
      <c r="DH1055" s="140"/>
      <c r="DI1055" s="140"/>
      <c r="DJ1055" s="140"/>
      <c r="DK1055" s="140"/>
      <c r="DL1055" s="548" t="s">
        <v>56</v>
      </c>
      <c r="DM1055" s="548" t="s">
        <v>56</v>
      </c>
      <c r="DN1055" s="203" t="s">
        <v>868</v>
      </c>
      <c r="DO1055" s="700">
        <v>2398.0833333333298</v>
      </c>
      <c r="DP1055" s="713" t="s">
        <v>56</v>
      </c>
      <c r="DQ1055" s="548" t="s">
        <v>56</v>
      </c>
      <c r="DR1055" s="673" t="s">
        <v>56</v>
      </c>
      <c r="DS1055" s="203" t="s">
        <v>56</v>
      </c>
      <c r="DT1055" s="1160" t="s">
        <v>56</v>
      </c>
      <c r="DU1055" s="711">
        <v>611.21353858984696</v>
      </c>
      <c r="DV1055" s="711">
        <v>702.17410210193009</v>
      </c>
      <c r="DW1055" s="711">
        <v>78.761370718531893</v>
      </c>
      <c r="DX1055" s="711">
        <v>210.0336767165299</v>
      </c>
      <c r="DY1055" s="710">
        <v>2.4569621572783857</v>
      </c>
      <c r="DZ1055" s="710">
        <v>-0.63669221660750375</v>
      </c>
      <c r="EA1055" s="710">
        <v>1.2898380985008</v>
      </c>
      <c r="EB1055" s="710">
        <v>0.2643741047358803</v>
      </c>
      <c r="EC1055" s="236"/>
      <c r="ED1055" s="49"/>
      <c r="EE1055" s="232"/>
      <c r="EF1055" s="700">
        <v>95607</v>
      </c>
      <c r="EG1055" s="712">
        <v>152760.33333333334</v>
      </c>
      <c r="EH1055" s="44"/>
    </row>
    <row r="1056" spans="1:138" ht="41.25" customHeight="1" x14ac:dyDescent="0.25">
      <c r="A1056" s="871" t="s">
        <v>49</v>
      </c>
      <c r="B1056" s="656" t="s">
        <v>96</v>
      </c>
      <c r="C1056" s="656" t="s">
        <v>140</v>
      </c>
      <c r="D1056" s="691" t="s">
        <v>647</v>
      </c>
      <c r="E1056" s="656" t="s">
        <v>648</v>
      </c>
      <c r="F1056" s="656" t="s">
        <v>649</v>
      </c>
      <c r="G1056" s="901" t="s">
        <v>648</v>
      </c>
      <c r="H1056" s="897" t="s">
        <v>55</v>
      </c>
      <c r="I1056" s="17" t="s">
        <v>860</v>
      </c>
      <c r="J1056" s="64">
        <v>13.2</v>
      </c>
      <c r="K1056" s="665">
        <v>12.071701308432045</v>
      </c>
      <c r="L1056" s="665">
        <v>1.2346590883410002</v>
      </c>
      <c r="M1056" s="64">
        <v>0</v>
      </c>
      <c r="N1056" s="726">
        <v>12952615.16</v>
      </c>
      <c r="O1056" s="548" t="s">
        <v>863</v>
      </c>
      <c r="P1056" s="909">
        <v>7.9792116599999998</v>
      </c>
      <c r="Q1056" s="203" t="s">
        <v>57</v>
      </c>
      <c r="R1056" s="205" t="s">
        <v>57</v>
      </c>
      <c r="S1056" s="490">
        <v>0</v>
      </c>
      <c r="T1056" s="18">
        <v>0</v>
      </c>
      <c r="U1056" s="548">
        <v>0</v>
      </c>
      <c r="V1056" s="18">
        <v>0</v>
      </c>
      <c r="W1056" s="64">
        <v>0</v>
      </c>
      <c r="X1056" s="18">
        <v>0</v>
      </c>
      <c r="Y1056" s="18">
        <v>0</v>
      </c>
      <c r="Z1056" s="18">
        <v>0</v>
      </c>
      <c r="AA1056" s="18">
        <v>0</v>
      </c>
      <c r="AB1056" s="18">
        <v>0</v>
      </c>
      <c r="AC1056" s="18">
        <v>0</v>
      </c>
      <c r="AD1056" s="18">
        <v>0</v>
      </c>
      <c r="AE1056" s="18">
        <v>0</v>
      </c>
      <c r="AF1056" s="18">
        <v>0</v>
      </c>
      <c r="AG1056" s="64">
        <v>1</v>
      </c>
      <c r="AH1056" s="18">
        <v>1</v>
      </c>
      <c r="AI1056" s="64">
        <v>0</v>
      </c>
      <c r="AJ1056" s="18">
        <v>0</v>
      </c>
      <c r="AK1056" s="18">
        <v>0</v>
      </c>
      <c r="AL1056" s="64">
        <v>0</v>
      </c>
      <c r="AM1056" s="18">
        <v>0</v>
      </c>
      <c r="AN1056" s="18" t="s">
        <v>58</v>
      </c>
      <c r="AO1056" s="18">
        <v>0</v>
      </c>
      <c r="AP1056" s="64">
        <v>0</v>
      </c>
      <c r="AQ1056" s="64">
        <v>1</v>
      </c>
      <c r="AR1056" s="11">
        <v>1</v>
      </c>
      <c r="AS1056" s="17">
        <v>0</v>
      </c>
      <c r="AT1056" s="490">
        <v>0</v>
      </c>
      <c r="AU1056" s="64">
        <v>0</v>
      </c>
      <c r="AV1056" s="18">
        <v>0</v>
      </c>
      <c r="AW1056" s="64">
        <v>0</v>
      </c>
      <c r="AX1056" s="18">
        <v>0</v>
      </c>
      <c r="AY1056" s="17">
        <v>0</v>
      </c>
      <c r="AZ1056" s="490">
        <v>0</v>
      </c>
      <c r="BA1056" s="17">
        <v>0</v>
      </c>
      <c r="BB1056" s="18">
        <v>0</v>
      </c>
      <c r="BC1056" s="17">
        <v>0</v>
      </c>
      <c r="BD1056" s="18">
        <v>0</v>
      </c>
      <c r="BE1056" s="17">
        <v>0</v>
      </c>
      <c r="BF1056" s="18">
        <v>0</v>
      </c>
      <c r="BG1056" s="17">
        <v>9000</v>
      </c>
      <c r="BH1056" s="18">
        <v>9000</v>
      </c>
      <c r="BI1056" s="17">
        <v>0</v>
      </c>
      <c r="BJ1056" s="18">
        <v>0</v>
      </c>
      <c r="BK1056" s="17">
        <v>0</v>
      </c>
      <c r="BL1056" s="17" t="s">
        <v>58</v>
      </c>
      <c r="BM1056" s="17">
        <v>0</v>
      </c>
      <c r="BN1056" s="17" t="s">
        <v>58</v>
      </c>
      <c r="BO1056" s="18">
        <v>0</v>
      </c>
      <c r="BP1056" s="18">
        <v>0</v>
      </c>
      <c r="BQ1056" s="64">
        <v>9000</v>
      </c>
      <c r="BR1056" s="18">
        <v>9000</v>
      </c>
      <c r="BS1056" s="729">
        <v>1.127930976579709</v>
      </c>
      <c r="BT1056" s="17">
        <v>0</v>
      </c>
      <c r="BU1056" s="17">
        <v>0</v>
      </c>
      <c r="BV1056" s="17">
        <v>0</v>
      </c>
      <c r="BW1056" s="17">
        <v>0</v>
      </c>
      <c r="BX1056" s="17">
        <v>0</v>
      </c>
      <c r="BY1056" s="17">
        <v>0</v>
      </c>
      <c r="BZ1056" s="17">
        <v>0</v>
      </c>
      <c r="CA1056" s="17">
        <v>0</v>
      </c>
      <c r="CB1056" s="17">
        <v>0</v>
      </c>
      <c r="CC1056" s="17">
        <v>0</v>
      </c>
      <c r="CD1056" s="17">
        <v>0</v>
      </c>
      <c r="CE1056" s="17">
        <v>0</v>
      </c>
      <c r="CF1056" s="17">
        <v>0</v>
      </c>
      <c r="CG1056" s="17">
        <v>0</v>
      </c>
      <c r="CH1056" s="17">
        <v>45411840</v>
      </c>
      <c r="CI1056" s="17">
        <v>45411840</v>
      </c>
      <c r="CJ1056" s="17">
        <v>0</v>
      </c>
      <c r="CK1056" s="17">
        <v>0</v>
      </c>
      <c r="CL1056" s="702">
        <v>0</v>
      </c>
      <c r="CM1056" s="702">
        <v>0</v>
      </c>
      <c r="CN1056" s="702">
        <v>0</v>
      </c>
      <c r="CO1056" s="702">
        <v>0</v>
      </c>
      <c r="CP1056" s="702">
        <v>0</v>
      </c>
      <c r="CQ1056" s="702">
        <v>0</v>
      </c>
      <c r="CR1056" s="704">
        <v>45411840</v>
      </c>
      <c r="CS1056" s="703">
        <v>45411840</v>
      </c>
      <c r="CT1056" s="23" t="s">
        <v>56</v>
      </c>
      <c r="CU1056" s="23" t="s">
        <v>56</v>
      </c>
      <c r="CV1056" s="23" t="s">
        <v>56</v>
      </c>
      <c r="CW1056" s="23" t="s">
        <v>56</v>
      </c>
      <c r="CX1056" s="23" t="s">
        <v>56</v>
      </c>
      <c r="CY1056" s="23" t="s">
        <v>56</v>
      </c>
      <c r="CZ1056" s="23" t="s">
        <v>56</v>
      </c>
      <c r="DA1056" s="23" t="s">
        <v>56</v>
      </c>
      <c r="DB1056" s="728">
        <v>12952615.16</v>
      </c>
      <c r="DC1056" s="10"/>
      <c r="DD1056" s="692">
        <v>7.9792116599999998</v>
      </c>
      <c r="DE1056" s="120"/>
      <c r="DF1056" s="120"/>
      <c r="DG1056" s="120"/>
      <c r="DH1056" s="140"/>
      <c r="DI1056" s="140"/>
      <c r="DJ1056" s="140"/>
      <c r="DK1056" s="140"/>
      <c r="DL1056" s="548" t="s">
        <v>56</v>
      </c>
      <c r="DM1056" s="548" t="s">
        <v>56</v>
      </c>
      <c r="DN1056" s="203" t="s">
        <v>868</v>
      </c>
      <c r="DO1056" s="700">
        <v>2</v>
      </c>
      <c r="DP1056" s="713" t="s">
        <v>56</v>
      </c>
      <c r="DQ1056" s="548" t="s">
        <v>56</v>
      </c>
      <c r="DR1056" s="673" t="s">
        <v>56</v>
      </c>
      <c r="DS1056" s="203" t="s">
        <v>56</v>
      </c>
      <c r="DT1056" s="1160" t="s">
        <v>56</v>
      </c>
      <c r="DU1056" s="711">
        <v>0</v>
      </c>
      <c r="DV1056" s="711">
        <v>0</v>
      </c>
      <c r="DW1056" s="711">
        <v>0</v>
      </c>
      <c r="DX1056" s="711">
        <v>0</v>
      </c>
      <c r="DY1056" s="710">
        <v>0</v>
      </c>
      <c r="DZ1056" s="710">
        <v>0</v>
      </c>
      <c r="EA1056" s="710">
        <v>0</v>
      </c>
      <c r="EB1056" s="710">
        <v>0</v>
      </c>
      <c r="EC1056" s="236"/>
      <c r="ED1056" s="49"/>
      <c r="EE1056" s="232"/>
      <c r="EF1056" s="700">
        <v>0</v>
      </c>
      <c r="EG1056" s="712">
        <v>0</v>
      </c>
      <c r="EH1056" s="44"/>
    </row>
    <row r="1057" spans="1:138" ht="41.25" customHeight="1" x14ac:dyDescent="0.25">
      <c r="A1057" s="871" t="s">
        <v>49</v>
      </c>
      <c r="B1057" s="656" t="s">
        <v>96</v>
      </c>
      <c r="C1057" s="656" t="s">
        <v>140</v>
      </c>
      <c r="D1057" s="691" t="s">
        <v>155</v>
      </c>
      <c r="E1057" s="656" t="s">
        <v>156</v>
      </c>
      <c r="F1057" s="656" t="s">
        <v>157</v>
      </c>
      <c r="G1057" s="901" t="s">
        <v>158</v>
      </c>
      <c r="H1057" s="897" t="s">
        <v>55</v>
      </c>
      <c r="I1057" s="17" t="s">
        <v>866</v>
      </c>
      <c r="J1057" s="64">
        <v>13.2</v>
      </c>
      <c r="K1057" s="665">
        <v>9.7168050304614013</v>
      </c>
      <c r="L1057" s="665">
        <v>38.091098405619</v>
      </c>
      <c r="M1057" s="64">
        <v>2422</v>
      </c>
      <c r="N1057" s="726">
        <v>31399474.59</v>
      </c>
      <c r="O1057" s="548" t="s">
        <v>863</v>
      </c>
      <c r="P1057" s="909">
        <v>9.6024896769999994</v>
      </c>
      <c r="Q1057" s="203" t="s">
        <v>1190</v>
      </c>
      <c r="R1057" s="205" t="s">
        <v>57</v>
      </c>
      <c r="S1057" s="490">
        <v>0</v>
      </c>
      <c r="T1057" s="18">
        <v>0</v>
      </c>
      <c r="U1057" s="548">
        <v>0</v>
      </c>
      <c r="V1057" s="18">
        <v>0</v>
      </c>
      <c r="W1057" s="64">
        <v>0</v>
      </c>
      <c r="X1057" s="18">
        <v>0</v>
      </c>
      <c r="Y1057" s="18">
        <v>0</v>
      </c>
      <c r="Z1057" s="18">
        <v>0</v>
      </c>
      <c r="AA1057" s="18">
        <v>0</v>
      </c>
      <c r="AB1057" s="18">
        <v>0</v>
      </c>
      <c r="AC1057" s="18">
        <v>0</v>
      </c>
      <c r="AD1057" s="18">
        <v>0</v>
      </c>
      <c r="AE1057" s="18">
        <v>0</v>
      </c>
      <c r="AF1057" s="18">
        <v>0</v>
      </c>
      <c r="AG1057" s="64">
        <v>0</v>
      </c>
      <c r="AH1057" s="18">
        <v>0</v>
      </c>
      <c r="AI1057" s="64">
        <v>0</v>
      </c>
      <c r="AJ1057" s="18">
        <v>0</v>
      </c>
      <c r="AK1057" s="18">
        <v>100</v>
      </c>
      <c r="AL1057" s="64">
        <v>99</v>
      </c>
      <c r="AM1057" s="18">
        <v>8</v>
      </c>
      <c r="AN1057" s="18">
        <v>7</v>
      </c>
      <c r="AO1057" s="18">
        <v>0</v>
      </c>
      <c r="AP1057" s="64">
        <v>0</v>
      </c>
      <c r="AQ1057" s="64">
        <v>108</v>
      </c>
      <c r="AR1057" s="11">
        <v>106</v>
      </c>
      <c r="AS1057" s="17">
        <v>0</v>
      </c>
      <c r="AT1057" s="490">
        <v>0</v>
      </c>
      <c r="AU1057" s="64">
        <v>0</v>
      </c>
      <c r="AV1057" s="18">
        <v>0</v>
      </c>
      <c r="AW1057" s="64">
        <v>0</v>
      </c>
      <c r="AX1057" s="18">
        <v>0</v>
      </c>
      <c r="AY1057" s="17">
        <v>0</v>
      </c>
      <c r="AZ1057" s="490">
        <v>0</v>
      </c>
      <c r="BA1057" s="17">
        <v>0</v>
      </c>
      <c r="BB1057" s="18">
        <v>0</v>
      </c>
      <c r="BC1057" s="17">
        <v>0</v>
      </c>
      <c r="BD1057" s="18">
        <v>0</v>
      </c>
      <c r="BE1057" s="17">
        <v>0</v>
      </c>
      <c r="BF1057" s="18">
        <v>0</v>
      </c>
      <c r="BG1057" s="17">
        <v>0</v>
      </c>
      <c r="BH1057" s="18">
        <v>0</v>
      </c>
      <c r="BI1057" s="17">
        <v>0</v>
      </c>
      <c r="BJ1057" s="18">
        <v>0</v>
      </c>
      <c r="BK1057" s="17">
        <v>825.97200000000009</v>
      </c>
      <c r="BL1057" s="17">
        <v>820.97200000000009</v>
      </c>
      <c r="BM1057" s="17">
        <v>97.51</v>
      </c>
      <c r="BN1057" s="17">
        <v>89.91</v>
      </c>
      <c r="BO1057" s="18">
        <v>0</v>
      </c>
      <c r="BP1057" s="18">
        <v>0</v>
      </c>
      <c r="BQ1057" s="64">
        <v>923.48200000000008</v>
      </c>
      <c r="BR1057" s="18">
        <v>910.88200000000006</v>
      </c>
      <c r="BS1057" s="729">
        <v>9.6171100523225292E-2</v>
      </c>
      <c r="BT1057" s="17">
        <v>0</v>
      </c>
      <c r="BU1057" s="17">
        <v>0</v>
      </c>
      <c r="BV1057" s="17">
        <v>0</v>
      </c>
      <c r="BW1057" s="17">
        <v>0</v>
      </c>
      <c r="BX1057" s="17">
        <v>0</v>
      </c>
      <c r="BY1057" s="17">
        <v>0</v>
      </c>
      <c r="BZ1057" s="17">
        <v>0</v>
      </c>
      <c r="CA1057" s="17">
        <v>0</v>
      </c>
      <c r="CB1057" s="17">
        <v>0</v>
      </c>
      <c r="CC1057" s="17">
        <v>0</v>
      </c>
      <c r="CD1057" s="17">
        <v>0</v>
      </c>
      <c r="CE1057" s="17">
        <v>0</v>
      </c>
      <c r="CF1057" s="17">
        <v>0</v>
      </c>
      <c r="CG1057" s="17">
        <v>0</v>
      </c>
      <c r="CH1057" s="17">
        <v>0</v>
      </c>
      <c r="CI1057" s="17">
        <v>0</v>
      </c>
      <c r="CJ1057" s="17">
        <v>0</v>
      </c>
      <c r="CK1057" s="17">
        <v>0</v>
      </c>
      <c r="CL1057" s="702">
        <v>969558.97248000023</v>
      </c>
      <c r="CM1057" s="702">
        <v>963689.77248000016</v>
      </c>
      <c r="CN1057" s="702">
        <v>114461.13840000003</v>
      </c>
      <c r="CO1057" s="702">
        <v>105539.9544</v>
      </c>
      <c r="CP1057" s="702">
        <v>0</v>
      </c>
      <c r="CQ1057" s="702">
        <v>0</v>
      </c>
      <c r="CR1057" s="704">
        <v>1084020.1108800003</v>
      </c>
      <c r="CS1057" s="703">
        <v>1069229.7268800002</v>
      </c>
      <c r="CT1057" s="23" t="s">
        <v>56</v>
      </c>
      <c r="CU1057" s="23" t="s">
        <v>56</v>
      </c>
      <c r="CV1057" s="23" t="s">
        <v>56</v>
      </c>
      <c r="CW1057" s="23" t="s">
        <v>56</v>
      </c>
      <c r="CX1057" s="23" t="s">
        <v>56</v>
      </c>
      <c r="CY1057" s="23" t="s">
        <v>56</v>
      </c>
      <c r="CZ1057" s="23" t="s">
        <v>56</v>
      </c>
      <c r="DA1057" s="23" t="s">
        <v>56</v>
      </c>
      <c r="DB1057" s="728">
        <v>31399474.59</v>
      </c>
      <c r="DC1057" s="10"/>
      <c r="DD1057" s="692">
        <v>9.6024896769999994</v>
      </c>
      <c r="DE1057" s="120"/>
      <c r="DF1057" s="120"/>
      <c r="DG1057" s="120"/>
      <c r="DH1057" s="140"/>
      <c r="DI1057" s="140"/>
      <c r="DJ1057" s="140"/>
      <c r="DK1057" s="140"/>
      <c r="DL1057" s="548" t="s">
        <v>56</v>
      </c>
      <c r="DM1057" s="548" t="s">
        <v>56</v>
      </c>
      <c r="DN1057" s="203" t="s">
        <v>868</v>
      </c>
      <c r="DO1057" s="700">
        <v>2380.9166666666702</v>
      </c>
      <c r="DP1057" s="713" t="s">
        <v>56</v>
      </c>
      <c r="DQ1057" s="548" t="s">
        <v>56</v>
      </c>
      <c r="DR1057" s="673" t="s">
        <v>56</v>
      </c>
      <c r="DS1057" s="203" t="s">
        <v>56</v>
      </c>
      <c r="DT1057" s="1160" t="s">
        <v>56</v>
      </c>
      <c r="DU1057" s="711">
        <v>343.98893983409698</v>
      </c>
      <c r="DV1057" s="711">
        <v>859.35378459140634</v>
      </c>
      <c r="DW1057" s="711">
        <v>283.76908344750302</v>
      </c>
      <c r="DX1057" s="711">
        <v>172.31219662246559</v>
      </c>
      <c r="DY1057" s="710">
        <v>2.9593643904658529</v>
      </c>
      <c r="DZ1057" s="710">
        <v>-0.82213882186750542</v>
      </c>
      <c r="EA1057" s="710">
        <v>2.92681181713934</v>
      </c>
      <c r="EB1057" s="710">
        <v>-1.4029926172323517</v>
      </c>
      <c r="EC1057" s="236"/>
      <c r="ED1057" s="49"/>
      <c r="EE1057" s="232"/>
      <c r="EF1057" s="700">
        <v>370338</v>
      </c>
      <c r="EG1057" s="712">
        <v>259492.66666666663</v>
      </c>
      <c r="EH1057" s="44"/>
    </row>
    <row r="1058" spans="1:138" ht="41.25" customHeight="1" x14ac:dyDescent="0.25">
      <c r="A1058" s="871" t="s">
        <v>49</v>
      </c>
      <c r="B1058" s="656" t="s">
        <v>96</v>
      </c>
      <c r="C1058" s="656" t="s">
        <v>140</v>
      </c>
      <c r="D1058" s="691" t="s">
        <v>155</v>
      </c>
      <c r="E1058" s="656" t="s">
        <v>156</v>
      </c>
      <c r="F1058" s="656" t="s">
        <v>1966</v>
      </c>
      <c r="G1058" s="901" t="s">
        <v>156</v>
      </c>
      <c r="H1058" s="897" t="s">
        <v>55</v>
      </c>
      <c r="I1058" s="17" t="s">
        <v>860</v>
      </c>
      <c r="J1058" s="64">
        <v>13.2</v>
      </c>
      <c r="K1058" s="665">
        <v>9.7168050304614013</v>
      </c>
      <c r="L1058" s="665">
        <v>11.301515128008001</v>
      </c>
      <c r="M1058" s="64">
        <v>315</v>
      </c>
      <c r="N1058" s="726">
        <v>3922472.2179999999</v>
      </c>
      <c r="O1058" s="548" t="s">
        <v>863</v>
      </c>
      <c r="P1058" s="909">
        <v>1.646141088</v>
      </c>
      <c r="Q1058" s="203" t="s">
        <v>57</v>
      </c>
      <c r="R1058" s="205" t="s">
        <v>57</v>
      </c>
      <c r="S1058" s="490">
        <v>0</v>
      </c>
      <c r="T1058" s="18">
        <v>0</v>
      </c>
      <c r="U1058" s="548">
        <v>0</v>
      </c>
      <c r="V1058" s="18">
        <v>0</v>
      </c>
      <c r="W1058" s="64">
        <v>0</v>
      </c>
      <c r="X1058" s="18">
        <v>0</v>
      </c>
      <c r="Y1058" s="18">
        <v>0</v>
      </c>
      <c r="Z1058" s="18">
        <v>0</v>
      </c>
      <c r="AA1058" s="18">
        <v>0</v>
      </c>
      <c r="AB1058" s="18">
        <v>0</v>
      </c>
      <c r="AC1058" s="18">
        <v>0</v>
      </c>
      <c r="AD1058" s="18">
        <v>0</v>
      </c>
      <c r="AE1058" s="18">
        <v>0</v>
      </c>
      <c r="AF1058" s="18">
        <v>0</v>
      </c>
      <c r="AG1058" s="64">
        <v>0</v>
      </c>
      <c r="AH1058" s="18">
        <v>0</v>
      </c>
      <c r="AI1058" s="64">
        <v>0</v>
      </c>
      <c r="AJ1058" s="18">
        <v>0</v>
      </c>
      <c r="AK1058" s="18">
        <v>16</v>
      </c>
      <c r="AL1058" s="64">
        <v>16</v>
      </c>
      <c r="AM1058" s="18">
        <v>2</v>
      </c>
      <c r="AN1058" s="18">
        <v>2</v>
      </c>
      <c r="AO1058" s="18">
        <v>0</v>
      </c>
      <c r="AP1058" s="64">
        <v>0</v>
      </c>
      <c r="AQ1058" s="64">
        <v>18</v>
      </c>
      <c r="AR1058" s="11">
        <v>18</v>
      </c>
      <c r="AS1058" s="17">
        <v>0</v>
      </c>
      <c r="AT1058" s="490">
        <v>0</v>
      </c>
      <c r="AU1058" s="64">
        <v>0</v>
      </c>
      <c r="AV1058" s="18">
        <v>0</v>
      </c>
      <c r="AW1058" s="64">
        <v>0</v>
      </c>
      <c r="AX1058" s="18">
        <v>0</v>
      </c>
      <c r="AY1058" s="17">
        <v>0</v>
      </c>
      <c r="AZ1058" s="490">
        <v>0</v>
      </c>
      <c r="BA1058" s="17">
        <v>0</v>
      </c>
      <c r="BB1058" s="18">
        <v>0</v>
      </c>
      <c r="BC1058" s="17">
        <v>0</v>
      </c>
      <c r="BD1058" s="18">
        <v>0</v>
      </c>
      <c r="BE1058" s="17">
        <v>0</v>
      </c>
      <c r="BF1058" s="18">
        <v>0</v>
      </c>
      <c r="BG1058" s="17">
        <v>0</v>
      </c>
      <c r="BH1058" s="18">
        <v>0</v>
      </c>
      <c r="BI1058" s="17">
        <v>0</v>
      </c>
      <c r="BJ1058" s="18">
        <v>0</v>
      </c>
      <c r="BK1058" s="17">
        <v>129.88299999999998</v>
      </c>
      <c r="BL1058" s="17">
        <v>129.88299999999998</v>
      </c>
      <c r="BM1058" s="17">
        <v>30.66</v>
      </c>
      <c r="BN1058" s="17">
        <v>30.66</v>
      </c>
      <c r="BO1058" s="18">
        <v>0</v>
      </c>
      <c r="BP1058" s="18">
        <v>0</v>
      </c>
      <c r="BQ1058" s="64">
        <v>160.54299999999998</v>
      </c>
      <c r="BR1058" s="18">
        <v>160.54299999999998</v>
      </c>
      <c r="BS1058" s="729">
        <v>9.7526877355970584E-2</v>
      </c>
      <c r="BT1058" s="17">
        <v>0</v>
      </c>
      <c r="BU1058" s="17">
        <v>0</v>
      </c>
      <c r="BV1058" s="17">
        <v>0</v>
      </c>
      <c r="BW1058" s="17">
        <v>0</v>
      </c>
      <c r="BX1058" s="17">
        <v>0</v>
      </c>
      <c r="BY1058" s="17">
        <v>0</v>
      </c>
      <c r="BZ1058" s="17">
        <v>0</v>
      </c>
      <c r="CA1058" s="17">
        <v>0</v>
      </c>
      <c r="CB1058" s="17">
        <v>0</v>
      </c>
      <c r="CC1058" s="17">
        <v>0</v>
      </c>
      <c r="CD1058" s="17">
        <v>0</v>
      </c>
      <c r="CE1058" s="17">
        <v>0</v>
      </c>
      <c r="CF1058" s="17">
        <v>0</v>
      </c>
      <c r="CG1058" s="17">
        <v>0</v>
      </c>
      <c r="CH1058" s="17">
        <v>0</v>
      </c>
      <c r="CI1058" s="17">
        <v>0</v>
      </c>
      <c r="CJ1058" s="17">
        <v>0</v>
      </c>
      <c r="CK1058" s="17">
        <v>0</v>
      </c>
      <c r="CL1058" s="702">
        <v>152461.86071999997</v>
      </c>
      <c r="CM1058" s="702">
        <v>152461.86071999997</v>
      </c>
      <c r="CN1058" s="702">
        <v>35989.934399999998</v>
      </c>
      <c r="CO1058" s="702">
        <v>35989.934399999998</v>
      </c>
      <c r="CP1058" s="702">
        <v>0</v>
      </c>
      <c r="CQ1058" s="702">
        <v>0</v>
      </c>
      <c r="CR1058" s="704">
        <v>188451.79511999997</v>
      </c>
      <c r="CS1058" s="703">
        <v>188451.79511999997</v>
      </c>
      <c r="CT1058" s="23" t="s">
        <v>56</v>
      </c>
      <c r="CU1058" s="23" t="s">
        <v>56</v>
      </c>
      <c r="CV1058" s="23" t="s">
        <v>56</v>
      </c>
      <c r="CW1058" s="23" t="s">
        <v>56</v>
      </c>
      <c r="CX1058" s="23" t="s">
        <v>56</v>
      </c>
      <c r="CY1058" s="23" t="s">
        <v>56</v>
      </c>
      <c r="CZ1058" s="23" t="s">
        <v>56</v>
      </c>
      <c r="DA1058" s="23" t="s">
        <v>56</v>
      </c>
      <c r="DB1058" s="728">
        <v>3922472.2179999999</v>
      </c>
      <c r="DC1058" s="10"/>
      <c r="DD1058" s="692">
        <v>1.646141088</v>
      </c>
      <c r="DE1058" s="120"/>
      <c r="DF1058" s="120"/>
      <c r="DG1058" s="120"/>
      <c r="DH1058" s="140"/>
      <c r="DI1058" s="140"/>
      <c r="DJ1058" s="140"/>
      <c r="DK1058" s="140"/>
      <c r="DL1058" s="548" t="s">
        <v>56</v>
      </c>
      <c r="DM1058" s="548" t="s">
        <v>56</v>
      </c>
      <c r="DN1058" s="203" t="s">
        <v>868</v>
      </c>
      <c r="DO1058" s="700">
        <v>303.5</v>
      </c>
      <c r="DP1058" s="713" t="s">
        <v>56</v>
      </c>
      <c r="DQ1058" s="548" t="s">
        <v>56</v>
      </c>
      <c r="DR1058" s="673" t="s">
        <v>56</v>
      </c>
      <c r="DS1058" s="203" t="s">
        <v>56</v>
      </c>
      <c r="DT1058" s="1160" t="s">
        <v>56</v>
      </c>
      <c r="DU1058" s="711">
        <v>187.04777594728171</v>
      </c>
      <c r="DV1058" s="711">
        <v>668.10413609158491</v>
      </c>
      <c r="DW1058" s="711">
        <v>187.90807386659699</v>
      </c>
      <c r="DX1058" s="711">
        <v>-23.768709269441985</v>
      </c>
      <c r="DY1058" s="710">
        <v>1.3377265238879736</v>
      </c>
      <c r="DZ1058" s="710">
        <v>0.33679603354208876</v>
      </c>
      <c r="EA1058" s="710">
        <v>1.3358954316484299</v>
      </c>
      <c r="EB1058" s="710">
        <v>-0.33024640685845874</v>
      </c>
      <c r="EC1058" s="236"/>
      <c r="ED1058" s="49"/>
      <c r="EE1058" s="232"/>
      <c r="EF1058" s="700">
        <v>0</v>
      </c>
      <c r="EG1058" s="712">
        <v>3732</v>
      </c>
      <c r="EH1058" s="44"/>
    </row>
    <row r="1059" spans="1:138" ht="41.25" customHeight="1" x14ac:dyDescent="0.25">
      <c r="A1059" s="871" t="s">
        <v>49</v>
      </c>
      <c r="B1059" s="656" t="s">
        <v>96</v>
      </c>
      <c r="C1059" s="656" t="s">
        <v>140</v>
      </c>
      <c r="D1059" s="691" t="s">
        <v>1967</v>
      </c>
      <c r="E1059" s="656" t="s">
        <v>156</v>
      </c>
      <c r="F1059" s="656" t="s">
        <v>1968</v>
      </c>
      <c r="G1059" s="901" t="s">
        <v>1965</v>
      </c>
      <c r="H1059" s="897" t="s">
        <v>55</v>
      </c>
      <c r="I1059" s="17" t="s">
        <v>866</v>
      </c>
      <c r="J1059" s="64">
        <v>13.2</v>
      </c>
      <c r="K1059" s="665">
        <v>11.797344460513136</v>
      </c>
      <c r="L1059" s="665">
        <v>24.852462069519003</v>
      </c>
      <c r="M1059" s="64">
        <v>2014</v>
      </c>
      <c r="N1059" s="726">
        <v>49640948.030000001</v>
      </c>
      <c r="O1059" s="548" t="s">
        <v>863</v>
      </c>
      <c r="P1059" s="909">
        <v>10.059751090000001</v>
      </c>
      <c r="Q1059" s="203" t="s">
        <v>902</v>
      </c>
      <c r="R1059" s="205" t="s">
        <v>57</v>
      </c>
      <c r="S1059" s="490">
        <v>0</v>
      </c>
      <c r="T1059" s="18">
        <v>0</v>
      </c>
      <c r="U1059" s="548">
        <v>0</v>
      </c>
      <c r="V1059" s="18">
        <v>0</v>
      </c>
      <c r="W1059" s="64">
        <v>1</v>
      </c>
      <c r="X1059" s="18">
        <v>0</v>
      </c>
      <c r="Y1059" s="18">
        <v>0</v>
      </c>
      <c r="Z1059" s="18">
        <v>0</v>
      </c>
      <c r="AA1059" s="18">
        <v>0</v>
      </c>
      <c r="AB1059" s="18">
        <v>0</v>
      </c>
      <c r="AC1059" s="18">
        <v>0</v>
      </c>
      <c r="AD1059" s="18">
        <v>0</v>
      </c>
      <c r="AE1059" s="18">
        <v>0</v>
      </c>
      <c r="AF1059" s="18">
        <v>0</v>
      </c>
      <c r="AG1059" s="64">
        <v>0</v>
      </c>
      <c r="AH1059" s="18">
        <v>0</v>
      </c>
      <c r="AI1059" s="64">
        <v>0</v>
      </c>
      <c r="AJ1059" s="18">
        <v>0</v>
      </c>
      <c r="AK1059" s="18">
        <v>42</v>
      </c>
      <c r="AL1059" s="64">
        <v>41</v>
      </c>
      <c r="AM1059" s="18">
        <v>3</v>
      </c>
      <c r="AN1059" s="18">
        <v>3</v>
      </c>
      <c r="AO1059" s="18">
        <v>0</v>
      </c>
      <c r="AP1059" s="64">
        <v>0</v>
      </c>
      <c r="AQ1059" s="64">
        <v>46</v>
      </c>
      <c r="AR1059" s="11">
        <v>44</v>
      </c>
      <c r="AS1059" s="17">
        <v>0</v>
      </c>
      <c r="AT1059" s="490">
        <v>0</v>
      </c>
      <c r="AU1059" s="64">
        <v>0</v>
      </c>
      <c r="AV1059" s="18">
        <v>0</v>
      </c>
      <c r="AW1059" s="64">
        <v>25</v>
      </c>
      <c r="AX1059" s="18">
        <v>25</v>
      </c>
      <c r="AY1059" s="17">
        <v>0</v>
      </c>
      <c r="AZ1059" s="490">
        <v>0</v>
      </c>
      <c r="BA1059" s="17">
        <v>0</v>
      </c>
      <c r="BB1059" s="18">
        <v>0</v>
      </c>
      <c r="BC1059" s="17">
        <v>0</v>
      </c>
      <c r="BD1059" s="18">
        <v>0</v>
      </c>
      <c r="BE1059" s="17">
        <v>0</v>
      </c>
      <c r="BF1059" s="18">
        <v>0</v>
      </c>
      <c r="BG1059" s="17">
        <v>0</v>
      </c>
      <c r="BH1059" s="18">
        <v>0</v>
      </c>
      <c r="BI1059" s="17">
        <v>0</v>
      </c>
      <c r="BJ1059" s="18">
        <v>0</v>
      </c>
      <c r="BK1059" s="17">
        <v>346.31000000000012</v>
      </c>
      <c r="BL1059" s="17">
        <v>336.74000000000012</v>
      </c>
      <c r="BM1059" s="17">
        <v>49</v>
      </c>
      <c r="BN1059" s="17">
        <v>49</v>
      </c>
      <c r="BO1059" s="18">
        <v>0</v>
      </c>
      <c r="BP1059" s="18">
        <v>0</v>
      </c>
      <c r="BQ1059" s="64">
        <v>420.31000000000012</v>
      </c>
      <c r="BR1059" s="18">
        <v>410.74000000000012</v>
      </c>
      <c r="BS1059" s="729">
        <v>4.1781351868418852E-2</v>
      </c>
      <c r="BT1059" s="17">
        <v>0</v>
      </c>
      <c r="BU1059" s="17">
        <v>0</v>
      </c>
      <c r="BV1059" s="17">
        <v>0</v>
      </c>
      <c r="BW1059" s="17">
        <v>0</v>
      </c>
      <c r="BX1059" s="17">
        <v>0</v>
      </c>
      <c r="BY1059" s="17">
        <v>0</v>
      </c>
      <c r="BZ1059" s="17">
        <v>0</v>
      </c>
      <c r="CA1059" s="17">
        <v>0</v>
      </c>
      <c r="CB1059" s="17">
        <v>0</v>
      </c>
      <c r="CC1059" s="17">
        <v>0</v>
      </c>
      <c r="CD1059" s="17">
        <v>0</v>
      </c>
      <c r="CE1059" s="17">
        <v>0</v>
      </c>
      <c r="CF1059" s="17">
        <v>0</v>
      </c>
      <c r="CG1059" s="17">
        <v>0</v>
      </c>
      <c r="CH1059" s="17">
        <v>0</v>
      </c>
      <c r="CI1059" s="17">
        <v>0</v>
      </c>
      <c r="CJ1059" s="17">
        <v>0</v>
      </c>
      <c r="CK1059" s="17">
        <v>0</v>
      </c>
      <c r="CL1059" s="702">
        <v>406512.53040000016</v>
      </c>
      <c r="CM1059" s="702">
        <v>395278.8816000002</v>
      </c>
      <c r="CN1059" s="702">
        <v>57518.16</v>
      </c>
      <c r="CO1059" s="702">
        <v>57518.16</v>
      </c>
      <c r="CP1059" s="702">
        <v>0</v>
      </c>
      <c r="CQ1059" s="702">
        <v>0</v>
      </c>
      <c r="CR1059" s="704">
        <v>464030.6904000002</v>
      </c>
      <c r="CS1059" s="703">
        <v>452797.04160000023</v>
      </c>
      <c r="CT1059" s="23" t="s">
        <v>56</v>
      </c>
      <c r="CU1059" s="23" t="s">
        <v>56</v>
      </c>
      <c r="CV1059" s="23" t="s">
        <v>56</v>
      </c>
      <c r="CW1059" s="23" t="s">
        <v>56</v>
      </c>
      <c r="CX1059" s="23" t="s">
        <v>56</v>
      </c>
      <c r="CY1059" s="23" t="s">
        <v>56</v>
      </c>
      <c r="CZ1059" s="23" t="s">
        <v>56</v>
      </c>
      <c r="DA1059" s="23" t="s">
        <v>56</v>
      </c>
      <c r="DB1059" s="728">
        <v>49640948.030000001</v>
      </c>
      <c r="DC1059" s="10"/>
      <c r="DD1059" s="692">
        <v>10.059751090000001</v>
      </c>
      <c r="DE1059" s="120"/>
      <c r="DF1059" s="120"/>
      <c r="DG1059" s="120"/>
      <c r="DH1059" s="140"/>
      <c r="DI1059" s="140"/>
      <c r="DJ1059" s="140"/>
      <c r="DK1059" s="140"/>
      <c r="DL1059" s="548" t="s">
        <v>56</v>
      </c>
      <c r="DM1059" s="548" t="s">
        <v>56</v>
      </c>
      <c r="DN1059" s="203" t="s">
        <v>868</v>
      </c>
      <c r="DO1059" s="700">
        <v>2010.3333333333301</v>
      </c>
      <c r="DP1059" s="713" t="s">
        <v>56</v>
      </c>
      <c r="DQ1059" s="548" t="s">
        <v>56</v>
      </c>
      <c r="DR1059" s="673" t="s">
        <v>56</v>
      </c>
      <c r="DS1059" s="700">
        <v>2010.3333333333301</v>
      </c>
      <c r="DT1059" s="25" t="s">
        <v>903</v>
      </c>
      <c r="DU1059" s="711">
        <v>5.3309567235947695</v>
      </c>
      <c r="DV1059" s="711">
        <v>475.81138854590466</v>
      </c>
      <c r="DW1059" s="711">
        <v>5.3289481018899796</v>
      </c>
      <c r="DX1059" s="711">
        <v>146.76508035903115</v>
      </c>
      <c r="DY1059" s="710">
        <v>1.7410048084894738E-2</v>
      </c>
      <c r="DZ1059" s="710">
        <v>0.82090917790262219</v>
      </c>
      <c r="EA1059" s="710">
        <v>1.7393161374429301E-2</v>
      </c>
      <c r="EB1059" s="710">
        <v>0.4985418425951868</v>
      </c>
      <c r="EC1059" s="236"/>
      <c r="ED1059" s="49"/>
      <c r="EE1059" s="232"/>
      <c r="EF1059" s="700">
        <v>0</v>
      </c>
      <c r="EG1059" s="712">
        <v>258774</v>
      </c>
      <c r="EH1059" s="44"/>
    </row>
    <row r="1060" spans="1:138" ht="41.25" customHeight="1" x14ac:dyDescent="0.25">
      <c r="A1060" s="871" t="s">
        <v>49</v>
      </c>
      <c r="B1060" s="656" t="s">
        <v>96</v>
      </c>
      <c r="C1060" s="656" t="s">
        <v>140</v>
      </c>
      <c r="D1060" s="691" t="s">
        <v>1967</v>
      </c>
      <c r="E1060" s="656" t="s">
        <v>156</v>
      </c>
      <c r="F1060" s="656" t="s">
        <v>1969</v>
      </c>
      <c r="G1060" s="901" t="s">
        <v>158</v>
      </c>
      <c r="H1060" s="897" t="s">
        <v>55</v>
      </c>
      <c r="I1060" s="17" t="s">
        <v>866</v>
      </c>
      <c r="J1060" s="64">
        <v>13.2</v>
      </c>
      <c r="K1060" s="665">
        <v>11.797344460513136</v>
      </c>
      <c r="L1060" s="665">
        <v>58.802272604964003</v>
      </c>
      <c r="M1060" s="64">
        <v>2096</v>
      </c>
      <c r="N1060" s="726">
        <v>25756094.57</v>
      </c>
      <c r="O1060" s="548" t="s">
        <v>863</v>
      </c>
      <c r="P1060" s="909">
        <v>10.37983408</v>
      </c>
      <c r="Q1060" s="203" t="s">
        <v>57</v>
      </c>
      <c r="R1060" s="205" t="s">
        <v>57</v>
      </c>
      <c r="S1060" s="490">
        <v>0</v>
      </c>
      <c r="T1060" s="18">
        <v>0</v>
      </c>
      <c r="U1060" s="548">
        <v>0</v>
      </c>
      <c r="V1060" s="18">
        <v>0</v>
      </c>
      <c r="W1060" s="64">
        <v>0</v>
      </c>
      <c r="X1060" s="18">
        <v>0</v>
      </c>
      <c r="Y1060" s="18">
        <v>0</v>
      </c>
      <c r="Z1060" s="18">
        <v>0</v>
      </c>
      <c r="AA1060" s="18">
        <v>0</v>
      </c>
      <c r="AB1060" s="18">
        <v>0</v>
      </c>
      <c r="AC1060" s="18">
        <v>0</v>
      </c>
      <c r="AD1060" s="18">
        <v>0</v>
      </c>
      <c r="AE1060" s="18">
        <v>0</v>
      </c>
      <c r="AF1060" s="18">
        <v>0</v>
      </c>
      <c r="AG1060" s="64">
        <v>0</v>
      </c>
      <c r="AH1060" s="18">
        <v>0</v>
      </c>
      <c r="AI1060" s="64">
        <v>0</v>
      </c>
      <c r="AJ1060" s="18">
        <v>0</v>
      </c>
      <c r="AK1060" s="18">
        <v>140</v>
      </c>
      <c r="AL1060" s="64">
        <v>139</v>
      </c>
      <c r="AM1060" s="18">
        <v>14</v>
      </c>
      <c r="AN1060" s="18">
        <v>14</v>
      </c>
      <c r="AO1060" s="18">
        <v>0</v>
      </c>
      <c r="AP1060" s="64">
        <v>0</v>
      </c>
      <c r="AQ1060" s="64">
        <v>154</v>
      </c>
      <c r="AR1060" s="11">
        <v>153</v>
      </c>
      <c r="AS1060" s="17">
        <v>0</v>
      </c>
      <c r="AT1060" s="490">
        <v>0</v>
      </c>
      <c r="AU1060" s="64">
        <v>0</v>
      </c>
      <c r="AV1060" s="18">
        <v>0</v>
      </c>
      <c r="AW1060" s="64">
        <v>0</v>
      </c>
      <c r="AX1060" s="18">
        <v>0</v>
      </c>
      <c r="AY1060" s="17">
        <v>0</v>
      </c>
      <c r="AZ1060" s="490">
        <v>0</v>
      </c>
      <c r="BA1060" s="17">
        <v>0</v>
      </c>
      <c r="BB1060" s="18">
        <v>0</v>
      </c>
      <c r="BC1060" s="17">
        <v>0</v>
      </c>
      <c r="BD1060" s="18">
        <v>0</v>
      </c>
      <c r="BE1060" s="17">
        <v>0</v>
      </c>
      <c r="BF1060" s="18">
        <v>0</v>
      </c>
      <c r="BG1060" s="17">
        <v>0</v>
      </c>
      <c r="BH1060" s="18">
        <v>0</v>
      </c>
      <c r="BI1060" s="17">
        <v>0</v>
      </c>
      <c r="BJ1060" s="18">
        <v>0</v>
      </c>
      <c r="BK1060" s="17">
        <v>1132.1559999999997</v>
      </c>
      <c r="BL1060" s="17">
        <v>1124.556</v>
      </c>
      <c r="BM1060" s="17">
        <v>227.76</v>
      </c>
      <c r="BN1060" s="17">
        <v>227.76</v>
      </c>
      <c r="BO1060" s="18">
        <v>0</v>
      </c>
      <c r="BP1060" s="18">
        <v>0</v>
      </c>
      <c r="BQ1060" s="64">
        <v>1359.9159999999997</v>
      </c>
      <c r="BR1060" s="18">
        <v>1352.316</v>
      </c>
      <c r="BS1060" s="729">
        <v>0.13101519634309988</v>
      </c>
      <c r="BT1060" s="17">
        <v>0</v>
      </c>
      <c r="BU1060" s="17">
        <v>0</v>
      </c>
      <c r="BV1060" s="17">
        <v>0</v>
      </c>
      <c r="BW1060" s="17">
        <v>0</v>
      </c>
      <c r="BX1060" s="17">
        <v>0</v>
      </c>
      <c r="BY1060" s="17">
        <v>0</v>
      </c>
      <c r="BZ1060" s="17">
        <v>0</v>
      </c>
      <c r="CA1060" s="17">
        <v>0</v>
      </c>
      <c r="CB1060" s="17">
        <v>0</v>
      </c>
      <c r="CC1060" s="17">
        <v>0</v>
      </c>
      <c r="CD1060" s="17">
        <v>0</v>
      </c>
      <c r="CE1060" s="17">
        <v>0</v>
      </c>
      <c r="CF1060" s="17">
        <v>0</v>
      </c>
      <c r="CG1060" s="17">
        <v>0</v>
      </c>
      <c r="CH1060" s="17">
        <v>0</v>
      </c>
      <c r="CI1060" s="17">
        <v>0</v>
      </c>
      <c r="CJ1060" s="17">
        <v>0</v>
      </c>
      <c r="CK1060" s="17">
        <v>0</v>
      </c>
      <c r="CL1060" s="702">
        <v>1328969.9990399997</v>
      </c>
      <c r="CM1060" s="702">
        <v>1320048.81504</v>
      </c>
      <c r="CN1060" s="702">
        <v>267353.79840000003</v>
      </c>
      <c r="CO1060" s="702">
        <v>267353.79840000003</v>
      </c>
      <c r="CP1060" s="702">
        <v>0</v>
      </c>
      <c r="CQ1060" s="702">
        <v>0</v>
      </c>
      <c r="CR1060" s="704">
        <v>1596323.7974399996</v>
      </c>
      <c r="CS1060" s="703">
        <v>1587402.61344</v>
      </c>
      <c r="CT1060" s="23" t="s">
        <v>56</v>
      </c>
      <c r="CU1060" s="23" t="s">
        <v>56</v>
      </c>
      <c r="CV1060" s="23" t="s">
        <v>56</v>
      </c>
      <c r="CW1060" s="23" t="s">
        <v>56</v>
      </c>
      <c r="CX1060" s="23" t="s">
        <v>56</v>
      </c>
      <c r="CY1060" s="23" t="s">
        <v>56</v>
      </c>
      <c r="CZ1060" s="23" t="s">
        <v>56</v>
      </c>
      <c r="DA1060" s="23" t="s">
        <v>56</v>
      </c>
      <c r="DB1060" s="728">
        <v>25756094.57</v>
      </c>
      <c r="DC1060" s="10"/>
      <c r="DD1060" s="692">
        <v>10.37983408</v>
      </c>
      <c r="DE1060" s="120"/>
      <c r="DF1060" s="120"/>
      <c r="DG1060" s="120"/>
      <c r="DH1060" s="140"/>
      <c r="DI1060" s="140"/>
      <c r="DJ1060" s="140"/>
      <c r="DK1060" s="140"/>
      <c r="DL1060" s="548" t="s">
        <v>56</v>
      </c>
      <c r="DM1060" s="548" t="s">
        <v>56</v>
      </c>
      <c r="DN1060" s="203" t="s">
        <v>868</v>
      </c>
      <c r="DO1060" s="700">
        <v>2078.4166666666702</v>
      </c>
      <c r="DP1060" s="713" t="s">
        <v>56</v>
      </c>
      <c r="DQ1060" s="548" t="s">
        <v>56</v>
      </c>
      <c r="DR1060" s="673" t="s">
        <v>56</v>
      </c>
      <c r="DS1060" s="203" t="s">
        <v>56</v>
      </c>
      <c r="DT1060" s="1160" t="s">
        <v>56</v>
      </c>
      <c r="DU1060" s="711">
        <v>690.58482017561334</v>
      </c>
      <c r="DV1060" s="711">
        <v>-69.084828617265771</v>
      </c>
      <c r="DW1060" s="711">
        <v>87.427432676283701</v>
      </c>
      <c r="DX1060" s="711">
        <v>111.85071566259762</v>
      </c>
      <c r="DY1060" s="710">
        <v>0.77414698688905692</v>
      </c>
      <c r="DZ1060" s="710">
        <v>0.32211152931778564</v>
      </c>
      <c r="EA1060" s="710">
        <v>0.477076375451014</v>
      </c>
      <c r="EB1060" s="710">
        <v>0.46964712544758869</v>
      </c>
      <c r="EC1060" s="236"/>
      <c r="ED1060" s="49"/>
      <c r="EE1060" s="232"/>
      <c r="EF1060" s="700">
        <v>0</v>
      </c>
      <c r="EG1060" s="712">
        <v>110875.33333333333</v>
      </c>
      <c r="EH1060" s="44"/>
    </row>
    <row r="1061" spans="1:138" ht="41.25" customHeight="1" x14ac:dyDescent="0.25">
      <c r="A1061" s="871" t="s">
        <v>49</v>
      </c>
      <c r="B1061" s="656" t="s">
        <v>96</v>
      </c>
      <c r="C1061" s="656" t="s">
        <v>140</v>
      </c>
      <c r="D1061" s="691" t="s">
        <v>1967</v>
      </c>
      <c r="E1061" s="656" t="s">
        <v>156</v>
      </c>
      <c r="F1061" s="656" t="s">
        <v>1970</v>
      </c>
      <c r="G1061" s="901" t="s">
        <v>158</v>
      </c>
      <c r="H1061" s="897" t="s">
        <v>55</v>
      </c>
      <c r="I1061" s="17" t="s">
        <v>866</v>
      </c>
      <c r="J1061" s="64">
        <v>13.2</v>
      </c>
      <c r="K1061" s="665">
        <v>11.797344460513136</v>
      </c>
      <c r="L1061" s="665">
        <v>90.185795266959005</v>
      </c>
      <c r="M1061" s="64">
        <v>2005</v>
      </c>
      <c r="N1061" s="726">
        <v>26574371.439999998</v>
      </c>
      <c r="O1061" s="548" t="s">
        <v>863</v>
      </c>
      <c r="P1061" s="909">
        <v>9.6253527479999992</v>
      </c>
      <c r="Q1061" s="203" t="s">
        <v>902</v>
      </c>
      <c r="R1061" s="205" t="s">
        <v>57</v>
      </c>
      <c r="S1061" s="490">
        <v>0</v>
      </c>
      <c r="T1061" s="18">
        <v>0</v>
      </c>
      <c r="U1061" s="548">
        <v>0</v>
      </c>
      <c r="V1061" s="18">
        <v>0</v>
      </c>
      <c r="W1061" s="64">
        <v>0</v>
      </c>
      <c r="X1061" s="18">
        <v>0</v>
      </c>
      <c r="Y1061" s="18">
        <v>0</v>
      </c>
      <c r="Z1061" s="18">
        <v>0</v>
      </c>
      <c r="AA1061" s="18">
        <v>0</v>
      </c>
      <c r="AB1061" s="18">
        <v>0</v>
      </c>
      <c r="AC1061" s="18">
        <v>0</v>
      </c>
      <c r="AD1061" s="18">
        <v>0</v>
      </c>
      <c r="AE1061" s="18">
        <v>0</v>
      </c>
      <c r="AF1061" s="18">
        <v>0</v>
      </c>
      <c r="AG1061" s="64">
        <v>1</v>
      </c>
      <c r="AH1061" s="18">
        <v>1</v>
      </c>
      <c r="AI1061" s="64">
        <v>0</v>
      </c>
      <c r="AJ1061" s="18">
        <v>0</v>
      </c>
      <c r="AK1061" s="18">
        <v>132</v>
      </c>
      <c r="AL1061" s="64">
        <v>128</v>
      </c>
      <c r="AM1061" s="18">
        <v>16</v>
      </c>
      <c r="AN1061" s="18">
        <v>14</v>
      </c>
      <c r="AO1061" s="18">
        <v>0</v>
      </c>
      <c r="AP1061" s="64">
        <v>0</v>
      </c>
      <c r="AQ1061" s="64">
        <v>149</v>
      </c>
      <c r="AR1061" s="11">
        <v>143</v>
      </c>
      <c r="AS1061" s="17">
        <v>0</v>
      </c>
      <c r="AT1061" s="490">
        <v>0</v>
      </c>
      <c r="AU1061" s="64">
        <v>0</v>
      </c>
      <c r="AV1061" s="18">
        <v>0</v>
      </c>
      <c r="AW1061" s="64">
        <v>0</v>
      </c>
      <c r="AX1061" s="18">
        <v>0</v>
      </c>
      <c r="AY1061" s="17">
        <v>0</v>
      </c>
      <c r="AZ1061" s="490">
        <v>0</v>
      </c>
      <c r="BA1061" s="17">
        <v>0</v>
      </c>
      <c r="BB1061" s="18">
        <v>0</v>
      </c>
      <c r="BC1061" s="17">
        <v>0</v>
      </c>
      <c r="BD1061" s="18">
        <v>0</v>
      </c>
      <c r="BE1061" s="17">
        <v>0</v>
      </c>
      <c r="BF1061" s="18">
        <v>0</v>
      </c>
      <c r="BG1061" s="17">
        <v>1.2</v>
      </c>
      <c r="BH1061" s="18">
        <v>1.2</v>
      </c>
      <c r="BI1061" s="17">
        <v>0</v>
      </c>
      <c r="BJ1061" s="18">
        <v>0</v>
      </c>
      <c r="BK1061" s="17">
        <v>1934.7059999999988</v>
      </c>
      <c r="BL1061" s="17">
        <v>1888.1460000000002</v>
      </c>
      <c r="BM1061" s="17">
        <v>267.94599999999997</v>
      </c>
      <c r="BN1061" s="17">
        <v>223.66600000000003</v>
      </c>
      <c r="BO1061" s="18">
        <v>0</v>
      </c>
      <c r="BP1061" s="18">
        <v>0</v>
      </c>
      <c r="BQ1061" s="64">
        <v>2203.851999999999</v>
      </c>
      <c r="BR1061" s="18">
        <v>2113.0120000000002</v>
      </c>
      <c r="BS1061" s="729">
        <v>0.22896324505695914</v>
      </c>
      <c r="BT1061" s="17">
        <v>0</v>
      </c>
      <c r="BU1061" s="17">
        <v>0</v>
      </c>
      <c r="BV1061" s="17">
        <v>0</v>
      </c>
      <c r="BW1061" s="17">
        <v>0</v>
      </c>
      <c r="BX1061" s="17">
        <v>0</v>
      </c>
      <c r="BY1061" s="17">
        <v>0</v>
      </c>
      <c r="BZ1061" s="17">
        <v>0</v>
      </c>
      <c r="CA1061" s="17">
        <v>0</v>
      </c>
      <c r="CB1061" s="17">
        <v>0</v>
      </c>
      <c r="CC1061" s="17">
        <v>0</v>
      </c>
      <c r="CD1061" s="17">
        <v>0</v>
      </c>
      <c r="CE1061" s="17">
        <v>0</v>
      </c>
      <c r="CF1061" s="17">
        <v>0</v>
      </c>
      <c r="CG1061" s="17">
        <v>0</v>
      </c>
      <c r="CH1061" s="17">
        <v>6054.9119999999994</v>
      </c>
      <c r="CI1061" s="17">
        <v>6054.9119999999994</v>
      </c>
      <c r="CJ1061" s="17">
        <v>0</v>
      </c>
      <c r="CK1061" s="17">
        <v>0</v>
      </c>
      <c r="CL1061" s="702">
        <v>2271035.2910399986</v>
      </c>
      <c r="CM1061" s="702">
        <v>2216381.3006400005</v>
      </c>
      <c r="CN1061" s="702">
        <v>314525.73264</v>
      </c>
      <c r="CO1061" s="702">
        <v>262548.09744000004</v>
      </c>
      <c r="CP1061" s="702">
        <v>0</v>
      </c>
      <c r="CQ1061" s="702">
        <v>0</v>
      </c>
      <c r="CR1061" s="704">
        <v>2591615.9356799987</v>
      </c>
      <c r="CS1061" s="703">
        <v>2484984.3100800007</v>
      </c>
      <c r="CT1061" s="23">
        <v>2</v>
      </c>
      <c r="CU1061" s="23">
        <v>4</v>
      </c>
      <c r="CV1061" s="23" t="s">
        <v>1971</v>
      </c>
      <c r="CW1061" s="23">
        <v>4</v>
      </c>
      <c r="CX1061" s="23">
        <v>24</v>
      </c>
      <c r="CY1061" s="23">
        <v>0</v>
      </c>
      <c r="CZ1061" s="23">
        <v>0</v>
      </c>
      <c r="DA1061" s="23" t="s">
        <v>956</v>
      </c>
      <c r="DB1061" s="728">
        <v>26574371.439999998</v>
      </c>
      <c r="DC1061" s="10"/>
      <c r="DD1061" s="692">
        <v>9.6253527479999992</v>
      </c>
      <c r="DE1061" s="120"/>
      <c r="DF1061" s="120"/>
      <c r="DG1061" s="120"/>
      <c r="DH1061" s="140"/>
      <c r="DI1061" s="140"/>
      <c r="DJ1061" s="140"/>
      <c r="DK1061" s="140"/>
      <c r="DL1061" s="548" t="s">
        <v>56</v>
      </c>
      <c r="DM1061" s="548" t="s">
        <v>56</v>
      </c>
      <c r="DN1061" s="203" t="s">
        <v>868</v>
      </c>
      <c r="DO1061" s="700">
        <v>1987.5833333333301</v>
      </c>
      <c r="DP1061" s="713" t="s">
        <v>56</v>
      </c>
      <c r="DQ1061" s="548" t="s">
        <v>56</v>
      </c>
      <c r="DR1061" s="673" t="s">
        <v>56</v>
      </c>
      <c r="DS1061" s="700">
        <v>1987.5833333333301</v>
      </c>
      <c r="DT1061" s="25" t="s">
        <v>35</v>
      </c>
      <c r="DU1061" s="711">
        <v>447.59079283887542</v>
      </c>
      <c r="DV1061" s="711">
        <v>796.74493294188983</v>
      </c>
      <c r="DW1061" s="711">
        <v>201.126231572976</v>
      </c>
      <c r="DX1061" s="711">
        <v>107.61568970696533</v>
      </c>
      <c r="DY1061" s="710">
        <v>2.1790281329923311</v>
      </c>
      <c r="DZ1061" s="710">
        <v>-0.21568296024890476</v>
      </c>
      <c r="EA1061" s="710">
        <v>2.0704485636860399</v>
      </c>
      <c r="EB1061" s="710">
        <v>-0.44874038326971988</v>
      </c>
      <c r="EC1061" s="236"/>
      <c r="ED1061" s="49"/>
      <c r="EE1061" s="232"/>
      <c r="EF1061" s="700">
        <v>280875</v>
      </c>
      <c r="EG1061" s="712">
        <v>-104520.33333333334</v>
      </c>
      <c r="EH1061" s="44"/>
    </row>
    <row r="1062" spans="1:138" ht="41.25" customHeight="1" x14ac:dyDescent="0.25">
      <c r="A1062" s="871" t="s">
        <v>49</v>
      </c>
      <c r="B1062" s="656" t="s">
        <v>96</v>
      </c>
      <c r="C1062" s="656" t="s">
        <v>140</v>
      </c>
      <c r="D1062" s="691" t="s">
        <v>650</v>
      </c>
      <c r="E1062" s="656" t="s">
        <v>650</v>
      </c>
      <c r="F1062" s="656" t="s">
        <v>1972</v>
      </c>
      <c r="G1062" s="901" t="s">
        <v>1973</v>
      </c>
      <c r="H1062" s="897" t="s">
        <v>55</v>
      </c>
      <c r="I1062" s="17" t="s">
        <v>866</v>
      </c>
      <c r="J1062" s="64">
        <v>13.2</v>
      </c>
      <c r="K1062" s="665">
        <v>12.711867286909502</v>
      </c>
      <c r="L1062" s="665">
        <v>25.747916613111002</v>
      </c>
      <c r="M1062" s="64">
        <v>1164</v>
      </c>
      <c r="N1062" s="726">
        <v>40151689.590000004</v>
      </c>
      <c r="O1062" s="548" t="s">
        <v>863</v>
      </c>
      <c r="P1062" s="909">
        <v>10.10547723</v>
      </c>
      <c r="Q1062" s="203" t="s">
        <v>57</v>
      </c>
      <c r="R1062" s="205" t="s">
        <v>57</v>
      </c>
      <c r="S1062" s="490">
        <v>0</v>
      </c>
      <c r="T1062" s="18">
        <v>0</v>
      </c>
      <c r="U1062" s="548">
        <v>0</v>
      </c>
      <c r="V1062" s="18">
        <v>0</v>
      </c>
      <c r="W1062" s="64">
        <v>0</v>
      </c>
      <c r="X1062" s="18">
        <v>0</v>
      </c>
      <c r="Y1062" s="18">
        <v>0</v>
      </c>
      <c r="Z1062" s="18">
        <v>0</v>
      </c>
      <c r="AA1062" s="18">
        <v>0</v>
      </c>
      <c r="AB1062" s="18">
        <v>0</v>
      </c>
      <c r="AC1062" s="18">
        <v>0</v>
      </c>
      <c r="AD1062" s="18">
        <v>0</v>
      </c>
      <c r="AE1062" s="18">
        <v>0</v>
      </c>
      <c r="AF1062" s="18">
        <v>0</v>
      </c>
      <c r="AG1062" s="64">
        <v>1</v>
      </c>
      <c r="AH1062" s="18">
        <v>1</v>
      </c>
      <c r="AI1062" s="64">
        <v>0</v>
      </c>
      <c r="AJ1062" s="18">
        <v>0</v>
      </c>
      <c r="AK1062" s="18">
        <v>41</v>
      </c>
      <c r="AL1062" s="64">
        <v>40</v>
      </c>
      <c r="AM1062" s="18">
        <v>3</v>
      </c>
      <c r="AN1062" s="18">
        <v>3</v>
      </c>
      <c r="AO1062" s="18">
        <v>0</v>
      </c>
      <c r="AP1062" s="64">
        <v>0</v>
      </c>
      <c r="AQ1062" s="64">
        <v>45</v>
      </c>
      <c r="AR1062" s="11">
        <v>44</v>
      </c>
      <c r="AS1062" s="17">
        <v>0</v>
      </c>
      <c r="AT1062" s="490">
        <v>0</v>
      </c>
      <c r="AU1062" s="64">
        <v>0</v>
      </c>
      <c r="AV1062" s="18">
        <v>0</v>
      </c>
      <c r="AW1062" s="64">
        <v>0</v>
      </c>
      <c r="AX1062" s="18">
        <v>0</v>
      </c>
      <c r="AY1062" s="17">
        <v>0</v>
      </c>
      <c r="AZ1062" s="490">
        <v>0</v>
      </c>
      <c r="BA1062" s="17">
        <v>0</v>
      </c>
      <c r="BB1062" s="18">
        <v>0</v>
      </c>
      <c r="BC1062" s="17">
        <v>0</v>
      </c>
      <c r="BD1062" s="18">
        <v>0</v>
      </c>
      <c r="BE1062" s="17">
        <v>0</v>
      </c>
      <c r="BF1062" s="18">
        <v>0</v>
      </c>
      <c r="BG1062" s="17">
        <v>1.2</v>
      </c>
      <c r="BH1062" s="18">
        <v>1.2</v>
      </c>
      <c r="BI1062" s="17">
        <v>0</v>
      </c>
      <c r="BJ1062" s="18">
        <v>0</v>
      </c>
      <c r="BK1062" s="17">
        <v>351.58199999999994</v>
      </c>
      <c r="BL1062" s="17">
        <v>345.58199999999994</v>
      </c>
      <c r="BM1062" s="17">
        <v>35.28</v>
      </c>
      <c r="BN1062" s="17">
        <v>35.28</v>
      </c>
      <c r="BO1062" s="18">
        <v>0</v>
      </c>
      <c r="BP1062" s="18">
        <v>0</v>
      </c>
      <c r="BQ1062" s="64">
        <v>388.0619999999999</v>
      </c>
      <c r="BR1062" s="18">
        <v>382.0619999999999</v>
      </c>
      <c r="BS1062" s="729">
        <v>3.8401155251526889E-2</v>
      </c>
      <c r="BT1062" s="17">
        <v>0</v>
      </c>
      <c r="BU1062" s="17">
        <v>0</v>
      </c>
      <c r="BV1062" s="17">
        <v>0</v>
      </c>
      <c r="BW1062" s="17">
        <v>0</v>
      </c>
      <c r="BX1062" s="17">
        <v>0</v>
      </c>
      <c r="BY1062" s="17">
        <v>0</v>
      </c>
      <c r="BZ1062" s="17">
        <v>0</v>
      </c>
      <c r="CA1062" s="17">
        <v>0</v>
      </c>
      <c r="CB1062" s="17">
        <v>0</v>
      </c>
      <c r="CC1062" s="17">
        <v>0</v>
      </c>
      <c r="CD1062" s="17">
        <v>0</v>
      </c>
      <c r="CE1062" s="17">
        <v>0</v>
      </c>
      <c r="CF1062" s="17">
        <v>0</v>
      </c>
      <c r="CG1062" s="17">
        <v>0</v>
      </c>
      <c r="CH1062" s="17">
        <v>6054.9119999999994</v>
      </c>
      <c r="CI1062" s="17">
        <v>6054.9119999999994</v>
      </c>
      <c r="CJ1062" s="17">
        <v>0</v>
      </c>
      <c r="CK1062" s="17">
        <v>0</v>
      </c>
      <c r="CL1062" s="702">
        <v>412701.01487999997</v>
      </c>
      <c r="CM1062" s="702">
        <v>405657.97487999994</v>
      </c>
      <c r="CN1062" s="702">
        <v>41413.075199999999</v>
      </c>
      <c r="CO1062" s="702">
        <v>41413.075199999999</v>
      </c>
      <c r="CP1062" s="702">
        <v>0</v>
      </c>
      <c r="CQ1062" s="702">
        <v>0</v>
      </c>
      <c r="CR1062" s="704">
        <v>460169.00208000001</v>
      </c>
      <c r="CS1062" s="703">
        <v>453125.96207999997</v>
      </c>
      <c r="CT1062" s="23" t="s">
        <v>56</v>
      </c>
      <c r="CU1062" s="23" t="s">
        <v>56</v>
      </c>
      <c r="CV1062" s="23" t="s">
        <v>56</v>
      </c>
      <c r="CW1062" s="23" t="s">
        <v>56</v>
      </c>
      <c r="CX1062" s="23" t="s">
        <v>56</v>
      </c>
      <c r="CY1062" s="23" t="s">
        <v>56</v>
      </c>
      <c r="CZ1062" s="23" t="s">
        <v>56</v>
      </c>
      <c r="DA1062" s="23" t="s">
        <v>56</v>
      </c>
      <c r="DB1062" s="728">
        <v>40151689.590000004</v>
      </c>
      <c r="DC1062" s="10"/>
      <c r="DD1062" s="692">
        <v>10.10547723</v>
      </c>
      <c r="DE1062" s="120"/>
      <c r="DF1062" s="120"/>
      <c r="DG1062" s="120"/>
      <c r="DH1062" s="140"/>
      <c r="DI1062" s="140"/>
      <c r="DJ1062" s="140"/>
      <c r="DK1062" s="140"/>
      <c r="DL1062" s="548" t="s">
        <v>56</v>
      </c>
      <c r="DM1062" s="548" t="s">
        <v>56</v>
      </c>
      <c r="DN1062" s="203" t="s">
        <v>55</v>
      </c>
      <c r="DO1062" s="700" t="s">
        <v>56</v>
      </c>
      <c r="DP1062" s="713" t="s">
        <v>56</v>
      </c>
      <c r="DQ1062" s="548" t="s">
        <v>56</v>
      </c>
      <c r="DR1062" s="673" t="s">
        <v>56</v>
      </c>
      <c r="DS1062" s="203" t="s">
        <v>56</v>
      </c>
      <c r="DT1062" s="1160" t="s">
        <v>56</v>
      </c>
      <c r="DU1062" s="711">
        <v>160.83564272010233</v>
      </c>
      <c r="DV1062" s="711">
        <v>42.532338335405058</v>
      </c>
      <c r="DW1062" s="711">
        <v>133.89561818248001</v>
      </c>
      <c r="DX1062" s="711">
        <v>69.472631962109972</v>
      </c>
      <c r="DY1062" s="710">
        <v>0.53123001492219146</v>
      </c>
      <c r="DZ1062" s="710">
        <v>-7.4002944541236126E-2</v>
      </c>
      <c r="EA1062" s="710">
        <v>0.50733670846780898</v>
      </c>
      <c r="EB1062" s="710">
        <v>-5.011593102394396E-2</v>
      </c>
      <c r="EC1062" s="236"/>
      <c r="ED1062" s="49"/>
      <c r="EE1062" s="232"/>
      <c r="EF1062" s="700">
        <v>77869</v>
      </c>
      <c r="EG1062" s="712">
        <v>-57649.333333333328</v>
      </c>
      <c r="EH1062" s="44"/>
    </row>
    <row r="1063" spans="1:138" ht="41.25" customHeight="1" x14ac:dyDescent="0.25">
      <c r="A1063" s="871" t="s">
        <v>49</v>
      </c>
      <c r="B1063" s="656" t="s">
        <v>96</v>
      </c>
      <c r="C1063" s="656" t="s">
        <v>140</v>
      </c>
      <c r="D1063" s="691" t="s">
        <v>650</v>
      </c>
      <c r="E1063" s="656" t="s">
        <v>650</v>
      </c>
      <c r="F1063" s="656" t="s">
        <v>1974</v>
      </c>
      <c r="G1063" s="901" t="s">
        <v>650</v>
      </c>
      <c r="H1063" s="897" t="s">
        <v>55</v>
      </c>
      <c r="I1063" s="17" t="s">
        <v>866</v>
      </c>
      <c r="J1063" s="64">
        <v>13.2</v>
      </c>
      <c r="K1063" s="665">
        <v>12.711867286909502</v>
      </c>
      <c r="L1063" s="665">
        <v>57.930113515869003</v>
      </c>
      <c r="M1063" s="64">
        <v>1789</v>
      </c>
      <c r="N1063" s="726">
        <v>23575409.32</v>
      </c>
      <c r="O1063" s="548" t="s">
        <v>863</v>
      </c>
      <c r="P1063" s="909">
        <v>6.790331986</v>
      </c>
      <c r="Q1063" s="203" t="s">
        <v>902</v>
      </c>
      <c r="R1063" s="205" t="s">
        <v>57</v>
      </c>
      <c r="S1063" s="490">
        <v>0</v>
      </c>
      <c r="T1063" s="18">
        <v>0</v>
      </c>
      <c r="U1063" s="548">
        <v>0</v>
      </c>
      <c r="V1063" s="18">
        <v>0</v>
      </c>
      <c r="W1063" s="64">
        <v>0</v>
      </c>
      <c r="X1063" s="18">
        <v>0</v>
      </c>
      <c r="Y1063" s="18">
        <v>0</v>
      </c>
      <c r="Z1063" s="18">
        <v>0</v>
      </c>
      <c r="AA1063" s="18">
        <v>0</v>
      </c>
      <c r="AB1063" s="18">
        <v>0</v>
      </c>
      <c r="AC1063" s="18">
        <v>0</v>
      </c>
      <c r="AD1063" s="18">
        <v>0</v>
      </c>
      <c r="AE1063" s="18">
        <v>0</v>
      </c>
      <c r="AF1063" s="18">
        <v>0</v>
      </c>
      <c r="AG1063" s="64">
        <v>0</v>
      </c>
      <c r="AH1063" s="18">
        <v>0</v>
      </c>
      <c r="AI1063" s="64">
        <v>0</v>
      </c>
      <c r="AJ1063" s="18">
        <v>0</v>
      </c>
      <c r="AK1063" s="18">
        <v>167</v>
      </c>
      <c r="AL1063" s="64">
        <v>164</v>
      </c>
      <c r="AM1063" s="18">
        <v>12</v>
      </c>
      <c r="AN1063" s="18">
        <v>12</v>
      </c>
      <c r="AO1063" s="18">
        <v>0</v>
      </c>
      <c r="AP1063" s="64">
        <v>0</v>
      </c>
      <c r="AQ1063" s="64">
        <v>179</v>
      </c>
      <c r="AR1063" s="11">
        <v>176</v>
      </c>
      <c r="AS1063" s="17">
        <v>0</v>
      </c>
      <c r="AT1063" s="490">
        <v>0</v>
      </c>
      <c r="AU1063" s="64">
        <v>0</v>
      </c>
      <c r="AV1063" s="18">
        <v>0</v>
      </c>
      <c r="AW1063" s="64">
        <v>0</v>
      </c>
      <c r="AX1063" s="18">
        <v>0</v>
      </c>
      <c r="AY1063" s="17">
        <v>0</v>
      </c>
      <c r="AZ1063" s="490">
        <v>0</v>
      </c>
      <c r="BA1063" s="17">
        <v>0</v>
      </c>
      <c r="BB1063" s="18">
        <v>0</v>
      </c>
      <c r="BC1063" s="17">
        <v>0</v>
      </c>
      <c r="BD1063" s="18">
        <v>0</v>
      </c>
      <c r="BE1063" s="17">
        <v>0</v>
      </c>
      <c r="BF1063" s="18">
        <v>0</v>
      </c>
      <c r="BG1063" s="17">
        <v>0</v>
      </c>
      <c r="BH1063" s="18">
        <v>0</v>
      </c>
      <c r="BI1063" s="17">
        <v>0</v>
      </c>
      <c r="BJ1063" s="18">
        <v>0</v>
      </c>
      <c r="BK1063" s="17">
        <v>1237.8199999999997</v>
      </c>
      <c r="BL1063" s="17">
        <v>1212.7599999999993</v>
      </c>
      <c r="BM1063" s="17">
        <v>186.35</v>
      </c>
      <c r="BN1063" s="17">
        <v>186.35</v>
      </c>
      <c r="BO1063" s="18">
        <v>0</v>
      </c>
      <c r="BP1063" s="18">
        <v>0</v>
      </c>
      <c r="BQ1063" s="64">
        <v>1424.1699999999996</v>
      </c>
      <c r="BR1063" s="18">
        <v>1399.1099999999992</v>
      </c>
      <c r="BS1063" s="729">
        <v>0.20973495889984306</v>
      </c>
      <c r="BT1063" s="17">
        <v>0</v>
      </c>
      <c r="BU1063" s="17">
        <v>0</v>
      </c>
      <c r="BV1063" s="17">
        <v>0</v>
      </c>
      <c r="BW1063" s="17">
        <v>0</v>
      </c>
      <c r="BX1063" s="17">
        <v>0</v>
      </c>
      <c r="BY1063" s="17">
        <v>0</v>
      </c>
      <c r="BZ1063" s="17">
        <v>0</v>
      </c>
      <c r="CA1063" s="17">
        <v>0</v>
      </c>
      <c r="CB1063" s="17">
        <v>0</v>
      </c>
      <c r="CC1063" s="17">
        <v>0</v>
      </c>
      <c r="CD1063" s="17">
        <v>0</v>
      </c>
      <c r="CE1063" s="17">
        <v>0</v>
      </c>
      <c r="CF1063" s="17">
        <v>0</v>
      </c>
      <c r="CG1063" s="17">
        <v>0</v>
      </c>
      <c r="CH1063" s="17">
        <v>0</v>
      </c>
      <c r="CI1063" s="17">
        <v>0</v>
      </c>
      <c r="CJ1063" s="17">
        <v>0</v>
      </c>
      <c r="CK1063" s="17">
        <v>0</v>
      </c>
      <c r="CL1063" s="702">
        <v>1453002.6287999996</v>
      </c>
      <c r="CM1063" s="702">
        <v>1423586.1983999992</v>
      </c>
      <c r="CN1063" s="702">
        <v>218745.084</v>
      </c>
      <c r="CO1063" s="702">
        <v>218745.084</v>
      </c>
      <c r="CP1063" s="702">
        <v>0</v>
      </c>
      <c r="CQ1063" s="702">
        <v>0</v>
      </c>
      <c r="CR1063" s="704">
        <v>1671747.7127999996</v>
      </c>
      <c r="CS1063" s="703">
        <v>1642331.2823999992</v>
      </c>
      <c r="CT1063" s="23" t="s">
        <v>56</v>
      </c>
      <c r="CU1063" s="23" t="s">
        <v>56</v>
      </c>
      <c r="CV1063" s="23" t="s">
        <v>56</v>
      </c>
      <c r="CW1063" s="23" t="s">
        <v>56</v>
      </c>
      <c r="CX1063" s="23" t="s">
        <v>56</v>
      </c>
      <c r="CY1063" s="23" t="s">
        <v>56</v>
      </c>
      <c r="CZ1063" s="23" t="s">
        <v>56</v>
      </c>
      <c r="DA1063" s="23" t="s">
        <v>56</v>
      </c>
      <c r="DB1063" s="728">
        <v>23575409.32</v>
      </c>
      <c r="DC1063" s="10"/>
      <c r="DD1063" s="692">
        <v>6.790331986</v>
      </c>
      <c r="DE1063" s="120"/>
      <c r="DF1063" s="120"/>
      <c r="DG1063" s="120"/>
      <c r="DH1063" s="140"/>
      <c r="DI1063" s="140"/>
      <c r="DJ1063" s="140"/>
      <c r="DK1063" s="140"/>
      <c r="DL1063" s="548" t="s">
        <v>56</v>
      </c>
      <c r="DM1063" s="548" t="s">
        <v>56</v>
      </c>
      <c r="DN1063" s="203" t="s">
        <v>868</v>
      </c>
      <c r="DO1063" s="700">
        <v>1790.6666666666699</v>
      </c>
      <c r="DP1063" s="713" t="s">
        <v>56</v>
      </c>
      <c r="DQ1063" s="548" t="s">
        <v>56</v>
      </c>
      <c r="DR1063" s="673" t="s">
        <v>56</v>
      </c>
      <c r="DS1063" s="700">
        <v>1790.6666666666699</v>
      </c>
      <c r="DT1063" s="25" t="s">
        <v>903</v>
      </c>
      <c r="DU1063" s="711">
        <v>88.108525688756359</v>
      </c>
      <c r="DV1063" s="711">
        <v>310.19308039531757</v>
      </c>
      <c r="DW1063" s="711">
        <v>43.252472612294298</v>
      </c>
      <c r="DX1063" s="711">
        <v>79.653839215932763</v>
      </c>
      <c r="DY1063" s="710">
        <v>0.29988830975428094</v>
      </c>
      <c r="DZ1063" s="710">
        <v>0.59720744183375252</v>
      </c>
      <c r="EA1063" s="710">
        <v>0.25468503520840602</v>
      </c>
      <c r="EB1063" s="710">
        <v>0.39400183509772824</v>
      </c>
      <c r="EC1063" s="236"/>
      <c r="ED1063" s="49"/>
      <c r="EE1063" s="232"/>
      <c r="EF1063" s="700">
        <v>7298</v>
      </c>
      <c r="EG1063" s="712">
        <v>108764.33333333333</v>
      </c>
      <c r="EH1063" s="44"/>
    </row>
    <row r="1064" spans="1:138" ht="41.25" customHeight="1" x14ac:dyDescent="0.25">
      <c r="A1064" s="871" t="s">
        <v>49</v>
      </c>
      <c r="B1064" s="656" t="s">
        <v>96</v>
      </c>
      <c r="C1064" s="656" t="s">
        <v>140</v>
      </c>
      <c r="D1064" s="691" t="s">
        <v>650</v>
      </c>
      <c r="E1064" s="656" t="s">
        <v>650</v>
      </c>
      <c r="F1064" s="656" t="s">
        <v>1975</v>
      </c>
      <c r="G1064" s="901" t="s">
        <v>1976</v>
      </c>
      <c r="H1064" s="897" t="s">
        <v>55</v>
      </c>
      <c r="I1064" s="17" t="s">
        <v>866</v>
      </c>
      <c r="J1064" s="64">
        <v>13.2</v>
      </c>
      <c r="K1064" s="665">
        <v>12.711867286909502</v>
      </c>
      <c r="L1064" s="665">
        <v>75.185416510281001</v>
      </c>
      <c r="M1064" s="64">
        <v>3525</v>
      </c>
      <c r="N1064" s="726">
        <v>35112205.909999996</v>
      </c>
      <c r="O1064" s="548" t="s">
        <v>863</v>
      </c>
      <c r="P1064" s="909">
        <v>11.27149384</v>
      </c>
      <c r="Q1064" s="203" t="s">
        <v>902</v>
      </c>
      <c r="R1064" s="205" t="s">
        <v>57</v>
      </c>
      <c r="S1064" s="490">
        <v>0</v>
      </c>
      <c r="T1064" s="18">
        <v>0</v>
      </c>
      <c r="U1064" s="548">
        <v>0</v>
      </c>
      <c r="V1064" s="18">
        <v>0</v>
      </c>
      <c r="W1064" s="64">
        <v>0</v>
      </c>
      <c r="X1064" s="18">
        <v>0</v>
      </c>
      <c r="Y1064" s="18">
        <v>0</v>
      </c>
      <c r="Z1064" s="18">
        <v>0</v>
      </c>
      <c r="AA1064" s="18">
        <v>0</v>
      </c>
      <c r="AB1064" s="18">
        <v>0</v>
      </c>
      <c r="AC1064" s="18">
        <v>0</v>
      </c>
      <c r="AD1064" s="18">
        <v>0</v>
      </c>
      <c r="AE1064" s="18">
        <v>0</v>
      </c>
      <c r="AF1064" s="18">
        <v>0</v>
      </c>
      <c r="AG1064" s="64">
        <v>0</v>
      </c>
      <c r="AH1064" s="18">
        <v>0</v>
      </c>
      <c r="AI1064" s="64">
        <v>0</v>
      </c>
      <c r="AJ1064" s="18">
        <v>0</v>
      </c>
      <c r="AK1064" s="18">
        <v>201</v>
      </c>
      <c r="AL1064" s="64">
        <v>198</v>
      </c>
      <c r="AM1064" s="18">
        <v>12</v>
      </c>
      <c r="AN1064" s="18">
        <v>12</v>
      </c>
      <c r="AO1064" s="18">
        <v>0</v>
      </c>
      <c r="AP1064" s="64">
        <v>0</v>
      </c>
      <c r="AQ1064" s="64">
        <v>213</v>
      </c>
      <c r="AR1064" s="11">
        <v>210</v>
      </c>
      <c r="AS1064" s="17">
        <v>0</v>
      </c>
      <c r="AT1064" s="490">
        <v>0</v>
      </c>
      <c r="AU1064" s="64">
        <v>0</v>
      </c>
      <c r="AV1064" s="18">
        <v>0</v>
      </c>
      <c r="AW1064" s="64">
        <v>0</v>
      </c>
      <c r="AX1064" s="18">
        <v>0</v>
      </c>
      <c r="AY1064" s="17">
        <v>0</v>
      </c>
      <c r="AZ1064" s="490">
        <v>0</v>
      </c>
      <c r="BA1064" s="17">
        <v>0</v>
      </c>
      <c r="BB1064" s="18">
        <v>0</v>
      </c>
      <c r="BC1064" s="17">
        <v>0</v>
      </c>
      <c r="BD1064" s="18">
        <v>0</v>
      </c>
      <c r="BE1064" s="17">
        <v>0</v>
      </c>
      <c r="BF1064" s="18">
        <v>0</v>
      </c>
      <c r="BG1064" s="17">
        <v>0</v>
      </c>
      <c r="BH1064" s="18">
        <v>0</v>
      </c>
      <c r="BI1064" s="17">
        <v>0</v>
      </c>
      <c r="BJ1064" s="18">
        <v>0</v>
      </c>
      <c r="BK1064" s="17">
        <v>1827.001999999999</v>
      </c>
      <c r="BL1064" s="17">
        <v>1803.4019999999994</v>
      </c>
      <c r="BM1064" s="17">
        <v>195.54</v>
      </c>
      <c r="BN1064" s="17">
        <v>195.54</v>
      </c>
      <c r="BO1064" s="18">
        <v>0</v>
      </c>
      <c r="BP1064" s="18">
        <v>0</v>
      </c>
      <c r="BQ1064" s="64">
        <v>2022.541999999999</v>
      </c>
      <c r="BR1064" s="18">
        <v>1998.9419999999993</v>
      </c>
      <c r="BS1064" s="729">
        <v>0.17943868210462502</v>
      </c>
      <c r="BT1064" s="17">
        <v>0</v>
      </c>
      <c r="BU1064" s="17">
        <v>0</v>
      </c>
      <c r="BV1064" s="17">
        <v>0</v>
      </c>
      <c r="BW1064" s="17">
        <v>0</v>
      </c>
      <c r="BX1064" s="17">
        <v>0</v>
      </c>
      <c r="BY1064" s="17">
        <v>0</v>
      </c>
      <c r="BZ1064" s="17">
        <v>0</v>
      </c>
      <c r="CA1064" s="17">
        <v>0</v>
      </c>
      <c r="CB1064" s="17">
        <v>0</v>
      </c>
      <c r="CC1064" s="17">
        <v>0</v>
      </c>
      <c r="CD1064" s="17">
        <v>0</v>
      </c>
      <c r="CE1064" s="17">
        <v>0</v>
      </c>
      <c r="CF1064" s="17">
        <v>0</v>
      </c>
      <c r="CG1064" s="17">
        <v>0</v>
      </c>
      <c r="CH1064" s="17">
        <v>0</v>
      </c>
      <c r="CI1064" s="17">
        <v>0</v>
      </c>
      <c r="CJ1064" s="17">
        <v>0</v>
      </c>
      <c r="CK1064" s="17">
        <v>0</v>
      </c>
      <c r="CL1064" s="702">
        <v>2144608.0276799989</v>
      </c>
      <c r="CM1064" s="702">
        <v>2116905.4036799995</v>
      </c>
      <c r="CN1064" s="702">
        <v>229532.67359999998</v>
      </c>
      <c r="CO1064" s="702">
        <v>229532.67359999998</v>
      </c>
      <c r="CP1064" s="702">
        <v>0</v>
      </c>
      <c r="CQ1064" s="702">
        <v>0</v>
      </c>
      <c r="CR1064" s="704">
        <v>2374140.7012799988</v>
      </c>
      <c r="CS1064" s="703">
        <v>2346438.0772799994</v>
      </c>
      <c r="CT1064" s="23" t="s">
        <v>56</v>
      </c>
      <c r="CU1064" s="23" t="s">
        <v>56</v>
      </c>
      <c r="CV1064" s="23" t="s">
        <v>56</v>
      </c>
      <c r="CW1064" s="23" t="s">
        <v>56</v>
      </c>
      <c r="CX1064" s="23" t="s">
        <v>56</v>
      </c>
      <c r="CY1064" s="23" t="s">
        <v>56</v>
      </c>
      <c r="CZ1064" s="23" t="s">
        <v>56</v>
      </c>
      <c r="DA1064" s="23" t="s">
        <v>56</v>
      </c>
      <c r="DB1064" s="728">
        <v>35112205.909999996</v>
      </c>
      <c r="DC1064" s="10"/>
      <c r="DD1064" s="692">
        <v>11.27149384</v>
      </c>
      <c r="DE1064" s="120"/>
      <c r="DF1064" s="120"/>
      <c r="DG1064" s="120"/>
      <c r="DH1064" s="140"/>
      <c r="DI1064" s="140"/>
      <c r="DJ1064" s="140"/>
      <c r="DK1064" s="140"/>
      <c r="DL1064" s="548" t="s">
        <v>56</v>
      </c>
      <c r="DM1064" s="548" t="s">
        <v>56</v>
      </c>
      <c r="DN1064" s="203" t="s">
        <v>868</v>
      </c>
      <c r="DO1064" s="700">
        <v>3509.6666666666702</v>
      </c>
      <c r="DP1064" s="713" t="s">
        <v>56</v>
      </c>
      <c r="DQ1064" s="548" t="s">
        <v>56</v>
      </c>
      <c r="DR1064" s="673" t="s">
        <v>56</v>
      </c>
      <c r="DS1064" s="700">
        <v>3509.6666666666702</v>
      </c>
      <c r="DT1064" s="25" t="s">
        <v>918</v>
      </c>
      <c r="DU1064" s="711">
        <v>74.385411720011319</v>
      </c>
      <c r="DV1064" s="711">
        <v>307.3372298866891</v>
      </c>
      <c r="DW1064" s="711">
        <v>73.727899932826304</v>
      </c>
      <c r="DX1064" s="711">
        <v>162.79137429445171</v>
      </c>
      <c r="DY1064" s="710">
        <v>0.98470889923069516</v>
      </c>
      <c r="DZ1064" s="710">
        <v>0.24514841730249715</v>
      </c>
      <c r="EA1064" s="710">
        <v>0.98397508818936896</v>
      </c>
      <c r="EB1064" s="710">
        <v>0.17666754915040772</v>
      </c>
      <c r="EC1064" s="236"/>
      <c r="ED1064" s="49"/>
      <c r="EE1064" s="232"/>
      <c r="EF1064" s="700">
        <v>62449</v>
      </c>
      <c r="EG1064" s="712">
        <v>517145</v>
      </c>
      <c r="EH1064" s="44"/>
    </row>
    <row r="1065" spans="1:138" ht="41.25" customHeight="1" x14ac:dyDescent="0.25">
      <c r="A1065" s="871" t="s">
        <v>49</v>
      </c>
      <c r="B1065" s="656" t="s">
        <v>96</v>
      </c>
      <c r="C1065" s="656" t="s">
        <v>140</v>
      </c>
      <c r="D1065" s="691" t="s">
        <v>650</v>
      </c>
      <c r="E1065" s="656" t="s">
        <v>650</v>
      </c>
      <c r="F1065" s="656" t="s">
        <v>651</v>
      </c>
      <c r="G1065" s="901" t="s">
        <v>650</v>
      </c>
      <c r="H1065" s="897" t="s">
        <v>55</v>
      </c>
      <c r="I1065" s="17" t="s">
        <v>866</v>
      </c>
      <c r="J1065" s="64">
        <v>13.2</v>
      </c>
      <c r="K1065" s="665">
        <v>11.797344460513136</v>
      </c>
      <c r="L1065" s="665">
        <v>14.809848454044001</v>
      </c>
      <c r="M1065" s="64">
        <v>571</v>
      </c>
      <c r="N1065" s="726">
        <v>22334820.240000002</v>
      </c>
      <c r="O1065" s="548" t="s">
        <v>863</v>
      </c>
      <c r="P1065" s="909">
        <v>4.778381768</v>
      </c>
      <c r="Q1065" s="203" t="s">
        <v>57</v>
      </c>
      <c r="R1065" s="205" t="s">
        <v>57</v>
      </c>
      <c r="S1065" s="490">
        <v>0</v>
      </c>
      <c r="T1065" s="18">
        <v>0</v>
      </c>
      <c r="U1065" s="548">
        <v>0</v>
      </c>
      <c r="V1065" s="18">
        <v>0</v>
      </c>
      <c r="W1065" s="64">
        <v>0</v>
      </c>
      <c r="X1065" s="18">
        <v>0</v>
      </c>
      <c r="Y1065" s="18">
        <v>0</v>
      </c>
      <c r="Z1065" s="18">
        <v>0</v>
      </c>
      <c r="AA1065" s="18">
        <v>0</v>
      </c>
      <c r="AB1065" s="18">
        <v>0</v>
      </c>
      <c r="AC1065" s="18">
        <v>0</v>
      </c>
      <c r="AD1065" s="18">
        <v>0</v>
      </c>
      <c r="AE1065" s="18">
        <v>0</v>
      </c>
      <c r="AF1065" s="18">
        <v>0</v>
      </c>
      <c r="AG1065" s="64">
        <v>0</v>
      </c>
      <c r="AH1065" s="18">
        <v>0</v>
      </c>
      <c r="AI1065" s="64">
        <v>0</v>
      </c>
      <c r="AJ1065" s="18">
        <v>0</v>
      </c>
      <c r="AK1065" s="18">
        <v>18</v>
      </c>
      <c r="AL1065" s="64">
        <v>18</v>
      </c>
      <c r="AM1065" s="18">
        <v>3</v>
      </c>
      <c r="AN1065" s="18">
        <v>3</v>
      </c>
      <c r="AO1065" s="18">
        <v>0</v>
      </c>
      <c r="AP1065" s="64">
        <v>0</v>
      </c>
      <c r="AQ1065" s="64">
        <v>21</v>
      </c>
      <c r="AR1065" s="11">
        <v>21</v>
      </c>
      <c r="AS1065" s="17">
        <v>0</v>
      </c>
      <c r="AT1065" s="490">
        <v>0</v>
      </c>
      <c r="AU1065" s="64">
        <v>0</v>
      </c>
      <c r="AV1065" s="18">
        <v>0</v>
      </c>
      <c r="AW1065" s="64">
        <v>0</v>
      </c>
      <c r="AX1065" s="18">
        <v>0</v>
      </c>
      <c r="AY1065" s="17">
        <v>0</v>
      </c>
      <c r="AZ1065" s="490">
        <v>0</v>
      </c>
      <c r="BA1065" s="17">
        <v>0</v>
      </c>
      <c r="BB1065" s="18">
        <v>0</v>
      </c>
      <c r="BC1065" s="17">
        <v>0</v>
      </c>
      <c r="BD1065" s="18">
        <v>0</v>
      </c>
      <c r="BE1065" s="17">
        <v>0</v>
      </c>
      <c r="BF1065" s="18">
        <v>0</v>
      </c>
      <c r="BG1065" s="17">
        <v>0</v>
      </c>
      <c r="BH1065" s="18">
        <v>0</v>
      </c>
      <c r="BI1065" s="17">
        <v>0</v>
      </c>
      <c r="BJ1065" s="18">
        <v>0</v>
      </c>
      <c r="BK1065" s="17">
        <v>192.80400000000003</v>
      </c>
      <c r="BL1065" s="17">
        <v>192.804</v>
      </c>
      <c r="BM1065" s="17">
        <v>51.13</v>
      </c>
      <c r="BN1065" s="17">
        <v>51.13</v>
      </c>
      <c r="BO1065" s="18">
        <v>0</v>
      </c>
      <c r="BP1065" s="18">
        <v>0</v>
      </c>
      <c r="BQ1065" s="64">
        <v>243.93400000000003</v>
      </c>
      <c r="BR1065" s="18">
        <v>243.934</v>
      </c>
      <c r="BS1065" s="729">
        <v>5.104949998628909E-2</v>
      </c>
      <c r="BT1065" s="17">
        <v>0</v>
      </c>
      <c r="BU1065" s="17">
        <v>0</v>
      </c>
      <c r="BV1065" s="17">
        <v>0</v>
      </c>
      <c r="BW1065" s="17">
        <v>0</v>
      </c>
      <c r="BX1065" s="17">
        <v>0</v>
      </c>
      <c r="BY1065" s="17">
        <v>0</v>
      </c>
      <c r="BZ1065" s="17">
        <v>0</v>
      </c>
      <c r="CA1065" s="17">
        <v>0</v>
      </c>
      <c r="CB1065" s="17">
        <v>0</v>
      </c>
      <c r="CC1065" s="17">
        <v>0</v>
      </c>
      <c r="CD1065" s="17">
        <v>0</v>
      </c>
      <c r="CE1065" s="17">
        <v>0</v>
      </c>
      <c r="CF1065" s="17">
        <v>0</v>
      </c>
      <c r="CG1065" s="17">
        <v>0</v>
      </c>
      <c r="CH1065" s="17">
        <v>0</v>
      </c>
      <c r="CI1065" s="17">
        <v>0</v>
      </c>
      <c r="CJ1065" s="17">
        <v>0</v>
      </c>
      <c r="CK1065" s="17">
        <v>0</v>
      </c>
      <c r="CL1065" s="702">
        <v>226321.04736000003</v>
      </c>
      <c r="CM1065" s="702">
        <v>226321.04736</v>
      </c>
      <c r="CN1065" s="702">
        <v>60018.439200000008</v>
      </c>
      <c r="CO1065" s="702">
        <v>60018.439200000008</v>
      </c>
      <c r="CP1065" s="702">
        <v>0</v>
      </c>
      <c r="CQ1065" s="702">
        <v>0</v>
      </c>
      <c r="CR1065" s="704">
        <v>286339.48656000005</v>
      </c>
      <c r="CS1065" s="703">
        <v>286339.48655999999</v>
      </c>
      <c r="CT1065" s="23" t="s">
        <v>56</v>
      </c>
      <c r="CU1065" s="23" t="s">
        <v>56</v>
      </c>
      <c r="CV1065" s="23" t="s">
        <v>56</v>
      </c>
      <c r="CW1065" s="23" t="s">
        <v>56</v>
      </c>
      <c r="CX1065" s="23" t="s">
        <v>56</v>
      </c>
      <c r="CY1065" s="23" t="s">
        <v>56</v>
      </c>
      <c r="CZ1065" s="23" t="s">
        <v>56</v>
      </c>
      <c r="DA1065" s="23" t="s">
        <v>56</v>
      </c>
      <c r="DB1065" s="728">
        <v>22334820.240000002</v>
      </c>
      <c r="DC1065" s="10"/>
      <c r="DD1065" s="692">
        <v>4.778381768</v>
      </c>
      <c r="DE1065" s="120"/>
      <c r="DF1065" s="120"/>
      <c r="DG1065" s="120"/>
      <c r="DH1065" s="140"/>
      <c r="DI1065" s="140"/>
      <c r="DJ1065" s="140"/>
      <c r="DK1065" s="140"/>
      <c r="DL1065" s="548" t="s">
        <v>56</v>
      </c>
      <c r="DM1065" s="548" t="s">
        <v>56</v>
      </c>
      <c r="DN1065" s="203" t="s">
        <v>868</v>
      </c>
      <c r="DO1065" s="700">
        <v>567</v>
      </c>
      <c r="DP1065" s="713" t="s">
        <v>56</v>
      </c>
      <c r="DQ1065" s="548" t="s">
        <v>56</v>
      </c>
      <c r="DR1065" s="673" t="s">
        <v>56</v>
      </c>
      <c r="DS1065" s="203" t="s">
        <v>56</v>
      </c>
      <c r="DT1065" s="1160" t="s">
        <v>56</v>
      </c>
      <c r="DU1065" s="711">
        <v>211.19929453262787</v>
      </c>
      <c r="DV1065" s="711">
        <v>115.28581185282937</v>
      </c>
      <c r="DW1065" s="711">
        <v>211.371220376335</v>
      </c>
      <c r="DX1065" s="711">
        <v>-42.494553736414957</v>
      </c>
      <c r="DY1065" s="710">
        <v>0.89770723104056438</v>
      </c>
      <c r="DZ1065" s="710">
        <v>0.10955028233600317</v>
      </c>
      <c r="EA1065" s="710">
        <v>0.90041429406207596</v>
      </c>
      <c r="EB1065" s="710">
        <v>3.5103373119369286E-2</v>
      </c>
      <c r="EC1065" s="236"/>
      <c r="ED1065" s="49"/>
      <c r="EE1065" s="232"/>
      <c r="EF1065" s="700">
        <v>74507</v>
      </c>
      <c r="EG1065" s="712">
        <v>-22485.666666666664</v>
      </c>
      <c r="EH1065" s="44"/>
    </row>
    <row r="1066" spans="1:138" ht="41.25" customHeight="1" x14ac:dyDescent="0.25">
      <c r="A1066" s="871" t="s">
        <v>49</v>
      </c>
      <c r="B1066" s="656" t="s">
        <v>96</v>
      </c>
      <c r="C1066" s="656" t="s">
        <v>140</v>
      </c>
      <c r="D1066" s="691" t="s">
        <v>652</v>
      </c>
      <c r="E1066" s="656" t="s">
        <v>650</v>
      </c>
      <c r="F1066" s="656" t="s">
        <v>653</v>
      </c>
      <c r="G1066" s="901" t="s">
        <v>654</v>
      </c>
      <c r="H1066" s="897" t="s">
        <v>55</v>
      </c>
      <c r="I1066" s="17" t="s">
        <v>866</v>
      </c>
      <c r="J1066" s="64">
        <v>13.2</v>
      </c>
      <c r="K1066" s="665">
        <v>8.8251452747249424</v>
      </c>
      <c r="L1066" s="665">
        <v>34.001136292913998</v>
      </c>
      <c r="M1066" s="64">
        <v>1363</v>
      </c>
      <c r="N1066" s="726">
        <v>15272919.140000001</v>
      </c>
      <c r="O1066" s="548" t="s">
        <v>863</v>
      </c>
      <c r="P1066" s="909">
        <v>5.2127801099999997</v>
      </c>
      <c r="Q1066" s="203" t="s">
        <v>57</v>
      </c>
      <c r="R1066" s="205" t="s">
        <v>57</v>
      </c>
      <c r="S1066" s="490">
        <v>0</v>
      </c>
      <c r="T1066" s="18">
        <v>0</v>
      </c>
      <c r="U1066" s="548">
        <v>0</v>
      </c>
      <c r="V1066" s="18">
        <v>0</v>
      </c>
      <c r="W1066" s="64">
        <v>2</v>
      </c>
      <c r="X1066" s="18">
        <v>2</v>
      </c>
      <c r="Y1066" s="18">
        <v>0</v>
      </c>
      <c r="Z1066" s="18">
        <v>0</v>
      </c>
      <c r="AA1066" s="18">
        <v>0</v>
      </c>
      <c r="AB1066" s="18">
        <v>0</v>
      </c>
      <c r="AC1066" s="18">
        <v>0</v>
      </c>
      <c r="AD1066" s="18">
        <v>0</v>
      </c>
      <c r="AE1066" s="18">
        <v>0</v>
      </c>
      <c r="AF1066" s="18">
        <v>0</v>
      </c>
      <c r="AG1066" s="64">
        <v>1</v>
      </c>
      <c r="AH1066" s="18">
        <v>1</v>
      </c>
      <c r="AI1066" s="64">
        <v>0</v>
      </c>
      <c r="AJ1066" s="18">
        <v>0</v>
      </c>
      <c r="AK1066" s="18">
        <v>93</v>
      </c>
      <c r="AL1066" s="64">
        <v>91</v>
      </c>
      <c r="AM1066" s="18">
        <v>9</v>
      </c>
      <c r="AN1066" s="18">
        <v>9</v>
      </c>
      <c r="AO1066" s="18">
        <v>0</v>
      </c>
      <c r="AP1066" s="64">
        <v>0</v>
      </c>
      <c r="AQ1066" s="64">
        <v>105</v>
      </c>
      <c r="AR1066" s="11">
        <v>103</v>
      </c>
      <c r="AS1066" s="17">
        <v>0</v>
      </c>
      <c r="AT1066" s="490">
        <v>0</v>
      </c>
      <c r="AU1066" s="64">
        <v>0</v>
      </c>
      <c r="AV1066" s="18">
        <v>0</v>
      </c>
      <c r="AW1066" s="64">
        <v>25</v>
      </c>
      <c r="AX1066" s="18">
        <v>25</v>
      </c>
      <c r="AY1066" s="17">
        <v>0</v>
      </c>
      <c r="AZ1066" s="490">
        <v>0</v>
      </c>
      <c r="BA1066" s="17">
        <v>0</v>
      </c>
      <c r="BB1066" s="18">
        <v>0</v>
      </c>
      <c r="BC1066" s="17">
        <v>0</v>
      </c>
      <c r="BD1066" s="18">
        <v>0</v>
      </c>
      <c r="BE1066" s="17">
        <v>0</v>
      </c>
      <c r="BF1066" s="18">
        <v>0</v>
      </c>
      <c r="BG1066" s="17">
        <v>1.2</v>
      </c>
      <c r="BH1066" s="18">
        <v>1.2</v>
      </c>
      <c r="BI1066" s="17">
        <v>0</v>
      </c>
      <c r="BJ1066" s="18">
        <v>0</v>
      </c>
      <c r="BK1066" s="17">
        <v>662.0680000000001</v>
      </c>
      <c r="BL1066" s="17">
        <v>644.50800000000004</v>
      </c>
      <c r="BM1066" s="17">
        <v>188.61999999999998</v>
      </c>
      <c r="BN1066" s="17">
        <v>188.61999999999998</v>
      </c>
      <c r="BO1066" s="18">
        <v>0</v>
      </c>
      <c r="BP1066" s="18">
        <v>0</v>
      </c>
      <c r="BQ1066" s="64">
        <v>876.88800000000015</v>
      </c>
      <c r="BR1066" s="18">
        <v>859.32800000000009</v>
      </c>
      <c r="BS1066" s="729">
        <v>0.16821887390143533</v>
      </c>
      <c r="BT1066" s="17">
        <v>0</v>
      </c>
      <c r="BU1066" s="17">
        <v>0</v>
      </c>
      <c r="BV1066" s="17">
        <v>0</v>
      </c>
      <c r="BW1066" s="17">
        <v>0</v>
      </c>
      <c r="BX1066" s="17">
        <v>0</v>
      </c>
      <c r="BY1066" s="17">
        <v>0</v>
      </c>
      <c r="BZ1066" s="17">
        <v>0</v>
      </c>
      <c r="CA1066" s="17">
        <v>0</v>
      </c>
      <c r="CB1066" s="17">
        <v>0</v>
      </c>
      <c r="CC1066" s="17">
        <v>0</v>
      </c>
      <c r="CD1066" s="17">
        <v>0</v>
      </c>
      <c r="CE1066" s="17">
        <v>0</v>
      </c>
      <c r="CF1066" s="17">
        <v>0</v>
      </c>
      <c r="CG1066" s="17">
        <v>0</v>
      </c>
      <c r="CH1066" s="17">
        <v>6054.9119999999994</v>
      </c>
      <c r="CI1066" s="17">
        <v>6054.9119999999994</v>
      </c>
      <c r="CJ1066" s="17">
        <v>0</v>
      </c>
      <c r="CK1066" s="17">
        <v>0</v>
      </c>
      <c r="CL1066" s="702">
        <v>777161.90112000017</v>
      </c>
      <c r="CM1066" s="702">
        <v>756549.27072000003</v>
      </c>
      <c r="CN1066" s="702">
        <v>221409.70079999999</v>
      </c>
      <c r="CO1066" s="702">
        <v>221409.70079999999</v>
      </c>
      <c r="CP1066" s="702">
        <v>0</v>
      </c>
      <c r="CQ1066" s="702">
        <v>0</v>
      </c>
      <c r="CR1066" s="704">
        <v>1004626.5139200002</v>
      </c>
      <c r="CS1066" s="703">
        <v>984013.88352000003</v>
      </c>
      <c r="CT1066" s="23" t="s">
        <v>56</v>
      </c>
      <c r="CU1066" s="23" t="s">
        <v>56</v>
      </c>
      <c r="CV1066" s="23" t="s">
        <v>56</v>
      </c>
      <c r="CW1066" s="23" t="s">
        <v>56</v>
      </c>
      <c r="CX1066" s="23" t="s">
        <v>56</v>
      </c>
      <c r="CY1066" s="23" t="s">
        <v>56</v>
      </c>
      <c r="CZ1066" s="23" t="s">
        <v>56</v>
      </c>
      <c r="DA1066" s="23" t="s">
        <v>56</v>
      </c>
      <c r="DB1066" s="728">
        <v>15272919.140000001</v>
      </c>
      <c r="DC1066" s="10"/>
      <c r="DD1066" s="692">
        <v>5.2127801099999997</v>
      </c>
      <c r="DE1066" s="120"/>
      <c r="DF1066" s="120"/>
      <c r="DG1066" s="120"/>
      <c r="DH1066" s="140"/>
      <c r="DI1066" s="140"/>
      <c r="DJ1066" s="140"/>
      <c r="DK1066" s="140"/>
      <c r="DL1066" s="548" t="s">
        <v>56</v>
      </c>
      <c r="DM1066" s="548" t="s">
        <v>56</v>
      </c>
      <c r="DN1066" s="203" t="s">
        <v>868</v>
      </c>
      <c r="DO1066" s="700">
        <v>1367.5833333333301</v>
      </c>
      <c r="DP1066" s="713" t="s">
        <v>56</v>
      </c>
      <c r="DQ1066" s="548" t="s">
        <v>56</v>
      </c>
      <c r="DR1066" s="673" t="s">
        <v>56</v>
      </c>
      <c r="DS1066" s="203" t="s">
        <v>56</v>
      </c>
      <c r="DT1066" s="1160" t="s">
        <v>56</v>
      </c>
      <c r="DU1066" s="711">
        <v>146.11248552799987</v>
      </c>
      <c r="DV1066" s="711">
        <v>602.92208099477102</v>
      </c>
      <c r="DW1066" s="711">
        <v>76.373649617741705</v>
      </c>
      <c r="DX1066" s="711">
        <v>281.81511879426102</v>
      </c>
      <c r="DY1066" s="710">
        <v>0.3941258911705573</v>
      </c>
      <c r="DZ1066" s="710">
        <v>2.0852801512795871</v>
      </c>
      <c r="EA1066" s="710">
        <v>0.269321052911147</v>
      </c>
      <c r="EB1066" s="710">
        <v>1.9819137178012147</v>
      </c>
      <c r="EC1066" s="236"/>
      <c r="ED1066" s="49"/>
      <c r="EE1066" s="232"/>
      <c r="EF1066" s="700">
        <v>0</v>
      </c>
      <c r="EG1066" s="712">
        <v>310572.66666666669</v>
      </c>
      <c r="EH1066" s="44"/>
    </row>
    <row r="1067" spans="1:138" ht="41.25" customHeight="1" x14ac:dyDescent="0.25">
      <c r="A1067" s="871" t="s">
        <v>49</v>
      </c>
      <c r="B1067" s="656" t="s">
        <v>96</v>
      </c>
      <c r="C1067" s="656" t="s">
        <v>140</v>
      </c>
      <c r="D1067" s="691" t="s">
        <v>652</v>
      </c>
      <c r="E1067" s="656" t="s">
        <v>650</v>
      </c>
      <c r="F1067" s="656" t="s">
        <v>655</v>
      </c>
      <c r="G1067" s="901" t="s">
        <v>654</v>
      </c>
      <c r="H1067" s="897" t="s">
        <v>55</v>
      </c>
      <c r="I1067" s="17" t="s">
        <v>866</v>
      </c>
      <c r="J1067" s="64">
        <v>13.2</v>
      </c>
      <c r="K1067" s="665">
        <v>11.774481389853227</v>
      </c>
      <c r="L1067" s="665">
        <v>33.536363566608003</v>
      </c>
      <c r="M1067" s="64">
        <v>2664</v>
      </c>
      <c r="N1067" s="726">
        <v>34439415.039999999</v>
      </c>
      <c r="O1067" s="548" t="s">
        <v>863</v>
      </c>
      <c r="P1067" s="909">
        <v>9.5567635360000001</v>
      </c>
      <c r="Q1067" s="203" t="s">
        <v>57</v>
      </c>
      <c r="R1067" s="205" t="s">
        <v>57</v>
      </c>
      <c r="S1067" s="490">
        <v>0</v>
      </c>
      <c r="T1067" s="18">
        <v>0</v>
      </c>
      <c r="U1067" s="548">
        <v>0</v>
      </c>
      <c r="V1067" s="18">
        <v>0</v>
      </c>
      <c r="W1067" s="64">
        <v>0</v>
      </c>
      <c r="X1067" s="18">
        <v>0</v>
      </c>
      <c r="Y1067" s="18">
        <v>0</v>
      </c>
      <c r="Z1067" s="18">
        <v>0</v>
      </c>
      <c r="AA1067" s="18">
        <v>0</v>
      </c>
      <c r="AB1067" s="18">
        <v>0</v>
      </c>
      <c r="AC1067" s="18">
        <v>0</v>
      </c>
      <c r="AD1067" s="18">
        <v>0</v>
      </c>
      <c r="AE1067" s="18">
        <v>0</v>
      </c>
      <c r="AF1067" s="18">
        <v>0</v>
      </c>
      <c r="AG1067" s="64">
        <v>0</v>
      </c>
      <c r="AH1067" s="18">
        <v>0</v>
      </c>
      <c r="AI1067" s="64">
        <v>0</v>
      </c>
      <c r="AJ1067" s="18">
        <v>0</v>
      </c>
      <c r="AK1067" s="18">
        <v>72</v>
      </c>
      <c r="AL1067" s="64">
        <v>71</v>
      </c>
      <c r="AM1067" s="18">
        <v>2</v>
      </c>
      <c r="AN1067" s="18">
        <v>2</v>
      </c>
      <c r="AO1067" s="18">
        <v>0</v>
      </c>
      <c r="AP1067" s="64">
        <v>0</v>
      </c>
      <c r="AQ1067" s="64">
        <v>74</v>
      </c>
      <c r="AR1067" s="11">
        <v>73</v>
      </c>
      <c r="AS1067" s="17">
        <v>0</v>
      </c>
      <c r="AT1067" s="490">
        <v>0</v>
      </c>
      <c r="AU1067" s="64">
        <v>0</v>
      </c>
      <c r="AV1067" s="18">
        <v>0</v>
      </c>
      <c r="AW1067" s="64">
        <v>0</v>
      </c>
      <c r="AX1067" s="18">
        <v>0</v>
      </c>
      <c r="AY1067" s="17">
        <v>0</v>
      </c>
      <c r="AZ1067" s="490">
        <v>0</v>
      </c>
      <c r="BA1067" s="17">
        <v>0</v>
      </c>
      <c r="BB1067" s="18">
        <v>0</v>
      </c>
      <c r="BC1067" s="17">
        <v>0</v>
      </c>
      <c r="BD1067" s="18">
        <v>0</v>
      </c>
      <c r="BE1067" s="17">
        <v>0</v>
      </c>
      <c r="BF1067" s="18">
        <v>0</v>
      </c>
      <c r="BG1067" s="17">
        <v>0</v>
      </c>
      <c r="BH1067" s="18">
        <v>0</v>
      </c>
      <c r="BI1067" s="17">
        <v>0</v>
      </c>
      <c r="BJ1067" s="18">
        <v>0</v>
      </c>
      <c r="BK1067" s="17">
        <v>1859.7629999999997</v>
      </c>
      <c r="BL1067" s="17">
        <v>1850.163</v>
      </c>
      <c r="BM1067" s="17">
        <v>39</v>
      </c>
      <c r="BN1067" s="17">
        <v>39</v>
      </c>
      <c r="BO1067" s="18">
        <v>0</v>
      </c>
      <c r="BP1067" s="18">
        <v>0</v>
      </c>
      <c r="BQ1067" s="64">
        <v>1898.7629999999997</v>
      </c>
      <c r="BR1067" s="18">
        <v>1889.163</v>
      </c>
      <c r="BS1067" s="729">
        <v>0.19868263903856412</v>
      </c>
      <c r="BT1067" s="17">
        <v>0</v>
      </c>
      <c r="BU1067" s="17">
        <v>0</v>
      </c>
      <c r="BV1067" s="17">
        <v>0</v>
      </c>
      <c r="BW1067" s="17">
        <v>0</v>
      </c>
      <c r="BX1067" s="17">
        <v>0</v>
      </c>
      <c r="BY1067" s="17">
        <v>0</v>
      </c>
      <c r="BZ1067" s="17">
        <v>0</v>
      </c>
      <c r="CA1067" s="17">
        <v>0</v>
      </c>
      <c r="CB1067" s="17">
        <v>0</v>
      </c>
      <c r="CC1067" s="17">
        <v>0</v>
      </c>
      <c r="CD1067" s="17">
        <v>0</v>
      </c>
      <c r="CE1067" s="17">
        <v>0</v>
      </c>
      <c r="CF1067" s="17">
        <v>0</v>
      </c>
      <c r="CG1067" s="17">
        <v>0</v>
      </c>
      <c r="CH1067" s="17">
        <v>0</v>
      </c>
      <c r="CI1067" s="17">
        <v>0</v>
      </c>
      <c r="CJ1067" s="17">
        <v>0</v>
      </c>
      <c r="CK1067" s="17">
        <v>0</v>
      </c>
      <c r="CL1067" s="702">
        <v>2183064.19992</v>
      </c>
      <c r="CM1067" s="702">
        <v>2171795.3359200004</v>
      </c>
      <c r="CN1067" s="702">
        <v>45779.76</v>
      </c>
      <c r="CO1067" s="702">
        <v>45779.76</v>
      </c>
      <c r="CP1067" s="702">
        <v>0</v>
      </c>
      <c r="CQ1067" s="702">
        <v>0</v>
      </c>
      <c r="CR1067" s="704">
        <v>2228843.9599199998</v>
      </c>
      <c r="CS1067" s="703">
        <v>2217575.0959200002</v>
      </c>
      <c r="CT1067" s="23" t="s">
        <v>56</v>
      </c>
      <c r="CU1067" s="23" t="s">
        <v>56</v>
      </c>
      <c r="CV1067" s="23" t="s">
        <v>56</v>
      </c>
      <c r="CW1067" s="23" t="s">
        <v>56</v>
      </c>
      <c r="CX1067" s="23" t="s">
        <v>56</v>
      </c>
      <c r="CY1067" s="23" t="s">
        <v>56</v>
      </c>
      <c r="CZ1067" s="23" t="s">
        <v>56</v>
      </c>
      <c r="DA1067" s="23" t="s">
        <v>56</v>
      </c>
      <c r="DB1067" s="728">
        <v>34439415.039999999</v>
      </c>
      <c r="DC1067" s="10"/>
      <c r="DD1067" s="692">
        <v>9.5567635360000001</v>
      </c>
      <c r="DE1067" s="120"/>
      <c r="DF1067" s="120"/>
      <c r="DG1067" s="120"/>
      <c r="DH1067" s="140"/>
      <c r="DI1067" s="140"/>
      <c r="DJ1067" s="140"/>
      <c r="DK1067" s="140"/>
      <c r="DL1067" s="548" t="s">
        <v>56</v>
      </c>
      <c r="DM1067" s="548" t="s">
        <v>56</v>
      </c>
      <c r="DN1067" s="203" t="s">
        <v>868</v>
      </c>
      <c r="DO1067" s="700">
        <v>2614</v>
      </c>
      <c r="DP1067" s="713" t="s">
        <v>56</v>
      </c>
      <c r="DQ1067" s="548" t="s">
        <v>56</v>
      </c>
      <c r="DR1067" s="673" t="s">
        <v>56</v>
      </c>
      <c r="DS1067" s="203" t="s">
        <v>56</v>
      </c>
      <c r="DT1067" s="1160" t="s">
        <v>56</v>
      </c>
      <c r="DU1067" s="711">
        <v>56.666411629686301</v>
      </c>
      <c r="DV1067" s="711">
        <v>390.91125958146517</v>
      </c>
      <c r="DW1067" s="711">
        <v>48.087824436857801</v>
      </c>
      <c r="DX1067" s="711">
        <v>154.00855137964501</v>
      </c>
      <c r="DY1067" s="710">
        <v>0.76702371843917372</v>
      </c>
      <c r="DZ1067" s="710">
        <v>0.75562172120971605</v>
      </c>
      <c r="EA1067" s="710">
        <v>0.75667920116157905</v>
      </c>
      <c r="EB1067" s="710">
        <v>0.68102728224772502</v>
      </c>
      <c r="EC1067" s="236"/>
      <c r="ED1067" s="49"/>
      <c r="EE1067" s="232"/>
      <c r="EF1067" s="700">
        <v>65375</v>
      </c>
      <c r="EG1067" s="712">
        <v>275619.33333333331</v>
      </c>
      <c r="EH1067" s="44"/>
    </row>
    <row r="1068" spans="1:138" ht="41.25" customHeight="1" x14ac:dyDescent="0.25">
      <c r="A1068" s="871" t="s">
        <v>49</v>
      </c>
      <c r="B1068" s="656" t="s">
        <v>96</v>
      </c>
      <c r="C1068" s="656" t="s">
        <v>140</v>
      </c>
      <c r="D1068" s="691" t="s">
        <v>652</v>
      </c>
      <c r="E1068" s="656" t="s">
        <v>650</v>
      </c>
      <c r="F1068" s="656" t="s">
        <v>656</v>
      </c>
      <c r="G1068" s="901" t="s">
        <v>650</v>
      </c>
      <c r="H1068" s="897" t="s">
        <v>55</v>
      </c>
      <c r="I1068" s="17" t="s">
        <v>866</v>
      </c>
      <c r="J1068" s="64">
        <v>13.2</v>
      </c>
      <c r="K1068" s="665">
        <v>12.368921227010865</v>
      </c>
      <c r="L1068" s="665">
        <v>30.768371148122998</v>
      </c>
      <c r="M1068" s="64">
        <v>811</v>
      </c>
      <c r="N1068" s="726">
        <v>23842976.080000002</v>
      </c>
      <c r="O1068" s="548" t="s">
        <v>863</v>
      </c>
      <c r="P1068" s="909">
        <v>5.6929045939999998</v>
      </c>
      <c r="Q1068" s="203" t="s">
        <v>57</v>
      </c>
      <c r="R1068" s="205" t="s">
        <v>57</v>
      </c>
      <c r="S1068" s="490">
        <v>0</v>
      </c>
      <c r="T1068" s="18">
        <v>0</v>
      </c>
      <c r="U1068" s="548">
        <v>0</v>
      </c>
      <c r="V1068" s="18">
        <v>0</v>
      </c>
      <c r="W1068" s="64">
        <v>0</v>
      </c>
      <c r="X1068" s="18">
        <v>0</v>
      </c>
      <c r="Y1068" s="18">
        <v>0</v>
      </c>
      <c r="Z1068" s="18">
        <v>0</v>
      </c>
      <c r="AA1068" s="18">
        <v>0</v>
      </c>
      <c r="AB1068" s="18">
        <v>0</v>
      </c>
      <c r="AC1068" s="18">
        <v>0</v>
      </c>
      <c r="AD1068" s="18">
        <v>0</v>
      </c>
      <c r="AE1068" s="18">
        <v>0</v>
      </c>
      <c r="AF1068" s="18">
        <v>0</v>
      </c>
      <c r="AG1068" s="64">
        <v>0</v>
      </c>
      <c r="AH1068" s="18">
        <v>0</v>
      </c>
      <c r="AI1068" s="64">
        <v>0</v>
      </c>
      <c r="AJ1068" s="18">
        <v>0</v>
      </c>
      <c r="AK1068" s="18">
        <v>71</v>
      </c>
      <c r="AL1068" s="64">
        <v>70</v>
      </c>
      <c r="AM1068" s="18">
        <v>9</v>
      </c>
      <c r="AN1068" s="18">
        <v>9</v>
      </c>
      <c r="AO1068" s="18">
        <v>0</v>
      </c>
      <c r="AP1068" s="64">
        <v>0</v>
      </c>
      <c r="AQ1068" s="64">
        <v>80</v>
      </c>
      <c r="AR1068" s="11">
        <v>79</v>
      </c>
      <c r="AS1068" s="17">
        <v>0</v>
      </c>
      <c r="AT1068" s="490">
        <v>0</v>
      </c>
      <c r="AU1068" s="64">
        <v>0</v>
      </c>
      <c r="AV1068" s="18">
        <v>0</v>
      </c>
      <c r="AW1068" s="64">
        <v>0</v>
      </c>
      <c r="AX1068" s="18">
        <v>0</v>
      </c>
      <c r="AY1068" s="17">
        <v>0</v>
      </c>
      <c r="AZ1068" s="490">
        <v>0</v>
      </c>
      <c r="BA1068" s="17">
        <v>0</v>
      </c>
      <c r="BB1068" s="18">
        <v>0</v>
      </c>
      <c r="BC1068" s="17">
        <v>0</v>
      </c>
      <c r="BD1068" s="18">
        <v>0</v>
      </c>
      <c r="BE1068" s="17">
        <v>0</v>
      </c>
      <c r="BF1068" s="18">
        <v>0</v>
      </c>
      <c r="BG1068" s="17">
        <v>0</v>
      </c>
      <c r="BH1068" s="18">
        <v>0</v>
      </c>
      <c r="BI1068" s="17">
        <v>0</v>
      </c>
      <c r="BJ1068" s="18">
        <v>0</v>
      </c>
      <c r="BK1068" s="17">
        <v>903.33</v>
      </c>
      <c r="BL1068" s="17">
        <v>893.57</v>
      </c>
      <c r="BM1068" s="17">
        <v>134.37</v>
      </c>
      <c r="BN1068" s="17">
        <v>134.37</v>
      </c>
      <c r="BO1068" s="18">
        <v>0</v>
      </c>
      <c r="BP1068" s="18">
        <v>0</v>
      </c>
      <c r="BQ1068" s="64">
        <v>1037.7</v>
      </c>
      <c r="BR1068" s="18">
        <v>1027.94</v>
      </c>
      <c r="BS1068" s="729">
        <v>0.18227953461466354</v>
      </c>
      <c r="BT1068" s="17">
        <v>0</v>
      </c>
      <c r="BU1068" s="17">
        <v>0</v>
      </c>
      <c r="BV1068" s="17">
        <v>0</v>
      </c>
      <c r="BW1068" s="17">
        <v>0</v>
      </c>
      <c r="BX1068" s="17">
        <v>0</v>
      </c>
      <c r="BY1068" s="17">
        <v>0</v>
      </c>
      <c r="BZ1068" s="17">
        <v>0</v>
      </c>
      <c r="CA1068" s="17">
        <v>0</v>
      </c>
      <c r="CB1068" s="17">
        <v>0</v>
      </c>
      <c r="CC1068" s="17">
        <v>0</v>
      </c>
      <c r="CD1068" s="17">
        <v>0</v>
      </c>
      <c r="CE1068" s="17">
        <v>0</v>
      </c>
      <c r="CF1068" s="17">
        <v>0</v>
      </c>
      <c r="CG1068" s="17">
        <v>0</v>
      </c>
      <c r="CH1068" s="17">
        <v>0</v>
      </c>
      <c r="CI1068" s="17">
        <v>0</v>
      </c>
      <c r="CJ1068" s="17">
        <v>0</v>
      </c>
      <c r="CK1068" s="17">
        <v>0</v>
      </c>
      <c r="CL1068" s="702">
        <v>1060364.8872000002</v>
      </c>
      <c r="CM1068" s="702">
        <v>1048908.2088000001</v>
      </c>
      <c r="CN1068" s="702">
        <v>157728.88080000001</v>
      </c>
      <c r="CO1068" s="702">
        <v>157728.88080000001</v>
      </c>
      <c r="CP1068" s="702">
        <v>0</v>
      </c>
      <c r="CQ1068" s="702">
        <v>0</v>
      </c>
      <c r="CR1068" s="704">
        <v>1218093.7680000002</v>
      </c>
      <c r="CS1068" s="703">
        <v>1206637.0896000001</v>
      </c>
      <c r="CT1068" s="23" t="s">
        <v>56</v>
      </c>
      <c r="CU1068" s="23" t="s">
        <v>56</v>
      </c>
      <c r="CV1068" s="23" t="s">
        <v>56</v>
      </c>
      <c r="CW1068" s="23" t="s">
        <v>56</v>
      </c>
      <c r="CX1068" s="23" t="s">
        <v>56</v>
      </c>
      <c r="CY1068" s="23" t="s">
        <v>56</v>
      </c>
      <c r="CZ1068" s="23" t="s">
        <v>56</v>
      </c>
      <c r="DA1068" s="23" t="s">
        <v>56</v>
      </c>
      <c r="DB1068" s="728">
        <v>23842976.080000002</v>
      </c>
      <c r="DC1068" s="10"/>
      <c r="DD1068" s="692">
        <v>5.6929045939999998</v>
      </c>
      <c r="DE1068" s="120"/>
      <c r="DF1068" s="120"/>
      <c r="DG1068" s="120"/>
      <c r="DH1068" s="140"/>
      <c r="DI1068" s="140"/>
      <c r="DJ1068" s="140"/>
      <c r="DK1068" s="140"/>
      <c r="DL1068" s="548" t="s">
        <v>56</v>
      </c>
      <c r="DM1068" s="548" t="s">
        <v>56</v>
      </c>
      <c r="DN1068" s="203" t="s">
        <v>868</v>
      </c>
      <c r="DO1068" s="700">
        <v>832.58333333333303</v>
      </c>
      <c r="DP1068" s="713" t="s">
        <v>56</v>
      </c>
      <c r="DQ1068" s="548" t="s">
        <v>56</v>
      </c>
      <c r="DR1068" s="673" t="s">
        <v>56</v>
      </c>
      <c r="DS1068" s="203" t="s">
        <v>56</v>
      </c>
      <c r="DT1068" s="1160" t="s">
        <v>56</v>
      </c>
      <c r="DU1068" s="711">
        <v>127.78300470423386</v>
      </c>
      <c r="DV1068" s="711">
        <v>53.522765431469651</v>
      </c>
      <c r="DW1068" s="711">
        <v>128.99350874463599</v>
      </c>
      <c r="DX1068" s="711">
        <v>50.439832911524348</v>
      </c>
      <c r="DY1068" s="710">
        <v>2.3793414072665406</v>
      </c>
      <c r="DZ1068" s="710">
        <v>-1.4009707138743797</v>
      </c>
      <c r="EA1068" s="710">
        <v>2.3808525348170799</v>
      </c>
      <c r="EB1068" s="710">
        <v>-1.4017494613412538</v>
      </c>
      <c r="EC1068" s="236"/>
      <c r="ED1068" s="49"/>
      <c r="EE1068" s="232"/>
      <c r="EF1068" s="700">
        <v>46610</v>
      </c>
      <c r="EG1068" s="712">
        <v>34003.666666666672</v>
      </c>
      <c r="EH1068" s="44"/>
    </row>
    <row r="1069" spans="1:138" ht="41.25" customHeight="1" x14ac:dyDescent="0.25">
      <c r="A1069" s="871" t="s">
        <v>49</v>
      </c>
      <c r="B1069" s="656" t="s">
        <v>96</v>
      </c>
      <c r="C1069" s="656" t="s">
        <v>140</v>
      </c>
      <c r="D1069" s="691" t="s">
        <v>657</v>
      </c>
      <c r="E1069" s="656" t="s">
        <v>595</v>
      </c>
      <c r="F1069" s="656" t="s">
        <v>658</v>
      </c>
      <c r="G1069" s="901" t="s">
        <v>659</v>
      </c>
      <c r="H1069" s="897" t="s">
        <v>55</v>
      </c>
      <c r="I1069" s="17" t="s">
        <v>866</v>
      </c>
      <c r="J1069" s="64">
        <v>13.2</v>
      </c>
      <c r="K1069" s="665">
        <v>12.117427449751863</v>
      </c>
      <c r="L1069" s="665">
        <v>39.975378704730005</v>
      </c>
      <c r="M1069" s="64">
        <v>1762</v>
      </c>
      <c r="N1069" s="726">
        <v>35062769.200000003</v>
      </c>
      <c r="O1069" s="548" t="s">
        <v>863</v>
      </c>
      <c r="P1069" s="909">
        <v>9.1223651930000003</v>
      </c>
      <c r="Q1069" s="203" t="s">
        <v>57</v>
      </c>
      <c r="R1069" s="205" t="s">
        <v>57</v>
      </c>
      <c r="S1069" s="490">
        <v>0</v>
      </c>
      <c r="T1069" s="18">
        <v>0</v>
      </c>
      <c r="U1069" s="548">
        <v>0</v>
      </c>
      <c r="V1069" s="18">
        <v>0</v>
      </c>
      <c r="W1069" s="64">
        <v>2</v>
      </c>
      <c r="X1069" s="18">
        <v>2</v>
      </c>
      <c r="Y1069" s="18">
        <v>0</v>
      </c>
      <c r="Z1069" s="18">
        <v>0</v>
      </c>
      <c r="AA1069" s="18">
        <v>0</v>
      </c>
      <c r="AB1069" s="18">
        <v>0</v>
      </c>
      <c r="AC1069" s="18">
        <v>0</v>
      </c>
      <c r="AD1069" s="18">
        <v>0</v>
      </c>
      <c r="AE1069" s="18">
        <v>0</v>
      </c>
      <c r="AF1069" s="18">
        <v>0</v>
      </c>
      <c r="AG1069" s="64">
        <v>0</v>
      </c>
      <c r="AH1069" s="18">
        <v>0</v>
      </c>
      <c r="AI1069" s="64">
        <v>0</v>
      </c>
      <c r="AJ1069" s="18">
        <v>0</v>
      </c>
      <c r="AK1069" s="18">
        <v>101</v>
      </c>
      <c r="AL1069" s="64">
        <v>100</v>
      </c>
      <c r="AM1069" s="18">
        <v>7</v>
      </c>
      <c r="AN1069" s="18">
        <v>7</v>
      </c>
      <c r="AO1069" s="18">
        <v>0</v>
      </c>
      <c r="AP1069" s="64">
        <v>0</v>
      </c>
      <c r="AQ1069" s="64">
        <v>110</v>
      </c>
      <c r="AR1069" s="11">
        <v>109</v>
      </c>
      <c r="AS1069" s="17">
        <v>0</v>
      </c>
      <c r="AT1069" s="490">
        <v>0</v>
      </c>
      <c r="AU1069" s="64">
        <v>0</v>
      </c>
      <c r="AV1069" s="18">
        <v>0</v>
      </c>
      <c r="AW1069" s="64">
        <v>25</v>
      </c>
      <c r="AX1069" s="18">
        <v>25</v>
      </c>
      <c r="AY1069" s="17">
        <v>0</v>
      </c>
      <c r="AZ1069" s="490">
        <v>0</v>
      </c>
      <c r="BA1069" s="17">
        <v>0</v>
      </c>
      <c r="BB1069" s="18">
        <v>0</v>
      </c>
      <c r="BC1069" s="17">
        <v>0</v>
      </c>
      <c r="BD1069" s="18">
        <v>0</v>
      </c>
      <c r="BE1069" s="17">
        <v>0</v>
      </c>
      <c r="BF1069" s="18">
        <v>0</v>
      </c>
      <c r="BG1069" s="17">
        <v>0</v>
      </c>
      <c r="BH1069" s="18">
        <v>0</v>
      </c>
      <c r="BI1069" s="17">
        <v>0</v>
      </c>
      <c r="BJ1069" s="18">
        <v>0</v>
      </c>
      <c r="BK1069" s="17">
        <v>1911.3700000000003</v>
      </c>
      <c r="BL1069" s="17">
        <v>1901.3700000000001</v>
      </c>
      <c r="BM1069" s="17">
        <v>112.89999999999999</v>
      </c>
      <c r="BN1069" s="17">
        <v>112.9</v>
      </c>
      <c r="BO1069" s="18">
        <v>0</v>
      </c>
      <c r="BP1069" s="18">
        <v>0</v>
      </c>
      <c r="BQ1069" s="64">
        <v>2049.2700000000004</v>
      </c>
      <c r="BR1069" s="18">
        <v>2039.2700000000002</v>
      </c>
      <c r="BS1069" s="729">
        <v>0.22464239883451467</v>
      </c>
      <c r="BT1069" s="17">
        <v>0</v>
      </c>
      <c r="BU1069" s="17">
        <v>0</v>
      </c>
      <c r="BV1069" s="17">
        <v>0</v>
      </c>
      <c r="BW1069" s="17">
        <v>0</v>
      </c>
      <c r="BX1069" s="17">
        <v>0</v>
      </c>
      <c r="BY1069" s="17">
        <v>0</v>
      </c>
      <c r="BZ1069" s="17">
        <v>0</v>
      </c>
      <c r="CA1069" s="17">
        <v>0</v>
      </c>
      <c r="CB1069" s="17">
        <v>0</v>
      </c>
      <c r="CC1069" s="17">
        <v>0</v>
      </c>
      <c r="CD1069" s="17">
        <v>0</v>
      </c>
      <c r="CE1069" s="17">
        <v>0</v>
      </c>
      <c r="CF1069" s="17">
        <v>0</v>
      </c>
      <c r="CG1069" s="17">
        <v>0</v>
      </c>
      <c r="CH1069" s="17">
        <v>0</v>
      </c>
      <c r="CI1069" s="17">
        <v>0</v>
      </c>
      <c r="CJ1069" s="17">
        <v>0</v>
      </c>
      <c r="CK1069" s="17">
        <v>0</v>
      </c>
      <c r="CL1069" s="702">
        <v>2243642.5608000006</v>
      </c>
      <c r="CM1069" s="702">
        <v>2231904.1608000002</v>
      </c>
      <c r="CN1069" s="702">
        <v>132526.53599999999</v>
      </c>
      <c r="CO1069" s="702">
        <v>132526.53600000002</v>
      </c>
      <c r="CP1069" s="702">
        <v>0</v>
      </c>
      <c r="CQ1069" s="702">
        <v>0</v>
      </c>
      <c r="CR1069" s="704">
        <v>2376169.0968000004</v>
      </c>
      <c r="CS1069" s="703">
        <v>2364430.6968</v>
      </c>
      <c r="CT1069" s="23" t="s">
        <v>56</v>
      </c>
      <c r="CU1069" s="23" t="s">
        <v>56</v>
      </c>
      <c r="CV1069" s="23" t="s">
        <v>56</v>
      </c>
      <c r="CW1069" s="23" t="s">
        <v>56</v>
      </c>
      <c r="CX1069" s="23" t="s">
        <v>56</v>
      </c>
      <c r="CY1069" s="23" t="s">
        <v>56</v>
      </c>
      <c r="CZ1069" s="23" t="s">
        <v>56</v>
      </c>
      <c r="DA1069" s="23" t="s">
        <v>56</v>
      </c>
      <c r="DB1069" s="728">
        <v>35062769.200000003</v>
      </c>
      <c r="DC1069" s="10"/>
      <c r="DD1069" s="692">
        <v>9.1223651930000003</v>
      </c>
      <c r="DE1069" s="120"/>
      <c r="DF1069" s="120"/>
      <c r="DG1069" s="120"/>
      <c r="DH1069" s="140"/>
      <c r="DI1069" s="140"/>
      <c r="DJ1069" s="140"/>
      <c r="DK1069" s="140"/>
      <c r="DL1069" s="548" t="s">
        <v>56</v>
      </c>
      <c r="DM1069" s="548" t="s">
        <v>56</v>
      </c>
      <c r="DN1069" s="203" t="s">
        <v>868</v>
      </c>
      <c r="DO1069" s="700">
        <v>1775.4166666666699</v>
      </c>
      <c r="DP1069" s="713" t="s">
        <v>56</v>
      </c>
      <c r="DQ1069" s="548" t="s">
        <v>56</v>
      </c>
      <c r="DR1069" s="673" t="s">
        <v>56</v>
      </c>
      <c r="DS1069" s="203" t="s">
        <v>56</v>
      </c>
      <c r="DT1069" s="1160" t="s">
        <v>56</v>
      </c>
      <c r="DU1069" s="711">
        <v>412.1353672846742</v>
      </c>
      <c r="DV1069" s="711">
        <v>304.67913279176298</v>
      </c>
      <c r="DW1069" s="711">
        <v>220.55138178380901</v>
      </c>
      <c r="DX1069" s="711">
        <v>56.260832990153233</v>
      </c>
      <c r="DY1069" s="710">
        <v>2.0868340765078583</v>
      </c>
      <c r="DZ1069" s="710">
        <v>-0.49783991301684005</v>
      </c>
      <c r="EA1069" s="710">
        <v>1.7780130814222399</v>
      </c>
      <c r="EB1069" s="710">
        <v>-0.33395094436959516</v>
      </c>
      <c r="EC1069" s="236"/>
      <c r="ED1069" s="49"/>
      <c r="EE1069" s="232"/>
      <c r="EF1069" s="700">
        <v>282212</v>
      </c>
      <c r="EG1069" s="712">
        <v>47983</v>
      </c>
      <c r="EH1069" s="44"/>
    </row>
    <row r="1070" spans="1:138" ht="41.25" customHeight="1" x14ac:dyDescent="0.25">
      <c r="A1070" s="871" t="s">
        <v>49</v>
      </c>
      <c r="B1070" s="656" t="s">
        <v>96</v>
      </c>
      <c r="C1070" s="656" t="s">
        <v>140</v>
      </c>
      <c r="D1070" s="691" t="s">
        <v>657</v>
      </c>
      <c r="E1070" s="656" t="s">
        <v>595</v>
      </c>
      <c r="F1070" s="656" t="s">
        <v>1977</v>
      </c>
      <c r="G1070" s="901" t="s">
        <v>659</v>
      </c>
      <c r="H1070" s="897" t="s">
        <v>55</v>
      </c>
      <c r="I1070" s="17" t="s">
        <v>860</v>
      </c>
      <c r="J1070" s="64">
        <v>13.2</v>
      </c>
      <c r="K1070" s="665">
        <v>16.004149461936425</v>
      </c>
      <c r="L1070" s="665">
        <v>4.7113636265640002</v>
      </c>
      <c r="M1070" s="64">
        <v>0</v>
      </c>
      <c r="N1070" s="726">
        <v>54088098.789999999</v>
      </c>
      <c r="O1070" s="548" t="s">
        <v>863</v>
      </c>
      <c r="P1070" s="909">
        <v>9.0766390520000009</v>
      </c>
      <c r="Q1070" s="203" t="s">
        <v>57</v>
      </c>
      <c r="R1070" s="205" t="s">
        <v>57</v>
      </c>
      <c r="S1070" s="490">
        <v>0</v>
      </c>
      <c r="T1070" s="18">
        <v>0</v>
      </c>
      <c r="U1070" s="548" t="s">
        <v>58</v>
      </c>
      <c r="V1070" s="18" t="s">
        <v>58</v>
      </c>
      <c r="W1070" s="64" t="s">
        <v>58</v>
      </c>
      <c r="X1070" s="18" t="s">
        <v>58</v>
      </c>
      <c r="Y1070" s="18" t="s">
        <v>58</v>
      </c>
      <c r="Z1070" s="18" t="s">
        <v>58</v>
      </c>
      <c r="AA1070" s="18" t="s">
        <v>58</v>
      </c>
      <c r="AB1070" s="18" t="s">
        <v>58</v>
      </c>
      <c r="AC1070" s="18" t="s">
        <v>58</v>
      </c>
      <c r="AD1070" s="18" t="s">
        <v>58</v>
      </c>
      <c r="AE1070" s="18" t="s">
        <v>58</v>
      </c>
      <c r="AF1070" s="18" t="s">
        <v>58</v>
      </c>
      <c r="AG1070" s="64" t="s">
        <v>58</v>
      </c>
      <c r="AH1070" s="18" t="s">
        <v>58</v>
      </c>
      <c r="AI1070" s="64" t="s">
        <v>58</v>
      </c>
      <c r="AJ1070" s="18" t="s">
        <v>58</v>
      </c>
      <c r="AK1070" s="18" t="s">
        <v>58</v>
      </c>
      <c r="AL1070" s="64" t="s">
        <v>58</v>
      </c>
      <c r="AM1070" s="18" t="s">
        <v>58</v>
      </c>
      <c r="AN1070" s="18" t="s">
        <v>58</v>
      </c>
      <c r="AO1070" s="18" t="s">
        <v>58</v>
      </c>
      <c r="AP1070" s="64" t="s">
        <v>58</v>
      </c>
      <c r="AQ1070" s="64">
        <v>0</v>
      </c>
      <c r="AR1070" s="11">
        <v>0</v>
      </c>
      <c r="AS1070" s="17" t="s">
        <v>58</v>
      </c>
      <c r="AT1070" s="490" t="s">
        <v>58</v>
      </c>
      <c r="AU1070" s="64" t="s">
        <v>58</v>
      </c>
      <c r="AV1070" s="18" t="s">
        <v>58</v>
      </c>
      <c r="AW1070" s="64" t="s">
        <v>58</v>
      </c>
      <c r="AX1070" s="18" t="s">
        <v>58</v>
      </c>
      <c r="AY1070" s="17" t="s">
        <v>58</v>
      </c>
      <c r="AZ1070" s="490" t="s">
        <v>58</v>
      </c>
      <c r="BA1070" s="17" t="s">
        <v>58</v>
      </c>
      <c r="BB1070" s="18" t="s">
        <v>58</v>
      </c>
      <c r="BC1070" s="17" t="s">
        <v>58</v>
      </c>
      <c r="BD1070" s="18" t="s">
        <v>58</v>
      </c>
      <c r="BE1070" s="17" t="s">
        <v>58</v>
      </c>
      <c r="BF1070" s="18" t="s">
        <v>58</v>
      </c>
      <c r="BG1070" s="17" t="s">
        <v>58</v>
      </c>
      <c r="BH1070" s="18" t="s">
        <v>58</v>
      </c>
      <c r="BI1070" s="17" t="s">
        <v>58</v>
      </c>
      <c r="BJ1070" s="18" t="s">
        <v>58</v>
      </c>
      <c r="BK1070" s="17" t="s">
        <v>58</v>
      </c>
      <c r="BL1070" s="17" t="s">
        <v>58</v>
      </c>
      <c r="BM1070" s="17" t="s">
        <v>58</v>
      </c>
      <c r="BN1070" s="17" t="s">
        <v>58</v>
      </c>
      <c r="BO1070" s="18" t="s">
        <v>58</v>
      </c>
      <c r="BP1070" s="18" t="s">
        <v>58</v>
      </c>
      <c r="BQ1070" s="64">
        <v>0</v>
      </c>
      <c r="BR1070" s="18">
        <v>0</v>
      </c>
      <c r="BS1070" s="729">
        <v>0</v>
      </c>
      <c r="BT1070" s="17">
        <v>0</v>
      </c>
      <c r="BU1070" s="17">
        <v>0</v>
      </c>
      <c r="BV1070" s="17">
        <v>0</v>
      </c>
      <c r="BW1070" s="17">
        <v>0</v>
      </c>
      <c r="BX1070" s="17">
        <v>0</v>
      </c>
      <c r="BY1070" s="17">
        <v>0</v>
      </c>
      <c r="BZ1070" s="17">
        <v>0</v>
      </c>
      <c r="CA1070" s="17">
        <v>0</v>
      </c>
      <c r="CB1070" s="17">
        <v>0</v>
      </c>
      <c r="CC1070" s="17">
        <v>0</v>
      </c>
      <c r="CD1070" s="17">
        <v>0</v>
      </c>
      <c r="CE1070" s="17">
        <v>0</v>
      </c>
      <c r="CF1070" s="17">
        <v>0</v>
      </c>
      <c r="CG1070" s="17">
        <v>0</v>
      </c>
      <c r="CH1070" s="17">
        <v>0</v>
      </c>
      <c r="CI1070" s="17">
        <v>0</v>
      </c>
      <c r="CJ1070" s="17">
        <v>0</v>
      </c>
      <c r="CK1070" s="17">
        <v>0</v>
      </c>
      <c r="CL1070" s="702">
        <v>0</v>
      </c>
      <c r="CM1070" s="702">
        <v>0</v>
      </c>
      <c r="CN1070" s="702">
        <v>0</v>
      </c>
      <c r="CO1070" s="702">
        <v>0</v>
      </c>
      <c r="CP1070" s="702">
        <v>0</v>
      </c>
      <c r="CQ1070" s="702">
        <v>0</v>
      </c>
      <c r="CR1070" s="704">
        <v>0</v>
      </c>
      <c r="CS1070" s="703">
        <v>0</v>
      </c>
      <c r="CT1070" s="23" t="s">
        <v>56</v>
      </c>
      <c r="CU1070" s="23" t="s">
        <v>56</v>
      </c>
      <c r="CV1070" s="23" t="s">
        <v>56</v>
      </c>
      <c r="CW1070" s="23" t="s">
        <v>56</v>
      </c>
      <c r="CX1070" s="23" t="s">
        <v>56</v>
      </c>
      <c r="CY1070" s="23" t="s">
        <v>56</v>
      </c>
      <c r="CZ1070" s="23" t="s">
        <v>56</v>
      </c>
      <c r="DA1070" s="23" t="s">
        <v>56</v>
      </c>
      <c r="DB1070" s="728">
        <v>54088098.789999999</v>
      </c>
      <c r="DC1070" s="10"/>
      <c r="DD1070" s="692">
        <v>9.0766390520000009</v>
      </c>
      <c r="DE1070" s="120"/>
      <c r="DF1070" s="120"/>
      <c r="DG1070" s="120"/>
      <c r="DH1070" s="140"/>
      <c r="DI1070" s="140"/>
      <c r="DJ1070" s="140"/>
      <c r="DK1070" s="140"/>
      <c r="DL1070" s="548" t="s">
        <v>56</v>
      </c>
      <c r="DM1070" s="548" t="s">
        <v>56</v>
      </c>
      <c r="DN1070" s="203" t="s">
        <v>55</v>
      </c>
      <c r="DO1070" s="700" t="s">
        <v>56</v>
      </c>
      <c r="DP1070" s="713" t="s">
        <v>56</v>
      </c>
      <c r="DQ1070" s="548" t="s">
        <v>56</v>
      </c>
      <c r="DR1070" s="673" t="s">
        <v>56</v>
      </c>
      <c r="DS1070" s="203" t="s">
        <v>56</v>
      </c>
      <c r="DT1070" s="1160" t="s">
        <v>56</v>
      </c>
      <c r="DU1070" s="711">
        <v>0</v>
      </c>
      <c r="DV1070" s="711" t="s">
        <v>56</v>
      </c>
      <c r="DW1070" s="711">
        <v>0</v>
      </c>
      <c r="DX1070" s="711" t="s">
        <v>56</v>
      </c>
      <c r="DY1070" s="710">
        <v>0</v>
      </c>
      <c r="DZ1070" s="710" t="s">
        <v>56</v>
      </c>
      <c r="EA1070" s="710">
        <v>0</v>
      </c>
      <c r="EB1070" s="710" t="s">
        <v>56</v>
      </c>
      <c r="EC1070" s="236"/>
      <c r="ED1070" s="49"/>
      <c r="EE1070" s="232"/>
      <c r="EF1070" s="700">
        <v>0</v>
      </c>
      <c r="EG1070" s="712" t="s">
        <v>56</v>
      </c>
      <c r="EH1070" s="44"/>
    </row>
    <row r="1071" spans="1:138" ht="41.25" customHeight="1" x14ac:dyDescent="0.25">
      <c r="A1071" s="871" t="s">
        <v>49</v>
      </c>
      <c r="B1071" s="656" t="s">
        <v>96</v>
      </c>
      <c r="C1071" s="656" t="s">
        <v>140</v>
      </c>
      <c r="D1071" s="691" t="s">
        <v>657</v>
      </c>
      <c r="E1071" s="656" t="s">
        <v>595</v>
      </c>
      <c r="F1071" s="656" t="s">
        <v>1978</v>
      </c>
      <c r="G1071" s="901" t="s">
        <v>1979</v>
      </c>
      <c r="H1071" s="897" t="s">
        <v>55</v>
      </c>
      <c r="I1071" s="17" t="s">
        <v>860</v>
      </c>
      <c r="J1071" s="64">
        <v>13.2</v>
      </c>
      <c r="K1071" s="665">
        <v>11.774481389853227</v>
      </c>
      <c r="L1071" s="665">
        <v>33.066098416071</v>
      </c>
      <c r="M1071" s="64">
        <v>2843</v>
      </c>
      <c r="N1071" s="726">
        <v>26396169.390000001</v>
      </c>
      <c r="O1071" s="548" t="s">
        <v>863</v>
      </c>
      <c r="P1071" s="909">
        <v>8.3221577199999999</v>
      </c>
      <c r="Q1071" s="203" t="s">
        <v>57</v>
      </c>
      <c r="R1071" s="205" t="s">
        <v>57</v>
      </c>
      <c r="S1071" s="490">
        <v>0</v>
      </c>
      <c r="T1071" s="18">
        <v>0</v>
      </c>
      <c r="U1071" s="548">
        <v>0</v>
      </c>
      <c r="V1071" s="18">
        <v>0</v>
      </c>
      <c r="W1071" s="64">
        <v>0</v>
      </c>
      <c r="X1071" s="18">
        <v>0</v>
      </c>
      <c r="Y1071" s="18">
        <v>0</v>
      </c>
      <c r="Z1071" s="18">
        <v>0</v>
      </c>
      <c r="AA1071" s="18">
        <v>0</v>
      </c>
      <c r="AB1071" s="18">
        <v>0</v>
      </c>
      <c r="AC1071" s="18">
        <v>0</v>
      </c>
      <c r="AD1071" s="18">
        <v>0</v>
      </c>
      <c r="AE1071" s="18">
        <v>0</v>
      </c>
      <c r="AF1071" s="18">
        <v>0</v>
      </c>
      <c r="AG1071" s="64">
        <v>0</v>
      </c>
      <c r="AH1071" s="18">
        <v>0</v>
      </c>
      <c r="AI1071" s="64">
        <v>0</v>
      </c>
      <c r="AJ1071" s="18">
        <v>0</v>
      </c>
      <c r="AK1071" s="18">
        <v>177</v>
      </c>
      <c r="AL1071" s="64">
        <v>176</v>
      </c>
      <c r="AM1071" s="18">
        <v>6</v>
      </c>
      <c r="AN1071" s="18">
        <v>6</v>
      </c>
      <c r="AO1071" s="18">
        <v>0</v>
      </c>
      <c r="AP1071" s="64">
        <v>0</v>
      </c>
      <c r="AQ1071" s="64">
        <v>183</v>
      </c>
      <c r="AR1071" s="11">
        <v>182</v>
      </c>
      <c r="AS1071" s="17">
        <v>0</v>
      </c>
      <c r="AT1071" s="490">
        <v>0</v>
      </c>
      <c r="AU1071" s="64">
        <v>0</v>
      </c>
      <c r="AV1071" s="18">
        <v>0</v>
      </c>
      <c r="AW1071" s="64">
        <v>0</v>
      </c>
      <c r="AX1071" s="18">
        <v>0</v>
      </c>
      <c r="AY1071" s="17">
        <v>0</v>
      </c>
      <c r="AZ1071" s="490">
        <v>0</v>
      </c>
      <c r="BA1071" s="17">
        <v>0</v>
      </c>
      <c r="BB1071" s="18">
        <v>0</v>
      </c>
      <c r="BC1071" s="17">
        <v>0</v>
      </c>
      <c r="BD1071" s="18">
        <v>0</v>
      </c>
      <c r="BE1071" s="17">
        <v>0</v>
      </c>
      <c r="BF1071" s="18">
        <v>0</v>
      </c>
      <c r="BG1071" s="17">
        <v>0</v>
      </c>
      <c r="BH1071" s="18">
        <v>0</v>
      </c>
      <c r="BI1071" s="17">
        <v>0</v>
      </c>
      <c r="BJ1071" s="18">
        <v>0</v>
      </c>
      <c r="BK1071" s="17">
        <v>1193.4069999999995</v>
      </c>
      <c r="BL1071" s="17">
        <v>1183.4069999999995</v>
      </c>
      <c r="BM1071" s="17">
        <v>4880.9800000000014</v>
      </c>
      <c r="BN1071" s="17">
        <v>4880.9799999999996</v>
      </c>
      <c r="BO1071" s="18">
        <v>0</v>
      </c>
      <c r="BP1071" s="18">
        <v>0</v>
      </c>
      <c r="BQ1071" s="64">
        <v>6074.3870000000006</v>
      </c>
      <c r="BR1071" s="18">
        <v>6064.3869999999988</v>
      </c>
      <c r="BS1071" s="729">
        <v>0.72990529672393678</v>
      </c>
      <c r="BT1071" s="17">
        <v>0</v>
      </c>
      <c r="BU1071" s="17">
        <v>0</v>
      </c>
      <c r="BV1071" s="17">
        <v>0</v>
      </c>
      <c r="BW1071" s="17">
        <v>0</v>
      </c>
      <c r="BX1071" s="17">
        <v>0</v>
      </c>
      <c r="BY1071" s="17">
        <v>0</v>
      </c>
      <c r="BZ1071" s="17">
        <v>0</v>
      </c>
      <c r="CA1071" s="17">
        <v>0</v>
      </c>
      <c r="CB1071" s="17">
        <v>0</v>
      </c>
      <c r="CC1071" s="17">
        <v>0</v>
      </c>
      <c r="CD1071" s="17">
        <v>0</v>
      </c>
      <c r="CE1071" s="17">
        <v>0</v>
      </c>
      <c r="CF1071" s="17">
        <v>0</v>
      </c>
      <c r="CG1071" s="17">
        <v>0</v>
      </c>
      <c r="CH1071" s="17">
        <v>0</v>
      </c>
      <c r="CI1071" s="17">
        <v>0</v>
      </c>
      <c r="CJ1071" s="17">
        <v>0</v>
      </c>
      <c r="CK1071" s="17">
        <v>0</v>
      </c>
      <c r="CL1071" s="702">
        <v>1400868.8728799995</v>
      </c>
      <c r="CM1071" s="702">
        <v>1389130.4728799996</v>
      </c>
      <c r="CN1071" s="702">
        <v>5729489.5632000025</v>
      </c>
      <c r="CO1071" s="702">
        <v>5729489.5632000007</v>
      </c>
      <c r="CP1071" s="702">
        <v>0</v>
      </c>
      <c r="CQ1071" s="702">
        <v>0</v>
      </c>
      <c r="CR1071" s="704">
        <v>7130358.4360800022</v>
      </c>
      <c r="CS1071" s="703">
        <v>7118620.03608</v>
      </c>
      <c r="CT1071" s="23" t="s">
        <v>56</v>
      </c>
      <c r="CU1071" s="23" t="s">
        <v>56</v>
      </c>
      <c r="CV1071" s="23" t="s">
        <v>56</v>
      </c>
      <c r="CW1071" s="23" t="s">
        <v>56</v>
      </c>
      <c r="CX1071" s="23" t="s">
        <v>56</v>
      </c>
      <c r="CY1071" s="23" t="s">
        <v>56</v>
      </c>
      <c r="CZ1071" s="23" t="s">
        <v>56</v>
      </c>
      <c r="DA1071" s="23" t="s">
        <v>56</v>
      </c>
      <c r="DB1071" s="728">
        <v>26396169.390000001</v>
      </c>
      <c r="DC1071" s="10"/>
      <c r="DD1071" s="692">
        <v>8.3221577199999999</v>
      </c>
      <c r="DE1071" s="120"/>
      <c r="DF1071" s="120"/>
      <c r="DG1071" s="120"/>
      <c r="DH1071" s="140"/>
      <c r="DI1071" s="140"/>
      <c r="DJ1071" s="140"/>
      <c r="DK1071" s="140"/>
      <c r="DL1071" s="548" t="s">
        <v>56</v>
      </c>
      <c r="DM1071" s="548" t="s">
        <v>56</v>
      </c>
      <c r="DN1071" s="203" t="s">
        <v>55</v>
      </c>
      <c r="DO1071" s="700" t="s">
        <v>56</v>
      </c>
      <c r="DP1071" s="713" t="s">
        <v>56</v>
      </c>
      <c r="DQ1071" s="548" t="s">
        <v>56</v>
      </c>
      <c r="DR1071" s="673" t="s">
        <v>56</v>
      </c>
      <c r="DS1071" s="203" t="s">
        <v>56</v>
      </c>
      <c r="DT1071" s="1160" t="s">
        <v>56</v>
      </c>
      <c r="DU1071" s="711">
        <v>266.85614219420364</v>
      </c>
      <c r="DV1071" s="711">
        <v>80.960106195396008</v>
      </c>
      <c r="DW1071" s="711">
        <v>100.24091816990099</v>
      </c>
      <c r="DX1071" s="711">
        <v>-7.818862291824459</v>
      </c>
      <c r="DY1071" s="710">
        <v>2.3840294194904126</v>
      </c>
      <c r="DZ1071" s="710">
        <v>-1.8747399026236335</v>
      </c>
      <c r="EA1071" s="710">
        <v>1.3185767528958401</v>
      </c>
      <c r="EB1071" s="710">
        <v>-0.88410621988788973</v>
      </c>
      <c r="EC1071" s="236"/>
      <c r="ED1071" s="49"/>
      <c r="EE1071" s="232"/>
      <c r="EF1071" s="700">
        <v>104486</v>
      </c>
      <c r="EG1071" s="712">
        <v>-80674.333333333328</v>
      </c>
      <c r="EH1071" s="44"/>
    </row>
    <row r="1072" spans="1:138" ht="41.25" customHeight="1" x14ac:dyDescent="0.25">
      <c r="A1072" s="871" t="s">
        <v>49</v>
      </c>
      <c r="B1072" s="656" t="s">
        <v>96</v>
      </c>
      <c r="C1072" s="656" t="s">
        <v>140</v>
      </c>
      <c r="D1072" s="691" t="s">
        <v>657</v>
      </c>
      <c r="E1072" s="656" t="s">
        <v>595</v>
      </c>
      <c r="F1072" s="656" t="s">
        <v>1980</v>
      </c>
      <c r="G1072" s="901" t="s">
        <v>659</v>
      </c>
      <c r="H1072" s="897" t="s">
        <v>55</v>
      </c>
      <c r="I1072" s="17" t="s">
        <v>860</v>
      </c>
      <c r="J1072" s="64">
        <v>13.2</v>
      </c>
      <c r="K1072" s="665">
        <v>15.546888048738241</v>
      </c>
      <c r="L1072" s="665">
        <v>5.6515151397600007</v>
      </c>
      <c r="M1072" s="64">
        <v>1</v>
      </c>
      <c r="N1072" s="726">
        <v>45419778.990000002</v>
      </c>
      <c r="O1072" s="548" t="s">
        <v>863</v>
      </c>
      <c r="P1072" s="909">
        <v>8.8937344869999997</v>
      </c>
      <c r="Q1072" s="203" t="s">
        <v>57</v>
      </c>
      <c r="R1072" s="205" t="s">
        <v>57</v>
      </c>
      <c r="S1072" s="490">
        <v>0</v>
      </c>
      <c r="T1072" s="18">
        <v>0</v>
      </c>
      <c r="U1072" s="548">
        <v>0</v>
      </c>
      <c r="V1072" s="18">
        <v>0</v>
      </c>
      <c r="W1072" s="64">
        <v>0</v>
      </c>
      <c r="X1072" s="18">
        <v>0</v>
      </c>
      <c r="Y1072" s="18">
        <v>0</v>
      </c>
      <c r="Z1072" s="18">
        <v>0</v>
      </c>
      <c r="AA1072" s="18">
        <v>0</v>
      </c>
      <c r="AB1072" s="18">
        <v>0</v>
      </c>
      <c r="AC1072" s="18">
        <v>0</v>
      </c>
      <c r="AD1072" s="18">
        <v>0</v>
      </c>
      <c r="AE1072" s="18">
        <v>0</v>
      </c>
      <c r="AF1072" s="18">
        <v>0</v>
      </c>
      <c r="AG1072" s="64">
        <v>0</v>
      </c>
      <c r="AH1072" s="18">
        <v>0</v>
      </c>
      <c r="AI1072" s="64">
        <v>0</v>
      </c>
      <c r="AJ1072" s="18">
        <v>0</v>
      </c>
      <c r="AK1072" s="18">
        <v>1</v>
      </c>
      <c r="AL1072" s="64">
        <v>1</v>
      </c>
      <c r="AM1072" s="18">
        <v>0</v>
      </c>
      <c r="AN1072" s="18" t="s">
        <v>58</v>
      </c>
      <c r="AO1072" s="18">
        <v>0</v>
      </c>
      <c r="AP1072" s="64">
        <v>0</v>
      </c>
      <c r="AQ1072" s="64">
        <v>1</v>
      </c>
      <c r="AR1072" s="11">
        <v>1</v>
      </c>
      <c r="AS1072" s="17">
        <v>0</v>
      </c>
      <c r="AT1072" s="490">
        <v>0</v>
      </c>
      <c r="AU1072" s="64">
        <v>0</v>
      </c>
      <c r="AV1072" s="18">
        <v>0</v>
      </c>
      <c r="AW1072" s="64">
        <v>0</v>
      </c>
      <c r="AX1072" s="18">
        <v>0</v>
      </c>
      <c r="AY1072" s="17">
        <v>0</v>
      </c>
      <c r="AZ1072" s="490">
        <v>0</v>
      </c>
      <c r="BA1072" s="17">
        <v>0</v>
      </c>
      <c r="BB1072" s="18">
        <v>0</v>
      </c>
      <c r="BC1072" s="17">
        <v>0</v>
      </c>
      <c r="BD1072" s="18">
        <v>0</v>
      </c>
      <c r="BE1072" s="17">
        <v>0</v>
      </c>
      <c r="BF1072" s="18">
        <v>0</v>
      </c>
      <c r="BG1072" s="17">
        <v>0</v>
      </c>
      <c r="BH1072" s="18">
        <v>0</v>
      </c>
      <c r="BI1072" s="17">
        <v>0</v>
      </c>
      <c r="BJ1072" s="18">
        <v>0</v>
      </c>
      <c r="BK1072" s="17">
        <v>100</v>
      </c>
      <c r="BL1072" s="17">
        <v>100</v>
      </c>
      <c r="BM1072" s="17">
        <v>0</v>
      </c>
      <c r="BN1072" s="17" t="s">
        <v>58</v>
      </c>
      <c r="BO1072" s="18">
        <v>0</v>
      </c>
      <c r="BP1072" s="18">
        <v>0</v>
      </c>
      <c r="BQ1072" s="64">
        <v>100</v>
      </c>
      <c r="BR1072" s="18">
        <v>100</v>
      </c>
      <c r="BS1072" s="729">
        <v>1.1243870631192142E-2</v>
      </c>
      <c r="BT1072" s="17">
        <v>0</v>
      </c>
      <c r="BU1072" s="17">
        <v>0</v>
      </c>
      <c r="BV1072" s="17">
        <v>0</v>
      </c>
      <c r="BW1072" s="17">
        <v>0</v>
      </c>
      <c r="BX1072" s="17">
        <v>0</v>
      </c>
      <c r="BY1072" s="17">
        <v>0</v>
      </c>
      <c r="BZ1072" s="17">
        <v>0</v>
      </c>
      <c r="CA1072" s="17">
        <v>0</v>
      </c>
      <c r="CB1072" s="17">
        <v>0</v>
      </c>
      <c r="CC1072" s="17">
        <v>0</v>
      </c>
      <c r="CD1072" s="17">
        <v>0</v>
      </c>
      <c r="CE1072" s="17">
        <v>0</v>
      </c>
      <c r="CF1072" s="17">
        <v>0</v>
      </c>
      <c r="CG1072" s="17">
        <v>0</v>
      </c>
      <c r="CH1072" s="17">
        <v>0</v>
      </c>
      <c r="CI1072" s="17">
        <v>0</v>
      </c>
      <c r="CJ1072" s="17">
        <v>0</v>
      </c>
      <c r="CK1072" s="17">
        <v>0</v>
      </c>
      <c r="CL1072" s="702">
        <v>117384</v>
      </c>
      <c r="CM1072" s="702">
        <v>117384</v>
      </c>
      <c r="CN1072" s="702">
        <v>0</v>
      </c>
      <c r="CO1072" s="702">
        <v>0</v>
      </c>
      <c r="CP1072" s="702">
        <v>0</v>
      </c>
      <c r="CQ1072" s="702">
        <v>0</v>
      </c>
      <c r="CR1072" s="704">
        <v>117384</v>
      </c>
      <c r="CS1072" s="703">
        <v>117384</v>
      </c>
      <c r="CT1072" s="23" t="s">
        <v>56</v>
      </c>
      <c r="CU1072" s="23" t="s">
        <v>56</v>
      </c>
      <c r="CV1072" s="23" t="s">
        <v>56</v>
      </c>
      <c r="CW1072" s="23" t="s">
        <v>56</v>
      </c>
      <c r="CX1072" s="23" t="s">
        <v>56</v>
      </c>
      <c r="CY1072" s="23" t="s">
        <v>56</v>
      </c>
      <c r="CZ1072" s="23" t="s">
        <v>56</v>
      </c>
      <c r="DA1072" s="23" t="s">
        <v>56</v>
      </c>
      <c r="DB1072" s="796">
        <v>45419778.990000002</v>
      </c>
      <c r="DC1072" s="120"/>
      <c r="DD1072" s="692">
        <v>8.8937344869999997</v>
      </c>
      <c r="DE1072" s="120"/>
      <c r="DF1072" s="120"/>
      <c r="DG1072" s="120"/>
      <c r="DH1072" s="140"/>
      <c r="DI1072" s="140"/>
      <c r="DJ1072" s="140"/>
      <c r="DK1072" s="140"/>
      <c r="DL1072" s="548" t="s">
        <v>56</v>
      </c>
      <c r="DM1072" s="548" t="s">
        <v>56</v>
      </c>
      <c r="DN1072" s="203" t="s">
        <v>55</v>
      </c>
      <c r="DO1072" s="700" t="s">
        <v>56</v>
      </c>
      <c r="DP1072" s="713" t="s">
        <v>56</v>
      </c>
      <c r="DQ1072" s="548" t="s">
        <v>56</v>
      </c>
      <c r="DR1072" s="673" t="s">
        <v>56</v>
      </c>
      <c r="DS1072" s="203" t="s">
        <v>56</v>
      </c>
      <c r="DT1072" s="1160" t="s">
        <v>56</v>
      </c>
      <c r="DU1072" s="711">
        <v>60</v>
      </c>
      <c r="DV1072" s="711">
        <v>-33.5</v>
      </c>
      <c r="DW1072" s="711">
        <v>60.4166666666667</v>
      </c>
      <c r="DX1072" s="711">
        <v>-33.9166666666667</v>
      </c>
      <c r="DY1072" s="710">
        <v>1</v>
      </c>
      <c r="DZ1072" s="710">
        <v>-0.66666666666666674</v>
      </c>
      <c r="EA1072" s="710">
        <v>1</v>
      </c>
      <c r="EB1072" s="710">
        <v>-0.66666666666666674</v>
      </c>
      <c r="EC1072" s="236"/>
      <c r="ED1072" s="49"/>
      <c r="EE1072" s="232"/>
      <c r="EF1072" s="700">
        <v>240</v>
      </c>
      <c r="EG1072" s="712">
        <v>-134</v>
      </c>
      <c r="EH1072" s="44"/>
    </row>
    <row r="1073" spans="1:138" ht="41.25" customHeight="1" x14ac:dyDescent="0.25">
      <c r="A1073" s="871" t="s">
        <v>49</v>
      </c>
      <c r="B1073" s="656" t="s">
        <v>96</v>
      </c>
      <c r="C1073" s="656" t="s">
        <v>140</v>
      </c>
      <c r="D1073" s="691" t="s">
        <v>657</v>
      </c>
      <c r="E1073" s="656" t="s">
        <v>595</v>
      </c>
      <c r="F1073" s="656" t="s">
        <v>660</v>
      </c>
      <c r="G1073" s="901" t="s">
        <v>659</v>
      </c>
      <c r="H1073" s="897" t="s">
        <v>55</v>
      </c>
      <c r="I1073" s="17" t="s">
        <v>866</v>
      </c>
      <c r="J1073" s="64">
        <v>13.2</v>
      </c>
      <c r="K1073" s="665">
        <v>14.74668057564142</v>
      </c>
      <c r="L1073" s="665">
        <v>12.259090883592</v>
      </c>
      <c r="M1073" s="64">
        <v>555</v>
      </c>
      <c r="N1073" s="726">
        <v>48594138.93</v>
      </c>
      <c r="O1073" s="548" t="s">
        <v>863</v>
      </c>
      <c r="P1073" s="909">
        <v>9.1680913349999997</v>
      </c>
      <c r="Q1073" s="203" t="s">
        <v>57</v>
      </c>
      <c r="R1073" s="205" t="s">
        <v>57</v>
      </c>
      <c r="S1073" s="490">
        <v>0</v>
      </c>
      <c r="T1073" s="18">
        <v>0</v>
      </c>
      <c r="U1073" s="548">
        <v>0</v>
      </c>
      <c r="V1073" s="18">
        <v>0</v>
      </c>
      <c r="W1073" s="64">
        <v>0</v>
      </c>
      <c r="X1073" s="18">
        <v>0</v>
      </c>
      <c r="Y1073" s="18">
        <v>0</v>
      </c>
      <c r="Z1073" s="18">
        <v>0</v>
      </c>
      <c r="AA1073" s="18">
        <v>0</v>
      </c>
      <c r="AB1073" s="18">
        <v>0</v>
      </c>
      <c r="AC1073" s="18">
        <v>0</v>
      </c>
      <c r="AD1073" s="18">
        <v>0</v>
      </c>
      <c r="AE1073" s="18">
        <v>0</v>
      </c>
      <c r="AF1073" s="18">
        <v>0</v>
      </c>
      <c r="AG1073" s="64">
        <v>0</v>
      </c>
      <c r="AH1073" s="18">
        <v>0</v>
      </c>
      <c r="AI1073" s="64">
        <v>0</v>
      </c>
      <c r="AJ1073" s="18">
        <v>0</v>
      </c>
      <c r="AK1073" s="18">
        <v>22</v>
      </c>
      <c r="AL1073" s="64">
        <v>22</v>
      </c>
      <c r="AM1073" s="18">
        <v>1</v>
      </c>
      <c r="AN1073" s="18">
        <v>1</v>
      </c>
      <c r="AO1073" s="18">
        <v>0</v>
      </c>
      <c r="AP1073" s="64">
        <v>0</v>
      </c>
      <c r="AQ1073" s="64">
        <v>23</v>
      </c>
      <c r="AR1073" s="11">
        <v>23</v>
      </c>
      <c r="AS1073" s="17">
        <v>0</v>
      </c>
      <c r="AT1073" s="490">
        <v>0</v>
      </c>
      <c r="AU1073" s="64">
        <v>0</v>
      </c>
      <c r="AV1073" s="18">
        <v>0</v>
      </c>
      <c r="AW1073" s="64">
        <v>0</v>
      </c>
      <c r="AX1073" s="18">
        <v>0</v>
      </c>
      <c r="AY1073" s="17">
        <v>0</v>
      </c>
      <c r="AZ1073" s="490">
        <v>0</v>
      </c>
      <c r="BA1073" s="17">
        <v>0</v>
      </c>
      <c r="BB1073" s="18">
        <v>0</v>
      </c>
      <c r="BC1073" s="17">
        <v>0</v>
      </c>
      <c r="BD1073" s="18">
        <v>0</v>
      </c>
      <c r="BE1073" s="17">
        <v>0</v>
      </c>
      <c r="BF1073" s="18">
        <v>0</v>
      </c>
      <c r="BG1073" s="17">
        <v>0</v>
      </c>
      <c r="BH1073" s="18">
        <v>0</v>
      </c>
      <c r="BI1073" s="17">
        <v>0</v>
      </c>
      <c r="BJ1073" s="18">
        <v>0</v>
      </c>
      <c r="BK1073" s="17">
        <v>2350.4</v>
      </c>
      <c r="BL1073" s="17">
        <v>2350.4</v>
      </c>
      <c r="BM1073" s="17">
        <v>7.6</v>
      </c>
      <c r="BN1073" s="17">
        <v>7.6</v>
      </c>
      <c r="BO1073" s="18">
        <v>0</v>
      </c>
      <c r="BP1073" s="18">
        <v>0</v>
      </c>
      <c r="BQ1073" s="64">
        <v>2358</v>
      </c>
      <c r="BR1073" s="18">
        <v>2358</v>
      </c>
      <c r="BS1073" s="729">
        <v>0.25719639059420435</v>
      </c>
      <c r="BT1073" s="17">
        <v>0</v>
      </c>
      <c r="BU1073" s="17">
        <v>0</v>
      </c>
      <c r="BV1073" s="17">
        <v>0</v>
      </c>
      <c r="BW1073" s="17">
        <v>0</v>
      </c>
      <c r="BX1073" s="17">
        <v>0</v>
      </c>
      <c r="BY1073" s="17">
        <v>0</v>
      </c>
      <c r="BZ1073" s="17">
        <v>0</v>
      </c>
      <c r="CA1073" s="17">
        <v>0</v>
      </c>
      <c r="CB1073" s="17">
        <v>0</v>
      </c>
      <c r="CC1073" s="17">
        <v>0</v>
      </c>
      <c r="CD1073" s="17">
        <v>0</v>
      </c>
      <c r="CE1073" s="17">
        <v>0</v>
      </c>
      <c r="CF1073" s="17">
        <v>0</v>
      </c>
      <c r="CG1073" s="17">
        <v>0</v>
      </c>
      <c r="CH1073" s="17">
        <v>0</v>
      </c>
      <c r="CI1073" s="17">
        <v>0</v>
      </c>
      <c r="CJ1073" s="17">
        <v>0</v>
      </c>
      <c r="CK1073" s="17">
        <v>0</v>
      </c>
      <c r="CL1073" s="702">
        <v>2758993.5360000003</v>
      </c>
      <c r="CM1073" s="702">
        <v>2758993.5360000003</v>
      </c>
      <c r="CN1073" s="702">
        <v>8921.1839999999993</v>
      </c>
      <c r="CO1073" s="702">
        <v>8921.1839999999993</v>
      </c>
      <c r="CP1073" s="702">
        <v>0</v>
      </c>
      <c r="CQ1073" s="702">
        <v>0</v>
      </c>
      <c r="CR1073" s="704">
        <v>2767914.72</v>
      </c>
      <c r="CS1073" s="703">
        <v>2767914.72</v>
      </c>
      <c r="CT1073" s="23" t="s">
        <v>56</v>
      </c>
      <c r="CU1073" s="23" t="s">
        <v>56</v>
      </c>
      <c r="CV1073" s="23" t="s">
        <v>56</v>
      </c>
      <c r="CW1073" s="23" t="s">
        <v>56</v>
      </c>
      <c r="CX1073" s="23" t="s">
        <v>56</v>
      </c>
      <c r="CY1073" s="23" t="s">
        <v>56</v>
      </c>
      <c r="CZ1073" s="23" t="s">
        <v>56</v>
      </c>
      <c r="DA1073" s="23" t="s">
        <v>56</v>
      </c>
      <c r="DB1073" s="796">
        <v>48594138.93</v>
      </c>
      <c r="DC1073" s="120"/>
      <c r="DD1073" s="692">
        <v>9.1680913349999997</v>
      </c>
      <c r="DE1073" s="120"/>
      <c r="DF1073" s="120"/>
      <c r="DG1073" s="120"/>
      <c r="DH1073" s="140"/>
      <c r="DI1073" s="140"/>
      <c r="DJ1073" s="140"/>
      <c r="DK1073" s="140"/>
      <c r="DL1073" s="548" t="s">
        <v>56</v>
      </c>
      <c r="DM1073" s="548" t="s">
        <v>56</v>
      </c>
      <c r="DN1073" s="203" t="s">
        <v>868</v>
      </c>
      <c r="DO1073" s="700">
        <v>561</v>
      </c>
      <c r="DP1073" s="713" t="s">
        <v>56</v>
      </c>
      <c r="DQ1073" s="548" t="s">
        <v>56</v>
      </c>
      <c r="DR1073" s="673" t="s">
        <v>56</v>
      </c>
      <c r="DS1073" s="203" t="s">
        <v>56</v>
      </c>
      <c r="DT1073" s="1160" t="s">
        <v>56</v>
      </c>
      <c r="DU1073" s="711">
        <v>606.61140819964351</v>
      </c>
      <c r="DV1073" s="711">
        <v>-523.5314187404</v>
      </c>
      <c r="DW1073" s="711">
        <v>448.17759836167801</v>
      </c>
      <c r="DX1073" s="711">
        <v>-368.07295681818641</v>
      </c>
      <c r="DY1073" s="710">
        <v>5.0641711229946527</v>
      </c>
      <c r="DZ1073" s="710">
        <v>-4.6465219601557148</v>
      </c>
      <c r="EA1073" s="710">
        <v>4.05694267354305</v>
      </c>
      <c r="EB1073" s="710">
        <v>-3.6510870167242357</v>
      </c>
      <c r="EC1073" s="236"/>
      <c r="ED1073" s="49"/>
      <c r="EE1073" s="232"/>
      <c r="EF1073" s="700">
        <v>249397</v>
      </c>
      <c r="EG1073" s="712">
        <v>-225658</v>
      </c>
      <c r="EH1073" s="44"/>
    </row>
    <row r="1074" spans="1:138" ht="41.25" customHeight="1" x14ac:dyDescent="0.25">
      <c r="A1074" s="871" t="s">
        <v>49</v>
      </c>
      <c r="B1074" s="656" t="s">
        <v>96</v>
      </c>
      <c r="C1074" s="656" t="s">
        <v>140</v>
      </c>
      <c r="D1074" s="691" t="s">
        <v>657</v>
      </c>
      <c r="E1074" s="656" t="s">
        <v>595</v>
      </c>
      <c r="F1074" s="656" t="s">
        <v>661</v>
      </c>
      <c r="G1074" s="901" t="s">
        <v>662</v>
      </c>
      <c r="H1074" s="897" t="s">
        <v>55</v>
      </c>
      <c r="I1074" s="17" t="s">
        <v>866</v>
      </c>
      <c r="J1074" s="64">
        <v>13.2</v>
      </c>
      <c r="K1074" s="665">
        <v>12.117427449751863</v>
      </c>
      <c r="L1074" s="665">
        <v>28.649431758591</v>
      </c>
      <c r="M1074" s="64">
        <v>1526</v>
      </c>
      <c r="N1074" s="726">
        <v>37507149.160000004</v>
      </c>
      <c r="O1074" s="548" t="s">
        <v>863</v>
      </c>
      <c r="P1074" s="909">
        <v>8.9165975569999993</v>
      </c>
      <c r="Q1074" s="203" t="s">
        <v>902</v>
      </c>
      <c r="R1074" s="205" t="s">
        <v>57</v>
      </c>
      <c r="S1074" s="490">
        <v>0</v>
      </c>
      <c r="T1074" s="18">
        <v>0</v>
      </c>
      <c r="U1074" s="548">
        <v>0</v>
      </c>
      <c r="V1074" s="18">
        <v>0</v>
      </c>
      <c r="W1074" s="64">
        <v>0</v>
      </c>
      <c r="X1074" s="18">
        <v>0</v>
      </c>
      <c r="Y1074" s="18">
        <v>0</v>
      </c>
      <c r="Z1074" s="18">
        <v>0</v>
      </c>
      <c r="AA1074" s="18">
        <v>0</v>
      </c>
      <c r="AB1074" s="18">
        <v>0</v>
      </c>
      <c r="AC1074" s="18">
        <v>0</v>
      </c>
      <c r="AD1074" s="18">
        <v>0</v>
      </c>
      <c r="AE1074" s="18">
        <v>0</v>
      </c>
      <c r="AF1074" s="18">
        <v>0</v>
      </c>
      <c r="AG1074" s="64">
        <v>0</v>
      </c>
      <c r="AH1074" s="18">
        <v>0</v>
      </c>
      <c r="AI1074" s="64">
        <v>0</v>
      </c>
      <c r="AJ1074" s="18">
        <v>0</v>
      </c>
      <c r="AK1074" s="18">
        <v>93</v>
      </c>
      <c r="AL1074" s="64">
        <v>90</v>
      </c>
      <c r="AM1074" s="18">
        <v>6</v>
      </c>
      <c r="AN1074" s="18">
        <v>6</v>
      </c>
      <c r="AO1074" s="18">
        <v>0</v>
      </c>
      <c r="AP1074" s="64">
        <v>0</v>
      </c>
      <c r="AQ1074" s="64">
        <v>99</v>
      </c>
      <c r="AR1074" s="11">
        <v>96</v>
      </c>
      <c r="AS1074" s="17">
        <v>0</v>
      </c>
      <c r="AT1074" s="490">
        <v>0</v>
      </c>
      <c r="AU1074" s="64">
        <v>0</v>
      </c>
      <c r="AV1074" s="18">
        <v>0</v>
      </c>
      <c r="AW1074" s="64">
        <v>0</v>
      </c>
      <c r="AX1074" s="18">
        <v>0</v>
      </c>
      <c r="AY1074" s="17">
        <v>0</v>
      </c>
      <c r="AZ1074" s="490">
        <v>0</v>
      </c>
      <c r="BA1074" s="17">
        <v>0</v>
      </c>
      <c r="BB1074" s="18">
        <v>0</v>
      </c>
      <c r="BC1074" s="17">
        <v>0</v>
      </c>
      <c r="BD1074" s="18">
        <v>0</v>
      </c>
      <c r="BE1074" s="17">
        <v>0</v>
      </c>
      <c r="BF1074" s="18">
        <v>0</v>
      </c>
      <c r="BG1074" s="17">
        <v>0</v>
      </c>
      <c r="BH1074" s="18">
        <v>0</v>
      </c>
      <c r="BI1074" s="17">
        <v>0</v>
      </c>
      <c r="BJ1074" s="18">
        <v>0</v>
      </c>
      <c r="BK1074" s="17">
        <v>692.78200000000015</v>
      </c>
      <c r="BL1074" s="17">
        <v>665.32200000000023</v>
      </c>
      <c r="BM1074" s="17">
        <v>80</v>
      </c>
      <c r="BN1074" s="17">
        <v>80</v>
      </c>
      <c r="BO1074" s="18">
        <v>0</v>
      </c>
      <c r="BP1074" s="18">
        <v>0</v>
      </c>
      <c r="BQ1074" s="64">
        <v>772.78200000000015</v>
      </c>
      <c r="BR1074" s="18">
        <v>745.32200000000023</v>
      </c>
      <c r="BS1074" s="729">
        <v>8.6667811915916909E-2</v>
      </c>
      <c r="BT1074" s="17">
        <v>0</v>
      </c>
      <c r="BU1074" s="17">
        <v>0</v>
      </c>
      <c r="BV1074" s="17">
        <v>0</v>
      </c>
      <c r="BW1074" s="17">
        <v>0</v>
      </c>
      <c r="BX1074" s="17">
        <v>0</v>
      </c>
      <c r="BY1074" s="17">
        <v>0</v>
      </c>
      <c r="BZ1074" s="17">
        <v>0</v>
      </c>
      <c r="CA1074" s="17">
        <v>0</v>
      </c>
      <c r="CB1074" s="17">
        <v>0</v>
      </c>
      <c r="CC1074" s="17">
        <v>0</v>
      </c>
      <c r="CD1074" s="17">
        <v>0</v>
      </c>
      <c r="CE1074" s="17">
        <v>0</v>
      </c>
      <c r="CF1074" s="17">
        <v>0</v>
      </c>
      <c r="CG1074" s="17">
        <v>0</v>
      </c>
      <c r="CH1074" s="17">
        <v>0</v>
      </c>
      <c r="CI1074" s="17">
        <v>0</v>
      </c>
      <c r="CJ1074" s="17">
        <v>0</v>
      </c>
      <c r="CK1074" s="17">
        <v>0</v>
      </c>
      <c r="CL1074" s="702">
        <v>813215.22288000025</v>
      </c>
      <c r="CM1074" s="702">
        <v>780981.57648000028</v>
      </c>
      <c r="CN1074" s="702">
        <v>93907.200000000012</v>
      </c>
      <c r="CO1074" s="702">
        <v>93907.200000000012</v>
      </c>
      <c r="CP1074" s="702">
        <v>0</v>
      </c>
      <c r="CQ1074" s="702">
        <v>0</v>
      </c>
      <c r="CR1074" s="704">
        <v>907122.4228800002</v>
      </c>
      <c r="CS1074" s="703">
        <v>874888.77648000023</v>
      </c>
      <c r="CT1074" s="23" t="s">
        <v>56</v>
      </c>
      <c r="CU1074" s="23" t="s">
        <v>56</v>
      </c>
      <c r="CV1074" s="23" t="s">
        <v>56</v>
      </c>
      <c r="CW1074" s="23" t="s">
        <v>56</v>
      </c>
      <c r="CX1074" s="23" t="s">
        <v>56</v>
      </c>
      <c r="CY1074" s="23" t="s">
        <v>56</v>
      </c>
      <c r="CZ1074" s="23" t="s">
        <v>56</v>
      </c>
      <c r="DA1074" s="23" t="s">
        <v>56</v>
      </c>
      <c r="DB1074" s="796">
        <v>37507149.160000004</v>
      </c>
      <c r="DC1074" s="120"/>
      <c r="DD1074" s="692">
        <v>8.9165975569999993</v>
      </c>
      <c r="DE1074" s="120"/>
      <c r="DF1074" s="120"/>
      <c r="DG1074" s="120"/>
      <c r="DH1074" s="140"/>
      <c r="DI1074" s="140"/>
      <c r="DJ1074" s="140"/>
      <c r="DK1074" s="140"/>
      <c r="DL1074" s="548" t="s">
        <v>56</v>
      </c>
      <c r="DM1074" s="548" t="s">
        <v>56</v>
      </c>
      <c r="DN1074" s="203" t="s">
        <v>868</v>
      </c>
      <c r="DO1074" s="700">
        <v>1529.25</v>
      </c>
      <c r="DP1074" s="713" t="s">
        <v>56</v>
      </c>
      <c r="DQ1074" s="548" t="s">
        <v>56</v>
      </c>
      <c r="DR1074" s="673" t="s">
        <v>56</v>
      </c>
      <c r="DS1074" s="700">
        <v>1529.25</v>
      </c>
      <c r="DT1074" s="25" t="s">
        <v>918</v>
      </c>
      <c r="DU1074" s="711">
        <v>228.07846983815597</v>
      </c>
      <c r="DV1074" s="711">
        <v>428.9026023271536</v>
      </c>
      <c r="DW1074" s="711">
        <v>107.746260339534</v>
      </c>
      <c r="DX1074" s="711">
        <v>118.21835700618165</v>
      </c>
      <c r="DY1074" s="710">
        <v>0.53163315350662088</v>
      </c>
      <c r="DZ1074" s="710">
        <v>0.68048505852372398</v>
      </c>
      <c r="EA1074" s="710">
        <v>0.423373066395417</v>
      </c>
      <c r="EB1074" s="710">
        <v>0.67300562087988935</v>
      </c>
      <c r="EC1074" s="236"/>
      <c r="ED1074" s="49"/>
      <c r="EE1074" s="232"/>
      <c r="EF1074" s="700">
        <v>69181</v>
      </c>
      <c r="EG1074" s="712">
        <v>105317.66666666666</v>
      </c>
      <c r="EH1074" s="44"/>
    </row>
    <row r="1075" spans="1:138" ht="41.25" customHeight="1" x14ac:dyDescent="0.25">
      <c r="A1075" s="871" t="s">
        <v>49</v>
      </c>
      <c r="B1075" s="656" t="s">
        <v>96</v>
      </c>
      <c r="C1075" s="656" t="s">
        <v>140</v>
      </c>
      <c r="D1075" s="691" t="s">
        <v>663</v>
      </c>
      <c r="E1075" s="656" t="s">
        <v>663</v>
      </c>
      <c r="F1075" s="656" t="s">
        <v>664</v>
      </c>
      <c r="G1075" s="901" t="s">
        <v>663</v>
      </c>
      <c r="H1075" s="897" t="s">
        <v>55</v>
      </c>
      <c r="I1075" s="17" t="s">
        <v>866</v>
      </c>
      <c r="J1075" s="64">
        <v>4.16</v>
      </c>
      <c r="K1075" s="665" t="s">
        <v>56</v>
      </c>
      <c r="L1075" s="665">
        <v>7.1320075609230003</v>
      </c>
      <c r="M1075" s="64">
        <v>659</v>
      </c>
      <c r="N1075" s="727" t="s">
        <v>56</v>
      </c>
      <c r="O1075" s="548" t="s">
        <v>56</v>
      </c>
      <c r="P1075" s="909" t="s">
        <v>56</v>
      </c>
      <c r="Q1075" s="203" t="s">
        <v>57</v>
      </c>
      <c r="R1075" s="205" t="s">
        <v>57</v>
      </c>
      <c r="S1075" s="490">
        <v>0</v>
      </c>
      <c r="T1075" s="18">
        <v>0</v>
      </c>
      <c r="U1075" s="548">
        <v>0</v>
      </c>
      <c r="V1075" s="18">
        <v>0</v>
      </c>
      <c r="W1075" s="64">
        <v>0</v>
      </c>
      <c r="X1075" s="18">
        <v>0</v>
      </c>
      <c r="Y1075" s="18">
        <v>0</v>
      </c>
      <c r="Z1075" s="18">
        <v>0</v>
      </c>
      <c r="AA1075" s="18">
        <v>0</v>
      </c>
      <c r="AB1075" s="18">
        <v>0</v>
      </c>
      <c r="AC1075" s="18">
        <v>0</v>
      </c>
      <c r="AD1075" s="18">
        <v>0</v>
      </c>
      <c r="AE1075" s="18">
        <v>0</v>
      </c>
      <c r="AF1075" s="18">
        <v>0</v>
      </c>
      <c r="AG1075" s="64">
        <v>0</v>
      </c>
      <c r="AH1075" s="18">
        <v>0</v>
      </c>
      <c r="AI1075" s="64">
        <v>0</v>
      </c>
      <c r="AJ1075" s="18">
        <v>0</v>
      </c>
      <c r="AK1075" s="18">
        <v>46</v>
      </c>
      <c r="AL1075" s="64">
        <v>45</v>
      </c>
      <c r="AM1075" s="18">
        <v>0</v>
      </c>
      <c r="AN1075" s="18">
        <v>3</v>
      </c>
      <c r="AO1075" s="18">
        <v>3</v>
      </c>
      <c r="AP1075" s="64">
        <v>3</v>
      </c>
      <c r="AQ1075" s="64">
        <v>49</v>
      </c>
      <c r="AR1075" s="11">
        <v>51</v>
      </c>
      <c r="AS1075" s="17">
        <v>0</v>
      </c>
      <c r="AT1075" s="490">
        <v>0</v>
      </c>
      <c r="AU1075" s="64">
        <v>0</v>
      </c>
      <c r="AV1075" s="18">
        <v>0</v>
      </c>
      <c r="AW1075" s="64">
        <v>0</v>
      </c>
      <c r="AX1075" s="18">
        <v>0</v>
      </c>
      <c r="AY1075" s="17">
        <v>0</v>
      </c>
      <c r="AZ1075" s="490">
        <v>0</v>
      </c>
      <c r="BA1075" s="17">
        <v>0</v>
      </c>
      <c r="BB1075" s="18">
        <v>0</v>
      </c>
      <c r="BC1075" s="17">
        <v>0</v>
      </c>
      <c r="BD1075" s="18">
        <v>0</v>
      </c>
      <c r="BE1075" s="17">
        <v>0</v>
      </c>
      <c r="BF1075" s="18">
        <v>0</v>
      </c>
      <c r="BG1075" s="17">
        <v>0</v>
      </c>
      <c r="BH1075" s="18">
        <v>0</v>
      </c>
      <c r="BI1075" s="17">
        <v>0</v>
      </c>
      <c r="BJ1075" s="18">
        <v>0</v>
      </c>
      <c r="BK1075" s="17">
        <v>508.3400000000002</v>
      </c>
      <c r="BL1075" s="17">
        <v>503.3</v>
      </c>
      <c r="BM1075" s="17">
        <v>0</v>
      </c>
      <c r="BN1075" s="17" t="s">
        <v>58</v>
      </c>
      <c r="BO1075" s="18">
        <v>30</v>
      </c>
      <c r="BP1075" s="18">
        <v>30</v>
      </c>
      <c r="BQ1075" s="64">
        <v>538.34000000000015</v>
      </c>
      <c r="BR1075" s="18">
        <v>533.29999999999995</v>
      </c>
      <c r="BS1075" s="730" t="s">
        <v>56</v>
      </c>
      <c r="BT1075" s="17">
        <v>0</v>
      </c>
      <c r="BU1075" s="17">
        <v>0</v>
      </c>
      <c r="BV1075" s="17">
        <v>0</v>
      </c>
      <c r="BW1075" s="17">
        <v>0</v>
      </c>
      <c r="BX1075" s="17">
        <v>0</v>
      </c>
      <c r="BY1075" s="17">
        <v>0</v>
      </c>
      <c r="BZ1075" s="17">
        <v>0</v>
      </c>
      <c r="CA1075" s="17">
        <v>0</v>
      </c>
      <c r="CB1075" s="17">
        <v>0</v>
      </c>
      <c r="CC1075" s="17">
        <v>0</v>
      </c>
      <c r="CD1075" s="17">
        <v>0</v>
      </c>
      <c r="CE1075" s="17">
        <v>0</v>
      </c>
      <c r="CF1075" s="17">
        <v>0</v>
      </c>
      <c r="CG1075" s="17">
        <v>0</v>
      </c>
      <c r="CH1075" s="17">
        <v>0</v>
      </c>
      <c r="CI1075" s="17">
        <v>0</v>
      </c>
      <c r="CJ1075" s="17">
        <v>0</v>
      </c>
      <c r="CK1075" s="17">
        <v>0</v>
      </c>
      <c r="CL1075" s="702">
        <v>596709.82560000021</v>
      </c>
      <c r="CM1075" s="702">
        <v>590793.67200000002</v>
      </c>
      <c r="CN1075" s="702">
        <v>0</v>
      </c>
      <c r="CO1075" s="702">
        <v>0</v>
      </c>
      <c r="CP1075" s="702">
        <v>98287.200000000012</v>
      </c>
      <c r="CQ1075" s="702">
        <v>98287.200000000012</v>
      </c>
      <c r="CR1075" s="704">
        <v>694997.02560000028</v>
      </c>
      <c r="CS1075" s="703">
        <v>689080.87199999997</v>
      </c>
      <c r="CT1075" s="23" t="s">
        <v>56</v>
      </c>
      <c r="CU1075" s="23" t="s">
        <v>56</v>
      </c>
      <c r="CV1075" s="23" t="s">
        <v>56</v>
      </c>
      <c r="CW1075" s="23" t="s">
        <v>56</v>
      </c>
      <c r="CX1075" s="23" t="s">
        <v>56</v>
      </c>
      <c r="CY1075" s="23" t="s">
        <v>56</v>
      </c>
      <c r="CZ1075" s="23" t="s">
        <v>56</v>
      </c>
      <c r="DA1075" s="23" t="s">
        <v>56</v>
      </c>
      <c r="DB1075" s="23" t="s">
        <v>56</v>
      </c>
      <c r="DC1075" s="120"/>
      <c r="DD1075" s="692" t="s">
        <v>56</v>
      </c>
      <c r="DE1075" s="120"/>
      <c r="DF1075" s="120"/>
      <c r="DG1075" s="120"/>
      <c r="DH1075" s="140"/>
      <c r="DI1075" s="140"/>
      <c r="DJ1075" s="140"/>
      <c r="DK1075" s="140"/>
      <c r="DL1075" s="548" t="s">
        <v>56</v>
      </c>
      <c r="DM1075" s="548" t="s">
        <v>56</v>
      </c>
      <c r="DN1075" s="203" t="s">
        <v>868</v>
      </c>
      <c r="DO1075" s="700">
        <v>654.75</v>
      </c>
      <c r="DP1075" s="713" t="s">
        <v>56</v>
      </c>
      <c r="DQ1075" s="548" t="s">
        <v>56</v>
      </c>
      <c r="DR1075" s="673" t="s">
        <v>56</v>
      </c>
      <c r="DS1075" s="203" t="s">
        <v>56</v>
      </c>
      <c r="DT1075" s="1160" t="s">
        <v>56</v>
      </c>
      <c r="DU1075" s="711">
        <v>66.394807178312334</v>
      </c>
      <c r="DV1075" s="711">
        <v>1040.9497910952302</v>
      </c>
      <c r="DW1075" s="711">
        <v>12.085770931184699</v>
      </c>
      <c r="DX1075" s="711">
        <v>237.29454219866332</v>
      </c>
      <c r="DY1075" s="710">
        <v>0.2413134784268805</v>
      </c>
      <c r="DZ1075" s="710">
        <v>0.90629274663645809</v>
      </c>
      <c r="EA1075" s="710">
        <v>9.8657407730189398E-2</v>
      </c>
      <c r="EB1075" s="710">
        <v>0.71605411297924759</v>
      </c>
      <c r="EC1075" s="236"/>
      <c r="ED1075" s="49"/>
      <c r="EE1075" s="232"/>
      <c r="EF1075" s="700">
        <v>0</v>
      </c>
      <c r="EG1075" s="712">
        <v>153225</v>
      </c>
      <c r="EH1075" s="44"/>
    </row>
    <row r="1076" spans="1:138" ht="41.25" customHeight="1" x14ac:dyDescent="0.25">
      <c r="A1076" s="871" t="s">
        <v>49</v>
      </c>
      <c r="B1076" s="656" t="s">
        <v>96</v>
      </c>
      <c r="C1076" s="656" t="s">
        <v>140</v>
      </c>
      <c r="D1076" s="691" t="s">
        <v>663</v>
      </c>
      <c r="E1076" s="656" t="s">
        <v>663</v>
      </c>
      <c r="F1076" s="656" t="s">
        <v>665</v>
      </c>
      <c r="G1076" s="901" t="s">
        <v>663</v>
      </c>
      <c r="H1076" s="897" t="s">
        <v>55</v>
      </c>
      <c r="I1076" s="17" t="s">
        <v>860</v>
      </c>
      <c r="J1076" s="64">
        <v>4.16</v>
      </c>
      <c r="K1076" s="665" t="s">
        <v>56</v>
      </c>
      <c r="L1076" s="665">
        <v>4.2267045366630001</v>
      </c>
      <c r="M1076" s="64">
        <v>542</v>
      </c>
      <c r="N1076" s="727" t="s">
        <v>56</v>
      </c>
      <c r="O1076" s="548" t="s">
        <v>56</v>
      </c>
      <c r="P1076" s="909" t="s">
        <v>56</v>
      </c>
      <c r="Q1076" s="203" t="s">
        <v>57</v>
      </c>
      <c r="R1076" s="205" t="s">
        <v>57</v>
      </c>
      <c r="S1076" s="490">
        <v>0</v>
      </c>
      <c r="T1076" s="18">
        <v>0</v>
      </c>
      <c r="U1076" s="548">
        <v>0</v>
      </c>
      <c r="V1076" s="18">
        <v>0</v>
      </c>
      <c r="W1076" s="64">
        <v>0</v>
      </c>
      <c r="X1076" s="18">
        <v>0</v>
      </c>
      <c r="Y1076" s="18">
        <v>0</v>
      </c>
      <c r="Z1076" s="18">
        <v>0</v>
      </c>
      <c r="AA1076" s="18">
        <v>0</v>
      </c>
      <c r="AB1076" s="18">
        <v>0</v>
      </c>
      <c r="AC1076" s="18">
        <v>0</v>
      </c>
      <c r="AD1076" s="18">
        <v>0</v>
      </c>
      <c r="AE1076" s="18">
        <v>0</v>
      </c>
      <c r="AF1076" s="18">
        <v>0</v>
      </c>
      <c r="AG1076" s="64">
        <v>0</v>
      </c>
      <c r="AH1076" s="18">
        <v>0</v>
      </c>
      <c r="AI1076" s="64">
        <v>0</v>
      </c>
      <c r="AJ1076" s="18">
        <v>0</v>
      </c>
      <c r="AK1076" s="18">
        <v>21</v>
      </c>
      <c r="AL1076" s="64">
        <v>20</v>
      </c>
      <c r="AM1076" s="18">
        <v>1</v>
      </c>
      <c r="AN1076" s="18">
        <v>1</v>
      </c>
      <c r="AO1076" s="18">
        <v>0</v>
      </c>
      <c r="AP1076" s="64">
        <v>0</v>
      </c>
      <c r="AQ1076" s="64">
        <v>22</v>
      </c>
      <c r="AR1076" s="11">
        <v>21</v>
      </c>
      <c r="AS1076" s="17">
        <v>0</v>
      </c>
      <c r="AT1076" s="490">
        <v>0</v>
      </c>
      <c r="AU1076" s="64">
        <v>0</v>
      </c>
      <c r="AV1076" s="18">
        <v>0</v>
      </c>
      <c r="AW1076" s="64">
        <v>0</v>
      </c>
      <c r="AX1076" s="18">
        <v>0</v>
      </c>
      <c r="AY1076" s="17">
        <v>0</v>
      </c>
      <c r="AZ1076" s="490">
        <v>0</v>
      </c>
      <c r="BA1076" s="17">
        <v>0</v>
      </c>
      <c r="BB1076" s="18">
        <v>0</v>
      </c>
      <c r="BC1076" s="17">
        <v>0</v>
      </c>
      <c r="BD1076" s="18">
        <v>0</v>
      </c>
      <c r="BE1076" s="17">
        <v>0</v>
      </c>
      <c r="BF1076" s="18">
        <v>0</v>
      </c>
      <c r="BG1076" s="17">
        <v>0</v>
      </c>
      <c r="BH1076" s="18">
        <v>0</v>
      </c>
      <c r="BI1076" s="17">
        <v>0</v>
      </c>
      <c r="BJ1076" s="18">
        <v>0</v>
      </c>
      <c r="BK1076" s="17">
        <v>138.94</v>
      </c>
      <c r="BL1076" s="17">
        <v>135.09999999999997</v>
      </c>
      <c r="BM1076" s="17">
        <v>10</v>
      </c>
      <c r="BN1076" s="17">
        <v>10</v>
      </c>
      <c r="BO1076" s="18">
        <v>0</v>
      </c>
      <c r="BP1076" s="18">
        <v>0</v>
      </c>
      <c r="BQ1076" s="64">
        <v>148.94</v>
      </c>
      <c r="BR1076" s="18">
        <v>145.09999999999997</v>
      </c>
      <c r="BS1076" s="730" t="s">
        <v>56</v>
      </c>
      <c r="BT1076" s="17">
        <v>0</v>
      </c>
      <c r="BU1076" s="17">
        <v>0</v>
      </c>
      <c r="BV1076" s="17">
        <v>0</v>
      </c>
      <c r="BW1076" s="17">
        <v>0</v>
      </c>
      <c r="BX1076" s="17">
        <v>0</v>
      </c>
      <c r="BY1076" s="17">
        <v>0</v>
      </c>
      <c r="BZ1076" s="17">
        <v>0</v>
      </c>
      <c r="CA1076" s="17">
        <v>0</v>
      </c>
      <c r="CB1076" s="17">
        <v>0</v>
      </c>
      <c r="CC1076" s="17">
        <v>0</v>
      </c>
      <c r="CD1076" s="17">
        <v>0</v>
      </c>
      <c r="CE1076" s="17">
        <v>0</v>
      </c>
      <c r="CF1076" s="17">
        <v>0</v>
      </c>
      <c r="CG1076" s="17">
        <v>0</v>
      </c>
      <c r="CH1076" s="17">
        <v>0</v>
      </c>
      <c r="CI1076" s="17">
        <v>0</v>
      </c>
      <c r="CJ1076" s="17">
        <v>0</v>
      </c>
      <c r="CK1076" s="17">
        <v>0</v>
      </c>
      <c r="CL1076" s="702">
        <v>163093.3296</v>
      </c>
      <c r="CM1076" s="702">
        <v>158585.78399999999</v>
      </c>
      <c r="CN1076" s="702">
        <v>11738.400000000001</v>
      </c>
      <c r="CO1076" s="702">
        <v>11738.400000000001</v>
      </c>
      <c r="CP1076" s="702">
        <v>0</v>
      </c>
      <c r="CQ1076" s="702">
        <v>0</v>
      </c>
      <c r="CR1076" s="704">
        <v>174831.72959999999</v>
      </c>
      <c r="CS1076" s="703">
        <v>170324.18399999998</v>
      </c>
      <c r="CT1076" s="23" t="s">
        <v>56</v>
      </c>
      <c r="CU1076" s="23" t="s">
        <v>56</v>
      </c>
      <c r="CV1076" s="23" t="s">
        <v>56</v>
      </c>
      <c r="CW1076" s="23" t="s">
        <v>56</v>
      </c>
      <c r="CX1076" s="23" t="s">
        <v>56</v>
      </c>
      <c r="CY1076" s="23" t="s">
        <v>56</v>
      </c>
      <c r="CZ1076" s="23" t="s">
        <v>56</v>
      </c>
      <c r="DA1076" s="23" t="s">
        <v>56</v>
      </c>
      <c r="DB1076" s="23" t="s">
        <v>56</v>
      </c>
      <c r="DC1076" s="120"/>
      <c r="DD1076" s="692" t="s">
        <v>56</v>
      </c>
      <c r="DE1076" s="120"/>
      <c r="DF1076" s="120"/>
      <c r="DG1076" s="120"/>
      <c r="DH1076" s="140"/>
      <c r="DI1076" s="140"/>
      <c r="DJ1076" s="140"/>
      <c r="DK1076" s="140"/>
      <c r="DL1076" s="548" t="s">
        <v>56</v>
      </c>
      <c r="DM1076" s="548" t="s">
        <v>56</v>
      </c>
      <c r="DN1076" s="203" t="s">
        <v>868</v>
      </c>
      <c r="DO1076" s="700">
        <v>529.5</v>
      </c>
      <c r="DP1076" s="713" t="s">
        <v>56</v>
      </c>
      <c r="DQ1076" s="548" t="s">
        <v>56</v>
      </c>
      <c r="DR1076" s="673" t="s">
        <v>56</v>
      </c>
      <c r="DS1076" s="203" t="s">
        <v>56</v>
      </c>
      <c r="DT1076" s="1160" t="s">
        <v>56</v>
      </c>
      <c r="DU1076" s="711">
        <v>0.36827195467422097</v>
      </c>
      <c r="DV1076" s="711">
        <v>888.07199973796719</v>
      </c>
      <c r="DW1076" s="711">
        <v>0.371428571428571</v>
      </c>
      <c r="DX1076" s="711">
        <v>32.956023019972363</v>
      </c>
      <c r="DY1076" s="710">
        <v>1.8885741265344666E-3</v>
      </c>
      <c r="DZ1076" s="710">
        <v>0.74057019812941316</v>
      </c>
      <c r="EA1076" s="710">
        <v>1.9047619047619E-3</v>
      </c>
      <c r="EB1076" s="710">
        <v>0.41009126549452424</v>
      </c>
      <c r="EC1076" s="236"/>
      <c r="ED1076" s="49"/>
      <c r="EE1076" s="232"/>
      <c r="EF1076" s="700">
        <v>0</v>
      </c>
      <c r="EG1076" s="712">
        <v>0</v>
      </c>
      <c r="EH1076" s="44"/>
    </row>
    <row r="1077" spans="1:138" ht="41.25" customHeight="1" x14ac:dyDescent="0.25">
      <c r="A1077" s="871" t="s">
        <v>49</v>
      </c>
      <c r="B1077" s="656" t="s">
        <v>96</v>
      </c>
      <c r="C1077" s="656" t="s">
        <v>140</v>
      </c>
      <c r="D1077" s="691" t="s">
        <v>663</v>
      </c>
      <c r="E1077" s="656" t="s">
        <v>663</v>
      </c>
      <c r="F1077" s="656" t="s">
        <v>666</v>
      </c>
      <c r="G1077" s="901" t="s">
        <v>663</v>
      </c>
      <c r="H1077" s="897" t="s">
        <v>55</v>
      </c>
      <c r="I1077" s="17" t="s">
        <v>866</v>
      </c>
      <c r="J1077" s="64">
        <v>4.16</v>
      </c>
      <c r="K1077" s="665" t="s">
        <v>56</v>
      </c>
      <c r="L1077" s="665">
        <v>8.2937499827490004</v>
      </c>
      <c r="M1077" s="64">
        <v>603</v>
      </c>
      <c r="N1077" s="727" t="s">
        <v>56</v>
      </c>
      <c r="O1077" s="548" t="s">
        <v>56</v>
      </c>
      <c r="P1077" s="909" t="s">
        <v>56</v>
      </c>
      <c r="Q1077" s="203" t="s">
        <v>57</v>
      </c>
      <c r="R1077" s="205" t="s">
        <v>57</v>
      </c>
      <c r="S1077" s="490">
        <v>0</v>
      </c>
      <c r="T1077" s="18">
        <v>0</v>
      </c>
      <c r="U1077" s="548">
        <v>0</v>
      </c>
      <c r="V1077" s="18">
        <v>0</v>
      </c>
      <c r="W1077" s="64">
        <v>0</v>
      </c>
      <c r="X1077" s="18">
        <v>0</v>
      </c>
      <c r="Y1077" s="18">
        <v>0</v>
      </c>
      <c r="Z1077" s="18">
        <v>0</v>
      </c>
      <c r="AA1077" s="18">
        <v>0</v>
      </c>
      <c r="AB1077" s="18">
        <v>0</v>
      </c>
      <c r="AC1077" s="18">
        <v>0</v>
      </c>
      <c r="AD1077" s="18">
        <v>0</v>
      </c>
      <c r="AE1077" s="18">
        <v>0</v>
      </c>
      <c r="AF1077" s="18">
        <v>0</v>
      </c>
      <c r="AG1077" s="64">
        <v>0</v>
      </c>
      <c r="AH1077" s="18">
        <v>0</v>
      </c>
      <c r="AI1077" s="64">
        <v>0</v>
      </c>
      <c r="AJ1077" s="18">
        <v>0</v>
      </c>
      <c r="AK1077" s="18">
        <v>44</v>
      </c>
      <c r="AL1077" s="64">
        <v>44</v>
      </c>
      <c r="AM1077" s="18">
        <v>1</v>
      </c>
      <c r="AN1077" s="18">
        <v>1</v>
      </c>
      <c r="AO1077" s="18">
        <v>0</v>
      </c>
      <c r="AP1077" s="64">
        <v>0</v>
      </c>
      <c r="AQ1077" s="64">
        <v>45</v>
      </c>
      <c r="AR1077" s="11">
        <v>45</v>
      </c>
      <c r="AS1077" s="17">
        <v>0</v>
      </c>
      <c r="AT1077" s="490">
        <v>0</v>
      </c>
      <c r="AU1077" s="64">
        <v>0</v>
      </c>
      <c r="AV1077" s="18">
        <v>0</v>
      </c>
      <c r="AW1077" s="64">
        <v>0</v>
      </c>
      <c r="AX1077" s="18">
        <v>0</v>
      </c>
      <c r="AY1077" s="17">
        <v>0</v>
      </c>
      <c r="AZ1077" s="490">
        <v>0</v>
      </c>
      <c r="BA1077" s="17">
        <v>0</v>
      </c>
      <c r="BB1077" s="18">
        <v>0</v>
      </c>
      <c r="BC1077" s="17">
        <v>0</v>
      </c>
      <c r="BD1077" s="18">
        <v>0</v>
      </c>
      <c r="BE1077" s="17">
        <v>0</v>
      </c>
      <c r="BF1077" s="18">
        <v>0</v>
      </c>
      <c r="BG1077" s="17">
        <v>0</v>
      </c>
      <c r="BH1077" s="18">
        <v>0</v>
      </c>
      <c r="BI1077" s="17">
        <v>0</v>
      </c>
      <c r="BJ1077" s="18">
        <v>0</v>
      </c>
      <c r="BK1077" s="17">
        <v>301.26499999999999</v>
      </c>
      <c r="BL1077" s="17">
        <v>301.26500000000004</v>
      </c>
      <c r="BM1077" s="17">
        <v>20</v>
      </c>
      <c r="BN1077" s="17">
        <v>20</v>
      </c>
      <c r="BO1077" s="18">
        <v>0</v>
      </c>
      <c r="BP1077" s="18">
        <v>0</v>
      </c>
      <c r="BQ1077" s="64">
        <v>321.26499999999999</v>
      </c>
      <c r="BR1077" s="18">
        <v>321.26500000000004</v>
      </c>
      <c r="BS1077" s="730" t="s">
        <v>56</v>
      </c>
      <c r="BT1077" s="17">
        <v>0</v>
      </c>
      <c r="BU1077" s="17">
        <v>0</v>
      </c>
      <c r="BV1077" s="17">
        <v>0</v>
      </c>
      <c r="BW1077" s="17">
        <v>0</v>
      </c>
      <c r="BX1077" s="17">
        <v>0</v>
      </c>
      <c r="BY1077" s="17">
        <v>0</v>
      </c>
      <c r="BZ1077" s="17">
        <v>0</v>
      </c>
      <c r="CA1077" s="17">
        <v>0</v>
      </c>
      <c r="CB1077" s="17">
        <v>0</v>
      </c>
      <c r="CC1077" s="17">
        <v>0</v>
      </c>
      <c r="CD1077" s="17">
        <v>0</v>
      </c>
      <c r="CE1077" s="17">
        <v>0</v>
      </c>
      <c r="CF1077" s="17">
        <v>0</v>
      </c>
      <c r="CG1077" s="17">
        <v>0</v>
      </c>
      <c r="CH1077" s="17">
        <v>0</v>
      </c>
      <c r="CI1077" s="17">
        <v>0</v>
      </c>
      <c r="CJ1077" s="17">
        <v>0</v>
      </c>
      <c r="CK1077" s="17">
        <v>0</v>
      </c>
      <c r="CL1077" s="702">
        <v>353636.90759999998</v>
      </c>
      <c r="CM1077" s="702">
        <v>353636.90760000004</v>
      </c>
      <c r="CN1077" s="702">
        <v>23476.800000000003</v>
      </c>
      <c r="CO1077" s="702">
        <v>23476.800000000003</v>
      </c>
      <c r="CP1077" s="702">
        <v>0</v>
      </c>
      <c r="CQ1077" s="702">
        <v>0</v>
      </c>
      <c r="CR1077" s="704">
        <v>377113.70759999997</v>
      </c>
      <c r="CS1077" s="703">
        <v>377113.70760000002</v>
      </c>
      <c r="CT1077" s="23" t="s">
        <v>56</v>
      </c>
      <c r="CU1077" s="23" t="s">
        <v>56</v>
      </c>
      <c r="CV1077" s="23" t="s">
        <v>56</v>
      </c>
      <c r="CW1077" s="23" t="s">
        <v>56</v>
      </c>
      <c r="CX1077" s="23" t="s">
        <v>56</v>
      </c>
      <c r="CY1077" s="23" t="s">
        <v>56</v>
      </c>
      <c r="CZ1077" s="23" t="s">
        <v>56</v>
      </c>
      <c r="DA1077" s="23" t="s">
        <v>56</v>
      </c>
      <c r="DB1077" s="23" t="s">
        <v>56</v>
      </c>
      <c r="DC1077" s="120"/>
      <c r="DD1077" s="692" t="s">
        <v>56</v>
      </c>
      <c r="DE1077" s="120"/>
      <c r="DF1077" s="120"/>
      <c r="DG1077" s="120"/>
      <c r="DH1077" s="140"/>
      <c r="DI1077" s="140"/>
      <c r="DJ1077" s="140"/>
      <c r="DK1077" s="140"/>
      <c r="DL1077" s="548" t="s">
        <v>56</v>
      </c>
      <c r="DM1077" s="548" t="s">
        <v>56</v>
      </c>
      <c r="DN1077" s="203" t="s">
        <v>868</v>
      </c>
      <c r="DO1077" s="700">
        <v>601</v>
      </c>
      <c r="DP1077" s="713" t="s">
        <v>56</v>
      </c>
      <c r="DQ1077" s="548" t="s">
        <v>56</v>
      </c>
      <c r="DR1077" s="673" t="s">
        <v>56</v>
      </c>
      <c r="DS1077" s="203" t="s">
        <v>56</v>
      </c>
      <c r="DT1077" s="1160" t="s">
        <v>56</v>
      </c>
      <c r="DU1077" s="711">
        <v>5.3261231281198</v>
      </c>
      <c r="DV1077" s="711">
        <v>898.30198366699744</v>
      </c>
      <c r="DW1077" s="711">
        <v>5.3503338898163602</v>
      </c>
      <c r="DX1077" s="711">
        <v>30.537400604665535</v>
      </c>
      <c r="DY1077" s="710">
        <v>5.4908485856905158E-2</v>
      </c>
      <c r="DZ1077" s="710">
        <v>0.78651134599177563</v>
      </c>
      <c r="EA1077" s="710">
        <v>5.5091819699499202E-2</v>
      </c>
      <c r="EB1077" s="710">
        <v>0.45118487704281024</v>
      </c>
      <c r="EC1077" s="236"/>
      <c r="ED1077" s="49"/>
      <c r="EE1077" s="232"/>
      <c r="EF1077" s="700">
        <v>0</v>
      </c>
      <c r="EG1077" s="712">
        <v>10034.666666666666</v>
      </c>
      <c r="EH1077" s="44"/>
    </row>
    <row r="1078" spans="1:138" ht="41.25" customHeight="1" x14ac:dyDescent="0.25">
      <c r="A1078" s="871" t="s">
        <v>49</v>
      </c>
      <c r="B1078" s="656" t="s">
        <v>96</v>
      </c>
      <c r="C1078" s="656" t="s">
        <v>140</v>
      </c>
      <c r="D1078" s="691" t="s">
        <v>663</v>
      </c>
      <c r="E1078" s="656" t="s">
        <v>663</v>
      </c>
      <c r="F1078" s="656" t="s">
        <v>667</v>
      </c>
      <c r="G1078" s="901" t="s">
        <v>663</v>
      </c>
      <c r="H1078" s="897" t="s">
        <v>55</v>
      </c>
      <c r="I1078" s="17" t="s">
        <v>860</v>
      </c>
      <c r="J1078" s="64">
        <v>4.16</v>
      </c>
      <c r="K1078" s="665" t="s">
        <v>56</v>
      </c>
      <c r="L1078" s="665">
        <v>5.9874999875460002</v>
      </c>
      <c r="M1078" s="64">
        <v>786</v>
      </c>
      <c r="N1078" s="727" t="s">
        <v>56</v>
      </c>
      <c r="O1078" s="548" t="s">
        <v>56</v>
      </c>
      <c r="P1078" s="909" t="s">
        <v>56</v>
      </c>
      <c r="Q1078" s="203" t="s">
        <v>57</v>
      </c>
      <c r="R1078" s="205" t="s">
        <v>57</v>
      </c>
      <c r="S1078" s="490">
        <v>0</v>
      </c>
      <c r="T1078" s="18">
        <v>0</v>
      </c>
      <c r="U1078" s="548">
        <v>0</v>
      </c>
      <c r="V1078" s="18">
        <v>0</v>
      </c>
      <c r="W1078" s="64">
        <v>0</v>
      </c>
      <c r="X1078" s="18">
        <v>0</v>
      </c>
      <c r="Y1078" s="18">
        <v>0</v>
      </c>
      <c r="Z1078" s="18">
        <v>0</v>
      </c>
      <c r="AA1078" s="18">
        <v>0</v>
      </c>
      <c r="AB1078" s="18">
        <v>0</v>
      </c>
      <c r="AC1078" s="18">
        <v>0</v>
      </c>
      <c r="AD1078" s="18">
        <v>0</v>
      </c>
      <c r="AE1078" s="18">
        <v>0</v>
      </c>
      <c r="AF1078" s="18">
        <v>0</v>
      </c>
      <c r="AG1078" s="64">
        <v>0</v>
      </c>
      <c r="AH1078" s="18">
        <v>0</v>
      </c>
      <c r="AI1078" s="64">
        <v>0</v>
      </c>
      <c r="AJ1078" s="18">
        <v>0</v>
      </c>
      <c r="AK1078" s="18">
        <v>40</v>
      </c>
      <c r="AL1078" s="64">
        <v>40</v>
      </c>
      <c r="AM1078" s="18">
        <v>3</v>
      </c>
      <c r="AN1078" s="18">
        <v>3</v>
      </c>
      <c r="AO1078" s="18">
        <v>0</v>
      </c>
      <c r="AP1078" s="64">
        <v>0</v>
      </c>
      <c r="AQ1078" s="64">
        <v>43</v>
      </c>
      <c r="AR1078" s="11">
        <v>43</v>
      </c>
      <c r="AS1078" s="17">
        <v>0</v>
      </c>
      <c r="AT1078" s="490">
        <v>0</v>
      </c>
      <c r="AU1078" s="64">
        <v>0</v>
      </c>
      <c r="AV1078" s="18">
        <v>0</v>
      </c>
      <c r="AW1078" s="64">
        <v>0</v>
      </c>
      <c r="AX1078" s="18">
        <v>0</v>
      </c>
      <c r="AY1078" s="17">
        <v>0</v>
      </c>
      <c r="AZ1078" s="490">
        <v>0</v>
      </c>
      <c r="BA1078" s="17">
        <v>0</v>
      </c>
      <c r="BB1078" s="18">
        <v>0</v>
      </c>
      <c r="BC1078" s="17">
        <v>0</v>
      </c>
      <c r="BD1078" s="18">
        <v>0</v>
      </c>
      <c r="BE1078" s="17">
        <v>0</v>
      </c>
      <c r="BF1078" s="18">
        <v>0</v>
      </c>
      <c r="BG1078" s="17">
        <v>0</v>
      </c>
      <c r="BH1078" s="18">
        <v>0</v>
      </c>
      <c r="BI1078" s="17">
        <v>0</v>
      </c>
      <c r="BJ1078" s="18">
        <v>0</v>
      </c>
      <c r="BK1078" s="17">
        <v>247.3</v>
      </c>
      <c r="BL1078" s="17">
        <v>247.3</v>
      </c>
      <c r="BM1078" s="17">
        <v>22.53</v>
      </c>
      <c r="BN1078" s="17">
        <v>22.53</v>
      </c>
      <c r="BO1078" s="18">
        <v>0</v>
      </c>
      <c r="BP1078" s="18">
        <v>0</v>
      </c>
      <c r="BQ1078" s="64">
        <v>269.83000000000004</v>
      </c>
      <c r="BR1078" s="18">
        <v>269.83000000000004</v>
      </c>
      <c r="BS1078" s="730" t="s">
        <v>56</v>
      </c>
      <c r="BT1078" s="17">
        <v>0</v>
      </c>
      <c r="BU1078" s="17">
        <v>0</v>
      </c>
      <c r="BV1078" s="17">
        <v>0</v>
      </c>
      <c r="BW1078" s="17">
        <v>0</v>
      </c>
      <c r="BX1078" s="17">
        <v>0</v>
      </c>
      <c r="BY1078" s="17">
        <v>0</v>
      </c>
      <c r="BZ1078" s="17">
        <v>0</v>
      </c>
      <c r="CA1078" s="17">
        <v>0</v>
      </c>
      <c r="CB1078" s="17">
        <v>0</v>
      </c>
      <c r="CC1078" s="17">
        <v>0</v>
      </c>
      <c r="CD1078" s="17">
        <v>0</v>
      </c>
      <c r="CE1078" s="17">
        <v>0</v>
      </c>
      <c r="CF1078" s="17">
        <v>0</v>
      </c>
      <c r="CG1078" s="17">
        <v>0</v>
      </c>
      <c r="CH1078" s="17">
        <v>0</v>
      </c>
      <c r="CI1078" s="17">
        <v>0</v>
      </c>
      <c r="CJ1078" s="17">
        <v>0</v>
      </c>
      <c r="CK1078" s="17">
        <v>0</v>
      </c>
      <c r="CL1078" s="702">
        <v>290290.63200000004</v>
      </c>
      <c r="CM1078" s="702">
        <v>290290.63200000004</v>
      </c>
      <c r="CN1078" s="702">
        <v>26446.615200000004</v>
      </c>
      <c r="CO1078" s="702">
        <v>26446.615200000004</v>
      </c>
      <c r="CP1078" s="702">
        <v>0</v>
      </c>
      <c r="CQ1078" s="702">
        <v>0</v>
      </c>
      <c r="CR1078" s="704">
        <v>316737.24720000004</v>
      </c>
      <c r="CS1078" s="703">
        <v>316737.24720000004</v>
      </c>
      <c r="CT1078" s="23">
        <v>1</v>
      </c>
      <c r="CU1078" s="23">
        <v>10</v>
      </c>
      <c r="CV1078" s="23" t="s">
        <v>663</v>
      </c>
      <c r="CW1078" s="23">
        <v>10</v>
      </c>
      <c r="CX1078" s="23">
        <v>60</v>
      </c>
      <c r="CY1078" s="23">
        <v>0</v>
      </c>
      <c r="CZ1078" s="23">
        <v>0</v>
      </c>
      <c r="DA1078" s="23" t="s">
        <v>911</v>
      </c>
      <c r="DB1078" s="17" t="s">
        <v>56</v>
      </c>
      <c r="DC1078" s="10"/>
      <c r="DD1078" s="692" t="s">
        <v>56</v>
      </c>
      <c r="DE1078" s="120"/>
      <c r="DF1078" s="120"/>
      <c r="DG1078" s="120"/>
      <c r="DH1078" s="140"/>
      <c r="DI1078" s="140"/>
      <c r="DJ1078" s="140"/>
      <c r="DK1078" s="140"/>
      <c r="DL1078" s="548" t="s">
        <v>56</v>
      </c>
      <c r="DM1078" s="548" t="s">
        <v>56</v>
      </c>
      <c r="DN1078" s="203" t="s">
        <v>868</v>
      </c>
      <c r="DO1078" s="700">
        <v>778.83333333333303</v>
      </c>
      <c r="DP1078" s="713" t="s">
        <v>56</v>
      </c>
      <c r="DQ1078" s="548" t="s">
        <v>56</v>
      </c>
      <c r="DR1078" s="673" t="s">
        <v>56</v>
      </c>
      <c r="DS1078" s="203" t="s">
        <v>56</v>
      </c>
      <c r="DT1078" s="1160" t="s">
        <v>56</v>
      </c>
      <c r="DU1078" s="711">
        <v>13.964476781510813</v>
      </c>
      <c r="DV1078" s="711">
        <v>865.93725092597538</v>
      </c>
      <c r="DW1078" s="711">
        <v>13.9825687565677</v>
      </c>
      <c r="DX1078" s="711">
        <v>-3.6342867726371502</v>
      </c>
      <c r="DY1078" s="710">
        <v>3.8519152578643287E-2</v>
      </c>
      <c r="DZ1078" s="710">
        <v>0.66974044237665786</v>
      </c>
      <c r="EA1078" s="710">
        <v>3.8754408844652602E-2</v>
      </c>
      <c r="EB1078" s="710">
        <v>0.33413479024522841</v>
      </c>
      <c r="EC1078" s="236"/>
      <c r="ED1078" s="49"/>
      <c r="EE1078" s="232"/>
      <c r="EF1078" s="700">
        <v>0</v>
      </c>
      <c r="EG1078" s="712">
        <v>0</v>
      </c>
      <c r="EH1078" s="44"/>
    </row>
    <row r="1079" spans="1:138" ht="41.25" customHeight="1" x14ac:dyDescent="0.25">
      <c r="A1079" s="871" t="s">
        <v>49</v>
      </c>
      <c r="B1079" s="656" t="s">
        <v>96</v>
      </c>
      <c r="C1079" s="656" t="s">
        <v>140</v>
      </c>
      <c r="D1079" s="691" t="s">
        <v>663</v>
      </c>
      <c r="E1079" s="656" t="s">
        <v>663</v>
      </c>
      <c r="F1079" s="656" t="s">
        <v>668</v>
      </c>
      <c r="G1079" s="901" t="s">
        <v>663</v>
      </c>
      <c r="H1079" s="897" t="s">
        <v>55</v>
      </c>
      <c r="I1079" s="17" t="s">
        <v>860</v>
      </c>
      <c r="J1079" s="64">
        <v>4.16</v>
      </c>
      <c r="K1079" s="665" t="s">
        <v>56</v>
      </c>
      <c r="L1079" s="665">
        <v>2.7638257518270004</v>
      </c>
      <c r="M1079" s="64">
        <v>618</v>
      </c>
      <c r="N1079" s="727" t="s">
        <v>56</v>
      </c>
      <c r="O1079" s="548" t="s">
        <v>56</v>
      </c>
      <c r="P1079" s="909" t="s">
        <v>56</v>
      </c>
      <c r="Q1079" s="203" t="s">
        <v>57</v>
      </c>
      <c r="R1079" s="205" t="s">
        <v>57</v>
      </c>
      <c r="S1079" s="490">
        <v>0</v>
      </c>
      <c r="T1079" s="18">
        <v>0</v>
      </c>
      <c r="U1079" s="548">
        <v>0</v>
      </c>
      <c r="V1079" s="18">
        <v>0</v>
      </c>
      <c r="W1079" s="64">
        <v>0</v>
      </c>
      <c r="X1079" s="18">
        <v>0</v>
      </c>
      <c r="Y1079" s="18">
        <v>0</v>
      </c>
      <c r="Z1079" s="18">
        <v>0</v>
      </c>
      <c r="AA1079" s="18">
        <v>0</v>
      </c>
      <c r="AB1079" s="18">
        <v>0</v>
      </c>
      <c r="AC1079" s="18">
        <v>0</v>
      </c>
      <c r="AD1079" s="18">
        <v>0</v>
      </c>
      <c r="AE1079" s="18">
        <v>0</v>
      </c>
      <c r="AF1079" s="18">
        <v>0</v>
      </c>
      <c r="AG1079" s="64">
        <v>0</v>
      </c>
      <c r="AH1079" s="18">
        <v>0</v>
      </c>
      <c r="AI1079" s="64">
        <v>0</v>
      </c>
      <c r="AJ1079" s="18">
        <v>0</v>
      </c>
      <c r="AK1079" s="18">
        <v>22</v>
      </c>
      <c r="AL1079" s="64">
        <v>22</v>
      </c>
      <c r="AM1079" s="18">
        <v>0</v>
      </c>
      <c r="AN1079" s="18" t="s">
        <v>58</v>
      </c>
      <c r="AO1079" s="18">
        <v>0</v>
      </c>
      <c r="AP1079" s="64">
        <v>0</v>
      </c>
      <c r="AQ1079" s="64">
        <v>22</v>
      </c>
      <c r="AR1079" s="11">
        <v>22</v>
      </c>
      <c r="AS1079" s="17">
        <v>0</v>
      </c>
      <c r="AT1079" s="490">
        <v>0</v>
      </c>
      <c r="AU1079" s="64">
        <v>0</v>
      </c>
      <c r="AV1079" s="18">
        <v>0</v>
      </c>
      <c r="AW1079" s="64">
        <v>0</v>
      </c>
      <c r="AX1079" s="18">
        <v>0</v>
      </c>
      <c r="AY1079" s="17">
        <v>0</v>
      </c>
      <c r="AZ1079" s="490">
        <v>0</v>
      </c>
      <c r="BA1079" s="17">
        <v>0</v>
      </c>
      <c r="BB1079" s="18">
        <v>0</v>
      </c>
      <c r="BC1079" s="17">
        <v>0</v>
      </c>
      <c r="BD1079" s="18">
        <v>0</v>
      </c>
      <c r="BE1079" s="17">
        <v>0</v>
      </c>
      <c r="BF1079" s="18">
        <v>0</v>
      </c>
      <c r="BG1079" s="17">
        <v>0</v>
      </c>
      <c r="BH1079" s="18">
        <v>0</v>
      </c>
      <c r="BI1079" s="17">
        <v>0</v>
      </c>
      <c r="BJ1079" s="18">
        <v>0</v>
      </c>
      <c r="BK1079" s="17">
        <v>162.01999999999998</v>
      </c>
      <c r="BL1079" s="17">
        <v>162.01999999999998</v>
      </c>
      <c r="BM1079" s="17">
        <v>0</v>
      </c>
      <c r="BN1079" s="17" t="s">
        <v>58</v>
      </c>
      <c r="BO1079" s="18">
        <v>0</v>
      </c>
      <c r="BP1079" s="18">
        <v>0</v>
      </c>
      <c r="BQ1079" s="64">
        <v>162.01999999999998</v>
      </c>
      <c r="BR1079" s="18">
        <v>162.01999999999998</v>
      </c>
      <c r="BS1079" s="730" t="s">
        <v>56</v>
      </c>
      <c r="BT1079" s="17">
        <v>0</v>
      </c>
      <c r="BU1079" s="17">
        <v>0</v>
      </c>
      <c r="BV1079" s="17">
        <v>0</v>
      </c>
      <c r="BW1079" s="17">
        <v>0</v>
      </c>
      <c r="BX1079" s="17">
        <v>0</v>
      </c>
      <c r="BY1079" s="17">
        <v>0</v>
      </c>
      <c r="BZ1079" s="17">
        <v>0</v>
      </c>
      <c r="CA1079" s="17">
        <v>0</v>
      </c>
      <c r="CB1079" s="17">
        <v>0</v>
      </c>
      <c r="CC1079" s="17">
        <v>0</v>
      </c>
      <c r="CD1079" s="17">
        <v>0</v>
      </c>
      <c r="CE1079" s="17">
        <v>0</v>
      </c>
      <c r="CF1079" s="17">
        <v>0</v>
      </c>
      <c r="CG1079" s="17">
        <v>0</v>
      </c>
      <c r="CH1079" s="17">
        <v>0</v>
      </c>
      <c r="CI1079" s="17">
        <v>0</v>
      </c>
      <c r="CJ1079" s="17">
        <v>0</v>
      </c>
      <c r="CK1079" s="17">
        <v>0</v>
      </c>
      <c r="CL1079" s="702">
        <v>190185.55679999999</v>
      </c>
      <c r="CM1079" s="702">
        <v>190185.55679999999</v>
      </c>
      <c r="CN1079" s="702">
        <v>0</v>
      </c>
      <c r="CO1079" s="702">
        <v>0</v>
      </c>
      <c r="CP1079" s="702">
        <v>0</v>
      </c>
      <c r="CQ1079" s="702">
        <v>0</v>
      </c>
      <c r="CR1079" s="704">
        <v>190185.55679999999</v>
      </c>
      <c r="CS1079" s="703">
        <v>190185.55679999999</v>
      </c>
      <c r="CT1079" s="23">
        <v>2</v>
      </c>
      <c r="CU1079" s="23">
        <v>10</v>
      </c>
      <c r="CV1079" s="23" t="s">
        <v>1981</v>
      </c>
      <c r="CW1079" s="23">
        <v>10</v>
      </c>
      <c r="CX1079" s="23">
        <v>60</v>
      </c>
      <c r="CY1079" s="23">
        <v>0</v>
      </c>
      <c r="CZ1079" s="23">
        <v>0</v>
      </c>
      <c r="DA1079" s="23" t="s">
        <v>956</v>
      </c>
      <c r="DB1079" s="17" t="s">
        <v>56</v>
      </c>
      <c r="DC1079" s="10"/>
      <c r="DD1079" s="692" t="s">
        <v>56</v>
      </c>
      <c r="DE1079" s="120"/>
      <c r="DF1079" s="120"/>
      <c r="DG1079" s="120"/>
      <c r="DH1079" s="140"/>
      <c r="DI1079" s="140"/>
      <c r="DJ1079" s="140"/>
      <c r="DK1079" s="140"/>
      <c r="DL1079" s="548" t="s">
        <v>56</v>
      </c>
      <c r="DM1079" s="548" t="s">
        <v>56</v>
      </c>
      <c r="DN1079" s="203" t="s">
        <v>868</v>
      </c>
      <c r="DO1079" s="700">
        <v>631</v>
      </c>
      <c r="DP1079" s="713" t="s">
        <v>56</v>
      </c>
      <c r="DQ1079" s="548" t="s">
        <v>56</v>
      </c>
      <c r="DR1079" s="673" t="s">
        <v>56</v>
      </c>
      <c r="DS1079" s="203" t="s">
        <v>56</v>
      </c>
      <c r="DT1079" s="1160" t="s">
        <v>56</v>
      </c>
      <c r="DU1079" s="711">
        <v>42.416798732171159</v>
      </c>
      <c r="DV1079" s="711">
        <v>862.06318147661511</v>
      </c>
      <c r="DW1079" s="711">
        <v>43.527191558441601</v>
      </c>
      <c r="DX1079" s="711">
        <v>-24.222772732018669</v>
      </c>
      <c r="DY1079" s="710">
        <v>0.99049128367670369</v>
      </c>
      <c r="DZ1079" s="710">
        <v>-0.25741151876440627</v>
      </c>
      <c r="EA1079" s="710">
        <v>1.01447069251224</v>
      </c>
      <c r="EB1079" s="710">
        <v>-0.6121555856122276</v>
      </c>
      <c r="EC1079" s="236"/>
      <c r="ED1079" s="49"/>
      <c r="EE1079" s="232"/>
      <c r="EF1079" s="700">
        <v>23985</v>
      </c>
      <c r="EG1079" s="712">
        <v>-23985</v>
      </c>
      <c r="EH1079" s="44"/>
    </row>
    <row r="1080" spans="1:138" ht="41.25" customHeight="1" x14ac:dyDescent="0.25">
      <c r="A1080" s="871" t="s">
        <v>49</v>
      </c>
      <c r="B1080" s="656" t="s">
        <v>96</v>
      </c>
      <c r="C1080" s="656" t="s">
        <v>140</v>
      </c>
      <c r="D1080" s="691" t="s">
        <v>663</v>
      </c>
      <c r="E1080" s="656" t="s">
        <v>663</v>
      </c>
      <c r="F1080" s="656" t="s">
        <v>669</v>
      </c>
      <c r="G1080" s="901" t="s">
        <v>663</v>
      </c>
      <c r="H1080" s="897" t="s">
        <v>55</v>
      </c>
      <c r="I1080" s="17" t="s">
        <v>860</v>
      </c>
      <c r="J1080" s="64">
        <v>4.16</v>
      </c>
      <c r="K1080" s="665" t="s">
        <v>56</v>
      </c>
      <c r="L1080" s="665">
        <v>1.0965909068099999</v>
      </c>
      <c r="M1080" s="64">
        <v>50</v>
      </c>
      <c r="N1080" s="727" t="s">
        <v>56</v>
      </c>
      <c r="O1080" s="548" t="s">
        <v>56</v>
      </c>
      <c r="P1080" s="909" t="s">
        <v>56</v>
      </c>
      <c r="Q1080" s="203" t="s">
        <v>57</v>
      </c>
      <c r="R1080" s="205" t="s">
        <v>57</v>
      </c>
      <c r="S1080" s="490">
        <v>0</v>
      </c>
      <c r="T1080" s="18">
        <v>0</v>
      </c>
      <c r="U1080" s="548">
        <v>0</v>
      </c>
      <c r="V1080" s="18">
        <v>0</v>
      </c>
      <c r="W1080" s="64">
        <v>0</v>
      </c>
      <c r="X1080" s="18">
        <v>0</v>
      </c>
      <c r="Y1080" s="18">
        <v>0</v>
      </c>
      <c r="Z1080" s="18">
        <v>0</v>
      </c>
      <c r="AA1080" s="18">
        <v>0</v>
      </c>
      <c r="AB1080" s="18">
        <v>0</v>
      </c>
      <c r="AC1080" s="18">
        <v>0</v>
      </c>
      <c r="AD1080" s="18">
        <v>0</v>
      </c>
      <c r="AE1080" s="18">
        <v>0</v>
      </c>
      <c r="AF1080" s="18">
        <v>0</v>
      </c>
      <c r="AG1080" s="64">
        <v>0</v>
      </c>
      <c r="AH1080" s="18">
        <v>0</v>
      </c>
      <c r="AI1080" s="64">
        <v>0</v>
      </c>
      <c r="AJ1080" s="18">
        <v>0</v>
      </c>
      <c r="AK1080" s="18">
        <v>6</v>
      </c>
      <c r="AL1080" s="64">
        <v>6</v>
      </c>
      <c r="AM1080" s="18">
        <v>0</v>
      </c>
      <c r="AN1080" s="18" t="s">
        <v>58</v>
      </c>
      <c r="AO1080" s="18">
        <v>0</v>
      </c>
      <c r="AP1080" s="64">
        <v>0</v>
      </c>
      <c r="AQ1080" s="64">
        <v>6</v>
      </c>
      <c r="AR1080" s="11">
        <v>6</v>
      </c>
      <c r="AS1080" s="17">
        <v>0</v>
      </c>
      <c r="AT1080" s="490">
        <v>0</v>
      </c>
      <c r="AU1080" s="64">
        <v>0</v>
      </c>
      <c r="AV1080" s="18">
        <v>0</v>
      </c>
      <c r="AW1080" s="64">
        <v>0</v>
      </c>
      <c r="AX1080" s="18">
        <v>0</v>
      </c>
      <c r="AY1080" s="17">
        <v>0</v>
      </c>
      <c r="AZ1080" s="490">
        <v>0</v>
      </c>
      <c r="BA1080" s="17">
        <v>0</v>
      </c>
      <c r="BB1080" s="18">
        <v>0</v>
      </c>
      <c r="BC1080" s="17">
        <v>0</v>
      </c>
      <c r="BD1080" s="18">
        <v>0</v>
      </c>
      <c r="BE1080" s="17">
        <v>0</v>
      </c>
      <c r="BF1080" s="18">
        <v>0</v>
      </c>
      <c r="BG1080" s="17">
        <v>0</v>
      </c>
      <c r="BH1080" s="18">
        <v>0</v>
      </c>
      <c r="BI1080" s="17">
        <v>0</v>
      </c>
      <c r="BJ1080" s="18">
        <v>0</v>
      </c>
      <c r="BK1080" s="17">
        <v>33.340000000000003</v>
      </c>
      <c r="BL1080" s="17">
        <v>33.340000000000003</v>
      </c>
      <c r="BM1080" s="17">
        <v>0</v>
      </c>
      <c r="BN1080" s="17" t="s">
        <v>58</v>
      </c>
      <c r="BO1080" s="18">
        <v>0</v>
      </c>
      <c r="BP1080" s="18">
        <v>0</v>
      </c>
      <c r="BQ1080" s="64">
        <v>33.340000000000003</v>
      </c>
      <c r="BR1080" s="18">
        <v>33.340000000000003</v>
      </c>
      <c r="BS1080" s="730" t="s">
        <v>56</v>
      </c>
      <c r="BT1080" s="17">
        <v>0</v>
      </c>
      <c r="BU1080" s="17">
        <v>0</v>
      </c>
      <c r="BV1080" s="17">
        <v>0</v>
      </c>
      <c r="BW1080" s="17">
        <v>0</v>
      </c>
      <c r="BX1080" s="17">
        <v>0</v>
      </c>
      <c r="BY1080" s="17">
        <v>0</v>
      </c>
      <c r="BZ1080" s="17">
        <v>0</v>
      </c>
      <c r="CA1080" s="17">
        <v>0</v>
      </c>
      <c r="CB1080" s="17">
        <v>0</v>
      </c>
      <c r="CC1080" s="17">
        <v>0</v>
      </c>
      <c r="CD1080" s="17">
        <v>0</v>
      </c>
      <c r="CE1080" s="17">
        <v>0</v>
      </c>
      <c r="CF1080" s="17">
        <v>0</v>
      </c>
      <c r="CG1080" s="17">
        <v>0</v>
      </c>
      <c r="CH1080" s="17">
        <v>0</v>
      </c>
      <c r="CI1080" s="17">
        <v>0</v>
      </c>
      <c r="CJ1080" s="17">
        <v>0</v>
      </c>
      <c r="CK1080" s="17">
        <v>0</v>
      </c>
      <c r="CL1080" s="702">
        <v>39135.825600000004</v>
      </c>
      <c r="CM1080" s="702">
        <v>39135.825600000004</v>
      </c>
      <c r="CN1080" s="702">
        <v>0</v>
      </c>
      <c r="CO1080" s="702">
        <v>0</v>
      </c>
      <c r="CP1080" s="702">
        <v>0</v>
      </c>
      <c r="CQ1080" s="702">
        <v>0</v>
      </c>
      <c r="CR1080" s="704">
        <v>39135.825600000004</v>
      </c>
      <c r="CS1080" s="703">
        <v>39135.825600000004</v>
      </c>
      <c r="CT1080" s="23">
        <v>1</v>
      </c>
      <c r="CU1080" s="23">
        <v>6</v>
      </c>
      <c r="CV1080" s="23" t="s">
        <v>663</v>
      </c>
      <c r="CW1080" s="23">
        <v>6</v>
      </c>
      <c r="CX1080" s="23">
        <v>36</v>
      </c>
      <c r="CY1080" s="23">
        <v>0</v>
      </c>
      <c r="CZ1080" s="23">
        <v>0</v>
      </c>
      <c r="DA1080" s="23" t="s">
        <v>905</v>
      </c>
      <c r="DB1080" s="17" t="s">
        <v>56</v>
      </c>
      <c r="DC1080" s="10"/>
      <c r="DD1080" s="692" t="s">
        <v>56</v>
      </c>
      <c r="DE1080" s="120"/>
      <c r="DF1080" s="120"/>
      <c r="DG1080" s="120"/>
      <c r="DH1080" s="140"/>
      <c r="DI1080" s="140"/>
      <c r="DJ1080" s="140"/>
      <c r="DK1080" s="140"/>
      <c r="DL1080" s="548" t="s">
        <v>56</v>
      </c>
      <c r="DM1080" s="548" t="s">
        <v>56</v>
      </c>
      <c r="DN1080" s="203" t="s">
        <v>868</v>
      </c>
      <c r="DO1080" s="700">
        <v>54.3333333333333</v>
      </c>
      <c r="DP1080" s="713" t="s">
        <v>56</v>
      </c>
      <c r="DQ1080" s="548" t="s">
        <v>56</v>
      </c>
      <c r="DR1080" s="673" t="s">
        <v>56</v>
      </c>
      <c r="DS1080" s="203" t="s">
        <v>56</v>
      </c>
      <c r="DT1080" s="1160" t="s">
        <v>56</v>
      </c>
      <c r="DU1080" s="711">
        <v>0</v>
      </c>
      <c r="DV1080" s="711">
        <v>854.0298149745945</v>
      </c>
      <c r="DW1080" s="711">
        <v>0</v>
      </c>
      <c r="DX1080" s="711">
        <v>3.5380116959064334</v>
      </c>
      <c r="DY1080" s="710">
        <v>0</v>
      </c>
      <c r="DZ1080" s="710">
        <v>0.64950627935960092</v>
      </c>
      <c r="EA1080" s="710">
        <v>0</v>
      </c>
      <c r="EB1080" s="710">
        <v>0.32163742690058467</v>
      </c>
      <c r="EC1080" s="236"/>
      <c r="ED1080" s="49"/>
      <c r="EE1080" s="232"/>
      <c r="EF1080" s="700">
        <v>0</v>
      </c>
      <c r="EG1080" s="712">
        <v>0</v>
      </c>
      <c r="EH1080" s="44"/>
    </row>
    <row r="1081" spans="1:138" ht="41.25" customHeight="1" x14ac:dyDescent="0.25">
      <c r="A1081" s="871" t="s">
        <v>49</v>
      </c>
      <c r="B1081" s="656" t="s">
        <v>96</v>
      </c>
      <c r="C1081" s="656" t="s">
        <v>140</v>
      </c>
      <c r="D1081" s="691" t="s">
        <v>160</v>
      </c>
      <c r="E1081" s="656" t="s">
        <v>160</v>
      </c>
      <c r="F1081" s="656" t="s">
        <v>1982</v>
      </c>
      <c r="G1081" s="901" t="s">
        <v>160</v>
      </c>
      <c r="H1081" s="897" t="s">
        <v>55</v>
      </c>
      <c r="I1081" s="17" t="s">
        <v>860</v>
      </c>
      <c r="J1081" s="64">
        <v>3.74</v>
      </c>
      <c r="K1081" s="665">
        <v>2.5867139580556642</v>
      </c>
      <c r="L1081" s="665">
        <v>3.2329545387300005</v>
      </c>
      <c r="M1081" s="64">
        <v>1013</v>
      </c>
      <c r="N1081" s="726">
        <v>8960311.154000001</v>
      </c>
      <c r="O1081" s="548" t="s">
        <v>863</v>
      </c>
      <c r="P1081" s="909">
        <v>2.1111620879999999</v>
      </c>
      <c r="Q1081" s="203" t="s">
        <v>57</v>
      </c>
      <c r="R1081" s="205" t="s">
        <v>57</v>
      </c>
      <c r="S1081" s="490">
        <v>0</v>
      </c>
      <c r="T1081" s="18">
        <v>0</v>
      </c>
      <c r="U1081" s="548">
        <v>0</v>
      </c>
      <c r="V1081" s="18">
        <v>0</v>
      </c>
      <c r="W1081" s="64">
        <v>0</v>
      </c>
      <c r="X1081" s="18">
        <v>0</v>
      </c>
      <c r="Y1081" s="18">
        <v>0</v>
      </c>
      <c r="Z1081" s="18">
        <v>0</v>
      </c>
      <c r="AA1081" s="18">
        <v>0</v>
      </c>
      <c r="AB1081" s="18">
        <v>0</v>
      </c>
      <c r="AC1081" s="18">
        <v>0</v>
      </c>
      <c r="AD1081" s="18">
        <v>0</v>
      </c>
      <c r="AE1081" s="18">
        <v>0</v>
      </c>
      <c r="AF1081" s="18">
        <v>0</v>
      </c>
      <c r="AG1081" s="64">
        <v>0</v>
      </c>
      <c r="AH1081" s="18">
        <v>0</v>
      </c>
      <c r="AI1081" s="64">
        <v>0</v>
      </c>
      <c r="AJ1081" s="18">
        <v>0</v>
      </c>
      <c r="AK1081" s="18">
        <v>36</v>
      </c>
      <c r="AL1081" s="64">
        <v>35</v>
      </c>
      <c r="AM1081" s="18">
        <v>1</v>
      </c>
      <c r="AN1081" s="18">
        <v>1</v>
      </c>
      <c r="AO1081" s="18">
        <v>0</v>
      </c>
      <c r="AP1081" s="64">
        <v>0</v>
      </c>
      <c r="AQ1081" s="64">
        <v>37</v>
      </c>
      <c r="AR1081" s="11">
        <v>36</v>
      </c>
      <c r="AS1081" s="17">
        <v>0</v>
      </c>
      <c r="AT1081" s="490">
        <v>0</v>
      </c>
      <c r="AU1081" s="64">
        <v>0</v>
      </c>
      <c r="AV1081" s="18">
        <v>0</v>
      </c>
      <c r="AW1081" s="64">
        <v>0</v>
      </c>
      <c r="AX1081" s="18">
        <v>0</v>
      </c>
      <c r="AY1081" s="17">
        <v>0</v>
      </c>
      <c r="AZ1081" s="490">
        <v>0</v>
      </c>
      <c r="BA1081" s="17">
        <v>0</v>
      </c>
      <c r="BB1081" s="18">
        <v>0</v>
      </c>
      <c r="BC1081" s="17">
        <v>0</v>
      </c>
      <c r="BD1081" s="18">
        <v>0</v>
      </c>
      <c r="BE1081" s="17">
        <v>0</v>
      </c>
      <c r="BF1081" s="18">
        <v>0</v>
      </c>
      <c r="BG1081" s="17">
        <v>0</v>
      </c>
      <c r="BH1081" s="18">
        <v>0</v>
      </c>
      <c r="BI1081" s="17">
        <v>0</v>
      </c>
      <c r="BJ1081" s="18">
        <v>0</v>
      </c>
      <c r="BK1081" s="17">
        <v>237.77</v>
      </c>
      <c r="BL1081" s="17">
        <v>230.17000000000002</v>
      </c>
      <c r="BM1081" s="17">
        <v>7.6</v>
      </c>
      <c r="BN1081" s="17">
        <v>7.6</v>
      </c>
      <c r="BO1081" s="18">
        <v>0</v>
      </c>
      <c r="BP1081" s="18">
        <v>0</v>
      </c>
      <c r="BQ1081" s="64">
        <v>245.37</v>
      </c>
      <c r="BR1081" s="18">
        <v>237.77</v>
      </c>
      <c r="BS1081" s="729">
        <v>0.1162250882557531</v>
      </c>
      <c r="BT1081" s="17">
        <v>0</v>
      </c>
      <c r="BU1081" s="17">
        <v>0</v>
      </c>
      <c r="BV1081" s="17">
        <v>0</v>
      </c>
      <c r="BW1081" s="17">
        <v>0</v>
      </c>
      <c r="BX1081" s="17">
        <v>0</v>
      </c>
      <c r="BY1081" s="17">
        <v>0</v>
      </c>
      <c r="BZ1081" s="17">
        <v>0</v>
      </c>
      <c r="CA1081" s="17">
        <v>0</v>
      </c>
      <c r="CB1081" s="17">
        <v>0</v>
      </c>
      <c r="CC1081" s="17">
        <v>0</v>
      </c>
      <c r="CD1081" s="17">
        <v>0</v>
      </c>
      <c r="CE1081" s="17">
        <v>0</v>
      </c>
      <c r="CF1081" s="17">
        <v>0</v>
      </c>
      <c r="CG1081" s="17">
        <v>0</v>
      </c>
      <c r="CH1081" s="17">
        <v>0</v>
      </c>
      <c r="CI1081" s="17">
        <v>0</v>
      </c>
      <c r="CJ1081" s="17">
        <v>0</v>
      </c>
      <c r="CK1081" s="17">
        <v>0</v>
      </c>
      <c r="CL1081" s="702">
        <v>279103.93680000002</v>
      </c>
      <c r="CM1081" s="702">
        <v>270182.75280000002</v>
      </c>
      <c r="CN1081" s="702">
        <v>8921.1839999999993</v>
      </c>
      <c r="CO1081" s="702">
        <v>8921.1839999999993</v>
      </c>
      <c r="CP1081" s="702">
        <v>0</v>
      </c>
      <c r="CQ1081" s="702">
        <v>0</v>
      </c>
      <c r="CR1081" s="704">
        <v>288025.12080000003</v>
      </c>
      <c r="CS1081" s="703">
        <v>279103.93680000002</v>
      </c>
      <c r="CT1081" s="23" t="s">
        <v>56</v>
      </c>
      <c r="CU1081" s="23" t="s">
        <v>56</v>
      </c>
      <c r="CV1081" s="23" t="s">
        <v>56</v>
      </c>
      <c r="CW1081" s="23" t="s">
        <v>56</v>
      </c>
      <c r="CX1081" s="23" t="s">
        <v>56</v>
      </c>
      <c r="CY1081" s="23" t="s">
        <v>56</v>
      </c>
      <c r="CZ1081" s="23" t="s">
        <v>56</v>
      </c>
      <c r="DA1081" s="23" t="s">
        <v>56</v>
      </c>
      <c r="DB1081" s="728">
        <v>8960311.154000001</v>
      </c>
      <c r="DC1081" s="10"/>
      <c r="DD1081" s="692">
        <v>2.1111620879999999</v>
      </c>
      <c r="DE1081" s="120"/>
      <c r="DF1081" s="120"/>
      <c r="DG1081" s="120"/>
      <c r="DH1081" s="140"/>
      <c r="DI1081" s="140"/>
      <c r="DJ1081" s="140"/>
      <c r="DK1081" s="140"/>
      <c r="DL1081" s="548" t="s">
        <v>56</v>
      </c>
      <c r="DM1081" s="548" t="s">
        <v>56</v>
      </c>
      <c r="DN1081" s="203" t="s">
        <v>55</v>
      </c>
      <c r="DO1081" s="700" t="s">
        <v>56</v>
      </c>
      <c r="DP1081" s="713" t="s">
        <v>56</v>
      </c>
      <c r="DQ1081" s="548" t="s">
        <v>56</v>
      </c>
      <c r="DR1081" s="673" t="s">
        <v>56</v>
      </c>
      <c r="DS1081" s="203" t="s">
        <v>56</v>
      </c>
      <c r="DT1081" s="1160" t="s">
        <v>56</v>
      </c>
      <c r="DU1081" s="711">
        <v>883.68228249383617</v>
      </c>
      <c r="DV1081" s="711">
        <v>-695.70225189868177</v>
      </c>
      <c r="DW1081" s="711">
        <v>29.106191009507601</v>
      </c>
      <c r="DX1081" s="711">
        <v>101.5281102996951</v>
      </c>
      <c r="DY1081" s="710">
        <v>0.48397323001056725</v>
      </c>
      <c r="DZ1081" s="710">
        <v>0.13497954576293369</v>
      </c>
      <c r="EA1081" s="710">
        <v>0.150253807106599</v>
      </c>
      <c r="EB1081" s="710">
        <v>0.41879416406921899</v>
      </c>
      <c r="EC1081" s="236"/>
      <c r="ED1081" s="49"/>
      <c r="EE1081" s="232"/>
      <c r="EF1081" s="700">
        <v>3932</v>
      </c>
      <c r="EG1081" s="712">
        <v>97391.666666666672</v>
      </c>
      <c r="EH1081" s="44"/>
    </row>
    <row r="1082" spans="1:138" ht="41.25" customHeight="1" x14ac:dyDescent="0.25">
      <c r="A1082" s="871" t="s">
        <v>49</v>
      </c>
      <c r="B1082" s="656" t="s">
        <v>96</v>
      </c>
      <c r="C1082" s="656" t="s">
        <v>140</v>
      </c>
      <c r="D1082" s="691" t="s">
        <v>160</v>
      </c>
      <c r="E1082" s="656" t="s">
        <v>160</v>
      </c>
      <c r="F1082" s="656" t="s">
        <v>1983</v>
      </c>
      <c r="G1082" s="901" t="s">
        <v>160</v>
      </c>
      <c r="H1082" s="897" t="s">
        <v>55</v>
      </c>
      <c r="I1082" s="17" t="s">
        <v>866</v>
      </c>
      <c r="J1082" s="64">
        <v>3.74</v>
      </c>
      <c r="K1082" s="665">
        <v>2.7452312479643677</v>
      </c>
      <c r="L1082" s="665">
        <v>4.8899621110410001</v>
      </c>
      <c r="M1082" s="64">
        <v>490</v>
      </c>
      <c r="N1082" s="726">
        <v>7638208.1950000003</v>
      </c>
      <c r="O1082" s="548" t="s">
        <v>863</v>
      </c>
      <c r="P1082" s="909">
        <v>2.031903443</v>
      </c>
      <c r="Q1082" s="203" t="s">
        <v>57</v>
      </c>
      <c r="R1082" s="205" t="s">
        <v>57</v>
      </c>
      <c r="S1082" s="490">
        <v>0</v>
      </c>
      <c r="T1082" s="18">
        <v>0</v>
      </c>
      <c r="U1082" s="548">
        <v>0</v>
      </c>
      <c r="V1082" s="18">
        <v>0</v>
      </c>
      <c r="W1082" s="64">
        <v>0</v>
      </c>
      <c r="X1082" s="18">
        <v>0</v>
      </c>
      <c r="Y1082" s="18">
        <v>0</v>
      </c>
      <c r="Z1082" s="18">
        <v>0</v>
      </c>
      <c r="AA1082" s="18">
        <v>0</v>
      </c>
      <c r="AB1082" s="18">
        <v>0</v>
      </c>
      <c r="AC1082" s="18">
        <v>0</v>
      </c>
      <c r="AD1082" s="18">
        <v>0</v>
      </c>
      <c r="AE1082" s="18">
        <v>0</v>
      </c>
      <c r="AF1082" s="18">
        <v>0</v>
      </c>
      <c r="AG1082" s="64">
        <v>0</v>
      </c>
      <c r="AH1082" s="18">
        <v>0</v>
      </c>
      <c r="AI1082" s="64">
        <v>0</v>
      </c>
      <c r="AJ1082" s="18">
        <v>0</v>
      </c>
      <c r="AK1082" s="18">
        <v>25</v>
      </c>
      <c r="AL1082" s="64">
        <v>25</v>
      </c>
      <c r="AM1082" s="18">
        <v>0</v>
      </c>
      <c r="AN1082" s="18" t="s">
        <v>58</v>
      </c>
      <c r="AO1082" s="18">
        <v>0</v>
      </c>
      <c r="AP1082" s="64">
        <v>0</v>
      </c>
      <c r="AQ1082" s="64">
        <v>25</v>
      </c>
      <c r="AR1082" s="11">
        <v>25</v>
      </c>
      <c r="AS1082" s="17">
        <v>0</v>
      </c>
      <c r="AT1082" s="490">
        <v>0</v>
      </c>
      <c r="AU1082" s="64">
        <v>0</v>
      </c>
      <c r="AV1082" s="18">
        <v>0</v>
      </c>
      <c r="AW1082" s="64">
        <v>0</v>
      </c>
      <c r="AX1082" s="18">
        <v>0</v>
      </c>
      <c r="AY1082" s="17">
        <v>0</v>
      </c>
      <c r="AZ1082" s="490">
        <v>0</v>
      </c>
      <c r="BA1082" s="17">
        <v>0</v>
      </c>
      <c r="BB1082" s="18">
        <v>0</v>
      </c>
      <c r="BC1082" s="17">
        <v>0</v>
      </c>
      <c r="BD1082" s="18">
        <v>0</v>
      </c>
      <c r="BE1082" s="17">
        <v>0</v>
      </c>
      <c r="BF1082" s="18">
        <v>0</v>
      </c>
      <c r="BG1082" s="17">
        <v>0</v>
      </c>
      <c r="BH1082" s="18">
        <v>0</v>
      </c>
      <c r="BI1082" s="17">
        <v>0</v>
      </c>
      <c r="BJ1082" s="18">
        <v>0</v>
      </c>
      <c r="BK1082" s="17">
        <v>163.79</v>
      </c>
      <c r="BL1082" s="17">
        <v>163.78999999999996</v>
      </c>
      <c r="BM1082" s="17">
        <v>0</v>
      </c>
      <c r="BN1082" s="17" t="s">
        <v>58</v>
      </c>
      <c r="BO1082" s="18">
        <v>0</v>
      </c>
      <c r="BP1082" s="18">
        <v>0</v>
      </c>
      <c r="BQ1082" s="64">
        <v>163.79</v>
      </c>
      <c r="BR1082" s="18">
        <v>163.78999999999996</v>
      </c>
      <c r="BS1082" s="729">
        <v>8.0609145362819282E-2</v>
      </c>
      <c r="BT1082" s="17">
        <v>0</v>
      </c>
      <c r="BU1082" s="17">
        <v>0</v>
      </c>
      <c r="BV1082" s="17">
        <v>0</v>
      </c>
      <c r="BW1082" s="17">
        <v>0</v>
      </c>
      <c r="BX1082" s="17">
        <v>0</v>
      </c>
      <c r="BY1082" s="17">
        <v>0</v>
      </c>
      <c r="BZ1082" s="17">
        <v>0</v>
      </c>
      <c r="CA1082" s="17">
        <v>0</v>
      </c>
      <c r="CB1082" s="17">
        <v>0</v>
      </c>
      <c r="CC1082" s="17">
        <v>0</v>
      </c>
      <c r="CD1082" s="17">
        <v>0</v>
      </c>
      <c r="CE1082" s="17">
        <v>0</v>
      </c>
      <c r="CF1082" s="17">
        <v>0</v>
      </c>
      <c r="CG1082" s="17">
        <v>0</v>
      </c>
      <c r="CH1082" s="17">
        <v>0</v>
      </c>
      <c r="CI1082" s="17">
        <v>0</v>
      </c>
      <c r="CJ1082" s="17">
        <v>0</v>
      </c>
      <c r="CK1082" s="17">
        <v>0</v>
      </c>
      <c r="CL1082" s="702">
        <v>192263.2536</v>
      </c>
      <c r="CM1082" s="702">
        <v>192263.25359999997</v>
      </c>
      <c r="CN1082" s="702">
        <v>0</v>
      </c>
      <c r="CO1082" s="702">
        <v>0</v>
      </c>
      <c r="CP1082" s="702">
        <v>0</v>
      </c>
      <c r="CQ1082" s="702">
        <v>0</v>
      </c>
      <c r="CR1082" s="704">
        <v>192263.2536</v>
      </c>
      <c r="CS1082" s="703">
        <v>192263.25359999997</v>
      </c>
      <c r="CT1082" s="23">
        <v>1</v>
      </c>
      <c r="CU1082" s="23">
        <v>2</v>
      </c>
      <c r="CV1082" s="23" t="s">
        <v>160</v>
      </c>
      <c r="CW1082" s="23">
        <v>2</v>
      </c>
      <c r="CX1082" s="23">
        <v>12</v>
      </c>
      <c r="CY1082" s="23">
        <v>0</v>
      </c>
      <c r="CZ1082" s="23">
        <v>0</v>
      </c>
      <c r="DA1082" s="23" t="s">
        <v>905</v>
      </c>
      <c r="DB1082" s="728">
        <v>7638208.1950000003</v>
      </c>
      <c r="DC1082" s="10"/>
      <c r="DD1082" s="692">
        <v>2.031903443</v>
      </c>
      <c r="DE1082" s="120"/>
      <c r="DF1082" s="120"/>
      <c r="DG1082" s="120"/>
      <c r="DH1082" s="140"/>
      <c r="DI1082" s="140"/>
      <c r="DJ1082" s="140"/>
      <c r="DK1082" s="140"/>
      <c r="DL1082" s="548" t="s">
        <v>56</v>
      </c>
      <c r="DM1082" s="548" t="s">
        <v>56</v>
      </c>
      <c r="DN1082" s="203" t="s">
        <v>55</v>
      </c>
      <c r="DO1082" s="700" t="s">
        <v>56</v>
      </c>
      <c r="DP1082" s="713" t="s">
        <v>56</v>
      </c>
      <c r="DQ1082" s="548" t="s">
        <v>56</v>
      </c>
      <c r="DR1082" s="673" t="s">
        <v>56</v>
      </c>
      <c r="DS1082" s="203" t="s">
        <v>56</v>
      </c>
      <c r="DT1082" s="1160" t="s">
        <v>56</v>
      </c>
      <c r="DU1082" s="711">
        <v>0</v>
      </c>
      <c r="DV1082" s="711">
        <v>33.29571441292871</v>
      </c>
      <c r="DW1082" s="711">
        <v>0</v>
      </c>
      <c r="DX1082" s="711">
        <v>32.327552365344133</v>
      </c>
      <c r="DY1082" s="710">
        <v>0</v>
      </c>
      <c r="DZ1082" s="710">
        <v>6.9889611333066801E-2</v>
      </c>
      <c r="EA1082" s="710">
        <v>0</v>
      </c>
      <c r="EB1082" s="710">
        <v>6.9594196200306269E-2</v>
      </c>
      <c r="EC1082" s="236"/>
      <c r="ED1082" s="49"/>
      <c r="EE1082" s="232"/>
      <c r="EF1082" s="700">
        <v>0</v>
      </c>
      <c r="EG1082" s="712">
        <v>0</v>
      </c>
      <c r="EH1082" s="44"/>
    </row>
    <row r="1083" spans="1:138" ht="41.25" customHeight="1" x14ac:dyDescent="0.25">
      <c r="A1083" s="871" t="s">
        <v>49</v>
      </c>
      <c r="B1083" s="656" t="s">
        <v>96</v>
      </c>
      <c r="C1083" s="656" t="s">
        <v>140</v>
      </c>
      <c r="D1083" s="691" t="s">
        <v>160</v>
      </c>
      <c r="E1083" s="656" t="s">
        <v>160</v>
      </c>
      <c r="F1083" s="656" t="s">
        <v>1984</v>
      </c>
      <c r="G1083" s="901" t="s">
        <v>160</v>
      </c>
      <c r="H1083" s="897" t="s">
        <v>55</v>
      </c>
      <c r="I1083" s="17" t="s">
        <v>860</v>
      </c>
      <c r="J1083" s="64">
        <v>3.74</v>
      </c>
      <c r="K1083" s="665">
        <v>2.5795086266961778</v>
      </c>
      <c r="L1083" s="665">
        <v>2.2852272679740002</v>
      </c>
      <c r="M1083" s="64">
        <v>607</v>
      </c>
      <c r="N1083" s="726">
        <v>4098927.02</v>
      </c>
      <c r="O1083" s="548" t="s">
        <v>863</v>
      </c>
      <c r="P1083" s="909">
        <v>1.1960850059999999</v>
      </c>
      <c r="Q1083" s="203" t="s">
        <v>57</v>
      </c>
      <c r="R1083" s="205" t="s">
        <v>57</v>
      </c>
      <c r="S1083" s="490">
        <v>0</v>
      </c>
      <c r="T1083" s="18">
        <v>0</v>
      </c>
      <c r="U1083" s="548">
        <v>0</v>
      </c>
      <c r="V1083" s="18">
        <v>0</v>
      </c>
      <c r="W1083" s="64">
        <v>0</v>
      </c>
      <c r="X1083" s="18">
        <v>0</v>
      </c>
      <c r="Y1083" s="18">
        <v>0</v>
      </c>
      <c r="Z1083" s="18">
        <v>0</v>
      </c>
      <c r="AA1083" s="18">
        <v>0</v>
      </c>
      <c r="AB1083" s="18">
        <v>0</v>
      </c>
      <c r="AC1083" s="18">
        <v>0</v>
      </c>
      <c r="AD1083" s="18">
        <v>0</v>
      </c>
      <c r="AE1083" s="18">
        <v>0</v>
      </c>
      <c r="AF1083" s="18">
        <v>0</v>
      </c>
      <c r="AG1083" s="64">
        <v>0</v>
      </c>
      <c r="AH1083" s="18">
        <v>0</v>
      </c>
      <c r="AI1083" s="64">
        <v>0</v>
      </c>
      <c r="AJ1083" s="18">
        <v>0</v>
      </c>
      <c r="AK1083" s="18">
        <v>47</v>
      </c>
      <c r="AL1083" s="64">
        <v>47</v>
      </c>
      <c r="AM1083" s="18">
        <v>1</v>
      </c>
      <c r="AN1083" s="18">
        <v>1</v>
      </c>
      <c r="AO1083" s="18">
        <v>0</v>
      </c>
      <c r="AP1083" s="64">
        <v>0</v>
      </c>
      <c r="AQ1083" s="64">
        <v>48</v>
      </c>
      <c r="AR1083" s="11">
        <v>48</v>
      </c>
      <c r="AS1083" s="17">
        <v>0</v>
      </c>
      <c r="AT1083" s="490">
        <v>0</v>
      </c>
      <c r="AU1083" s="64">
        <v>0</v>
      </c>
      <c r="AV1083" s="18">
        <v>0</v>
      </c>
      <c r="AW1083" s="64">
        <v>0</v>
      </c>
      <c r="AX1083" s="18">
        <v>0</v>
      </c>
      <c r="AY1083" s="17">
        <v>0</v>
      </c>
      <c r="AZ1083" s="490">
        <v>0</v>
      </c>
      <c r="BA1083" s="17">
        <v>0</v>
      </c>
      <c r="BB1083" s="18">
        <v>0</v>
      </c>
      <c r="BC1083" s="17">
        <v>0</v>
      </c>
      <c r="BD1083" s="18">
        <v>0</v>
      </c>
      <c r="BE1083" s="17">
        <v>0</v>
      </c>
      <c r="BF1083" s="18">
        <v>0</v>
      </c>
      <c r="BG1083" s="17">
        <v>0</v>
      </c>
      <c r="BH1083" s="18">
        <v>0</v>
      </c>
      <c r="BI1083" s="17">
        <v>0</v>
      </c>
      <c r="BJ1083" s="18">
        <v>0</v>
      </c>
      <c r="BK1083" s="17">
        <v>304.18000000000006</v>
      </c>
      <c r="BL1083" s="17">
        <v>304.18</v>
      </c>
      <c r="BM1083" s="17">
        <v>7.6</v>
      </c>
      <c r="BN1083" s="17">
        <v>7.6</v>
      </c>
      <c r="BO1083" s="18">
        <v>0</v>
      </c>
      <c r="BP1083" s="18">
        <v>0</v>
      </c>
      <c r="BQ1083" s="64">
        <v>311.78000000000009</v>
      </c>
      <c r="BR1083" s="18">
        <v>311.78000000000003</v>
      </c>
      <c r="BS1083" s="729">
        <v>0.26066709175016622</v>
      </c>
      <c r="BT1083" s="17">
        <v>0</v>
      </c>
      <c r="BU1083" s="17">
        <v>0</v>
      </c>
      <c r="BV1083" s="17">
        <v>0</v>
      </c>
      <c r="BW1083" s="17">
        <v>0</v>
      </c>
      <c r="BX1083" s="17">
        <v>0</v>
      </c>
      <c r="BY1083" s="17">
        <v>0</v>
      </c>
      <c r="BZ1083" s="17">
        <v>0</v>
      </c>
      <c r="CA1083" s="17">
        <v>0</v>
      </c>
      <c r="CB1083" s="17">
        <v>0</v>
      </c>
      <c r="CC1083" s="17">
        <v>0</v>
      </c>
      <c r="CD1083" s="17">
        <v>0</v>
      </c>
      <c r="CE1083" s="17">
        <v>0</v>
      </c>
      <c r="CF1083" s="17">
        <v>0</v>
      </c>
      <c r="CG1083" s="17">
        <v>0</v>
      </c>
      <c r="CH1083" s="17">
        <v>0</v>
      </c>
      <c r="CI1083" s="17">
        <v>0</v>
      </c>
      <c r="CJ1083" s="17">
        <v>0</v>
      </c>
      <c r="CK1083" s="17">
        <v>0</v>
      </c>
      <c r="CL1083" s="702">
        <v>357058.65120000008</v>
      </c>
      <c r="CM1083" s="702">
        <v>357058.65120000002</v>
      </c>
      <c r="CN1083" s="702">
        <v>8921.1839999999993</v>
      </c>
      <c r="CO1083" s="702">
        <v>8921.1839999999993</v>
      </c>
      <c r="CP1083" s="702">
        <v>0</v>
      </c>
      <c r="CQ1083" s="702">
        <v>0</v>
      </c>
      <c r="CR1083" s="704">
        <v>365979.83520000009</v>
      </c>
      <c r="CS1083" s="703">
        <v>365979.83520000003</v>
      </c>
      <c r="CT1083" s="23" t="s">
        <v>56</v>
      </c>
      <c r="CU1083" s="23" t="s">
        <v>56</v>
      </c>
      <c r="CV1083" s="23" t="s">
        <v>56</v>
      </c>
      <c r="CW1083" s="23" t="s">
        <v>56</v>
      </c>
      <c r="CX1083" s="23" t="s">
        <v>56</v>
      </c>
      <c r="CY1083" s="23" t="s">
        <v>56</v>
      </c>
      <c r="CZ1083" s="23" t="s">
        <v>56</v>
      </c>
      <c r="DA1083" s="23" t="s">
        <v>56</v>
      </c>
      <c r="DB1083" s="728">
        <v>4098927.02</v>
      </c>
      <c r="DC1083" s="10"/>
      <c r="DD1083" s="692">
        <v>1.1960850059999999</v>
      </c>
      <c r="DE1083" s="120"/>
      <c r="DF1083" s="120"/>
      <c r="DG1083" s="120"/>
      <c r="DH1083" s="140"/>
      <c r="DI1083" s="140"/>
      <c r="DJ1083" s="140"/>
      <c r="DK1083" s="140"/>
      <c r="DL1083" s="548" t="s">
        <v>56</v>
      </c>
      <c r="DM1083" s="548" t="s">
        <v>56</v>
      </c>
      <c r="DN1083" s="203" t="s">
        <v>55</v>
      </c>
      <c r="DO1083" s="700" t="s">
        <v>56</v>
      </c>
      <c r="DP1083" s="713" t="s">
        <v>56</v>
      </c>
      <c r="DQ1083" s="548" t="s">
        <v>56</v>
      </c>
      <c r="DR1083" s="673" t="s">
        <v>56</v>
      </c>
      <c r="DS1083" s="203" t="s">
        <v>56</v>
      </c>
      <c r="DT1083" s="1160" t="s">
        <v>56</v>
      </c>
      <c r="DU1083" s="711">
        <v>1.7687420584498095</v>
      </c>
      <c r="DV1083" s="711">
        <v>318.77921568276719</v>
      </c>
      <c r="DW1083" s="711">
        <v>0</v>
      </c>
      <c r="DX1083" s="711">
        <v>15.065360786496022</v>
      </c>
      <c r="DY1083" s="710">
        <v>1.6941973739940702E-3</v>
      </c>
      <c r="DZ1083" s="710">
        <v>0.40977677070522345</v>
      </c>
      <c r="EA1083" s="710">
        <v>0</v>
      </c>
      <c r="EB1083" s="710">
        <v>0.34610647375255055</v>
      </c>
      <c r="EC1083" s="236"/>
      <c r="ED1083" s="49"/>
      <c r="EE1083" s="232"/>
      <c r="EF1083" s="700">
        <v>0</v>
      </c>
      <c r="EG1083" s="712">
        <v>0</v>
      </c>
      <c r="EH1083" s="44"/>
    </row>
    <row r="1084" spans="1:138" ht="41.25" customHeight="1" x14ac:dyDescent="0.25">
      <c r="A1084" s="871" t="s">
        <v>49</v>
      </c>
      <c r="B1084" s="656" t="s">
        <v>96</v>
      </c>
      <c r="C1084" s="656" t="s">
        <v>140</v>
      </c>
      <c r="D1084" s="691" t="s">
        <v>160</v>
      </c>
      <c r="E1084" s="656" t="s">
        <v>160</v>
      </c>
      <c r="F1084" s="656" t="s">
        <v>1985</v>
      </c>
      <c r="G1084" s="901" t="s">
        <v>160</v>
      </c>
      <c r="H1084" s="897" t="s">
        <v>55</v>
      </c>
      <c r="I1084" s="17" t="s">
        <v>866</v>
      </c>
      <c r="J1084" s="64">
        <v>3.74</v>
      </c>
      <c r="K1084" s="665">
        <v>2.5506873012582316</v>
      </c>
      <c r="L1084" s="665">
        <v>3.5170454472300006</v>
      </c>
      <c r="M1084" s="64">
        <v>400</v>
      </c>
      <c r="N1084" s="726">
        <v>3159350.2229999998</v>
      </c>
      <c r="O1084" s="548" t="s">
        <v>863</v>
      </c>
      <c r="P1084" s="909">
        <v>0.85743443200000002</v>
      </c>
      <c r="Q1084" s="203" t="s">
        <v>57</v>
      </c>
      <c r="R1084" s="205" t="s">
        <v>57</v>
      </c>
      <c r="S1084" s="490">
        <v>0</v>
      </c>
      <c r="T1084" s="18">
        <v>0</v>
      </c>
      <c r="U1084" s="548">
        <v>0</v>
      </c>
      <c r="V1084" s="18">
        <v>0</v>
      </c>
      <c r="W1084" s="64">
        <v>0</v>
      </c>
      <c r="X1084" s="18">
        <v>0</v>
      </c>
      <c r="Y1084" s="18">
        <v>0</v>
      </c>
      <c r="Z1084" s="18">
        <v>0</v>
      </c>
      <c r="AA1084" s="18">
        <v>0</v>
      </c>
      <c r="AB1084" s="18">
        <v>0</v>
      </c>
      <c r="AC1084" s="18">
        <v>0</v>
      </c>
      <c r="AD1084" s="18">
        <v>0</v>
      </c>
      <c r="AE1084" s="18">
        <v>0</v>
      </c>
      <c r="AF1084" s="18">
        <v>0</v>
      </c>
      <c r="AG1084" s="64">
        <v>0</v>
      </c>
      <c r="AH1084" s="18">
        <v>0</v>
      </c>
      <c r="AI1084" s="64">
        <v>0</v>
      </c>
      <c r="AJ1084" s="18">
        <v>0</v>
      </c>
      <c r="AK1084" s="18">
        <v>17</v>
      </c>
      <c r="AL1084" s="64">
        <v>17</v>
      </c>
      <c r="AM1084" s="18">
        <v>0</v>
      </c>
      <c r="AN1084" s="18" t="s">
        <v>58</v>
      </c>
      <c r="AO1084" s="18">
        <v>0</v>
      </c>
      <c r="AP1084" s="64">
        <v>0</v>
      </c>
      <c r="AQ1084" s="64">
        <v>17</v>
      </c>
      <c r="AR1084" s="11">
        <v>17</v>
      </c>
      <c r="AS1084" s="17">
        <v>0</v>
      </c>
      <c r="AT1084" s="490">
        <v>0</v>
      </c>
      <c r="AU1084" s="64">
        <v>0</v>
      </c>
      <c r="AV1084" s="18">
        <v>0</v>
      </c>
      <c r="AW1084" s="64">
        <v>0</v>
      </c>
      <c r="AX1084" s="18">
        <v>0</v>
      </c>
      <c r="AY1084" s="17">
        <v>0</v>
      </c>
      <c r="AZ1084" s="490">
        <v>0</v>
      </c>
      <c r="BA1084" s="17">
        <v>0</v>
      </c>
      <c r="BB1084" s="18">
        <v>0</v>
      </c>
      <c r="BC1084" s="17">
        <v>0</v>
      </c>
      <c r="BD1084" s="18">
        <v>0</v>
      </c>
      <c r="BE1084" s="17">
        <v>0</v>
      </c>
      <c r="BF1084" s="18">
        <v>0</v>
      </c>
      <c r="BG1084" s="17">
        <v>0</v>
      </c>
      <c r="BH1084" s="18">
        <v>0</v>
      </c>
      <c r="BI1084" s="17">
        <v>0</v>
      </c>
      <c r="BJ1084" s="18">
        <v>0</v>
      </c>
      <c r="BK1084" s="17">
        <v>100.87999999999998</v>
      </c>
      <c r="BL1084" s="17">
        <v>100.88</v>
      </c>
      <c r="BM1084" s="17">
        <v>0</v>
      </c>
      <c r="BN1084" s="17" t="s">
        <v>58</v>
      </c>
      <c r="BO1084" s="18">
        <v>0</v>
      </c>
      <c r="BP1084" s="18">
        <v>0</v>
      </c>
      <c r="BQ1084" s="64">
        <v>100.87999999999998</v>
      </c>
      <c r="BR1084" s="18">
        <v>100.88</v>
      </c>
      <c r="BS1084" s="729">
        <v>0.11765331112805134</v>
      </c>
      <c r="BT1084" s="17">
        <v>0</v>
      </c>
      <c r="BU1084" s="17">
        <v>0</v>
      </c>
      <c r="BV1084" s="17">
        <v>0</v>
      </c>
      <c r="BW1084" s="17">
        <v>0</v>
      </c>
      <c r="BX1084" s="17">
        <v>0</v>
      </c>
      <c r="BY1084" s="17">
        <v>0</v>
      </c>
      <c r="BZ1084" s="17">
        <v>0</v>
      </c>
      <c r="CA1084" s="17">
        <v>0</v>
      </c>
      <c r="CB1084" s="17">
        <v>0</v>
      </c>
      <c r="CC1084" s="17">
        <v>0</v>
      </c>
      <c r="CD1084" s="17">
        <v>0</v>
      </c>
      <c r="CE1084" s="17">
        <v>0</v>
      </c>
      <c r="CF1084" s="17">
        <v>0</v>
      </c>
      <c r="CG1084" s="17">
        <v>0</v>
      </c>
      <c r="CH1084" s="17">
        <v>0</v>
      </c>
      <c r="CI1084" s="17">
        <v>0</v>
      </c>
      <c r="CJ1084" s="17">
        <v>0</v>
      </c>
      <c r="CK1084" s="17">
        <v>0</v>
      </c>
      <c r="CL1084" s="702">
        <v>118416.97919999999</v>
      </c>
      <c r="CM1084" s="702">
        <v>118416.9792</v>
      </c>
      <c r="CN1084" s="702">
        <v>0</v>
      </c>
      <c r="CO1084" s="702">
        <v>0</v>
      </c>
      <c r="CP1084" s="702">
        <v>0</v>
      </c>
      <c r="CQ1084" s="702">
        <v>0</v>
      </c>
      <c r="CR1084" s="704">
        <v>118416.97919999999</v>
      </c>
      <c r="CS1084" s="703">
        <v>118416.9792</v>
      </c>
      <c r="CT1084" s="23" t="s">
        <v>56</v>
      </c>
      <c r="CU1084" s="23" t="s">
        <v>56</v>
      </c>
      <c r="CV1084" s="23" t="s">
        <v>56</v>
      </c>
      <c r="CW1084" s="23" t="s">
        <v>56</v>
      </c>
      <c r="CX1084" s="23" t="s">
        <v>56</v>
      </c>
      <c r="CY1084" s="23" t="s">
        <v>56</v>
      </c>
      <c r="CZ1084" s="23" t="s">
        <v>56</v>
      </c>
      <c r="DA1084" s="23" t="s">
        <v>56</v>
      </c>
      <c r="DB1084" s="728">
        <v>3159350.2229999998</v>
      </c>
      <c r="DC1084" s="10"/>
      <c r="DD1084" s="692">
        <v>0.85743443200000002</v>
      </c>
      <c r="DE1084" s="120"/>
      <c r="DF1084" s="120"/>
      <c r="DG1084" s="120"/>
      <c r="DH1084" s="140"/>
      <c r="DI1084" s="140"/>
      <c r="DJ1084" s="140"/>
      <c r="DK1084" s="140"/>
      <c r="DL1084" s="548" t="s">
        <v>56</v>
      </c>
      <c r="DM1084" s="548" t="s">
        <v>56</v>
      </c>
      <c r="DN1084" s="203" t="s">
        <v>55</v>
      </c>
      <c r="DO1084" s="700" t="s">
        <v>56</v>
      </c>
      <c r="DP1084" s="713" t="s">
        <v>56</v>
      </c>
      <c r="DQ1084" s="548" t="s">
        <v>56</v>
      </c>
      <c r="DR1084" s="673" t="s">
        <v>56</v>
      </c>
      <c r="DS1084" s="203" t="s">
        <v>56</v>
      </c>
      <c r="DT1084" s="1160" t="s">
        <v>56</v>
      </c>
      <c r="DU1084" s="711">
        <v>128.78247011952203</v>
      </c>
      <c r="DV1084" s="711">
        <v>165.39417467866286</v>
      </c>
      <c r="DW1084" s="711">
        <v>107.00724888320001</v>
      </c>
      <c r="DX1084" s="711">
        <v>117.73076438267826</v>
      </c>
      <c r="DY1084" s="710">
        <v>0.96812749003984144</v>
      </c>
      <c r="DZ1084" s="710">
        <v>-4.1780768102278154E-2</v>
      </c>
      <c r="EA1084" s="710">
        <v>0.81777998380313</v>
      </c>
      <c r="EB1084" s="710">
        <v>0.18539473024288633</v>
      </c>
      <c r="EC1084" s="236"/>
      <c r="ED1084" s="49"/>
      <c r="EE1084" s="232"/>
      <c r="EF1084" s="700">
        <v>53874</v>
      </c>
      <c r="EG1084" s="712">
        <v>25655</v>
      </c>
      <c r="EH1084" s="44"/>
    </row>
    <row r="1085" spans="1:138" ht="41.25" customHeight="1" x14ac:dyDescent="0.25">
      <c r="A1085" s="871" t="s">
        <v>49</v>
      </c>
      <c r="B1085" s="656" t="s">
        <v>96</v>
      </c>
      <c r="C1085" s="656" t="s">
        <v>140</v>
      </c>
      <c r="D1085" s="691" t="s">
        <v>160</v>
      </c>
      <c r="E1085" s="656" t="s">
        <v>160</v>
      </c>
      <c r="F1085" s="656" t="s">
        <v>1986</v>
      </c>
      <c r="G1085" s="901" t="s">
        <v>160</v>
      </c>
      <c r="H1085" s="897" t="s">
        <v>55</v>
      </c>
      <c r="I1085" s="17" t="s">
        <v>866</v>
      </c>
      <c r="J1085" s="64">
        <v>3.74</v>
      </c>
      <c r="K1085" s="665">
        <v>2.1255727510485261</v>
      </c>
      <c r="L1085" s="665">
        <v>1.6106060572559999</v>
      </c>
      <c r="M1085" s="64">
        <v>324</v>
      </c>
      <c r="N1085" s="726">
        <v>3916904.95</v>
      </c>
      <c r="O1085" s="548" t="s">
        <v>863</v>
      </c>
      <c r="P1085" s="909">
        <v>0.84302376899999998</v>
      </c>
      <c r="Q1085" s="203" t="s">
        <v>57</v>
      </c>
      <c r="R1085" s="205" t="s">
        <v>57</v>
      </c>
      <c r="S1085" s="490">
        <v>0</v>
      </c>
      <c r="T1085" s="18">
        <v>0</v>
      </c>
      <c r="U1085" s="548">
        <v>0</v>
      </c>
      <c r="V1085" s="18">
        <v>0</v>
      </c>
      <c r="W1085" s="64">
        <v>0</v>
      </c>
      <c r="X1085" s="18">
        <v>0</v>
      </c>
      <c r="Y1085" s="18">
        <v>0</v>
      </c>
      <c r="Z1085" s="18">
        <v>0</v>
      </c>
      <c r="AA1085" s="18">
        <v>0</v>
      </c>
      <c r="AB1085" s="18">
        <v>0</v>
      </c>
      <c r="AC1085" s="18">
        <v>0</v>
      </c>
      <c r="AD1085" s="18">
        <v>0</v>
      </c>
      <c r="AE1085" s="18">
        <v>0</v>
      </c>
      <c r="AF1085" s="18">
        <v>0</v>
      </c>
      <c r="AG1085" s="64">
        <v>1</v>
      </c>
      <c r="AH1085" s="18">
        <v>1</v>
      </c>
      <c r="AI1085" s="64">
        <v>0</v>
      </c>
      <c r="AJ1085" s="18">
        <v>0</v>
      </c>
      <c r="AK1085" s="18">
        <v>15</v>
      </c>
      <c r="AL1085" s="64">
        <v>15</v>
      </c>
      <c r="AM1085" s="18">
        <v>0</v>
      </c>
      <c r="AN1085" s="18" t="s">
        <v>58</v>
      </c>
      <c r="AO1085" s="18">
        <v>0</v>
      </c>
      <c r="AP1085" s="64">
        <v>0</v>
      </c>
      <c r="AQ1085" s="64">
        <v>16</v>
      </c>
      <c r="AR1085" s="11">
        <v>16</v>
      </c>
      <c r="AS1085" s="17">
        <v>0</v>
      </c>
      <c r="AT1085" s="490">
        <v>0</v>
      </c>
      <c r="AU1085" s="64">
        <v>0</v>
      </c>
      <c r="AV1085" s="18">
        <v>0</v>
      </c>
      <c r="AW1085" s="64">
        <v>0</v>
      </c>
      <c r="AX1085" s="18">
        <v>0</v>
      </c>
      <c r="AY1085" s="17">
        <v>0</v>
      </c>
      <c r="AZ1085" s="490">
        <v>0</v>
      </c>
      <c r="BA1085" s="17">
        <v>0</v>
      </c>
      <c r="BB1085" s="18">
        <v>0</v>
      </c>
      <c r="BC1085" s="17">
        <v>0</v>
      </c>
      <c r="BD1085" s="18">
        <v>0</v>
      </c>
      <c r="BE1085" s="17">
        <v>0</v>
      </c>
      <c r="BF1085" s="18">
        <v>0</v>
      </c>
      <c r="BG1085" s="17">
        <v>1.2</v>
      </c>
      <c r="BH1085" s="18">
        <v>1.2</v>
      </c>
      <c r="BI1085" s="17">
        <v>0</v>
      </c>
      <c r="BJ1085" s="18">
        <v>0</v>
      </c>
      <c r="BK1085" s="17">
        <v>205.83999999999997</v>
      </c>
      <c r="BL1085" s="17">
        <v>205.84</v>
      </c>
      <c r="BM1085" s="17">
        <v>0</v>
      </c>
      <c r="BN1085" s="17" t="s">
        <v>58</v>
      </c>
      <c r="BO1085" s="18">
        <v>0</v>
      </c>
      <c r="BP1085" s="18">
        <v>0</v>
      </c>
      <c r="BQ1085" s="64">
        <v>207.03999999999996</v>
      </c>
      <c r="BR1085" s="18">
        <v>207.04</v>
      </c>
      <c r="BS1085" s="729">
        <v>0.24559212635913233</v>
      </c>
      <c r="BT1085" s="17">
        <v>0</v>
      </c>
      <c r="BU1085" s="17">
        <v>0</v>
      </c>
      <c r="BV1085" s="17">
        <v>0</v>
      </c>
      <c r="BW1085" s="17">
        <v>0</v>
      </c>
      <c r="BX1085" s="17">
        <v>0</v>
      </c>
      <c r="BY1085" s="17">
        <v>0</v>
      </c>
      <c r="BZ1085" s="17">
        <v>0</v>
      </c>
      <c r="CA1085" s="17">
        <v>0</v>
      </c>
      <c r="CB1085" s="17">
        <v>0</v>
      </c>
      <c r="CC1085" s="17">
        <v>0</v>
      </c>
      <c r="CD1085" s="17">
        <v>0</v>
      </c>
      <c r="CE1085" s="17">
        <v>0</v>
      </c>
      <c r="CF1085" s="17">
        <v>0</v>
      </c>
      <c r="CG1085" s="17">
        <v>0</v>
      </c>
      <c r="CH1085" s="17">
        <v>6054.9119999999994</v>
      </c>
      <c r="CI1085" s="17">
        <v>6054.9119999999994</v>
      </c>
      <c r="CJ1085" s="17">
        <v>0</v>
      </c>
      <c r="CK1085" s="17">
        <v>0</v>
      </c>
      <c r="CL1085" s="702">
        <v>241623.22559999998</v>
      </c>
      <c r="CM1085" s="702">
        <v>241623.22560000001</v>
      </c>
      <c r="CN1085" s="702">
        <v>0</v>
      </c>
      <c r="CO1085" s="702">
        <v>0</v>
      </c>
      <c r="CP1085" s="702">
        <v>0</v>
      </c>
      <c r="CQ1085" s="702">
        <v>0</v>
      </c>
      <c r="CR1085" s="704">
        <v>247678.13759999999</v>
      </c>
      <c r="CS1085" s="703">
        <v>247678.13760000002</v>
      </c>
      <c r="CT1085" s="23" t="s">
        <v>56</v>
      </c>
      <c r="CU1085" s="23" t="s">
        <v>56</v>
      </c>
      <c r="CV1085" s="23" t="s">
        <v>56</v>
      </c>
      <c r="CW1085" s="23" t="s">
        <v>56</v>
      </c>
      <c r="CX1085" s="23" t="s">
        <v>56</v>
      </c>
      <c r="CY1085" s="23" t="s">
        <v>56</v>
      </c>
      <c r="CZ1085" s="23" t="s">
        <v>56</v>
      </c>
      <c r="DA1085" s="23" t="s">
        <v>56</v>
      </c>
      <c r="DB1085" s="728">
        <v>3916904.95</v>
      </c>
      <c r="DC1085" s="10"/>
      <c r="DD1085" s="692">
        <v>0.84302376899999998</v>
      </c>
      <c r="DE1085" s="120"/>
      <c r="DF1085" s="120"/>
      <c r="DG1085" s="120"/>
      <c r="DH1085" s="140"/>
      <c r="DI1085" s="140"/>
      <c r="DJ1085" s="140"/>
      <c r="DK1085" s="140"/>
      <c r="DL1085" s="548" t="s">
        <v>56</v>
      </c>
      <c r="DM1085" s="548" t="s">
        <v>56</v>
      </c>
      <c r="DN1085" s="203" t="s">
        <v>55</v>
      </c>
      <c r="DO1085" s="700" t="s">
        <v>56</v>
      </c>
      <c r="DP1085" s="713" t="s">
        <v>56</v>
      </c>
      <c r="DQ1085" s="548" t="s">
        <v>56</v>
      </c>
      <c r="DR1085" s="673" t="s">
        <v>56</v>
      </c>
      <c r="DS1085" s="203" t="s">
        <v>56</v>
      </c>
      <c r="DT1085" s="1160" t="s">
        <v>56</v>
      </c>
      <c r="DU1085" s="711">
        <v>0.88488063660477356</v>
      </c>
      <c r="DV1085" s="711">
        <v>39.648659095077221</v>
      </c>
      <c r="DW1085" s="711">
        <v>0.89285256410256397</v>
      </c>
      <c r="DX1085" s="711">
        <v>39.640687167579436</v>
      </c>
      <c r="DY1085" s="710">
        <v>6.3660477453580831E-3</v>
      </c>
      <c r="DZ1085" s="710">
        <v>0.11334499456630359</v>
      </c>
      <c r="EA1085" s="710">
        <v>6.3797313797313796E-3</v>
      </c>
      <c r="EB1085" s="710">
        <v>0.11333131093193029</v>
      </c>
      <c r="EC1085" s="236"/>
      <c r="ED1085" s="49"/>
      <c r="EE1085" s="232"/>
      <c r="EF1085" s="700">
        <v>0</v>
      </c>
      <c r="EG1085" s="712">
        <v>13092.333333333334</v>
      </c>
      <c r="EH1085" s="44"/>
    </row>
    <row r="1086" spans="1:138" ht="41.25" customHeight="1" x14ac:dyDescent="0.25">
      <c r="A1086" s="871" t="s">
        <v>49</v>
      </c>
      <c r="B1086" s="656" t="s">
        <v>96</v>
      </c>
      <c r="C1086" s="656" t="s">
        <v>140</v>
      </c>
      <c r="D1086" s="691" t="s">
        <v>160</v>
      </c>
      <c r="E1086" s="656" t="s">
        <v>160</v>
      </c>
      <c r="F1086" s="656" t="s">
        <v>1987</v>
      </c>
      <c r="G1086" s="901" t="s">
        <v>160</v>
      </c>
      <c r="H1086" s="897" t="s">
        <v>55</v>
      </c>
      <c r="I1086" s="17" t="s">
        <v>866</v>
      </c>
      <c r="J1086" s="64">
        <v>3.74</v>
      </c>
      <c r="K1086" s="665">
        <v>2.5290713071797724</v>
      </c>
      <c r="L1086" s="665">
        <v>1.9087121172420001</v>
      </c>
      <c r="M1086" s="64">
        <v>312</v>
      </c>
      <c r="N1086" s="726">
        <v>4423759.25</v>
      </c>
      <c r="O1086" s="548" t="s">
        <v>863</v>
      </c>
      <c r="P1086" s="909">
        <v>1.448271603</v>
      </c>
      <c r="Q1086" s="203" t="s">
        <v>57</v>
      </c>
      <c r="R1086" s="205" t="s">
        <v>57</v>
      </c>
      <c r="S1086" s="490">
        <v>0</v>
      </c>
      <c r="T1086" s="18">
        <v>0</v>
      </c>
      <c r="U1086" s="548">
        <v>0</v>
      </c>
      <c r="V1086" s="18">
        <v>0</v>
      </c>
      <c r="W1086" s="64">
        <v>0</v>
      </c>
      <c r="X1086" s="18">
        <v>0</v>
      </c>
      <c r="Y1086" s="18">
        <v>0</v>
      </c>
      <c r="Z1086" s="18">
        <v>0</v>
      </c>
      <c r="AA1086" s="18">
        <v>0</v>
      </c>
      <c r="AB1086" s="18">
        <v>0</v>
      </c>
      <c r="AC1086" s="18">
        <v>0</v>
      </c>
      <c r="AD1086" s="18">
        <v>0</v>
      </c>
      <c r="AE1086" s="18">
        <v>0</v>
      </c>
      <c r="AF1086" s="18">
        <v>0</v>
      </c>
      <c r="AG1086" s="64">
        <v>0</v>
      </c>
      <c r="AH1086" s="18">
        <v>0</v>
      </c>
      <c r="AI1086" s="64">
        <v>0</v>
      </c>
      <c r="AJ1086" s="18">
        <v>0</v>
      </c>
      <c r="AK1086" s="18">
        <v>1</v>
      </c>
      <c r="AL1086" s="64">
        <v>1</v>
      </c>
      <c r="AM1086" s="18">
        <v>0</v>
      </c>
      <c r="AN1086" s="18" t="s">
        <v>58</v>
      </c>
      <c r="AO1086" s="18">
        <v>0</v>
      </c>
      <c r="AP1086" s="64">
        <v>0</v>
      </c>
      <c r="AQ1086" s="64">
        <v>1</v>
      </c>
      <c r="AR1086" s="11">
        <v>1</v>
      </c>
      <c r="AS1086" s="17">
        <v>0</v>
      </c>
      <c r="AT1086" s="490">
        <v>0</v>
      </c>
      <c r="AU1086" s="64">
        <v>0</v>
      </c>
      <c r="AV1086" s="18">
        <v>0</v>
      </c>
      <c r="AW1086" s="64">
        <v>0</v>
      </c>
      <c r="AX1086" s="18">
        <v>0</v>
      </c>
      <c r="AY1086" s="17">
        <v>0</v>
      </c>
      <c r="AZ1086" s="490">
        <v>0</v>
      </c>
      <c r="BA1086" s="17">
        <v>0</v>
      </c>
      <c r="BB1086" s="18">
        <v>0</v>
      </c>
      <c r="BC1086" s="17">
        <v>0</v>
      </c>
      <c r="BD1086" s="18">
        <v>0</v>
      </c>
      <c r="BE1086" s="17">
        <v>0</v>
      </c>
      <c r="BF1086" s="18">
        <v>0</v>
      </c>
      <c r="BG1086" s="17">
        <v>0</v>
      </c>
      <c r="BH1086" s="18">
        <v>0</v>
      </c>
      <c r="BI1086" s="17">
        <v>0</v>
      </c>
      <c r="BJ1086" s="18">
        <v>0</v>
      </c>
      <c r="BK1086" s="17">
        <v>7.6</v>
      </c>
      <c r="BL1086" s="17">
        <v>7.6</v>
      </c>
      <c r="BM1086" s="17">
        <v>0</v>
      </c>
      <c r="BN1086" s="17" t="s">
        <v>58</v>
      </c>
      <c r="BO1086" s="18">
        <v>0</v>
      </c>
      <c r="BP1086" s="18">
        <v>0</v>
      </c>
      <c r="BQ1086" s="64">
        <v>7.6</v>
      </c>
      <c r="BR1086" s="18">
        <v>7.6</v>
      </c>
      <c r="BS1086" s="729">
        <v>5.2476344797875597E-3</v>
      </c>
      <c r="BT1086" s="17">
        <v>0</v>
      </c>
      <c r="BU1086" s="17">
        <v>0</v>
      </c>
      <c r="BV1086" s="17">
        <v>0</v>
      </c>
      <c r="BW1086" s="17">
        <v>0</v>
      </c>
      <c r="BX1086" s="17">
        <v>0</v>
      </c>
      <c r="BY1086" s="17">
        <v>0</v>
      </c>
      <c r="BZ1086" s="17">
        <v>0</v>
      </c>
      <c r="CA1086" s="17">
        <v>0</v>
      </c>
      <c r="CB1086" s="17">
        <v>0</v>
      </c>
      <c r="CC1086" s="17">
        <v>0</v>
      </c>
      <c r="CD1086" s="17">
        <v>0</v>
      </c>
      <c r="CE1086" s="17">
        <v>0</v>
      </c>
      <c r="CF1086" s="17">
        <v>0</v>
      </c>
      <c r="CG1086" s="17">
        <v>0</v>
      </c>
      <c r="CH1086" s="17">
        <v>0</v>
      </c>
      <c r="CI1086" s="17">
        <v>0</v>
      </c>
      <c r="CJ1086" s="17">
        <v>0</v>
      </c>
      <c r="CK1086" s="17">
        <v>0</v>
      </c>
      <c r="CL1086" s="702">
        <v>8921.1839999999993</v>
      </c>
      <c r="CM1086" s="702">
        <v>8921.1839999999993</v>
      </c>
      <c r="CN1086" s="702">
        <v>0</v>
      </c>
      <c r="CO1086" s="702">
        <v>0</v>
      </c>
      <c r="CP1086" s="702">
        <v>0</v>
      </c>
      <c r="CQ1086" s="702">
        <v>0</v>
      </c>
      <c r="CR1086" s="704">
        <v>8921.1839999999993</v>
      </c>
      <c r="CS1086" s="703">
        <v>8921.1839999999993</v>
      </c>
      <c r="CT1086" s="23" t="s">
        <v>56</v>
      </c>
      <c r="CU1086" s="23" t="s">
        <v>56</v>
      </c>
      <c r="CV1086" s="23" t="s">
        <v>56</v>
      </c>
      <c r="CW1086" s="23" t="s">
        <v>56</v>
      </c>
      <c r="CX1086" s="23" t="s">
        <v>56</v>
      </c>
      <c r="CY1086" s="23" t="s">
        <v>56</v>
      </c>
      <c r="CZ1086" s="23" t="s">
        <v>56</v>
      </c>
      <c r="DA1086" s="23" t="s">
        <v>56</v>
      </c>
      <c r="DB1086" s="728">
        <v>4423759.25</v>
      </c>
      <c r="DC1086" s="10"/>
      <c r="DD1086" s="692">
        <v>1.448271603</v>
      </c>
      <c r="DE1086" s="120"/>
      <c r="DF1086" s="120"/>
      <c r="DG1086" s="120"/>
      <c r="DH1086" s="140"/>
      <c r="DI1086" s="140"/>
      <c r="DJ1086" s="140"/>
      <c r="DK1086" s="140"/>
      <c r="DL1086" s="548" t="s">
        <v>56</v>
      </c>
      <c r="DM1086" s="548" t="s">
        <v>56</v>
      </c>
      <c r="DN1086" s="203" t="s">
        <v>55</v>
      </c>
      <c r="DO1086" s="700" t="s">
        <v>56</v>
      </c>
      <c r="DP1086" s="713" t="s">
        <v>56</v>
      </c>
      <c r="DQ1086" s="548" t="s">
        <v>56</v>
      </c>
      <c r="DR1086" s="673" t="s">
        <v>56</v>
      </c>
      <c r="DS1086" s="203" t="s">
        <v>56</v>
      </c>
      <c r="DT1086" s="1160" t="s">
        <v>56</v>
      </c>
      <c r="DU1086" s="711">
        <v>184.64612822647794</v>
      </c>
      <c r="DV1086" s="711">
        <v>-68.049552158871094</v>
      </c>
      <c r="DW1086" s="711">
        <v>178.44523043944301</v>
      </c>
      <c r="DX1086" s="711">
        <v>-62.612258798655986</v>
      </c>
      <c r="DY1086" s="710">
        <v>1.025811823480433</v>
      </c>
      <c r="DZ1086" s="710">
        <v>-0.63444629745816061</v>
      </c>
      <c r="EA1086" s="710">
        <v>0.99035369774919602</v>
      </c>
      <c r="EB1086" s="710">
        <v>-0.60042209098752819</v>
      </c>
      <c r="EC1086" s="236"/>
      <c r="ED1086" s="49"/>
      <c r="EE1086" s="232"/>
      <c r="EF1086" s="700">
        <v>55440</v>
      </c>
      <c r="EG1086" s="712">
        <v>-17028</v>
      </c>
      <c r="EH1086" s="44"/>
    </row>
    <row r="1087" spans="1:138" ht="41.25" customHeight="1" x14ac:dyDescent="0.25">
      <c r="A1087" s="871" t="s">
        <v>49</v>
      </c>
      <c r="B1087" s="656" t="s">
        <v>96</v>
      </c>
      <c r="C1087" s="656" t="s">
        <v>140</v>
      </c>
      <c r="D1087" s="691" t="s">
        <v>146</v>
      </c>
      <c r="E1087" s="656" t="s">
        <v>146</v>
      </c>
      <c r="F1087" s="656" t="s">
        <v>670</v>
      </c>
      <c r="G1087" s="901" t="s">
        <v>631</v>
      </c>
      <c r="H1087" s="897" t="s">
        <v>55</v>
      </c>
      <c r="I1087" s="17" t="s">
        <v>860</v>
      </c>
      <c r="J1087" s="64">
        <v>13.2</v>
      </c>
      <c r="K1087" s="665">
        <v>10.882821634116768</v>
      </c>
      <c r="L1087" s="665">
        <v>37.495833255341999</v>
      </c>
      <c r="M1087" s="64">
        <v>2754</v>
      </c>
      <c r="N1087" s="726">
        <v>24413969.43</v>
      </c>
      <c r="O1087" s="548" t="s">
        <v>863</v>
      </c>
      <c r="P1087" s="909">
        <v>8.5050622849999993</v>
      </c>
      <c r="Q1087" s="203" t="s">
        <v>57</v>
      </c>
      <c r="R1087" s="205" t="s">
        <v>57</v>
      </c>
      <c r="S1087" s="490">
        <v>0</v>
      </c>
      <c r="T1087" s="18">
        <v>0</v>
      </c>
      <c r="U1087" s="548">
        <v>0</v>
      </c>
      <c r="V1087" s="18">
        <v>0</v>
      </c>
      <c r="W1087" s="64">
        <v>0</v>
      </c>
      <c r="X1087" s="18">
        <v>0</v>
      </c>
      <c r="Y1087" s="18">
        <v>0</v>
      </c>
      <c r="Z1087" s="18">
        <v>0</v>
      </c>
      <c r="AA1087" s="18">
        <v>0</v>
      </c>
      <c r="AB1087" s="18">
        <v>0</v>
      </c>
      <c r="AC1087" s="18">
        <v>0</v>
      </c>
      <c r="AD1087" s="18">
        <v>0</v>
      </c>
      <c r="AE1087" s="18">
        <v>0</v>
      </c>
      <c r="AF1087" s="18">
        <v>0</v>
      </c>
      <c r="AG1087" s="64">
        <v>0</v>
      </c>
      <c r="AH1087" s="18">
        <v>0</v>
      </c>
      <c r="AI1087" s="64">
        <v>0</v>
      </c>
      <c r="AJ1087" s="18">
        <v>0</v>
      </c>
      <c r="AK1087" s="18">
        <v>218</v>
      </c>
      <c r="AL1087" s="64">
        <v>218</v>
      </c>
      <c r="AM1087" s="18">
        <v>6</v>
      </c>
      <c r="AN1087" s="18">
        <v>6</v>
      </c>
      <c r="AO1087" s="18">
        <v>0</v>
      </c>
      <c r="AP1087" s="64">
        <v>0</v>
      </c>
      <c r="AQ1087" s="64">
        <v>224</v>
      </c>
      <c r="AR1087" s="11">
        <v>224</v>
      </c>
      <c r="AS1087" s="17">
        <v>0</v>
      </c>
      <c r="AT1087" s="490">
        <v>0</v>
      </c>
      <c r="AU1087" s="64">
        <v>0</v>
      </c>
      <c r="AV1087" s="18">
        <v>0</v>
      </c>
      <c r="AW1087" s="64">
        <v>0</v>
      </c>
      <c r="AX1087" s="18">
        <v>0</v>
      </c>
      <c r="AY1087" s="17">
        <v>0</v>
      </c>
      <c r="AZ1087" s="490">
        <v>0</v>
      </c>
      <c r="BA1087" s="17">
        <v>0</v>
      </c>
      <c r="BB1087" s="18">
        <v>0</v>
      </c>
      <c r="BC1087" s="17">
        <v>0</v>
      </c>
      <c r="BD1087" s="18">
        <v>0</v>
      </c>
      <c r="BE1087" s="17">
        <v>0</v>
      </c>
      <c r="BF1087" s="18">
        <v>0</v>
      </c>
      <c r="BG1087" s="17">
        <v>0</v>
      </c>
      <c r="BH1087" s="18">
        <v>0</v>
      </c>
      <c r="BI1087" s="17">
        <v>0</v>
      </c>
      <c r="BJ1087" s="18">
        <v>0</v>
      </c>
      <c r="BK1087" s="17">
        <v>4307.0550000000039</v>
      </c>
      <c r="BL1087" s="17">
        <v>4307.0549999999985</v>
      </c>
      <c r="BM1087" s="17">
        <v>80.400000000000006</v>
      </c>
      <c r="BN1087" s="17">
        <v>80.400000000000006</v>
      </c>
      <c r="BO1087" s="18">
        <v>0</v>
      </c>
      <c r="BP1087" s="18">
        <v>0</v>
      </c>
      <c r="BQ1087" s="64">
        <v>4387.4550000000036</v>
      </c>
      <c r="BR1087" s="18">
        <v>4387.4549999999981</v>
      </c>
      <c r="BS1087" s="729">
        <v>0.51586394702105398</v>
      </c>
      <c r="BT1087" s="17">
        <v>0</v>
      </c>
      <c r="BU1087" s="17">
        <v>0</v>
      </c>
      <c r="BV1087" s="17">
        <v>0</v>
      </c>
      <c r="BW1087" s="17">
        <v>0</v>
      </c>
      <c r="BX1087" s="17">
        <v>0</v>
      </c>
      <c r="BY1087" s="17">
        <v>0</v>
      </c>
      <c r="BZ1087" s="17">
        <v>0</v>
      </c>
      <c r="CA1087" s="17">
        <v>0</v>
      </c>
      <c r="CB1087" s="17">
        <v>0</v>
      </c>
      <c r="CC1087" s="17">
        <v>0</v>
      </c>
      <c r="CD1087" s="17">
        <v>0</v>
      </c>
      <c r="CE1087" s="17">
        <v>0</v>
      </c>
      <c r="CF1087" s="17">
        <v>0</v>
      </c>
      <c r="CG1087" s="17">
        <v>0</v>
      </c>
      <c r="CH1087" s="17">
        <v>0</v>
      </c>
      <c r="CI1087" s="17">
        <v>0</v>
      </c>
      <c r="CJ1087" s="17">
        <v>0</v>
      </c>
      <c r="CK1087" s="17">
        <v>0</v>
      </c>
      <c r="CL1087" s="702">
        <v>5055793.4412000049</v>
      </c>
      <c r="CM1087" s="702">
        <v>5055793.4411999984</v>
      </c>
      <c r="CN1087" s="702">
        <v>94376.736000000019</v>
      </c>
      <c r="CO1087" s="702">
        <v>94376.736000000019</v>
      </c>
      <c r="CP1087" s="702">
        <v>0</v>
      </c>
      <c r="CQ1087" s="702">
        <v>0</v>
      </c>
      <c r="CR1087" s="704">
        <v>5150170.1772000045</v>
      </c>
      <c r="CS1087" s="703">
        <v>5150170.1771999979</v>
      </c>
      <c r="CT1087" s="23" t="s">
        <v>56</v>
      </c>
      <c r="CU1087" s="23" t="s">
        <v>56</v>
      </c>
      <c r="CV1087" s="23" t="s">
        <v>56</v>
      </c>
      <c r="CW1087" s="23" t="s">
        <v>56</v>
      </c>
      <c r="CX1087" s="23" t="s">
        <v>56</v>
      </c>
      <c r="CY1087" s="23" t="s">
        <v>56</v>
      </c>
      <c r="CZ1087" s="23" t="s">
        <v>56</v>
      </c>
      <c r="DA1087" s="23" t="s">
        <v>56</v>
      </c>
      <c r="DB1087" s="728">
        <v>24413969.43</v>
      </c>
      <c r="DC1087" s="10"/>
      <c r="DD1087" s="692">
        <v>8.5050622849999993</v>
      </c>
      <c r="DE1087" s="120"/>
      <c r="DF1087" s="120"/>
      <c r="DG1087" s="120"/>
      <c r="DH1087" s="140"/>
      <c r="DI1087" s="140"/>
      <c r="DJ1087" s="140"/>
      <c r="DK1087" s="140"/>
      <c r="DL1087" s="548" t="s">
        <v>56</v>
      </c>
      <c r="DM1087" s="548" t="s">
        <v>56</v>
      </c>
      <c r="DN1087" s="203" t="s">
        <v>868</v>
      </c>
      <c r="DO1087" s="700">
        <v>2745.75</v>
      </c>
      <c r="DP1087" s="713" t="s">
        <v>56</v>
      </c>
      <c r="DQ1087" s="548" t="s">
        <v>56</v>
      </c>
      <c r="DR1087" s="673" t="s">
        <v>56</v>
      </c>
      <c r="DS1087" s="203" t="s">
        <v>56</v>
      </c>
      <c r="DT1087" s="1160" t="s">
        <v>56</v>
      </c>
      <c r="DU1087" s="711">
        <v>45.598834562505694</v>
      </c>
      <c r="DV1087" s="711">
        <v>511.17331402798465</v>
      </c>
      <c r="DW1087" s="711">
        <v>31.1776244047131</v>
      </c>
      <c r="DX1087" s="711">
        <v>327.238715235462</v>
      </c>
      <c r="DY1087" s="710">
        <v>0.45524902121460437</v>
      </c>
      <c r="DZ1087" s="710">
        <v>0.74112960279012485</v>
      </c>
      <c r="EA1087" s="710">
        <v>0.44076038650821198</v>
      </c>
      <c r="EB1087" s="710">
        <v>0.70879496768040751</v>
      </c>
      <c r="EC1087" s="236"/>
      <c r="ED1087" s="49"/>
      <c r="EE1087" s="232"/>
      <c r="EF1087" s="700">
        <v>39826</v>
      </c>
      <c r="EG1087" s="712">
        <v>335769.33333333331</v>
      </c>
      <c r="EH1087" s="44"/>
    </row>
    <row r="1088" spans="1:138" ht="41.25" customHeight="1" x14ac:dyDescent="0.25">
      <c r="A1088" s="871" t="s">
        <v>49</v>
      </c>
      <c r="B1088" s="656" t="s">
        <v>96</v>
      </c>
      <c r="C1088" s="656" t="s">
        <v>140</v>
      </c>
      <c r="D1088" s="691" t="s">
        <v>146</v>
      </c>
      <c r="E1088" s="656" t="s">
        <v>146</v>
      </c>
      <c r="F1088" s="656" t="s">
        <v>671</v>
      </c>
      <c r="G1088" s="901" t="s">
        <v>146</v>
      </c>
      <c r="H1088" s="897" t="s">
        <v>55</v>
      </c>
      <c r="I1088" s="17" t="s">
        <v>866</v>
      </c>
      <c r="J1088" s="64">
        <v>13.2</v>
      </c>
      <c r="K1088" s="665">
        <v>11.660166036553681</v>
      </c>
      <c r="L1088" s="665">
        <v>34.996401442359002</v>
      </c>
      <c r="M1088" s="64">
        <v>1034</v>
      </c>
      <c r="N1088" s="726">
        <v>17357639.599999998</v>
      </c>
      <c r="O1088" s="548" t="s">
        <v>863</v>
      </c>
      <c r="P1088" s="909">
        <v>4.8926971210000003</v>
      </c>
      <c r="Q1088" s="203" t="s">
        <v>57</v>
      </c>
      <c r="R1088" s="205" t="s">
        <v>57</v>
      </c>
      <c r="S1088" s="490">
        <v>0</v>
      </c>
      <c r="T1088" s="18">
        <v>0</v>
      </c>
      <c r="U1088" s="548">
        <v>0</v>
      </c>
      <c r="V1088" s="18">
        <v>0</v>
      </c>
      <c r="W1088" s="64">
        <v>0</v>
      </c>
      <c r="X1088" s="18">
        <v>0</v>
      </c>
      <c r="Y1088" s="18">
        <v>0</v>
      </c>
      <c r="Z1088" s="18">
        <v>0</v>
      </c>
      <c r="AA1088" s="18">
        <v>0</v>
      </c>
      <c r="AB1088" s="18">
        <v>0</v>
      </c>
      <c r="AC1088" s="18">
        <v>0</v>
      </c>
      <c r="AD1088" s="18">
        <v>0</v>
      </c>
      <c r="AE1088" s="18">
        <v>0</v>
      </c>
      <c r="AF1088" s="18">
        <v>0</v>
      </c>
      <c r="AG1088" s="64">
        <v>1</v>
      </c>
      <c r="AH1088" s="18">
        <v>1</v>
      </c>
      <c r="AI1088" s="64">
        <v>0</v>
      </c>
      <c r="AJ1088" s="18">
        <v>0</v>
      </c>
      <c r="AK1088" s="18">
        <v>78</v>
      </c>
      <c r="AL1088" s="64">
        <v>77</v>
      </c>
      <c r="AM1088" s="18">
        <v>5</v>
      </c>
      <c r="AN1088" s="18">
        <v>5</v>
      </c>
      <c r="AO1088" s="18">
        <v>1</v>
      </c>
      <c r="AP1088" s="64">
        <v>1</v>
      </c>
      <c r="AQ1088" s="64">
        <v>85</v>
      </c>
      <c r="AR1088" s="11">
        <v>84</v>
      </c>
      <c r="AS1088" s="17">
        <v>0</v>
      </c>
      <c r="AT1088" s="490">
        <v>0</v>
      </c>
      <c r="AU1088" s="64">
        <v>0</v>
      </c>
      <c r="AV1088" s="18">
        <v>0</v>
      </c>
      <c r="AW1088" s="64">
        <v>0</v>
      </c>
      <c r="AX1088" s="18">
        <v>0</v>
      </c>
      <c r="AY1088" s="17">
        <v>0</v>
      </c>
      <c r="AZ1088" s="490">
        <v>0</v>
      </c>
      <c r="BA1088" s="17">
        <v>0</v>
      </c>
      <c r="BB1088" s="18">
        <v>0</v>
      </c>
      <c r="BC1088" s="17">
        <v>0</v>
      </c>
      <c r="BD1088" s="18">
        <v>0</v>
      </c>
      <c r="BE1088" s="17">
        <v>0</v>
      </c>
      <c r="BF1088" s="18">
        <v>0</v>
      </c>
      <c r="BG1088" s="17">
        <v>1.2</v>
      </c>
      <c r="BH1088" s="18">
        <v>1.2</v>
      </c>
      <c r="BI1088" s="17">
        <v>0</v>
      </c>
      <c r="BJ1088" s="18">
        <v>0</v>
      </c>
      <c r="BK1088" s="17">
        <v>665.9440000000003</v>
      </c>
      <c r="BL1088" s="17">
        <v>655.94400000000019</v>
      </c>
      <c r="BM1088" s="17">
        <v>79.099999999999994</v>
      </c>
      <c r="BN1088" s="17">
        <v>79.099999999999994</v>
      </c>
      <c r="BO1088" s="18">
        <v>10</v>
      </c>
      <c r="BP1088" s="18">
        <v>10</v>
      </c>
      <c r="BQ1088" s="64">
        <v>756.24400000000037</v>
      </c>
      <c r="BR1088" s="18">
        <v>746.24400000000026</v>
      </c>
      <c r="BS1088" s="729">
        <v>0.15456587262557434</v>
      </c>
      <c r="BT1088" s="17">
        <v>0</v>
      </c>
      <c r="BU1088" s="17">
        <v>0</v>
      </c>
      <c r="BV1088" s="17">
        <v>0</v>
      </c>
      <c r="BW1088" s="17">
        <v>0</v>
      </c>
      <c r="BX1088" s="17">
        <v>0</v>
      </c>
      <c r="BY1088" s="17">
        <v>0</v>
      </c>
      <c r="BZ1088" s="17">
        <v>0</v>
      </c>
      <c r="CA1088" s="17">
        <v>0</v>
      </c>
      <c r="CB1088" s="17">
        <v>0</v>
      </c>
      <c r="CC1088" s="17">
        <v>0</v>
      </c>
      <c r="CD1088" s="17">
        <v>0</v>
      </c>
      <c r="CE1088" s="17">
        <v>0</v>
      </c>
      <c r="CF1088" s="17">
        <v>0</v>
      </c>
      <c r="CG1088" s="17">
        <v>0</v>
      </c>
      <c r="CH1088" s="17">
        <v>6054.9119999999994</v>
      </c>
      <c r="CI1088" s="17">
        <v>6054.9119999999994</v>
      </c>
      <c r="CJ1088" s="17">
        <v>0</v>
      </c>
      <c r="CK1088" s="17">
        <v>0</v>
      </c>
      <c r="CL1088" s="702">
        <v>781711.70496000035</v>
      </c>
      <c r="CM1088" s="702">
        <v>769973.30496000021</v>
      </c>
      <c r="CN1088" s="702">
        <v>92850.743999999992</v>
      </c>
      <c r="CO1088" s="702">
        <v>92850.743999999992</v>
      </c>
      <c r="CP1088" s="702">
        <v>32762.400000000001</v>
      </c>
      <c r="CQ1088" s="702">
        <v>32762.400000000001</v>
      </c>
      <c r="CR1088" s="704">
        <v>913379.76096000033</v>
      </c>
      <c r="CS1088" s="703">
        <v>901641.36096000019</v>
      </c>
      <c r="CT1088" s="23" t="s">
        <v>56</v>
      </c>
      <c r="CU1088" s="23" t="s">
        <v>56</v>
      </c>
      <c r="CV1088" s="23" t="s">
        <v>56</v>
      </c>
      <c r="CW1088" s="23" t="s">
        <v>56</v>
      </c>
      <c r="CX1088" s="23" t="s">
        <v>56</v>
      </c>
      <c r="CY1088" s="23" t="s">
        <v>56</v>
      </c>
      <c r="CZ1088" s="23" t="s">
        <v>56</v>
      </c>
      <c r="DA1088" s="23" t="s">
        <v>56</v>
      </c>
      <c r="DB1088" s="728">
        <v>17357639.599999998</v>
      </c>
      <c r="DC1088" s="10"/>
      <c r="DD1088" s="692">
        <v>4.8926971210000003</v>
      </c>
      <c r="DE1088" s="120"/>
      <c r="DF1088" s="120"/>
      <c r="DG1088" s="120"/>
      <c r="DH1088" s="140"/>
      <c r="DI1088" s="140"/>
      <c r="DJ1088" s="140"/>
      <c r="DK1088" s="140"/>
      <c r="DL1088" s="548" t="s">
        <v>56</v>
      </c>
      <c r="DM1088" s="548" t="s">
        <v>56</v>
      </c>
      <c r="DN1088" s="203" t="s">
        <v>868</v>
      </c>
      <c r="DO1088" s="700">
        <v>1020.25</v>
      </c>
      <c r="DP1088" s="713" t="s">
        <v>56</v>
      </c>
      <c r="DQ1088" s="548" t="s">
        <v>56</v>
      </c>
      <c r="DR1088" s="673" t="s">
        <v>56</v>
      </c>
      <c r="DS1088" s="203" t="s">
        <v>56</v>
      </c>
      <c r="DT1088" s="1160" t="s">
        <v>56</v>
      </c>
      <c r="DU1088" s="711">
        <v>161.17618230825778</v>
      </c>
      <c r="DV1088" s="711">
        <v>955.34467362695011</v>
      </c>
      <c r="DW1088" s="711">
        <v>137.70129422871199</v>
      </c>
      <c r="DX1088" s="711">
        <v>241.29328971525368</v>
      </c>
      <c r="DY1088" s="710">
        <v>1.497672139181573</v>
      </c>
      <c r="DZ1088" s="710">
        <v>1.1232049735691798</v>
      </c>
      <c r="EA1088" s="710">
        <v>1.4420954444843901</v>
      </c>
      <c r="EB1088" s="710">
        <v>0.70712383139321955</v>
      </c>
      <c r="EC1088" s="236"/>
      <c r="ED1088" s="49"/>
      <c r="EE1088" s="232"/>
      <c r="EF1088" s="700">
        <v>122605</v>
      </c>
      <c r="EG1088" s="712">
        <v>235439.66666666669</v>
      </c>
      <c r="EH1088" s="44"/>
    </row>
    <row r="1089" spans="1:138" ht="41.25" customHeight="1" x14ac:dyDescent="0.25">
      <c r="A1089" s="871" t="s">
        <v>49</v>
      </c>
      <c r="B1089" s="656" t="s">
        <v>96</v>
      </c>
      <c r="C1089" s="656" t="s">
        <v>140</v>
      </c>
      <c r="D1089" s="691" t="s">
        <v>146</v>
      </c>
      <c r="E1089" s="656" t="s">
        <v>146</v>
      </c>
      <c r="F1089" s="656" t="s">
        <v>672</v>
      </c>
      <c r="G1089" s="901" t="s">
        <v>631</v>
      </c>
      <c r="H1089" s="897" t="s">
        <v>55</v>
      </c>
      <c r="I1089" s="17" t="s">
        <v>866</v>
      </c>
      <c r="J1089" s="64">
        <v>13.2</v>
      </c>
      <c r="K1089" s="665">
        <v>11.660166036553681</v>
      </c>
      <c r="L1089" s="665">
        <v>5.8850378665470009</v>
      </c>
      <c r="M1089" s="64">
        <v>302</v>
      </c>
      <c r="N1089" s="726">
        <v>33293589.249999996</v>
      </c>
      <c r="O1089" s="548" t="s">
        <v>863</v>
      </c>
      <c r="P1089" s="909">
        <v>8.5050622849999993</v>
      </c>
      <c r="Q1089" s="203" t="s">
        <v>57</v>
      </c>
      <c r="R1089" s="205" t="s">
        <v>57</v>
      </c>
      <c r="S1089" s="490">
        <v>0</v>
      </c>
      <c r="T1089" s="18">
        <v>0</v>
      </c>
      <c r="U1089" s="548">
        <v>0</v>
      </c>
      <c r="V1089" s="18">
        <v>0</v>
      </c>
      <c r="W1089" s="64">
        <v>0</v>
      </c>
      <c r="X1089" s="18">
        <v>0</v>
      </c>
      <c r="Y1089" s="18">
        <v>0</v>
      </c>
      <c r="Z1089" s="18">
        <v>0</v>
      </c>
      <c r="AA1089" s="18">
        <v>0</v>
      </c>
      <c r="AB1089" s="18">
        <v>0</v>
      </c>
      <c r="AC1089" s="18">
        <v>0</v>
      </c>
      <c r="AD1089" s="18">
        <v>0</v>
      </c>
      <c r="AE1089" s="18">
        <v>0</v>
      </c>
      <c r="AF1089" s="18">
        <v>0</v>
      </c>
      <c r="AG1089" s="64">
        <v>0</v>
      </c>
      <c r="AH1089" s="18">
        <v>0</v>
      </c>
      <c r="AI1089" s="64">
        <v>0</v>
      </c>
      <c r="AJ1089" s="18">
        <v>0</v>
      </c>
      <c r="AK1089" s="18">
        <v>15</v>
      </c>
      <c r="AL1089" s="64">
        <v>14</v>
      </c>
      <c r="AM1089" s="18">
        <v>0</v>
      </c>
      <c r="AN1089" s="18" t="s">
        <v>58</v>
      </c>
      <c r="AO1089" s="18">
        <v>0</v>
      </c>
      <c r="AP1089" s="64">
        <v>0</v>
      </c>
      <c r="AQ1089" s="64">
        <v>15</v>
      </c>
      <c r="AR1089" s="11">
        <v>14</v>
      </c>
      <c r="AS1089" s="17">
        <v>0</v>
      </c>
      <c r="AT1089" s="490">
        <v>0</v>
      </c>
      <c r="AU1089" s="64">
        <v>0</v>
      </c>
      <c r="AV1089" s="18">
        <v>0</v>
      </c>
      <c r="AW1089" s="64">
        <v>0</v>
      </c>
      <c r="AX1089" s="18">
        <v>0</v>
      </c>
      <c r="AY1089" s="17">
        <v>0</v>
      </c>
      <c r="AZ1089" s="490">
        <v>0</v>
      </c>
      <c r="BA1089" s="17">
        <v>0</v>
      </c>
      <c r="BB1089" s="18">
        <v>0</v>
      </c>
      <c r="BC1089" s="17">
        <v>0</v>
      </c>
      <c r="BD1089" s="18">
        <v>0</v>
      </c>
      <c r="BE1089" s="17">
        <v>0</v>
      </c>
      <c r="BF1089" s="18">
        <v>0</v>
      </c>
      <c r="BG1089" s="17">
        <v>0</v>
      </c>
      <c r="BH1089" s="18">
        <v>0</v>
      </c>
      <c r="BI1089" s="17">
        <v>0</v>
      </c>
      <c r="BJ1089" s="18">
        <v>0</v>
      </c>
      <c r="BK1089" s="17">
        <v>848.99</v>
      </c>
      <c r="BL1089" s="17">
        <v>845.19</v>
      </c>
      <c r="BM1089" s="17">
        <v>0</v>
      </c>
      <c r="BN1089" s="17" t="s">
        <v>58</v>
      </c>
      <c r="BO1089" s="18">
        <v>0</v>
      </c>
      <c r="BP1089" s="18">
        <v>0</v>
      </c>
      <c r="BQ1089" s="64">
        <v>848.99</v>
      </c>
      <c r="BR1089" s="18">
        <v>845.19</v>
      </c>
      <c r="BS1089" s="729">
        <v>9.9821726349650142E-2</v>
      </c>
      <c r="BT1089" s="17">
        <v>0</v>
      </c>
      <c r="BU1089" s="17">
        <v>0</v>
      </c>
      <c r="BV1089" s="17">
        <v>0</v>
      </c>
      <c r="BW1089" s="17">
        <v>0</v>
      </c>
      <c r="BX1089" s="17">
        <v>0</v>
      </c>
      <c r="BY1089" s="17">
        <v>0</v>
      </c>
      <c r="BZ1089" s="17">
        <v>0</v>
      </c>
      <c r="CA1089" s="17">
        <v>0</v>
      </c>
      <c r="CB1089" s="17">
        <v>0</v>
      </c>
      <c r="CC1089" s="17">
        <v>0</v>
      </c>
      <c r="CD1089" s="17">
        <v>0</v>
      </c>
      <c r="CE1089" s="17">
        <v>0</v>
      </c>
      <c r="CF1089" s="17">
        <v>0</v>
      </c>
      <c r="CG1089" s="17">
        <v>0</v>
      </c>
      <c r="CH1089" s="17">
        <v>0</v>
      </c>
      <c r="CI1089" s="17">
        <v>0</v>
      </c>
      <c r="CJ1089" s="17">
        <v>0</v>
      </c>
      <c r="CK1089" s="17">
        <v>0</v>
      </c>
      <c r="CL1089" s="702">
        <v>996578.4216</v>
      </c>
      <c r="CM1089" s="702">
        <v>992117.82960000017</v>
      </c>
      <c r="CN1089" s="702">
        <v>0</v>
      </c>
      <c r="CO1089" s="702">
        <v>0</v>
      </c>
      <c r="CP1089" s="702">
        <v>0</v>
      </c>
      <c r="CQ1089" s="702">
        <v>0</v>
      </c>
      <c r="CR1089" s="704">
        <v>996578.4216</v>
      </c>
      <c r="CS1089" s="703">
        <v>992117.82960000017</v>
      </c>
      <c r="CT1089" s="23" t="s">
        <v>56</v>
      </c>
      <c r="CU1089" s="23" t="s">
        <v>56</v>
      </c>
      <c r="CV1089" s="23" t="s">
        <v>56</v>
      </c>
      <c r="CW1089" s="23" t="s">
        <v>56</v>
      </c>
      <c r="CX1089" s="23" t="s">
        <v>56</v>
      </c>
      <c r="CY1089" s="23" t="s">
        <v>56</v>
      </c>
      <c r="CZ1089" s="23" t="s">
        <v>56</v>
      </c>
      <c r="DA1089" s="23" t="s">
        <v>56</v>
      </c>
      <c r="DB1089" s="728">
        <v>33293589.249999996</v>
      </c>
      <c r="DC1089" s="10"/>
      <c r="DD1089" s="692">
        <v>8.5050622849999993</v>
      </c>
      <c r="DE1089" s="120"/>
      <c r="DF1089" s="120"/>
      <c r="DG1089" s="120"/>
      <c r="DH1089" s="140"/>
      <c r="DI1089" s="140"/>
      <c r="DJ1089" s="140"/>
      <c r="DK1089" s="140"/>
      <c r="DL1089" s="548" t="s">
        <v>56</v>
      </c>
      <c r="DM1089" s="548" t="s">
        <v>56</v>
      </c>
      <c r="DN1089" s="203" t="s">
        <v>868</v>
      </c>
      <c r="DO1089" s="700">
        <v>303.5</v>
      </c>
      <c r="DP1089" s="713" t="s">
        <v>56</v>
      </c>
      <c r="DQ1089" s="548" t="s">
        <v>56</v>
      </c>
      <c r="DR1089" s="673" t="s">
        <v>56</v>
      </c>
      <c r="DS1089" s="203" t="s">
        <v>56</v>
      </c>
      <c r="DT1089" s="1160" t="s">
        <v>56</v>
      </c>
      <c r="DU1089" s="711">
        <v>7.0214168039538718</v>
      </c>
      <c r="DV1089" s="711">
        <v>240.35016703605061</v>
      </c>
      <c r="DW1089" s="711">
        <v>7.2100660066006599</v>
      </c>
      <c r="DX1089" s="711">
        <v>42.31565799320343</v>
      </c>
      <c r="DY1089" s="710">
        <v>5.6013179571663921E-2</v>
      </c>
      <c r="DZ1089" s="710">
        <v>1.2807804055270944</v>
      </c>
      <c r="EA1089" s="710">
        <v>5.6105610561056098E-2</v>
      </c>
      <c r="EB1089" s="710">
        <v>0.94237263265934013</v>
      </c>
      <c r="EC1089" s="236"/>
      <c r="ED1089" s="49"/>
      <c r="EE1089" s="232"/>
      <c r="EF1089" s="700">
        <v>581</v>
      </c>
      <c r="EG1089" s="712">
        <v>8785</v>
      </c>
      <c r="EH1089" s="44"/>
    </row>
    <row r="1090" spans="1:138" ht="41.25" customHeight="1" x14ac:dyDescent="0.25">
      <c r="A1090" s="871" t="s">
        <v>49</v>
      </c>
      <c r="B1090" s="656" t="s">
        <v>96</v>
      </c>
      <c r="C1090" s="656" t="s">
        <v>140</v>
      </c>
      <c r="D1090" s="691" t="s">
        <v>146</v>
      </c>
      <c r="E1090" s="656" t="s">
        <v>146</v>
      </c>
      <c r="F1090" s="656" t="s">
        <v>673</v>
      </c>
      <c r="G1090" s="901" t="s">
        <v>631</v>
      </c>
      <c r="H1090" s="897" t="s">
        <v>55</v>
      </c>
      <c r="I1090" s="17" t="s">
        <v>866</v>
      </c>
      <c r="J1090" s="64">
        <v>13.2</v>
      </c>
      <c r="K1090" s="665">
        <v>11.774481389853227</v>
      </c>
      <c r="L1090" s="665">
        <v>10.867613613759001</v>
      </c>
      <c r="M1090" s="64">
        <v>237</v>
      </c>
      <c r="N1090" s="726">
        <v>40308479.170000002</v>
      </c>
      <c r="O1090" s="548" t="s">
        <v>863</v>
      </c>
      <c r="P1090" s="909">
        <v>9.6482158180000006</v>
      </c>
      <c r="Q1090" s="203" t="s">
        <v>57</v>
      </c>
      <c r="R1090" s="205" t="s">
        <v>57</v>
      </c>
      <c r="S1090" s="490">
        <v>0</v>
      </c>
      <c r="T1090" s="18">
        <v>0</v>
      </c>
      <c r="U1090" s="548">
        <v>0</v>
      </c>
      <c r="V1090" s="18">
        <v>0</v>
      </c>
      <c r="W1090" s="64">
        <v>0</v>
      </c>
      <c r="X1090" s="18">
        <v>0</v>
      </c>
      <c r="Y1090" s="18">
        <v>0</v>
      </c>
      <c r="Z1090" s="18">
        <v>0</v>
      </c>
      <c r="AA1090" s="18">
        <v>0</v>
      </c>
      <c r="AB1090" s="18">
        <v>0</v>
      </c>
      <c r="AC1090" s="18">
        <v>0</v>
      </c>
      <c r="AD1090" s="18">
        <v>0</v>
      </c>
      <c r="AE1090" s="18">
        <v>0</v>
      </c>
      <c r="AF1090" s="18">
        <v>0</v>
      </c>
      <c r="AG1090" s="64">
        <v>0</v>
      </c>
      <c r="AH1090" s="18">
        <v>0</v>
      </c>
      <c r="AI1090" s="64">
        <v>0</v>
      </c>
      <c r="AJ1090" s="18">
        <v>0</v>
      </c>
      <c r="AK1090" s="18">
        <v>22</v>
      </c>
      <c r="AL1090" s="64">
        <v>22</v>
      </c>
      <c r="AM1090" s="18">
        <v>0</v>
      </c>
      <c r="AN1090" s="18" t="s">
        <v>58</v>
      </c>
      <c r="AO1090" s="18">
        <v>0</v>
      </c>
      <c r="AP1090" s="64">
        <v>0</v>
      </c>
      <c r="AQ1090" s="64">
        <v>22</v>
      </c>
      <c r="AR1090" s="11">
        <v>22</v>
      </c>
      <c r="AS1090" s="17">
        <v>0</v>
      </c>
      <c r="AT1090" s="490">
        <v>0</v>
      </c>
      <c r="AU1090" s="64">
        <v>0</v>
      </c>
      <c r="AV1090" s="18">
        <v>0</v>
      </c>
      <c r="AW1090" s="64">
        <v>0</v>
      </c>
      <c r="AX1090" s="18">
        <v>0</v>
      </c>
      <c r="AY1090" s="17">
        <v>0</v>
      </c>
      <c r="AZ1090" s="490">
        <v>0</v>
      </c>
      <c r="BA1090" s="17">
        <v>0</v>
      </c>
      <c r="BB1090" s="18">
        <v>0</v>
      </c>
      <c r="BC1090" s="17">
        <v>0</v>
      </c>
      <c r="BD1090" s="18">
        <v>0</v>
      </c>
      <c r="BE1090" s="17">
        <v>0</v>
      </c>
      <c r="BF1090" s="18">
        <v>0</v>
      </c>
      <c r="BG1090" s="17">
        <v>0</v>
      </c>
      <c r="BH1090" s="18">
        <v>0</v>
      </c>
      <c r="BI1090" s="17">
        <v>0</v>
      </c>
      <c r="BJ1090" s="18">
        <v>0</v>
      </c>
      <c r="BK1090" s="17">
        <v>448.19</v>
      </c>
      <c r="BL1090" s="17">
        <v>448.19</v>
      </c>
      <c r="BM1090" s="17">
        <v>0</v>
      </c>
      <c r="BN1090" s="17" t="s">
        <v>58</v>
      </c>
      <c r="BO1090" s="18">
        <v>0</v>
      </c>
      <c r="BP1090" s="18">
        <v>0</v>
      </c>
      <c r="BQ1090" s="64">
        <v>448.19</v>
      </c>
      <c r="BR1090" s="18">
        <v>448.19</v>
      </c>
      <c r="BS1090" s="729">
        <v>4.6453148276787433E-2</v>
      </c>
      <c r="BT1090" s="17">
        <v>0</v>
      </c>
      <c r="BU1090" s="17">
        <v>0</v>
      </c>
      <c r="BV1090" s="17">
        <v>0</v>
      </c>
      <c r="BW1090" s="17">
        <v>0</v>
      </c>
      <c r="BX1090" s="17">
        <v>0</v>
      </c>
      <c r="BY1090" s="17">
        <v>0</v>
      </c>
      <c r="BZ1090" s="17">
        <v>0</v>
      </c>
      <c r="CA1090" s="17">
        <v>0</v>
      </c>
      <c r="CB1090" s="17">
        <v>0</v>
      </c>
      <c r="CC1090" s="17">
        <v>0</v>
      </c>
      <c r="CD1090" s="17">
        <v>0</v>
      </c>
      <c r="CE1090" s="17">
        <v>0</v>
      </c>
      <c r="CF1090" s="17">
        <v>0</v>
      </c>
      <c r="CG1090" s="17">
        <v>0</v>
      </c>
      <c r="CH1090" s="17">
        <v>0</v>
      </c>
      <c r="CI1090" s="17">
        <v>0</v>
      </c>
      <c r="CJ1090" s="17">
        <v>0</v>
      </c>
      <c r="CK1090" s="17">
        <v>0</v>
      </c>
      <c r="CL1090" s="702">
        <v>526103.34960000007</v>
      </c>
      <c r="CM1090" s="702">
        <v>526103.34960000007</v>
      </c>
      <c r="CN1090" s="702">
        <v>0</v>
      </c>
      <c r="CO1090" s="702">
        <v>0</v>
      </c>
      <c r="CP1090" s="702">
        <v>0</v>
      </c>
      <c r="CQ1090" s="702">
        <v>0</v>
      </c>
      <c r="CR1090" s="704">
        <v>526103.34960000007</v>
      </c>
      <c r="CS1090" s="703">
        <v>526103.34960000007</v>
      </c>
      <c r="CT1090" s="23" t="s">
        <v>56</v>
      </c>
      <c r="CU1090" s="23" t="s">
        <v>56</v>
      </c>
      <c r="CV1090" s="23" t="s">
        <v>56</v>
      </c>
      <c r="CW1090" s="23" t="s">
        <v>56</v>
      </c>
      <c r="CX1090" s="23" t="s">
        <v>56</v>
      </c>
      <c r="CY1090" s="23" t="s">
        <v>56</v>
      </c>
      <c r="CZ1090" s="23" t="s">
        <v>56</v>
      </c>
      <c r="DA1090" s="23" t="s">
        <v>56</v>
      </c>
      <c r="DB1090" s="728">
        <v>40308479.170000002</v>
      </c>
      <c r="DC1090" s="10"/>
      <c r="DD1090" s="692">
        <v>9.6482158180000006</v>
      </c>
      <c r="DE1090" s="120"/>
      <c r="DF1090" s="120"/>
      <c r="DG1090" s="120"/>
      <c r="DH1090" s="140"/>
      <c r="DI1090" s="140"/>
      <c r="DJ1090" s="140"/>
      <c r="DK1090" s="140"/>
      <c r="DL1090" s="548" t="s">
        <v>56</v>
      </c>
      <c r="DM1090" s="548" t="s">
        <v>56</v>
      </c>
      <c r="DN1090" s="203" t="s">
        <v>868</v>
      </c>
      <c r="DO1090" s="700">
        <v>226.166666666667</v>
      </c>
      <c r="DP1090" s="713" t="s">
        <v>56</v>
      </c>
      <c r="DQ1090" s="548" t="s">
        <v>56</v>
      </c>
      <c r="DR1090" s="673" t="s">
        <v>56</v>
      </c>
      <c r="DS1090" s="203" t="s">
        <v>56</v>
      </c>
      <c r="DT1090" s="1160" t="s">
        <v>56</v>
      </c>
      <c r="DU1090" s="711">
        <v>226.80176860722148</v>
      </c>
      <c r="DV1090" s="711">
        <v>528.09124777249656</v>
      </c>
      <c r="DW1090" s="711">
        <v>226.14115238317001</v>
      </c>
      <c r="DX1090" s="711">
        <v>-133.21216874909291</v>
      </c>
      <c r="DY1090" s="710">
        <v>1.2380250552689738</v>
      </c>
      <c r="DZ1090" s="710">
        <v>-0.11843106218983768</v>
      </c>
      <c r="EA1090" s="710">
        <v>1.2301661232727801</v>
      </c>
      <c r="EB1090" s="710">
        <v>-0.20116318202396211</v>
      </c>
      <c r="EC1090" s="236"/>
      <c r="ED1090" s="49"/>
      <c r="EE1090" s="232"/>
      <c r="EF1090" s="700">
        <v>47893</v>
      </c>
      <c r="EG1090" s="712">
        <v>-41440.333333333336</v>
      </c>
      <c r="EH1090" s="44"/>
    </row>
    <row r="1091" spans="1:138" ht="41.25" customHeight="1" x14ac:dyDescent="0.25">
      <c r="A1091" s="871" t="s">
        <v>49</v>
      </c>
      <c r="B1091" s="656" t="s">
        <v>96</v>
      </c>
      <c r="C1091" s="656" t="s">
        <v>140</v>
      </c>
      <c r="D1091" s="691" t="s">
        <v>1988</v>
      </c>
      <c r="E1091" s="656" t="s">
        <v>1814</v>
      </c>
      <c r="F1091" s="656" t="s">
        <v>1989</v>
      </c>
      <c r="G1091" s="901" t="s">
        <v>1814</v>
      </c>
      <c r="H1091" s="897" t="s">
        <v>55</v>
      </c>
      <c r="I1091" s="17" t="s">
        <v>860</v>
      </c>
      <c r="J1091" s="64">
        <v>13.2</v>
      </c>
      <c r="K1091" s="665">
        <v>8.8480083453848515</v>
      </c>
      <c r="L1091" s="665">
        <v>6.5263257440010003</v>
      </c>
      <c r="M1091" s="64">
        <v>1587</v>
      </c>
      <c r="N1091" s="726">
        <v>33758427.640000001</v>
      </c>
      <c r="O1091" s="548" t="s">
        <v>863</v>
      </c>
      <c r="P1091" s="909">
        <v>8.0249378020000002</v>
      </c>
      <c r="Q1091" s="203" t="s">
        <v>57</v>
      </c>
      <c r="R1091" s="205" t="s">
        <v>57</v>
      </c>
      <c r="S1091" s="490">
        <v>0</v>
      </c>
      <c r="T1091" s="18">
        <v>0</v>
      </c>
      <c r="U1091" s="548">
        <v>0</v>
      </c>
      <c r="V1091" s="18">
        <v>0</v>
      </c>
      <c r="W1091" s="64">
        <v>0</v>
      </c>
      <c r="X1091" s="18">
        <v>0</v>
      </c>
      <c r="Y1091" s="18">
        <v>0</v>
      </c>
      <c r="Z1091" s="18">
        <v>0</v>
      </c>
      <c r="AA1091" s="18">
        <v>0</v>
      </c>
      <c r="AB1091" s="18">
        <v>0</v>
      </c>
      <c r="AC1091" s="18">
        <v>0</v>
      </c>
      <c r="AD1091" s="18">
        <v>0</v>
      </c>
      <c r="AE1091" s="18">
        <v>0</v>
      </c>
      <c r="AF1091" s="18">
        <v>0</v>
      </c>
      <c r="AG1091" s="64">
        <v>0</v>
      </c>
      <c r="AH1091" s="18">
        <v>0</v>
      </c>
      <c r="AI1091" s="64">
        <v>0</v>
      </c>
      <c r="AJ1091" s="18">
        <v>0</v>
      </c>
      <c r="AK1091" s="18">
        <v>88</v>
      </c>
      <c r="AL1091" s="64">
        <v>87</v>
      </c>
      <c r="AM1091" s="18">
        <v>2</v>
      </c>
      <c r="AN1091" s="18">
        <v>2</v>
      </c>
      <c r="AO1091" s="18">
        <v>0</v>
      </c>
      <c r="AP1091" s="64">
        <v>0</v>
      </c>
      <c r="AQ1091" s="64">
        <v>90</v>
      </c>
      <c r="AR1091" s="11">
        <v>89</v>
      </c>
      <c r="AS1091" s="17">
        <v>0</v>
      </c>
      <c r="AT1091" s="490">
        <v>0</v>
      </c>
      <c r="AU1091" s="64">
        <v>0</v>
      </c>
      <c r="AV1091" s="18">
        <v>0</v>
      </c>
      <c r="AW1091" s="64">
        <v>0</v>
      </c>
      <c r="AX1091" s="18">
        <v>0</v>
      </c>
      <c r="AY1091" s="17">
        <v>0</v>
      </c>
      <c r="AZ1091" s="490">
        <v>0</v>
      </c>
      <c r="BA1091" s="17">
        <v>0</v>
      </c>
      <c r="BB1091" s="18">
        <v>0</v>
      </c>
      <c r="BC1091" s="17">
        <v>0</v>
      </c>
      <c r="BD1091" s="18">
        <v>0</v>
      </c>
      <c r="BE1091" s="17">
        <v>0</v>
      </c>
      <c r="BF1091" s="18">
        <v>0</v>
      </c>
      <c r="BG1091" s="17">
        <v>0</v>
      </c>
      <c r="BH1091" s="18">
        <v>0</v>
      </c>
      <c r="BI1091" s="17">
        <v>0</v>
      </c>
      <c r="BJ1091" s="18">
        <v>0</v>
      </c>
      <c r="BK1091" s="17">
        <v>559.02000000000021</v>
      </c>
      <c r="BL1091" s="17">
        <v>553.0200000000001</v>
      </c>
      <c r="BM1091" s="17">
        <v>17.2</v>
      </c>
      <c r="BN1091" s="17">
        <v>17.2</v>
      </c>
      <c r="BO1091" s="18">
        <v>0</v>
      </c>
      <c r="BP1091" s="18">
        <v>0</v>
      </c>
      <c r="BQ1091" s="64">
        <v>576.22000000000025</v>
      </c>
      <c r="BR1091" s="18">
        <v>570.22000000000014</v>
      </c>
      <c r="BS1091" s="729">
        <v>7.180367178128072E-2</v>
      </c>
      <c r="BT1091" s="17">
        <v>0</v>
      </c>
      <c r="BU1091" s="17">
        <v>0</v>
      </c>
      <c r="BV1091" s="17">
        <v>0</v>
      </c>
      <c r="BW1091" s="17">
        <v>0</v>
      </c>
      <c r="BX1091" s="17">
        <v>0</v>
      </c>
      <c r="BY1091" s="17">
        <v>0</v>
      </c>
      <c r="BZ1091" s="17">
        <v>0</v>
      </c>
      <c r="CA1091" s="17">
        <v>0</v>
      </c>
      <c r="CB1091" s="17">
        <v>0</v>
      </c>
      <c r="CC1091" s="17">
        <v>0</v>
      </c>
      <c r="CD1091" s="17">
        <v>0</v>
      </c>
      <c r="CE1091" s="17">
        <v>0</v>
      </c>
      <c r="CF1091" s="17">
        <v>0</v>
      </c>
      <c r="CG1091" s="17">
        <v>0</v>
      </c>
      <c r="CH1091" s="17">
        <v>0</v>
      </c>
      <c r="CI1091" s="17">
        <v>0</v>
      </c>
      <c r="CJ1091" s="17">
        <v>0</v>
      </c>
      <c r="CK1091" s="17">
        <v>0</v>
      </c>
      <c r="CL1091" s="702">
        <v>656200.03680000023</v>
      </c>
      <c r="CM1091" s="702">
        <v>649156.9968000002</v>
      </c>
      <c r="CN1091" s="702">
        <v>20190.048000000003</v>
      </c>
      <c r="CO1091" s="702">
        <v>20190.048000000003</v>
      </c>
      <c r="CP1091" s="702">
        <v>0</v>
      </c>
      <c r="CQ1091" s="702">
        <v>0</v>
      </c>
      <c r="CR1091" s="704">
        <v>676390.08480000019</v>
      </c>
      <c r="CS1091" s="703">
        <v>669347.04480000015</v>
      </c>
      <c r="CT1091" s="23" t="s">
        <v>56</v>
      </c>
      <c r="CU1091" s="23" t="s">
        <v>56</v>
      </c>
      <c r="CV1091" s="23" t="s">
        <v>56</v>
      </c>
      <c r="CW1091" s="23" t="s">
        <v>56</v>
      </c>
      <c r="CX1091" s="23" t="s">
        <v>56</v>
      </c>
      <c r="CY1091" s="23" t="s">
        <v>56</v>
      </c>
      <c r="CZ1091" s="23" t="s">
        <v>56</v>
      </c>
      <c r="DA1091" s="23" t="s">
        <v>56</v>
      </c>
      <c r="DB1091" s="728">
        <v>33758427.640000001</v>
      </c>
      <c r="DC1091" s="10"/>
      <c r="DD1091" s="692">
        <v>8.0249378020000002</v>
      </c>
      <c r="DE1091" s="120"/>
      <c r="DF1091" s="120"/>
      <c r="DG1091" s="120"/>
      <c r="DH1091" s="140"/>
      <c r="DI1091" s="140"/>
      <c r="DJ1091" s="140"/>
      <c r="DK1091" s="140"/>
      <c r="DL1091" s="548" t="s">
        <v>56</v>
      </c>
      <c r="DM1091" s="548" t="s">
        <v>56</v>
      </c>
      <c r="DN1091" s="203" t="s">
        <v>868</v>
      </c>
      <c r="DO1091" s="700">
        <v>1516.6666666666699</v>
      </c>
      <c r="DP1091" s="713" t="s">
        <v>56</v>
      </c>
      <c r="DQ1091" s="548" t="s">
        <v>56</v>
      </c>
      <c r="DR1091" s="673" t="s">
        <v>56</v>
      </c>
      <c r="DS1091" s="203" t="s">
        <v>56</v>
      </c>
      <c r="DT1091" s="1160" t="s">
        <v>56</v>
      </c>
      <c r="DU1091" s="711">
        <v>5.4303296703296589</v>
      </c>
      <c r="DV1091" s="711">
        <v>66.014551683617171</v>
      </c>
      <c r="DW1091" s="711">
        <v>5.4993830715532299</v>
      </c>
      <c r="DX1091" s="711">
        <v>65.716908700206247</v>
      </c>
      <c r="DY1091" s="710">
        <v>5.6703296703296581E-2</v>
      </c>
      <c r="DZ1091" s="710">
        <v>0.9509232072786129</v>
      </c>
      <c r="EA1091" s="710">
        <v>5.7308900523560198E-2</v>
      </c>
      <c r="EB1091" s="710">
        <v>0.94863219986880909</v>
      </c>
      <c r="EC1091" s="236"/>
      <c r="ED1091" s="49"/>
      <c r="EE1091" s="232"/>
      <c r="EF1091" s="700">
        <v>0</v>
      </c>
      <c r="EG1091" s="712">
        <v>18614</v>
      </c>
      <c r="EH1091" s="44"/>
    </row>
    <row r="1092" spans="1:138" ht="41.25" customHeight="1" x14ac:dyDescent="0.25">
      <c r="A1092" s="871" t="s">
        <v>49</v>
      </c>
      <c r="B1092" s="656" t="s">
        <v>96</v>
      </c>
      <c r="C1092" s="656" t="s">
        <v>140</v>
      </c>
      <c r="D1092" s="691" t="s">
        <v>1988</v>
      </c>
      <c r="E1092" s="656" t="s">
        <v>1814</v>
      </c>
      <c r="F1092" s="656" t="s">
        <v>1990</v>
      </c>
      <c r="G1092" s="901" t="s">
        <v>165</v>
      </c>
      <c r="H1092" s="897" t="s">
        <v>55</v>
      </c>
      <c r="I1092" s="17" t="s">
        <v>866</v>
      </c>
      <c r="J1092" s="64">
        <v>13.2</v>
      </c>
      <c r="K1092" s="665">
        <v>7.4990871764502112</v>
      </c>
      <c r="L1092" s="665">
        <v>10.833712098678001</v>
      </c>
      <c r="M1092" s="64">
        <v>849</v>
      </c>
      <c r="N1092" s="726">
        <v>27509748.27</v>
      </c>
      <c r="O1092" s="548" t="s">
        <v>863</v>
      </c>
      <c r="P1092" s="909">
        <v>5.8986722299999998</v>
      </c>
      <c r="Q1092" s="203" t="s">
        <v>57</v>
      </c>
      <c r="R1092" s="205" t="s">
        <v>57</v>
      </c>
      <c r="S1092" s="490">
        <v>0</v>
      </c>
      <c r="T1092" s="18">
        <v>0</v>
      </c>
      <c r="U1092" s="548">
        <v>0</v>
      </c>
      <c r="V1092" s="18">
        <v>0</v>
      </c>
      <c r="W1092" s="64">
        <v>0</v>
      </c>
      <c r="X1092" s="18">
        <v>0</v>
      </c>
      <c r="Y1092" s="18">
        <v>0</v>
      </c>
      <c r="Z1092" s="18">
        <v>0</v>
      </c>
      <c r="AA1092" s="18">
        <v>0</v>
      </c>
      <c r="AB1092" s="18">
        <v>0</v>
      </c>
      <c r="AC1092" s="18">
        <v>0</v>
      </c>
      <c r="AD1092" s="18">
        <v>0</v>
      </c>
      <c r="AE1092" s="18">
        <v>0</v>
      </c>
      <c r="AF1092" s="18">
        <v>0</v>
      </c>
      <c r="AG1092" s="64">
        <v>0</v>
      </c>
      <c r="AH1092" s="18">
        <v>0</v>
      </c>
      <c r="AI1092" s="64">
        <v>0</v>
      </c>
      <c r="AJ1092" s="18">
        <v>0</v>
      </c>
      <c r="AK1092" s="18">
        <v>72</v>
      </c>
      <c r="AL1092" s="64">
        <v>72</v>
      </c>
      <c r="AM1092" s="18">
        <v>5</v>
      </c>
      <c r="AN1092" s="18">
        <v>5</v>
      </c>
      <c r="AO1092" s="18">
        <v>0</v>
      </c>
      <c r="AP1092" s="64">
        <v>0</v>
      </c>
      <c r="AQ1092" s="64">
        <v>77</v>
      </c>
      <c r="AR1092" s="11">
        <v>77</v>
      </c>
      <c r="AS1092" s="17">
        <v>0</v>
      </c>
      <c r="AT1092" s="490">
        <v>0</v>
      </c>
      <c r="AU1092" s="64">
        <v>0</v>
      </c>
      <c r="AV1092" s="18">
        <v>0</v>
      </c>
      <c r="AW1092" s="64">
        <v>0</v>
      </c>
      <c r="AX1092" s="18">
        <v>0</v>
      </c>
      <c r="AY1092" s="17">
        <v>0</v>
      </c>
      <c r="AZ1092" s="490">
        <v>0</v>
      </c>
      <c r="BA1092" s="17">
        <v>0</v>
      </c>
      <c r="BB1092" s="18">
        <v>0</v>
      </c>
      <c r="BC1092" s="17">
        <v>0</v>
      </c>
      <c r="BD1092" s="18">
        <v>0</v>
      </c>
      <c r="BE1092" s="17">
        <v>0</v>
      </c>
      <c r="BF1092" s="18">
        <v>0</v>
      </c>
      <c r="BG1092" s="17">
        <v>0</v>
      </c>
      <c r="BH1092" s="18">
        <v>0</v>
      </c>
      <c r="BI1092" s="17">
        <v>0</v>
      </c>
      <c r="BJ1092" s="18">
        <v>0</v>
      </c>
      <c r="BK1092" s="17">
        <v>459.56000000000012</v>
      </c>
      <c r="BL1092" s="17">
        <v>459.56000000000012</v>
      </c>
      <c r="BM1092" s="17">
        <v>40.400000000000006</v>
      </c>
      <c r="BN1092" s="17">
        <v>40.4</v>
      </c>
      <c r="BO1092" s="18">
        <v>0</v>
      </c>
      <c r="BP1092" s="18">
        <v>0</v>
      </c>
      <c r="BQ1092" s="64">
        <v>499.96000000000015</v>
      </c>
      <c r="BR1092" s="18">
        <v>499.96000000000009</v>
      </c>
      <c r="BS1092" s="729">
        <v>8.4758057492541866E-2</v>
      </c>
      <c r="BT1092" s="17">
        <v>0</v>
      </c>
      <c r="BU1092" s="17">
        <v>0</v>
      </c>
      <c r="BV1092" s="17">
        <v>0</v>
      </c>
      <c r="BW1092" s="17">
        <v>0</v>
      </c>
      <c r="BX1092" s="17">
        <v>0</v>
      </c>
      <c r="BY1092" s="17">
        <v>0</v>
      </c>
      <c r="BZ1092" s="17">
        <v>0</v>
      </c>
      <c r="CA1092" s="17">
        <v>0</v>
      </c>
      <c r="CB1092" s="17">
        <v>0</v>
      </c>
      <c r="CC1092" s="17">
        <v>0</v>
      </c>
      <c r="CD1092" s="17">
        <v>0</v>
      </c>
      <c r="CE1092" s="17">
        <v>0</v>
      </c>
      <c r="CF1092" s="17">
        <v>0</v>
      </c>
      <c r="CG1092" s="17">
        <v>0</v>
      </c>
      <c r="CH1092" s="17">
        <v>0</v>
      </c>
      <c r="CI1092" s="17">
        <v>0</v>
      </c>
      <c r="CJ1092" s="17">
        <v>0</v>
      </c>
      <c r="CK1092" s="17">
        <v>0</v>
      </c>
      <c r="CL1092" s="702">
        <v>539449.91040000017</v>
      </c>
      <c r="CM1092" s="702">
        <v>539449.91040000017</v>
      </c>
      <c r="CN1092" s="702">
        <v>47423.136000000013</v>
      </c>
      <c r="CO1092" s="702">
        <v>47423.135999999999</v>
      </c>
      <c r="CP1092" s="702">
        <v>0</v>
      </c>
      <c r="CQ1092" s="702">
        <v>0</v>
      </c>
      <c r="CR1092" s="704">
        <v>586873.04640000022</v>
      </c>
      <c r="CS1092" s="703">
        <v>586873.04640000011</v>
      </c>
      <c r="CT1092" s="23">
        <v>2</v>
      </c>
      <c r="CU1092" s="23">
        <v>11</v>
      </c>
      <c r="CV1092" s="23" t="s">
        <v>1814</v>
      </c>
      <c r="CW1092" s="23">
        <v>10</v>
      </c>
      <c r="CX1092" s="23">
        <v>60</v>
      </c>
      <c r="CY1092" s="23">
        <v>1</v>
      </c>
      <c r="CZ1092" s="23">
        <v>50</v>
      </c>
      <c r="DA1092" s="23" t="s">
        <v>905</v>
      </c>
      <c r="DB1092" s="728">
        <v>27509748.27</v>
      </c>
      <c r="DC1092" s="10"/>
      <c r="DD1092" s="692">
        <v>5.8986722299999998</v>
      </c>
      <c r="DE1092" s="120"/>
      <c r="DF1092" s="120"/>
      <c r="DG1092" s="120"/>
      <c r="DH1092" s="140"/>
      <c r="DI1092" s="140"/>
      <c r="DJ1092" s="140"/>
      <c r="DK1092" s="140"/>
      <c r="DL1092" s="548" t="s">
        <v>56</v>
      </c>
      <c r="DM1092" s="548" t="s">
        <v>56</v>
      </c>
      <c r="DN1092" s="203" t="s">
        <v>868</v>
      </c>
      <c r="DO1092" s="700">
        <v>861.91666666666697</v>
      </c>
      <c r="DP1092" s="713" t="s">
        <v>56</v>
      </c>
      <c r="DQ1092" s="548" t="s">
        <v>56</v>
      </c>
      <c r="DR1092" s="673" t="s">
        <v>56</v>
      </c>
      <c r="DS1092" s="203" t="s">
        <v>56</v>
      </c>
      <c r="DT1092" s="1160" t="s">
        <v>56</v>
      </c>
      <c r="DU1092" s="711">
        <v>74.854104225079737</v>
      </c>
      <c r="DV1092" s="711">
        <v>638.7386238150259</v>
      </c>
      <c r="DW1092" s="711">
        <v>12.869114623743499</v>
      </c>
      <c r="DX1092" s="711">
        <v>43.699130147171097</v>
      </c>
      <c r="DY1092" s="710">
        <v>9.6297012472203389E-2</v>
      </c>
      <c r="DZ1092" s="710">
        <v>1.0598853428152026</v>
      </c>
      <c r="EA1092" s="710">
        <v>7.7633498574996199E-2</v>
      </c>
      <c r="EB1092" s="710">
        <v>0.83916387774380052</v>
      </c>
      <c r="EC1092" s="236"/>
      <c r="ED1092" s="49"/>
      <c r="EE1092" s="232"/>
      <c r="EF1092" s="700">
        <v>0</v>
      </c>
      <c r="EG1092" s="712">
        <v>23398.333333333332</v>
      </c>
      <c r="EH1092" s="44"/>
    </row>
    <row r="1093" spans="1:138" ht="41.25" customHeight="1" x14ac:dyDescent="0.25">
      <c r="A1093" s="871" t="s">
        <v>49</v>
      </c>
      <c r="B1093" s="656" t="s">
        <v>96</v>
      </c>
      <c r="C1093" s="656" t="s">
        <v>140</v>
      </c>
      <c r="D1093" s="691" t="s">
        <v>1988</v>
      </c>
      <c r="E1093" s="656" t="s">
        <v>1814</v>
      </c>
      <c r="F1093" s="656" t="s">
        <v>1991</v>
      </c>
      <c r="G1093" s="901" t="s">
        <v>1864</v>
      </c>
      <c r="H1093" s="897" t="s">
        <v>55</v>
      </c>
      <c r="I1093" s="17" t="s">
        <v>860</v>
      </c>
      <c r="J1093" s="64">
        <v>13.2</v>
      </c>
      <c r="K1093" s="665">
        <v>11.774481389853227</v>
      </c>
      <c r="L1093" s="665">
        <v>22.795454498040002</v>
      </c>
      <c r="M1093" s="64">
        <v>4091</v>
      </c>
      <c r="N1093" s="726">
        <v>35477656.490000002</v>
      </c>
      <c r="O1093" s="548" t="s">
        <v>863</v>
      </c>
      <c r="P1093" s="909">
        <v>10.24265566</v>
      </c>
      <c r="Q1093" s="203" t="s">
        <v>57</v>
      </c>
      <c r="R1093" s="205" t="s">
        <v>57</v>
      </c>
      <c r="S1093" s="490">
        <v>0</v>
      </c>
      <c r="T1093" s="18">
        <v>0</v>
      </c>
      <c r="U1093" s="548">
        <v>0</v>
      </c>
      <c r="V1093" s="18">
        <v>0</v>
      </c>
      <c r="W1093" s="64">
        <v>1</v>
      </c>
      <c r="X1093" s="18">
        <v>1</v>
      </c>
      <c r="Y1093" s="18">
        <v>0</v>
      </c>
      <c r="Z1093" s="18">
        <v>0</v>
      </c>
      <c r="AA1093" s="18">
        <v>0</v>
      </c>
      <c r="AB1093" s="18">
        <v>0</v>
      </c>
      <c r="AC1093" s="18">
        <v>0</v>
      </c>
      <c r="AD1093" s="18">
        <v>0</v>
      </c>
      <c r="AE1093" s="18">
        <v>0</v>
      </c>
      <c r="AF1093" s="18">
        <v>0</v>
      </c>
      <c r="AG1093" s="64">
        <v>0</v>
      </c>
      <c r="AH1093" s="18">
        <v>0</v>
      </c>
      <c r="AI1093" s="64">
        <v>0</v>
      </c>
      <c r="AJ1093" s="18">
        <v>0</v>
      </c>
      <c r="AK1093" s="18">
        <v>339</v>
      </c>
      <c r="AL1093" s="64">
        <v>337</v>
      </c>
      <c r="AM1093" s="18">
        <v>7</v>
      </c>
      <c r="AN1093" s="18">
        <v>7</v>
      </c>
      <c r="AO1093" s="18">
        <v>0</v>
      </c>
      <c r="AP1093" s="64">
        <v>0</v>
      </c>
      <c r="AQ1093" s="64">
        <v>347</v>
      </c>
      <c r="AR1093" s="11">
        <v>345</v>
      </c>
      <c r="AS1093" s="17">
        <v>0</v>
      </c>
      <c r="AT1093" s="490">
        <v>0</v>
      </c>
      <c r="AU1093" s="64">
        <v>0</v>
      </c>
      <c r="AV1093" s="18">
        <v>0</v>
      </c>
      <c r="AW1093" s="64">
        <v>5</v>
      </c>
      <c r="AX1093" s="18">
        <v>5</v>
      </c>
      <c r="AY1093" s="17">
        <v>0</v>
      </c>
      <c r="AZ1093" s="490">
        <v>0</v>
      </c>
      <c r="BA1093" s="17">
        <v>0</v>
      </c>
      <c r="BB1093" s="18">
        <v>0</v>
      </c>
      <c r="BC1093" s="17">
        <v>0</v>
      </c>
      <c r="BD1093" s="18">
        <v>0</v>
      </c>
      <c r="BE1093" s="17">
        <v>0</v>
      </c>
      <c r="BF1093" s="18">
        <v>0</v>
      </c>
      <c r="BG1093" s="17">
        <v>0</v>
      </c>
      <c r="BH1093" s="18">
        <v>0</v>
      </c>
      <c r="BI1093" s="17">
        <v>0</v>
      </c>
      <c r="BJ1093" s="18">
        <v>0</v>
      </c>
      <c r="BK1093" s="17">
        <v>2282.0049999999951</v>
      </c>
      <c r="BL1093" s="17">
        <v>2268.4049999999975</v>
      </c>
      <c r="BM1093" s="17">
        <v>66.959999999999994</v>
      </c>
      <c r="BN1093" s="17">
        <v>66.960000000000008</v>
      </c>
      <c r="BO1093" s="18">
        <v>0</v>
      </c>
      <c r="BP1093" s="18">
        <v>0</v>
      </c>
      <c r="BQ1093" s="64">
        <v>2353.9649999999951</v>
      </c>
      <c r="BR1093" s="18">
        <v>2340.3649999999975</v>
      </c>
      <c r="BS1093" s="729">
        <v>0.22981979265326538</v>
      </c>
      <c r="BT1093" s="17">
        <v>0</v>
      </c>
      <c r="BU1093" s="17">
        <v>0</v>
      </c>
      <c r="BV1093" s="17">
        <v>0</v>
      </c>
      <c r="BW1093" s="17">
        <v>0</v>
      </c>
      <c r="BX1093" s="17">
        <v>0</v>
      </c>
      <c r="BY1093" s="17">
        <v>0</v>
      </c>
      <c r="BZ1093" s="17">
        <v>0</v>
      </c>
      <c r="CA1093" s="17">
        <v>0</v>
      </c>
      <c r="CB1093" s="17">
        <v>0</v>
      </c>
      <c r="CC1093" s="17">
        <v>0</v>
      </c>
      <c r="CD1093" s="17">
        <v>0</v>
      </c>
      <c r="CE1093" s="17">
        <v>0</v>
      </c>
      <c r="CF1093" s="17">
        <v>0</v>
      </c>
      <c r="CG1093" s="17">
        <v>0</v>
      </c>
      <c r="CH1093" s="17">
        <v>0</v>
      </c>
      <c r="CI1093" s="17">
        <v>0</v>
      </c>
      <c r="CJ1093" s="17">
        <v>0</v>
      </c>
      <c r="CK1093" s="17">
        <v>0</v>
      </c>
      <c r="CL1093" s="702">
        <v>2678708.7491999944</v>
      </c>
      <c r="CM1093" s="702">
        <v>2662744.5251999972</v>
      </c>
      <c r="CN1093" s="702">
        <v>78600.326400000005</v>
      </c>
      <c r="CO1093" s="702">
        <v>78600.32640000002</v>
      </c>
      <c r="CP1093" s="702">
        <v>0</v>
      </c>
      <c r="CQ1093" s="702">
        <v>0</v>
      </c>
      <c r="CR1093" s="704">
        <v>2757309.0755999945</v>
      </c>
      <c r="CS1093" s="703">
        <v>2741344.8515999974</v>
      </c>
      <c r="CT1093" s="23" t="s">
        <v>56</v>
      </c>
      <c r="CU1093" s="23" t="s">
        <v>56</v>
      </c>
      <c r="CV1093" s="23" t="s">
        <v>56</v>
      </c>
      <c r="CW1093" s="23" t="s">
        <v>56</v>
      </c>
      <c r="CX1093" s="23" t="s">
        <v>56</v>
      </c>
      <c r="CY1093" s="23" t="s">
        <v>56</v>
      </c>
      <c r="CZ1093" s="23" t="s">
        <v>56</v>
      </c>
      <c r="DA1093" s="23" t="s">
        <v>56</v>
      </c>
      <c r="DB1093" s="728">
        <v>35477656.490000002</v>
      </c>
      <c r="DC1093" s="10"/>
      <c r="DD1093" s="692">
        <v>10.24265566</v>
      </c>
      <c r="DE1093" s="120"/>
      <c r="DF1093" s="120"/>
      <c r="DG1093" s="120"/>
      <c r="DH1093" s="140"/>
      <c r="DI1093" s="140"/>
      <c r="DJ1093" s="140"/>
      <c r="DK1093" s="140"/>
      <c r="DL1093" s="548" t="s">
        <v>56</v>
      </c>
      <c r="DM1093" s="548" t="s">
        <v>56</v>
      </c>
      <c r="DN1093" s="203" t="s">
        <v>868</v>
      </c>
      <c r="DO1093" s="700">
        <v>4120.3333333333303</v>
      </c>
      <c r="DP1093" s="713" t="s">
        <v>56</v>
      </c>
      <c r="DQ1093" s="548" t="s">
        <v>56</v>
      </c>
      <c r="DR1093" s="673" t="s">
        <v>56</v>
      </c>
      <c r="DS1093" s="203" t="s">
        <v>56</v>
      </c>
      <c r="DT1093" s="1160" t="s">
        <v>56</v>
      </c>
      <c r="DU1093" s="711">
        <v>9.3638055173529722</v>
      </c>
      <c r="DV1093" s="711">
        <v>40.943817589454746</v>
      </c>
      <c r="DW1093" s="711">
        <v>9.3891007060109999</v>
      </c>
      <c r="DX1093" s="711">
        <v>4.107641539562735</v>
      </c>
      <c r="DY1093" s="710">
        <v>4.4899279993528066E-2</v>
      </c>
      <c r="DZ1093" s="710">
        <v>0.41234155127270317</v>
      </c>
      <c r="EA1093" s="710">
        <v>4.4903744694027199E-2</v>
      </c>
      <c r="EB1093" s="710">
        <v>0.37297885749661552</v>
      </c>
      <c r="EC1093" s="236"/>
      <c r="ED1093" s="49"/>
      <c r="EE1093" s="232"/>
      <c r="EF1093" s="700">
        <v>0</v>
      </c>
      <c r="EG1093" s="712">
        <v>0</v>
      </c>
      <c r="EH1093" s="44"/>
    </row>
    <row r="1094" spans="1:138" ht="41.25" customHeight="1" x14ac:dyDescent="0.25">
      <c r="A1094" s="871" t="s">
        <v>49</v>
      </c>
      <c r="B1094" s="656" t="s">
        <v>96</v>
      </c>
      <c r="C1094" s="656" t="s">
        <v>140</v>
      </c>
      <c r="D1094" s="691" t="s">
        <v>1992</v>
      </c>
      <c r="E1094" s="656" t="s">
        <v>648</v>
      </c>
      <c r="F1094" s="656" t="s">
        <v>1993</v>
      </c>
      <c r="G1094" s="901" t="s">
        <v>648</v>
      </c>
      <c r="H1094" s="897" t="s">
        <v>55</v>
      </c>
      <c r="I1094" s="17" t="s">
        <v>866</v>
      </c>
      <c r="J1094" s="64">
        <v>13.2</v>
      </c>
      <c r="K1094" s="665">
        <v>8.8480083453848515</v>
      </c>
      <c r="L1094" s="665">
        <v>32.381439326585998</v>
      </c>
      <c r="M1094" s="64">
        <v>1114</v>
      </c>
      <c r="N1094" s="726">
        <v>21295360.799999997</v>
      </c>
      <c r="O1094" s="548" t="s">
        <v>874</v>
      </c>
      <c r="P1094" s="909">
        <v>5.4185477459999998</v>
      </c>
      <c r="Q1094" s="203" t="s">
        <v>57</v>
      </c>
      <c r="R1094" s="205" t="s">
        <v>57</v>
      </c>
      <c r="S1094" s="490">
        <v>0</v>
      </c>
      <c r="T1094" s="18">
        <v>0</v>
      </c>
      <c r="U1094" s="548">
        <v>0</v>
      </c>
      <c r="V1094" s="18">
        <v>0</v>
      </c>
      <c r="W1094" s="64">
        <v>1</v>
      </c>
      <c r="X1094" s="18">
        <v>0</v>
      </c>
      <c r="Y1094" s="18">
        <v>0</v>
      </c>
      <c r="Z1094" s="18">
        <v>0</v>
      </c>
      <c r="AA1094" s="18">
        <v>0</v>
      </c>
      <c r="AB1094" s="18">
        <v>0</v>
      </c>
      <c r="AC1094" s="18">
        <v>0</v>
      </c>
      <c r="AD1094" s="18">
        <v>0</v>
      </c>
      <c r="AE1094" s="18">
        <v>0</v>
      </c>
      <c r="AF1094" s="18">
        <v>0</v>
      </c>
      <c r="AG1094" s="64">
        <v>0</v>
      </c>
      <c r="AH1094" s="18">
        <v>0</v>
      </c>
      <c r="AI1094" s="64">
        <v>0</v>
      </c>
      <c r="AJ1094" s="18">
        <v>0</v>
      </c>
      <c r="AK1094" s="18">
        <v>87</v>
      </c>
      <c r="AL1094" s="64">
        <v>87</v>
      </c>
      <c r="AM1094" s="18">
        <v>5</v>
      </c>
      <c r="AN1094" s="18">
        <v>4</v>
      </c>
      <c r="AO1094" s="18">
        <v>0</v>
      </c>
      <c r="AP1094" s="64">
        <v>0</v>
      </c>
      <c r="AQ1094" s="64">
        <v>93</v>
      </c>
      <c r="AR1094" s="11">
        <v>91</v>
      </c>
      <c r="AS1094" s="17">
        <v>0</v>
      </c>
      <c r="AT1094" s="490">
        <v>0</v>
      </c>
      <c r="AU1094" s="64">
        <v>0</v>
      </c>
      <c r="AV1094" s="18">
        <v>0</v>
      </c>
      <c r="AW1094" s="64">
        <v>17.600000000000001</v>
      </c>
      <c r="AX1094" s="18">
        <v>17.600000000000001</v>
      </c>
      <c r="AY1094" s="17">
        <v>0</v>
      </c>
      <c r="AZ1094" s="490">
        <v>0</v>
      </c>
      <c r="BA1094" s="17">
        <v>0</v>
      </c>
      <c r="BB1094" s="18">
        <v>0</v>
      </c>
      <c r="BC1094" s="17">
        <v>0</v>
      </c>
      <c r="BD1094" s="18">
        <v>0</v>
      </c>
      <c r="BE1094" s="17">
        <v>0</v>
      </c>
      <c r="BF1094" s="18">
        <v>0</v>
      </c>
      <c r="BG1094" s="17">
        <v>0</v>
      </c>
      <c r="BH1094" s="18">
        <v>0</v>
      </c>
      <c r="BI1094" s="17">
        <v>0</v>
      </c>
      <c r="BJ1094" s="18">
        <v>0</v>
      </c>
      <c r="BK1094" s="17">
        <v>663.46700000000044</v>
      </c>
      <c r="BL1094" s="17">
        <v>663.46700000000033</v>
      </c>
      <c r="BM1094" s="17">
        <v>85.47999999999999</v>
      </c>
      <c r="BN1094" s="17">
        <v>65.48</v>
      </c>
      <c r="BO1094" s="18">
        <v>0</v>
      </c>
      <c r="BP1094" s="18">
        <v>0</v>
      </c>
      <c r="BQ1094" s="64">
        <v>766.54700000000048</v>
      </c>
      <c r="BR1094" s="18">
        <v>746.54700000000037</v>
      </c>
      <c r="BS1094" s="729">
        <v>0.14146724102705741</v>
      </c>
      <c r="BT1094" s="17">
        <v>0</v>
      </c>
      <c r="BU1094" s="17">
        <v>0</v>
      </c>
      <c r="BV1094" s="17">
        <v>0</v>
      </c>
      <c r="BW1094" s="17">
        <v>0</v>
      </c>
      <c r="BX1094" s="17">
        <v>0</v>
      </c>
      <c r="BY1094" s="17">
        <v>0</v>
      </c>
      <c r="BZ1094" s="17">
        <v>0</v>
      </c>
      <c r="CA1094" s="17">
        <v>0</v>
      </c>
      <c r="CB1094" s="17">
        <v>0</v>
      </c>
      <c r="CC1094" s="17">
        <v>0</v>
      </c>
      <c r="CD1094" s="17">
        <v>0</v>
      </c>
      <c r="CE1094" s="17">
        <v>0</v>
      </c>
      <c r="CF1094" s="17">
        <v>0</v>
      </c>
      <c r="CG1094" s="17">
        <v>0</v>
      </c>
      <c r="CH1094" s="17">
        <v>0</v>
      </c>
      <c r="CI1094" s="17">
        <v>0</v>
      </c>
      <c r="CJ1094" s="17">
        <v>0</v>
      </c>
      <c r="CK1094" s="17">
        <v>0</v>
      </c>
      <c r="CL1094" s="702">
        <v>778804.10328000051</v>
      </c>
      <c r="CM1094" s="702">
        <v>778804.10328000039</v>
      </c>
      <c r="CN1094" s="702">
        <v>100339.84319999999</v>
      </c>
      <c r="CO1094" s="702">
        <v>76863.043200000015</v>
      </c>
      <c r="CP1094" s="702">
        <v>0</v>
      </c>
      <c r="CQ1094" s="702">
        <v>0</v>
      </c>
      <c r="CR1094" s="704">
        <v>879143.94648000051</v>
      </c>
      <c r="CS1094" s="703">
        <v>855667.14648000035</v>
      </c>
      <c r="CT1094" s="23" t="s">
        <v>56</v>
      </c>
      <c r="CU1094" s="23" t="s">
        <v>56</v>
      </c>
      <c r="CV1094" s="23" t="s">
        <v>56</v>
      </c>
      <c r="CW1094" s="23" t="s">
        <v>56</v>
      </c>
      <c r="CX1094" s="23" t="s">
        <v>56</v>
      </c>
      <c r="CY1094" s="23" t="s">
        <v>56</v>
      </c>
      <c r="CZ1094" s="23" t="s">
        <v>56</v>
      </c>
      <c r="DA1094" s="23" t="s">
        <v>56</v>
      </c>
      <c r="DB1094" s="728">
        <v>21295360.799999997</v>
      </c>
      <c r="DC1094" s="10"/>
      <c r="DD1094" s="692">
        <v>5.4185477459999998</v>
      </c>
      <c r="DE1094" s="120"/>
      <c r="DF1094" s="120"/>
      <c r="DG1094" s="120"/>
      <c r="DH1094" s="140"/>
      <c r="DI1094" s="140"/>
      <c r="DJ1094" s="140"/>
      <c r="DK1094" s="140"/>
      <c r="DL1094" s="548" t="s">
        <v>56</v>
      </c>
      <c r="DM1094" s="548" t="s">
        <v>56</v>
      </c>
      <c r="DN1094" s="203" t="s">
        <v>55</v>
      </c>
      <c r="DO1094" s="700" t="s">
        <v>56</v>
      </c>
      <c r="DP1094" s="713" t="s">
        <v>56</v>
      </c>
      <c r="DQ1094" s="548" t="s">
        <v>56</v>
      </c>
      <c r="DR1094" s="673" t="s">
        <v>56</v>
      </c>
      <c r="DS1094" s="203" t="s">
        <v>56</v>
      </c>
      <c r="DT1094" s="1160" t="s">
        <v>56</v>
      </c>
      <c r="DU1094" s="711">
        <v>811.19116672801113</v>
      </c>
      <c r="DV1094" s="711">
        <v>451.99353874101496</v>
      </c>
      <c r="DW1094" s="711">
        <v>323.68676154034898</v>
      </c>
      <c r="DX1094" s="711">
        <v>-23.652334569612435</v>
      </c>
      <c r="DY1094" s="710">
        <v>3.131394920868614</v>
      </c>
      <c r="DZ1094" s="710">
        <v>-2.0427808104892113</v>
      </c>
      <c r="EA1094" s="710">
        <v>2.4440635624360501</v>
      </c>
      <c r="EB1094" s="710">
        <v>-1.6056828639716296</v>
      </c>
      <c r="EC1094" s="236"/>
      <c r="ED1094" s="49"/>
      <c r="EE1094" s="232"/>
      <c r="EF1094" s="700">
        <v>259322</v>
      </c>
      <c r="EG1094" s="712">
        <v>-32029.666666666657</v>
      </c>
      <c r="EH1094" s="44"/>
    </row>
    <row r="1095" spans="1:138" ht="41.25" customHeight="1" x14ac:dyDescent="0.25">
      <c r="A1095" s="871" t="s">
        <v>49</v>
      </c>
      <c r="B1095" s="656" t="s">
        <v>96</v>
      </c>
      <c r="C1095" s="656" t="s">
        <v>140</v>
      </c>
      <c r="D1095" s="691" t="s">
        <v>159</v>
      </c>
      <c r="E1095" s="656" t="s">
        <v>160</v>
      </c>
      <c r="F1095" s="656" t="s">
        <v>161</v>
      </c>
      <c r="G1095" s="901" t="s">
        <v>162</v>
      </c>
      <c r="H1095" s="897" t="s">
        <v>55</v>
      </c>
      <c r="I1095" s="17" t="s">
        <v>866</v>
      </c>
      <c r="J1095" s="64">
        <v>13.2</v>
      </c>
      <c r="K1095" s="665">
        <v>9.7168050304614013</v>
      </c>
      <c r="L1095" s="665">
        <v>34.646969624904003</v>
      </c>
      <c r="M1095" s="64">
        <v>3114</v>
      </c>
      <c r="N1095" s="726">
        <v>30300312.450000003</v>
      </c>
      <c r="O1095" s="548" t="s">
        <v>863</v>
      </c>
      <c r="P1095" s="909">
        <v>9.2366805470000006</v>
      </c>
      <c r="Q1095" s="203" t="s">
        <v>902</v>
      </c>
      <c r="R1095" s="205" t="s">
        <v>57</v>
      </c>
      <c r="S1095" s="490">
        <v>0</v>
      </c>
      <c r="T1095" s="18">
        <v>0</v>
      </c>
      <c r="U1095" s="548">
        <v>0</v>
      </c>
      <c r="V1095" s="18">
        <v>0</v>
      </c>
      <c r="W1095" s="64">
        <v>0</v>
      </c>
      <c r="X1095" s="18">
        <v>0</v>
      </c>
      <c r="Y1095" s="18">
        <v>0</v>
      </c>
      <c r="Z1095" s="18">
        <v>0</v>
      </c>
      <c r="AA1095" s="18">
        <v>0</v>
      </c>
      <c r="AB1095" s="18">
        <v>0</v>
      </c>
      <c r="AC1095" s="18">
        <v>0</v>
      </c>
      <c r="AD1095" s="18">
        <v>0</v>
      </c>
      <c r="AE1095" s="18">
        <v>0</v>
      </c>
      <c r="AF1095" s="18">
        <v>0</v>
      </c>
      <c r="AG1095" s="64">
        <v>0</v>
      </c>
      <c r="AH1095" s="18">
        <v>0</v>
      </c>
      <c r="AI1095" s="64">
        <v>0</v>
      </c>
      <c r="AJ1095" s="18">
        <v>0</v>
      </c>
      <c r="AK1095" s="18">
        <v>383</v>
      </c>
      <c r="AL1095" s="64">
        <v>380</v>
      </c>
      <c r="AM1095" s="18">
        <v>9</v>
      </c>
      <c r="AN1095" s="18">
        <v>9</v>
      </c>
      <c r="AO1095" s="18">
        <v>0</v>
      </c>
      <c r="AP1095" s="64">
        <v>0</v>
      </c>
      <c r="AQ1095" s="64">
        <v>392</v>
      </c>
      <c r="AR1095" s="11">
        <v>389</v>
      </c>
      <c r="AS1095" s="17">
        <v>0</v>
      </c>
      <c r="AT1095" s="490">
        <v>0</v>
      </c>
      <c r="AU1095" s="64">
        <v>0</v>
      </c>
      <c r="AV1095" s="18">
        <v>0</v>
      </c>
      <c r="AW1095" s="64">
        <v>0</v>
      </c>
      <c r="AX1095" s="18">
        <v>0</v>
      </c>
      <c r="AY1095" s="17">
        <v>0</v>
      </c>
      <c r="AZ1095" s="490">
        <v>0</v>
      </c>
      <c r="BA1095" s="17">
        <v>0</v>
      </c>
      <c r="BB1095" s="18">
        <v>0</v>
      </c>
      <c r="BC1095" s="17">
        <v>0</v>
      </c>
      <c r="BD1095" s="18">
        <v>0</v>
      </c>
      <c r="BE1095" s="17">
        <v>0</v>
      </c>
      <c r="BF1095" s="18">
        <v>0</v>
      </c>
      <c r="BG1095" s="17">
        <v>0</v>
      </c>
      <c r="BH1095" s="18">
        <v>0</v>
      </c>
      <c r="BI1095" s="17">
        <v>0</v>
      </c>
      <c r="BJ1095" s="18">
        <v>0</v>
      </c>
      <c r="BK1095" s="17">
        <v>2628.8299999999977</v>
      </c>
      <c r="BL1095" s="17">
        <v>2606.029999999997</v>
      </c>
      <c r="BM1095" s="17">
        <v>70.88</v>
      </c>
      <c r="BN1095" s="17">
        <v>70.88000000000001</v>
      </c>
      <c r="BO1095" s="18">
        <v>0</v>
      </c>
      <c r="BP1095" s="18">
        <v>0</v>
      </c>
      <c r="BQ1095" s="64">
        <v>2699.7099999999978</v>
      </c>
      <c r="BR1095" s="18">
        <v>2676.9099999999971</v>
      </c>
      <c r="BS1095" s="729">
        <v>0.29228140848465761</v>
      </c>
      <c r="BT1095" s="17">
        <v>0</v>
      </c>
      <c r="BU1095" s="17">
        <v>0</v>
      </c>
      <c r="BV1095" s="17">
        <v>0</v>
      </c>
      <c r="BW1095" s="17">
        <v>0</v>
      </c>
      <c r="BX1095" s="17">
        <v>0</v>
      </c>
      <c r="BY1095" s="17">
        <v>0</v>
      </c>
      <c r="BZ1095" s="17">
        <v>0</v>
      </c>
      <c r="CA1095" s="17">
        <v>0</v>
      </c>
      <c r="CB1095" s="17">
        <v>0</v>
      </c>
      <c r="CC1095" s="17">
        <v>0</v>
      </c>
      <c r="CD1095" s="17">
        <v>0</v>
      </c>
      <c r="CE1095" s="17">
        <v>0</v>
      </c>
      <c r="CF1095" s="17">
        <v>0</v>
      </c>
      <c r="CG1095" s="17">
        <v>0</v>
      </c>
      <c r="CH1095" s="17">
        <v>0</v>
      </c>
      <c r="CI1095" s="17">
        <v>0</v>
      </c>
      <c r="CJ1095" s="17">
        <v>0</v>
      </c>
      <c r="CK1095" s="17">
        <v>0</v>
      </c>
      <c r="CL1095" s="702">
        <v>3085825.8071999974</v>
      </c>
      <c r="CM1095" s="702">
        <v>3059062.2551999968</v>
      </c>
      <c r="CN1095" s="702">
        <v>83201.779200000004</v>
      </c>
      <c r="CO1095" s="702">
        <v>83201.779200000019</v>
      </c>
      <c r="CP1095" s="702">
        <v>0</v>
      </c>
      <c r="CQ1095" s="702">
        <v>0</v>
      </c>
      <c r="CR1095" s="704">
        <v>3169027.5863999976</v>
      </c>
      <c r="CS1095" s="703">
        <v>3142264.034399997</v>
      </c>
      <c r="CT1095" s="23" t="s">
        <v>56</v>
      </c>
      <c r="CU1095" s="23" t="s">
        <v>56</v>
      </c>
      <c r="CV1095" s="23" t="s">
        <v>56</v>
      </c>
      <c r="CW1095" s="23" t="s">
        <v>56</v>
      </c>
      <c r="CX1095" s="23" t="s">
        <v>56</v>
      </c>
      <c r="CY1095" s="23" t="s">
        <v>56</v>
      </c>
      <c r="CZ1095" s="23" t="s">
        <v>56</v>
      </c>
      <c r="DA1095" s="23" t="s">
        <v>56</v>
      </c>
      <c r="DB1095" s="728">
        <v>30300312.450000003</v>
      </c>
      <c r="DC1095" s="10"/>
      <c r="DD1095" s="692">
        <v>9.2366805470000006</v>
      </c>
      <c r="DE1095" s="120"/>
      <c r="DF1095" s="120"/>
      <c r="DG1095" s="120"/>
      <c r="DH1095" s="140"/>
      <c r="DI1095" s="140"/>
      <c r="DJ1095" s="140"/>
      <c r="DK1095" s="140"/>
      <c r="DL1095" s="548" t="s">
        <v>56</v>
      </c>
      <c r="DM1095" s="548" t="s">
        <v>56</v>
      </c>
      <c r="DN1095" s="203" t="s">
        <v>868</v>
      </c>
      <c r="DO1095" s="700">
        <v>3122</v>
      </c>
      <c r="DP1095" s="713" t="s">
        <v>56</v>
      </c>
      <c r="DQ1095" s="548" t="s">
        <v>56</v>
      </c>
      <c r="DR1095" s="673" t="s">
        <v>56</v>
      </c>
      <c r="DS1095" s="700">
        <v>3122</v>
      </c>
      <c r="DT1095" s="25" t="s">
        <v>918</v>
      </c>
      <c r="DU1095" s="711">
        <v>185.52434336963486</v>
      </c>
      <c r="DV1095" s="711">
        <v>283.86653426322573</v>
      </c>
      <c r="DW1095" s="711">
        <v>27.396669676641501</v>
      </c>
      <c r="DX1095" s="711">
        <v>52.492257824060495</v>
      </c>
      <c r="DY1095" s="710">
        <v>0.6547085201793722</v>
      </c>
      <c r="DZ1095" s="710">
        <v>0.23948092655119491</v>
      </c>
      <c r="EA1095" s="710">
        <v>0.40851786722750499</v>
      </c>
      <c r="EB1095" s="710">
        <v>0.37958527708159867</v>
      </c>
      <c r="EC1095" s="236"/>
      <c r="ED1095" s="49"/>
      <c r="EE1095" s="232"/>
      <c r="EF1095" s="700">
        <v>17699</v>
      </c>
      <c r="EG1095" s="712">
        <v>179981.33333333334</v>
      </c>
      <c r="EH1095" s="44"/>
    </row>
    <row r="1096" spans="1:138" ht="41.25" customHeight="1" x14ac:dyDescent="0.25">
      <c r="A1096" s="871" t="s">
        <v>49</v>
      </c>
      <c r="B1096" s="656" t="s">
        <v>96</v>
      </c>
      <c r="C1096" s="656" t="s">
        <v>140</v>
      </c>
      <c r="D1096" s="691" t="s">
        <v>159</v>
      </c>
      <c r="E1096" s="656" t="s">
        <v>160</v>
      </c>
      <c r="F1096" s="656" t="s">
        <v>1994</v>
      </c>
      <c r="G1096" s="901" t="s">
        <v>160</v>
      </c>
      <c r="H1096" s="897" t="s">
        <v>55</v>
      </c>
      <c r="I1096" s="17" t="s">
        <v>866</v>
      </c>
      <c r="J1096" s="64">
        <v>13.2</v>
      </c>
      <c r="K1096" s="665">
        <v>11.774481389853227</v>
      </c>
      <c r="L1096" s="665">
        <v>18.588636324972001</v>
      </c>
      <c r="M1096" s="64">
        <v>1201</v>
      </c>
      <c r="N1096" s="726">
        <v>23390555.149999999</v>
      </c>
      <c r="O1096" s="548" t="s">
        <v>863</v>
      </c>
      <c r="P1096" s="909">
        <v>5.8758091600000002</v>
      </c>
      <c r="Q1096" s="203" t="s">
        <v>57</v>
      </c>
      <c r="R1096" s="205" t="s">
        <v>57</v>
      </c>
      <c r="S1096" s="490">
        <v>0</v>
      </c>
      <c r="T1096" s="18">
        <v>0</v>
      </c>
      <c r="U1096" s="548">
        <v>0</v>
      </c>
      <c r="V1096" s="18">
        <v>0</v>
      </c>
      <c r="W1096" s="64">
        <v>0</v>
      </c>
      <c r="X1096" s="18">
        <v>0</v>
      </c>
      <c r="Y1096" s="18">
        <v>0</v>
      </c>
      <c r="Z1096" s="18">
        <v>0</v>
      </c>
      <c r="AA1096" s="18">
        <v>0</v>
      </c>
      <c r="AB1096" s="18">
        <v>0</v>
      </c>
      <c r="AC1096" s="18">
        <v>0</v>
      </c>
      <c r="AD1096" s="18">
        <v>0</v>
      </c>
      <c r="AE1096" s="18">
        <v>0</v>
      </c>
      <c r="AF1096" s="18">
        <v>0</v>
      </c>
      <c r="AG1096" s="64">
        <v>0</v>
      </c>
      <c r="AH1096" s="18">
        <v>0</v>
      </c>
      <c r="AI1096" s="64">
        <v>0</v>
      </c>
      <c r="AJ1096" s="18">
        <v>0</v>
      </c>
      <c r="AK1096" s="18">
        <v>190</v>
      </c>
      <c r="AL1096" s="64">
        <v>189</v>
      </c>
      <c r="AM1096" s="18">
        <v>7</v>
      </c>
      <c r="AN1096" s="18">
        <v>7</v>
      </c>
      <c r="AO1096" s="18">
        <v>0</v>
      </c>
      <c r="AP1096" s="64">
        <v>0</v>
      </c>
      <c r="AQ1096" s="64">
        <v>197</v>
      </c>
      <c r="AR1096" s="11">
        <v>196</v>
      </c>
      <c r="AS1096" s="17">
        <v>0</v>
      </c>
      <c r="AT1096" s="490">
        <v>0</v>
      </c>
      <c r="AU1096" s="64">
        <v>0</v>
      </c>
      <c r="AV1096" s="18">
        <v>0</v>
      </c>
      <c r="AW1096" s="64">
        <v>0</v>
      </c>
      <c r="AX1096" s="18">
        <v>0</v>
      </c>
      <c r="AY1096" s="17">
        <v>0</v>
      </c>
      <c r="AZ1096" s="490">
        <v>0</v>
      </c>
      <c r="BA1096" s="17">
        <v>0</v>
      </c>
      <c r="BB1096" s="18">
        <v>0</v>
      </c>
      <c r="BC1096" s="17">
        <v>0</v>
      </c>
      <c r="BD1096" s="18">
        <v>0</v>
      </c>
      <c r="BE1096" s="17">
        <v>0</v>
      </c>
      <c r="BF1096" s="18">
        <v>0</v>
      </c>
      <c r="BG1096" s="17">
        <v>0</v>
      </c>
      <c r="BH1096" s="18">
        <v>0</v>
      </c>
      <c r="BI1096" s="17">
        <v>0</v>
      </c>
      <c r="BJ1096" s="18">
        <v>0</v>
      </c>
      <c r="BK1096" s="17">
        <v>3573.3890000000019</v>
      </c>
      <c r="BL1096" s="17">
        <v>3565.7889999999993</v>
      </c>
      <c r="BM1096" s="17">
        <v>64.040000000000006</v>
      </c>
      <c r="BN1096" s="17">
        <v>64.040000000000006</v>
      </c>
      <c r="BO1096" s="18">
        <v>0</v>
      </c>
      <c r="BP1096" s="18">
        <v>0</v>
      </c>
      <c r="BQ1096" s="64">
        <v>3637.4290000000019</v>
      </c>
      <c r="BR1096" s="18">
        <v>3629.8289999999993</v>
      </c>
      <c r="BS1096" s="729">
        <v>0.61905158948354977</v>
      </c>
      <c r="BT1096" s="17">
        <v>0</v>
      </c>
      <c r="BU1096" s="17">
        <v>0</v>
      </c>
      <c r="BV1096" s="17">
        <v>0</v>
      </c>
      <c r="BW1096" s="17">
        <v>0</v>
      </c>
      <c r="BX1096" s="17">
        <v>0</v>
      </c>
      <c r="BY1096" s="17">
        <v>0</v>
      </c>
      <c r="BZ1096" s="17">
        <v>0</v>
      </c>
      <c r="CA1096" s="17">
        <v>0</v>
      </c>
      <c r="CB1096" s="17">
        <v>0</v>
      </c>
      <c r="CC1096" s="17">
        <v>0</v>
      </c>
      <c r="CD1096" s="17">
        <v>0</v>
      </c>
      <c r="CE1096" s="17">
        <v>0</v>
      </c>
      <c r="CF1096" s="17">
        <v>0</v>
      </c>
      <c r="CG1096" s="17">
        <v>0</v>
      </c>
      <c r="CH1096" s="17">
        <v>0</v>
      </c>
      <c r="CI1096" s="17">
        <v>0</v>
      </c>
      <c r="CJ1096" s="17">
        <v>0</v>
      </c>
      <c r="CK1096" s="17">
        <v>0</v>
      </c>
      <c r="CL1096" s="702">
        <v>4194586.943760003</v>
      </c>
      <c r="CM1096" s="702">
        <v>4185665.7597599993</v>
      </c>
      <c r="CN1096" s="702">
        <v>75172.713600000017</v>
      </c>
      <c r="CO1096" s="702">
        <v>75172.713600000017</v>
      </c>
      <c r="CP1096" s="702">
        <v>0</v>
      </c>
      <c r="CQ1096" s="702">
        <v>0</v>
      </c>
      <c r="CR1096" s="704">
        <v>4269759.6573600033</v>
      </c>
      <c r="CS1096" s="703">
        <v>4260838.4733599992</v>
      </c>
      <c r="CT1096" s="23" t="s">
        <v>56</v>
      </c>
      <c r="CU1096" s="23" t="s">
        <v>56</v>
      </c>
      <c r="CV1096" s="23" t="s">
        <v>56</v>
      </c>
      <c r="CW1096" s="23" t="s">
        <v>56</v>
      </c>
      <c r="CX1096" s="23" t="s">
        <v>56</v>
      </c>
      <c r="CY1096" s="23" t="s">
        <v>56</v>
      </c>
      <c r="CZ1096" s="23" t="s">
        <v>56</v>
      </c>
      <c r="DA1096" s="23" t="s">
        <v>56</v>
      </c>
      <c r="DB1096" s="728">
        <v>23390555.149999999</v>
      </c>
      <c r="DC1096" s="10"/>
      <c r="DD1096" s="692">
        <v>5.8758091600000002</v>
      </c>
      <c r="DE1096" s="120"/>
      <c r="DF1096" s="120"/>
      <c r="DG1096" s="120"/>
      <c r="DH1096" s="140"/>
      <c r="DI1096" s="140"/>
      <c r="DJ1096" s="140"/>
      <c r="DK1096" s="140"/>
      <c r="DL1096" s="548" t="s">
        <v>56</v>
      </c>
      <c r="DM1096" s="548" t="s">
        <v>56</v>
      </c>
      <c r="DN1096" s="203" t="s">
        <v>868</v>
      </c>
      <c r="DO1096" s="700">
        <v>1234.3333333333301</v>
      </c>
      <c r="DP1096" s="713" t="s">
        <v>56</v>
      </c>
      <c r="DQ1096" s="548" t="s">
        <v>56</v>
      </c>
      <c r="DR1096" s="673" t="s">
        <v>56</v>
      </c>
      <c r="DS1096" s="203" t="s">
        <v>56</v>
      </c>
      <c r="DT1096" s="1160" t="s">
        <v>56</v>
      </c>
      <c r="DU1096" s="711">
        <v>182.90197137456164</v>
      </c>
      <c r="DV1096" s="711">
        <v>304.39366252463384</v>
      </c>
      <c r="DW1096" s="711">
        <v>40.2694381929293</v>
      </c>
      <c r="DX1096" s="711">
        <v>63.5240158556051</v>
      </c>
      <c r="DY1096" s="710">
        <v>0.3021874156089665</v>
      </c>
      <c r="DZ1096" s="710">
        <v>0.29345907406141886</v>
      </c>
      <c r="EA1096" s="710">
        <v>0.20998583097894</v>
      </c>
      <c r="EB1096" s="710">
        <v>0.27115610588031203</v>
      </c>
      <c r="EC1096" s="236"/>
      <c r="ED1096" s="49"/>
      <c r="EE1096" s="232"/>
      <c r="EF1096" s="700">
        <v>4199</v>
      </c>
      <c r="EG1096" s="712">
        <v>-4199</v>
      </c>
      <c r="EH1096" s="44"/>
    </row>
    <row r="1097" spans="1:138" ht="41.25" customHeight="1" x14ac:dyDescent="0.25">
      <c r="A1097" s="871" t="s">
        <v>49</v>
      </c>
      <c r="B1097" s="656" t="s">
        <v>96</v>
      </c>
      <c r="C1097" s="656" t="s">
        <v>140</v>
      </c>
      <c r="D1097" s="691" t="s">
        <v>674</v>
      </c>
      <c r="E1097" s="656" t="s">
        <v>142</v>
      </c>
      <c r="F1097" s="656" t="s">
        <v>675</v>
      </c>
      <c r="G1097" s="901" t="s">
        <v>142</v>
      </c>
      <c r="H1097" s="897" t="s">
        <v>55</v>
      </c>
      <c r="I1097" s="17" t="s">
        <v>860</v>
      </c>
      <c r="J1097" s="64">
        <v>13.2</v>
      </c>
      <c r="K1097" s="665">
        <v>9.7168050304614013</v>
      </c>
      <c r="L1097" s="665">
        <v>4.2918560516789999</v>
      </c>
      <c r="M1097" s="64">
        <v>513</v>
      </c>
      <c r="N1097" s="726">
        <v>11411438.07</v>
      </c>
      <c r="O1097" s="548" t="s">
        <v>874</v>
      </c>
      <c r="P1097" s="909">
        <v>2.9036099740000001</v>
      </c>
      <c r="Q1097" s="203" t="s">
        <v>57</v>
      </c>
      <c r="R1097" s="205" t="s">
        <v>57</v>
      </c>
      <c r="S1097" s="490">
        <v>0</v>
      </c>
      <c r="T1097" s="18">
        <v>0</v>
      </c>
      <c r="U1097" s="548">
        <v>0</v>
      </c>
      <c r="V1097" s="18">
        <v>0</v>
      </c>
      <c r="W1097" s="64">
        <v>0</v>
      </c>
      <c r="X1097" s="18">
        <v>0</v>
      </c>
      <c r="Y1097" s="18">
        <v>0</v>
      </c>
      <c r="Z1097" s="18">
        <v>0</v>
      </c>
      <c r="AA1097" s="18">
        <v>0</v>
      </c>
      <c r="AB1097" s="18">
        <v>0</v>
      </c>
      <c r="AC1097" s="18">
        <v>0</v>
      </c>
      <c r="AD1097" s="18">
        <v>0</v>
      </c>
      <c r="AE1097" s="18">
        <v>0</v>
      </c>
      <c r="AF1097" s="18">
        <v>0</v>
      </c>
      <c r="AG1097" s="64">
        <v>0</v>
      </c>
      <c r="AH1097" s="18">
        <v>0</v>
      </c>
      <c r="AI1097" s="64">
        <v>0</v>
      </c>
      <c r="AJ1097" s="18">
        <v>0</v>
      </c>
      <c r="AK1097" s="18">
        <v>18</v>
      </c>
      <c r="AL1097" s="64">
        <v>18</v>
      </c>
      <c r="AM1097" s="18">
        <v>1</v>
      </c>
      <c r="AN1097" s="18">
        <v>1</v>
      </c>
      <c r="AO1097" s="18">
        <v>0</v>
      </c>
      <c r="AP1097" s="64">
        <v>0</v>
      </c>
      <c r="AQ1097" s="64">
        <v>19</v>
      </c>
      <c r="AR1097" s="11">
        <v>19</v>
      </c>
      <c r="AS1097" s="17">
        <v>0</v>
      </c>
      <c r="AT1097" s="490">
        <v>0</v>
      </c>
      <c r="AU1097" s="64">
        <v>0</v>
      </c>
      <c r="AV1097" s="18">
        <v>0</v>
      </c>
      <c r="AW1097" s="64">
        <v>0</v>
      </c>
      <c r="AX1097" s="18">
        <v>0</v>
      </c>
      <c r="AY1097" s="17">
        <v>0</v>
      </c>
      <c r="AZ1097" s="490">
        <v>0</v>
      </c>
      <c r="BA1097" s="17">
        <v>0</v>
      </c>
      <c r="BB1097" s="18">
        <v>0</v>
      </c>
      <c r="BC1097" s="17">
        <v>0</v>
      </c>
      <c r="BD1097" s="18">
        <v>0</v>
      </c>
      <c r="BE1097" s="17">
        <v>0</v>
      </c>
      <c r="BF1097" s="18">
        <v>0</v>
      </c>
      <c r="BG1097" s="17">
        <v>0</v>
      </c>
      <c r="BH1097" s="18">
        <v>0</v>
      </c>
      <c r="BI1097" s="17">
        <v>0</v>
      </c>
      <c r="BJ1097" s="18">
        <v>0</v>
      </c>
      <c r="BK1097" s="17">
        <v>112.98</v>
      </c>
      <c r="BL1097" s="17">
        <v>112.97999999999999</v>
      </c>
      <c r="BM1097" s="17">
        <v>7.6</v>
      </c>
      <c r="BN1097" s="17">
        <v>7.6</v>
      </c>
      <c r="BO1097" s="18">
        <v>0</v>
      </c>
      <c r="BP1097" s="18">
        <v>0</v>
      </c>
      <c r="BQ1097" s="64">
        <v>120.58</v>
      </c>
      <c r="BR1097" s="18">
        <v>120.57999999999998</v>
      </c>
      <c r="BS1097" s="729">
        <v>4.1527615995163955E-2</v>
      </c>
      <c r="BT1097" s="17">
        <v>0</v>
      </c>
      <c r="BU1097" s="17">
        <v>0</v>
      </c>
      <c r="BV1097" s="17">
        <v>0</v>
      </c>
      <c r="BW1097" s="17">
        <v>0</v>
      </c>
      <c r="BX1097" s="17">
        <v>0</v>
      </c>
      <c r="BY1097" s="17">
        <v>0</v>
      </c>
      <c r="BZ1097" s="17">
        <v>0</v>
      </c>
      <c r="CA1097" s="17">
        <v>0</v>
      </c>
      <c r="CB1097" s="17">
        <v>0</v>
      </c>
      <c r="CC1097" s="17">
        <v>0</v>
      </c>
      <c r="CD1097" s="17">
        <v>0</v>
      </c>
      <c r="CE1097" s="17">
        <v>0</v>
      </c>
      <c r="CF1097" s="17">
        <v>0</v>
      </c>
      <c r="CG1097" s="17">
        <v>0</v>
      </c>
      <c r="CH1097" s="17">
        <v>0</v>
      </c>
      <c r="CI1097" s="17">
        <v>0</v>
      </c>
      <c r="CJ1097" s="17">
        <v>0</v>
      </c>
      <c r="CK1097" s="17">
        <v>0</v>
      </c>
      <c r="CL1097" s="702">
        <v>132620.44320000001</v>
      </c>
      <c r="CM1097" s="702">
        <v>132620.44320000001</v>
      </c>
      <c r="CN1097" s="702">
        <v>8921.1839999999993</v>
      </c>
      <c r="CO1097" s="702">
        <v>8921.1839999999993</v>
      </c>
      <c r="CP1097" s="702">
        <v>0</v>
      </c>
      <c r="CQ1097" s="702">
        <v>0</v>
      </c>
      <c r="CR1097" s="704">
        <v>141541.62720000002</v>
      </c>
      <c r="CS1097" s="703">
        <v>141541.62720000002</v>
      </c>
      <c r="CT1097" s="23" t="s">
        <v>56</v>
      </c>
      <c r="CU1097" s="23" t="s">
        <v>56</v>
      </c>
      <c r="CV1097" s="23" t="s">
        <v>56</v>
      </c>
      <c r="CW1097" s="23" t="s">
        <v>56</v>
      </c>
      <c r="CX1097" s="23" t="s">
        <v>56</v>
      </c>
      <c r="CY1097" s="23" t="s">
        <v>56</v>
      </c>
      <c r="CZ1097" s="23" t="s">
        <v>56</v>
      </c>
      <c r="DA1097" s="23" t="s">
        <v>56</v>
      </c>
      <c r="DB1097" s="728">
        <v>11411438.07</v>
      </c>
      <c r="DC1097" s="10"/>
      <c r="DD1097" s="692">
        <v>2.9036099740000001</v>
      </c>
      <c r="DE1097" s="120"/>
      <c r="DF1097" s="120"/>
      <c r="DG1097" s="120"/>
      <c r="DH1097" s="140"/>
      <c r="DI1097" s="140"/>
      <c r="DJ1097" s="140"/>
      <c r="DK1097" s="140"/>
      <c r="DL1097" s="548" t="s">
        <v>56</v>
      </c>
      <c r="DM1097" s="548" t="s">
        <v>56</v>
      </c>
      <c r="DN1097" s="203" t="s">
        <v>868</v>
      </c>
      <c r="DO1097" s="700">
        <v>503.66666666666703</v>
      </c>
      <c r="DP1097" s="713" t="s">
        <v>56</v>
      </c>
      <c r="DQ1097" s="548" t="s">
        <v>56</v>
      </c>
      <c r="DR1097" s="673" t="s">
        <v>56</v>
      </c>
      <c r="DS1097" s="203" t="s">
        <v>56</v>
      </c>
      <c r="DT1097" s="1160" t="s">
        <v>56</v>
      </c>
      <c r="DU1097" s="711">
        <v>106.68960953011243</v>
      </c>
      <c r="DV1097" s="711">
        <v>-17.64681556874379</v>
      </c>
      <c r="DW1097" s="711">
        <v>105.457465802573</v>
      </c>
      <c r="DX1097" s="711">
        <v>-53.284701435766195</v>
      </c>
      <c r="DY1097" s="710">
        <v>3.2104566512243524</v>
      </c>
      <c r="DZ1097" s="710">
        <v>-2.509596427555655</v>
      </c>
      <c r="EA1097" s="710">
        <v>2.1906942800789002</v>
      </c>
      <c r="EB1097" s="710">
        <v>-1.5028711922748741</v>
      </c>
      <c r="EC1097" s="236"/>
      <c r="ED1097" s="49"/>
      <c r="EE1097" s="232"/>
      <c r="EF1097" s="700">
        <v>45580</v>
      </c>
      <c r="EG1097" s="712">
        <v>-45537</v>
      </c>
      <c r="EH1097" s="44"/>
    </row>
    <row r="1098" spans="1:138" ht="41.25" customHeight="1" x14ac:dyDescent="0.25">
      <c r="A1098" s="871" t="s">
        <v>49</v>
      </c>
      <c r="B1098" s="656" t="s">
        <v>96</v>
      </c>
      <c r="C1098" s="656" t="s">
        <v>140</v>
      </c>
      <c r="D1098" s="691" t="s">
        <v>674</v>
      </c>
      <c r="E1098" s="656" t="s">
        <v>142</v>
      </c>
      <c r="F1098" s="656" t="s">
        <v>676</v>
      </c>
      <c r="G1098" s="901" t="s">
        <v>677</v>
      </c>
      <c r="H1098" s="897" t="s">
        <v>55</v>
      </c>
      <c r="I1098" s="17" t="s">
        <v>866</v>
      </c>
      <c r="J1098" s="64">
        <v>13.2</v>
      </c>
      <c r="K1098" s="665">
        <v>9.7168050304614013</v>
      </c>
      <c r="L1098" s="665">
        <v>24.174810555777</v>
      </c>
      <c r="M1098" s="64">
        <v>1971</v>
      </c>
      <c r="N1098" s="726">
        <v>19451064.93</v>
      </c>
      <c r="O1098" s="548" t="s">
        <v>863</v>
      </c>
      <c r="P1098" s="909">
        <v>5.3499585339999998</v>
      </c>
      <c r="Q1098" s="203" t="s">
        <v>57</v>
      </c>
      <c r="R1098" s="205" t="s">
        <v>57</v>
      </c>
      <c r="S1098" s="490">
        <v>0</v>
      </c>
      <c r="T1098" s="18">
        <v>0</v>
      </c>
      <c r="U1098" s="548">
        <v>0</v>
      </c>
      <c r="V1098" s="18">
        <v>0</v>
      </c>
      <c r="W1098" s="64">
        <v>1</v>
      </c>
      <c r="X1098" s="18">
        <v>1</v>
      </c>
      <c r="Y1098" s="18">
        <v>0</v>
      </c>
      <c r="Z1098" s="18">
        <v>0</v>
      </c>
      <c r="AA1098" s="18">
        <v>0</v>
      </c>
      <c r="AB1098" s="18">
        <v>0</v>
      </c>
      <c r="AC1098" s="18">
        <v>0</v>
      </c>
      <c r="AD1098" s="18">
        <v>0</v>
      </c>
      <c r="AE1098" s="18">
        <v>0</v>
      </c>
      <c r="AF1098" s="18">
        <v>0</v>
      </c>
      <c r="AG1098" s="64">
        <v>0</v>
      </c>
      <c r="AH1098" s="18">
        <v>0</v>
      </c>
      <c r="AI1098" s="64">
        <v>0</v>
      </c>
      <c r="AJ1098" s="18">
        <v>0</v>
      </c>
      <c r="AK1098" s="18">
        <v>110</v>
      </c>
      <c r="AL1098" s="64">
        <v>108</v>
      </c>
      <c r="AM1098" s="18">
        <v>4</v>
      </c>
      <c r="AN1098" s="18">
        <v>4</v>
      </c>
      <c r="AO1098" s="18">
        <v>0</v>
      </c>
      <c r="AP1098" s="64">
        <v>0</v>
      </c>
      <c r="AQ1098" s="64">
        <v>115</v>
      </c>
      <c r="AR1098" s="11">
        <v>113</v>
      </c>
      <c r="AS1098" s="17">
        <v>0</v>
      </c>
      <c r="AT1098" s="490">
        <v>0</v>
      </c>
      <c r="AU1098" s="64">
        <v>0</v>
      </c>
      <c r="AV1098" s="18">
        <v>0</v>
      </c>
      <c r="AW1098" s="64">
        <v>5</v>
      </c>
      <c r="AX1098" s="18">
        <v>5</v>
      </c>
      <c r="AY1098" s="17">
        <v>0</v>
      </c>
      <c r="AZ1098" s="490">
        <v>0</v>
      </c>
      <c r="BA1098" s="17">
        <v>0</v>
      </c>
      <c r="BB1098" s="18">
        <v>0</v>
      </c>
      <c r="BC1098" s="17">
        <v>0</v>
      </c>
      <c r="BD1098" s="18">
        <v>0</v>
      </c>
      <c r="BE1098" s="17">
        <v>0</v>
      </c>
      <c r="BF1098" s="18">
        <v>0</v>
      </c>
      <c r="BG1098" s="17">
        <v>0</v>
      </c>
      <c r="BH1098" s="18">
        <v>0</v>
      </c>
      <c r="BI1098" s="17">
        <v>0</v>
      </c>
      <c r="BJ1098" s="18">
        <v>0</v>
      </c>
      <c r="BK1098" s="17">
        <v>690.51600000000042</v>
      </c>
      <c r="BL1098" s="17">
        <v>675.31600000000037</v>
      </c>
      <c r="BM1098" s="17">
        <v>50.72</v>
      </c>
      <c r="BN1098" s="17">
        <v>50.72</v>
      </c>
      <c r="BO1098" s="18">
        <v>0</v>
      </c>
      <c r="BP1098" s="18">
        <v>0</v>
      </c>
      <c r="BQ1098" s="64">
        <v>746.23600000000044</v>
      </c>
      <c r="BR1098" s="18">
        <v>731.0360000000004</v>
      </c>
      <c r="BS1098" s="729">
        <v>0.13948444558168616</v>
      </c>
      <c r="BT1098" s="17">
        <v>0</v>
      </c>
      <c r="BU1098" s="17">
        <v>0</v>
      </c>
      <c r="BV1098" s="17">
        <v>0</v>
      </c>
      <c r="BW1098" s="17">
        <v>0</v>
      </c>
      <c r="BX1098" s="17">
        <v>0</v>
      </c>
      <c r="BY1098" s="17">
        <v>0</v>
      </c>
      <c r="BZ1098" s="17">
        <v>0</v>
      </c>
      <c r="CA1098" s="17">
        <v>0</v>
      </c>
      <c r="CB1098" s="17">
        <v>0</v>
      </c>
      <c r="CC1098" s="17">
        <v>0</v>
      </c>
      <c r="CD1098" s="17">
        <v>0</v>
      </c>
      <c r="CE1098" s="17">
        <v>0</v>
      </c>
      <c r="CF1098" s="17">
        <v>0</v>
      </c>
      <c r="CG1098" s="17">
        <v>0</v>
      </c>
      <c r="CH1098" s="17">
        <v>0</v>
      </c>
      <c r="CI1098" s="17">
        <v>0</v>
      </c>
      <c r="CJ1098" s="17">
        <v>0</v>
      </c>
      <c r="CK1098" s="17">
        <v>0</v>
      </c>
      <c r="CL1098" s="702">
        <v>810555.30144000053</v>
      </c>
      <c r="CM1098" s="702">
        <v>792712.93344000052</v>
      </c>
      <c r="CN1098" s="702">
        <v>59537.164799999999</v>
      </c>
      <c r="CO1098" s="702">
        <v>59537.164799999999</v>
      </c>
      <c r="CP1098" s="702">
        <v>0</v>
      </c>
      <c r="CQ1098" s="702">
        <v>0</v>
      </c>
      <c r="CR1098" s="704">
        <v>870092.46624000056</v>
      </c>
      <c r="CS1098" s="703">
        <v>852250.09824000055</v>
      </c>
      <c r="CT1098" s="23" t="s">
        <v>56</v>
      </c>
      <c r="CU1098" s="23" t="s">
        <v>56</v>
      </c>
      <c r="CV1098" s="23" t="s">
        <v>56</v>
      </c>
      <c r="CW1098" s="23" t="s">
        <v>56</v>
      </c>
      <c r="CX1098" s="23" t="s">
        <v>56</v>
      </c>
      <c r="CY1098" s="23" t="s">
        <v>56</v>
      </c>
      <c r="CZ1098" s="23" t="s">
        <v>56</v>
      </c>
      <c r="DA1098" s="23" t="s">
        <v>56</v>
      </c>
      <c r="DB1098" s="728">
        <v>19451064.93</v>
      </c>
      <c r="DC1098" s="10"/>
      <c r="DD1098" s="692">
        <v>5.3499585339999998</v>
      </c>
      <c r="DE1098" s="120"/>
      <c r="DF1098" s="120"/>
      <c r="DG1098" s="120"/>
      <c r="DH1098" s="140"/>
      <c r="DI1098" s="140"/>
      <c r="DJ1098" s="140"/>
      <c r="DK1098" s="140"/>
      <c r="DL1098" s="548" t="s">
        <v>56</v>
      </c>
      <c r="DM1098" s="548" t="s">
        <v>56</v>
      </c>
      <c r="DN1098" s="203" t="s">
        <v>868</v>
      </c>
      <c r="DO1098" s="700">
        <v>1953</v>
      </c>
      <c r="DP1098" s="713" t="s">
        <v>56</v>
      </c>
      <c r="DQ1098" s="548" t="s">
        <v>56</v>
      </c>
      <c r="DR1098" s="673" t="s">
        <v>56</v>
      </c>
      <c r="DS1098" s="203" t="s">
        <v>56</v>
      </c>
      <c r="DT1098" s="1160" t="s">
        <v>56</v>
      </c>
      <c r="DU1098" s="711">
        <v>468.40501792114696</v>
      </c>
      <c r="DV1098" s="711">
        <v>-307.31628238246788</v>
      </c>
      <c r="DW1098" s="711">
        <v>155.49040902293601</v>
      </c>
      <c r="DX1098" s="711">
        <v>-69.726971107436938</v>
      </c>
      <c r="DY1098" s="710">
        <v>5.7035330261136714</v>
      </c>
      <c r="DZ1098" s="710">
        <v>-3.9385072542899033</v>
      </c>
      <c r="EA1098" s="710">
        <v>1.31544070706483</v>
      </c>
      <c r="EB1098" s="710">
        <v>0.43503071303266672</v>
      </c>
      <c r="EC1098" s="236"/>
      <c r="ED1098" s="49"/>
      <c r="EE1098" s="232"/>
      <c r="EF1098" s="700">
        <v>195899</v>
      </c>
      <c r="EG1098" s="712">
        <v>-107913.33333333333</v>
      </c>
      <c r="EH1098" s="44"/>
    </row>
    <row r="1099" spans="1:138" ht="41.25" customHeight="1" x14ac:dyDescent="0.25">
      <c r="A1099" s="871" t="s">
        <v>49</v>
      </c>
      <c r="B1099" s="656" t="s">
        <v>96</v>
      </c>
      <c r="C1099" s="656" t="s">
        <v>140</v>
      </c>
      <c r="D1099" s="691" t="s">
        <v>1995</v>
      </c>
      <c r="E1099" s="656" t="s">
        <v>663</v>
      </c>
      <c r="F1099" s="656" t="s">
        <v>1996</v>
      </c>
      <c r="G1099" s="901" t="s">
        <v>663</v>
      </c>
      <c r="H1099" s="897" t="s">
        <v>55</v>
      </c>
      <c r="I1099" s="17" t="s">
        <v>860</v>
      </c>
      <c r="J1099" s="64">
        <v>13.2</v>
      </c>
      <c r="K1099" s="665">
        <v>9.7168050304614013</v>
      </c>
      <c r="L1099" s="665">
        <v>2.3882575707900005</v>
      </c>
      <c r="M1099" s="64">
        <v>306</v>
      </c>
      <c r="N1099" s="726">
        <v>5840499.7990000006</v>
      </c>
      <c r="O1099" s="548" t="s">
        <v>874</v>
      </c>
      <c r="P1099" s="909">
        <v>1.4860995930000001</v>
      </c>
      <c r="Q1099" s="203" t="s">
        <v>57</v>
      </c>
      <c r="R1099" s="205" t="s">
        <v>57</v>
      </c>
      <c r="S1099" s="490">
        <v>0</v>
      </c>
      <c r="T1099" s="18">
        <v>0</v>
      </c>
      <c r="U1099" s="548">
        <v>0</v>
      </c>
      <c r="V1099" s="18">
        <v>0</v>
      </c>
      <c r="W1099" s="64">
        <v>0</v>
      </c>
      <c r="X1099" s="18">
        <v>0</v>
      </c>
      <c r="Y1099" s="18">
        <v>0</v>
      </c>
      <c r="Z1099" s="18">
        <v>0</v>
      </c>
      <c r="AA1099" s="18">
        <v>0</v>
      </c>
      <c r="AB1099" s="18">
        <v>0</v>
      </c>
      <c r="AC1099" s="18">
        <v>0</v>
      </c>
      <c r="AD1099" s="18">
        <v>0</v>
      </c>
      <c r="AE1099" s="18">
        <v>0</v>
      </c>
      <c r="AF1099" s="18">
        <v>0</v>
      </c>
      <c r="AG1099" s="64">
        <v>0</v>
      </c>
      <c r="AH1099" s="18">
        <v>0</v>
      </c>
      <c r="AI1099" s="64">
        <v>0</v>
      </c>
      <c r="AJ1099" s="18">
        <v>0</v>
      </c>
      <c r="AK1099" s="18">
        <v>18</v>
      </c>
      <c r="AL1099" s="64">
        <v>18</v>
      </c>
      <c r="AM1099" s="18">
        <v>0</v>
      </c>
      <c r="AN1099" s="18" t="s">
        <v>58</v>
      </c>
      <c r="AO1099" s="18">
        <v>0</v>
      </c>
      <c r="AP1099" s="64">
        <v>0</v>
      </c>
      <c r="AQ1099" s="64">
        <v>18</v>
      </c>
      <c r="AR1099" s="11">
        <v>18</v>
      </c>
      <c r="AS1099" s="17">
        <v>0</v>
      </c>
      <c r="AT1099" s="490">
        <v>0</v>
      </c>
      <c r="AU1099" s="64">
        <v>0</v>
      </c>
      <c r="AV1099" s="18">
        <v>0</v>
      </c>
      <c r="AW1099" s="64">
        <v>0</v>
      </c>
      <c r="AX1099" s="18">
        <v>0</v>
      </c>
      <c r="AY1099" s="17">
        <v>0</v>
      </c>
      <c r="AZ1099" s="490">
        <v>0</v>
      </c>
      <c r="BA1099" s="17">
        <v>0</v>
      </c>
      <c r="BB1099" s="18">
        <v>0</v>
      </c>
      <c r="BC1099" s="17">
        <v>0</v>
      </c>
      <c r="BD1099" s="18">
        <v>0</v>
      </c>
      <c r="BE1099" s="17">
        <v>0</v>
      </c>
      <c r="BF1099" s="18">
        <v>0</v>
      </c>
      <c r="BG1099" s="17">
        <v>0</v>
      </c>
      <c r="BH1099" s="18">
        <v>0</v>
      </c>
      <c r="BI1099" s="17">
        <v>0</v>
      </c>
      <c r="BJ1099" s="18">
        <v>0</v>
      </c>
      <c r="BK1099" s="17">
        <v>124.11999999999999</v>
      </c>
      <c r="BL1099" s="17">
        <v>124.11999999999999</v>
      </c>
      <c r="BM1099" s="17">
        <v>0</v>
      </c>
      <c r="BN1099" s="17" t="s">
        <v>58</v>
      </c>
      <c r="BO1099" s="18">
        <v>0</v>
      </c>
      <c r="BP1099" s="18">
        <v>0</v>
      </c>
      <c r="BQ1099" s="64">
        <v>124.11999999999999</v>
      </c>
      <c r="BR1099" s="18">
        <v>124.11999999999999</v>
      </c>
      <c r="BS1099" s="729">
        <v>8.352064732716738E-2</v>
      </c>
      <c r="BT1099" s="17">
        <v>0</v>
      </c>
      <c r="BU1099" s="17">
        <v>0</v>
      </c>
      <c r="BV1099" s="17">
        <v>0</v>
      </c>
      <c r="BW1099" s="17">
        <v>0</v>
      </c>
      <c r="BX1099" s="17">
        <v>0</v>
      </c>
      <c r="BY1099" s="17">
        <v>0</v>
      </c>
      <c r="BZ1099" s="17">
        <v>0</v>
      </c>
      <c r="CA1099" s="17">
        <v>0</v>
      </c>
      <c r="CB1099" s="17">
        <v>0</v>
      </c>
      <c r="CC1099" s="17">
        <v>0</v>
      </c>
      <c r="CD1099" s="17">
        <v>0</v>
      </c>
      <c r="CE1099" s="17">
        <v>0</v>
      </c>
      <c r="CF1099" s="17">
        <v>0</v>
      </c>
      <c r="CG1099" s="17">
        <v>0</v>
      </c>
      <c r="CH1099" s="17">
        <v>0</v>
      </c>
      <c r="CI1099" s="17">
        <v>0</v>
      </c>
      <c r="CJ1099" s="17">
        <v>0</v>
      </c>
      <c r="CK1099" s="17">
        <v>0</v>
      </c>
      <c r="CL1099" s="702">
        <v>145697.0208</v>
      </c>
      <c r="CM1099" s="702">
        <v>145697.0208</v>
      </c>
      <c r="CN1099" s="702">
        <v>0</v>
      </c>
      <c r="CO1099" s="702">
        <v>0</v>
      </c>
      <c r="CP1099" s="702">
        <v>0</v>
      </c>
      <c r="CQ1099" s="702">
        <v>0</v>
      </c>
      <c r="CR1099" s="704">
        <v>145697.0208</v>
      </c>
      <c r="CS1099" s="703">
        <v>145697.0208</v>
      </c>
      <c r="CT1099" s="23" t="s">
        <v>56</v>
      </c>
      <c r="CU1099" s="23" t="s">
        <v>56</v>
      </c>
      <c r="CV1099" s="23" t="s">
        <v>56</v>
      </c>
      <c r="CW1099" s="23" t="s">
        <v>56</v>
      </c>
      <c r="CX1099" s="23" t="s">
        <v>56</v>
      </c>
      <c r="CY1099" s="23" t="s">
        <v>56</v>
      </c>
      <c r="CZ1099" s="23" t="s">
        <v>56</v>
      </c>
      <c r="DA1099" s="23" t="s">
        <v>56</v>
      </c>
      <c r="DB1099" s="728">
        <v>5840499.7990000006</v>
      </c>
      <c r="DC1099" s="10"/>
      <c r="DD1099" s="692">
        <v>1.4860995930000001</v>
      </c>
      <c r="DE1099" s="120"/>
      <c r="DF1099" s="120"/>
      <c r="DG1099" s="120"/>
      <c r="DH1099" s="140"/>
      <c r="DI1099" s="140"/>
      <c r="DJ1099" s="140"/>
      <c r="DK1099" s="140"/>
      <c r="DL1099" s="548" t="s">
        <v>56</v>
      </c>
      <c r="DM1099" s="548" t="s">
        <v>56</v>
      </c>
      <c r="DN1099" s="203" t="s">
        <v>55</v>
      </c>
      <c r="DO1099" s="700" t="s">
        <v>56</v>
      </c>
      <c r="DP1099" s="713" t="s">
        <v>56</v>
      </c>
      <c r="DQ1099" s="548" t="s">
        <v>56</v>
      </c>
      <c r="DR1099" s="673" t="s">
        <v>56</v>
      </c>
      <c r="DS1099" s="203" t="s">
        <v>56</v>
      </c>
      <c r="DT1099" s="1160" t="s">
        <v>56</v>
      </c>
      <c r="DU1099" s="711">
        <v>0</v>
      </c>
      <c r="DV1099" s="711">
        <v>656.95112213950927</v>
      </c>
      <c r="DW1099" s="711">
        <v>0</v>
      </c>
      <c r="DX1099" s="711">
        <v>61.137366147210777</v>
      </c>
      <c r="DY1099" s="710">
        <v>0</v>
      </c>
      <c r="DZ1099" s="710">
        <v>1.0281885856079402</v>
      </c>
      <c r="EA1099" s="710">
        <v>0</v>
      </c>
      <c r="EB1099" s="710">
        <v>0.69649771599676547</v>
      </c>
      <c r="EC1099" s="236"/>
      <c r="ED1099" s="49"/>
      <c r="EE1099" s="232"/>
      <c r="EF1099" s="700">
        <v>0</v>
      </c>
      <c r="EG1099" s="712">
        <v>879</v>
      </c>
      <c r="EH1099" s="44"/>
    </row>
    <row r="1100" spans="1:138" ht="41.25" customHeight="1" x14ac:dyDescent="0.25">
      <c r="A1100" s="871" t="s">
        <v>49</v>
      </c>
      <c r="B1100" s="656" t="s">
        <v>96</v>
      </c>
      <c r="C1100" s="656" t="s">
        <v>140</v>
      </c>
      <c r="D1100" s="691" t="s">
        <v>1995</v>
      </c>
      <c r="E1100" s="656" t="s">
        <v>663</v>
      </c>
      <c r="F1100" s="656" t="s">
        <v>1997</v>
      </c>
      <c r="G1100" s="901" t="s">
        <v>663</v>
      </c>
      <c r="H1100" s="897" t="s">
        <v>55</v>
      </c>
      <c r="I1100" s="17" t="s">
        <v>866</v>
      </c>
      <c r="J1100" s="64">
        <v>13.2</v>
      </c>
      <c r="K1100" s="665">
        <v>11.660166036553681</v>
      </c>
      <c r="L1100" s="665">
        <v>0.29678030241300002</v>
      </c>
      <c r="M1100" s="64">
        <v>56</v>
      </c>
      <c r="N1100" s="726">
        <v>4043422.9390000002</v>
      </c>
      <c r="O1100" s="548" t="s">
        <v>874</v>
      </c>
      <c r="P1100" s="909">
        <v>1.0288381799999999</v>
      </c>
      <c r="Q1100" s="203" t="s">
        <v>57</v>
      </c>
      <c r="R1100" s="205" t="s">
        <v>57</v>
      </c>
      <c r="S1100" s="490">
        <v>0</v>
      </c>
      <c r="T1100" s="18">
        <v>0</v>
      </c>
      <c r="U1100" s="548">
        <v>0</v>
      </c>
      <c r="V1100" s="18">
        <v>0</v>
      </c>
      <c r="W1100" s="64">
        <v>0</v>
      </c>
      <c r="X1100" s="18">
        <v>0</v>
      </c>
      <c r="Y1100" s="18">
        <v>0</v>
      </c>
      <c r="Z1100" s="18">
        <v>0</v>
      </c>
      <c r="AA1100" s="18">
        <v>0</v>
      </c>
      <c r="AB1100" s="18">
        <v>0</v>
      </c>
      <c r="AC1100" s="18">
        <v>0</v>
      </c>
      <c r="AD1100" s="18">
        <v>0</v>
      </c>
      <c r="AE1100" s="18">
        <v>0</v>
      </c>
      <c r="AF1100" s="18">
        <v>0</v>
      </c>
      <c r="AG1100" s="64">
        <v>0</v>
      </c>
      <c r="AH1100" s="18">
        <v>0</v>
      </c>
      <c r="AI1100" s="64">
        <v>0</v>
      </c>
      <c r="AJ1100" s="18">
        <v>0</v>
      </c>
      <c r="AK1100" s="18">
        <v>1</v>
      </c>
      <c r="AL1100" s="64">
        <v>1</v>
      </c>
      <c r="AM1100" s="18">
        <v>0</v>
      </c>
      <c r="AN1100" s="18" t="s">
        <v>58</v>
      </c>
      <c r="AO1100" s="18">
        <v>0</v>
      </c>
      <c r="AP1100" s="64">
        <v>0</v>
      </c>
      <c r="AQ1100" s="64">
        <v>1</v>
      </c>
      <c r="AR1100" s="11">
        <v>1</v>
      </c>
      <c r="AS1100" s="17">
        <v>0</v>
      </c>
      <c r="AT1100" s="490">
        <v>0</v>
      </c>
      <c r="AU1100" s="64">
        <v>0</v>
      </c>
      <c r="AV1100" s="18">
        <v>0</v>
      </c>
      <c r="AW1100" s="64">
        <v>0</v>
      </c>
      <c r="AX1100" s="18">
        <v>0</v>
      </c>
      <c r="AY1100" s="17">
        <v>0</v>
      </c>
      <c r="AZ1100" s="490">
        <v>0</v>
      </c>
      <c r="BA1100" s="17">
        <v>0</v>
      </c>
      <c r="BB1100" s="18">
        <v>0</v>
      </c>
      <c r="BC1100" s="17">
        <v>0</v>
      </c>
      <c r="BD1100" s="18">
        <v>0</v>
      </c>
      <c r="BE1100" s="17">
        <v>0</v>
      </c>
      <c r="BF1100" s="18">
        <v>0</v>
      </c>
      <c r="BG1100" s="17">
        <v>0</v>
      </c>
      <c r="BH1100" s="18">
        <v>0</v>
      </c>
      <c r="BI1100" s="17">
        <v>0</v>
      </c>
      <c r="BJ1100" s="18">
        <v>0</v>
      </c>
      <c r="BK1100" s="17">
        <v>3.8</v>
      </c>
      <c r="BL1100" s="17">
        <v>3.8</v>
      </c>
      <c r="BM1100" s="17">
        <v>0</v>
      </c>
      <c r="BN1100" s="17" t="s">
        <v>58</v>
      </c>
      <c r="BO1100" s="18">
        <v>0</v>
      </c>
      <c r="BP1100" s="18">
        <v>0</v>
      </c>
      <c r="BQ1100" s="64">
        <v>3.8</v>
      </c>
      <c r="BR1100" s="18">
        <v>3.8</v>
      </c>
      <c r="BS1100" s="729">
        <v>3.6934865694817041E-3</v>
      </c>
      <c r="BT1100" s="17">
        <v>0</v>
      </c>
      <c r="BU1100" s="17">
        <v>0</v>
      </c>
      <c r="BV1100" s="17">
        <v>0</v>
      </c>
      <c r="BW1100" s="17">
        <v>0</v>
      </c>
      <c r="BX1100" s="17">
        <v>0</v>
      </c>
      <c r="BY1100" s="17">
        <v>0</v>
      </c>
      <c r="BZ1100" s="17">
        <v>0</v>
      </c>
      <c r="CA1100" s="17">
        <v>0</v>
      </c>
      <c r="CB1100" s="17">
        <v>0</v>
      </c>
      <c r="CC1100" s="17">
        <v>0</v>
      </c>
      <c r="CD1100" s="17">
        <v>0</v>
      </c>
      <c r="CE1100" s="17">
        <v>0</v>
      </c>
      <c r="CF1100" s="17">
        <v>0</v>
      </c>
      <c r="CG1100" s="17">
        <v>0</v>
      </c>
      <c r="CH1100" s="17">
        <v>0</v>
      </c>
      <c r="CI1100" s="17">
        <v>0</v>
      </c>
      <c r="CJ1100" s="17">
        <v>0</v>
      </c>
      <c r="CK1100" s="17">
        <v>0</v>
      </c>
      <c r="CL1100" s="702">
        <v>4460.5919999999996</v>
      </c>
      <c r="CM1100" s="702">
        <v>4460.5919999999996</v>
      </c>
      <c r="CN1100" s="702">
        <v>0</v>
      </c>
      <c r="CO1100" s="702">
        <v>0</v>
      </c>
      <c r="CP1100" s="702">
        <v>0</v>
      </c>
      <c r="CQ1100" s="702">
        <v>0</v>
      </c>
      <c r="CR1100" s="704">
        <v>4460.5919999999996</v>
      </c>
      <c r="CS1100" s="703">
        <v>4460.5919999999996</v>
      </c>
      <c r="CT1100" s="23" t="s">
        <v>56</v>
      </c>
      <c r="CU1100" s="23" t="s">
        <v>56</v>
      </c>
      <c r="CV1100" s="23" t="s">
        <v>56</v>
      </c>
      <c r="CW1100" s="23" t="s">
        <v>56</v>
      </c>
      <c r="CX1100" s="23" t="s">
        <v>56</v>
      </c>
      <c r="CY1100" s="23" t="s">
        <v>56</v>
      </c>
      <c r="CZ1100" s="23" t="s">
        <v>56</v>
      </c>
      <c r="DA1100" s="23" t="s">
        <v>56</v>
      </c>
      <c r="DB1100" s="728">
        <v>4043422.9390000002</v>
      </c>
      <c r="DC1100" s="10"/>
      <c r="DD1100" s="692">
        <v>1.0288381799999999</v>
      </c>
      <c r="DE1100" s="120"/>
      <c r="DF1100" s="120"/>
      <c r="DG1100" s="120"/>
      <c r="DH1100" s="140"/>
      <c r="DI1100" s="140"/>
      <c r="DJ1100" s="140"/>
      <c r="DK1100" s="140"/>
      <c r="DL1100" s="548" t="s">
        <v>56</v>
      </c>
      <c r="DM1100" s="548" t="s">
        <v>56</v>
      </c>
      <c r="DN1100" s="203" t="s">
        <v>55</v>
      </c>
      <c r="DO1100" s="700" t="s">
        <v>56</v>
      </c>
      <c r="DP1100" s="713" t="s">
        <v>56</v>
      </c>
      <c r="DQ1100" s="548" t="s">
        <v>56</v>
      </c>
      <c r="DR1100" s="673" t="s">
        <v>56</v>
      </c>
      <c r="DS1100" s="203" t="s">
        <v>56</v>
      </c>
      <c r="DT1100" s="1160" t="s">
        <v>56</v>
      </c>
      <c r="DU1100" s="711">
        <v>0</v>
      </c>
      <c r="DV1100" s="711">
        <v>582.61993769470507</v>
      </c>
      <c r="DW1100" s="711">
        <v>0</v>
      </c>
      <c r="DX1100" s="711">
        <v>3.6666666666666665</v>
      </c>
      <c r="DY1100" s="710">
        <v>0</v>
      </c>
      <c r="DZ1100" s="710">
        <v>0.65109034267912824</v>
      </c>
      <c r="EA1100" s="710">
        <v>0</v>
      </c>
      <c r="EB1100" s="710">
        <v>0.33333333333333331</v>
      </c>
      <c r="EC1100" s="236"/>
      <c r="ED1100" s="49"/>
      <c r="EE1100" s="232"/>
      <c r="EF1100" s="700">
        <v>0</v>
      </c>
      <c r="EG1100" s="712">
        <v>0</v>
      </c>
      <c r="EH1100" s="44"/>
    </row>
    <row r="1101" spans="1:138" ht="41.25" customHeight="1" x14ac:dyDescent="0.25">
      <c r="A1101" s="871" t="s">
        <v>49</v>
      </c>
      <c r="B1101" s="656" t="s">
        <v>96</v>
      </c>
      <c r="C1101" s="656" t="s">
        <v>140</v>
      </c>
      <c r="D1101" s="691" t="s">
        <v>1998</v>
      </c>
      <c r="E1101" s="656" t="s">
        <v>1814</v>
      </c>
      <c r="F1101" s="656" t="s">
        <v>1999</v>
      </c>
      <c r="G1101" s="901" t="s">
        <v>1814</v>
      </c>
      <c r="H1101" s="897" t="s">
        <v>55</v>
      </c>
      <c r="I1101" s="17" t="s">
        <v>866</v>
      </c>
      <c r="J1101" s="64">
        <v>3.74</v>
      </c>
      <c r="K1101" s="665">
        <v>2.0895460942510935</v>
      </c>
      <c r="L1101" s="665">
        <v>1.9928030261580001</v>
      </c>
      <c r="M1101" s="64">
        <v>558</v>
      </c>
      <c r="N1101" s="726">
        <v>6229866.4520000005</v>
      </c>
      <c r="O1101" s="548" t="s">
        <v>874</v>
      </c>
      <c r="P1101" s="909">
        <v>1.585172899</v>
      </c>
      <c r="Q1101" s="203" t="s">
        <v>57</v>
      </c>
      <c r="R1101" s="205" t="s">
        <v>57</v>
      </c>
      <c r="S1101" s="490">
        <v>0</v>
      </c>
      <c r="T1101" s="18">
        <v>0</v>
      </c>
      <c r="U1101" s="548">
        <v>0</v>
      </c>
      <c r="V1101" s="18">
        <v>0</v>
      </c>
      <c r="W1101" s="64">
        <v>0</v>
      </c>
      <c r="X1101" s="18">
        <v>0</v>
      </c>
      <c r="Y1101" s="18">
        <v>0</v>
      </c>
      <c r="Z1101" s="18">
        <v>0</v>
      </c>
      <c r="AA1101" s="18">
        <v>0</v>
      </c>
      <c r="AB1101" s="18">
        <v>0</v>
      </c>
      <c r="AC1101" s="18">
        <v>0</v>
      </c>
      <c r="AD1101" s="18">
        <v>0</v>
      </c>
      <c r="AE1101" s="18">
        <v>0</v>
      </c>
      <c r="AF1101" s="18">
        <v>0</v>
      </c>
      <c r="AG1101" s="64">
        <v>0</v>
      </c>
      <c r="AH1101" s="18">
        <v>0</v>
      </c>
      <c r="AI1101" s="64">
        <v>0</v>
      </c>
      <c r="AJ1101" s="18">
        <v>0</v>
      </c>
      <c r="AK1101" s="18">
        <v>14</v>
      </c>
      <c r="AL1101" s="64">
        <v>14</v>
      </c>
      <c r="AM1101" s="18">
        <v>0</v>
      </c>
      <c r="AN1101" s="18" t="s">
        <v>58</v>
      </c>
      <c r="AO1101" s="18">
        <v>0</v>
      </c>
      <c r="AP1101" s="64">
        <v>0</v>
      </c>
      <c r="AQ1101" s="64">
        <v>14</v>
      </c>
      <c r="AR1101" s="11">
        <v>14</v>
      </c>
      <c r="AS1101" s="17">
        <v>0</v>
      </c>
      <c r="AT1101" s="490">
        <v>0</v>
      </c>
      <c r="AU1101" s="64">
        <v>0</v>
      </c>
      <c r="AV1101" s="18">
        <v>0</v>
      </c>
      <c r="AW1101" s="64">
        <v>0</v>
      </c>
      <c r="AX1101" s="18">
        <v>0</v>
      </c>
      <c r="AY1101" s="17">
        <v>0</v>
      </c>
      <c r="AZ1101" s="490">
        <v>0</v>
      </c>
      <c r="BA1101" s="17">
        <v>0</v>
      </c>
      <c r="BB1101" s="18">
        <v>0</v>
      </c>
      <c r="BC1101" s="17">
        <v>0</v>
      </c>
      <c r="BD1101" s="18">
        <v>0</v>
      </c>
      <c r="BE1101" s="17">
        <v>0</v>
      </c>
      <c r="BF1101" s="18">
        <v>0</v>
      </c>
      <c r="BG1101" s="17">
        <v>0</v>
      </c>
      <c r="BH1101" s="18">
        <v>0</v>
      </c>
      <c r="BI1101" s="17">
        <v>0</v>
      </c>
      <c r="BJ1101" s="18">
        <v>0</v>
      </c>
      <c r="BK1101" s="17">
        <v>87.9</v>
      </c>
      <c r="BL1101" s="17">
        <v>87.9</v>
      </c>
      <c r="BM1101" s="17">
        <v>0</v>
      </c>
      <c r="BN1101" s="17" t="s">
        <v>58</v>
      </c>
      <c r="BO1101" s="18">
        <v>0</v>
      </c>
      <c r="BP1101" s="18">
        <v>0</v>
      </c>
      <c r="BQ1101" s="64">
        <v>87.9</v>
      </c>
      <c r="BR1101" s="18">
        <v>87.9</v>
      </c>
      <c r="BS1101" s="729">
        <v>5.5451364362494066E-2</v>
      </c>
      <c r="BT1101" s="17">
        <v>0</v>
      </c>
      <c r="BU1101" s="17">
        <v>0</v>
      </c>
      <c r="BV1101" s="17">
        <v>0</v>
      </c>
      <c r="BW1101" s="17">
        <v>0</v>
      </c>
      <c r="BX1101" s="17">
        <v>0</v>
      </c>
      <c r="BY1101" s="17">
        <v>0</v>
      </c>
      <c r="BZ1101" s="17">
        <v>0</v>
      </c>
      <c r="CA1101" s="17">
        <v>0</v>
      </c>
      <c r="CB1101" s="17">
        <v>0</v>
      </c>
      <c r="CC1101" s="17">
        <v>0</v>
      </c>
      <c r="CD1101" s="17">
        <v>0</v>
      </c>
      <c r="CE1101" s="17">
        <v>0</v>
      </c>
      <c r="CF1101" s="17">
        <v>0</v>
      </c>
      <c r="CG1101" s="17">
        <v>0</v>
      </c>
      <c r="CH1101" s="17">
        <v>0</v>
      </c>
      <c r="CI1101" s="17">
        <v>0</v>
      </c>
      <c r="CJ1101" s="17">
        <v>0</v>
      </c>
      <c r="CK1101" s="17">
        <v>0</v>
      </c>
      <c r="CL1101" s="702">
        <v>103180.53600000001</v>
      </c>
      <c r="CM1101" s="702">
        <v>103180.53600000001</v>
      </c>
      <c r="CN1101" s="702">
        <v>0</v>
      </c>
      <c r="CO1101" s="702">
        <v>0</v>
      </c>
      <c r="CP1101" s="702">
        <v>0</v>
      </c>
      <c r="CQ1101" s="702">
        <v>0</v>
      </c>
      <c r="CR1101" s="704">
        <v>103180.53600000001</v>
      </c>
      <c r="CS1101" s="703">
        <v>103180.53600000001</v>
      </c>
      <c r="CT1101" s="23" t="s">
        <v>56</v>
      </c>
      <c r="CU1101" s="23" t="s">
        <v>56</v>
      </c>
      <c r="CV1101" s="23" t="s">
        <v>56</v>
      </c>
      <c r="CW1101" s="23" t="s">
        <v>56</v>
      </c>
      <c r="CX1101" s="23" t="s">
        <v>56</v>
      </c>
      <c r="CY1101" s="23" t="s">
        <v>56</v>
      </c>
      <c r="CZ1101" s="23" t="s">
        <v>56</v>
      </c>
      <c r="DA1101" s="23" t="s">
        <v>56</v>
      </c>
      <c r="DB1101" s="728">
        <v>6229866.4520000005</v>
      </c>
      <c r="DC1101" s="10"/>
      <c r="DD1101" s="692">
        <v>1.585172899</v>
      </c>
      <c r="DE1101" s="120"/>
      <c r="DF1101" s="120"/>
      <c r="DG1101" s="120"/>
      <c r="DH1101" s="140"/>
      <c r="DI1101" s="140"/>
      <c r="DJ1101" s="140"/>
      <c r="DK1101" s="140"/>
      <c r="DL1101" s="548" t="s">
        <v>56</v>
      </c>
      <c r="DM1101" s="548" t="s">
        <v>56</v>
      </c>
      <c r="DN1101" s="203" t="s">
        <v>55</v>
      </c>
      <c r="DO1101" s="700" t="s">
        <v>56</v>
      </c>
      <c r="DP1101" s="713" t="s">
        <v>56</v>
      </c>
      <c r="DQ1101" s="548" t="s">
        <v>56</v>
      </c>
      <c r="DR1101" s="673" t="s">
        <v>56</v>
      </c>
      <c r="DS1101" s="203" t="s">
        <v>56</v>
      </c>
      <c r="DT1101" s="1160" t="s">
        <v>56</v>
      </c>
      <c r="DU1101" s="711">
        <v>0.18076923076923077</v>
      </c>
      <c r="DV1101" s="711">
        <v>97.509774710873813</v>
      </c>
      <c r="DW1101" s="711">
        <v>0.183301096067054</v>
      </c>
      <c r="DX1101" s="711">
        <v>97.291124905603908</v>
      </c>
      <c r="DY1101" s="710">
        <v>1.9230769230769232E-3</v>
      </c>
      <c r="DZ1101" s="710">
        <v>1.0285462745853748</v>
      </c>
      <c r="EA1101" s="710">
        <v>1.93423597678917E-3</v>
      </c>
      <c r="EB1101" s="710">
        <v>1.0249608074106613</v>
      </c>
      <c r="EC1101" s="236"/>
      <c r="ED1101" s="49"/>
      <c r="EE1101" s="232"/>
      <c r="EF1101" s="700">
        <v>0</v>
      </c>
      <c r="EG1101" s="712">
        <v>46105.333333333336</v>
      </c>
      <c r="EH1101" s="44"/>
    </row>
    <row r="1102" spans="1:138" ht="41.25" customHeight="1" x14ac:dyDescent="0.25">
      <c r="A1102" s="871" t="s">
        <v>49</v>
      </c>
      <c r="B1102" s="656" t="s">
        <v>96</v>
      </c>
      <c r="C1102" s="656" t="s">
        <v>140</v>
      </c>
      <c r="D1102" s="691" t="s">
        <v>1998</v>
      </c>
      <c r="E1102" s="656" t="s">
        <v>1814</v>
      </c>
      <c r="F1102" s="656" t="s">
        <v>2000</v>
      </c>
      <c r="G1102" s="901" t="s">
        <v>1814</v>
      </c>
      <c r="H1102" s="897" t="s">
        <v>55</v>
      </c>
      <c r="I1102" s="17" t="s">
        <v>860</v>
      </c>
      <c r="J1102" s="64">
        <v>3.74</v>
      </c>
      <c r="K1102" s="665">
        <v>2.2480633841597975</v>
      </c>
      <c r="L1102" s="665">
        <v>2.8312499941109999</v>
      </c>
      <c r="M1102" s="64">
        <v>984</v>
      </c>
      <c r="N1102" s="726">
        <v>8212096.6860000007</v>
      </c>
      <c r="O1102" s="548" t="s">
        <v>874</v>
      </c>
      <c r="P1102" s="909">
        <v>2.0895460940000001</v>
      </c>
      <c r="Q1102" s="203" t="s">
        <v>57</v>
      </c>
      <c r="R1102" s="205" t="s">
        <v>57</v>
      </c>
      <c r="S1102" s="490">
        <v>0</v>
      </c>
      <c r="T1102" s="18">
        <v>0</v>
      </c>
      <c r="U1102" s="548">
        <v>0</v>
      </c>
      <c r="V1102" s="18">
        <v>0</v>
      </c>
      <c r="W1102" s="64">
        <v>0</v>
      </c>
      <c r="X1102" s="18">
        <v>0</v>
      </c>
      <c r="Y1102" s="18">
        <v>0</v>
      </c>
      <c r="Z1102" s="18">
        <v>0</v>
      </c>
      <c r="AA1102" s="18">
        <v>0</v>
      </c>
      <c r="AB1102" s="18">
        <v>0</v>
      </c>
      <c r="AC1102" s="18">
        <v>0</v>
      </c>
      <c r="AD1102" s="18">
        <v>0</v>
      </c>
      <c r="AE1102" s="18">
        <v>0</v>
      </c>
      <c r="AF1102" s="18">
        <v>0</v>
      </c>
      <c r="AG1102" s="64">
        <v>0</v>
      </c>
      <c r="AH1102" s="18">
        <v>0</v>
      </c>
      <c r="AI1102" s="64">
        <v>0</v>
      </c>
      <c r="AJ1102" s="18">
        <v>0</v>
      </c>
      <c r="AK1102" s="18">
        <v>35</v>
      </c>
      <c r="AL1102" s="64">
        <v>35</v>
      </c>
      <c r="AM1102" s="18">
        <v>0</v>
      </c>
      <c r="AN1102" s="18" t="s">
        <v>58</v>
      </c>
      <c r="AO1102" s="18">
        <v>0</v>
      </c>
      <c r="AP1102" s="64">
        <v>0</v>
      </c>
      <c r="AQ1102" s="64">
        <v>35</v>
      </c>
      <c r="AR1102" s="11">
        <v>35</v>
      </c>
      <c r="AS1102" s="17">
        <v>0</v>
      </c>
      <c r="AT1102" s="490">
        <v>0</v>
      </c>
      <c r="AU1102" s="64">
        <v>0</v>
      </c>
      <c r="AV1102" s="18">
        <v>0</v>
      </c>
      <c r="AW1102" s="64">
        <v>0</v>
      </c>
      <c r="AX1102" s="18">
        <v>0</v>
      </c>
      <c r="AY1102" s="17">
        <v>0</v>
      </c>
      <c r="AZ1102" s="490">
        <v>0</v>
      </c>
      <c r="BA1102" s="17">
        <v>0</v>
      </c>
      <c r="BB1102" s="18">
        <v>0</v>
      </c>
      <c r="BC1102" s="17">
        <v>0</v>
      </c>
      <c r="BD1102" s="18">
        <v>0</v>
      </c>
      <c r="BE1102" s="17">
        <v>0</v>
      </c>
      <c r="BF1102" s="18">
        <v>0</v>
      </c>
      <c r="BG1102" s="17">
        <v>0</v>
      </c>
      <c r="BH1102" s="18">
        <v>0</v>
      </c>
      <c r="BI1102" s="17">
        <v>0</v>
      </c>
      <c r="BJ1102" s="18">
        <v>0</v>
      </c>
      <c r="BK1102" s="17">
        <v>346.85</v>
      </c>
      <c r="BL1102" s="17">
        <v>346.84999999999997</v>
      </c>
      <c r="BM1102" s="17">
        <v>0</v>
      </c>
      <c r="BN1102" s="17" t="s">
        <v>58</v>
      </c>
      <c r="BO1102" s="18">
        <v>0</v>
      </c>
      <c r="BP1102" s="18">
        <v>0</v>
      </c>
      <c r="BQ1102" s="64">
        <v>346.85</v>
      </c>
      <c r="BR1102" s="18">
        <v>346.84999999999997</v>
      </c>
      <c r="BS1102" s="729">
        <v>0.1659929881403229</v>
      </c>
      <c r="BT1102" s="17">
        <v>0</v>
      </c>
      <c r="BU1102" s="17">
        <v>0</v>
      </c>
      <c r="BV1102" s="17">
        <v>0</v>
      </c>
      <c r="BW1102" s="17">
        <v>0</v>
      </c>
      <c r="BX1102" s="17">
        <v>0</v>
      </c>
      <c r="BY1102" s="17">
        <v>0</v>
      </c>
      <c r="BZ1102" s="17">
        <v>0</v>
      </c>
      <c r="CA1102" s="17">
        <v>0</v>
      </c>
      <c r="CB1102" s="17">
        <v>0</v>
      </c>
      <c r="CC1102" s="17">
        <v>0</v>
      </c>
      <c r="CD1102" s="17">
        <v>0</v>
      </c>
      <c r="CE1102" s="17">
        <v>0</v>
      </c>
      <c r="CF1102" s="17">
        <v>0</v>
      </c>
      <c r="CG1102" s="17">
        <v>0</v>
      </c>
      <c r="CH1102" s="17">
        <v>0</v>
      </c>
      <c r="CI1102" s="17">
        <v>0</v>
      </c>
      <c r="CJ1102" s="17">
        <v>0</v>
      </c>
      <c r="CK1102" s="17">
        <v>0</v>
      </c>
      <c r="CL1102" s="702">
        <v>407146.40400000004</v>
      </c>
      <c r="CM1102" s="702">
        <v>407146.40399999998</v>
      </c>
      <c r="CN1102" s="702">
        <v>0</v>
      </c>
      <c r="CO1102" s="702">
        <v>0</v>
      </c>
      <c r="CP1102" s="702">
        <v>0</v>
      </c>
      <c r="CQ1102" s="702">
        <v>0</v>
      </c>
      <c r="CR1102" s="704">
        <v>407146.40400000004</v>
      </c>
      <c r="CS1102" s="703">
        <v>407146.40399999998</v>
      </c>
      <c r="CT1102" s="23" t="s">
        <v>56</v>
      </c>
      <c r="CU1102" s="23" t="s">
        <v>56</v>
      </c>
      <c r="CV1102" s="23" t="s">
        <v>56</v>
      </c>
      <c r="CW1102" s="23" t="s">
        <v>56</v>
      </c>
      <c r="CX1102" s="23" t="s">
        <v>56</v>
      </c>
      <c r="CY1102" s="23" t="s">
        <v>56</v>
      </c>
      <c r="CZ1102" s="23" t="s">
        <v>56</v>
      </c>
      <c r="DA1102" s="23" t="s">
        <v>56</v>
      </c>
      <c r="DB1102" s="728">
        <v>8212096.6860000007</v>
      </c>
      <c r="DC1102" s="10"/>
      <c r="DD1102" s="692">
        <v>2.0895460940000001</v>
      </c>
      <c r="DE1102" s="120"/>
      <c r="DF1102" s="120"/>
      <c r="DG1102" s="120"/>
      <c r="DH1102" s="140"/>
      <c r="DI1102" s="140"/>
      <c r="DJ1102" s="140"/>
      <c r="DK1102" s="140"/>
      <c r="DL1102" s="548" t="s">
        <v>56</v>
      </c>
      <c r="DM1102" s="548" t="s">
        <v>56</v>
      </c>
      <c r="DN1102" s="203" t="s">
        <v>55</v>
      </c>
      <c r="DO1102" s="700" t="s">
        <v>56</v>
      </c>
      <c r="DP1102" s="713" t="s">
        <v>56</v>
      </c>
      <c r="DQ1102" s="548" t="s">
        <v>56</v>
      </c>
      <c r="DR1102" s="673" t="s">
        <v>56</v>
      </c>
      <c r="DS1102" s="203" t="s">
        <v>56</v>
      </c>
      <c r="DT1102" s="1160" t="s">
        <v>56</v>
      </c>
      <c r="DU1102" s="711">
        <v>31.159448643841717</v>
      </c>
      <c r="DV1102" s="711">
        <v>150.45356492601437</v>
      </c>
      <c r="DW1102" s="711">
        <v>31.1092651757188</v>
      </c>
      <c r="DX1102" s="711">
        <v>124.34082286305986</v>
      </c>
      <c r="DY1102" s="710">
        <v>0.10564695420186752</v>
      </c>
      <c r="DZ1102" s="710">
        <v>0.99630946769666162</v>
      </c>
      <c r="EA1102" s="710">
        <v>0.105431309904153</v>
      </c>
      <c r="EB1102" s="710">
        <v>0.88342520321873041</v>
      </c>
      <c r="EC1102" s="236"/>
      <c r="ED1102" s="49"/>
      <c r="EE1102" s="232"/>
      <c r="EF1102" s="700">
        <v>0</v>
      </c>
      <c r="EG1102" s="712">
        <v>124331.66666666667</v>
      </c>
      <c r="EH1102" s="44"/>
    </row>
    <row r="1103" spans="1:138" ht="41.25" customHeight="1" x14ac:dyDescent="0.25">
      <c r="A1103" s="871" t="s">
        <v>49</v>
      </c>
      <c r="B1103" s="656" t="s">
        <v>96</v>
      </c>
      <c r="C1103" s="656" t="s">
        <v>140</v>
      </c>
      <c r="D1103" s="691" t="s">
        <v>1998</v>
      </c>
      <c r="E1103" s="656" t="s">
        <v>1814</v>
      </c>
      <c r="F1103" s="656" t="s">
        <v>2001</v>
      </c>
      <c r="G1103" s="901" t="s">
        <v>1814</v>
      </c>
      <c r="H1103" s="897" t="s">
        <v>55</v>
      </c>
      <c r="I1103" s="17" t="s">
        <v>866</v>
      </c>
      <c r="J1103" s="64">
        <v>3.74</v>
      </c>
      <c r="K1103" s="665">
        <v>2.0895460942510935</v>
      </c>
      <c r="L1103" s="665">
        <v>1.5823863603450001</v>
      </c>
      <c r="M1103" s="64">
        <v>368</v>
      </c>
      <c r="N1103" s="726">
        <v>6607434.1169999996</v>
      </c>
      <c r="O1103" s="548" t="s">
        <v>874</v>
      </c>
      <c r="P1103" s="909">
        <v>1.681243984</v>
      </c>
      <c r="Q1103" s="203" t="s">
        <v>57</v>
      </c>
      <c r="R1103" s="205" t="s">
        <v>57</v>
      </c>
      <c r="S1103" s="490">
        <v>0</v>
      </c>
      <c r="T1103" s="18">
        <v>0</v>
      </c>
      <c r="U1103" s="548">
        <v>0</v>
      </c>
      <c r="V1103" s="18">
        <v>0</v>
      </c>
      <c r="W1103" s="64">
        <v>0</v>
      </c>
      <c r="X1103" s="18">
        <v>0</v>
      </c>
      <c r="Y1103" s="18">
        <v>0</v>
      </c>
      <c r="Z1103" s="18">
        <v>0</v>
      </c>
      <c r="AA1103" s="18">
        <v>0</v>
      </c>
      <c r="AB1103" s="18">
        <v>0</v>
      </c>
      <c r="AC1103" s="18">
        <v>0</v>
      </c>
      <c r="AD1103" s="18">
        <v>0</v>
      </c>
      <c r="AE1103" s="18">
        <v>0</v>
      </c>
      <c r="AF1103" s="18">
        <v>0</v>
      </c>
      <c r="AG1103" s="64">
        <v>0</v>
      </c>
      <c r="AH1103" s="18">
        <v>0</v>
      </c>
      <c r="AI1103" s="64">
        <v>0</v>
      </c>
      <c r="AJ1103" s="18">
        <v>0</v>
      </c>
      <c r="AK1103" s="18">
        <v>3</v>
      </c>
      <c r="AL1103" s="64">
        <v>3</v>
      </c>
      <c r="AM1103" s="18">
        <v>0</v>
      </c>
      <c r="AN1103" s="18" t="s">
        <v>58</v>
      </c>
      <c r="AO1103" s="18">
        <v>0</v>
      </c>
      <c r="AP1103" s="64">
        <v>0</v>
      </c>
      <c r="AQ1103" s="64">
        <v>3</v>
      </c>
      <c r="AR1103" s="11">
        <v>3</v>
      </c>
      <c r="AS1103" s="17">
        <v>0</v>
      </c>
      <c r="AT1103" s="490">
        <v>0</v>
      </c>
      <c r="AU1103" s="64">
        <v>0</v>
      </c>
      <c r="AV1103" s="18">
        <v>0</v>
      </c>
      <c r="AW1103" s="64">
        <v>0</v>
      </c>
      <c r="AX1103" s="18">
        <v>0</v>
      </c>
      <c r="AY1103" s="17">
        <v>0</v>
      </c>
      <c r="AZ1103" s="490">
        <v>0</v>
      </c>
      <c r="BA1103" s="17">
        <v>0</v>
      </c>
      <c r="BB1103" s="18">
        <v>0</v>
      </c>
      <c r="BC1103" s="17">
        <v>0</v>
      </c>
      <c r="BD1103" s="18">
        <v>0</v>
      </c>
      <c r="BE1103" s="17">
        <v>0</v>
      </c>
      <c r="BF1103" s="18">
        <v>0</v>
      </c>
      <c r="BG1103" s="17">
        <v>0</v>
      </c>
      <c r="BH1103" s="18">
        <v>0</v>
      </c>
      <c r="BI1103" s="17">
        <v>0</v>
      </c>
      <c r="BJ1103" s="18">
        <v>0</v>
      </c>
      <c r="BK1103" s="17">
        <v>23.6</v>
      </c>
      <c r="BL1103" s="17">
        <v>23.6</v>
      </c>
      <c r="BM1103" s="17">
        <v>0</v>
      </c>
      <c r="BN1103" s="17" t="s">
        <v>58</v>
      </c>
      <c r="BO1103" s="18">
        <v>0</v>
      </c>
      <c r="BP1103" s="18">
        <v>0</v>
      </c>
      <c r="BQ1103" s="64">
        <v>23.6</v>
      </c>
      <c r="BR1103" s="18">
        <v>23.6</v>
      </c>
      <c r="BS1103" s="729">
        <v>1.403722495045074E-2</v>
      </c>
      <c r="BT1103" s="17">
        <v>0</v>
      </c>
      <c r="BU1103" s="17">
        <v>0</v>
      </c>
      <c r="BV1103" s="17">
        <v>0</v>
      </c>
      <c r="BW1103" s="17">
        <v>0</v>
      </c>
      <c r="BX1103" s="17">
        <v>0</v>
      </c>
      <c r="BY1103" s="17">
        <v>0</v>
      </c>
      <c r="BZ1103" s="17">
        <v>0</v>
      </c>
      <c r="CA1103" s="17">
        <v>0</v>
      </c>
      <c r="CB1103" s="17">
        <v>0</v>
      </c>
      <c r="CC1103" s="17">
        <v>0</v>
      </c>
      <c r="CD1103" s="17">
        <v>0</v>
      </c>
      <c r="CE1103" s="17">
        <v>0</v>
      </c>
      <c r="CF1103" s="17">
        <v>0</v>
      </c>
      <c r="CG1103" s="17">
        <v>0</v>
      </c>
      <c r="CH1103" s="17">
        <v>0</v>
      </c>
      <c r="CI1103" s="17">
        <v>0</v>
      </c>
      <c r="CJ1103" s="17">
        <v>0</v>
      </c>
      <c r="CK1103" s="17">
        <v>0</v>
      </c>
      <c r="CL1103" s="702">
        <v>27702.624000000003</v>
      </c>
      <c r="CM1103" s="702">
        <v>27702.624000000003</v>
      </c>
      <c r="CN1103" s="702">
        <v>0</v>
      </c>
      <c r="CO1103" s="702">
        <v>0</v>
      </c>
      <c r="CP1103" s="702">
        <v>0</v>
      </c>
      <c r="CQ1103" s="702">
        <v>0</v>
      </c>
      <c r="CR1103" s="704">
        <v>27702.624000000003</v>
      </c>
      <c r="CS1103" s="703">
        <v>27702.624000000003</v>
      </c>
      <c r="CT1103" s="23" t="s">
        <v>56</v>
      </c>
      <c r="CU1103" s="23" t="s">
        <v>56</v>
      </c>
      <c r="CV1103" s="23" t="s">
        <v>56</v>
      </c>
      <c r="CW1103" s="23" t="s">
        <v>56</v>
      </c>
      <c r="CX1103" s="23" t="s">
        <v>56</v>
      </c>
      <c r="CY1103" s="23" t="s">
        <v>56</v>
      </c>
      <c r="CZ1103" s="23" t="s">
        <v>56</v>
      </c>
      <c r="DA1103" s="23" t="s">
        <v>56</v>
      </c>
      <c r="DB1103" s="728">
        <v>6607434.1169999996</v>
      </c>
      <c r="DC1103" s="10"/>
      <c r="DD1103" s="692">
        <v>1.681243984</v>
      </c>
      <c r="DE1103" s="120"/>
      <c r="DF1103" s="120"/>
      <c r="DG1103" s="120"/>
      <c r="DH1103" s="140"/>
      <c r="DI1103" s="140"/>
      <c r="DJ1103" s="140"/>
      <c r="DK1103" s="140"/>
      <c r="DL1103" s="548" t="s">
        <v>56</v>
      </c>
      <c r="DM1103" s="548" t="s">
        <v>56</v>
      </c>
      <c r="DN1103" s="203" t="s">
        <v>55</v>
      </c>
      <c r="DO1103" s="700" t="s">
        <v>56</v>
      </c>
      <c r="DP1103" s="713" t="s">
        <v>56</v>
      </c>
      <c r="DQ1103" s="548" t="s">
        <v>56</v>
      </c>
      <c r="DR1103" s="673" t="s">
        <v>56</v>
      </c>
      <c r="DS1103" s="203" t="s">
        <v>56</v>
      </c>
      <c r="DT1103" s="1160" t="s">
        <v>56</v>
      </c>
      <c r="DU1103" s="711">
        <v>47.723325974981606</v>
      </c>
      <c r="DV1103" s="711">
        <v>1498.033324039576</v>
      </c>
      <c r="DW1103" s="711">
        <v>47.670966183574897</v>
      </c>
      <c r="DX1103" s="711">
        <v>362.43690069719099</v>
      </c>
      <c r="DY1103" s="710">
        <v>0.99190581309786607</v>
      </c>
      <c r="DZ1103" s="710">
        <v>-0.32480820482378636</v>
      </c>
      <c r="EA1103" s="710">
        <v>0.97681159420289898</v>
      </c>
      <c r="EB1103" s="710">
        <v>-0.64604224786935038</v>
      </c>
      <c r="EC1103" s="236"/>
      <c r="ED1103" s="49"/>
      <c r="EE1103" s="232"/>
      <c r="EF1103" s="700">
        <v>16214</v>
      </c>
      <c r="EG1103" s="712">
        <v>90215.333333333328</v>
      </c>
      <c r="EH1103" s="44"/>
    </row>
    <row r="1104" spans="1:138" ht="41.25" customHeight="1" x14ac:dyDescent="0.25">
      <c r="A1104" s="871" t="s">
        <v>49</v>
      </c>
      <c r="B1104" s="656" t="s">
        <v>96</v>
      </c>
      <c r="C1104" s="656" t="s">
        <v>140</v>
      </c>
      <c r="D1104" s="691" t="s">
        <v>1998</v>
      </c>
      <c r="E1104" s="656" t="s">
        <v>1814</v>
      </c>
      <c r="F1104" s="656" t="s">
        <v>2002</v>
      </c>
      <c r="G1104" s="901" t="s">
        <v>1814</v>
      </c>
      <c r="H1104" s="897" t="s">
        <v>55</v>
      </c>
      <c r="I1104" s="17" t="s">
        <v>860</v>
      </c>
      <c r="J1104" s="64">
        <v>3.74</v>
      </c>
      <c r="K1104" s="665">
        <v>2.5506873012582316</v>
      </c>
      <c r="L1104" s="665">
        <v>1.6278409057050001</v>
      </c>
      <c r="M1104" s="64">
        <v>385</v>
      </c>
      <c r="N1104" s="726">
        <v>7079393.6960000005</v>
      </c>
      <c r="O1104" s="548" t="s">
        <v>874</v>
      </c>
      <c r="P1104" s="909">
        <v>1.8013328399999999</v>
      </c>
      <c r="Q1104" s="203" t="s">
        <v>57</v>
      </c>
      <c r="R1104" s="205" t="s">
        <v>57</v>
      </c>
      <c r="S1104" s="490">
        <v>0</v>
      </c>
      <c r="T1104" s="18">
        <v>0</v>
      </c>
      <c r="U1104" s="548">
        <v>0</v>
      </c>
      <c r="V1104" s="18">
        <v>0</v>
      </c>
      <c r="W1104" s="64">
        <v>0</v>
      </c>
      <c r="X1104" s="18">
        <v>0</v>
      </c>
      <c r="Y1104" s="18">
        <v>0</v>
      </c>
      <c r="Z1104" s="18">
        <v>0</v>
      </c>
      <c r="AA1104" s="18">
        <v>0</v>
      </c>
      <c r="AB1104" s="18">
        <v>0</v>
      </c>
      <c r="AC1104" s="18">
        <v>0</v>
      </c>
      <c r="AD1104" s="18">
        <v>0</v>
      </c>
      <c r="AE1104" s="18">
        <v>0</v>
      </c>
      <c r="AF1104" s="18">
        <v>0</v>
      </c>
      <c r="AG1104" s="64">
        <v>0</v>
      </c>
      <c r="AH1104" s="18">
        <v>0</v>
      </c>
      <c r="AI1104" s="64">
        <v>0</v>
      </c>
      <c r="AJ1104" s="18">
        <v>0</v>
      </c>
      <c r="AK1104" s="18">
        <v>13</v>
      </c>
      <c r="AL1104" s="64">
        <v>13</v>
      </c>
      <c r="AM1104" s="18">
        <v>0</v>
      </c>
      <c r="AN1104" s="18" t="s">
        <v>58</v>
      </c>
      <c r="AO1104" s="18">
        <v>0</v>
      </c>
      <c r="AP1104" s="64">
        <v>0</v>
      </c>
      <c r="AQ1104" s="64">
        <v>13</v>
      </c>
      <c r="AR1104" s="11">
        <v>13</v>
      </c>
      <c r="AS1104" s="17">
        <v>0</v>
      </c>
      <c r="AT1104" s="490">
        <v>0</v>
      </c>
      <c r="AU1104" s="64">
        <v>0</v>
      </c>
      <c r="AV1104" s="18">
        <v>0</v>
      </c>
      <c r="AW1104" s="64">
        <v>0</v>
      </c>
      <c r="AX1104" s="18">
        <v>0</v>
      </c>
      <c r="AY1104" s="17">
        <v>0</v>
      </c>
      <c r="AZ1104" s="490">
        <v>0</v>
      </c>
      <c r="BA1104" s="17">
        <v>0</v>
      </c>
      <c r="BB1104" s="18">
        <v>0</v>
      </c>
      <c r="BC1104" s="17">
        <v>0</v>
      </c>
      <c r="BD1104" s="18">
        <v>0</v>
      </c>
      <c r="BE1104" s="17">
        <v>0</v>
      </c>
      <c r="BF1104" s="18">
        <v>0</v>
      </c>
      <c r="BG1104" s="17">
        <v>0</v>
      </c>
      <c r="BH1104" s="18">
        <v>0</v>
      </c>
      <c r="BI1104" s="17">
        <v>0</v>
      </c>
      <c r="BJ1104" s="18">
        <v>0</v>
      </c>
      <c r="BK1104" s="17">
        <v>271.26</v>
      </c>
      <c r="BL1104" s="17">
        <v>271.26</v>
      </c>
      <c r="BM1104" s="17">
        <v>0</v>
      </c>
      <c r="BN1104" s="17" t="s">
        <v>58</v>
      </c>
      <c r="BO1104" s="18">
        <v>0</v>
      </c>
      <c r="BP1104" s="18">
        <v>0</v>
      </c>
      <c r="BQ1104" s="64">
        <v>271.26</v>
      </c>
      <c r="BR1104" s="18">
        <v>271.26</v>
      </c>
      <c r="BS1104" s="729">
        <v>0.15058849423963203</v>
      </c>
      <c r="BT1104" s="17">
        <v>0</v>
      </c>
      <c r="BU1104" s="17">
        <v>0</v>
      </c>
      <c r="BV1104" s="17">
        <v>0</v>
      </c>
      <c r="BW1104" s="17">
        <v>0</v>
      </c>
      <c r="BX1104" s="17">
        <v>0</v>
      </c>
      <c r="BY1104" s="17">
        <v>0</v>
      </c>
      <c r="BZ1104" s="17">
        <v>0</v>
      </c>
      <c r="CA1104" s="17">
        <v>0</v>
      </c>
      <c r="CB1104" s="17">
        <v>0</v>
      </c>
      <c r="CC1104" s="17">
        <v>0</v>
      </c>
      <c r="CD1104" s="17">
        <v>0</v>
      </c>
      <c r="CE1104" s="17">
        <v>0</v>
      </c>
      <c r="CF1104" s="17">
        <v>0</v>
      </c>
      <c r="CG1104" s="17">
        <v>0</v>
      </c>
      <c r="CH1104" s="17">
        <v>0</v>
      </c>
      <c r="CI1104" s="17">
        <v>0</v>
      </c>
      <c r="CJ1104" s="17">
        <v>0</v>
      </c>
      <c r="CK1104" s="17">
        <v>0</v>
      </c>
      <c r="CL1104" s="702">
        <v>318415.83840000001</v>
      </c>
      <c r="CM1104" s="702">
        <v>318415.83840000001</v>
      </c>
      <c r="CN1104" s="702">
        <v>0</v>
      </c>
      <c r="CO1104" s="702">
        <v>0</v>
      </c>
      <c r="CP1104" s="702">
        <v>0</v>
      </c>
      <c r="CQ1104" s="702">
        <v>0</v>
      </c>
      <c r="CR1104" s="704">
        <v>318415.83840000001</v>
      </c>
      <c r="CS1104" s="703">
        <v>318415.83840000001</v>
      </c>
      <c r="CT1104" s="23" t="s">
        <v>56</v>
      </c>
      <c r="CU1104" s="23" t="s">
        <v>56</v>
      </c>
      <c r="CV1104" s="23" t="s">
        <v>56</v>
      </c>
      <c r="CW1104" s="23" t="s">
        <v>56</v>
      </c>
      <c r="CX1104" s="23" t="s">
        <v>56</v>
      </c>
      <c r="CY1104" s="23" t="s">
        <v>56</v>
      </c>
      <c r="CZ1104" s="23" t="s">
        <v>56</v>
      </c>
      <c r="DA1104" s="23" t="s">
        <v>56</v>
      </c>
      <c r="DB1104" s="728">
        <v>7079393.6960000005</v>
      </c>
      <c r="DC1104" s="10"/>
      <c r="DD1104" s="692">
        <v>1.8013328399999999</v>
      </c>
      <c r="DE1104" s="120"/>
      <c r="DF1104" s="120"/>
      <c r="DG1104" s="120"/>
      <c r="DH1104" s="140"/>
      <c r="DI1104" s="140"/>
      <c r="DJ1104" s="140"/>
      <c r="DK1104" s="140"/>
      <c r="DL1104" s="548" t="s">
        <v>56</v>
      </c>
      <c r="DM1104" s="548" t="s">
        <v>56</v>
      </c>
      <c r="DN1104" s="203" t="s">
        <v>55</v>
      </c>
      <c r="DO1104" s="700" t="s">
        <v>56</v>
      </c>
      <c r="DP1104" s="713" t="s">
        <v>56</v>
      </c>
      <c r="DQ1104" s="548" t="s">
        <v>56</v>
      </c>
      <c r="DR1104" s="673" t="s">
        <v>56</v>
      </c>
      <c r="DS1104" s="203" t="s">
        <v>56</v>
      </c>
      <c r="DT1104" s="1160" t="s">
        <v>56</v>
      </c>
      <c r="DU1104" s="711">
        <v>131.55802640722723</v>
      </c>
      <c r="DV1104" s="711">
        <v>-80.285097049928936</v>
      </c>
      <c r="DW1104" s="711">
        <v>131.12122467771599</v>
      </c>
      <c r="DX1104" s="711">
        <v>-80.610781832826262</v>
      </c>
      <c r="DY1104" s="710">
        <v>8.0611535788742181E-2</v>
      </c>
      <c r="DZ1104" s="710">
        <v>-1.6878906478801525E-2</v>
      </c>
      <c r="EA1104" s="710">
        <v>8.0110497237569106E-2</v>
      </c>
      <c r="EB1104" s="710">
        <v>-1.6537720862928068E-2</v>
      </c>
      <c r="EC1104" s="236"/>
      <c r="ED1104" s="49"/>
      <c r="EE1104" s="232"/>
      <c r="EF1104" s="700">
        <v>47328</v>
      </c>
      <c r="EG1104" s="712">
        <v>-28544.666666666668</v>
      </c>
      <c r="EH1104" s="44"/>
    </row>
    <row r="1105" spans="1:138" ht="41.25" customHeight="1" x14ac:dyDescent="0.25">
      <c r="A1105" s="871" t="s">
        <v>49</v>
      </c>
      <c r="B1105" s="656" t="s">
        <v>96</v>
      </c>
      <c r="C1105" s="656" t="s">
        <v>140</v>
      </c>
      <c r="D1105" s="691" t="s">
        <v>1998</v>
      </c>
      <c r="E1105" s="656" t="s">
        <v>1814</v>
      </c>
      <c r="F1105" s="656" t="s">
        <v>2003</v>
      </c>
      <c r="G1105" s="901" t="s">
        <v>1814</v>
      </c>
      <c r="H1105" s="897" t="s">
        <v>55</v>
      </c>
      <c r="I1105" s="17" t="s">
        <v>866</v>
      </c>
      <c r="J1105" s="64">
        <v>3.74</v>
      </c>
      <c r="K1105" s="665">
        <v>2.1111620883295532</v>
      </c>
      <c r="L1105" s="665">
        <v>2.8801136303730002</v>
      </c>
      <c r="M1105" s="64">
        <v>499</v>
      </c>
      <c r="N1105" s="726">
        <v>6890609.8620000007</v>
      </c>
      <c r="O1105" s="548" t="s">
        <v>874</v>
      </c>
      <c r="P1105" s="909">
        <v>1.753297297</v>
      </c>
      <c r="Q1105" s="203" t="s">
        <v>57</v>
      </c>
      <c r="R1105" s="205" t="s">
        <v>57</v>
      </c>
      <c r="S1105" s="490">
        <v>0</v>
      </c>
      <c r="T1105" s="18">
        <v>0</v>
      </c>
      <c r="U1105" s="548">
        <v>0</v>
      </c>
      <c r="V1105" s="18">
        <v>0</v>
      </c>
      <c r="W1105" s="64">
        <v>0</v>
      </c>
      <c r="X1105" s="18">
        <v>0</v>
      </c>
      <c r="Y1105" s="18">
        <v>0</v>
      </c>
      <c r="Z1105" s="18">
        <v>0</v>
      </c>
      <c r="AA1105" s="18">
        <v>0</v>
      </c>
      <c r="AB1105" s="18">
        <v>0</v>
      </c>
      <c r="AC1105" s="18">
        <v>0</v>
      </c>
      <c r="AD1105" s="18">
        <v>0</v>
      </c>
      <c r="AE1105" s="18">
        <v>0</v>
      </c>
      <c r="AF1105" s="18">
        <v>0</v>
      </c>
      <c r="AG1105" s="64">
        <v>0</v>
      </c>
      <c r="AH1105" s="18">
        <v>0</v>
      </c>
      <c r="AI1105" s="64">
        <v>0</v>
      </c>
      <c r="AJ1105" s="18">
        <v>0</v>
      </c>
      <c r="AK1105" s="18">
        <v>14</v>
      </c>
      <c r="AL1105" s="64">
        <v>14</v>
      </c>
      <c r="AM1105" s="18">
        <v>0</v>
      </c>
      <c r="AN1105" s="18" t="s">
        <v>58</v>
      </c>
      <c r="AO1105" s="18">
        <v>0</v>
      </c>
      <c r="AP1105" s="64">
        <v>0</v>
      </c>
      <c r="AQ1105" s="64">
        <v>14</v>
      </c>
      <c r="AR1105" s="11">
        <v>14</v>
      </c>
      <c r="AS1105" s="17">
        <v>0</v>
      </c>
      <c r="AT1105" s="490">
        <v>0</v>
      </c>
      <c r="AU1105" s="64">
        <v>0</v>
      </c>
      <c r="AV1105" s="18">
        <v>0</v>
      </c>
      <c r="AW1105" s="64">
        <v>0</v>
      </c>
      <c r="AX1105" s="18">
        <v>0</v>
      </c>
      <c r="AY1105" s="17">
        <v>0</v>
      </c>
      <c r="AZ1105" s="490">
        <v>0</v>
      </c>
      <c r="BA1105" s="17">
        <v>0</v>
      </c>
      <c r="BB1105" s="18">
        <v>0</v>
      </c>
      <c r="BC1105" s="17">
        <v>0</v>
      </c>
      <c r="BD1105" s="18">
        <v>0</v>
      </c>
      <c r="BE1105" s="17">
        <v>0</v>
      </c>
      <c r="BF1105" s="18">
        <v>0</v>
      </c>
      <c r="BG1105" s="17">
        <v>0</v>
      </c>
      <c r="BH1105" s="18">
        <v>0</v>
      </c>
      <c r="BI1105" s="17">
        <v>0</v>
      </c>
      <c r="BJ1105" s="18">
        <v>0</v>
      </c>
      <c r="BK1105" s="17">
        <v>273.89999999999998</v>
      </c>
      <c r="BL1105" s="17">
        <v>273.89999999999998</v>
      </c>
      <c r="BM1105" s="17">
        <v>0</v>
      </c>
      <c r="BN1105" s="17" t="s">
        <v>58</v>
      </c>
      <c r="BO1105" s="18">
        <v>0</v>
      </c>
      <c r="BP1105" s="18">
        <v>0</v>
      </c>
      <c r="BQ1105" s="64">
        <v>273.89999999999998</v>
      </c>
      <c r="BR1105" s="18">
        <v>273.89999999999998</v>
      </c>
      <c r="BS1105" s="729">
        <v>0.15621994083300064</v>
      </c>
      <c r="BT1105" s="17">
        <v>0</v>
      </c>
      <c r="BU1105" s="17">
        <v>0</v>
      </c>
      <c r="BV1105" s="17">
        <v>0</v>
      </c>
      <c r="BW1105" s="17">
        <v>0</v>
      </c>
      <c r="BX1105" s="17">
        <v>0</v>
      </c>
      <c r="BY1105" s="17">
        <v>0</v>
      </c>
      <c r="BZ1105" s="17">
        <v>0</v>
      </c>
      <c r="CA1105" s="17">
        <v>0</v>
      </c>
      <c r="CB1105" s="17">
        <v>0</v>
      </c>
      <c r="CC1105" s="17">
        <v>0</v>
      </c>
      <c r="CD1105" s="17">
        <v>0</v>
      </c>
      <c r="CE1105" s="17">
        <v>0</v>
      </c>
      <c r="CF1105" s="17">
        <v>0</v>
      </c>
      <c r="CG1105" s="17">
        <v>0</v>
      </c>
      <c r="CH1105" s="17">
        <v>0</v>
      </c>
      <c r="CI1105" s="17">
        <v>0</v>
      </c>
      <c r="CJ1105" s="17">
        <v>0</v>
      </c>
      <c r="CK1105" s="17">
        <v>0</v>
      </c>
      <c r="CL1105" s="702">
        <v>321514.77599999995</v>
      </c>
      <c r="CM1105" s="702">
        <v>321514.77599999995</v>
      </c>
      <c r="CN1105" s="702">
        <v>0</v>
      </c>
      <c r="CO1105" s="702">
        <v>0</v>
      </c>
      <c r="CP1105" s="702">
        <v>0</v>
      </c>
      <c r="CQ1105" s="702">
        <v>0</v>
      </c>
      <c r="CR1105" s="704">
        <v>321514.77599999995</v>
      </c>
      <c r="CS1105" s="703">
        <v>321514.77599999995</v>
      </c>
      <c r="CT1105" s="23" t="s">
        <v>56</v>
      </c>
      <c r="CU1105" s="23" t="s">
        <v>56</v>
      </c>
      <c r="CV1105" s="23" t="s">
        <v>56</v>
      </c>
      <c r="CW1105" s="23" t="s">
        <v>56</v>
      </c>
      <c r="CX1105" s="23" t="s">
        <v>56</v>
      </c>
      <c r="CY1105" s="23" t="s">
        <v>56</v>
      </c>
      <c r="CZ1105" s="23" t="s">
        <v>56</v>
      </c>
      <c r="DA1105" s="23" t="s">
        <v>56</v>
      </c>
      <c r="DB1105" s="728">
        <v>6890609.8620000007</v>
      </c>
      <c r="DC1105" s="10"/>
      <c r="DD1105" s="692">
        <v>1.753297297</v>
      </c>
      <c r="DE1105" s="120"/>
      <c r="DF1105" s="120"/>
      <c r="DG1105" s="120"/>
      <c r="DH1105" s="140"/>
      <c r="DI1105" s="140"/>
      <c r="DJ1105" s="140"/>
      <c r="DK1105" s="140"/>
      <c r="DL1105" s="548" t="s">
        <v>56</v>
      </c>
      <c r="DM1105" s="548" t="s">
        <v>56</v>
      </c>
      <c r="DN1105" s="203" t="s">
        <v>55</v>
      </c>
      <c r="DO1105" s="700" t="s">
        <v>56</v>
      </c>
      <c r="DP1105" s="713" t="s">
        <v>56</v>
      </c>
      <c r="DQ1105" s="548" t="s">
        <v>56</v>
      </c>
      <c r="DR1105" s="673" t="s">
        <v>56</v>
      </c>
      <c r="DS1105" s="203" t="s">
        <v>56</v>
      </c>
      <c r="DT1105" s="1160" t="s">
        <v>56</v>
      </c>
      <c r="DU1105" s="711">
        <v>212.91951604418728</v>
      </c>
      <c r="DV1105" s="711">
        <v>-185.25939642519592</v>
      </c>
      <c r="DW1105" s="711">
        <v>210.99989604989599</v>
      </c>
      <c r="DX1105" s="711">
        <v>-183.43317301482506</v>
      </c>
      <c r="DY1105" s="710">
        <v>1.0057864281956865</v>
      </c>
      <c r="DZ1105" s="710">
        <v>-0.66310016961191631</v>
      </c>
      <c r="EA1105" s="710">
        <v>0.99376299376299404</v>
      </c>
      <c r="EB1105" s="710">
        <v>-0.65248906782617588</v>
      </c>
      <c r="EC1105" s="236"/>
      <c r="ED1105" s="49"/>
      <c r="EE1105" s="232"/>
      <c r="EF1105" s="700">
        <v>101190</v>
      </c>
      <c r="EG1105" s="712">
        <v>-90962</v>
      </c>
      <c r="EH1105" s="44"/>
    </row>
    <row r="1106" spans="1:138" ht="41.25" customHeight="1" x14ac:dyDescent="0.25">
      <c r="A1106" s="871" t="s">
        <v>49</v>
      </c>
      <c r="B1106" s="656" t="s">
        <v>96</v>
      </c>
      <c r="C1106" s="656" t="s">
        <v>140</v>
      </c>
      <c r="D1106" s="691" t="s">
        <v>1998</v>
      </c>
      <c r="E1106" s="656" t="s">
        <v>1814</v>
      </c>
      <c r="F1106" s="656" t="s">
        <v>2004</v>
      </c>
      <c r="G1106" s="901" t="s">
        <v>1814</v>
      </c>
      <c r="H1106" s="897" t="s">
        <v>55</v>
      </c>
      <c r="I1106" s="17" t="s">
        <v>866</v>
      </c>
      <c r="J1106" s="64">
        <v>3.74</v>
      </c>
      <c r="K1106" s="665">
        <v>2.1039567569700668</v>
      </c>
      <c r="L1106" s="665">
        <v>1.2895833306510001</v>
      </c>
      <c r="M1106" s="64">
        <v>357</v>
      </c>
      <c r="N1106" s="726">
        <v>4530811.9669999992</v>
      </c>
      <c r="O1106" s="548" t="s">
        <v>874</v>
      </c>
      <c r="P1106" s="909">
        <v>1.1528530180000001</v>
      </c>
      <c r="Q1106" s="203" t="s">
        <v>57</v>
      </c>
      <c r="R1106" s="205" t="s">
        <v>57</v>
      </c>
      <c r="S1106" s="490">
        <v>0</v>
      </c>
      <c r="T1106" s="18">
        <v>0</v>
      </c>
      <c r="U1106" s="548">
        <v>0</v>
      </c>
      <c r="V1106" s="18">
        <v>0</v>
      </c>
      <c r="W1106" s="64">
        <v>0</v>
      </c>
      <c r="X1106" s="18">
        <v>0</v>
      </c>
      <c r="Y1106" s="18">
        <v>0</v>
      </c>
      <c r="Z1106" s="18">
        <v>0</v>
      </c>
      <c r="AA1106" s="18">
        <v>0</v>
      </c>
      <c r="AB1106" s="18">
        <v>0</v>
      </c>
      <c r="AC1106" s="18">
        <v>0</v>
      </c>
      <c r="AD1106" s="18">
        <v>0</v>
      </c>
      <c r="AE1106" s="18">
        <v>0</v>
      </c>
      <c r="AF1106" s="18">
        <v>0</v>
      </c>
      <c r="AG1106" s="64">
        <v>0</v>
      </c>
      <c r="AH1106" s="18">
        <v>0</v>
      </c>
      <c r="AI1106" s="64">
        <v>0</v>
      </c>
      <c r="AJ1106" s="18">
        <v>0</v>
      </c>
      <c r="AK1106" s="18">
        <v>15</v>
      </c>
      <c r="AL1106" s="64">
        <v>15</v>
      </c>
      <c r="AM1106" s="18">
        <v>0</v>
      </c>
      <c r="AN1106" s="18" t="s">
        <v>58</v>
      </c>
      <c r="AO1106" s="18">
        <v>0</v>
      </c>
      <c r="AP1106" s="64">
        <v>0</v>
      </c>
      <c r="AQ1106" s="64">
        <v>15</v>
      </c>
      <c r="AR1106" s="11">
        <v>15</v>
      </c>
      <c r="AS1106" s="17">
        <v>0</v>
      </c>
      <c r="AT1106" s="490">
        <v>0</v>
      </c>
      <c r="AU1106" s="64">
        <v>0</v>
      </c>
      <c r="AV1106" s="18">
        <v>0</v>
      </c>
      <c r="AW1106" s="64">
        <v>0</v>
      </c>
      <c r="AX1106" s="18">
        <v>0</v>
      </c>
      <c r="AY1106" s="17">
        <v>0</v>
      </c>
      <c r="AZ1106" s="490">
        <v>0</v>
      </c>
      <c r="BA1106" s="17">
        <v>0</v>
      </c>
      <c r="BB1106" s="18">
        <v>0</v>
      </c>
      <c r="BC1106" s="17">
        <v>0</v>
      </c>
      <c r="BD1106" s="18">
        <v>0</v>
      </c>
      <c r="BE1106" s="17">
        <v>0</v>
      </c>
      <c r="BF1106" s="18">
        <v>0</v>
      </c>
      <c r="BG1106" s="17">
        <v>0</v>
      </c>
      <c r="BH1106" s="18">
        <v>0</v>
      </c>
      <c r="BI1106" s="17">
        <v>0</v>
      </c>
      <c r="BJ1106" s="18">
        <v>0</v>
      </c>
      <c r="BK1106" s="17">
        <v>193.34999999999997</v>
      </c>
      <c r="BL1106" s="17">
        <v>193.34999999999997</v>
      </c>
      <c r="BM1106" s="17">
        <v>0</v>
      </c>
      <c r="BN1106" s="17" t="s">
        <v>58</v>
      </c>
      <c r="BO1106" s="18">
        <v>0</v>
      </c>
      <c r="BP1106" s="18">
        <v>0</v>
      </c>
      <c r="BQ1106" s="64">
        <v>193.34999999999997</v>
      </c>
      <c r="BR1106" s="18">
        <v>193.34999999999997</v>
      </c>
      <c r="BS1106" s="729">
        <v>0.16771435471924137</v>
      </c>
      <c r="BT1106" s="17">
        <v>0</v>
      </c>
      <c r="BU1106" s="17">
        <v>0</v>
      </c>
      <c r="BV1106" s="17">
        <v>0</v>
      </c>
      <c r="BW1106" s="17">
        <v>0</v>
      </c>
      <c r="BX1106" s="17">
        <v>0</v>
      </c>
      <c r="BY1106" s="17">
        <v>0</v>
      </c>
      <c r="BZ1106" s="17">
        <v>0</v>
      </c>
      <c r="CA1106" s="17">
        <v>0</v>
      </c>
      <c r="CB1106" s="17">
        <v>0</v>
      </c>
      <c r="CC1106" s="17">
        <v>0</v>
      </c>
      <c r="CD1106" s="17">
        <v>0</v>
      </c>
      <c r="CE1106" s="17">
        <v>0</v>
      </c>
      <c r="CF1106" s="17">
        <v>0</v>
      </c>
      <c r="CG1106" s="17">
        <v>0</v>
      </c>
      <c r="CH1106" s="17">
        <v>0</v>
      </c>
      <c r="CI1106" s="17">
        <v>0</v>
      </c>
      <c r="CJ1106" s="17">
        <v>0</v>
      </c>
      <c r="CK1106" s="17">
        <v>0</v>
      </c>
      <c r="CL1106" s="702">
        <v>226961.96399999995</v>
      </c>
      <c r="CM1106" s="702">
        <v>226961.96399999995</v>
      </c>
      <c r="CN1106" s="702">
        <v>0</v>
      </c>
      <c r="CO1106" s="702">
        <v>0</v>
      </c>
      <c r="CP1106" s="702">
        <v>0</v>
      </c>
      <c r="CQ1106" s="702">
        <v>0</v>
      </c>
      <c r="CR1106" s="704">
        <v>226961.96399999995</v>
      </c>
      <c r="CS1106" s="703">
        <v>226961.96399999995</v>
      </c>
      <c r="CT1106" s="23" t="s">
        <v>56</v>
      </c>
      <c r="CU1106" s="23" t="s">
        <v>56</v>
      </c>
      <c r="CV1106" s="23" t="s">
        <v>56</v>
      </c>
      <c r="CW1106" s="23" t="s">
        <v>56</v>
      </c>
      <c r="CX1106" s="23" t="s">
        <v>56</v>
      </c>
      <c r="CY1106" s="23" t="s">
        <v>56</v>
      </c>
      <c r="CZ1106" s="23" t="s">
        <v>56</v>
      </c>
      <c r="DA1106" s="23" t="s">
        <v>56</v>
      </c>
      <c r="DB1106" s="728">
        <v>4530811.9669999992</v>
      </c>
      <c r="DC1106" s="10"/>
      <c r="DD1106" s="692">
        <v>1.1528530180000001</v>
      </c>
      <c r="DE1106" s="120"/>
      <c r="DF1106" s="120"/>
      <c r="DG1106" s="120"/>
      <c r="DH1106" s="140"/>
      <c r="DI1106" s="140"/>
      <c r="DJ1106" s="140"/>
      <c r="DK1106" s="140"/>
      <c r="DL1106" s="548" t="s">
        <v>56</v>
      </c>
      <c r="DM1106" s="548" t="s">
        <v>56</v>
      </c>
      <c r="DN1106" s="203" t="s">
        <v>55</v>
      </c>
      <c r="DO1106" s="700" t="s">
        <v>56</v>
      </c>
      <c r="DP1106" s="713" t="s">
        <v>56</v>
      </c>
      <c r="DQ1106" s="548" t="s">
        <v>56</v>
      </c>
      <c r="DR1106" s="673" t="s">
        <v>56</v>
      </c>
      <c r="DS1106" s="203" t="s">
        <v>56</v>
      </c>
      <c r="DT1106" s="1160" t="s">
        <v>56</v>
      </c>
      <c r="DU1106" s="711">
        <v>13.514005266938009</v>
      </c>
      <c r="DV1106" s="711">
        <v>136.52109661600375</v>
      </c>
      <c r="DW1106" s="711">
        <v>13.581556195965399</v>
      </c>
      <c r="DX1106" s="711">
        <v>136.45727987872556</v>
      </c>
      <c r="DY1106" s="710">
        <v>4.5966004309312955E-2</v>
      </c>
      <c r="DZ1106" s="710">
        <v>0.91957426391560915</v>
      </c>
      <c r="EA1106" s="710">
        <v>4.6109510086455301E-2</v>
      </c>
      <c r="EB1106" s="710">
        <v>0.9194962702744176</v>
      </c>
      <c r="EC1106" s="236"/>
      <c r="ED1106" s="49"/>
      <c r="EE1106" s="232"/>
      <c r="EF1106" s="700">
        <v>0</v>
      </c>
      <c r="EG1106" s="712">
        <v>76433</v>
      </c>
      <c r="EH1106" s="44"/>
    </row>
    <row r="1107" spans="1:138" ht="41.25" customHeight="1" x14ac:dyDescent="0.25">
      <c r="A1107" s="871" t="s">
        <v>49</v>
      </c>
      <c r="B1107" s="656" t="s">
        <v>96</v>
      </c>
      <c r="C1107" s="656" t="s">
        <v>140</v>
      </c>
      <c r="D1107" s="691" t="s">
        <v>1998</v>
      </c>
      <c r="E1107" s="656" t="s">
        <v>1814</v>
      </c>
      <c r="F1107" s="656" t="s">
        <v>2005</v>
      </c>
      <c r="G1107" s="901" t="s">
        <v>162</v>
      </c>
      <c r="H1107" s="897" t="s">
        <v>55</v>
      </c>
      <c r="I1107" s="17" t="s">
        <v>866</v>
      </c>
      <c r="J1107" s="64">
        <v>3.74</v>
      </c>
      <c r="K1107" s="665">
        <v>2.5506873012582316</v>
      </c>
      <c r="L1107" s="665">
        <v>2.970454539276</v>
      </c>
      <c r="M1107" s="64">
        <v>893</v>
      </c>
      <c r="N1107" s="726">
        <v>10241522.880000001</v>
      </c>
      <c r="O1107" s="548" t="s">
        <v>874</v>
      </c>
      <c r="P1107" s="909">
        <v>2.6059281749999998</v>
      </c>
      <c r="Q1107" s="203" t="s">
        <v>57</v>
      </c>
      <c r="R1107" s="205" t="s">
        <v>57</v>
      </c>
      <c r="S1107" s="490">
        <v>0</v>
      </c>
      <c r="T1107" s="18">
        <v>0</v>
      </c>
      <c r="U1107" s="548">
        <v>0</v>
      </c>
      <c r="V1107" s="18">
        <v>0</v>
      </c>
      <c r="W1107" s="64">
        <v>0</v>
      </c>
      <c r="X1107" s="18">
        <v>0</v>
      </c>
      <c r="Y1107" s="18">
        <v>0</v>
      </c>
      <c r="Z1107" s="18">
        <v>0</v>
      </c>
      <c r="AA1107" s="18">
        <v>0</v>
      </c>
      <c r="AB1107" s="18">
        <v>0</v>
      </c>
      <c r="AC1107" s="18">
        <v>0</v>
      </c>
      <c r="AD1107" s="18">
        <v>0</v>
      </c>
      <c r="AE1107" s="18">
        <v>0</v>
      </c>
      <c r="AF1107" s="18">
        <v>0</v>
      </c>
      <c r="AG1107" s="64">
        <v>0</v>
      </c>
      <c r="AH1107" s="18">
        <v>0</v>
      </c>
      <c r="AI1107" s="64">
        <v>0</v>
      </c>
      <c r="AJ1107" s="18">
        <v>0</v>
      </c>
      <c r="AK1107" s="18">
        <v>38</v>
      </c>
      <c r="AL1107" s="64">
        <v>38</v>
      </c>
      <c r="AM1107" s="18">
        <v>0</v>
      </c>
      <c r="AN1107" s="18" t="s">
        <v>58</v>
      </c>
      <c r="AO1107" s="18">
        <v>0</v>
      </c>
      <c r="AP1107" s="64">
        <v>0</v>
      </c>
      <c r="AQ1107" s="64">
        <v>38</v>
      </c>
      <c r="AR1107" s="11">
        <v>38</v>
      </c>
      <c r="AS1107" s="17">
        <v>0</v>
      </c>
      <c r="AT1107" s="490">
        <v>0</v>
      </c>
      <c r="AU1107" s="64">
        <v>0</v>
      </c>
      <c r="AV1107" s="18">
        <v>0</v>
      </c>
      <c r="AW1107" s="64">
        <v>0</v>
      </c>
      <c r="AX1107" s="18">
        <v>0</v>
      </c>
      <c r="AY1107" s="17">
        <v>0</v>
      </c>
      <c r="AZ1107" s="490">
        <v>0</v>
      </c>
      <c r="BA1107" s="17">
        <v>0</v>
      </c>
      <c r="BB1107" s="18">
        <v>0</v>
      </c>
      <c r="BC1107" s="17">
        <v>0</v>
      </c>
      <c r="BD1107" s="18">
        <v>0</v>
      </c>
      <c r="BE1107" s="17">
        <v>0</v>
      </c>
      <c r="BF1107" s="18">
        <v>0</v>
      </c>
      <c r="BG1107" s="17">
        <v>0</v>
      </c>
      <c r="BH1107" s="18">
        <v>0</v>
      </c>
      <c r="BI1107" s="17">
        <v>0</v>
      </c>
      <c r="BJ1107" s="18">
        <v>0</v>
      </c>
      <c r="BK1107" s="17">
        <v>222.57999999999998</v>
      </c>
      <c r="BL1107" s="17">
        <v>222.57999999999998</v>
      </c>
      <c r="BM1107" s="17">
        <v>0</v>
      </c>
      <c r="BN1107" s="17" t="s">
        <v>58</v>
      </c>
      <c r="BO1107" s="18">
        <v>0</v>
      </c>
      <c r="BP1107" s="18">
        <v>0</v>
      </c>
      <c r="BQ1107" s="64">
        <v>222.57999999999998</v>
      </c>
      <c r="BR1107" s="18">
        <v>222.57999999999998</v>
      </c>
      <c r="BS1107" s="729">
        <v>8.5412945044043662E-2</v>
      </c>
      <c r="BT1107" s="17">
        <v>0</v>
      </c>
      <c r="BU1107" s="17">
        <v>0</v>
      </c>
      <c r="BV1107" s="17">
        <v>0</v>
      </c>
      <c r="BW1107" s="17">
        <v>0</v>
      </c>
      <c r="BX1107" s="17">
        <v>0</v>
      </c>
      <c r="BY1107" s="17">
        <v>0</v>
      </c>
      <c r="BZ1107" s="17">
        <v>0</v>
      </c>
      <c r="CA1107" s="17">
        <v>0</v>
      </c>
      <c r="CB1107" s="17">
        <v>0</v>
      </c>
      <c r="CC1107" s="17">
        <v>0</v>
      </c>
      <c r="CD1107" s="17">
        <v>0</v>
      </c>
      <c r="CE1107" s="17">
        <v>0</v>
      </c>
      <c r="CF1107" s="17">
        <v>0</v>
      </c>
      <c r="CG1107" s="17">
        <v>0</v>
      </c>
      <c r="CH1107" s="17">
        <v>0</v>
      </c>
      <c r="CI1107" s="17">
        <v>0</v>
      </c>
      <c r="CJ1107" s="17">
        <v>0</v>
      </c>
      <c r="CK1107" s="17">
        <v>0</v>
      </c>
      <c r="CL1107" s="702">
        <v>261273.30720000001</v>
      </c>
      <c r="CM1107" s="702">
        <v>261273.30720000001</v>
      </c>
      <c r="CN1107" s="702">
        <v>0</v>
      </c>
      <c r="CO1107" s="702">
        <v>0</v>
      </c>
      <c r="CP1107" s="702">
        <v>0</v>
      </c>
      <c r="CQ1107" s="702">
        <v>0</v>
      </c>
      <c r="CR1107" s="704">
        <v>261273.30720000001</v>
      </c>
      <c r="CS1107" s="703">
        <v>261273.30720000001</v>
      </c>
      <c r="CT1107" s="23" t="s">
        <v>56</v>
      </c>
      <c r="CU1107" s="23" t="s">
        <v>56</v>
      </c>
      <c r="CV1107" s="23" t="s">
        <v>56</v>
      </c>
      <c r="CW1107" s="23" t="s">
        <v>56</v>
      </c>
      <c r="CX1107" s="23" t="s">
        <v>56</v>
      </c>
      <c r="CY1107" s="23" t="s">
        <v>56</v>
      </c>
      <c r="CZ1107" s="23" t="s">
        <v>56</v>
      </c>
      <c r="DA1107" s="23" t="s">
        <v>56</v>
      </c>
      <c r="DB1107" s="728">
        <v>10241522.880000001</v>
      </c>
      <c r="DC1107" s="10"/>
      <c r="DD1107" s="692">
        <v>2.6059281749999998</v>
      </c>
      <c r="DE1107" s="120"/>
      <c r="DF1107" s="120"/>
      <c r="DG1107" s="120"/>
      <c r="DH1107" s="140"/>
      <c r="DI1107" s="140"/>
      <c r="DJ1107" s="140"/>
      <c r="DK1107" s="140"/>
      <c r="DL1107" s="548" t="s">
        <v>56</v>
      </c>
      <c r="DM1107" s="548" t="s">
        <v>56</v>
      </c>
      <c r="DN1107" s="203" t="s">
        <v>55</v>
      </c>
      <c r="DO1107" s="700" t="s">
        <v>56</v>
      </c>
      <c r="DP1107" s="713" t="s">
        <v>56</v>
      </c>
      <c r="DQ1107" s="548" t="s">
        <v>56</v>
      </c>
      <c r="DR1107" s="673" t="s">
        <v>56</v>
      </c>
      <c r="DS1107" s="203" t="s">
        <v>56</v>
      </c>
      <c r="DT1107" s="1160" t="s">
        <v>56</v>
      </c>
      <c r="DU1107" s="711">
        <v>0.57388249072808917</v>
      </c>
      <c r="DV1107" s="711">
        <v>8.2200527263635692</v>
      </c>
      <c r="DW1107" s="711">
        <v>0.57977725674091396</v>
      </c>
      <c r="DX1107" s="711">
        <v>4.7472219514934526</v>
      </c>
      <c r="DY1107" s="710">
        <v>8.1983212961155606E-3</v>
      </c>
      <c r="DZ1107" s="710">
        <v>3.222373791016463E-3</v>
      </c>
      <c r="EA1107" s="710">
        <v>8.2063305978897997E-3</v>
      </c>
      <c r="EB1107" s="710">
        <v>-8.2063305978897997E-3</v>
      </c>
      <c r="EC1107" s="236"/>
      <c r="ED1107" s="49"/>
      <c r="EE1107" s="232"/>
      <c r="EF1107" s="700">
        <v>0</v>
      </c>
      <c r="EG1107" s="712">
        <v>4485.333333333333</v>
      </c>
      <c r="EH1107" s="44"/>
    </row>
    <row r="1108" spans="1:138" ht="41.25" customHeight="1" x14ac:dyDescent="0.25">
      <c r="A1108" s="871" t="s">
        <v>49</v>
      </c>
      <c r="B1108" s="656" t="s">
        <v>96</v>
      </c>
      <c r="C1108" s="656" t="s">
        <v>140</v>
      </c>
      <c r="D1108" s="691" t="s">
        <v>590</v>
      </c>
      <c r="E1108" s="656" t="s">
        <v>590</v>
      </c>
      <c r="F1108" s="656" t="s">
        <v>678</v>
      </c>
      <c r="G1108" s="901" t="s">
        <v>679</v>
      </c>
      <c r="H1108" s="897" t="s">
        <v>55</v>
      </c>
      <c r="I1108" s="17" t="s">
        <v>860</v>
      </c>
      <c r="J1108" s="64">
        <v>13.2</v>
      </c>
      <c r="K1108" s="665">
        <v>9.7168050304614013</v>
      </c>
      <c r="L1108" s="665">
        <v>26.518560550901999</v>
      </c>
      <c r="M1108" s="64">
        <v>2149</v>
      </c>
      <c r="N1108" s="726">
        <v>34565885.399999999</v>
      </c>
      <c r="O1108" s="548" t="s">
        <v>863</v>
      </c>
      <c r="P1108" s="909">
        <v>8.9394606280000009</v>
      </c>
      <c r="Q1108" s="203" t="s">
        <v>57</v>
      </c>
      <c r="R1108" s="205" t="s">
        <v>57</v>
      </c>
      <c r="S1108" s="490">
        <v>0</v>
      </c>
      <c r="T1108" s="18">
        <v>0</v>
      </c>
      <c r="U1108" s="548">
        <v>0</v>
      </c>
      <c r="V1108" s="18">
        <v>0</v>
      </c>
      <c r="W1108" s="64">
        <v>0</v>
      </c>
      <c r="X1108" s="18">
        <v>0</v>
      </c>
      <c r="Y1108" s="18">
        <v>0</v>
      </c>
      <c r="Z1108" s="18">
        <v>0</v>
      </c>
      <c r="AA1108" s="18">
        <v>0</v>
      </c>
      <c r="AB1108" s="18">
        <v>0</v>
      </c>
      <c r="AC1108" s="18">
        <v>0</v>
      </c>
      <c r="AD1108" s="18">
        <v>0</v>
      </c>
      <c r="AE1108" s="18">
        <v>0</v>
      </c>
      <c r="AF1108" s="18">
        <v>0</v>
      </c>
      <c r="AG1108" s="64">
        <v>0</v>
      </c>
      <c r="AH1108" s="18">
        <v>0</v>
      </c>
      <c r="AI1108" s="64">
        <v>0</v>
      </c>
      <c r="AJ1108" s="18">
        <v>0</v>
      </c>
      <c r="AK1108" s="18">
        <v>117</v>
      </c>
      <c r="AL1108" s="64">
        <v>117</v>
      </c>
      <c r="AM1108" s="18">
        <v>4</v>
      </c>
      <c r="AN1108" s="18">
        <v>4</v>
      </c>
      <c r="AO1108" s="18">
        <v>0</v>
      </c>
      <c r="AP1108" s="64">
        <v>0</v>
      </c>
      <c r="AQ1108" s="64">
        <v>121</v>
      </c>
      <c r="AR1108" s="11">
        <v>121</v>
      </c>
      <c r="AS1108" s="17">
        <v>0</v>
      </c>
      <c r="AT1108" s="490">
        <v>0</v>
      </c>
      <c r="AU1108" s="64">
        <v>0</v>
      </c>
      <c r="AV1108" s="18">
        <v>0</v>
      </c>
      <c r="AW1108" s="64">
        <v>0</v>
      </c>
      <c r="AX1108" s="18">
        <v>0</v>
      </c>
      <c r="AY1108" s="17">
        <v>0</v>
      </c>
      <c r="AZ1108" s="490">
        <v>0</v>
      </c>
      <c r="BA1108" s="17">
        <v>0</v>
      </c>
      <c r="BB1108" s="18">
        <v>0</v>
      </c>
      <c r="BC1108" s="17">
        <v>0</v>
      </c>
      <c r="BD1108" s="18">
        <v>0</v>
      </c>
      <c r="BE1108" s="17">
        <v>0</v>
      </c>
      <c r="BF1108" s="18">
        <v>0</v>
      </c>
      <c r="BG1108" s="17">
        <v>0</v>
      </c>
      <c r="BH1108" s="18">
        <v>0</v>
      </c>
      <c r="BI1108" s="17">
        <v>0</v>
      </c>
      <c r="BJ1108" s="18">
        <v>0</v>
      </c>
      <c r="BK1108" s="17">
        <v>922.10000000000014</v>
      </c>
      <c r="BL1108" s="17">
        <v>922.10000000000014</v>
      </c>
      <c r="BM1108" s="17">
        <v>45.63</v>
      </c>
      <c r="BN1108" s="17">
        <v>45.629999999999995</v>
      </c>
      <c r="BO1108" s="18">
        <v>0</v>
      </c>
      <c r="BP1108" s="18">
        <v>0</v>
      </c>
      <c r="BQ1108" s="64">
        <v>967.73000000000013</v>
      </c>
      <c r="BR1108" s="18">
        <v>967.73000000000013</v>
      </c>
      <c r="BS1108" s="729">
        <v>0.10825373479121272</v>
      </c>
      <c r="BT1108" s="17">
        <v>0</v>
      </c>
      <c r="BU1108" s="17">
        <v>0</v>
      </c>
      <c r="BV1108" s="17">
        <v>0</v>
      </c>
      <c r="BW1108" s="17">
        <v>0</v>
      </c>
      <c r="BX1108" s="17">
        <v>0</v>
      </c>
      <c r="BY1108" s="17">
        <v>0</v>
      </c>
      <c r="BZ1108" s="17">
        <v>0</v>
      </c>
      <c r="CA1108" s="17">
        <v>0</v>
      </c>
      <c r="CB1108" s="17">
        <v>0</v>
      </c>
      <c r="CC1108" s="17">
        <v>0</v>
      </c>
      <c r="CD1108" s="17">
        <v>0</v>
      </c>
      <c r="CE1108" s="17">
        <v>0</v>
      </c>
      <c r="CF1108" s="17">
        <v>0</v>
      </c>
      <c r="CG1108" s="17">
        <v>0</v>
      </c>
      <c r="CH1108" s="17">
        <v>0</v>
      </c>
      <c r="CI1108" s="17">
        <v>0</v>
      </c>
      <c r="CJ1108" s="17">
        <v>0</v>
      </c>
      <c r="CK1108" s="17">
        <v>0</v>
      </c>
      <c r="CL1108" s="702">
        <v>1082397.8640000003</v>
      </c>
      <c r="CM1108" s="702">
        <v>1082397.8640000003</v>
      </c>
      <c r="CN1108" s="702">
        <v>53562.319200000005</v>
      </c>
      <c r="CO1108" s="702">
        <v>53562.319199999998</v>
      </c>
      <c r="CP1108" s="702">
        <v>0</v>
      </c>
      <c r="CQ1108" s="702">
        <v>0</v>
      </c>
      <c r="CR1108" s="704">
        <v>1135960.1832000003</v>
      </c>
      <c r="CS1108" s="703">
        <v>1135960.1832000003</v>
      </c>
      <c r="CT1108" s="23" t="s">
        <v>56</v>
      </c>
      <c r="CU1108" s="23" t="s">
        <v>56</v>
      </c>
      <c r="CV1108" s="23" t="s">
        <v>56</v>
      </c>
      <c r="CW1108" s="23" t="s">
        <v>56</v>
      </c>
      <c r="CX1108" s="23" t="s">
        <v>56</v>
      </c>
      <c r="CY1108" s="23" t="s">
        <v>56</v>
      </c>
      <c r="CZ1108" s="23" t="s">
        <v>56</v>
      </c>
      <c r="DA1108" s="23" t="s">
        <v>56</v>
      </c>
      <c r="DB1108" s="728">
        <v>34565885.399999999</v>
      </c>
      <c r="DC1108" s="10"/>
      <c r="DD1108" s="692">
        <v>8.9394606280000009</v>
      </c>
      <c r="DE1108" s="120"/>
      <c r="DF1108" s="120"/>
      <c r="DG1108" s="120"/>
      <c r="DH1108" s="140"/>
      <c r="DI1108" s="140"/>
      <c r="DJ1108" s="140"/>
      <c r="DK1108" s="140"/>
      <c r="DL1108" s="548">
        <v>6</v>
      </c>
      <c r="DM1108" s="548">
        <v>3</v>
      </c>
      <c r="DN1108" s="203" t="s">
        <v>868</v>
      </c>
      <c r="DO1108" s="700">
        <v>2142.1666666666702</v>
      </c>
      <c r="DP1108" s="713" t="s">
        <v>56</v>
      </c>
      <c r="DQ1108" s="548" t="s">
        <v>56</v>
      </c>
      <c r="DR1108" s="673" t="s">
        <v>56</v>
      </c>
      <c r="DS1108" s="203" t="s">
        <v>56</v>
      </c>
      <c r="DT1108" s="1160" t="s">
        <v>56</v>
      </c>
      <c r="DU1108" s="711">
        <v>60.008402707538998</v>
      </c>
      <c r="DV1108" s="711">
        <v>641.4610418636322</v>
      </c>
      <c r="DW1108" s="711">
        <v>59.398162520587299</v>
      </c>
      <c r="DX1108" s="711">
        <v>55.318451589351547</v>
      </c>
      <c r="DY1108" s="710">
        <v>0.3197697035711502</v>
      </c>
      <c r="DZ1108" s="710">
        <v>1.0879844069337614</v>
      </c>
      <c r="EA1108" s="710">
        <v>0.31828386832037597</v>
      </c>
      <c r="EB1108" s="710">
        <v>0.55935707419675174</v>
      </c>
      <c r="EC1108" s="236"/>
      <c r="ED1108" s="49"/>
      <c r="EE1108" s="232"/>
      <c r="EF1108" s="700">
        <v>0</v>
      </c>
      <c r="EG1108" s="712">
        <v>48373.333333333336</v>
      </c>
      <c r="EH1108" s="44"/>
    </row>
    <row r="1109" spans="1:138" ht="41.25" customHeight="1" x14ac:dyDescent="0.25">
      <c r="A1109" s="871" t="s">
        <v>49</v>
      </c>
      <c r="B1109" s="656" t="s">
        <v>96</v>
      </c>
      <c r="C1109" s="656" t="s">
        <v>140</v>
      </c>
      <c r="D1109" s="691" t="s">
        <v>590</v>
      </c>
      <c r="E1109" s="656" t="s">
        <v>590</v>
      </c>
      <c r="F1109" s="656" t="s">
        <v>680</v>
      </c>
      <c r="G1109" s="901" t="s">
        <v>590</v>
      </c>
      <c r="H1109" s="897" t="s">
        <v>55</v>
      </c>
      <c r="I1109" s="17" t="s">
        <v>866</v>
      </c>
      <c r="J1109" s="64">
        <v>13.2</v>
      </c>
      <c r="K1109" s="665">
        <v>9.7168050304614013</v>
      </c>
      <c r="L1109" s="665">
        <v>12.332575731924001</v>
      </c>
      <c r="M1109" s="64">
        <v>1112</v>
      </c>
      <c r="N1109" s="726">
        <v>21941261.879999999</v>
      </c>
      <c r="O1109" s="548" t="s">
        <v>863</v>
      </c>
      <c r="P1109" s="909">
        <v>5.2127801099999997</v>
      </c>
      <c r="Q1109" s="203" t="s">
        <v>57</v>
      </c>
      <c r="R1109" s="205" t="s">
        <v>57</v>
      </c>
      <c r="S1109" s="490">
        <v>0</v>
      </c>
      <c r="T1109" s="18">
        <v>0</v>
      </c>
      <c r="U1109" s="548">
        <v>0</v>
      </c>
      <c r="V1109" s="18">
        <v>0</v>
      </c>
      <c r="W1109" s="64">
        <v>0</v>
      </c>
      <c r="X1109" s="18">
        <v>0</v>
      </c>
      <c r="Y1109" s="18">
        <v>0</v>
      </c>
      <c r="Z1109" s="18">
        <v>0</v>
      </c>
      <c r="AA1109" s="18">
        <v>0</v>
      </c>
      <c r="AB1109" s="18">
        <v>0</v>
      </c>
      <c r="AC1109" s="18">
        <v>0</v>
      </c>
      <c r="AD1109" s="18">
        <v>0</v>
      </c>
      <c r="AE1109" s="18">
        <v>0</v>
      </c>
      <c r="AF1109" s="18">
        <v>0</v>
      </c>
      <c r="AG1109" s="64">
        <v>0</v>
      </c>
      <c r="AH1109" s="18">
        <v>0</v>
      </c>
      <c r="AI1109" s="64">
        <v>0</v>
      </c>
      <c r="AJ1109" s="18">
        <v>0</v>
      </c>
      <c r="AK1109" s="18">
        <v>48</v>
      </c>
      <c r="AL1109" s="64">
        <v>47</v>
      </c>
      <c r="AM1109" s="18">
        <v>0</v>
      </c>
      <c r="AN1109" s="18" t="s">
        <v>58</v>
      </c>
      <c r="AO1109" s="18">
        <v>0</v>
      </c>
      <c r="AP1109" s="64">
        <v>0</v>
      </c>
      <c r="AQ1109" s="64">
        <v>48</v>
      </c>
      <c r="AR1109" s="11">
        <v>47</v>
      </c>
      <c r="AS1109" s="17">
        <v>0</v>
      </c>
      <c r="AT1109" s="490">
        <v>0</v>
      </c>
      <c r="AU1109" s="64">
        <v>0</v>
      </c>
      <c r="AV1109" s="18">
        <v>0</v>
      </c>
      <c r="AW1109" s="64">
        <v>0</v>
      </c>
      <c r="AX1109" s="18">
        <v>0</v>
      </c>
      <c r="AY1109" s="17">
        <v>0</v>
      </c>
      <c r="AZ1109" s="490">
        <v>0</v>
      </c>
      <c r="BA1109" s="17">
        <v>0</v>
      </c>
      <c r="BB1109" s="18">
        <v>0</v>
      </c>
      <c r="BC1109" s="17">
        <v>0</v>
      </c>
      <c r="BD1109" s="18">
        <v>0</v>
      </c>
      <c r="BE1109" s="17">
        <v>0</v>
      </c>
      <c r="BF1109" s="18">
        <v>0</v>
      </c>
      <c r="BG1109" s="17">
        <v>0</v>
      </c>
      <c r="BH1109" s="18">
        <v>0</v>
      </c>
      <c r="BI1109" s="17">
        <v>0</v>
      </c>
      <c r="BJ1109" s="18">
        <v>0</v>
      </c>
      <c r="BK1109" s="17">
        <v>350.29</v>
      </c>
      <c r="BL1109" s="17">
        <v>346.49000000000007</v>
      </c>
      <c r="BM1109" s="17">
        <v>0</v>
      </c>
      <c r="BN1109" s="17" t="s">
        <v>58</v>
      </c>
      <c r="BO1109" s="18">
        <v>0</v>
      </c>
      <c r="BP1109" s="18">
        <v>0</v>
      </c>
      <c r="BQ1109" s="64">
        <v>350.29</v>
      </c>
      <c r="BR1109" s="18">
        <v>346.49000000000007</v>
      </c>
      <c r="BS1109" s="729">
        <v>6.7198307353885309E-2</v>
      </c>
      <c r="BT1109" s="17">
        <v>0</v>
      </c>
      <c r="BU1109" s="17">
        <v>0</v>
      </c>
      <c r="BV1109" s="17">
        <v>0</v>
      </c>
      <c r="BW1109" s="17">
        <v>0</v>
      </c>
      <c r="BX1109" s="17">
        <v>0</v>
      </c>
      <c r="BY1109" s="17">
        <v>0</v>
      </c>
      <c r="BZ1109" s="17">
        <v>0</v>
      </c>
      <c r="CA1109" s="17">
        <v>0</v>
      </c>
      <c r="CB1109" s="17">
        <v>0</v>
      </c>
      <c r="CC1109" s="17">
        <v>0</v>
      </c>
      <c r="CD1109" s="17">
        <v>0</v>
      </c>
      <c r="CE1109" s="17">
        <v>0</v>
      </c>
      <c r="CF1109" s="17">
        <v>0</v>
      </c>
      <c r="CG1109" s="17">
        <v>0</v>
      </c>
      <c r="CH1109" s="17">
        <v>0</v>
      </c>
      <c r="CI1109" s="17">
        <v>0</v>
      </c>
      <c r="CJ1109" s="17">
        <v>0</v>
      </c>
      <c r="CK1109" s="17">
        <v>0</v>
      </c>
      <c r="CL1109" s="702">
        <v>411184.41360000003</v>
      </c>
      <c r="CM1109" s="702">
        <v>406723.82160000008</v>
      </c>
      <c r="CN1109" s="702">
        <v>0</v>
      </c>
      <c r="CO1109" s="702">
        <v>0</v>
      </c>
      <c r="CP1109" s="702">
        <v>0</v>
      </c>
      <c r="CQ1109" s="702">
        <v>0</v>
      </c>
      <c r="CR1109" s="704">
        <v>411184.41360000003</v>
      </c>
      <c r="CS1109" s="703">
        <v>406723.82160000008</v>
      </c>
      <c r="CT1109" s="23" t="s">
        <v>56</v>
      </c>
      <c r="CU1109" s="23" t="s">
        <v>56</v>
      </c>
      <c r="CV1109" s="23" t="s">
        <v>56</v>
      </c>
      <c r="CW1109" s="23" t="s">
        <v>56</v>
      </c>
      <c r="CX1109" s="23" t="s">
        <v>56</v>
      </c>
      <c r="CY1109" s="23" t="s">
        <v>56</v>
      </c>
      <c r="CZ1109" s="23" t="s">
        <v>56</v>
      </c>
      <c r="DA1109" s="23" t="s">
        <v>56</v>
      </c>
      <c r="DB1109" s="728">
        <v>21941261.879999999</v>
      </c>
      <c r="DC1109" s="10"/>
      <c r="DD1109" s="692">
        <v>5.2127801099999997</v>
      </c>
      <c r="DE1109" s="120"/>
      <c r="DF1109" s="120"/>
      <c r="DG1109" s="120"/>
      <c r="DH1109" s="140"/>
      <c r="DI1109" s="140"/>
      <c r="DJ1109" s="140"/>
      <c r="DK1109" s="140"/>
      <c r="DL1109" s="548">
        <v>0</v>
      </c>
      <c r="DM1109" s="548">
        <v>1</v>
      </c>
      <c r="DN1109" s="203" t="s">
        <v>868</v>
      </c>
      <c r="DO1109" s="700">
        <v>1088.8333333333301</v>
      </c>
      <c r="DP1109" s="713" t="s">
        <v>56</v>
      </c>
      <c r="DQ1109" s="548" t="s">
        <v>56</v>
      </c>
      <c r="DR1109" s="673" t="s">
        <v>56</v>
      </c>
      <c r="DS1109" s="203" t="s">
        <v>56</v>
      </c>
      <c r="DT1109" s="1160" t="s">
        <v>56</v>
      </c>
      <c r="DU1109" s="711">
        <v>176.76626358487732</v>
      </c>
      <c r="DV1109" s="711">
        <v>1.3341901994326975</v>
      </c>
      <c r="DW1109" s="711">
        <v>178.03495089351799</v>
      </c>
      <c r="DX1109" s="711">
        <v>2.4450641207636181E-3</v>
      </c>
      <c r="DY1109" s="710">
        <v>1.0717893770090343</v>
      </c>
      <c r="DZ1109" s="710">
        <v>-0.31381722683186164</v>
      </c>
      <c r="EA1109" s="710">
        <v>1.0708048245936199</v>
      </c>
      <c r="EB1109" s="710">
        <v>-0.31265911388751766</v>
      </c>
      <c r="EC1109" s="236"/>
      <c r="ED1109" s="49"/>
      <c r="EE1109" s="232"/>
      <c r="EF1109" s="700">
        <v>116964</v>
      </c>
      <c r="EG1109" s="712">
        <v>-45583.666666666672</v>
      </c>
      <c r="EH1109" s="44"/>
    </row>
    <row r="1110" spans="1:138" ht="41.25" customHeight="1" x14ac:dyDescent="0.25">
      <c r="A1110" s="871" t="s">
        <v>49</v>
      </c>
      <c r="B1110" s="656" t="s">
        <v>96</v>
      </c>
      <c r="C1110" s="656" t="s">
        <v>140</v>
      </c>
      <c r="D1110" s="691" t="s">
        <v>590</v>
      </c>
      <c r="E1110" s="656" t="s">
        <v>590</v>
      </c>
      <c r="F1110" s="656" t="s">
        <v>2006</v>
      </c>
      <c r="G1110" s="901" t="s">
        <v>2007</v>
      </c>
      <c r="H1110" s="897" t="s">
        <v>55</v>
      </c>
      <c r="I1110" s="17" t="s">
        <v>866</v>
      </c>
      <c r="J1110" s="64">
        <v>13.2</v>
      </c>
      <c r="K1110" s="665">
        <v>12.117427449751863</v>
      </c>
      <c r="L1110" s="665">
        <v>26.758143883737002</v>
      </c>
      <c r="M1110" s="64">
        <v>2745</v>
      </c>
      <c r="N1110" s="726">
        <v>24516434.300000001</v>
      </c>
      <c r="O1110" s="548" t="s">
        <v>863</v>
      </c>
      <c r="P1110" s="909">
        <v>3.703817447</v>
      </c>
      <c r="Q1110" s="203" t="s">
        <v>57</v>
      </c>
      <c r="R1110" s="205" t="s">
        <v>57</v>
      </c>
      <c r="S1110" s="490">
        <v>0</v>
      </c>
      <c r="T1110" s="18">
        <v>0</v>
      </c>
      <c r="U1110" s="548">
        <v>0</v>
      </c>
      <c r="V1110" s="18">
        <v>0</v>
      </c>
      <c r="W1110" s="64">
        <v>0</v>
      </c>
      <c r="X1110" s="18">
        <v>0</v>
      </c>
      <c r="Y1110" s="18">
        <v>0</v>
      </c>
      <c r="Z1110" s="18">
        <v>0</v>
      </c>
      <c r="AA1110" s="18">
        <v>0</v>
      </c>
      <c r="AB1110" s="18">
        <v>0</v>
      </c>
      <c r="AC1110" s="18">
        <v>0</v>
      </c>
      <c r="AD1110" s="18">
        <v>0</v>
      </c>
      <c r="AE1110" s="18">
        <v>0</v>
      </c>
      <c r="AF1110" s="18">
        <v>0</v>
      </c>
      <c r="AG1110" s="64">
        <v>0</v>
      </c>
      <c r="AH1110" s="18">
        <v>0</v>
      </c>
      <c r="AI1110" s="64">
        <v>0</v>
      </c>
      <c r="AJ1110" s="18">
        <v>0</v>
      </c>
      <c r="AK1110" s="18">
        <v>172</v>
      </c>
      <c r="AL1110" s="64">
        <v>171</v>
      </c>
      <c r="AM1110" s="18">
        <v>4</v>
      </c>
      <c r="AN1110" s="18">
        <v>4</v>
      </c>
      <c r="AO1110" s="18">
        <v>0</v>
      </c>
      <c r="AP1110" s="64">
        <v>0</v>
      </c>
      <c r="AQ1110" s="64">
        <v>176</v>
      </c>
      <c r="AR1110" s="11">
        <v>175</v>
      </c>
      <c r="AS1110" s="17">
        <v>0</v>
      </c>
      <c r="AT1110" s="490">
        <v>0</v>
      </c>
      <c r="AU1110" s="64">
        <v>0</v>
      </c>
      <c r="AV1110" s="18">
        <v>0</v>
      </c>
      <c r="AW1110" s="64">
        <v>0</v>
      </c>
      <c r="AX1110" s="18">
        <v>0</v>
      </c>
      <c r="AY1110" s="17">
        <v>0</v>
      </c>
      <c r="AZ1110" s="490">
        <v>0</v>
      </c>
      <c r="BA1110" s="17">
        <v>0</v>
      </c>
      <c r="BB1110" s="18">
        <v>0</v>
      </c>
      <c r="BC1110" s="17">
        <v>0</v>
      </c>
      <c r="BD1110" s="18">
        <v>0</v>
      </c>
      <c r="BE1110" s="17">
        <v>0</v>
      </c>
      <c r="BF1110" s="18">
        <v>0</v>
      </c>
      <c r="BG1110" s="17">
        <v>0</v>
      </c>
      <c r="BH1110" s="18">
        <v>0</v>
      </c>
      <c r="BI1110" s="17">
        <v>0</v>
      </c>
      <c r="BJ1110" s="18">
        <v>0</v>
      </c>
      <c r="BK1110" s="17">
        <v>1329.1969999999994</v>
      </c>
      <c r="BL1110" s="17">
        <v>1323.1969999999997</v>
      </c>
      <c r="BM1110" s="17">
        <v>62.6</v>
      </c>
      <c r="BN1110" s="17">
        <v>62.6</v>
      </c>
      <c r="BO1110" s="18">
        <v>0</v>
      </c>
      <c r="BP1110" s="18">
        <v>0</v>
      </c>
      <c r="BQ1110" s="64">
        <v>1391.7969999999993</v>
      </c>
      <c r="BR1110" s="18">
        <v>1385.7969999999996</v>
      </c>
      <c r="BS1110" s="729">
        <v>0.37577364973193272</v>
      </c>
      <c r="BT1110" s="17">
        <v>0</v>
      </c>
      <c r="BU1110" s="17">
        <v>0</v>
      </c>
      <c r="BV1110" s="17">
        <v>0</v>
      </c>
      <c r="BW1110" s="17">
        <v>0</v>
      </c>
      <c r="BX1110" s="17">
        <v>0</v>
      </c>
      <c r="BY1110" s="17">
        <v>0</v>
      </c>
      <c r="BZ1110" s="17">
        <v>0</v>
      </c>
      <c r="CA1110" s="17">
        <v>0</v>
      </c>
      <c r="CB1110" s="17">
        <v>0</v>
      </c>
      <c r="CC1110" s="17">
        <v>0</v>
      </c>
      <c r="CD1110" s="17">
        <v>0</v>
      </c>
      <c r="CE1110" s="17">
        <v>0</v>
      </c>
      <c r="CF1110" s="17">
        <v>0</v>
      </c>
      <c r="CG1110" s="17">
        <v>0</v>
      </c>
      <c r="CH1110" s="17">
        <v>0</v>
      </c>
      <c r="CI1110" s="17">
        <v>0</v>
      </c>
      <c r="CJ1110" s="17">
        <v>0</v>
      </c>
      <c r="CK1110" s="17">
        <v>0</v>
      </c>
      <c r="CL1110" s="702">
        <v>1560264.6064799994</v>
      </c>
      <c r="CM1110" s="702">
        <v>1553221.5664799996</v>
      </c>
      <c r="CN1110" s="702">
        <v>73482.384000000005</v>
      </c>
      <c r="CO1110" s="702">
        <v>73482.384000000005</v>
      </c>
      <c r="CP1110" s="702">
        <v>0</v>
      </c>
      <c r="CQ1110" s="702">
        <v>0</v>
      </c>
      <c r="CR1110" s="704">
        <v>1633746.9904799995</v>
      </c>
      <c r="CS1110" s="703">
        <v>1626703.9504799997</v>
      </c>
      <c r="CT1110" s="23" t="s">
        <v>56</v>
      </c>
      <c r="CU1110" s="23" t="s">
        <v>56</v>
      </c>
      <c r="CV1110" s="23" t="s">
        <v>56</v>
      </c>
      <c r="CW1110" s="23" t="s">
        <v>56</v>
      </c>
      <c r="CX1110" s="23" t="s">
        <v>56</v>
      </c>
      <c r="CY1110" s="23" t="s">
        <v>56</v>
      </c>
      <c r="CZ1110" s="23" t="s">
        <v>56</v>
      </c>
      <c r="DA1110" s="23" t="s">
        <v>56</v>
      </c>
      <c r="DB1110" s="728">
        <v>24516434.300000001</v>
      </c>
      <c r="DC1110" s="10"/>
      <c r="DD1110" s="692">
        <v>3.703817447</v>
      </c>
      <c r="DE1110" s="120"/>
      <c r="DF1110" s="120"/>
      <c r="DG1110" s="120"/>
      <c r="DH1110" s="140"/>
      <c r="DI1110" s="140"/>
      <c r="DJ1110" s="140"/>
      <c r="DK1110" s="140"/>
      <c r="DL1110" s="548">
        <v>7</v>
      </c>
      <c r="DM1110" s="548">
        <v>-4</v>
      </c>
      <c r="DN1110" s="203" t="s">
        <v>55</v>
      </c>
      <c r="DO1110" s="700" t="s">
        <v>56</v>
      </c>
      <c r="DP1110" s="713" t="s">
        <v>56</v>
      </c>
      <c r="DQ1110" s="548" t="s">
        <v>56</v>
      </c>
      <c r="DR1110" s="673" t="s">
        <v>56</v>
      </c>
      <c r="DS1110" s="203" t="s">
        <v>56</v>
      </c>
      <c r="DT1110" s="1160" t="s">
        <v>56</v>
      </c>
      <c r="DU1110" s="711">
        <v>99.811031331592687</v>
      </c>
      <c r="DV1110" s="711">
        <v>667.74194090483752</v>
      </c>
      <c r="DW1110" s="711">
        <v>36.448428987964299</v>
      </c>
      <c r="DX1110" s="711">
        <v>123.29270457351393</v>
      </c>
      <c r="DY1110" s="710">
        <v>0.98074412532637079</v>
      </c>
      <c r="DZ1110" s="710">
        <v>1.137632901031139</v>
      </c>
      <c r="EA1110" s="710">
        <v>0.66591091753482401</v>
      </c>
      <c r="EB1110" s="710">
        <v>1.1137389464018619</v>
      </c>
      <c r="EC1110" s="236"/>
      <c r="ED1110" s="49"/>
      <c r="EE1110" s="232"/>
      <c r="EF1110" s="700">
        <v>38263</v>
      </c>
      <c r="EG1110" s="712">
        <v>199364.66666666666</v>
      </c>
      <c r="EH1110" s="44"/>
    </row>
    <row r="1111" spans="1:138" ht="41.25" customHeight="1" x14ac:dyDescent="0.25">
      <c r="A1111" s="871" t="s">
        <v>49</v>
      </c>
      <c r="B1111" s="656" t="s">
        <v>96</v>
      </c>
      <c r="C1111" s="656" t="s">
        <v>140</v>
      </c>
      <c r="D1111" s="691" t="s">
        <v>590</v>
      </c>
      <c r="E1111" s="656" t="s">
        <v>590</v>
      </c>
      <c r="F1111" s="656" t="s">
        <v>681</v>
      </c>
      <c r="G1111" s="901" t="s">
        <v>590</v>
      </c>
      <c r="H1111" s="897" t="s">
        <v>55</v>
      </c>
      <c r="I1111" s="17" t="s">
        <v>866</v>
      </c>
      <c r="J1111" s="64">
        <v>13.2</v>
      </c>
      <c r="K1111" s="665">
        <v>12.117427449751863</v>
      </c>
      <c r="L1111" s="665">
        <v>14.536742394006001</v>
      </c>
      <c r="M1111" s="64">
        <v>1032</v>
      </c>
      <c r="N1111" s="726">
        <v>27176351.879999999</v>
      </c>
      <c r="O1111" s="548" t="s">
        <v>863</v>
      </c>
      <c r="P1111" s="909">
        <v>5.8758091600000002</v>
      </c>
      <c r="Q1111" s="203" t="s">
        <v>57</v>
      </c>
      <c r="R1111" s="205" t="s">
        <v>57</v>
      </c>
      <c r="S1111" s="490">
        <v>0</v>
      </c>
      <c r="T1111" s="18">
        <v>0</v>
      </c>
      <c r="U1111" s="548">
        <v>0</v>
      </c>
      <c r="V1111" s="18">
        <v>0</v>
      </c>
      <c r="W1111" s="64">
        <v>0</v>
      </c>
      <c r="X1111" s="18">
        <v>0</v>
      </c>
      <c r="Y1111" s="18">
        <v>0</v>
      </c>
      <c r="Z1111" s="18">
        <v>0</v>
      </c>
      <c r="AA1111" s="18">
        <v>0</v>
      </c>
      <c r="AB1111" s="18">
        <v>0</v>
      </c>
      <c r="AC1111" s="18">
        <v>0</v>
      </c>
      <c r="AD1111" s="18">
        <v>0</v>
      </c>
      <c r="AE1111" s="18">
        <v>0</v>
      </c>
      <c r="AF1111" s="18">
        <v>0</v>
      </c>
      <c r="AG1111" s="64">
        <v>0</v>
      </c>
      <c r="AH1111" s="18">
        <v>0</v>
      </c>
      <c r="AI1111" s="64">
        <v>0</v>
      </c>
      <c r="AJ1111" s="18">
        <v>0</v>
      </c>
      <c r="AK1111" s="18">
        <v>21</v>
      </c>
      <c r="AL1111" s="64">
        <v>21</v>
      </c>
      <c r="AM1111" s="18">
        <v>0</v>
      </c>
      <c r="AN1111" s="18" t="s">
        <v>58</v>
      </c>
      <c r="AO1111" s="18">
        <v>0</v>
      </c>
      <c r="AP1111" s="64">
        <v>0</v>
      </c>
      <c r="AQ1111" s="64">
        <v>21</v>
      </c>
      <c r="AR1111" s="11">
        <v>21</v>
      </c>
      <c r="AS1111" s="17">
        <v>0</v>
      </c>
      <c r="AT1111" s="490">
        <v>0</v>
      </c>
      <c r="AU1111" s="64">
        <v>0</v>
      </c>
      <c r="AV1111" s="18">
        <v>0</v>
      </c>
      <c r="AW1111" s="64">
        <v>0</v>
      </c>
      <c r="AX1111" s="18">
        <v>0</v>
      </c>
      <c r="AY1111" s="17">
        <v>0</v>
      </c>
      <c r="AZ1111" s="490">
        <v>0</v>
      </c>
      <c r="BA1111" s="17">
        <v>0</v>
      </c>
      <c r="BB1111" s="18">
        <v>0</v>
      </c>
      <c r="BC1111" s="17">
        <v>0</v>
      </c>
      <c r="BD1111" s="18">
        <v>0</v>
      </c>
      <c r="BE1111" s="17">
        <v>0</v>
      </c>
      <c r="BF1111" s="18">
        <v>0</v>
      </c>
      <c r="BG1111" s="17">
        <v>0</v>
      </c>
      <c r="BH1111" s="18">
        <v>0</v>
      </c>
      <c r="BI1111" s="17">
        <v>0</v>
      </c>
      <c r="BJ1111" s="18">
        <v>0</v>
      </c>
      <c r="BK1111" s="17">
        <v>220.80999999999997</v>
      </c>
      <c r="BL1111" s="17">
        <v>220.81</v>
      </c>
      <c r="BM1111" s="17">
        <v>0</v>
      </c>
      <c r="BN1111" s="17" t="s">
        <v>58</v>
      </c>
      <c r="BO1111" s="18">
        <v>0</v>
      </c>
      <c r="BP1111" s="18">
        <v>0</v>
      </c>
      <c r="BQ1111" s="64">
        <v>220.80999999999997</v>
      </c>
      <c r="BR1111" s="18">
        <v>220.81</v>
      </c>
      <c r="BS1111" s="729">
        <v>3.757950504982023E-2</v>
      </c>
      <c r="BT1111" s="17">
        <v>0</v>
      </c>
      <c r="BU1111" s="17">
        <v>0</v>
      </c>
      <c r="BV1111" s="17">
        <v>0</v>
      </c>
      <c r="BW1111" s="17">
        <v>0</v>
      </c>
      <c r="BX1111" s="17">
        <v>0</v>
      </c>
      <c r="BY1111" s="17">
        <v>0</v>
      </c>
      <c r="BZ1111" s="17">
        <v>0</v>
      </c>
      <c r="CA1111" s="17">
        <v>0</v>
      </c>
      <c r="CB1111" s="17">
        <v>0</v>
      </c>
      <c r="CC1111" s="17">
        <v>0</v>
      </c>
      <c r="CD1111" s="17">
        <v>0</v>
      </c>
      <c r="CE1111" s="17">
        <v>0</v>
      </c>
      <c r="CF1111" s="17">
        <v>0</v>
      </c>
      <c r="CG1111" s="17">
        <v>0</v>
      </c>
      <c r="CH1111" s="17">
        <v>0</v>
      </c>
      <c r="CI1111" s="17">
        <v>0</v>
      </c>
      <c r="CJ1111" s="17">
        <v>0</v>
      </c>
      <c r="CK1111" s="17">
        <v>0</v>
      </c>
      <c r="CL1111" s="702">
        <v>259195.61039999998</v>
      </c>
      <c r="CM1111" s="702">
        <v>259195.61040000001</v>
      </c>
      <c r="CN1111" s="702">
        <v>0</v>
      </c>
      <c r="CO1111" s="702">
        <v>0</v>
      </c>
      <c r="CP1111" s="702">
        <v>0</v>
      </c>
      <c r="CQ1111" s="702">
        <v>0</v>
      </c>
      <c r="CR1111" s="704">
        <v>259195.61039999998</v>
      </c>
      <c r="CS1111" s="703">
        <v>259195.61040000001</v>
      </c>
      <c r="CT1111" s="23" t="s">
        <v>56</v>
      </c>
      <c r="CU1111" s="23" t="s">
        <v>56</v>
      </c>
      <c r="CV1111" s="23" t="s">
        <v>56</v>
      </c>
      <c r="CW1111" s="23" t="s">
        <v>56</v>
      </c>
      <c r="CX1111" s="23" t="s">
        <v>56</v>
      </c>
      <c r="CY1111" s="23" t="s">
        <v>56</v>
      </c>
      <c r="CZ1111" s="23" t="s">
        <v>56</v>
      </c>
      <c r="DA1111" s="23" t="s">
        <v>56</v>
      </c>
      <c r="DB1111" s="728">
        <v>27176351.879999999</v>
      </c>
      <c r="DC1111" s="10"/>
      <c r="DD1111" s="692">
        <v>5.8758091600000002</v>
      </c>
      <c r="DE1111" s="120"/>
      <c r="DF1111" s="120"/>
      <c r="DG1111" s="120"/>
      <c r="DH1111" s="140"/>
      <c r="DI1111" s="140"/>
      <c r="DJ1111" s="140"/>
      <c r="DK1111" s="140"/>
      <c r="DL1111" s="548">
        <v>1</v>
      </c>
      <c r="DM1111" s="548">
        <v>1</v>
      </c>
      <c r="DN1111" s="203" t="s">
        <v>868</v>
      </c>
      <c r="DO1111" s="700">
        <v>1026.9166666666699</v>
      </c>
      <c r="DP1111" s="713" t="s">
        <v>56</v>
      </c>
      <c r="DQ1111" s="548" t="s">
        <v>56</v>
      </c>
      <c r="DR1111" s="673" t="s">
        <v>56</v>
      </c>
      <c r="DS1111" s="203" t="s">
        <v>56</v>
      </c>
      <c r="DT1111" s="1160" t="s">
        <v>56</v>
      </c>
      <c r="DU1111" s="711">
        <v>77.151343017122215</v>
      </c>
      <c r="DV1111" s="711">
        <v>118.68794788105636</v>
      </c>
      <c r="DW1111" s="711">
        <v>77.127203648866598</v>
      </c>
      <c r="DX1111" s="711">
        <v>30.754914495293463</v>
      </c>
      <c r="DY1111" s="710">
        <v>0.30576969893694622</v>
      </c>
      <c r="DZ1111" s="710">
        <v>0.71510547197541641</v>
      </c>
      <c r="EA1111" s="710">
        <v>0.30515527934759301</v>
      </c>
      <c r="EB1111" s="710">
        <v>0.68433220566939879</v>
      </c>
      <c r="EC1111" s="236"/>
      <c r="ED1111" s="49"/>
      <c r="EE1111" s="232"/>
      <c r="EF1111" s="700">
        <v>48210</v>
      </c>
      <c r="EG1111" s="712">
        <v>-26921.333333333332</v>
      </c>
      <c r="EH1111" s="44"/>
    </row>
    <row r="1112" spans="1:138" ht="41.25" customHeight="1" x14ac:dyDescent="0.25">
      <c r="A1112" s="871" t="s">
        <v>49</v>
      </c>
      <c r="B1112" s="656" t="s">
        <v>96</v>
      </c>
      <c r="C1112" s="656" t="s">
        <v>140</v>
      </c>
      <c r="D1112" s="691" t="s">
        <v>590</v>
      </c>
      <c r="E1112" s="656" t="s">
        <v>590</v>
      </c>
      <c r="F1112" s="656" t="s">
        <v>682</v>
      </c>
      <c r="G1112" s="901" t="s">
        <v>590</v>
      </c>
      <c r="H1112" s="897" t="s">
        <v>55</v>
      </c>
      <c r="I1112" s="17" t="s">
        <v>866</v>
      </c>
      <c r="J1112" s="64">
        <v>13.2</v>
      </c>
      <c r="K1112" s="665">
        <v>11.774481389853227</v>
      </c>
      <c r="L1112" s="665">
        <v>27.457765094403001</v>
      </c>
      <c r="M1112" s="64">
        <v>1824</v>
      </c>
      <c r="N1112" s="726">
        <v>41724972.349999994</v>
      </c>
      <c r="O1112" s="548" t="s">
        <v>863</v>
      </c>
      <c r="P1112" s="909">
        <v>8.9165975569999993</v>
      </c>
      <c r="Q1112" s="203" t="s">
        <v>57</v>
      </c>
      <c r="R1112" s="205" t="s">
        <v>57</v>
      </c>
      <c r="S1112" s="490">
        <v>0</v>
      </c>
      <c r="T1112" s="18">
        <v>0</v>
      </c>
      <c r="U1112" s="548">
        <v>0</v>
      </c>
      <c r="V1112" s="18">
        <v>0</v>
      </c>
      <c r="W1112" s="64">
        <v>0</v>
      </c>
      <c r="X1112" s="18">
        <v>0</v>
      </c>
      <c r="Y1112" s="18">
        <v>0</v>
      </c>
      <c r="Z1112" s="18">
        <v>0</v>
      </c>
      <c r="AA1112" s="18">
        <v>0</v>
      </c>
      <c r="AB1112" s="18">
        <v>0</v>
      </c>
      <c r="AC1112" s="18">
        <v>0</v>
      </c>
      <c r="AD1112" s="18">
        <v>0</v>
      </c>
      <c r="AE1112" s="18">
        <v>0</v>
      </c>
      <c r="AF1112" s="18">
        <v>0</v>
      </c>
      <c r="AG1112" s="64">
        <v>0</v>
      </c>
      <c r="AH1112" s="18">
        <v>0</v>
      </c>
      <c r="AI1112" s="64">
        <v>0</v>
      </c>
      <c r="AJ1112" s="18">
        <v>0</v>
      </c>
      <c r="AK1112" s="18">
        <v>200</v>
      </c>
      <c r="AL1112" s="64">
        <v>197</v>
      </c>
      <c r="AM1112" s="18">
        <v>7</v>
      </c>
      <c r="AN1112" s="18">
        <v>7</v>
      </c>
      <c r="AO1112" s="18">
        <v>0</v>
      </c>
      <c r="AP1112" s="64">
        <v>0</v>
      </c>
      <c r="AQ1112" s="64">
        <v>207</v>
      </c>
      <c r="AR1112" s="11">
        <v>204</v>
      </c>
      <c r="AS1112" s="17">
        <v>0</v>
      </c>
      <c r="AT1112" s="490">
        <v>0</v>
      </c>
      <c r="AU1112" s="64">
        <v>0</v>
      </c>
      <c r="AV1112" s="18">
        <v>0</v>
      </c>
      <c r="AW1112" s="64">
        <v>0</v>
      </c>
      <c r="AX1112" s="18">
        <v>0</v>
      </c>
      <c r="AY1112" s="17">
        <v>0</v>
      </c>
      <c r="AZ1112" s="490">
        <v>0</v>
      </c>
      <c r="BA1112" s="17">
        <v>0</v>
      </c>
      <c r="BB1112" s="18">
        <v>0</v>
      </c>
      <c r="BC1112" s="17">
        <v>0</v>
      </c>
      <c r="BD1112" s="18">
        <v>0</v>
      </c>
      <c r="BE1112" s="17">
        <v>0</v>
      </c>
      <c r="BF1112" s="18">
        <v>0</v>
      </c>
      <c r="BG1112" s="17">
        <v>0</v>
      </c>
      <c r="BH1112" s="18">
        <v>0</v>
      </c>
      <c r="BI1112" s="17">
        <v>0</v>
      </c>
      <c r="BJ1112" s="18">
        <v>0</v>
      </c>
      <c r="BK1112" s="17">
        <v>1558.5559999999978</v>
      </c>
      <c r="BL1112" s="17">
        <v>1546.5259999999987</v>
      </c>
      <c r="BM1112" s="17">
        <v>90.6</v>
      </c>
      <c r="BN1112" s="17">
        <v>90.59999999999998</v>
      </c>
      <c r="BO1112" s="18">
        <v>0</v>
      </c>
      <c r="BP1112" s="18">
        <v>0</v>
      </c>
      <c r="BQ1112" s="64">
        <v>1649.1559999999977</v>
      </c>
      <c r="BR1112" s="18">
        <v>1637.1259999999986</v>
      </c>
      <c r="BS1112" s="729">
        <v>0.18495350827012746</v>
      </c>
      <c r="BT1112" s="17">
        <v>0</v>
      </c>
      <c r="BU1112" s="17">
        <v>0</v>
      </c>
      <c r="BV1112" s="17">
        <v>0</v>
      </c>
      <c r="BW1112" s="17">
        <v>0</v>
      </c>
      <c r="BX1112" s="17">
        <v>0</v>
      </c>
      <c r="BY1112" s="17">
        <v>0</v>
      </c>
      <c r="BZ1112" s="17">
        <v>0</v>
      </c>
      <c r="CA1112" s="17">
        <v>0</v>
      </c>
      <c r="CB1112" s="17">
        <v>0</v>
      </c>
      <c r="CC1112" s="17">
        <v>0</v>
      </c>
      <c r="CD1112" s="17">
        <v>0</v>
      </c>
      <c r="CE1112" s="17">
        <v>0</v>
      </c>
      <c r="CF1112" s="17">
        <v>0</v>
      </c>
      <c r="CG1112" s="17">
        <v>0</v>
      </c>
      <c r="CH1112" s="17">
        <v>0</v>
      </c>
      <c r="CI1112" s="17">
        <v>0</v>
      </c>
      <c r="CJ1112" s="17">
        <v>0</v>
      </c>
      <c r="CK1112" s="17">
        <v>0</v>
      </c>
      <c r="CL1112" s="702">
        <v>1829495.3750399975</v>
      </c>
      <c r="CM1112" s="702">
        <v>1815374.0798399986</v>
      </c>
      <c r="CN1112" s="702">
        <v>106349.90399999999</v>
      </c>
      <c r="CO1112" s="702">
        <v>106349.90399999998</v>
      </c>
      <c r="CP1112" s="702">
        <v>0</v>
      </c>
      <c r="CQ1112" s="702">
        <v>0</v>
      </c>
      <c r="CR1112" s="704">
        <v>1935845.2790399976</v>
      </c>
      <c r="CS1112" s="703">
        <v>1921723.9838399985</v>
      </c>
      <c r="CT1112" s="23" t="s">
        <v>56</v>
      </c>
      <c r="CU1112" s="23" t="s">
        <v>56</v>
      </c>
      <c r="CV1112" s="23" t="s">
        <v>56</v>
      </c>
      <c r="CW1112" s="23" t="s">
        <v>56</v>
      </c>
      <c r="CX1112" s="23" t="s">
        <v>56</v>
      </c>
      <c r="CY1112" s="23" t="s">
        <v>56</v>
      </c>
      <c r="CZ1112" s="23" t="s">
        <v>56</v>
      </c>
      <c r="DA1112" s="23" t="s">
        <v>56</v>
      </c>
      <c r="DB1112" s="728">
        <v>41724972.349999994</v>
      </c>
      <c r="DC1112" s="10"/>
      <c r="DD1112" s="692">
        <v>8.9165975569999993</v>
      </c>
      <c r="DE1112" s="120"/>
      <c r="DF1112" s="120"/>
      <c r="DG1112" s="120"/>
      <c r="DH1112" s="140"/>
      <c r="DI1112" s="140"/>
      <c r="DJ1112" s="140"/>
      <c r="DK1112" s="140"/>
      <c r="DL1112" s="548">
        <v>4</v>
      </c>
      <c r="DM1112" s="548">
        <v>3</v>
      </c>
      <c r="DN1112" s="203" t="s">
        <v>868</v>
      </c>
      <c r="DO1112" s="700">
        <v>1842.75</v>
      </c>
      <c r="DP1112" s="713" t="s">
        <v>56</v>
      </c>
      <c r="DQ1112" s="548" t="s">
        <v>56</v>
      </c>
      <c r="DR1112" s="673" t="s">
        <v>56</v>
      </c>
      <c r="DS1112" s="203" t="s">
        <v>56</v>
      </c>
      <c r="DT1112" s="1160" t="s">
        <v>56</v>
      </c>
      <c r="DU1112" s="711">
        <v>28.005426672093339</v>
      </c>
      <c r="DV1112" s="711">
        <v>258.53543034760446</v>
      </c>
      <c r="DW1112" s="711">
        <v>14.619516478228</v>
      </c>
      <c r="DX1112" s="711">
        <v>122.95284172656025</v>
      </c>
      <c r="DY1112" s="710">
        <v>0.1085334418667752</v>
      </c>
      <c r="DZ1112" s="710">
        <v>1.4571299487191471</v>
      </c>
      <c r="EA1112" s="710">
        <v>9.8120143054573103E-2</v>
      </c>
      <c r="EB1112" s="710">
        <v>1.3167571551216182</v>
      </c>
      <c r="EC1112" s="236"/>
      <c r="ED1112" s="49"/>
      <c r="EE1112" s="232"/>
      <c r="EF1112" s="700">
        <v>0</v>
      </c>
      <c r="EG1112" s="712">
        <v>107473.66666666667</v>
      </c>
      <c r="EH1112" s="44"/>
    </row>
    <row r="1113" spans="1:138" ht="41.25" customHeight="1" x14ac:dyDescent="0.25">
      <c r="A1113" s="871" t="s">
        <v>49</v>
      </c>
      <c r="B1113" s="656" t="s">
        <v>96</v>
      </c>
      <c r="C1113" s="656" t="s">
        <v>140</v>
      </c>
      <c r="D1113" s="691" t="s">
        <v>590</v>
      </c>
      <c r="E1113" s="656" t="s">
        <v>590</v>
      </c>
      <c r="F1113" s="656" t="s">
        <v>683</v>
      </c>
      <c r="G1113" s="901" t="s">
        <v>590</v>
      </c>
      <c r="H1113" s="897" t="s">
        <v>55</v>
      </c>
      <c r="I1113" s="17" t="s">
        <v>866</v>
      </c>
      <c r="J1113" s="64">
        <v>13.2</v>
      </c>
      <c r="K1113" s="665">
        <v>11.797344460513136</v>
      </c>
      <c r="L1113" s="665">
        <v>34.424621140518006</v>
      </c>
      <c r="M1113" s="64">
        <v>2411</v>
      </c>
      <c r="N1113" s="726">
        <v>30473979.280000001</v>
      </c>
      <c r="O1113" s="548" t="s">
        <v>863</v>
      </c>
      <c r="P1113" s="909">
        <v>8.3450207909999996</v>
      </c>
      <c r="Q1113" s="203" t="s">
        <v>57</v>
      </c>
      <c r="R1113" s="205" t="s">
        <v>57</v>
      </c>
      <c r="S1113" s="490">
        <v>0</v>
      </c>
      <c r="T1113" s="18">
        <v>0</v>
      </c>
      <c r="U1113" s="548">
        <v>0</v>
      </c>
      <c r="V1113" s="18">
        <v>0</v>
      </c>
      <c r="W1113" s="64">
        <v>0</v>
      </c>
      <c r="X1113" s="18">
        <v>0</v>
      </c>
      <c r="Y1113" s="18">
        <v>0</v>
      </c>
      <c r="Z1113" s="18">
        <v>0</v>
      </c>
      <c r="AA1113" s="18">
        <v>0</v>
      </c>
      <c r="AB1113" s="18">
        <v>0</v>
      </c>
      <c r="AC1113" s="18">
        <v>0</v>
      </c>
      <c r="AD1113" s="18">
        <v>0</v>
      </c>
      <c r="AE1113" s="18">
        <v>0</v>
      </c>
      <c r="AF1113" s="18">
        <v>0</v>
      </c>
      <c r="AG1113" s="64">
        <v>0</v>
      </c>
      <c r="AH1113" s="18">
        <v>0</v>
      </c>
      <c r="AI1113" s="64">
        <v>0</v>
      </c>
      <c r="AJ1113" s="18">
        <v>0</v>
      </c>
      <c r="AK1113" s="18">
        <v>154</v>
      </c>
      <c r="AL1113" s="64">
        <v>153</v>
      </c>
      <c r="AM1113" s="18">
        <v>3</v>
      </c>
      <c r="AN1113" s="18">
        <v>3</v>
      </c>
      <c r="AO1113" s="18">
        <v>0</v>
      </c>
      <c r="AP1113" s="64">
        <v>0</v>
      </c>
      <c r="AQ1113" s="64">
        <v>157</v>
      </c>
      <c r="AR1113" s="11">
        <v>156</v>
      </c>
      <c r="AS1113" s="17">
        <v>0</v>
      </c>
      <c r="AT1113" s="490">
        <v>0</v>
      </c>
      <c r="AU1113" s="64">
        <v>0</v>
      </c>
      <c r="AV1113" s="18">
        <v>0</v>
      </c>
      <c r="AW1113" s="64">
        <v>0</v>
      </c>
      <c r="AX1113" s="18">
        <v>0</v>
      </c>
      <c r="AY1113" s="17">
        <v>0</v>
      </c>
      <c r="AZ1113" s="490">
        <v>0</v>
      </c>
      <c r="BA1113" s="17">
        <v>0</v>
      </c>
      <c r="BB1113" s="18">
        <v>0</v>
      </c>
      <c r="BC1113" s="17">
        <v>0</v>
      </c>
      <c r="BD1113" s="18">
        <v>0</v>
      </c>
      <c r="BE1113" s="17">
        <v>0</v>
      </c>
      <c r="BF1113" s="18">
        <v>0</v>
      </c>
      <c r="BG1113" s="17">
        <v>0</v>
      </c>
      <c r="BH1113" s="18">
        <v>0</v>
      </c>
      <c r="BI1113" s="17">
        <v>0</v>
      </c>
      <c r="BJ1113" s="18">
        <v>0</v>
      </c>
      <c r="BK1113" s="17">
        <v>1277.9419999999993</v>
      </c>
      <c r="BL1113" s="17">
        <v>1270.3419999999994</v>
      </c>
      <c r="BM1113" s="17">
        <v>34.886000000000003</v>
      </c>
      <c r="BN1113" s="17">
        <v>34.885999999999996</v>
      </c>
      <c r="BO1113" s="18">
        <v>0</v>
      </c>
      <c r="BP1113" s="18">
        <v>0</v>
      </c>
      <c r="BQ1113" s="64">
        <v>1312.8279999999993</v>
      </c>
      <c r="BR1113" s="18">
        <v>1305.2279999999994</v>
      </c>
      <c r="BS1113" s="729">
        <v>0.15731872129256619</v>
      </c>
      <c r="BT1113" s="17">
        <v>0</v>
      </c>
      <c r="BU1113" s="17">
        <v>0</v>
      </c>
      <c r="BV1113" s="17">
        <v>0</v>
      </c>
      <c r="BW1113" s="17">
        <v>0</v>
      </c>
      <c r="BX1113" s="17">
        <v>0</v>
      </c>
      <c r="BY1113" s="17">
        <v>0</v>
      </c>
      <c r="BZ1113" s="17">
        <v>0</v>
      </c>
      <c r="CA1113" s="17">
        <v>0</v>
      </c>
      <c r="CB1113" s="17">
        <v>0</v>
      </c>
      <c r="CC1113" s="17">
        <v>0</v>
      </c>
      <c r="CD1113" s="17">
        <v>0</v>
      </c>
      <c r="CE1113" s="17">
        <v>0</v>
      </c>
      <c r="CF1113" s="17">
        <v>0</v>
      </c>
      <c r="CG1113" s="17">
        <v>0</v>
      </c>
      <c r="CH1113" s="17">
        <v>0</v>
      </c>
      <c r="CI1113" s="17">
        <v>0</v>
      </c>
      <c r="CJ1113" s="17">
        <v>0</v>
      </c>
      <c r="CK1113" s="17">
        <v>0</v>
      </c>
      <c r="CL1113" s="702">
        <v>1500099.4372799993</v>
      </c>
      <c r="CM1113" s="702">
        <v>1491178.2532799994</v>
      </c>
      <c r="CN1113" s="702">
        <v>40950.582240000003</v>
      </c>
      <c r="CO1113" s="702">
        <v>40950.582239999996</v>
      </c>
      <c r="CP1113" s="702">
        <v>0</v>
      </c>
      <c r="CQ1113" s="702">
        <v>0</v>
      </c>
      <c r="CR1113" s="704">
        <v>1541050.0195199992</v>
      </c>
      <c r="CS1113" s="703">
        <v>1532128.8355199993</v>
      </c>
      <c r="CT1113" s="23" t="s">
        <v>56</v>
      </c>
      <c r="CU1113" s="23" t="s">
        <v>56</v>
      </c>
      <c r="CV1113" s="23" t="s">
        <v>56</v>
      </c>
      <c r="CW1113" s="23" t="s">
        <v>56</v>
      </c>
      <c r="CX1113" s="23" t="s">
        <v>56</v>
      </c>
      <c r="CY1113" s="23" t="s">
        <v>56</v>
      </c>
      <c r="CZ1113" s="23" t="s">
        <v>56</v>
      </c>
      <c r="DA1113" s="23" t="s">
        <v>56</v>
      </c>
      <c r="DB1113" s="728">
        <v>30473979.280000001</v>
      </c>
      <c r="DC1113" s="10"/>
      <c r="DD1113" s="692">
        <v>8.3450207909999996</v>
      </c>
      <c r="DE1113" s="120"/>
      <c r="DF1113" s="120"/>
      <c r="DG1113" s="120"/>
      <c r="DH1113" s="140"/>
      <c r="DI1113" s="140"/>
      <c r="DJ1113" s="140"/>
      <c r="DK1113" s="140"/>
      <c r="DL1113" s="548">
        <v>2</v>
      </c>
      <c r="DM1113" s="548">
        <v>7</v>
      </c>
      <c r="DN1113" s="203" t="s">
        <v>868</v>
      </c>
      <c r="DO1113" s="700">
        <v>2410</v>
      </c>
      <c r="DP1113" s="713" t="s">
        <v>56</v>
      </c>
      <c r="DQ1113" s="548" t="s">
        <v>56</v>
      </c>
      <c r="DR1113" s="673" t="s">
        <v>56</v>
      </c>
      <c r="DS1113" s="203" t="s">
        <v>56</v>
      </c>
      <c r="DT1113" s="1160" t="s">
        <v>56</v>
      </c>
      <c r="DU1113" s="711">
        <v>64.006224066390047</v>
      </c>
      <c r="DV1113" s="711">
        <v>164.91601726115226</v>
      </c>
      <c r="DW1113" s="711">
        <v>18.330180857951301</v>
      </c>
      <c r="DX1113" s="711">
        <v>170.758297170014</v>
      </c>
      <c r="DY1113" s="710">
        <v>0.14190871369294605</v>
      </c>
      <c r="DZ1113" s="710">
        <v>1.1164413022904787</v>
      </c>
      <c r="EA1113" s="710">
        <v>5.1846582102200701E-2</v>
      </c>
      <c r="EB1113" s="710">
        <v>1.1638877275628428</v>
      </c>
      <c r="EC1113" s="236"/>
      <c r="ED1113" s="49"/>
      <c r="EE1113" s="232"/>
      <c r="EF1113" s="700">
        <v>0</v>
      </c>
      <c r="EG1113" s="712">
        <v>336900.66666666669</v>
      </c>
      <c r="EH1113" s="44"/>
    </row>
    <row r="1114" spans="1:138" ht="41.25" customHeight="1" x14ac:dyDescent="0.25">
      <c r="A1114" s="871" t="s">
        <v>49</v>
      </c>
      <c r="B1114" s="656" t="s">
        <v>96</v>
      </c>
      <c r="C1114" s="656" t="s">
        <v>140</v>
      </c>
      <c r="D1114" s="691" t="s">
        <v>590</v>
      </c>
      <c r="E1114" s="656" t="s">
        <v>590</v>
      </c>
      <c r="F1114" s="656" t="s">
        <v>684</v>
      </c>
      <c r="G1114" s="901" t="s">
        <v>685</v>
      </c>
      <c r="H1114" s="897" t="s">
        <v>55</v>
      </c>
      <c r="I1114" s="17" t="s">
        <v>860</v>
      </c>
      <c r="J1114" s="64">
        <v>13.2</v>
      </c>
      <c r="K1114" s="665">
        <v>11.797344460513136</v>
      </c>
      <c r="L1114" s="665">
        <v>37.625189315679002</v>
      </c>
      <c r="M1114" s="64">
        <v>2796</v>
      </c>
      <c r="N1114" s="726">
        <v>23174208.310000002</v>
      </c>
      <c r="O1114" s="548" t="s">
        <v>863</v>
      </c>
      <c r="P1114" s="909">
        <v>8.1163900840000007</v>
      </c>
      <c r="Q1114" s="203" t="s">
        <v>57</v>
      </c>
      <c r="R1114" s="205" t="s">
        <v>57</v>
      </c>
      <c r="S1114" s="490">
        <v>0</v>
      </c>
      <c r="T1114" s="18">
        <v>0</v>
      </c>
      <c r="U1114" s="548">
        <v>0</v>
      </c>
      <c r="V1114" s="18">
        <v>0</v>
      </c>
      <c r="W1114" s="64">
        <v>1</v>
      </c>
      <c r="X1114" s="18">
        <v>0</v>
      </c>
      <c r="Y1114" s="18">
        <v>0</v>
      </c>
      <c r="Z1114" s="18">
        <v>0</v>
      </c>
      <c r="AA1114" s="18">
        <v>0</v>
      </c>
      <c r="AB1114" s="18">
        <v>0</v>
      </c>
      <c r="AC1114" s="18">
        <v>0</v>
      </c>
      <c r="AD1114" s="18">
        <v>0</v>
      </c>
      <c r="AE1114" s="18">
        <v>0</v>
      </c>
      <c r="AF1114" s="18">
        <v>0</v>
      </c>
      <c r="AG1114" s="64">
        <v>0</v>
      </c>
      <c r="AH1114" s="18">
        <v>0</v>
      </c>
      <c r="AI1114" s="64">
        <v>0</v>
      </c>
      <c r="AJ1114" s="18">
        <v>0</v>
      </c>
      <c r="AK1114" s="18">
        <v>167</v>
      </c>
      <c r="AL1114" s="64">
        <v>167</v>
      </c>
      <c r="AM1114" s="18">
        <v>3</v>
      </c>
      <c r="AN1114" s="18">
        <v>3</v>
      </c>
      <c r="AO1114" s="18">
        <v>0</v>
      </c>
      <c r="AP1114" s="64">
        <v>0</v>
      </c>
      <c r="AQ1114" s="64">
        <v>171</v>
      </c>
      <c r="AR1114" s="11">
        <v>170</v>
      </c>
      <c r="AS1114" s="17">
        <v>0</v>
      </c>
      <c r="AT1114" s="490">
        <v>0</v>
      </c>
      <c r="AU1114" s="64">
        <v>0</v>
      </c>
      <c r="AV1114" s="18">
        <v>0</v>
      </c>
      <c r="AW1114" s="64">
        <v>11</v>
      </c>
      <c r="AX1114" s="18">
        <v>11</v>
      </c>
      <c r="AY1114" s="17">
        <v>0</v>
      </c>
      <c r="AZ1114" s="490">
        <v>0</v>
      </c>
      <c r="BA1114" s="17">
        <v>0</v>
      </c>
      <c r="BB1114" s="18">
        <v>0</v>
      </c>
      <c r="BC1114" s="17">
        <v>0</v>
      </c>
      <c r="BD1114" s="18">
        <v>0</v>
      </c>
      <c r="BE1114" s="17">
        <v>0</v>
      </c>
      <c r="BF1114" s="18">
        <v>0</v>
      </c>
      <c r="BG1114" s="17">
        <v>0</v>
      </c>
      <c r="BH1114" s="18">
        <v>0</v>
      </c>
      <c r="BI1114" s="17">
        <v>0</v>
      </c>
      <c r="BJ1114" s="18">
        <v>0</v>
      </c>
      <c r="BK1114" s="17">
        <v>3154.364</v>
      </c>
      <c r="BL1114" s="17">
        <v>3154.364</v>
      </c>
      <c r="BM1114" s="17">
        <v>46.599999999999994</v>
      </c>
      <c r="BN1114" s="17">
        <v>46.6</v>
      </c>
      <c r="BO1114" s="18">
        <v>0</v>
      </c>
      <c r="BP1114" s="18">
        <v>0</v>
      </c>
      <c r="BQ1114" s="64">
        <v>3211.9639999999999</v>
      </c>
      <c r="BR1114" s="18">
        <v>3211.9639999999999</v>
      </c>
      <c r="BS1114" s="729">
        <v>0.39573800257971925</v>
      </c>
      <c r="BT1114" s="17">
        <v>0</v>
      </c>
      <c r="BU1114" s="17">
        <v>0</v>
      </c>
      <c r="BV1114" s="17">
        <v>0</v>
      </c>
      <c r="BW1114" s="17">
        <v>0</v>
      </c>
      <c r="BX1114" s="17">
        <v>0</v>
      </c>
      <c r="BY1114" s="17">
        <v>0</v>
      </c>
      <c r="BZ1114" s="17">
        <v>0</v>
      </c>
      <c r="CA1114" s="17">
        <v>0</v>
      </c>
      <c r="CB1114" s="17">
        <v>0</v>
      </c>
      <c r="CC1114" s="17">
        <v>0</v>
      </c>
      <c r="CD1114" s="17">
        <v>0</v>
      </c>
      <c r="CE1114" s="17">
        <v>0</v>
      </c>
      <c r="CF1114" s="17">
        <v>0</v>
      </c>
      <c r="CG1114" s="17">
        <v>0</v>
      </c>
      <c r="CH1114" s="17">
        <v>0</v>
      </c>
      <c r="CI1114" s="17">
        <v>0</v>
      </c>
      <c r="CJ1114" s="17">
        <v>0</v>
      </c>
      <c r="CK1114" s="17">
        <v>0</v>
      </c>
      <c r="CL1114" s="702">
        <v>3702718.6377600003</v>
      </c>
      <c r="CM1114" s="702">
        <v>3702718.6377600003</v>
      </c>
      <c r="CN1114" s="702">
        <v>54700.943999999996</v>
      </c>
      <c r="CO1114" s="702">
        <v>54700.944000000003</v>
      </c>
      <c r="CP1114" s="702">
        <v>0</v>
      </c>
      <c r="CQ1114" s="702">
        <v>0</v>
      </c>
      <c r="CR1114" s="704">
        <v>3757419.5817600004</v>
      </c>
      <c r="CS1114" s="703">
        <v>3757419.5817600004</v>
      </c>
      <c r="CT1114" s="23" t="s">
        <v>56</v>
      </c>
      <c r="CU1114" s="23" t="s">
        <v>56</v>
      </c>
      <c r="CV1114" s="23" t="s">
        <v>56</v>
      </c>
      <c r="CW1114" s="23" t="s">
        <v>56</v>
      </c>
      <c r="CX1114" s="23" t="s">
        <v>56</v>
      </c>
      <c r="CY1114" s="23" t="s">
        <v>56</v>
      </c>
      <c r="CZ1114" s="23" t="s">
        <v>56</v>
      </c>
      <c r="DA1114" s="23" t="s">
        <v>56</v>
      </c>
      <c r="DB1114" s="728">
        <v>23174208.310000002</v>
      </c>
      <c r="DC1114" s="10"/>
      <c r="DD1114" s="692">
        <v>8.1163900840000007</v>
      </c>
      <c r="DE1114" s="120"/>
      <c r="DF1114" s="120"/>
      <c r="DG1114" s="120"/>
      <c r="DH1114" s="140"/>
      <c r="DI1114" s="140"/>
      <c r="DJ1114" s="140"/>
      <c r="DK1114" s="140"/>
      <c r="DL1114" s="548">
        <v>4</v>
      </c>
      <c r="DM1114" s="548">
        <v>7</v>
      </c>
      <c r="DN1114" s="203" t="s">
        <v>868</v>
      </c>
      <c r="DO1114" s="700">
        <v>2804.5833333333298</v>
      </c>
      <c r="DP1114" s="713" t="s">
        <v>56</v>
      </c>
      <c r="DQ1114" s="548" t="s">
        <v>56</v>
      </c>
      <c r="DR1114" s="673" t="s">
        <v>56</v>
      </c>
      <c r="DS1114" s="203" t="s">
        <v>56</v>
      </c>
      <c r="DT1114" s="1160" t="s">
        <v>56</v>
      </c>
      <c r="DU1114" s="711">
        <v>173.8821571831825</v>
      </c>
      <c r="DV1114" s="711">
        <v>189.9550376618495</v>
      </c>
      <c r="DW1114" s="711">
        <v>149.03436163676901</v>
      </c>
      <c r="DX1114" s="711">
        <v>27.535693578497984</v>
      </c>
      <c r="DY1114" s="710">
        <v>1.561372752934187</v>
      </c>
      <c r="DZ1114" s="710">
        <v>0.32487192020339362</v>
      </c>
      <c r="EA1114" s="710">
        <v>1.49362462142548</v>
      </c>
      <c r="EB1114" s="710">
        <v>0.29945374220886634</v>
      </c>
      <c r="EC1114" s="236"/>
      <c r="ED1114" s="49"/>
      <c r="EE1114" s="232"/>
      <c r="EF1114" s="700">
        <v>301477</v>
      </c>
      <c r="EG1114" s="712">
        <v>-61656</v>
      </c>
      <c r="EH1114" s="44"/>
    </row>
    <row r="1115" spans="1:138" ht="41.25" customHeight="1" x14ac:dyDescent="0.25">
      <c r="A1115" s="871" t="s">
        <v>49</v>
      </c>
      <c r="B1115" s="656" t="s">
        <v>96</v>
      </c>
      <c r="C1115" s="656" t="s">
        <v>140</v>
      </c>
      <c r="D1115" s="691" t="s">
        <v>163</v>
      </c>
      <c r="E1115" s="656" t="s">
        <v>156</v>
      </c>
      <c r="F1115" s="656" t="s">
        <v>164</v>
      </c>
      <c r="G1115" s="901" t="s">
        <v>165</v>
      </c>
      <c r="H1115" s="897" t="s">
        <v>55</v>
      </c>
      <c r="I1115" s="17" t="s">
        <v>866</v>
      </c>
      <c r="J1115" s="64">
        <v>13.2</v>
      </c>
      <c r="K1115" s="665">
        <v>11.774481389853227</v>
      </c>
      <c r="L1115" s="665">
        <v>23.435227223982</v>
      </c>
      <c r="M1115" s="64">
        <v>3436</v>
      </c>
      <c r="N1115" s="726">
        <v>37444575.420000002</v>
      </c>
      <c r="O1115" s="548" t="s">
        <v>863</v>
      </c>
      <c r="P1115" s="909">
        <v>9.3967220410000003</v>
      </c>
      <c r="Q1115" s="203" t="s">
        <v>1190</v>
      </c>
      <c r="R1115" s="205" t="s">
        <v>57</v>
      </c>
      <c r="S1115" s="490">
        <v>0</v>
      </c>
      <c r="T1115" s="18">
        <v>0</v>
      </c>
      <c r="U1115" s="548">
        <v>0</v>
      </c>
      <c r="V1115" s="18">
        <v>0</v>
      </c>
      <c r="W1115" s="64">
        <v>0</v>
      </c>
      <c r="X1115" s="18">
        <v>0</v>
      </c>
      <c r="Y1115" s="18">
        <v>0</v>
      </c>
      <c r="Z1115" s="18">
        <v>0</v>
      </c>
      <c r="AA1115" s="18">
        <v>0</v>
      </c>
      <c r="AB1115" s="18">
        <v>0</v>
      </c>
      <c r="AC1115" s="18">
        <v>0</v>
      </c>
      <c r="AD1115" s="18">
        <v>0</v>
      </c>
      <c r="AE1115" s="18">
        <v>0</v>
      </c>
      <c r="AF1115" s="18">
        <v>0</v>
      </c>
      <c r="AG1115" s="64">
        <v>1</v>
      </c>
      <c r="AH1115" s="18">
        <v>1</v>
      </c>
      <c r="AI1115" s="64">
        <v>0</v>
      </c>
      <c r="AJ1115" s="18">
        <v>0</v>
      </c>
      <c r="AK1115" s="18">
        <v>111</v>
      </c>
      <c r="AL1115" s="64">
        <v>110</v>
      </c>
      <c r="AM1115" s="18">
        <v>5</v>
      </c>
      <c r="AN1115" s="18">
        <v>5</v>
      </c>
      <c r="AO1115" s="18">
        <v>0</v>
      </c>
      <c r="AP1115" s="64">
        <v>0</v>
      </c>
      <c r="AQ1115" s="64">
        <v>117</v>
      </c>
      <c r="AR1115" s="11">
        <v>116</v>
      </c>
      <c r="AS1115" s="17">
        <v>0</v>
      </c>
      <c r="AT1115" s="490">
        <v>0</v>
      </c>
      <c r="AU1115" s="64">
        <v>0</v>
      </c>
      <c r="AV1115" s="18">
        <v>0</v>
      </c>
      <c r="AW1115" s="64">
        <v>0</v>
      </c>
      <c r="AX1115" s="18">
        <v>0</v>
      </c>
      <c r="AY1115" s="17">
        <v>0</v>
      </c>
      <c r="AZ1115" s="490">
        <v>0</v>
      </c>
      <c r="BA1115" s="17">
        <v>0</v>
      </c>
      <c r="BB1115" s="18">
        <v>0</v>
      </c>
      <c r="BC1115" s="17">
        <v>0</v>
      </c>
      <c r="BD1115" s="18">
        <v>0</v>
      </c>
      <c r="BE1115" s="17">
        <v>0</v>
      </c>
      <c r="BF1115" s="18">
        <v>0</v>
      </c>
      <c r="BG1115" s="17">
        <v>1.2</v>
      </c>
      <c r="BH1115" s="18">
        <v>1.2</v>
      </c>
      <c r="BI1115" s="17">
        <v>0</v>
      </c>
      <c r="BJ1115" s="18">
        <v>0</v>
      </c>
      <c r="BK1115" s="17">
        <v>770.38100000000009</v>
      </c>
      <c r="BL1115" s="17">
        <v>762.78100000000018</v>
      </c>
      <c r="BM1115" s="17">
        <v>42.400000000000006</v>
      </c>
      <c r="BN1115" s="17">
        <v>42.4</v>
      </c>
      <c r="BO1115" s="18">
        <v>0</v>
      </c>
      <c r="BP1115" s="18">
        <v>0</v>
      </c>
      <c r="BQ1115" s="64">
        <v>813.98100000000011</v>
      </c>
      <c r="BR1115" s="18">
        <v>806.3810000000002</v>
      </c>
      <c r="BS1115" s="729">
        <v>8.6623930818472542E-2</v>
      </c>
      <c r="BT1115" s="17">
        <v>0</v>
      </c>
      <c r="BU1115" s="17">
        <v>0</v>
      </c>
      <c r="BV1115" s="17">
        <v>0</v>
      </c>
      <c r="BW1115" s="17">
        <v>0</v>
      </c>
      <c r="BX1115" s="17">
        <v>0</v>
      </c>
      <c r="BY1115" s="17">
        <v>0</v>
      </c>
      <c r="BZ1115" s="17">
        <v>0</v>
      </c>
      <c r="CA1115" s="17">
        <v>0</v>
      </c>
      <c r="CB1115" s="17">
        <v>0</v>
      </c>
      <c r="CC1115" s="17">
        <v>0</v>
      </c>
      <c r="CD1115" s="17">
        <v>0</v>
      </c>
      <c r="CE1115" s="17">
        <v>0</v>
      </c>
      <c r="CF1115" s="17">
        <v>0</v>
      </c>
      <c r="CG1115" s="17">
        <v>0</v>
      </c>
      <c r="CH1115" s="17">
        <v>6054.9119999999994</v>
      </c>
      <c r="CI1115" s="17">
        <v>6054.9119999999994</v>
      </c>
      <c r="CJ1115" s="17">
        <v>0</v>
      </c>
      <c r="CK1115" s="17">
        <v>0</v>
      </c>
      <c r="CL1115" s="702">
        <v>904304.03304000013</v>
      </c>
      <c r="CM1115" s="702">
        <v>895382.84904000023</v>
      </c>
      <c r="CN1115" s="702">
        <v>49770.816000000013</v>
      </c>
      <c r="CO1115" s="702">
        <v>49770.816000000006</v>
      </c>
      <c r="CP1115" s="702">
        <v>0</v>
      </c>
      <c r="CQ1115" s="702">
        <v>0</v>
      </c>
      <c r="CR1115" s="704">
        <v>960129.76104000013</v>
      </c>
      <c r="CS1115" s="703">
        <v>951208.57704000024</v>
      </c>
      <c r="CT1115" s="23" t="s">
        <v>56</v>
      </c>
      <c r="CU1115" s="23" t="s">
        <v>56</v>
      </c>
      <c r="CV1115" s="23" t="s">
        <v>56</v>
      </c>
      <c r="CW1115" s="23" t="s">
        <v>56</v>
      </c>
      <c r="CX1115" s="23" t="s">
        <v>56</v>
      </c>
      <c r="CY1115" s="23" t="s">
        <v>56</v>
      </c>
      <c r="CZ1115" s="23" t="s">
        <v>56</v>
      </c>
      <c r="DA1115" s="23" t="s">
        <v>56</v>
      </c>
      <c r="DB1115" s="728">
        <v>37444575.420000002</v>
      </c>
      <c r="DC1115" s="10"/>
      <c r="DD1115" s="692">
        <v>9.3967220410000003</v>
      </c>
      <c r="DE1115" s="120"/>
      <c r="DF1115" s="120"/>
      <c r="DG1115" s="120"/>
      <c r="DH1115" s="140"/>
      <c r="DI1115" s="140"/>
      <c r="DJ1115" s="140"/>
      <c r="DK1115" s="140"/>
      <c r="DL1115" s="548" t="s">
        <v>56</v>
      </c>
      <c r="DM1115" s="548" t="s">
        <v>56</v>
      </c>
      <c r="DN1115" s="203" t="s">
        <v>868</v>
      </c>
      <c r="DO1115" s="700">
        <v>3369.3333333333298</v>
      </c>
      <c r="DP1115" s="713" t="s">
        <v>56</v>
      </c>
      <c r="DQ1115" s="548" t="s">
        <v>56</v>
      </c>
      <c r="DR1115" s="673" t="s">
        <v>56</v>
      </c>
      <c r="DS1115" s="203" t="s">
        <v>56</v>
      </c>
      <c r="DT1115" s="1160" t="s">
        <v>56</v>
      </c>
      <c r="DU1115" s="711">
        <v>726.62000395726238</v>
      </c>
      <c r="DV1115" s="711">
        <v>204.4901662582165</v>
      </c>
      <c r="DW1115" s="711">
        <v>184.82605031496101</v>
      </c>
      <c r="DX1115" s="711">
        <v>-27.989061448131139</v>
      </c>
      <c r="DY1115" s="710">
        <v>3.4057182429758641</v>
      </c>
      <c r="DZ1115" s="710">
        <v>-1.4019732092393529</v>
      </c>
      <c r="EA1115" s="710">
        <v>2.3917763812384099</v>
      </c>
      <c r="EB1115" s="710">
        <v>-0.72387102793499314</v>
      </c>
      <c r="EC1115" s="236"/>
      <c r="ED1115" s="49"/>
      <c r="EE1115" s="232"/>
      <c r="EF1115" s="700">
        <v>504503</v>
      </c>
      <c r="EG1115" s="712">
        <v>-39380</v>
      </c>
      <c r="EH1115" s="44"/>
    </row>
    <row r="1116" spans="1:138" ht="41.25" customHeight="1" x14ac:dyDescent="0.25">
      <c r="A1116" s="871" t="s">
        <v>49</v>
      </c>
      <c r="B1116" s="656" t="s">
        <v>96</v>
      </c>
      <c r="C1116" s="656" t="s">
        <v>140</v>
      </c>
      <c r="D1116" s="691" t="s">
        <v>163</v>
      </c>
      <c r="E1116" s="656" t="s">
        <v>156</v>
      </c>
      <c r="F1116" s="656" t="s">
        <v>2008</v>
      </c>
      <c r="G1116" s="901" t="s">
        <v>156</v>
      </c>
      <c r="H1116" s="897" t="s">
        <v>55</v>
      </c>
      <c r="I1116" s="17" t="s">
        <v>866</v>
      </c>
      <c r="J1116" s="64">
        <v>13.2</v>
      </c>
      <c r="K1116" s="665">
        <v>11.774481389853227</v>
      </c>
      <c r="L1116" s="665">
        <v>22.642424195328001</v>
      </c>
      <c r="M1116" s="64">
        <v>2117</v>
      </c>
      <c r="N1116" s="726">
        <v>42242763.609999999</v>
      </c>
      <c r="O1116" s="548" t="s">
        <v>863</v>
      </c>
      <c r="P1116" s="909">
        <v>11.248630759999999</v>
      </c>
      <c r="Q1116" s="203" t="s">
        <v>57</v>
      </c>
      <c r="R1116" s="205" t="s">
        <v>57</v>
      </c>
      <c r="S1116" s="490">
        <v>0</v>
      </c>
      <c r="T1116" s="18">
        <v>0</v>
      </c>
      <c r="U1116" s="548">
        <v>0</v>
      </c>
      <c r="V1116" s="18">
        <v>0</v>
      </c>
      <c r="W1116" s="64">
        <v>0</v>
      </c>
      <c r="X1116" s="18">
        <v>0</v>
      </c>
      <c r="Y1116" s="18">
        <v>0</v>
      </c>
      <c r="Z1116" s="18">
        <v>0</v>
      </c>
      <c r="AA1116" s="18">
        <v>0</v>
      </c>
      <c r="AB1116" s="18">
        <v>0</v>
      </c>
      <c r="AC1116" s="18">
        <v>0</v>
      </c>
      <c r="AD1116" s="18">
        <v>0</v>
      </c>
      <c r="AE1116" s="18">
        <v>0</v>
      </c>
      <c r="AF1116" s="18">
        <v>0</v>
      </c>
      <c r="AG1116" s="64">
        <v>0</v>
      </c>
      <c r="AH1116" s="18">
        <v>0</v>
      </c>
      <c r="AI1116" s="64">
        <v>0</v>
      </c>
      <c r="AJ1116" s="18">
        <v>0</v>
      </c>
      <c r="AK1116" s="18">
        <v>65</v>
      </c>
      <c r="AL1116" s="64">
        <v>65</v>
      </c>
      <c r="AM1116" s="18">
        <v>4</v>
      </c>
      <c r="AN1116" s="18">
        <v>4</v>
      </c>
      <c r="AO1116" s="18">
        <v>0</v>
      </c>
      <c r="AP1116" s="64">
        <v>0</v>
      </c>
      <c r="AQ1116" s="64">
        <v>69</v>
      </c>
      <c r="AR1116" s="11">
        <v>69</v>
      </c>
      <c r="AS1116" s="17">
        <v>0</v>
      </c>
      <c r="AT1116" s="490">
        <v>0</v>
      </c>
      <c r="AU1116" s="64">
        <v>0</v>
      </c>
      <c r="AV1116" s="18">
        <v>0</v>
      </c>
      <c r="AW1116" s="64">
        <v>0</v>
      </c>
      <c r="AX1116" s="18">
        <v>0</v>
      </c>
      <c r="AY1116" s="17">
        <v>0</v>
      </c>
      <c r="AZ1116" s="490">
        <v>0</v>
      </c>
      <c r="BA1116" s="17">
        <v>0</v>
      </c>
      <c r="BB1116" s="18">
        <v>0</v>
      </c>
      <c r="BC1116" s="17">
        <v>0</v>
      </c>
      <c r="BD1116" s="18">
        <v>0</v>
      </c>
      <c r="BE1116" s="17">
        <v>0</v>
      </c>
      <c r="BF1116" s="18">
        <v>0</v>
      </c>
      <c r="BG1116" s="17">
        <v>0</v>
      </c>
      <c r="BH1116" s="18">
        <v>0</v>
      </c>
      <c r="BI1116" s="17">
        <v>0</v>
      </c>
      <c r="BJ1116" s="18">
        <v>0</v>
      </c>
      <c r="BK1116" s="17">
        <v>719.22</v>
      </c>
      <c r="BL1116" s="17">
        <v>719.22000000000025</v>
      </c>
      <c r="BM1116" s="17">
        <v>31.6</v>
      </c>
      <c r="BN1116" s="17">
        <v>31.6</v>
      </c>
      <c r="BO1116" s="18">
        <v>0</v>
      </c>
      <c r="BP1116" s="18">
        <v>0</v>
      </c>
      <c r="BQ1116" s="64">
        <v>750.82</v>
      </c>
      <c r="BR1116" s="18">
        <v>750.82000000000028</v>
      </c>
      <c r="BS1116" s="729">
        <v>6.6747679430451859E-2</v>
      </c>
      <c r="BT1116" s="17">
        <v>0</v>
      </c>
      <c r="BU1116" s="17">
        <v>0</v>
      </c>
      <c r="BV1116" s="17">
        <v>0</v>
      </c>
      <c r="BW1116" s="17">
        <v>0</v>
      </c>
      <c r="BX1116" s="17">
        <v>0</v>
      </c>
      <c r="BY1116" s="17">
        <v>0</v>
      </c>
      <c r="BZ1116" s="17">
        <v>0</v>
      </c>
      <c r="CA1116" s="17">
        <v>0</v>
      </c>
      <c r="CB1116" s="17">
        <v>0</v>
      </c>
      <c r="CC1116" s="17">
        <v>0</v>
      </c>
      <c r="CD1116" s="17">
        <v>0</v>
      </c>
      <c r="CE1116" s="17">
        <v>0</v>
      </c>
      <c r="CF1116" s="17">
        <v>0</v>
      </c>
      <c r="CG1116" s="17">
        <v>0</v>
      </c>
      <c r="CH1116" s="17">
        <v>0</v>
      </c>
      <c r="CI1116" s="17">
        <v>0</v>
      </c>
      <c r="CJ1116" s="17">
        <v>0</v>
      </c>
      <c r="CK1116" s="17">
        <v>0</v>
      </c>
      <c r="CL1116" s="702">
        <v>844249.20480000007</v>
      </c>
      <c r="CM1116" s="702">
        <v>844249.2048000003</v>
      </c>
      <c r="CN1116" s="702">
        <v>37093.344000000005</v>
      </c>
      <c r="CO1116" s="702">
        <v>37093.344000000005</v>
      </c>
      <c r="CP1116" s="702">
        <v>0</v>
      </c>
      <c r="CQ1116" s="702">
        <v>0</v>
      </c>
      <c r="CR1116" s="704">
        <v>881342.54880000011</v>
      </c>
      <c r="CS1116" s="703">
        <v>881342.54880000034</v>
      </c>
      <c r="CT1116" s="23" t="s">
        <v>56</v>
      </c>
      <c r="CU1116" s="23" t="s">
        <v>56</v>
      </c>
      <c r="CV1116" s="23" t="s">
        <v>56</v>
      </c>
      <c r="CW1116" s="23" t="s">
        <v>56</v>
      </c>
      <c r="CX1116" s="23" t="s">
        <v>56</v>
      </c>
      <c r="CY1116" s="23" t="s">
        <v>56</v>
      </c>
      <c r="CZ1116" s="23" t="s">
        <v>56</v>
      </c>
      <c r="DA1116" s="23" t="s">
        <v>56</v>
      </c>
      <c r="DB1116" s="728">
        <v>42242763.609999999</v>
      </c>
      <c r="DC1116" s="10"/>
      <c r="DD1116" s="692">
        <v>11.248630759999999</v>
      </c>
      <c r="DE1116" s="120"/>
      <c r="DF1116" s="120"/>
      <c r="DG1116" s="120"/>
      <c r="DH1116" s="140"/>
      <c r="DI1116" s="140"/>
      <c r="DJ1116" s="140"/>
      <c r="DK1116" s="140"/>
      <c r="DL1116" s="548" t="s">
        <v>56</v>
      </c>
      <c r="DM1116" s="548" t="s">
        <v>56</v>
      </c>
      <c r="DN1116" s="203" t="s">
        <v>868</v>
      </c>
      <c r="DO1116" s="700">
        <v>2064.6666666666702</v>
      </c>
      <c r="DP1116" s="713" t="s">
        <v>56</v>
      </c>
      <c r="DQ1116" s="548" t="s">
        <v>56</v>
      </c>
      <c r="DR1116" s="673" t="s">
        <v>56</v>
      </c>
      <c r="DS1116" s="203" t="s">
        <v>56</v>
      </c>
      <c r="DT1116" s="1160" t="s">
        <v>56</v>
      </c>
      <c r="DU1116" s="711">
        <v>23.142718760090371</v>
      </c>
      <c r="DV1116" s="711">
        <v>572.59787763631641</v>
      </c>
      <c r="DW1116" s="711">
        <v>16.2113357954258</v>
      </c>
      <c r="DX1116" s="711">
        <v>94.969872993544215</v>
      </c>
      <c r="DY1116" s="710">
        <v>0.19179851469163675</v>
      </c>
      <c r="DZ1116" s="710">
        <v>0.73209740885659025</v>
      </c>
      <c r="EA1116" s="710">
        <v>0.18977518138546701</v>
      </c>
      <c r="EB1116" s="710">
        <v>6.2637343225762698E-2</v>
      </c>
      <c r="EC1116" s="236"/>
      <c r="ED1116" s="49"/>
      <c r="EE1116" s="232"/>
      <c r="EF1116" s="700">
        <v>0</v>
      </c>
      <c r="EG1116" s="712">
        <v>106601</v>
      </c>
      <c r="EH1116" s="44"/>
    </row>
    <row r="1117" spans="1:138" ht="41.25" customHeight="1" x14ac:dyDescent="0.25">
      <c r="A1117" s="871" t="s">
        <v>49</v>
      </c>
      <c r="B1117" s="656" t="s">
        <v>96</v>
      </c>
      <c r="C1117" s="656" t="s">
        <v>140</v>
      </c>
      <c r="D1117" s="691" t="s">
        <v>686</v>
      </c>
      <c r="E1117" s="656" t="s">
        <v>580</v>
      </c>
      <c r="F1117" s="656" t="s">
        <v>687</v>
      </c>
      <c r="G1117" s="901" t="s">
        <v>654</v>
      </c>
      <c r="H1117" s="897" t="s">
        <v>55</v>
      </c>
      <c r="I1117" s="17" t="s">
        <v>860</v>
      </c>
      <c r="J1117" s="64">
        <v>13.2</v>
      </c>
      <c r="K1117" s="665">
        <v>11.774481389853227</v>
      </c>
      <c r="L1117" s="665">
        <v>31.041098420282999</v>
      </c>
      <c r="M1117" s="64">
        <v>1653</v>
      </c>
      <c r="N1117" s="726">
        <v>19195841.629999999</v>
      </c>
      <c r="O1117" s="548" t="s">
        <v>863</v>
      </c>
      <c r="P1117" s="909">
        <v>5.6471784530000004</v>
      </c>
      <c r="Q1117" s="203" t="s">
        <v>57</v>
      </c>
      <c r="R1117" s="205" t="s">
        <v>57</v>
      </c>
      <c r="S1117" s="490">
        <v>0</v>
      </c>
      <c r="T1117" s="18">
        <v>0</v>
      </c>
      <c r="U1117" s="548">
        <v>0</v>
      </c>
      <c r="V1117" s="18">
        <v>0</v>
      </c>
      <c r="W1117" s="64">
        <v>0</v>
      </c>
      <c r="X1117" s="18">
        <v>0</v>
      </c>
      <c r="Y1117" s="18">
        <v>0</v>
      </c>
      <c r="Z1117" s="18">
        <v>0</v>
      </c>
      <c r="AA1117" s="18">
        <v>0</v>
      </c>
      <c r="AB1117" s="18">
        <v>0</v>
      </c>
      <c r="AC1117" s="18">
        <v>0</v>
      </c>
      <c r="AD1117" s="18">
        <v>0</v>
      </c>
      <c r="AE1117" s="18">
        <v>0</v>
      </c>
      <c r="AF1117" s="18">
        <v>0</v>
      </c>
      <c r="AG1117" s="64">
        <v>0</v>
      </c>
      <c r="AH1117" s="18">
        <v>0</v>
      </c>
      <c r="AI1117" s="64">
        <v>0</v>
      </c>
      <c r="AJ1117" s="18">
        <v>0</v>
      </c>
      <c r="AK1117" s="18">
        <v>103</v>
      </c>
      <c r="AL1117" s="64">
        <v>101</v>
      </c>
      <c r="AM1117" s="18">
        <v>3</v>
      </c>
      <c r="AN1117" s="18">
        <v>3</v>
      </c>
      <c r="AO1117" s="18">
        <v>0</v>
      </c>
      <c r="AP1117" s="64">
        <v>0</v>
      </c>
      <c r="AQ1117" s="64">
        <v>106</v>
      </c>
      <c r="AR1117" s="11">
        <v>104</v>
      </c>
      <c r="AS1117" s="17">
        <v>0</v>
      </c>
      <c r="AT1117" s="490">
        <v>0</v>
      </c>
      <c r="AU1117" s="64">
        <v>0</v>
      </c>
      <c r="AV1117" s="18">
        <v>0</v>
      </c>
      <c r="AW1117" s="64">
        <v>0</v>
      </c>
      <c r="AX1117" s="18">
        <v>0</v>
      </c>
      <c r="AY1117" s="17">
        <v>0</v>
      </c>
      <c r="AZ1117" s="490">
        <v>0</v>
      </c>
      <c r="BA1117" s="17">
        <v>0</v>
      </c>
      <c r="BB1117" s="18">
        <v>0</v>
      </c>
      <c r="BC1117" s="17">
        <v>0</v>
      </c>
      <c r="BD1117" s="18">
        <v>0</v>
      </c>
      <c r="BE1117" s="17">
        <v>0</v>
      </c>
      <c r="BF1117" s="18">
        <v>0</v>
      </c>
      <c r="BG1117" s="17">
        <v>0</v>
      </c>
      <c r="BH1117" s="18">
        <v>0</v>
      </c>
      <c r="BI1117" s="17">
        <v>0</v>
      </c>
      <c r="BJ1117" s="18">
        <v>0</v>
      </c>
      <c r="BK1117" s="17">
        <v>2003.3519999999996</v>
      </c>
      <c r="BL1117" s="17">
        <v>1983.3520000000003</v>
      </c>
      <c r="BM1117" s="17">
        <v>43.56</v>
      </c>
      <c r="BN1117" s="17">
        <v>43.56</v>
      </c>
      <c r="BO1117" s="18">
        <v>0</v>
      </c>
      <c r="BP1117" s="18">
        <v>0</v>
      </c>
      <c r="BQ1117" s="64">
        <v>2046.9119999999996</v>
      </c>
      <c r="BR1117" s="18">
        <v>2026.9120000000003</v>
      </c>
      <c r="BS1117" s="729">
        <v>0.36246632137374735</v>
      </c>
      <c r="BT1117" s="17">
        <v>0</v>
      </c>
      <c r="BU1117" s="17">
        <v>0</v>
      </c>
      <c r="BV1117" s="17">
        <v>0</v>
      </c>
      <c r="BW1117" s="17">
        <v>0</v>
      </c>
      <c r="BX1117" s="17">
        <v>0</v>
      </c>
      <c r="BY1117" s="17">
        <v>0</v>
      </c>
      <c r="BZ1117" s="17">
        <v>0</v>
      </c>
      <c r="CA1117" s="17">
        <v>0</v>
      </c>
      <c r="CB1117" s="17">
        <v>0</v>
      </c>
      <c r="CC1117" s="17">
        <v>0</v>
      </c>
      <c r="CD1117" s="17">
        <v>0</v>
      </c>
      <c r="CE1117" s="17">
        <v>0</v>
      </c>
      <c r="CF1117" s="17">
        <v>0</v>
      </c>
      <c r="CG1117" s="17">
        <v>0</v>
      </c>
      <c r="CH1117" s="17">
        <v>0</v>
      </c>
      <c r="CI1117" s="17">
        <v>0</v>
      </c>
      <c r="CJ1117" s="17">
        <v>0</v>
      </c>
      <c r="CK1117" s="17">
        <v>0</v>
      </c>
      <c r="CL1117" s="702">
        <v>2351614.7116799997</v>
      </c>
      <c r="CM1117" s="702">
        <v>2328137.9116800004</v>
      </c>
      <c r="CN1117" s="702">
        <v>51132.470400000006</v>
      </c>
      <c r="CO1117" s="702">
        <v>51132.470400000006</v>
      </c>
      <c r="CP1117" s="702">
        <v>0</v>
      </c>
      <c r="CQ1117" s="702">
        <v>0</v>
      </c>
      <c r="CR1117" s="704">
        <v>2402747.1820799997</v>
      </c>
      <c r="CS1117" s="703">
        <v>2379270.3820800004</v>
      </c>
      <c r="CT1117" s="23">
        <v>2</v>
      </c>
      <c r="CU1117" s="23">
        <v>6</v>
      </c>
      <c r="CV1117" s="23" t="s">
        <v>1874</v>
      </c>
      <c r="CW1117" s="23">
        <v>6</v>
      </c>
      <c r="CX1117" s="23">
        <v>36</v>
      </c>
      <c r="CY1117" s="23">
        <v>0</v>
      </c>
      <c r="CZ1117" s="23">
        <v>0</v>
      </c>
      <c r="DA1117" s="23" t="s">
        <v>956</v>
      </c>
      <c r="DB1117" s="728">
        <v>19195841.629999999</v>
      </c>
      <c r="DC1117" s="10"/>
      <c r="DD1117" s="692">
        <v>5.6471784530000004</v>
      </c>
      <c r="DE1117" s="120"/>
      <c r="DF1117" s="120"/>
      <c r="DG1117" s="120"/>
      <c r="DH1117" s="140"/>
      <c r="DI1117" s="140"/>
      <c r="DJ1117" s="140"/>
      <c r="DK1117" s="140"/>
      <c r="DL1117" s="548" t="s">
        <v>56</v>
      </c>
      <c r="DM1117" s="548" t="s">
        <v>56</v>
      </c>
      <c r="DN1117" s="203" t="s">
        <v>868</v>
      </c>
      <c r="DO1117" s="700">
        <v>1654.8333333333301</v>
      </c>
      <c r="DP1117" s="713" t="s">
        <v>56</v>
      </c>
      <c r="DQ1117" s="548" t="s">
        <v>56</v>
      </c>
      <c r="DR1117" s="673" t="s">
        <v>56</v>
      </c>
      <c r="DS1117" s="203" t="s">
        <v>56</v>
      </c>
      <c r="DT1117" s="1160" t="s">
        <v>56</v>
      </c>
      <c r="DU1117" s="711">
        <v>116.74770873199741</v>
      </c>
      <c r="DV1117" s="711">
        <v>1123.5023598146654</v>
      </c>
      <c r="DW1117" s="711">
        <v>105.146653015165</v>
      </c>
      <c r="DX1117" s="711">
        <v>130.3911060091819</v>
      </c>
      <c r="DY1117" s="710">
        <v>0.42179474267297895</v>
      </c>
      <c r="DZ1117" s="710">
        <v>1.5169635562723844</v>
      </c>
      <c r="EA1117" s="710">
        <v>0.390489496707701</v>
      </c>
      <c r="EB1117" s="710">
        <v>0.87149009602426331</v>
      </c>
      <c r="EC1117" s="236"/>
      <c r="ED1117" s="49"/>
      <c r="EE1117" s="232"/>
      <c r="EF1117" s="700">
        <v>160</v>
      </c>
      <c r="EG1117" s="712">
        <v>40740</v>
      </c>
      <c r="EH1117" s="44"/>
    </row>
    <row r="1118" spans="1:138" ht="41.25" customHeight="1" x14ac:dyDescent="0.25">
      <c r="A1118" s="871" t="s">
        <v>49</v>
      </c>
      <c r="B1118" s="656" t="s">
        <v>96</v>
      </c>
      <c r="C1118" s="656" t="s">
        <v>140</v>
      </c>
      <c r="D1118" s="691" t="s">
        <v>686</v>
      </c>
      <c r="E1118" s="656" t="s">
        <v>580</v>
      </c>
      <c r="F1118" s="656" t="s">
        <v>2009</v>
      </c>
      <c r="G1118" s="901" t="s">
        <v>654</v>
      </c>
      <c r="H1118" s="897" t="s">
        <v>55</v>
      </c>
      <c r="I1118" s="17" t="s">
        <v>866</v>
      </c>
      <c r="J1118" s="64">
        <v>13.2</v>
      </c>
      <c r="K1118" s="665">
        <v>11.774481389853227</v>
      </c>
      <c r="L1118" s="665">
        <v>25.792802976653999</v>
      </c>
      <c r="M1118" s="64">
        <v>1792</v>
      </c>
      <c r="N1118" s="726">
        <v>15095445.640000001</v>
      </c>
      <c r="O1118" s="548" t="s">
        <v>874</v>
      </c>
      <c r="P1118" s="909">
        <v>3.8409958710000001</v>
      </c>
      <c r="Q1118" s="203" t="s">
        <v>57</v>
      </c>
      <c r="R1118" s="205" t="s">
        <v>57</v>
      </c>
      <c r="S1118" s="490">
        <v>0</v>
      </c>
      <c r="T1118" s="18">
        <v>0</v>
      </c>
      <c r="U1118" s="548">
        <v>0</v>
      </c>
      <c r="V1118" s="18">
        <v>0</v>
      </c>
      <c r="W1118" s="64">
        <v>0</v>
      </c>
      <c r="X1118" s="18">
        <v>0</v>
      </c>
      <c r="Y1118" s="18">
        <v>0</v>
      </c>
      <c r="Z1118" s="18">
        <v>0</v>
      </c>
      <c r="AA1118" s="18">
        <v>0</v>
      </c>
      <c r="AB1118" s="18">
        <v>0</v>
      </c>
      <c r="AC1118" s="18">
        <v>0</v>
      </c>
      <c r="AD1118" s="18">
        <v>0</v>
      </c>
      <c r="AE1118" s="18">
        <v>0</v>
      </c>
      <c r="AF1118" s="18">
        <v>0</v>
      </c>
      <c r="AG1118" s="64">
        <v>0</v>
      </c>
      <c r="AH1118" s="18">
        <v>0</v>
      </c>
      <c r="AI1118" s="64">
        <v>0</v>
      </c>
      <c r="AJ1118" s="18">
        <v>0</v>
      </c>
      <c r="AK1118" s="18">
        <v>113</v>
      </c>
      <c r="AL1118" s="64">
        <v>110</v>
      </c>
      <c r="AM1118" s="18">
        <v>11</v>
      </c>
      <c r="AN1118" s="18">
        <v>11</v>
      </c>
      <c r="AO1118" s="18">
        <v>0</v>
      </c>
      <c r="AP1118" s="64">
        <v>0</v>
      </c>
      <c r="AQ1118" s="64">
        <v>124</v>
      </c>
      <c r="AR1118" s="11">
        <v>121</v>
      </c>
      <c r="AS1118" s="17">
        <v>0</v>
      </c>
      <c r="AT1118" s="490">
        <v>0</v>
      </c>
      <c r="AU1118" s="64">
        <v>0</v>
      </c>
      <c r="AV1118" s="18">
        <v>0</v>
      </c>
      <c r="AW1118" s="64">
        <v>0</v>
      </c>
      <c r="AX1118" s="18">
        <v>0</v>
      </c>
      <c r="AY1118" s="17">
        <v>0</v>
      </c>
      <c r="AZ1118" s="490">
        <v>0</v>
      </c>
      <c r="BA1118" s="17">
        <v>0</v>
      </c>
      <c r="BB1118" s="18">
        <v>0</v>
      </c>
      <c r="BC1118" s="17">
        <v>0</v>
      </c>
      <c r="BD1118" s="18">
        <v>0</v>
      </c>
      <c r="BE1118" s="17">
        <v>0</v>
      </c>
      <c r="BF1118" s="18">
        <v>0</v>
      </c>
      <c r="BG1118" s="17">
        <v>0</v>
      </c>
      <c r="BH1118" s="18">
        <v>0</v>
      </c>
      <c r="BI1118" s="17">
        <v>0</v>
      </c>
      <c r="BJ1118" s="18">
        <v>0</v>
      </c>
      <c r="BK1118" s="17">
        <v>812.74600000000032</v>
      </c>
      <c r="BL1118" s="17">
        <v>789.14600000000041</v>
      </c>
      <c r="BM1118" s="17">
        <v>166.44</v>
      </c>
      <c r="BN1118" s="17">
        <v>166.43999999999997</v>
      </c>
      <c r="BO1118" s="18">
        <v>0</v>
      </c>
      <c r="BP1118" s="18">
        <v>0</v>
      </c>
      <c r="BQ1118" s="64">
        <v>979.18600000000038</v>
      </c>
      <c r="BR1118" s="18">
        <v>955.58600000000035</v>
      </c>
      <c r="BS1118" s="729">
        <v>0.25493024019967769</v>
      </c>
      <c r="BT1118" s="17">
        <v>0</v>
      </c>
      <c r="BU1118" s="17">
        <v>0</v>
      </c>
      <c r="BV1118" s="17">
        <v>0</v>
      </c>
      <c r="BW1118" s="17">
        <v>0</v>
      </c>
      <c r="BX1118" s="17">
        <v>0</v>
      </c>
      <c r="BY1118" s="17">
        <v>0</v>
      </c>
      <c r="BZ1118" s="17">
        <v>0</v>
      </c>
      <c r="CA1118" s="17">
        <v>0</v>
      </c>
      <c r="CB1118" s="17">
        <v>0</v>
      </c>
      <c r="CC1118" s="17">
        <v>0</v>
      </c>
      <c r="CD1118" s="17">
        <v>0</v>
      </c>
      <c r="CE1118" s="17">
        <v>0</v>
      </c>
      <c r="CF1118" s="17">
        <v>0</v>
      </c>
      <c r="CG1118" s="17">
        <v>0</v>
      </c>
      <c r="CH1118" s="17">
        <v>0</v>
      </c>
      <c r="CI1118" s="17">
        <v>0</v>
      </c>
      <c r="CJ1118" s="17">
        <v>0</v>
      </c>
      <c r="CK1118" s="17">
        <v>0</v>
      </c>
      <c r="CL1118" s="702">
        <v>954033.76464000042</v>
      </c>
      <c r="CM1118" s="702">
        <v>926331.14064000046</v>
      </c>
      <c r="CN1118" s="702">
        <v>195373.92960000003</v>
      </c>
      <c r="CO1118" s="702">
        <v>195373.9296</v>
      </c>
      <c r="CP1118" s="702">
        <v>0</v>
      </c>
      <c r="CQ1118" s="702">
        <v>0</v>
      </c>
      <c r="CR1118" s="704">
        <v>1149407.6942400006</v>
      </c>
      <c r="CS1118" s="703">
        <v>1121705.0702400005</v>
      </c>
      <c r="CT1118" s="23" t="s">
        <v>56</v>
      </c>
      <c r="CU1118" s="23" t="s">
        <v>56</v>
      </c>
      <c r="CV1118" s="23" t="s">
        <v>56</v>
      </c>
      <c r="CW1118" s="23" t="s">
        <v>56</v>
      </c>
      <c r="CX1118" s="23" t="s">
        <v>56</v>
      </c>
      <c r="CY1118" s="23" t="s">
        <v>56</v>
      </c>
      <c r="CZ1118" s="23" t="s">
        <v>56</v>
      </c>
      <c r="DA1118" s="23" t="s">
        <v>56</v>
      </c>
      <c r="DB1118" s="728">
        <v>15095445.640000001</v>
      </c>
      <c r="DC1118" s="10"/>
      <c r="DD1118" s="692">
        <v>3.8409958710000001</v>
      </c>
      <c r="DE1118" s="120"/>
      <c r="DF1118" s="120"/>
      <c r="DG1118" s="120"/>
      <c r="DH1118" s="140"/>
      <c r="DI1118" s="140"/>
      <c r="DJ1118" s="140"/>
      <c r="DK1118" s="140"/>
      <c r="DL1118" s="548" t="s">
        <v>56</v>
      </c>
      <c r="DM1118" s="548" t="s">
        <v>56</v>
      </c>
      <c r="DN1118" s="203" t="s">
        <v>55</v>
      </c>
      <c r="DO1118" s="700" t="s">
        <v>56</v>
      </c>
      <c r="DP1118" s="713" t="s">
        <v>56</v>
      </c>
      <c r="DQ1118" s="548" t="s">
        <v>56</v>
      </c>
      <c r="DR1118" s="673" t="s">
        <v>56</v>
      </c>
      <c r="DS1118" s="203" t="s">
        <v>56</v>
      </c>
      <c r="DT1118" s="1160" t="s">
        <v>56</v>
      </c>
      <c r="DU1118" s="711">
        <v>104.38550216729668</v>
      </c>
      <c r="DV1118" s="711">
        <v>599.87216631774584</v>
      </c>
      <c r="DW1118" s="711">
        <v>42.270745542904599</v>
      </c>
      <c r="DX1118" s="711">
        <v>109.79154972283445</v>
      </c>
      <c r="DY1118" s="710">
        <v>0.6380153094162121</v>
      </c>
      <c r="DZ1118" s="710">
        <v>1.9223278600327425</v>
      </c>
      <c r="EA1118" s="710">
        <v>0.61507399613875202</v>
      </c>
      <c r="EB1118" s="710">
        <v>1.4072420481971712</v>
      </c>
      <c r="EC1118" s="236"/>
      <c r="ED1118" s="49"/>
      <c r="EE1118" s="232"/>
      <c r="EF1118" s="700">
        <v>11655</v>
      </c>
      <c r="EG1118" s="712">
        <v>172613</v>
      </c>
      <c r="EH1118" s="44"/>
    </row>
    <row r="1119" spans="1:138" ht="41.25" customHeight="1" x14ac:dyDescent="0.25">
      <c r="A1119" s="871" t="s">
        <v>49</v>
      </c>
      <c r="B1119" s="656" t="s">
        <v>96</v>
      </c>
      <c r="C1119" s="656" t="s">
        <v>140</v>
      </c>
      <c r="D1119" s="691" t="s">
        <v>166</v>
      </c>
      <c r="E1119" s="656" t="s">
        <v>160</v>
      </c>
      <c r="F1119" s="656" t="s">
        <v>2010</v>
      </c>
      <c r="G1119" s="901" t="s">
        <v>1945</v>
      </c>
      <c r="H1119" s="897" t="s">
        <v>55</v>
      </c>
      <c r="I1119" s="17" t="s">
        <v>866</v>
      </c>
      <c r="J1119" s="64">
        <v>13.2</v>
      </c>
      <c r="K1119" s="665">
        <v>18.656265658485889</v>
      </c>
      <c r="L1119" s="665">
        <v>38.669128707447001</v>
      </c>
      <c r="M1119" s="64">
        <v>3088</v>
      </c>
      <c r="N1119" s="726">
        <v>40840989.100000001</v>
      </c>
      <c r="O1119" s="548" t="s">
        <v>863</v>
      </c>
      <c r="P1119" s="909">
        <v>12.117427449999999</v>
      </c>
      <c r="Q1119" s="203" t="s">
        <v>57</v>
      </c>
      <c r="R1119" s="205" t="s">
        <v>902</v>
      </c>
      <c r="S1119" s="490">
        <v>0</v>
      </c>
      <c r="T1119" s="18">
        <v>0</v>
      </c>
      <c r="U1119" s="548">
        <v>0</v>
      </c>
      <c r="V1119" s="18">
        <v>0</v>
      </c>
      <c r="W1119" s="64">
        <v>0</v>
      </c>
      <c r="X1119" s="18">
        <v>0</v>
      </c>
      <c r="Y1119" s="18">
        <v>0</v>
      </c>
      <c r="Z1119" s="18">
        <v>0</v>
      </c>
      <c r="AA1119" s="18">
        <v>0</v>
      </c>
      <c r="AB1119" s="18">
        <v>0</v>
      </c>
      <c r="AC1119" s="18">
        <v>0</v>
      </c>
      <c r="AD1119" s="18">
        <v>0</v>
      </c>
      <c r="AE1119" s="18">
        <v>0</v>
      </c>
      <c r="AF1119" s="18">
        <v>0</v>
      </c>
      <c r="AG1119" s="64">
        <v>0</v>
      </c>
      <c r="AH1119" s="18">
        <v>0</v>
      </c>
      <c r="AI1119" s="64">
        <v>0</v>
      </c>
      <c r="AJ1119" s="18">
        <v>0</v>
      </c>
      <c r="AK1119" s="18">
        <v>267</v>
      </c>
      <c r="AL1119" s="64">
        <v>261</v>
      </c>
      <c r="AM1119" s="18">
        <v>6</v>
      </c>
      <c r="AN1119" s="18">
        <v>6</v>
      </c>
      <c r="AO1119" s="18">
        <v>0</v>
      </c>
      <c r="AP1119" s="64">
        <v>0</v>
      </c>
      <c r="AQ1119" s="64">
        <v>273</v>
      </c>
      <c r="AR1119" s="11">
        <v>267</v>
      </c>
      <c r="AS1119" s="17">
        <v>0</v>
      </c>
      <c r="AT1119" s="490">
        <v>0</v>
      </c>
      <c r="AU1119" s="64">
        <v>0</v>
      </c>
      <c r="AV1119" s="18">
        <v>0</v>
      </c>
      <c r="AW1119" s="64">
        <v>0</v>
      </c>
      <c r="AX1119" s="18">
        <v>0</v>
      </c>
      <c r="AY1119" s="17">
        <v>0</v>
      </c>
      <c r="AZ1119" s="490">
        <v>0</v>
      </c>
      <c r="BA1119" s="17">
        <v>0</v>
      </c>
      <c r="BB1119" s="18">
        <v>0</v>
      </c>
      <c r="BC1119" s="17">
        <v>0</v>
      </c>
      <c r="BD1119" s="18">
        <v>0</v>
      </c>
      <c r="BE1119" s="17">
        <v>0</v>
      </c>
      <c r="BF1119" s="18">
        <v>0</v>
      </c>
      <c r="BG1119" s="17">
        <v>0</v>
      </c>
      <c r="BH1119" s="18">
        <v>0</v>
      </c>
      <c r="BI1119" s="17">
        <v>0</v>
      </c>
      <c r="BJ1119" s="18">
        <v>0</v>
      </c>
      <c r="BK1119" s="17">
        <v>5854.1650000000127</v>
      </c>
      <c r="BL1119" s="17">
        <v>5813.6249999999982</v>
      </c>
      <c r="BM1119" s="17">
        <v>41.8</v>
      </c>
      <c r="BN1119" s="17">
        <v>41.8</v>
      </c>
      <c r="BO1119" s="18">
        <v>0</v>
      </c>
      <c r="BP1119" s="18">
        <v>0</v>
      </c>
      <c r="BQ1119" s="64">
        <v>5895.9650000000129</v>
      </c>
      <c r="BR1119" s="18">
        <v>5855.4249999999984</v>
      </c>
      <c r="BS1119" s="729">
        <v>0.48656903656559652</v>
      </c>
      <c r="BT1119" s="17">
        <v>0</v>
      </c>
      <c r="BU1119" s="17">
        <v>0</v>
      </c>
      <c r="BV1119" s="17">
        <v>0</v>
      </c>
      <c r="BW1119" s="17">
        <v>0</v>
      </c>
      <c r="BX1119" s="17">
        <v>0</v>
      </c>
      <c r="BY1119" s="17">
        <v>0</v>
      </c>
      <c r="BZ1119" s="17">
        <v>0</v>
      </c>
      <c r="CA1119" s="17">
        <v>0</v>
      </c>
      <c r="CB1119" s="17">
        <v>0</v>
      </c>
      <c r="CC1119" s="17">
        <v>0</v>
      </c>
      <c r="CD1119" s="17">
        <v>0</v>
      </c>
      <c r="CE1119" s="17">
        <v>0</v>
      </c>
      <c r="CF1119" s="17">
        <v>0</v>
      </c>
      <c r="CG1119" s="17">
        <v>0</v>
      </c>
      <c r="CH1119" s="17">
        <v>0</v>
      </c>
      <c r="CI1119" s="17">
        <v>0</v>
      </c>
      <c r="CJ1119" s="17">
        <v>0</v>
      </c>
      <c r="CK1119" s="17">
        <v>0</v>
      </c>
      <c r="CL1119" s="702">
        <v>6871853.0436000153</v>
      </c>
      <c r="CM1119" s="702">
        <v>6824265.5699999984</v>
      </c>
      <c r="CN1119" s="702">
        <v>49066.511999999995</v>
      </c>
      <c r="CO1119" s="702">
        <v>49066.511999999995</v>
      </c>
      <c r="CP1119" s="702">
        <v>0</v>
      </c>
      <c r="CQ1119" s="702">
        <v>0</v>
      </c>
      <c r="CR1119" s="704">
        <v>6920919.5556000154</v>
      </c>
      <c r="CS1119" s="703">
        <v>6873332.0819999985</v>
      </c>
      <c r="CT1119" s="23" t="s">
        <v>56</v>
      </c>
      <c r="CU1119" s="23" t="s">
        <v>56</v>
      </c>
      <c r="CV1119" s="23" t="s">
        <v>56</v>
      </c>
      <c r="CW1119" s="23" t="s">
        <v>56</v>
      </c>
      <c r="CX1119" s="23" t="s">
        <v>56</v>
      </c>
      <c r="CY1119" s="23" t="s">
        <v>56</v>
      </c>
      <c r="CZ1119" s="23" t="s">
        <v>56</v>
      </c>
      <c r="DA1119" s="23" t="s">
        <v>56</v>
      </c>
      <c r="DB1119" s="728">
        <v>40840989.100000001</v>
      </c>
      <c r="DC1119" s="10"/>
      <c r="DD1119" s="692">
        <v>12.117427449999999</v>
      </c>
      <c r="DE1119" s="120"/>
      <c r="DF1119" s="120"/>
      <c r="DG1119" s="120"/>
      <c r="DH1119" s="140"/>
      <c r="DI1119" s="140"/>
      <c r="DJ1119" s="140"/>
      <c r="DK1119" s="140"/>
      <c r="DL1119" s="548">
        <v>2</v>
      </c>
      <c r="DM1119" s="548">
        <v>3</v>
      </c>
      <c r="DN1119" s="203" t="s">
        <v>868</v>
      </c>
      <c r="DO1119" s="700">
        <v>3095.75</v>
      </c>
      <c r="DP1119" s="713" t="s">
        <v>56</v>
      </c>
      <c r="DQ1119" s="548" t="s">
        <v>56</v>
      </c>
      <c r="DR1119" s="673" t="s">
        <v>56</v>
      </c>
      <c r="DS1119" s="203" t="s">
        <v>56</v>
      </c>
      <c r="DT1119" s="1160" t="s">
        <v>56</v>
      </c>
      <c r="DU1119" s="711">
        <v>285.65937171929255</v>
      </c>
      <c r="DV1119" s="711">
        <v>214.4641079959747</v>
      </c>
      <c r="DW1119" s="711">
        <v>83.930688692428902</v>
      </c>
      <c r="DX1119" s="711">
        <v>78.323072210060332</v>
      </c>
      <c r="DY1119" s="710">
        <v>0.76750383590406202</v>
      </c>
      <c r="DZ1119" s="710">
        <v>0.71208841435791981</v>
      </c>
      <c r="EA1119" s="710">
        <v>0.60679659925534202</v>
      </c>
      <c r="EB1119" s="710">
        <v>0.71911032346656356</v>
      </c>
      <c r="EC1119" s="236"/>
      <c r="ED1119" s="49"/>
      <c r="EE1119" s="232"/>
      <c r="EF1119" s="700">
        <v>107588</v>
      </c>
      <c r="EG1119" s="712">
        <v>203850.66666666669</v>
      </c>
      <c r="EH1119" s="44"/>
    </row>
    <row r="1120" spans="1:138" ht="41.25" customHeight="1" x14ac:dyDescent="0.25">
      <c r="A1120" s="871" t="s">
        <v>49</v>
      </c>
      <c r="B1120" s="656" t="s">
        <v>96</v>
      </c>
      <c r="C1120" s="656" t="s">
        <v>140</v>
      </c>
      <c r="D1120" s="691" t="s">
        <v>166</v>
      </c>
      <c r="E1120" s="656" t="s">
        <v>160</v>
      </c>
      <c r="F1120" s="656" t="s">
        <v>2011</v>
      </c>
      <c r="G1120" s="901" t="s">
        <v>160</v>
      </c>
      <c r="H1120" s="897" t="s">
        <v>55</v>
      </c>
      <c r="I1120" s="17" t="s">
        <v>866</v>
      </c>
      <c r="J1120" s="64">
        <v>13.2</v>
      </c>
      <c r="K1120" s="665">
        <v>9.7168050304614013</v>
      </c>
      <c r="L1120" s="665">
        <v>16.827462086211</v>
      </c>
      <c r="M1120" s="64">
        <v>1574</v>
      </c>
      <c r="N1120" s="726">
        <v>24580499.43</v>
      </c>
      <c r="O1120" s="548" t="s">
        <v>863</v>
      </c>
      <c r="P1120" s="909">
        <v>6.721742774</v>
      </c>
      <c r="Q1120" s="203" t="s">
        <v>57</v>
      </c>
      <c r="R1120" s="205" t="s">
        <v>902</v>
      </c>
      <c r="S1120" s="490">
        <v>0</v>
      </c>
      <c r="T1120" s="18">
        <v>0</v>
      </c>
      <c r="U1120" s="548">
        <v>0</v>
      </c>
      <c r="V1120" s="18">
        <v>0</v>
      </c>
      <c r="W1120" s="64">
        <v>0</v>
      </c>
      <c r="X1120" s="18">
        <v>0</v>
      </c>
      <c r="Y1120" s="18">
        <v>0</v>
      </c>
      <c r="Z1120" s="18">
        <v>0</v>
      </c>
      <c r="AA1120" s="18">
        <v>0</v>
      </c>
      <c r="AB1120" s="18">
        <v>0</v>
      </c>
      <c r="AC1120" s="18">
        <v>0</v>
      </c>
      <c r="AD1120" s="18">
        <v>0</v>
      </c>
      <c r="AE1120" s="18">
        <v>0</v>
      </c>
      <c r="AF1120" s="18">
        <v>0</v>
      </c>
      <c r="AG1120" s="64">
        <v>1</v>
      </c>
      <c r="AH1120" s="18">
        <v>1</v>
      </c>
      <c r="AI1120" s="64">
        <v>0</v>
      </c>
      <c r="AJ1120" s="18">
        <v>0</v>
      </c>
      <c r="AK1120" s="18">
        <v>94</v>
      </c>
      <c r="AL1120" s="64">
        <v>92</v>
      </c>
      <c r="AM1120" s="18">
        <v>2</v>
      </c>
      <c r="AN1120" s="18">
        <v>2</v>
      </c>
      <c r="AO1120" s="18">
        <v>0</v>
      </c>
      <c r="AP1120" s="64">
        <v>0</v>
      </c>
      <c r="AQ1120" s="64">
        <v>97</v>
      </c>
      <c r="AR1120" s="11">
        <v>95</v>
      </c>
      <c r="AS1120" s="17">
        <v>0</v>
      </c>
      <c r="AT1120" s="490">
        <v>0</v>
      </c>
      <c r="AU1120" s="64">
        <v>0</v>
      </c>
      <c r="AV1120" s="18">
        <v>0</v>
      </c>
      <c r="AW1120" s="64">
        <v>0</v>
      </c>
      <c r="AX1120" s="18">
        <v>0</v>
      </c>
      <c r="AY1120" s="17">
        <v>0</v>
      </c>
      <c r="AZ1120" s="490">
        <v>0</v>
      </c>
      <c r="BA1120" s="17">
        <v>0</v>
      </c>
      <c r="BB1120" s="18">
        <v>0</v>
      </c>
      <c r="BC1120" s="17">
        <v>0</v>
      </c>
      <c r="BD1120" s="18">
        <v>0</v>
      </c>
      <c r="BE1120" s="17">
        <v>0</v>
      </c>
      <c r="BF1120" s="18">
        <v>0</v>
      </c>
      <c r="BG1120" s="17">
        <v>300</v>
      </c>
      <c r="BH1120" s="18">
        <v>300</v>
      </c>
      <c r="BI1120" s="17">
        <v>0</v>
      </c>
      <c r="BJ1120" s="18">
        <v>0</v>
      </c>
      <c r="BK1120" s="17">
        <v>618.81499999999994</v>
      </c>
      <c r="BL1120" s="17">
        <v>604.25500000000011</v>
      </c>
      <c r="BM1120" s="17">
        <v>17.21</v>
      </c>
      <c r="BN1120" s="17">
        <v>17.21</v>
      </c>
      <c r="BO1120" s="18">
        <v>0</v>
      </c>
      <c r="BP1120" s="18">
        <v>0</v>
      </c>
      <c r="BQ1120" s="64">
        <v>936.02499999999998</v>
      </c>
      <c r="BR1120" s="18">
        <v>921.46500000000015</v>
      </c>
      <c r="BS1120" s="729">
        <v>0.13925332037705851</v>
      </c>
      <c r="BT1120" s="17">
        <v>0</v>
      </c>
      <c r="BU1120" s="17">
        <v>0</v>
      </c>
      <c r="BV1120" s="17">
        <v>0</v>
      </c>
      <c r="BW1120" s="17">
        <v>0</v>
      </c>
      <c r="BX1120" s="17">
        <v>0</v>
      </c>
      <c r="BY1120" s="17">
        <v>0</v>
      </c>
      <c r="BZ1120" s="17">
        <v>0</v>
      </c>
      <c r="CA1120" s="17">
        <v>0</v>
      </c>
      <c r="CB1120" s="17">
        <v>0</v>
      </c>
      <c r="CC1120" s="17">
        <v>0</v>
      </c>
      <c r="CD1120" s="17">
        <v>0</v>
      </c>
      <c r="CE1120" s="17">
        <v>0</v>
      </c>
      <c r="CF1120" s="17">
        <v>0</v>
      </c>
      <c r="CG1120" s="17">
        <v>0</v>
      </c>
      <c r="CH1120" s="17">
        <v>1513727.9999999998</v>
      </c>
      <c r="CI1120" s="17">
        <v>1513727.9999999998</v>
      </c>
      <c r="CJ1120" s="17">
        <v>0</v>
      </c>
      <c r="CK1120" s="17">
        <v>0</v>
      </c>
      <c r="CL1120" s="702">
        <v>726389.79960000003</v>
      </c>
      <c r="CM1120" s="702">
        <v>709298.68920000026</v>
      </c>
      <c r="CN1120" s="702">
        <v>20201.786400000001</v>
      </c>
      <c r="CO1120" s="702">
        <v>20201.786400000001</v>
      </c>
      <c r="CP1120" s="702">
        <v>0</v>
      </c>
      <c r="CQ1120" s="702">
        <v>0</v>
      </c>
      <c r="CR1120" s="704">
        <v>2260319.5859999997</v>
      </c>
      <c r="CS1120" s="703">
        <v>2243228.4756</v>
      </c>
      <c r="CT1120" s="23" t="s">
        <v>56</v>
      </c>
      <c r="CU1120" s="23" t="s">
        <v>56</v>
      </c>
      <c r="CV1120" s="23" t="s">
        <v>56</v>
      </c>
      <c r="CW1120" s="23" t="s">
        <v>56</v>
      </c>
      <c r="CX1120" s="23" t="s">
        <v>56</v>
      </c>
      <c r="CY1120" s="23" t="s">
        <v>56</v>
      </c>
      <c r="CZ1120" s="23" t="s">
        <v>56</v>
      </c>
      <c r="DA1120" s="23" t="s">
        <v>56</v>
      </c>
      <c r="DB1120" s="728">
        <v>24580499.43</v>
      </c>
      <c r="DC1120" s="10"/>
      <c r="DD1120" s="692">
        <v>6.721742774</v>
      </c>
      <c r="DE1120" s="120"/>
      <c r="DF1120" s="120"/>
      <c r="DG1120" s="120"/>
      <c r="DH1120" s="140"/>
      <c r="DI1120" s="140"/>
      <c r="DJ1120" s="140"/>
      <c r="DK1120" s="140"/>
      <c r="DL1120" s="548">
        <v>3</v>
      </c>
      <c r="DM1120" s="548">
        <v>0</v>
      </c>
      <c r="DN1120" s="203" t="s">
        <v>868</v>
      </c>
      <c r="DO1120" s="700">
        <v>1569.25</v>
      </c>
      <c r="DP1120" s="713" t="s">
        <v>56</v>
      </c>
      <c r="DQ1120" s="548" t="s">
        <v>56</v>
      </c>
      <c r="DR1120" s="673" t="s">
        <v>56</v>
      </c>
      <c r="DS1120" s="203" t="s">
        <v>56</v>
      </c>
      <c r="DT1120" s="1160" t="s">
        <v>56</v>
      </c>
      <c r="DU1120" s="711">
        <v>8.0554404970527322</v>
      </c>
      <c r="DV1120" s="711">
        <v>238.01171720382689</v>
      </c>
      <c r="DW1120" s="711">
        <v>8.0751762519299799</v>
      </c>
      <c r="DX1120" s="711">
        <v>229.70079184952863</v>
      </c>
      <c r="DY1120" s="710">
        <v>2.9950613350326588E-2</v>
      </c>
      <c r="DZ1120" s="710">
        <v>2.3445641856036468</v>
      </c>
      <c r="EA1120" s="710">
        <v>2.9950920095967701E-2</v>
      </c>
      <c r="EB1120" s="710">
        <v>2.3396627529351268</v>
      </c>
      <c r="EC1120" s="236"/>
      <c r="ED1120" s="49"/>
      <c r="EE1120" s="232"/>
      <c r="EF1120" s="700">
        <v>0</v>
      </c>
      <c r="EG1120" s="712">
        <v>305025.33333333331</v>
      </c>
      <c r="EH1120" s="44"/>
    </row>
    <row r="1121" spans="1:138" ht="41.25" customHeight="1" x14ac:dyDescent="0.25">
      <c r="A1121" s="871" t="s">
        <v>49</v>
      </c>
      <c r="B1121" s="656" t="s">
        <v>96</v>
      </c>
      <c r="C1121" s="656" t="s">
        <v>140</v>
      </c>
      <c r="D1121" s="691" t="s">
        <v>166</v>
      </c>
      <c r="E1121" s="656" t="s">
        <v>160</v>
      </c>
      <c r="F1121" s="656" t="s">
        <v>2012</v>
      </c>
      <c r="G1121" s="901" t="s">
        <v>162</v>
      </c>
      <c r="H1121" s="897" t="s">
        <v>55</v>
      </c>
      <c r="I1121" s="17" t="s">
        <v>860</v>
      </c>
      <c r="J1121" s="64">
        <v>13.2</v>
      </c>
      <c r="K1121" s="665">
        <v>11.362946117974861</v>
      </c>
      <c r="L1121" s="665">
        <v>19.595643898635</v>
      </c>
      <c r="M1121" s="64">
        <v>3355</v>
      </c>
      <c r="N1121" s="726">
        <v>28473319.360000003</v>
      </c>
      <c r="O1121" s="548" t="s">
        <v>863</v>
      </c>
      <c r="P1121" s="909">
        <v>8.2078423669999996</v>
      </c>
      <c r="Q1121" s="203" t="s">
        <v>57</v>
      </c>
      <c r="R1121" s="205" t="s">
        <v>902</v>
      </c>
      <c r="S1121" s="490">
        <v>0</v>
      </c>
      <c r="T1121" s="18">
        <v>0</v>
      </c>
      <c r="U1121" s="548">
        <v>0</v>
      </c>
      <c r="V1121" s="18">
        <v>0</v>
      </c>
      <c r="W1121" s="64">
        <v>0</v>
      </c>
      <c r="X1121" s="18">
        <v>0</v>
      </c>
      <c r="Y1121" s="18">
        <v>0</v>
      </c>
      <c r="Z1121" s="18">
        <v>0</v>
      </c>
      <c r="AA1121" s="18">
        <v>0</v>
      </c>
      <c r="AB1121" s="18">
        <v>0</v>
      </c>
      <c r="AC1121" s="18">
        <v>0</v>
      </c>
      <c r="AD1121" s="18">
        <v>0</v>
      </c>
      <c r="AE1121" s="18">
        <v>0</v>
      </c>
      <c r="AF1121" s="18">
        <v>0</v>
      </c>
      <c r="AG1121" s="64">
        <v>0</v>
      </c>
      <c r="AH1121" s="18">
        <v>0</v>
      </c>
      <c r="AI1121" s="64">
        <v>0</v>
      </c>
      <c r="AJ1121" s="18">
        <v>0</v>
      </c>
      <c r="AK1121" s="18">
        <v>269</v>
      </c>
      <c r="AL1121" s="64">
        <v>263</v>
      </c>
      <c r="AM1121" s="18">
        <v>4</v>
      </c>
      <c r="AN1121" s="18">
        <v>3</v>
      </c>
      <c r="AO1121" s="18">
        <v>0</v>
      </c>
      <c r="AP1121" s="64">
        <v>0</v>
      </c>
      <c r="AQ1121" s="64">
        <v>273</v>
      </c>
      <c r="AR1121" s="11">
        <v>266</v>
      </c>
      <c r="AS1121" s="17">
        <v>0</v>
      </c>
      <c r="AT1121" s="490">
        <v>0</v>
      </c>
      <c r="AU1121" s="64">
        <v>0</v>
      </c>
      <c r="AV1121" s="18">
        <v>0</v>
      </c>
      <c r="AW1121" s="64">
        <v>0</v>
      </c>
      <c r="AX1121" s="18">
        <v>0</v>
      </c>
      <c r="AY1121" s="17">
        <v>0</v>
      </c>
      <c r="AZ1121" s="490">
        <v>0</v>
      </c>
      <c r="BA1121" s="17">
        <v>0</v>
      </c>
      <c r="BB1121" s="18">
        <v>0</v>
      </c>
      <c r="BC1121" s="17">
        <v>0</v>
      </c>
      <c r="BD1121" s="18">
        <v>0</v>
      </c>
      <c r="BE1121" s="17">
        <v>0</v>
      </c>
      <c r="BF1121" s="18">
        <v>0</v>
      </c>
      <c r="BG1121" s="17">
        <v>0</v>
      </c>
      <c r="BH1121" s="18">
        <v>0</v>
      </c>
      <c r="BI1121" s="17">
        <v>0</v>
      </c>
      <c r="BJ1121" s="18">
        <v>0</v>
      </c>
      <c r="BK1121" s="17">
        <v>1904.3999999999962</v>
      </c>
      <c r="BL1121" s="17">
        <v>1856.6799999999985</v>
      </c>
      <c r="BM1121" s="17">
        <v>55.62</v>
      </c>
      <c r="BN1121" s="17">
        <v>34.099999999999994</v>
      </c>
      <c r="BO1121" s="18">
        <v>0</v>
      </c>
      <c r="BP1121" s="18">
        <v>0</v>
      </c>
      <c r="BQ1121" s="64">
        <v>1960.0199999999961</v>
      </c>
      <c r="BR1121" s="18">
        <v>1890.7799999999984</v>
      </c>
      <c r="BS1121" s="729">
        <v>0.23879844572555936</v>
      </c>
      <c r="BT1121" s="17">
        <v>0</v>
      </c>
      <c r="BU1121" s="17">
        <v>0</v>
      </c>
      <c r="BV1121" s="17">
        <v>0</v>
      </c>
      <c r="BW1121" s="17">
        <v>0</v>
      </c>
      <c r="BX1121" s="17">
        <v>0</v>
      </c>
      <c r="BY1121" s="17">
        <v>0</v>
      </c>
      <c r="BZ1121" s="17">
        <v>0</v>
      </c>
      <c r="CA1121" s="17">
        <v>0</v>
      </c>
      <c r="CB1121" s="17">
        <v>0</v>
      </c>
      <c r="CC1121" s="17">
        <v>0</v>
      </c>
      <c r="CD1121" s="17">
        <v>0</v>
      </c>
      <c r="CE1121" s="17">
        <v>0</v>
      </c>
      <c r="CF1121" s="17">
        <v>0</v>
      </c>
      <c r="CG1121" s="17">
        <v>0</v>
      </c>
      <c r="CH1121" s="17">
        <v>0</v>
      </c>
      <c r="CI1121" s="17">
        <v>0</v>
      </c>
      <c r="CJ1121" s="17">
        <v>0</v>
      </c>
      <c r="CK1121" s="17">
        <v>0</v>
      </c>
      <c r="CL1121" s="702">
        <v>2235460.8959999955</v>
      </c>
      <c r="CM1121" s="702">
        <v>2179445.2511999984</v>
      </c>
      <c r="CN1121" s="702">
        <v>65288.980799999998</v>
      </c>
      <c r="CO1121" s="702">
        <v>40027.943999999996</v>
      </c>
      <c r="CP1121" s="702">
        <v>0</v>
      </c>
      <c r="CQ1121" s="702">
        <v>0</v>
      </c>
      <c r="CR1121" s="704">
        <v>2300749.8767999955</v>
      </c>
      <c r="CS1121" s="703">
        <v>2219473.1951999986</v>
      </c>
      <c r="CT1121" s="23" t="s">
        <v>56</v>
      </c>
      <c r="CU1121" s="23" t="s">
        <v>56</v>
      </c>
      <c r="CV1121" s="23" t="s">
        <v>56</v>
      </c>
      <c r="CW1121" s="23" t="s">
        <v>56</v>
      </c>
      <c r="CX1121" s="23" t="s">
        <v>56</v>
      </c>
      <c r="CY1121" s="23" t="s">
        <v>56</v>
      </c>
      <c r="CZ1121" s="23" t="s">
        <v>56</v>
      </c>
      <c r="DA1121" s="23" t="s">
        <v>56</v>
      </c>
      <c r="DB1121" s="728">
        <v>28473319.360000003</v>
      </c>
      <c r="DC1121" s="10"/>
      <c r="DD1121" s="692">
        <v>8.2078423669999996</v>
      </c>
      <c r="DE1121" s="120"/>
      <c r="DF1121" s="120"/>
      <c r="DG1121" s="120"/>
      <c r="DH1121" s="140"/>
      <c r="DI1121" s="140"/>
      <c r="DJ1121" s="140"/>
      <c r="DK1121" s="140"/>
      <c r="DL1121" s="548">
        <v>8</v>
      </c>
      <c r="DM1121" s="548">
        <v>0</v>
      </c>
      <c r="DN1121" s="203" t="s">
        <v>868</v>
      </c>
      <c r="DO1121" s="700">
        <v>3261</v>
      </c>
      <c r="DP1121" s="713" t="s">
        <v>56</v>
      </c>
      <c r="DQ1121" s="548" t="s">
        <v>56</v>
      </c>
      <c r="DR1121" s="673" t="s">
        <v>56</v>
      </c>
      <c r="DS1121" s="203" t="s">
        <v>56</v>
      </c>
      <c r="DT1121" s="1160" t="s">
        <v>56</v>
      </c>
      <c r="DU1121" s="711">
        <v>157.78258203005214</v>
      </c>
      <c r="DV1121" s="711">
        <v>-26.482063429047884</v>
      </c>
      <c r="DW1121" s="711">
        <v>58.049257236909398</v>
      </c>
      <c r="DX1121" s="711">
        <v>22.071641181389936</v>
      </c>
      <c r="DY1121" s="710">
        <v>1.1588469794541552</v>
      </c>
      <c r="DZ1121" s="710">
        <v>-0.29785444563853203</v>
      </c>
      <c r="EA1121" s="710">
        <v>1.05361738452792</v>
      </c>
      <c r="EB1121" s="710">
        <v>-0.20416125305012955</v>
      </c>
      <c r="EC1121" s="236"/>
      <c r="ED1121" s="49"/>
      <c r="EE1121" s="232"/>
      <c r="EF1121" s="700">
        <v>166496</v>
      </c>
      <c r="EG1121" s="712">
        <v>-4643</v>
      </c>
      <c r="EH1121" s="44"/>
    </row>
    <row r="1122" spans="1:138" ht="41.25" customHeight="1" x14ac:dyDescent="0.25">
      <c r="A1122" s="871" t="s">
        <v>49</v>
      </c>
      <c r="B1122" s="656" t="s">
        <v>96</v>
      </c>
      <c r="C1122" s="656" t="s">
        <v>140</v>
      </c>
      <c r="D1122" s="691" t="s">
        <v>166</v>
      </c>
      <c r="E1122" s="656" t="s">
        <v>160</v>
      </c>
      <c r="F1122" s="656" t="s">
        <v>167</v>
      </c>
      <c r="G1122" s="901" t="s">
        <v>162</v>
      </c>
      <c r="H1122" s="897" t="s">
        <v>55</v>
      </c>
      <c r="I1122" s="17" t="s">
        <v>860</v>
      </c>
      <c r="J1122" s="64">
        <v>13.2</v>
      </c>
      <c r="K1122" s="665">
        <v>9.5567635358420358</v>
      </c>
      <c r="L1122" s="665">
        <v>8.6611742244090006</v>
      </c>
      <c r="M1122" s="64">
        <v>1609</v>
      </c>
      <c r="N1122" s="726">
        <v>30344259.32</v>
      </c>
      <c r="O1122" s="548" t="s">
        <v>863</v>
      </c>
      <c r="P1122" s="909">
        <v>6.6074274209999997</v>
      </c>
      <c r="Q1122" s="203" t="s">
        <v>902</v>
      </c>
      <c r="R1122" s="205" t="s">
        <v>902</v>
      </c>
      <c r="S1122" s="490">
        <v>0</v>
      </c>
      <c r="T1122" s="18">
        <v>0</v>
      </c>
      <c r="U1122" s="548">
        <v>0</v>
      </c>
      <c r="V1122" s="18">
        <v>0</v>
      </c>
      <c r="W1122" s="64">
        <v>0</v>
      </c>
      <c r="X1122" s="18">
        <v>0</v>
      </c>
      <c r="Y1122" s="18">
        <v>0</v>
      </c>
      <c r="Z1122" s="18">
        <v>0</v>
      </c>
      <c r="AA1122" s="18">
        <v>0</v>
      </c>
      <c r="AB1122" s="18">
        <v>0</v>
      </c>
      <c r="AC1122" s="18">
        <v>0</v>
      </c>
      <c r="AD1122" s="18">
        <v>0</v>
      </c>
      <c r="AE1122" s="18">
        <v>0</v>
      </c>
      <c r="AF1122" s="18">
        <v>0</v>
      </c>
      <c r="AG1122" s="64">
        <v>0</v>
      </c>
      <c r="AH1122" s="18">
        <v>0</v>
      </c>
      <c r="AI1122" s="64">
        <v>0</v>
      </c>
      <c r="AJ1122" s="18">
        <v>0</v>
      </c>
      <c r="AK1122" s="18">
        <v>80</v>
      </c>
      <c r="AL1122" s="64">
        <v>78</v>
      </c>
      <c r="AM1122" s="18">
        <v>4</v>
      </c>
      <c r="AN1122" s="18">
        <v>4</v>
      </c>
      <c r="AO1122" s="18">
        <v>0</v>
      </c>
      <c r="AP1122" s="64">
        <v>0</v>
      </c>
      <c r="AQ1122" s="64">
        <v>84</v>
      </c>
      <c r="AR1122" s="11">
        <v>82</v>
      </c>
      <c r="AS1122" s="17">
        <v>0</v>
      </c>
      <c r="AT1122" s="490">
        <v>0</v>
      </c>
      <c r="AU1122" s="64">
        <v>0</v>
      </c>
      <c r="AV1122" s="18">
        <v>0</v>
      </c>
      <c r="AW1122" s="64">
        <v>0</v>
      </c>
      <c r="AX1122" s="18">
        <v>0</v>
      </c>
      <c r="AY1122" s="17">
        <v>0</v>
      </c>
      <c r="AZ1122" s="490">
        <v>0</v>
      </c>
      <c r="BA1122" s="17">
        <v>0</v>
      </c>
      <c r="BB1122" s="18">
        <v>0</v>
      </c>
      <c r="BC1122" s="17">
        <v>0</v>
      </c>
      <c r="BD1122" s="18">
        <v>0</v>
      </c>
      <c r="BE1122" s="17">
        <v>0</v>
      </c>
      <c r="BF1122" s="18">
        <v>0</v>
      </c>
      <c r="BG1122" s="17">
        <v>0</v>
      </c>
      <c r="BH1122" s="18">
        <v>0</v>
      </c>
      <c r="BI1122" s="17">
        <v>0</v>
      </c>
      <c r="BJ1122" s="18">
        <v>0</v>
      </c>
      <c r="BK1122" s="17">
        <v>1123.9799999999996</v>
      </c>
      <c r="BL1122" s="17">
        <v>1106.3800000000001</v>
      </c>
      <c r="BM1122" s="17">
        <v>26.6</v>
      </c>
      <c r="BN1122" s="17">
        <v>26.6</v>
      </c>
      <c r="BO1122" s="18">
        <v>0</v>
      </c>
      <c r="BP1122" s="18">
        <v>0</v>
      </c>
      <c r="BQ1122" s="64">
        <v>1150.5799999999995</v>
      </c>
      <c r="BR1122" s="18">
        <v>1132.98</v>
      </c>
      <c r="BS1122" s="729">
        <v>0.17413433802438427</v>
      </c>
      <c r="BT1122" s="17">
        <v>0</v>
      </c>
      <c r="BU1122" s="17">
        <v>0</v>
      </c>
      <c r="BV1122" s="17">
        <v>0</v>
      </c>
      <c r="BW1122" s="17">
        <v>0</v>
      </c>
      <c r="BX1122" s="17">
        <v>0</v>
      </c>
      <c r="BY1122" s="17">
        <v>0</v>
      </c>
      <c r="BZ1122" s="17">
        <v>0</v>
      </c>
      <c r="CA1122" s="17">
        <v>0</v>
      </c>
      <c r="CB1122" s="17">
        <v>0</v>
      </c>
      <c r="CC1122" s="17">
        <v>0</v>
      </c>
      <c r="CD1122" s="17">
        <v>0</v>
      </c>
      <c r="CE1122" s="17">
        <v>0</v>
      </c>
      <c r="CF1122" s="17">
        <v>0</v>
      </c>
      <c r="CG1122" s="17">
        <v>0</v>
      </c>
      <c r="CH1122" s="17">
        <v>0</v>
      </c>
      <c r="CI1122" s="17">
        <v>0</v>
      </c>
      <c r="CJ1122" s="17">
        <v>0</v>
      </c>
      <c r="CK1122" s="17">
        <v>0</v>
      </c>
      <c r="CL1122" s="702">
        <v>1319372.6831999996</v>
      </c>
      <c r="CM1122" s="702">
        <v>1298713.0992000003</v>
      </c>
      <c r="CN1122" s="702">
        <v>31224.144000000004</v>
      </c>
      <c r="CO1122" s="702">
        <v>31224.144000000004</v>
      </c>
      <c r="CP1122" s="702">
        <v>0</v>
      </c>
      <c r="CQ1122" s="702">
        <v>0</v>
      </c>
      <c r="CR1122" s="704">
        <v>1350596.8271999997</v>
      </c>
      <c r="CS1122" s="703">
        <v>1329937.2432000004</v>
      </c>
      <c r="CT1122" s="23" t="s">
        <v>56</v>
      </c>
      <c r="CU1122" s="23" t="s">
        <v>56</v>
      </c>
      <c r="CV1122" s="23" t="s">
        <v>56</v>
      </c>
      <c r="CW1122" s="23" t="s">
        <v>56</v>
      </c>
      <c r="CX1122" s="23" t="s">
        <v>56</v>
      </c>
      <c r="CY1122" s="23" t="s">
        <v>56</v>
      </c>
      <c r="CZ1122" s="23" t="s">
        <v>56</v>
      </c>
      <c r="DA1122" s="23" t="s">
        <v>56</v>
      </c>
      <c r="DB1122" s="728">
        <v>30344259.32</v>
      </c>
      <c r="DC1122" s="10"/>
      <c r="DD1122" s="692">
        <v>6.6074274209999997</v>
      </c>
      <c r="DE1122" s="120"/>
      <c r="DF1122" s="120"/>
      <c r="DG1122" s="120"/>
      <c r="DH1122" s="140"/>
      <c r="DI1122" s="140"/>
      <c r="DJ1122" s="140"/>
      <c r="DK1122" s="140"/>
      <c r="DL1122" s="548">
        <v>1</v>
      </c>
      <c r="DM1122" s="548">
        <v>4</v>
      </c>
      <c r="DN1122" s="203" t="s">
        <v>868</v>
      </c>
      <c r="DO1122" s="700">
        <v>1582.3333333333301</v>
      </c>
      <c r="DP1122" s="713" t="s">
        <v>56</v>
      </c>
      <c r="DQ1122" s="548" t="s">
        <v>56</v>
      </c>
      <c r="DR1122" s="673" t="s">
        <v>56</v>
      </c>
      <c r="DS1122" s="700">
        <v>1582.3333333333301</v>
      </c>
      <c r="DT1122" s="25" t="s">
        <v>918</v>
      </c>
      <c r="DU1122" s="711">
        <v>73.159679797767168</v>
      </c>
      <c r="DV1122" s="711">
        <v>458.60136675709742</v>
      </c>
      <c r="DW1122" s="711">
        <v>8.2797677350889796</v>
      </c>
      <c r="DX1122" s="711">
        <v>215.60786743121278</v>
      </c>
      <c r="DY1122" s="710">
        <v>0.25279123657046609</v>
      </c>
      <c r="DZ1122" s="710">
        <v>1.7016469232504454</v>
      </c>
      <c r="EA1122" s="710">
        <v>0.22412380414579</v>
      </c>
      <c r="EB1122" s="710">
        <v>1.3572780254239885</v>
      </c>
      <c r="EC1122" s="236"/>
      <c r="ED1122" s="49"/>
      <c r="EE1122" s="232"/>
      <c r="EF1122" s="700">
        <v>12312</v>
      </c>
      <c r="EG1122" s="712">
        <v>500826</v>
      </c>
      <c r="EH1122" s="44"/>
    </row>
    <row r="1123" spans="1:138" ht="41.25" customHeight="1" x14ac:dyDescent="0.25">
      <c r="A1123" s="871" t="s">
        <v>49</v>
      </c>
      <c r="B1123" s="656" t="s">
        <v>96</v>
      </c>
      <c r="C1123" s="656" t="s">
        <v>140</v>
      </c>
      <c r="D1123" s="691" t="s">
        <v>166</v>
      </c>
      <c r="E1123" s="656" t="s">
        <v>160</v>
      </c>
      <c r="F1123" s="656" t="s">
        <v>2013</v>
      </c>
      <c r="G1123" s="901" t="s">
        <v>1945</v>
      </c>
      <c r="H1123" s="897" t="s">
        <v>55</v>
      </c>
      <c r="I1123" s="17" t="s">
        <v>866</v>
      </c>
      <c r="J1123" s="64">
        <v>13.2</v>
      </c>
      <c r="K1123" s="665">
        <v>10.974273916756404</v>
      </c>
      <c r="L1123" s="665">
        <v>54.646590795426</v>
      </c>
      <c r="M1123" s="64">
        <v>3162</v>
      </c>
      <c r="N1123" s="726">
        <v>28622969.349999998</v>
      </c>
      <c r="O1123" s="548" t="s">
        <v>863</v>
      </c>
      <c r="P1123" s="909">
        <v>10.69991707</v>
      </c>
      <c r="Q1123" s="203" t="s">
        <v>57</v>
      </c>
      <c r="R1123" s="205" t="s">
        <v>902</v>
      </c>
      <c r="S1123" s="490">
        <v>0</v>
      </c>
      <c r="T1123" s="18">
        <v>0</v>
      </c>
      <c r="U1123" s="548">
        <v>0</v>
      </c>
      <c r="V1123" s="18">
        <v>0</v>
      </c>
      <c r="W1123" s="64">
        <v>0</v>
      </c>
      <c r="X1123" s="18">
        <v>0</v>
      </c>
      <c r="Y1123" s="18">
        <v>0</v>
      </c>
      <c r="Z1123" s="18">
        <v>0</v>
      </c>
      <c r="AA1123" s="18">
        <v>0</v>
      </c>
      <c r="AB1123" s="18">
        <v>0</v>
      </c>
      <c r="AC1123" s="18">
        <v>0</v>
      </c>
      <c r="AD1123" s="18">
        <v>0</v>
      </c>
      <c r="AE1123" s="18">
        <v>0</v>
      </c>
      <c r="AF1123" s="18">
        <v>0</v>
      </c>
      <c r="AG1123" s="64">
        <v>0</v>
      </c>
      <c r="AH1123" s="18">
        <v>0</v>
      </c>
      <c r="AI1123" s="64">
        <v>0</v>
      </c>
      <c r="AJ1123" s="18">
        <v>0</v>
      </c>
      <c r="AK1123" s="18">
        <v>184</v>
      </c>
      <c r="AL1123" s="64">
        <v>182</v>
      </c>
      <c r="AM1123" s="18">
        <v>4</v>
      </c>
      <c r="AN1123" s="18">
        <v>4</v>
      </c>
      <c r="AO1123" s="18">
        <v>0</v>
      </c>
      <c r="AP1123" s="64">
        <v>0</v>
      </c>
      <c r="AQ1123" s="64">
        <v>188</v>
      </c>
      <c r="AR1123" s="11">
        <v>186</v>
      </c>
      <c r="AS1123" s="17">
        <v>0</v>
      </c>
      <c r="AT1123" s="490">
        <v>0</v>
      </c>
      <c r="AU1123" s="64">
        <v>0</v>
      </c>
      <c r="AV1123" s="18">
        <v>0</v>
      </c>
      <c r="AW1123" s="64">
        <v>0</v>
      </c>
      <c r="AX1123" s="18">
        <v>0</v>
      </c>
      <c r="AY1123" s="17">
        <v>0</v>
      </c>
      <c r="AZ1123" s="490">
        <v>0</v>
      </c>
      <c r="BA1123" s="17">
        <v>0</v>
      </c>
      <c r="BB1123" s="18">
        <v>0</v>
      </c>
      <c r="BC1123" s="17">
        <v>0</v>
      </c>
      <c r="BD1123" s="18">
        <v>0</v>
      </c>
      <c r="BE1123" s="17">
        <v>0</v>
      </c>
      <c r="BF1123" s="18">
        <v>0</v>
      </c>
      <c r="BG1123" s="17">
        <v>0</v>
      </c>
      <c r="BH1123" s="18">
        <v>0</v>
      </c>
      <c r="BI1123" s="17">
        <v>0</v>
      </c>
      <c r="BJ1123" s="18">
        <v>0</v>
      </c>
      <c r="BK1123" s="17">
        <v>1310.8799999999987</v>
      </c>
      <c r="BL1123" s="17">
        <v>1293.6799999999989</v>
      </c>
      <c r="BM1123" s="17">
        <v>38.799999999999997</v>
      </c>
      <c r="BN1123" s="17">
        <v>38.800000000000004</v>
      </c>
      <c r="BO1123" s="18">
        <v>0</v>
      </c>
      <c r="BP1123" s="18">
        <v>0</v>
      </c>
      <c r="BQ1123" s="64">
        <v>1349.6799999999987</v>
      </c>
      <c r="BR1123" s="18">
        <v>1332.4799999999989</v>
      </c>
      <c r="BS1123" s="729">
        <v>0.12613929539549212</v>
      </c>
      <c r="BT1123" s="17">
        <v>0</v>
      </c>
      <c r="BU1123" s="17">
        <v>0</v>
      </c>
      <c r="BV1123" s="17">
        <v>0</v>
      </c>
      <c r="BW1123" s="17">
        <v>0</v>
      </c>
      <c r="BX1123" s="17">
        <v>0</v>
      </c>
      <c r="BY1123" s="17">
        <v>0</v>
      </c>
      <c r="BZ1123" s="17">
        <v>0</v>
      </c>
      <c r="CA1123" s="17">
        <v>0</v>
      </c>
      <c r="CB1123" s="17">
        <v>0</v>
      </c>
      <c r="CC1123" s="17">
        <v>0</v>
      </c>
      <c r="CD1123" s="17">
        <v>0</v>
      </c>
      <c r="CE1123" s="17">
        <v>0</v>
      </c>
      <c r="CF1123" s="17">
        <v>0</v>
      </c>
      <c r="CG1123" s="17">
        <v>0</v>
      </c>
      <c r="CH1123" s="17">
        <v>0</v>
      </c>
      <c r="CI1123" s="17">
        <v>0</v>
      </c>
      <c r="CJ1123" s="17">
        <v>0</v>
      </c>
      <c r="CK1123" s="17">
        <v>0</v>
      </c>
      <c r="CL1123" s="702">
        <v>1538763.3791999987</v>
      </c>
      <c r="CM1123" s="702">
        <v>1518573.331199999</v>
      </c>
      <c r="CN1123" s="702">
        <v>45544.992000000006</v>
      </c>
      <c r="CO1123" s="702">
        <v>45544.992000000013</v>
      </c>
      <c r="CP1123" s="702">
        <v>0</v>
      </c>
      <c r="CQ1123" s="702">
        <v>0</v>
      </c>
      <c r="CR1123" s="704">
        <v>1584308.3711999988</v>
      </c>
      <c r="CS1123" s="703">
        <v>1564118.3231999991</v>
      </c>
      <c r="CT1123" s="23" t="s">
        <v>56</v>
      </c>
      <c r="CU1123" s="23" t="s">
        <v>56</v>
      </c>
      <c r="CV1123" s="23" t="s">
        <v>56</v>
      </c>
      <c r="CW1123" s="23" t="s">
        <v>56</v>
      </c>
      <c r="CX1123" s="23" t="s">
        <v>56</v>
      </c>
      <c r="CY1123" s="23" t="s">
        <v>56</v>
      </c>
      <c r="CZ1123" s="23" t="s">
        <v>56</v>
      </c>
      <c r="DA1123" s="23" t="s">
        <v>56</v>
      </c>
      <c r="DB1123" s="728">
        <v>28622969.349999998</v>
      </c>
      <c r="DC1123" s="10"/>
      <c r="DD1123" s="692">
        <v>10.69991707</v>
      </c>
      <c r="DE1123" s="120"/>
      <c r="DF1123" s="120"/>
      <c r="DG1123" s="120"/>
      <c r="DH1123" s="140"/>
      <c r="DI1123" s="140"/>
      <c r="DJ1123" s="140"/>
      <c r="DK1123" s="140"/>
      <c r="DL1123" s="548">
        <v>1</v>
      </c>
      <c r="DM1123" s="548">
        <v>7</v>
      </c>
      <c r="DN1123" s="203" t="s">
        <v>868</v>
      </c>
      <c r="DO1123" s="700">
        <v>3102.3333333333298</v>
      </c>
      <c r="DP1123" s="713" t="s">
        <v>56</v>
      </c>
      <c r="DQ1123" s="548" t="s">
        <v>56</v>
      </c>
      <c r="DR1123" s="673" t="s">
        <v>56</v>
      </c>
      <c r="DS1123" s="203" t="s">
        <v>56</v>
      </c>
      <c r="DT1123" s="1160" t="s">
        <v>56</v>
      </c>
      <c r="DU1123" s="711">
        <v>78.848393682174802</v>
      </c>
      <c r="DV1123" s="711">
        <v>773.94448862237573</v>
      </c>
      <c r="DW1123" s="711">
        <v>9.5219546573629597</v>
      </c>
      <c r="DX1123" s="711">
        <v>259.89145380270099</v>
      </c>
      <c r="DY1123" s="710">
        <v>9.5089717416998065E-2</v>
      </c>
      <c r="DZ1123" s="710">
        <v>1.5501999957442398</v>
      </c>
      <c r="EA1123" s="710">
        <v>6.3395388000999101E-2</v>
      </c>
      <c r="EB1123" s="710">
        <v>1.3363025144201288</v>
      </c>
      <c r="EC1123" s="236"/>
      <c r="ED1123" s="49"/>
      <c r="EE1123" s="232"/>
      <c r="EF1123" s="700">
        <v>0</v>
      </c>
      <c r="EG1123" s="712">
        <v>395257</v>
      </c>
      <c r="EH1123" s="44"/>
    </row>
    <row r="1124" spans="1:138" ht="41.25" customHeight="1" x14ac:dyDescent="0.25">
      <c r="A1124" s="871" t="s">
        <v>49</v>
      </c>
      <c r="B1124" s="656" t="s">
        <v>96</v>
      </c>
      <c r="C1124" s="656" t="s">
        <v>140</v>
      </c>
      <c r="D1124" s="691" t="s">
        <v>166</v>
      </c>
      <c r="E1124" s="656" t="s">
        <v>160</v>
      </c>
      <c r="F1124" s="656" t="s">
        <v>2014</v>
      </c>
      <c r="G1124" s="901" t="s">
        <v>162</v>
      </c>
      <c r="H1124" s="897" t="s">
        <v>55</v>
      </c>
      <c r="I1124" s="17" t="s">
        <v>860</v>
      </c>
      <c r="J1124" s="64">
        <v>13.2</v>
      </c>
      <c r="K1124" s="665">
        <v>12.117427449751863</v>
      </c>
      <c r="L1124" s="665">
        <v>8.4501893763630012</v>
      </c>
      <c r="M1124" s="64">
        <v>1781</v>
      </c>
      <c r="N1124" s="726">
        <v>22927599.48</v>
      </c>
      <c r="O1124" s="548" t="s">
        <v>863</v>
      </c>
      <c r="P1124" s="909">
        <v>5.0070124749999998</v>
      </c>
      <c r="Q1124" s="203" t="s">
        <v>57</v>
      </c>
      <c r="R1124" s="205" t="s">
        <v>902</v>
      </c>
      <c r="S1124" s="490">
        <v>0</v>
      </c>
      <c r="T1124" s="18">
        <v>0</v>
      </c>
      <c r="U1124" s="548">
        <v>0</v>
      </c>
      <c r="V1124" s="18">
        <v>0</v>
      </c>
      <c r="W1124" s="64">
        <v>0</v>
      </c>
      <c r="X1124" s="18">
        <v>0</v>
      </c>
      <c r="Y1124" s="18">
        <v>0</v>
      </c>
      <c r="Z1124" s="18">
        <v>0</v>
      </c>
      <c r="AA1124" s="18">
        <v>0</v>
      </c>
      <c r="AB1124" s="18">
        <v>0</v>
      </c>
      <c r="AC1124" s="18">
        <v>0</v>
      </c>
      <c r="AD1124" s="18">
        <v>0</v>
      </c>
      <c r="AE1124" s="18">
        <v>0</v>
      </c>
      <c r="AF1124" s="18">
        <v>0</v>
      </c>
      <c r="AG1124" s="64">
        <v>0</v>
      </c>
      <c r="AH1124" s="18">
        <v>0</v>
      </c>
      <c r="AI1124" s="64">
        <v>0</v>
      </c>
      <c r="AJ1124" s="18">
        <v>0</v>
      </c>
      <c r="AK1124" s="18">
        <v>98</v>
      </c>
      <c r="AL1124" s="64">
        <v>96</v>
      </c>
      <c r="AM1124" s="18">
        <v>2</v>
      </c>
      <c r="AN1124" s="18">
        <v>2</v>
      </c>
      <c r="AO1124" s="18">
        <v>0</v>
      </c>
      <c r="AP1124" s="64">
        <v>0</v>
      </c>
      <c r="AQ1124" s="64">
        <v>100</v>
      </c>
      <c r="AR1124" s="11">
        <v>98</v>
      </c>
      <c r="AS1124" s="17">
        <v>0</v>
      </c>
      <c r="AT1124" s="490">
        <v>0</v>
      </c>
      <c r="AU1124" s="64">
        <v>0</v>
      </c>
      <c r="AV1124" s="18">
        <v>0</v>
      </c>
      <c r="AW1124" s="64">
        <v>0</v>
      </c>
      <c r="AX1124" s="18">
        <v>0</v>
      </c>
      <c r="AY1124" s="17">
        <v>0</v>
      </c>
      <c r="AZ1124" s="490">
        <v>0</v>
      </c>
      <c r="BA1124" s="17">
        <v>0</v>
      </c>
      <c r="BB1124" s="18">
        <v>0</v>
      </c>
      <c r="BC1124" s="17">
        <v>0</v>
      </c>
      <c r="BD1124" s="18">
        <v>0</v>
      </c>
      <c r="BE1124" s="17">
        <v>0</v>
      </c>
      <c r="BF1124" s="18">
        <v>0</v>
      </c>
      <c r="BG1124" s="17">
        <v>0</v>
      </c>
      <c r="BH1124" s="18">
        <v>0</v>
      </c>
      <c r="BI1124" s="17">
        <v>0</v>
      </c>
      <c r="BJ1124" s="18">
        <v>0</v>
      </c>
      <c r="BK1124" s="17">
        <v>671.63000000000011</v>
      </c>
      <c r="BL1124" s="17">
        <v>658.99000000000012</v>
      </c>
      <c r="BM1124" s="17">
        <v>18.600000000000001</v>
      </c>
      <c r="BN1124" s="17">
        <v>18.600000000000001</v>
      </c>
      <c r="BO1124" s="18">
        <v>0</v>
      </c>
      <c r="BP1124" s="18">
        <v>0</v>
      </c>
      <c r="BQ1124" s="64">
        <v>690.23000000000013</v>
      </c>
      <c r="BR1124" s="18">
        <v>677.59000000000015</v>
      </c>
      <c r="BS1124" s="729">
        <v>0.13785266233034504</v>
      </c>
      <c r="BT1124" s="17">
        <v>0</v>
      </c>
      <c r="BU1124" s="17">
        <v>0</v>
      </c>
      <c r="BV1124" s="17">
        <v>0</v>
      </c>
      <c r="BW1124" s="17">
        <v>0</v>
      </c>
      <c r="BX1124" s="17">
        <v>0</v>
      </c>
      <c r="BY1124" s="17">
        <v>0</v>
      </c>
      <c r="BZ1124" s="17">
        <v>0</v>
      </c>
      <c r="CA1124" s="17">
        <v>0</v>
      </c>
      <c r="CB1124" s="17">
        <v>0</v>
      </c>
      <c r="CC1124" s="17">
        <v>0</v>
      </c>
      <c r="CD1124" s="17">
        <v>0</v>
      </c>
      <c r="CE1124" s="17">
        <v>0</v>
      </c>
      <c r="CF1124" s="17">
        <v>0</v>
      </c>
      <c r="CG1124" s="17">
        <v>0</v>
      </c>
      <c r="CH1124" s="17">
        <v>0</v>
      </c>
      <c r="CI1124" s="17">
        <v>0</v>
      </c>
      <c r="CJ1124" s="17">
        <v>0</v>
      </c>
      <c r="CK1124" s="17">
        <v>0</v>
      </c>
      <c r="CL1124" s="702">
        <v>788386.15920000023</v>
      </c>
      <c r="CM1124" s="702">
        <v>773548.82160000026</v>
      </c>
      <c r="CN1124" s="702">
        <v>21833.424000000003</v>
      </c>
      <c r="CO1124" s="702">
        <v>21833.424000000003</v>
      </c>
      <c r="CP1124" s="702">
        <v>0</v>
      </c>
      <c r="CQ1124" s="702">
        <v>0</v>
      </c>
      <c r="CR1124" s="704">
        <v>810219.58320000023</v>
      </c>
      <c r="CS1124" s="703">
        <v>795382.24560000026</v>
      </c>
      <c r="CT1124" s="23" t="s">
        <v>56</v>
      </c>
      <c r="CU1124" s="23" t="s">
        <v>56</v>
      </c>
      <c r="CV1124" s="23" t="s">
        <v>56</v>
      </c>
      <c r="CW1124" s="23" t="s">
        <v>56</v>
      </c>
      <c r="CX1124" s="23" t="s">
        <v>56</v>
      </c>
      <c r="CY1124" s="23" t="s">
        <v>56</v>
      </c>
      <c r="CZ1124" s="23" t="s">
        <v>56</v>
      </c>
      <c r="DA1124" s="23" t="s">
        <v>56</v>
      </c>
      <c r="DB1124" s="728">
        <v>22927599.48</v>
      </c>
      <c r="DC1124" s="10"/>
      <c r="DD1124" s="692">
        <v>5.0070124749999998</v>
      </c>
      <c r="DE1124" s="120"/>
      <c r="DF1124" s="120"/>
      <c r="DG1124" s="120"/>
      <c r="DH1124" s="140"/>
      <c r="DI1124" s="140"/>
      <c r="DJ1124" s="140"/>
      <c r="DK1124" s="140"/>
      <c r="DL1124" s="548">
        <v>1</v>
      </c>
      <c r="DM1124" s="548">
        <v>1</v>
      </c>
      <c r="DN1124" s="203" t="s">
        <v>868</v>
      </c>
      <c r="DO1124" s="700">
        <v>1699.4166666666699</v>
      </c>
      <c r="DP1124" s="713" t="s">
        <v>56</v>
      </c>
      <c r="DQ1124" s="548" t="s">
        <v>56</v>
      </c>
      <c r="DR1124" s="673" t="s">
        <v>56</v>
      </c>
      <c r="DS1124" s="203" t="s">
        <v>56</v>
      </c>
      <c r="DT1124" s="1160" t="s">
        <v>56</v>
      </c>
      <c r="DU1124" s="711">
        <v>81.250821360270521</v>
      </c>
      <c r="DV1124" s="711">
        <v>375.57091219103279</v>
      </c>
      <c r="DW1124" s="711">
        <v>70.876243200161994</v>
      </c>
      <c r="DX1124" s="711">
        <v>224.95724384213537</v>
      </c>
      <c r="DY1124" s="710">
        <v>1.0174079340950306</v>
      </c>
      <c r="DZ1124" s="710">
        <v>-1.3477545850081762E-2</v>
      </c>
      <c r="EA1124" s="710">
        <v>1.0082390957940299</v>
      </c>
      <c r="EB1124" s="710">
        <v>-3.8432461706494281E-2</v>
      </c>
      <c r="EC1124" s="236"/>
      <c r="ED1124" s="49"/>
      <c r="EE1124" s="232"/>
      <c r="EF1124" s="700">
        <v>117846</v>
      </c>
      <c r="EG1124" s="712">
        <v>368105.33333333331</v>
      </c>
      <c r="EH1124" s="44"/>
    </row>
    <row r="1125" spans="1:138" ht="41.25" customHeight="1" x14ac:dyDescent="0.25">
      <c r="A1125" s="871" t="s">
        <v>49</v>
      </c>
      <c r="B1125" s="656" t="s">
        <v>96</v>
      </c>
      <c r="C1125" s="656" t="s">
        <v>140</v>
      </c>
      <c r="D1125" s="691" t="s">
        <v>168</v>
      </c>
      <c r="E1125" s="656" t="s">
        <v>169</v>
      </c>
      <c r="F1125" s="656" t="s">
        <v>688</v>
      </c>
      <c r="G1125" s="901" t="s">
        <v>610</v>
      </c>
      <c r="H1125" s="897" t="s">
        <v>55</v>
      </c>
      <c r="I1125" s="17" t="s">
        <v>860</v>
      </c>
      <c r="J1125" s="64">
        <v>13.2</v>
      </c>
      <c r="K1125" s="665">
        <v>9.7168050304614013</v>
      </c>
      <c r="L1125" s="665">
        <v>16.645075722954001</v>
      </c>
      <c r="M1125" s="64">
        <v>3041</v>
      </c>
      <c r="N1125" s="726">
        <v>33871669.210000001</v>
      </c>
      <c r="O1125" s="548" t="s">
        <v>863</v>
      </c>
      <c r="P1125" s="909">
        <v>7.5905394590000004</v>
      </c>
      <c r="Q1125" s="203" t="s">
        <v>57</v>
      </c>
      <c r="R1125" s="205" t="s">
        <v>1190</v>
      </c>
      <c r="S1125" s="490">
        <v>0</v>
      </c>
      <c r="T1125" s="18">
        <v>0</v>
      </c>
      <c r="U1125" s="548">
        <v>0</v>
      </c>
      <c r="V1125" s="18">
        <v>0</v>
      </c>
      <c r="W1125" s="64">
        <v>0</v>
      </c>
      <c r="X1125" s="18">
        <v>0</v>
      </c>
      <c r="Y1125" s="18">
        <v>0</v>
      </c>
      <c r="Z1125" s="18">
        <v>0</v>
      </c>
      <c r="AA1125" s="18">
        <v>0</v>
      </c>
      <c r="AB1125" s="18">
        <v>0</v>
      </c>
      <c r="AC1125" s="18">
        <v>0</v>
      </c>
      <c r="AD1125" s="18">
        <v>0</v>
      </c>
      <c r="AE1125" s="18">
        <v>0</v>
      </c>
      <c r="AF1125" s="18">
        <v>0</v>
      </c>
      <c r="AG1125" s="64">
        <v>0</v>
      </c>
      <c r="AH1125" s="18">
        <v>0</v>
      </c>
      <c r="AI1125" s="64">
        <v>0</v>
      </c>
      <c r="AJ1125" s="18">
        <v>0</v>
      </c>
      <c r="AK1125" s="18">
        <v>167</v>
      </c>
      <c r="AL1125" s="64">
        <v>162</v>
      </c>
      <c r="AM1125" s="18">
        <v>1</v>
      </c>
      <c r="AN1125" s="18">
        <v>1</v>
      </c>
      <c r="AO1125" s="18">
        <v>0</v>
      </c>
      <c r="AP1125" s="64">
        <v>0</v>
      </c>
      <c r="AQ1125" s="64">
        <v>168</v>
      </c>
      <c r="AR1125" s="11">
        <v>163</v>
      </c>
      <c r="AS1125" s="17">
        <v>0</v>
      </c>
      <c r="AT1125" s="490">
        <v>0</v>
      </c>
      <c r="AU1125" s="64">
        <v>0</v>
      </c>
      <c r="AV1125" s="18">
        <v>0</v>
      </c>
      <c r="AW1125" s="64">
        <v>0</v>
      </c>
      <c r="AX1125" s="18">
        <v>0</v>
      </c>
      <c r="AY1125" s="17">
        <v>0</v>
      </c>
      <c r="AZ1125" s="490">
        <v>0</v>
      </c>
      <c r="BA1125" s="17">
        <v>0</v>
      </c>
      <c r="BB1125" s="18">
        <v>0</v>
      </c>
      <c r="BC1125" s="17">
        <v>0</v>
      </c>
      <c r="BD1125" s="18">
        <v>0</v>
      </c>
      <c r="BE1125" s="17">
        <v>0</v>
      </c>
      <c r="BF1125" s="18">
        <v>0</v>
      </c>
      <c r="BG1125" s="17">
        <v>0</v>
      </c>
      <c r="BH1125" s="18">
        <v>0</v>
      </c>
      <c r="BI1125" s="17">
        <v>0</v>
      </c>
      <c r="BJ1125" s="18">
        <v>0</v>
      </c>
      <c r="BK1125" s="17">
        <v>1021.4700000000005</v>
      </c>
      <c r="BL1125" s="17">
        <v>988.67000000000053</v>
      </c>
      <c r="BM1125" s="17">
        <v>12.6</v>
      </c>
      <c r="BN1125" s="17">
        <v>12.6</v>
      </c>
      <c r="BO1125" s="18">
        <v>0</v>
      </c>
      <c r="BP1125" s="18">
        <v>0</v>
      </c>
      <c r="BQ1125" s="64">
        <v>1034.0700000000004</v>
      </c>
      <c r="BR1125" s="18">
        <v>1001.2700000000006</v>
      </c>
      <c r="BS1125" s="729">
        <v>0.13623142407538869</v>
      </c>
      <c r="BT1125" s="17">
        <v>0</v>
      </c>
      <c r="BU1125" s="17">
        <v>0</v>
      </c>
      <c r="BV1125" s="17">
        <v>0</v>
      </c>
      <c r="BW1125" s="17">
        <v>0</v>
      </c>
      <c r="BX1125" s="17">
        <v>0</v>
      </c>
      <c r="BY1125" s="17">
        <v>0</v>
      </c>
      <c r="BZ1125" s="17">
        <v>0</v>
      </c>
      <c r="CA1125" s="17">
        <v>0</v>
      </c>
      <c r="CB1125" s="17">
        <v>0</v>
      </c>
      <c r="CC1125" s="17">
        <v>0</v>
      </c>
      <c r="CD1125" s="17">
        <v>0</v>
      </c>
      <c r="CE1125" s="17">
        <v>0</v>
      </c>
      <c r="CF1125" s="17">
        <v>0</v>
      </c>
      <c r="CG1125" s="17">
        <v>0</v>
      </c>
      <c r="CH1125" s="17">
        <v>0</v>
      </c>
      <c r="CI1125" s="17">
        <v>0</v>
      </c>
      <c r="CJ1125" s="17">
        <v>0</v>
      </c>
      <c r="CK1125" s="17">
        <v>0</v>
      </c>
      <c r="CL1125" s="702">
        <v>1199042.3448000005</v>
      </c>
      <c r="CM1125" s="702">
        <v>1160540.3928000007</v>
      </c>
      <c r="CN1125" s="702">
        <v>14790.384000000002</v>
      </c>
      <c r="CO1125" s="702">
        <v>14790.384000000002</v>
      </c>
      <c r="CP1125" s="702">
        <v>0</v>
      </c>
      <c r="CQ1125" s="702">
        <v>0</v>
      </c>
      <c r="CR1125" s="704">
        <v>1213832.7288000006</v>
      </c>
      <c r="CS1125" s="703">
        <v>1175330.7768000008</v>
      </c>
      <c r="CT1125" s="23" t="s">
        <v>56</v>
      </c>
      <c r="CU1125" s="23" t="s">
        <v>56</v>
      </c>
      <c r="CV1125" s="23" t="s">
        <v>56</v>
      </c>
      <c r="CW1125" s="23" t="s">
        <v>56</v>
      </c>
      <c r="CX1125" s="23" t="s">
        <v>56</v>
      </c>
      <c r="CY1125" s="23" t="s">
        <v>56</v>
      </c>
      <c r="CZ1125" s="23" t="s">
        <v>56</v>
      </c>
      <c r="DA1125" s="23" t="s">
        <v>56</v>
      </c>
      <c r="DB1125" s="728">
        <v>33871669.210000001</v>
      </c>
      <c r="DC1125" s="10"/>
      <c r="DD1125" s="692">
        <v>7.5905394590000004</v>
      </c>
      <c r="DE1125" s="120"/>
      <c r="DF1125" s="120"/>
      <c r="DG1125" s="120"/>
      <c r="DH1125" s="140"/>
      <c r="DI1125" s="140"/>
      <c r="DJ1125" s="140"/>
      <c r="DK1125" s="140"/>
      <c r="DL1125" s="548">
        <v>3</v>
      </c>
      <c r="DM1125" s="548">
        <v>2</v>
      </c>
      <c r="DN1125" s="203" t="s">
        <v>868</v>
      </c>
      <c r="DO1125" s="700">
        <v>2958.4166666666702</v>
      </c>
      <c r="DP1125" s="713" t="s">
        <v>56</v>
      </c>
      <c r="DQ1125" s="548" t="s">
        <v>56</v>
      </c>
      <c r="DR1125" s="673" t="s">
        <v>56</v>
      </c>
      <c r="DS1125" s="203" t="s">
        <v>56</v>
      </c>
      <c r="DT1125" s="1160" t="s">
        <v>56</v>
      </c>
      <c r="DU1125" s="711">
        <v>14.309681417424844</v>
      </c>
      <c r="DV1125" s="711">
        <v>56.311667743156193</v>
      </c>
      <c r="DW1125" s="711">
        <v>14.4223027321038</v>
      </c>
      <c r="DX1125" s="711">
        <v>49.151852772411829</v>
      </c>
      <c r="DY1125" s="710">
        <v>5.6111095462099594E-2</v>
      </c>
      <c r="DZ1125" s="710">
        <v>0.46741235013459359</v>
      </c>
      <c r="EA1125" s="710">
        <v>5.63527100773107E-2</v>
      </c>
      <c r="EB1125" s="710">
        <v>0.46560796025632623</v>
      </c>
      <c r="EC1125" s="236"/>
      <c r="ED1125" s="49"/>
      <c r="EE1125" s="232"/>
      <c r="EF1125" s="700">
        <v>0</v>
      </c>
      <c r="EG1125" s="712">
        <v>153549.66666666666</v>
      </c>
      <c r="EH1125" s="44"/>
    </row>
    <row r="1126" spans="1:138" ht="41.25" customHeight="1" x14ac:dyDescent="0.25">
      <c r="A1126" s="871" t="s">
        <v>49</v>
      </c>
      <c r="B1126" s="656" t="s">
        <v>96</v>
      </c>
      <c r="C1126" s="656" t="s">
        <v>140</v>
      </c>
      <c r="D1126" s="691" t="s">
        <v>168</v>
      </c>
      <c r="E1126" s="656" t="s">
        <v>169</v>
      </c>
      <c r="F1126" s="656" t="s">
        <v>689</v>
      </c>
      <c r="G1126" s="901" t="s">
        <v>690</v>
      </c>
      <c r="H1126" s="897" t="s">
        <v>55</v>
      </c>
      <c r="I1126" s="17" t="s">
        <v>866</v>
      </c>
      <c r="J1126" s="64">
        <v>13.2</v>
      </c>
      <c r="K1126" s="665">
        <v>10.997136987416315</v>
      </c>
      <c r="L1126" s="665">
        <v>39.049810524837007</v>
      </c>
      <c r="M1126" s="64">
        <v>2613</v>
      </c>
      <c r="N1126" s="726">
        <v>33110649.270000003</v>
      </c>
      <c r="O1126" s="548" t="s">
        <v>863</v>
      </c>
      <c r="P1126" s="909">
        <v>8.4136100030000005</v>
      </c>
      <c r="Q1126" s="203" t="s">
        <v>57</v>
      </c>
      <c r="R1126" s="205" t="s">
        <v>1190</v>
      </c>
      <c r="S1126" s="490">
        <v>0</v>
      </c>
      <c r="T1126" s="18">
        <v>0</v>
      </c>
      <c r="U1126" s="548">
        <v>0</v>
      </c>
      <c r="V1126" s="18">
        <v>0</v>
      </c>
      <c r="W1126" s="64">
        <v>0</v>
      </c>
      <c r="X1126" s="18">
        <v>0</v>
      </c>
      <c r="Y1126" s="18">
        <v>0</v>
      </c>
      <c r="Z1126" s="18">
        <v>0</v>
      </c>
      <c r="AA1126" s="18">
        <v>0</v>
      </c>
      <c r="AB1126" s="18">
        <v>0</v>
      </c>
      <c r="AC1126" s="18">
        <v>0</v>
      </c>
      <c r="AD1126" s="18">
        <v>0</v>
      </c>
      <c r="AE1126" s="18">
        <v>0</v>
      </c>
      <c r="AF1126" s="18">
        <v>0</v>
      </c>
      <c r="AG1126" s="64">
        <v>0</v>
      </c>
      <c r="AH1126" s="18">
        <v>0</v>
      </c>
      <c r="AI1126" s="64">
        <v>0</v>
      </c>
      <c r="AJ1126" s="18">
        <v>0</v>
      </c>
      <c r="AK1126" s="18">
        <v>156</v>
      </c>
      <c r="AL1126" s="64">
        <v>154</v>
      </c>
      <c r="AM1126" s="18">
        <v>5</v>
      </c>
      <c r="AN1126" s="18">
        <v>5</v>
      </c>
      <c r="AO1126" s="18">
        <v>0</v>
      </c>
      <c r="AP1126" s="64">
        <v>0</v>
      </c>
      <c r="AQ1126" s="64">
        <v>161</v>
      </c>
      <c r="AR1126" s="11">
        <v>159</v>
      </c>
      <c r="AS1126" s="17">
        <v>0</v>
      </c>
      <c r="AT1126" s="490">
        <v>0</v>
      </c>
      <c r="AU1126" s="64">
        <v>0</v>
      </c>
      <c r="AV1126" s="18">
        <v>0</v>
      </c>
      <c r="AW1126" s="64">
        <v>0</v>
      </c>
      <c r="AX1126" s="18">
        <v>0</v>
      </c>
      <c r="AY1126" s="17">
        <v>0</v>
      </c>
      <c r="AZ1126" s="490">
        <v>0</v>
      </c>
      <c r="BA1126" s="17">
        <v>0</v>
      </c>
      <c r="BB1126" s="18">
        <v>0</v>
      </c>
      <c r="BC1126" s="17">
        <v>0</v>
      </c>
      <c r="BD1126" s="18">
        <v>0</v>
      </c>
      <c r="BE1126" s="17">
        <v>0</v>
      </c>
      <c r="BF1126" s="18">
        <v>0</v>
      </c>
      <c r="BG1126" s="17">
        <v>0</v>
      </c>
      <c r="BH1126" s="18">
        <v>0</v>
      </c>
      <c r="BI1126" s="17">
        <v>0</v>
      </c>
      <c r="BJ1126" s="18">
        <v>0</v>
      </c>
      <c r="BK1126" s="17">
        <v>1000.7920000000003</v>
      </c>
      <c r="BL1126" s="17">
        <v>983.39200000000028</v>
      </c>
      <c r="BM1126" s="17">
        <v>100.52000000000001</v>
      </c>
      <c r="BN1126" s="17">
        <v>100.52000000000001</v>
      </c>
      <c r="BO1126" s="18">
        <v>0</v>
      </c>
      <c r="BP1126" s="18">
        <v>0</v>
      </c>
      <c r="BQ1126" s="64">
        <v>1101.3120000000004</v>
      </c>
      <c r="BR1126" s="18">
        <v>1083.9120000000003</v>
      </c>
      <c r="BS1126" s="729">
        <v>0.1308964879055852</v>
      </c>
      <c r="BT1126" s="17">
        <v>0</v>
      </c>
      <c r="BU1126" s="17">
        <v>0</v>
      </c>
      <c r="BV1126" s="17">
        <v>0</v>
      </c>
      <c r="BW1126" s="17">
        <v>0</v>
      </c>
      <c r="BX1126" s="17">
        <v>0</v>
      </c>
      <c r="BY1126" s="17">
        <v>0</v>
      </c>
      <c r="BZ1126" s="17">
        <v>0</v>
      </c>
      <c r="CA1126" s="17">
        <v>0</v>
      </c>
      <c r="CB1126" s="17">
        <v>0</v>
      </c>
      <c r="CC1126" s="17">
        <v>0</v>
      </c>
      <c r="CD1126" s="17">
        <v>0</v>
      </c>
      <c r="CE1126" s="17">
        <v>0</v>
      </c>
      <c r="CF1126" s="17">
        <v>0</v>
      </c>
      <c r="CG1126" s="17">
        <v>0</v>
      </c>
      <c r="CH1126" s="17">
        <v>0</v>
      </c>
      <c r="CI1126" s="17">
        <v>0</v>
      </c>
      <c r="CJ1126" s="17">
        <v>0</v>
      </c>
      <c r="CK1126" s="17">
        <v>0</v>
      </c>
      <c r="CL1126" s="702">
        <v>1174769.6812800004</v>
      </c>
      <c r="CM1126" s="702">
        <v>1154344.8652800003</v>
      </c>
      <c r="CN1126" s="702">
        <v>117994.39680000002</v>
      </c>
      <c r="CO1126" s="702">
        <v>117994.39680000002</v>
      </c>
      <c r="CP1126" s="702">
        <v>0</v>
      </c>
      <c r="CQ1126" s="702">
        <v>0</v>
      </c>
      <c r="CR1126" s="704">
        <v>1292764.0780800004</v>
      </c>
      <c r="CS1126" s="703">
        <v>1272339.2620800002</v>
      </c>
      <c r="CT1126" s="23" t="s">
        <v>56</v>
      </c>
      <c r="CU1126" s="23" t="s">
        <v>56</v>
      </c>
      <c r="CV1126" s="23" t="s">
        <v>56</v>
      </c>
      <c r="CW1126" s="23" t="s">
        <v>56</v>
      </c>
      <c r="CX1126" s="23" t="s">
        <v>56</v>
      </c>
      <c r="CY1126" s="23" t="s">
        <v>56</v>
      </c>
      <c r="CZ1126" s="23" t="s">
        <v>56</v>
      </c>
      <c r="DA1126" s="23" t="s">
        <v>56</v>
      </c>
      <c r="DB1126" s="728">
        <v>33110649.270000003</v>
      </c>
      <c r="DC1126" s="10"/>
      <c r="DD1126" s="692">
        <v>8.4136100030000005</v>
      </c>
      <c r="DE1126" s="120"/>
      <c r="DF1126" s="120"/>
      <c r="DG1126" s="120"/>
      <c r="DH1126" s="140"/>
      <c r="DI1126" s="140"/>
      <c r="DJ1126" s="140"/>
      <c r="DK1126" s="140"/>
      <c r="DL1126" s="548">
        <v>2</v>
      </c>
      <c r="DM1126" s="548">
        <v>2</v>
      </c>
      <c r="DN1126" s="203" t="s">
        <v>868</v>
      </c>
      <c r="DO1126" s="700">
        <v>2569</v>
      </c>
      <c r="DP1126" s="713" t="s">
        <v>56</v>
      </c>
      <c r="DQ1126" s="548" t="s">
        <v>56</v>
      </c>
      <c r="DR1126" s="673" t="s">
        <v>56</v>
      </c>
      <c r="DS1126" s="203" t="s">
        <v>56</v>
      </c>
      <c r="DT1126" s="1160" t="s">
        <v>56</v>
      </c>
      <c r="DU1126" s="711">
        <v>304.99532892175944</v>
      </c>
      <c r="DV1126" s="711">
        <v>-166.03970778700682</v>
      </c>
      <c r="DW1126" s="711">
        <v>59.4313700307356</v>
      </c>
      <c r="DX1126" s="711">
        <v>31.4802980223917</v>
      </c>
      <c r="DY1126" s="710">
        <v>0.81743869209809261</v>
      </c>
      <c r="DZ1126" s="710">
        <v>0.32080449655118148</v>
      </c>
      <c r="EA1126" s="710">
        <v>0.39579494735099902</v>
      </c>
      <c r="EB1126" s="710">
        <v>0.61246916995983169</v>
      </c>
      <c r="EC1126" s="236"/>
      <c r="ED1126" s="49"/>
      <c r="EE1126" s="232"/>
      <c r="EF1126" s="700">
        <v>100470</v>
      </c>
      <c r="EG1126" s="712">
        <v>-10245.666666666672</v>
      </c>
      <c r="EH1126" s="44"/>
    </row>
    <row r="1127" spans="1:138" ht="41.25" customHeight="1" x14ac:dyDescent="0.25">
      <c r="A1127" s="871" t="s">
        <v>49</v>
      </c>
      <c r="B1127" s="656" t="s">
        <v>96</v>
      </c>
      <c r="C1127" s="656" t="s">
        <v>140</v>
      </c>
      <c r="D1127" s="691" t="s">
        <v>168</v>
      </c>
      <c r="E1127" s="656" t="s">
        <v>169</v>
      </c>
      <c r="F1127" s="656" t="s">
        <v>170</v>
      </c>
      <c r="G1127" s="901" t="s">
        <v>171</v>
      </c>
      <c r="H1127" s="897" t="s">
        <v>55</v>
      </c>
      <c r="I1127" s="17" t="s">
        <v>866</v>
      </c>
      <c r="J1127" s="64">
        <v>13.2</v>
      </c>
      <c r="K1127" s="665">
        <v>12.117427449751863</v>
      </c>
      <c r="L1127" s="665">
        <v>50.104166562450004</v>
      </c>
      <c r="M1127" s="64">
        <v>2328</v>
      </c>
      <c r="N1127" s="726">
        <v>38573759.089999996</v>
      </c>
      <c r="O1127" s="548" t="s">
        <v>863</v>
      </c>
      <c r="P1127" s="909">
        <v>9.7168050299999997</v>
      </c>
      <c r="Q1127" s="203" t="s">
        <v>902</v>
      </c>
      <c r="R1127" s="205" t="s">
        <v>1190</v>
      </c>
      <c r="S1127" s="490">
        <v>0</v>
      </c>
      <c r="T1127" s="18">
        <v>0</v>
      </c>
      <c r="U1127" s="548">
        <v>0</v>
      </c>
      <c r="V1127" s="18">
        <v>0</v>
      </c>
      <c r="W1127" s="64">
        <v>0</v>
      </c>
      <c r="X1127" s="18">
        <v>0</v>
      </c>
      <c r="Y1127" s="18">
        <v>0</v>
      </c>
      <c r="Z1127" s="18">
        <v>0</v>
      </c>
      <c r="AA1127" s="18">
        <v>0</v>
      </c>
      <c r="AB1127" s="18">
        <v>0</v>
      </c>
      <c r="AC1127" s="18">
        <v>0</v>
      </c>
      <c r="AD1127" s="18">
        <v>0</v>
      </c>
      <c r="AE1127" s="18">
        <v>0</v>
      </c>
      <c r="AF1127" s="18">
        <v>0</v>
      </c>
      <c r="AG1127" s="64">
        <v>0</v>
      </c>
      <c r="AH1127" s="18">
        <v>0</v>
      </c>
      <c r="AI1127" s="64">
        <v>0</v>
      </c>
      <c r="AJ1127" s="18">
        <v>0</v>
      </c>
      <c r="AK1127" s="18">
        <v>276</v>
      </c>
      <c r="AL1127" s="64">
        <v>274</v>
      </c>
      <c r="AM1127" s="18">
        <v>8</v>
      </c>
      <c r="AN1127" s="18">
        <v>6</v>
      </c>
      <c r="AO1127" s="18">
        <v>0</v>
      </c>
      <c r="AP1127" s="64">
        <v>0</v>
      </c>
      <c r="AQ1127" s="64">
        <v>284</v>
      </c>
      <c r="AR1127" s="11">
        <v>280</v>
      </c>
      <c r="AS1127" s="17">
        <v>0</v>
      </c>
      <c r="AT1127" s="490">
        <v>0</v>
      </c>
      <c r="AU1127" s="64">
        <v>0</v>
      </c>
      <c r="AV1127" s="18">
        <v>0</v>
      </c>
      <c r="AW1127" s="64">
        <v>0</v>
      </c>
      <c r="AX1127" s="18">
        <v>0</v>
      </c>
      <c r="AY1127" s="17">
        <v>0</v>
      </c>
      <c r="AZ1127" s="490">
        <v>0</v>
      </c>
      <c r="BA1127" s="17">
        <v>0</v>
      </c>
      <c r="BB1127" s="18">
        <v>0</v>
      </c>
      <c r="BC1127" s="17">
        <v>0</v>
      </c>
      <c r="BD1127" s="18">
        <v>0</v>
      </c>
      <c r="BE1127" s="17">
        <v>0</v>
      </c>
      <c r="BF1127" s="18">
        <v>0</v>
      </c>
      <c r="BG1127" s="17">
        <v>0</v>
      </c>
      <c r="BH1127" s="18">
        <v>0</v>
      </c>
      <c r="BI1127" s="17">
        <v>0</v>
      </c>
      <c r="BJ1127" s="18">
        <v>0</v>
      </c>
      <c r="BK1127" s="17">
        <v>2176.6869999999967</v>
      </c>
      <c r="BL1127" s="17">
        <v>2156.6869999999963</v>
      </c>
      <c r="BM1127" s="17">
        <v>96.93</v>
      </c>
      <c r="BN1127" s="17">
        <v>72.66</v>
      </c>
      <c r="BO1127" s="18">
        <v>0</v>
      </c>
      <c r="BP1127" s="18">
        <v>0</v>
      </c>
      <c r="BQ1127" s="64">
        <v>2273.6169999999966</v>
      </c>
      <c r="BR1127" s="18">
        <v>2229.3469999999961</v>
      </c>
      <c r="BS1127" s="729">
        <v>0.23398812603323346</v>
      </c>
      <c r="BT1127" s="17">
        <v>0</v>
      </c>
      <c r="BU1127" s="17">
        <v>0</v>
      </c>
      <c r="BV1127" s="17">
        <v>0</v>
      </c>
      <c r="BW1127" s="17">
        <v>0</v>
      </c>
      <c r="BX1127" s="17">
        <v>0</v>
      </c>
      <c r="BY1127" s="17">
        <v>0</v>
      </c>
      <c r="BZ1127" s="17">
        <v>0</v>
      </c>
      <c r="CA1127" s="17">
        <v>0</v>
      </c>
      <c r="CB1127" s="17">
        <v>0</v>
      </c>
      <c r="CC1127" s="17">
        <v>0</v>
      </c>
      <c r="CD1127" s="17">
        <v>0</v>
      </c>
      <c r="CE1127" s="17">
        <v>0</v>
      </c>
      <c r="CF1127" s="17">
        <v>0</v>
      </c>
      <c r="CG1127" s="17">
        <v>0</v>
      </c>
      <c r="CH1127" s="17">
        <v>0</v>
      </c>
      <c r="CI1127" s="17">
        <v>0</v>
      </c>
      <c r="CJ1127" s="17">
        <v>0</v>
      </c>
      <c r="CK1127" s="17">
        <v>0</v>
      </c>
      <c r="CL1127" s="702">
        <v>2555082.2680799961</v>
      </c>
      <c r="CM1127" s="702">
        <v>2531605.4680799954</v>
      </c>
      <c r="CN1127" s="702">
        <v>113780.31120000001</v>
      </c>
      <c r="CO1127" s="702">
        <v>85291.214399999997</v>
      </c>
      <c r="CP1127" s="702">
        <v>0</v>
      </c>
      <c r="CQ1127" s="702">
        <v>0</v>
      </c>
      <c r="CR1127" s="704">
        <v>2668862.579279996</v>
      </c>
      <c r="CS1127" s="703">
        <v>2616896.6824799953</v>
      </c>
      <c r="CT1127" s="23" t="s">
        <v>56</v>
      </c>
      <c r="CU1127" s="23" t="s">
        <v>56</v>
      </c>
      <c r="CV1127" s="23" t="s">
        <v>56</v>
      </c>
      <c r="CW1127" s="23" t="s">
        <v>56</v>
      </c>
      <c r="CX1127" s="23" t="s">
        <v>56</v>
      </c>
      <c r="CY1127" s="23" t="s">
        <v>56</v>
      </c>
      <c r="CZ1127" s="23" t="s">
        <v>56</v>
      </c>
      <c r="DA1127" s="23" t="s">
        <v>56</v>
      </c>
      <c r="DB1127" s="728">
        <v>38573759.089999996</v>
      </c>
      <c r="DC1127" s="10"/>
      <c r="DD1127" s="692">
        <v>9.7168050299999997</v>
      </c>
      <c r="DE1127" s="120"/>
      <c r="DF1127" s="120"/>
      <c r="DG1127" s="120"/>
      <c r="DH1127" s="140"/>
      <c r="DI1127" s="140"/>
      <c r="DJ1127" s="140"/>
      <c r="DK1127" s="140"/>
      <c r="DL1127" s="548">
        <v>2</v>
      </c>
      <c r="DM1127" s="548">
        <v>1</v>
      </c>
      <c r="DN1127" s="203" t="s">
        <v>868</v>
      </c>
      <c r="DO1127" s="700">
        <v>2345.75</v>
      </c>
      <c r="DP1127" s="713" t="s">
        <v>56</v>
      </c>
      <c r="DQ1127" s="548" t="s">
        <v>56</v>
      </c>
      <c r="DR1127" s="673" t="s">
        <v>56</v>
      </c>
      <c r="DS1127" s="700">
        <v>2345.75</v>
      </c>
      <c r="DT1127" s="25" t="s">
        <v>1931</v>
      </c>
      <c r="DU1127" s="711">
        <v>137.97165085793455</v>
      </c>
      <c r="DV1127" s="711">
        <v>1106.8650564920711</v>
      </c>
      <c r="DW1127" s="711">
        <v>104.25621442093301</v>
      </c>
      <c r="DX1127" s="711">
        <v>52.997620363828659</v>
      </c>
      <c r="DY1127" s="710">
        <v>1.2929766599168708</v>
      </c>
      <c r="DZ1127" s="710">
        <v>0.34702221620985774</v>
      </c>
      <c r="EA1127" s="710">
        <v>0.74494206093663995</v>
      </c>
      <c r="EB1127" s="710">
        <v>0.61672125150085666</v>
      </c>
      <c r="EC1127" s="236"/>
      <c r="ED1127" s="49"/>
      <c r="EE1127" s="232"/>
      <c r="EF1127" s="700">
        <v>160943</v>
      </c>
      <c r="EG1127" s="712">
        <v>-55940.333333333328</v>
      </c>
      <c r="EH1127" s="44"/>
    </row>
    <row r="1128" spans="1:138" ht="41.25" customHeight="1" x14ac:dyDescent="0.25">
      <c r="A1128" s="871" t="s">
        <v>49</v>
      </c>
      <c r="B1128" s="656" t="s">
        <v>96</v>
      </c>
      <c r="C1128" s="656" t="s">
        <v>140</v>
      </c>
      <c r="D1128" s="691" t="s">
        <v>168</v>
      </c>
      <c r="E1128" s="656" t="s">
        <v>169</v>
      </c>
      <c r="F1128" s="656" t="s">
        <v>691</v>
      </c>
      <c r="G1128" s="901" t="s">
        <v>171</v>
      </c>
      <c r="H1128" s="897" t="s">
        <v>55</v>
      </c>
      <c r="I1128" s="17" t="s">
        <v>866</v>
      </c>
      <c r="J1128" s="64">
        <v>13.2</v>
      </c>
      <c r="K1128" s="665">
        <v>11.08858927005595</v>
      </c>
      <c r="L1128" s="665">
        <v>8.7238636182180009</v>
      </c>
      <c r="M1128" s="64">
        <v>387</v>
      </c>
      <c r="N1128" s="726">
        <v>14728519.66</v>
      </c>
      <c r="O1128" s="548" t="s">
        <v>863</v>
      </c>
      <c r="P1128" s="909">
        <v>3.2694191039999998</v>
      </c>
      <c r="Q1128" s="203" t="s">
        <v>57</v>
      </c>
      <c r="R1128" s="205" t="s">
        <v>1190</v>
      </c>
      <c r="S1128" s="490">
        <v>0</v>
      </c>
      <c r="T1128" s="18">
        <v>0</v>
      </c>
      <c r="U1128" s="548">
        <v>0</v>
      </c>
      <c r="V1128" s="18">
        <v>0</v>
      </c>
      <c r="W1128" s="64">
        <v>0</v>
      </c>
      <c r="X1128" s="18">
        <v>0</v>
      </c>
      <c r="Y1128" s="18">
        <v>0</v>
      </c>
      <c r="Z1128" s="18">
        <v>0</v>
      </c>
      <c r="AA1128" s="18">
        <v>0</v>
      </c>
      <c r="AB1128" s="18">
        <v>0</v>
      </c>
      <c r="AC1128" s="18">
        <v>0</v>
      </c>
      <c r="AD1128" s="18">
        <v>0</v>
      </c>
      <c r="AE1128" s="18">
        <v>0</v>
      </c>
      <c r="AF1128" s="18">
        <v>0</v>
      </c>
      <c r="AG1128" s="64">
        <v>0</v>
      </c>
      <c r="AH1128" s="18">
        <v>0</v>
      </c>
      <c r="AI1128" s="64">
        <v>0</v>
      </c>
      <c r="AJ1128" s="18">
        <v>0</v>
      </c>
      <c r="AK1128" s="18">
        <v>27</v>
      </c>
      <c r="AL1128" s="64">
        <v>26</v>
      </c>
      <c r="AM1128" s="18">
        <v>0</v>
      </c>
      <c r="AN1128" s="18" t="s">
        <v>58</v>
      </c>
      <c r="AO1128" s="18">
        <v>0</v>
      </c>
      <c r="AP1128" s="64">
        <v>0</v>
      </c>
      <c r="AQ1128" s="64">
        <v>27</v>
      </c>
      <c r="AR1128" s="11">
        <v>26</v>
      </c>
      <c r="AS1128" s="17">
        <v>0</v>
      </c>
      <c r="AT1128" s="490">
        <v>0</v>
      </c>
      <c r="AU1128" s="64">
        <v>0</v>
      </c>
      <c r="AV1128" s="18">
        <v>0</v>
      </c>
      <c r="AW1128" s="64">
        <v>0</v>
      </c>
      <c r="AX1128" s="18">
        <v>0</v>
      </c>
      <c r="AY1128" s="17">
        <v>0</v>
      </c>
      <c r="AZ1128" s="490">
        <v>0</v>
      </c>
      <c r="BA1128" s="17">
        <v>0</v>
      </c>
      <c r="BB1128" s="18">
        <v>0</v>
      </c>
      <c r="BC1128" s="17">
        <v>0</v>
      </c>
      <c r="BD1128" s="18">
        <v>0</v>
      </c>
      <c r="BE1128" s="17">
        <v>0</v>
      </c>
      <c r="BF1128" s="18">
        <v>0</v>
      </c>
      <c r="BG1128" s="17">
        <v>0</v>
      </c>
      <c r="BH1128" s="18">
        <v>0</v>
      </c>
      <c r="BI1128" s="17">
        <v>0</v>
      </c>
      <c r="BJ1128" s="18">
        <v>0</v>
      </c>
      <c r="BK1128" s="17">
        <v>181.72999999999996</v>
      </c>
      <c r="BL1128" s="17">
        <v>174.12999999999997</v>
      </c>
      <c r="BM1128" s="17">
        <v>0</v>
      </c>
      <c r="BN1128" s="17" t="s">
        <v>58</v>
      </c>
      <c r="BO1128" s="18">
        <v>0</v>
      </c>
      <c r="BP1128" s="18">
        <v>0</v>
      </c>
      <c r="BQ1128" s="64">
        <v>181.72999999999996</v>
      </c>
      <c r="BR1128" s="18">
        <v>174.12999999999997</v>
      </c>
      <c r="BS1128" s="729">
        <v>5.5584797855270617E-2</v>
      </c>
      <c r="BT1128" s="17">
        <v>0</v>
      </c>
      <c r="BU1128" s="17">
        <v>0</v>
      </c>
      <c r="BV1128" s="17">
        <v>0</v>
      </c>
      <c r="BW1128" s="17">
        <v>0</v>
      </c>
      <c r="BX1128" s="17">
        <v>0</v>
      </c>
      <c r="BY1128" s="17">
        <v>0</v>
      </c>
      <c r="BZ1128" s="17">
        <v>0</v>
      </c>
      <c r="CA1128" s="17">
        <v>0</v>
      </c>
      <c r="CB1128" s="17">
        <v>0</v>
      </c>
      <c r="CC1128" s="17">
        <v>0</v>
      </c>
      <c r="CD1128" s="17">
        <v>0</v>
      </c>
      <c r="CE1128" s="17">
        <v>0</v>
      </c>
      <c r="CF1128" s="17">
        <v>0</v>
      </c>
      <c r="CG1128" s="17">
        <v>0</v>
      </c>
      <c r="CH1128" s="17">
        <v>0</v>
      </c>
      <c r="CI1128" s="17">
        <v>0</v>
      </c>
      <c r="CJ1128" s="17">
        <v>0</v>
      </c>
      <c r="CK1128" s="17">
        <v>0</v>
      </c>
      <c r="CL1128" s="702">
        <v>213321.94319999998</v>
      </c>
      <c r="CM1128" s="702">
        <v>204400.75919999997</v>
      </c>
      <c r="CN1128" s="702">
        <v>0</v>
      </c>
      <c r="CO1128" s="702">
        <v>0</v>
      </c>
      <c r="CP1128" s="702">
        <v>0</v>
      </c>
      <c r="CQ1128" s="702">
        <v>0</v>
      </c>
      <c r="CR1128" s="704">
        <v>213321.94319999998</v>
      </c>
      <c r="CS1128" s="703">
        <v>204400.75919999997</v>
      </c>
      <c r="CT1128" s="23" t="s">
        <v>56</v>
      </c>
      <c r="CU1128" s="23" t="s">
        <v>56</v>
      </c>
      <c r="CV1128" s="23" t="s">
        <v>56</v>
      </c>
      <c r="CW1128" s="23" t="s">
        <v>56</v>
      </c>
      <c r="CX1128" s="23" t="s">
        <v>56</v>
      </c>
      <c r="CY1128" s="23" t="s">
        <v>56</v>
      </c>
      <c r="CZ1128" s="23" t="s">
        <v>56</v>
      </c>
      <c r="DA1128" s="23" t="s">
        <v>56</v>
      </c>
      <c r="DB1128" s="728">
        <v>14728519.66</v>
      </c>
      <c r="DC1128" s="10"/>
      <c r="DD1128" s="692">
        <v>3.2694191039999998</v>
      </c>
      <c r="DE1128" s="120"/>
      <c r="DF1128" s="120"/>
      <c r="DG1128" s="120"/>
      <c r="DH1128" s="140"/>
      <c r="DI1128" s="140"/>
      <c r="DJ1128" s="140"/>
      <c r="DK1128" s="140"/>
      <c r="DL1128" s="548">
        <v>1</v>
      </c>
      <c r="DM1128" s="548">
        <v>-1</v>
      </c>
      <c r="DN1128" s="203" t="s">
        <v>868</v>
      </c>
      <c r="DO1128" s="700">
        <v>391.41666666666703</v>
      </c>
      <c r="DP1128" s="713" t="s">
        <v>56</v>
      </c>
      <c r="DQ1128" s="548" t="s">
        <v>56</v>
      </c>
      <c r="DR1128" s="673" t="s">
        <v>56</v>
      </c>
      <c r="DS1128" s="203" t="s">
        <v>56</v>
      </c>
      <c r="DT1128" s="1160" t="s">
        <v>56</v>
      </c>
      <c r="DU1128" s="711">
        <v>1678.6459442197131</v>
      </c>
      <c r="DV1128" s="711">
        <v>-523.18208690230244</v>
      </c>
      <c r="DW1128" s="711">
        <v>602.34657188962501</v>
      </c>
      <c r="DX1128" s="711">
        <v>-453.39722616112408</v>
      </c>
      <c r="DY1128" s="710">
        <v>4.8618266978922673</v>
      </c>
      <c r="DZ1128" s="710">
        <v>-3.1573219175714664</v>
      </c>
      <c r="EA1128" s="710">
        <v>2.9618912782504299</v>
      </c>
      <c r="EB1128" s="710">
        <v>-1.5959923207015556</v>
      </c>
      <c r="EC1128" s="236"/>
      <c r="ED1128" s="49"/>
      <c r="EE1128" s="232"/>
      <c r="EF1128" s="700">
        <v>231209</v>
      </c>
      <c r="EG1128" s="712">
        <v>-175955</v>
      </c>
      <c r="EH1128" s="44"/>
    </row>
    <row r="1129" spans="1:138" ht="41.25" customHeight="1" x14ac:dyDescent="0.25">
      <c r="A1129" s="871" t="s">
        <v>49</v>
      </c>
      <c r="B1129" s="656" t="s">
        <v>96</v>
      </c>
      <c r="C1129" s="656" t="s">
        <v>140</v>
      </c>
      <c r="D1129" s="691" t="s">
        <v>168</v>
      </c>
      <c r="E1129" s="656" t="s">
        <v>169</v>
      </c>
      <c r="F1129" s="656" t="s">
        <v>692</v>
      </c>
      <c r="G1129" s="901" t="s">
        <v>610</v>
      </c>
      <c r="H1129" s="897" t="s">
        <v>55</v>
      </c>
      <c r="I1129" s="17" t="s">
        <v>866</v>
      </c>
      <c r="J1129" s="64">
        <v>13.2</v>
      </c>
      <c r="K1129" s="665">
        <v>9.7168050304614013</v>
      </c>
      <c r="L1129" s="665">
        <v>18.746401476159001</v>
      </c>
      <c r="M1129" s="64">
        <v>3556</v>
      </c>
      <c r="N1129" s="726">
        <v>30841809.270000003</v>
      </c>
      <c r="O1129" s="548" t="s">
        <v>863</v>
      </c>
      <c r="P1129" s="909">
        <v>7.6819917420000001</v>
      </c>
      <c r="Q1129" s="203" t="s">
        <v>57</v>
      </c>
      <c r="R1129" s="205" t="s">
        <v>1190</v>
      </c>
      <c r="S1129" s="490">
        <v>0</v>
      </c>
      <c r="T1129" s="18">
        <v>0</v>
      </c>
      <c r="U1129" s="548">
        <v>0</v>
      </c>
      <c r="V1129" s="18">
        <v>0</v>
      </c>
      <c r="W1129" s="64">
        <v>0</v>
      </c>
      <c r="X1129" s="18">
        <v>0</v>
      </c>
      <c r="Y1129" s="18">
        <v>0</v>
      </c>
      <c r="Z1129" s="18">
        <v>0</v>
      </c>
      <c r="AA1129" s="18">
        <v>0</v>
      </c>
      <c r="AB1129" s="18">
        <v>0</v>
      </c>
      <c r="AC1129" s="18">
        <v>0</v>
      </c>
      <c r="AD1129" s="18">
        <v>0</v>
      </c>
      <c r="AE1129" s="18">
        <v>0</v>
      </c>
      <c r="AF1129" s="18">
        <v>0</v>
      </c>
      <c r="AG1129" s="64">
        <v>0</v>
      </c>
      <c r="AH1129" s="18">
        <v>0</v>
      </c>
      <c r="AI1129" s="64">
        <v>0</v>
      </c>
      <c r="AJ1129" s="18">
        <v>0</v>
      </c>
      <c r="AK1129" s="18">
        <v>183</v>
      </c>
      <c r="AL1129" s="64">
        <v>182</v>
      </c>
      <c r="AM1129" s="18">
        <v>5</v>
      </c>
      <c r="AN1129" s="18">
        <v>5</v>
      </c>
      <c r="AO1129" s="18">
        <v>0</v>
      </c>
      <c r="AP1129" s="64">
        <v>0</v>
      </c>
      <c r="AQ1129" s="64">
        <v>188</v>
      </c>
      <c r="AR1129" s="11">
        <v>187</v>
      </c>
      <c r="AS1129" s="17">
        <v>0</v>
      </c>
      <c r="AT1129" s="490">
        <v>0</v>
      </c>
      <c r="AU1129" s="64">
        <v>0</v>
      </c>
      <c r="AV1129" s="18">
        <v>0</v>
      </c>
      <c r="AW1129" s="64">
        <v>0</v>
      </c>
      <c r="AX1129" s="18">
        <v>0</v>
      </c>
      <c r="AY1129" s="17">
        <v>0</v>
      </c>
      <c r="AZ1129" s="490">
        <v>0</v>
      </c>
      <c r="BA1129" s="17">
        <v>0</v>
      </c>
      <c r="BB1129" s="18">
        <v>0</v>
      </c>
      <c r="BC1129" s="17">
        <v>0</v>
      </c>
      <c r="BD1129" s="18">
        <v>0</v>
      </c>
      <c r="BE1129" s="17">
        <v>0</v>
      </c>
      <c r="BF1129" s="18">
        <v>0</v>
      </c>
      <c r="BG1129" s="17">
        <v>0</v>
      </c>
      <c r="BH1129" s="18">
        <v>0</v>
      </c>
      <c r="BI1129" s="17">
        <v>0</v>
      </c>
      <c r="BJ1129" s="18">
        <v>0</v>
      </c>
      <c r="BK1129" s="17">
        <v>1069.53</v>
      </c>
      <c r="BL1129" s="17">
        <v>1064.5300000000002</v>
      </c>
      <c r="BM1129" s="17">
        <v>34.199999999999996</v>
      </c>
      <c r="BN1129" s="17">
        <v>34.200000000000003</v>
      </c>
      <c r="BO1129" s="18">
        <v>0</v>
      </c>
      <c r="BP1129" s="18">
        <v>0</v>
      </c>
      <c r="BQ1129" s="64">
        <v>1103.73</v>
      </c>
      <c r="BR1129" s="18">
        <v>1098.7300000000002</v>
      </c>
      <c r="BS1129" s="729">
        <v>0.14367758220378468</v>
      </c>
      <c r="BT1129" s="17">
        <v>0</v>
      </c>
      <c r="BU1129" s="17">
        <v>0</v>
      </c>
      <c r="BV1129" s="17">
        <v>0</v>
      </c>
      <c r="BW1129" s="17">
        <v>0</v>
      </c>
      <c r="BX1129" s="17">
        <v>0</v>
      </c>
      <c r="BY1129" s="17">
        <v>0</v>
      </c>
      <c r="BZ1129" s="17">
        <v>0</v>
      </c>
      <c r="CA1129" s="17">
        <v>0</v>
      </c>
      <c r="CB1129" s="17">
        <v>0</v>
      </c>
      <c r="CC1129" s="17">
        <v>0</v>
      </c>
      <c r="CD1129" s="17">
        <v>0</v>
      </c>
      <c r="CE1129" s="17">
        <v>0</v>
      </c>
      <c r="CF1129" s="17">
        <v>0</v>
      </c>
      <c r="CG1129" s="17">
        <v>0</v>
      </c>
      <c r="CH1129" s="17">
        <v>0</v>
      </c>
      <c r="CI1129" s="17">
        <v>0</v>
      </c>
      <c r="CJ1129" s="17">
        <v>0</v>
      </c>
      <c r="CK1129" s="17">
        <v>0</v>
      </c>
      <c r="CL1129" s="702">
        <v>1255457.0952000001</v>
      </c>
      <c r="CM1129" s="702">
        <v>1249587.8952000001</v>
      </c>
      <c r="CN1129" s="702">
        <v>40145.328000000001</v>
      </c>
      <c r="CO1129" s="702">
        <v>40145.328000000009</v>
      </c>
      <c r="CP1129" s="702">
        <v>0</v>
      </c>
      <c r="CQ1129" s="702">
        <v>0</v>
      </c>
      <c r="CR1129" s="704">
        <v>1295602.4232000001</v>
      </c>
      <c r="CS1129" s="703">
        <v>1289733.2232000001</v>
      </c>
      <c r="CT1129" s="23" t="s">
        <v>56</v>
      </c>
      <c r="CU1129" s="23" t="s">
        <v>56</v>
      </c>
      <c r="CV1129" s="23" t="s">
        <v>56</v>
      </c>
      <c r="CW1129" s="23" t="s">
        <v>56</v>
      </c>
      <c r="CX1129" s="23" t="s">
        <v>56</v>
      </c>
      <c r="CY1129" s="23" t="s">
        <v>56</v>
      </c>
      <c r="CZ1129" s="23" t="s">
        <v>56</v>
      </c>
      <c r="DA1129" s="23" t="s">
        <v>56</v>
      </c>
      <c r="DB1129" s="728">
        <v>30841809.270000003</v>
      </c>
      <c r="DC1129" s="10"/>
      <c r="DD1129" s="692">
        <v>7.6819917420000001</v>
      </c>
      <c r="DE1129" s="120"/>
      <c r="DF1129" s="120"/>
      <c r="DG1129" s="120"/>
      <c r="DH1129" s="140"/>
      <c r="DI1129" s="140"/>
      <c r="DJ1129" s="140"/>
      <c r="DK1129" s="140"/>
      <c r="DL1129" s="548">
        <v>6</v>
      </c>
      <c r="DM1129" s="548">
        <v>-2</v>
      </c>
      <c r="DN1129" s="203" t="s">
        <v>868</v>
      </c>
      <c r="DO1129" s="700">
        <v>3445.5833333333298</v>
      </c>
      <c r="DP1129" s="713" t="s">
        <v>56</v>
      </c>
      <c r="DQ1129" s="548" t="s">
        <v>56</v>
      </c>
      <c r="DR1129" s="673" t="s">
        <v>56</v>
      </c>
      <c r="DS1129" s="203" t="s">
        <v>56</v>
      </c>
      <c r="DT1129" s="1160" t="s">
        <v>56</v>
      </c>
      <c r="DU1129" s="711">
        <v>32.820857619658049</v>
      </c>
      <c r="DV1129" s="711">
        <v>320.69906951839005</v>
      </c>
      <c r="DW1129" s="711">
        <v>2.9487619309495599</v>
      </c>
      <c r="DX1129" s="711">
        <v>341.64311683908221</v>
      </c>
      <c r="DY1129" s="710">
        <v>8.9970251771591736E-2</v>
      </c>
      <c r="DZ1129" s="710">
        <v>0.8158999239656779</v>
      </c>
      <c r="EA1129" s="710">
        <v>1.7446877000906601E-2</v>
      </c>
      <c r="EB1129" s="710">
        <v>0.88401949096457033</v>
      </c>
      <c r="EC1129" s="236"/>
      <c r="ED1129" s="49"/>
      <c r="EE1129" s="232"/>
      <c r="EF1129" s="700">
        <v>0</v>
      </c>
      <c r="EG1129" s="712">
        <v>951029.33333333337</v>
      </c>
      <c r="EH1129" s="44"/>
    </row>
    <row r="1130" spans="1:138" ht="41.25" customHeight="1" x14ac:dyDescent="0.25">
      <c r="A1130" s="871" t="s">
        <v>49</v>
      </c>
      <c r="B1130" s="656" t="s">
        <v>96</v>
      </c>
      <c r="C1130" s="656" t="s">
        <v>140</v>
      </c>
      <c r="D1130" s="691" t="s">
        <v>168</v>
      </c>
      <c r="E1130" s="656" t="s">
        <v>169</v>
      </c>
      <c r="F1130" s="656" t="s">
        <v>693</v>
      </c>
      <c r="G1130" s="901" t="s">
        <v>171</v>
      </c>
      <c r="H1130" s="897" t="s">
        <v>55</v>
      </c>
      <c r="I1130" s="17" t="s">
        <v>866</v>
      </c>
      <c r="J1130" s="64">
        <v>13.2</v>
      </c>
      <c r="K1130" s="665">
        <v>11.774481389853227</v>
      </c>
      <c r="L1130" s="665">
        <v>25.438636310724</v>
      </c>
      <c r="M1130" s="64">
        <v>1485</v>
      </c>
      <c r="N1130" s="726">
        <v>29665629.32</v>
      </c>
      <c r="O1130" s="548" t="s">
        <v>863</v>
      </c>
      <c r="P1130" s="909">
        <v>6.4702489969999997</v>
      </c>
      <c r="Q1130" s="203" t="s">
        <v>57</v>
      </c>
      <c r="R1130" s="205" t="s">
        <v>1190</v>
      </c>
      <c r="S1130" s="490">
        <v>0</v>
      </c>
      <c r="T1130" s="18">
        <v>0</v>
      </c>
      <c r="U1130" s="548">
        <v>0</v>
      </c>
      <c r="V1130" s="18">
        <v>0</v>
      </c>
      <c r="W1130" s="64">
        <v>0</v>
      </c>
      <c r="X1130" s="18">
        <v>0</v>
      </c>
      <c r="Y1130" s="18">
        <v>0</v>
      </c>
      <c r="Z1130" s="18">
        <v>0</v>
      </c>
      <c r="AA1130" s="18">
        <v>0</v>
      </c>
      <c r="AB1130" s="18">
        <v>0</v>
      </c>
      <c r="AC1130" s="18">
        <v>0</v>
      </c>
      <c r="AD1130" s="18">
        <v>0</v>
      </c>
      <c r="AE1130" s="18">
        <v>0</v>
      </c>
      <c r="AF1130" s="18">
        <v>0</v>
      </c>
      <c r="AG1130" s="64">
        <v>0</v>
      </c>
      <c r="AH1130" s="18">
        <v>0</v>
      </c>
      <c r="AI1130" s="64">
        <v>0</v>
      </c>
      <c r="AJ1130" s="18">
        <v>0</v>
      </c>
      <c r="AK1130" s="18">
        <v>121</v>
      </c>
      <c r="AL1130" s="64">
        <v>120</v>
      </c>
      <c r="AM1130" s="18">
        <v>0</v>
      </c>
      <c r="AN1130" s="18" t="s">
        <v>58</v>
      </c>
      <c r="AO1130" s="18">
        <v>0</v>
      </c>
      <c r="AP1130" s="64">
        <v>0</v>
      </c>
      <c r="AQ1130" s="64">
        <v>121</v>
      </c>
      <c r="AR1130" s="11">
        <v>120</v>
      </c>
      <c r="AS1130" s="17">
        <v>0</v>
      </c>
      <c r="AT1130" s="490">
        <v>0</v>
      </c>
      <c r="AU1130" s="64">
        <v>0</v>
      </c>
      <c r="AV1130" s="18">
        <v>0</v>
      </c>
      <c r="AW1130" s="64">
        <v>0</v>
      </c>
      <c r="AX1130" s="18">
        <v>0</v>
      </c>
      <c r="AY1130" s="17">
        <v>0</v>
      </c>
      <c r="AZ1130" s="490">
        <v>0</v>
      </c>
      <c r="BA1130" s="17">
        <v>0</v>
      </c>
      <c r="BB1130" s="18">
        <v>0</v>
      </c>
      <c r="BC1130" s="17">
        <v>0</v>
      </c>
      <c r="BD1130" s="18">
        <v>0</v>
      </c>
      <c r="BE1130" s="17">
        <v>0</v>
      </c>
      <c r="BF1130" s="18">
        <v>0</v>
      </c>
      <c r="BG1130" s="17">
        <v>0</v>
      </c>
      <c r="BH1130" s="18">
        <v>0</v>
      </c>
      <c r="BI1130" s="17">
        <v>0</v>
      </c>
      <c r="BJ1130" s="18">
        <v>0</v>
      </c>
      <c r="BK1130" s="17">
        <v>912.65800000000002</v>
      </c>
      <c r="BL1130" s="17">
        <v>901.25800000000004</v>
      </c>
      <c r="BM1130" s="17">
        <v>0</v>
      </c>
      <c r="BN1130" s="17" t="s">
        <v>58</v>
      </c>
      <c r="BO1130" s="18">
        <v>0</v>
      </c>
      <c r="BP1130" s="18">
        <v>0</v>
      </c>
      <c r="BQ1130" s="64">
        <v>912.65800000000002</v>
      </c>
      <c r="BR1130" s="18">
        <v>901.25800000000004</v>
      </c>
      <c r="BS1130" s="729">
        <v>0.14105454062481423</v>
      </c>
      <c r="BT1130" s="17">
        <v>0</v>
      </c>
      <c r="BU1130" s="17">
        <v>0</v>
      </c>
      <c r="BV1130" s="17">
        <v>0</v>
      </c>
      <c r="BW1130" s="17">
        <v>0</v>
      </c>
      <c r="BX1130" s="17">
        <v>0</v>
      </c>
      <c r="BY1130" s="17">
        <v>0</v>
      </c>
      <c r="BZ1130" s="17">
        <v>0</v>
      </c>
      <c r="CA1130" s="17">
        <v>0</v>
      </c>
      <c r="CB1130" s="17">
        <v>0</v>
      </c>
      <c r="CC1130" s="17">
        <v>0</v>
      </c>
      <c r="CD1130" s="17">
        <v>0</v>
      </c>
      <c r="CE1130" s="17">
        <v>0</v>
      </c>
      <c r="CF1130" s="17">
        <v>0</v>
      </c>
      <c r="CG1130" s="17">
        <v>0</v>
      </c>
      <c r="CH1130" s="17">
        <v>0</v>
      </c>
      <c r="CI1130" s="17">
        <v>0</v>
      </c>
      <c r="CJ1130" s="17">
        <v>0</v>
      </c>
      <c r="CK1130" s="17">
        <v>0</v>
      </c>
      <c r="CL1130" s="702">
        <v>1071314.4667200001</v>
      </c>
      <c r="CM1130" s="702">
        <v>1057932.6907200001</v>
      </c>
      <c r="CN1130" s="702">
        <v>0</v>
      </c>
      <c r="CO1130" s="702">
        <v>0</v>
      </c>
      <c r="CP1130" s="702">
        <v>0</v>
      </c>
      <c r="CQ1130" s="702">
        <v>0</v>
      </c>
      <c r="CR1130" s="704">
        <v>1071314.4667200001</v>
      </c>
      <c r="CS1130" s="703">
        <v>1057932.6907200001</v>
      </c>
      <c r="CT1130" s="23" t="s">
        <v>56</v>
      </c>
      <c r="CU1130" s="23" t="s">
        <v>56</v>
      </c>
      <c r="CV1130" s="23" t="s">
        <v>56</v>
      </c>
      <c r="CW1130" s="23" t="s">
        <v>56</v>
      </c>
      <c r="CX1130" s="23" t="s">
        <v>56</v>
      </c>
      <c r="CY1130" s="23" t="s">
        <v>56</v>
      </c>
      <c r="CZ1130" s="23" t="s">
        <v>56</v>
      </c>
      <c r="DA1130" s="23" t="s">
        <v>56</v>
      </c>
      <c r="DB1130" s="728">
        <v>29665629.32</v>
      </c>
      <c r="DC1130" s="10"/>
      <c r="DD1130" s="692">
        <v>6.4702489969999997</v>
      </c>
      <c r="DE1130" s="120"/>
      <c r="DF1130" s="120"/>
      <c r="DG1130" s="120"/>
      <c r="DH1130" s="140"/>
      <c r="DI1130" s="140"/>
      <c r="DJ1130" s="140"/>
      <c r="DK1130" s="140"/>
      <c r="DL1130" s="548">
        <v>2</v>
      </c>
      <c r="DM1130" s="548">
        <v>0</v>
      </c>
      <c r="DN1130" s="203" t="s">
        <v>868</v>
      </c>
      <c r="DO1130" s="700">
        <v>1514.75</v>
      </c>
      <c r="DP1130" s="713" t="s">
        <v>56</v>
      </c>
      <c r="DQ1130" s="548" t="s">
        <v>56</v>
      </c>
      <c r="DR1130" s="673" t="s">
        <v>56</v>
      </c>
      <c r="DS1130" s="203" t="s">
        <v>56</v>
      </c>
      <c r="DT1130" s="1160" t="s">
        <v>56</v>
      </c>
      <c r="DU1130" s="711">
        <v>588.88595477801618</v>
      </c>
      <c r="DV1130" s="711">
        <v>33.260251378785028</v>
      </c>
      <c r="DW1130" s="711">
        <v>95.5995313957919</v>
      </c>
      <c r="DX1130" s="711">
        <v>405.15645195354534</v>
      </c>
      <c r="DY1130" s="710">
        <v>2.0023106123122627</v>
      </c>
      <c r="DZ1130" s="710">
        <v>0.4801480405561791</v>
      </c>
      <c r="EA1130" s="710">
        <v>1.2930448760448401</v>
      </c>
      <c r="EB1130" s="710">
        <v>1.1578805948150761</v>
      </c>
      <c r="EC1130" s="236"/>
      <c r="ED1130" s="49"/>
      <c r="EE1130" s="232"/>
      <c r="EF1130" s="700">
        <v>93716</v>
      </c>
      <c r="EG1130" s="712">
        <v>567718.66666666663</v>
      </c>
      <c r="EH1130" s="44"/>
    </row>
    <row r="1131" spans="1:138" ht="41.25" customHeight="1" x14ac:dyDescent="0.25">
      <c r="A1131" s="871" t="s">
        <v>49</v>
      </c>
      <c r="B1131" s="656" t="s">
        <v>96</v>
      </c>
      <c r="C1131" s="656" t="s">
        <v>140</v>
      </c>
      <c r="D1131" s="691" t="s">
        <v>172</v>
      </c>
      <c r="E1131" s="656" t="s">
        <v>142</v>
      </c>
      <c r="F1131" s="656" t="s">
        <v>173</v>
      </c>
      <c r="G1131" s="901" t="s">
        <v>142</v>
      </c>
      <c r="H1131" s="897" t="s">
        <v>55</v>
      </c>
      <c r="I1131" s="17" t="s">
        <v>866</v>
      </c>
      <c r="J1131" s="64">
        <v>13.2</v>
      </c>
      <c r="K1131" s="665">
        <v>11.660166036553681</v>
      </c>
      <c r="L1131" s="665">
        <v>34.545265079661</v>
      </c>
      <c r="M1131" s="64">
        <v>1838</v>
      </c>
      <c r="N1131" s="726">
        <v>21463920.59</v>
      </c>
      <c r="O1131" s="548" t="s">
        <v>863</v>
      </c>
      <c r="P1131" s="909">
        <v>6.9046473390000003</v>
      </c>
      <c r="Q1131" s="203" t="s">
        <v>1190</v>
      </c>
      <c r="R1131" s="205" t="s">
        <v>57</v>
      </c>
      <c r="S1131" s="490">
        <v>0</v>
      </c>
      <c r="T1131" s="18">
        <v>0</v>
      </c>
      <c r="U1131" s="548">
        <v>0</v>
      </c>
      <c r="V1131" s="18">
        <v>0</v>
      </c>
      <c r="W1131" s="64">
        <v>0</v>
      </c>
      <c r="X1131" s="18">
        <v>0</v>
      </c>
      <c r="Y1131" s="18">
        <v>0</v>
      </c>
      <c r="Z1131" s="18">
        <v>0</v>
      </c>
      <c r="AA1131" s="18">
        <v>0</v>
      </c>
      <c r="AB1131" s="18">
        <v>0</v>
      </c>
      <c r="AC1131" s="18">
        <v>0</v>
      </c>
      <c r="AD1131" s="18">
        <v>0</v>
      </c>
      <c r="AE1131" s="18">
        <v>0</v>
      </c>
      <c r="AF1131" s="18">
        <v>0</v>
      </c>
      <c r="AG1131" s="64">
        <v>0</v>
      </c>
      <c r="AH1131" s="18">
        <v>0</v>
      </c>
      <c r="AI1131" s="64">
        <v>0</v>
      </c>
      <c r="AJ1131" s="18">
        <v>0</v>
      </c>
      <c r="AK1131" s="18">
        <v>109</v>
      </c>
      <c r="AL1131" s="64">
        <v>107</v>
      </c>
      <c r="AM1131" s="18">
        <v>9</v>
      </c>
      <c r="AN1131" s="18">
        <v>9</v>
      </c>
      <c r="AO1131" s="18">
        <v>0</v>
      </c>
      <c r="AP1131" s="64">
        <v>0</v>
      </c>
      <c r="AQ1131" s="64">
        <v>118</v>
      </c>
      <c r="AR1131" s="11">
        <v>116</v>
      </c>
      <c r="AS1131" s="17">
        <v>0</v>
      </c>
      <c r="AT1131" s="490">
        <v>0</v>
      </c>
      <c r="AU1131" s="64">
        <v>0</v>
      </c>
      <c r="AV1131" s="18">
        <v>0</v>
      </c>
      <c r="AW1131" s="64">
        <v>0</v>
      </c>
      <c r="AX1131" s="18">
        <v>0</v>
      </c>
      <c r="AY1131" s="17">
        <v>0</v>
      </c>
      <c r="AZ1131" s="490">
        <v>0</v>
      </c>
      <c r="BA1131" s="17">
        <v>0</v>
      </c>
      <c r="BB1131" s="18">
        <v>0</v>
      </c>
      <c r="BC1131" s="17">
        <v>0</v>
      </c>
      <c r="BD1131" s="18">
        <v>0</v>
      </c>
      <c r="BE1131" s="17">
        <v>0</v>
      </c>
      <c r="BF1131" s="18">
        <v>0</v>
      </c>
      <c r="BG1131" s="17">
        <v>0</v>
      </c>
      <c r="BH1131" s="18">
        <v>0</v>
      </c>
      <c r="BI1131" s="17">
        <v>0</v>
      </c>
      <c r="BJ1131" s="18">
        <v>0</v>
      </c>
      <c r="BK1131" s="17">
        <v>693.57000000000039</v>
      </c>
      <c r="BL1131" s="17">
        <v>685.27000000000044</v>
      </c>
      <c r="BM1131" s="17">
        <v>76</v>
      </c>
      <c r="BN1131" s="17">
        <v>76</v>
      </c>
      <c r="BO1131" s="18">
        <v>0</v>
      </c>
      <c r="BP1131" s="18">
        <v>0</v>
      </c>
      <c r="BQ1131" s="64">
        <v>769.57000000000039</v>
      </c>
      <c r="BR1131" s="18">
        <v>761.27000000000044</v>
      </c>
      <c r="BS1131" s="729">
        <v>0.11145681484022864</v>
      </c>
      <c r="BT1131" s="17">
        <v>0</v>
      </c>
      <c r="BU1131" s="17">
        <v>0</v>
      </c>
      <c r="BV1131" s="17">
        <v>0</v>
      </c>
      <c r="BW1131" s="17">
        <v>0</v>
      </c>
      <c r="BX1131" s="17">
        <v>0</v>
      </c>
      <c r="BY1131" s="17">
        <v>0</v>
      </c>
      <c r="BZ1131" s="17">
        <v>0</v>
      </c>
      <c r="CA1131" s="17">
        <v>0</v>
      </c>
      <c r="CB1131" s="17">
        <v>0</v>
      </c>
      <c r="CC1131" s="17">
        <v>0</v>
      </c>
      <c r="CD1131" s="17">
        <v>0</v>
      </c>
      <c r="CE1131" s="17">
        <v>0</v>
      </c>
      <c r="CF1131" s="17">
        <v>0</v>
      </c>
      <c r="CG1131" s="17">
        <v>0</v>
      </c>
      <c r="CH1131" s="17">
        <v>0</v>
      </c>
      <c r="CI1131" s="17">
        <v>0</v>
      </c>
      <c r="CJ1131" s="17">
        <v>0</v>
      </c>
      <c r="CK1131" s="17">
        <v>0</v>
      </c>
      <c r="CL1131" s="702">
        <v>814140.20880000049</v>
      </c>
      <c r="CM1131" s="702">
        <v>804397.33680000051</v>
      </c>
      <c r="CN1131" s="702">
        <v>89211.840000000011</v>
      </c>
      <c r="CO1131" s="702">
        <v>89211.840000000011</v>
      </c>
      <c r="CP1131" s="702">
        <v>0</v>
      </c>
      <c r="CQ1131" s="702">
        <v>0</v>
      </c>
      <c r="CR1131" s="704">
        <v>903352.04880000046</v>
      </c>
      <c r="CS1131" s="703">
        <v>893609.17680000048</v>
      </c>
      <c r="CT1131" s="23" t="s">
        <v>56</v>
      </c>
      <c r="CU1131" s="23" t="s">
        <v>56</v>
      </c>
      <c r="CV1131" s="23" t="s">
        <v>56</v>
      </c>
      <c r="CW1131" s="23" t="s">
        <v>56</v>
      </c>
      <c r="CX1131" s="23" t="s">
        <v>56</v>
      </c>
      <c r="CY1131" s="23" t="s">
        <v>56</v>
      </c>
      <c r="CZ1131" s="23" t="s">
        <v>56</v>
      </c>
      <c r="DA1131" s="23" t="s">
        <v>56</v>
      </c>
      <c r="DB1131" s="728">
        <v>21463920.59</v>
      </c>
      <c r="DC1131" s="10"/>
      <c r="DD1131" s="692">
        <v>6.9046473390000003</v>
      </c>
      <c r="DE1131" s="120"/>
      <c r="DF1131" s="120"/>
      <c r="DG1131" s="120"/>
      <c r="DH1131" s="140"/>
      <c r="DI1131" s="140"/>
      <c r="DJ1131" s="140"/>
      <c r="DK1131" s="140"/>
      <c r="DL1131" s="548" t="s">
        <v>56</v>
      </c>
      <c r="DM1131" s="548" t="s">
        <v>56</v>
      </c>
      <c r="DN1131" s="203" t="s">
        <v>868</v>
      </c>
      <c r="DO1131" s="700">
        <v>1841.6666666666699</v>
      </c>
      <c r="DP1131" s="713" t="s">
        <v>56</v>
      </c>
      <c r="DQ1131" s="548" t="s">
        <v>56</v>
      </c>
      <c r="DR1131" s="673" t="s">
        <v>56</v>
      </c>
      <c r="DS1131" s="203" t="s">
        <v>56</v>
      </c>
      <c r="DT1131" s="1160" t="s">
        <v>56</v>
      </c>
      <c r="DU1131" s="711">
        <v>221.39511312217155</v>
      </c>
      <c r="DV1131" s="711">
        <v>362.05597329433806</v>
      </c>
      <c r="DW1131" s="711">
        <v>79.120213396204804</v>
      </c>
      <c r="DX1131" s="711">
        <v>86.337311763905205</v>
      </c>
      <c r="DY1131" s="710">
        <v>1.3080542986425316</v>
      </c>
      <c r="DZ1131" s="710">
        <v>0.87682327551371286</v>
      </c>
      <c r="EA1131" s="710">
        <v>0.30564779077958798</v>
      </c>
      <c r="EB1131" s="710">
        <v>1.6175698656064288</v>
      </c>
      <c r="EC1131" s="236"/>
      <c r="ED1131" s="49"/>
      <c r="EE1131" s="232"/>
      <c r="EF1131" s="700">
        <v>0</v>
      </c>
      <c r="EG1131" s="712">
        <v>174775</v>
      </c>
      <c r="EH1131" s="44"/>
    </row>
    <row r="1132" spans="1:138" ht="41.25" customHeight="1" x14ac:dyDescent="0.25">
      <c r="A1132" s="871" t="s">
        <v>49</v>
      </c>
      <c r="B1132" s="656" t="s">
        <v>96</v>
      </c>
      <c r="C1132" s="656" t="s">
        <v>140</v>
      </c>
      <c r="D1132" s="691" t="s">
        <v>172</v>
      </c>
      <c r="E1132" s="656" t="s">
        <v>142</v>
      </c>
      <c r="F1132" s="656" t="s">
        <v>174</v>
      </c>
      <c r="G1132" s="901" t="s">
        <v>142</v>
      </c>
      <c r="H1132" s="897" t="s">
        <v>55</v>
      </c>
      <c r="I1132" s="17" t="s">
        <v>866</v>
      </c>
      <c r="J1132" s="64">
        <v>13.2</v>
      </c>
      <c r="K1132" s="665">
        <v>9.7168050304614013</v>
      </c>
      <c r="L1132" s="665">
        <v>14.618939363532</v>
      </c>
      <c r="M1132" s="64">
        <v>808</v>
      </c>
      <c r="N1132" s="726">
        <v>16360938.58</v>
      </c>
      <c r="O1132" s="548" t="s">
        <v>863</v>
      </c>
      <c r="P1132" s="909">
        <v>4.84697098</v>
      </c>
      <c r="Q1132" s="203" t="s">
        <v>1190</v>
      </c>
      <c r="R1132" s="205" t="s">
        <v>57</v>
      </c>
      <c r="S1132" s="490">
        <v>0</v>
      </c>
      <c r="T1132" s="18">
        <v>0</v>
      </c>
      <c r="U1132" s="548">
        <v>0</v>
      </c>
      <c r="V1132" s="18">
        <v>0</v>
      </c>
      <c r="W1132" s="64">
        <v>0</v>
      </c>
      <c r="X1132" s="18">
        <v>0</v>
      </c>
      <c r="Y1132" s="18">
        <v>0</v>
      </c>
      <c r="Z1132" s="18">
        <v>0</v>
      </c>
      <c r="AA1132" s="18">
        <v>0</v>
      </c>
      <c r="AB1132" s="18">
        <v>0</v>
      </c>
      <c r="AC1132" s="18">
        <v>0</v>
      </c>
      <c r="AD1132" s="18">
        <v>0</v>
      </c>
      <c r="AE1132" s="18">
        <v>0</v>
      </c>
      <c r="AF1132" s="18">
        <v>0</v>
      </c>
      <c r="AG1132" s="64">
        <v>0</v>
      </c>
      <c r="AH1132" s="18">
        <v>0</v>
      </c>
      <c r="AI1132" s="64">
        <v>0</v>
      </c>
      <c r="AJ1132" s="18">
        <v>0</v>
      </c>
      <c r="AK1132" s="18">
        <v>68</v>
      </c>
      <c r="AL1132" s="64">
        <v>68</v>
      </c>
      <c r="AM1132" s="18">
        <v>1</v>
      </c>
      <c r="AN1132" s="18">
        <v>1</v>
      </c>
      <c r="AO1132" s="18">
        <v>0</v>
      </c>
      <c r="AP1132" s="64">
        <v>0</v>
      </c>
      <c r="AQ1132" s="64">
        <v>69</v>
      </c>
      <c r="AR1132" s="11">
        <v>69</v>
      </c>
      <c r="AS1132" s="17">
        <v>0</v>
      </c>
      <c r="AT1132" s="490">
        <v>0</v>
      </c>
      <c r="AU1132" s="64">
        <v>0</v>
      </c>
      <c r="AV1132" s="18">
        <v>0</v>
      </c>
      <c r="AW1132" s="64">
        <v>0</v>
      </c>
      <c r="AX1132" s="18">
        <v>0</v>
      </c>
      <c r="AY1132" s="17">
        <v>0</v>
      </c>
      <c r="AZ1132" s="490">
        <v>0</v>
      </c>
      <c r="BA1132" s="17">
        <v>0</v>
      </c>
      <c r="BB1132" s="18">
        <v>0</v>
      </c>
      <c r="BC1132" s="17">
        <v>0</v>
      </c>
      <c r="BD1132" s="18">
        <v>0</v>
      </c>
      <c r="BE1132" s="17">
        <v>0</v>
      </c>
      <c r="BF1132" s="18">
        <v>0</v>
      </c>
      <c r="BG1132" s="17">
        <v>0</v>
      </c>
      <c r="BH1132" s="18">
        <v>0</v>
      </c>
      <c r="BI1132" s="17">
        <v>0</v>
      </c>
      <c r="BJ1132" s="18">
        <v>0</v>
      </c>
      <c r="BK1132" s="17">
        <v>435.57499999999999</v>
      </c>
      <c r="BL1132" s="17">
        <v>435.5750000000001</v>
      </c>
      <c r="BM1132" s="17">
        <v>9.6</v>
      </c>
      <c r="BN1132" s="17">
        <v>9.6</v>
      </c>
      <c r="BO1132" s="18">
        <v>0</v>
      </c>
      <c r="BP1132" s="18">
        <v>0</v>
      </c>
      <c r="BQ1132" s="64">
        <v>445.17500000000001</v>
      </c>
      <c r="BR1132" s="18">
        <v>445.17500000000013</v>
      </c>
      <c r="BS1132" s="729">
        <v>9.1846021326911262E-2</v>
      </c>
      <c r="BT1132" s="17">
        <v>0</v>
      </c>
      <c r="BU1132" s="17">
        <v>0</v>
      </c>
      <c r="BV1132" s="17">
        <v>0</v>
      </c>
      <c r="BW1132" s="17">
        <v>0</v>
      </c>
      <c r="BX1132" s="17">
        <v>0</v>
      </c>
      <c r="BY1132" s="17">
        <v>0</v>
      </c>
      <c r="BZ1132" s="17">
        <v>0</v>
      </c>
      <c r="CA1132" s="17">
        <v>0</v>
      </c>
      <c r="CB1132" s="17">
        <v>0</v>
      </c>
      <c r="CC1132" s="17">
        <v>0</v>
      </c>
      <c r="CD1132" s="17">
        <v>0</v>
      </c>
      <c r="CE1132" s="17">
        <v>0</v>
      </c>
      <c r="CF1132" s="17">
        <v>0</v>
      </c>
      <c r="CG1132" s="17">
        <v>0</v>
      </c>
      <c r="CH1132" s="17">
        <v>0</v>
      </c>
      <c r="CI1132" s="17">
        <v>0</v>
      </c>
      <c r="CJ1132" s="17">
        <v>0</v>
      </c>
      <c r="CK1132" s="17">
        <v>0</v>
      </c>
      <c r="CL1132" s="702">
        <v>511295.35800000001</v>
      </c>
      <c r="CM1132" s="702">
        <v>511295.35800000018</v>
      </c>
      <c r="CN1132" s="702">
        <v>11268.864</v>
      </c>
      <c r="CO1132" s="702">
        <v>11268.864</v>
      </c>
      <c r="CP1132" s="702">
        <v>0</v>
      </c>
      <c r="CQ1132" s="702">
        <v>0</v>
      </c>
      <c r="CR1132" s="704">
        <v>522564.22200000001</v>
      </c>
      <c r="CS1132" s="703">
        <v>522564.22200000018</v>
      </c>
      <c r="CT1132" s="23" t="s">
        <v>56</v>
      </c>
      <c r="CU1132" s="23" t="s">
        <v>56</v>
      </c>
      <c r="CV1132" s="23" t="s">
        <v>56</v>
      </c>
      <c r="CW1132" s="23" t="s">
        <v>56</v>
      </c>
      <c r="CX1132" s="23" t="s">
        <v>56</v>
      </c>
      <c r="CY1132" s="23" t="s">
        <v>56</v>
      </c>
      <c r="CZ1132" s="23" t="s">
        <v>56</v>
      </c>
      <c r="DA1132" s="23" t="s">
        <v>56</v>
      </c>
      <c r="DB1132" s="728">
        <v>16360938.58</v>
      </c>
      <c r="DC1132" s="10"/>
      <c r="DD1132" s="692">
        <v>4.84697098</v>
      </c>
      <c r="DE1132" s="120"/>
      <c r="DF1132" s="120"/>
      <c r="DG1132" s="120"/>
      <c r="DH1132" s="140"/>
      <c r="DI1132" s="140"/>
      <c r="DJ1132" s="140"/>
      <c r="DK1132" s="140"/>
      <c r="DL1132" s="548" t="s">
        <v>56</v>
      </c>
      <c r="DM1132" s="548" t="s">
        <v>56</v>
      </c>
      <c r="DN1132" s="203" t="s">
        <v>868</v>
      </c>
      <c r="DO1132" s="700">
        <v>801.08333333333303</v>
      </c>
      <c r="DP1132" s="713" t="s">
        <v>56</v>
      </c>
      <c r="DQ1132" s="548" t="s">
        <v>56</v>
      </c>
      <c r="DR1132" s="673" t="s">
        <v>56</v>
      </c>
      <c r="DS1132" s="203" t="s">
        <v>56</v>
      </c>
      <c r="DT1132" s="1160" t="s">
        <v>56</v>
      </c>
      <c r="DU1132" s="711">
        <v>408.5405180484762</v>
      </c>
      <c r="DV1132" s="711">
        <v>14.1975059137107</v>
      </c>
      <c r="DW1132" s="711">
        <v>216.37835624667301</v>
      </c>
      <c r="DX1132" s="711">
        <v>-118.06106845144684</v>
      </c>
      <c r="DY1132" s="710">
        <v>3.910953916571311</v>
      </c>
      <c r="DZ1132" s="710">
        <v>-2.2675621445582612</v>
      </c>
      <c r="EA1132" s="710">
        <v>2.8744678563262198</v>
      </c>
      <c r="EB1132" s="710">
        <v>-1.5739486670986997</v>
      </c>
      <c r="EC1132" s="236"/>
      <c r="ED1132" s="49"/>
      <c r="EE1132" s="232"/>
      <c r="EF1132" s="700">
        <v>162724</v>
      </c>
      <c r="EG1132" s="712">
        <v>-49608</v>
      </c>
      <c r="EH1132" s="44"/>
    </row>
    <row r="1133" spans="1:138" ht="41.25" customHeight="1" x14ac:dyDescent="0.25">
      <c r="A1133" s="871" t="s">
        <v>49</v>
      </c>
      <c r="B1133" s="656" t="s">
        <v>96</v>
      </c>
      <c r="C1133" s="656" t="s">
        <v>140</v>
      </c>
      <c r="D1133" s="691" t="s">
        <v>2015</v>
      </c>
      <c r="E1133" s="656" t="s">
        <v>633</v>
      </c>
      <c r="F1133" s="656" t="s">
        <v>2016</v>
      </c>
      <c r="G1133" s="901" t="s">
        <v>633</v>
      </c>
      <c r="H1133" s="897" t="s">
        <v>55</v>
      </c>
      <c r="I1133" s="17" t="s">
        <v>866</v>
      </c>
      <c r="J1133" s="64">
        <v>13.2</v>
      </c>
      <c r="K1133" s="665">
        <v>11.774481389853227</v>
      </c>
      <c r="L1133" s="665">
        <v>13.701325729077</v>
      </c>
      <c r="M1133" s="64">
        <v>1091</v>
      </c>
      <c r="N1133" s="726">
        <v>20306968.529999997</v>
      </c>
      <c r="O1133" s="548" t="s">
        <v>874</v>
      </c>
      <c r="P1133" s="909">
        <v>5.1670539690000004</v>
      </c>
      <c r="Q1133" s="203" t="s">
        <v>57</v>
      </c>
      <c r="R1133" s="205" t="s">
        <v>57</v>
      </c>
      <c r="S1133" s="490">
        <v>0</v>
      </c>
      <c r="T1133" s="18">
        <v>0</v>
      </c>
      <c r="U1133" s="548">
        <v>0</v>
      </c>
      <c r="V1133" s="18">
        <v>0</v>
      </c>
      <c r="W1133" s="64">
        <v>0</v>
      </c>
      <c r="X1133" s="18">
        <v>0</v>
      </c>
      <c r="Y1133" s="18">
        <v>0</v>
      </c>
      <c r="Z1133" s="18">
        <v>0</v>
      </c>
      <c r="AA1133" s="18">
        <v>0</v>
      </c>
      <c r="AB1133" s="18">
        <v>0</v>
      </c>
      <c r="AC1133" s="18">
        <v>0</v>
      </c>
      <c r="AD1133" s="18">
        <v>0</v>
      </c>
      <c r="AE1133" s="18">
        <v>0</v>
      </c>
      <c r="AF1133" s="18">
        <v>0</v>
      </c>
      <c r="AG1133" s="64">
        <v>1</v>
      </c>
      <c r="AH1133" s="18">
        <v>1</v>
      </c>
      <c r="AI1133" s="64">
        <v>0</v>
      </c>
      <c r="AJ1133" s="18">
        <v>0</v>
      </c>
      <c r="AK1133" s="18">
        <v>198</v>
      </c>
      <c r="AL1133" s="64">
        <v>197</v>
      </c>
      <c r="AM1133" s="18">
        <v>1</v>
      </c>
      <c r="AN1133" s="18">
        <v>1</v>
      </c>
      <c r="AO1133" s="18">
        <v>0</v>
      </c>
      <c r="AP1133" s="64">
        <v>0</v>
      </c>
      <c r="AQ1133" s="64">
        <v>200</v>
      </c>
      <c r="AR1133" s="11">
        <v>199</v>
      </c>
      <c r="AS1133" s="17">
        <v>0</v>
      </c>
      <c r="AT1133" s="490">
        <v>0</v>
      </c>
      <c r="AU1133" s="64">
        <v>0</v>
      </c>
      <c r="AV1133" s="18">
        <v>0</v>
      </c>
      <c r="AW1133" s="64">
        <v>0</v>
      </c>
      <c r="AX1133" s="18">
        <v>0</v>
      </c>
      <c r="AY1133" s="17">
        <v>0</v>
      </c>
      <c r="AZ1133" s="490">
        <v>0</v>
      </c>
      <c r="BA1133" s="17">
        <v>0</v>
      </c>
      <c r="BB1133" s="18">
        <v>0</v>
      </c>
      <c r="BC1133" s="17">
        <v>0</v>
      </c>
      <c r="BD1133" s="18">
        <v>0</v>
      </c>
      <c r="BE1133" s="17">
        <v>0</v>
      </c>
      <c r="BF1133" s="18">
        <v>0</v>
      </c>
      <c r="BG1133" s="17">
        <v>75</v>
      </c>
      <c r="BH1133" s="18">
        <v>75</v>
      </c>
      <c r="BI1133" s="17">
        <v>0</v>
      </c>
      <c r="BJ1133" s="18">
        <v>0</v>
      </c>
      <c r="BK1133" s="17">
        <v>1248.2399999999986</v>
      </c>
      <c r="BL1133" s="17">
        <v>1240.6400000000001</v>
      </c>
      <c r="BM1133" s="17">
        <v>7.6</v>
      </c>
      <c r="BN1133" s="17">
        <v>7.6</v>
      </c>
      <c r="BO1133" s="18">
        <v>0</v>
      </c>
      <c r="BP1133" s="18">
        <v>0</v>
      </c>
      <c r="BQ1133" s="64">
        <v>1330.8399999999986</v>
      </c>
      <c r="BR1133" s="18">
        <v>1323.24</v>
      </c>
      <c r="BS1133" s="729">
        <v>0.25756262814060776</v>
      </c>
      <c r="BT1133" s="17">
        <v>0</v>
      </c>
      <c r="BU1133" s="17">
        <v>0</v>
      </c>
      <c r="BV1133" s="17">
        <v>0</v>
      </c>
      <c r="BW1133" s="17">
        <v>0</v>
      </c>
      <c r="BX1133" s="17">
        <v>0</v>
      </c>
      <c r="BY1133" s="17">
        <v>0</v>
      </c>
      <c r="BZ1133" s="17">
        <v>0</v>
      </c>
      <c r="CA1133" s="17">
        <v>0</v>
      </c>
      <c r="CB1133" s="17">
        <v>0</v>
      </c>
      <c r="CC1133" s="17">
        <v>0</v>
      </c>
      <c r="CD1133" s="17">
        <v>0</v>
      </c>
      <c r="CE1133" s="17">
        <v>0</v>
      </c>
      <c r="CF1133" s="17">
        <v>0</v>
      </c>
      <c r="CG1133" s="17">
        <v>0</v>
      </c>
      <c r="CH1133" s="17">
        <v>378431.99999999994</v>
      </c>
      <c r="CI1133" s="17">
        <v>378431.99999999994</v>
      </c>
      <c r="CJ1133" s="17">
        <v>0</v>
      </c>
      <c r="CK1133" s="17">
        <v>0</v>
      </c>
      <c r="CL1133" s="702">
        <v>1465234.0415999985</v>
      </c>
      <c r="CM1133" s="702">
        <v>1456312.8576000002</v>
      </c>
      <c r="CN1133" s="702">
        <v>8921.1839999999993</v>
      </c>
      <c r="CO1133" s="702">
        <v>8921.1839999999993</v>
      </c>
      <c r="CP1133" s="702">
        <v>0</v>
      </c>
      <c r="CQ1133" s="702">
        <v>0</v>
      </c>
      <c r="CR1133" s="704">
        <v>1852587.2255999984</v>
      </c>
      <c r="CS1133" s="703">
        <v>1843666.0416000001</v>
      </c>
      <c r="CT1133" s="23" t="s">
        <v>56</v>
      </c>
      <c r="CU1133" s="23" t="s">
        <v>56</v>
      </c>
      <c r="CV1133" s="23" t="s">
        <v>56</v>
      </c>
      <c r="CW1133" s="23" t="s">
        <v>56</v>
      </c>
      <c r="CX1133" s="23" t="s">
        <v>56</v>
      </c>
      <c r="CY1133" s="23" t="s">
        <v>56</v>
      </c>
      <c r="CZ1133" s="23" t="s">
        <v>56</v>
      </c>
      <c r="DA1133" s="23" t="s">
        <v>56</v>
      </c>
      <c r="DB1133" s="728">
        <v>20306968.529999997</v>
      </c>
      <c r="DC1133" s="10"/>
      <c r="DD1133" s="692">
        <v>5.1670539690000004</v>
      </c>
      <c r="DE1133" s="120"/>
      <c r="DF1133" s="120"/>
      <c r="DG1133" s="120"/>
      <c r="DH1133" s="140"/>
      <c r="DI1133" s="140"/>
      <c r="DJ1133" s="140"/>
      <c r="DK1133" s="140"/>
      <c r="DL1133" s="548" t="s">
        <v>56</v>
      </c>
      <c r="DM1133" s="548" t="s">
        <v>56</v>
      </c>
      <c r="DN1133" s="203" t="s">
        <v>55</v>
      </c>
      <c r="DO1133" s="700" t="s">
        <v>56</v>
      </c>
      <c r="DP1133" s="713" t="s">
        <v>56</v>
      </c>
      <c r="DQ1133" s="548" t="s">
        <v>56</v>
      </c>
      <c r="DR1133" s="673" t="s">
        <v>56</v>
      </c>
      <c r="DS1133" s="203" t="s">
        <v>56</v>
      </c>
      <c r="DT1133" s="1160" t="s">
        <v>56</v>
      </c>
      <c r="DU1133" s="711">
        <v>274.64328733704434</v>
      </c>
      <c r="DV1133" s="711">
        <v>27.577082172558562</v>
      </c>
      <c r="DW1133" s="711">
        <v>7.9708504268486999</v>
      </c>
      <c r="DX1133" s="711">
        <v>60.672048916718225</v>
      </c>
      <c r="DY1133" s="710">
        <v>1.0731112297019167</v>
      </c>
      <c r="DZ1133" s="710">
        <v>0.12193752827182869</v>
      </c>
      <c r="EA1133" s="710">
        <v>7.0440937222212896E-2</v>
      </c>
      <c r="EB1133" s="710">
        <v>0.78854393192444938</v>
      </c>
      <c r="EC1133" s="236"/>
      <c r="ED1133" s="49"/>
      <c r="EE1133" s="232"/>
      <c r="EF1133" s="700">
        <v>0</v>
      </c>
      <c r="EG1133" s="712">
        <v>36041.333333333336</v>
      </c>
      <c r="EH1133" s="44"/>
    </row>
    <row r="1134" spans="1:138" ht="41.25" customHeight="1" x14ac:dyDescent="0.25">
      <c r="A1134" s="871" t="s">
        <v>49</v>
      </c>
      <c r="B1134" s="656" t="s">
        <v>96</v>
      </c>
      <c r="C1134" s="656" t="s">
        <v>140</v>
      </c>
      <c r="D1134" s="691" t="s">
        <v>2015</v>
      </c>
      <c r="E1134" s="656" t="s">
        <v>633</v>
      </c>
      <c r="F1134" s="656" t="s">
        <v>2017</v>
      </c>
      <c r="G1134" s="901" t="s">
        <v>633</v>
      </c>
      <c r="H1134" s="897" t="s">
        <v>55</v>
      </c>
      <c r="I1134" s="17" t="s">
        <v>866</v>
      </c>
      <c r="J1134" s="64">
        <v>13.2</v>
      </c>
      <c r="K1134" s="665">
        <v>8.9165975573645788</v>
      </c>
      <c r="L1134" s="665">
        <v>11.320833309786</v>
      </c>
      <c r="M1134" s="64">
        <v>2513</v>
      </c>
      <c r="N1134" s="726">
        <v>26237322.18</v>
      </c>
      <c r="O1134" s="548" t="s">
        <v>874</v>
      </c>
      <c r="P1134" s="909">
        <v>6.6760166329999997</v>
      </c>
      <c r="Q1134" s="203" t="s">
        <v>57</v>
      </c>
      <c r="R1134" s="205" t="s">
        <v>57</v>
      </c>
      <c r="S1134" s="490">
        <v>0</v>
      </c>
      <c r="T1134" s="18">
        <v>0</v>
      </c>
      <c r="U1134" s="548">
        <v>0</v>
      </c>
      <c r="V1134" s="18">
        <v>0</v>
      </c>
      <c r="W1134" s="64">
        <v>0</v>
      </c>
      <c r="X1134" s="18">
        <v>0</v>
      </c>
      <c r="Y1134" s="18">
        <v>0</v>
      </c>
      <c r="Z1134" s="18">
        <v>0</v>
      </c>
      <c r="AA1134" s="18">
        <v>0</v>
      </c>
      <c r="AB1134" s="18">
        <v>0</v>
      </c>
      <c r="AC1134" s="18">
        <v>0</v>
      </c>
      <c r="AD1134" s="18">
        <v>0</v>
      </c>
      <c r="AE1134" s="18">
        <v>0</v>
      </c>
      <c r="AF1134" s="18">
        <v>0</v>
      </c>
      <c r="AG1134" s="64">
        <v>1</v>
      </c>
      <c r="AH1134" s="18">
        <v>1</v>
      </c>
      <c r="AI1134" s="64">
        <v>0</v>
      </c>
      <c r="AJ1134" s="18">
        <v>0</v>
      </c>
      <c r="AK1134" s="18">
        <v>68</v>
      </c>
      <c r="AL1134" s="64">
        <v>66</v>
      </c>
      <c r="AM1134" s="18">
        <v>0</v>
      </c>
      <c r="AN1134" s="18" t="s">
        <v>58</v>
      </c>
      <c r="AO1134" s="18">
        <v>0</v>
      </c>
      <c r="AP1134" s="64">
        <v>0</v>
      </c>
      <c r="AQ1134" s="64">
        <v>69</v>
      </c>
      <c r="AR1134" s="11">
        <v>67</v>
      </c>
      <c r="AS1134" s="17">
        <v>0</v>
      </c>
      <c r="AT1134" s="490">
        <v>0</v>
      </c>
      <c r="AU1134" s="64">
        <v>0</v>
      </c>
      <c r="AV1134" s="18">
        <v>0</v>
      </c>
      <c r="AW1134" s="64">
        <v>0</v>
      </c>
      <c r="AX1134" s="18">
        <v>0</v>
      </c>
      <c r="AY1134" s="17">
        <v>0</v>
      </c>
      <c r="AZ1134" s="490">
        <v>0</v>
      </c>
      <c r="BA1134" s="17">
        <v>0</v>
      </c>
      <c r="BB1134" s="18">
        <v>0</v>
      </c>
      <c r="BC1134" s="17">
        <v>0</v>
      </c>
      <c r="BD1134" s="18">
        <v>0</v>
      </c>
      <c r="BE1134" s="17">
        <v>0</v>
      </c>
      <c r="BF1134" s="18">
        <v>0</v>
      </c>
      <c r="BG1134" s="17">
        <v>1.2</v>
      </c>
      <c r="BH1134" s="18">
        <v>1.2</v>
      </c>
      <c r="BI1134" s="17">
        <v>0</v>
      </c>
      <c r="BJ1134" s="18">
        <v>0</v>
      </c>
      <c r="BK1134" s="17">
        <v>423.85500000000025</v>
      </c>
      <c r="BL1134" s="17">
        <v>406.25500000000011</v>
      </c>
      <c r="BM1134" s="17">
        <v>0</v>
      </c>
      <c r="BN1134" s="17" t="s">
        <v>58</v>
      </c>
      <c r="BO1134" s="18">
        <v>0</v>
      </c>
      <c r="BP1134" s="18">
        <v>0</v>
      </c>
      <c r="BQ1134" s="64">
        <v>425.05500000000023</v>
      </c>
      <c r="BR1134" s="18">
        <v>407.4550000000001</v>
      </c>
      <c r="BS1134" s="729">
        <v>6.3668954612683973E-2</v>
      </c>
      <c r="BT1134" s="17">
        <v>0</v>
      </c>
      <c r="BU1134" s="17">
        <v>0</v>
      </c>
      <c r="BV1134" s="17">
        <v>0</v>
      </c>
      <c r="BW1134" s="17">
        <v>0</v>
      </c>
      <c r="BX1134" s="17">
        <v>0</v>
      </c>
      <c r="BY1134" s="17">
        <v>0</v>
      </c>
      <c r="BZ1134" s="17">
        <v>0</v>
      </c>
      <c r="CA1134" s="17">
        <v>0</v>
      </c>
      <c r="CB1134" s="17">
        <v>0</v>
      </c>
      <c r="CC1134" s="17">
        <v>0</v>
      </c>
      <c r="CD1134" s="17">
        <v>0</v>
      </c>
      <c r="CE1134" s="17">
        <v>0</v>
      </c>
      <c r="CF1134" s="17">
        <v>0</v>
      </c>
      <c r="CG1134" s="17">
        <v>0</v>
      </c>
      <c r="CH1134" s="17">
        <v>6054.9119999999994</v>
      </c>
      <c r="CI1134" s="17">
        <v>6054.9119999999994</v>
      </c>
      <c r="CJ1134" s="17">
        <v>0</v>
      </c>
      <c r="CK1134" s="17">
        <v>0</v>
      </c>
      <c r="CL1134" s="702">
        <v>497537.95320000034</v>
      </c>
      <c r="CM1134" s="702">
        <v>476878.36920000019</v>
      </c>
      <c r="CN1134" s="702">
        <v>0</v>
      </c>
      <c r="CO1134" s="702">
        <v>0</v>
      </c>
      <c r="CP1134" s="702">
        <v>0</v>
      </c>
      <c r="CQ1134" s="702">
        <v>0</v>
      </c>
      <c r="CR1134" s="704">
        <v>503592.86520000035</v>
      </c>
      <c r="CS1134" s="703">
        <v>482933.2812000002</v>
      </c>
      <c r="CT1134" s="23" t="s">
        <v>56</v>
      </c>
      <c r="CU1134" s="23" t="s">
        <v>56</v>
      </c>
      <c r="CV1134" s="23" t="s">
        <v>56</v>
      </c>
      <c r="CW1134" s="23" t="s">
        <v>56</v>
      </c>
      <c r="CX1134" s="23" t="s">
        <v>56</v>
      </c>
      <c r="CY1134" s="23" t="s">
        <v>56</v>
      </c>
      <c r="CZ1134" s="23" t="s">
        <v>56</v>
      </c>
      <c r="DA1134" s="23" t="s">
        <v>56</v>
      </c>
      <c r="DB1134" s="728">
        <v>26237322.18</v>
      </c>
      <c r="DC1134" s="10"/>
      <c r="DD1134" s="692">
        <v>6.6760166329999997</v>
      </c>
      <c r="DE1134" s="120"/>
      <c r="DF1134" s="120"/>
      <c r="DG1134" s="120"/>
      <c r="DH1134" s="140"/>
      <c r="DI1134" s="140"/>
      <c r="DJ1134" s="140"/>
      <c r="DK1134" s="140"/>
      <c r="DL1134" s="548" t="s">
        <v>56</v>
      </c>
      <c r="DM1134" s="548" t="s">
        <v>56</v>
      </c>
      <c r="DN1134" s="203" t="s">
        <v>55</v>
      </c>
      <c r="DO1134" s="700" t="s">
        <v>56</v>
      </c>
      <c r="DP1134" s="713" t="s">
        <v>56</v>
      </c>
      <c r="DQ1134" s="548" t="s">
        <v>56</v>
      </c>
      <c r="DR1134" s="673" t="s">
        <v>56</v>
      </c>
      <c r="DS1134" s="203" t="s">
        <v>56</v>
      </c>
      <c r="DT1134" s="1160" t="s">
        <v>56</v>
      </c>
      <c r="DU1134" s="711">
        <v>114.15052705551635</v>
      </c>
      <c r="DV1134" s="711">
        <v>469.29071666712559</v>
      </c>
      <c r="DW1134" s="711">
        <v>114.368923819828</v>
      </c>
      <c r="DX1134" s="711">
        <v>103.84883398511765</v>
      </c>
      <c r="DY1134" s="710">
        <v>1.0376669009135613</v>
      </c>
      <c r="DZ1134" s="710">
        <v>1.0064400903602819</v>
      </c>
      <c r="EA1134" s="710">
        <v>1.03839615873825</v>
      </c>
      <c r="EB1134" s="710">
        <v>0.62938092322361738</v>
      </c>
      <c r="EC1134" s="236"/>
      <c r="ED1134" s="49"/>
      <c r="EE1134" s="232"/>
      <c r="EF1134" s="700">
        <v>255249</v>
      </c>
      <c r="EG1134" s="712">
        <v>-20658.333333333343</v>
      </c>
      <c r="EH1134" s="44"/>
    </row>
    <row r="1135" spans="1:138" ht="41.25" customHeight="1" x14ac:dyDescent="0.25">
      <c r="A1135" s="871" t="s">
        <v>49</v>
      </c>
      <c r="B1135" s="656" t="s">
        <v>96</v>
      </c>
      <c r="C1135" s="656" t="s">
        <v>140</v>
      </c>
      <c r="D1135" s="691" t="s">
        <v>2015</v>
      </c>
      <c r="E1135" s="656" t="s">
        <v>633</v>
      </c>
      <c r="F1135" s="656" t="s">
        <v>2018</v>
      </c>
      <c r="G1135" s="901" t="s">
        <v>2019</v>
      </c>
      <c r="H1135" s="897" t="s">
        <v>55</v>
      </c>
      <c r="I1135" s="17" t="s">
        <v>866</v>
      </c>
      <c r="J1135" s="64">
        <v>13.2</v>
      </c>
      <c r="K1135" s="665">
        <v>9.7168050304614013</v>
      </c>
      <c r="L1135" s="665">
        <v>11.247159067515</v>
      </c>
      <c r="M1135" s="64">
        <v>1190</v>
      </c>
      <c r="N1135" s="726">
        <v>16173691.75</v>
      </c>
      <c r="O1135" s="548" t="s">
        <v>874</v>
      </c>
      <c r="P1135" s="909">
        <v>4.1153527189999997</v>
      </c>
      <c r="Q1135" s="203" t="s">
        <v>57</v>
      </c>
      <c r="R1135" s="205" t="s">
        <v>57</v>
      </c>
      <c r="S1135" s="490">
        <v>0</v>
      </c>
      <c r="T1135" s="18">
        <v>0</v>
      </c>
      <c r="U1135" s="548">
        <v>0</v>
      </c>
      <c r="V1135" s="18">
        <v>0</v>
      </c>
      <c r="W1135" s="64">
        <v>0</v>
      </c>
      <c r="X1135" s="18">
        <v>0</v>
      </c>
      <c r="Y1135" s="18">
        <v>0</v>
      </c>
      <c r="Z1135" s="18">
        <v>0</v>
      </c>
      <c r="AA1135" s="18">
        <v>0</v>
      </c>
      <c r="AB1135" s="18">
        <v>0</v>
      </c>
      <c r="AC1135" s="18">
        <v>0</v>
      </c>
      <c r="AD1135" s="18">
        <v>0</v>
      </c>
      <c r="AE1135" s="18">
        <v>0</v>
      </c>
      <c r="AF1135" s="18">
        <v>0</v>
      </c>
      <c r="AG1135" s="64">
        <v>0</v>
      </c>
      <c r="AH1135" s="18">
        <v>0</v>
      </c>
      <c r="AI1135" s="64">
        <v>0</v>
      </c>
      <c r="AJ1135" s="18">
        <v>0</v>
      </c>
      <c r="AK1135" s="18">
        <v>69</v>
      </c>
      <c r="AL1135" s="64">
        <v>69</v>
      </c>
      <c r="AM1135" s="18">
        <v>2</v>
      </c>
      <c r="AN1135" s="18">
        <v>2</v>
      </c>
      <c r="AO1135" s="18">
        <v>0</v>
      </c>
      <c r="AP1135" s="64">
        <v>0</v>
      </c>
      <c r="AQ1135" s="64">
        <v>71</v>
      </c>
      <c r="AR1135" s="11">
        <v>71</v>
      </c>
      <c r="AS1135" s="17">
        <v>0</v>
      </c>
      <c r="AT1135" s="490">
        <v>0</v>
      </c>
      <c r="AU1135" s="64">
        <v>0</v>
      </c>
      <c r="AV1135" s="18">
        <v>0</v>
      </c>
      <c r="AW1135" s="64">
        <v>0</v>
      </c>
      <c r="AX1135" s="18">
        <v>0</v>
      </c>
      <c r="AY1135" s="17">
        <v>0</v>
      </c>
      <c r="AZ1135" s="490">
        <v>0</v>
      </c>
      <c r="BA1135" s="17">
        <v>0</v>
      </c>
      <c r="BB1135" s="18">
        <v>0</v>
      </c>
      <c r="BC1135" s="17">
        <v>0</v>
      </c>
      <c r="BD1135" s="18">
        <v>0</v>
      </c>
      <c r="BE1135" s="17">
        <v>0</v>
      </c>
      <c r="BF1135" s="18">
        <v>0</v>
      </c>
      <c r="BG1135" s="17">
        <v>0</v>
      </c>
      <c r="BH1135" s="18">
        <v>0</v>
      </c>
      <c r="BI1135" s="17">
        <v>0</v>
      </c>
      <c r="BJ1135" s="18">
        <v>0</v>
      </c>
      <c r="BK1135" s="17">
        <v>977.35999999999967</v>
      </c>
      <c r="BL1135" s="17">
        <v>977.36000000000035</v>
      </c>
      <c r="BM1135" s="17">
        <v>13.36</v>
      </c>
      <c r="BN1135" s="17">
        <v>13.36</v>
      </c>
      <c r="BO1135" s="18">
        <v>0</v>
      </c>
      <c r="BP1135" s="18">
        <v>0</v>
      </c>
      <c r="BQ1135" s="64">
        <v>990.71999999999969</v>
      </c>
      <c r="BR1135" s="18">
        <v>990.72000000000037</v>
      </c>
      <c r="BS1135" s="729">
        <v>0.2407375667767154</v>
      </c>
      <c r="BT1135" s="17">
        <v>0</v>
      </c>
      <c r="BU1135" s="17">
        <v>0</v>
      </c>
      <c r="BV1135" s="17">
        <v>0</v>
      </c>
      <c r="BW1135" s="17">
        <v>0</v>
      </c>
      <c r="BX1135" s="17">
        <v>0</v>
      </c>
      <c r="BY1135" s="17">
        <v>0</v>
      </c>
      <c r="BZ1135" s="17">
        <v>0</v>
      </c>
      <c r="CA1135" s="17">
        <v>0</v>
      </c>
      <c r="CB1135" s="17">
        <v>0</v>
      </c>
      <c r="CC1135" s="17">
        <v>0</v>
      </c>
      <c r="CD1135" s="17">
        <v>0</v>
      </c>
      <c r="CE1135" s="17">
        <v>0</v>
      </c>
      <c r="CF1135" s="17">
        <v>0</v>
      </c>
      <c r="CG1135" s="17">
        <v>0</v>
      </c>
      <c r="CH1135" s="17">
        <v>0</v>
      </c>
      <c r="CI1135" s="17">
        <v>0</v>
      </c>
      <c r="CJ1135" s="17">
        <v>0</v>
      </c>
      <c r="CK1135" s="17">
        <v>0</v>
      </c>
      <c r="CL1135" s="702">
        <v>1147264.2623999997</v>
      </c>
      <c r="CM1135" s="702">
        <v>1147264.2624000006</v>
      </c>
      <c r="CN1135" s="702">
        <v>15682.502400000001</v>
      </c>
      <c r="CO1135" s="702">
        <v>15682.502400000001</v>
      </c>
      <c r="CP1135" s="702">
        <v>0</v>
      </c>
      <c r="CQ1135" s="702">
        <v>0</v>
      </c>
      <c r="CR1135" s="704">
        <v>1162946.7647999998</v>
      </c>
      <c r="CS1135" s="703">
        <v>1162946.7648000007</v>
      </c>
      <c r="CT1135" s="23" t="s">
        <v>56</v>
      </c>
      <c r="CU1135" s="23" t="s">
        <v>56</v>
      </c>
      <c r="CV1135" s="23" t="s">
        <v>56</v>
      </c>
      <c r="CW1135" s="23" t="s">
        <v>56</v>
      </c>
      <c r="CX1135" s="23" t="s">
        <v>56</v>
      </c>
      <c r="CY1135" s="23" t="s">
        <v>56</v>
      </c>
      <c r="CZ1135" s="23" t="s">
        <v>56</v>
      </c>
      <c r="DA1135" s="23" t="s">
        <v>56</v>
      </c>
      <c r="DB1135" s="728">
        <v>16173691.75</v>
      </c>
      <c r="DC1135" s="10"/>
      <c r="DD1135" s="692">
        <v>4.1153527189999997</v>
      </c>
      <c r="DE1135" s="120"/>
      <c r="DF1135" s="120"/>
      <c r="DG1135" s="120"/>
      <c r="DH1135" s="140"/>
      <c r="DI1135" s="140"/>
      <c r="DJ1135" s="140"/>
      <c r="DK1135" s="140"/>
      <c r="DL1135" s="548" t="s">
        <v>56</v>
      </c>
      <c r="DM1135" s="548" t="s">
        <v>56</v>
      </c>
      <c r="DN1135" s="203" t="s">
        <v>55</v>
      </c>
      <c r="DO1135" s="700" t="s">
        <v>56</v>
      </c>
      <c r="DP1135" s="713" t="s">
        <v>56</v>
      </c>
      <c r="DQ1135" s="548" t="s">
        <v>56</v>
      </c>
      <c r="DR1135" s="673" t="s">
        <v>56</v>
      </c>
      <c r="DS1135" s="203" t="s">
        <v>56</v>
      </c>
      <c r="DT1135" s="1160" t="s">
        <v>56</v>
      </c>
      <c r="DU1135" s="711">
        <v>229.18721076987799</v>
      </c>
      <c r="DV1135" s="711">
        <v>249.64678313814034</v>
      </c>
      <c r="DW1135" s="711">
        <v>107.943299755555</v>
      </c>
      <c r="DX1135" s="711">
        <v>-18.886931514354245</v>
      </c>
      <c r="DY1135" s="710">
        <v>2.1834244846445099</v>
      </c>
      <c r="DZ1135" s="710">
        <v>-0.97087992892359209</v>
      </c>
      <c r="EA1135" s="710">
        <v>1.1793223304765399</v>
      </c>
      <c r="EB1135" s="710">
        <v>-0.29818116956851426</v>
      </c>
      <c r="EC1135" s="236"/>
      <c r="ED1135" s="49"/>
      <c r="EE1135" s="232"/>
      <c r="EF1135" s="700">
        <v>53265</v>
      </c>
      <c r="EG1135" s="712">
        <v>20305.666666666672</v>
      </c>
      <c r="EH1135" s="44"/>
    </row>
    <row r="1136" spans="1:138" ht="41.25" customHeight="1" x14ac:dyDescent="0.25">
      <c r="A1136" s="871" t="s">
        <v>49</v>
      </c>
      <c r="B1136" s="656" t="s">
        <v>96</v>
      </c>
      <c r="C1136" s="656" t="s">
        <v>140</v>
      </c>
      <c r="D1136" s="691" t="s">
        <v>694</v>
      </c>
      <c r="E1136" s="656" t="s">
        <v>169</v>
      </c>
      <c r="F1136" s="656" t="s">
        <v>695</v>
      </c>
      <c r="G1136" s="901" t="s">
        <v>169</v>
      </c>
      <c r="H1136" s="897" t="s">
        <v>55</v>
      </c>
      <c r="I1136" s="17" t="s">
        <v>860</v>
      </c>
      <c r="J1136" s="64">
        <v>13.2</v>
      </c>
      <c r="K1136" s="665">
        <v>10.288381796959129</v>
      </c>
      <c r="L1136" s="665">
        <v>28.924999939836002</v>
      </c>
      <c r="M1136" s="64">
        <v>2299</v>
      </c>
      <c r="N1136" s="726">
        <v>25075751.59</v>
      </c>
      <c r="O1136" s="548" t="s">
        <v>863</v>
      </c>
      <c r="P1136" s="909">
        <v>8.0020747310000004</v>
      </c>
      <c r="Q1136" s="203" t="s">
        <v>902</v>
      </c>
      <c r="R1136" s="205" t="s">
        <v>57</v>
      </c>
      <c r="S1136" s="490">
        <v>0</v>
      </c>
      <c r="T1136" s="18">
        <v>0</v>
      </c>
      <c r="U1136" s="548">
        <v>0</v>
      </c>
      <c r="V1136" s="18">
        <v>0</v>
      </c>
      <c r="W1136" s="64">
        <v>0</v>
      </c>
      <c r="X1136" s="18">
        <v>0</v>
      </c>
      <c r="Y1136" s="18">
        <v>0</v>
      </c>
      <c r="Z1136" s="18">
        <v>0</v>
      </c>
      <c r="AA1136" s="18">
        <v>0</v>
      </c>
      <c r="AB1136" s="18">
        <v>0</v>
      </c>
      <c r="AC1136" s="18">
        <v>0</v>
      </c>
      <c r="AD1136" s="18">
        <v>0</v>
      </c>
      <c r="AE1136" s="18">
        <v>0</v>
      </c>
      <c r="AF1136" s="18">
        <v>0</v>
      </c>
      <c r="AG1136" s="64">
        <v>0</v>
      </c>
      <c r="AH1136" s="18">
        <v>0</v>
      </c>
      <c r="AI1136" s="64">
        <v>0</v>
      </c>
      <c r="AJ1136" s="18">
        <v>0</v>
      </c>
      <c r="AK1136" s="18">
        <v>286</v>
      </c>
      <c r="AL1136" s="64">
        <v>282</v>
      </c>
      <c r="AM1136" s="18">
        <v>4</v>
      </c>
      <c r="AN1136" s="18">
        <v>4</v>
      </c>
      <c r="AO1136" s="18">
        <v>0</v>
      </c>
      <c r="AP1136" s="64">
        <v>0</v>
      </c>
      <c r="AQ1136" s="64">
        <v>290</v>
      </c>
      <c r="AR1136" s="11">
        <v>286</v>
      </c>
      <c r="AS1136" s="17">
        <v>0</v>
      </c>
      <c r="AT1136" s="490">
        <v>0</v>
      </c>
      <c r="AU1136" s="64">
        <v>0</v>
      </c>
      <c r="AV1136" s="18">
        <v>0</v>
      </c>
      <c r="AW1136" s="64">
        <v>0</v>
      </c>
      <c r="AX1136" s="18">
        <v>0</v>
      </c>
      <c r="AY1136" s="17">
        <v>0</v>
      </c>
      <c r="AZ1136" s="490">
        <v>0</v>
      </c>
      <c r="BA1136" s="17">
        <v>0</v>
      </c>
      <c r="BB1136" s="18">
        <v>0</v>
      </c>
      <c r="BC1136" s="17">
        <v>0</v>
      </c>
      <c r="BD1136" s="18">
        <v>0</v>
      </c>
      <c r="BE1136" s="17">
        <v>0</v>
      </c>
      <c r="BF1136" s="18">
        <v>0</v>
      </c>
      <c r="BG1136" s="17">
        <v>0</v>
      </c>
      <c r="BH1136" s="18">
        <v>0</v>
      </c>
      <c r="BI1136" s="17">
        <v>0</v>
      </c>
      <c r="BJ1136" s="18">
        <v>0</v>
      </c>
      <c r="BK1136" s="17">
        <v>2211.4399999999964</v>
      </c>
      <c r="BL1136" s="17">
        <v>2187.2399999999961</v>
      </c>
      <c r="BM1136" s="17">
        <v>36.6</v>
      </c>
      <c r="BN1136" s="17">
        <v>36.6</v>
      </c>
      <c r="BO1136" s="18">
        <v>0</v>
      </c>
      <c r="BP1136" s="18">
        <v>0</v>
      </c>
      <c r="BQ1136" s="64">
        <v>2248.0399999999963</v>
      </c>
      <c r="BR1136" s="18">
        <v>2223.8399999999961</v>
      </c>
      <c r="BS1136" s="729">
        <v>0.28093214267183736</v>
      </c>
      <c r="BT1136" s="17">
        <v>0</v>
      </c>
      <c r="BU1136" s="17">
        <v>0</v>
      </c>
      <c r="BV1136" s="17">
        <v>0</v>
      </c>
      <c r="BW1136" s="17">
        <v>0</v>
      </c>
      <c r="BX1136" s="17">
        <v>0</v>
      </c>
      <c r="BY1136" s="17">
        <v>0</v>
      </c>
      <c r="BZ1136" s="17">
        <v>0</v>
      </c>
      <c r="CA1136" s="17">
        <v>0</v>
      </c>
      <c r="CB1136" s="17">
        <v>0</v>
      </c>
      <c r="CC1136" s="17">
        <v>0</v>
      </c>
      <c r="CD1136" s="17">
        <v>0</v>
      </c>
      <c r="CE1136" s="17">
        <v>0</v>
      </c>
      <c r="CF1136" s="17">
        <v>0</v>
      </c>
      <c r="CG1136" s="17">
        <v>0</v>
      </c>
      <c r="CH1136" s="17">
        <v>0</v>
      </c>
      <c r="CI1136" s="17">
        <v>0</v>
      </c>
      <c r="CJ1136" s="17">
        <v>0</v>
      </c>
      <c r="CK1136" s="17">
        <v>0</v>
      </c>
      <c r="CL1136" s="702">
        <v>2595876.729599996</v>
      </c>
      <c r="CM1136" s="702">
        <v>2567469.8015999957</v>
      </c>
      <c r="CN1136" s="702">
        <v>42962.544000000009</v>
      </c>
      <c r="CO1136" s="702">
        <v>42962.544000000009</v>
      </c>
      <c r="CP1136" s="702">
        <v>0</v>
      </c>
      <c r="CQ1136" s="702">
        <v>0</v>
      </c>
      <c r="CR1136" s="704">
        <v>2638839.2735999962</v>
      </c>
      <c r="CS1136" s="703">
        <v>2610432.3455999959</v>
      </c>
      <c r="CT1136" s="23" t="s">
        <v>56</v>
      </c>
      <c r="CU1136" s="23" t="s">
        <v>56</v>
      </c>
      <c r="CV1136" s="23" t="s">
        <v>56</v>
      </c>
      <c r="CW1136" s="23" t="s">
        <v>56</v>
      </c>
      <c r="CX1136" s="23" t="s">
        <v>56</v>
      </c>
      <c r="CY1136" s="23" t="s">
        <v>56</v>
      </c>
      <c r="CZ1136" s="23" t="s">
        <v>56</v>
      </c>
      <c r="DA1136" s="23" t="s">
        <v>56</v>
      </c>
      <c r="DB1136" s="728">
        <v>25075751.59</v>
      </c>
      <c r="DC1136" s="10"/>
      <c r="DD1136" s="692">
        <v>8.0020747310000004</v>
      </c>
      <c r="DE1136" s="120"/>
      <c r="DF1136" s="120"/>
      <c r="DG1136" s="120"/>
      <c r="DH1136" s="140"/>
      <c r="DI1136" s="140"/>
      <c r="DJ1136" s="140"/>
      <c r="DK1136" s="140"/>
      <c r="DL1136" s="548" t="s">
        <v>56</v>
      </c>
      <c r="DM1136" s="548" t="s">
        <v>56</v>
      </c>
      <c r="DN1136" s="203" t="s">
        <v>868</v>
      </c>
      <c r="DO1136" s="700">
        <v>2307.8333333333298</v>
      </c>
      <c r="DP1136" s="713" t="s">
        <v>56</v>
      </c>
      <c r="DQ1136" s="548" t="s">
        <v>56</v>
      </c>
      <c r="DR1136" s="673" t="s">
        <v>56</v>
      </c>
      <c r="DS1136" s="700">
        <v>2307.8333333333298</v>
      </c>
      <c r="DT1136" s="25" t="s">
        <v>1931</v>
      </c>
      <c r="DU1136" s="711">
        <v>141.38932620784306</v>
      </c>
      <c r="DV1136" s="711">
        <v>499.22573677328899</v>
      </c>
      <c r="DW1136" s="711">
        <v>115.86071496516701</v>
      </c>
      <c r="DX1136" s="711">
        <v>-51.694835178928045</v>
      </c>
      <c r="DY1136" s="710">
        <v>0.49613634722322597</v>
      </c>
      <c r="DZ1136" s="710">
        <v>0.4100624694962588</v>
      </c>
      <c r="EA1136" s="710">
        <v>0.47361888317258899</v>
      </c>
      <c r="EB1136" s="710">
        <v>0.1394259740011588</v>
      </c>
      <c r="EC1136" s="236"/>
      <c r="ED1136" s="49"/>
      <c r="EE1136" s="232"/>
      <c r="EF1136" s="700">
        <v>210202</v>
      </c>
      <c r="EG1136" s="712">
        <v>-148663</v>
      </c>
      <c r="EH1136" s="44"/>
    </row>
    <row r="1137" spans="1:138" ht="41.25" customHeight="1" x14ac:dyDescent="0.25">
      <c r="A1137" s="871" t="s">
        <v>49</v>
      </c>
      <c r="B1137" s="656" t="s">
        <v>96</v>
      </c>
      <c r="C1137" s="656" t="s">
        <v>140</v>
      </c>
      <c r="D1137" s="691" t="s">
        <v>694</v>
      </c>
      <c r="E1137" s="656" t="s">
        <v>169</v>
      </c>
      <c r="F1137" s="656" t="s">
        <v>696</v>
      </c>
      <c r="G1137" s="901" t="s">
        <v>169</v>
      </c>
      <c r="H1137" s="897" t="s">
        <v>55</v>
      </c>
      <c r="I1137" s="17" t="s">
        <v>866</v>
      </c>
      <c r="J1137" s="64">
        <v>13.2</v>
      </c>
      <c r="K1137" s="665">
        <v>10.745643210157313</v>
      </c>
      <c r="L1137" s="665">
        <v>23.536552981347</v>
      </c>
      <c r="M1137" s="64">
        <v>1992</v>
      </c>
      <c r="N1137" s="726">
        <v>24489353.57</v>
      </c>
      <c r="O1137" s="548" t="s">
        <v>863</v>
      </c>
      <c r="P1137" s="909">
        <v>6.58456435</v>
      </c>
      <c r="Q1137" s="203" t="s">
        <v>57</v>
      </c>
      <c r="R1137" s="205" t="s">
        <v>57</v>
      </c>
      <c r="S1137" s="490">
        <v>0</v>
      </c>
      <c r="T1137" s="18">
        <v>0</v>
      </c>
      <c r="U1137" s="548">
        <v>0</v>
      </c>
      <c r="V1137" s="18">
        <v>0</v>
      </c>
      <c r="W1137" s="64">
        <v>0</v>
      </c>
      <c r="X1137" s="18">
        <v>0</v>
      </c>
      <c r="Y1137" s="18">
        <v>0</v>
      </c>
      <c r="Z1137" s="18">
        <v>0</v>
      </c>
      <c r="AA1137" s="18">
        <v>0</v>
      </c>
      <c r="AB1137" s="18">
        <v>0</v>
      </c>
      <c r="AC1137" s="18">
        <v>0</v>
      </c>
      <c r="AD1137" s="18">
        <v>0</v>
      </c>
      <c r="AE1137" s="18">
        <v>0</v>
      </c>
      <c r="AF1137" s="18">
        <v>0</v>
      </c>
      <c r="AG1137" s="64">
        <v>0</v>
      </c>
      <c r="AH1137" s="18">
        <v>0</v>
      </c>
      <c r="AI1137" s="64">
        <v>0</v>
      </c>
      <c r="AJ1137" s="18">
        <v>0</v>
      </c>
      <c r="AK1137" s="18">
        <v>134</v>
      </c>
      <c r="AL1137" s="64">
        <v>134</v>
      </c>
      <c r="AM1137" s="18">
        <v>3</v>
      </c>
      <c r="AN1137" s="18">
        <v>3</v>
      </c>
      <c r="AO1137" s="18">
        <v>0</v>
      </c>
      <c r="AP1137" s="64">
        <v>0</v>
      </c>
      <c r="AQ1137" s="64">
        <v>137</v>
      </c>
      <c r="AR1137" s="11">
        <v>137</v>
      </c>
      <c r="AS1137" s="17">
        <v>0</v>
      </c>
      <c r="AT1137" s="490">
        <v>0</v>
      </c>
      <c r="AU1137" s="64">
        <v>0</v>
      </c>
      <c r="AV1137" s="18">
        <v>0</v>
      </c>
      <c r="AW1137" s="64">
        <v>0</v>
      </c>
      <c r="AX1137" s="18">
        <v>0</v>
      </c>
      <c r="AY1137" s="17">
        <v>0</v>
      </c>
      <c r="AZ1137" s="490">
        <v>0</v>
      </c>
      <c r="BA1137" s="17">
        <v>0</v>
      </c>
      <c r="BB1137" s="18">
        <v>0</v>
      </c>
      <c r="BC1137" s="17">
        <v>0</v>
      </c>
      <c r="BD1137" s="18">
        <v>0</v>
      </c>
      <c r="BE1137" s="17">
        <v>0</v>
      </c>
      <c r="BF1137" s="18">
        <v>0</v>
      </c>
      <c r="BG1137" s="17">
        <v>0</v>
      </c>
      <c r="BH1137" s="18">
        <v>0</v>
      </c>
      <c r="BI1137" s="17">
        <v>0</v>
      </c>
      <c r="BJ1137" s="18">
        <v>0</v>
      </c>
      <c r="BK1137" s="17">
        <v>810.42700000000013</v>
      </c>
      <c r="BL1137" s="17">
        <v>810.42700000000036</v>
      </c>
      <c r="BM1137" s="17">
        <v>40.479999999999997</v>
      </c>
      <c r="BN1137" s="17">
        <v>40.480000000000004</v>
      </c>
      <c r="BO1137" s="18">
        <v>0</v>
      </c>
      <c r="BP1137" s="18">
        <v>0</v>
      </c>
      <c r="BQ1137" s="64">
        <v>850.90700000000015</v>
      </c>
      <c r="BR1137" s="18">
        <v>850.90700000000038</v>
      </c>
      <c r="BS1137" s="729">
        <v>0.12922753196268788</v>
      </c>
      <c r="BT1137" s="17">
        <v>0</v>
      </c>
      <c r="BU1137" s="17">
        <v>0</v>
      </c>
      <c r="BV1137" s="17">
        <v>0</v>
      </c>
      <c r="BW1137" s="17">
        <v>0</v>
      </c>
      <c r="BX1137" s="17">
        <v>0</v>
      </c>
      <c r="BY1137" s="17">
        <v>0</v>
      </c>
      <c r="BZ1137" s="17">
        <v>0</v>
      </c>
      <c r="CA1137" s="17">
        <v>0</v>
      </c>
      <c r="CB1137" s="17">
        <v>0</v>
      </c>
      <c r="CC1137" s="17">
        <v>0</v>
      </c>
      <c r="CD1137" s="17">
        <v>0</v>
      </c>
      <c r="CE1137" s="17">
        <v>0</v>
      </c>
      <c r="CF1137" s="17">
        <v>0</v>
      </c>
      <c r="CG1137" s="17">
        <v>0</v>
      </c>
      <c r="CH1137" s="17">
        <v>0</v>
      </c>
      <c r="CI1137" s="17">
        <v>0</v>
      </c>
      <c r="CJ1137" s="17">
        <v>0</v>
      </c>
      <c r="CK1137" s="17">
        <v>0</v>
      </c>
      <c r="CL1137" s="702">
        <v>951311.62968000025</v>
      </c>
      <c r="CM1137" s="702">
        <v>951311.62968000048</v>
      </c>
      <c r="CN1137" s="702">
        <v>47517.0432</v>
      </c>
      <c r="CO1137" s="702">
        <v>47517.043200000007</v>
      </c>
      <c r="CP1137" s="702">
        <v>0</v>
      </c>
      <c r="CQ1137" s="702">
        <v>0</v>
      </c>
      <c r="CR1137" s="704">
        <v>998828.6728800002</v>
      </c>
      <c r="CS1137" s="703">
        <v>998828.67288000043</v>
      </c>
      <c r="CT1137" s="23" t="s">
        <v>56</v>
      </c>
      <c r="CU1137" s="23" t="s">
        <v>56</v>
      </c>
      <c r="CV1137" s="23" t="s">
        <v>56</v>
      </c>
      <c r="CW1137" s="23" t="s">
        <v>56</v>
      </c>
      <c r="CX1137" s="23" t="s">
        <v>56</v>
      </c>
      <c r="CY1137" s="23" t="s">
        <v>56</v>
      </c>
      <c r="CZ1137" s="23" t="s">
        <v>56</v>
      </c>
      <c r="DA1137" s="23" t="s">
        <v>56</v>
      </c>
      <c r="DB1137" s="728">
        <v>24489353.57</v>
      </c>
      <c r="DC1137" s="10"/>
      <c r="DD1137" s="692">
        <v>6.58456435</v>
      </c>
      <c r="DE1137" s="120"/>
      <c r="DF1137" s="120"/>
      <c r="DG1137" s="120"/>
      <c r="DH1137" s="140"/>
      <c r="DI1137" s="140"/>
      <c r="DJ1137" s="140"/>
      <c r="DK1137" s="140"/>
      <c r="DL1137" s="548" t="s">
        <v>56</v>
      </c>
      <c r="DM1137" s="548" t="s">
        <v>56</v>
      </c>
      <c r="DN1137" s="203" t="s">
        <v>868</v>
      </c>
      <c r="DO1137" s="700">
        <v>1960.4166666666699</v>
      </c>
      <c r="DP1137" s="713" t="s">
        <v>56</v>
      </c>
      <c r="DQ1137" s="548" t="s">
        <v>56</v>
      </c>
      <c r="DR1137" s="673" t="s">
        <v>56</v>
      </c>
      <c r="DS1137" s="203" t="s">
        <v>56</v>
      </c>
      <c r="DT1137" s="1160" t="s">
        <v>56</v>
      </c>
      <c r="DU1137" s="711">
        <v>89.015260361317601</v>
      </c>
      <c r="DV1137" s="711">
        <v>1057.7829216056321</v>
      </c>
      <c r="DW1137" s="711">
        <v>88.922362311231197</v>
      </c>
      <c r="DX1137" s="711">
        <v>161.98496638864248</v>
      </c>
      <c r="DY1137" s="710">
        <v>0.2744314558979804</v>
      </c>
      <c r="DZ1137" s="710">
        <v>2.6580929177243298</v>
      </c>
      <c r="EA1137" s="710">
        <v>0.27368236951700903</v>
      </c>
      <c r="EB1137" s="710">
        <v>2.3137028414957754</v>
      </c>
      <c r="EC1137" s="236"/>
      <c r="ED1137" s="49"/>
      <c r="EE1137" s="232"/>
      <c r="EF1137" s="700">
        <v>0</v>
      </c>
      <c r="EG1137" s="712">
        <v>442435.33333333331</v>
      </c>
      <c r="EH1137" s="44"/>
    </row>
    <row r="1138" spans="1:138" ht="41.25" customHeight="1" x14ac:dyDescent="0.25">
      <c r="A1138" s="871" t="s">
        <v>49</v>
      </c>
      <c r="B1138" s="656" t="s">
        <v>96</v>
      </c>
      <c r="C1138" s="656" t="s">
        <v>140</v>
      </c>
      <c r="D1138" s="691" t="s">
        <v>694</v>
      </c>
      <c r="E1138" s="656" t="s">
        <v>169</v>
      </c>
      <c r="F1138" s="656" t="s">
        <v>697</v>
      </c>
      <c r="G1138" s="901" t="s">
        <v>169</v>
      </c>
      <c r="H1138" s="897" t="s">
        <v>55</v>
      </c>
      <c r="I1138" s="17" t="s">
        <v>860</v>
      </c>
      <c r="J1138" s="64">
        <v>13.2</v>
      </c>
      <c r="K1138" s="665">
        <v>11.865933672492863</v>
      </c>
      <c r="L1138" s="665">
        <v>22.511363589540004</v>
      </c>
      <c r="M1138" s="64">
        <v>1958</v>
      </c>
      <c r="N1138" s="726">
        <v>26928585.419999998</v>
      </c>
      <c r="O1138" s="548" t="s">
        <v>863</v>
      </c>
      <c r="P1138" s="909">
        <v>9.8082573130000004</v>
      </c>
      <c r="Q1138" s="203" t="s">
        <v>57</v>
      </c>
      <c r="R1138" s="205" t="s">
        <v>57</v>
      </c>
      <c r="S1138" s="490">
        <v>0</v>
      </c>
      <c r="T1138" s="18">
        <v>0</v>
      </c>
      <c r="U1138" s="548">
        <v>0</v>
      </c>
      <c r="V1138" s="18">
        <v>0</v>
      </c>
      <c r="W1138" s="64">
        <v>0</v>
      </c>
      <c r="X1138" s="18">
        <v>0</v>
      </c>
      <c r="Y1138" s="18">
        <v>0</v>
      </c>
      <c r="Z1138" s="18">
        <v>0</v>
      </c>
      <c r="AA1138" s="18">
        <v>0</v>
      </c>
      <c r="AB1138" s="18">
        <v>0</v>
      </c>
      <c r="AC1138" s="18">
        <v>0</v>
      </c>
      <c r="AD1138" s="18">
        <v>0</v>
      </c>
      <c r="AE1138" s="18">
        <v>0</v>
      </c>
      <c r="AF1138" s="18">
        <v>0</v>
      </c>
      <c r="AG1138" s="64">
        <v>0</v>
      </c>
      <c r="AH1138" s="18">
        <v>0</v>
      </c>
      <c r="AI1138" s="64">
        <v>0</v>
      </c>
      <c r="AJ1138" s="18">
        <v>0</v>
      </c>
      <c r="AK1138" s="18">
        <v>160</v>
      </c>
      <c r="AL1138" s="64">
        <v>160</v>
      </c>
      <c r="AM1138" s="18">
        <v>0</v>
      </c>
      <c r="AN1138" s="18" t="s">
        <v>58</v>
      </c>
      <c r="AO1138" s="18">
        <v>0</v>
      </c>
      <c r="AP1138" s="64">
        <v>0</v>
      </c>
      <c r="AQ1138" s="64">
        <v>160</v>
      </c>
      <c r="AR1138" s="11">
        <v>160</v>
      </c>
      <c r="AS1138" s="17">
        <v>0</v>
      </c>
      <c r="AT1138" s="490">
        <v>0</v>
      </c>
      <c r="AU1138" s="64">
        <v>0</v>
      </c>
      <c r="AV1138" s="18">
        <v>0</v>
      </c>
      <c r="AW1138" s="64">
        <v>0</v>
      </c>
      <c r="AX1138" s="18">
        <v>0</v>
      </c>
      <c r="AY1138" s="17">
        <v>0</v>
      </c>
      <c r="AZ1138" s="490">
        <v>0</v>
      </c>
      <c r="BA1138" s="17">
        <v>0</v>
      </c>
      <c r="BB1138" s="18">
        <v>0</v>
      </c>
      <c r="BC1138" s="17">
        <v>0</v>
      </c>
      <c r="BD1138" s="18">
        <v>0</v>
      </c>
      <c r="BE1138" s="17">
        <v>0</v>
      </c>
      <c r="BF1138" s="18">
        <v>0</v>
      </c>
      <c r="BG1138" s="17">
        <v>0</v>
      </c>
      <c r="BH1138" s="18">
        <v>0</v>
      </c>
      <c r="BI1138" s="17">
        <v>0</v>
      </c>
      <c r="BJ1138" s="18">
        <v>0</v>
      </c>
      <c r="BK1138" s="17">
        <v>1219.139999999999</v>
      </c>
      <c r="BL1138" s="17">
        <v>1219.1399999999999</v>
      </c>
      <c r="BM1138" s="17">
        <v>0</v>
      </c>
      <c r="BN1138" s="17" t="s">
        <v>58</v>
      </c>
      <c r="BO1138" s="18">
        <v>0</v>
      </c>
      <c r="BP1138" s="18">
        <v>0</v>
      </c>
      <c r="BQ1138" s="64">
        <v>1219.139999999999</v>
      </c>
      <c r="BR1138" s="18">
        <v>1219.1399999999999</v>
      </c>
      <c r="BS1138" s="729">
        <v>0.12429731002103034</v>
      </c>
      <c r="BT1138" s="17">
        <v>0</v>
      </c>
      <c r="BU1138" s="17">
        <v>0</v>
      </c>
      <c r="BV1138" s="17">
        <v>0</v>
      </c>
      <c r="BW1138" s="17">
        <v>0</v>
      </c>
      <c r="BX1138" s="17">
        <v>0</v>
      </c>
      <c r="BY1138" s="17">
        <v>0</v>
      </c>
      <c r="BZ1138" s="17">
        <v>0</v>
      </c>
      <c r="CA1138" s="17">
        <v>0</v>
      </c>
      <c r="CB1138" s="17">
        <v>0</v>
      </c>
      <c r="CC1138" s="17">
        <v>0</v>
      </c>
      <c r="CD1138" s="17">
        <v>0</v>
      </c>
      <c r="CE1138" s="17">
        <v>0</v>
      </c>
      <c r="CF1138" s="17">
        <v>0</v>
      </c>
      <c r="CG1138" s="17">
        <v>0</v>
      </c>
      <c r="CH1138" s="17">
        <v>0</v>
      </c>
      <c r="CI1138" s="17">
        <v>0</v>
      </c>
      <c r="CJ1138" s="17">
        <v>0</v>
      </c>
      <c r="CK1138" s="17">
        <v>0</v>
      </c>
      <c r="CL1138" s="702">
        <v>1431075.297599999</v>
      </c>
      <c r="CM1138" s="702">
        <v>1431075.2975999999</v>
      </c>
      <c r="CN1138" s="702">
        <v>0</v>
      </c>
      <c r="CO1138" s="702">
        <v>0</v>
      </c>
      <c r="CP1138" s="702">
        <v>0</v>
      </c>
      <c r="CQ1138" s="702">
        <v>0</v>
      </c>
      <c r="CR1138" s="704">
        <v>1431075.297599999</v>
      </c>
      <c r="CS1138" s="703">
        <v>1431075.2975999999</v>
      </c>
      <c r="CT1138" s="23" t="s">
        <v>56</v>
      </c>
      <c r="CU1138" s="23" t="s">
        <v>56</v>
      </c>
      <c r="CV1138" s="23" t="s">
        <v>56</v>
      </c>
      <c r="CW1138" s="23" t="s">
        <v>56</v>
      </c>
      <c r="CX1138" s="23" t="s">
        <v>56</v>
      </c>
      <c r="CY1138" s="23" t="s">
        <v>56</v>
      </c>
      <c r="CZ1138" s="23" t="s">
        <v>56</v>
      </c>
      <c r="DA1138" s="23" t="s">
        <v>56</v>
      </c>
      <c r="DB1138" s="728">
        <v>26928585.419999998</v>
      </c>
      <c r="DC1138" s="10"/>
      <c r="DD1138" s="692">
        <v>9.8082573130000004</v>
      </c>
      <c r="DE1138" s="120"/>
      <c r="DF1138" s="120"/>
      <c r="DG1138" s="120"/>
      <c r="DH1138" s="140"/>
      <c r="DI1138" s="140"/>
      <c r="DJ1138" s="140"/>
      <c r="DK1138" s="140"/>
      <c r="DL1138" s="548" t="s">
        <v>56</v>
      </c>
      <c r="DM1138" s="548" t="s">
        <v>56</v>
      </c>
      <c r="DN1138" s="203" t="s">
        <v>868</v>
      </c>
      <c r="DO1138" s="700">
        <v>1951.6666666666699</v>
      </c>
      <c r="DP1138" s="713" t="s">
        <v>56</v>
      </c>
      <c r="DQ1138" s="548" t="s">
        <v>56</v>
      </c>
      <c r="DR1138" s="673" t="s">
        <v>56</v>
      </c>
      <c r="DS1138" s="203" t="s">
        <v>56</v>
      </c>
      <c r="DT1138" s="1160" t="s">
        <v>56</v>
      </c>
      <c r="DU1138" s="711">
        <v>171.27668659265555</v>
      </c>
      <c r="DV1138" s="711">
        <v>814.25141613688913</v>
      </c>
      <c r="DW1138" s="711">
        <v>172.55418665931501</v>
      </c>
      <c r="DX1138" s="711">
        <v>-95.753724102437445</v>
      </c>
      <c r="DY1138" s="710">
        <v>1.5684030742954713</v>
      </c>
      <c r="DZ1138" s="710">
        <v>-0.53532741155989116</v>
      </c>
      <c r="EA1138" s="710">
        <v>1.56618050416959</v>
      </c>
      <c r="EB1138" s="710">
        <v>-0.86808023137170243</v>
      </c>
      <c r="EC1138" s="236"/>
      <c r="ED1138" s="49"/>
      <c r="EE1138" s="232"/>
      <c r="EF1138" s="700">
        <v>270232</v>
      </c>
      <c r="EG1138" s="712">
        <v>-185860.66666666669</v>
      </c>
      <c r="EH1138" s="44"/>
    </row>
    <row r="1139" spans="1:138" ht="41.25" customHeight="1" x14ac:dyDescent="0.25">
      <c r="A1139" s="871" t="s">
        <v>49</v>
      </c>
      <c r="B1139" s="656" t="s">
        <v>96</v>
      </c>
      <c r="C1139" s="656" t="s">
        <v>140</v>
      </c>
      <c r="D1139" s="691" t="s">
        <v>156</v>
      </c>
      <c r="E1139" s="656" t="s">
        <v>156</v>
      </c>
      <c r="F1139" s="656" t="s">
        <v>2020</v>
      </c>
      <c r="G1139" s="901" t="s">
        <v>156</v>
      </c>
      <c r="H1139" s="897" t="s">
        <v>55</v>
      </c>
      <c r="I1139" s="17" t="s">
        <v>860</v>
      </c>
      <c r="J1139" s="64">
        <v>3.74</v>
      </c>
      <c r="K1139" s="665">
        <v>2.0535194374536609</v>
      </c>
      <c r="L1139" s="665">
        <v>1.9823863595130002</v>
      </c>
      <c r="M1139" s="64">
        <v>221</v>
      </c>
      <c r="N1139" s="726">
        <v>2463629.0049999999</v>
      </c>
      <c r="O1139" s="548" t="s">
        <v>874</v>
      </c>
      <c r="P1139" s="909">
        <v>0.62686382799999996</v>
      </c>
      <c r="Q1139" s="203" t="s">
        <v>57</v>
      </c>
      <c r="R1139" s="205" t="s">
        <v>57</v>
      </c>
      <c r="S1139" s="490">
        <v>0</v>
      </c>
      <c r="T1139" s="18">
        <v>0</v>
      </c>
      <c r="U1139" s="548">
        <v>0</v>
      </c>
      <c r="V1139" s="18">
        <v>0</v>
      </c>
      <c r="W1139" s="64">
        <v>0</v>
      </c>
      <c r="X1139" s="18">
        <v>0</v>
      </c>
      <c r="Y1139" s="18">
        <v>0</v>
      </c>
      <c r="Z1139" s="18">
        <v>0</v>
      </c>
      <c r="AA1139" s="18">
        <v>0</v>
      </c>
      <c r="AB1139" s="18">
        <v>0</v>
      </c>
      <c r="AC1139" s="18">
        <v>0</v>
      </c>
      <c r="AD1139" s="18">
        <v>0</v>
      </c>
      <c r="AE1139" s="18">
        <v>0</v>
      </c>
      <c r="AF1139" s="18">
        <v>0</v>
      </c>
      <c r="AG1139" s="64">
        <v>0</v>
      </c>
      <c r="AH1139" s="18">
        <v>0</v>
      </c>
      <c r="AI1139" s="64">
        <v>0</v>
      </c>
      <c r="AJ1139" s="18">
        <v>0</v>
      </c>
      <c r="AK1139" s="18">
        <v>8</v>
      </c>
      <c r="AL1139" s="64">
        <v>7</v>
      </c>
      <c r="AM1139" s="18">
        <v>0</v>
      </c>
      <c r="AN1139" s="18" t="s">
        <v>58</v>
      </c>
      <c r="AO1139" s="18">
        <v>0</v>
      </c>
      <c r="AP1139" s="64">
        <v>0</v>
      </c>
      <c r="AQ1139" s="64">
        <v>8</v>
      </c>
      <c r="AR1139" s="11">
        <v>7</v>
      </c>
      <c r="AS1139" s="17">
        <v>0</v>
      </c>
      <c r="AT1139" s="490">
        <v>0</v>
      </c>
      <c r="AU1139" s="64">
        <v>0</v>
      </c>
      <c r="AV1139" s="18">
        <v>0</v>
      </c>
      <c r="AW1139" s="64">
        <v>0</v>
      </c>
      <c r="AX1139" s="18">
        <v>0</v>
      </c>
      <c r="AY1139" s="17">
        <v>0</v>
      </c>
      <c r="AZ1139" s="490">
        <v>0</v>
      </c>
      <c r="BA1139" s="17">
        <v>0</v>
      </c>
      <c r="BB1139" s="18">
        <v>0</v>
      </c>
      <c r="BC1139" s="17">
        <v>0</v>
      </c>
      <c r="BD1139" s="18">
        <v>0</v>
      </c>
      <c r="BE1139" s="17">
        <v>0</v>
      </c>
      <c r="BF1139" s="18">
        <v>0</v>
      </c>
      <c r="BG1139" s="17">
        <v>0</v>
      </c>
      <c r="BH1139" s="18">
        <v>0</v>
      </c>
      <c r="BI1139" s="17">
        <v>0</v>
      </c>
      <c r="BJ1139" s="18">
        <v>0</v>
      </c>
      <c r="BK1139" s="17">
        <v>58.250000000000007</v>
      </c>
      <c r="BL1139" s="17">
        <v>50.650000000000006</v>
      </c>
      <c r="BM1139" s="17">
        <v>0</v>
      </c>
      <c r="BN1139" s="17" t="s">
        <v>58</v>
      </c>
      <c r="BO1139" s="18">
        <v>0</v>
      </c>
      <c r="BP1139" s="18">
        <v>0</v>
      </c>
      <c r="BQ1139" s="64">
        <v>58.250000000000007</v>
      </c>
      <c r="BR1139" s="18">
        <v>50.650000000000006</v>
      </c>
      <c r="BS1139" s="729">
        <v>9.2922892338270335E-2</v>
      </c>
      <c r="BT1139" s="17">
        <v>0</v>
      </c>
      <c r="BU1139" s="17">
        <v>0</v>
      </c>
      <c r="BV1139" s="17">
        <v>0</v>
      </c>
      <c r="BW1139" s="17">
        <v>0</v>
      </c>
      <c r="BX1139" s="17">
        <v>0</v>
      </c>
      <c r="BY1139" s="17">
        <v>0</v>
      </c>
      <c r="BZ1139" s="17">
        <v>0</v>
      </c>
      <c r="CA1139" s="17">
        <v>0</v>
      </c>
      <c r="CB1139" s="17">
        <v>0</v>
      </c>
      <c r="CC1139" s="17">
        <v>0</v>
      </c>
      <c r="CD1139" s="17">
        <v>0</v>
      </c>
      <c r="CE1139" s="17">
        <v>0</v>
      </c>
      <c r="CF1139" s="17">
        <v>0</v>
      </c>
      <c r="CG1139" s="17">
        <v>0</v>
      </c>
      <c r="CH1139" s="17">
        <v>0</v>
      </c>
      <c r="CI1139" s="17">
        <v>0</v>
      </c>
      <c r="CJ1139" s="17">
        <v>0</v>
      </c>
      <c r="CK1139" s="17">
        <v>0</v>
      </c>
      <c r="CL1139" s="702">
        <v>68376.180000000008</v>
      </c>
      <c r="CM1139" s="702">
        <v>59454.996000000014</v>
      </c>
      <c r="CN1139" s="702">
        <v>0</v>
      </c>
      <c r="CO1139" s="702">
        <v>0</v>
      </c>
      <c r="CP1139" s="702">
        <v>0</v>
      </c>
      <c r="CQ1139" s="702">
        <v>0</v>
      </c>
      <c r="CR1139" s="704">
        <v>68376.180000000008</v>
      </c>
      <c r="CS1139" s="703">
        <v>59454.996000000014</v>
      </c>
      <c r="CT1139" s="23" t="s">
        <v>56</v>
      </c>
      <c r="CU1139" s="23" t="s">
        <v>56</v>
      </c>
      <c r="CV1139" s="23" t="s">
        <v>56</v>
      </c>
      <c r="CW1139" s="23" t="s">
        <v>56</v>
      </c>
      <c r="CX1139" s="23" t="s">
        <v>56</v>
      </c>
      <c r="CY1139" s="23" t="s">
        <v>56</v>
      </c>
      <c r="CZ1139" s="23" t="s">
        <v>56</v>
      </c>
      <c r="DA1139" s="23" t="s">
        <v>56</v>
      </c>
      <c r="DB1139" s="728">
        <v>2463629.0049999999</v>
      </c>
      <c r="DC1139" s="10"/>
      <c r="DD1139" s="692">
        <v>0.62686382799999996</v>
      </c>
      <c r="DE1139" s="120"/>
      <c r="DF1139" s="120"/>
      <c r="DG1139" s="120"/>
      <c r="DH1139" s="140"/>
      <c r="DI1139" s="140"/>
      <c r="DJ1139" s="140"/>
      <c r="DK1139" s="140"/>
      <c r="DL1139" s="548" t="s">
        <v>56</v>
      </c>
      <c r="DM1139" s="548" t="s">
        <v>56</v>
      </c>
      <c r="DN1139" s="203" t="s">
        <v>55</v>
      </c>
      <c r="DO1139" s="700" t="s">
        <v>56</v>
      </c>
      <c r="DP1139" s="713" t="s">
        <v>56</v>
      </c>
      <c r="DQ1139" s="548" t="s">
        <v>56</v>
      </c>
      <c r="DR1139" s="673" t="s">
        <v>56</v>
      </c>
      <c r="DS1139" s="203" t="s">
        <v>56</v>
      </c>
      <c r="DT1139" s="1160" t="s">
        <v>56</v>
      </c>
      <c r="DU1139" s="711">
        <v>74.709677419354961</v>
      </c>
      <c r="DV1139" s="711">
        <v>1291.2719724202229</v>
      </c>
      <c r="DW1139" s="711">
        <v>74.875857784248097</v>
      </c>
      <c r="DX1139" s="711">
        <v>412.44744543518993</v>
      </c>
      <c r="DY1139" s="710">
        <v>2.0204563335955972</v>
      </c>
      <c r="DZ1139" s="710">
        <v>-0.68361888278129035</v>
      </c>
      <c r="EA1139" s="710">
        <v>2.00956746764323</v>
      </c>
      <c r="EB1139" s="710">
        <v>-1.01099734011156</v>
      </c>
      <c r="EC1139" s="236"/>
      <c r="ED1139" s="49"/>
      <c r="EE1139" s="232"/>
      <c r="EF1139" s="700">
        <v>1491</v>
      </c>
      <c r="EG1139" s="712">
        <v>102714.33333333333</v>
      </c>
      <c r="EH1139" s="44"/>
    </row>
    <row r="1140" spans="1:138" ht="41.25" customHeight="1" x14ac:dyDescent="0.25">
      <c r="A1140" s="871" t="s">
        <v>49</v>
      </c>
      <c r="B1140" s="656" t="s">
        <v>96</v>
      </c>
      <c r="C1140" s="656" t="s">
        <v>140</v>
      </c>
      <c r="D1140" s="691" t="s">
        <v>156</v>
      </c>
      <c r="E1140" s="656" t="s">
        <v>156</v>
      </c>
      <c r="F1140" s="656" t="s">
        <v>2021</v>
      </c>
      <c r="G1140" s="901" t="s">
        <v>156</v>
      </c>
      <c r="H1140" s="897" t="s">
        <v>55</v>
      </c>
      <c r="I1140" s="17" t="s">
        <v>860</v>
      </c>
      <c r="J1140" s="64">
        <v>3.74</v>
      </c>
      <c r="K1140" s="665">
        <v>2.5506873012582316</v>
      </c>
      <c r="L1140" s="665">
        <v>3.963068173575</v>
      </c>
      <c r="M1140" s="64">
        <v>510</v>
      </c>
      <c r="N1140" s="726">
        <v>6314819.176</v>
      </c>
      <c r="O1140" s="548" t="s">
        <v>874</v>
      </c>
      <c r="P1140" s="909">
        <v>1.6067888930000001</v>
      </c>
      <c r="Q1140" s="203" t="s">
        <v>57</v>
      </c>
      <c r="R1140" s="205" t="s">
        <v>57</v>
      </c>
      <c r="S1140" s="490">
        <v>0</v>
      </c>
      <c r="T1140" s="18">
        <v>0</v>
      </c>
      <c r="U1140" s="548">
        <v>0</v>
      </c>
      <c r="V1140" s="18">
        <v>0</v>
      </c>
      <c r="W1140" s="64">
        <v>0</v>
      </c>
      <c r="X1140" s="18">
        <v>0</v>
      </c>
      <c r="Y1140" s="18">
        <v>0</v>
      </c>
      <c r="Z1140" s="18">
        <v>0</v>
      </c>
      <c r="AA1140" s="18">
        <v>0</v>
      </c>
      <c r="AB1140" s="18">
        <v>0</v>
      </c>
      <c r="AC1140" s="18">
        <v>0</v>
      </c>
      <c r="AD1140" s="18">
        <v>0</v>
      </c>
      <c r="AE1140" s="18">
        <v>0</v>
      </c>
      <c r="AF1140" s="18">
        <v>0</v>
      </c>
      <c r="AG1140" s="64">
        <v>0</v>
      </c>
      <c r="AH1140" s="18">
        <v>0</v>
      </c>
      <c r="AI1140" s="64">
        <v>0</v>
      </c>
      <c r="AJ1140" s="18">
        <v>0</v>
      </c>
      <c r="AK1140" s="18">
        <v>15</v>
      </c>
      <c r="AL1140" s="64">
        <v>14</v>
      </c>
      <c r="AM1140" s="18">
        <v>0</v>
      </c>
      <c r="AN1140" s="18" t="s">
        <v>58</v>
      </c>
      <c r="AO1140" s="18">
        <v>0</v>
      </c>
      <c r="AP1140" s="64">
        <v>0</v>
      </c>
      <c r="AQ1140" s="64">
        <v>15</v>
      </c>
      <c r="AR1140" s="11">
        <v>14</v>
      </c>
      <c r="AS1140" s="17">
        <v>0</v>
      </c>
      <c r="AT1140" s="490">
        <v>0</v>
      </c>
      <c r="AU1140" s="64">
        <v>0</v>
      </c>
      <c r="AV1140" s="18">
        <v>0</v>
      </c>
      <c r="AW1140" s="64">
        <v>0</v>
      </c>
      <c r="AX1140" s="18">
        <v>0</v>
      </c>
      <c r="AY1140" s="17">
        <v>0</v>
      </c>
      <c r="AZ1140" s="490">
        <v>0</v>
      </c>
      <c r="BA1140" s="17">
        <v>0</v>
      </c>
      <c r="BB1140" s="18">
        <v>0</v>
      </c>
      <c r="BC1140" s="17">
        <v>0</v>
      </c>
      <c r="BD1140" s="18">
        <v>0</v>
      </c>
      <c r="BE1140" s="17">
        <v>0</v>
      </c>
      <c r="BF1140" s="18">
        <v>0</v>
      </c>
      <c r="BG1140" s="17">
        <v>0</v>
      </c>
      <c r="BH1140" s="18">
        <v>0</v>
      </c>
      <c r="BI1140" s="17">
        <v>0</v>
      </c>
      <c r="BJ1140" s="18">
        <v>0</v>
      </c>
      <c r="BK1140" s="17">
        <v>189.57</v>
      </c>
      <c r="BL1140" s="17">
        <v>181.57</v>
      </c>
      <c r="BM1140" s="17">
        <v>0</v>
      </c>
      <c r="BN1140" s="17" t="s">
        <v>58</v>
      </c>
      <c r="BO1140" s="18">
        <v>0</v>
      </c>
      <c r="BP1140" s="18">
        <v>0</v>
      </c>
      <c r="BQ1140" s="64">
        <v>189.57</v>
      </c>
      <c r="BR1140" s="18">
        <v>181.57</v>
      </c>
      <c r="BS1140" s="729">
        <v>0.11798065123916684</v>
      </c>
      <c r="BT1140" s="17">
        <v>0</v>
      </c>
      <c r="BU1140" s="17">
        <v>0</v>
      </c>
      <c r="BV1140" s="17">
        <v>0</v>
      </c>
      <c r="BW1140" s="17">
        <v>0</v>
      </c>
      <c r="BX1140" s="17">
        <v>0</v>
      </c>
      <c r="BY1140" s="17">
        <v>0</v>
      </c>
      <c r="BZ1140" s="17">
        <v>0</v>
      </c>
      <c r="CA1140" s="17">
        <v>0</v>
      </c>
      <c r="CB1140" s="17">
        <v>0</v>
      </c>
      <c r="CC1140" s="17">
        <v>0</v>
      </c>
      <c r="CD1140" s="17">
        <v>0</v>
      </c>
      <c r="CE1140" s="17">
        <v>0</v>
      </c>
      <c r="CF1140" s="17">
        <v>0</v>
      </c>
      <c r="CG1140" s="17">
        <v>0</v>
      </c>
      <c r="CH1140" s="17">
        <v>0</v>
      </c>
      <c r="CI1140" s="17">
        <v>0</v>
      </c>
      <c r="CJ1140" s="17">
        <v>0</v>
      </c>
      <c r="CK1140" s="17">
        <v>0</v>
      </c>
      <c r="CL1140" s="702">
        <v>222524.84880000001</v>
      </c>
      <c r="CM1140" s="702">
        <v>213134.12880000001</v>
      </c>
      <c r="CN1140" s="702">
        <v>0</v>
      </c>
      <c r="CO1140" s="702">
        <v>0</v>
      </c>
      <c r="CP1140" s="702">
        <v>0</v>
      </c>
      <c r="CQ1140" s="702">
        <v>0</v>
      </c>
      <c r="CR1140" s="704">
        <v>222524.84880000001</v>
      </c>
      <c r="CS1140" s="703">
        <v>213134.12880000001</v>
      </c>
      <c r="CT1140" s="23" t="s">
        <v>56</v>
      </c>
      <c r="CU1140" s="23" t="s">
        <v>56</v>
      </c>
      <c r="CV1140" s="23" t="s">
        <v>56</v>
      </c>
      <c r="CW1140" s="23" t="s">
        <v>56</v>
      </c>
      <c r="CX1140" s="23" t="s">
        <v>56</v>
      </c>
      <c r="CY1140" s="23" t="s">
        <v>56</v>
      </c>
      <c r="CZ1140" s="23" t="s">
        <v>56</v>
      </c>
      <c r="DA1140" s="23" t="s">
        <v>56</v>
      </c>
      <c r="DB1140" s="728">
        <v>6314819.176</v>
      </c>
      <c r="DC1140" s="10"/>
      <c r="DD1140" s="692">
        <v>1.6067888930000001</v>
      </c>
      <c r="DE1140" s="120"/>
      <c r="DF1140" s="120"/>
      <c r="DG1140" s="120"/>
      <c r="DH1140" s="140"/>
      <c r="DI1140" s="140"/>
      <c r="DJ1140" s="140"/>
      <c r="DK1140" s="140"/>
      <c r="DL1140" s="548" t="s">
        <v>56</v>
      </c>
      <c r="DM1140" s="548" t="s">
        <v>56</v>
      </c>
      <c r="DN1140" s="203" t="s">
        <v>55</v>
      </c>
      <c r="DO1140" s="700" t="s">
        <v>56</v>
      </c>
      <c r="DP1140" s="713" t="s">
        <v>56</v>
      </c>
      <c r="DQ1140" s="548" t="s">
        <v>56</v>
      </c>
      <c r="DR1140" s="673" t="s">
        <v>56</v>
      </c>
      <c r="DS1140" s="203" t="s">
        <v>56</v>
      </c>
      <c r="DT1140" s="1160" t="s">
        <v>56</v>
      </c>
      <c r="DU1140" s="711">
        <v>71.651741293532339</v>
      </c>
      <c r="DV1140" s="711">
        <v>1272.8669552525682</v>
      </c>
      <c r="DW1140" s="711">
        <v>65.769665948630802</v>
      </c>
      <c r="DX1140" s="711">
        <v>406.30121036029385</v>
      </c>
      <c r="DY1140" s="710">
        <v>1.026865671641791</v>
      </c>
      <c r="DZ1140" s="710">
        <v>0.30705607416617364</v>
      </c>
      <c r="EA1140" s="710">
        <v>1.0178375921424501</v>
      </c>
      <c r="EB1140" s="710">
        <v>-1.903454196188803E-2</v>
      </c>
      <c r="EC1140" s="236"/>
      <c r="ED1140" s="49"/>
      <c r="EE1140" s="232"/>
      <c r="EF1140" s="700">
        <v>0</v>
      </c>
      <c r="EG1140" s="712">
        <v>264730.33333333331</v>
      </c>
      <c r="EH1140" s="44"/>
    </row>
    <row r="1141" spans="1:138" ht="41.25" customHeight="1" x14ac:dyDescent="0.25">
      <c r="A1141" s="871" t="s">
        <v>49</v>
      </c>
      <c r="B1141" s="656" t="s">
        <v>96</v>
      </c>
      <c r="C1141" s="656" t="s">
        <v>140</v>
      </c>
      <c r="D1141" s="691" t="s">
        <v>156</v>
      </c>
      <c r="E1141" s="656" t="s">
        <v>156</v>
      </c>
      <c r="F1141" s="656" t="s">
        <v>2022</v>
      </c>
      <c r="G1141" s="901" t="s">
        <v>156</v>
      </c>
      <c r="H1141" s="897" t="s">
        <v>55</v>
      </c>
      <c r="I1141" s="17" t="s">
        <v>866</v>
      </c>
      <c r="J1141" s="64">
        <v>3.74</v>
      </c>
      <c r="K1141" s="665">
        <v>2.0535194374536609</v>
      </c>
      <c r="L1141" s="665">
        <v>1.4901515120519999</v>
      </c>
      <c r="M1141" s="64">
        <v>62</v>
      </c>
      <c r="N1141" s="726">
        <v>991115.11910000001</v>
      </c>
      <c r="O1141" s="548" t="s">
        <v>874</v>
      </c>
      <c r="P1141" s="909">
        <v>0.25218659799999998</v>
      </c>
      <c r="Q1141" s="203" t="s">
        <v>57</v>
      </c>
      <c r="R1141" s="205" t="s">
        <v>57</v>
      </c>
      <c r="S1141" s="490">
        <v>0</v>
      </c>
      <c r="T1141" s="18">
        <v>0</v>
      </c>
      <c r="U1141" s="548">
        <v>0</v>
      </c>
      <c r="V1141" s="18">
        <v>0</v>
      </c>
      <c r="W1141" s="64">
        <v>0</v>
      </c>
      <c r="X1141" s="18">
        <v>0</v>
      </c>
      <c r="Y1141" s="18">
        <v>0</v>
      </c>
      <c r="Z1141" s="18">
        <v>0</v>
      </c>
      <c r="AA1141" s="18">
        <v>0</v>
      </c>
      <c r="AB1141" s="18">
        <v>0</v>
      </c>
      <c r="AC1141" s="18">
        <v>0</v>
      </c>
      <c r="AD1141" s="18">
        <v>0</v>
      </c>
      <c r="AE1141" s="18">
        <v>0</v>
      </c>
      <c r="AF1141" s="18">
        <v>0</v>
      </c>
      <c r="AG1141" s="64">
        <v>0</v>
      </c>
      <c r="AH1141" s="18">
        <v>0</v>
      </c>
      <c r="AI1141" s="64">
        <v>0</v>
      </c>
      <c r="AJ1141" s="18">
        <v>0</v>
      </c>
      <c r="AK1141" s="18">
        <v>7</v>
      </c>
      <c r="AL1141" s="64">
        <v>7</v>
      </c>
      <c r="AM1141" s="18">
        <v>2</v>
      </c>
      <c r="AN1141" s="18">
        <v>2</v>
      </c>
      <c r="AO1141" s="18">
        <v>0</v>
      </c>
      <c r="AP1141" s="64">
        <v>0</v>
      </c>
      <c r="AQ1141" s="64">
        <v>9</v>
      </c>
      <c r="AR1141" s="11">
        <v>9</v>
      </c>
      <c r="AS1141" s="17">
        <v>0</v>
      </c>
      <c r="AT1141" s="490">
        <v>0</v>
      </c>
      <c r="AU1141" s="64">
        <v>0</v>
      </c>
      <c r="AV1141" s="18">
        <v>0</v>
      </c>
      <c r="AW1141" s="64">
        <v>0</v>
      </c>
      <c r="AX1141" s="18">
        <v>0</v>
      </c>
      <c r="AY1141" s="17">
        <v>0</v>
      </c>
      <c r="AZ1141" s="490">
        <v>0</v>
      </c>
      <c r="BA1141" s="17">
        <v>0</v>
      </c>
      <c r="BB1141" s="18">
        <v>0</v>
      </c>
      <c r="BC1141" s="17">
        <v>0</v>
      </c>
      <c r="BD1141" s="18">
        <v>0</v>
      </c>
      <c r="BE1141" s="17">
        <v>0</v>
      </c>
      <c r="BF1141" s="18">
        <v>0</v>
      </c>
      <c r="BG1141" s="17">
        <v>0</v>
      </c>
      <c r="BH1141" s="18">
        <v>0</v>
      </c>
      <c r="BI1141" s="17">
        <v>0</v>
      </c>
      <c r="BJ1141" s="18">
        <v>0</v>
      </c>
      <c r="BK1141" s="17">
        <v>59.93</v>
      </c>
      <c r="BL1141" s="17">
        <v>59.93</v>
      </c>
      <c r="BM1141" s="17">
        <v>15.2</v>
      </c>
      <c r="BN1141" s="17">
        <v>15.2</v>
      </c>
      <c r="BO1141" s="18">
        <v>0</v>
      </c>
      <c r="BP1141" s="18">
        <v>0</v>
      </c>
      <c r="BQ1141" s="64">
        <v>75.13</v>
      </c>
      <c r="BR1141" s="18">
        <v>75.13</v>
      </c>
      <c r="BS1141" s="729">
        <v>0.29791432453519995</v>
      </c>
      <c r="BT1141" s="17">
        <v>0</v>
      </c>
      <c r="BU1141" s="17">
        <v>0</v>
      </c>
      <c r="BV1141" s="17">
        <v>0</v>
      </c>
      <c r="BW1141" s="17">
        <v>0</v>
      </c>
      <c r="BX1141" s="17">
        <v>0</v>
      </c>
      <c r="BY1141" s="17">
        <v>0</v>
      </c>
      <c r="BZ1141" s="17">
        <v>0</v>
      </c>
      <c r="CA1141" s="17">
        <v>0</v>
      </c>
      <c r="CB1141" s="17">
        <v>0</v>
      </c>
      <c r="CC1141" s="17">
        <v>0</v>
      </c>
      <c r="CD1141" s="17">
        <v>0</v>
      </c>
      <c r="CE1141" s="17">
        <v>0</v>
      </c>
      <c r="CF1141" s="17">
        <v>0</v>
      </c>
      <c r="CG1141" s="17">
        <v>0</v>
      </c>
      <c r="CH1141" s="17">
        <v>0</v>
      </c>
      <c r="CI1141" s="17">
        <v>0</v>
      </c>
      <c r="CJ1141" s="17">
        <v>0</v>
      </c>
      <c r="CK1141" s="17">
        <v>0</v>
      </c>
      <c r="CL1141" s="702">
        <v>70348.231200000009</v>
      </c>
      <c r="CM1141" s="702">
        <v>70348.231200000009</v>
      </c>
      <c r="CN1141" s="702">
        <v>17842.367999999999</v>
      </c>
      <c r="CO1141" s="702">
        <v>17842.367999999999</v>
      </c>
      <c r="CP1141" s="702">
        <v>0</v>
      </c>
      <c r="CQ1141" s="702">
        <v>0</v>
      </c>
      <c r="CR1141" s="704">
        <v>88190.599200000011</v>
      </c>
      <c r="CS1141" s="703">
        <v>88190.599200000011</v>
      </c>
      <c r="CT1141" s="23" t="s">
        <v>56</v>
      </c>
      <c r="CU1141" s="23" t="s">
        <v>56</v>
      </c>
      <c r="CV1141" s="23" t="s">
        <v>56</v>
      </c>
      <c r="CW1141" s="23" t="s">
        <v>56</v>
      </c>
      <c r="CX1141" s="23" t="s">
        <v>56</v>
      </c>
      <c r="CY1141" s="23" t="s">
        <v>56</v>
      </c>
      <c r="CZ1141" s="23" t="s">
        <v>56</v>
      </c>
      <c r="DA1141" s="23" t="s">
        <v>56</v>
      </c>
      <c r="DB1141" s="728">
        <v>991115.11910000001</v>
      </c>
      <c r="DC1141" s="10"/>
      <c r="DD1141" s="692">
        <v>0.25218659799999998</v>
      </c>
      <c r="DE1141" s="120"/>
      <c r="DF1141" s="120"/>
      <c r="DG1141" s="120"/>
      <c r="DH1141" s="140"/>
      <c r="DI1141" s="140"/>
      <c r="DJ1141" s="140"/>
      <c r="DK1141" s="140"/>
      <c r="DL1141" s="548" t="s">
        <v>56</v>
      </c>
      <c r="DM1141" s="548" t="s">
        <v>56</v>
      </c>
      <c r="DN1141" s="203" t="s">
        <v>55</v>
      </c>
      <c r="DO1141" s="700" t="s">
        <v>56</v>
      </c>
      <c r="DP1141" s="713" t="s">
        <v>56</v>
      </c>
      <c r="DQ1141" s="548" t="s">
        <v>56</v>
      </c>
      <c r="DR1141" s="673" t="s">
        <v>56</v>
      </c>
      <c r="DS1141" s="203" t="s">
        <v>56</v>
      </c>
      <c r="DT1141" s="1160" t="s">
        <v>56</v>
      </c>
      <c r="DU1141" s="711">
        <v>64.912751677852384</v>
      </c>
      <c r="DV1141" s="711" t="s">
        <v>56</v>
      </c>
      <c r="DW1141" s="711">
        <v>64.230687830687799</v>
      </c>
      <c r="DX1141" s="711">
        <v>-64.230687830687799</v>
      </c>
      <c r="DY1141" s="710">
        <v>0.99865771812080595</v>
      </c>
      <c r="DZ1141" s="710" t="s">
        <v>56</v>
      </c>
      <c r="EA1141" s="710">
        <v>0.98412698412698396</v>
      </c>
      <c r="EB1141" s="710">
        <v>-0.98412698412698396</v>
      </c>
      <c r="EC1141" s="236"/>
      <c r="ED1141" s="49"/>
      <c r="EE1141" s="232"/>
      <c r="EF1141" s="700">
        <v>0</v>
      </c>
      <c r="EG1141" s="712" t="s">
        <v>56</v>
      </c>
      <c r="EH1141" s="44"/>
    </row>
    <row r="1142" spans="1:138" ht="41.25" customHeight="1" x14ac:dyDescent="0.25">
      <c r="A1142" s="871" t="s">
        <v>49</v>
      </c>
      <c r="B1142" s="656" t="s">
        <v>96</v>
      </c>
      <c r="C1142" s="656" t="s">
        <v>140</v>
      </c>
      <c r="D1142" s="691" t="s">
        <v>698</v>
      </c>
      <c r="E1142" s="656" t="s">
        <v>699</v>
      </c>
      <c r="F1142" s="656" t="s">
        <v>700</v>
      </c>
      <c r="G1142" s="901" t="s">
        <v>699</v>
      </c>
      <c r="H1142" s="897" t="s">
        <v>55</v>
      </c>
      <c r="I1142" s="17" t="s">
        <v>860</v>
      </c>
      <c r="J1142" s="64">
        <v>13.2</v>
      </c>
      <c r="K1142" s="665">
        <v>11.774481389853227</v>
      </c>
      <c r="L1142" s="665">
        <v>13.034848457736</v>
      </c>
      <c r="M1142" s="64">
        <v>2647</v>
      </c>
      <c r="N1142" s="726">
        <v>29831475.900000002</v>
      </c>
      <c r="O1142" s="548" t="s">
        <v>874</v>
      </c>
      <c r="P1142" s="909">
        <v>7.5905394590000004</v>
      </c>
      <c r="Q1142" s="203" t="s">
        <v>57</v>
      </c>
      <c r="R1142" s="205" t="s">
        <v>57</v>
      </c>
      <c r="S1142" s="490">
        <v>0</v>
      </c>
      <c r="T1142" s="18">
        <v>0</v>
      </c>
      <c r="U1142" s="548">
        <v>0</v>
      </c>
      <c r="V1142" s="18">
        <v>0</v>
      </c>
      <c r="W1142" s="64">
        <v>0</v>
      </c>
      <c r="X1142" s="18">
        <v>0</v>
      </c>
      <c r="Y1142" s="18">
        <v>0</v>
      </c>
      <c r="Z1142" s="18">
        <v>0</v>
      </c>
      <c r="AA1142" s="18">
        <v>0</v>
      </c>
      <c r="AB1142" s="18">
        <v>0</v>
      </c>
      <c r="AC1142" s="18">
        <v>0</v>
      </c>
      <c r="AD1142" s="18">
        <v>0</v>
      </c>
      <c r="AE1142" s="18">
        <v>0</v>
      </c>
      <c r="AF1142" s="18">
        <v>0</v>
      </c>
      <c r="AG1142" s="64">
        <v>0</v>
      </c>
      <c r="AH1142" s="18">
        <v>0</v>
      </c>
      <c r="AI1142" s="64">
        <v>0</v>
      </c>
      <c r="AJ1142" s="18">
        <v>0</v>
      </c>
      <c r="AK1142" s="18">
        <v>81</v>
      </c>
      <c r="AL1142" s="64">
        <v>80</v>
      </c>
      <c r="AM1142" s="18">
        <v>3</v>
      </c>
      <c r="AN1142" s="18">
        <v>3</v>
      </c>
      <c r="AO1142" s="18">
        <v>0</v>
      </c>
      <c r="AP1142" s="64">
        <v>0</v>
      </c>
      <c r="AQ1142" s="64">
        <v>84</v>
      </c>
      <c r="AR1142" s="11">
        <v>83</v>
      </c>
      <c r="AS1142" s="17">
        <v>0</v>
      </c>
      <c r="AT1142" s="490">
        <v>0</v>
      </c>
      <c r="AU1142" s="64">
        <v>0</v>
      </c>
      <c r="AV1142" s="18">
        <v>0</v>
      </c>
      <c r="AW1142" s="64">
        <v>0</v>
      </c>
      <c r="AX1142" s="18">
        <v>0</v>
      </c>
      <c r="AY1142" s="17">
        <v>0</v>
      </c>
      <c r="AZ1142" s="490">
        <v>0</v>
      </c>
      <c r="BA1142" s="17">
        <v>0</v>
      </c>
      <c r="BB1142" s="18">
        <v>0</v>
      </c>
      <c r="BC1142" s="17">
        <v>0</v>
      </c>
      <c r="BD1142" s="18">
        <v>0</v>
      </c>
      <c r="BE1142" s="17">
        <v>0</v>
      </c>
      <c r="BF1142" s="18">
        <v>0</v>
      </c>
      <c r="BG1142" s="17">
        <v>0</v>
      </c>
      <c r="BH1142" s="18">
        <v>0</v>
      </c>
      <c r="BI1142" s="17">
        <v>0</v>
      </c>
      <c r="BJ1142" s="18">
        <v>0</v>
      </c>
      <c r="BK1142" s="17">
        <v>489.28500000000014</v>
      </c>
      <c r="BL1142" s="17">
        <v>479.2850000000002</v>
      </c>
      <c r="BM1142" s="17">
        <v>42.800000000000004</v>
      </c>
      <c r="BN1142" s="17">
        <v>42.8</v>
      </c>
      <c r="BO1142" s="18">
        <v>0</v>
      </c>
      <c r="BP1142" s="18">
        <v>0</v>
      </c>
      <c r="BQ1142" s="64">
        <v>532.08500000000015</v>
      </c>
      <c r="BR1142" s="18">
        <v>522.08500000000015</v>
      </c>
      <c r="BS1142" s="729">
        <v>7.0098443315397579E-2</v>
      </c>
      <c r="BT1142" s="17">
        <v>0</v>
      </c>
      <c r="BU1142" s="17">
        <v>0</v>
      </c>
      <c r="BV1142" s="17">
        <v>0</v>
      </c>
      <c r="BW1142" s="17">
        <v>0</v>
      </c>
      <c r="BX1142" s="17">
        <v>0</v>
      </c>
      <c r="BY1142" s="17">
        <v>0</v>
      </c>
      <c r="BZ1142" s="17">
        <v>0</v>
      </c>
      <c r="CA1142" s="17">
        <v>0</v>
      </c>
      <c r="CB1142" s="17">
        <v>0</v>
      </c>
      <c r="CC1142" s="17">
        <v>0</v>
      </c>
      <c r="CD1142" s="17">
        <v>0</v>
      </c>
      <c r="CE1142" s="17">
        <v>0</v>
      </c>
      <c r="CF1142" s="17">
        <v>0</v>
      </c>
      <c r="CG1142" s="17">
        <v>0</v>
      </c>
      <c r="CH1142" s="17">
        <v>0</v>
      </c>
      <c r="CI1142" s="17">
        <v>0</v>
      </c>
      <c r="CJ1142" s="17">
        <v>0</v>
      </c>
      <c r="CK1142" s="17">
        <v>0</v>
      </c>
      <c r="CL1142" s="702">
        <v>574342.30440000026</v>
      </c>
      <c r="CM1142" s="702">
        <v>562603.90440000035</v>
      </c>
      <c r="CN1142" s="702">
        <v>50240.352000000006</v>
      </c>
      <c r="CO1142" s="702">
        <v>50240.351999999999</v>
      </c>
      <c r="CP1142" s="702">
        <v>0</v>
      </c>
      <c r="CQ1142" s="702">
        <v>0</v>
      </c>
      <c r="CR1142" s="704">
        <v>624582.65640000021</v>
      </c>
      <c r="CS1142" s="703">
        <v>612844.2564000003</v>
      </c>
      <c r="CT1142" s="23" t="s">
        <v>56</v>
      </c>
      <c r="CU1142" s="23" t="s">
        <v>56</v>
      </c>
      <c r="CV1142" s="23" t="s">
        <v>56</v>
      </c>
      <c r="CW1142" s="23" t="s">
        <v>56</v>
      </c>
      <c r="CX1142" s="23" t="s">
        <v>56</v>
      </c>
      <c r="CY1142" s="23" t="s">
        <v>56</v>
      </c>
      <c r="CZ1142" s="23" t="s">
        <v>56</v>
      </c>
      <c r="DA1142" s="23" t="s">
        <v>56</v>
      </c>
      <c r="DB1142" s="728">
        <v>29831475.900000002</v>
      </c>
      <c r="DC1142" s="10"/>
      <c r="DD1142" s="692">
        <v>7.5905394590000004</v>
      </c>
      <c r="DE1142" s="120"/>
      <c r="DF1142" s="120"/>
      <c r="DG1142" s="120"/>
      <c r="DH1142" s="140"/>
      <c r="DI1142" s="140"/>
      <c r="DJ1142" s="140"/>
      <c r="DK1142" s="140"/>
      <c r="DL1142" s="548" t="s">
        <v>56</v>
      </c>
      <c r="DM1142" s="548" t="s">
        <v>56</v>
      </c>
      <c r="DN1142" s="203" t="s">
        <v>868</v>
      </c>
      <c r="DO1142" s="700">
        <v>2599.9166666666702</v>
      </c>
      <c r="DP1142" s="713" t="s">
        <v>56</v>
      </c>
      <c r="DQ1142" s="548" t="s">
        <v>56</v>
      </c>
      <c r="DR1142" s="673" t="s">
        <v>56</v>
      </c>
      <c r="DS1142" s="203" t="s">
        <v>56</v>
      </c>
      <c r="DT1142" s="1160" t="s">
        <v>56</v>
      </c>
      <c r="DU1142" s="711">
        <v>467.09420173723453</v>
      </c>
      <c r="DV1142" s="711">
        <v>614.11367719669602</v>
      </c>
      <c r="DW1142" s="711">
        <v>339.51820386576702</v>
      </c>
      <c r="DX1142" s="711">
        <v>-171.48529731124981</v>
      </c>
      <c r="DY1142" s="710">
        <v>1.5173563255232518</v>
      </c>
      <c r="DZ1142" s="710">
        <v>0.70422594403937966</v>
      </c>
      <c r="EA1142" s="710">
        <v>1.2614234344017199</v>
      </c>
      <c r="EB1142" s="710">
        <v>0.62859858828353588</v>
      </c>
      <c r="EC1142" s="236"/>
      <c r="ED1142" s="49"/>
      <c r="EE1142" s="232"/>
      <c r="EF1142" s="700">
        <v>0</v>
      </c>
      <c r="EG1142" s="712">
        <v>178469.66666666666</v>
      </c>
      <c r="EH1142" s="44"/>
    </row>
    <row r="1143" spans="1:138" ht="41.25" customHeight="1" x14ac:dyDescent="0.25">
      <c r="A1143" s="871" t="s">
        <v>49</v>
      </c>
      <c r="B1143" s="656" t="s">
        <v>96</v>
      </c>
      <c r="C1143" s="656" t="s">
        <v>140</v>
      </c>
      <c r="D1143" s="691" t="s">
        <v>698</v>
      </c>
      <c r="E1143" s="656" t="s">
        <v>699</v>
      </c>
      <c r="F1143" s="657" t="s">
        <v>701</v>
      </c>
      <c r="G1143" s="902" t="s">
        <v>699</v>
      </c>
      <c r="H1143" s="897" t="s">
        <v>55</v>
      </c>
      <c r="I1143" s="17" t="s">
        <v>866</v>
      </c>
      <c r="J1143" s="64">
        <v>13.2</v>
      </c>
      <c r="K1143" s="665">
        <v>11.797344460513136</v>
      </c>
      <c r="L1143" s="665">
        <v>14.150946940262999</v>
      </c>
      <c r="M1143" s="64">
        <v>1059</v>
      </c>
      <c r="N1143" s="726">
        <v>18330183.990000002</v>
      </c>
      <c r="O1143" s="548" t="s">
        <v>874</v>
      </c>
      <c r="P1143" s="909">
        <v>4.6640664149999997</v>
      </c>
      <c r="Q1143" s="203" t="s">
        <v>57</v>
      </c>
      <c r="R1143" s="205" t="s">
        <v>57</v>
      </c>
      <c r="S1143" s="490">
        <v>0</v>
      </c>
      <c r="T1143" s="18">
        <v>0</v>
      </c>
      <c r="U1143" s="548">
        <v>0</v>
      </c>
      <c r="V1143" s="18">
        <v>0</v>
      </c>
      <c r="W1143" s="64">
        <v>0</v>
      </c>
      <c r="X1143" s="18">
        <v>0</v>
      </c>
      <c r="Y1143" s="18">
        <v>0</v>
      </c>
      <c r="Z1143" s="18">
        <v>0</v>
      </c>
      <c r="AA1143" s="18">
        <v>0</v>
      </c>
      <c r="AB1143" s="18">
        <v>0</v>
      </c>
      <c r="AC1143" s="18">
        <v>0</v>
      </c>
      <c r="AD1143" s="18">
        <v>0</v>
      </c>
      <c r="AE1143" s="18">
        <v>0</v>
      </c>
      <c r="AF1143" s="18">
        <v>0</v>
      </c>
      <c r="AG1143" s="64">
        <v>0</v>
      </c>
      <c r="AH1143" s="18">
        <v>0</v>
      </c>
      <c r="AI1143" s="64">
        <v>0</v>
      </c>
      <c r="AJ1143" s="18">
        <v>0</v>
      </c>
      <c r="AK1143" s="18">
        <v>76</v>
      </c>
      <c r="AL1143" s="64">
        <v>76</v>
      </c>
      <c r="AM1143" s="18">
        <v>1</v>
      </c>
      <c r="AN1143" s="18">
        <v>1</v>
      </c>
      <c r="AO1143" s="18">
        <v>0</v>
      </c>
      <c r="AP1143" s="64">
        <v>0</v>
      </c>
      <c r="AQ1143" s="64">
        <v>77</v>
      </c>
      <c r="AR1143" s="11">
        <v>77</v>
      </c>
      <c r="AS1143" s="17">
        <v>0</v>
      </c>
      <c r="AT1143" s="490">
        <v>0</v>
      </c>
      <c r="AU1143" s="64">
        <v>0</v>
      </c>
      <c r="AV1143" s="18">
        <v>0</v>
      </c>
      <c r="AW1143" s="64">
        <v>0</v>
      </c>
      <c r="AX1143" s="18">
        <v>0</v>
      </c>
      <c r="AY1143" s="17">
        <v>0</v>
      </c>
      <c r="AZ1143" s="490">
        <v>0</v>
      </c>
      <c r="BA1143" s="17">
        <v>0</v>
      </c>
      <c r="BB1143" s="18">
        <v>0</v>
      </c>
      <c r="BC1143" s="17">
        <v>0</v>
      </c>
      <c r="BD1143" s="18">
        <v>0</v>
      </c>
      <c r="BE1143" s="17">
        <v>0</v>
      </c>
      <c r="BF1143" s="18">
        <v>0</v>
      </c>
      <c r="BG1143" s="17">
        <v>0</v>
      </c>
      <c r="BH1143" s="18">
        <v>0</v>
      </c>
      <c r="BI1143" s="17">
        <v>0</v>
      </c>
      <c r="BJ1143" s="18">
        <v>0</v>
      </c>
      <c r="BK1143" s="17">
        <v>581.53000000000009</v>
      </c>
      <c r="BL1143" s="17">
        <v>581.5300000000002</v>
      </c>
      <c r="BM1143" s="17">
        <v>17.600000000000001</v>
      </c>
      <c r="BN1143" s="17">
        <v>17.600000000000001</v>
      </c>
      <c r="BO1143" s="18">
        <v>0</v>
      </c>
      <c r="BP1143" s="18">
        <v>0</v>
      </c>
      <c r="BQ1143" s="64">
        <v>599.13000000000011</v>
      </c>
      <c r="BR1143" s="18">
        <v>599.13000000000022</v>
      </c>
      <c r="BS1143" s="729">
        <v>0.12845657559102322</v>
      </c>
      <c r="BT1143" s="17">
        <v>0</v>
      </c>
      <c r="BU1143" s="17">
        <v>0</v>
      </c>
      <c r="BV1143" s="17">
        <v>0</v>
      </c>
      <c r="BW1143" s="17">
        <v>0</v>
      </c>
      <c r="BX1143" s="17">
        <v>0</v>
      </c>
      <c r="BY1143" s="17">
        <v>0</v>
      </c>
      <c r="BZ1143" s="17">
        <v>0</v>
      </c>
      <c r="CA1143" s="17">
        <v>0</v>
      </c>
      <c r="CB1143" s="17">
        <v>0</v>
      </c>
      <c r="CC1143" s="17">
        <v>0</v>
      </c>
      <c r="CD1143" s="17">
        <v>0</v>
      </c>
      <c r="CE1143" s="17">
        <v>0</v>
      </c>
      <c r="CF1143" s="17">
        <v>0</v>
      </c>
      <c r="CG1143" s="17">
        <v>0</v>
      </c>
      <c r="CH1143" s="17">
        <v>0</v>
      </c>
      <c r="CI1143" s="17">
        <v>0</v>
      </c>
      <c r="CJ1143" s="17">
        <v>0</v>
      </c>
      <c r="CK1143" s="17">
        <v>0</v>
      </c>
      <c r="CL1143" s="702">
        <v>682623.17520000017</v>
      </c>
      <c r="CM1143" s="702">
        <v>682623.17520000029</v>
      </c>
      <c r="CN1143" s="702">
        <v>20659.584000000003</v>
      </c>
      <c r="CO1143" s="702">
        <v>20659.584000000003</v>
      </c>
      <c r="CP1143" s="702">
        <v>0</v>
      </c>
      <c r="CQ1143" s="702">
        <v>0</v>
      </c>
      <c r="CR1143" s="704">
        <v>703282.7592000002</v>
      </c>
      <c r="CS1143" s="703">
        <v>703282.75920000032</v>
      </c>
      <c r="CT1143" s="23">
        <v>1</v>
      </c>
      <c r="CU1143" s="23">
        <v>2</v>
      </c>
      <c r="CV1143" s="23" t="s">
        <v>699</v>
      </c>
      <c r="CW1143" s="23">
        <v>2</v>
      </c>
      <c r="CX1143" s="23">
        <v>12</v>
      </c>
      <c r="CY1143" s="23">
        <v>0</v>
      </c>
      <c r="CZ1143" s="23">
        <v>0</v>
      </c>
      <c r="DA1143" s="23" t="s">
        <v>905</v>
      </c>
      <c r="DB1143" s="728">
        <v>18330183.990000002</v>
      </c>
      <c r="DC1143" s="10"/>
      <c r="DD1143" s="692">
        <v>4.6640664149999997</v>
      </c>
      <c r="DE1143" s="120"/>
      <c r="DF1143" s="120"/>
      <c r="DG1143" s="120"/>
      <c r="DH1143" s="140"/>
      <c r="DI1143" s="140"/>
      <c r="DJ1143" s="140"/>
      <c r="DK1143" s="140"/>
      <c r="DL1143" s="548" t="s">
        <v>56</v>
      </c>
      <c r="DM1143" s="548" t="s">
        <v>56</v>
      </c>
      <c r="DN1143" s="203" t="s">
        <v>868</v>
      </c>
      <c r="DO1143" s="700">
        <v>1057.5</v>
      </c>
      <c r="DP1143" s="713" t="s">
        <v>56</v>
      </c>
      <c r="DQ1143" s="548" t="s">
        <v>56</v>
      </c>
      <c r="DR1143" s="673" t="s">
        <v>56</v>
      </c>
      <c r="DS1143" s="203" t="s">
        <v>56</v>
      </c>
      <c r="DT1143" s="1160" t="s">
        <v>56</v>
      </c>
      <c r="DU1143" s="711">
        <v>26.693144208037825</v>
      </c>
      <c r="DV1143" s="711">
        <v>793.01112859380362</v>
      </c>
      <c r="DW1143" s="711">
        <v>26.755222994844399</v>
      </c>
      <c r="DX1143" s="711">
        <v>102.16311003847436</v>
      </c>
      <c r="DY1143" s="710">
        <v>0.13900709219858157</v>
      </c>
      <c r="DZ1143" s="710">
        <v>1.2643167067923085</v>
      </c>
      <c r="EA1143" s="710">
        <v>0.13902558815310001</v>
      </c>
      <c r="EB1143" s="710">
        <v>0.93024271068435094</v>
      </c>
      <c r="EC1143" s="236"/>
      <c r="ED1143" s="49"/>
      <c r="EE1143" s="232"/>
      <c r="EF1143" s="700">
        <v>0</v>
      </c>
      <c r="EG1143" s="712">
        <v>100801.66666666667</v>
      </c>
      <c r="EH1143" s="44"/>
    </row>
    <row r="1144" spans="1:138" ht="41.25" customHeight="1" x14ac:dyDescent="0.25">
      <c r="A1144" s="871" t="s">
        <v>49</v>
      </c>
      <c r="B1144" s="656" t="s">
        <v>96</v>
      </c>
      <c r="C1144" s="656" t="s">
        <v>140</v>
      </c>
      <c r="D1144" s="691" t="s">
        <v>698</v>
      </c>
      <c r="E1144" s="656" t="s">
        <v>699</v>
      </c>
      <c r="F1144" s="657" t="s">
        <v>702</v>
      </c>
      <c r="G1144" s="902" t="s">
        <v>699</v>
      </c>
      <c r="H1144" s="897" t="s">
        <v>55</v>
      </c>
      <c r="I1144" s="17" t="s">
        <v>860</v>
      </c>
      <c r="J1144" s="64">
        <v>13.2</v>
      </c>
      <c r="K1144" s="665">
        <v>11.820207531173047</v>
      </c>
      <c r="L1144" s="665">
        <v>23.172916618467003</v>
      </c>
      <c r="M1144" s="64">
        <v>1485</v>
      </c>
      <c r="N1144" s="726">
        <v>31987968.130000003</v>
      </c>
      <c r="O1144" s="548" t="s">
        <v>874</v>
      </c>
      <c r="P1144" s="909">
        <v>8.1392531550000005</v>
      </c>
      <c r="Q1144" s="203" t="s">
        <v>57</v>
      </c>
      <c r="R1144" s="205" t="s">
        <v>57</v>
      </c>
      <c r="S1144" s="490">
        <v>0</v>
      </c>
      <c r="T1144" s="18">
        <v>0</v>
      </c>
      <c r="U1144" s="548">
        <v>0</v>
      </c>
      <c r="V1144" s="18">
        <v>0</v>
      </c>
      <c r="W1144" s="64">
        <v>0</v>
      </c>
      <c r="X1144" s="18">
        <v>0</v>
      </c>
      <c r="Y1144" s="18">
        <v>0</v>
      </c>
      <c r="Z1144" s="18">
        <v>0</v>
      </c>
      <c r="AA1144" s="18">
        <v>0</v>
      </c>
      <c r="AB1144" s="18">
        <v>0</v>
      </c>
      <c r="AC1144" s="18">
        <v>0</v>
      </c>
      <c r="AD1144" s="18">
        <v>0</v>
      </c>
      <c r="AE1144" s="18">
        <v>0</v>
      </c>
      <c r="AF1144" s="18">
        <v>0</v>
      </c>
      <c r="AG1144" s="64">
        <v>0</v>
      </c>
      <c r="AH1144" s="18">
        <v>0</v>
      </c>
      <c r="AI1144" s="64">
        <v>0</v>
      </c>
      <c r="AJ1144" s="18">
        <v>0</v>
      </c>
      <c r="AK1144" s="18">
        <v>145</v>
      </c>
      <c r="AL1144" s="64">
        <v>143</v>
      </c>
      <c r="AM1144" s="18">
        <v>2</v>
      </c>
      <c r="AN1144" s="18">
        <v>2</v>
      </c>
      <c r="AO1144" s="18">
        <v>0</v>
      </c>
      <c r="AP1144" s="64">
        <v>0</v>
      </c>
      <c r="AQ1144" s="64">
        <v>147</v>
      </c>
      <c r="AR1144" s="11">
        <v>145</v>
      </c>
      <c r="AS1144" s="17">
        <v>0</v>
      </c>
      <c r="AT1144" s="490">
        <v>0</v>
      </c>
      <c r="AU1144" s="64">
        <v>0</v>
      </c>
      <c r="AV1144" s="18">
        <v>0</v>
      </c>
      <c r="AW1144" s="64">
        <v>0</v>
      </c>
      <c r="AX1144" s="18">
        <v>0</v>
      </c>
      <c r="AY1144" s="17">
        <v>0</v>
      </c>
      <c r="AZ1144" s="490">
        <v>0</v>
      </c>
      <c r="BA1144" s="17">
        <v>0</v>
      </c>
      <c r="BB1144" s="18">
        <v>0</v>
      </c>
      <c r="BC1144" s="17">
        <v>0</v>
      </c>
      <c r="BD1144" s="18">
        <v>0</v>
      </c>
      <c r="BE1144" s="17">
        <v>0</v>
      </c>
      <c r="BF1144" s="18">
        <v>0</v>
      </c>
      <c r="BG1144" s="17">
        <v>0</v>
      </c>
      <c r="BH1144" s="18">
        <v>0</v>
      </c>
      <c r="BI1144" s="17">
        <v>0</v>
      </c>
      <c r="BJ1144" s="18">
        <v>0</v>
      </c>
      <c r="BK1144" s="17">
        <v>1694.6399999999999</v>
      </c>
      <c r="BL1144" s="17">
        <v>1678.0400000000002</v>
      </c>
      <c r="BM1144" s="17">
        <v>29.5</v>
      </c>
      <c r="BN1144" s="17">
        <v>29.5</v>
      </c>
      <c r="BO1144" s="18">
        <v>0</v>
      </c>
      <c r="BP1144" s="18">
        <v>0</v>
      </c>
      <c r="BQ1144" s="64">
        <v>1724.1399999999999</v>
      </c>
      <c r="BR1144" s="18">
        <v>1707.5400000000002</v>
      </c>
      <c r="BS1144" s="729">
        <v>0.21183024623590291</v>
      </c>
      <c r="BT1144" s="17">
        <v>0</v>
      </c>
      <c r="BU1144" s="17">
        <v>0</v>
      </c>
      <c r="BV1144" s="17">
        <v>0</v>
      </c>
      <c r="BW1144" s="17">
        <v>0</v>
      </c>
      <c r="BX1144" s="17">
        <v>0</v>
      </c>
      <c r="BY1144" s="17">
        <v>0</v>
      </c>
      <c r="BZ1144" s="17">
        <v>0</v>
      </c>
      <c r="CA1144" s="17">
        <v>0</v>
      </c>
      <c r="CB1144" s="17">
        <v>0</v>
      </c>
      <c r="CC1144" s="17">
        <v>0</v>
      </c>
      <c r="CD1144" s="17">
        <v>0</v>
      </c>
      <c r="CE1144" s="17">
        <v>0</v>
      </c>
      <c r="CF1144" s="17">
        <v>0</v>
      </c>
      <c r="CG1144" s="17">
        <v>0</v>
      </c>
      <c r="CH1144" s="17">
        <v>0</v>
      </c>
      <c r="CI1144" s="17">
        <v>0</v>
      </c>
      <c r="CJ1144" s="17">
        <v>0</v>
      </c>
      <c r="CK1144" s="17">
        <v>0</v>
      </c>
      <c r="CL1144" s="702">
        <v>1989236.2176000001</v>
      </c>
      <c r="CM1144" s="702">
        <v>1969750.4736000001</v>
      </c>
      <c r="CN1144" s="702">
        <v>34628.280000000006</v>
      </c>
      <c r="CO1144" s="702">
        <v>34628.280000000006</v>
      </c>
      <c r="CP1144" s="702">
        <v>0</v>
      </c>
      <c r="CQ1144" s="702">
        <v>0</v>
      </c>
      <c r="CR1144" s="704">
        <v>2023864.4976000001</v>
      </c>
      <c r="CS1144" s="703">
        <v>2004378.7536000002</v>
      </c>
      <c r="CT1144" s="23">
        <v>1</v>
      </c>
      <c r="CU1144" s="23">
        <v>2</v>
      </c>
      <c r="CV1144" s="23" t="s">
        <v>699</v>
      </c>
      <c r="CW1144" s="23">
        <v>2</v>
      </c>
      <c r="CX1144" s="23">
        <v>12</v>
      </c>
      <c r="CY1144" s="23">
        <v>0</v>
      </c>
      <c r="CZ1144" s="23">
        <v>0</v>
      </c>
      <c r="DA1144" s="23" t="s">
        <v>905</v>
      </c>
      <c r="DB1144" s="728">
        <v>31987968.130000003</v>
      </c>
      <c r="DC1144" s="10"/>
      <c r="DD1144" s="692">
        <v>8.1392531550000005</v>
      </c>
      <c r="DE1144" s="120"/>
      <c r="DF1144" s="120"/>
      <c r="DG1144" s="120"/>
      <c r="DH1144" s="140"/>
      <c r="DI1144" s="140"/>
      <c r="DJ1144" s="140"/>
      <c r="DK1144" s="140"/>
      <c r="DL1144" s="548" t="s">
        <v>56</v>
      </c>
      <c r="DM1144" s="548" t="s">
        <v>56</v>
      </c>
      <c r="DN1144" s="203" t="s">
        <v>868</v>
      </c>
      <c r="DO1144" s="700">
        <v>1503.5</v>
      </c>
      <c r="DP1144" s="713" t="s">
        <v>56</v>
      </c>
      <c r="DQ1144" s="548" t="s">
        <v>56</v>
      </c>
      <c r="DR1144" s="673" t="s">
        <v>56</v>
      </c>
      <c r="DS1144" s="203" t="s">
        <v>56</v>
      </c>
      <c r="DT1144" s="1160" t="s">
        <v>56</v>
      </c>
      <c r="DU1144" s="711">
        <v>89.179913535084808</v>
      </c>
      <c r="DV1144" s="711">
        <v>701.37315887891157</v>
      </c>
      <c r="DW1144" s="711">
        <v>38.307842203150798</v>
      </c>
      <c r="DX1144" s="711">
        <v>38.928878630091234</v>
      </c>
      <c r="DY1144" s="710">
        <v>0.35783172597273027</v>
      </c>
      <c r="DZ1144" s="710">
        <v>0.95462894717008295</v>
      </c>
      <c r="EA1144" s="710">
        <v>0.26366507811921203</v>
      </c>
      <c r="EB1144" s="710">
        <v>0.71568493912440934</v>
      </c>
      <c r="EC1144" s="236"/>
      <c r="ED1144" s="49"/>
      <c r="EE1144" s="232"/>
      <c r="EF1144" s="700">
        <v>0</v>
      </c>
      <c r="EG1144" s="712">
        <v>17650</v>
      </c>
      <c r="EH1144" s="44"/>
    </row>
    <row r="1145" spans="1:138" ht="41.25" customHeight="1" x14ac:dyDescent="0.25">
      <c r="A1145" s="871" t="s">
        <v>49</v>
      </c>
      <c r="B1145" s="656" t="s">
        <v>96</v>
      </c>
      <c r="C1145" s="656" t="s">
        <v>140</v>
      </c>
      <c r="D1145" s="691" t="s">
        <v>648</v>
      </c>
      <c r="E1145" s="656" t="s">
        <v>648</v>
      </c>
      <c r="F1145" s="657" t="s">
        <v>2023</v>
      </c>
      <c r="G1145" s="902" t="s">
        <v>1864</v>
      </c>
      <c r="H1145" s="897" t="s">
        <v>55</v>
      </c>
      <c r="I1145" s="17" t="s">
        <v>866</v>
      </c>
      <c r="J1145" s="64">
        <v>13.2</v>
      </c>
      <c r="K1145" s="665">
        <v>11.271493835335225</v>
      </c>
      <c r="L1145" s="665">
        <v>22.297348438469999</v>
      </c>
      <c r="M1145" s="64">
        <v>1384</v>
      </c>
      <c r="N1145" s="726">
        <v>15856699.629999999</v>
      </c>
      <c r="O1145" s="548" t="s">
        <v>863</v>
      </c>
      <c r="P1145" s="909">
        <v>5.5100000290000004</v>
      </c>
      <c r="Q1145" s="203" t="s">
        <v>57</v>
      </c>
      <c r="R1145" s="205" t="s">
        <v>57</v>
      </c>
      <c r="S1145" s="490">
        <v>0</v>
      </c>
      <c r="T1145" s="18">
        <v>0</v>
      </c>
      <c r="U1145" s="548">
        <v>0</v>
      </c>
      <c r="V1145" s="18">
        <v>0</v>
      </c>
      <c r="W1145" s="64">
        <v>1</v>
      </c>
      <c r="X1145" s="18">
        <v>1</v>
      </c>
      <c r="Y1145" s="18">
        <v>0</v>
      </c>
      <c r="Z1145" s="18">
        <v>0</v>
      </c>
      <c r="AA1145" s="18">
        <v>0</v>
      </c>
      <c r="AB1145" s="18">
        <v>0</v>
      </c>
      <c r="AC1145" s="18">
        <v>0</v>
      </c>
      <c r="AD1145" s="18">
        <v>0</v>
      </c>
      <c r="AE1145" s="18">
        <v>0</v>
      </c>
      <c r="AF1145" s="18">
        <v>0</v>
      </c>
      <c r="AG1145" s="64">
        <v>0</v>
      </c>
      <c r="AH1145" s="18">
        <v>0</v>
      </c>
      <c r="AI1145" s="64">
        <v>0</v>
      </c>
      <c r="AJ1145" s="18">
        <v>0</v>
      </c>
      <c r="AK1145" s="18">
        <v>132</v>
      </c>
      <c r="AL1145" s="64">
        <v>129</v>
      </c>
      <c r="AM1145" s="18">
        <v>4</v>
      </c>
      <c r="AN1145" s="18">
        <v>4</v>
      </c>
      <c r="AO1145" s="18">
        <v>0</v>
      </c>
      <c r="AP1145" s="64">
        <v>0</v>
      </c>
      <c r="AQ1145" s="64">
        <v>137</v>
      </c>
      <c r="AR1145" s="11">
        <v>134</v>
      </c>
      <c r="AS1145" s="17">
        <v>0</v>
      </c>
      <c r="AT1145" s="490">
        <v>0</v>
      </c>
      <c r="AU1145" s="64">
        <v>0</v>
      </c>
      <c r="AV1145" s="18">
        <v>0</v>
      </c>
      <c r="AW1145" s="64">
        <v>5</v>
      </c>
      <c r="AX1145" s="18">
        <v>5</v>
      </c>
      <c r="AY1145" s="17">
        <v>0</v>
      </c>
      <c r="AZ1145" s="490">
        <v>0</v>
      </c>
      <c r="BA1145" s="17">
        <v>0</v>
      </c>
      <c r="BB1145" s="18">
        <v>0</v>
      </c>
      <c r="BC1145" s="17">
        <v>0</v>
      </c>
      <c r="BD1145" s="18">
        <v>0</v>
      </c>
      <c r="BE1145" s="17">
        <v>0</v>
      </c>
      <c r="BF1145" s="18">
        <v>0</v>
      </c>
      <c r="BG1145" s="17">
        <v>0</v>
      </c>
      <c r="BH1145" s="18">
        <v>0</v>
      </c>
      <c r="BI1145" s="17">
        <v>0</v>
      </c>
      <c r="BJ1145" s="18">
        <v>0</v>
      </c>
      <c r="BK1145" s="17">
        <v>930.18200000000047</v>
      </c>
      <c r="BL1145" s="17">
        <v>911.18200000000047</v>
      </c>
      <c r="BM1145" s="17">
        <v>40.195999999999998</v>
      </c>
      <c r="BN1145" s="17">
        <v>40.196000000000005</v>
      </c>
      <c r="BO1145" s="18">
        <v>0</v>
      </c>
      <c r="BP1145" s="18">
        <v>0</v>
      </c>
      <c r="BQ1145" s="64">
        <v>975.3780000000005</v>
      </c>
      <c r="BR1145" s="18">
        <v>956.3780000000005</v>
      </c>
      <c r="BS1145" s="729">
        <v>0.17701959979427079</v>
      </c>
      <c r="BT1145" s="17">
        <v>0</v>
      </c>
      <c r="BU1145" s="17">
        <v>0</v>
      </c>
      <c r="BV1145" s="17">
        <v>0</v>
      </c>
      <c r="BW1145" s="17">
        <v>0</v>
      </c>
      <c r="BX1145" s="17">
        <v>0</v>
      </c>
      <c r="BY1145" s="17">
        <v>0</v>
      </c>
      <c r="BZ1145" s="17">
        <v>0</v>
      </c>
      <c r="CA1145" s="17">
        <v>0</v>
      </c>
      <c r="CB1145" s="17">
        <v>0</v>
      </c>
      <c r="CC1145" s="17">
        <v>0</v>
      </c>
      <c r="CD1145" s="17">
        <v>0</v>
      </c>
      <c r="CE1145" s="17">
        <v>0</v>
      </c>
      <c r="CF1145" s="17">
        <v>0</v>
      </c>
      <c r="CG1145" s="17">
        <v>0</v>
      </c>
      <c r="CH1145" s="17">
        <v>0</v>
      </c>
      <c r="CI1145" s="17">
        <v>0</v>
      </c>
      <c r="CJ1145" s="17">
        <v>0</v>
      </c>
      <c r="CK1145" s="17">
        <v>0</v>
      </c>
      <c r="CL1145" s="702">
        <v>1091884.8388800006</v>
      </c>
      <c r="CM1145" s="702">
        <v>1069581.8788800007</v>
      </c>
      <c r="CN1145" s="702">
        <v>47183.672639999997</v>
      </c>
      <c r="CO1145" s="702">
        <v>47183.672640000004</v>
      </c>
      <c r="CP1145" s="702">
        <v>0</v>
      </c>
      <c r="CQ1145" s="702">
        <v>0</v>
      </c>
      <c r="CR1145" s="704">
        <v>1139068.5115200006</v>
      </c>
      <c r="CS1145" s="703">
        <v>1116765.5515200007</v>
      </c>
      <c r="CT1145" s="23" t="s">
        <v>56</v>
      </c>
      <c r="CU1145" s="23" t="s">
        <v>56</v>
      </c>
      <c r="CV1145" s="23" t="s">
        <v>56</v>
      </c>
      <c r="CW1145" s="23" t="s">
        <v>56</v>
      </c>
      <c r="CX1145" s="23" t="s">
        <v>56</v>
      </c>
      <c r="CY1145" s="23" t="s">
        <v>56</v>
      </c>
      <c r="CZ1145" s="23" t="s">
        <v>56</v>
      </c>
      <c r="DA1145" s="23" t="s">
        <v>56</v>
      </c>
      <c r="DB1145" s="728">
        <v>15856699.629999999</v>
      </c>
      <c r="DC1145" s="10"/>
      <c r="DD1145" s="692">
        <v>5.5100000290000004</v>
      </c>
      <c r="DE1145" s="120"/>
      <c r="DF1145" s="120"/>
      <c r="DG1145" s="120"/>
      <c r="DH1145" s="140"/>
      <c r="DI1145" s="140"/>
      <c r="DJ1145" s="140"/>
      <c r="DK1145" s="140"/>
      <c r="DL1145" s="548" t="s">
        <v>56</v>
      </c>
      <c r="DM1145" s="548" t="s">
        <v>56</v>
      </c>
      <c r="DN1145" s="203" t="s">
        <v>868</v>
      </c>
      <c r="DO1145" s="700">
        <v>1406.5</v>
      </c>
      <c r="DP1145" s="713" t="s">
        <v>56</v>
      </c>
      <c r="DQ1145" s="548" t="s">
        <v>56</v>
      </c>
      <c r="DR1145" s="673" t="s">
        <v>56</v>
      </c>
      <c r="DS1145" s="203" t="s">
        <v>56</v>
      </c>
      <c r="DT1145" s="1160" t="s">
        <v>56</v>
      </c>
      <c r="DU1145" s="711">
        <v>264.22111624600069</v>
      </c>
      <c r="DV1145" s="711">
        <v>71.650564764798787</v>
      </c>
      <c r="DW1145" s="711">
        <v>92.922525880582398</v>
      </c>
      <c r="DX1145" s="711">
        <v>119.28648012220562</v>
      </c>
      <c r="DY1145" s="710">
        <v>1.3238535371489513</v>
      </c>
      <c r="DZ1145" s="710">
        <v>0.72322353620107416</v>
      </c>
      <c r="EA1145" s="710">
        <v>0.31790334020629402</v>
      </c>
      <c r="EB1145" s="710">
        <v>1.3947610337159291</v>
      </c>
      <c r="EC1145" s="236"/>
      <c r="ED1145" s="49"/>
      <c r="EE1145" s="232"/>
      <c r="EF1145" s="700">
        <v>92196</v>
      </c>
      <c r="EG1145" s="712">
        <v>68969</v>
      </c>
      <c r="EH1145" s="44"/>
    </row>
    <row r="1146" spans="1:138" ht="41.25" customHeight="1" x14ac:dyDescent="0.25">
      <c r="A1146" s="871" t="s">
        <v>49</v>
      </c>
      <c r="B1146" s="656" t="s">
        <v>96</v>
      </c>
      <c r="C1146" s="656" t="s">
        <v>140</v>
      </c>
      <c r="D1146" s="691" t="s">
        <v>648</v>
      </c>
      <c r="E1146" s="656" t="s">
        <v>648</v>
      </c>
      <c r="F1146" s="657" t="s">
        <v>2024</v>
      </c>
      <c r="G1146" s="902" t="s">
        <v>2025</v>
      </c>
      <c r="H1146" s="897" t="s">
        <v>55</v>
      </c>
      <c r="I1146" s="17" t="s">
        <v>860</v>
      </c>
      <c r="J1146" s="64">
        <v>13.2</v>
      </c>
      <c r="K1146" s="665">
        <v>11.774481389853227</v>
      </c>
      <c r="L1146" s="665">
        <v>16.559280268586999</v>
      </c>
      <c r="M1146" s="64">
        <v>4167</v>
      </c>
      <c r="N1146" s="726">
        <v>41011789.060000002</v>
      </c>
      <c r="O1146" s="548" t="s">
        <v>863</v>
      </c>
      <c r="P1146" s="909">
        <v>10.151203369999999</v>
      </c>
      <c r="Q1146" s="203" t="s">
        <v>57</v>
      </c>
      <c r="R1146" s="205" t="s">
        <v>57</v>
      </c>
      <c r="S1146" s="490">
        <v>0</v>
      </c>
      <c r="T1146" s="18">
        <v>0</v>
      </c>
      <c r="U1146" s="548">
        <v>0</v>
      </c>
      <c r="V1146" s="18">
        <v>0</v>
      </c>
      <c r="W1146" s="64">
        <v>0</v>
      </c>
      <c r="X1146" s="18">
        <v>0</v>
      </c>
      <c r="Y1146" s="18">
        <v>0</v>
      </c>
      <c r="Z1146" s="18">
        <v>0</v>
      </c>
      <c r="AA1146" s="18">
        <v>0</v>
      </c>
      <c r="AB1146" s="18">
        <v>0</v>
      </c>
      <c r="AC1146" s="18">
        <v>0</v>
      </c>
      <c r="AD1146" s="18">
        <v>0</v>
      </c>
      <c r="AE1146" s="18">
        <v>0</v>
      </c>
      <c r="AF1146" s="18">
        <v>0</v>
      </c>
      <c r="AG1146" s="64">
        <v>0</v>
      </c>
      <c r="AH1146" s="18">
        <v>0</v>
      </c>
      <c r="AI1146" s="64">
        <v>0</v>
      </c>
      <c r="AJ1146" s="18">
        <v>0</v>
      </c>
      <c r="AK1146" s="18">
        <v>312</v>
      </c>
      <c r="AL1146" s="64">
        <v>309</v>
      </c>
      <c r="AM1146" s="18">
        <v>4</v>
      </c>
      <c r="AN1146" s="18">
        <v>4</v>
      </c>
      <c r="AO1146" s="18">
        <v>0</v>
      </c>
      <c r="AP1146" s="64">
        <v>0</v>
      </c>
      <c r="AQ1146" s="64">
        <v>316</v>
      </c>
      <c r="AR1146" s="11">
        <v>313</v>
      </c>
      <c r="AS1146" s="17">
        <v>0</v>
      </c>
      <c r="AT1146" s="490">
        <v>0</v>
      </c>
      <c r="AU1146" s="64">
        <v>0</v>
      </c>
      <c r="AV1146" s="18">
        <v>0</v>
      </c>
      <c r="AW1146" s="64">
        <v>0</v>
      </c>
      <c r="AX1146" s="18">
        <v>0</v>
      </c>
      <c r="AY1146" s="17">
        <v>0</v>
      </c>
      <c r="AZ1146" s="490">
        <v>0</v>
      </c>
      <c r="BA1146" s="17">
        <v>0</v>
      </c>
      <c r="BB1146" s="18">
        <v>0</v>
      </c>
      <c r="BC1146" s="17">
        <v>0</v>
      </c>
      <c r="BD1146" s="18">
        <v>0</v>
      </c>
      <c r="BE1146" s="17">
        <v>0</v>
      </c>
      <c r="BF1146" s="18">
        <v>0</v>
      </c>
      <c r="BG1146" s="17">
        <v>0</v>
      </c>
      <c r="BH1146" s="18">
        <v>0</v>
      </c>
      <c r="BI1146" s="17">
        <v>0</v>
      </c>
      <c r="BJ1146" s="18">
        <v>0</v>
      </c>
      <c r="BK1146" s="17">
        <v>2231.4499999999971</v>
      </c>
      <c r="BL1146" s="17">
        <v>2214.049999999997</v>
      </c>
      <c r="BM1146" s="17">
        <v>28.799999999999997</v>
      </c>
      <c r="BN1146" s="17">
        <v>28.799999999999997</v>
      </c>
      <c r="BO1146" s="18">
        <v>0</v>
      </c>
      <c r="BP1146" s="18">
        <v>0</v>
      </c>
      <c r="BQ1146" s="64">
        <v>2260.2499999999973</v>
      </c>
      <c r="BR1146" s="18">
        <v>2242.8499999999972</v>
      </c>
      <c r="BS1146" s="729">
        <v>0.22265833099943083</v>
      </c>
      <c r="BT1146" s="17">
        <v>0</v>
      </c>
      <c r="BU1146" s="17">
        <v>0</v>
      </c>
      <c r="BV1146" s="17">
        <v>0</v>
      </c>
      <c r="BW1146" s="17">
        <v>0</v>
      </c>
      <c r="BX1146" s="17">
        <v>0</v>
      </c>
      <c r="BY1146" s="17">
        <v>0</v>
      </c>
      <c r="BZ1146" s="17">
        <v>0</v>
      </c>
      <c r="CA1146" s="17">
        <v>0</v>
      </c>
      <c r="CB1146" s="17">
        <v>0</v>
      </c>
      <c r="CC1146" s="17">
        <v>0</v>
      </c>
      <c r="CD1146" s="17">
        <v>0</v>
      </c>
      <c r="CE1146" s="17">
        <v>0</v>
      </c>
      <c r="CF1146" s="17">
        <v>0</v>
      </c>
      <c r="CG1146" s="17">
        <v>0</v>
      </c>
      <c r="CH1146" s="17">
        <v>0</v>
      </c>
      <c r="CI1146" s="17">
        <v>0</v>
      </c>
      <c r="CJ1146" s="17">
        <v>0</v>
      </c>
      <c r="CK1146" s="17">
        <v>0</v>
      </c>
      <c r="CL1146" s="702">
        <v>2619365.2679999969</v>
      </c>
      <c r="CM1146" s="702">
        <v>2598940.4519999968</v>
      </c>
      <c r="CN1146" s="702">
        <v>33806.591999999997</v>
      </c>
      <c r="CO1146" s="702">
        <v>33806.591999999997</v>
      </c>
      <c r="CP1146" s="702">
        <v>0</v>
      </c>
      <c r="CQ1146" s="702">
        <v>0</v>
      </c>
      <c r="CR1146" s="704">
        <v>2653171.8599999971</v>
      </c>
      <c r="CS1146" s="703">
        <v>2632747.043999997</v>
      </c>
      <c r="CT1146" s="23" t="s">
        <v>56</v>
      </c>
      <c r="CU1146" s="23" t="s">
        <v>56</v>
      </c>
      <c r="CV1146" s="23" t="s">
        <v>56</v>
      </c>
      <c r="CW1146" s="23" t="s">
        <v>56</v>
      </c>
      <c r="CX1146" s="23" t="s">
        <v>56</v>
      </c>
      <c r="CY1146" s="23" t="s">
        <v>56</v>
      </c>
      <c r="CZ1146" s="23" t="s">
        <v>56</v>
      </c>
      <c r="DA1146" s="23" t="s">
        <v>56</v>
      </c>
      <c r="DB1146" s="728">
        <v>41011789.060000002</v>
      </c>
      <c r="DC1146" s="10"/>
      <c r="DD1146" s="692">
        <v>10.151203369999999</v>
      </c>
      <c r="DE1146" s="120"/>
      <c r="DF1146" s="120"/>
      <c r="DG1146" s="120"/>
      <c r="DH1146" s="140"/>
      <c r="DI1146" s="140"/>
      <c r="DJ1146" s="140"/>
      <c r="DK1146" s="140"/>
      <c r="DL1146" s="548" t="s">
        <v>56</v>
      </c>
      <c r="DM1146" s="548" t="s">
        <v>56</v>
      </c>
      <c r="DN1146" s="203" t="s">
        <v>868</v>
      </c>
      <c r="DO1146" s="700">
        <v>4055.5833333333298</v>
      </c>
      <c r="DP1146" s="713" t="s">
        <v>56</v>
      </c>
      <c r="DQ1146" s="548" t="s">
        <v>56</v>
      </c>
      <c r="DR1146" s="673" t="s">
        <v>56</v>
      </c>
      <c r="DS1146" s="203" t="s">
        <v>56</v>
      </c>
      <c r="DT1146" s="1160" t="s">
        <v>56</v>
      </c>
      <c r="DU1146" s="711">
        <v>204.52322929295022</v>
      </c>
      <c r="DV1146" s="711">
        <v>110.02564325576256</v>
      </c>
      <c r="DW1146" s="711">
        <v>98.827995782027401</v>
      </c>
      <c r="DX1146" s="711">
        <v>195.8850493504591</v>
      </c>
      <c r="DY1146" s="710">
        <v>1.2345942836007984</v>
      </c>
      <c r="DZ1146" s="710">
        <v>0.67004973361484654</v>
      </c>
      <c r="EA1146" s="710">
        <v>1.1414892597117201</v>
      </c>
      <c r="EB1146" s="710">
        <v>0.67419180600560868</v>
      </c>
      <c r="EC1146" s="236"/>
      <c r="ED1146" s="49"/>
      <c r="EE1146" s="232"/>
      <c r="EF1146" s="700">
        <v>349329</v>
      </c>
      <c r="EG1146" s="712">
        <v>579173.66666666663</v>
      </c>
      <c r="EH1146" s="44"/>
    </row>
    <row r="1147" spans="1:138" ht="41.25" customHeight="1" x14ac:dyDescent="0.25">
      <c r="A1147" s="871" t="s">
        <v>49</v>
      </c>
      <c r="B1147" s="656" t="s">
        <v>96</v>
      </c>
      <c r="C1147" s="656" t="s">
        <v>140</v>
      </c>
      <c r="D1147" s="691" t="s">
        <v>648</v>
      </c>
      <c r="E1147" s="656" t="s">
        <v>648</v>
      </c>
      <c r="F1147" s="657" t="s">
        <v>2026</v>
      </c>
      <c r="G1147" s="902" t="s">
        <v>1864</v>
      </c>
      <c r="H1147" s="897" t="s">
        <v>55</v>
      </c>
      <c r="I1147" s="17" t="s">
        <v>866</v>
      </c>
      <c r="J1147" s="64">
        <v>13.2</v>
      </c>
      <c r="K1147" s="665">
        <v>11.774481389853227</v>
      </c>
      <c r="L1147" s="665">
        <v>2.8710227213009998</v>
      </c>
      <c r="M1147" s="64">
        <v>88</v>
      </c>
      <c r="N1147" s="726">
        <v>20235909.530000001</v>
      </c>
      <c r="O1147" s="548" t="s">
        <v>863</v>
      </c>
      <c r="P1147" s="909">
        <v>5.1670539690000004</v>
      </c>
      <c r="Q1147" s="203" t="s">
        <v>57</v>
      </c>
      <c r="R1147" s="205" t="s">
        <v>57</v>
      </c>
      <c r="S1147" s="490">
        <v>0</v>
      </c>
      <c r="T1147" s="18">
        <v>0</v>
      </c>
      <c r="U1147" s="548">
        <v>0</v>
      </c>
      <c r="V1147" s="18">
        <v>0</v>
      </c>
      <c r="W1147" s="64">
        <v>0</v>
      </c>
      <c r="X1147" s="18">
        <v>0</v>
      </c>
      <c r="Y1147" s="18">
        <v>0</v>
      </c>
      <c r="Z1147" s="18">
        <v>0</v>
      </c>
      <c r="AA1147" s="18">
        <v>0</v>
      </c>
      <c r="AB1147" s="18">
        <v>0</v>
      </c>
      <c r="AC1147" s="18">
        <v>0</v>
      </c>
      <c r="AD1147" s="18">
        <v>0</v>
      </c>
      <c r="AE1147" s="18">
        <v>0</v>
      </c>
      <c r="AF1147" s="18">
        <v>0</v>
      </c>
      <c r="AG1147" s="64">
        <v>0</v>
      </c>
      <c r="AH1147" s="18">
        <v>0</v>
      </c>
      <c r="AI1147" s="64">
        <v>0</v>
      </c>
      <c r="AJ1147" s="18">
        <v>0</v>
      </c>
      <c r="AK1147" s="18">
        <v>3</v>
      </c>
      <c r="AL1147" s="64">
        <v>1</v>
      </c>
      <c r="AM1147" s="18">
        <v>0</v>
      </c>
      <c r="AN1147" s="18" t="s">
        <v>58</v>
      </c>
      <c r="AO1147" s="18">
        <v>0</v>
      </c>
      <c r="AP1147" s="64">
        <v>0</v>
      </c>
      <c r="AQ1147" s="64">
        <v>3</v>
      </c>
      <c r="AR1147" s="11">
        <v>1</v>
      </c>
      <c r="AS1147" s="17">
        <v>0</v>
      </c>
      <c r="AT1147" s="490">
        <v>0</v>
      </c>
      <c r="AU1147" s="64">
        <v>0</v>
      </c>
      <c r="AV1147" s="18">
        <v>0</v>
      </c>
      <c r="AW1147" s="64">
        <v>0</v>
      </c>
      <c r="AX1147" s="18">
        <v>0</v>
      </c>
      <c r="AY1147" s="17">
        <v>0</v>
      </c>
      <c r="AZ1147" s="490">
        <v>0</v>
      </c>
      <c r="BA1147" s="17">
        <v>0</v>
      </c>
      <c r="BB1147" s="18">
        <v>0</v>
      </c>
      <c r="BC1147" s="17">
        <v>0</v>
      </c>
      <c r="BD1147" s="18">
        <v>0</v>
      </c>
      <c r="BE1147" s="17">
        <v>0</v>
      </c>
      <c r="BF1147" s="18">
        <v>0</v>
      </c>
      <c r="BG1147" s="17">
        <v>0</v>
      </c>
      <c r="BH1147" s="18">
        <v>0</v>
      </c>
      <c r="BI1147" s="17">
        <v>0</v>
      </c>
      <c r="BJ1147" s="18">
        <v>0</v>
      </c>
      <c r="BK1147" s="17">
        <v>82.6</v>
      </c>
      <c r="BL1147" s="17">
        <v>75</v>
      </c>
      <c r="BM1147" s="17">
        <v>0</v>
      </c>
      <c r="BN1147" s="17" t="s">
        <v>58</v>
      </c>
      <c r="BO1147" s="18">
        <v>0</v>
      </c>
      <c r="BP1147" s="18">
        <v>0</v>
      </c>
      <c r="BQ1147" s="64">
        <v>82.6</v>
      </c>
      <c r="BR1147" s="18">
        <v>75</v>
      </c>
      <c r="BS1147" s="729">
        <v>1.5985898443399826E-2</v>
      </c>
      <c r="BT1147" s="17">
        <v>0</v>
      </c>
      <c r="BU1147" s="17">
        <v>0</v>
      </c>
      <c r="BV1147" s="17">
        <v>0</v>
      </c>
      <c r="BW1147" s="17">
        <v>0</v>
      </c>
      <c r="BX1147" s="17">
        <v>0</v>
      </c>
      <c r="BY1147" s="17">
        <v>0</v>
      </c>
      <c r="BZ1147" s="17">
        <v>0</v>
      </c>
      <c r="CA1147" s="17">
        <v>0</v>
      </c>
      <c r="CB1147" s="17">
        <v>0</v>
      </c>
      <c r="CC1147" s="17">
        <v>0</v>
      </c>
      <c r="CD1147" s="17">
        <v>0</v>
      </c>
      <c r="CE1147" s="17">
        <v>0</v>
      </c>
      <c r="CF1147" s="17">
        <v>0</v>
      </c>
      <c r="CG1147" s="17">
        <v>0</v>
      </c>
      <c r="CH1147" s="17">
        <v>0</v>
      </c>
      <c r="CI1147" s="17">
        <v>0</v>
      </c>
      <c r="CJ1147" s="17">
        <v>0</v>
      </c>
      <c r="CK1147" s="17">
        <v>0</v>
      </c>
      <c r="CL1147" s="702">
        <v>96959.184000000008</v>
      </c>
      <c r="CM1147" s="702">
        <v>88038</v>
      </c>
      <c r="CN1147" s="702">
        <v>0</v>
      </c>
      <c r="CO1147" s="702">
        <v>0</v>
      </c>
      <c r="CP1147" s="702">
        <v>0</v>
      </c>
      <c r="CQ1147" s="702">
        <v>0</v>
      </c>
      <c r="CR1147" s="704">
        <v>96959.184000000008</v>
      </c>
      <c r="CS1147" s="703">
        <v>88038</v>
      </c>
      <c r="CT1147" s="23" t="s">
        <v>56</v>
      </c>
      <c r="CU1147" s="23" t="s">
        <v>56</v>
      </c>
      <c r="CV1147" s="23" t="s">
        <v>56</v>
      </c>
      <c r="CW1147" s="23" t="s">
        <v>56</v>
      </c>
      <c r="CX1147" s="23" t="s">
        <v>56</v>
      </c>
      <c r="CY1147" s="23" t="s">
        <v>56</v>
      </c>
      <c r="CZ1147" s="23" t="s">
        <v>56</v>
      </c>
      <c r="DA1147" s="23" t="s">
        <v>56</v>
      </c>
      <c r="DB1147" s="728">
        <v>20235909.530000001</v>
      </c>
      <c r="DC1147" s="10"/>
      <c r="DD1147" s="692">
        <v>5.1670539690000004</v>
      </c>
      <c r="DE1147" s="120"/>
      <c r="DF1147" s="120"/>
      <c r="DG1147" s="120"/>
      <c r="DH1147" s="140"/>
      <c r="DI1147" s="140"/>
      <c r="DJ1147" s="140"/>
      <c r="DK1147" s="140"/>
      <c r="DL1147" s="548" t="s">
        <v>56</v>
      </c>
      <c r="DM1147" s="548" t="s">
        <v>56</v>
      </c>
      <c r="DN1147" s="203" t="s">
        <v>868</v>
      </c>
      <c r="DO1147" s="700">
        <v>83.5833333333333</v>
      </c>
      <c r="DP1147" s="713" t="s">
        <v>56</v>
      </c>
      <c r="DQ1147" s="548" t="s">
        <v>56</v>
      </c>
      <c r="DR1147" s="673" t="s">
        <v>56</v>
      </c>
      <c r="DS1147" s="203" t="s">
        <v>56</v>
      </c>
      <c r="DT1147" s="1160" t="s">
        <v>56</v>
      </c>
      <c r="DU1147" s="711">
        <v>74.727816550348976</v>
      </c>
      <c r="DV1147" s="711">
        <v>106.06177883960036</v>
      </c>
      <c r="DW1147" s="711">
        <v>73.492941176470595</v>
      </c>
      <c r="DX1147" s="711">
        <v>106.0323823045492</v>
      </c>
      <c r="DY1147" s="710">
        <v>0.10767696909272188</v>
      </c>
      <c r="DZ1147" s="710">
        <v>1.0051899072905668</v>
      </c>
      <c r="EA1147" s="710">
        <v>0.105882352941176</v>
      </c>
      <c r="EB1147" s="710">
        <v>0.99208227033990382</v>
      </c>
      <c r="EC1147" s="236"/>
      <c r="ED1147" s="49"/>
      <c r="EE1147" s="232"/>
      <c r="EF1147" s="700">
        <v>0</v>
      </c>
      <c r="EG1147" s="712">
        <v>5514</v>
      </c>
      <c r="EH1147" s="44"/>
    </row>
    <row r="1148" spans="1:138" ht="41.25" customHeight="1" x14ac:dyDescent="0.25">
      <c r="A1148" s="871" t="s">
        <v>49</v>
      </c>
      <c r="B1148" s="656" t="s">
        <v>96</v>
      </c>
      <c r="C1148" s="656" t="s">
        <v>140</v>
      </c>
      <c r="D1148" s="691" t="s">
        <v>2027</v>
      </c>
      <c r="E1148" s="656" t="s">
        <v>648</v>
      </c>
      <c r="F1148" s="657" t="s">
        <v>2028</v>
      </c>
      <c r="G1148" s="902" t="s">
        <v>1864</v>
      </c>
      <c r="H1148" s="897" t="s">
        <v>55</v>
      </c>
      <c r="I1148" s="17" t="s">
        <v>860</v>
      </c>
      <c r="J1148" s="64">
        <v>34.5</v>
      </c>
      <c r="K1148" s="665">
        <v>30.415678206313267</v>
      </c>
      <c r="L1148" s="665">
        <v>15.823484815572002</v>
      </c>
      <c r="M1148" s="64">
        <v>370</v>
      </c>
      <c r="N1148" s="726">
        <v>290479.99549999996</v>
      </c>
      <c r="O1148" s="548" t="s">
        <v>863</v>
      </c>
      <c r="P1148" s="909">
        <v>22.527918830000001</v>
      </c>
      <c r="Q1148" s="203" t="s">
        <v>57</v>
      </c>
      <c r="R1148" s="205" t="s">
        <v>57</v>
      </c>
      <c r="S1148" s="490">
        <v>0</v>
      </c>
      <c r="T1148" s="18">
        <v>0</v>
      </c>
      <c r="U1148" s="548">
        <v>0</v>
      </c>
      <c r="V1148" s="18">
        <v>0</v>
      </c>
      <c r="W1148" s="64">
        <v>0</v>
      </c>
      <c r="X1148" s="18">
        <v>0</v>
      </c>
      <c r="Y1148" s="18">
        <v>0</v>
      </c>
      <c r="Z1148" s="18">
        <v>0</v>
      </c>
      <c r="AA1148" s="18">
        <v>0</v>
      </c>
      <c r="AB1148" s="18">
        <v>0</v>
      </c>
      <c r="AC1148" s="18">
        <v>0</v>
      </c>
      <c r="AD1148" s="18">
        <v>0</v>
      </c>
      <c r="AE1148" s="18">
        <v>0</v>
      </c>
      <c r="AF1148" s="18">
        <v>0</v>
      </c>
      <c r="AG1148" s="64">
        <v>0</v>
      </c>
      <c r="AH1148" s="18">
        <v>0</v>
      </c>
      <c r="AI1148" s="64">
        <v>0</v>
      </c>
      <c r="AJ1148" s="18">
        <v>0</v>
      </c>
      <c r="AK1148" s="18">
        <v>7</v>
      </c>
      <c r="AL1148" s="64">
        <v>7</v>
      </c>
      <c r="AM1148" s="18">
        <v>0</v>
      </c>
      <c r="AN1148" s="18" t="s">
        <v>58</v>
      </c>
      <c r="AO1148" s="18">
        <v>0</v>
      </c>
      <c r="AP1148" s="64">
        <v>0</v>
      </c>
      <c r="AQ1148" s="64">
        <v>7</v>
      </c>
      <c r="AR1148" s="11">
        <v>7</v>
      </c>
      <c r="AS1148" s="17">
        <v>0</v>
      </c>
      <c r="AT1148" s="490">
        <v>0</v>
      </c>
      <c r="AU1148" s="64">
        <v>0</v>
      </c>
      <c r="AV1148" s="18">
        <v>0</v>
      </c>
      <c r="AW1148" s="64">
        <v>0</v>
      </c>
      <c r="AX1148" s="18">
        <v>0</v>
      </c>
      <c r="AY1148" s="17">
        <v>0</v>
      </c>
      <c r="AZ1148" s="490">
        <v>0</v>
      </c>
      <c r="BA1148" s="17">
        <v>0</v>
      </c>
      <c r="BB1148" s="18">
        <v>0</v>
      </c>
      <c r="BC1148" s="17">
        <v>0</v>
      </c>
      <c r="BD1148" s="18">
        <v>0</v>
      </c>
      <c r="BE1148" s="17">
        <v>0</v>
      </c>
      <c r="BF1148" s="18">
        <v>0</v>
      </c>
      <c r="BG1148" s="17">
        <v>0</v>
      </c>
      <c r="BH1148" s="18">
        <v>0</v>
      </c>
      <c r="BI1148" s="17">
        <v>0</v>
      </c>
      <c r="BJ1148" s="18">
        <v>0</v>
      </c>
      <c r="BK1148" s="17">
        <v>1365.6</v>
      </c>
      <c r="BL1148" s="17">
        <v>1365.6</v>
      </c>
      <c r="BM1148" s="17">
        <v>0</v>
      </c>
      <c r="BN1148" s="17" t="s">
        <v>58</v>
      </c>
      <c r="BO1148" s="18">
        <v>0</v>
      </c>
      <c r="BP1148" s="18">
        <v>0</v>
      </c>
      <c r="BQ1148" s="64">
        <v>1365.6</v>
      </c>
      <c r="BR1148" s="18">
        <v>1365.6</v>
      </c>
      <c r="BS1148" s="729">
        <v>6.0618116138693487E-2</v>
      </c>
      <c r="BT1148" s="17">
        <v>0</v>
      </c>
      <c r="BU1148" s="17">
        <v>0</v>
      </c>
      <c r="BV1148" s="17">
        <v>0</v>
      </c>
      <c r="BW1148" s="17">
        <v>0</v>
      </c>
      <c r="BX1148" s="17">
        <v>0</v>
      </c>
      <c r="BY1148" s="17">
        <v>0</v>
      </c>
      <c r="BZ1148" s="17">
        <v>0</v>
      </c>
      <c r="CA1148" s="17">
        <v>0</v>
      </c>
      <c r="CB1148" s="17">
        <v>0</v>
      </c>
      <c r="CC1148" s="17">
        <v>0</v>
      </c>
      <c r="CD1148" s="17">
        <v>0</v>
      </c>
      <c r="CE1148" s="17">
        <v>0</v>
      </c>
      <c r="CF1148" s="17">
        <v>0</v>
      </c>
      <c r="CG1148" s="17">
        <v>0</v>
      </c>
      <c r="CH1148" s="17">
        <v>0</v>
      </c>
      <c r="CI1148" s="17">
        <v>0</v>
      </c>
      <c r="CJ1148" s="17">
        <v>0</v>
      </c>
      <c r="CK1148" s="17">
        <v>0</v>
      </c>
      <c r="CL1148" s="702">
        <v>1602995.9039999999</v>
      </c>
      <c r="CM1148" s="702">
        <v>1602995.9039999999</v>
      </c>
      <c r="CN1148" s="702">
        <v>0</v>
      </c>
      <c r="CO1148" s="702">
        <v>0</v>
      </c>
      <c r="CP1148" s="702">
        <v>0</v>
      </c>
      <c r="CQ1148" s="702">
        <v>0</v>
      </c>
      <c r="CR1148" s="704">
        <v>1602995.9039999999</v>
      </c>
      <c r="CS1148" s="703">
        <v>1602995.9039999999</v>
      </c>
      <c r="CT1148" s="23">
        <v>1</v>
      </c>
      <c r="CU1148" s="23">
        <v>12</v>
      </c>
      <c r="CV1148" s="23" t="s">
        <v>648</v>
      </c>
      <c r="CW1148" s="23">
        <v>12</v>
      </c>
      <c r="CX1148" s="23">
        <v>72</v>
      </c>
      <c r="CY1148" s="23">
        <v>0</v>
      </c>
      <c r="CZ1148" s="23">
        <v>0</v>
      </c>
      <c r="DA1148" s="23" t="s">
        <v>905</v>
      </c>
      <c r="DB1148" s="728">
        <v>290479.99549999996</v>
      </c>
      <c r="DC1148" s="10"/>
      <c r="DD1148" s="692">
        <v>22.527918830000001</v>
      </c>
      <c r="DE1148" s="120"/>
      <c r="DF1148" s="120"/>
      <c r="DG1148" s="120"/>
      <c r="DH1148" s="140"/>
      <c r="DI1148" s="140"/>
      <c r="DJ1148" s="140"/>
      <c r="DK1148" s="140"/>
      <c r="DL1148" s="548" t="s">
        <v>56</v>
      </c>
      <c r="DM1148" s="548" t="s">
        <v>56</v>
      </c>
      <c r="DN1148" s="203" t="s">
        <v>55</v>
      </c>
      <c r="DO1148" s="700" t="s">
        <v>56</v>
      </c>
      <c r="DP1148" s="713" t="s">
        <v>56</v>
      </c>
      <c r="DQ1148" s="548" t="s">
        <v>56</v>
      </c>
      <c r="DR1148" s="673" t="s">
        <v>56</v>
      </c>
      <c r="DS1148" s="203" t="s">
        <v>56</v>
      </c>
      <c r="DT1148" s="1160" t="s">
        <v>56</v>
      </c>
      <c r="DU1148" s="711">
        <v>276.90725274725247</v>
      </c>
      <c r="DV1148" s="711">
        <v>214.79200284969556</v>
      </c>
      <c r="DW1148" s="711">
        <v>276.92150165426801</v>
      </c>
      <c r="DX1148" s="711">
        <v>-216.36268977929001</v>
      </c>
      <c r="DY1148" s="710">
        <v>2.3393406593406572</v>
      </c>
      <c r="DZ1148" s="710">
        <v>-1.5753008374936157</v>
      </c>
      <c r="EA1148" s="710">
        <v>2.3287857768651499</v>
      </c>
      <c r="EB1148" s="710">
        <v>-1.8911513062296317</v>
      </c>
      <c r="EC1148" s="236"/>
      <c r="ED1148" s="49"/>
      <c r="EE1148" s="232"/>
      <c r="EF1148" s="700">
        <v>71476</v>
      </c>
      <c r="EG1148" s="712">
        <v>-49852</v>
      </c>
      <c r="EH1148" s="44"/>
    </row>
    <row r="1149" spans="1:138" ht="41.25" customHeight="1" x14ac:dyDescent="0.25">
      <c r="A1149" s="871" t="s">
        <v>49</v>
      </c>
      <c r="B1149" s="656" t="s">
        <v>96</v>
      </c>
      <c r="C1149" s="656" t="s">
        <v>140</v>
      </c>
      <c r="D1149" s="691" t="s">
        <v>2027</v>
      </c>
      <c r="E1149" s="656" t="s">
        <v>648</v>
      </c>
      <c r="F1149" s="657" t="s">
        <v>2029</v>
      </c>
      <c r="G1149" s="902" t="s">
        <v>1864</v>
      </c>
      <c r="H1149" s="897" t="s">
        <v>55</v>
      </c>
      <c r="I1149" s="17" t="s">
        <v>866</v>
      </c>
      <c r="J1149" s="64">
        <v>34.5</v>
      </c>
      <c r="K1149" s="665">
        <v>30.415678206313267</v>
      </c>
      <c r="L1149" s="665">
        <v>11.968181793288</v>
      </c>
      <c r="M1149" s="64">
        <v>343</v>
      </c>
      <c r="N1149" s="726">
        <v>67214698.510000005</v>
      </c>
      <c r="O1149" s="548" t="s">
        <v>863</v>
      </c>
      <c r="P1149" s="909">
        <v>10.457256750000001</v>
      </c>
      <c r="Q1149" s="203" t="s">
        <v>57</v>
      </c>
      <c r="R1149" s="205" t="s">
        <v>57</v>
      </c>
      <c r="S1149" s="490">
        <v>0</v>
      </c>
      <c r="T1149" s="18">
        <v>0</v>
      </c>
      <c r="U1149" s="548">
        <v>0</v>
      </c>
      <c r="V1149" s="18">
        <v>0</v>
      </c>
      <c r="W1149" s="64">
        <v>0</v>
      </c>
      <c r="X1149" s="18">
        <v>0</v>
      </c>
      <c r="Y1149" s="18">
        <v>0</v>
      </c>
      <c r="Z1149" s="18">
        <v>0</v>
      </c>
      <c r="AA1149" s="18">
        <v>0</v>
      </c>
      <c r="AB1149" s="18">
        <v>0</v>
      </c>
      <c r="AC1149" s="18">
        <v>0</v>
      </c>
      <c r="AD1149" s="18">
        <v>0</v>
      </c>
      <c r="AE1149" s="18">
        <v>0</v>
      </c>
      <c r="AF1149" s="18">
        <v>0</v>
      </c>
      <c r="AG1149" s="64">
        <v>0</v>
      </c>
      <c r="AH1149" s="18">
        <v>0</v>
      </c>
      <c r="AI1149" s="64">
        <v>0</v>
      </c>
      <c r="AJ1149" s="18">
        <v>0</v>
      </c>
      <c r="AK1149" s="18">
        <v>4</v>
      </c>
      <c r="AL1149" s="64">
        <v>4</v>
      </c>
      <c r="AM1149" s="18">
        <v>0</v>
      </c>
      <c r="AN1149" s="18" t="s">
        <v>58</v>
      </c>
      <c r="AO1149" s="18">
        <v>0</v>
      </c>
      <c r="AP1149" s="64">
        <v>0</v>
      </c>
      <c r="AQ1149" s="64">
        <v>4</v>
      </c>
      <c r="AR1149" s="11">
        <v>4</v>
      </c>
      <c r="AS1149" s="17">
        <v>0</v>
      </c>
      <c r="AT1149" s="490">
        <v>0</v>
      </c>
      <c r="AU1149" s="64">
        <v>0</v>
      </c>
      <c r="AV1149" s="18">
        <v>0</v>
      </c>
      <c r="AW1149" s="64">
        <v>0</v>
      </c>
      <c r="AX1149" s="18">
        <v>0</v>
      </c>
      <c r="AY1149" s="17">
        <v>0</v>
      </c>
      <c r="AZ1149" s="490">
        <v>0</v>
      </c>
      <c r="BA1149" s="17">
        <v>0</v>
      </c>
      <c r="BB1149" s="18">
        <v>0</v>
      </c>
      <c r="BC1149" s="17">
        <v>0</v>
      </c>
      <c r="BD1149" s="18">
        <v>0</v>
      </c>
      <c r="BE1149" s="17">
        <v>0</v>
      </c>
      <c r="BF1149" s="18">
        <v>0</v>
      </c>
      <c r="BG1149" s="17">
        <v>0</v>
      </c>
      <c r="BH1149" s="18">
        <v>0</v>
      </c>
      <c r="BI1149" s="17">
        <v>0</v>
      </c>
      <c r="BJ1149" s="18">
        <v>0</v>
      </c>
      <c r="BK1149" s="17">
        <v>1623.1999999999998</v>
      </c>
      <c r="BL1149" s="17">
        <v>1623.1999999999998</v>
      </c>
      <c r="BM1149" s="17">
        <v>0</v>
      </c>
      <c r="BN1149" s="17" t="s">
        <v>58</v>
      </c>
      <c r="BO1149" s="18">
        <v>0</v>
      </c>
      <c r="BP1149" s="18">
        <v>0</v>
      </c>
      <c r="BQ1149" s="64">
        <v>1623.1999999999998</v>
      </c>
      <c r="BR1149" s="18">
        <v>1623.1999999999998</v>
      </c>
      <c r="BS1149" s="729">
        <v>0.15522235312812796</v>
      </c>
      <c r="BT1149" s="17">
        <v>0</v>
      </c>
      <c r="BU1149" s="17">
        <v>0</v>
      </c>
      <c r="BV1149" s="17">
        <v>0</v>
      </c>
      <c r="BW1149" s="17">
        <v>0</v>
      </c>
      <c r="BX1149" s="17">
        <v>0</v>
      </c>
      <c r="BY1149" s="17">
        <v>0</v>
      </c>
      <c r="BZ1149" s="17">
        <v>0</v>
      </c>
      <c r="CA1149" s="17">
        <v>0</v>
      </c>
      <c r="CB1149" s="17">
        <v>0</v>
      </c>
      <c r="CC1149" s="17">
        <v>0</v>
      </c>
      <c r="CD1149" s="17">
        <v>0</v>
      </c>
      <c r="CE1149" s="17">
        <v>0</v>
      </c>
      <c r="CF1149" s="17">
        <v>0</v>
      </c>
      <c r="CG1149" s="17">
        <v>0</v>
      </c>
      <c r="CH1149" s="17">
        <v>0</v>
      </c>
      <c r="CI1149" s="17">
        <v>0</v>
      </c>
      <c r="CJ1149" s="17">
        <v>0</v>
      </c>
      <c r="CK1149" s="17">
        <v>0</v>
      </c>
      <c r="CL1149" s="702">
        <v>1905377.0879999998</v>
      </c>
      <c r="CM1149" s="702">
        <v>1905377.0879999998</v>
      </c>
      <c r="CN1149" s="702">
        <v>0</v>
      </c>
      <c r="CO1149" s="702">
        <v>0</v>
      </c>
      <c r="CP1149" s="702">
        <v>0</v>
      </c>
      <c r="CQ1149" s="702">
        <v>0</v>
      </c>
      <c r="CR1149" s="704">
        <v>1905377.0879999998</v>
      </c>
      <c r="CS1149" s="703">
        <v>1905377.0879999998</v>
      </c>
      <c r="CT1149" s="23" t="s">
        <v>56</v>
      </c>
      <c r="CU1149" s="23" t="s">
        <v>56</v>
      </c>
      <c r="CV1149" s="23" t="s">
        <v>56</v>
      </c>
      <c r="CW1149" s="23" t="s">
        <v>56</v>
      </c>
      <c r="CX1149" s="23" t="s">
        <v>56</v>
      </c>
      <c r="CY1149" s="23" t="s">
        <v>56</v>
      </c>
      <c r="CZ1149" s="23" t="s">
        <v>56</v>
      </c>
      <c r="DA1149" s="23" t="s">
        <v>56</v>
      </c>
      <c r="DB1149" s="728">
        <v>67214698.510000005</v>
      </c>
      <c r="DC1149" s="10"/>
      <c r="DD1149" s="692">
        <v>10.457256750000001</v>
      </c>
      <c r="DE1149" s="120"/>
      <c r="DF1149" s="120"/>
      <c r="DG1149" s="120"/>
      <c r="DH1149" s="140"/>
      <c r="DI1149" s="140"/>
      <c r="DJ1149" s="140"/>
      <c r="DK1149" s="140"/>
      <c r="DL1149" s="548" t="s">
        <v>56</v>
      </c>
      <c r="DM1149" s="548" t="s">
        <v>56</v>
      </c>
      <c r="DN1149" s="203" t="s">
        <v>55</v>
      </c>
      <c r="DO1149" s="700" t="s">
        <v>56</v>
      </c>
      <c r="DP1149" s="713" t="s">
        <v>56</v>
      </c>
      <c r="DQ1149" s="548" t="s">
        <v>56</v>
      </c>
      <c r="DR1149" s="673" t="s">
        <v>56</v>
      </c>
      <c r="DS1149" s="203" t="s">
        <v>56</v>
      </c>
      <c r="DT1149" s="1160" t="s">
        <v>56</v>
      </c>
      <c r="DU1149" s="711">
        <v>1.8489940828402385</v>
      </c>
      <c r="DV1149" s="711">
        <v>240.88560266461266</v>
      </c>
      <c r="DW1149" s="711">
        <v>1.8494318181818199</v>
      </c>
      <c r="DX1149" s="711">
        <v>235.49920001699053</v>
      </c>
      <c r="DY1149" s="710">
        <v>8.5207100591716059E-3</v>
      </c>
      <c r="DZ1149" s="710">
        <v>1.2715284248054828</v>
      </c>
      <c r="EA1149" s="710">
        <v>8.5227272727272704E-3</v>
      </c>
      <c r="EB1149" s="710">
        <v>1.2539825479428042</v>
      </c>
      <c r="EC1149" s="236"/>
      <c r="ED1149" s="49"/>
      <c r="EE1149" s="232"/>
      <c r="EF1149" s="700">
        <v>651</v>
      </c>
      <c r="EG1149" s="712">
        <v>21308.333333333332</v>
      </c>
      <c r="EH1149" s="44"/>
    </row>
    <row r="1150" spans="1:138" ht="41.25" customHeight="1" x14ac:dyDescent="0.25">
      <c r="A1150" s="871" t="s">
        <v>49</v>
      </c>
      <c r="B1150" s="656" t="s">
        <v>96</v>
      </c>
      <c r="C1150" s="656" t="s">
        <v>140</v>
      </c>
      <c r="D1150" s="691" t="s">
        <v>703</v>
      </c>
      <c r="E1150" s="660" t="s">
        <v>590</v>
      </c>
      <c r="F1150" s="657" t="s">
        <v>704</v>
      </c>
      <c r="G1150" s="902" t="s">
        <v>590</v>
      </c>
      <c r="H1150" s="897" t="s">
        <v>55</v>
      </c>
      <c r="I1150" s="17" t="s">
        <v>860</v>
      </c>
      <c r="J1150" s="64">
        <v>13.2</v>
      </c>
      <c r="K1150" s="665">
        <v>11.797344460513136</v>
      </c>
      <c r="L1150" s="665">
        <v>14.085984819186001</v>
      </c>
      <c r="M1150" s="64">
        <v>1019</v>
      </c>
      <c r="N1150" s="726">
        <v>20103831.600000001</v>
      </c>
      <c r="O1150" s="548" t="s">
        <v>863</v>
      </c>
      <c r="P1150" s="909">
        <v>5.4185477459999998</v>
      </c>
      <c r="Q1150" s="203" t="s">
        <v>57</v>
      </c>
      <c r="R1150" s="205" t="s">
        <v>57</v>
      </c>
      <c r="S1150" s="490">
        <v>0</v>
      </c>
      <c r="T1150" s="18">
        <v>0</v>
      </c>
      <c r="U1150" s="548">
        <v>0</v>
      </c>
      <c r="V1150" s="18">
        <v>0</v>
      </c>
      <c r="W1150" s="64">
        <v>0</v>
      </c>
      <c r="X1150" s="18">
        <v>0</v>
      </c>
      <c r="Y1150" s="18">
        <v>0</v>
      </c>
      <c r="Z1150" s="18">
        <v>0</v>
      </c>
      <c r="AA1150" s="18">
        <v>0</v>
      </c>
      <c r="AB1150" s="18">
        <v>0</v>
      </c>
      <c r="AC1150" s="18">
        <v>0</v>
      </c>
      <c r="AD1150" s="18">
        <v>0</v>
      </c>
      <c r="AE1150" s="18">
        <v>0</v>
      </c>
      <c r="AF1150" s="18">
        <v>0</v>
      </c>
      <c r="AG1150" s="64">
        <v>0</v>
      </c>
      <c r="AH1150" s="18">
        <v>0</v>
      </c>
      <c r="AI1150" s="64">
        <v>0</v>
      </c>
      <c r="AJ1150" s="18">
        <v>0</v>
      </c>
      <c r="AK1150" s="18">
        <v>91</v>
      </c>
      <c r="AL1150" s="64">
        <v>91</v>
      </c>
      <c r="AM1150" s="18">
        <v>3</v>
      </c>
      <c r="AN1150" s="18">
        <v>3</v>
      </c>
      <c r="AO1150" s="18">
        <v>0</v>
      </c>
      <c r="AP1150" s="64">
        <v>0</v>
      </c>
      <c r="AQ1150" s="64">
        <v>94</v>
      </c>
      <c r="AR1150" s="11">
        <v>94</v>
      </c>
      <c r="AS1150" s="17">
        <v>0</v>
      </c>
      <c r="AT1150" s="490">
        <v>0</v>
      </c>
      <c r="AU1150" s="64">
        <v>0</v>
      </c>
      <c r="AV1150" s="18">
        <v>0</v>
      </c>
      <c r="AW1150" s="64">
        <v>0</v>
      </c>
      <c r="AX1150" s="18">
        <v>0</v>
      </c>
      <c r="AY1150" s="17">
        <v>0</v>
      </c>
      <c r="AZ1150" s="490">
        <v>0</v>
      </c>
      <c r="BA1150" s="17">
        <v>0</v>
      </c>
      <c r="BB1150" s="18">
        <v>0</v>
      </c>
      <c r="BC1150" s="17">
        <v>0</v>
      </c>
      <c r="BD1150" s="18">
        <v>0</v>
      </c>
      <c r="BE1150" s="17">
        <v>0</v>
      </c>
      <c r="BF1150" s="18">
        <v>0</v>
      </c>
      <c r="BG1150" s="17">
        <v>0</v>
      </c>
      <c r="BH1150" s="18">
        <v>0</v>
      </c>
      <c r="BI1150" s="17">
        <v>0</v>
      </c>
      <c r="BJ1150" s="18">
        <v>0</v>
      </c>
      <c r="BK1150" s="17">
        <v>944.7199999999998</v>
      </c>
      <c r="BL1150" s="17">
        <v>944.72000000000014</v>
      </c>
      <c r="BM1150" s="17">
        <v>36.599999999999994</v>
      </c>
      <c r="BN1150" s="17">
        <v>36.6</v>
      </c>
      <c r="BO1150" s="18">
        <v>0</v>
      </c>
      <c r="BP1150" s="18">
        <v>0</v>
      </c>
      <c r="BQ1150" s="64">
        <v>981.31999999999982</v>
      </c>
      <c r="BR1150" s="18">
        <v>981.32000000000016</v>
      </c>
      <c r="BS1150" s="729">
        <v>0.18110387616763465</v>
      </c>
      <c r="BT1150" s="17">
        <v>0</v>
      </c>
      <c r="BU1150" s="17">
        <v>0</v>
      </c>
      <c r="BV1150" s="17">
        <v>0</v>
      </c>
      <c r="BW1150" s="17">
        <v>0</v>
      </c>
      <c r="BX1150" s="17">
        <v>0</v>
      </c>
      <c r="BY1150" s="17">
        <v>0</v>
      </c>
      <c r="BZ1150" s="17">
        <v>0</v>
      </c>
      <c r="CA1150" s="17">
        <v>0</v>
      </c>
      <c r="CB1150" s="17">
        <v>0</v>
      </c>
      <c r="CC1150" s="17">
        <v>0</v>
      </c>
      <c r="CD1150" s="17">
        <v>0</v>
      </c>
      <c r="CE1150" s="17">
        <v>0</v>
      </c>
      <c r="CF1150" s="17">
        <v>0</v>
      </c>
      <c r="CG1150" s="17">
        <v>0</v>
      </c>
      <c r="CH1150" s="17">
        <v>0</v>
      </c>
      <c r="CI1150" s="17">
        <v>0</v>
      </c>
      <c r="CJ1150" s="17">
        <v>0</v>
      </c>
      <c r="CK1150" s="17">
        <v>0</v>
      </c>
      <c r="CL1150" s="702">
        <v>1108950.1247999999</v>
      </c>
      <c r="CM1150" s="702">
        <v>1108950.1248000001</v>
      </c>
      <c r="CN1150" s="702">
        <v>42962.544000000002</v>
      </c>
      <c r="CO1150" s="702">
        <v>42962.544000000009</v>
      </c>
      <c r="CP1150" s="702">
        <v>0</v>
      </c>
      <c r="CQ1150" s="702">
        <v>0</v>
      </c>
      <c r="CR1150" s="704">
        <v>1151912.6687999999</v>
      </c>
      <c r="CS1150" s="703">
        <v>1151912.6688000001</v>
      </c>
      <c r="CT1150" s="23" t="s">
        <v>56</v>
      </c>
      <c r="CU1150" s="23" t="s">
        <v>56</v>
      </c>
      <c r="CV1150" s="23" t="s">
        <v>56</v>
      </c>
      <c r="CW1150" s="23" t="s">
        <v>56</v>
      </c>
      <c r="CX1150" s="23" t="s">
        <v>56</v>
      </c>
      <c r="CY1150" s="23" t="s">
        <v>56</v>
      </c>
      <c r="CZ1150" s="23" t="s">
        <v>56</v>
      </c>
      <c r="DA1150" s="23" t="s">
        <v>56</v>
      </c>
      <c r="DB1150" s="728">
        <v>20103831.600000001</v>
      </c>
      <c r="DC1150" s="10"/>
      <c r="DD1150" s="692">
        <v>5.4185477459999998</v>
      </c>
      <c r="DE1150" s="120"/>
      <c r="DF1150" s="120"/>
      <c r="DG1150" s="120"/>
      <c r="DH1150" s="140"/>
      <c r="DI1150" s="140"/>
      <c r="DJ1150" s="140"/>
      <c r="DK1150" s="140"/>
      <c r="DL1150" s="548" t="s">
        <v>56</v>
      </c>
      <c r="DM1150" s="548" t="s">
        <v>56</v>
      </c>
      <c r="DN1150" s="203" t="s">
        <v>868</v>
      </c>
      <c r="DO1150" s="700">
        <v>1031.5833333333301</v>
      </c>
      <c r="DP1150" s="713" t="s">
        <v>56</v>
      </c>
      <c r="DQ1150" s="548" t="s">
        <v>56</v>
      </c>
      <c r="DR1150" s="673" t="s">
        <v>56</v>
      </c>
      <c r="DS1150" s="203" t="s">
        <v>56</v>
      </c>
      <c r="DT1150" s="1160" t="s">
        <v>56</v>
      </c>
      <c r="DU1150" s="711">
        <v>49.233055981904997</v>
      </c>
      <c r="DV1150" s="711">
        <v>31.128501060353926</v>
      </c>
      <c r="DW1150" s="711">
        <v>35.098771748066603</v>
      </c>
      <c r="DX1150" s="711">
        <v>42.564734353341755</v>
      </c>
      <c r="DY1150" s="710">
        <v>0.10081589789159091</v>
      </c>
      <c r="DZ1150" s="710">
        <v>0.15571463617670994</v>
      </c>
      <c r="EA1150" s="710">
        <v>9.1054621715900494E-2</v>
      </c>
      <c r="EB1150" s="710">
        <v>0.12290345484768884</v>
      </c>
      <c r="EC1150" s="236"/>
      <c r="ED1150" s="49"/>
      <c r="EE1150" s="232"/>
      <c r="EF1150" s="700">
        <v>0</v>
      </c>
      <c r="EG1150" s="712">
        <v>0</v>
      </c>
      <c r="EH1150" s="44"/>
    </row>
    <row r="1151" spans="1:138" ht="41.25" customHeight="1" x14ac:dyDescent="0.25">
      <c r="A1151" s="871" t="s">
        <v>49</v>
      </c>
      <c r="B1151" s="656" t="s">
        <v>96</v>
      </c>
      <c r="C1151" s="656" t="s">
        <v>140</v>
      </c>
      <c r="D1151" s="691" t="s">
        <v>703</v>
      </c>
      <c r="E1151" s="656" t="s">
        <v>590</v>
      </c>
      <c r="F1151" s="657" t="s">
        <v>705</v>
      </c>
      <c r="G1151" s="902" t="s">
        <v>590</v>
      </c>
      <c r="H1151" s="897" t="s">
        <v>55</v>
      </c>
      <c r="I1151" s="17" t="s">
        <v>866</v>
      </c>
      <c r="J1151" s="64">
        <v>13.2</v>
      </c>
      <c r="K1151" s="665">
        <v>11.797344460513136</v>
      </c>
      <c r="L1151" s="665">
        <v>16.998106025249999</v>
      </c>
      <c r="M1151" s="64">
        <v>1254</v>
      </c>
      <c r="N1151" s="726">
        <v>39052675.789999999</v>
      </c>
      <c r="O1151" s="548" t="s">
        <v>863</v>
      </c>
      <c r="P1151" s="909">
        <v>9.9911618779999998</v>
      </c>
      <c r="Q1151" s="203" t="s">
        <v>57</v>
      </c>
      <c r="R1151" s="205" t="s">
        <v>57</v>
      </c>
      <c r="S1151" s="490">
        <v>0</v>
      </c>
      <c r="T1151" s="18">
        <v>0</v>
      </c>
      <c r="U1151" s="548">
        <v>0</v>
      </c>
      <c r="V1151" s="18">
        <v>0</v>
      </c>
      <c r="W1151" s="64">
        <v>0</v>
      </c>
      <c r="X1151" s="18">
        <v>0</v>
      </c>
      <c r="Y1151" s="18">
        <v>0</v>
      </c>
      <c r="Z1151" s="18">
        <v>0</v>
      </c>
      <c r="AA1151" s="18">
        <v>0</v>
      </c>
      <c r="AB1151" s="18">
        <v>0</v>
      </c>
      <c r="AC1151" s="18">
        <v>0</v>
      </c>
      <c r="AD1151" s="18">
        <v>0</v>
      </c>
      <c r="AE1151" s="18">
        <v>0</v>
      </c>
      <c r="AF1151" s="18">
        <v>0</v>
      </c>
      <c r="AG1151" s="64">
        <v>0</v>
      </c>
      <c r="AH1151" s="18">
        <v>0</v>
      </c>
      <c r="AI1151" s="64">
        <v>0</v>
      </c>
      <c r="AJ1151" s="18">
        <v>0</v>
      </c>
      <c r="AK1151" s="18">
        <v>113</v>
      </c>
      <c r="AL1151" s="64">
        <v>112</v>
      </c>
      <c r="AM1151" s="18">
        <v>3</v>
      </c>
      <c r="AN1151" s="18">
        <v>3</v>
      </c>
      <c r="AO1151" s="18">
        <v>0</v>
      </c>
      <c r="AP1151" s="64">
        <v>0</v>
      </c>
      <c r="AQ1151" s="64">
        <v>116</v>
      </c>
      <c r="AR1151" s="11">
        <v>115</v>
      </c>
      <c r="AS1151" s="17">
        <v>0</v>
      </c>
      <c r="AT1151" s="490">
        <v>0</v>
      </c>
      <c r="AU1151" s="64">
        <v>0</v>
      </c>
      <c r="AV1151" s="18">
        <v>0</v>
      </c>
      <c r="AW1151" s="64">
        <v>0</v>
      </c>
      <c r="AX1151" s="18">
        <v>0</v>
      </c>
      <c r="AY1151" s="17">
        <v>0</v>
      </c>
      <c r="AZ1151" s="490">
        <v>0</v>
      </c>
      <c r="BA1151" s="17">
        <v>0</v>
      </c>
      <c r="BB1151" s="18">
        <v>0</v>
      </c>
      <c r="BC1151" s="17">
        <v>0</v>
      </c>
      <c r="BD1151" s="18">
        <v>0</v>
      </c>
      <c r="BE1151" s="17">
        <v>0</v>
      </c>
      <c r="BF1151" s="18">
        <v>0</v>
      </c>
      <c r="BG1151" s="17">
        <v>0</v>
      </c>
      <c r="BH1151" s="18">
        <v>0</v>
      </c>
      <c r="BI1151" s="17">
        <v>0</v>
      </c>
      <c r="BJ1151" s="18">
        <v>0</v>
      </c>
      <c r="BK1151" s="17">
        <v>1133.2099999999998</v>
      </c>
      <c r="BL1151" s="17">
        <v>1128.2100000000003</v>
      </c>
      <c r="BM1151" s="17">
        <v>19</v>
      </c>
      <c r="BN1151" s="17">
        <v>19</v>
      </c>
      <c r="BO1151" s="18">
        <v>0</v>
      </c>
      <c r="BP1151" s="18">
        <v>0</v>
      </c>
      <c r="BQ1151" s="64">
        <v>1152.2099999999998</v>
      </c>
      <c r="BR1151" s="18">
        <v>1147.2100000000003</v>
      </c>
      <c r="BS1151" s="729">
        <v>0.11532292380700028</v>
      </c>
      <c r="BT1151" s="17">
        <v>0</v>
      </c>
      <c r="BU1151" s="17">
        <v>0</v>
      </c>
      <c r="BV1151" s="17">
        <v>0</v>
      </c>
      <c r="BW1151" s="17">
        <v>0</v>
      </c>
      <c r="BX1151" s="17">
        <v>0</v>
      </c>
      <c r="BY1151" s="17">
        <v>0</v>
      </c>
      <c r="BZ1151" s="17">
        <v>0</v>
      </c>
      <c r="CA1151" s="17">
        <v>0</v>
      </c>
      <c r="CB1151" s="17">
        <v>0</v>
      </c>
      <c r="CC1151" s="17">
        <v>0</v>
      </c>
      <c r="CD1151" s="17">
        <v>0</v>
      </c>
      <c r="CE1151" s="17">
        <v>0</v>
      </c>
      <c r="CF1151" s="17">
        <v>0</v>
      </c>
      <c r="CG1151" s="17">
        <v>0</v>
      </c>
      <c r="CH1151" s="17">
        <v>0</v>
      </c>
      <c r="CI1151" s="17">
        <v>0</v>
      </c>
      <c r="CJ1151" s="17">
        <v>0</v>
      </c>
      <c r="CK1151" s="17">
        <v>0</v>
      </c>
      <c r="CL1151" s="702">
        <v>1330207.2263999998</v>
      </c>
      <c r="CM1151" s="702">
        <v>1324338.0264000006</v>
      </c>
      <c r="CN1151" s="702">
        <v>22302.960000000003</v>
      </c>
      <c r="CO1151" s="702">
        <v>22302.960000000003</v>
      </c>
      <c r="CP1151" s="702">
        <v>0</v>
      </c>
      <c r="CQ1151" s="702">
        <v>0</v>
      </c>
      <c r="CR1151" s="704">
        <v>1352510.1863999998</v>
      </c>
      <c r="CS1151" s="703">
        <v>1346640.9864000005</v>
      </c>
      <c r="CT1151" s="23" t="s">
        <v>56</v>
      </c>
      <c r="CU1151" s="23" t="s">
        <v>56</v>
      </c>
      <c r="CV1151" s="23" t="s">
        <v>56</v>
      </c>
      <c r="CW1151" s="23" t="s">
        <v>56</v>
      </c>
      <c r="CX1151" s="23" t="s">
        <v>56</v>
      </c>
      <c r="CY1151" s="23" t="s">
        <v>56</v>
      </c>
      <c r="CZ1151" s="23" t="s">
        <v>56</v>
      </c>
      <c r="DA1151" s="23" t="s">
        <v>56</v>
      </c>
      <c r="DB1151" s="728">
        <v>39052675.789999999</v>
      </c>
      <c r="DC1151" s="10"/>
      <c r="DD1151" s="692">
        <v>9.9911618779999998</v>
      </c>
      <c r="DE1151" s="120"/>
      <c r="DF1151" s="120"/>
      <c r="DG1151" s="120"/>
      <c r="DH1151" s="140"/>
      <c r="DI1151" s="140"/>
      <c r="DJ1151" s="140"/>
      <c r="DK1151" s="140"/>
      <c r="DL1151" s="548" t="s">
        <v>56</v>
      </c>
      <c r="DM1151" s="548" t="s">
        <v>56</v>
      </c>
      <c r="DN1151" s="203" t="s">
        <v>868</v>
      </c>
      <c r="DO1151" s="700">
        <v>1276.0833333333301</v>
      </c>
      <c r="DP1151" s="713" t="s">
        <v>56</v>
      </c>
      <c r="DQ1151" s="548" t="s">
        <v>56</v>
      </c>
      <c r="DR1151" s="673" t="s">
        <v>56</v>
      </c>
      <c r="DS1151" s="203" t="s">
        <v>56</v>
      </c>
      <c r="DT1151" s="1160" t="s">
        <v>56</v>
      </c>
      <c r="DU1151" s="711">
        <v>40.317116175798446</v>
      </c>
      <c r="DV1151" s="711">
        <v>451.21948299065087</v>
      </c>
      <c r="DW1151" s="711">
        <v>8.25819919825806</v>
      </c>
      <c r="DX1151" s="711">
        <v>161.44930576188861</v>
      </c>
      <c r="DY1151" s="710">
        <v>6.8177365637040591E-2</v>
      </c>
      <c r="DZ1151" s="710">
        <v>1.585552329756337</v>
      </c>
      <c r="EA1151" s="710">
        <v>1.48859862088604E-2</v>
      </c>
      <c r="EB1151" s="710">
        <v>1.5493183867417426</v>
      </c>
      <c r="EC1151" s="236"/>
      <c r="ED1151" s="49"/>
      <c r="EE1151" s="232"/>
      <c r="EF1151" s="700">
        <v>0</v>
      </c>
      <c r="EG1151" s="712">
        <v>91466.666666666672</v>
      </c>
      <c r="EH1151" s="44"/>
    </row>
    <row r="1152" spans="1:138" ht="41.25" customHeight="1" x14ac:dyDescent="0.25">
      <c r="A1152" s="871" t="s">
        <v>49</v>
      </c>
      <c r="B1152" s="656" t="s">
        <v>96</v>
      </c>
      <c r="C1152" s="656" t="s">
        <v>140</v>
      </c>
      <c r="D1152" s="691" t="s">
        <v>703</v>
      </c>
      <c r="E1152" s="656" t="s">
        <v>590</v>
      </c>
      <c r="F1152" s="657" t="s">
        <v>706</v>
      </c>
      <c r="G1152" s="902" t="s">
        <v>590</v>
      </c>
      <c r="H1152" s="897" t="s">
        <v>55</v>
      </c>
      <c r="I1152" s="17" t="s">
        <v>860</v>
      </c>
      <c r="J1152" s="64">
        <v>13.2</v>
      </c>
      <c r="K1152" s="665">
        <v>11.797344460513136</v>
      </c>
      <c r="L1152" s="665">
        <v>11.283901491681</v>
      </c>
      <c r="M1152" s="64">
        <v>667</v>
      </c>
      <c r="N1152" s="726">
        <v>30175818.41</v>
      </c>
      <c r="O1152" s="548" t="s">
        <v>863</v>
      </c>
      <c r="P1152" s="909">
        <v>8.4136100030000005</v>
      </c>
      <c r="Q1152" s="203" t="s">
        <v>57</v>
      </c>
      <c r="R1152" s="205" t="s">
        <v>57</v>
      </c>
      <c r="S1152" s="490">
        <v>0</v>
      </c>
      <c r="T1152" s="18">
        <v>0</v>
      </c>
      <c r="U1152" s="548">
        <v>0</v>
      </c>
      <c r="V1152" s="18">
        <v>0</v>
      </c>
      <c r="W1152" s="64">
        <v>0</v>
      </c>
      <c r="X1152" s="18">
        <v>0</v>
      </c>
      <c r="Y1152" s="18">
        <v>0</v>
      </c>
      <c r="Z1152" s="18">
        <v>0</v>
      </c>
      <c r="AA1152" s="18">
        <v>0</v>
      </c>
      <c r="AB1152" s="18">
        <v>0</v>
      </c>
      <c r="AC1152" s="18">
        <v>0</v>
      </c>
      <c r="AD1152" s="18">
        <v>0</v>
      </c>
      <c r="AE1152" s="18">
        <v>0</v>
      </c>
      <c r="AF1152" s="18">
        <v>0</v>
      </c>
      <c r="AG1152" s="64">
        <v>0</v>
      </c>
      <c r="AH1152" s="18">
        <v>0</v>
      </c>
      <c r="AI1152" s="64">
        <v>0</v>
      </c>
      <c r="AJ1152" s="18">
        <v>0</v>
      </c>
      <c r="AK1152" s="18">
        <v>41</v>
      </c>
      <c r="AL1152" s="64">
        <v>41</v>
      </c>
      <c r="AM1152" s="18">
        <v>0</v>
      </c>
      <c r="AN1152" s="18" t="s">
        <v>58</v>
      </c>
      <c r="AO1152" s="18">
        <v>0</v>
      </c>
      <c r="AP1152" s="64">
        <v>0</v>
      </c>
      <c r="AQ1152" s="64">
        <v>41</v>
      </c>
      <c r="AR1152" s="11">
        <v>41</v>
      </c>
      <c r="AS1152" s="17">
        <v>0</v>
      </c>
      <c r="AT1152" s="490">
        <v>0</v>
      </c>
      <c r="AU1152" s="64">
        <v>0</v>
      </c>
      <c r="AV1152" s="18">
        <v>0</v>
      </c>
      <c r="AW1152" s="64">
        <v>0</v>
      </c>
      <c r="AX1152" s="18">
        <v>0</v>
      </c>
      <c r="AY1152" s="17">
        <v>0</v>
      </c>
      <c r="AZ1152" s="490">
        <v>0</v>
      </c>
      <c r="BA1152" s="17">
        <v>0</v>
      </c>
      <c r="BB1152" s="18">
        <v>0</v>
      </c>
      <c r="BC1152" s="17">
        <v>0</v>
      </c>
      <c r="BD1152" s="18">
        <v>0</v>
      </c>
      <c r="BE1152" s="17">
        <v>0</v>
      </c>
      <c r="BF1152" s="18">
        <v>0</v>
      </c>
      <c r="BG1152" s="17">
        <v>0</v>
      </c>
      <c r="BH1152" s="18">
        <v>0</v>
      </c>
      <c r="BI1152" s="17">
        <v>0</v>
      </c>
      <c r="BJ1152" s="18">
        <v>0</v>
      </c>
      <c r="BK1152" s="17">
        <v>534.23</v>
      </c>
      <c r="BL1152" s="17">
        <v>534.23</v>
      </c>
      <c r="BM1152" s="17">
        <v>0</v>
      </c>
      <c r="BN1152" s="17" t="s">
        <v>58</v>
      </c>
      <c r="BO1152" s="18">
        <v>0</v>
      </c>
      <c r="BP1152" s="18">
        <v>0</v>
      </c>
      <c r="BQ1152" s="64">
        <v>534.23</v>
      </c>
      <c r="BR1152" s="18">
        <v>534.23</v>
      </c>
      <c r="BS1152" s="729">
        <v>6.3495930974874298E-2</v>
      </c>
      <c r="BT1152" s="17">
        <v>0</v>
      </c>
      <c r="BU1152" s="17">
        <v>0</v>
      </c>
      <c r="BV1152" s="17">
        <v>0</v>
      </c>
      <c r="BW1152" s="17">
        <v>0</v>
      </c>
      <c r="BX1152" s="17">
        <v>0</v>
      </c>
      <c r="BY1152" s="17">
        <v>0</v>
      </c>
      <c r="BZ1152" s="17">
        <v>0</v>
      </c>
      <c r="CA1152" s="17">
        <v>0</v>
      </c>
      <c r="CB1152" s="17">
        <v>0</v>
      </c>
      <c r="CC1152" s="17">
        <v>0</v>
      </c>
      <c r="CD1152" s="17">
        <v>0</v>
      </c>
      <c r="CE1152" s="17">
        <v>0</v>
      </c>
      <c r="CF1152" s="17">
        <v>0</v>
      </c>
      <c r="CG1152" s="17">
        <v>0</v>
      </c>
      <c r="CH1152" s="17">
        <v>0</v>
      </c>
      <c r="CI1152" s="17">
        <v>0</v>
      </c>
      <c r="CJ1152" s="17">
        <v>0</v>
      </c>
      <c r="CK1152" s="17">
        <v>0</v>
      </c>
      <c r="CL1152" s="702">
        <v>627100.54320000007</v>
      </c>
      <c r="CM1152" s="702">
        <v>627100.54320000007</v>
      </c>
      <c r="CN1152" s="702">
        <v>0</v>
      </c>
      <c r="CO1152" s="702">
        <v>0</v>
      </c>
      <c r="CP1152" s="702">
        <v>0</v>
      </c>
      <c r="CQ1152" s="702">
        <v>0</v>
      </c>
      <c r="CR1152" s="704">
        <v>627100.54320000007</v>
      </c>
      <c r="CS1152" s="703">
        <v>627100.54320000007</v>
      </c>
      <c r="CT1152" s="23" t="s">
        <v>56</v>
      </c>
      <c r="CU1152" s="23" t="s">
        <v>56</v>
      </c>
      <c r="CV1152" s="23" t="s">
        <v>56</v>
      </c>
      <c r="CW1152" s="23" t="s">
        <v>56</v>
      </c>
      <c r="CX1152" s="23" t="s">
        <v>56</v>
      </c>
      <c r="CY1152" s="23" t="s">
        <v>56</v>
      </c>
      <c r="CZ1152" s="23" t="s">
        <v>56</v>
      </c>
      <c r="DA1152" s="23" t="s">
        <v>56</v>
      </c>
      <c r="DB1152" s="796">
        <v>30175818.41</v>
      </c>
      <c r="DC1152" s="120"/>
      <c r="DD1152" s="491">
        <v>8.4136100030000005</v>
      </c>
      <c r="DE1152" s="120"/>
      <c r="DF1152" s="120"/>
      <c r="DG1152" s="120"/>
      <c r="DH1152" s="120"/>
      <c r="DI1152" s="120"/>
      <c r="DJ1152" s="120"/>
      <c r="DK1152" s="120"/>
      <c r="DL1152" s="548" t="s">
        <v>56</v>
      </c>
      <c r="DM1152" s="548" t="s">
        <v>56</v>
      </c>
      <c r="DN1152" s="548" t="s">
        <v>868</v>
      </c>
      <c r="DO1152" s="896">
        <v>532.33333333333303</v>
      </c>
      <c r="DP1152" s="491" t="s">
        <v>56</v>
      </c>
      <c r="DQ1152" s="548" t="s">
        <v>56</v>
      </c>
      <c r="DR1152" s="673" t="s">
        <v>56</v>
      </c>
      <c r="DS1152" s="203" t="s">
        <v>56</v>
      </c>
      <c r="DT1152" s="1160" t="s">
        <v>56</v>
      </c>
      <c r="DU1152" s="711">
        <v>59.049467752035099</v>
      </c>
      <c r="DV1152" s="711">
        <v>231.89671530562887</v>
      </c>
      <c r="DW1152" s="711">
        <v>13.5730136392842</v>
      </c>
      <c r="DX1152" s="711">
        <v>153.76804379984893</v>
      </c>
      <c r="DY1152" s="710">
        <v>1.3825923606762689</v>
      </c>
      <c r="DZ1152" s="710">
        <v>-0.80033255586590879</v>
      </c>
      <c r="EA1152" s="710">
        <v>1.0274131863553899</v>
      </c>
      <c r="EB1152" s="710">
        <v>-0.47107895549947443</v>
      </c>
      <c r="EC1152" s="236"/>
      <c r="ED1152" s="49"/>
      <c r="EE1152" s="232"/>
      <c r="EF1152" s="700">
        <v>2013</v>
      </c>
      <c r="EG1152" s="712">
        <v>39737.666666666664</v>
      </c>
      <c r="EH1152" s="44"/>
    </row>
    <row r="1153" spans="1:139" ht="41.25" customHeight="1" x14ac:dyDescent="0.25">
      <c r="A1153" s="871" t="s">
        <v>49</v>
      </c>
      <c r="B1153" s="656" t="s">
        <v>96</v>
      </c>
      <c r="C1153" s="656" t="s">
        <v>140</v>
      </c>
      <c r="D1153" s="691" t="s">
        <v>703</v>
      </c>
      <c r="E1153" s="656" t="s">
        <v>590</v>
      </c>
      <c r="F1153" s="657" t="s">
        <v>707</v>
      </c>
      <c r="G1153" s="902" t="s">
        <v>590</v>
      </c>
      <c r="H1153" s="899" t="s">
        <v>55</v>
      </c>
      <c r="I1153" s="64" t="s">
        <v>860</v>
      </c>
      <c r="J1153" s="64">
        <v>13.2</v>
      </c>
      <c r="K1153" s="665">
        <v>11.797344460513136</v>
      </c>
      <c r="L1153" s="665">
        <v>6.7503787738380003</v>
      </c>
      <c r="M1153" s="64">
        <v>354</v>
      </c>
      <c r="N1153" s="891">
        <v>14340972</v>
      </c>
      <c r="O1153" s="548" t="s">
        <v>863</v>
      </c>
      <c r="P1153" s="909">
        <v>2.4463485610000002</v>
      </c>
      <c r="Q1153" s="203" t="s">
        <v>57</v>
      </c>
      <c r="R1153" s="205" t="s">
        <v>57</v>
      </c>
      <c r="S1153" s="14">
        <v>0</v>
      </c>
      <c r="T1153" s="64">
        <v>0</v>
      </c>
      <c r="U1153" s="548">
        <v>0</v>
      </c>
      <c r="V1153" s="64">
        <v>0</v>
      </c>
      <c r="W1153" s="64">
        <v>0</v>
      </c>
      <c r="X1153" s="64">
        <v>0</v>
      </c>
      <c r="Y1153" s="64">
        <v>0</v>
      </c>
      <c r="Z1153" s="64">
        <v>0</v>
      </c>
      <c r="AA1153" s="64">
        <v>0</v>
      </c>
      <c r="AB1153" s="64">
        <v>0</v>
      </c>
      <c r="AC1153" s="64">
        <v>0</v>
      </c>
      <c r="AD1153" s="64">
        <v>0</v>
      </c>
      <c r="AE1153" s="64">
        <v>0</v>
      </c>
      <c r="AF1153" s="64">
        <v>0</v>
      </c>
      <c r="AG1153" s="64">
        <v>0</v>
      </c>
      <c r="AH1153" s="64">
        <v>0</v>
      </c>
      <c r="AI1153" s="64">
        <v>0</v>
      </c>
      <c r="AJ1153" s="64">
        <v>0</v>
      </c>
      <c r="AK1153" s="64">
        <v>12</v>
      </c>
      <c r="AL1153" s="64">
        <v>12</v>
      </c>
      <c r="AM1153" s="64">
        <v>0</v>
      </c>
      <c r="AN1153" s="64" t="s">
        <v>58</v>
      </c>
      <c r="AO1153" s="64">
        <v>0</v>
      </c>
      <c r="AP1153" s="64">
        <v>0</v>
      </c>
      <c r="AQ1153" s="64">
        <v>12</v>
      </c>
      <c r="AR1153" s="64">
        <v>12</v>
      </c>
      <c r="AS1153" s="17">
        <v>0</v>
      </c>
      <c r="AT1153" s="64">
        <v>0</v>
      </c>
      <c r="AU1153" s="64">
        <v>0</v>
      </c>
      <c r="AV1153" s="64">
        <v>0</v>
      </c>
      <c r="AW1153" s="64">
        <v>0</v>
      </c>
      <c r="AX1153" s="18">
        <v>0</v>
      </c>
      <c r="AY1153" s="17">
        <v>0</v>
      </c>
      <c r="AZ1153" s="490">
        <v>0</v>
      </c>
      <c r="BA1153" s="64">
        <v>0</v>
      </c>
      <c r="BB1153" s="18">
        <v>0</v>
      </c>
      <c r="BC1153" s="64">
        <v>0</v>
      </c>
      <c r="BD1153" s="18">
        <v>0</v>
      </c>
      <c r="BE1153" s="64">
        <v>0</v>
      </c>
      <c r="BF1153" s="18">
        <v>0</v>
      </c>
      <c r="BG1153" s="64">
        <v>0</v>
      </c>
      <c r="BH1153" s="18">
        <v>0</v>
      </c>
      <c r="BI1153" s="64">
        <v>0</v>
      </c>
      <c r="BJ1153" s="64">
        <v>0</v>
      </c>
      <c r="BK1153" s="17">
        <v>1094.1319999999998</v>
      </c>
      <c r="BL1153" s="17">
        <v>1094.1320000000001</v>
      </c>
      <c r="BM1153" s="17">
        <v>0</v>
      </c>
      <c r="BN1153" s="17" t="s">
        <v>58</v>
      </c>
      <c r="BO1153" s="64">
        <v>0</v>
      </c>
      <c r="BP1153" s="64">
        <v>0</v>
      </c>
      <c r="BQ1153" s="64">
        <v>1094.1319999999998</v>
      </c>
      <c r="BR1153" s="64">
        <v>1094.1320000000001</v>
      </c>
      <c r="BS1153" s="729">
        <v>0.4472510652990303</v>
      </c>
      <c r="BT1153" s="17">
        <v>0</v>
      </c>
      <c r="BU1153" s="17">
        <v>0</v>
      </c>
      <c r="BV1153" s="17">
        <v>0</v>
      </c>
      <c r="BW1153" s="17">
        <v>0</v>
      </c>
      <c r="BX1153" s="17">
        <v>0</v>
      </c>
      <c r="BY1153" s="17">
        <v>0</v>
      </c>
      <c r="BZ1153" s="17">
        <v>0</v>
      </c>
      <c r="CA1153" s="17">
        <v>0</v>
      </c>
      <c r="CB1153" s="17">
        <v>0</v>
      </c>
      <c r="CC1153" s="17">
        <v>0</v>
      </c>
      <c r="CD1153" s="17">
        <v>0</v>
      </c>
      <c r="CE1153" s="17">
        <v>0</v>
      </c>
      <c r="CF1153" s="17">
        <v>0</v>
      </c>
      <c r="CG1153" s="17">
        <v>0</v>
      </c>
      <c r="CH1153" s="17">
        <v>0</v>
      </c>
      <c r="CI1153" s="17">
        <v>0</v>
      </c>
      <c r="CJ1153" s="17">
        <v>0</v>
      </c>
      <c r="CK1153" s="17">
        <v>0</v>
      </c>
      <c r="CL1153" s="795">
        <v>1284335.9068799999</v>
      </c>
      <c r="CM1153" s="795">
        <v>1284335.9068800001</v>
      </c>
      <c r="CN1153" s="795">
        <v>0</v>
      </c>
      <c r="CO1153" s="795">
        <v>0</v>
      </c>
      <c r="CP1153" s="795">
        <v>0</v>
      </c>
      <c r="CQ1153" s="795">
        <v>0</v>
      </c>
      <c r="CR1153" s="704">
        <v>1284335.9068799999</v>
      </c>
      <c r="CS1153" s="704">
        <v>1284335.9068800001</v>
      </c>
      <c r="CT1153" s="23" t="s">
        <v>56</v>
      </c>
      <c r="CU1153" s="23" t="s">
        <v>56</v>
      </c>
      <c r="CV1153" s="23" t="s">
        <v>56</v>
      </c>
      <c r="CW1153" s="23" t="s">
        <v>56</v>
      </c>
      <c r="CX1153" s="23" t="s">
        <v>56</v>
      </c>
      <c r="CY1153" s="23" t="s">
        <v>56</v>
      </c>
      <c r="CZ1153" s="23" t="s">
        <v>56</v>
      </c>
      <c r="DA1153" s="23" t="s">
        <v>56</v>
      </c>
      <c r="DB1153" s="796">
        <v>14340972</v>
      </c>
      <c r="DC1153" s="120"/>
      <c r="DD1153" s="491">
        <v>2.4463485610000002</v>
      </c>
      <c r="DE1153" s="120"/>
      <c r="DF1153" s="120"/>
      <c r="DG1153" s="120"/>
      <c r="DH1153" s="120"/>
      <c r="DI1153" s="120"/>
      <c r="DJ1153" s="120"/>
      <c r="DK1153" s="120"/>
      <c r="DL1153" s="548" t="s">
        <v>56</v>
      </c>
      <c r="DM1153" s="548" t="s">
        <v>56</v>
      </c>
      <c r="DN1153" s="548" t="s">
        <v>868</v>
      </c>
      <c r="DO1153" s="896">
        <v>351.66666666666703</v>
      </c>
      <c r="DP1153" s="491" t="s">
        <v>56</v>
      </c>
      <c r="DQ1153" s="548" t="s">
        <v>56</v>
      </c>
      <c r="DR1153" s="673" t="s">
        <v>56</v>
      </c>
      <c r="DS1153" s="203" t="s">
        <v>56</v>
      </c>
      <c r="DT1153" s="1160" t="s">
        <v>56</v>
      </c>
      <c r="DU1153" s="798">
        <v>19.362085308056852</v>
      </c>
      <c r="DV1153" s="798">
        <v>359.30677561303042</v>
      </c>
      <c r="DW1153" s="798">
        <v>19.368542364151399</v>
      </c>
      <c r="DX1153" s="798">
        <v>179.37372048080857</v>
      </c>
      <c r="DY1153" s="799">
        <v>0.24170616113744051</v>
      </c>
      <c r="DZ1153" s="799">
        <v>0.49669590026661536</v>
      </c>
      <c r="EA1153" s="799">
        <v>0.24092196755086301</v>
      </c>
      <c r="EB1153" s="799">
        <v>0.46270501762414062</v>
      </c>
      <c r="EC1153" s="71"/>
      <c r="ED1153" s="71"/>
      <c r="EE1153" s="71"/>
      <c r="EF1153" s="802">
        <v>0</v>
      </c>
      <c r="EG1153" s="917">
        <v>0</v>
      </c>
      <c r="EH1153" s="886"/>
    </row>
    <row r="1154" spans="1:139" ht="41.25" customHeight="1" x14ac:dyDescent="0.25">
      <c r="A1154" s="871" t="s">
        <v>49</v>
      </c>
      <c r="B1154" s="656" t="s">
        <v>96</v>
      </c>
      <c r="C1154" s="656" t="s">
        <v>140</v>
      </c>
      <c r="D1154" s="691" t="s">
        <v>703</v>
      </c>
      <c r="E1154" s="656" t="s">
        <v>590</v>
      </c>
      <c r="F1154" s="657" t="s">
        <v>708</v>
      </c>
      <c r="G1154" s="902" t="s">
        <v>590</v>
      </c>
      <c r="H1154" s="899" t="s">
        <v>55</v>
      </c>
      <c r="I1154" s="64" t="s">
        <v>866</v>
      </c>
      <c r="J1154" s="64">
        <v>13.2</v>
      </c>
      <c r="K1154" s="665">
        <v>11.774481389853227</v>
      </c>
      <c r="L1154" s="665">
        <v>26.183901460689</v>
      </c>
      <c r="M1154" s="64">
        <v>1407</v>
      </c>
      <c r="N1154" s="891">
        <v>32141545.219999999</v>
      </c>
      <c r="O1154" s="548" t="s">
        <v>863</v>
      </c>
      <c r="P1154" s="909">
        <v>8.0020747310000004</v>
      </c>
      <c r="Q1154" s="203" t="s">
        <v>57</v>
      </c>
      <c r="R1154" s="205" t="s">
        <v>57</v>
      </c>
      <c r="S1154" s="14">
        <v>0</v>
      </c>
      <c r="T1154" s="64">
        <v>0</v>
      </c>
      <c r="U1154" s="548">
        <v>0</v>
      </c>
      <c r="V1154" s="64">
        <v>0</v>
      </c>
      <c r="W1154" s="64">
        <v>0</v>
      </c>
      <c r="X1154" s="64">
        <v>0</v>
      </c>
      <c r="Y1154" s="64">
        <v>0</v>
      </c>
      <c r="Z1154" s="64">
        <v>0</v>
      </c>
      <c r="AA1154" s="64">
        <v>0</v>
      </c>
      <c r="AB1154" s="64">
        <v>0</v>
      </c>
      <c r="AC1154" s="64">
        <v>0</v>
      </c>
      <c r="AD1154" s="64">
        <v>0</v>
      </c>
      <c r="AE1154" s="64">
        <v>0</v>
      </c>
      <c r="AF1154" s="64">
        <v>0</v>
      </c>
      <c r="AG1154" s="64">
        <v>0</v>
      </c>
      <c r="AH1154" s="64">
        <v>0</v>
      </c>
      <c r="AI1154" s="64">
        <v>0</v>
      </c>
      <c r="AJ1154" s="64">
        <v>0</v>
      </c>
      <c r="AK1154" s="64">
        <v>109</v>
      </c>
      <c r="AL1154" s="64">
        <v>108</v>
      </c>
      <c r="AM1154" s="64">
        <v>3</v>
      </c>
      <c r="AN1154" s="64">
        <v>3</v>
      </c>
      <c r="AO1154" s="64">
        <v>0</v>
      </c>
      <c r="AP1154" s="64">
        <v>0</v>
      </c>
      <c r="AQ1154" s="64">
        <v>112</v>
      </c>
      <c r="AR1154" s="64">
        <v>111</v>
      </c>
      <c r="AS1154" s="17">
        <v>0</v>
      </c>
      <c r="AT1154" s="64">
        <v>0</v>
      </c>
      <c r="AU1154" s="64">
        <v>0</v>
      </c>
      <c r="AV1154" s="64">
        <v>0</v>
      </c>
      <c r="AW1154" s="64">
        <v>0</v>
      </c>
      <c r="AX1154" s="18">
        <v>0</v>
      </c>
      <c r="AY1154" s="17">
        <v>0</v>
      </c>
      <c r="AZ1154" s="490">
        <v>0</v>
      </c>
      <c r="BA1154" s="64">
        <v>0</v>
      </c>
      <c r="BB1154" s="18">
        <v>0</v>
      </c>
      <c r="BC1154" s="64">
        <v>0</v>
      </c>
      <c r="BD1154" s="18">
        <v>0</v>
      </c>
      <c r="BE1154" s="64">
        <v>0</v>
      </c>
      <c r="BF1154" s="18">
        <v>0</v>
      </c>
      <c r="BG1154" s="64">
        <v>0</v>
      </c>
      <c r="BH1154" s="18">
        <v>0</v>
      </c>
      <c r="BI1154" s="64">
        <v>0</v>
      </c>
      <c r="BJ1154" s="64">
        <v>0</v>
      </c>
      <c r="BK1154" s="17">
        <v>852.43</v>
      </c>
      <c r="BL1154" s="17">
        <v>846.43</v>
      </c>
      <c r="BM1154" s="17">
        <v>36.4</v>
      </c>
      <c r="BN1154" s="17">
        <v>36.400000000000006</v>
      </c>
      <c r="BO1154" s="64">
        <v>0</v>
      </c>
      <c r="BP1154" s="64">
        <v>0</v>
      </c>
      <c r="BQ1154" s="64">
        <v>888.82999999999993</v>
      </c>
      <c r="BR1154" s="64">
        <v>882.82999999999993</v>
      </c>
      <c r="BS1154" s="729">
        <v>0.1110749436713802</v>
      </c>
      <c r="BT1154" s="17">
        <v>0</v>
      </c>
      <c r="BU1154" s="17">
        <v>0</v>
      </c>
      <c r="BV1154" s="17">
        <v>0</v>
      </c>
      <c r="BW1154" s="17">
        <v>0</v>
      </c>
      <c r="BX1154" s="17">
        <v>0</v>
      </c>
      <c r="BY1154" s="17">
        <v>0</v>
      </c>
      <c r="BZ1154" s="17">
        <v>0</v>
      </c>
      <c r="CA1154" s="17">
        <v>0</v>
      </c>
      <c r="CB1154" s="17">
        <v>0</v>
      </c>
      <c r="CC1154" s="17">
        <v>0</v>
      </c>
      <c r="CD1154" s="17">
        <v>0</v>
      </c>
      <c r="CE1154" s="17">
        <v>0</v>
      </c>
      <c r="CF1154" s="17">
        <v>0</v>
      </c>
      <c r="CG1154" s="17">
        <v>0</v>
      </c>
      <c r="CH1154" s="17">
        <v>0</v>
      </c>
      <c r="CI1154" s="17">
        <v>0</v>
      </c>
      <c r="CJ1154" s="17">
        <v>0</v>
      </c>
      <c r="CK1154" s="17">
        <v>0</v>
      </c>
      <c r="CL1154" s="795">
        <v>1000616.4312000001</v>
      </c>
      <c r="CM1154" s="795">
        <v>993573.39120000007</v>
      </c>
      <c r="CN1154" s="795">
        <v>42727.775999999998</v>
      </c>
      <c r="CO1154" s="795">
        <v>42727.776000000013</v>
      </c>
      <c r="CP1154" s="795">
        <v>0</v>
      </c>
      <c r="CQ1154" s="795">
        <v>0</v>
      </c>
      <c r="CR1154" s="704">
        <v>1043344.2072000001</v>
      </c>
      <c r="CS1154" s="704">
        <v>1036301.1672</v>
      </c>
      <c r="CT1154" s="23" t="s">
        <v>56</v>
      </c>
      <c r="CU1154" s="23" t="s">
        <v>56</v>
      </c>
      <c r="CV1154" s="23" t="s">
        <v>56</v>
      </c>
      <c r="CW1154" s="23" t="s">
        <v>56</v>
      </c>
      <c r="CX1154" s="23" t="s">
        <v>56</v>
      </c>
      <c r="CY1154" s="23" t="s">
        <v>56</v>
      </c>
      <c r="CZ1154" s="23" t="s">
        <v>56</v>
      </c>
      <c r="DA1154" s="23" t="s">
        <v>56</v>
      </c>
      <c r="DB1154" s="796">
        <v>32141545.219999999</v>
      </c>
      <c r="DC1154" s="120"/>
      <c r="DD1154" s="491">
        <v>8.0020747310000004</v>
      </c>
      <c r="DE1154" s="120"/>
      <c r="DF1154" s="120"/>
      <c r="DG1154" s="120"/>
      <c r="DH1154" s="120"/>
      <c r="DI1154" s="120"/>
      <c r="DJ1154" s="120"/>
      <c r="DK1154" s="120"/>
      <c r="DL1154" s="548" t="s">
        <v>56</v>
      </c>
      <c r="DM1154" s="548" t="s">
        <v>56</v>
      </c>
      <c r="DN1154" s="548" t="s">
        <v>868</v>
      </c>
      <c r="DO1154" s="896">
        <v>1412.0833333333301</v>
      </c>
      <c r="DP1154" s="491" t="s">
        <v>56</v>
      </c>
      <c r="DQ1154" s="548" t="s">
        <v>56</v>
      </c>
      <c r="DR1154" s="673" t="s">
        <v>56</v>
      </c>
      <c r="DS1154" s="203" t="s">
        <v>56</v>
      </c>
      <c r="DT1154" s="1160" t="s">
        <v>56</v>
      </c>
      <c r="DU1154" s="798">
        <v>107.40796695190346</v>
      </c>
      <c r="DV1154" s="798">
        <v>426.53758240436099</v>
      </c>
      <c r="DW1154" s="798">
        <v>109.383792286136</v>
      </c>
      <c r="DX1154" s="798">
        <v>316.54864562769836</v>
      </c>
      <c r="DY1154" s="799">
        <v>2.2604898200059065</v>
      </c>
      <c r="DZ1154" s="799">
        <v>-0.35414719418148088</v>
      </c>
      <c r="EA1154" s="799">
        <v>2.26007816015824</v>
      </c>
      <c r="EB1154" s="799">
        <v>-0.39584854975062878</v>
      </c>
      <c r="EC1154" s="71"/>
      <c r="ED1154" s="71"/>
      <c r="EE1154" s="71"/>
      <c r="EF1154" s="802">
        <v>150064</v>
      </c>
      <c r="EG1154" s="917">
        <v>382395</v>
      </c>
      <c r="EH1154" s="886"/>
    </row>
    <row r="1155" spans="1:139" ht="41.25" customHeight="1" x14ac:dyDescent="0.25">
      <c r="A1155" s="881" t="s">
        <v>49</v>
      </c>
      <c r="B1155" s="883" t="s">
        <v>96</v>
      </c>
      <c r="C1155" s="883" t="s">
        <v>140</v>
      </c>
      <c r="D1155" s="906" t="s">
        <v>2030</v>
      </c>
      <c r="E1155" s="883" t="s">
        <v>648</v>
      </c>
      <c r="F1155" s="882" t="s">
        <v>2031</v>
      </c>
      <c r="G1155" s="907" t="s">
        <v>648</v>
      </c>
      <c r="H1155" s="899" t="s">
        <v>55</v>
      </c>
      <c r="I1155" s="64" t="s">
        <v>860</v>
      </c>
      <c r="J1155" s="64">
        <v>2.4</v>
      </c>
      <c r="K1155" s="665" t="s">
        <v>56</v>
      </c>
      <c r="L1155" s="665">
        <v>0.30208333270499999</v>
      </c>
      <c r="M1155" s="64">
        <v>11</v>
      </c>
      <c r="N1155" s="727" t="s">
        <v>56</v>
      </c>
      <c r="O1155" s="548" t="s">
        <v>56</v>
      </c>
      <c r="P1155" s="909" t="s">
        <v>56</v>
      </c>
      <c r="Q1155" s="203" t="s">
        <v>57</v>
      </c>
      <c r="R1155" s="205" t="s">
        <v>57</v>
      </c>
      <c r="S1155" s="14">
        <v>0</v>
      </c>
      <c r="T1155" s="64">
        <v>0</v>
      </c>
      <c r="U1155" s="548">
        <v>0</v>
      </c>
      <c r="V1155" s="64">
        <v>0</v>
      </c>
      <c r="W1155" s="64">
        <v>0</v>
      </c>
      <c r="X1155" s="64">
        <v>0</v>
      </c>
      <c r="Y1155" s="64">
        <v>0</v>
      </c>
      <c r="Z1155" s="64">
        <v>0</v>
      </c>
      <c r="AA1155" s="64">
        <v>0</v>
      </c>
      <c r="AB1155" s="64">
        <v>0</v>
      </c>
      <c r="AC1155" s="64">
        <v>0</v>
      </c>
      <c r="AD1155" s="64">
        <v>0</v>
      </c>
      <c r="AE1155" s="64">
        <v>0</v>
      </c>
      <c r="AF1155" s="64">
        <v>0</v>
      </c>
      <c r="AG1155" s="64">
        <v>0</v>
      </c>
      <c r="AH1155" s="64">
        <v>0</v>
      </c>
      <c r="AI1155" s="64">
        <v>0</v>
      </c>
      <c r="AJ1155" s="64">
        <v>0</v>
      </c>
      <c r="AK1155" s="64">
        <v>2</v>
      </c>
      <c r="AL1155" s="64">
        <v>2</v>
      </c>
      <c r="AM1155" s="64">
        <v>0</v>
      </c>
      <c r="AN1155" s="64" t="s">
        <v>58</v>
      </c>
      <c r="AO1155" s="64">
        <v>0</v>
      </c>
      <c r="AP1155" s="64">
        <v>0</v>
      </c>
      <c r="AQ1155" s="64">
        <v>2</v>
      </c>
      <c r="AR1155" s="64">
        <v>2</v>
      </c>
      <c r="AS1155" s="17">
        <v>0</v>
      </c>
      <c r="AT1155" s="64">
        <v>0</v>
      </c>
      <c r="AU1155" s="64">
        <v>0</v>
      </c>
      <c r="AV1155" s="64">
        <v>0</v>
      </c>
      <c r="AW1155" s="64">
        <v>0</v>
      </c>
      <c r="AX1155" s="18">
        <v>0</v>
      </c>
      <c r="AY1155" s="17">
        <v>0</v>
      </c>
      <c r="AZ1155" s="490">
        <v>0</v>
      </c>
      <c r="BA1155" s="64">
        <v>0</v>
      </c>
      <c r="BB1155" s="18">
        <v>0</v>
      </c>
      <c r="BC1155" s="64">
        <v>0</v>
      </c>
      <c r="BD1155" s="18">
        <v>0</v>
      </c>
      <c r="BE1155" s="64">
        <v>0</v>
      </c>
      <c r="BF1155" s="18">
        <v>0</v>
      </c>
      <c r="BG1155" s="64">
        <v>0</v>
      </c>
      <c r="BH1155" s="18">
        <v>0</v>
      </c>
      <c r="BI1155" s="64">
        <v>0</v>
      </c>
      <c r="BJ1155" s="64">
        <v>0</v>
      </c>
      <c r="BK1155" s="17">
        <v>11.399999999999999</v>
      </c>
      <c r="BL1155" s="17">
        <v>11.399999999999999</v>
      </c>
      <c r="BM1155" s="17">
        <v>0</v>
      </c>
      <c r="BN1155" s="17" t="s">
        <v>58</v>
      </c>
      <c r="BO1155" s="64">
        <v>0</v>
      </c>
      <c r="BP1155" s="64">
        <v>0</v>
      </c>
      <c r="BQ1155" s="64">
        <v>11.399999999999999</v>
      </c>
      <c r="BR1155" s="64">
        <v>11.399999999999999</v>
      </c>
      <c r="BS1155" s="730" t="s">
        <v>56</v>
      </c>
      <c r="BT1155" s="17">
        <v>0</v>
      </c>
      <c r="BU1155" s="17">
        <v>0</v>
      </c>
      <c r="BV1155" s="17">
        <v>0</v>
      </c>
      <c r="BW1155" s="17">
        <v>0</v>
      </c>
      <c r="BX1155" s="17">
        <v>0</v>
      </c>
      <c r="BY1155" s="17">
        <v>0</v>
      </c>
      <c r="BZ1155" s="17">
        <v>0</v>
      </c>
      <c r="CA1155" s="17">
        <v>0</v>
      </c>
      <c r="CB1155" s="17">
        <v>0</v>
      </c>
      <c r="CC1155" s="17">
        <v>0</v>
      </c>
      <c r="CD1155" s="17">
        <v>0</v>
      </c>
      <c r="CE1155" s="17">
        <v>0</v>
      </c>
      <c r="CF1155" s="17">
        <v>0</v>
      </c>
      <c r="CG1155" s="17">
        <v>0</v>
      </c>
      <c r="CH1155" s="17">
        <v>0</v>
      </c>
      <c r="CI1155" s="17">
        <v>0</v>
      </c>
      <c r="CJ1155" s="17">
        <v>0</v>
      </c>
      <c r="CK1155" s="17">
        <v>0</v>
      </c>
      <c r="CL1155" s="795">
        <v>13381.775999999998</v>
      </c>
      <c r="CM1155" s="795">
        <v>13381.775999999998</v>
      </c>
      <c r="CN1155" s="795">
        <v>0</v>
      </c>
      <c r="CO1155" s="795">
        <v>0</v>
      </c>
      <c r="CP1155" s="795">
        <v>0</v>
      </c>
      <c r="CQ1155" s="795">
        <v>0</v>
      </c>
      <c r="CR1155" s="704">
        <v>13381.775999999998</v>
      </c>
      <c r="CS1155" s="704">
        <v>13381.775999999998</v>
      </c>
      <c r="CT1155" s="23" t="s">
        <v>56</v>
      </c>
      <c r="CU1155" s="23" t="s">
        <v>56</v>
      </c>
      <c r="CV1155" s="23" t="s">
        <v>56</v>
      </c>
      <c r="CW1155" s="23" t="s">
        <v>56</v>
      </c>
      <c r="CX1155" s="23" t="s">
        <v>56</v>
      </c>
      <c r="CY1155" s="23" t="s">
        <v>56</v>
      </c>
      <c r="CZ1155" s="23" t="s">
        <v>56</v>
      </c>
      <c r="DA1155" s="23" t="s">
        <v>56</v>
      </c>
      <c r="DB1155" s="23" t="s">
        <v>56</v>
      </c>
      <c r="DC1155" s="23"/>
      <c r="DD1155" s="23" t="s">
        <v>56</v>
      </c>
      <c r="DE1155" s="120"/>
      <c r="DF1155" s="120"/>
      <c r="DG1155" s="120"/>
      <c r="DH1155" s="120"/>
      <c r="DI1155" s="120"/>
      <c r="DJ1155" s="120"/>
      <c r="DK1155" s="120"/>
      <c r="DL1155" s="548" t="s">
        <v>56</v>
      </c>
      <c r="DM1155" s="548" t="s">
        <v>56</v>
      </c>
      <c r="DN1155" s="548" t="s">
        <v>55</v>
      </c>
      <c r="DO1155" s="896" t="s">
        <v>56</v>
      </c>
      <c r="DP1155" s="491" t="s">
        <v>56</v>
      </c>
      <c r="DQ1155" s="548" t="s">
        <v>56</v>
      </c>
      <c r="DR1155" s="673" t="s">
        <v>56</v>
      </c>
      <c r="DS1155" s="203" t="s">
        <v>56</v>
      </c>
      <c r="DT1155" s="1160" t="s">
        <v>56</v>
      </c>
      <c r="DU1155" s="798">
        <v>0</v>
      </c>
      <c r="DV1155" s="798">
        <v>0</v>
      </c>
      <c r="DW1155" s="798">
        <v>0</v>
      </c>
      <c r="DX1155" s="798">
        <v>0</v>
      </c>
      <c r="DY1155" s="799">
        <v>0</v>
      </c>
      <c r="DZ1155" s="799">
        <v>0</v>
      </c>
      <c r="EA1155" s="799">
        <v>0</v>
      </c>
      <c r="EB1155" s="799">
        <v>0</v>
      </c>
      <c r="EC1155" s="71"/>
      <c r="ED1155" s="71"/>
      <c r="EE1155" s="71"/>
      <c r="EF1155" s="802">
        <v>0</v>
      </c>
      <c r="EG1155" s="918">
        <v>0</v>
      </c>
      <c r="EH1155" s="919"/>
    </row>
    <row r="1156" spans="1:139" ht="41.25" customHeight="1" x14ac:dyDescent="0.25">
      <c r="A1156" s="371" t="s">
        <v>709</v>
      </c>
      <c r="B1156" s="1444"/>
      <c r="C1156" s="1445"/>
      <c r="D1156" s="1445"/>
      <c r="E1156" s="1445"/>
      <c r="F1156" s="1445"/>
      <c r="G1156" s="1445"/>
      <c r="H1156" s="1446"/>
      <c r="I1156" s="53"/>
      <c r="J1156" s="53"/>
      <c r="K1156" s="53"/>
      <c r="L1156" s="53"/>
      <c r="M1156" s="53"/>
      <c r="N1156" s="732"/>
      <c r="O1156" s="732"/>
      <c r="P1156" s="732"/>
      <c r="Q1156" s="913"/>
      <c r="R1156" s="914"/>
      <c r="S1156" s="910">
        <f>SUM(S15:S1155)</f>
        <v>4</v>
      </c>
      <c r="T1156" s="910">
        <f t="shared" ref="T1156:AR1156" si="0">SUM(T15:T1155)</f>
        <v>4</v>
      </c>
      <c r="U1156" s="910">
        <f t="shared" si="0"/>
        <v>4</v>
      </c>
      <c r="V1156" s="910">
        <f t="shared" si="0"/>
        <v>4</v>
      </c>
      <c r="W1156" s="910">
        <f t="shared" si="0"/>
        <v>64</v>
      </c>
      <c r="X1156" s="910">
        <f t="shared" si="0"/>
        <v>54</v>
      </c>
      <c r="Y1156" s="910">
        <f t="shared" si="0"/>
        <v>2</v>
      </c>
      <c r="Z1156" s="910">
        <f t="shared" si="0"/>
        <v>2</v>
      </c>
      <c r="AA1156" s="910">
        <f t="shared" si="0"/>
        <v>11</v>
      </c>
      <c r="AB1156" s="910">
        <f t="shared" si="0"/>
        <v>11</v>
      </c>
      <c r="AC1156" s="910">
        <f t="shared" si="0"/>
        <v>1</v>
      </c>
      <c r="AD1156" s="910">
        <f t="shared" si="0"/>
        <v>1</v>
      </c>
      <c r="AE1156" s="910">
        <f t="shared" si="0"/>
        <v>9</v>
      </c>
      <c r="AF1156" s="910">
        <f t="shared" si="0"/>
        <v>9</v>
      </c>
      <c r="AG1156" s="910">
        <f t="shared" si="0"/>
        <v>165</v>
      </c>
      <c r="AH1156" s="910">
        <f t="shared" si="0"/>
        <v>165</v>
      </c>
      <c r="AI1156" s="910">
        <f t="shared" si="0"/>
        <v>2</v>
      </c>
      <c r="AJ1156" s="910">
        <f t="shared" si="0"/>
        <v>2</v>
      </c>
      <c r="AK1156" s="910">
        <f t="shared" si="0"/>
        <v>76751</v>
      </c>
      <c r="AL1156" s="910">
        <f t="shared" si="0"/>
        <v>75942</v>
      </c>
      <c r="AM1156" s="910">
        <f t="shared" si="0"/>
        <v>2448</v>
      </c>
      <c r="AN1156" s="910">
        <f t="shared" si="0"/>
        <v>2378</v>
      </c>
      <c r="AO1156" s="910">
        <f t="shared" si="0"/>
        <v>50</v>
      </c>
      <c r="AP1156" s="910">
        <f t="shared" si="0"/>
        <v>49</v>
      </c>
      <c r="AQ1156" s="910">
        <f t="shared" si="0"/>
        <v>79511</v>
      </c>
      <c r="AR1156" s="910">
        <f t="shared" si="0"/>
        <v>78621</v>
      </c>
      <c r="AS1156" s="227">
        <f>SUM(AS15:AS1155)</f>
        <v>2085</v>
      </c>
      <c r="AT1156" s="227">
        <f t="shared" ref="AT1156:CZ1156" si="1">SUM(AT15:AT1155)</f>
        <v>2085</v>
      </c>
      <c r="AU1156" s="227">
        <f t="shared" si="1"/>
        <v>655</v>
      </c>
      <c r="AV1156" s="227">
        <f t="shared" si="1"/>
        <v>655</v>
      </c>
      <c r="AW1156" s="227">
        <f t="shared" si="1"/>
        <v>9951.8290000000015</v>
      </c>
      <c r="AX1156" s="227">
        <f t="shared" si="1"/>
        <v>9951.8290000000015</v>
      </c>
      <c r="AY1156" s="227">
        <f t="shared" si="1"/>
        <v>5350</v>
      </c>
      <c r="AZ1156" s="227">
        <f t="shared" si="1"/>
        <v>5350</v>
      </c>
      <c r="BA1156" s="227">
        <f t="shared" si="1"/>
        <v>5071</v>
      </c>
      <c r="BB1156" s="227">
        <f t="shared" si="1"/>
        <v>5071</v>
      </c>
      <c r="BC1156" s="227">
        <f t="shared" si="1"/>
        <v>30</v>
      </c>
      <c r="BD1156" s="227">
        <f t="shared" si="1"/>
        <v>30</v>
      </c>
      <c r="BE1156" s="227">
        <f t="shared" si="1"/>
        <v>25155</v>
      </c>
      <c r="BF1156" s="227">
        <f t="shared" si="1"/>
        <v>25155</v>
      </c>
      <c r="BG1156" s="227">
        <f t="shared" si="1"/>
        <v>101454.9999999999</v>
      </c>
      <c r="BH1156" s="227">
        <f t="shared" si="1"/>
        <v>101454.9999999999</v>
      </c>
      <c r="BI1156" s="227">
        <f t="shared" si="1"/>
        <v>10</v>
      </c>
      <c r="BJ1156" s="227">
        <f t="shared" si="1"/>
        <v>10</v>
      </c>
      <c r="BK1156" s="227">
        <f t="shared" si="1"/>
        <v>1441715.1579999991</v>
      </c>
      <c r="BL1156" s="227">
        <f t="shared" si="1"/>
        <v>1416438.6539999978</v>
      </c>
      <c r="BM1156" s="227">
        <f t="shared" si="1"/>
        <v>190888.79400000037</v>
      </c>
      <c r="BN1156" s="227">
        <f t="shared" si="1"/>
        <v>176487.2600000003</v>
      </c>
      <c r="BO1156" s="227">
        <f t="shared" si="1"/>
        <v>20639.45</v>
      </c>
      <c r="BP1156" s="227">
        <f t="shared" si="1"/>
        <v>20635.650000000001</v>
      </c>
      <c r="BQ1156" s="227">
        <f t="shared" si="1"/>
        <v>1803006.2310000015</v>
      </c>
      <c r="BR1156" s="227">
        <f t="shared" si="1"/>
        <v>1763324.3929999997</v>
      </c>
      <c r="BS1156" s="227">
        <f t="shared" si="1"/>
        <v>285.31490675280634</v>
      </c>
      <c r="BT1156" s="227">
        <f t="shared" si="1"/>
        <v>13387951.800000001</v>
      </c>
      <c r="BU1156" s="227">
        <f t="shared" si="1"/>
        <v>13387951.800000001</v>
      </c>
      <c r="BV1156" s="227">
        <f t="shared" si="1"/>
        <v>2295120</v>
      </c>
      <c r="BW1156" s="227">
        <f t="shared" si="1"/>
        <v>2295120</v>
      </c>
      <c r="BX1156" s="227">
        <f t="shared" si="1"/>
        <v>0</v>
      </c>
      <c r="BY1156" s="227">
        <f t="shared" si="1"/>
        <v>0</v>
      </c>
      <c r="BZ1156" s="227">
        <f t="shared" si="1"/>
        <v>18746400</v>
      </c>
      <c r="CA1156" s="227">
        <f t="shared" si="1"/>
        <v>18746400</v>
      </c>
      <c r="CB1156" s="227">
        <f t="shared" si="1"/>
        <v>16613813.039999997</v>
      </c>
      <c r="CC1156" s="227">
        <f t="shared" si="1"/>
        <v>16613813.039999997</v>
      </c>
      <c r="CD1156" s="227">
        <f t="shared" si="1"/>
        <v>0</v>
      </c>
      <c r="CE1156" s="227">
        <f t="shared" si="1"/>
        <v>0</v>
      </c>
      <c r="CF1156" s="227">
        <f t="shared" si="1"/>
        <v>161522267.39999998</v>
      </c>
      <c r="CG1156" s="227">
        <f t="shared" si="1"/>
        <v>161522267.39999998</v>
      </c>
      <c r="CH1156" s="227">
        <f t="shared" si="1"/>
        <v>511917580.80000013</v>
      </c>
      <c r="CI1156" s="227">
        <f t="shared" si="1"/>
        <v>511917580.80000013</v>
      </c>
      <c r="CJ1156" s="227">
        <f t="shared" si="1"/>
        <v>50457.599999999999</v>
      </c>
      <c r="CK1156" s="227">
        <f t="shared" si="1"/>
        <v>50457.599999999999</v>
      </c>
      <c r="CL1156" s="227">
        <f t="shared" si="1"/>
        <v>1692342921.0667188</v>
      </c>
      <c r="CM1156" s="227">
        <f t="shared" si="1"/>
        <v>1662672349.6113608</v>
      </c>
      <c r="CN1156" s="227">
        <f t="shared" si="1"/>
        <v>224072901.9489598</v>
      </c>
      <c r="CO1156" s="227">
        <f t="shared" si="1"/>
        <v>207167805.27839985</v>
      </c>
      <c r="CP1156" s="227">
        <f t="shared" si="1"/>
        <v>67619791.667999998</v>
      </c>
      <c r="CQ1156" s="227">
        <f t="shared" si="1"/>
        <v>67607341.956</v>
      </c>
      <c r="CR1156" s="227">
        <f t="shared" si="1"/>
        <v>2708569205.3236837</v>
      </c>
      <c r="CS1156" s="227">
        <f t="shared" si="1"/>
        <v>2661981087.4857574</v>
      </c>
      <c r="CT1156" s="227">
        <f t="shared" si="1"/>
        <v>202</v>
      </c>
      <c r="CU1156" s="227">
        <f t="shared" si="1"/>
        <v>948</v>
      </c>
      <c r="CV1156" s="227">
        <f t="shared" si="1"/>
        <v>0</v>
      </c>
      <c r="CW1156" s="227">
        <f t="shared" si="1"/>
        <v>897</v>
      </c>
      <c r="CX1156" s="227">
        <f t="shared" si="1"/>
        <v>5514</v>
      </c>
      <c r="CY1156" s="227">
        <f t="shared" si="1"/>
        <v>51</v>
      </c>
      <c r="CZ1156" s="227">
        <f t="shared" si="1"/>
        <v>7116</v>
      </c>
      <c r="DA1156" s="893"/>
      <c r="DB1156" s="893"/>
      <c r="DC1156" s="893"/>
      <c r="DD1156" s="893"/>
      <c r="DE1156" s="893"/>
      <c r="DF1156" s="893"/>
      <c r="DG1156" s="893"/>
      <c r="DH1156" s="893"/>
      <c r="DI1156" s="893"/>
      <c r="DJ1156" s="893"/>
      <c r="DK1156" s="893"/>
      <c r="DL1156" s="892">
        <v>279</v>
      </c>
      <c r="DM1156" s="894">
        <v>8</v>
      </c>
      <c r="DN1156" s="895"/>
      <c r="DO1156" s="1158">
        <f>SUM(DO15:DO1155)</f>
        <v>927163.25000000081</v>
      </c>
      <c r="DP1156" s="81"/>
      <c r="DQ1156" s="110"/>
      <c r="DR1156" s="110"/>
      <c r="DS1156" s="1157">
        <f>SUM(DS15:DS1155)</f>
        <v>113311.25000000001</v>
      </c>
      <c r="DT1156" s="75"/>
      <c r="DU1156" s="82"/>
      <c r="DV1156" s="81"/>
      <c r="DW1156" s="81"/>
      <c r="DX1156" s="81"/>
      <c r="DY1156" s="82"/>
      <c r="DZ1156" s="81"/>
      <c r="EA1156" s="81"/>
      <c r="EB1156" s="59"/>
      <c r="EC1156" s="93"/>
      <c r="ED1156" s="227">
        <v>0</v>
      </c>
      <c r="EE1156" s="445">
        <v>0</v>
      </c>
      <c r="EF1156" s="227">
        <v>68751735</v>
      </c>
      <c r="EG1156" s="894">
        <v>9287925.0000000019</v>
      </c>
      <c r="EH1156" s="1159"/>
    </row>
    <row r="1157" spans="1:139" ht="41.25" customHeight="1" x14ac:dyDescent="0.25">
      <c r="B1157" s="6"/>
      <c r="C1157" s="6"/>
      <c r="D1157" s="7"/>
      <c r="E1157" s="7"/>
      <c r="F1157" s="3"/>
      <c r="H1157" s="7"/>
      <c r="I1157" s="3"/>
      <c r="J1157" s="3"/>
      <c r="K1157" s="3"/>
      <c r="L1157" s="3"/>
      <c r="M1157" s="3"/>
      <c r="O1157" s="714"/>
      <c r="Q1157" s="4"/>
      <c r="R1157" s="4"/>
      <c r="S1157" s="7"/>
      <c r="T1157" s="7"/>
      <c r="U1157" s="7"/>
      <c r="V1157" s="7"/>
      <c r="W1157" s="7"/>
      <c r="X1157" s="7"/>
      <c r="Y1157" s="7"/>
      <c r="Z1157" s="7"/>
      <c r="AA1157" s="7"/>
      <c r="AB1157" s="7"/>
      <c r="AC1157" s="7"/>
      <c r="AD1157" s="7"/>
      <c r="AE1157" s="7"/>
      <c r="AF1157" s="7"/>
      <c r="AG1157" s="7"/>
      <c r="AH1157" s="7"/>
      <c r="AI1157" s="7"/>
      <c r="AJ1157" s="7"/>
      <c r="AK1157" s="7"/>
      <c r="AL1157" s="7"/>
      <c r="AM1157" s="7"/>
      <c r="AN1157" s="7"/>
      <c r="AO1157" s="7"/>
      <c r="AP1157" s="7"/>
      <c r="AQ1157" s="7"/>
      <c r="AR1157" s="7"/>
      <c r="AS1157" s="7"/>
      <c r="AT1157" s="7"/>
      <c r="AU1157" s="7"/>
      <c r="AV1157" s="7"/>
      <c r="AW1157" s="7"/>
      <c r="AX1157" s="7"/>
      <c r="AY1157" s="7"/>
      <c r="AZ1157" s="7"/>
      <c r="BA1157" s="7"/>
      <c r="BB1157" s="7"/>
      <c r="BC1157" s="7"/>
      <c r="BD1157" s="7"/>
      <c r="BE1157" s="7"/>
      <c r="BF1157" s="7"/>
      <c r="BG1157" s="7"/>
      <c r="BH1157" s="7"/>
      <c r="BI1157" s="7"/>
      <c r="BJ1157" s="7"/>
      <c r="BK1157" s="7"/>
      <c r="BL1157" s="7"/>
      <c r="BM1157" s="7"/>
      <c r="BN1157" s="7"/>
      <c r="BO1157" s="7"/>
      <c r="BP1157" s="7"/>
      <c r="BQ1157" s="7"/>
      <c r="BR1157" s="7"/>
      <c r="BS1157" s="7"/>
      <c r="BT1157" s="6"/>
      <c r="BU1157" s="6"/>
      <c r="BV1157" s="6"/>
      <c r="BW1157" s="6"/>
      <c r="BX1157" s="6"/>
      <c r="BY1157" s="6"/>
      <c r="BZ1157" s="6"/>
      <c r="CA1157" s="6"/>
      <c r="CB1157" s="6"/>
      <c r="CC1157" s="6"/>
      <c r="CD1157" s="6"/>
      <c r="CE1157" s="6"/>
      <c r="CF1157" s="6"/>
      <c r="CG1157" s="6"/>
      <c r="CH1157" s="6"/>
      <c r="CI1157" s="6"/>
      <c r="CJ1157" s="6"/>
      <c r="CK1157" s="6"/>
      <c r="CL1157" s="6"/>
      <c r="CM1157" s="6"/>
      <c r="CN1157" s="6"/>
      <c r="CO1157" s="6"/>
      <c r="CP1157" s="6"/>
      <c r="CQ1157" s="6"/>
      <c r="CR1157" s="6"/>
      <c r="CS1157" s="6"/>
      <c r="CT1157" s="6"/>
      <c r="CU1157" s="6"/>
      <c r="CV1157" s="6"/>
      <c r="CW1157" s="6"/>
      <c r="CX1157" s="6"/>
      <c r="CY1157" s="6"/>
      <c r="CZ1157" s="6"/>
      <c r="DA1157" s="6"/>
    </row>
    <row r="1158" spans="1:139" x14ac:dyDescent="0.25">
      <c r="A1158" s="159" t="s">
        <v>710</v>
      </c>
      <c r="B1158" s="161"/>
      <c r="C1158" s="160"/>
      <c r="D1158" s="161"/>
      <c r="E1158" s="161"/>
      <c r="F1158" s="161"/>
      <c r="G1158" s="161"/>
      <c r="H1158" s="161"/>
      <c r="I1158" s="161"/>
      <c r="J1158" s="161"/>
      <c r="K1158" s="161"/>
      <c r="L1158" s="161"/>
      <c r="M1158" s="161"/>
      <c r="N1158" s="161"/>
      <c r="O1158" s="161"/>
      <c r="P1158" s="161"/>
      <c r="Q1158" s="161"/>
      <c r="R1158" s="162"/>
      <c r="S1158" s="162"/>
      <c r="DN1158" s="6"/>
      <c r="DO1158" s="6"/>
      <c r="DP1158" s="6"/>
      <c r="DQ1158" s="6"/>
      <c r="DR1158" s="6"/>
      <c r="DS1158" s="6"/>
      <c r="DT1158" s="6"/>
      <c r="EF1158" s="12"/>
      <c r="EG1158" s="12"/>
      <c r="EH1158" s="12"/>
      <c r="EI1158" s="12"/>
    </row>
    <row r="1159" spans="1:139" x14ac:dyDescent="0.25">
      <c r="A1159" s="349" t="s">
        <v>711</v>
      </c>
      <c r="B1159" s="167"/>
      <c r="C1159" s="164"/>
      <c r="D1159" s="167"/>
      <c r="E1159" s="167"/>
      <c r="F1159" s="167"/>
      <c r="G1159" s="167"/>
      <c r="H1159" s="167"/>
      <c r="I1159" s="167"/>
      <c r="J1159" s="167"/>
      <c r="K1159" s="167"/>
      <c r="L1159" s="167"/>
      <c r="M1159" s="167"/>
      <c r="N1159" s="167"/>
      <c r="O1159" s="167"/>
      <c r="P1159" s="167"/>
      <c r="Q1159" s="167"/>
      <c r="R1159" s="165"/>
      <c r="S1159" s="165"/>
      <c r="DN1159" s="434"/>
      <c r="DO1159" s="701"/>
      <c r="DP1159" s="434"/>
      <c r="DQ1159" s="434"/>
      <c r="DR1159" s="434"/>
      <c r="DS1159" s="434"/>
      <c r="DT1159" s="434"/>
      <c r="EF1159" s="12"/>
      <c r="EG1159" s="12"/>
      <c r="EH1159" s="12"/>
      <c r="EI1159" s="12"/>
    </row>
    <row r="1160" spans="1:139" x14ac:dyDescent="0.25">
      <c r="A1160" s="163" t="s">
        <v>755</v>
      </c>
      <c r="B1160" s="167"/>
      <c r="C1160" s="164"/>
      <c r="D1160" s="167"/>
      <c r="E1160" s="167"/>
      <c r="F1160" s="167"/>
      <c r="G1160" s="167"/>
      <c r="H1160" s="167"/>
      <c r="I1160" s="167"/>
      <c r="J1160" s="167"/>
      <c r="K1160" s="167"/>
      <c r="L1160" s="167"/>
      <c r="M1160" s="167"/>
      <c r="N1160" s="167"/>
      <c r="O1160" s="167"/>
      <c r="P1160" s="167"/>
      <c r="Q1160" s="167"/>
      <c r="R1160" s="165"/>
      <c r="S1160" s="165"/>
      <c r="DN1160" s="6"/>
      <c r="DO1160" s="6"/>
      <c r="DP1160" s="6"/>
      <c r="DQ1160" s="6"/>
      <c r="DR1160" s="6"/>
      <c r="DS1160" s="6"/>
      <c r="DT1160" s="6"/>
      <c r="DU1160" s="577"/>
      <c r="DV1160" s="577"/>
      <c r="DW1160" s="577"/>
      <c r="DX1160" s="577"/>
      <c r="DY1160" s="577"/>
      <c r="DZ1160" s="577"/>
      <c r="EA1160" s="577"/>
      <c r="EB1160" s="577"/>
      <c r="EC1160" s="577"/>
      <c r="ED1160" s="577"/>
      <c r="EE1160" s="577"/>
      <c r="EF1160" s="577"/>
      <c r="EG1160" s="577"/>
      <c r="EH1160" s="12"/>
      <c r="EI1160" s="12"/>
    </row>
    <row r="1161" spans="1:139" ht="15" customHeight="1" x14ac:dyDescent="0.25">
      <c r="A1161" s="171" t="s">
        <v>2032</v>
      </c>
      <c r="B1161" s="167"/>
      <c r="C1161" s="152"/>
      <c r="D1161" s="152"/>
      <c r="E1161" s="152"/>
      <c r="F1161" s="152"/>
      <c r="G1161" s="152"/>
      <c r="H1161" s="152"/>
      <c r="I1161" s="152"/>
      <c r="J1161" s="152"/>
      <c r="K1161" s="152"/>
      <c r="L1161" s="152"/>
      <c r="M1161" s="152"/>
      <c r="N1161" s="152"/>
      <c r="O1161" s="152"/>
      <c r="P1161" s="152"/>
      <c r="Q1161" s="152"/>
      <c r="R1161" s="165"/>
      <c r="S1161" s="165"/>
      <c r="DP1161" s="12"/>
      <c r="DQ1161" s="12"/>
      <c r="DR1161" s="12"/>
      <c r="DS1161" s="12"/>
      <c r="DT1161" s="6"/>
      <c r="DU1161" s="12"/>
      <c r="DV1161" s="12"/>
    </row>
    <row r="1162" spans="1:139" ht="15" customHeight="1" x14ac:dyDescent="0.25">
      <c r="A1162" s="171" t="s">
        <v>2033</v>
      </c>
      <c r="B1162" s="167"/>
      <c r="C1162" s="152"/>
      <c r="D1162" s="152"/>
      <c r="E1162" s="152"/>
      <c r="F1162" s="152"/>
      <c r="G1162" s="152"/>
      <c r="H1162" s="152"/>
      <c r="I1162" s="152"/>
      <c r="J1162" s="152"/>
      <c r="K1162" s="152"/>
      <c r="L1162" s="152"/>
      <c r="M1162" s="152"/>
      <c r="N1162" s="152"/>
      <c r="O1162" s="152"/>
      <c r="P1162" s="152"/>
      <c r="Q1162" s="152"/>
      <c r="R1162" s="165"/>
      <c r="S1162" s="165"/>
      <c r="DP1162" s="12"/>
      <c r="DQ1162" s="12"/>
      <c r="DR1162" s="12"/>
      <c r="DS1162" s="12"/>
      <c r="DT1162" s="6"/>
      <c r="DU1162" s="12"/>
      <c r="DV1162" s="12"/>
    </row>
    <row r="1163" spans="1:139" ht="15" customHeight="1" x14ac:dyDescent="0.25">
      <c r="A1163" s="171" t="s">
        <v>2034</v>
      </c>
      <c r="B1163" s="167"/>
      <c r="C1163" s="152"/>
      <c r="D1163" s="152"/>
      <c r="E1163" s="152"/>
      <c r="F1163" s="152"/>
      <c r="G1163" s="152"/>
      <c r="H1163" s="152"/>
      <c r="I1163" s="152"/>
      <c r="J1163" s="152"/>
      <c r="K1163" s="152"/>
      <c r="L1163" s="152"/>
      <c r="M1163" s="152"/>
      <c r="N1163" s="152"/>
      <c r="O1163" s="152"/>
      <c r="P1163" s="151"/>
      <c r="Q1163" s="151"/>
      <c r="R1163" s="165"/>
      <c r="S1163" s="165"/>
      <c r="DP1163" s="12"/>
      <c r="DQ1163" s="12"/>
      <c r="DR1163" s="12"/>
      <c r="DS1163" s="12"/>
      <c r="DT1163" s="6"/>
      <c r="DU1163" s="12"/>
      <c r="DV1163" s="12"/>
    </row>
    <row r="1164" spans="1:139" x14ac:dyDescent="0.25">
      <c r="A1164" s="163" t="s">
        <v>756</v>
      </c>
      <c r="B1164" s="167"/>
      <c r="C1164" s="164"/>
      <c r="D1164" s="167"/>
      <c r="E1164" s="167"/>
      <c r="F1164" s="167"/>
      <c r="G1164" s="167"/>
      <c r="H1164" s="167"/>
      <c r="I1164" s="167"/>
      <c r="J1164" s="167"/>
      <c r="K1164" s="167"/>
      <c r="L1164" s="167"/>
      <c r="M1164" s="167"/>
      <c r="N1164" s="167"/>
      <c r="O1164" s="167"/>
      <c r="P1164" s="167"/>
      <c r="Q1164" s="167"/>
      <c r="R1164" s="165"/>
      <c r="S1164" s="165"/>
      <c r="CR1164" s="6"/>
      <c r="CS1164" s="6"/>
      <c r="CT1164" s="6"/>
      <c r="CU1164" s="6"/>
      <c r="CV1164" s="6"/>
      <c r="CW1164" s="6"/>
      <c r="CX1164" s="6"/>
      <c r="CY1164" s="6"/>
      <c r="CZ1164" s="6"/>
      <c r="DA1164" s="6"/>
      <c r="DB1164" s="6"/>
      <c r="DT1164" s="1420"/>
      <c r="DU1164" s="1420"/>
      <c r="DV1164" s="1420"/>
      <c r="DW1164" s="1420"/>
      <c r="DX1164" s="1420"/>
      <c r="DY1164" s="6"/>
      <c r="DZ1164" s="6"/>
      <c r="EC1164" s="6"/>
      <c r="ED1164" s="6"/>
      <c r="EE1164" s="6"/>
      <c r="EF1164" s="6"/>
      <c r="EG1164" s="6"/>
    </row>
    <row r="1165" spans="1:139" x14ac:dyDescent="0.25">
      <c r="A1165" s="171" t="s">
        <v>2035</v>
      </c>
      <c r="B1165" s="167"/>
      <c r="C1165" s="169"/>
      <c r="D1165" s="169"/>
      <c r="E1165" s="169"/>
      <c r="F1165" s="169"/>
      <c r="G1165" s="169"/>
      <c r="H1165" s="169"/>
      <c r="I1165" s="169"/>
      <c r="J1165" s="169"/>
      <c r="K1165" s="169"/>
      <c r="L1165" s="169"/>
      <c r="M1165" s="169"/>
      <c r="N1165" s="169"/>
      <c r="O1165" s="169"/>
      <c r="P1165" s="169"/>
      <c r="Q1165" s="169"/>
      <c r="R1165" s="165"/>
      <c r="S1165" s="165"/>
    </row>
    <row r="1166" spans="1:139" x14ac:dyDescent="0.25">
      <c r="A1166" s="163" t="s">
        <v>2036</v>
      </c>
      <c r="B1166" s="167"/>
      <c r="C1166" s="164"/>
      <c r="D1166" s="167"/>
      <c r="E1166" s="167"/>
      <c r="F1166" s="167"/>
      <c r="G1166" s="167"/>
      <c r="H1166" s="167"/>
      <c r="I1166" s="167"/>
      <c r="J1166" s="167"/>
      <c r="K1166" s="167"/>
      <c r="L1166" s="167"/>
      <c r="M1166" s="167"/>
      <c r="N1166" s="167"/>
      <c r="O1166" s="167"/>
      <c r="P1166" s="167"/>
      <c r="Q1166" s="167"/>
      <c r="R1166" s="165"/>
      <c r="S1166" s="165"/>
    </row>
    <row r="1167" spans="1:139" ht="15" customHeight="1" x14ac:dyDescent="0.25">
      <c r="A1167" s="171" t="s">
        <v>2037</v>
      </c>
      <c r="B1167" s="167"/>
      <c r="C1167" s="152"/>
      <c r="D1167" s="152"/>
      <c r="E1167" s="152"/>
      <c r="F1167" s="152"/>
      <c r="G1167" s="152"/>
      <c r="H1167" s="152"/>
      <c r="I1167" s="152"/>
      <c r="J1167" s="152"/>
      <c r="K1167" s="152"/>
      <c r="L1167" s="152"/>
      <c r="M1167" s="152"/>
      <c r="N1167" s="152"/>
      <c r="O1167" s="152"/>
      <c r="P1167" s="152"/>
      <c r="Q1167" s="152"/>
      <c r="R1167" s="165"/>
      <c r="S1167" s="165"/>
    </row>
    <row r="1168" spans="1:139" x14ac:dyDescent="0.25">
      <c r="A1168" s="171" t="s">
        <v>2038</v>
      </c>
      <c r="B1168" s="167"/>
      <c r="C1168" s="169"/>
      <c r="D1168" s="169"/>
      <c r="E1168" s="169"/>
      <c r="F1168" s="169"/>
      <c r="G1168" s="169"/>
      <c r="H1168" s="169"/>
      <c r="I1168" s="169"/>
      <c r="J1168" s="169"/>
      <c r="K1168" s="169"/>
      <c r="L1168" s="169"/>
      <c r="M1168" s="169"/>
      <c r="N1168" s="169"/>
      <c r="O1168" s="169"/>
      <c r="P1168" s="169"/>
      <c r="Q1168" s="169"/>
      <c r="R1168" s="165"/>
      <c r="S1168" s="165"/>
    </row>
    <row r="1169" spans="1:124" s="20" customFormat="1" x14ac:dyDescent="0.25">
      <c r="A1169" s="163" t="s">
        <v>2039</v>
      </c>
      <c r="B1169" s="168"/>
      <c r="C1169" s="164"/>
      <c r="D1169" s="168"/>
      <c r="E1169" s="168"/>
      <c r="F1169" s="168"/>
      <c r="G1169" s="168"/>
      <c r="H1169" s="168"/>
      <c r="I1169" s="168"/>
      <c r="J1169" s="168"/>
      <c r="K1169" s="168"/>
      <c r="L1169" s="168"/>
      <c r="M1169" s="168"/>
      <c r="N1169" s="168"/>
      <c r="O1169" s="168"/>
      <c r="P1169" s="168"/>
      <c r="Q1169" s="168"/>
      <c r="R1169" s="172"/>
      <c r="S1169" s="172"/>
      <c r="AW1169"/>
      <c r="AX1169"/>
      <c r="AY1169"/>
      <c r="AZ1169"/>
      <c r="BA1169"/>
      <c r="BB1169"/>
      <c r="BC1169"/>
      <c r="BD1169"/>
      <c r="BE1169"/>
      <c r="BF1169"/>
      <c r="BG1169"/>
      <c r="BH1169"/>
      <c r="DT1169" s="434"/>
    </row>
    <row r="1170" spans="1:124" s="20" customFormat="1" x14ac:dyDescent="0.25">
      <c r="A1170" s="171" t="s">
        <v>2040</v>
      </c>
      <c r="B1170" s="168"/>
      <c r="C1170" s="152"/>
      <c r="D1170" s="152"/>
      <c r="E1170" s="152"/>
      <c r="F1170" s="152"/>
      <c r="G1170" s="152"/>
      <c r="H1170" s="152"/>
      <c r="I1170" s="152"/>
      <c r="J1170" s="152"/>
      <c r="K1170" s="152"/>
      <c r="L1170" s="152"/>
      <c r="M1170" s="152"/>
      <c r="N1170" s="152"/>
      <c r="O1170" s="152"/>
      <c r="P1170" s="152"/>
      <c r="Q1170" s="152"/>
      <c r="R1170" s="172"/>
      <c r="S1170" s="172"/>
      <c r="DT1170" s="434"/>
    </row>
    <row r="1171" spans="1:124" x14ac:dyDescent="0.25">
      <c r="A1171" s="163" t="s">
        <v>2041</v>
      </c>
      <c r="B1171" s="167"/>
      <c r="C1171" s="164"/>
      <c r="D1171" s="167"/>
      <c r="E1171" s="167"/>
      <c r="F1171" s="167"/>
      <c r="G1171" s="167"/>
      <c r="H1171" s="167"/>
      <c r="I1171" s="167"/>
      <c r="J1171" s="167"/>
      <c r="K1171" s="167"/>
      <c r="L1171" s="167"/>
      <c r="M1171" s="167"/>
      <c r="N1171" s="167"/>
      <c r="O1171" s="167"/>
      <c r="P1171" s="167"/>
      <c r="Q1171" s="167"/>
      <c r="R1171" s="165"/>
      <c r="S1171" s="165"/>
    </row>
    <row r="1172" spans="1:124" ht="15" customHeight="1" x14ac:dyDescent="0.25">
      <c r="A1172" s="171" t="s">
        <v>2042</v>
      </c>
      <c r="B1172" s="167"/>
      <c r="C1172" s="152"/>
      <c r="D1172" s="152"/>
      <c r="E1172" s="152"/>
      <c r="F1172" s="152"/>
      <c r="G1172" s="152"/>
      <c r="H1172" s="152"/>
      <c r="I1172" s="152"/>
      <c r="J1172" s="152"/>
      <c r="K1172" s="152"/>
      <c r="L1172" s="152"/>
      <c r="M1172" s="152"/>
      <c r="N1172" s="152"/>
      <c r="O1172" s="152"/>
      <c r="P1172" s="152"/>
      <c r="Q1172" s="152"/>
      <c r="R1172" s="165"/>
      <c r="S1172" s="165"/>
    </row>
    <row r="1173" spans="1:124" ht="15" customHeight="1" x14ac:dyDescent="0.25">
      <c r="A1173" s="171" t="s">
        <v>2043</v>
      </c>
      <c r="B1173" s="167"/>
      <c r="C1173" s="152"/>
      <c r="D1173" s="152"/>
      <c r="E1173" s="152"/>
      <c r="F1173" s="152"/>
      <c r="G1173" s="152"/>
      <c r="H1173" s="152"/>
      <c r="I1173" s="152"/>
      <c r="J1173" s="152"/>
      <c r="K1173" s="152"/>
      <c r="L1173" s="152"/>
      <c r="M1173" s="152"/>
      <c r="N1173" s="152"/>
      <c r="O1173" s="152"/>
      <c r="P1173" s="152"/>
      <c r="Q1173" s="152"/>
      <c r="R1173" s="165"/>
      <c r="S1173" s="165"/>
    </row>
    <row r="1174" spans="1:124" ht="15" customHeight="1" x14ac:dyDescent="0.25">
      <c r="A1174" s="171" t="s">
        <v>2044</v>
      </c>
      <c r="B1174" s="167"/>
      <c r="C1174" s="152"/>
      <c r="D1174" s="152"/>
      <c r="E1174" s="152"/>
      <c r="F1174" s="152"/>
      <c r="G1174" s="152"/>
      <c r="H1174" s="152"/>
      <c r="I1174" s="152"/>
      <c r="J1174" s="152"/>
      <c r="K1174" s="152"/>
      <c r="L1174" s="152"/>
      <c r="M1174" s="152"/>
      <c r="N1174" s="152"/>
      <c r="O1174" s="152"/>
      <c r="P1174" s="152"/>
      <c r="Q1174" s="152"/>
      <c r="R1174" s="165"/>
      <c r="S1174" s="165"/>
    </row>
    <row r="1175" spans="1:124" ht="15" customHeight="1" x14ac:dyDescent="0.25">
      <c r="A1175" s="171" t="s">
        <v>2045</v>
      </c>
      <c r="B1175" s="167"/>
      <c r="C1175" s="152"/>
      <c r="D1175" s="152"/>
      <c r="E1175" s="152"/>
      <c r="F1175" s="152"/>
      <c r="G1175" s="152"/>
      <c r="H1175" s="152"/>
      <c r="I1175" s="152"/>
      <c r="J1175" s="152"/>
      <c r="K1175" s="152"/>
      <c r="L1175" s="152"/>
      <c r="M1175" s="152"/>
      <c r="N1175" s="152"/>
      <c r="O1175" s="152"/>
      <c r="P1175" s="152"/>
      <c r="Q1175" s="152"/>
      <c r="R1175" s="165"/>
      <c r="S1175" s="165"/>
    </row>
    <row r="1176" spans="1:124" x14ac:dyDescent="0.25">
      <c r="A1176" s="166" t="s">
        <v>2046</v>
      </c>
      <c r="B1176" s="167"/>
      <c r="C1176" s="164"/>
      <c r="D1176" s="167"/>
      <c r="E1176" s="167"/>
      <c r="F1176" s="167"/>
      <c r="G1176" s="167"/>
      <c r="H1176" s="167"/>
      <c r="I1176" s="167"/>
      <c r="J1176" s="167"/>
      <c r="K1176" s="167"/>
      <c r="L1176" s="167"/>
      <c r="M1176" s="167"/>
      <c r="N1176" s="167"/>
      <c r="O1176" s="167"/>
      <c r="P1176" s="167"/>
      <c r="Q1176" s="167"/>
      <c r="R1176" s="165"/>
      <c r="S1176" s="165"/>
    </row>
    <row r="1177" spans="1:124" x14ac:dyDescent="0.25">
      <c r="A1177" s="171" t="s">
        <v>2047</v>
      </c>
      <c r="B1177" s="167"/>
      <c r="C1177" s="152"/>
      <c r="D1177" s="152"/>
      <c r="E1177" s="152"/>
      <c r="F1177" s="152"/>
      <c r="G1177" s="152"/>
      <c r="H1177" s="152"/>
      <c r="I1177" s="152"/>
      <c r="J1177" s="152"/>
      <c r="K1177" s="152"/>
      <c r="L1177" s="152"/>
      <c r="M1177" s="152"/>
      <c r="N1177" s="152"/>
      <c r="O1177" s="152"/>
      <c r="P1177" s="152"/>
      <c r="Q1177" s="152"/>
      <c r="R1177" s="165"/>
      <c r="S1177" s="165"/>
    </row>
    <row r="1178" spans="1:124" x14ac:dyDescent="0.25">
      <c r="A1178" s="171" t="s">
        <v>2048</v>
      </c>
      <c r="B1178" s="167"/>
      <c r="C1178" s="169"/>
      <c r="D1178" s="169"/>
      <c r="E1178" s="169"/>
      <c r="F1178" s="169"/>
      <c r="G1178" s="169"/>
      <c r="H1178" s="169"/>
      <c r="I1178" s="169"/>
      <c r="J1178" s="169"/>
      <c r="K1178" s="169"/>
      <c r="L1178" s="169"/>
      <c r="M1178" s="169"/>
      <c r="N1178" s="169"/>
      <c r="O1178" s="169"/>
      <c r="P1178" s="169"/>
      <c r="Q1178" s="169"/>
      <c r="R1178" s="165"/>
      <c r="S1178" s="165"/>
    </row>
    <row r="1179" spans="1:124" x14ac:dyDescent="0.25">
      <c r="A1179" s="173" t="s">
        <v>2049</v>
      </c>
      <c r="B1179" s="174"/>
      <c r="C1179" s="154"/>
      <c r="D1179" s="154"/>
      <c r="E1179" s="154"/>
      <c r="F1179" s="154"/>
      <c r="G1179" s="154"/>
      <c r="H1179" s="154"/>
      <c r="I1179" s="154"/>
      <c r="J1179" s="154"/>
      <c r="K1179" s="154"/>
      <c r="L1179" s="154"/>
      <c r="M1179" s="154"/>
      <c r="N1179" s="154"/>
      <c r="O1179" s="154"/>
      <c r="P1179" s="154"/>
      <c r="Q1179" s="154"/>
      <c r="R1179" s="175"/>
      <c r="S1179" s="175"/>
    </row>
    <row r="1180" spans="1:124" x14ac:dyDescent="0.25">
      <c r="A1180"/>
      <c r="D1180"/>
      <c r="G1180"/>
      <c r="H1180"/>
    </row>
    <row r="1181" spans="1:124" x14ac:dyDescent="0.25">
      <c r="A1181"/>
      <c r="D1181"/>
      <c r="G1181"/>
      <c r="H1181"/>
    </row>
  </sheetData>
  <autoFilter ref="A14:EI1155" xr:uid="{00000000-0001-0000-0200-000000000000}">
    <sortState xmlns:xlrd2="http://schemas.microsoft.com/office/spreadsheetml/2017/richdata2" ref="A15:EI1155">
      <sortCondition ref="F14:F1155"/>
    </sortState>
  </autoFilter>
  <mergeCells count="64">
    <mergeCell ref="I11:P13"/>
    <mergeCell ref="CN13:CO13"/>
    <mergeCell ref="CP13:CQ13"/>
    <mergeCell ref="CD13:CE13"/>
    <mergeCell ref="CF13:CG13"/>
    <mergeCell ref="BZ13:CA13"/>
    <mergeCell ref="CB13:CC13"/>
    <mergeCell ref="CH13:CI13"/>
    <mergeCell ref="CJ13:CK13"/>
    <mergeCell ref="CL13:CM13"/>
    <mergeCell ref="BE13:BF13"/>
    <mergeCell ref="BG13:BH13"/>
    <mergeCell ref="BI13:BJ13"/>
    <mergeCell ref="BX13:BY13"/>
    <mergeCell ref="BO13:BP13"/>
    <mergeCell ref="BM13:BN13"/>
    <mergeCell ref="BK13:BL13"/>
    <mergeCell ref="CT11:DA13"/>
    <mergeCell ref="Q11:R13"/>
    <mergeCell ref="AS12:BS12"/>
    <mergeCell ref="S12:AR12"/>
    <mergeCell ref="S13:T13"/>
    <mergeCell ref="S11:CS11"/>
    <mergeCell ref="BQ13:BR13"/>
    <mergeCell ref="U13:V13"/>
    <mergeCell ref="AQ13:AR13"/>
    <mergeCell ref="BT12:CS12"/>
    <mergeCell ref="Y13:Z13"/>
    <mergeCell ref="AS13:AT13"/>
    <mergeCell ref="AU13:AV13"/>
    <mergeCell ref="AW13:AX13"/>
    <mergeCell ref="AY13:AZ13"/>
    <mergeCell ref="B1156:H1156"/>
    <mergeCell ref="CR13:CS13"/>
    <mergeCell ref="BT13:BU13"/>
    <mergeCell ref="BV13:BW13"/>
    <mergeCell ref="A11:H13"/>
    <mergeCell ref="W13:X13"/>
    <mergeCell ref="AG13:AH13"/>
    <mergeCell ref="AI13:AJ13"/>
    <mergeCell ref="AA13:AB13"/>
    <mergeCell ref="AC13:AD13"/>
    <mergeCell ref="AE13:AF13"/>
    <mergeCell ref="AK13:AL13"/>
    <mergeCell ref="AM13:AN13"/>
    <mergeCell ref="AO13:AP13"/>
    <mergeCell ref="BA13:BB13"/>
    <mergeCell ref="BC13:BD13"/>
    <mergeCell ref="E1:F1"/>
    <mergeCell ref="E2:F2"/>
    <mergeCell ref="DT1164:DX1164"/>
    <mergeCell ref="EC11:EH11"/>
    <mergeCell ref="EF12:EG12"/>
    <mergeCell ref="EF13:EG13"/>
    <mergeCell ref="ED13:EE13"/>
    <mergeCell ref="EC12:EE12"/>
    <mergeCell ref="EH12:EH13"/>
    <mergeCell ref="DP12:DR13"/>
    <mergeCell ref="DB11:EB11"/>
    <mergeCell ref="DB12:DM13"/>
    <mergeCell ref="DU12:EB12"/>
    <mergeCell ref="DU13:EB13"/>
    <mergeCell ref="DS12:DT13"/>
    <mergeCell ref="DN12:DO13"/>
  </mergeCells>
  <phoneticPr fontId="27" type="noConversion"/>
  <conditionalFormatting sqref="F15:F1152">
    <cfRule type="duplicateValues" dxfId="22" priority="44"/>
    <cfRule type="duplicateValues" dxfId="21" priority="45"/>
    <cfRule type="duplicateValues" dxfId="20" priority="48"/>
  </conditionalFormatting>
  <conditionalFormatting sqref="F19">
    <cfRule type="duplicateValues" dxfId="19" priority="20"/>
  </conditionalFormatting>
  <conditionalFormatting sqref="F1153 H1153">
    <cfRule type="duplicateValues" dxfId="18" priority="17"/>
    <cfRule type="duplicateValues" dxfId="17" priority="18"/>
  </conditionalFormatting>
  <conditionalFormatting sqref="F1154 H1154">
    <cfRule type="duplicateValues" dxfId="16" priority="15"/>
    <cfRule type="duplicateValues" dxfId="15" priority="16"/>
  </conditionalFormatting>
  <conditionalFormatting sqref="F1155">
    <cfRule type="duplicateValues" dxfId="14" priority="13"/>
    <cfRule type="duplicateValues" dxfId="13" priority="14"/>
  </conditionalFormatting>
  <conditionalFormatting sqref="G15:G1112 H15:H1152">
    <cfRule type="expression" dxfId="12" priority="36" stopIfTrue="1">
      <formula>ISERROR(G15)</formula>
    </cfRule>
  </conditionalFormatting>
  <conditionalFormatting sqref="O1158:O1048576 DD1:DE1 F3:F1152 O9:O10 O3:O6 F1156:F1048576 O14">
    <cfRule type="duplicateValues" dxfId="11" priority="21"/>
  </conditionalFormatting>
  <conditionalFormatting sqref="DD2">
    <cfRule type="duplicateValues" dxfId="10" priority="19"/>
  </conditionalFormatting>
  <pageMargins left="0.7" right="0.7" top="0.75" bottom="0.75" header="0.3" footer="0.3"/>
  <pageSetup fitToHeight="0" orientation="portrait" r:id="rId1"/>
  <headerFooter>
    <oddHeader>&amp;RMassachusetts Electric Company and
Nantucket Electric Company
each d/b/a National Grid
D.P.U. 23-30
Grid Modernization Annual Report Appendix CY2022
Page &amp;P of &amp;N</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77E8A-E349-472D-823E-9CE53D77101A}">
  <dimension ref="A1:CU47"/>
  <sheetViews>
    <sheetView topLeftCell="BA7" zoomScale="106" zoomScaleNormal="106" workbookViewId="0">
      <selection activeCell="B15" sqref="B15"/>
    </sheetView>
  </sheetViews>
  <sheetFormatPr defaultColWidth="8.7109375" defaultRowHeight="15" x14ac:dyDescent="0.25"/>
  <cols>
    <col min="1" max="1" width="23.28515625" customWidth="1"/>
    <col min="2" max="4" width="15.7109375" customWidth="1"/>
    <col min="5" max="6" width="22" bestFit="1" customWidth="1"/>
    <col min="7" max="7" width="15.7109375" customWidth="1"/>
    <col min="8" max="8" width="18.85546875" customWidth="1"/>
    <col min="9" max="9" width="14.7109375" customWidth="1"/>
    <col min="10" max="13" width="12.7109375" customWidth="1"/>
    <col min="14" max="14" width="14.42578125" customWidth="1"/>
    <col min="15" max="15" width="15.5703125" customWidth="1"/>
    <col min="16" max="16" width="14.140625" customWidth="1"/>
    <col min="17" max="17" width="18.28515625" customWidth="1"/>
    <col min="18" max="18" width="17.5703125" customWidth="1"/>
    <col min="19" max="24" width="18.7109375" customWidth="1"/>
    <col min="25" max="26" width="18.42578125" customWidth="1"/>
    <col min="27" max="33" width="19.7109375" customWidth="1"/>
    <col min="34" max="34" width="21.28515625" customWidth="1"/>
    <col min="35" max="35" width="18.7109375" customWidth="1"/>
    <col min="36" max="41" width="19.7109375" customWidth="1"/>
    <col min="42" max="42" width="21.42578125" customWidth="1"/>
    <col min="43" max="43" width="22.7109375" bestFit="1" customWidth="1"/>
    <col min="44" max="51" width="19.7109375" customWidth="1"/>
    <col min="52" max="52" width="13.7109375" style="88" customWidth="1"/>
    <col min="53" max="54" width="13.7109375" customWidth="1"/>
    <col min="55" max="55" width="15.140625" customWidth="1"/>
    <col min="56" max="62" width="13.7109375" customWidth="1"/>
    <col min="63" max="63" width="18.85546875" customWidth="1"/>
    <col min="64" max="65" width="14.7109375" customWidth="1"/>
    <col min="66" max="70" width="15.7109375" customWidth="1"/>
    <col min="71" max="78" width="20.140625" customWidth="1"/>
    <col min="79" max="79" width="25.7109375" customWidth="1"/>
    <col min="80" max="80" width="17" customWidth="1"/>
    <col min="81" max="81" width="18.140625" customWidth="1"/>
    <col min="82" max="82" width="20.140625" customWidth="1"/>
    <col min="83" max="83" width="21.42578125" customWidth="1"/>
    <col min="84" max="84" width="14.42578125" customWidth="1"/>
  </cols>
  <sheetData>
    <row r="1" spans="1:84" ht="21.75" customHeight="1" x14ac:dyDescent="0.3">
      <c r="A1" s="1" t="s">
        <v>2050</v>
      </c>
      <c r="B1" s="1" t="s">
        <v>747</v>
      </c>
      <c r="C1" s="149"/>
      <c r="D1" s="252" t="s">
        <v>6</v>
      </c>
      <c r="E1" s="252" t="s">
        <v>717</v>
      </c>
      <c r="G1" s="1"/>
      <c r="H1" s="1"/>
      <c r="S1" s="30"/>
      <c r="T1" s="31"/>
      <c r="U1" s="30"/>
      <c r="V1" s="30"/>
      <c r="W1" s="30"/>
      <c r="X1" s="30"/>
      <c r="AA1" s="30"/>
      <c r="AB1" s="30"/>
      <c r="AC1" s="30"/>
      <c r="AD1" s="30"/>
      <c r="AE1" s="30"/>
      <c r="AF1" s="30"/>
      <c r="AG1" s="30"/>
      <c r="AH1" s="30"/>
      <c r="AI1" s="30"/>
      <c r="AJ1" s="30"/>
      <c r="AK1" s="30"/>
      <c r="AL1" s="30"/>
      <c r="AM1" s="30"/>
      <c r="AN1" s="30"/>
      <c r="AO1" s="30"/>
      <c r="AP1" s="30"/>
    </row>
    <row r="2" spans="1:84" x14ac:dyDescent="0.25">
      <c r="A2" s="2"/>
      <c r="B2" s="2"/>
      <c r="C2" s="2"/>
      <c r="D2" s="252" t="s">
        <v>8</v>
      </c>
      <c r="E2" s="259">
        <v>2023</v>
      </c>
    </row>
    <row r="3" spans="1:84" x14ac:dyDescent="0.25">
      <c r="B3" s="2"/>
      <c r="C3" s="2"/>
      <c r="D3" s="2"/>
      <c r="E3" s="2"/>
    </row>
    <row r="4" spans="1:84" ht="15" customHeight="1" x14ac:dyDescent="0.25">
      <c r="A4" s="186" t="s">
        <v>748</v>
      </c>
      <c r="B4" s="161"/>
      <c r="C4" s="156"/>
      <c r="D4" s="156"/>
      <c r="E4" s="156"/>
      <c r="F4" s="157"/>
      <c r="G4" s="3"/>
      <c r="H4" s="3"/>
      <c r="I4" s="3"/>
      <c r="J4" s="3"/>
      <c r="K4" s="3"/>
      <c r="L4" s="3"/>
      <c r="M4" s="3"/>
      <c r="N4" s="3"/>
      <c r="O4" s="3"/>
      <c r="P4" s="3"/>
      <c r="Q4" s="3"/>
    </row>
    <row r="5" spans="1:84" ht="15" customHeight="1" x14ac:dyDescent="0.25">
      <c r="A5" s="171" t="s">
        <v>749</v>
      </c>
      <c r="B5" s="167"/>
      <c r="C5" s="152"/>
      <c r="D5" s="152"/>
      <c r="E5" s="152"/>
      <c r="F5" s="153"/>
      <c r="G5" s="6"/>
      <c r="H5" s="6"/>
      <c r="I5" s="6"/>
      <c r="J5" s="6"/>
      <c r="K5" s="6"/>
      <c r="L5" s="6"/>
    </row>
    <row r="6" spans="1:84" ht="15" customHeight="1" x14ac:dyDescent="0.25">
      <c r="A6" s="171" t="s">
        <v>750</v>
      </c>
      <c r="B6" s="167"/>
      <c r="C6" s="152"/>
      <c r="D6" s="152"/>
      <c r="E6" s="152"/>
      <c r="F6" s="153"/>
      <c r="G6" s="6"/>
      <c r="H6" s="6"/>
      <c r="I6" s="6"/>
      <c r="J6" s="6"/>
      <c r="K6" s="6"/>
      <c r="L6" s="6"/>
      <c r="T6" s="48"/>
      <c r="U6" s="48"/>
      <c r="V6" s="48"/>
    </row>
    <row r="7" spans="1:84" ht="15" customHeight="1" x14ac:dyDescent="0.25">
      <c r="A7" s="171" t="s">
        <v>751</v>
      </c>
      <c r="B7" s="167"/>
      <c r="C7" s="152"/>
      <c r="D7" s="152"/>
      <c r="E7" s="152"/>
      <c r="F7" s="153"/>
      <c r="G7" s="6"/>
      <c r="H7" s="6"/>
      <c r="I7" s="6"/>
      <c r="J7" s="6"/>
      <c r="K7" s="6"/>
      <c r="L7" s="6"/>
      <c r="T7" s="48"/>
      <c r="U7" s="48"/>
      <c r="V7" s="48"/>
    </row>
    <row r="8" spans="1:84" ht="15" customHeight="1" x14ac:dyDescent="0.25">
      <c r="A8" s="171" t="s">
        <v>752</v>
      </c>
      <c r="B8" s="167"/>
      <c r="C8" s="152"/>
      <c r="D8" s="152"/>
      <c r="E8" s="152"/>
      <c r="F8" s="153"/>
      <c r="G8" s="6"/>
      <c r="H8" s="6"/>
      <c r="I8" s="6"/>
      <c r="J8" s="6"/>
      <c r="K8" s="6"/>
      <c r="L8" s="6"/>
      <c r="T8" s="48"/>
      <c r="U8" s="48"/>
      <c r="V8" s="48"/>
    </row>
    <row r="9" spans="1:84" ht="15" customHeight="1" x14ac:dyDescent="0.25">
      <c r="A9" s="173" t="s">
        <v>753</v>
      </c>
      <c r="B9" s="174"/>
      <c r="C9" s="154"/>
      <c r="D9" s="154"/>
      <c r="E9" s="154"/>
      <c r="F9" s="155"/>
      <c r="G9" s="6"/>
      <c r="H9" s="6"/>
      <c r="I9" s="6"/>
      <c r="J9" s="6"/>
      <c r="K9" s="6"/>
      <c r="L9" s="6"/>
      <c r="T9" s="48"/>
      <c r="U9" s="48"/>
      <c r="V9" s="48"/>
    </row>
    <row r="10" spans="1:84" ht="15.75" thickBot="1" x14ac:dyDescent="0.3"/>
    <row r="11" spans="1:84" ht="15.75" thickBot="1" x14ac:dyDescent="0.3">
      <c r="A11" s="1451" t="s">
        <v>755</v>
      </c>
      <c r="B11" s="1452"/>
      <c r="C11" s="1452"/>
      <c r="D11" s="1452"/>
      <c r="E11" s="1452"/>
      <c r="F11" s="1452"/>
      <c r="G11" s="1452"/>
      <c r="H11" s="1453"/>
      <c r="I11" s="1481" t="s">
        <v>756</v>
      </c>
      <c r="J11" s="1481"/>
      <c r="K11" s="1481"/>
      <c r="L11" s="1481"/>
      <c r="M11" s="1481"/>
      <c r="N11" s="1481"/>
      <c r="O11" s="1481"/>
      <c r="P11" s="1482"/>
      <c r="Q11" s="1490" t="s">
        <v>757</v>
      </c>
      <c r="R11" s="1491"/>
      <c r="S11" s="1489" t="s">
        <v>758</v>
      </c>
      <c r="T11" s="1475"/>
      <c r="U11" s="1475"/>
      <c r="V11" s="1475"/>
      <c r="W11" s="1475"/>
      <c r="X11" s="1475"/>
      <c r="Y11" s="1475"/>
      <c r="Z11" s="1475"/>
      <c r="AA11" s="1475"/>
      <c r="AB11" s="1475"/>
      <c r="AC11" s="1475"/>
      <c r="AD11" s="1475"/>
      <c r="AE11" s="1475"/>
      <c r="AF11" s="1475"/>
      <c r="AG11" s="1475"/>
      <c r="AH11" s="1475"/>
      <c r="AI11" s="1475"/>
      <c r="AJ11" s="1475"/>
      <c r="AK11" s="1475"/>
      <c r="AL11" s="1475"/>
      <c r="AM11" s="1475"/>
      <c r="AN11" s="1475"/>
      <c r="AO11" s="1475"/>
      <c r="AP11" s="1475"/>
      <c r="AQ11" s="1476"/>
      <c r="AR11" s="1458" t="s">
        <v>759</v>
      </c>
      <c r="AS11" s="1459"/>
      <c r="AT11" s="1459"/>
      <c r="AU11" s="1459"/>
      <c r="AV11" s="1459"/>
      <c r="AW11" s="1459"/>
      <c r="AX11" s="1459"/>
      <c r="AY11" s="1460"/>
      <c r="AZ11" s="1435" t="s">
        <v>760</v>
      </c>
      <c r="BA11" s="1436"/>
      <c r="BB11" s="1436"/>
      <c r="BC11" s="1436"/>
      <c r="BD11" s="1436"/>
      <c r="BE11" s="1436"/>
      <c r="BF11" s="1436"/>
      <c r="BG11" s="1436"/>
      <c r="BH11" s="1436"/>
      <c r="BI11" s="1436"/>
      <c r="BJ11" s="1436"/>
      <c r="BK11" s="1436"/>
      <c r="BL11" s="1436"/>
      <c r="BM11" s="1436"/>
      <c r="BN11" s="1436"/>
      <c r="BO11" s="1436"/>
      <c r="BP11" s="1436"/>
      <c r="BQ11" s="1436"/>
      <c r="BR11" s="1436"/>
      <c r="BS11" s="1436"/>
      <c r="BT11" s="1436"/>
      <c r="BU11" s="1436"/>
      <c r="BV11" s="1436"/>
      <c r="BW11" s="1436"/>
      <c r="BX11" s="1436"/>
      <c r="BY11" s="1436"/>
      <c r="BZ11" s="1437"/>
      <c r="CA11" s="1421" t="s">
        <v>761</v>
      </c>
      <c r="CB11" s="1422"/>
      <c r="CC11" s="1422"/>
      <c r="CD11" s="1422"/>
      <c r="CE11" s="1422"/>
      <c r="CF11" s="1423"/>
    </row>
    <row r="12" spans="1:84" ht="15.75" customHeight="1" thickBot="1" x14ac:dyDescent="0.3">
      <c r="A12" s="1454"/>
      <c r="B12" s="1455"/>
      <c r="C12" s="1455"/>
      <c r="D12" s="1455"/>
      <c r="E12" s="1455"/>
      <c r="F12" s="1455"/>
      <c r="G12" s="1455"/>
      <c r="H12" s="1456"/>
      <c r="I12" s="1484"/>
      <c r="J12" s="1484"/>
      <c r="K12" s="1484"/>
      <c r="L12" s="1484"/>
      <c r="M12" s="1484"/>
      <c r="N12" s="1484"/>
      <c r="O12" s="1484"/>
      <c r="P12" s="1485"/>
      <c r="Q12" s="1492"/>
      <c r="R12" s="1493"/>
      <c r="S12" s="1471" t="s">
        <v>762</v>
      </c>
      <c r="T12" s="1472"/>
      <c r="U12" s="1472"/>
      <c r="V12" s="1472"/>
      <c r="W12" s="1472"/>
      <c r="X12" s="1472"/>
      <c r="Y12" s="1472"/>
      <c r="Z12" s="1473"/>
      <c r="AA12" s="1471" t="s">
        <v>763</v>
      </c>
      <c r="AB12" s="1472"/>
      <c r="AC12" s="1472"/>
      <c r="AD12" s="1472"/>
      <c r="AE12" s="1472"/>
      <c r="AF12" s="1472"/>
      <c r="AG12" s="1472"/>
      <c r="AH12" s="1472"/>
      <c r="AI12" s="1473"/>
      <c r="AJ12" s="1477" t="s">
        <v>764</v>
      </c>
      <c r="AK12" s="1478"/>
      <c r="AL12" s="1478"/>
      <c r="AM12" s="1478"/>
      <c r="AN12" s="1478"/>
      <c r="AO12" s="1478"/>
      <c r="AP12" s="1478"/>
      <c r="AQ12" s="1479"/>
      <c r="AR12" s="1461"/>
      <c r="AS12" s="1462"/>
      <c r="AT12" s="1462"/>
      <c r="AU12" s="1462"/>
      <c r="AV12" s="1462"/>
      <c r="AW12" s="1462"/>
      <c r="AX12" s="1462"/>
      <c r="AY12" s="1463"/>
      <c r="AZ12" s="1421" t="s">
        <v>765</v>
      </c>
      <c r="BA12" s="1438"/>
      <c r="BB12" s="1438"/>
      <c r="BC12" s="1438"/>
      <c r="BD12" s="1438"/>
      <c r="BE12" s="1438"/>
      <c r="BF12" s="1438"/>
      <c r="BG12" s="1438"/>
      <c r="BH12" s="1438"/>
      <c r="BI12" s="1438"/>
      <c r="BJ12" s="1438"/>
      <c r="BK12" s="1439"/>
      <c r="BL12" s="1429" t="s">
        <v>766</v>
      </c>
      <c r="BM12" s="1430"/>
      <c r="BN12" s="1429" t="s">
        <v>767</v>
      </c>
      <c r="BO12" s="1430"/>
      <c r="BP12" s="1431"/>
      <c r="BQ12" s="1429" t="s">
        <v>768</v>
      </c>
      <c r="BR12" s="1431"/>
      <c r="BS12" s="1424" t="s">
        <v>769</v>
      </c>
      <c r="BT12" s="1443"/>
      <c r="BU12" s="1443"/>
      <c r="BV12" s="1443"/>
      <c r="BW12" s="1443"/>
      <c r="BX12" s="1443"/>
      <c r="BY12" s="1443"/>
      <c r="BZ12" s="1443"/>
      <c r="CA12" s="1424" t="s">
        <v>770</v>
      </c>
      <c r="CB12" s="1426"/>
      <c r="CC12" s="1426"/>
      <c r="CD12" s="1424" t="s">
        <v>7</v>
      </c>
      <c r="CE12" s="1388"/>
      <c r="CF12" s="1427" t="s">
        <v>771</v>
      </c>
    </row>
    <row r="13" spans="1:84" ht="30.75" thickBot="1" x14ac:dyDescent="0.3">
      <c r="A13" s="1454"/>
      <c r="B13" s="1455"/>
      <c r="C13" s="1455"/>
      <c r="D13" s="1455"/>
      <c r="E13" s="1455"/>
      <c r="F13" s="1455"/>
      <c r="G13" s="1455"/>
      <c r="H13" s="1456"/>
      <c r="I13" s="1487"/>
      <c r="J13" s="1487"/>
      <c r="K13" s="1487"/>
      <c r="L13" s="1487"/>
      <c r="M13" s="1487"/>
      <c r="N13" s="1487"/>
      <c r="O13" s="1487"/>
      <c r="P13" s="1488"/>
      <c r="Q13" s="1494"/>
      <c r="R13" s="1495"/>
      <c r="S13" s="1448" t="s">
        <v>2051</v>
      </c>
      <c r="T13" s="1449"/>
      <c r="U13" s="1450" t="s">
        <v>2052</v>
      </c>
      <c r="V13" s="1449"/>
      <c r="W13" s="1450" t="s">
        <v>2053</v>
      </c>
      <c r="X13" s="1474"/>
      <c r="Y13" s="1447" t="s">
        <v>784</v>
      </c>
      <c r="Z13" s="1388"/>
      <c r="AA13" s="1448" t="s">
        <v>2051</v>
      </c>
      <c r="AB13" s="1449"/>
      <c r="AC13" s="1450" t="s">
        <v>2052</v>
      </c>
      <c r="AD13" s="1449"/>
      <c r="AE13" s="1450" t="s">
        <v>2053</v>
      </c>
      <c r="AF13" s="1474"/>
      <c r="AG13" s="1447" t="s">
        <v>784</v>
      </c>
      <c r="AH13" s="1426"/>
      <c r="AI13" s="158" t="s">
        <v>785</v>
      </c>
      <c r="AJ13" s="1448" t="s">
        <v>2051</v>
      </c>
      <c r="AK13" s="1449"/>
      <c r="AL13" s="1450" t="s">
        <v>2052</v>
      </c>
      <c r="AM13" s="1449"/>
      <c r="AN13" s="1450" t="s">
        <v>2053</v>
      </c>
      <c r="AO13" s="1474"/>
      <c r="AP13" s="1447" t="s">
        <v>784</v>
      </c>
      <c r="AQ13" s="1426"/>
      <c r="AR13" s="1464"/>
      <c r="AS13" s="1465"/>
      <c r="AT13" s="1465"/>
      <c r="AU13" s="1465"/>
      <c r="AV13" s="1465"/>
      <c r="AW13" s="1465"/>
      <c r="AX13" s="1465"/>
      <c r="AY13" s="1466"/>
      <c r="AZ13" s="1440"/>
      <c r="BA13" s="1441"/>
      <c r="BB13" s="1441"/>
      <c r="BC13" s="1441"/>
      <c r="BD13" s="1441"/>
      <c r="BE13" s="1441"/>
      <c r="BF13" s="1441"/>
      <c r="BG13" s="1441"/>
      <c r="BH13" s="1441"/>
      <c r="BI13" s="1441"/>
      <c r="BJ13" s="1441"/>
      <c r="BK13" s="1442"/>
      <c r="BL13" s="1432"/>
      <c r="BM13" s="1433"/>
      <c r="BN13" s="1432"/>
      <c r="BO13" s="1433"/>
      <c r="BP13" s="1434"/>
      <c r="BQ13" s="1432"/>
      <c r="BR13" s="1434"/>
      <c r="BS13" s="1429" t="s">
        <v>786</v>
      </c>
      <c r="BT13" s="1430"/>
      <c r="BU13" s="1430"/>
      <c r="BV13" s="1430"/>
      <c r="BW13" s="1430"/>
      <c r="BX13" s="1430"/>
      <c r="BY13" s="1430"/>
      <c r="BZ13" s="1430"/>
      <c r="CA13" s="435" t="s">
        <v>787</v>
      </c>
      <c r="CB13" s="1424" t="s">
        <v>788</v>
      </c>
      <c r="CC13" s="1425"/>
      <c r="CD13" s="1424" t="s">
        <v>789</v>
      </c>
      <c r="CE13" s="1425"/>
      <c r="CF13" s="1428"/>
    </row>
    <row r="14" spans="1:84" ht="75.75" thickBot="1" x14ac:dyDescent="0.3">
      <c r="A14" s="343" t="s">
        <v>6</v>
      </c>
      <c r="B14" s="344" t="s">
        <v>22</v>
      </c>
      <c r="C14" s="344" t="s">
        <v>23</v>
      </c>
      <c r="D14" s="118" t="s">
        <v>24</v>
      </c>
      <c r="E14" s="118" t="s">
        <v>25</v>
      </c>
      <c r="F14" s="118" t="s">
        <v>26</v>
      </c>
      <c r="G14" s="118" t="s">
        <v>27</v>
      </c>
      <c r="H14" s="346" t="s">
        <v>28</v>
      </c>
      <c r="I14" s="245" t="s">
        <v>790</v>
      </c>
      <c r="J14" s="246" t="s">
        <v>791</v>
      </c>
      <c r="K14" s="246" t="s">
        <v>792</v>
      </c>
      <c r="L14" s="246" t="s">
        <v>793</v>
      </c>
      <c r="M14" s="246" t="s">
        <v>794</v>
      </c>
      <c r="N14" s="246" t="s">
        <v>795</v>
      </c>
      <c r="O14" s="246" t="s">
        <v>796</v>
      </c>
      <c r="P14" s="246" t="s">
        <v>797</v>
      </c>
      <c r="Q14" s="247" t="s">
        <v>798</v>
      </c>
      <c r="R14" s="248" t="s">
        <v>799</v>
      </c>
      <c r="S14" s="210" t="s">
        <v>800</v>
      </c>
      <c r="T14" s="442" t="s">
        <v>801</v>
      </c>
      <c r="U14" s="442" t="s">
        <v>802</v>
      </c>
      <c r="V14" s="442" t="s">
        <v>803</v>
      </c>
      <c r="W14" s="442" t="s">
        <v>800</v>
      </c>
      <c r="X14" s="442" t="s">
        <v>803</v>
      </c>
      <c r="Y14" s="442" t="s">
        <v>804</v>
      </c>
      <c r="Z14" s="211" t="s">
        <v>805</v>
      </c>
      <c r="AA14" s="210" t="s">
        <v>806</v>
      </c>
      <c r="AB14" s="442" t="s">
        <v>807</v>
      </c>
      <c r="AC14" s="442" t="s">
        <v>806</v>
      </c>
      <c r="AD14" s="442" t="s">
        <v>808</v>
      </c>
      <c r="AE14" s="442" t="s">
        <v>806</v>
      </c>
      <c r="AF14" s="442" t="s">
        <v>808</v>
      </c>
      <c r="AG14" s="442" t="s">
        <v>809</v>
      </c>
      <c r="AH14" s="442" t="s">
        <v>810</v>
      </c>
      <c r="AI14" s="211" t="s">
        <v>811</v>
      </c>
      <c r="AJ14" s="210" t="s">
        <v>812</v>
      </c>
      <c r="AK14" s="442" t="s">
        <v>813</v>
      </c>
      <c r="AL14" s="442" t="s">
        <v>812</v>
      </c>
      <c r="AM14" s="442" t="s">
        <v>813</v>
      </c>
      <c r="AN14" s="442" t="s">
        <v>814</v>
      </c>
      <c r="AO14" s="442" t="s">
        <v>815</v>
      </c>
      <c r="AP14" s="442" t="s">
        <v>816</v>
      </c>
      <c r="AQ14" s="211" t="s">
        <v>817</v>
      </c>
      <c r="AR14" s="215" t="s">
        <v>818</v>
      </c>
      <c r="AS14" s="216" t="s">
        <v>819</v>
      </c>
      <c r="AT14" s="216" t="s">
        <v>820</v>
      </c>
      <c r="AU14" s="216" t="s">
        <v>821</v>
      </c>
      <c r="AV14" s="216" t="s">
        <v>822</v>
      </c>
      <c r="AW14" s="216" t="s">
        <v>823</v>
      </c>
      <c r="AX14" s="217" t="s">
        <v>824</v>
      </c>
      <c r="AY14" s="218" t="s">
        <v>825</v>
      </c>
      <c r="AZ14" s="77" t="s">
        <v>826</v>
      </c>
      <c r="BA14" s="77" t="s">
        <v>827</v>
      </c>
      <c r="BB14" s="77" t="s">
        <v>828</v>
      </c>
      <c r="BC14" s="77" t="s">
        <v>829</v>
      </c>
      <c r="BD14" s="78" t="s">
        <v>830</v>
      </c>
      <c r="BE14" s="77" t="s">
        <v>831</v>
      </c>
      <c r="BF14" s="77" t="s">
        <v>832</v>
      </c>
      <c r="BG14" s="77" t="s">
        <v>833</v>
      </c>
      <c r="BH14" s="77" t="s">
        <v>834</v>
      </c>
      <c r="BI14" s="448" t="s">
        <v>835</v>
      </c>
      <c r="BJ14" s="78" t="s">
        <v>836</v>
      </c>
      <c r="BK14" s="448" t="s">
        <v>837</v>
      </c>
      <c r="BL14" s="99" t="s">
        <v>838</v>
      </c>
      <c r="BM14" s="437" t="s">
        <v>839</v>
      </c>
      <c r="BN14" s="435" t="s">
        <v>840</v>
      </c>
      <c r="BO14" s="97" t="s">
        <v>841</v>
      </c>
      <c r="BP14" s="437" t="s">
        <v>842</v>
      </c>
      <c r="BQ14" s="99" t="s">
        <v>843</v>
      </c>
      <c r="BR14" s="437" t="s">
        <v>844</v>
      </c>
      <c r="BS14" s="435" t="s">
        <v>845</v>
      </c>
      <c r="BT14" s="97" t="s">
        <v>846</v>
      </c>
      <c r="BU14" s="441" t="s">
        <v>847</v>
      </c>
      <c r="BV14" s="228" t="s">
        <v>848</v>
      </c>
      <c r="BW14" s="435" t="s">
        <v>849</v>
      </c>
      <c r="BX14" s="97" t="s">
        <v>850</v>
      </c>
      <c r="BY14" s="441" t="s">
        <v>851</v>
      </c>
      <c r="BZ14" s="98" t="s">
        <v>852</v>
      </c>
      <c r="CA14" s="438" t="s">
        <v>853</v>
      </c>
      <c r="CB14" s="229" t="s">
        <v>854</v>
      </c>
      <c r="CC14" s="440" t="s">
        <v>855</v>
      </c>
      <c r="CD14" s="99" t="s">
        <v>856</v>
      </c>
      <c r="CE14" s="437" t="s">
        <v>857</v>
      </c>
      <c r="CF14" s="437" t="s">
        <v>858</v>
      </c>
    </row>
    <row r="15" spans="1:84" ht="30" customHeight="1" x14ac:dyDescent="0.25">
      <c r="A15" s="369" t="str">
        <f>$E$1</f>
        <v>[Enter Company Name]</v>
      </c>
      <c r="B15" s="372"/>
      <c r="C15" s="372"/>
      <c r="D15" s="101" t="s">
        <v>727</v>
      </c>
      <c r="E15" s="101"/>
      <c r="F15" s="101"/>
      <c r="G15" s="101"/>
      <c r="H15" s="102"/>
      <c r="I15" s="241"/>
      <c r="J15" s="119"/>
      <c r="K15" s="242"/>
      <c r="L15" s="242"/>
      <c r="M15" s="242"/>
      <c r="N15" s="139"/>
      <c r="O15" s="139"/>
      <c r="P15" s="141"/>
      <c r="Q15" s="103"/>
      <c r="R15" s="243"/>
      <c r="S15" s="23"/>
      <c r="T15" s="18"/>
      <c r="U15" s="64"/>
      <c r="V15" s="18"/>
      <c r="W15" s="64"/>
      <c r="X15" s="18"/>
      <c r="Y15" s="64"/>
      <c r="Z15" s="11"/>
      <c r="AA15" s="17"/>
      <c r="AB15" s="18"/>
      <c r="AC15" s="64"/>
      <c r="AD15" s="18"/>
      <c r="AE15" s="64"/>
      <c r="AF15" s="18"/>
      <c r="AG15" s="64"/>
      <c r="AH15" s="18"/>
      <c r="AI15" s="11"/>
      <c r="AJ15" s="38"/>
      <c r="AK15" s="57"/>
      <c r="AL15" s="27"/>
      <c r="AM15" s="57"/>
      <c r="AN15" s="27"/>
      <c r="AO15" s="57"/>
      <c r="AP15" s="27"/>
      <c r="AQ15" s="147"/>
      <c r="AR15" s="219"/>
      <c r="AS15" s="220"/>
      <c r="AT15" s="220"/>
      <c r="AU15" s="220"/>
      <c r="AV15" s="220"/>
      <c r="AW15" s="220"/>
      <c r="AX15" s="220"/>
      <c r="AY15" s="221"/>
      <c r="AZ15" s="108"/>
      <c r="BA15" s="10"/>
      <c r="BB15" s="10"/>
      <c r="BC15" s="120"/>
      <c r="BD15" s="120"/>
      <c r="BE15" s="120"/>
      <c r="BF15" s="140"/>
      <c r="BG15" s="140"/>
      <c r="BH15" s="140"/>
      <c r="BI15" s="140"/>
      <c r="BJ15" s="120"/>
      <c r="BK15" s="127"/>
      <c r="BL15" s="26"/>
      <c r="BM15" s="139"/>
      <c r="BN15" s="84"/>
      <c r="BO15" s="9"/>
      <c r="BP15" s="60"/>
      <c r="BQ15" s="121"/>
      <c r="BR15" s="122"/>
      <c r="BS15" s="26"/>
      <c r="BT15" s="105"/>
      <c r="BU15" s="139"/>
      <c r="BV15" s="141"/>
      <c r="BW15" s="26"/>
      <c r="BX15" s="139"/>
      <c r="BY15" s="139"/>
      <c r="BZ15" s="141"/>
      <c r="CA15" s="235"/>
      <c r="CB15" s="230"/>
      <c r="CC15" s="231"/>
      <c r="CD15" s="103"/>
      <c r="CE15" s="104"/>
      <c r="CF15" s="60"/>
    </row>
    <row r="16" spans="1:84" ht="30" customHeight="1" x14ac:dyDescent="0.25">
      <c r="A16" s="203" t="str">
        <f t="shared" ref="A16:A23" si="0">$E$1</f>
        <v>[Enter Company Name]</v>
      </c>
      <c r="B16" s="27"/>
      <c r="C16" s="27"/>
      <c r="D16" s="64" t="s">
        <v>728</v>
      </c>
      <c r="E16" s="64"/>
      <c r="F16" s="64" t="s">
        <v>729</v>
      </c>
      <c r="G16" s="64"/>
      <c r="H16" s="11"/>
      <c r="I16" s="14"/>
      <c r="J16" s="64"/>
      <c r="K16" s="28"/>
      <c r="L16" s="28"/>
      <c r="M16" s="28"/>
      <c r="N16" s="120"/>
      <c r="O16" s="120"/>
      <c r="P16" s="140"/>
      <c r="Q16" s="49"/>
      <c r="R16" s="212"/>
      <c r="S16" s="23"/>
      <c r="T16" s="18"/>
      <c r="U16" s="64"/>
      <c r="V16" s="18"/>
      <c r="W16" s="64"/>
      <c r="X16" s="18"/>
      <c r="Y16" s="64"/>
      <c r="Z16" s="11"/>
      <c r="AA16" s="17"/>
      <c r="AB16" s="18"/>
      <c r="AC16" s="64"/>
      <c r="AD16" s="18"/>
      <c r="AE16" s="64"/>
      <c r="AF16" s="18"/>
      <c r="AG16" s="64"/>
      <c r="AH16" s="18"/>
      <c r="AI16" s="11"/>
      <c r="AJ16" s="38"/>
      <c r="AK16" s="57"/>
      <c r="AL16" s="27"/>
      <c r="AM16" s="57"/>
      <c r="AN16" s="27"/>
      <c r="AO16" s="57"/>
      <c r="AP16" s="27"/>
      <c r="AQ16" s="147"/>
      <c r="AR16" s="111"/>
      <c r="AS16" s="91"/>
      <c r="AT16" s="91"/>
      <c r="AU16" s="91"/>
      <c r="AV16" s="91"/>
      <c r="AW16" s="91"/>
      <c r="AX16" s="91"/>
      <c r="AY16" s="112"/>
      <c r="AZ16" s="108"/>
      <c r="BA16" s="10"/>
      <c r="BB16" s="10"/>
      <c r="BC16" s="120"/>
      <c r="BD16" s="120"/>
      <c r="BE16" s="120"/>
      <c r="BF16" s="140"/>
      <c r="BG16" s="140"/>
      <c r="BH16" s="140"/>
      <c r="BI16" s="140"/>
      <c r="BJ16" s="120"/>
      <c r="BK16" s="127"/>
      <c r="BL16" s="123"/>
      <c r="BM16" s="139"/>
      <c r="BN16" s="84"/>
      <c r="BO16" s="139"/>
      <c r="BP16" s="60"/>
      <c r="BQ16" s="121"/>
      <c r="BR16" s="122"/>
      <c r="BS16" s="26"/>
      <c r="BT16" s="105"/>
      <c r="BU16" s="139"/>
      <c r="BV16" s="141"/>
      <c r="BW16" s="26"/>
      <c r="BX16" s="139"/>
      <c r="BY16" s="139"/>
      <c r="BZ16" s="141"/>
      <c r="CA16" s="236"/>
      <c r="CB16" s="49"/>
      <c r="CC16" s="232"/>
      <c r="CD16" s="103"/>
      <c r="CE16" s="104"/>
      <c r="CF16" s="60"/>
    </row>
    <row r="17" spans="1:99" ht="30" customHeight="1" x14ac:dyDescent="0.25">
      <c r="A17" s="203" t="str">
        <f t="shared" si="0"/>
        <v>[Enter Company Name]</v>
      </c>
      <c r="B17" s="27"/>
      <c r="C17" s="27"/>
      <c r="D17" s="64" t="s">
        <v>728</v>
      </c>
      <c r="E17" s="64"/>
      <c r="F17" s="64" t="s">
        <v>730</v>
      </c>
      <c r="G17" s="29"/>
      <c r="H17" s="11"/>
      <c r="I17" s="72"/>
      <c r="J17" s="29"/>
      <c r="K17" s="29"/>
      <c r="L17" s="29"/>
      <c r="M17" s="29"/>
      <c r="N17" s="120"/>
      <c r="O17" s="120"/>
      <c r="P17" s="140"/>
      <c r="Q17" s="35"/>
      <c r="R17" s="213"/>
      <c r="S17" s="23"/>
      <c r="T17" s="18"/>
      <c r="U17" s="64"/>
      <c r="V17" s="18"/>
      <c r="W17" s="64"/>
      <c r="X17" s="18"/>
      <c r="Y17" s="64"/>
      <c r="Z17" s="11"/>
      <c r="AA17" s="17"/>
      <c r="AB17" s="18"/>
      <c r="AC17" s="64"/>
      <c r="AD17" s="18"/>
      <c r="AE17" s="64"/>
      <c r="AF17" s="18"/>
      <c r="AG17" s="64"/>
      <c r="AH17" s="18"/>
      <c r="AI17" s="11"/>
      <c r="AJ17" s="38"/>
      <c r="AK17" s="57"/>
      <c r="AL17" s="27"/>
      <c r="AM17" s="57"/>
      <c r="AN17" s="27"/>
      <c r="AO17" s="57"/>
      <c r="AP17" s="27"/>
      <c r="AQ17" s="147"/>
      <c r="AR17" s="111"/>
      <c r="AS17" s="91"/>
      <c r="AT17" s="91"/>
      <c r="AU17" s="91"/>
      <c r="AV17" s="91"/>
      <c r="AW17" s="91"/>
      <c r="AX17" s="91"/>
      <c r="AY17" s="112"/>
      <c r="AZ17" s="108"/>
      <c r="BA17" s="10"/>
      <c r="BB17" s="10"/>
      <c r="BC17" s="120"/>
      <c r="BD17" s="120"/>
      <c r="BE17" s="120"/>
      <c r="BF17" s="140"/>
      <c r="BG17" s="140"/>
      <c r="BH17" s="140"/>
      <c r="BI17" s="140"/>
      <c r="BJ17" s="120"/>
      <c r="BK17" s="127"/>
      <c r="BL17" s="124"/>
      <c r="BM17" s="120"/>
      <c r="BN17" s="85"/>
      <c r="BO17" s="120"/>
      <c r="BP17" s="44"/>
      <c r="BQ17" s="108"/>
      <c r="BR17" s="106"/>
      <c r="BS17" s="16"/>
      <c r="BT17" s="10"/>
      <c r="BU17" s="120"/>
      <c r="BV17" s="140"/>
      <c r="BW17" s="16"/>
      <c r="BX17" s="120"/>
      <c r="BY17" s="120"/>
      <c r="BZ17" s="140"/>
      <c r="CA17" s="236"/>
      <c r="CB17" s="49"/>
      <c r="CC17" s="232"/>
      <c r="CD17" s="49"/>
      <c r="CE17" s="71"/>
      <c r="CF17" s="44"/>
    </row>
    <row r="18" spans="1:99" ht="30" customHeight="1" x14ac:dyDescent="0.25">
      <c r="A18" s="203" t="str">
        <f t="shared" si="0"/>
        <v>[Enter Company Name]</v>
      </c>
      <c r="B18" s="27"/>
      <c r="C18" s="27"/>
      <c r="D18" s="64" t="s">
        <v>731</v>
      </c>
      <c r="E18" s="64"/>
      <c r="F18" s="64"/>
      <c r="G18" s="29"/>
      <c r="H18" s="11"/>
      <c r="I18" s="72"/>
      <c r="J18" s="29"/>
      <c r="K18" s="29"/>
      <c r="L18" s="29"/>
      <c r="M18" s="29"/>
      <c r="N18" s="120"/>
      <c r="O18" s="120"/>
      <c r="P18" s="140"/>
      <c r="Q18" s="35"/>
      <c r="R18" s="213"/>
      <c r="S18" s="23"/>
      <c r="T18" s="18"/>
      <c r="U18" s="64"/>
      <c r="V18" s="18"/>
      <c r="W18" s="64"/>
      <c r="X18" s="18"/>
      <c r="Y18" s="64"/>
      <c r="Z18" s="11"/>
      <c r="AA18" s="17"/>
      <c r="AB18" s="18"/>
      <c r="AC18" s="64"/>
      <c r="AD18" s="18"/>
      <c r="AE18" s="64"/>
      <c r="AF18" s="18"/>
      <c r="AG18" s="64"/>
      <c r="AH18" s="18"/>
      <c r="AI18" s="11"/>
      <c r="AJ18" s="38"/>
      <c r="AK18" s="57"/>
      <c r="AL18" s="27"/>
      <c r="AM18" s="57"/>
      <c r="AN18" s="27"/>
      <c r="AO18" s="57"/>
      <c r="AP18" s="27"/>
      <c r="AQ18" s="147"/>
      <c r="AR18" s="111"/>
      <c r="AS18" s="91"/>
      <c r="AT18" s="91"/>
      <c r="AU18" s="91"/>
      <c r="AV18" s="91"/>
      <c r="AW18" s="91"/>
      <c r="AX18" s="91"/>
      <c r="AY18" s="112"/>
      <c r="AZ18" s="108"/>
      <c r="BA18" s="10"/>
      <c r="BB18" s="10"/>
      <c r="BC18" s="120"/>
      <c r="BD18" s="120"/>
      <c r="BE18" s="120"/>
      <c r="BF18" s="140"/>
      <c r="BG18" s="140"/>
      <c r="BH18" s="140"/>
      <c r="BI18" s="140"/>
      <c r="BJ18" s="120"/>
      <c r="BK18" s="127"/>
      <c r="BL18" s="16"/>
      <c r="BM18" s="120"/>
      <c r="BN18" s="85"/>
      <c r="BO18" s="120"/>
      <c r="BP18" s="44"/>
      <c r="BQ18" s="108"/>
      <c r="BR18" s="106"/>
      <c r="BS18" s="16"/>
      <c r="BT18" s="10"/>
      <c r="BU18" s="120"/>
      <c r="BV18" s="140"/>
      <c r="BW18" s="16"/>
      <c r="BX18" s="120"/>
      <c r="BY18" s="120"/>
      <c r="BZ18" s="140"/>
      <c r="CA18" s="236"/>
      <c r="CB18" s="49"/>
      <c r="CC18" s="232"/>
      <c r="CD18" s="49"/>
      <c r="CE18" s="71"/>
      <c r="CF18" s="44"/>
    </row>
    <row r="19" spans="1:99" ht="30" customHeight="1" x14ac:dyDescent="0.25">
      <c r="A19" s="203" t="str">
        <f t="shared" si="0"/>
        <v>[Enter Company Name]</v>
      </c>
      <c r="B19" s="27"/>
      <c r="C19" s="27"/>
      <c r="D19" s="64" t="s">
        <v>732</v>
      </c>
      <c r="E19" s="64"/>
      <c r="F19" s="64" t="s">
        <v>733</v>
      </c>
      <c r="G19" s="29"/>
      <c r="H19" s="11"/>
      <c r="I19" s="72"/>
      <c r="J19" s="29"/>
      <c r="K19" s="29"/>
      <c r="L19" s="29"/>
      <c r="M19" s="29"/>
      <c r="N19" s="120"/>
      <c r="O19" s="120"/>
      <c r="P19" s="140"/>
      <c r="Q19" s="35"/>
      <c r="R19" s="213"/>
      <c r="S19" s="23"/>
      <c r="T19" s="18"/>
      <c r="U19" s="64"/>
      <c r="V19" s="18"/>
      <c r="W19" s="64"/>
      <c r="X19" s="18"/>
      <c r="Y19" s="64"/>
      <c r="Z19" s="11"/>
      <c r="AA19" s="17"/>
      <c r="AB19" s="18"/>
      <c r="AC19" s="64"/>
      <c r="AD19" s="18"/>
      <c r="AE19" s="64"/>
      <c r="AF19" s="18"/>
      <c r="AG19" s="64"/>
      <c r="AH19" s="18"/>
      <c r="AI19" s="11"/>
      <c r="AJ19" s="38"/>
      <c r="AK19" s="57"/>
      <c r="AL19" s="27"/>
      <c r="AM19" s="57"/>
      <c r="AN19" s="27"/>
      <c r="AO19" s="57"/>
      <c r="AP19" s="27"/>
      <c r="AQ19" s="147"/>
      <c r="AR19" s="111"/>
      <c r="AS19" s="91"/>
      <c r="AT19" s="91"/>
      <c r="AU19" s="91"/>
      <c r="AV19" s="91"/>
      <c r="AW19" s="91"/>
      <c r="AX19" s="91"/>
      <c r="AY19" s="112"/>
      <c r="AZ19" s="108"/>
      <c r="BA19" s="10"/>
      <c r="BB19" s="10"/>
      <c r="BC19" s="120"/>
      <c r="BD19" s="120"/>
      <c r="BE19" s="120"/>
      <c r="BF19" s="140"/>
      <c r="BG19" s="140"/>
      <c r="BH19" s="140"/>
      <c r="BI19" s="140"/>
      <c r="BJ19" s="120"/>
      <c r="BK19" s="127"/>
      <c r="BL19" s="124"/>
      <c r="BM19" s="120"/>
      <c r="BN19" s="85"/>
      <c r="BO19" s="120"/>
      <c r="BP19" s="44"/>
      <c r="BQ19" s="108"/>
      <c r="BR19" s="106"/>
      <c r="BS19" s="16"/>
      <c r="BT19" s="10"/>
      <c r="BU19" s="120"/>
      <c r="BV19" s="140"/>
      <c r="BW19" s="16"/>
      <c r="BX19" s="120"/>
      <c r="BY19" s="120"/>
      <c r="BZ19" s="140"/>
      <c r="CA19" s="236"/>
      <c r="CB19" s="49"/>
      <c r="CC19" s="232"/>
      <c r="CD19" s="49"/>
      <c r="CE19" s="71"/>
      <c r="CF19" s="44"/>
    </row>
    <row r="20" spans="1:99" ht="30" customHeight="1" x14ac:dyDescent="0.25">
      <c r="A20" s="203" t="str">
        <f t="shared" si="0"/>
        <v>[Enter Company Name]</v>
      </c>
      <c r="B20" s="27"/>
      <c r="C20" s="27"/>
      <c r="D20" s="64" t="s">
        <v>732</v>
      </c>
      <c r="E20" s="64"/>
      <c r="F20" s="64" t="s">
        <v>734</v>
      </c>
      <c r="G20" s="29"/>
      <c r="H20" s="11"/>
      <c r="I20" s="72"/>
      <c r="J20" s="29"/>
      <c r="K20" s="29"/>
      <c r="L20" s="29"/>
      <c r="M20" s="29"/>
      <c r="N20" s="120"/>
      <c r="O20" s="120"/>
      <c r="P20" s="140"/>
      <c r="Q20" s="35"/>
      <c r="R20" s="213"/>
      <c r="S20" s="23"/>
      <c r="T20" s="18"/>
      <c r="U20" s="64"/>
      <c r="V20" s="18"/>
      <c r="W20" s="64"/>
      <c r="X20" s="18"/>
      <c r="Y20" s="64"/>
      <c r="Z20" s="11"/>
      <c r="AA20" s="17"/>
      <c r="AB20" s="18"/>
      <c r="AC20" s="64"/>
      <c r="AD20" s="18"/>
      <c r="AE20" s="64"/>
      <c r="AF20" s="18"/>
      <c r="AG20" s="64"/>
      <c r="AH20" s="18"/>
      <c r="AI20" s="11"/>
      <c r="AJ20" s="38"/>
      <c r="AK20" s="57"/>
      <c r="AL20" s="27"/>
      <c r="AM20" s="57"/>
      <c r="AN20" s="27"/>
      <c r="AO20" s="57"/>
      <c r="AP20" s="27"/>
      <c r="AQ20" s="147"/>
      <c r="AR20" s="111"/>
      <c r="AS20" s="91"/>
      <c r="AT20" s="91"/>
      <c r="AU20" s="91"/>
      <c r="AV20" s="91"/>
      <c r="AW20" s="91"/>
      <c r="AX20" s="91"/>
      <c r="AY20" s="112"/>
      <c r="AZ20" s="108"/>
      <c r="BA20" s="10"/>
      <c r="BB20" s="10"/>
      <c r="BC20" s="120"/>
      <c r="BD20" s="120"/>
      <c r="BE20" s="120"/>
      <c r="BF20" s="140"/>
      <c r="BG20" s="140"/>
      <c r="BH20" s="140"/>
      <c r="BI20" s="140"/>
      <c r="BJ20" s="120"/>
      <c r="BK20" s="127"/>
      <c r="BL20" s="124"/>
      <c r="BM20" s="120"/>
      <c r="BN20" s="85"/>
      <c r="BO20" s="120"/>
      <c r="BP20" s="44"/>
      <c r="BQ20" s="108"/>
      <c r="BR20" s="106"/>
      <c r="BS20" s="16"/>
      <c r="BT20" s="10"/>
      <c r="BU20" s="120"/>
      <c r="BV20" s="140"/>
      <c r="BW20" s="16"/>
      <c r="BX20" s="120"/>
      <c r="BY20" s="120"/>
      <c r="BZ20" s="140"/>
      <c r="CA20" s="236"/>
      <c r="CB20" s="49"/>
      <c r="CC20" s="232"/>
      <c r="CD20" s="49"/>
      <c r="CE20" s="71"/>
      <c r="CF20" s="44"/>
    </row>
    <row r="21" spans="1:99" ht="30" customHeight="1" x14ac:dyDescent="0.25">
      <c r="A21" s="203" t="str">
        <f t="shared" si="0"/>
        <v>[Enter Company Name]</v>
      </c>
      <c r="B21" s="27"/>
      <c r="C21" s="27"/>
      <c r="D21" s="64" t="s">
        <v>735</v>
      </c>
      <c r="E21" s="64"/>
      <c r="F21" s="64"/>
      <c r="G21" s="29"/>
      <c r="H21" s="11"/>
      <c r="I21" s="72"/>
      <c r="J21" s="29"/>
      <c r="K21" s="29"/>
      <c r="L21" s="29"/>
      <c r="M21" s="29"/>
      <c r="N21" s="120"/>
      <c r="O21" s="120"/>
      <c r="P21" s="140"/>
      <c r="Q21" s="35"/>
      <c r="R21" s="213"/>
      <c r="S21" s="23"/>
      <c r="T21" s="18"/>
      <c r="U21" s="64"/>
      <c r="V21" s="18"/>
      <c r="W21" s="64"/>
      <c r="X21" s="18"/>
      <c r="Y21" s="64"/>
      <c r="Z21" s="11"/>
      <c r="AA21" s="17"/>
      <c r="AB21" s="18"/>
      <c r="AC21" s="64"/>
      <c r="AD21" s="18"/>
      <c r="AE21" s="64"/>
      <c r="AF21" s="18"/>
      <c r="AG21" s="64"/>
      <c r="AH21" s="18"/>
      <c r="AI21" s="11"/>
      <c r="AJ21" s="38"/>
      <c r="AK21" s="57"/>
      <c r="AL21" s="27"/>
      <c r="AM21" s="57"/>
      <c r="AN21" s="27"/>
      <c r="AO21" s="57"/>
      <c r="AP21" s="27"/>
      <c r="AQ21" s="147"/>
      <c r="AR21" s="111"/>
      <c r="AS21" s="91"/>
      <c r="AT21" s="91"/>
      <c r="AU21" s="91"/>
      <c r="AV21" s="91"/>
      <c r="AW21" s="91"/>
      <c r="AX21" s="91"/>
      <c r="AY21" s="112"/>
      <c r="AZ21" s="108"/>
      <c r="BA21" s="10"/>
      <c r="BB21" s="10"/>
      <c r="BC21" s="120"/>
      <c r="BD21" s="120"/>
      <c r="BE21" s="120"/>
      <c r="BF21" s="140"/>
      <c r="BG21" s="140"/>
      <c r="BH21" s="140"/>
      <c r="BI21" s="140"/>
      <c r="BJ21" s="120"/>
      <c r="BK21" s="127"/>
      <c r="BL21" s="16"/>
      <c r="BM21" s="120"/>
      <c r="BN21" s="85"/>
      <c r="BO21" s="120"/>
      <c r="BP21" s="44"/>
      <c r="BQ21" s="108"/>
      <c r="BR21" s="106"/>
      <c r="BS21" s="16"/>
      <c r="BT21" s="10"/>
      <c r="BU21" s="120"/>
      <c r="BV21" s="140"/>
      <c r="BW21" s="16"/>
      <c r="BX21" s="120"/>
      <c r="BY21" s="120"/>
      <c r="BZ21" s="140"/>
      <c r="CA21" s="236"/>
      <c r="CB21" s="49"/>
      <c r="CC21" s="232"/>
      <c r="CD21" s="49"/>
      <c r="CE21" s="71"/>
      <c r="CF21" s="44"/>
    </row>
    <row r="22" spans="1:99" ht="30" customHeight="1" x14ac:dyDescent="0.25">
      <c r="A22" s="203" t="str">
        <f t="shared" si="0"/>
        <v>[Enter Company Name]</v>
      </c>
      <c r="B22" s="27"/>
      <c r="C22" s="27"/>
      <c r="D22" s="64" t="s">
        <v>736</v>
      </c>
      <c r="E22" s="64"/>
      <c r="F22" s="64" t="s">
        <v>737</v>
      </c>
      <c r="G22" s="29"/>
      <c r="H22" s="11"/>
      <c r="I22" s="72"/>
      <c r="J22" s="29"/>
      <c r="K22" s="29"/>
      <c r="L22" s="29"/>
      <c r="M22" s="29"/>
      <c r="N22" s="120"/>
      <c r="O22" s="120"/>
      <c r="P22" s="140"/>
      <c r="Q22" s="35"/>
      <c r="R22" s="213"/>
      <c r="S22" s="23"/>
      <c r="T22" s="18"/>
      <c r="U22" s="64"/>
      <c r="V22" s="18"/>
      <c r="W22" s="64"/>
      <c r="X22" s="18"/>
      <c r="Y22" s="64"/>
      <c r="Z22" s="11"/>
      <c r="AA22" s="17"/>
      <c r="AB22" s="18"/>
      <c r="AC22" s="64"/>
      <c r="AD22" s="18"/>
      <c r="AE22" s="64"/>
      <c r="AF22" s="18"/>
      <c r="AG22" s="64"/>
      <c r="AH22" s="18"/>
      <c r="AI22" s="11"/>
      <c r="AJ22" s="38"/>
      <c r="AK22" s="57"/>
      <c r="AL22" s="27"/>
      <c r="AM22" s="57"/>
      <c r="AN22" s="27"/>
      <c r="AO22" s="57"/>
      <c r="AP22" s="27"/>
      <c r="AQ22" s="147"/>
      <c r="AR22" s="111"/>
      <c r="AS22" s="91"/>
      <c r="AT22" s="91"/>
      <c r="AU22" s="91"/>
      <c r="AV22" s="91"/>
      <c r="AW22" s="91"/>
      <c r="AX22" s="91"/>
      <c r="AY22" s="112"/>
      <c r="AZ22" s="108"/>
      <c r="BA22" s="10"/>
      <c r="BB22" s="10"/>
      <c r="BC22" s="120"/>
      <c r="BD22" s="120"/>
      <c r="BE22" s="120"/>
      <c r="BF22" s="140"/>
      <c r="BG22" s="140"/>
      <c r="BH22" s="140"/>
      <c r="BI22" s="140"/>
      <c r="BJ22" s="120"/>
      <c r="BK22" s="127"/>
      <c r="BL22" s="124"/>
      <c r="BM22" s="120"/>
      <c r="BN22" s="85"/>
      <c r="BO22" s="120"/>
      <c r="BP22" s="44"/>
      <c r="BQ22" s="108"/>
      <c r="BR22" s="106"/>
      <c r="BS22" s="16"/>
      <c r="BT22" s="10"/>
      <c r="BU22" s="120"/>
      <c r="BV22" s="140"/>
      <c r="BW22" s="16"/>
      <c r="BX22" s="120"/>
      <c r="BY22" s="120"/>
      <c r="BZ22" s="140"/>
      <c r="CA22" s="236"/>
      <c r="CB22" s="49"/>
      <c r="CC22" s="232"/>
      <c r="CD22" s="49"/>
      <c r="CE22" s="71"/>
      <c r="CF22" s="44"/>
    </row>
    <row r="23" spans="1:99" ht="30" customHeight="1" thickBot="1" x14ac:dyDescent="0.3">
      <c r="A23" s="370" t="str">
        <f t="shared" si="0"/>
        <v>[Enter Company Name]</v>
      </c>
      <c r="B23" s="47"/>
      <c r="C23" s="47"/>
      <c r="D23" s="41" t="s">
        <v>736</v>
      </c>
      <c r="E23" s="41"/>
      <c r="F23" s="41" t="s">
        <v>738</v>
      </c>
      <c r="G23" s="34"/>
      <c r="H23" s="37"/>
      <c r="I23" s="73"/>
      <c r="J23" s="34"/>
      <c r="K23" s="34"/>
      <c r="L23" s="34"/>
      <c r="M23" s="34"/>
      <c r="N23" s="142"/>
      <c r="O23" s="142"/>
      <c r="P23" s="19"/>
      <c r="Q23" s="36"/>
      <c r="R23" s="214"/>
      <c r="S23" s="222"/>
      <c r="T23" s="223"/>
      <c r="U23" s="196"/>
      <c r="V23" s="223"/>
      <c r="W23" s="196"/>
      <c r="X23" s="223"/>
      <c r="Y23" s="196"/>
      <c r="Z23" s="197"/>
      <c r="AA23" s="46"/>
      <c r="AB23" s="42"/>
      <c r="AC23" s="41"/>
      <c r="AD23" s="42"/>
      <c r="AE23" s="41"/>
      <c r="AF23" s="42"/>
      <c r="AG23" s="41"/>
      <c r="AH23" s="42"/>
      <c r="AI23" s="37"/>
      <c r="AJ23" s="40"/>
      <c r="AK23" s="58"/>
      <c r="AL23" s="47"/>
      <c r="AM23" s="58"/>
      <c r="AN23" s="47"/>
      <c r="AO23" s="58"/>
      <c r="AP23" s="47"/>
      <c r="AQ23" s="146"/>
      <c r="AR23" s="113"/>
      <c r="AS23" s="92"/>
      <c r="AT23" s="92"/>
      <c r="AU23" s="92"/>
      <c r="AV23" s="92"/>
      <c r="AW23" s="92"/>
      <c r="AX23" s="92"/>
      <c r="AY23" s="114"/>
      <c r="AZ23" s="109"/>
      <c r="BA23" s="15"/>
      <c r="BB23" s="15"/>
      <c r="BC23" s="142"/>
      <c r="BD23" s="142"/>
      <c r="BE23" s="142"/>
      <c r="BF23" s="19"/>
      <c r="BG23" s="19"/>
      <c r="BH23" s="19"/>
      <c r="BI23" s="19"/>
      <c r="BJ23" s="142"/>
      <c r="BK23" s="83"/>
      <c r="BL23" s="125"/>
      <c r="BM23" s="142"/>
      <c r="BN23" s="86"/>
      <c r="BO23" s="142"/>
      <c r="BP23" s="87"/>
      <c r="BQ23" s="109"/>
      <c r="BR23" s="107"/>
      <c r="BS23" s="130"/>
      <c r="BT23" s="43"/>
      <c r="BU23" s="131"/>
      <c r="BV23" s="238"/>
      <c r="BW23" s="130"/>
      <c r="BX23" s="131"/>
      <c r="BY23" s="131"/>
      <c r="BZ23" s="238"/>
      <c r="CA23" s="237"/>
      <c r="CB23" s="79"/>
      <c r="CC23" s="233"/>
      <c r="CD23" s="225"/>
      <c r="CE23" s="226"/>
      <c r="CF23" s="132"/>
    </row>
    <row r="24" spans="1:99" ht="15.75" thickBot="1" x14ac:dyDescent="0.3">
      <c r="A24" s="371" t="s">
        <v>709</v>
      </c>
      <c r="B24" s="1444"/>
      <c r="C24" s="1445"/>
      <c r="D24" s="1445"/>
      <c r="E24" s="1445"/>
      <c r="F24" s="1445"/>
      <c r="G24" s="1445"/>
      <c r="H24" s="1446"/>
      <c r="I24" s="53"/>
      <c r="J24" s="53"/>
      <c r="K24" s="53"/>
      <c r="L24" s="53"/>
      <c r="M24" s="53"/>
      <c r="N24" s="54"/>
      <c r="O24" s="54"/>
      <c r="P24" s="54"/>
      <c r="Q24" s="55"/>
      <c r="R24" s="150"/>
      <c r="S24" s="227">
        <f t="shared" ref="S24:AH24" si="1">SUM(S15:S23)</f>
        <v>0</v>
      </c>
      <c r="T24" s="444">
        <f t="shared" si="1"/>
        <v>0</v>
      </c>
      <c r="U24" s="444">
        <f t="shared" si="1"/>
        <v>0</v>
      </c>
      <c r="V24" s="444">
        <f t="shared" si="1"/>
        <v>0</v>
      </c>
      <c r="W24" s="444">
        <f t="shared" si="1"/>
        <v>0</v>
      </c>
      <c r="X24" s="444">
        <f t="shared" si="1"/>
        <v>0</v>
      </c>
      <c r="Y24" s="444">
        <f t="shared" si="1"/>
        <v>0</v>
      </c>
      <c r="Z24" s="445">
        <f t="shared" si="1"/>
        <v>0</v>
      </c>
      <c r="AA24" s="227">
        <f t="shared" si="1"/>
        <v>0</v>
      </c>
      <c r="AB24" s="444">
        <f t="shared" si="1"/>
        <v>0</v>
      </c>
      <c r="AC24" s="444">
        <f t="shared" si="1"/>
        <v>0</v>
      </c>
      <c r="AD24" s="444">
        <f t="shared" si="1"/>
        <v>0</v>
      </c>
      <c r="AE24" s="444">
        <f t="shared" si="1"/>
        <v>0</v>
      </c>
      <c r="AF24" s="444">
        <f t="shared" si="1"/>
        <v>0</v>
      </c>
      <c r="AG24" s="444">
        <f t="shared" si="1"/>
        <v>0</v>
      </c>
      <c r="AH24" s="444">
        <f t="shared" si="1"/>
        <v>0</v>
      </c>
      <c r="AI24" s="56"/>
      <c r="AJ24" s="227">
        <f t="shared" ref="AJ24:AS24" si="2">SUM(AJ15:AJ23)</f>
        <v>0</v>
      </c>
      <c r="AK24" s="444">
        <f t="shared" si="2"/>
        <v>0</v>
      </c>
      <c r="AL24" s="444">
        <f t="shared" si="2"/>
        <v>0</v>
      </c>
      <c r="AM24" s="444">
        <f t="shared" si="2"/>
        <v>0</v>
      </c>
      <c r="AN24" s="444">
        <f t="shared" si="2"/>
        <v>0</v>
      </c>
      <c r="AO24" s="444">
        <f t="shared" si="2"/>
        <v>0</v>
      </c>
      <c r="AP24" s="444">
        <f t="shared" si="2"/>
        <v>0</v>
      </c>
      <c r="AQ24" s="445">
        <f t="shared" si="2"/>
        <v>0</v>
      </c>
      <c r="AR24" s="227">
        <f t="shared" si="2"/>
        <v>0</v>
      </c>
      <c r="AS24" s="444">
        <f t="shared" si="2"/>
        <v>0</v>
      </c>
      <c r="AT24" s="115"/>
      <c r="AU24" s="444">
        <f t="shared" ref="AU24:AX24" si="3">SUM(AU15:AU23)</f>
        <v>0</v>
      </c>
      <c r="AV24" s="444">
        <f t="shared" si="3"/>
        <v>0</v>
      </c>
      <c r="AW24" s="444">
        <f t="shared" si="3"/>
        <v>0</v>
      </c>
      <c r="AX24" s="444">
        <f t="shared" si="3"/>
        <v>0</v>
      </c>
      <c r="AY24" s="115"/>
      <c r="AZ24" s="227">
        <f t="shared" ref="AZ24:BE24" si="4">SUM(AZ15:AZ23)</f>
        <v>0</v>
      </c>
      <c r="BA24" s="444">
        <f t="shared" si="4"/>
        <v>0</v>
      </c>
      <c r="BB24" s="444">
        <f t="shared" si="4"/>
        <v>0</v>
      </c>
      <c r="BC24" s="444">
        <f t="shared" si="4"/>
        <v>0</v>
      </c>
      <c r="BD24" s="444">
        <f t="shared" si="4"/>
        <v>0</v>
      </c>
      <c r="BE24" s="444">
        <f t="shared" si="4"/>
        <v>0</v>
      </c>
      <c r="BF24" s="115"/>
      <c r="BG24" s="115"/>
      <c r="BH24" s="444">
        <f t="shared" ref="BH24:BK24" si="5">SUM(BH15:BH23)</f>
        <v>0</v>
      </c>
      <c r="BI24" s="444">
        <f t="shared" si="5"/>
        <v>0</v>
      </c>
      <c r="BJ24" s="444">
        <f t="shared" si="5"/>
        <v>0</v>
      </c>
      <c r="BK24" s="445">
        <f t="shared" si="5"/>
        <v>0</v>
      </c>
      <c r="BL24" s="82"/>
      <c r="BM24" s="81"/>
      <c r="BN24" s="82"/>
      <c r="BO24" s="110"/>
      <c r="BP24" s="445">
        <f t="shared" ref="BP24:BQ24" si="6">SUM(BP15:BP23)</f>
        <v>0</v>
      </c>
      <c r="BQ24" s="227">
        <f t="shared" si="6"/>
        <v>0</v>
      </c>
      <c r="BR24" s="81"/>
      <c r="BS24" s="82"/>
      <c r="BT24" s="81"/>
      <c r="BU24" s="81"/>
      <c r="BV24" s="81"/>
      <c r="BW24" s="82"/>
      <c r="BX24" s="81"/>
      <c r="BY24" s="81"/>
      <c r="BZ24" s="59"/>
      <c r="CA24" s="93"/>
      <c r="CB24" s="227">
        <f t="shared" ref="CB24:CF24" si="7">SUM(CB15:CB23)</f>
        <v>0</v>
      </c>
      <c r="CC24" s="445">
        <f t="shared" si="7"/>
        <v>0</v>
      </c>
      <c r="CD24" s="227">
        <f t="shared" si="7"/>
        <v>0</v>
      </c>
      <c r="CE24" s="445">
        <f t="shared" si="7"/>
        <v>0</v>
      </c>
      <c r="CF24" s="436">
        <f t="shared" si="7"/>
        <v>0</v>
      </c>
    </row>
    <row r="25" spans="1:99" x14ac:dyDescent="0.25">
      <c r="B25" s="6"/>
      <c r="C25" s="6"/>
      <c r="D25" s="7"/>
      <c r="E25" s="7"/>
      <c r="F25" s="3"/>
      <c r="G25" s="3"/>
      <c r="H25" s="7"/>
      <c r="I25" s="3"/>
      <c r="J25" s="3"/>
      <c r="K25" s="3"/>
      <c r="L25" s="3"/>
      <c r="M25" s="3"/>
      <c r="Q25" s="4"/>
      <c r="R25" s="4"/>
      <c r="S25" s="7"/>
      <c r="T25" s="7"/>
      <c r="U25" s="7"/>
      <c r="V25" s="7"/>
      <c r="W25" s="7"/>
      <c r="X25" s="7"/>
      <c r="Y25" s="7"/>
      <c r="Z25" s="7"/>
      <c r="AA25" s="7"/>
      <c r="AB25" s="7"/>
      <c r="AC25" s="7"/>
      <c r="AD25" s="7"/>
      <c r="AE25" s="7"/>
      <c r="AF25" s="7"/>
      <c r="AG25" s="7"/>
      <c r="AH25" s="7"/>
      <c r="AI25" s="7"/>
      <c r="AJ25" s="6"/>
      <c r="AK25" s="6"/>
      <c r="AL25" s="6"/>
      <c r="AM25" s="6"/>
      <c r="AN25" s="6"/>
      <c r="AO25" s="6"/>
      <c r="AP25" s="6"/>
      <c r="AQ25" s="6"/>
      <c r="AR25" s="6"/>
      <c r="AS25" s="6"/>
      <c r="AT25" s="6"/>
      <c r="AU25" s="6"/>
      <c r="AV25" s="6"/>
      <c r="AW25" s="6"/>
      <c r="AX25" s="6"/>
      <c r="AY25" s="6"/>
    </row>
    <row r="26" spans="1:99" x14ac:dyDescent="0.25">
      <c r="A26" s="159" t="s">
        <v>710</v>
      </c>
      <c r="B26" s="161"/>
      <c r="C26" s="160"/>
      <c r="D26" s="161"/>
      <c r="E26" s="161"/>
      <c r="F26" s="161"/>
      <c r="G26" s="161"/>
      <c r="H26" s="161"/>
      <c r="I26" s="161"/>
      <c r="J26" s="161"/>
      <c r="K26" s="161"/>
      <c r="L26" s="161"/>
      <c r="M26" s="161"/>
      <c r="N26" s="161"/>
      <c r="O26" s="161"/>
      <c r="P26" s="161"/>
      <c r="Q26" s="161"/>
      <c r="R26" s="161"/>
      <c r="S26" s="162"/>
      <c r="BL26" s="1420"/>
      <c r="BM26" s="1420"/>
      <c r="BN26" s="1420"/>
      <c r="BO26" s="1420"/>
      <c r="BP26" s="1420"/>
      <c r="BQ26" s="1420"/>
      <c r="BR26" s="1420"/>
      <c r="CD26" s="12"/>
      <c r="CE26" s="12"/>
      <c r="CF26" s="12"/>
      <c r="CG26" s="12"/>
      <c r="CH26" s="20"/>
      <c r="CU26" s="143"/>
    </row>
    <row r="27" spans="1:99" x14ac:dyDescent="0.25">
      <c r="A27" s="349" t="s">
        <v>711</v>
      </c>
      <c r="B27" s="167"/>
      <c r="C27" s="164"/>
      <c r="D27" s="167"/>
      <c r="E27" s="167"/>
      <c r="F27" s="167"/>
      <c r="G27" s="167"/>
      <c r="H27" s="167"/>
      <c r="I27" s="167"/>
      <c r="J27" s="167"/>
      <c r="K27" s="167"/>
      <c r="L27" s="167"/>
      <c r="M27" s="167"/>
      <c r="N27" s="167"/>
      <c r="O27" s="167"/>
      <c r="P27" s="167"/>
      <c r="Q27" s="167"/>
      <c r="R27" s="167"/>
      <c r="S27" s="165"/>
      <c r="BL27" s="434"/>
      <c r="BM27" s="434"/>
      <c r="BN27" s="434"/>
      <c r="BO27" s="434"/>
      <c r="BP27" s="434"/>
      <c r="BQ27" s="434"/>
      <c r="BR27" s="434"/>
      <c r="CD27" s="12"/>
      <c r="CE27" s="12"/>
      <c r="CF27" s="12"/>
      <c r="CG27" s="12"/>
      <c r="CH27" s="20"/>
      <c r="CU27" s="143"/>
    </row>
    <row r="28" spans="1:99" x14ac:dyDescent="0.25">
      <c r="A28" s="163" t="s">
        <v>755</v>
      </c>
      <c r="B28" s="167"/>
      <c r="C28" s="164"/>
      <c r="D28" s="167"/>
      <c r="E28" s="167"/>
      <c r="F28" s="167"/>
      <c r="G28" s="167"/>
      <c r="H28" s="167"/>
      <c r="I28" s="167"/>
      <c r="J28" s="167"/>
      <c r="K28" s="167"/>
      <c r="L28" s="167"/>
      <c r="M28" s="167"/>
      <c r="N28" s="167"/>
      <c r="O28" s="167"/>
      <c r="P28" s="167"/>
      <c r="Q28" s="167"/>
      <c r="R28" s="167"/>
      <c r="S28" s="165"/>
      <c r="BL28" s="6"/>
      <c r="BM28" s="6"/>
      <c r="BN28" s="6"/>
      <c r="BO28" s="6"/>
      <c r="BP28" s="6"/>
      <c r="BQ28" s="6"/>
      <c r="BR28" s="6"/>
      <c r="CD28" s="12"/>
      <c r="CE28" s="12"/>
      <c r="CF28" s="12"/>
      <c r="CG28" s="12"/>
      <c r="CH28" s="12"/>
      <c r="CI28" s="12"/>
      <c r="CJ28" s="12"/>
      <c r="CK28" s="12"/>
      <c r="CL28" s="12"/>
      <c r="CM28" s="12"/>
      <c r="CN28" s="12"/>
      <c r="CO28" s="12"/>
      <c r="CP28" s="12"/>
      <c r="CQ28" s="12"/>
      <c r="CR28" s="12"/>
      <c r="CS28" s="12"/>
      <c r="CT28" s="12"/>
      <c r="CU28" s="144"/>
    </row>
    <row r="29" spans="1:99" ht="15" customHeight="1" x14ac:dyDescent="0.25">
      <c r="A29" s="171" t="s">
        <v>2032</v>
      </c>
      <c r="B29" s="167"/>
      <c r="C29" s="152"/>
      <c r="D29" s="152"/>
      <c r="E29" s="152"/>
      <c r="F29" s="152"/>
      <c r="G29" s="152"/>
      <c r="H29" s="152"/>
      <c r="I29" s="152"/>
      <c r="J29" s="152"/>
      <c r="K29" s="152"/>
      <c r="L29" s="152"/>
      <c r="M29" s="152"/>
      <c r="N29" s="152"/>
      <c r="O29" s="152"/>
      <c r="P29" s="152"/>
      <c r="Q29" s="152"/>
      <c r="R29" s="152"/>
      <c r="S29" s="165"/>
      <c r="BN29" s="12"/>
      <c r="BO29" s="12"/>
      <c r="BP29" s="12"/>
      <c r="BQ29" s="12"/>
      <c r="BR29" s="12"/>
      <c r="BS29" s="12"/>
      <c r="BT29" s="12"/>
    </row>
    <row r="30" spans="1:99" ht="15" customHeight="1" x14ac:dyDescent="0.25">
      <c r="A30" s="171" t="s">
        <v>2033</v>
      </c>
      <c r="B30" s="167"/>
      <c r="C30" s="152"/>
      <c r="D30" s="152"/>
      <c r="E30" s="152"/>
      <c r="F30" s="152"/>
      <c r="G30" s="152"/>
      <c r="H30" s="152"/>
      <c r="I30" s="152"/>
      <c r="J30" s="152"/>
      <c r="K30" s="152"/>
      <c r="L30" s="152"/>
      <c r="M30" s="152"/>
      <c r="N30" s="152"/>
      <c r="O30" s="152"/>
      <c r="P30" s="152"/>
      <c r="Q30" s="152"/>
      <c r="R30" s="152"/>
      <c r="S30" s="165"/>
      <c r="BN30" s="12"/>
      <c r="BO30" s="12"/>
      <c r="BP30" s="12"/>
      <c r="BQ30" s="12"/>
      <c r="BR30" s="12"/>
      <c r="BS30" s="12"/>
      <c r="BT30" s="12"/>
    </row>
    <row r="31" spans="1:99" ht="15" customHeight="1" x14ac:dyDescent="0.25">
      <c r="A31" s="171" t="s">
        <v>2034</v>
      </c>
      <c r="B31" s="167"/>
      <c r="C31" s="152"/>
      <c r="D31" s="152"/>
      <c r="E31" s="152"/>
      <c r="F31" s="152"/>
      <c r="G31" s="152"/>
      <c r="H31" s="152"/>
      <c r="I31" s="152"/>
      <c r="J31" s="152"/>
      <c r="K31" s="152"/>
      <c r="L31" s="152"/>
      <c r="M31" s="152"/>
      <c r="N31" s="152"/>
      <c r="O31" s="152"/>
      <c r="P31" s="152"/>
      <c r="Q31" s="151"/>
      <c r="R31" s="151"/>
      <c r="S31" s="165"/>
      <c r="BN31" s="12"/>
      <c r="BO31" s="12"/>
      <c r="BP31" s="12"/>
      <c r="BQ31" s="12"/>
      <c r="BR31" s="12"/>
      <c r="BS31" s="12"/>
      <c r="BT31" s="12"/>
    </row>
    <row r="32" spans="1:99" x14ac:dyDescent="0.25">
      <c r="A32" s="163" t="s">
        <v>756</v>
      </c>
      <c r="B32" s="167"/>
      <c r="C32" s="164"/>
      <c r="D32" s="167"/>
      <c r="E32" s="167"/>
      <c r="F32" s="167"/>
      <c r="G32" s="167"/>
      <c r="H32" s="167"/>
      <c r="I32" s="167"/>
      <c r="J32" s="167"/>
      <c r="K32" s="167"/>
      <c r="L32" s="167"/>
      <c r="M32" s="167"/>
      <c r="N32" s="167"/>
      <c r="O32" s="167"/>
      <c r="P32" s="167"/>
      <c r="Q32" s="167"/>
      <c r="R32" s="167"/>
      <c r="S32" s="165"/>
      <c r="AP32" s="6"/>
      <c r="AQ32" s="6"/>
      <c r="AR32" s="6"/>
      <c r="AS32" s="6"/>
      <c r="AT32" s="6"/>
      <c r="AU32" s="6"/>
      <c r="AV32" s="6"/>
      <c r="AW32" s="6"/>
      <c r="AX32" s="6"/>
      <c r="AY32" s="6"/>
      <c r="AZ32" s="89"/>
      <c r="BR32" s="1420"/>
      <c r="BS32" s="1420"/>
      <c r="BT32" s="1420"/>
      <c r="BU32" s="1420"/>
      <c r="BV32" s="1420"/>
      <c r="BW32" s="6"/>
      <c r="BX32" s="6"/>
      <c r="CA32" s="6"/>
      <c r="CB32" s="6"/>
      <c r="CC32" s="6"/>
      <c r="CD32" s="6"/>
      <c r="CE32" s="6"/>
    </row>
    <row r="33" spans="1:52" x14ac:dyDescent="0.25">
      <c r="A33" s="171" t="s">
        <v>2035</v>
      </c>
      <c r="B33" s="167"/>
      <c r="C33" s="169"/>
      <c r="D33" s="169"/>
      <c r="E33" s="169"/>
      <c r="F33" s="169"/>
      <c r="G33" s="169"/>
      <c r="H33" s="169"/>
      <c r="I33" s="169"/>
      <c r="J33" s="169"/>
      <c r="K33" s="169"/>
      <c r="L33" s="169"/>
      <c r="M33" s="169"/>
      <c r="N33" s="169"/>
      <c r="O33" s="169"/>
      <c r="P33" s="169"/>
      <c r="Q33" s="169"/>
      <c r="R33" s="169"/>
      <c r="S33" s="165"/>
    </row>
    <row r="34" spans="1:52" x14ac:dyDescent="0.25">
      <c r="A34" s="163" t="s">
        <v>2036</v>
      </c>
      <c r="B34" s="167"/>
      <c r="C34" s="164"/>
      <c r="D34" s="167"/>
      <c r="E34" s="167"/>
      <c r="F34" s="167"/>
      <c r="G34" s="167"/>
      <c r="H34" s="167"/>
      <c r="I34" s="167"/>
      <c r="J34" s="167"/>
      <c r="K34" s="167"/>
      <c r="L34" s="167"/>
      <c r="M34" s="167"/>
      <c r="N34" s="167"/>
      <c r="O34" s="167"/>
      <c r="P34" s="167"/>
      <c r="Q34" s="167"/>
      <c r="R34" s="167"/>
      <c r="S34" s="165"/>
    </row>
    <row r="35" spans="1:52" ht="15" customHeight="1" x14ac:dyDescent="0.25">
      <c r="A35" s="171" t="s">
        <v>2037</v>
      </c>
      <c r="B35" s="167"/>
      <c r="C35" s="152"/>
      <c r="D35" s="152"/>
      <c r="E35" s="152"/>
      <c r="F35" s="152"/>
      <c r="G35" s="152"/>
      <c r="H35" s="152"/>
      <c r="I35" s="152"/>
      <c r="J35" s="152"/>
      <c r="K35" s="152"/>
      <c r="L35" s="152"/>
      <c r="M35" s="152"/>
      <c r="N35" s="152"/>
      <c r="O35" s="152"/>
      <c r="P35" s="152"/>
      <c r="Q35" s="152"/>
      <c r="R35" s="152"/>
      <c r="S35" s="165"/>
    </row>
    <row r="36" spans="1:52" x14ac:dyDescent="0.25">
      <c r="A36" s="171" t="s">
        <v>2038</v>
      </c>
      <c r="B36" s="167"/>
      <c r="C36" s="169"/>
      <c r="D36" s="169"/>
      <c r="E36" s="169"/>
      <c r="F36" s="169"/>
      <c r="G36" s="169"/>
      <c r="H36" s="169"/>
      <c r="I36" s="169"/>
      <c r="J36" s="169"/>
      <c r="K36" s="169"/>
      <c r="L36" s="169"/>
      <c r="M36" s="169"/>
      <c r="N36" s="169"/>
      <c r="O36" s="169"/>
      <c r="P36" s="169"/>
      <c r="Q36" s="169"/>
      <c r="R36" s="169"/>
      <c r="S36" s="165"/>
    </row>
    <row r="37" spans="1:52" s="20" customFormat="1" x14ac:dyDescent="0.25">
      <c r="A37" s="163" t="s">
        <v>2039</v>
      </c>
      <c r="B37" s="168"/>
      <c r="C37" s="164"/>
      <c r="D37" s="168"/>
      <c r="E37" s="168"/>
      <c r="F37" s="168"/>
      <c r="G37" s="168"/>
      <c r="H37" s="168"/>
      <c r="I37" s="168"/>
      <c r="J37" s="168"/>
      <c r="K37" s="168"/>
      <c r="L37" s="168"/>
      <c r="M37" s="168"/>
      <c r="N37" s="168"/>
      <c r="O37" s="168"/>
      <c r="P37" s="168"/>
      <c r="Q37" s="168"/>
      <c r="R37" s="168"/>
      <c r="S37" s="172"/>
      <c r="AZ37" s="90"/>
    </row>
    <row r="38" spans="1:52" s="20" customFormat="1" x14ac:dyDescent="0.25">
      <c r="A38" s="171" t="s">
        <v>2040</v>
      </c>
      <c r="B38" s="168"/>
      <c r="C38" s="152"/>
      <c r="D38" s="152"/>
      <c r="E38" s="152"/>
      <c r="F38" s="152"/>
      <c r="G38" s="152"/>
      <c r="H38" s="152"/>
      <c r="I38" s="152"/>
      <c r="J38" s="152"/>
      <c r="K38" s="152"/>
      <c r="L38" s="152"/>
      <c r="M38" s="152"/>
      <c r="N38" s="152"/>
      <c r="O38" s="152"/>
      <c r="P38" s="152"/>
      <c r="Q38" s="152"/>
      <c r="R38" s="152"/>
      <c r="S38" s="172"/>
      <c r="AZ38" s="90"/>
    </row>
    <row r="39" spans="1:52" x14ac:dyDescent="0.25">
      <c r="A39" s="163" t="s">
        <v>2041</v>
      </c>
      <c r="B39" s="167"/>
      <c r="C39" s="164"/>
      <c r="D39" s="167"/>
      <c r="E39" s="167"/>
      <c r="F39" s="167"/>
      <c r="G39" s="167"/>
      <c r="H39" s="167"/>
      <c r="I39" s="167"/>
      <c r="J39" s="167"/>
      <c r="K39" s="167"/>
      <c r="L39" s="167"/>
      <c r="M39" s="167"/>
      <c r="N39" s="167"/>
      <c r="O39" s="167"/>
      <c r="P39" s="167"/>
      <c r="Q39" s="167"/>
      <c r="R39" s="167"/>
      <c r="S39" s="165"/>
    </row>
    <row r="40" spans="1:52" ht="15" customHeight="1" x14ac:dyDescent="0.25">
      <c r="A40" s="171" t="s">
        <v>2042</v>
      </c>
      <c r="B40" s="167"/>
      <c r="C40" s="152"/>
      <c r="D40" s="152"/>
      <c r="E40" s="152"/>
      <c r="F40" s="152"/>
      <c r="G40" s="152"/>
      <c r="H40" s="152"/>
      <c r="I40" s="152"/>
      <c r="J40" s="152"/>
      <c r="K40" s="152"/>
      <c r="L40" s="152"/>
      <c r="M40" s="152"/>
      <c r="N40" s="152"/>
      <c r="O40" s="152"/>
      <c r="P40" s="152"/>
      <c r="Q40" s="152"/>
      <c r="R40" s="152"/>
      <c r="S40" s="165"/>
    </row>
    <row r="41" spans="1:52" ht="15" customHeight="1" x14ac:dyDescent="0.25">
      <c r="A41" s="171" t="s">
        <v>2043</v>
      </c>
      <c r="B41" s="167"/>
      <c r="C41" s="152"/>
      <c r="D41" s="152"/>
      <c r="E41" s="152"/>
      <c r="F41" s="152"/>
      <c r="G41" s="152"/>
      <c r="H41" s="152"/>
      <c r="I41" s="152"/>
      <c r="J41" s="152"/>
      <c r="K41" s="152"/>
      <c r="L41" s="152"/>
      <c r="M41" s="152"/>
      <c r="N41" s="152"/>
      <c r="O41" s="152"/>
      <c r="P41" s="152"/>
      <c r="Q41" s="152"/>
      <c r="R41" s="152"/>
      <c r="S41" s="165"/>
    </row>
    <row r="42" spans="1:52" ht="15" customHeight="1" x14ac:dyDescent="0.25">
      <c r="A42" s="171" t="s">
        <v>2044</v>
      </c>
      <c r="B42" s="167"/>
      <c r="C42" s="152"/>
      <c r="D42" s="152"/>
      <c r="E42" s="152"/>
      <c r="F42" s="152"/>
      <c r="G42" s="152"/>
      <c r="H42" s="152"/>
      <c r="I42" s="152"/>
      <c r="J42" s="152"/>
      <c r="K42" s="152"/>
      <c r="L42" s="152"/>
      <c r="M42" s="152"/>
      <c r="N42" s="152"/>
      <c r="O42" s="152"/>
      <c r="P42" s="152"/>
      <c r="Q42" s="152"/>
      <c r="R42" s="152"/>
      <c r="S42" s="165"/>
    </row>
    <row r="43" spans="1:52" ht="15" customHeight="1" x14ac:dyDescent="0.25">
      <c r="A43" s="171" t="s">
        <v>2045</v>
      </c>
      <c r="B43" s="167"/>
      <c r="C43" s="152"/>
      <c r="D43" s="152"/>
      <c r="E43" s="152"/>
      <c r="F43" s="152"/>
      <c r="G43" s="152"/>
      <c r="H43" s="152"/>
      <c r="I43" s="152"/>
      <c r="J43" s="152"/>
      <c r="K43" s="152"/>
      <c r="L43" s="152"/>
      <c r="M43" s="152"/>
      <c r="N43" s="152"/>
      <c r="O43" s="152"/>
      <c r="P43" s="152"/>
      <c r="Q43" s="152"/>
      <c r="R43" s="152"/>
      <c r="S43" s="165"/>
    </row>
    <row r="44" spans="1:52" x14ac:dyDescent="0.25">
      <c r="A44" s="166" t="s">
        <v>2046</v>
      </c>
      <c r="B44" s="167"/>
      <c r="C44" s="164"/>
      <c r="D44" s="167"/>
      <c r="E44" s="167"/>
      <c r="F44" s="167"/>
      <c r="G44" s="167"/>
      <c r="H44" s="167"/>
      <c r="I44" s="167"/>
      <c r="J44" s="167"/>
      <c r="K44" s="167"/>
      <c r="L44" s="167"/>
      <c r="M44" s="167"/>
      <c r="N44" s="167"/>
      <c r="O44" s="167"/>
      <c r="P44" s="167"/>
      <c r="Q44" s="167"/>
      <c r="R44" s="167"/>
      <c r="S44" s="165"/>
    </row>
    <row r="45" spans="1:52" x14ac:dyDescent="0.25">
      <c r="A45" s="171" t="s">
        <v>2047</v>
      </c>
      <c r="B45" s="167"/>
      <c r="C45" s="152"/>
      <c r="D45" s="152"/>
      <c r="E45" s="152"/>
      <c r="F45" s="152"/>
      <c r="G45" s="152"/>
      <c r="H45" s="152"/>
      <c r="I45" s="152"/>
      <c r="J45" s="152"/>
      <c r="K45" s="152"/>
      <c r="L45" s="152"/>
      <c r="M45" s="152"/>
      <c r="N45" s="152"/>
      <c r="O45" s="152"/>
      <c r="P45" s="152"/>
      <c r="Q45" s="152"/>
      <c r="R45" s="152"/>
      <c r="S45" s="165"/>
    </row>
    <row r="46" spans="1:52" x14ac:dyDescent="0.25">
      <c r="A46" s="171" t="s">
        <v>2048</v>
      </c>
      <c r="B46" s="167"/>
      <c r="C46" s="169"/>
      <c r="D46" s="169"/>
      <c r="E46" s="169"/>
      <c r="F46" s="169"/>
      <c r="G46" s="169"/>
      <c r="H46" s="169"/>
      <c r="I46" s="169"/>
      <c r="J46" s="169"/>
      <c r="K46" s="169"/>
      <c r="L46" s="169"/>
      <c r="M46" s="169"/>
      <c r="N46" s="169"/>
      <c r="O46" s="169"/>
      <c r="P46" s="169"/>
      <c r="Q46" s="169"/>
      <c r="R46" s="169"/>
      <c r="S46" s="165"/>
    </row>
    <row r="47" spans="1:52" x14ac:dyDescent="0.25">
      <c r="A47" s="173" t="s">
        <v>2049</v>
      </c>
      <c r="B47" s="174"/>
      <c r="C47" s="154"/>
      <c r="D47" s="154"/>
      <c r="E47" s="154"/>
      <c r="F47" s="154"/>
      <c r="G47" s="154"/>
      <c r="H47" s="154"/>
      <c r="I47" s="154"/>
      <c r="J47" s="154"/>
      <c r="K47" s="154"/>
      <c r="L47" s="154"/>
      <c r="M47" s="154"/>
      <c r="N47" s="154"/>
      <c r="O47" s="154"/>
      <c r="P47" s="154"/>
      <c r="Q47" s="154"/>
      <c r="R47" s="154"/>
      <c r="S47" s="175"/>
    </row>
  </sheetData>
  <mergeCells count="36">
    <mergeCell ref="B24:H24"/>
    <mergeCell ref="BL26:BR26"/>
    <mergeCell ref="A11:H13"/>
    <mergeCell ref="I11:P13"/>
    <mergeCell ref="Q11:R13"/>
    <mergeCell ref="BR32:BV32"/>
    <mergeCell ref="CD12:CE12"/>
    <mergeCell ref="CF12:CF13"/>
    <mergeCell ref="S13:T13"/>
    <mergeCell ref="U13:V13"/>
    <mergeCell ref="W13:X13"/>
    <mergeCell ref="Y13:Z13"/>
    <mergeCell ref="AA13:AB13"/>
    <mergeCell ref="AC13:AD13"/>
    <mergeCell ref="AE13:AF13"/>
    <mergeCell ref="AG13:AH13"/>
    <mergeCell ref="AP13:AQ13"/>
    <mergeCell ref="BS13:BZ13"/>
    <mergeCell ref="CB13:CC13"/>
    <mergeCell ref="CD13:CE13"/>
    <mergeCell ref="CA11:CF11"/>
    <mergeCell ref="S12:Z12"/>
    <mergeCell ref="AA12:AI12"/>
    <mergeCell ref="AJ12:AQ12"/>
    <mergeCell ref="AZ12:BK13"/>
    <mergeCell ref="BL12:BM13"/>
    <mergeCell ref="BN12:BP13"/>
    <mergeCell ref="BQ12:BR13"/>
    <mergeCell ref="BS12:BZ12"/>
    <mergeCell ref="CA12:CC12"/>
    <mergeCell ref="S11:AQ11"/>
    <mergeCell ref="AR11:AY13"/>
    <mergeCell ref="AZ11:BZ11"/>
    <mergeCell ref="AJ13:AK13"/>
    <mergeCell ref="AL13:AM13"/>
    <mergeCell ref="AN13:AO13"/>
  </mergeCells>
  <pageMargins left="0.7" right="0.7" top="0.75" bottom="0.75" header="0.3" footer="0.3"/>
  <pageSetup orientation="portrait" r:id="rId1"/>
  <headerFooter>
    <oddHeader>&amp;RMassachusetts Electric Company and
Nantucket Electric Company
each d/b/a National Grid
D.P.U. 23-30
Grid Modernization Annual Report Appendix CY2022
Page &amp;P of &amp;N</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7FA18-C0D2-49B8-AB05-EA07DBE2511E}">
  <dimension ref="A1:CU47"/>
  <sheetViews>
    <sheetView topLeftCell="A16" zoomScale="55" zoomScaleNormal="55" workbookViewId="0">
      <selection activeCell="B15" sqref="B15"/>
    </sheetView>
  </sheetViews>
  <sheetFormatPr defaultColWidth="8.7109375" defaultRowHeight="15" x14ac:dyDescent="0.25"/>
  <cols>
    <col min="1" max="1" width="23.28515625" customWidth="1"/>
    <col min="2" max="4" width="15.7109375" customWidth="1"/>
    <col min="5" max="6" width="22" bestFit="1" customWidth="1"/>
    <col min="7" max="7" width="15.7109375" customWidth="1"/>
    <col min="8" max="8" width="18.85546875" customWidth="1"/>
    <col min="9" max="9" width="14.7109375" customWidth="1"/>
    <col min="10" max="13" width="12.7109375" customWidth="1"/>
    <col min="14" max="14" width="14.42578125" customWidth="1"/>
    <col min="15" max="15" width="15.5703125" customWidth="1"/>
    <col min="16" max="16" width="14.140625" customWidth="1"/>
    <col min="17" max="17" width="18.28515625" customWidth="1"/>
    <col min="18" max="18" width="17.5703125" customWidth="1"/>
    <col min="19" max="24" width="18.7109375" customWidth="1"/>
    <col min="25" max="26" width="18.42578125" customWidth="1"/>
    <col min="27" max="33" width="19.7109375" customWidth="1"/>
    <col min="34" max="34" width="21.28515625" customWidth="1"/>
    <col min="35" max="35" width="18.7109375" customWidth="1"/>
    <col min="36" max="41" width="19.7109375" customWidth="1"/>
    <col min="42" max="42" width="21.42578125" customWidth="1"/>
    <col min="43" max="43" width="22.7109375" bestFit="1" customWidth="1"/>
    <col min="44" max="51" width="19.7109375" customWidth="1"/>
    <col min="52" max="52" width="13.7109375" style="88" customWidth="1"/>
    <col min="53" max="54" width="13.7109375" customWidth="1"/>
    <col min="55" max="55" width="15.140625" customWidth="1"/>
    <col min="56" max="62" width="13.7109375" customWidth="1"/>
    <col min="63" max="63" width="18.85546875" customWidth="1"/>
    <col min="64" max="65" width="14.7109375" customWidth="1"/>
    <col min="66" max="70" width="15.7109375" customWidth="1"/>
    <col min="71" max="78" width="20.140625" customWidth="1"/>
    <col min="79" max="79" width="25.7109375" customWidth="1"/>
    <col min="80" max="80" width="17" customWidth="1"/>
    <col min="81" max="81" width="18.140625" customWidth="1"/>
    <col min="82" max="82" width="20.140625" customWidth="1"/>
    <col min="83" max="83" width="21.42578125" customWidth="1"/>
    <col min="84" max="84" width="14.42578125" customWidth="1"/>
  </cols>
  <sheetData>
    <row r="1" spans="1:84" ht="21.75" customHeight="1" x14ac:dyDescent="0.3">
      <c r="A1" s="1" t="s">
        <v>2054</v>
      </c>
      <c r="B1" s="1" t="s">
        <v>747</v>
      </c>
      <c r="C1" s="149"/>
      <c r="D1" s="252" t="s">
        <v>6</v>
      </c>
      <c r="E1" s="252" t="s">
        <v>717</v>
      </c>
      <c r="G1" s="1"/>
      <c r="H1" s="1"/>
      <c r="S1" s="30"/>
      <c r="T1" s="31"/>
      <c r="U1" s="30"/>
      <c r="V1" s="30"/>
      <c r="W1" s="30"/>
      <c r="X1" s="30"/>
      <c r="AA1" s="30"/>
      <c r="AB1" s="30"/>
      <c r="AC1" s="30"/>
      <c r="AD1" s="30"/>
      <c r="AE1" s="30"/>
      <c r="AF1" s="30"/>
      <c r="AG1" s="30"/>
      <c r="AH1" s="30"/>
      <c r="AI1" s="30"/>
      <c r="AJ1" s="30"/>
      <c r="AK1" s="30"/>
      <c r="AL1" s="30"/>
      <c r="AM1" s="30"/>
      <c r="AN1" s="30"/>
      <c r="AO1" s="30"/>
      <c r="AP1" s="30"/>
    </row>
    <row r="2" spans="1:84" x14ac:dyDescent="0.25">
      <c r="A2" s="2"/>
      <c r="B2" s="2"/>
      <c r="C2" s="2"/>
      <c r="D2" s="252" t="s">
        <v>8</v>
      </c>
      <c r="E2" s="259">
        <v>2024</v>
      </c>
    </row>
    <row r="3" spans="1:84" x14ac:dyDescent="0.25">
      <c r="B3" s="2"/>
      <c r="C3" s="2"/>
      <c r="D3" s="2"/>
      <c r="E3" s="2"/>
    </row>
    <row r="4" spans="1:84" ht="15" customHeight="1" x14ac:dyDescent="0.25">
      <c r="A4" s="186" t="s">
        <v>748</v>
      </c>
      <c r="B4" s="161"/>
      <c r="C4" s="156"/>
      <c r="D4" s="156"/>
      <c r="E4" s="156"/>
      <c r="F4" s="157"/>
      <c r="G4" s="3"/>
      <c r="H4" s="3"/>
      <c r="I4" s="3"/>
      <c r="J4" s="3"/>
      <c r="K4" s="3"/>
      <c r="L4" s="3"/>
      <c r="M4" s="3"/>
      <c r="N4" s="3"/>
      <c r="O4" s="3"/>
      <c r="P4" s="3"/>
      <c r="Q4" s="3"/>
    </row>
    <row r="5" spans="1:84" ht="15" customHeight="1" x14ac:dyDescent="0.25">
      <c r="A5" s="171" t="s">
        <v>749</v>
      </c>
      <c r="B5" s="167"/>
      <c r="C5" s="152"/>
      <c r="D5" s="152"/>
      <c r="E5" s="152"/>
      <c r="F5" s="153"/>
      <c r="G5" s="6"/>
      <c r="H5" s="6"/>
      <c r="I5" s="6"/>
      <c r="J5" s="6"/>
      <c r="K5" s="6"/>
      <c r="L5" s="6"/>
    </row>
    <row r="6" spans="1:84" ht="15" customHeight="1" x14ac:dyDescent="0.25">
      <c r="A6" s="171" t="s">
        <v>750</v>
      </c>
      <c r="B6" s="167"/>
      <c r="C6" s="152"/>
      <c r="D6" s="152"/>
      <c r="E6" s="152"/>
      <c r="F6" s="153"/>
      <c r="G6" s="6"/>
      <c r="H6" s="6"/>
      <c r="I6" s="6"/>
      <c r="J6" s="6"/>
      <c r="K6" s="6"/>
      <c r="L6" s="6"/>
      <c r="T6" s="48"/>
      <c r="U6" s="48"/>
      <c r="V6" s="48"/>
    </row>
    <row r="7" spans="1:84" ht="15" customHeight="1" x14ac:dyDescent="0.25">
      <c r="A7" s="171" t="s">
        <v>751</v>
      </c>
      <c r="B7" s="167"/>
      <c r="C7" s="152"/>
      <c r="D7" s="152"/>
      <c r="E7" s="152"/>
      <c r="F7" s="153"/>
      <c r="G7" s="6"/>
      <c r="H7" s="6"/>
      <c r="I7" s="6"/>
      <c r="J7" s="6"/>
      <c r="K7" s="6"/>
      <c r="L7" s="6"/>
      <c r="T7" s="48"/>
      <c r="U7" s="48"/>
      <c r="V7" s="48"/>
    </row>
    <row r="8" spans="1:84" ht="15" customHeight="1" x14ac:dyDescent="0.25">
      <c r="A8" s="171" t="s">
        <v>752</v>
      </c>
      <c r="B8" s="167"/>
      <c r="C8" s="152"/>
      <c r="D8" s="152"/>
      <c r="E8" s="152"/>
      <c r="F8" s="153"/>
      <c r="G8" s="6"/>
      <c r="H8" s="6"/>
      <c r="I8" s="6"/>
      <c r="J8" s="6"/>
      <c r="K8" s="6"/>
      <c r="L8" s="6"/>
      <c r="T8" s="48"/>
      <c r="U8" s="48"/>
      <c r="V8" s="48"/>
    </row>
    <row r="9" spans="1:84" ht="15" customHeight="1" x14ac:dyDescent="0.25">
      <c r="A9" s="173" t="s">
        <v>753</v>
      </c>
      <c r="B9" s="174"/>
      <c r="C9" s="154"/>
      <c r="D9" s="154"/>
      <c r="E9" s="154"/>
      <c r="F9" s="155"/>
      <c r="G9" s="6"/>
      <c r="H9" s="6"/>
      <c r="I9" s="6"/>
      <c r="J9" s="6"/>
      <c r="K9" s="6"/>
      <c r="L9" s="6"/>
      <c r="T9" s="48"/>
      <c r="U9" s="48"/>
      <c r="V9" s="48"/>
    </row>
    <row r="10" spans="1:84" ht="15.75" thickBot="1" x14ac:dyDescent="0.3"/>
    <row r="11" spans="1:84" ht="15.75" thickBot="1" x14ac:dyDescent="0.3">
      <c r="A11" s="1451" t="s">
        <v>755</v>
      </c>
      <c r="B11" s="1452"/>
      <c r="C11" s="1452"/>
      <c r="D11" s="1452"/>
      <c r="E11" s="1452"/>
      <c r="F11" s="1452"/>
      <c r="G11" s="1452"/>
      <c r="H11" s="1453"/>
      <c r="I11" s="1481" t="s">
        <v>756</v>
      </c>
      <c r="J11" s="1481"/>
      <c r="K11" s="1481"/>
      <c r="L11" s="1481"/>
      <c r="M11" s="1481"/>
      <c r="N11" s="1481"/>
      <c r="O11" s="1481"/>
      <c r="P11" s="1482"/>
      <c r="Q11" s="1490" t="s">
        <v>757</v>
      </c>
      <c r="R11" s="1491"/>
      <c r="S11" s="1489" t="s">
        <v>758</v>
      </c>
      <c r="T11" s="1475"/>
      <c r="U11" s="1475"/>
      <c r="V11" s="1475"/>
      <c r="W11" s="1475"/>
      <c r="X11" s="1475"/>
      <c r="Y11" s="1475"/>
      <c r="Z11" s="1475"/>
      <c r="AA11" s="1475"/>
      <c r="AB11" s="1475"/>
      <c r="AC11" s="1475"/>
      <c r="AD11" s="1475"/>
      <c r="AE11" s="1475"/>
      <c r="AF11" s="1475"/>
      <c r="AG11" s="1475"/>
      <c r="AH11" s="1475"/>
      <c r="AI11" s="1475"/>
      <c r="AJ11" s="1475"/>
      <c r="AK11" s="1475"/>
      <c r="AL11" s="1475"/>
      <c r="AM11" s="1475"/>
      <c r="AN11" s="1475"/>
      <c r="AO11" s="1475"/>
      <c r="AP11" s="1475"/>
      <c r="AQ11" s="1476"/>
      <c r="AR11" s="1458" t="s">
        <v>759</v>
      </c>
      <c r="AS11" s="1459"/>
      <c r="AT11" s="1459"/>
      <c r="AU11" s="1459"/>
      <c r="AV11" s="1459"/>
      <c r="AW11" s="1459"/>
      <c r="AX11" s="1459"/>
      <c r="AY11" s="1460"/>
      <c r="AZ11" s="1435" t="s">
        <v>760</v>
      </c>
      <c r="BA11" s="1436"/>
      <c r="BB11" s="1436"/>
      <c r="BC11" s="1436"/>
      <c r="BD11" s="1436"/>
      <c r="BE11" s="1436"/>
      <c r="BF11" s="1436"/>
      <c r="BG11" s="1436"/>
      <c r="BH11" s="1436"/>
      <c r="BI11" s="1436"/>
      <c r="BJ11" s="1436"/>
      <c r="BK11" s="1436"/>
      <c r="BL11" s="1436"/>
      <c r="BM11" s="1436"/>
      <c r="BN11" s="1436"/>
      <c r="BO11" s="1436"/>
      <c r="BP11" s="1436"/>
      <c r="BQ11" s="1436"/>
      <c r="BR11" s="1436"/>
      <c r="BS11" s="1436"/>
      <c r="BT11" s="1436"/>
      <c r="BU11" s="1436"/>
      <c r="BV11" s="1436"/>
      <c r="BW11" s="1436"/>
      <c r="BX11" s="1436"/>
      <c r="BY11" s="1436"/>
      <c r="BZ11" s="1437"/>
      <c r="CA11" s="1421" t="s">
        <v>761</v>
      </c>
      <c r="CB11" s="1422"/>
      <c r="CC11" s="1422"/>
      <c r="CD11" s="1422"/>
      <c r="CE11" s="1422"/>
      <c r="CF11" s="1423"/>
    </row>
    <row r="12" spans="1:84" ht="15.75" customHeight="1" thickBot="1" x14ac:dyDescent="0.3">
      <c r="A12" s="1454"/>
      <c r="B12" s="1455"/>
      <c r="C12" s="1455"/>
      <c r="D12" s="1455"/>
      <c r="E12" s="1455"/>
      <c r="F12" s="1455"/>
      <c r="G12" s="1455"/>
      <c r="H12" s="1456"/>
      <c r="I12" s="1484"/>
      <c r="J12" s="1484"/>
      <c r="K12" s="1484"/>
      <c r="L12" s="1484"/>
      <c r="M12" s="1484"/>
      <c r="N12" s="1484"/>
      <c r="O12" s="1484"/>
      <c r="P12" s="1485"/>
      <c r="Q12" s="1492"/>
      <c r="R12" s="1493"/>
      <c r="S12" s="1471" t="s">
        <v>762</v>
      </c>
      <c r="T12" s="1472"/>
      <c r="U12" s="1472"/>
      <c r="V12" s="1472"/>
      <c r="W12" s="1472"/>
      <c r="X12" s="1472"/>
      <c r="Y12" s="1472"/>
      <c r="Z12" s="1473"/>
      <c r="AA12" s="1471" t="s">
        <v>763</v>
      </c>
      <c r="AB12" s="1472"/>
      <c r="AC12" s="1472"/>
      <c r="AD12" s="1472"/>
      <c r="AE12" s="1472"/>
      <c r="AF12" s="1472"/>
      <c r="AG12" s="1472"/>
      <c r="AH12" s="1472"/>
      <c r="AI12" s="1473"/>
      <c r="AJ12" s="1477" t="s">
        <v>764</v>
      </c>
      <c r="AK12" s="1478"/>
      <c r="AL12" s="1478"/>
      <c r="AM12" s="1478"/>
      <c r="AN12" s="1478"/>
      <c r="AO12" s="1478"/>
      <c r="AP12" s="1478"/>
      <c r="AQ12" s="1479"/>
      <c r="AR12" s="1461"/>
      <c r="AS12" s="1462"/>
      <c r="AT12" s="1462"/>
      <c r="AU12" s="1462"/>
      <c r="AV12" s="1462"/>
      <c r="AW12" s="1462"/>
      <c r="AX12" s="1462"/>
      <c r="AY12" s="1463"/>
      <c r="AZ12" s="1421" t="s">
        <v>765</v>
      </c>
      <c r="BA12" s="1438"/>
      <c r="BB12" s="1438"/>
      <c r="BC12" s="1438"/>
      <c r="BD12" s="1438"/>
      <c r="BE12" s="1438"/>
      <c r="BF12" s="1438"/>
      <c r="BG12" s="1438"/>
      <c r="BH12" s="1438"/>
      <c r="BI12" s="1438"/>
      <c r="BJ12" s="1438"/>
      <c r="BK12" s="1439"/>
      <c r="BL12" s="1429" t="s">
        <v>766</v>
      </c>
      <c r="BM12" s="1430"/>
      <c r="BN12" s="1429" t="s">
        <v>767</v>
      </c>
      <c r="BO12" s="1430"/>
      <c r="BP12" s="1431"/>
      <c r="BQ12" s="1429" t="s">
        <v>768</v>
      </c>
      <c r="BR12" s="1431"/>
      <c r="BS12" s="1424" t="s">
        <v>769</v>
      </c>
      <c r="BT12" s="1443"/>
      <c r="BU12" s="1443"/>
      <c r="BV12" s="1443"/>
      <c r="BW12" s="1443"/>
      <c r="BX12" s="1443"/>
      <c r="BY12" s="1443"/>
      <c r="BZ12" s="1443"/>
      <c r="CA12" s="1424" t="s">
        <v>770</v>
      </c>
      <c r="CB12" s="1426"/>
      <c r="CC12" s="1426"/>
      <c r="CD12" s="1424" t="s">
        <v>7</v>
      </c>
      <c r="CE12" s="1388"/>
      <c r="CF12" s="1427" t="s">
        <v>771</v>
      </c>
    </row>
    <row r="13" spans="1:84" ht="30.75" thickBot="1" x14ac:dyDescent="0.3">
      <c r="A13" s="1454"/>
      <c r="B13" s="1455"/>
      <c r="C13" s="1455"/>
      <c r="D13" s="1455"/>
      <c r="E13" s="1455"/>
      <c r="F13" s="1455"/>
      <c r="G13" s="1455"/>
      <c r="H13" s="1456"/>
      <c r="I13" s="1487"/>
      <c r="J13" s="1487"/>
      <c r="K13" s="1487"/>
      <c r="L13" s="1487"/>
      <c r="M13" s="1487"/>
      <c r="N13" s="1487"/>
      <c r="O13" s="1487"/>
      <c r="P13" s="1488"/>
      <c r="Q13" s="1494"/>
      <c r="R13" s="1495"/>
      <c r="S13" s="1448" t="s">
        <v>2051</v>
      </c>
      <c r="T13" s="1449"/>
      <c r="U13" s="1450" t="s">
        <v>2052</v>
      </c>
      <c r="V13" s="1449"/>
      <c r="W13" s="1450" t="s">
        <v>2053</v>
      </c>
      <c r="X13" s="1474"/>
      <c r="Y13" s="1447" t="s">
        <v>784</v>
      </c>
      <c r="Z13" s="1388"/>
      <c r="AA13" s="1448" t="s">
        <v>2051</v>
      </c>
      <c r="AB13" s="1449"/>
      <c r="AC13" s="1450" t="s">
        <v>2052</v>
      </c>
      <c r="AD13" s="1449"/>
      <c r="AE13" s="1450" t="s">
        <v>2053</v>
      </c>
      <c r="AF13" s="1474"/>
      <c r="AG13" s="1447" t="s">
        <v>784</v>
      </c>
      <c r="AH13" s="1426"/>
      <c r="AI13" s="158" t="s">
        <v>785</v>
      </c>
      <c r="AJ13" s="1448" t="s">
        <v>2051</v>
      </c>
      <c r="AK13" s="1449"/>
      <c r="AL13" s="1450" t="s">
        <v>2052</v>
      </c>
      <c r="AM13" s="1449"/>
      <c r="AN13" s="1450" t="s">
        <v>2053</v>
      </c>
      <c r="AO13" s="1474"/>
      <c r="AP13" s="1447" t="s">
        <v>784</v>
      </c>
      <c r="AQ13" s="1426"/>
      <c r="AR13" s="1464"/>
      <c r="AS13" s="1465"/>
      <c r="AT13" s="1465"/>
      <c r="AU13" s="1465"/>
      <c r="AV13" s="1465"/>
      <c r="AW13" s="1465"/>
      <c r="AX13" s="1465"/>
      <c r="AY13" s="1466"/>
      <c r="AZ13" s="1440"/>
      <c r="BA13" s="1441"/>
      <c r="BB13" s="1441"/>
      <c r="BC13" s="1441"/>
      <c r="BD13" s="1441"/>
      <c r="BE13" s="1441"/>
      <c r="BF13" s="1441"/>
      <c r="BG13" s="1441"/>
      <c r="BH13" s="1441"/>
      <c r="BI13" s="1441"/>
      <c r="BJ13" s="1441"/>
      <c r="BK13" s="1442"/>
      <c r="BL13" s="1432"/>
      <c r="BM13" s="1433"/>
      <c r="BN13" s="1432"/>
      <c r="BO13" s="1433"/>
      <c r="BP13" s="1434"/>
      <c r="BQ13" s="1432"/>
      <c r="BR13" s="1434"/>
      <c r="BS13" s="1429" t="s">
        <v>786</v>
      </c>
      <c r="BT13" s="1430"/>
      <c r="BU13" s="1430"/>
      <c r="BV13" s="1430"/>
      <c r="BW13" s="1430"/>
      <c r="BX13" s="1430"/>
      <c r="BY13" s="1430"/>
      <c r="BZ13" s="1430"/>
      <c r="CA13" s="435" t="s">
        <v>787</v>
      </c>
      <c r="CB13" s="1424" t="s">
        <v>788</v>
      </c>
      <c r="CC13" s="1425"/>
      <c r="CD13" s="1424" t="s">
        <v>789</v>
      </c>
      <c r="CE13" s="1425"/>
      <c r="CF13" s="1428"/>
    </row>
    <row r="14" spans="1:84" ht="75.75" thickBot="1" x14ac:dyDescent="0.3">
      <c r="A14" s="343" t="s">
        <v>6</v>
      </c>
      <c r="B14" s="344" t="s">
        <v>22</v>
      </c>
      <c r="C14" s="344" t="s">
        <v>23</v>
      </c>
      <c r="D14" s="118" t="s">
        <v>24</v>
      </c>
      <c r="E14" s="118" t="s">
        <v>25</v>
      </c>
      <c r="F14" s="118" t="s">
        <v>26</v>
      </c>
      <c r="G14" s="118" t="s">
        <v>27</v>
      </c>
      <c r="H14" s="346" t="s">
        <v>28</v>
      </c>
      <c r="I14" s="245" t="s">
        <v>790</v>
      </c>
      <c r="J14" s="246" t="s">
        <v>791</v>
      </c>
      <c r="K14" s="246" t="s">
        <v>792</v>
      </c>
      <c r="L14" s="246" t="s">
        <v>793</v>
      </c>
      <c r="M14" s="246" t="s">
        <v>794</v>
      </c>
      <c r="N14" s="246" t="s">
        <v>795</v>
      </c>
      <c r="O14" s="246" t="s">
        <v>796</v>
      </c>
      <c r="P14" s="246" t="s">
        <v>797</v>
      </c>
      <c r="Q14" s="247" t="s">
        <v>798</v>
      </c>
      <c r="R14" s="248" t="s">
        <v>799</v>
      </c>
      <c r="S14" s="210" t="s">
        <v>800</v>
      </c>
      <c r="T14" s="442" t="s">
        <v>801</v>
      </c>
      <c r="U14" s="442" t="s">
        <v>802</v>
      </c>
      <c r="V14" s="442" t="s">
        <v>803</v>
      </c>
      <c r="W14" s="442" t="s">
        <v>800</v>
      </c>
      <c r="X14" s="442" t="s">
        <v>803</v>
      </c>
      <c r="Y14" s="442" t="s">
        <v>804</v>
      </c>
      <c r="Z14" s="211" t="s">
        <v>805</v>
      </c>
      <c r="AA14" s="210" t="s">
        <v>806</v>
      </c>
      <c r="AB14" s="442" t="s">
        <v>807</v>
      </c>
      <c r="AC14" s="442" t="s">
        <v>806</v>
      </c>
      <c r="AD14" s="442" t="s">
        <v>808</v>
      </c>
      <c r="AE14" s="442" t="s">
        <v>806</v>
      </c>
      <c r="AF14" s="442" t="s">
        <v>808</v>
      </c>
      <c r="AG14" s="442" t="s">
        <v>809</v>
      </c>
      <c r="AH14" s="442" t="s">
        <v>810</v>
      </c>
      <c r="AI14" s="211" t="s">
        <v>811</v>
      </c>
      <c r="AJ14" s="210" t="s">
        <v>812</v>
      </c>
      <c r="AK14" s="442" t="s">
        <v>813</v>
      </c>
      <c r="AL14" s="442" t="s">
        <v>812</v>
      </c>
      <c r="AM14" s="442" t="s">
        <v>813</v>
      </c>
      <c r="AN14" s="442" t="s">
        <v>814</v>
      </c>
      <c r="AO14" s="442" t="s">
        <v>815</v>
      </c>
      <c r="AP14" s="442" t="s">
        <v>816</v>
      </c>
      <c r="AQ14" s="211" t="s">
        <v>817</v>
      </c>
      <c r="AR14" s="215" t="s">
        <v>818</v>
      </c>
      <c r="AS14" s="216" t="s">
        <v>819</v>
      </c>
      <c r="AT14" s="216" t="s">
        <v>820</v>
      </c>
      <c r="AU14" s="216" t="s">
        <v>821</v>
      </c>
      <c r="AV14" s="216" t="s">
        <v>822</v>
      </c>
      <c r="AW14" s="216" t="s">
        <v>823</v>
      </c>
      <c r="AX14" s="217" t="s">
        <v>824</v>
      </c>
      <c r="AY14" s="218" t="s">
        <v>825</v>
      </c>
      <c r="AZ14" s="77" t="s">
        <v>826</v>
      </c>
      <c r="BA14" s="77" t="s">
        <v>827</v>
      </c>
      <c r="BB14" s="77" t="s">
        <v>828</v>
      </c>
      <c r="BC14" s="77" t="s">
        <v>829</v>
      </c>
      <c r="BD14" s="78" t="s">
        <v>830</v>
      </c>
      <c r="BE14" s="77" t="s">
        <v>831</v>
      </c>
      <c r="BF14" s="77" t="s">
        <v>832</v>
      </c>
      <c r="BG14" s="77" t="s">
        <v>833</v>
      </c>
      <c r="BH14" s="77" t="s">
        <v>834</v>
      </c>
      <c r="BI14" s="448" t="s">
        <v>835</v>
      </c>
      <c r="BJ14" s="78" t="s">
        <v>836</v>
      </c>
      <c r="BK14" s="448" t="s">
        <v>837</v>
      </c>
      <c r="BL14" s="99" t="s">
        <v>838</v>
      </c>
      <c r="BM14" s="437" t="s">
        <v>839</v>
      </c>
      <c r="BN14" s="435" t="s">
        <v>840</v>
      </c>
      <c r="BO14" s="97" t="s">
        <v>841</v>
      </c>
      <c r="BP14" s="437" t="s">
        <v>842</v>
      </c>
      <c r="BQ14" s="99" t="s">
        <v>843</v>
      </c>
      <c r="BR14" s="437" t="s">
        <v>844</v>
      </c>
      <c r="BS14" s="435" t="s">
        <v>845</v>
      </c>
      <c r="BT14" s="97" t="s">
        <v>846</v>
      </c>
      <c r="BU14" s="441" t="s">
        <v>847</v>
      </c>
      <c r="BV14" s="228" t="s">
        <v>848</v>
      </c>
      <c r="BW14" s="435" t="s">
        <v>849</v>
      </c>
      <c r="BX14" s="97" t="s">
        <v>850</v>
      </c>
      <c r="BY14" s="441" t="s">
        <v>851</v>
      </c>
      <c r="BZ14" s="98" t="s">
        <v>852</v>
      </c>
      <c r="CA14" s="438" t="s">
        <v>853</v>
      </c>
      <c r="CB14" s="229" t="s">
        <v>854</v>
      </c>
      <c r="CC14" s="440" t="s">
        <v>855</v>
      </c>
      <c r="CD14" s="99" t="s">
        <v>856</v>
      </c>
      <c r="CE14" s="437" t="s">
        <v>857</v>
      </c>
      <c r="CF14" s="437" t="s">
        <v>858</v>
      </c>
    </row>
    <row r="15" spans="1:84" ht="30" customHeight="1" x14ac:dyDescent="0.25">
      <c r="A15" s="369" t="str">
        <f>$E$1</f>
        <v>[Enter Company Name]</v>
      </c>
      <c r="B15" s="372"/>
      <c r="C15" s="372"/>
      <c r="D15" s="101" t="s">
        <v>727</v>
      </c>
      <c r="E15" s="101"/>
      <c r="F15" s="101"/>
      <c r="G15" s="101"/>
      <c r="H15" s="102"/>
      <c r="I15" s="241"/>
      <c r="J15" s="119"/>
      <c r="K15" s="242"/>
      <c r="L15" s="242"/>
      <c r="M15" s="242"/>
      <c r="N15" s="139"/>
      <c r="O15" s="139"/>
      <c r="P15" s="141"/>
      <c r="Q15" s="103"/>
      <c r="R15" s="243"/>
      <c r="S15" s="23"/>
      <c r="T15" s="18"/>
      <c r="U15" s="64"/>
      <c r="V15" s="18"/>
      <c r="W15" s="64"/>
      <c r="X15" s="18"/>
      <c r="Y15" s="64"/>
      <c r="Z15" s="11"/>
      <c r="AA15" s="17"/>
      <c r="AB15" s="18"/>
      <c r="AC15" s="64"/>
      <c r="AD15" s="18"/>
      <c r="AE15" s="64"/>
      <c r="AF15" s="18"/>
      <c r="AG15" s="64"/>
      <c r="AH15" s="18"/>
      <c r="AI15" s="11"/>
      <c r="AJ15" s="38"/>
      <c r="AK15" s="57"/>
      <c r="AL15" s="27"/>
      <c r="AM15" s="57"/>
      <c r="AN15" s="27"/>
      <c r="AO15" s="57"/>
      <c r="AP15" s="27"/>
      <c r="AQ15" s="147"/>
      <c r="AR15" s="219"/>
      <c r="AS15" s="220"/>
      <c r="AT15" s="220"/>
      <c r="AU15" s="220"/>
      <c r="AV15" s="220"/>
      <c r="AW15" s="220"/>
      <c r="AX15" s="220"/>
      <c r="AY15" s="221"/>
      <c r="AZ15" s="108"/>
      <c r="BA15" s="10"/>
      <c r="BB15" s="10"/>
      <c r="BC15" s="120"/>
      <c r="BD15" s="120"/>
      <c r="BE15" s="120"/>
      <c r="BF15" s="140"/>
      <c r="BG15" s="140"/>
      <c r="BH15" s="140"/>
      <c r="BI15" s="140"/>
      <c r="BJ15" s="120"/>
      <c r="BK15" s="127"/>
      <c r="BL15" s="26"/>
      <c r="BM15" s="139"/>
      <c r="BN15" s="84"/>
      <c r="BO15" s="9"/>
      <c r="BP15" s="60"/>
      <c r="BQ15" s="121"/>
      <c r="BR15" s="122"/>
      <c r="BS15" s="26"/>
      <c r="BT15" s="105"/>
      <c r="BU15" s="139"/>
      <c r="BV15" s="141"/>
      <c r="BW15" s="26"/>
      <c r="BX15" s="139"/>
      <c r="BY15" s="139"/>
      <c r="BZ15" s="141"/>
      <c r="CA15" s="235"/>
      <c r="CB15" s="230"/>
      <c r="CC15" s="231"/>
      <c r="CD15" s="103"/>
      <c r="CE15" s="104"/>
      <c r="CF15" s="60"/>
    </row>
    <row r="16" spans="1:84" ht="30" customHeight="1" x14ac:dyDescent="0.25">
      <c r="A16" s="203" t="str">
        <f t="shared" ref="A16:A23" si="0">$E$1</f>
        <v>[Enter Company Name]</v>
      </c>
      <c r="B16" s="27"/>
      <c r="C16" s="27"/>
      <c r="D16" s="64" t="s">
        <v>728</v>
      </c>
      <c r="E16" s="64"/>
      <c r="F16" s="64" t="s">
        <v>729</v>
      </c>
      <c r="G16" s="64"/>
      <c r="H16" s="11"/>
      <c r="I16" s="14"/>
      <c r="J16" s="64"/>
      <c r="K16" s="28"/>
      <c r="L16" s="28"/>
      <c r="M16" s="28"/>
      <c r="N16" s="120"/>
      <c r="O16" s="120"/>
      <c r="P16" s="140"/>
      <c r="Q16" s="49"/>
      <c r="R16" s="212"/>
      <c r="S16" s="23"/>
      <c r="T16" s="18"/>
      <c r="U16" s="64"/>
      <c r="V16" s="18"/>
      <c r="W16" s="64"/>
      <c r="X16" s="18"/>
      <c r="Y16" s="64"/>
      <c r="Z16" s="11"/>
      <c r="AA16" s="17"/>
      <c r="AB16" s="18"/>
      <c r="AC16" s="64"/>
      <c r="AD16" s="18"/>
      <c r="AE16" s="64"/>
      <c r="AF16" s="18"/>
      <c r="AG16" s="64"/>
      <c r="AH16" s="18"/>
      <c r="AI16" s="11"/>
      <c r="AJ16" s="38"/>
      <c r="AK16" s="57"/>
      <c r="AL16" s="27"/>
      <c r="AM16" s="57"/>
      <c r="AN16" s="27"/>
      <c r="AO16" s="57"/>
      <c r="AP16" s="27"/>
      <c r="AQ16" s="147"/>
      <c r="AR16" s="111"/>
      <c r="AS16" s="91"/>
      <c r="AT16" s="91"/>
      <c r="AU16" s="91"/>
      <c r="AV16" s="91"/>
      <c r="AW16" s="91"/>
      <c r="AX16" s="91"/>
      <c r="AY16" s="112"/>
      <c r="AZ16" s="108"/>
      <c r="BA16" s="10"/>
      <c r="BB16" s="10"/>
      <c r="BC16" s="120"/>
      <c r="BD16" s="120"/>
      <c r="BE16" s="120"/>
      <c r="BF16" s="140"/>
      <c r="BG16" s="140"/>
      <c r="BH16" s="140"/>
      <c r="BI16" s="140"/>
      <c r="BJ16" s="120"/>
      <c r="BK16" s="127"/>
      <c r="BL16" s="123"/>
      <c r="BM16" s="139"/>
      <c r="BN16" s="84"/>
      <c r="BO16" s="139"/>
      <c r="BP16" s="60"/>
      <c r="BQ16" s="121"/>
      <c r="BR16" s="122"/>
      <c r="BS16" s="26"/>
      <c r="BT16" s="105"/>
      <c r="BU16" s="139"/>
      <c r="BV16" s="141"/>
      <c r="BW16" s="26"/>
      <c r="BX16" s="139"/>
      <c r="BY16" s="139"/>
      <c r="BZ16" s="141"/>
      <c r="CA16" s="236"/>
      <c r="CB16" s="49"/>
      <c r="CC16" s="232"/>
      <c r="CD16" s="103"/>
      <c r="CE16" s="104"/>
      <c r="CF16" s="60"/>
    </row>
    <row r="17" spans="1:99" ht="30" customHeight="1" x14ac:dyDescent="0.25">
      <c r="A17" s="203" t="str">
        <f t="shared" si="0"/>
        <v>[Enter Company Name]</v>
      </c>
      <c r="B17" s="27"/>
      <c r="C17" s="27"/>
      <c r="D17" s="64" t="s">
        <v>728</v>
      </c>
      <c r="E17" s="64"/>
      <c r="F17" s="64" t="s">
        <v>730</v>
      </c>
      <c r="G17" s="29"/>
      <c r="H17" s="11"/>
      <c r="I17" s="72"/>
      <c r="J17" s="29"/>
      <c r="K17" s="29"/>
      <c r="L17" s="29"/>
      <c r="M17" s="29"/>
      <c r="N17" s="120"/>
      <c r="O17" s="120"/>
      <c r="P17" s="140"/>
      <c r="Q17" s="35"/>
      <c r="R17" s="213"/>
      <c r="S17" s="23"/>
      <c r="T17" s="18"/>
      <c r="U17" s="64"/>
      <c r="V17" s="18"/>
      <c r="W17" s="64"/>
      <c r="X17" s="18"/>
      <c r="Y17" s="64"/>
      <c r="Z17" s="11"/>
      <c r="AA17" s="17"/>
      <c r="AB17" s="18"/>
      <c r="AC17" s="64"/>
      <c r="AD17" s="18"/>
      <c r="AE17" s="64"/>
      <c r="AF17" s="18"/>
      <c r="AG17" s="64"/>
      <c r="AH17" s="18"/>
      <c r="AI17" s="11"/>
      <c r="AJ17" s="38"/>
      <c r="AK17" s="57"/>
      <c r="AL17" s="27"/>
      <c r="AM17" s="57"/>
      <c r="AN17" s="27"/>
      <c r="AO17" s="57"/>
      <c r="AP17" s="27"/>
      <c r="AQ17" s="147"/>
      <c r="AR17" s="111"/>
      <c r="AS17" s="91"/>
      <c r="AT17" s="91"/>
      <c r="AU17" s="91"/>
      <c r="AV17" s="91"/>
      <c r="AW17" s="91"/>
      <c r="AX17" s="91"/>
      <c r="AY17" s="112"/>
      <c r="AZ17" s="108"/>
      <c r="BA17" s="10"/>
      <c r="BB17" s="10"/>
      <c r="BC17" s="120"/>
      <c r="BD17" s="120"/>
      <c r="BE17" s="120"/>
      <c r="BF17" s="140"/>
      <c r="BG17" s="140"/>
      <c r="BH17" s="140"/>
      <c r="BI17" s="140"/>
      <c r="BJ17" s="120"/>
      <c r="BK17" s="127"/>
      <c r="BL17" s="124"/>
      <c r="BM17" s="120"/>
      <c r="BN17" s="85"/>
      <c r="BO17" s="120"/>
      <c r="BP17" s="44"/>
      <c r="BQ17" s="108"/>
      <c r="BR17" s="106"/>
      <c r="BS17" s="16"/>
      <c r="BT17" s="10"/>
      <c r="BU17" s="120"/>
      <c r="BV17" s="140"/>
      <c r="BW17" s="16"/>
      <c r="BX17" s="120"/>
      <c r="BY17" s="120"/>
      <c r="BZ17" s="140"/>
      <c r="CA17" s="236"/>
      <c r="CB17" s="49"/>
      <c r="CC17" s="232"/>
      <c r="CD17" s="49"/>
      <c r="CE17" s="71"/>
      <c r="CF17" s="44"/>
    </row>
    <row r="18" spans="1:99" ht="30" customHeight="1" x14ac:dyDescent="0.25">
      <c r="A18" s="203" t="str">
        <f t="shared" si="0"/>
        <v>[Enter Company Name]</v>
      </c>
      <c r="B18" s="27"/>
      <c r="C18" s="27"/>
      <c r="D18" s="64" t="s">
        <v>731</v>
      </c>
      <c r="E18" s="64"/>
      <c r="F18" s="64"/>
      <c r="G18" s="29"/>
      <c r="H18" s="11"/>
      <c r="I18" s="72"/>
      <c r="J18" s="29"/>
      <c r="K18" s="29"/>
      <c r="L18" s="29"/>
      <c r="M18" s="29"/>
      <c r="N18" s="120"/>
      <c r="O18" s="120"/>
      <c r="P18" s="140"/>
      <c r="Q18" s="35"/>
      <c r="R18" s="213"/>
      <c r="S18" s="23"/>
      <c r="T18" s="18"/>
      <c r="U18" s="64"/>
      <c r="V18" s="18"/>
      <c r="W18" s="64"/>
      <c r="X18" s="18"/>
      <c r="Y18" s="64"/>
      <c r="Z18" s="11"/>
      <c r="AA18" s="17"/>
      <c r="AB18" s="18"/>
      <c r="AC18" s="64"/>
      <c r="AD18" s="18"/>
      <c r="AE18" s="64"/>
      <c r="AF18" s="18"/>
      <c r="AG18" s="64"/>
      <c r="AH18" s="18"/>
      <c r="AI18" s="11"/>
      <c r="AJ18" s="38"/>
      <c r="AK18" s="57"/>
      <c r="AL18" s="27"/>
      <c r="AM18" s="57"/>
      <c r="AN18" s="27"/>
      <c r="AO18" s="57"/>
      <c r="AP18" s="27"/>
      <c r="AQ18" s="147"/>
      <c r="AR18" s="111"/>
      <c r="AS18" s="91"/>
      <c r="AT18" s="91"/>
      <c r="AU18" s="91"/>
      <c r="AV18" s="91"/>
      <c r="AW18" s="91"/>
      <c r="AX18" s="91"/>
      <c r="AY18" s="112"/>
      <c r="AZ18" s="108"/>
      <c r="BA18" s="10"/>
      <c r="BB18" s="10"/>
      <c r="BC18" s="120"/>
      <c r="BD18" s="120"/>
      <c r="BE18" s="120"/>
      <c r="BF18" s="140"/>
      <c r="BG18" s="140"/>
      <c r="BH18" s="140"/>
      <c r="BI18" s="140"/>
      <c r="BJ18" s="120"/>
      <c r="BK18" s="127"/>
      <c r="BL18" s="16"/>
      <c r="BM18" s="120"/>
      <c r="BN18" s="85"/>
      <c r="BO18" s="120"/>
      <c r="BP18" s="44"/>
      <c r="BQ18" s="108"/>
      <c r="BR18" s="106"/>
      <c r="BS18" s="16"/>
      <c r="BT18" s="10"/>
      <c r="BU18" s="120"/>
      <c r="BV18" s="140"/>
      <c r="BW18" s="16"/>
      <c r="BX18" s="120"/>
      <c r="BY18" s="120"/>
      <c r="BZ18" s="140"/>
      <c r="CA18" s="236"/>
      <c r="CB18" s="49"/>
      <c r="CC18" s="232"/>
      <c r="CD18" s="49"/>
      <c r="CE18" s="71"/>
      <c r="CF18" s="44"/>
    </row>
    <row r="19" spans="1:99" ht="30" customHeight="1" x14ac:dyDescent="0.25">
      <c r="A19" s="203" t="str">
        <f t="shared" si="0"/>
        <v>[Enter Company Name]</v>
      </c>
      <c r="B19" s="27"/>
      <c r="C19" s="27"/>
      <c r="D19" s="64" t="s">
        <v>732</v>
      </c>
      <c r="E19" s="64"/>
      <c r="F19" s="64" t="s">
        <v>733</v>
      </c>
      <c r="G19" s="29"/>
      <c r="H19" s="11"/>
      <c r="I19" s="72"/>
      <c r="J19" s="29"/>
      <c r="K19" s="29"/>
      <c r="L19" s="29"/>
      <c r="M19" s="29"/>
      <c r="N19" s="120"/>
      <c r="O19" s="120"/>
      <c r="P19" s="140"/>
      <c r="Q19" s="35"/>
      <c r="R19" s="213"/>
      <c r="S19" s="23"/>
      <c r="T19" s="18"/>
      <c r="U19" s="64"/>
      <c r="V19" s="18"/>
      <c r="W19" s="64"/>
      <c r="X19" s="18"/>
      <c r="Y19" s="64"/>
      <c r="Z19" s="11"/>
      <c r="AA19" s="17"/>
      <c r="AB19" s="18"/>
      <c r="AC19" s="64"/>
      <c r="AD19" s="18"/>
      <c r="AE19" s="64"/>
      <c r="AF19" s="18"/>
      <c r="AG19" s="64"/>
      <c r="AH19" s="18"/>
      <c r="AI19" s="11"/>
      <c r="AJ19" s="38"/>
      <c r="AK19" s="57"/>
      <c r="AL19" s="27"/>
      <c r="AM19" s="57"/>
      <c r="AN19" s="27"/>
      <c r="AO19" s="57"/>
      <c r="AP19" s="27"/>
      <c r="AQ19" s="147"/>
      <c r="AR19" s="111"/>
      <c r="AS19" s="91"/>
      <c r="AT19" s="91"/>
      <c r="AU19" s="91"/>
      <c r="AV19" s="91"/>
      <c r="AW19" s="91"/>
      <c r="AX19" s="91"/>
      <c r="AY19" s="112"/>
      <c r="AZ19" s="108"/>
      <c r="BA19" s="10"/>
      <c r="BB19" s="10"/>
      <c r="BC19" s="120"/>
      <c r="BD19" s="120"/>
      <c r="BE19" s="120"/>
      <c r="BF19" s="140"/>
      <c r="BG19" s="140"/>
      <c r="BH19" s="140"/>
      <c r="BI19" s="140"/>
      <c r="BJ19" s="120"/>
      <c r="BK19" s="127"/>
      <c r="BL19" s="124"/>
      <c r="BM19" s="120"/>
      <c r="BN19" s="85"/>
      <c r="BO19" s="120"/>
      <c r="BP19" s="44"/>
      <c r="BQ19" s="108"/>
      <c r="BR19" s="106"/>
      <c r="BS19" s="16"/>
      <c r="BT19" s="10"/>
      <c r="BU19" s="120"/>
      <c r="BV19" s="140"/>
      <c r="BW19" s="16"/>
      <c r="BX19" s="120"/>
      <c r="BY19" s="120"/>
      <c r="BZ19" s="140"/>
      <c r="CA19" s="236"/>
      <c r="CB19" s="49"/>
      <c r="CC19" s="232"/>
      <c r="CD19" s="49"/>
      <c r="CE19" s="71"/>
      <c r="CF19" s="44"/>
    </row>
    <row r="20" spans="1:99" ht="30" customHeight="1" x14ac:dyDescent="0.25">
      <c r="A20" s="203" t="str">
        <f t="shared" si="0"/>
        <v>[Enter Company Name]</v>
      </c>
      <c r="B20" s="27"/>
      <c r="C20" s="27"/>
      <c r="D20" s="64" t="s">
        <v>732</v>
      </c>
      <c r="E20" s="64"/>
      <c r="F20" s="64" t="s">
        <v>734</v>
      </c>
      <c r="G20" s="29"/>
      <c r="H20" s="11"/>
      <c r="I20" s="72"/>
      <c r="J20" s="29"/>
      <c r="K20" s="29"/>
      <c r="L20" s="29"/>
      <c r="M20" s="29"/>
      <c r="N20" s="120"/>
      <c r="O20" s="120"/>
      <c r="P20" s="140"/>
      <c r="Q20" s="35"/>
      <c r="R20" s="213"/>
      <c r="S20" s="23"/>
      <c r="T20" s="18"/>
      <c r="U20" s="64"/>
      <c r="V20" s="18"/>
      <c r="W20" s="64"/>
      <c r="X20" s="18"/>
      <c r="Y20" s="64"/>
      <c r="Z20" s="11"/>
      <c r="AA20" s="17"/>
      <c r="AB20" s="18"/>
      <c r="AC20" s="64"/>
      <c r="AD20" s="18"/>
      <c r="AE20" s="64"/>
      <c r="AF20" s="18"/>
      <c r="AG20" s="64"/>
      <c r="AH20" s="18"/>
      <c r="AI20" s="11"/>
      <c r="AJ20" s="38"/>
      <c r="AK20" s="57"/>
      <c r="AL20" s="27"/>
      <c r="AM20" s="57"/>
      <c r="AN20" s="27"/>
      <c r="AO20" s="57"/>
      <c r="AP20" s="27"/>
      <c r="AQ20" s="147"/>
      <c r="AR20" s="111"/>
      <c r="AS20" s="91"/>
      <c r="AT20" s="91"/>
      <c r="AU20" s="91"/>
      <c r="AV20" s="91"/>
      <c r="AW20" s="91"/>
      <c r="AX20" s="91"/>
      <c r="AY20" s="112"/>
      <c r="AZ20" s="108"/>
      <c r="BA20" s="10"/>
      <c r="BB20" s="10"/>
      <c r="BC20" s="120"/>
      <c r="BD20" s="120"/>
      <c r="BE20" s="120"/>
      <c r="BF20" s="140"/>
      <c r="BG20" s="140"/>
      <c r="BH20" s="140"/>
      <c r="BI20" s="140"/>
      <c r="BJ20" s="120"/>
      <c r="BK20" s="127"/>
      <c r="BL20" s="124"/>
      <c r="BM20" s="120"/>
      <c r="BN20" s="85"/>
      <c r="BO20" s="120"/>
      <c r="BP20" s="44"/>
      <c r="BQ20" s="108"/>
      <c r="BR20" s="106"/>
      <c r="BS20" s="16"/>
      <c r="BT20" s="10"/>
      <c r="BU20" s="120"/>
      <c r="BV20" s="140"/>
      <c r="BW20" s="16"/>
      <c r="BX20" s="120"/>
      <c r="BY20" s="120"/>
      <c r="BZ20" s="140"/>
      <c r="CA20" s="236"/>
      <c r="CB20" s="49"/>
      <c r="CC20" s="232"/>
      <c r="CD20" s="49"/>
      <c r="CE20" s="71"/>
      <c r="CF20" s="44"/>
    </row>
    <row r="21" spans="1:99" ht="30" customHeight="1" x14ac:dyDescent="0.25">
      <c r="A21" s="203" t="str">
        <f t="shared" si="0"/>
        <v>[Enter Company Name]</v>
      </c>
      <c r="B21" s="27"/>
      <c r="C21" s="27"/>
      <c r="D21" s="64" t="s">
        <v>735</v>
      </c>
      <c r="E21" s="64"/>
      <c r="F21" s="64"/>
      <c r="G21" s="29"/>
      <c r="H21" s="11"/>
      <c r="I21" s="72"/>
      <c r="J21" s="29"/>
      <c r="K21" s="29"/>
      <c r="L21" s="29"/>
      <c r="M21" s="29"/>
      <c r="N21" s="120"/>
      <c r="O21" s="120"/>
      <c r="P21" s="140"/>
      <c r="Q21" s="35"/>
      <c r="R21" s="213"/>
      <c r="S21" s="23"/>
      <c r="T21" s="18"/>
      <c r="U21" s="64"/>
      <c r="V21" s="18"/>
      <c r="W21" s="64"/>
      <c r="X21" s="18"/>
      <c r="Y21" s="64"/>
      <c r="Z21" s="11"/>
      <c r="AA21" s="17"/>
      <c r="AB21" s="18"/>
      <c r="AC21" s="64"/>
      <c r="AD21" s="18"/>
      <c r="AE21" s="64"/>
      <c r="AF21" s="18"/>
      <c r="AG21" s="64"/>
      <c r="AH21" s="18"/>
      <c r="AI21" s="11"/>
      <c r="AJ21" s="38"/>
      <c r="AK21" s="57"/>
      <c r="AL21" s="27"/>
      <c r="AM21" s="57"/>
      <c r="AN21" s="27"/>
      <c r="AO21" s="57"/>
      <c r="AP21" s="27"/>
      <c r="AQ21" s="147"/>
      <c r="AR21" s="111"/>
      <c r="AS21" s="91"/>
      <c r="AT21" s="91"/>
      <c r="AU21" s="91"/>
      <c r="AV21" s="91"/>
      <c r="AW21" s="91"/>
      <c r="AX21" s="91"/>
      <c r="AY21" s="112"/>
      <c r="AZ21" s="108"/>
      <c r="BA21" s="10"/>
      <c r="BB21" s="10"/>
      <c r="BC21" s="120"/>
      <c r="BD21" s="120"/>
      <c r="BE21" s="120"/>
      <c r="BF21" s="140"/>
      <c r="BG21" s="140"/>
      <c r="BH21" s="140"/>
      <c r="BI21" s="140"/>
      <c r="BJ21" s="120"/>
      <c r="BK21" s="127"/>
      <c r="BL21" s="16"/>
      <c r="BM21" s="120"/>
      <c r="BN21" s="85"/>
      <c r="BO21" s="120"/>
      <c r="BP21" s="44"/>
      <c r="BQ21" s="108"/>
      <c r="BR21" s="106"/>
      <c r="BS21" s="16"/>
      <c r="BT21" s="10"/>
      <c r="BU21" s="120"/>
      <c r="BV21" s="140"/>
      <c r="BW21" s="16"/>
      <c r="BX21" s="120"/>
      <c r="BY21" s="120"/>
      <c r="BZ21" s="140"/>
      <c r="CA21" s="236"/>
      <c r="CB21" s="49"/>
      <c r="CC21" s="232"/>
      <c r="CD21" s="49"/>
      <c r="CE21" s="71"/>
      <c r="CF21" s="44"/>
    </row>
    <row r="22" spans="1:99" ht="30" customHeight="1" x14ac:dyDescent="0.25">
      <c r="A22" s="203" t="str">
        <f t="shared" si="0"/>
        <v>[Enter Company Name]</v>
      </c>
      <c r="B22" s="27"/>
      <c r="C22" s="27"/>
      <c r="D22" s="64" t="s">
        <v>736</v>
      </c>
      <c r="E22" s="64"/>
      <c r="F22" s="64" t="s">
        <v>737</v>
      </c>
      <c r="G22" s="29"/>
      <c r="H22" s="11"/>
      <c r="I22" s="72"/>
      <c r="J22" s="29"/>
      <c r="K22" s="29"/>
      <c r="L22" s="29"/>
      <c r="M22" s="29"/>
      <c r="N22" s="120"/>
      <c r="O22" s="120"/>
      <c r="P22" s="140"/>
      <c r="Q22" s="35"/>
      <c r="R22" s="213"/>
      <c r="S22" s="23"/>
      <c r="T22" s="18"/>
      <c r="U22" s="64"/>
      <c r="V22" s="18"/>
      <c r="W22" s="64"/>
      <c r="X22" s="18"/>
      <c r="Y22" s="64"/>
      <c r="Z22" s="11"/>
      <c r="AA22" s="17"/>
      <c r="AB22" s="18"/>
      <c r="AC22" s="64"/>
      <c r="AD22" s="18"/>
      <c r="AE22" s="64"/>
      <c r="AF22" s="18"/>
      <c r="AG22" s="64"/>
      <c r="AH22" s="18"/>
      <c r="AI22" s="11"/>
      <c r="AJ22" s="38"/>
      <c r="AK22" s="57"/>
      <c r="AL22" s="27"/>
      <c r="AM22" s="57"/>
      <c r="AN22" s="27"/>
      <c r="AO22" s="57"/>
      <c r="AP22" s="27"/>
      <c r="AQ22" s="147"/>
      <c r="AR22" s="111"/>
      <c r="AS22" s="91"/>
      <c r="AT22" s="91"/>
      <c r="AU22" s="91"/>
      <c r="AV22" s="91"/>
      <c r="AW22" s="91"/>
      <c r="AX22" s="91"/>
      <c r="AY22" s="112"/>
      <c r="AZ22" s="108"/>
      <c r="BA22" s="10"/>
      <c r="BB22" s="10"/>
      <c r="BC22" s="120"/>
      <c r="BD22" s="120"/>
      <c r="BE22" s="120"/>
      <c r="BF22" s="140"/>
      <c r="BG22" s="140"/>
      <c r="BH22" s="140"/>
      <c r="BI22" s="140"/>
      <c r="BJ22" s="120"/>
      <c r="BK22" s="127"/>
      <c r="BL22" s="124"/>
      <c r="BM22" s="120"/>
      <c r="BN22" s="85"/>
      <c r="BO22" s="120"/>
      <c r="BP22" s="44"/>
      <c r="BQ22" s="108"/>
      <c r="BR22" s="106"/>
      <c r="BS22" s="16"/>
      <c r="BT22" s="10"/>
      <c r="BU22" s="120"/>
      <c r="BV22" s="140"/>
      <c r="BW22" s="16"/>
      <c r="BX22" s="120"/>
      <c r="BY22" s="120"/>
      <c r="BZ22" s="140"/>
      <c r="CA22" s="236"/>
      <c r="CB22" s="49"/>
      <c r="CC22" s="232"/>
      <c r="CD22" s="49"/>
      <c r="CE22" s="71"/>
      <c r="CF22" s="44"/>
    </row>
    <row r="23" spans="1:99" ht="30" customHeight="1" thickBot="1" x14ac:dyDescent="0.3">
      <c r="A23" s="370" t="str">
        <f t="shared" si="0"/>
        <v>[Enter Company Name]</v>
      </c>
      <c r="B23" s="47"/>
      <c r="C23" s="47"/>
      <c r="D23" s="41" t="s">
        <v>736</v>
      </c>
      <c r="E23" s="41"/>
      <c r="F23" s="41" t="s">
        <v>738</v>
      </c>
      <c r="G23" s="34"/>
      <c r="H23" s="37"/>
      <c r="I23" s="73"/>
      <c r="J23" s="34"/>
      <c r="K23" s="34"/>
      <c r="L23" s="34"/>
      <c r="M23" s="34"/>
      <c r="N23" s="142"/>
      <c r="O23" s="142"/>
      <c r="P23" s="19"/>
      <c r="Q23" s="36"/>
      <c r="R23" s="214"/>
      <c r="S23" s="222"/>
      <c r="T23" s="223"/>
      <c r="U23" s="196"/>
      <c r="V23" s="223"/>
      <c r="W23" s="196"/>
      <c r="X23" s="223"/>
      <c r="Y23" s="196"/>
      <c r="Z23" s="197"/>
      <c r="AA23" s="46"/>
      <c r="AB23" s="42"/>
      <c r="AC23" s="41"/>
      <c r="AD23" s="42"/>
      <c r="AE23" s="41"/>
      <c r="AF23" s="42"/>
      <c r="AG23" s="41"/>
      <c r="AH23" s="42"/>
      <c r="AI23" s="37"/>
      <c r="AJ23" s="40"/>
      <c r="AK23" s="58"/>
      <c r="AL23" s="47"/>
      <c r="AM23" s="58"/>
      <c r="AN23" s="47"/>
      <c r="AO23" s="58"/>
      <c r="AP23" s="47"/>
      <c r="AQ23" s="146"/>
      <c r="AR23" s="113"/>
      <c r="AS23" s="92"/>
      <c r="AT23" s="92"/>
      <c r="AU23" s="92"/>
      <c r="AV23" s="92"/>
      <c r="AW23" s="92"/>
      <c r="AX23" s="92"/>
      <c r="AY23" s="114"/>
      <c r="AZ23" s="109"/>
      <c r="BA23" s="15"/>
      <c r="BB23" s="15"/>
      <c r="BC23" s="142"/>
      <c r="BD23" s="142"/>
      <c r="BE23" s="142"/>
      <c r="BF23" s="19"/>
      <c r="BG23" s="19"/>
      <c r="BH23" s="19"/>
      <c r="BI23" s="19"/>
      <c r="BJ23" s="142"/>
      <c r="BK23" s="83"/>
      <c r="BL23" s="125"/>
      <c r="BM23" s="142"/>
      <c r="BN23" s="86"/>
      <c r="BO23" s="142"/>
      <c r="BP23" s="87"/>
      <c r="BQ23" s="109"/>
      <c r="BR23" s="107"/>
      <c r="BS23" s="130"/>
      <c r="BT23" s="43"/>
      <c r="BU23" s="131"/>
      <c r="BV23" s="238"/>
      <c r="BW23" s="130"/>
      <c r="BX23" s="131"/>
      <c r="BY23" s="131"/>
      <c r="BZ23" s="238"/>
      <c r="CA23" s="237"/>
      <c r="CB23" s="79"/>
      <c r="CC23" s="233"/>
      <c r="CD23" s="225"/>
      <c r="CE23" s="226"/>
      <c r="CF23" s="132"/>
    </row>
    <row r="24" spans="1:99" ht="15.75" thickBot="1" x14ac:dyDescent="0.3">
      <c r="A24" s="371" t="s">
        <v>709</v>
      </c>
      <c r="B24" s="1444"/>
      <c r="C24" s="1445"/>
      <c r="D24" s="1445"/>
      <c r="E24" s="1445"/>
      <c r="F24" s="1445"/>
      <c r="G24" s="1445"/>
      <c r="H24" s="1446"/>
      <c r="I24" s="53"/>
      <c r="J24" s="53"/>
      <c r="K24" s="53"/>
      <c r="L24" s="53"/>
      <c r="M24" s="53"/>
      <c r="N24" s="54"/>
      <c r="O24" s="54"/>
      <c r="P24" s="54"/>
      <c r="Q24" s="55"/>
      <c r="R24" s="150"/>
      <c r="S24" s="227">
        <f t="shared" ref="S24:AH24" si="1">SUM(S15:S23)</f>
        <v>0</v>
      </c>
      <c r="T24" s="444">
        <f t="shared" si="1"/>
        <v>0</v>
      </c>
      <c r="U24" s="444">
        <f t="shared" si="1"/>
        <v>0</v>
      </c>
      <c r="V24" s="444">
        <f t="shared" si="1"/>
        <v>0</v>
      </c>
      <c r="W24" s="444">
        <f t="shared" si="1"/>
        <v>0</v>
      </c>
      <c r="X24" s="444">
        <f t="shared" si="1"/>
        <v>0</v>
      </c>
      <c r="Y24" s="444">
        <f t="shared" si="1"/>
        <v>0</v>
      </c>
      <c r="Z24" s="445">
        <f t="shared" si="1"/>
        <v>0</v>
      </c>
      <c r="AA24" s="227">
        <f t="shared" si="1"/>
        <v>0</v>
      </c>
      <c r="AB24" s="444">
        <f t="shared" si="1"/>
        <v>0</v>
      </c>
      <c r="AC24" s="444">
        <f t="shared" si="1"/>
        <v>0</v>
      </c>
      <c r="AD24" s="444">
        <f t="shared" si="1"/>
        <v>0</v>
      </c>
      <c r="AE24" s="444">
        <f t="shared" si="1"/>
        <v>0</v>
      </c>
      <c r="AF24" s="444">
        <f t="shared" si="1"/>
        <v>0</v>
      </c>
      <c r="AG24" s="444">
        <f t="shared" si="1"/>
        <v>0</v>
      </c>
      <c r="AH24" s="444">
        <f t="shared" si="1"/>
        <v>0</v>
      </c>
      <c r="AI24" s="56"/>
      <c r="AJ24" s="227">
        <f t="shared" ref="AJ24:AS24" si="2">SUM(AJ15:AJ23)</f>
        <v>0</v>
      </c>
      <c r="AK24" s="444">
        <f t="shared" si="2"/>
        <v>0</v>
      </c>
      <c r="AL24" s="444">
        <f t="shared" si="2"/>
        <v>0</v>
      </c>
      <c r="AM24" s="444">
        <f t="shared" si="2"/>
        <v>0</v>
      </c>
      <c r="AN24" s="444">
        <f t="shared" si="2"/>
        <v>0</v>
      </c>
      <c r="AO24" s="444">
        <f t="shared" si="2"/>
        <v>0</v>
      </c>
      <c r="AP24" s="444">
        <f t="shared" si="2"/>
        <v>0</v>
      </c>
      <c r="AQ24" s="445">
        <f t="shared" si="2"/>
        <v>0</v>
      </c>
      <c r="AR24" s="227">
        <f t="shared" si="2"/>
        <v>0</v>
      </c>
      <c r="AS24" s="444">
        <f t="shared" si="2"/>
        <v>0</v>
      </c>
      <c r="AT24" s="115"/>
      <c r="AU24" s="444">
        <f t="shared" ref="AU24:AX24" si="3">SUM(AU15:AU23)</f>
        <v>0</v>
      </c>
      <c r="AV24" s="444">
        <f t="shared" si="3"/>
        <v>0</v>
      </c>
      <c r="AW24" s="444">
        <f t="shared" si="3"/>
        <v>0</v>
      </c>
      <c r="AX24" s="444">
        <f t="shared" si="3"/>
        <v>0</v>
      </c>
      <c r="AY24" s="115"/>
      <c r="AZ24" s="227">
        <f t="shared" ref="AZ24:BE24" si="4">SUM(AZ15:AZ23)</f>
        <v>0</v>
      </c>
      <c r="BA24" s="444">
        <f t="shared" si="4"/>
        <v>0</v>
      </c>
      <c r="BB24" s="444">
        <f t="shared" si="4"/>
        <v>0</v>
      </c>
      <c r="BC24" s="444">
        <f t="shared" si="4"/>
        <v>0</v>
      </c>
      <c r="BD24" s="444">
        <f t="shared" si="4"/>
        <v>0</v>
      </c>
      <c r="BE24" s="444">
        <f t="shared" si="4"/>
        <v>0</v>
      </c>
      <c r="BF24" s="115"/>
      <c r="BG24" s="115"/>
      <c r="BH24" s="444">
        <f t="shared" ref="BH24:BK24" si="5">SUM(BH15:BH23)</f>
        <v>0</v>
      </c>
      <c r="BI24" s="444">
        <f t="shared" si="5"/>
        <v>0</v>
      </c>
      <c r="BJ24" s="444">
        <f t="shared" si="5"/>
        <v>0</v>
      </c>
      <c r="BK24" s="445">
        <f t="shared" si="5"/>
        <v>0</v>
      </c>
      <c r="BL24" s="82"/>
      <c r="BM24" s="81"/>
      <c r="BN24" s="82"/>
      <c r="BO24" s="110"/>
      <c r="BP24" s="445">
        <f t="shared" ref="BP24:BQ24" si="6">SUM(BP15:BP23)</f>
        <v>0</v>
      </c>
      <c r="BQ24" s="227">
        <f t="shared" si="6"/>
        <v>0</v>
      </c>
      <c r="BR24" s="81"/>
      <c r="BS24" s="82"/>
      <c r="BT24" s="81"/>
      <c r="BU24" s="81"/>
      <c r="BV24" s="81"/>
      <c r="BW24" s="82"/>
      <c r="BX24" s="81"/>
      <c r="BY24" s="81"/>
      <c r="BZ24" s="59"/>
      <c r="CA24" s="93"/>
      <c r="CB24" s="227">
        <f t="shared" ref="CB24:CF24" si="7">SUM(CB15:CB23)</f>
        <v>0</v>
      </c>
      <c r="CC24" s="445">
        <f t="shared" si="7"/>
        <v>0</v>
      </c>
      <c r="CD24" s="227">
        <f t="shared" si="7"/>
        <v>0</v>
      </c>
      <c r="CE24" s="445">
        <f t="shared" si="7"/>
        <v>0</v>
      </c>
      <c r="CF24" s="436">
        <f t="shared" si="7"/>
        <v>0</v>
      </c>
    </row>
    <row r="25" spans="1:99" x14ac:dyDescent="0.25">
      <c r="B25" s="6"/>
      <c r="C25" s="6"/>
      <c r="D25" s="7"/>
      <c r="E25" s="7"/>
      <c r="F25" s="3"/>
      <c r="G25" s="3"/>
      <c r="H25" s="7"/>
      <c r="I25" s="3"/>
      <c r="J25" s="3"/>
      <c r="K25" s="3"/>
      <c r="L25" s="3"/>
      <c r="M25" s="3"/>
      <c r="Q25" s="4"/>
      <c r="R25" s="4"/>
      <c r="S25" s="7"/>
      <c r="T25" s="7"/>
      <c r="U25" s="7"/>
      <c r="V25" s="7"/>
      <c r="W25" s="7"/>
      <c r="X25" s="7"/>
      <c r="Y25" s="7"/>
      <c r="Z25" s="7"/>
      <c r="AA25" s="7"/>
      <c r="AB25" s="7"/>
      <c r="AC25" s="7"/>
      <c r="AD25" s="7"/>
      <c r="AE25" s="7"/>
      <c r="AF25" s="7"/>
      <c r="AG25" s="7"/>
      <c r="AH25" s="7"/>
      <c r="AI25" s="7"/>
      <c r="AJ25" s="6"/>
      <c r="AK25" s="6"/>
      <c r="AL25" s="6"/>
      <c r="AM25" s="6"/>
      <c r="AN25" s="6"/>
      <c r="AO25" s="6"/>
      <c r="AP25" s="6"/>
      <c r="AQ25" s="6"/>
      <c r="AR25" s="6"/>
      <c r="AS25" s="6"/>
      <c r="AT25" s="6"/>
      <c r="AU25" s="6"/>
      <c r="AV25" s="6"/>
      <c r="AW25" s="6"/>
      <c r="AX25" s="6"/>
      <c r="AY25" s="6"/>
    </row>
    <row r="26" spans="1:99" x14ac:dyDescent="0.25">
      <c r="A26" s="159" t="s">
        <v>710</v>
      </c>
      <c r="B26" s="161"/>
      <c r="C26" s="160"/>
      <c r="D26" s="161"/>
      <c r="E26" s="161"/>
      <c r="F26" s="161"/>
      <c r="G26" s="161"/>
      <c r="H26" s="161"/>
      <c r="I26" s="161"/>
      <c r="J26" s="161"/>
      <c r="K26" s="161"/>
      <c r="L26" s="161"/>
      <c r="M26" s="161"/>
      <c r="N26" s="161"/>
      <c r="O26" s="161"/>
      <c r="P26" s="161"/>
      <c r="Q26" s="161"/>
      <c r="R26" s="161"/>
      <c r="S26" s="162"/>
      <c r="BL26" s="1420"/>
      <c r="BM26" s="1420"/>
      <c r="BN26" s="1420"/>
      <c r="BO26" s="1420"/>
      <c r="BP26" s="1420"/>
      <c r="BQ26" s="1420"/>
      <c r="BR26" s="1420"/>
      <c r="CD26" s="12"/>
      <c r="CE26" s="12"/>
      <c r="CF26" s="12"/>
      <c r="CG26" s="12"/>
      <c r="CH26" s="20"/>
      <c r="CU26" s="143"/>
    </row>
    <row r="27" spans="1:99" x14ac:dyDescent="0.25">
      <c r="A27" s="349" t="s">
        <v>711</v>
      </c>
      <c r="B27" s="167"/>
      <c r="C27" s="164"/>
      <c r="D27" s="167"/>
      <c r="E27" s="167"/>
      <c r="F27" s="167"/>
      <c r="G27" s="167"/>
      <c r="H27" s="167"/>
      <c r="I27" s="167"/>
      <c r="J27" s="167"/>
      <c r="K27" s="167"/>
      <c r="L27" s="167"/>
      <c r="M27" s="167"/>
      <c r="N27" s="167"/>
      <c r="O27" s="167"/>
      <c r="P27" s="167"/>
      <c r="Q27" s="167"/>
      <c r="R27" s="167"/>
      <c r="S27" s="165"/>
      <c r="BL27" s="434"/>
      <c r="BM27" s="434"/>
      <c r="BN27" s="434"/>
      <c r="BO27" s="434"/>
      <c r="BP27" s="434"/>
      <c r="BQ27" s="434"/>
      <c r="BR27" s="434"/>
      <c r="CD27" s="12"/>
      <c r="CE27" s="12"/>
      <c r="CF27" s="12"/>
      <c r="CG27" s="12"/>
      <c r="CH27" s="20"/>
      <c r="CU27" s="143"/>
    </row>
    <row r="28" spans="1:99" x14ac:dyDescent="0.25">
      <c r="A28" s="163" t="s">
        <v>755</v>
      </c>
      <c r="B28" s="167"/>
      <c r="C28" s="164"/>
      <c r="D28" s="167"/>
      <c r="E28" s="167"/>
      <c r="F28" s="167"/>
      <c r="G28" s="167"/>
      <c r="H28" s="167"/>
      <c r="I28" s="167"/>
      <c r="J28" s="167"/>
      <c r="K28" s="167"/>
      <c r="L28" s="167"/>
      <c r="M28" s="167"/>
      <c r="N28" s="167"/>
      <c r="O28" s="167"/>
      <c r="P28" s="167"/>
      <c r="Q28" s="167"/>
      <c r="R28" s="167"/>
      <c r="S28" s="165"/>
      <c r="BL28" s="6"/>
      <c r="BM28" s="6"/>
      <c r="BN28" s="6"/>
      <c r="BO28" s="6"/>
      <c r="BP28" s="6"/>
      <c r="BQ28" s="6"/>
      <c r="BR28" s="6"/>
      <c r="CD28" s="12"/>
      <c r="CE28" s="12"/>
      <c r="CF28" s="12"/>
      <c r="CG28" s="12"/>
      <c r="CH28" s="12"/>
      <c r="CI28" s="12"/>
      <c r="CJ28" s="12"/>
      <c r="CK28" s="12"/>
      <c r="CL28" s="12"/>
      <c r="CM28" s="12"/>
      <c r="CN28" s="12"/>
      <c r="CO28" s="12"/>
      <c r="CP28" s="12"/>
      <c r="CQ28" s="12"/>
      <c r="CR28" s="12"/>
      <c r="CS28" s="12"/>
      <c r="CT28" s="12"/>
      <c r="CU28" s="144"/>
    </row>
    <row r="29" spans="1:99" ht="15" customHeight="1" x14ac:dyDescent="0.25">
      <c r="A29" s="171" t="s">
        <v>2032</v>
      </c>
      <c r="B29" s="167"/>
      <c r="C29" s="152"/>
      <c r="D29" s="152"/>
      <c r="E29" s="152"/>
      <c r="F29" s="152"/>
      <c r="G29" s="152"/>
      <c r="H29" s="152"/>
      <c r="I29" s="152"/>
      <c r="J29" s="152"/>
      <c r="K29" s="152"/>
      <c r="L29" s="152"/>
      <c r="M29" s="152"/>
      <c r="N29" s="152"/>
      <c r="O29" s="152"/>
      <c r="P29" s="152"/>
      <c r="Q29" s="152"/>
      <c r="R29" s="152"/>
      <c r="S29" s="165"/>
      <c r="BN29" s="12"/>
      <c r="BO29" s="12"/>
      <c r="BP29" s="12"/>
      <c r="BQ29" s="12"/>
      <c r="BR29" s="12"/>
      <c r="BS29" s="12"/>
      <c r="BT29" s="12"/>
    </row>
    <row r="30" spans="1:99" ht="15" customHeight="1" x14ac:dyDescent="0.25">
      <c r="A30" s="171" t="s">
        <v>2033</v>
      </c>
      <c r="B30" s="167"/>
      <c r="C30" s="152"/>
      <c r="D30" s="152"/>
      <c r="E30" s="152"/>
      <c r="F30" s="152"/>
      <c r="G30" s="152"/>
      <c r="H30" s="152"/>
      <c r="I30" s="152"/>
      <c r="J30" s="152"/>
      <c r="K30" s="152"/>
      <c r="L30" s="152"/>
      <c r="M30" s="152"/>
      <c r="N30" s="152"/>
      <c r="O30" s="152"/>
      <c r="P30" s="152"/>
      <c r="Q30" s="152"/>
      <c r="R30" s="152"/>
      <c r="S30" s="165"/>
      <c r="BN30" s="12"/>
      <c r="BO30" s="12"/>
      <c r="BP30" s="12"/>
      <c r="BQ30" s="12"/>
      <c r="BR30" s="12"/>
      <c r="BS30" s="12"/>
      <c r="BT30" s="12"/>
    </row>
    <row r="31" spans="1:99" ht="15" customHeight="1" x14ac:dyDescent="0.25">
      <c r="A31" s="171" t="s">
        <v>2034</v>
      </c>
      <c r="B31" s="167"/>
      <c r="C31" s="152"/>
      <c r="D31" s="152"/>
      <c r="E31" s="152"/>
      <c r="F31" s="152"/>
      <c r="G31" s="152"/>
      <c r="H31" s="152"/>
      <c r="I31" s="152"/>
      <c r="J31" s="152"/>
      <c r="K31" s="152"/>
      <c r="L31" s="152"/>
      <c r="M31" s="152"/>
      <c r="N31" s="152"/>
      <c r="O31" s="152"/>
      <c r="P31" s="152"/>
      <c r="Q31" s="151"/>
      <c r="R31" s="151"/>
      <c r="S31" s="165"/>
      <c r="BN31" s="12"/>
      <c r="BO31" s="12"/>
      <c r="BP31" s="12"/>
      <c r="BQ31" s="12"/>
      <c r="BR31" s="12"/>
      <c r="BS31" s="12"/>
      <c r="BT31" s="12"/>
    </row>
    <row r="32" spans="1:99" x14ac:dyDescent="0.25">
      <c r="A32" s="163" t="s">
        <v>756</v>
      </c>
      <c r="B32" s="167"/>
      <c r="C32" s="164"/>
      <c r="D32" s="167"/>
      <c r="E32" s="167"/>
      <c r="F32" s="167"/>
      <c r="G32" s="167"/>
      <c r="H32" s="167"/>
      <c r="I32" s="167"/>
      <c r="J32" s="167"/>
      <c r="K32" s="167"/>
      <c r="L32" s="167"/>
      <c r="M32" s="167"/>
      <c r="N32" s="167"/>
      <c r="O32" s="167"/>
      <c r="P32" s="167"/>
      <c r="Q32" s="167"/>
      <c r="R32" s="167"/>
      <c r="S32" s="165"/>
      <c r="AP32" s="6"/>
      <c r="AQ32" s="6"/>
      <c r="AR32" s="6"/>
      <c r="AS32" s="6"/>
      <c r="AT32" s="6"/>
      <c r="AU32" s="6"/>
      <c r="AV32" s="6"/>
      <c r="AW32" s="6"/>
      <c r="AX32" s="6"/>
      <c r="AY32" s="6"/>
      <c r="AZ32" s="89"/>
      <c r="BR32" s="1420"/>
      <c r="BS32" s="1420"/>
      <c r="BT32" s="1420"/>
      <c r="BU32" s="1420"/>
      <c r="BV32" s="1420"/>
      <c r="BW32" s="6"/>
      <c r="BX32" s="6"/>
      <c r="CA32" s="6"/>
      <c r="CB32" s="6"/>
      <c r="CC32" s="6"/>
      <c r="CD32" s="6"/>
      <c r="CE32" s="6"/>
    </row>
    <row r="33" spans="1:52" x14ac:dyDescent="0.25">
      <c r="A33" s="171" t="s">
        <v>2035</v>
      </c>
      <c r="B33" s="167"/>
      <c r="C33" s="169"/>
      <c r="D33" s="169"/>
      <c r="E33" s="169"/>
      <c r="F33" s="169"/>
      <c r="G33" s="169"/>
      <c r="H33" s="169"/>
      <c r="I33" s="169"/>
      <c r="J33" s="169"/>
      <c r="K33" s="169"/>
      <c r="L33" s="169"/>
      <c r="M33" s="169"/>
      <c r="N33" s="169"/>
      <c r="O33" s="169"/>
      <c r="P33" s="169"/>
      <c r="Q33" s="169"/>
      <c r="R33" s="169"/>
      <c r="S33" s="165"/>
    </row>
    <row r="34" spans="1:52" x14ac:dyDescent="0.25">
      <c r="A34" s="163" t="s">
        <v>2036</v>
      </c>
      <c r="B34" s="167"/>
      <c r="C34" s="164"/>
      <c r="D34" s="167"/>
      <c r="E34" s="167"/>
      <c r="F34" s="167"/>
      <c r="G34" s="167"/>
      <c r="H34" s="167"/>
      <c r="I34" s="167"/>
      <c r="J34" s="167"/>
      <c r="K34" s="167"/>
      <c r="L34" s="167"/>
      <c r="M34" s="167"/>
      <c r="N34" s="167"/>
      <c r="O34" s="167"/>
      <c r="P34" s="167"/>
      <c r="Q34" s="167"/>
      <c r="R34" s="167"/>
      <c r="S34" s="165"/>
    </row>
    <row r="35" spans="1:52" ht="15" customHeight="1" x14ac:dyDescent="0.25">
      <c r="A35" s="171" t="s">
        <v>2037</v>
      </c>
      <c r="B35" s="167"/>
      <c r="C35" s="152"/>
      <c r="D35" s="152"/>
      <c r="E35" s="152"/>
      <c r="F35" s="152"/>
      <c r="G35" s="152"/>
      <c r="H35" s="152"/>
      <c r="I35" s="152"/>
      <c r="J35" s="152"/>
      <c r="K35" s="152"/>
      <c r="L35" s="152"/>
      <c r="M35" s="152"/>
      <c r="N35" s="152"/>
      <c r="O35" s="152"/>
      <c r="P35" s="152"/>
      <c r="Q35" s="152"/>
      <c r="R35" s="152"/>
      <c r="S35" s="165"/>
    </row>
    <row r="36" spans="1:52" x14ac:dyDescent="0.25">
      <c r="A36" s="171" t="s">
        <v>2038</v>
      </c>
      <c r="B36" s="167"/>
      <c r="C36" s="169"/>
      <c r="D36" s="169"/>
      <c r="E36" s="169"/>
      <c r="F36" s="169"/>
      <c r="G36" s="169"/>
      <c r="H36" s="169"/>
      <c r="I36" s="169"/>
      <c r="J36" s="169"/>
      <c r="K36" s="169"/>
      <c r="L36" s="169"/>
      <c r="M36" s="169"/>
      <c r="N36" s="169"/>
      <c r="O36" s="169"/>
      <c r="P36" s="169"/>
      <c r="Q36" s="169"/>
      <c r="R36" s="169"/>
      <c r="S36" s="165"/>
    </row>
    <row r="37" spans="1:52" s="20" customFormat="1" x14ac:dyDescent="0.25">
      <c r="A37" s="163" t="s">
        <v>2039</v>
      </c>
      <c r="B37" s="168"/>
      <c r="C37" s="164"/>
      <c r="D37" s="168"/>
      <c r="E37" s="168"/>
      <c r="F37" s="168"/>
      <c r="G37" s="168"/>
      <c r="H37" s="168"/>
      <c r="I37" s="168"/>
      <c r="J37" s="168"/>
      <c r="K37" s="168"/>
      <c r="L37" s="168"/>
      <c r="M37" s="168"/>
      <c r="N37" s="168"/>
      <c r="O37" s="168"/>
      <c r="P37" s="168"/>
      <c r="Q37" s="168"/>
      <c r="R37" s="168"/>
      <c r="S37" s="172"/>
      <c r="AZ37" s="90"/>
    </row>
    <row r="38" spans="1:52" s="20" customFormat="1" x14ac:dyDescent="0.25">
      <c r="A38" s="171" t="s">
        <v>2040</v>
      </c>
      <c r="B38" s="168"/>
      <c r="C38" s="152"/>
      <c r="D38" s="152"/>
      <c r="E38" s="152"/>
      <c r="F38" s="152"/>
      <c r="G38" s="152"/>
      <c r="H38" s="152"/>
      <c r="I38" s="152"/>
      <c r="J38" s="152"/>
      <c r="K38" s="152"/>
      <c r="L38" s="152"/>
      <c r="M38" s="152"/>
      <c r="N38" s="152"/>
      <c r="O38" s="152"/>
      <c r="P38" s="152"/>
      <c r="Q38" s="152"/>
      <c r="R38" s="152"/>
      <c r="S38" s="172"/>
      <c r="AZ38" s="90"/>
    </row>
    <row r="39" spans="1:52" x14ac:dyDescent="0.25">
      <c r="A39" s="163" t="s">
        <v>2041</v>
      </c>
      <c r="B39" s="167"/>
      <c r="C39" s="164"/>
      <c r="D39" s="167"/>
      <c r="E39" s="167"/>
      <c r="F39" s="167"/>
      <c r="G39" s="167"/>
      <c r="H39" s="167"/>
      <c r="I39" s="167"/>
      <c r="J39" s="167"/>
      <c r="K39" s="167"/>
      <c r="L39" s="167"/>
      <c r="M39" s="167"/>
      <c r="N39" s="167"/>
      <c r="O39" s="167"/>
      <c r="P39" s="167"/>
      <c r="Q39" s="167"/>
      <c r="R39" s="167"/>
      <c r="S39" s="165"/>
    </row>
    <row r="40" spans="1:52" ht="15" customHeight="1" x14ac:dyDescent="0.25">
      <c r="A40" s="171" t="s">
        <v>2042</v>
      </c>
      <c r="B40" s="167"/>
      <c r="C40" s="152"/>
      <c r="D40" s="152"/>
      <c r="E40" s="152"/>
      <c r="F40" s="152"/>
      <c r="G40" s="152"/>
      <c r="H40" s="152"/>
      <c r="I40" s="152"/>
      <c r="J40" s="152"/>
      <c r="K40" s="152"/>
      <c r="L40" s="152"/>
      <c r="M40" s="152"/>
      <c r="N40" s="152"/>
      <c r="O40" s="152"/>
      <c r="P40" s="152"/>
      <c r="Q40" s="152"/>
      <c r="R40" s="152"/>
      <c r="S40" s="165"/>
    </row>
    <row r="41" spans="1:52" ht="15" customHeight="1" x14ac:dyDescent="0.25">
      <c r="A41" s="171" t="s">
        <v>2043</v>
      </c>
      <c r="B41" s="167"/>
      <c r="C41" s="152"/>
      <c r="D41" s="152"/>
      <c r="E41" s="152"/>
      <c r="F41" s="152"/>
      <c r="G41" s="152"/>
      <c r="H41" s="152"/>
      <c r="I41" s="152"/>
      <c r="J41" s="152"/>
      <c r="K41" s="152"/>
      <c r="L41" s="152"/>
      <c r="M41" s="152"/>
      <c r="N41" s="152"/>
      <c r="O41" s="152"/>
      <c r="P41" s="152"/>
      <c r="Q41" s="152"/>
      <c r="R41" s="152"/>
      <c r="S41" s="165"/>
    </row>
    <row r="42" spans="1:52" ht="15" customHeight="1" x14ac:dyDescent="0.25">
      <c r="A42" s="171" t="s">
        <v>2044</v>
      </c>
      <c r="B42" s="167"/>
      <c r="C42" s="152"/>
      <c r="D42" s="152"/>
      <c r="E42" s="152"/>
      <c r="F42" s="152"/>
      <c r="G42" s="152"/>
      <c r="H42" s="152"/>
      <c r="I42" s="152"/>
      <c r="J42" s="152"/>
      <c r="K42" s="152"/>
      <c r="L42" s="152"/>
      <c r="M42" s="152"/>
      <c r="N42" s="152"/>
      <c r="O42" s="152"/>
      <c r="P42" s="152"/>
      <c r="Q42" s="152"/>
      <c r="R42" s="152"/>
      <c r="S42" s="165"/>
    </row>
    <row r="43" spans="1:52" ht="15" customHeight="1" x14ac:dyDescent="0.25">
      <c r="A43" s="171" t="s">
        <v>2045</v>
      </c>
      <c r="B43" s="167"/>
      <c r="C43" s="152"/>
      <c r="D43" s="152"/>
      <c r="E43" s="152"/>
      <c r="F43" s="152"/>
      <c r="G43" s="152"/>
      <c r="H43" s="152"/>
      <c r="I43" s="152"/>
      <c r="J43" s="152"/>
      <c r="K43" s="152"/>
      <c r="L43" s="152"/>
      <c r="M43" s="152"/>
      <c r="N43" s="152"/>
      <c r="O43" s="152"/>
      <c r="P43" s="152"/>
      <c r="Q43" s="152"/>
      <c r="R43" s="152"/>
      <c r="S43" s="165"/>
    </row>
    <row r="44" spans="1:52" x14ac:dyDescent="0.25">
      <c r="A44" s="166" t="s">
        <v>2046</v>
      </c>
      <c r="B44" s="167"/>
      <c r="C44" s="164"/>
      <c r="D44" s="167"/>
      <c r="E44" s="167"/>
      <c r="F44" s="167"/>
      <c r="G44" s="167"/>
      <c r="H44" s="167"/>
      <c r="I44" s="167"/>
      <c r="J44" s="167"/>
      <c r="K44" s="167"/>
      <c r="L44" s="167"/>
      <c r="M44" s="167"/>
      <c r="N44" s="167"/>
      <c r="O44" s="167"/>
      <c r="P44" s="167"/>
      <c r="Q44" s="167"/>
      <c r="R44" s="167"/>
      <c r="S44" s="165"/>
    </row>
    <row r="45" spans="1:52" x14ac:dyDescent="0.25">
      <c r="A45" s="171" t="s">
        <v>2047</v>
      </c>
      <c r="B45" s="167"/>
      <c r="C45" s="152"/>
      <c r="D45" s="152"/>
      <c r="E45" s="152"/>
      <c r="F45" s="152"/>
      <c r="G45" s="152"/>
      <c r="H45" s="152"/>
      <c r="I45" s="152"/>
      <c r="J45" s="152"/>
      <c r="K45" s="152"/>
      <c r="L45" s="152"/>
      <c r="M45" s="152"/>
      <c r="N45" s="152"/>
      <c r="O45" s="152"/>
      <c r="P45" s="152"/>
      <c r="Q45" s="152"/>
      <c r="R45" s="152"/>
      <c r="S45" s="165"/>
    </row>
    <row r="46" spans="1:52" x14ac:dyDescent="0.25">
      <c r="A46" s="171" t="s">
        <v>2048</v>
      </c>
      <c r="B46" s="167"/>
      <c r="C46" s="169"/>
      <c r="D46" s="169"/>
      <c r="E46" s="169"/>
      <c r="F46" s="169"/>
      <c r="G46" s="169"/>
      <c r="H46" s="169"/>
      <c r="I46" s="169"/>
      <c r="J46" s="169"/>
      <c r="K46" s="169"/>
      <c r="L46" s="169"/>
      <c r="M46" s="169"/>
      <c r="N46" s="169"/>
      <c r="O46" s="169"/>
      <c r="P46" s="169"/>
      <c r="Q46" s="169"/>
      <c r="R46" s="169"/>
      <c r="S46" s="165"/>
    </row>
    <row r="47" spans="1:52" x14ac:dyDescent="0.25">
      <c r="A47" s="173" t="s">
        <v>2049</v>
      </c>
      <c r="B47" s="174"/>
      <c r="C47" s="154"/>
      <c r="D47" s="154"/>
      <c r="E47" s="154"/>
      <c r="F47" s="154"/>
      <c r="G47" s="154"/>
      <c r="H47" s="154"/>
      <c r="I47" s="154"/>
      <c r="J47" s="154"/>
      <c r="K47" s="154"/>
      <c r="L47" s="154"/>
      <c r="M47" s="154"/>
      <c r="N47" s="154"/>
      <c r="O47" s="154"/>
      <c r="P47" s="154"/>
      <c r="Q47" s="154"/>
      <c r="R47" s="154"/>
      <c r="S47" s="175"/>
    </row>
  </sheetData>
  <mergeCells count="36">
    <mergeCell ref="B24:H24"/>
    <mergeCell ref="BL26:BR26"/>
    <mergeCell ref="A11:H13"/>
    <mergeCell ref="I11:P13"/>
    <mergeCell ref="Q11:R13"/>
    <mergeCell ref="BR32:BV32"/>
    <mergeCell ref="CD12:CE12"/>
    <mergeCell ref="CF12:CF13"/>
    <mergeCell ref="S13:T13"/>
    <mergeCell ref="U13:V13"/>
    <mergeCell ref="W13:X13"/>
    <mergeCell ref="Y13:Z13"/>
    <mergeCell ref="AA13:AB13"/>
    <mergeCell ref="AC13:AD13"/>
    <mergeCell ref="AE13:AF13"/>
    <mergeCell ref="AG13:AH13"/>
    <mergeCell ref="AP13:AQ13"/>
    <mergeCell ref="BS13:BZ13"/>
    <mergeCell ref="CB13:CC13"/>
    <mergeCell ref="CD13:CE13"/>
    <mergeCell ref="CA11:CF11"/>
    <mergeCell ref="S12:Z12"/>
    <mergeCell ref="AA12:AI12"/>
    <mergeCell ref="AJ12:AQ12"/>
    <mergeCell ref="AZ12:BK13"/>
    <mergeCell ref="BL12:BM13"/>
    <mergeCell ref="BN12:BP13"/>
    <mergeCell ref="BQ12:BR13"/>
    <mergeCell ref="BS12:BZ12"/>
    <mergeCell ref="CA12:CC12"/>
    <mergeCell ref="S11:AQ11"/>
    <mergeCell ref="AR11:AY13"/>
    <mergeCell ref="AZ11:BZ11"/>
    <mergeCell ref="AJ13:AK13"/>
    <mergeCell ref="AL13:AM13"/>
    <mergeCell ref="AN13:AO13"/>
  </mergeCells>
  <pageMargins left="0.7" right="0.7" top="0.75" bottom="0.75" header="0.3" footer="0.3"/>
  <pageSetup orientation="portrait" r:id="rId1"/>
  <headerFooter>
    <oddHeader>&amp;RMassachusetts Electric Company and
Nantucket Electric Company
each d/b/a National Grid
D.P.U. 23-30
Grid Modernization Annual Report Appendix CY2022
Page &amp;P of &amp;N</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4E22A4FC4B0D345B4A4A6B93C676E6B" ma:contentTypeVersion="6" ma:contentTypeDescription="Create a new document." ma:contentTypeScope="" ma:versionID="6a0a17b312fa1167ef5d504fc48b59cc">
  <xsd:schema xmlns:xsd="http://www.w3.org/2001/XMLSchema" xmlns:xs="http://www.w3.org/2001/XMLSchema" xmlns:p="http://schemas.microsoft.com/office/2006/metadata/properties" xmlns:ns2="78f916c6-ecd0-4727-ba67-5a29ec0be12f" xmlns:ns3="c4e9d4ba-2ad5-4015-9f2d-6861a3880f3a" targetNamespace="http://schemas.microsoft.com/office/2006/metadata/properties" ma:root="true" ma:fieldsID="e0dab6d794515f0abac8847ffe38b65d" ns2:_="" ns3:_="">
    <xsd:import namespace="78f916c6-ecd0-4727-ba67-5a29ec0be12f"/>
    <xsd:import namespace="c4e9d4ba-2ad5-4015-9f2d-6861a3880f3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f916c6-ecd0-4727-ba67-5a29ec0be12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4e9d4ba-2ad5-4015-9f2d-6861a3880f3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2175BE3-CC90-4F4A-BA76-367278462428}">
  <ds:schemaRefs>
    <ds:schemaRef ds:uri="http://schemas.openxmlformats.org/package/2006/metadata/core-properties"/>
    <ds:schemaRef ds:uri="http://schemas.microsoft.com/office/2006/documentManagement/types"/>
    <ds:schemaRef ds:uri="d4cb59cc-aa13-4859-9e84-a641bf005865"/>
    <ds:schemaRef ds:uri="http://schemas.microsoft.com/office/infopath/2007/PartnerControls"/>
    <ds:schemaRef ds:uri="http://purl.org/dc/elements/1.1/"/>
    <ds:schemaRef ds:uri="http://schemas.microsoft.com/office/2006/metadata/properties"/>
    <ds:schemaRef ds:uri="http://purl.org/dc/terms/"/>
    <ds:schemaRef ds:uri="78f916c6-ecd0-4727-ba67-5a29ec0be12f"/>
    <ds:schemaRef ds:uri="http://www.w3.org/XML/1998/namespace"/>
    <ds:schemaRef ds:uri="http://purl.org/dc/dcmitype/"/>
  </ds:schemaRefs>
</ds:datastoreItem>
</file>

<file path=customXml/itemProps2.xml><?xml version="1.0" encoding="utf-8"?>
<ds:datastoreItem xmlns:ds="http://schemas.openxmlformats.org/officeDocument/2006/customXml" ds:itemID="{42A9B97A-006A-440C-8494-4502AA2E4333}"/>
</file>

<file path=customXml/itemProps3.xml><?xml version="1.0" encoding="utf-8"?>
<ds:datastoreItem xmlns:ds="http://schemas.openxmlformats.org/officeDocument/2006/customXml" ds:itemID="{6E0C3CFB-3174-4D7C-AAB0-1AC23F69873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8</vt:i4>
      </vt:variant>
    </vt:vector>
  </HeadingPairs>
  <TitlesOfParts>
    <vt:vector size="34" baseType="lpstr">
      <vt:lpstr>Notes</vt:lpstr>
      <vt:lpstr>1a. Incremental Deployment-2022</vt:lpstr>
      <vt:lpstr>1b. Incremental Deployment-2023</vt:lpstr>
      <vt:lpstr>1c. Incremental Deployment-2024</vt:lpstr>
      <vt:lpstr>1d. Incremental Deployment-2025</vt:lpstr>
      <vt:lpstr>2. Feeder Deployment Cumulative</vt:lpstr>
      <vt:lpstr>3a. Feeder Status-2022</vt:lpstr>
      <vt:lpstr>3b. Feeder Status-2023</vt:lpstr>
      <vt:lpstr>3c. Feeder Status-2024</vt:lpstr>
      <vt:lpstr>3d. Feeder Status-2025</vt:lpstr>
      <vt:lpstr>4a. System Status-2022</vt:lpstr>
      <vt:lpstr>4b. System Status-2023</vt:lpstr>
      <vt:lpstr>4c. System Status-2024</vt:lpstr>
      <vt:lpstr>4d. System Status-2025</vt:lpstr>
      <vt:lpstr>5a. Spending- 2022 Report</vt:lpstr>
      <vt:lpstr>5b. Spending- 2023 Report</vt:lpstr>
      <vt:lpstr>5c. Spending- 2024 Report</vt:lpstr>
      <vt:lpstr>5d. Spending - 2025 Report</vt:lpstr>
      <vt:lpstr>5.e. Spending-Cumulative</vt:lpstr>
      <vt:lpstr>6a. Substation Information-2022</vt:lpstr>
      <vt:lpstr>6b. Substation Information-2023</vt:lpstr>
      <vt:lpstr>6c. Substation Information-2024</vt:lpstr>
      <vt:lpstr>6d. Substation Information-2025</vt:lpstr>
      <vt:lpstr>7. DMS Power Flow</vt:lpstr>
      <vt:lpstr>8. Unitil CMI</vt:lpstr>
      <vt:lpstr>9. Pre-Investment Baselines</vt:lpstr>
      <vt:lpstr>'3a. Feeder Status-2022'!Print_Area</vt:lpstr>
      <vt:lpstr>'3b. Feeder Status-2023'!Print_Area</vt:lpstr>
      <vt:lpstr>'3c. Feeder Status-2024'!Print_Area</vt:lpstr>
      <vt:lpstr>'3d. Feeder Status-2025'!Print_Area</vt:lpstr>
      <vt:lpstr>'4a. System Status-2022'!Print_Area</vt:lpstr>
      <vt:lpstr>'4b. System Status-2023'!Print_Area</vt:lpstr>
      <vt:lpstr>'4c. System Status-2024'!Print_Area</vt:lpstr>
      <vt:lpstr>'4d. System Status-2025'!Print_Area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2023-01-25T20:37:28Z</dcterms:created>
  <dcterms:modified xsi:type="dcterms:W3CDTF">2023-04-24T15:34:49Z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0x010100D4E22A4FC4B0D345B4A4A6B93C676E6B</vt:lpwstr>
  </property>
</Properties>
</file>